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ivotTables/pivotTable4.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EstaPastaDeTrabalho" hidePivotFieldList="1" defaultThemeVersion="166925"/>
  <mc:AlternateContent xmlns:mc="http://schemas.openxmlformats.org/markup-compatibility/2006">
    <mc:Choice Requires="x15">
      <x15ac:absPath xmlns:x15ac="http://schemas.microsoft.com/office/spreadsheetml/2010/11/ac" url="C:\Users\mauriciv\Downloads\"/>
    </mc:Choice>
  </mc:AlternateContent>
  <xr:revisionPtr revIDLastSave="0" documentId="8_{9F00AB21-A9B1-40FF-9001-DA284450C587}" xr6:coauthVersionLast="47" xr6:coauthVersionMax="47" xr10:uidLastSave="{00000000-0000-0000-0000-000000000000}"/>
  <bookViews>
    <workbookView xWindow="-120" yWindow="-120" windowWidth="20730" windowHeight="11760" firstSheet="8" activeTab="11" xr2:uid="{DB7CB5C2-6E15-44FE-941C-4BF0C0C43C61}"/>
  </bookViews>
  <sheets>
    <sheet name="BASE - Geral" sheetId="1" state="hidden" r:id="rId1"/>
    <sheet name="Só KIT CP03" sheetId="2" state="hidden" r:id="rId2"/>
    <sheet name="Só KIT CP04" sheetId="5" state="hidden" r:id="rId3"/>
    <sheet name="Planilha1" sheetId="6" state="hidden" r:id="rId4"/>
    <sheet name="Demanda Isolada KIT" sheetId="3" state="hidden" r:id="rId5"/>
    <sheet name="Composição 22.06.22" sheetId="4" state="hidden" r:id="rId6"/>
    <sheet name="KIT QUE TIVEMOS REAÇÃO" sheetId="17" state="hidden" r:id="rId7"/>
    <sheet name="KITS SUB Diretas com alt 3 " sheetId="16" state="hidden" r:id="rId8"/>
    <sheet name="Controle" sheetId="8" r:id="rId9"/>
    <sheet name="KITS COM SUBS APROVADAS CP3" sheetId="15" state="hidden" r:id="rId10"/>
    <sheet name="PLANOS DE AÇÃO CFT CP04" sheetId="27" state="hidden" r:id="rId11"/>
    <sheet name="PLANOS DE AÇÃO CFT CP05" sheetId="28" r:id="rId12"/>
    <sheet name="PLANOS DE AÇÃO C&amp;E CP05" sheetId="24" r:id="rId13"/>
    <sheet name="PLANOS DE AÇÃO c&amp;e" sheetId="26" state="hidden" r:id="rId14"/>
    <sheet name="Composição KIT" sheetId="9" r:id="rId15"/>
    <sheet name="Composição Presentes CP06" sheetId="29" r:id="rId16"/>
  </sheets>
  <externalReferences>
    <externalReference r:id="rId17"/>
  </externalReferences>
  <definedNames>
    <definedName name="_xlnm._FilterDatabase" localSheetId="0" hidden="1">'BASE - Geral'!$A$2:$AE$44</definedName>
    <definedName name="_xlnm._FilterDatabase" localSheetId="5" hidden="1">'Composição 22.06.22'!$A$4:$AP$214</definedName>
    <definedName name="_xlnm._FilterDatabase" localSheetId="14" hidden="1">'Composição KIT'!$A$1:$AJ$309</definedName>
    <definedName name="_xlnm._FilterDatabase" localSheetId="15" hidden="1">'Composição Presentes CP06'!$A$3:$I$64</definedName>
    <definedName name="_xlnm._FilterDatabase" localSheetId="8" hidden="1">Controle!$A$2:$AE$295</definedName>
    <definedName name="_xlnm._FilterDatabase" localSheetId="4" hidden="1">'Demanda Isolada KIT'!$A$2:$J$216</definedName>
    <definedName name="_xlnm._FilterDatabase" localSheetId="6" hidden="1">'KIT QUE TIVEMOS REAÇÃO'!#REF!</definedName>
    <definedName name="_xlnm._FilterDatabase" localSheetId="9" hidden="1">'KITS COM SUBS APROVADAS CP3'!#REF!</definedName>
    <definedName name="_xlnm._FilterDatabase" localSheetId="7" hidden="1">'KITS SUB Diretas com alt 3 '!#REF!</definedName>
    <definedName name="_xlnm._FilterDatabase" localSheetId="13" hidden="1">'PLANOS DE AÇÃO c&amp;e'!#REF!</definedName>
    <definedName name="_xlnm._FilterDatabase" localSheetId="12" hidden="1">'PLANOS DE AÇÃO C&amp;E CP05'!#REF!</definedName>
    <definedName name="_xlnm._FilterDatabase" localSheetId="10" hidden="1">'PLANOS DE AÇÃO CFT CP04'!#REF!</definedName>
    <definedName name="_xlnm._FilterDatabase" localSheetId="11" hidden="1">'PLANOS DE AÇÃO CFT CP05'!#REF!</definedName>
    <definedName name="_xlnm._FilterDatabase" localSheetId="1" hidden="1">'Só KIT CP03'!$A$2:$T$295</definedName>
    <definedName name="_xlnm._FilterDatabase" localSheetId="2" hidden="1">'Só KIT CP04'!$A$2:$T$171</definedName>
  </definedNames>
  <calcPr calcId="191029"/>
  <pivotCaches>
    <pivotCache cacheId="0" r:id="rId18"/>
    <pivotCache cacheId="1" r:id="rId19"/>
    <pivotCache cacheId="2" r:id="rId20"/>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 i="8" l="1"/>
  <c r="C4" i="8"/>
  <c r="D4" i="8"/>
  <c r="E4" i="8"/>
  <c r="F4" i="8"/>
  <c r="G4" i="8"/>
  <c r="H4" i="8"/>
  <c r="I4" i="8"/>
  <c r="J4" i="8"/>
  <c r="K4" i="8"/>
  <c r="L4" i="8"/>
  <c r="M4" i="8"/>
  <c r="N4" i="8"/>
  <c r="O4" i="8"/>
  <c r="S4" i="8" s="1"/>
  <c r="P4" i="8"/>
  <c r="Q4" i="8"/>
  <c r="R4" i="8"/>
  <c r="T4" i="8"/>
  <c r="U4" i="8"/>
  <c r="X4" i="8" s="1"/>
  <c r="V4" i="8"/>
  <c r="W4" i="8"/>
  <c r="Z4" i="8"/>
  <c r="AC4" i="8" s="1"/>
  <c r="AA4" i="8"/>
  <c r="AB4" i="8"/>
  <c r="AD4" i="8"/>
  <c r="AE4" i="8"/>
  <c r="B5" i="8"/>
  <c r="C5" i="8"/>
  <c r="D5" i="8"/>
  <c r="E5" i="8"/>
  <c r="F5" i="8"/>
  <c r="G5" i="8"/>
  <c r="H5" i="8"/>
  <c r="I5" i="8"/>
  <c r="J5" i="8"/>
  <c r="K5" i="8"/>
  <c r="L5" i="8"/>
  <c r="M5" i="8"/>
  <c r="N5" i="8"/>
  <c r="O5" i="8"/>
  <c r="P5" i="8"/>
  <c r="S5" i="8" s="1"/>
  <c r="Q5" i="8"/>
  <c r="R5" i="8"/>
  <c r="T5" i="8"/>
  <c r="U5" i="8"/>
  <c r="V5" i="8"/>
  <c r="W5" i="8"/>
  <c r="Z5" i="8"/>
  <c r="AA5" i="8"/>
  <c r="AB5" i="8"/>
  <c r="AC5" i="8"/>
  <c r="AD5" i="8"/>
  <c r="AE5" i="8"/>
  <c r="B6" i="8"/>
  <c r="C6" i="8"/>
  <c r="D6" i="8"/>
  <c r="E6" i="8"/>
  <c r="F6" i="8"/>
  <c r="T6" i="8" s="1"/>
  <c r="G6" i="8"/>
  <c r="H6" i="8"/>
  <c r="I6" i="8"/>
  <c r="J6" i="8"/>
  <c r="K6" i="8"/>
  <c r="L6" i="8"/>
  <c r="M6" i="8"/>
  <c r="N6" i="8"/>
  <c r="O6" i="8"/>
  <c r="P6" i="8"/>
  <c r="Q6" i="8"/>
  <c r="R6" i="8"/>
  <c r="U6" i="8"/>
  <c r="X6" i="8" s="1"/>
  <c r="V6" i="8"/>
  <c r="W6" i="8"/>
  <c r="Z6" i="8"/>
  <c r="AC6" i="8" s="1"/>
  <c r="AA6" i="8"/>
  <c r="AB6" i="8"/>
  <c r="AD6" i="8"/>
  <c r="AE6" i="8"/>
  <c r="B7" i="8"/>
  <c r="C7" i="8"/>
  <c r="D7" i="8"/>
  <c r="E7" i="8"/>
  <c r="F7" i="8"/>
  <c r="T7" i="8" s="1"/>
  <c r="X7" i="8" s="1"/>
  <c r="G7" i="8"/>
  <c r="H7" i="8"/>
  <c r="I7" i="8"/>
  <c r="J7" i="8"/>
  <c r="K7" i="8"/>
  <c r="L7" i="8"/>
  <c r="M7" i="8"/>
  <c r="N7" i="8"/>
  <c r="P7" i="8"/>
  <c r="Q7" i="8"/>
  <c r="R7" i="8"/>
  <c r="U7" i="8"/>
  <c r="V7" i="8"/>
  <c r="W7" i="8"/>
  <c r="Z7" i="8"/>
  <c r="AA7" i="8"/>
  <c r="AB7" i="8"/>
  <c r="AC7" i="8" s="1"/>
  <c r="AD7" i="8"/>
  <c r="AE7" i="8"/>
  <c r="C8" i="8"/>
  <c r="D8" i="8"/>
  <c r="E8" i="8"/>
  <c r="F8" i="8"/>
  <c r="O8" i="8" s="1"/>
  <c r="S8" i="8" s="1"/>
  <c r="G8" i="8"/>
  <c r="H8" i="8"/>
  <c r="I8" i="8"/>
  <c r="J8" i="8"/>
  <c r="K8" i="8"/>
  <c r="L8" i="8"/>
  <c r="M8" i="8"/>
  <c r="N8" i="8"/>
  <c r="P8" i="8"/>
  <c r="Q8" i="8"/>
  <c r="R8" i="8"/>
  <c r="U8" i="8"/>
  <c r="V8" i="8"/>
  <c r="W8" i="8"/>
  <c r="Z8" i="8"/>
  <c r="AC8" i="8" s="1"/>
  <c r="AA8" i="8"/>
  <c r="AB8" i="8"/>
  <c r="AD8" i="8"/>
  <c r="AE8" i="8"/>
  <c r="C9" i="8"/>
  <c r="D9" i="8"/>
  <c r="E9" i="8"/>
  <c r="F9" i="8"/>
  <c r="B9" i="8" s="1"/>
  <c r="G9" i="8"/>
  <c r="H9" i="8"/>
  <c r="I9" i="8"/>
  <c r="J9" i="8"/>
  <c r="K9" i="8"/>
  <c r="L9" i="8"/>
  <c r="M9" i="8"/>
  <c r="N9" i="8"/>
  <c r="P9" i="8"/>
  <c r="Q9" i="8"/>
  <c r="R9" i="8"/>
  <c r="U9" i="8"/>
  <c r="V9" i="8"/>
  <c r="W9" i="8"/>
  <c r="Z9" i="8"/>
  <c r="AC9" i="8" s="1"/>
  <c r="AA9" i="8"/>
  <c r="AB9" i="8"/>
  <c r="AD9" i="8"/>
  <c r="AE9" i="8"/>
  <c r="C10" i="8"/>
  <c r="D10" i="8"/>
  <c r="E10" i="8"/>
  <c r="F10" i="8"/>
  <c r="O10" i="8" s="1"/>
  <c r="S10" i="8" s="1"/>
  <c r="G10" i="8"/>
  <c r="H10" i="8"/>
  <c r="I10" i="8"/>
  <c r="J10" i="8"/>
  <c r="K10" i="8"/>
  <c r="L10" i="8"/>
  <c r="M10" i="8"/>
  <c r="N10" i="8"/>
  <c r="P10" i="8"/>
  <c r="Q10" i="8"/>
  <c r="R10" i="8"/>
  <c r="T10" i="8"/>
  <c r="U10" i="8"/>
  <c r="X10" i="8" s="1"/>
  <c r="V10" i="8"/>
  <c r="W10" i="8"/>
  <c r="Z10" i="8"/>
  <c r="AA10" i="8"/>
  <c r="AB10" i="8"/>
  <c r="AC10" i="8" s="1"/>
  <c r="AD10" i="8"/>
  <c r="AE10" i="8"/>
  <c r="C11" i="8"/>
  <c r="D11" i="8"/>
  <c r="E11" i="8"/>
  <c r="F11" i="8"/>
  <c r="G11" i="8"/>
  <c r="H11" i="8"/>
  <c r="I11" i="8"/>
  <c r="J11" i="8"/>
  <c r="K11" i="8"/>
  <c r="L11" i="8"/>
  <c r="M11" i="8"/>
  <c r="N11" i="8"/>
  <c r="P11" i="8"/>
  <c r="Q11" i="8"/>
  <c r="R11" i="8"/>
  <c r="U11" i="8"/>
  <c r="V11" i="8"/>
  <c r="W11" i="8"/>
  <c r="Z11" i="8"/>
  <c r="AA11" i="8"/>
  <c r="AB11" i="8"/>
  <c r="AC11" i="8"/>
  <c r="AD11" i="8"/>
  <c r="AE11" i="8"/>
  <c r="B12" i="8"/>
  <c r="C12" i="8"/>
  <c r="D12" i="8"/>
  <c r="E12" i="8"/>
  <c r="F12" i="8"/>
  <c r="G12" i="8"/>
  <c r="H12" i="8"/>
  <c r="I12" i="8"/>
  <c r="J12" i="8"/>
  <c r="K12" i="8"/>
  <c r="L12" i="8"/>
  <c r="M12" i="8"/>
  <c r="N12" i="8"/>
  <c r="O12" i="8"/>
  <c r="S12" i="8" s="1"/>
  <c r="P12" i="8"/>
  <c r="Q12" i="8"/>
  <c r="R12" i="8"/>
  <c r="T12" i="8"/>
  <c r="U12" i="8"/>
  <c r="X12" i="8" s="1"/>
  <c r="V12" i="8"/>
  <c r="W12" i="8"/>
  <c r="Z12" i="8"/>
  <c r="AC12" i="8" s="1"/>
  <c r="AA12" i="8"/>
  <c r="AB12" i="8"/>
  <c r="AD12" i="8"/>
  <c r="AE12" i="8"/>
  <c r="B13" i="8"/>
  <c r="C13" i="8"/>
  <c r="D13" i="8"/>
  <c r="E13" i="8"/>
  <c r="F13" i="8"/>
  <c r="G13" i="8"/>
  <c r="H13" i="8"/>
  <c r="I13" i="8"/>
  <c r="J13" i="8"/>
  <c r="K13" i="8"/>
  <c r="L13" i="8"/>
  <c r="M13" i="8"/>
  <c r="N13" i="8"/>
  <c r="O13" i="8"/>
  <c r="P13" i="8"/>
  <c r="S13" i="8" s="1"/>
  <c r="Q13" i="8"/>
  <c r="R13" i="8"/>
  <c r="T13" i="8"/>
  <c r="U13" i="8"/>
  <c r="V13" i="8"/>
  <c r="W13" i="8"/>
  <c r="Z13" i="8"/>
  <c r="AA13" i="8"/>
  <c r="AB13" i="8"/>
  <c r="AC13" i="8"/>
  <c r="AD13" i="8"/>
  <c r="AE13" i="8"/>
  <c r="B14" i="8"/>
  <c r="C14" i="8"/>
  <c r="D14" i="8"/>
  <c r="E14" i="8"/>
  <c r="F14" i="8"/>
  <c r="G14" i="8"/>
  <c r="H14" i="8"/>
  <c r="I14" i="8"/>
  <c r="J14" i="8"/>
  <c r="K14" i="8"/>
  <c r="L14" i="8"/>
  <c r="M14" i="8"/>
  <c r="N14" i="8"/>
  <c r="O14" i="8"/>
  <c r="P14" i="8"/>
  <c r="Q14" i="8"/>
  <c r="R14" i="8"/>
  <c r="T14" i="8"/>
  <c r="U14" i="8"/>
  <c r="X14" i="8" s="1"/>
  <c r="V14" i="8"/>
  <c r="W14" i="8"/>
  <c r="Z14" i="8"/>
  <c r="AA14" i="8"/>
  <c r="AB14" i="8"/>
  <c r="AC14" i="8"/>
  <c r="AD14" i="8"/>
  <c r="AE14" i="8"/>
  <c r="B15" i="8"/>
  <c r="C15" i="8"/>
  <c r="D15" i="8"/>
  <c r="E15" i="8"/>
  <c r="F15" i="8"/>
  <c r="G15" i="8"/>
  <c r="H15" i="8"/>
  <c r="I15" i="8"/>
  <c r="J15" i="8"/>
  <c r="K15" i="8"/>
  <c r="L15" i="8"/>
  <c r="M15" i="8"/>
  <c r="N15" i="8"/>
  <c r="O15" i="8"/>
  <c r="P15" i="8"/>
  <c r="Q15" i="8"/>
  <c r="R15" i="8"/>
  <c r="T15" i="8"/>
  <c r="U15" i="8"/>
  <c r="V15" i="8"/>
  <c r="W15" i="8"/>
  <c r="X15" i="8"/>
  <c r="Z15" i="8"/>
  <c r="AA15" i="8"/>
  <c r="AB15" i="8"/>
  <c r="AC15" i="8" s="1"/>
  <c r="AD15" i="8"/>
  <c r="AE15" i="8"/>
  <c r="C16" i="8"/>
  <c r="D16" i="8"/>
  <c r="E16" i="8"/>
  <c r="F16" i="8"/>
  <c r="O16" i="8" s="1"/>
  <c r="S16" i="8" s="1"/>
  <c r="G16" i="8"/>
  <c r="H16" i="8"/>
  <c r="I16" i="8"/>
  <c r="J16" i="8"/>
  <c r="K16" i="8"/>
  <c r="L16" i="8"/>
  <c r="M16" i="8"/>
  <c r="N16" i="8"/>
  <c r="P16" i="8"/>
  <c r="Q16" i="8"/>
  <c r="R16" i="8"/>
  <c r="U16" i="8"/>
  <c r="V16" i="8"/>
  <c r="W16" i="8"/>
  <c r="Z16" i="8"/>
  <c r="AC16" i="8" s="1"/>
  <c r="AA16" i="8"/>
  <c r="AB16" i="8"/>
  <c r="AD16" i="8"/>
  <c r="AE16" i="8"/>
  <c r="C17" i="8"/>
  <c r="D17" i="8"/>
  <c r="E17" i="8"/>
  <c r="F17" i="8"/>
  <c r="B17" i="8" s="1"/>
  <c r="G17" i="8"/>
  <c r="H17" i="8"/>
  <c r="I17" i="8"/>
  <c r="J17" i="8"/>
  <c r="K17" i="8"/>
  <c r="L17" i="8"/>
  <c r="M17" i="8"/>
  <c r="N17" i="8"/>
  <c r="P17" i="8"/>
  <c r="Q17" i="8"/>
  <c r="R17" i="8"/>
  <c r="U17" i="8"/>
  <c r="V17" i="8"/>
  <c r="W17" i="8"/>
  <c r="Z17" i="8"/>
  <c r="AC17" i="8" s="1"/>
  <c r="AA17" i="8"/>
  <c r="AB17" i="8"/>
  <c r="AD17" i="8"/>
  <c r="AE17" i="8"/>
  <c r="C18" i="8"/>
  <c r="D18" i="8"/>
  <c r="E18" i="8"/>
  <c r="F18" i="8"/>
  <c r="T18" i="8" s="1"/>
  <c r="X18" i="8" s="1"/>
  <c r="G18" i="8"/>
  <c r="H18" i="8"/>
  <c r="I18" i="8"/>
  <c r="J18" i="8"/>
  <c r="K18" i="8"/>
  <c r="L18" i="8"/>
  <c r="M18" i="8"/>
  <c r="N18" i="8"/>
  <c r="P18" i="8"/>
  <c r="Q18" i="8"/>
  <c r="R18" i="8"/>
  <c r="U18" i="8"/>
  <c r="V18" i="8"/>
  <c r="W18" i="8"/>
  <c r="Z18" i="8"/>
  <c r="AA18" i="8"/>
  <c r="AB18" i="8"/>
  <c r="AD18" i="8"/>
  <c r="AE18" i="8"/>
  <c r="C19" i="8"/>
  <c r="D19" i="8"/>
  <c r="E19" i="8"/>
  <c r="F19" i="8"/>
  <c r="G19" i="8"/>
  <c r="H19" i="8"/>
  <c r="I19" i="8"/>
  <c r="J19" i="8"/>
  <c r="K19" i="8"/>
  <c r="L19" i="8"/>
  <c r="M19" i="8"/>
  <c r="N19" i="8"/>
  <c r="P19" i="8"/>
  <c r="Q19" i="8"/>
  <c r="R19" i="8"/>
  <c r="U19" i="8"/>
  <c r="V19" i="8"/>
  <c r="W19" i="8"/>
  <c r="Z19" i="8"/>
  <c r="AA19" i="8"/>
  <c r="AB19" i="8"/>
  <c r="AC19" i="8"/>
  <c r="AD19" i="8"/>
  <c r="AE19" i="8"/>
  <c r="B20" i="8"/>
  <c r="C20" i="8"/>
  <c r="D20" i="8"/>
  <c r="E20" i="8"/>
  <c r="F20" i="8"/>
  <c r="G20" i="8"/>
  <c r="H20" i="8"/>
  <c r="I20" i="8"/>
  <c r="J20" i="8"/>
  <c r="K20" i="8"/>
  <c r="L20" i="8"/>
  <c r="M20" i="8"/>
  <c r="N20" i="8"/>
  <c r="O20" i="8"/>
  <c r="S20" i="8" s="1"/>
  <c r="P20" i="8"/>
  <c r="Q20" i="8"/>
  <c r="R20" i="8"/>
  <c r="T20" i="8"/>
  <c r="U20" i="8"/>
  <c r="X20" i="8" s="1"/>
  <c r="V20" i="8"/>
  <c r="W20" i="8"/>
  <c r="Z20" i="8"/>
  <c r="AC20" i="8" s="1"/>
  <c r="AA20" i="8"/>
  <c r="AB20" i="8"/>
  <c r="AD20" i="8"/>
  <c r="AE20" i="8"/>
  <c r="B21" i="8"/>
  <c r="C21" i="8"/>
  <c r="D21" i="8"/>
  <c r="E21" i="8"/>
  <c r="F21" i="8"/>
  <c r="G21" i="8"/>
  <c r="H21" i="8"/>
  <c r="I21" i="8"/>
  <c r="J21" i="8"/>
  <c r="K21" i="8"/>
  <c r="L21" i="8"/>
  <c r="M21" i="8"/>
  <c r="N21" i="8"/>
  <c r="O21" i="8"/>
  <c r="P21" i="8"/>
  <c r="S21" i="8" s="1"/>
  <c r="Q21" i="8"/>
  <c r="R21" i="8"/>
  <c r="T21" i="8"/>
  <c r="U21" i="8"/>
  <c r="V21" i="8"/>
  <c r="W21" i="8"/>
  <c r="Z21" i="8"/>
  <c r="AA21" i="8"/>
  <c r="AB21" i="8"/>
  <c r="AC21" i="8"/>
  <c r="AD21" i="8"/>
  <c r="AE21" i="8"/>
  <c r="B22" i="8"/>
  <c r="C22" i="8"/>
  <c r="D22" i="8"/>
  <c r="E22" i="8"/>
  <c r="F22" i="8"/>
  <c r="G22" i="8"/>
  <c r="H22" i="8"/>
  <c r="I22" i="8"/>
  <c r="J22" i="8"/>
  <c r="K22" i="8"/>
  <c r="L22" i="8"/>
  <c r="M22" i="8"/>
  <c r="N22" i="8"/>
  <c r="O22" i="8"/>
  <c r="P22" i="8"/>
  <c r="Q22" i="8"/>
  <c r="R22" i="8"/>
  <c r="T22" i="8"/>
  <c r="U22" i="8"/>
  <c r="V22" i="8"/>
  <c r="W22" i="8"/>
  <c r="X22" i="8" s="1"/>
  <c r="Z22" i="8"/>
  <c r="AA22" i="8"/>
  <c r="AB22" i="8"/>
  <c r="AC22" i="8"/>
  <c r="AD22" i="8"/>
  <c r="AE22" i="8"/>
  <c r="B23" i="8"/>
  <c r="C23" i="8"/>
  <c r="D23" i="8"/>
  <c r="E23" i="8"/>
  <c r="F23" i="8"/>
  <c r="G23" i="8"/>
  <c r="H23" i="8"/>
  <c r="I23" i="8"/>
  <c r="J23" i="8"/>
  <c r="K23" i="8"/>
  <c r="L23" i="8"/>
  <c r="M23" i="8"/>
  <c r="N23" i="8"/>
  <c r="O23" i="8"/>
  <c r="P23" i="8"/>
  <c r="Q23" i="8"/>
  <c r="R23" i="8"/>
  <c r="S23" i="8" s="1"/>
  <c r="T23" i="8"/>
  <c r="U23" i="8"/>
  <c r="V23" i="8"/>
  <c r="W23" i="8"/>
  <c r="X23" i="8"/>
  <c r="Z23" i="8"/>
  <c r="AA23" i="8"/>
  <c r="AB23" i="8"/>
  <c r="AC23" i="8" s="1"/>
  <c r="AD23" i="8"/>
  <c r="AE23" i="8"/>
  <c r="C24" i="8"/>
  <c r="D24" i="8"/>
  <c r="E24" i="8"/>
  <c r="F24" i="8"/>
  <c r="O24" i="8" s="1"/>
  <c r="S24" i="8" s="1"/>
  <c r="G24" i="8"/>
  <c r="H24" i="8"/>
  <c r="I24" i="8"/>
  <c r="J24" i="8"/>
  <c r="K24" i="8"/>
  <c r="L24" i="8"/>
  <c r="M24" i="8"/>
  <c r="N24" i="8"/>
  <c r="P24" i="8"/>
  <c r="Q24" i="8"/>
  <c r="R24" i="8"/>
  <c r="U24" i="8"/>
  <c r="V24" i="8"/>
  <c r="W24" i="8"/>
  <c r="Z24" i="8"/>
  <c r="AC24" i="8" s="1"/>
  <c r="AA24" i="8"/>
  <c r="AB24" i="8"/>
  <c r="AD24" i="8"/>
  <c r="AE24" i="8"/>
  <c r="C25" i="8"/>
  <c r="D25" i="8"/>
  <c r="E25" i="8"/>
  <c r="F25" i="8"/>
  <c r="B25" i="8" s="1"/>
  <c r="G25" i="8"/>
  <c r="H25" i="8"/>
  <c r="I25" i="8"/>
  <c r="J25" i="8"/>
  <c r="K25" i="8"/>
  <c r="L25" i="8"/>
  <c r="M25" i="8"/>
  <c r="N25" i="8"/>
  <c r="P25" i="8"/>
  <c r="Q25" i="8"/>
  <c r="R25" i="8"/>
  <c r="U25" i="8"/>
  <c r="V25" i="8"/>
  <c r="W25" i="8"/>
  <c r="Z25" i="8"/>
  <c r="AC25" i="8" s="1"/>
  <c r="AA25" i="8"/>
  <c r="AB25" i="8"/>
  <c r="AD25" i="8"/>
  <c r="AE25" i="8"/>
  <c r="C26" i="8"/>
  <c r="D26" i="8"/>
  <c r="E26" i="8"/>
  <c r="F26" i="8"/>
  <c r="O26" i="8" s="1"/>
  <c r="S26" i="8" s="1"/>
  <c r="G26" i="8"/>
  <c r="H26" i="8"/>
  <c r="I26" i="8"/>
  <c r="J26" i="8"/>
  <c r="K26" i="8"/>
  <c r="L26" i="8"/>
  <c r="M26" i="8"/>
  <c r="N26" i="8"/>
  <c r="P26" i="8"/>
  <c r="Q26" i="8"/>
  <c r="R26" i="8"/>
  <c r="T26" i="8"/>
  <c r="X26" i="8" s="1"/>
  <c r="U26" i="8"/>
  <c r="V26" i="8"/>
  <c r="W26" i="8"/>
  <c r="Z26" i="8"/>
  <c r="AA26" i="8"/>
  <c r="AB26" i="8"/>
  <c r="AC26" i="8" s="1"/>
  <c r="AD26" i="8"/>
  <c r="AE26" i="8"/>
  <c r="C27" i="8"/>
  <c r="D27" i="8"/>
  <c r="E27" i="8"/>
  <c r="F27" i="8"/>
  <c r="G27" i="8"/>
  <c r="H27" i="8"/>
  <c r="I27" i="8"/>
  <c r="J27" i="8"/>
  <c r="K27" i="8"/>
  <c r="L27" i="8"/>
  <c r="M27" i="8"/>
  <c r="N27" i="8"/>
  <c r="P27" i="8"/>
  <c r="Q27" i="8"/>
  <c r="R27" i="8"/>
  <c r="U27" i="8"/>
  <c r="V27" i="8"/>
  <c r="W27" i="8"/>
  <c r="Z27" i="8"/>
  <c r="AA27" i="8"/>
  <c r="AB27" i="8"/>
  <c r="AC27" i="8"/>
  <c r="AD27" i="8"/>
  <c r="AE27" i="8"/>
  <c r="B28" i="8"/>
  <c r="C28" i="8"/>
  <c r="D28" i="8"/>
  <c r="E28" i="8"/>
  <c r="F28" i="8"/>
  <c r="G28" i="8"/>
  <c r="H28" i="8"/>
  <c r="I28" i="8"/>
  <c r="J28" i="8"/>
  <c r="K28" i="8"/>
  <c r="L28" i="8"/>
  <c r="M28" i="8"/>
  <c r="N28" i="8"/>
  <c r="O28" i="8"/>
  <c r="S28" i="8" s="1"/>
  <c r="P28" i="8"/>
  <c r="Q28" i="8"/>
  <c r="R28" i="8"/>
  <c r="T28" i="8"/>
  <c r="X28" i="8" s="1"/>
  <c r="U28" i="8"/>
  <c r="V28" i="8"/>
  <c r="W28" i="8"/>
  <c r="Z28" i="8"/>
  <c r="AC28" i="8" s="1"/>
  <c r="AA28" i="8"/>
  <c r="AB28" i="8"/>
  <c r="AD28" i="8"/>
  <c r="AE28" i="8"/>
  <c r="B29" i="8"/>
  <c r="C29" i="8"/>
  <c r="D29" i="8"/>
  <c r="E29" i="8"/>
  <c r="F29" i="8"/>
  <c r="G29" i="8"/>
  <c r="H29" i="8"/>
  <c r="I29" i="8"/>
  <c r="J29" i="8"/>
  <c r="K29" i="8"/>
  <c r="L29" i="8"/>
  <c r="M29" i="8"/>
  <c r="N29" i="8"/>
  <c r="O29" i="8"/>
  <c r="S29" i="8" s="1"/>
  <c r="P29" i="8"/>
  <c r="Q29" i="8"/>
  <c r="R29" i="8"/>
  <c r="T29" i="8"/>
  <c r="U29" i="8"/>
  <c r="V29" i="8"/>
  <c r="W29" i="8"/>
  <c r="Z29" i="8"/>
  <c r="AA29" i="8"/>
  <c r="AB29" i="8"/>
  <c r="AC29" i="8"/>
  <c r="AD29" i="8"/>
  <c r="AE29" i="8"/>
  <c r="B30" i="8"/>
  <c r="C30" i="8"/>
  <c r="D30" i="8"/>
  <c r="E30" i="8"/>
  <c r="F30" i="8"/>
  <c r="G30" i="8"/>
  <c r="H30" i="8"/>
  <c r="I30" i="8"/>
  <c r="J30" i="8"/>
  <c r="K30" i="8"/>
  <c r="L30" i="8"/>
  <c r="M30" i="8"/>
  <c r="N30" i="8"/>
  <c r="O30" i="8"/>
  <c r="P30" i="8"/>
  <c r="S30" i="8" s="1"/>
  <c r="Q30" i="8"/>
  <c r="R30" i="8"/>
  <c r="T30" i="8"/>
  <c r="U30" i="8"/>
  <c r="V30" i="8"/>
  <c r="W30" i="8"/>
  <c r="X30" i="8" s="1"/>
  <c r="Z30" i="8"/>
  <c r="AA30" i="8"/>
  <c r="AB30" i="8"/>
  <c r="AC30" i="8"/>
  <c r="AD30" i="8"/>
  <c r="AE30" i="8"/>
  <c r="B31" i="8"/>
  <c r="C31" i="8"/>
  <c r="D31" i="8"/>
  <c r="E31" i="8"/>
  <c r="F31" i="8"/>
  <c r="G31" i="8"/>
  <c r="H31" i="8"/>
  <c r="I31" i="8"/>
  <c r="J31" i="8"/>
  <c r="K31" i="8"/>
  <c r="L31" i="8"/>
  <c r="M31" i="8"/>
  <c r="N31" i="8"/>
  <c r="O31" i="8"/>
  <c r="P31" i="8"/>
  <c r="Q31" i="8"/>
  <c r="R31" i="8"/>
  <c r="S31" i="8" s="1"/>
  <c r="T31" i="8"/>
  <c r="U31" i="8"/>
  <c r="V31" i="8"/>
  <c r="W31" i="8"/>
  <c r="X31" i="8"/>
  <c r="Z31" i="8"/>
  <c r="AA31" i="8"/>
  <c r="AB31" i="8"/>
  <c r="AC31" i="8" s="1"/>
  <c r="AD31" i="8"/>
  <c r="AE31" i="8"/>
  <c r="C32" i="8"/>
  <c r="D32" i="8"/>
  <c r="E32" i="8"/>
  <c r="F32" i="8"/>
  <c r="O32" i="8" s="1"/>
  <c r="S32" i="8" s="1"/>
  <c r="G32" i="8"/>
  <c r="H32" i="8"/>
  <c r="I32" i="8"/>
  <c r="J32" i="8"/>
  <c r="K32" i="8"/>
  <c r="L32" i="8"/>
  <c r="M32" i="8"/>
  <c r="N32" i="8"/>
  <c r="P32" i="8"/>
  <c r="Q32" i="8"/>
  <c r="R32" i="8"/>
  <c r="U32" i="8"/>
  <c r="V32" i="8"/>
  <c r="W32" i="8"/>
  <c r="Z32" i="8"/>
  <c r="AA32" i="8"/>
  <c r="AB32" i="8"/>
  <c r="AC32" i="8" s="1"/>
  <c r="AD32" i="8"/>
  <c r="AE32" i="8"/>
  <c r="C33" i="8"/>
  <c r="D33" i="8"/>
  <c r="E33" i="8"/>
  <c r="F33" i="8"/>
  <c r="B33" i="8" s="1"/>
  <c r="G33" i="8"/>
  <c r="H33" i="8"/>
  <c r="I33" i="8"/>
  <c r="J33" i="8"/>
  <c r="K33" i="8"/>
  <c r="L33" i="8"/>
  <c r="M33" i="8"/>
  <c r="N33" i="8"/>
  <c r="P33" i="8"/>
  <c r="Q33" i="8"/>
  <c r="R33" i="8"/>
  <c r="U33" i="8"/>
  <c r="V33" i="8"/>
  <c r="W33" i="8"/>
  <c r="Z33" i="8"/>
  <c r="AC33" i="8" s="1"/>
  <c r="AA33" i="8"/>
  <c r="AB33" i="8"/>
  <c r="AD33" i="8"/>
  <c r="AE33" i="8"/>
  <c r="C34" i="8"/>
  <c r="D34" i="8"/>
  <c r="E34" i="8"/>
  <c r="F34" i="8"/>
  <c r="O34" i="8" s="1"/>
  <c r="S34" i="8" s="1"/>
  <c r="G34" i="8"/>
  <c r="H34" i="8"/>
  <c r="I34" i="8"/>
  <c r="J34" i="8"/>
  <c r="K34" i="8"/>
  <c r="L34" i="8"/>
  <c r="M34" i="8"/>
  <c r="N34" i="8"/>
  <c r="P34" i="8"/>
  <c r="Q34" i="8"/>
  <c r="R34" i="8"/>
  <c r="T34" i="8"/>
  <c r="X34" i="8" s="1"/>
  <c r="U34" i="8"/>
  <c r="V34" i="8"/>
  <c r="W34" i="8"/>
  <c r="Z34" i="8"/>
  <c r="AA34" i="8"/>
  <c r="AB34" i="8"/>
  <c r="AC34" i="8" s="1"/>
  <c r="AD34" i="8"/>
  <c r="AE34" i="8"/>
  <c r="C35" i="8"/>
  <c r="D35" i="8"/>
  <c r="E35" i="8"/>
  <c r="F35" i="8"/>
  <c r="G35" i="8"/>
  <c r="H35" i="8"/>
  <c r="I35" i="8"/>
  <c r="J35" i="8"/>
  <c r="K35" i="8"/>
  <c r="L35" i="8"/>
  <c r="M35" i="8"/>
  <c r="N35" i="8"/>
  <c r="P35" i="8"/>
  <c r="Q35" i="8"/>
  <c r="R35" i="8"/>
  <c r="U35" i="8"/>
  <c r="V35" i="8"/>
  <c r="W35" i="8"/>
  <c r="Z35" i="8"/>
  <c r="AA35" i="8"/>
  <c r="AB35" i="8"/>
  <c r="AC35" i="8"/>
  <c r="AD35" i="8"/>
  <c r="AE35" i="8"/>
  <c r="B36" i="8"/>
  <c r="C36" i="8"/>
  <c r="D36" i="8"/>
  <c r="E36" i="8"/>
  <c r="F36" i="8"/>
  <c r="G36" i="8"/>
  <c r="H36" i="8"/>
  <c r="I36" i="8"/>
  <c r="J36" i="8"/>
  <c r="K36" i="8"/>
  <c r="L36" i="8"/>
  <c r="M36" i="8"/>
  <c r="N36" i="8"/>
  <c r="O36" i="8"/>
  <c r="S36" i="8" s="1"/>
  <c r="P36" i="8"/>
  <c r="Q36" i="8"/>
  <c r="R36" i="8"/>
  <c r="T36" i="8"/>
  <c r="X36" i="8" s="1"/>
  <c r="U36" i="8"/>
  <c r="V36" i="8"/>
  <c r="W36" i="8"/>
  <c r="Z36" i="8"/>
  <c r="AC36" i="8" s="1"/>
  <c r="AA36" i="8"/>
  <c r="AB36" i="8"/>
  <c r="AD36" i="8"/>
  <c r="AE36" i="8"/>
  <c r="B37" i="8"/>
  <c r="C37" i="8"/>
  <c r="D37" i="8"/>
  <c r="E37" i="8"/>
  <c r="F37" i="8"/>
  <c r="G37" i="8"/>
  <c r="H37" i="8"/>
  <c r="I37" i="8"/>
  <c r="J37" i="8"/>
  <c r="K37" i="8"/>
  <c r="L37" i="8"/>
  <c r="M37" i="8"/>
  <c r="N37" i="8"/>
  <c r="O37" i="8"/>
  <c r="S37" i="8" s="1"/>
  <c r="P37" i="8"/>
  <c r="Q37" i="8"/>
  <c r="R37" i="8"/>
  <c r="T37" i="8"/>
  <c r="U37" i="8"/>
  <c r="X37" i="8" s="1"/>
  <c r="V37" i="8"/>
  <c r="W37" i="8"/>
  <c r="Z37" i="8"/>
  <c r="AA37" i="8"/>
  <c r="AB37" i="8"/>
  <c r="AC37" i="8"/>
  <c r="AD37" i="8"/>
  <c r="AE37" i="8"/>
  <c r="B38" i="8"/>
  <c r="C38" i="8"/>
  <c r="D38" i="8"/>
  <c r="E38" i="8"/>
  <c r="F38" i="8"/>
  <c r="G38" i="8"/>
  <c r="H38" i="8"/>
  <c r="I38" i="8"/>
  <c r="J38" i="8"/>
  <c r="K38" i="8"/>
  <c r="L38" i="8"/>
  <c r="M38" i="8"/>
  <c r="N38" i="8"/>
  <c r="O38" i="8"/>
  <c r="P38" i="8"/>
  <c r="Q38" i="8"/>
  <c r="R38" i="8"/>
  <c r="T38" i="8"/>
  <c r="U38" i="8"/>
  <c r="V38" i="8"/>
  <c r="W38" i="8"/>
  <c r="X38" i="8" s="1"/>
  <c r="Z38" i="8"/>
  <c r="AA38" i="8"/>
  <c r="AB38" i="8"/>
  <c r="AC38" i="8"/>
  <c r="AD38" i="8"/>
  <c r="AE38" i="8"/>
  <c r="B39" i="8"/>
  <c r="C39" i="8"/>
  <c r="D39" i="8"/>
  <c r="E39" i="8"/>
  <c r="F39" i="8"/>
  <c r="G39" i="8"/>
  <c r="H39" i="8"/>
  <c r="I39" i="8"/>
  <c r="J39" i="8"/>
  <c r="K39" i="8"/>
  <c r="L39" i="8"/>
  <c r="M39" i="8"/>
  <c r="N39" i="8"/>
  <c r="O39" i="8"/>
  <c r="P39" i="8"/>
  <c r="Q39" i="8"/>
  <c r="R39" i="8"/>
  <c r="S39" i="8" s="1"/>
  <c r="T39" i="8"/>
  <c r="U39" i="8"/>
  <c r="V39" i="8"/>
  <c r="W39" i="8"/>
  <c r="X39" i="8"/>
  <c r="Z39" i="8"/>
  <c r="AA39" i="8"/>
  <c r="AB39" i="8"/>
  <c r="AC39" i="8" s="1"/>
  <c r="AD39" i="8"/>
  <c r="AE39" i="8"/>
  <c r="C40" i="8"/>
  <c r="D40" i="8"/>
  <c r="E40" i="8"/>
  <c r="F40" i="8"/>
  <c r="O40" i="8" s="1"/>
  <c r="S40" i="8" s="1"/>
  <c r="G40" i="8"/>
  <c r="H40" i="8"/>
  <c r="I40" i="8"/>
  <c r="J40" i="8"/>
  <c r="K40" i="8"/>
  <c r="L40" i="8"/>
  <c r="M40" i="8"/>
  <c r="N40" i="8"/>
  <c r="P40" i="8"/>
  <c r="Q40" i="8"/>
  <c r="R40" i="8"/>
  <c r="U40" i="8"/>
  <c r="V40" i="8"/>
  <c r="W40" i="8"/>
  <c r="Z40" i="8"/>
  <c r="AA40" i="8"/>
  <c r="AB40" i="8"/>
  <c r="AC40" i="8" s="1"/>
  <c r="AD40" i="8"/>
  <c r="AE40" i="8"/>
  <c r="C41" i="8"/>
  <c r="D41" i="8"/>
  <c r="E41" i="8"/>
  <c r="F41" i="8"/>
  <c r="B41" i="8" s="1"/>
  <c r="G41" i="8"/>
  <c r="H41" i="8"/>
  <c r="I41" i="8"/>
  <c r="J41" i="8"/>
  <c r="K41" i="8"/>
  <c r="L41" i="8"/>
  <c r="M41" i="8"/>
  <c r="N41" i="8"/>
  <c r="P41" i="8"/>
  <c r="Q41" i="8"/>
  <c r="R41" i="8"/>
  <c r="U41" i="8"/>
  <c r="V41" i="8"/>
  <c r="W41" i="8"/>
  <c r="Z41" i="8"/>
  <c r="AC41" i="8" s="1"/>
  <c r="AA41" i="8"/>
  <c r="AB41" i="8"/>
  <c r="AD41" i="8"/>
  <c r="AE41" i="8"/>
  <c r="C42" i="8"/>
  <c r="D42" i="8"/>
  <c r="E42" i="8"/>
  <c r="F42" i="8"/>
  <c r="O42" i="8" s="1"/>
  <c r="S42" i="8" s="1"/>
  <c r="G42" i="8"/>
  <c r="H42" i="8"/>
  <c r="I42" i="8"/>
  <c r="J42" i="8"/>
  <c r="K42" i="8"/>
  <c r="L42" i="8"/>
  <c r="M42" i="8"/>
  <c r="N42" i="8"/>
  <c r="P42" i="8"/>
  <c r="Q42" i="8"/>
  <c r="R42" i="8"/>
  <c r="T42" i="8"/>
  <c r="X42" i="8" s="1"/>
  <c r="U42" i="8"/>
  <c r="V42" i="8"/>
  <c r="W42" i="8"/>
  <c r="Z42" i="8"/>
  <c r="AA42" i="8"/>
  <c r="AB42" i="8"/>
  <c r="AC42" i="8" s="1"/>
  <c r="AD42" i="8"/>
  <c r="AE42" i="8"/>
  <c r="C43" i="8"/>
  <c r="D43" i="8"/>
  <c r="E43" i="8"/>
  <c r="F43" i="8"/>
  <c r="G43" i="8"/>
  <c r="H43" i="8"/>
  <c r="I43" i="8"/>
  <c r="J43" i="8"/>
  <c r="K43" i="8"/>
  <c r="L43" i="8"/>
  <c r="M43" i="8"/>
  <c r="N43" i="8"/>
  <c r="P43" i="8"/>
  <c r="Q43" i="8"/>
  <c r="R43" i="8"/>
  <c r="U43" i="8"/>
  <c r="V43" i="8"/>
  <c r="W43" i="8"/>
  <c r="Z43" i="8"/>
  <c r="AA43" i="8"/>
  <c r="AB43" i="8"/>
  <c r="AC43" i="8"/>
  <c r="AD43" i="8"/>
  <c r="AE43" i="8"/>
  <c r="B44" i="8"/>
  <c r="C44" i="8"/>
  <c r="D44" i="8"/>
  <c r="E44" i="8"/>
  <c r="F44" i="8"/>
  <c r="G44" i="8"/>
  <c r="H44" i="8"/>
  <c r="I44" i="8"/>
  <c r="J44" i="8"/>
  <c r="K44" i="8"/>
  <c r="L44" i="8"/>
  <c r="M44" i="8"/>
  <c r="N44" i="8"/>
  <c r="O44" i="8"/>
  <c r="S44" i="8" s="1"/>
  <c r="P44" i="8"/>
  <c r="Q44" i="8"/>
  <c r="R44" i="8"/>
  <c r="T44" i="8"/>
  <c r="X44" i="8" s="1"/>
  <c r="U44" i="8"/>
  <c r="V44" i="8"/>
  <c r="W44" i="8"/>
  <c r="Z44" i="8"/>
  <c r="AC44" i="8" s="1"/>
  <c r="AA44" i="8"/>
  <c r="AB44" i="8"/>
  <c r="AD44" i="8"/>
  <c r="AE44" i="8"/>
  <c r="B45" i="8"/>
  <c r="C45" i="8"/>
  <c r="D45" i="8"/>
  <c r="E45" i="8"/>
  <c r="F45" i="8"/>
  <c r="G45" i="8"/>
  <c r="H45" i="8"/>
  <c r="I45" i="8"/>
  <c r="J45" i="8"/>
  <c r="K45" i="8"/>
  <c r="L45" i="8"/>
  <c r="M45" i="8"/>
  <c r="N45" i="8"/>
  <c r="O45" i="8"/>
  <c r="S45" i="8" s="1"/>
  <c r="P45" i="8"/>
  <c r="Q45" i="8"/>
  <c r="R45" i="8"/>
  <c r="T45" i="8"/>
  <c r="U45" i="8"/>
  <c r="X45" i="8" s="1"/>
  <c r="V45" i="8"/>
  <c r="W45" i="8"/>
  <c r="Z45" i="8"/>
  <c r="AA45" i="8"/>
  <c r="AB45" i="8"/>
  <c r="AC45" i="8"/>
  <c r="AD45" i="8"/>
  <c r="AE45" i="8"/>
  <c r="B46" i="8"/>
  <c r="C46" i="8"/>
  <c r="D46" i="8"/>
  <c r="E46" i="8"/>
  <c r="F46" i="8"/>
  <c r="G46" i="8"/>
  <c r="H46" i="8"/>
  <c r="I46" i="8"/>
  <c r="J46" i="8"/>
  <c r="K46" i="8"/>
  <c r="L46" i="8"/>
  <c r="M46" i="8"/>
  <c r="N46" i="8"/>
  <c r="O46" i="8"/>
  <c r="P46" i="8"/>
  <c r="Q46" i="8"/>
  <c r="R46" i="8"/>
  <c r="T46" i="8"/>
  <c r="U46" i="8"/>
  <c r="V46" i="8"/>
  <c r="W46" i="8"/>
  <c r="X46" i="8" s="1"/>
  <c r="Z46" i="8"/>
  <c r="AA46" i="8"/>
  <c r="AB46" i="8"/>
  <c r="AC46" i="8"/>
  <c r="AD46" i="8"/>
  <c r="AE46" i="8"/>
  <c r="B47" i="8"/>
  <c r="C47" i="8"/>
  <c r="D47" i="8"/>
  <c r="E47" i="8"/>
  <c r="F47" i="8"/>
  <c r="G47" i="8"/>
  <c r="H47" i="8"/>
  <c r="I47" i="8"/>
  <c r="J47" i="8"/>
  <c r="K47" i="8"/>
  <c r="L47" i="8"/>
  <c r="M47" i="8"/>
  <c r="N47" i="8"/>
  <c r="O47" i="8"/>
  <c r="P47" i="8"/>
  <c r="Q47" i="8"/>
  <c r="R47" i="8"/>
  <c r="S47" i="8" s="1"/>
  <c r="T47" i="8"/>
  <c r="U47" i="8"/>
  <c r="V47" i="8"/>
  <c r="W47" i="8"/>
  <c r="X47" i="8"/>
  <c r="Z47" i="8"/>
  <c r="AA47" i="8"/>
  <c r="AB47" i="8"/>
  <c r="AC47" i="8" s="1"/>
  <c r="AD47" i="8"/>
  <c r="AE47" i="8"/>
  <c r="C48" i="8"/>
  <c r="D48" i="8"/>
  <c r="E48" i="8"/>
  <c r="F48" i="8"/>
  <c r="O48" i="8" s="1"/>
  <c r="S48" i="8" s="1"/>
  <c r="G48" i="8"/>
  <c r="H48" i="8"/>
  <c r="I48" i="8"/>
  <c r="J48" i="8"/>
  <c r="K48" i="8"/>
  <c r="L48" i="8"/>
  <c r="M48" i="8"/>
  <c r="N48" i="8"/>
  <c r="P48" i="8"/>
  <c r="Q48" i="8"/>
  <c r="R48" i="8"/>
  <c r="U48" i="8"/>
  <c r="V48" i="8"/>
  <c r="W48" i="8"/>
  <c r="Z48" i="8"/>
  <c r="AA48" i="8"/>
  <c r="AB48" i="8"/>
  <c r="AC48" i="8" s="1"/>
  <c r="AD48" i="8"/>
  <c r="AE48" i="8"/>
  <c r="C49" i="8"/>
  <c r="D49" i="8"/>
  <c r="E49" i="8"/>
  <c r="F49" i="8"/>
  <c r="B49" i="8" s="1"/>
  <c r="G49" i="8"/>
  <c r="H49" i="8"/>
  <c r="I49" i="8"/>
  <c r="J49" i="8"/>
  <c r="K49" i="8"/>
  <c r="L49" i="8"/>
  <c r="M49" i="8"/>
  <c r="N49" i="8"/>
  <c r="P49" i="8"/>
  <c r="Q49" i="8"/>
  <c r="R49" i="8"/>
  <c r="U49" i="8"/>
  <c r="V49" i="8"/>
  <c r="W49" i="8"/>
  <c r="Z49" i="8"/>
  <c r="AC49" i="8" s="1"/>
  <c r="AA49" i="8"/>
  <c r="AB49" i="8"/>
  <c r="AD49" i="8"/>
  <c r="AE49" i="8"/>
  <c r="C50" i="8"/>
  <c r="D50" i="8"/>
  <c r="E50" i="8"/>
  <c r="F50" i="8"/>
  <c r="O50" i="8" s="1"/>
  <c r="S50" i="8" s="1"/>
  <c r="G50" i="8"/>
  <c r="H50" i="8"/>
  <c r="I50" i="8"/>
  <c r="J50" i="8"/>
  <c r="K50" i="8"/>
  <c r="L50" i="8"/>
  <c r="M50" i="8"/>
  <c r="N50" i="8"/>
  <c r="P50" i="8"/>
  <c r="Q50" i="8"/>
  <c r="R50" i="8"/>
  <c r="T50" i="8"/>
  <c r="X50" i="8" s="1"/>
  <c r="U50" i="8"/>
  <c r="V50" i="8"/>
  <c r="W50" i="8"/>
  <c r="Z50" i="8"/>
  <c r="AA50" i="8"/>
  <c r="AB50" i="8"/>
  <c r="AC50" i="8" s="1"/>
  <c r="AD50" i="8"/>
  <c r="AE50" i="8"/>
  <c r="C51" i="8"/>
  <c r="D51" i="8"/>
  <c r="E51" i="8"/>
  <c r="F51" i="8"/>
  <c r="G51" i="8"/>
  <c r="H51" i="8"/>
  <c r="I51" i="8"/>
  <c r="J51" i="8"/>
  <c r="K51" i="8"/>
  <c r="L51" i="8"/>
  <c r="M51" i="8"/>
  <c r="N51" i="8"/>
  <c r="P51" i="8"/>
  <c r="Q51" i="8"/>
  <c r="R51" i="8"/>
  <c r="U51" i="8"/>
  <c r="V51" i="8"/>
  <c r="W51" i="8"/>
  <c r="Z51" i="8"/>
  <c r="AA51" i="8"/>
  <c r="AB51" i="8"/>
  <c r="AC51" i="8"/>
  <c r="AD51" i="8"/>
  <c r="AE51" i="8"/>
  <c r="B52" i="8"/>
  <c r="C52" i="8"/>
  <c r="D52" i="8"/>
  <c r="E52" i="8"/>
  <c r="F52" i="8"/>
  <c r="G52" i="8"/>
  <c r="H52" i="8"/>
  <c r="I52" i="8"/>
  <c r="J52" i="8"/>
  <c r="K52" i="8"/>
  <c r="L52" i="8"/>
  <c r="M52" i="8"/>
  <c r="N52" i="8"/>
  <c r="O52" i="8"/>
  <c r="S52" i="8" s="1"/>
  <c r="P52" i="8"/>
  <c r="Q52" i="8"/>
  <c r="R52" i="8"/>
  <c r="T52" i="8"/>
  <c r="X52" i="8" s="1"/>
  <c r="U52" i="8"/>
  <c r="V52" i="8"/>
  <c r="W52" i="8"/>
  <c r="Z52" i="8"/>
  <c r="AC52" i="8" s="1"/>
  <c r="AA52" i="8"/>
  <c r="AB52" i="8"/>
  <c r="AD52" i="8"/>
  <c r="AE52" i="8"/>
  <c r="B53" i="8"/>
  <c r="C53" i="8"/>
  <c r="D53" i="8"/>
  <c r="E53" i="8"/>
  <c r="F53" i="8"/>
  <c r="G53" i="8"/>
  <c r="H53" i="8"/>
  <c r="I53" i="8"/>
  <c r="J53" i="8"/>
  <c r="K53" i="8"/>
  <c r="L53" i="8"/>
  <c r="M53" i="8"/>
  <c r="N53" i="8"/>
  <c r="O53" i="8"/>
  <c r="P53" i="8"/>
  <c r="S53" i="8" s="1"/>
  <c r="Q53" i="8"/>
  <c r="R53" i="8"/>
  <c r="T53" i="8"/>
  <c r="U53" i="8"/>
  <c r="X53" i="8" s="1"/>
  <c r="V53" i="8"/>
  <c r="W53" i="8"/>
  <c r="Z53" i="8"/>
  <c r="AA53" i="8"/>
  <c r="AB53" i="8"/>
  <c r="AC53" i="8"/>
  <c r="AD53" i="8"/>
  <c r="AE53" i="8"/>
  <c r="B54" i="8"/>
  <c r="C54" i="8"/>
  <c r="D54" i="8"/>
  <c r="E54" i="8"/>
  <c r="F54" i="8"/>
  <c r="G54" i="8"/>
  <c r="H54" i="8"/>
  <c r="I54" i="8"/>
  <c r="J54" i="8"/>
  <c r="K54" i="8"/>
  <c r="L54" i="8"/>
  <c r="M54" i="8"/>
  <c r="N54" i="8"/>
  <c r="O54" i="8"/>
  <c r="P54" i="8"/>
  <c r="Q54" i="8"/>
  <c r="R54" i="8"/>
  <c r="T54" i="8"/>
  <c r="U54" i="8"/>
  <c r="V54" i="8"/>
  <c r="W54" i="8"/>
  <c r="X54" i="8" s="1"/>
  <c r="Z54" i="8"/>
  <c r="AA54" i="8"/>
  <c r="AB54" i="8"/>
  <c r="AC54" i="8"/>
  <c r="AD54" i="8"/>
  <c r="AE54" i="8"/>
  <c r="B55" i="8"/>
  <c r="C55" i="8"/>
  <c r="D55" i="8"/>
  <c r="E55" i="8"/>
  <c r="F55" i="8"/>
  <c r="G55" i="8"/>
  <c r="H55" i="8"/>
  <c r="I55" i="8"/>
  <c r="J55" i="8"/>
  <c r="K55" i="8"/>
  <c r="L55" i="8"/>
  <c r="M55" i="8"/>
  <c r="N55" i="8"/>
  <c r="O55" i="8"/>
  <c r="P55" i="8"/>
  <c r="Q55" i="8"/>
  <c r="R55" i="8"/>
  <c r="S55" i="8" s="1"/>
  <c r="T55" i="8"/>
  <c r="U55" i="8"/>
  <c r="V55" i="8"/>
  <c r="W55" i="8"/>
  <c r="X55" i="8"/>
  <c r="Z55" i="8"/>
  <c r="AA55" i="8"/>
  <c r="AB55" i="8"/>
  <c r="AC55" i="8" s="1"/>
  <c r="AD55" i="8"/>
  <c r="AE55" i="8"/>
  <c r="C56" i="8"/>
  <c r="D56" i="8"/>
  <c r="E56" i="8"/>
  <c r="F56" i="8"/>
  <c r="O56" i="8" s="1"/>
  <c r="S56" i="8" s="1"/>
  <c r="G56" i="8"/>
  <c r="H56" i="8"/>
  <c r="I56" i="8"/>
  <c r="J56" i="8"/>
  <c r="K56" i="8"/>
  <c r="L56" i="8"/>
  <c r="M56" i="8"/>
  <c r="N56" i="8"/>
  <c r="P56" i="8"/>
  <c r="Q56" i="8"/>
  <c r="R56" i="8"/>
  <c r="U56" i="8"/>
  <c r="V56" i="8"/>
  <c r="W56" i="8"/>
  <c r="Z56" i="8"/>
  <c r="AA56" i="8"/>
  <c r="AB56" i="8"/>
  <c r="AC56" i="8" s="1"/>
  <c r="AD56" i="8"/>
  <c r="AE56" i="8"/>
  <c r="C57" i="8"/>
  <c r="D57" i="8"/>
  <c r="E57" i="8"/>
  <c r="F57" i="8"/>
  <c r="B57" i="8" s="1"/>
  <c r="G57" i="8"/>
  <c r="H57" i="8"/>
  <c r="I57" i="8"/>
  <c r="J57" i="8"/>
  <c r="K57" i="8"/>
  <c r="L57" i="8"/>
  <c r="M57" i="8"/>
  <c r="N57" i="8"/>
  <c r="P57" i="8"/>
  <c r="Q57" i="8"/>
  <c r="R57" i="8"/>
  <c r="U57" i="8"/>
  <c r="V57" i="8"/>
  <c r="W57" i="8"/>
  <c r="Z57" i="8"/>
  <c r="AC57" i="8" s="1"/>
  <c r="AA57" i="8"/>
  <c r="AB57" i="8"/>
  <c r="AD57" i="8"/>
  <c r="AE57" i="8"/>
  <c r="C58" i="8"/>
  <c r="D58" i="8"/>
  <c r="E58" i="8"/>
  <c r="F58" i="8"/>
  <c r="O58" i="8" s="1"/>
  <c r="G58" i="8"/>
  <c r="H58" i="8"/>
  <c r="I58" i="8"/>
  <c r="J58" i="8"/>
  <c r="K58" i="8"/>
  <c r="L58" i="8"/>
  <c r="M58" i="8"/>
  <c r="N58" i="8"/>
  <c r="P58" i="8"/>
  <c r="Q58" i="8"/>
  <c r="R58" i="8"/>
  <c r="S58" i="8"/>
  <c r="T58" i="8"/>
  <c r="X58" i="8" s="1"/>
  <c r="U58" i="8"/>
  <c r="V58" i="8"/>
  <c r="W58" i="8"/>
  <c r="Z58" i="8"/>
  <c r="AA58" i="8"/>
  <c r="AB58" i="8"/>
  <c r="AC58" i="8" s="1"/>
  <c r="AD58" i="8"/>
  <c r="AE58" i="8"/>
  <c r="C59" i="8"/>
  <c r="D59" i="8"/>
  <c r="E59" i="8"/>
  <c r="F59" i="8"/>
  <c r="G59" i="8"/>
  <c r="H59" i="8"/>
  <c r="I59" i="8"/>
  <c r="J59" i="8"/>
  <c r="K59" i="8"/>
  <c r="L59" i="8"/>
  <c r="M59" i="8"/>
  <c r="N59" i="8"/>
  <c r="P59" i="8"/>
  <c r="Q59" i="8"/>
  <c r="R59" i="8"/>
  <c r="U59" i="8"/>
  <c r="V59" i="8"/>
  <c r="W59" i="8"/>
  <c r="Z59" i="8"/>
  <c r="AA59" i="8"/>
  <c r="AB59" i="8"/>
  <c r="AC59" i="8"/>
  <c r="AD59" i="8"/>
  <c r="AE59" i="8"/>
  <c r="B60" i="8"/>
  <c r="C60" i="8"/>
  <c r="D60" i="8"/>
  <c r="E60" i="8"/>
  <c r="F60" i="8"/>
  <c r="G60" i="8"/>
  <c r="H60" i="8"/>
  <c r="I60" i="8"/>
  <c r="J60" i="8"/>
  <c r="K60" i="8"/>
  <c r="L60" i="8"/>
  <c r="M60" i="8"/>
  <c r="N60" i="8"/>
  <c r="O60" i="8"/>
  <c r="S60" i="8" s="1"/>
  <c r="P60" i="8"/>
  <c r="Q60" i="8"/>
  <c r="R60" i="8"/>
  <c r="T60" i="8"/>
  <c r="X60" i="8" s="1"/>
  <c r="U60" i="8"/>
  <c r="V60" i="8"/>
  <c r="W60" i="8"/>
  <c r="Z60" i="8"/>
  <c r="AC60" i="8" s="1"/>
  <c r="AA60" i="8"/>
  <c r="AB60" i="8"/>
  <c r="AD60" i="8"/>
  <c r="AE60" i="8"/>
  <c r="B61" i="8"/>
  <c r="C61" i="8"/>
  <c r="D61" i="8"/>
  <c r="E61" i="8"/>
  <c r="F61" i="8"/>
  <c r="G61" i="8"/>
  <c r="H61" i="8"/>
  <c r="I61" i="8"/>
  <c r="J61" i="8"/>
  <c r="K61" i="8"/>
  <c r="L61" i="8"/>
  <c r="M61" i="8"/>
  <c r="N61" i="8"/>
  <c r="O61" i="8"/>
  <c r="S61" i="8" s="1"/>
  <c r="P61" i="8"/>
  <c r="Q61" i="8"/>
  <c r="R61" i="8"/>
  <c r="T61" i="8"/>
  <c r="U61" i="8"/>
  <c r="X61" i="8" s="1"/>
  <c r="V61" i="8"/>
  <c r="W61" i="8"/>
  <c r="Z61" i="8"/>
  <c r="AA61" i="8"/>
  <c r="AB61" i="8"/>
  <c r="AC61" i="8"/>
  <c r="AD61" i="8"/>
  <c r="AE61" i="8"/>
  <c r="B62" i="8"/>
  <c r="C62" i="8"/>
  <c r="D62" i="8"/>
  <c r="E62" i="8"/>
  <c r="F62" i="8"/>
  <c r="G62" i="8"/>
  <c r="H62" i="8"/>
  <c r="I62" i="8"/>
  <c r="J62" i="8"/>
  <c r="K62" i="8"/>
  <c r="L62" i="8"/>
  <c r="M62" i="8"/>
  <c r="N62" i="8"/>
  <c r="O62" i="8"/>
  <c r="P62" i="8"/>
  <c r="Q62" i="8"/>
  <c r="R62" i="8"/>
  <c r="T62" i="8"/>
  <c r="U62" i="8"/>
  <c r="V62" i="8"/>
  <c r="W62" i="8"/>
  <c r="X62" i="8" s="1"/>
  <c r="Z62" i="8"/>
  <c r="AA62" i="8"/>
  <c r="AB62" i="8"/>
  <c r="AC62" i="8"/>
  <c r="AD62" i="8"/>
  <c r="AE62" i="8"/>
  <c r="B63" i="8"/>
  <c r="C63" i="8"/>
  <c r="D63" i="8"/>
  <c r="E63" i="8"/>
  <c r="F63" i="8"/>
  <c r="G63" i="8"/>
  <c r="H63" i="8"/>
  <c r="I63" i="8"/>
  <c r="J63" i="8"/>
  <c r="K63" i="8"/>
  <c r="L63" i="8"/>
  <c r="M63" i="8"/>
  <c r="N63" i="8"/>
  <c r="O63" i="8"/>
  <c r="P63" i="8"/>
  <c r="Q63" i="8"/>
  <c r="R63" i="8"/>
  <c r="S63" i="8" s="1"/>
  <c r="T63" i="8"/>
  <c r="U63" i="8"/>
  <c r="V63" i="8"/>
  <c r="W63" i="8"/>
  <c r="X63" i="8"/>
  <c r="Z63" i="8"/>
  <c r="AA63" i="8"/>
  <c r="AB63" i="8"/>
  <c r="AC63" i="8" s="1"/>
  <c r="AD63" i="8"/>
  <c r="AE63" i="8"/>
  <c r="C64" i="8"/>
  <c r="D64" i="8"/>
  <c r="E64" i="8"/>
  <c r="F64" i="8"/>
  <c r="G64" i="8"/>
  <c r="H64" i="8"/>
  <c r="I64" i="8"/>
  <c r="J64" i="8"/>
  <c r="K64" i="8"/>
  <c r="L64" i="8"/>
  <c r="M64" i="8"/>
  <c r="N64" i="8"/>
  <c r="P64" i="8"/>
  <c r="Q64" i="8"/>
  <c r="R64" i="8"/>
  <c r="U64" i="8"/>
  <c r="V64" i="8"/>
  <c r="W64" i="8"/>
  <c r="Z64" i="8"/>
  <c r="AA64" i="8"/>
  <c r="AB64" i="8"/>
  <c r="AC64" i="8" s="1"/>
  <c r="AD64" i="8"/>
  <c r="AE64" i="8"/>
  <c r="C65" i="8"/>
  <c r="D65" i="8"/>
  <c r="E65" i="8"/>
  <c r="F65" i="8"/>
  <c r="B65" i="8" s="1"/>
  <c r="G65" i="8"/>
  <c r="H65" i="8"/>
  <c r="I65" i="8"/>
  <c r="J65" i="8"/>
  <c r="K65" i="8"/>
  <c r="L65" i="8"/>
  <c r="M65" i="8"/>
  <c r="N65" i="8"/>
  <c r="P65" i="8"/>
  <c r="Q65" i="8"/>
  <c r="R65" i="8"/>
  <c r="U65" i="8"/>
  <c r="V65" i="8"/>
  <c r="W65" i="8"/>
  <c r="Z65" i="8"/>
  <c r="AC65" i="8" s="1"/>
  <c r="AA65" i="8"/>
  <c r="AB65" i="8"/>
  <c r="AD65" i="8"/>
  <c r="AE65" i="8"/>
  <c r="C66" i="8"/>
  <c r="D66" i="8"/>
  <c r="E66" i="8"/>
  <c r="F66" i="8"/>
  <c r="O66" i="8" s="1"/>
  <c r="S66" i="8" s="1"/>
  <c r="G66" i="8"/>
  <c r="H66" i="8"/>
  <c r="I66" i="8"/>
  <c r="J66" i="8"/>
  <c r="K66" i="8"/>
  <c r="L66" i="8"/>
  <c r="M66" i="8"/>
  <c r="N66" i="8"/>
  <c r="P66" i="8"/>
  <c r="Q66" i="8"/>
  <c r="R66" i="8"/>
  <c r="T66" i="8"/>
  <c r="X66" i="8" s="1"/>
  <c r="U66" i="8"/>
  <c r="V66" i="8"/>
  <c r="W66" i="8"/>
  <c r="Z66" i="8"/>
  <c r="AA66" i="8"/>
  <c r="AB66" i="8"/>
  <c r="AC66" i="8" s="1"/>
  <c r="AD66" i="8"/>
  <c r="AE66" i="8"/>
  <c r="C67" i="8"/>
  <c r="D67" i="8"/>
  <c r="E67" i="8"/>
  <c r="F67" i="8"/>
  <c r="O67" i="8" s="1"/>
  <c r="S67" i="8" s="1"/>
  <c r="G67" i="8"/>
  <c r="H67" i="8"/>
  <c r="I67" i="8"/>
  <c r="J67" i="8"/>
  <c r="K67" i="8"/>
  <c r="L67" i="8"/>
  <c r="M67" i="8"/>
  <c r="N67" i="8"/>
  <c r="P67" i="8"/>
  <c r="Q67" i="8"/>
  <c r="R67" i="8"/>
  <c r="U67" i="8"/>
  <c r="V67" i="8"/>
  <c r="W67" i="8"/>
  <c r="Z67" i="8"/>
  <c r="AA67" i="8"/>
  <c r="AB67" i="8"/>
  <c r="AC67" i="8"/>
  <c r="AD67" i="8"/>
  <c r="AE67" i="8"/>
  <c r="B68" i="8"/>
  <c r="C68" i="8"/>
  <c r="D68" i="8"/>
  <c r="E68" i="8"/>
  <c r="F68" i="8"/>
  <c r="G68" i="8"/>
  <c r="H68" i="8"/>
  <c r="I68" i="8"/>
  <c r="J68" i="8"/>
  <c r="K68" i="8"/>
  <c r="L68" i="8"/>
  <c r="M68" i="8"/>
  <c r="N68" i="8"/>
  <c r="O68" i="8"/>
  <c r="P68" i="8"/>
  <c r="Q68" i="8"/>
  <c r="R68" i="8"/>
  <c r="T68" i="8"/>
  <c r="X68" i="8" s="1"/>
  <c r="U68" i="8"/>
  <c r="V68" i="8"/>
  <c r="W68" i="8"/>
  <c r="Z68" i="8"/>
  <c r="AC68" i="8" s="1"/>
  <c r="AA68" i="8"/>
  <c r="AB68" i="8"/>
  <c r="AD68" i="8"/>
  <c r="AE68" i="8"/>
  <c r="B69" i="8"/>
  <c r="C69" i="8"/>
  <c r="D69" i="8"/>
  <c r="E69" i="8"/>
  <c r="F69" i="8"/>
  <c r="G69" i="8"/>
  <c r="H69" i="8"/>
  <c r="I69" i="8"/>
  <c r="J69" i="8"/>
  <c r="K69" i="8"/>
  <c r="L69" i="8"/>
  <c r="M69" i="8"/>
  <c r="N69" i="8"/>
  <c r="O69" i="8"/>
  <c r="S69" i="8" s="1"/>
  <c r="P69" i="8"/>
  <c r="Q69" i="8"/>
  <c r="R69" i="8"/>
  <c r="T69" i="8"/>
  <c r="U69" i="8"/>
  <c r="V69" i="8"/>
  <c r="W69" i="8"/>
  <c r="Z69" i="8"/>
  <c r="AA69" i="8"/>
  <c r="AB69" i="8"/>
  <c r="AC69" i="8"/>
  <c r="AD69" i="8"/>
  <c r="AE69" i="8"/>
  <c r="B70" i="8"/>
  <c r="C70" i="8"/>
  <c r="D70" i="8"/>
  <c r="E70" i="8"/>
  <c r="F70" i="8"/>
  <c r="G70" i="8"/>
  <c r="H70" i="8"/>
  <c r="I70" i="8"/>
  <c r="J70" i="8"/>
  <c r="K70" i="8"/>
  <c r="L70" i="8"/>
  <c r="M70" i="8"/>
  <c r="N70" i="8"/>
  <c r="O70" i="8"/>
  <c r="P70" i="8"/>
  <c r="Q70" i="8"/>
  <c r="R70" i="8"/>
  <c r="T70" i="8"/>
  <c r="U70" i="8"/>
  <c r="V70" i="8"/>
  <c r="W70" i="8"/>
  <c r="X70" i="8"/>
  <c r="Z70" i="8"/>
  <c r="AA70" i="8"/>
  <c r="AB70" i="8"/>
  <c r="AC70" i="8"/>
  <c r="AD70" i="8"/>
  <c r="AE70" i="8"/>
  <c r="B71" i="8"/>
  <c r="C71" i="8"/>
  <c r="D71" i="8"/>
  <c r="E71" i="8"/>
  <c r="F71" i="8"/>
  <c r="G71" i="8"/>
  <c r="H71" i="8"/>
  <c r="I71" i="8"/>
  <c r="J71" i="8"/>
  <c r="K71" i="8"/>
  <c r="L71" i="8"/>
  <c r="M71" i="8"/>
  <c r="N71" i="8"/>
  <c r="O71" i="8"/>
  <c r="P71" i="8"/>
  <c r="Q71" i="8"/>
  <c r="R71" i="8"/>
  <c r="S71" i="8"/>
  <c r="T71" i="8"/>
  <c r="U71" i="8"/>
  <c r="V71" i="8"/>
  <c r="W71" i="8"/>
  <c r="X71" i="8"/>
  <c r="Z71" i="8"/>
  <c r="AA71" i="8"/>
  <c r="AB71" i="8"/>
  <c r="AC71" i="8" s="1"/>
  <c r="AD71" i="8"/>
  <c r="AE71" i="8"/>
  <c r="C72" i="8"/>
  <c r="D72" i="8"/>
  <c r="E72" i="8"/>
  <c r="F72" i="8"/>
  <c r="G72" i="8"/>
  <c r="H72" i="8"/>
  <c r="I72" i="8"/>
  <c r="J72" i="8"/>
  <c r="K72" i="8"/>
  <c r="L72" i="8"/>
  <c r="M72" i="8"/>
  <c r="N72" i="8"/>
  <c r="P72" i="8"/>
  <c r="Q72" i="8"/>
  <c r="R72" i="8"/>
  <c r="U72" i="8"/>
  <c r="V72" i="8"/>
  <c r="W72" i="8"/>
  <c r="Z72" i="8"/>
  <c r="AA72" i="8"/>
  <c r="AB72" i="8"/>
  <c r="AC72" i="8" s="1"/>
  <c r="AD72" i="8"/>
  <c r="AE72" i="8"/>
  <c r="C73" i="8"/>
  <c r="D73" i="8"/>
  <c r="E73" i="8"/>
  <c r="F73" i="8"/>
  <c r="G73" i="8"/>
  <c r="H73" i="8"/>
  <c r="I73" i="8"/>
  <c r="J73" i="8"/>
  <c r="K73" i="8"/>
  <c r="L73" i="8"/>
  <c r="M73" i="8"/>
  <c r="N73" i="8"/>
  <c r="P73" i="8"/>
  <c r="Q73" i="8"/>
  <c r="R73" i="8"/>
  <c r="U73" i="8"/>
  <c r="V73" i="8"/>
  <c r="W73" i="8"/>
  <c r="Z73" i="8"/>
  <c r="AC73" i="8" s="1"/>
  <c r="AA73" i="8"/>
  <c r="AB73" i="8"/>
  <c r="AD73" i="8"/>
  <c r="AE73" i="8"/>
  <c r="C74" i="8"/>
  <c r="D74" i="8"/>
  <c r="E74" i="8"/>
  <c r="F74" i="8"/>
  <c r="O74" i="8" s="1"/>
  <c r="S74" i="8" s="1"/>
  <c r="G74" i="8"/>
  <c r="H74" i="8"/>
  <c r="I74" i="8"/>
  <c r="J74" i="8"/>
  <c r="K74" i="8"/>
  <c r="L74" i="8"/>
  <c r="M74" i="8"/>
  <c r="N74" i="8"/>
  <c r="P74" i="8"/>
  <c r="Q74" i="8"/>
  <c r="R74" i="8"/>
  <c r="T74" i="8"/>
  <c r="X74" i="8" s="1"/>
  <c r="U74" i="8"/>
  <c r="V74" i="8"/>
  <c r="W74" i="8"/>
  <c r="Z74" i="8"/>
  <c r="AC74" i="8" s="1"/>
  <c r="AA74" i="8"/>
  <c r="AB74" i="8"/>
  <c r="AD74" i="8"/>
  <c r="AE74" i="8"/>
  <c r="C75" i="8"/>
  <c r="D75" i="8"/>
  <c r="E75" i="8"/>
  <c r="F75" i="8"/>
  <c r="B75" i="8" s="1"/>
  <c r="G75" i="8"/>
  <c r="H75" i="8"/>
  <c r="I75" i="8"/>
  <c r="J75" i="8"/>
  <c r="K75" i="8"/>
  <c r="L75" i="8"/>
  <c r="M75" i="8"/>
  <c r="N75" i="8"/>
  <c r="O75" i="8"/>
  <c r="S75" i="8" s="1"/>
  <c r="P75" i="8"/>
  <c r="Q75" i="8"/>
  <c r="R75" i="8"/>
  <c r="T75" i="8"/>
  <c r="X75" i="8" s="1"/>
  <c r="U75" i="8"/>
  <c r="V75" i="8"/>
  <c r="W75" i="8"/>
  <c r="Z75" i="8"/>
  <c r="AC75" i="8" s="1"/>
  <c r="AA75" i="8"/>
  <c r="AB75" i="8"/>
  <c r="AD75" i="8"/>
  <c r="AE75" i="8"/>
  <c r="B76" i="8"/>
  <c r="C76" i="8"/>
  <c r="D76" i="8"/>
  <c r="E76" i="8"/>
  <c r="F76" i="8"/>
  <c r="G76" i="8"/>
  <c r="H76" i="8"/>
  <c r="I76" i="8"/>
  <c r="J76" i="8"/>
  <c r="K76" i="8"/>
  <c r="L76" i="8"/>
  <c r="M76" i="8"/>
  <c r="N76" i="8"/>
  <c r="O76" i="8"/>
  <c r="P76" i="8"/>
  <c r="Q76" i="8"/>
  <c r="R76" i="8"/>
  <c r="T76" i="8"/>
  <c r="X76" i="8" s="1"/>
  <c r="U76" i="8"/>
  <c r="V76" i="8"/>
  <c r="W76" i="8"/>
  <c r="Z76" i="8"/>
  <c r="AA76" i="8"/>
  <c r="AB76" i="8"/>
  <c r="AC76" i="8"/>
  <c r="AD76" i="8"/>
  <c r="AE76" i="8"/>
  <c r="B77" i="8"/>
  <c r="C77" i="8"/>
  <c r="D77" i="8"/>
  <c r="E77" i="8"/>
  <c r="F77" i="8"/>
  <c r="G77" i="8"/>
  <c r="H77" i="8"/>
  <c r="I77" i="8"/>
  <c r="J77" i="8"/>
  <c r="K77" i="8"/>
  <c r="L77" i="8"/>
  <c r="M77" i="8"/>
  <c r="N77" i="8"/>
  <c r="O77" i="8"/>
  <c r="S77" i="8" s="1"/>
  <c r="P77" i="8"/>
  <c r="Q77" i="8"/>
  <c r="R77" i="8"/>
  <c r="T77" i="8"/>
  <c r="U77" i="8"/>
  <c r="V77" i="8"/>
  <c r="W77" i="8"/>
  <c r="Z77" i="8"/>
  <c r="AA77" i="8"/>
  <c r="AB77" i="8"/>
  <c r="AC77" i="8"/>
  <c r="AD77" i="8"/>
  <c r="AE77" i="8"/>
  <c r="B78" i="8"/>
  <c r="C78" i="8"/>
  <c r="D78" i="8"/>
  <c r="E78" i="8"/>
  <c r="F78" i="8"/>
  <c r="G78" i="8"/>
  <c r="H78" i="8"/>
  <c r="I78" i="8"/>
  <c r="J78" i="8"/>
  <c r="K78" i="8"/>
  <c r="L78" i="8"/>
  <c r="M78" i="8"/>
  <c r="N78" i="8"/>
  <c r="O78" i="8"/>
  <c r="P78" i="8"/>
  <c r="Q78" i="8"/>
  <c r="R78" i="8"/>
  <c r="T78" i="8"/>
  <c r="U78" i="8"/>
  <c r="X78" i="8" s="1"/>
  <c r="V78" i="8"/>
  <c r="W78" i="8"/>
  <c r="Z78" i="8"/>
  <c r="AA78" i="8"/>
  <c r="AB78" i="8"/>
  <c r="AC78" i="8"/>
  <c r="AD78" i="8"/>
  <c r="AE78" i="8"/>
  <c r="B79" i="8"/>
  <c r="C79" i="8"/>
  <c r="D79" i="8"/>
  <c r="E79" i="8"/>
  <c r="F79" i="8"/>
  <c r="G79" i="8"/>
  <c r="H79" i="8"/>
  <c r="I79" i="8"/>
  <c r="J79" i="8"/>
  <c r="K79" i="8"/>
  <c r="L79" i="8"/>
  <c r="M79" i="8"/>
  <c r="N79" i="8"/>
  <c r="O79" i="8"/>
  <c r="P79" i="8"/>
  <c r="S79" i="8" s="1"/>
  <c r="Q79" i="8"/>
  <c r="R79" i="8"/>
  <c r="T79" i="8"/>
  <c r="U79" i="8"/>
  <c r="V79" i="8"/>
  <c r="W79" i="8"/>
  <c r="X79" i="8"/>
  <c r="Z79" i="8"/>
  <c r="AA79" i="8"/>
  <c r="AB79" i="8"/>
  <c r="AC79" i="8" s="1"/>
  <c r="AD79" i="8"/>
  <c r="AE79" i="8"/>
  <c r="C80" i="8"/>
  <c r="D80" i="8"/>
  <c r="E80" i="8"/>
  <c r="F80" i="8"/>
  <c r="G80" i="8"/>
  <c r="H80" i="8"/>
  <c r="I80" i="8"/>
  <c r="J80" i="8"/>
  <c r="K80" i="8"/>
  <c r="L80" i="8"/>
  <c r="M80" i="8"/>
  <c r="N80" i="8"/>
  <c r="P80" i="8"/>
  <c r="Q80" i="8"/>
  <c r="R80" i="8"/>
  <c r="U80" i="8"/>
  <c r="V80" i="8"/>
  <c r="W80" i="8"/>
  <c r="Z80" i="8"/>
  <c r="AA80" i="8"/>
  <c r="AB80" i="8"/>
  <c r="AC80" i="8" s="1"/>
  <c r="AD80" i="8"/>
  <c r="AE80" i="8"/>
  <c r="C81" i="8"/>
  <c r="D81" i="8"/>
  <c r="E81" i="8"/>
  <c r="F81" i="8"/>
  <c r="G81" i="8"/>
  <c r="H81" i="8"/>
  <c r="I81" i="8"/>
  <c r="J81" i="8"/>
  <c r="K81" i="8"/>
  <c r="L81" i="8"/>
  <c r="M81" i="8"/>
  <c r="N81" i="8"/>
  <c r="P81" i="8"/>
  <c r="Q81" i="8"/>
  <c r="R81" i="8"/>
  <c r="U81" i="8"/>
  <c r="V81" i="8"/>
  <c r="W81" i="8"/>
  <c r="Z81" i="8"/>
  <c r="AC81" i="8" s="1"/>
  <c r="AA81" i="8"/>
  <c r="AB81" i="8"/>
  <c r="AD81" i="8"/>
  <c r="AE81" i="8"/>
  <c r="C82" i="8"/>
  <c r="D82" i="8"/>
  <c r="E82" i="8"/>
  <c r="F82" i="8"/>
  <c r="G82" i="8"/>
  <c r="H82" i="8"/>
  <c r="I82" i="8"/>
  <c r="J82" i="8"/>
  <c r="K82" i="8"/>
  <c r="L82" i="8"/>
  <c r="M82" i="8"/>
  <c r="N82" i="8"/>
  <c r="P82" i="8"/>
  <c r="Q82" i="8"/>
  <c r="R82" i="8"/>
  <c r="T82" i="8"/>
  <c r="X82" i="8" s="1"/>
  <c r="U82" i="8"/>
  <c r="V82" i="8"/>
  <c r="W82" i="8"/>
  <c r="Z82" i="8"/>
  <c r="AA82" i="8"/>
  <c r="AB82" i="8"/>
  <c r="AC82" i="8"/>
  <c r="AD82" i="8"/>
  <c r="AE82" i="8"/>
  <c r="C83" i="8"/>
  <c r="D83" i="8"/>
  <c r="E83" i="8"/>
  <c r="F83" i="8"/>
  <c r="B83" i="8" s="1"/>
  <c r="G83" i="8"/>
  <c r="H83" i="8"/>
  <c r="I83" i="8"/>
  <c r="J83" i="8"/>
  <c r="K83" i="8"/>
  <c r="L83" i="8"/>
  <c r="M83" i="8"/>
  <c r="N83" i="8"/>
  <c r="O83" i="8"/>
  <c r="S83" i="8" s="1"/>
  <c r="P83" i="8"/>
  <c r="Q83" i="8"/>
  <c r="R83" i="8"/>
  <c r="T83" i="8"/>
  <c r="X83" i="8" s="1"/>
  <c r="U83" i="8"/>
  <c r="V83" i="8"/>
  <c r="W83" i="8"/>
  <c r="Z83" i="8"/>
  <c r="AC83" i="8" s="1"/>
  <c r="AA83" i="8"/>
  <c r="AB83" i="8"/>
  <c r="AD83" i="8"/>
  <c r="AE83" i="8"/>
  <c r="B84" i="8"/>
  <c r="C84" i="8"/>
  <c r="D84" i="8"/>
  <c r="E84" i="8"/>
  <c r="F84" i="8"/>
  <c r="G84" i="8"/>
  <c r="H84" i="8"/>
  <c r="I84" i="8"/>
  <c r="J84" i="8"/>
  <c r="K84" i="8"/>
  <c r="L84" i="8"/>
  <c r="M84" i="8"/>
  <c r="N84" i="8"/>
  <c r="O84" i="8"/>
  <c r="S84" i="8" s="1"/>
  <c r="P84" i="8"/>
  <c r="Q84" i="8"/>
  <c r="R84" i="8"/>
  <c r="T84" i="8"/>
  <c r="U84" i="8"/>
  <c r="V84" i="8"/>
  <c r="W84" i="8"/>
  <c r="Z84" i="8"/>
  <c r="AC84" i="8" s="1"/>
  <c r="AA84" i="8"/>
  <c r="AB84" i="8"/>
  <c r="AD84" i="8"/>
  <c r="AE84" i="8"/>
  <c r="B85" i="8"/>
  <c r="C85" i="8"/>
  <c r="D85" i="8"/>
  <c r="E85" i="8"/>
  <c r="F85" i="8"/>
  <c r="G85" i="8"/>
  <c r="H85" i="8"/>
  <c r="I85" i="8"/>
  <c r="J85" i="8"/>
  <c r="K85" i="8"/>
  <c r="L85" i="8"/>
  <c r="M85" i="8"/>
  <c r="N85" i="8"/>
  <c r="O85" i="8"/>
  <c r="P85" i="8"/>
  <c r="Q85" i="8"/>
  <c r="R85" i="8"/>
  <c r="T85" i="8"/>
  <c r="U85" i="8"/>
  <c r="V85" i="8"/>
  <c r="W85" i="8"/>
  <c r="Z85" i="8"/>
  <c r="AA85" i="8"/>
  <c r="AB85" i="8"/>
  <c r="AC85" i="8"/>
  <c r="AD85" i="8"/>
  <c r="AE85" i="8"/>
  <c r="B86" i="8"/>
  <c r="C86" i="8"/>
  <c r="D86" i="8"/>
  <c r="E86" i="8"/>
  <c r="F86" i="8"/>
  <c r="G86" i="8"/>
  <c r="H86" i="8"/>
  <c r="I86" i="8"/>
  <c r="J86" i="8"/>
  <c r="K86" i="8"/>
  <c r="L86" i="8"/>
  <c r="M86" i="8"/>
  <c r="N86" i="8"/>
  <c r="O86" i="8"/>
  <c r="P86" i="8"/>
  <c r="S86" i="8" s="1"/>
  <c r="Q86" i="8"/>
  <c r="R86" i="8"/>
  <c r="T86" i="8"/>
  <c r="U86" i="8"/>
  <c r="V86" i="8"/>
  <c r="W86" i="8"/>
  <c r="X86" i="8"/>
  <c r="Z86" i="8"/>
  <c r="AA86" i="8"/>
  <c r="AB86" i="8"/>
  <c r="AC86" i="8"/>
  <c r="AD86" i="8"/>
  <c r="AE86" i="8"/>
  <c r="B87" i="8"/>
  <c r="C87" i="8"/>
  <c r="D87" i="8"/>
  <c r="E87" i="8"/>
  <c r="F87" i="8"/>
  <c r="G87" i="8"/>
  <c r="H87" i="8"/>
  <c r="I87" i="8"/>
  <c r="J87" i="8"/>
  <c r="K87" i="8"/>
  <c r="L87" i="8"/>
  <c r="M87" i="8"/>
  <c r="N87" i="8"/>
  <c r="O87" i="8"/>
  <c r="P87" i="8"/>
  <c r="Q87" i="8"/>
  <c r="R87" i="8"/>
  <c r="S87" i="8"/>
  <c r="T87" i="8"/>
  <c r="U87" i="8"/>
  <c r="V87" i="8"/>
  <c r="W87" i="8"/>
  <c r="X87" i="8"/>
  <c r="Z87" i="8"/>
  <c r="AA87" i="8"/>
  <c r="AB87" i="8"/>
  <c r="AC87" i="8" s="1"/>
  <c r="AD87" i="8"/>
  <c r="AE87" i="8"/>
  <c r="C88" i="8"/>
  <c r="D88" i="8"/>
  <c r="E88" i="8"/>
  <c r="F88" i="8"/>
  <c r="G88" i="8"/>
  <c r="H88" i="8"/>
  <c r="I88" i="8"/>
  <c r="J88" i="8"/>
  <c r="K88" i="8"/>
  <c r="L88" i="8"/>
  <c r="M88" i="8"/>
  <c r="N88" i="8"/>
  <c r="P88" i="8"/>
  <c r="Q88" i="8"/>
  <c r="R88" i="8"/>
  <c r="U88" i="8"/>
  <c r="V88" i="8"/>
  <c r="W88" i="8"/>
  <c r="Z88" i="8"/>
  <c r="AA88" i="8"/>
  <c r="AB88" i="8"/>
  <c r="AC88" i="8" s="1"/>
  <c r="AD88" i="8"/>
  <c r="AE88" i="8"/>
  <c r="C89" i="8"/>
  <c r="D89" i="8"/>
  <c r="E89" i="8"/>
  <c r="F89" i="8"/>
  <c r="G89" i="8"/>
  <c r="H89" i="8"/>
  <c r="I89" i="8"/>
  <c r="J89" i="8"/>
  <c r="K89" i="8"/>
  <c r="L89" i="8"/>
  <c r="M89" i="8"/>
  <c r="N89" i="8"/>
  <c r="P89" i="8"/>
  <c r="Q89" i="8"/>
  <c r="R89" i="8"/>
  <c r="U89" i="8"/>
  <c r="V89" i="8"/>
  <c r="W89" i="8"/>
  <c r="Z89" i="8"/>
  <c r="AC89" i="8" s="1"/>
  <c r="AA89" i="8"/>
  <c r="AB89" i="8"/>
  <c r="AD89" i="8"/>
  <c r="AE89" i="8"/>
  <c r="C90" i="8"/>
  <c r="D90" i="8"/>
  <c r="E90" i="8"/>
  <c r="F90" i="8"/>
  <c r="G90" i="8"/>
  <c r="H90" i="8"/>
  <c r="I90" i="8"/>
  <c r="J90" i="8"/>
  <c r="K90" i="8"/>
  <c r="L90" i="8"/>
  <c r="M90" i="8"/>
  <c r="N90" i="8"/>
  <c r="P90" i="8"/>
  <c r="Q90" i="8"/>
  <c r="R90" i="8"/>
  <c r="U90" i="8"/>
  <c r="V90" i="8"/>
  <c r="W90" i="8"/>
  <c r="Z90" i="8"/>
  <c r="AC90" i="8" s="1"/>
  <c r="AA90" i="8"/>
  <c r="AB90" i="8"/>
  <c r="AD90" i="8"/>
  <c r="AE90" i="8"/>
  <c r="C91" i="8"/>
  <c r="D91" i="8"/>
  <c r="E91" i="8"/>
  <c r="F91" i="8"/>
  <c r="B91" i="8" s="1"/>
  <c r="G91" i="8"/>
  <c r="H91" i="8"/>
  <c r="I91" i="8"/>
  <c r="J91" i="8"/>
  <c r="K91" i="8"/>
  <c r="L91" i="8"/>
  <c r="M91" i="8"/>
  <c r="N91" i="8"/>
  <c r="O91" i="8"/>
  <c r="S91" i="8" s="1"/>
  <c r="P91" i="8"/>
  <c r="Q91" i="8"/>
  <c r="R91" i="8"/>
  <c r="T91" i="8"/>
  <c r="X91" i="8" s="1"/>
  <c r="U91" i="8"/>
  <c r="V91" i="8"/>
  <c r="W91" i="8"/>
  <c r="Z91" i="8"/>
  <c r="AC91" i="8" s="1"/>
  <c r="AA91" i="8"/>
  <c r="AB91" i="8"/>
  <c r="AD91" i="8"/>
  <c r="AE91" i="8"/>
  <c r="B92" i="8"/>
  <c r="C92" i="8"/>
  <c r="D92" i="8"/>
  <c r="E92" i="8"/>
  <c r="F92" i="8"/>
  <c r="G92" i="8"/>
  <c r="H92" i="8"/>
  <c r="I92" i="8"/>
  <c r="J92" i="8"/>
  <c r="K92" i="8"/>
  <c r="L92" i="8"/>
  <c r="M92" i="8"/>
  <c r="N92" i="8"/>
  <c r="O92" i="8"/>
  <c r="P92" i="8"/>
  <c r="Q92" i="8"/>
  <c r="R92" i="8"/>
  <c r="T92" i="8"/>
  <c r="X92" i="8" s="1"/>
  <c r="U92" i="8"/>
  <c r="V92" i="8"/>
  <c r="W92" i="8"/>
  <c r="Z92" i="8"/>
  <c r="AA92" i="8"/>
  <c r="AB92" i="8"/>
  <c r="AC92" i="8"/>
  <c r="AD92" i="8"/>
  <c r="AE92" i="8"/>
  <c r="B93" i="8"/>
  <c r="C93" i="8"/>
  <c r="D93" i="8"/>
  <c r="E93" i="8"/>
  <c r="F93" i="8"/>
  <c r="G93" i="8"/>
  <c r="H93" i="8"/>
  <c r="I93" i="8"/>
  <c r="J93" i="8"/>
  <c r="K93" i="8"/>
  <c r="L93" i="8"/>
  <c r="M93" i="8"/>
  <c r="N93" i="8"/>
  <c r="O93" i="8"/>
  <c r="S93" i="8" s="1"/>
  <c r="P93" i="8"/>
  <c r="Q93" i="8"/>
  <c r="R93" i="8"/>
  <c r="T93" i="8"/>
  <c r="U93" i="8"/>
  <c r="V93" i="8"/>
  <c r="W93" i="8"/>
  <c r="Z93" i="8"/>
  <c r="AA93" i="8"/>
  <c r="AB93" i="8"/>
  <c r="AC93" i="8"/>
  <c r="AD93" i="8"/>
  <c r="AE93" i="8"/>
  <c r="B94" i="8"/>
  <c r="C94" i="8"/>
  <c r="D94" i="8"/>
  <c r="E94" i="8"/>
  <c r="F94" i="8"/>
  <c r="G94" i="8"/>
  <c r="H94" i="8"/>
  <c r="I94" i="8"/>
  <c r="J94" i="8"/>
  <c r="K94" i="8"/>
  <c r="L94" i="8"/>
  <c r="M94" i="8"/>
  <c r="N94" i="8"/>
  <c r="O94" i="8"/>
  <c r="P94" i="8"/>
  <c r="Q94" i="8"/>
  <c r="R94" i="8"/>
  <c r="T94" i="8"/>
  <c r="U94" i="8"/>
  <c r="X94" i="8" s="1"/>
  <c r="V94" i="8"/>
  <c r="W94" i="8"/>
  <c r="Z94" i="8"/>
  <c r="AA94" i="8"/>
  <c r="AB94" i="8"/>
  <c r="AC94" i="8"/>
  <c r="AD94" i="8"/>
  <c r="AE94" i="8"/>
  <c r="B95" i="8"/>
  <c r="C95" i="8"/>
  <c r="D95" i="8"/>
  <c r="E95" i="8"/>
  <c r="F95" i="8"/>
  <c r="G95" i="8"/>
  <c r="H95" i="8"/>
  <c r="I95" i="8"/>
  <c r="J95" i="8"/>
  <c r="K95" i="8"/>
  <c r="L95" i="8"/>
  <c r="M95" i="8"/>
  <c r="N95" i="8"/>
  <c r="O95" i="8"/>
  <c r="P95" i="8"/>
  <c r="S95" i="8" s="1"/>
  <c r="Q95" i="8"/>
  <c r="R95" i="8"/>
  <c r="T95" i="8"/>
  <c r="U95" i="8"/>
  <c r="V95" i="8"/>
  <c r="W95" i="8"/>
  <c r="X95" i="8"/>
  <c r="Z95" i="8"/>
  <c r="AA95" i="8"/>
  <c r="AB95" i="8"/>
  <c r="AC95" i="8" s="1"/>
  <c r="AD95" i="8"/>
  <c r="AE95" i="8"/>
  <c r="C96" i="8"/>
  <c r="D96" i="8"/>
  <c r="E96" i="8"/>
  <c r="F96" i="8"/>
  <c r="G96" i="8"/>
  <c r="H96" i="8"/>
  <c r="I96" i="8"/>
  <c r="J96" i="8"/>
  <c r="K96" i="8"/>
  <c r="L96" i="8"/>
  <c r="M96" i="8"/>
  <c r="N96" i="8"/>
  <c r="P96" i="8"/>
  <c r="Q96" i="8"/>
  <c r="R96" i="8"/>
  <c r="U96" i="8"/>
  <c r="V96" i="8"/>
  <c r="W96" i="8"/>
  <c r="Z96" i="8"/>
  <c r="AA96" i="8"/>
  <c r="AB96" i="8"/>
  <c r="AC96" i="8" s="1"/>
  <c r="AD96" i="8"/>
  <c r="AE96" i="8"/>
  <c r="C97" i="8"/>
  <c r="D97" i="8"/>
  <c r="E97" i="8"/>
  <c r="F97" i="8"/>
  <c r="G97" i="8"/>
  <c r="H97" i="8"/>
  <c r="I97" i="8"/>
  <c r="J97" i="8"/>
  <c r="K97" i="8"/>
  <c r="L97" i="8"/>
  <c r="M97" i="8"/>
  <c r="N97" i="8"/>
  <c r="P97" i="8"/>
  <c r="Q97" i="8"/>
  <c r="R97" i="8"/>
  <c r="U97" i="8"/>
  <c r="V97" i="8"/>
  <c r="W97" i="8"/>
  <c r="Z97" i="8"/>
  <c r="AC97" i="8" s="1"/>
  <c r="AA97" i="8"/>
  <c r="AB97" i="8"/>
  <c r="AD97" i="8"/>
  <c r="AE97" i="8"/>
  <c r="C98" i="8"/>
  <c r="D98" i="8"/>
  <c r="E98" i="8"/>
  <c r="F98" i="8"/>
  <c r="G98" i="8"/>
  <c r="H98" i="8"/>
  <c r="I98" i="8"/>
  <c r="J98" i="8"/>
  <c r="K98" i="8"/>
  <c r="L98" i="8"/>
  <c r="M98" i="8"/>
  <c r="N98" i="8"/>
  <c r="P98" i="8"/>
  <c r="Q98" i="8"/>
  <c r="R98" i="8"/>
  <c r="T98" i="8"/>
  <c r="X98" i="8" s="1"/>
  <c r="U98" i="8"/>
  <c r="V98" i="8"/>
  <c r="W98" i="8"/>
  <c r="Z98" i="8"/>
  <c r="AA98" i="8"/>
  <c r="AB98" i="8"/>
  <c r="AC98" i="8"/>
  <c r="AD98" i="8"/>
  <c r="AE98" i="8"/>
  <c r="C99" i="8"/>
  <c r="D99" i="8"/>
  <c r="E99" i="8"/>
  <c r="F99" i="8"/>
  <c r="B99" i="8" s="1"/>
  <c r="G99" i="8"/>
  <c r="H99" i="8"/>
  <c r="I99" i="8"/>
  <c r="J99" i="8"/>
  <c r="K99" i="8"/>
  <c r="L99" i="8"/>
  <c r="M99" i="8"/>
  <c r="N99" i="8"/>
  <c r="O99" i="8"/>
  <c r="S99" i="8" s="1"/>
  <c r="P99" i="8"/>
  <c r="Q99" i="8"/>
  <c r="R99" i="8"/>
  <c r="T99" i="8"/>
  <c r="X99" i="8" s="1"/>
  <c r="U99" i="8"/>
  <c r="V99" i="8"/>
  <c r="W99" i="8"/>
  <c r="Z99" i="8"/>
  <c r="AC99" i="8" s="1"/>
  <c r="AA99" i="8"/>
  <c r="AB99" i="8"/>
  <c r="AD99" i="8"/>
  <c r="AE99" i="8"/>
  <c r="B100" i="8"/>
  <c r="C100" i="8"/>
  <c r="D100" i="8"/>
  <c r="E100" i="8"/>
  <c r="F100" i="8"/>
  <c r="G100" i="8"/>
  <c r="H100" i="8"/>
  <c r="I100" i="8"/>
  <c r="J100" i="8"/>
  <c r="K100" i="8"/>
  <c r="L100" i="8"/>
  <c r="M100" i="8"/>
  <c r="N100" i="8"/>
  <c r="O100" i="8"/>
  <c r="S100" i="8" s="1"/>
  <c r="P100" i="8"/>
  <c r="Q100" i="8"/>
  <c r="R100" i="8"/>
  <c r="T100" i="8"/>
  <c r="U100" i="8"/>
  <c r="V100" i="8"/>
  <c r="W100" i="8"/>
  <c r="Z100" i="8"/>
  <c r="AC100" i="8" s="1"/>
  <c r="AA100" i="8"/>
  <c r="AB100" i="8"/>
  <c r="AD100" i="8"/>
  <c r="AE100" i="8"/>
  <c r="B101" i="8"/>
  <c r="C101" i="8"/>
  <c r="D101" i="8"/>
  <c r="E101" i="8"/>
  <c r="F101" i="8"/>
  <c r="G101" i="8"/>
  <c r="H101" i="8"/>
  <c r="I101" i="8"/>
  <c r="J101" i="8"/>
  <c r="K101" i="8"/>
  <c r="L101" i="8"/>
  <c r="M101" i="8"/>
  <c r="N101" i="8"/>
  <c r="O101" i="8"/>
  <c r="P101" i="8"/>
  <c r="Q101" i="8"/>
  <c r="R101" i="8"/>
  <c r="T101" i="8"/>
  <c r="U101" i="8"/>
  <c r="V101" i="8"/>
  <c r="W101" i="8"/>
  <c r="Z101" i="8"/>
  <c r="AA101" i="8"/>
  <c r="AB101" i="8"/>
  <c r="AC101" i="8"/>
  <c r="AD101" i="8"/>
  <c r="AE101" i="8"/>
  <c r="B102" i="8"/>
  <c r="C102" i="8"/>
  <c r="D102" i="8"/>
  <c r="E102" i="8"/>
  <c r="F102" i="8"/>
  <c r="G102" i="8"/>
  <c r="H102" i="8"/>
  <c r="I102" i="8"/>
  <c r="J102" i="8"/>
  <c r="K102" i="8"/>
  <c r="L102" i="8"/>
  <c r="M102" i="8"/>
  <c r="N102" i="8"/>
  <c r="O102" i="8"/>
  <c r="P102" i="8"/>
  <c r="S102" i="8" s="1"/>
  <c r="Q102" i="8"/>
  <c r="R102" i="8"/>
  <c r="T102" i="8"/>
  <c r="U102" i="8"/>
  <c r="V102" i="8"/>
  <c r="W102" i="8"/>
  <c r="X102" i="8"/>
  <c r="Z102" i="8"/>
  <c r="AA102" i="8"/>
  <c r="AB102" i="8"/>
  <c r="AC102" i="8"/>
  <c r="AD102" i="8"/>
  <c r="AE102" i="8"/>
  <c r="B103" i="8"/>
  <c r="C103" i="8"/>
  <c r="D103" i="8"/>
  <c r="E103" i="8"/>
  <c r="F103" i="8"/>
  <c r="G103" i="8"/>
  <c r="H103" i="8"/>
  <c r="I103" i="8"/>
  <c r="J103" i="8"/>
  <c r="K103" i="8"/>
  <c r="L103" i="8"/>
  <c r="M103" i="8"/>
  <c r="N103" i="8"/>
  <c r="O103" i="8"/>
  <c r="P103" i="8"/>
  <c r="Q103" i="8"/>
  <c r="R103" i="8"/>
  <c r="S103" i="8"/>
  <c r="T103" i="8"/>
  <c r="U103" i="8"/>
  <c r="V103" i="8"/>
  <c r="W103" i="8"/>
  <c r="X103" i="8"/>
  <c r="Z103" i="8"/>
  <c r="AA103" i="8"/>
  <c r="AB103" i="8"/>
  <c r="AC103" i="8" s="1"/>
  <c r="AD103" i="8"/>
  <c r="AE103" i="8"/>
  <c r="C104" i="8"/>
  <c r="D104" i="8"/>
  <c r="E104" i="8"/>
  <c r="F104" i="8"/>
  <c r="G104" i="8"/>
  <c r="H104" i="8"/>
  <c r="I104" i="8"/>
  <c r="J104" i="8"/>
  <c r="K104" i="8"/>
  <c r="L104" i="8"/>
  <c r="M104" i="8"/>
  <c r="N104" i="8"/>
  <c r="P104" i="8"/>
  <c r="Q104" i="8"/>
  <c r="R104" i="8"/>
  <c r="U104" i="8"/>
  <c r="V104" i="8"/>
  <c r="W104" i="8"/>
  <c r="Z104" i="8"/>
  <c r="AA104" i="8"/>
  <c r="AB104" i="8"/>
  <c r="AC104" i="8" s="1"/>
  <c r="AD104" i="8"/>
  <c r="AE104" i="8"/>
  <c r="C105" i="8"/>
  <c r="D105" i="8"/>
  <c r="E105" i="8"/>
  <c r="F105" i="8"/>
  <c r="G105" i="8"/>
  <c r="H105" i="8"/>
  <c r="I105" i="8"/>
  <c r="J105" i="8"/>
  <c r="K105" i="8"/>
  <c r="L105" i="8"/>
  <c r="M105" i="8"/>
  <c r="N105" i="8"/>
  <c r="P105" i="8"/>
  <c r="Q105" i="8"/>
  <c r="R105" i="8"/>
  <c r="U105" i="8"/>
  <c r="V105" i="8"/>
  <c r="W105" i="8"/>
  <c r="Z105" i="8"/>
  <c r="AC105" i="8" s="1"/>
  <c r="AA105" i="8"/>
  <c r="AB105" i="8"/>
  <c r="AD105" i="8"/>
  <c r="AE105" i="8"/>
  <c r="C106" i="8"/>
  <c r="D106" i="8"/>
  <c r="E106" i="8"/>
  <c r="F106" i="8"/>
  <c r="G106" i="8"/>
  <c r="H106" i="8"/>
  <c r="I106" i="8"/>
  <c r="J106" i="8"/>
  <c r="K106" i="8"/>
  <c r="L106" i="8"/>
  <c r="M106" i="8"/>
  <c r="N106" i="8"/>
  <c r="P106" i="8"/>
  <c r="Q106" i="8"/>
  <c r="R106" i="8"/>
  <c r="U106" i="8"/>
  <c r="V106" i="8"/>
  <c r="W106" i="8"/>
  <c r="Z106" i="8"/>
  <c r="AC106" i="8" s="1"/>
  <c r="AA106" i="8"/>
  <c r="AB106" i="8"/>
  <c r="AD106" i="8"/>
  <c r="AE106" i="8"/>
  <c r="C107" i="8"/>
  <c r="D107" i="8"/>
  <c r="E107" i="8"/>
  <c r="F107" i="8"/>
  <c r="B107" i="8" s="1"/>
  <c r="G107" i="8"/>
  <c r="H107" i="8"/>
  <c r="I107" i="8"/>
  <c r="J107" i="8"/>
  <c r="K107" i="8"/>
  <c r="L107" i="8"/>
  <c r="M107" i="8"/>
  <c r="N107" i="8"/>
  <c r="O107" i="8"/>
  <c r="P107" i="8"/>
  <c r="Q107" i="8"/>
  <c r="R107" i="8"/>
  <c r="S107" i="8"/>
  <c r="T107" i="8"/>
  <c r="X107" i="8" s="1"/>
  <c r="U107" i="8"/>
  <c r="V107" i="8"/>
  <c r="W107" i="8"/>
  <c r="Z107" i="8"/>
  <c r="AA107" i="8"/>
  <c r="AB107" i="8"/>
  <c r="AC107" i="8"/>
  <c r="AD107" i="8"/>
  <c r="AE107" i="8"/>
  <c r="C108" i="8"/>
  <c r="D108" i="8"/>
  <c r="E108" i="8"/>
  <c r="F108" i="8"/>
  <c r="G108" i="8"/>
  <c r="H108" i="8"/>
  <c r="I108" i="8"/>
  <c r="J108" i="8"/>
  <c r="K108" i="8"/>
  <c r="L108" i="8"/>
  <c r="M108" i="8"/>
  <c r="N108" i="8"/>
  <c r="O108" i="8"/>
  <c r="S108" i="8" s="1"/>
  <c r="P108" i="8"/>
  <c r="Q108" i="8"/>
  <c r="R108" i="8"/>
  <c r="U108" i="8"/>
  <c r="V108" i="8"/>
  <c r="W108" i="8"/>
  <c r="Z108" i="8"/>
  <c r="AC108" i="8" s="1"/>
  <c r="AA108" i="8"/>
  <c r="AB108" i="8"/>
  <c r="AD108" i="8"/>
  <c r="AE108" i="8"/>
  <c r="B109" i="8"/>
  <c r="C109" i="8"/>
  <c r="D109" i="8"/>
  <c r="E109" i="8"/>
  <c r="F109" i="8"/>
  <c r="G109" i="8"/>
  <c r="H109" i="8"/>
  <c r="I109" i="8"/>
  <c r="J109" i="8"/>
  <c r="K109" i="8"/>
  <c r="L109" i="8"/>
  <c r="M109" i="8"/>
  <c r="N109" i="8"/>
  <c r="O109" i="8"/>
  <c r="P109" i="8"/>
  <c r="Q109" i="8"/>
  <c r="R109" i="8"/>
  <c r="T109" i="8"/>
  <c r="U109" i="8"/>
  <c r="X109" i="8" s="1"/>
  <c r="V109" i="8"/>
  <c r="W109" i="8"/>
  <c r="Z109" i="8"/>
  <c r="AA109" i="8"/>
  <c r="AB109" i="8"/>
  <c r="AC109" i="8"/>
  <c r="AD109" i="8"/>
  <c r="AE109" i="8"/>
  <c r="B110" i="8"/>
  <c r="C110" i="8"/>
  <c r="D110" i="8"/>
  <c r="E110" i="8"/>
  <c r="F110" i="8"/>
  <c r="G110" i="8"/>
  <c r="H110" i="8"/>
  <c r="I110" i="8"/>
  <c r="J110" i="8"/>
  <c r="K110" i="8"/>
  <c r="L110" i="8"/>
  <c r="M110" i="8"/>
  <c r="N110" i="8"/>
  <c r="O110" i="8"/>
  <c r="P110" i="8"/>
  <c r="S110" i="8" s="1"/>
  <c r="Q110" i="8"/>
  <c r="R110" i="8"/>
  <c r="T110" i="8"/>
  <c r="U110" i="8"/>
  <c r="V110" i="8"/>
  <c r="W110" i="8"/>
  <c r="X110" i="8"/>
  <c r="Z110" i="8"/>
  <c r="AA110" i="8"/>
  <c r="AB110" i="8"/>
  <c r="AC110" i="8"/>
  <c r="AD110" i="8"/>
  <c r="AE110" i="8"/>
  <c r="B111" i="8"/>
  <c r="C111" i="8"/>
  <c r="D111" i="8"/>
  <c r="E111" i="8"/>
  <c r="F111" i="8"/>
  <c r="G111" i="8"/>
  <c r="H111" i="8"/>
  <c r="I111" i="8"/>
  <c r="J111" i="8"/>
  <c r="K111" i="8"/>
  <c r="L111" i="8"/>
  <c r="M111" i="8"/>
  <c r="N111" i="8"/>
  <c r="O111" i="8"/>
  <c r="P111" i="8"/>
  <c r="Q111" i="8"/>
  <c r="R111" i="8"/>
  <c r="S111" i="8"/>
  <c r="T111" i="8"/>
  <c r="U111" i="8"/>
  <c r="X111" i="8" s="1"/>
  <c r="V111" i="8"/>
  <c r="W111" i="8"/>
  <c r="Z111" i="8"/>
  <c r="AA111" i="8"/>
  <c r="AB111" i="8"/>
  <c r="AC111" i="8" s="1"/>
  <c r="AD111" i="8"/>
  <c r="AE111" i="8"/>
  <c r="C112" i="8"/>
  <c r="D112" i="8"/>
  <c r="E112" i="8"/>
  <c r="F112" i="8"/>
  <c r="T112" i="8" s="1"/>
  <c r="G112" i="8"/>
  <c r="H112" i="8"/>
  <c r="I112" i="8"/>
  <c r="J112" i="8"/>
  <c r="K112" i="8"/>
  <c r="L112" i="8"/>
  <c r="M112" i="8"/>
  <c r="N112" i="8"/>
  <c r="O112" i="8"/>
  <c r="P112" i="8"/>
  <c r="S112" i="8" s="1"/>
  <c r="Q112" i="8"/>
  <c r="R112" i="8"/>
  <c r="U112" i="8"/>
  <c r="V112" i="8"/>
  <c r="W112" i="8"/>
  <c r="X112" i="8"/>
  <c r="Z112" i="8"/>
  <c r="AA112" i="8"/>
  <c r="AB112" i="8"/>
  <c r="AC112" i="8" s="1"/>
  <c r="AD112" i="8"/>
  <c r="AE112" i="8"/>
  <c r="C113" i="8"/>
  <c r="D113" i="8"/>
  <c r="E113" i="8"/>
  <c r="F113" i="8"/>
  <c r="G113" i="8"/>
  <c r="H113" i="8"/>
  <c r="I113" i="8"/>
  <c r="J113" i="8"/>
  <c r="K113" i="8"/>
  <c r="L113" i="8"/>
  <c r="M113" i="8"/>
  <c r="N113" i="8"/>
  <c r="P113" i="8"/>
  <c r="Q113" i="8"/>
  <c r="R113" i="8"/>
  <c r="U113" i="8"/>
  <c r="V113" i="8"/>
  <c r="W113" i="8"/>
  <c r="Z113" i="8"/>
  <c r="AC113" i="8" s="1"/>
  <c r="AA113" i="8"/>
  <c r="AB113" i="8"/>
  <c r="AD113" i="8"/>
  <c r="AE113" i="8"/>
  <c r="C114" i="8"/>
  <c r="D114" i="8"/>
  <c r="E114" i="8"/>
  <c r="F114" i="8"/>
  <c r="G114" i="8"/>
  <c r="H114" i="8"/>
  <c r="I114" i="8"/>
  <c r="J114" i="8"/>
  <c r="K114" i="8"/>
  <c r="L114" i="8"/>
  <c r="M114" i="8"/>
  <c r="N114" i="8"/>
  <c r="P114" i="8"/>
  <c r="Q114" i="8"/>
  <c r="R114" i="8"/>
  <c r="T114" i="8"/>
  <c r="U114" i="8"/>
  <c r="V114" i="8"/>
  <c r="W114" i="8"/>
  <c r="Z114" i="8"/>
  <c r="AA114" i="8"/>
  <c r="AB114" i="8"/>
  <c r="AC114" i="8"/>
  <c r="AD114" i="8"/>
  <c r="AE114" i="8"/>
  <c r="C115" i="8"/>
  <c r="D115" i="8"/>
  <c r="E115" i="8"/>
  <c r="F115" i="8"/>
  <c r="B115" i="8" s="1"/>
  <c r="G115" i="8"/>
  <c r="H115" i="8"/>
  <c r="I115" i="8"/>
  <c r="J115" i="8"/>
  <c r="K115" i="8"/>
  <c r="L115" i="8"/>
  <c r="M115" i="8"/>
  <c r="N115" i="8"/>
  <c r="O115" i="8"/>
  <c r="P115" i="8"/>
  <c r="S115" i="8" s="1"/>
  <c r="Q115" i="8"/>
  <c r="R115" i="8"/>
  <c r="T115" i="8"/>
  <c r="U115" i="8"/>
  <c r="V115" i="8"/>
  <c r="W115" i="8"/>
  <c r="X115" i="8"/>
  <c r="Z115" i="8"/>
  <c r="AC115" i="8" s="1"/>
  <c r="AA115" i="8"/>
  <c r="AB115" i="8"/>
  <c r="AD115" i="8"/>
  <c r="AE115" i="8"/>
  <c r="B116" i="8"/>
  <c r="C116" i="8"/>
  <c r="D116" i="8"/>
  <c r="E116" i="8"/>
  <c r="F116" i="8"/>
  <c r="G116" i="8"/>
  <c r="H116" i="8"/>
  <c r="I116" i="8"/>
  <c r="J116" i="8"/>
  <c r="K116" i="8"/>
  <c r="L116" i="8"/>
  <c r="M116" i="8"/>
  <c r="N116" i="8"/>
  <c r="O116" i="8"/>
  <c r="P116" i="8"/>
  <c r="Q116" i="8"/>
  <c r="R116" i="8"/>
  <c r="S116" i="8"/>
  <c r="T116" i="8"/>
  <c r="X116" i="8" s="1"/>
  <c r="U116" i="8"/>
  <c r="V116" i="8"/>
  <c r="W116" i="8"/>
  <c r="Z116" i="8"/>
  <c r="AA116" i="8"/>
  <c r="AB116" i="8"/>
  <c r="AC116" i="8"/>
  <c r="AD116" i="8"/>
  <c r="AE116" i="8"/>
  <c r="C117" i="8"/>
  <c r="D117" i="8"/>
  <c r="E117" i="8"/>
  <c r="F117" i="8"/>
  <c r="T117" i="8" s="1"/>
  <c r="G117" i="8"/>
  <c r="H117" i="8"/>
  <c r="I117" i="8"/>
  <c r="J117" i="8"/>
  <c r="K117" i="8"/>
  <c r="L117" i="8"/>
  <c r="M117" i="8"/>
  <c r="N117" i="8"/>
  <c r="O117" i="8"/>
  <c r="P117" i="8"/>
  <c r="S117" i="8" s="1"/>
  <c r="Q117" i="8"/>
  <c r="R117" i="8"/>
  <c r="U117" i="8"/>
  <c r="V117" i="8"/>
  <c r="W117" i="8"/>
  <c r="X117" i="8"/>
  <c r="Z117" i="8"/>
  <c r="AC117" i="8" s="1"/>
  <c r="AA117" i="8"/>
  <c r="AB117" i="8"/>
  <c r="AD117" i="8"/>
  <c r="AE117" i="8"/>
  <c r="B118" i="8"/>
  <c r="C118" i="8"/>
  <c r="D118" i="8"/>
  <c r="E118" i="8"/>
  <c r="F118" i="8"/>
  <c r="O118" i="8" s="1"/>
  <c r="S118" i="8" s="1"/>
  <c r="G118" i="8"/>
  <c r="H118" i="8"/>
  <c r="I118" i="8"/>
  <c r="J118" i="8"/>
  <c r="K118" i="8"/>
  <c r="L118" i="8"/>
  <c r="M118" i="8"/>
  <c r="N118" i="8"/>
  <c r="P118" i="8"/>
  <c r="Q118" i="8"/>
  <c r="R118" i="8"/>
  <c r="T118" i="8"/>
  <c r="X118" i="8" s="1"/>
  <c r="U118" i="8"/>
  <c r="V118" i="8"/>
  <c r="W118" i="8"/>
  <c r="Z118" i="8"/>
  <c r="AA118" i="8"/>
  <c r="AB118" i="8"/>
  <c r="AC118" i="8" s="1"/>
  <c r="AD118" i="8"/>
  <c r="AE118" i="8"/>
  <c r="C119" i="8"/>
  <c r="D119" i="8"/>
  <c r="E119" i="8"/>
  <c r="F119" i="8"/>
  <c r="G119" i="8"/>
  <c r="H119" i="8"/>
  <c r="I119" i="8"/>
  <c r="J119" i="8"/>
  <c r="K119" i="8"/>
  <c r="L119" i="8"/>
  <c r="M119" i="8"/>
  <c r="N119" i="8"/>
  <c r="O119" i="8"/>
  <c r="S119" i="8" s="1"/>
  <c r="P119" i="8"/>
  <c r="Q119" i="8"/>
  <c r="R119" i="8"/>
  <c r="U119" i="8"/>
  <c r="V119" i="8"/>
  <c r="W119" i="8"/>
  <c r="Z119" i="8"/>
  <c r="AC119" i="8" s="1"/>
  <c r="AA119" i="8"/>
  <c r="AB119" i="8"/>
  <c r="AD119" i="8"/>
  <c r="AE119" i="8"/>
  <c r="B120" i="8"/>
  <c r="C120" i="8"/>
  <c r="D120" i="8"/>
  <c r="E120" i="8"/>
  <c r="F120" i="8"/>
  <c r="G120" i="8"/>
  <c r="H120" i="8"/>
  <c r="I120" i="8"/>
  <c r="J120" i="8"/>
  <c r="K120" i="8"/>
  <c r="L120" i="8"/>
  <c r="M120" i="8"/>
  <c r="N120" i="8"/>
  <c r="O120" i="8"/>
  <c r="P120" i="8"/>
  <c r="S120" i="8" s="1"/>
  <c r="Q120" i="8"/>
  <c r="R120" i="8"/>
  <c r="T120" i="8"/>
  <c r="U120" i="8"/>
  <c r="V120" i="8"/>
  <c r="W120" i="8"/>
  <c r="X120" i="8"/>
  <c r="Z120" i="8"/>
  <c r="AC120" i="8" s="1"/>
  <c r="AA120" i="8"/>
  <c r="AB120" i="8"/>
  <c r="AD120" i="8"/>
  <c r="AE120" i="8"/>
  <c r="B121" i="8"/>
  <c r="C121" i="8"/>
  <c r="D121" i="8"/>
  <c r="E121" i="8"/>
  <c r="F121" i="8"/>
  <c r="G121" i="8"/>
  <c r="H121" i="8"/>
  <c r="I121" i="8"/>
  <c r="J121" i="8"/>
  <c r="K121" i="8"/>
  <c r="L121" i="8"/>
  <c r="M121" i="8"/>
  <c r="N121" i="8"/>
  <c r="O121" i="8"/>
  <c r="P121" i="8"/>
  <c r="Q121" i="8"/>
  <c r="R121" i="8"/>
  <c r="S121" i="8"/>
  <c r="T121" i="8"/>
  <c r="U121" i="8"/>
  <c r="X121" i="8" s="1"/>
  <c r="V121" i="8"/>
  <c r="W121" i="8"/>
  <c r="Z121" i="8"/>
  <c r="AA121" i="8"/>
  <c r="AB121" i="8"/>
  <c r="AC121" i="8"/>
  <c r="AD121" i="8"/>
  <c r="AE121" i="8"/>
  <c r="C122" i="8"/>
  <c r="D122" i="8"/>
  <c r="E122" i="8"/>
  <c r="F122" i="8"/>
  <c r="G122" i="8"/>
  <c r="H122" i="8"/>
  <c r="I122" i="8"/>
  <c r="J122" i="8"/>
  <c r="K122" i="8"/>
  <c r="L122" i="8"/>
  <c r="M122" i="8"/>
  <c r="N122" i="8"/>
  <c r="O122" i="8"/>
  <c r="P122" i="8"/>
  <c r="S122" i="8" s="1"/>
  <c r="Q122" i="8"/>
  <c r="R122" i="8"/>
  <c r="U122" i="8"/>
  <c r="V122" i="8"/>
  <c r="W122" i="8"/>
  <c r="Z122" i="8"/>
  <c r="AA122" i="8"/>
  <c r="AB122" i="8"/>
  <c r="AC122" i="8"/>
  <c r="AD122" i="8"/>
  <c r="AE122" i="8"/>
  <c r="B123" i="8"/>
  <c r="C123" i="8"/>
  <c r="D123" i="8"/>
  <c r="E123" i="8"/>
  <c r="F123" i="8"/>
  <c r="T123" i="8" s="1"/>
  <c r="G123" i="8"/>
  <c r="H123" i="8"/>
  <c r="I123" i="8"/>
  <c r="J123" i="8"/>
  <c r="K123" i="8"/>
  <c r="L123" i="8"/>
  <c r="M123" i="8"/>
  <c r="N123" i="8"/>
  <c r="O123" i="8"/>
  <c r="P123" i="8"/>
  <c r="Q123" i="8"/>
  <c r="R123" i="8"/>
  <c r="S123" i="8" s="1"/>
  <c r="U123" i="8"/>
  <c r="X123" i="8" s="1"/>
  <c r="V123" i="8"/>
  <c r="W123" i="8"/>
  <c r="Z123" i="8"/>
  <c r="AC123" i="8" s="1"/>
  <c r="AA123" i="8"/>
  <c r="AB123" i="8"/>
  <c r="AD123" i="8"/>
  <c r="AE123" i="8"/>
  <c r="C124" i="8"/>
  <c r="D124" i="8"/>
  <c r="E124" i="8"/>
  <c r="F124" i="8"/>
  <c r="T124" i="8" s="1"/>
  <c r="G124" i="8"/>
  <c r="H124" i="8"/>
  <c r="I124" i="8"/>
  <c r="J124" i="8"/>
  <c r="K124" i="8"/>
  <c r="L124" i="8"/>
  <c r="M124" i="8"/>
  <c r="N124" i="8"/>
  <c r="P124" i="8"/>
  <c r="Q124" i="8"/>
  <c r="R124" i="8"/>
  <c r="U124" i="8"/>
  <c r="V124" i="8"/>
  <c r="W124" i="8"/>
  <c r="Z124" i="8"/>
  <c r="AA124" i="8"/>
  <c r="AB124" i="8"/>
  <c r="AC124" i="8"/>
  <c r="AD124" i="8"/>
  <c r="AE124" i="8"/>
  <c r="C125" i="8"/>
  <c r="D125" i="8"/>
  <c r="E125" i="8"/>
  <c r="F125" i="8"/>
  <c r="T125" i="8" s="1"/>
  <c r="G125" i="8"/>
  <c r="H125" i="8"/>
  <c r="I125" i="8"/>
  <c r="J125" i="8"/>
  <c r="K125" i="8"/>
  <c r="L125" i="8"/>
  <c r="M125" i="8"/>
  <c r="N125" i="8"/>
  <c r="O125" i="8"/>
  <c r="P125" i="8"/>
  <c r="S125" i="8" s="1"/>
  <c r="Q125" i="8"/>
  <c r="R125" i="8"/>
  <c r="U125" i="8"/>
  <c r="V125" i="8"/>
  <c r="W125" i="8"/>
  <c r="X125" i="8"/>
  <c r="Z125" i="8"/>
  <c r="AC125" i="8" s="1"/>
  <c r="AA125" i="8"/>
  <c r="AB125" i="8"/>
  <c r="AD125" i="8"/>
  <c r="AE125" i="8"/>
  <c r="B126" i="8"/>
  <c r="C126" i="8"/>
  <c r="D126" i="8"/>
  <c r="E126" i="8"/>
  <c r="F126" i="8"/>
  <c r="O126" i="8" s="1"/>
  <c r="S126" i="8" s="1"/>
  <c r="G126" i="8"/>
  <c r="H126" i="8"/>
  <c r="I126" i="8"/>
  <c r="J126" i="8"/>
  <c r="K126" i="8"/>
  <c r="L126" i="8"/>
  <c r="M126" i="8"/>
  <c r="N126" i="8"/>
  <c r="P126" i="8"/>
  <c r="Q126" i="8"/>
  <c r="R126" i="8"/>
  <c r="T126" i="8"/>
  <c r="X126" i="8" s="1"/>
  <c r="U126" i="8"/>
  <c r="V126" i="8"/>
  <c r="W126" i="8"/>
  <c r="Z126" i="8"/>
  <c r="AA126" i="8"/>
  <c r="AB126" i="8"/>
  <c r="AC126" i="8" s="1"/>
  <c r="AD126" i="8"/>
  <c r="AE126" i="8"/>
  <c r="C127" i="8"/>
  <c r="D127" i="8"/>
  <c r="E127" i="8"/>
  <c r="F127" i="8"/>
  <c r="G127" i="8"/>
  <c r="H127" i="8"/>
  <c r="I127" i="8"/>
  <c r="J127" i="8"/>
  <c r="K127" i="8"/>
  <c r="L127" i="8"/>
  <c r="M127" i="8"/>
  <c r="N127" i="8"/>
  <c r="O127" i="8"/>
  <c r="S127" i="8" s="1"/>
  <c r="P127" i="8"/>
  <c r="Q127" i="8"/>
  <c r="R127" i="8"/>
  <c r="U127" i="8"/>
  <c r="V127" i="8"/>
  <c r="W127" i="8"/>
  <c r="Z127" i="8"/>
  <c r="AC127" i="8" s="1"/>
  <c r="AA127" i="8"/>
  <c r="AB127" i="8"/>
  <c r="AD127" i="8"/>
  <c r="AE127" i="8"/>
  <c r="B128" i="8"/>
  <c r="C128" i="8"/>
  <c r="D128" i="8"/>
  <c r="E128" i="8"/>
  <c r="F128" i="8"/>
  <c r="G128" i="8"/>
  <c r="H128" i="8"/>
  <c r="I128" i="8"/>
  <c r="J128" i="8"/>
  <c r="K128" i="8"/>
  <c r="L128" i="8"/>
  <c r="M128" i="8"/>
  <c r="N128" i="8"/>
  <c r="O128" i="8"/>
  <c r="P128" i="8"/>
  <c r="S128" i="8" s="1"/>
  <c r="Q128" i="8"/>
  <c r="R128" i="8"/>
  <c r="T128" i="8"/>
  <c r="U128" i="8"/>
  <c r="V128" i="8"/>
  <c r="W128" i="8"/>
  <c r="X128" i="8"/>
  <c r="Z128" i="8"/>
  <c r="AC128" i="8" s="1"/>
  <c r="AA128" i="8"/>
  <c r="AB128" i="8"/>
  <c r="AD128" i="8"/>
  <c r="AE128" i="8"/>
  <c r="B129" i="8"/>
  <c r="C129" i="8"/>
  <c r="D129" i="8"/>
  <c r="E129" i="8"/>
  <c r="F129" i="8"/>
  <c r="G129" i="8"/>
  <c r="H129" i="8"/>
  <c r="I129" i="8"/>
  <c r="J129" i="8"/>
  <c r="K129" i="8"/>
  <c r="L129" i="8"/>
  <c r="M129" i="8"/>
  <c r="N129" i="8"/>
  <c r="O129" i="8"/>
  <c r="P129" i="8"/>
  <c r="Q129" i="8"/>
  <c r="R129" i="8"/>
  <c r="S129" i="8"/>
  <c r="T129" i="8"/>
  <c r="U129" i="8"/>
  <c r="X129" i="8" s="1"/>
  <c r="V129" i="8"/>
  <c r="W129" i="8"/>
  <c r="Z129" i="8"/>
  <c r="AA129" i="8"/>
  <c r="AB129" i="8"/>
  <c r="AC129" i="8"/>
  <c r="AD129" i="8"/>
  <c r="AE129" i="8"/>
  <c r="B130" i="8"/>
  <c r="C130" i="8"/>
  <c r="D130" i="8"/>
  <c r="E130" i="8"/>
  <c r="F130" i="8"/>
  <c r="T130" i="8" s="1"/>
  <c r="G130" i="8"/>
  <c r="H130" i="8"/>
  <c r="I130" i="8"/>
  <c r="J130" i="8"/>
  <c r="K130" i="8"/>
  <c r="L130" i="8"/>
  <c r="M130" i="8"/>
  <c r="N130" i="8"/>
  <c r="O130" i="8"/>
  <c r="P130" i="8"/>
  <c r="Q130" i="8"/>
  <c r="R130" i="8"/>
  <c r="U130" i="8"/>
  <c r="V130" i="8"/>
  <c r="W130" i="8"/>
  <c r="X130" i="8"/>
  <c r="Z130" i="8"/>
  <c r="AA130" i="8"/>
  <c r="AB130" i="8"/>
  <c r="AC130" i="8"/>
  <c r="AD130" i="8"/>
  <c r="AE130" i="8"/>
  <c r="B131" i="8"/>
  <c r="C131" i="8"/>
  <c r="D131" i="8"/>
  <c r="E131" i="8"/>
  <c r="F131" i="8"/>
  <c r="T131" i="8" s="1"/>
  <c r="G131" i="8"/>
  <c r="H131" i="8"/>
  <c r="I131" i="8"/>
  <c r="J131" i="8"/>
  <c r="K131" i="8"/>
  <c r="L131" i="8"/>
  <c r="M131" i="8"/>
  <c r="N131" i="8"/>
  <c r="O131" i="8"/>
  <c r="P131" i="8"/>
  <c r="Q131" i="8"/>
  <c r="R131" i="8"/>
  <c r="S131" i="8"/>
  <c r="U131" i="8"/>
  <c r="V131" i="8"/>
  <c r="W131" i="8"/>
  <c r="Z131" i="8"/>
  <c r="AC131" i="8" s="1"/>
  <c r="AA131" i="8"/>
  <c r="AB131" i="8"/>
  <c r="AD131" i="8"/>
  <c r="AE131" i="8"/>
  <c r="B132" i="8"/>
  <c r="C132" i="8"/>
  <c r="D132" i="8"/>
  <c r="E132" i="8"/>
  <c r="F132" i="8"/>
  <c r="O132" i="8" s="1"/>
  <c r="G132" i="8"/>
  <c r="H132" i="8"/>
  <c r="I132" i="8"/>
  <c r="J132" i="8"/>
  <c r="K132" i="8"/>
  <c r="L132" i="8"/>
  <c r="M132" i="8"/>
  <c r="N132" i="8"/>
  <c r="P132" i="8"/>
  <c r="S132" i="8" s="1"/>
  <c r="Q132" i="8"/>
  <c r="R132" i="8"/>
  <c r="T132" i="8"/>
  <c r="X132" i="8" s="1"/>
  <c r="U132" i="8"/>
  <c r="V132" i="8"/>
  <c r="W132" i="8"/>
  <c r="Z132" i="8"/>
  <c r="AA132" i="8"/>
  <c r="AB132" i="8"/>
  <c r="AC132" i="8"/>
  <c r="AD132" i="8"/>
  <c r="AE132" i="8"/>
  <c r="C133" i="8"/>
  <c r="D133" i="8"/>
  <c r="E133" i="8"/>
  <c r="F133" i="8"/>
  <c r="T133" i="8" s="1"/>
  <c r="G133" i="8"/>
  <c r="H133" i="8"/>
  <c r="I133" i="8"/>
  <c r="J133" i="8"/>
  <c r="K133" i="8"/>
  <c r="L133" i="8"/>
  <c r="M133" i="8"/>
  <c r="N133" i="8"/>
  <c r="O133" i="8"/>
  <c r="P133" i="8"/>
  <c r="Q133" i="8"/>
  <c r="R133" i="8"/>
  <c r="S133" i="8"/>
  <c r="U133" i="8"/>
  <c r="V133" i="8"/>
  <c r="W133" i="8"/>
  <c r="Z133" i="8"/>
  <c r="AA133" i="8"/>
  <c r="AB133" i="8"/>
  <c r="AD133" i="8"/>
  <c r="AE133" i="8"/>
  <c r="B134" i="8"/>
  <c r="C134" i="8"/>
  <c r="D134" i="8"/>
  <c r="E134" i="8"/>
  <c r="F134" i="8"/>
  <c r="O134" i="8" s="1"/>
  <c r="G134" i="8"/>
  <c r="H134" i="8"/>
  <c r="I134" i="8"/>
  <c r="J134" i="8"/>
  <c r="K134" i="8"/>
  <c r="L134" i="8"/>
  <c r="M134" i="8"/>
  <c r="N134" i="8"/>
  <c r="P134" i="8"/>
  <c r="S134" i="8" s="1"/>
  <c r="Q134" i="8"/>
  <c r="R134" i="8"/>
  <c r="T134" i="8"/>
  <c r="X134" i="8" s="1"/>
  <c r="U134" i="8"/>
  <c r="V134" i="8"/>
  <c r="W134" i="8"/>
  <c r="Z134" i="8"/>
  <c r="AA134" i="8"/>
  <c r="AB134" i="8"/>
  <c r="AC134" i="8"/>
  <c r="AD134" i="8"/>
  <c r="AE134" i="8"/>
  <c r="C135" i="8"/>
  <c r="D135" i="8"/>
  <c r="E135" i="8"/>
  <c r="F135" i="8"/>
  <c r="G135" i="8"/>
  <c r="H135" i="8"/>
  <c r="I135" i="8"/>
  <c r="J135" i="8"/>
  <c r="K135" i="8"/>
  <c r="L135" i="8"/>
  <c r="M135" i="8"/>
  <c r="N135" i="8"/>
  <c r="O135" i="8"/>
  <c r="S135" i="8" s="1"/>
  <c r="P135" i="8"/>
  <c r="Q135" i="8"/>
  <c r="R135" i="8"/>
  <c r="U135" i="8"/>
  <c r="V135" i="8"/>
  <c r="W135" i="8"/>
  <c r="Z135" i="8"/>
  <c r="AC135" i="8" s="1"/>
  <c r="AA135" i="8"/>
  <c r="AB135" i="8"/>
  <c r="AD135" i="8"/>
  <c r="AE135" i="8"/>
  <c r="C136" i="8"/>
  <c r="D136" i="8"/>
  <c r="E136" i="8"/>
  <c r="F136" i="8"/>
  <c r="O136" i="8" s="1"/>
  <c r="G136" i="8"/>
  <c r="H136" i="8"/>
  <c r="I136" i="8"/>
  <c r="J136" i="8"/>
  <c r="K136" i="8"/>
  <c r="L136" i="8"/>
  <c r="M136" i="8"/>
  <c r="N136" i="8"/>
  <c r="P136" i="8"/>
  <c r="Q136" i="8"/>
  <c r="R136" i="8"/>
  <c r="T136" i="8"/>
  <c r="X136" i="8" s="1"/>
  <c r="U136" i="8"/>
  <c r="V136" i="8"/>
  <c r="W136" i="8"/>
  <c r="Z136" i="8"/>
  <c r="AA136" i="8"/>
  <c r="AB136" i="8"/>
  <c r="AC136" i="8"/>
  <c r="AD136" i="8"/>
  <c r="AE136" i="8"/>
  <c r="B137" i="8"/>
  <c r="C137" i="8"/>
  <c r="D137" i="8"/>
  <c r="E137" i="8"/>
  <c r="F137" i="8"/>
  <c r="G137" i="8"/>
  <c r="H137" i="8"/>
  <c r="I137" i="8"/>
  <c r="J137" i="8"/>
  <c r="K137" i="8"/>
  <c r="L137" i="8"/>
  <c r="M137" i="8"/>
  <c r="N137" i="8"/>
  <c r="O137" i="8"/>
  <c r="S137" i="8" s="1"/>
  <c r="P137" i="8"/>
  <c r="Q137" i="8"/>
  <c r="R137" i="8"/>
  <c r="T137" i="8"/>
  <c r="U137" i="8"/>
  <c r="V137" i="8"/>
  <c r="W137" i="8"/>
  <c r="Z137" i="8"/>
  <c r="AC137" i="8" s="1"/>
  <c r="AA137" i="8"/>
  <c r="AB137" i="8"/>
  <c r="AD137" i="8"/>
  <c r="AE137" i="8"/>
  <c r="C138" i="8"/>
  <c r="D138" i="8"/>
  <c r="E138" i="8"/>
  <c r="F138" i="8"/>
  <c r="B138" i="8" s="1"/>
  <c r="G138" i="8"/>
  <c r="H138" i="8"/>
  <c r="I138" i="8"/>
  <c r="J138" i="8"/>
  <c r="K138" i="8"/>
  <c r="L138" i="8"/>
  <c r="M138" i="8"/>
  <c r="N138" i="8"/>
  <c r="O138" i="8"/>
  <c r="P138" i="8"/>
  <c r="Q138" i="8"/>
  <c r="R138" i="8"/>
  <c r="T138" i="8"/>
  <c r="X138" i="8" s="1"/>
  <c r="U138" i="8"/>
  <c r="V138" i="8"/>
  <c r="W138" i="8"/>
  <c r="Z138" i="8"/>
  <c r="AA138" i="8"/>
  <c r="AB138" i="8"/>
  <c r="AC138" i="8"/>
  <c r="AD138" i="8"/>
  <c r="AE138" i="8"/>
  <c r="B139" i="8"/>
  <c r="C139" i="8"/>
  <c r="D139" i="8"/>
  <c r="E139" i="8"/>
  <c r="F139" i="8"/>
  <c r="T139" i="8" s="1"/>
  <c r="G139" i="8"/>
  <c r="H139" i="8"/>
  <c r="I139" i="8"/>
  <c r="J139" i="8"/>
  <c r="K139" i="8"/>
  <c r="L139" i="8"/>
  <c r="M139" i="8"/>
  <c r="N139" i="8"/>
  <c r="O139" i="8"/>
  <c r="S139" i="8" s="1"/>
  <c r="P139" i="8"/>
  <c r="Q139" i="8"/>
  <c r="R139" i="8"/>
  <c r="U139" i="8"/>
  <c r="X139" i="8" s="1"/>
  <c r="V139" i="8"/>
  <c r="W139" i="8"/>
  <c r="Z139" i="8"/>
  <c r="AC139" i="8" s="1"/>
  <c r="AA139" i="8"/>
  <c r="AB139" i="8"/>
  <c r="AD139" i="8"/>
  <c r="AE139" i="8"/>
  <c r="C140" i="8"/>
  <c r="D140" i="8"/>
  <c r="E140" i="8"/>
  <c r="F140" i="8"/>
  <c r="G140" i="8"/>
  <c r="H140" i="8"/>
  <c r="I140" i="8"/>
  <c r="J140" i="8"/>
  <c r="K140" i="8"/>
  <c r="L140" i="8"/>
  <c r="M140" i="8"/>
  <c r="N140" i="8"/>
  <c r="P140" i="8"/>
  <c r="Q140" i="8"/>
  <c r="R140" i="8"/>
  <c r="U140" i="8"/>
  <c r="V140" i="8"/>
  <c r="W140" i="8"/>
  <c r="Z140" i="8"/>
  <c r="AA140" i="8"/>
  <c r="AB140" i="8"/>
  <c r="AC140" i="8"/>
  <c r="AD140" i="8"/>
  <c r="AE140" i="8"/>
  <c r="C141" i="8"/>
  <c r="D141" i="8"/>
  <c r="E141" i="8"/>
  <c r="F141" i="8"/>
  <c r="T141" i="8" s="1"/>
  <c r="G141" i="8"/>
  <c r="H141" i="8"/>
  <c r="I141" i="8"/>
  <c r="J141" i="8"/>
  <c r="K141" i="8"/>
  <c r="L141" i="8"/>
  <c r="M141" i="8"/>
  <c r="N141" i="8"/>
  <c r="O141" i="8"/>
  <c r="S141" i="8" s="1"/>
  <c r="P141" i="8"/>
  <c r="Q141" i="8"/>
  <c r="R141" i="8"/>
  <c r="U141" i="8"/>
  <c r="V141" i="8"/>
  <c r="W141" i="8"/>
  <c r="X141" i="8"/>
  <c r="Z141" i="8"/>
  <c r="AC141" i="8" s="1"/>
  <c r="AA141" i="8"/>
  <c r="AB141" i="8"/>
  <c r="AD141" i="8"/>
  <c r="AE141" i="8"/>
  <c r="C142" i="8"/>
  <c r="D142" i="8"/>
  <c r="E142" i="8"/>
  <c r="F142" i="8"/>
  <c r="O142" i="8" s="1"/>
  <c r="S142" i="8" s="1"/>
  <c r="G142" i="8"/>
  <c r="H142" i="8"/>
  <c r="I142" i="8"/>
  <c r="J142" i="8"/>
  <c r="K142" i="8"/>
  <c r="L142" i="8"/>
  <c r="M142" i="8"/>
  <c r="N142" i="8"/>
  <c r="P142" i="8"/>
  <c r="Q142" i="8"/>
  <c r="R142" i="8"/>
  <c r="T142" i="8"/>
  <c r="X142" i="8" s="1"/>
  <c r="U142" i="8"/>
  <c r="V142" i="8"/>
  <c r="W142" i="8"/>
  <c r="Z142" i="8"/>
  <c r="AA142" i="8"/>
  <c r="AB142" i="8"/>
  <c r="AC142" i="8"/>
  <c r="AD142" i="8"/>
  <c r="AE142" i="8"/>
  <c r="C143" i="8"/>
  <c r="D143" i="8"/>
  <c r="E143" i="8"/>
  <c r="F143" i="8"/>
  <c r="G143" i="8"/>
  <c r="H143" i="8"/>
  <c r="I143" i="8"/>
  <c r="J143" i="8"/>
  <c r="K143" i="8"/>
  <c r="L143" i="8"/>
  <c r="M143" i="8"/>
  <c r="N143" i="8"/>
  <c r="P143" i="8"/>
  <c r="Q143" i="8"/>
  <c r="R143" i="8"/>
  <c r="U143" i="8"/>
  <c r="V143" i="8"/>
  <c r="W143" i="8"/>
  <c r="Z143" i="8"/>
  <c r="AA143" i="8"/>
  <c r="AB143" i="8"/>
  <c r="AD143" i="8"/>
  <c r="AE143" i="8"/>
  <c r="C144" i="8"/>
  <c r="D144" i="8"/>
  <c r="E144" i="8"/>
  <c r="F144" i="8"/>
  <c r="O144" i="8" s="1"/>
  <c r="G144" i="8"/>
  <c r="H144" i="8"/>
  <c r="I144" i="8"/>
  <c r="J144" i="8"/>
  <c r="K144" i="8"/>
  <c r="L144" i="8"/>
  <c r="M144" i="8"/>
  <c r="N144" i="8"/>
  <c r="P144" i="8"/>
  <c r="S144" i="8" s="1"/>
  <c r="Q144" i="8"/>
  <c r="R144" i="8"/>
  <c r="U144" i="8"/>
  <c r="V144" i="8"/>
  <c r="W144" i="8"/>
  <c r="Z144" i="8"/>
  <c r="AC144" i="8" s="1"/>
  <c r="AA144" i="8"/>
  <c r="AB144" i="8"/>
  <c r="AD144" i="8"/>
  <c r="AE144" i="8"/>
  <c r="B145" i="8"/>
  <c r="C145" i="8"/>
  <c r="D145" i="8"/>
  <c r="E145" i="8"/>
  <c r="F145" i="8"/>
  <c r="G145" i="8"/>
  <c r="H145" i="8"/>
  <c r="I145" i="8"/>
  <c r="J145" i="8"/>
  <c r="K145" i="8"/>
  <c r="L145" i="8"/>
  <c r="M145" i="8"/>
  <c r="N145" i="8"/>
  <c r="O145" i="8"/>
  <c r="P145" i="8"/>
  <c r="Q145" i="8"/>
  <c r="R145" i="8"/>
  <c r="S145" i="8"/>
  <c r="T145" i="8"/>
  <c r="U145" i="8"/>
  <c r="V145" i="8"/>
  <c r="W145" i="8"/>
  <c r="Z145" i="8"/>
  <c r="AC145" i="8" s="1"/>
  <c r="AA145" i="8"/>
  <c r="AB145" i="8"/>
  <c r="AD145" i="8"/>
  <c r="AE145" i="8"/>
  <c r="B146" i="8"/>
  <c r="C146" i="8"/>
  <c r="D146" i="8"/>
  <c r="E146" i="8"/>
  <c r="F146" i="8"/>
  <c r="T146" i="8" s="1"/>
  <c r="X146" i="8" s="1"/>
  <c r="G146" i="8"/>
  <c r="H146" i="8"/>
  <c r="I146" i="8"/>
  <c r="J146" i="8"/>
  <c r="K146" i="8"/>
  <c r="L146" i="8"/>
  <c r="M146" i="8"/>
  <c r="N146" i="8"/>
  <c r="O146" i="8"/>
  <c r="P146" i="8"/>
  <c r="S146" i="8" s="1"/>
  <c r="Q146" i="8"/>
  <c r="R146" i="8"/>
  <c r="U146" i="8"/>
  <c r="V146" i="8"/>
  <c r="W146" i="8"/>
  <c r="Z146" i="8"/>
  <c r="AA146" i="8"/>
  <c r="AB146" i="8"/>
  <c r="AC146" i="8"/>
  <c r="AD146" i="8"/>
  <c r="AE146" i="8"/>
  <c r="B147" i="8"/>
  <c r="C147" i="8"/>
  <c r="D147" i="8"/>
  <c r="E147" i="8"/>
  <c r="F147" i="8"/>
  <c r="G147" i="8"/>
  <c r="H147" i="8"/>
  <c r="I147" i="8"/>
  <c r="J147" i="8"/>
  <c r="K147" i="8"/>
  <c r="L147" i="8"/>
  <c r="M147" i="8"/>
  <c r="N147" i="8"/>
  <c r="O147" i="8"/>
  <c r="P147" i="8"/>
  <c r="Q147" i="8"/>
  <c r="R147" i="8"/>
  <c r="S147" i="8"/>
  <c r="T147" i="8"/>
  <c r="U147" i="8"/>
  <c r="V147" i="8"/>
  <c r="W147" i="8"/>
  <c r="Z147" i="8"/>
  <c r="AC147" i="8" s="1"/>
  <c r="AA147" i="8"/>
  <c r="AB147" i="8"/>
  <c r="AD147" i="8"/>
  <c r="AE147" i="8"/>
  <c r="C148" i="8"/>
  <c r="D148" i="8"/>
  <c r="E148" i="8"/>
  <c r="F148" i="8"/>
  <c r="G148" i="8"/>
  <c r="H148" i="8"/>
  <c r="I148" i="8"/>
  <c r="J148" i="8"/>
  <c r="K148" i="8"/>
  <c r="L148" i="8"/>
  <c r="M148" i="8"/>
  <c r="N148" i="8"/>
  <c r="P148" i="8"/>
  <c r="Q148" i="8"/>
  <c r="R148" i="8"/>
  <c r="U148" i="8"/>
  <c r="V148" i="8"/>
  <c r="W148" i="8"/>
  <c r="Z148" i="8"/>
  <c r="AA148" i="8"/>
  <c r="AB148" i="8"/>
  <c r="AC148" i="8"/>
  <c r="AD148" i="8"/>
  <c r="AE148" i="8"/>
  <c r="C149" i="8"/>
  <c r="D149" i="8"/>
  <c r="E149" i="8"/>
  <c r="F149" i="8"/>
  <c r="T149" i="8" s="1"/>
  <c r="G149" i="8"/>
  <c r="H149" i="8"/>
  <c r="I149" i="8"/>
  <c r="J149" i="8"/>
  <c r="K149" i="8"/>
  <c r="L149" i="8"/>
  <c r="M149" i="8"/>
  <c r="N149" i="8"/>
  <c r="O149" i="8"/>
  <c r="P149" i="8"/>
  <c r="Q149" i="8"/>
  <c r="R149" i="8"/>
  <c r="S149" i="8"/>
  <c r="U149" i="8"/>
  <c r="X149" i="8" s="1"/>
  <c r="V149" i="8"/>
  <c r="W149" i="8"/>
  <c r="Z149" i="8"/>
  <c r="AA149" i="8"/>
  <c r="AB149" i="8"/>
  <c r="AD149" i="8"/>
  <c r="AE149" i="8"/>
  <c r="C150" i="8"/>
  <c r="D150" i="8"/>
  <c r="E150" i="8"/>
  <c r="F150" i="8"/>
  <c r="O150" i="8" s="1"/>
  <c r="G150" i="8"/>
  <c r="H150" i="8"/>
  <c r="I150" i="8"/>
  <c r="J150" i="8"/>
  <c r="K150" i="8"/>
  <c r="L150" i="8"/>
  <c r="M150" i="8"/>
  <c r="N150" i="8"/>
  <c r="P150" i="8"/>
  <c r="Q150" i="8"/>
  <c r="R150" i="8"/>
  <c r="T150" i="8"/>
  <c r="X150" i="8" s="1"/>
  <c r="U150" i="8"/>
  <c r="V150" i="8"/>
  <c r="W150" i="8"/>
  <c r="Z150" i="8"/>
  <c r="AA150" i="8"/>
  <c r="AB150" i="8"/>
  <c r="AC150" i="8"/>
  <c r="AD150" i="8"/>
  <c r="AE150" i="8"/>
  <c r="C151" i="8"/>
  <c r="D151" i="8"/>
  <c r="E151" i="8"/>
  <c r="F151" i="8"/>
  <c r="G151" i="8"/>
  <c r="H151" i="8"/>
  <c r="I151" i="8"/>
  <c r="J151" i="8"/>
  <c r="K151" i="8"/>
  <c r="L151" i="8"/>
  <c r="M151" i="8"/>
  <c r="N151" i="8"/>
  <c r="P151" i="8"/>
  <c r="Q151" i="8"/>
  <c r="R151" i="8"/>
  <c r="U151" i="8"/>
  <c r="V151" i="8"/>
  <c r="W151" i="8"/>
  <c r="Z151" i="8"/>
  <c r="AA151" i="8"/>
  <c r="AB151" i="8"/>
  <c r="AD151" i="8"/>
  <c r="AE151" i="8"/>
  <c r="C152" i="8"/>
  <c r="D152" i="8"/>
  <c r="E152" i="8"/>
  <c r="F152" i="8"/>
  <c r="O152" i="8" s="1"/>
  <c r="G152" i="8"/>
  <c r="H152" i="8"/>
  <c r="I152" i="8"/>
  <c r="J152" i="8"/>
  <c r="K152" i="8"/>
  <c r="L152" i="8"/>
  <c r="M152" i="8"/>
  <c r="N152" i="8"/>
  <c r="P152" i="8"/>
  <c r="S152" i="8" s="1"/>
  <c r="Q152" i="8"/>
  <c r="R152" i="8"/>
  <c r="U152" i="8"/>
  <c r="V152" i="8"/>
  <c r="W152" i="8"/>
  <c r="Z152" i="8"/>
  <c r="AC152" i="8" s="1"/>
  <c r="AA152" i="8"/>
  <c r="AB152" i="8"/>
  <c r="AD152" i="8"/>
  <c r="AE152" i="8"/>
  <c r="B153" i="8"/>
  <c r="C153" i="8"/>
  <c r="D153" i="8"/>
  <c r="E153" i="8"/>
  <c r="F153" i="8"/>
  <c r="G153" i="8"/>
  <c r="H153" i="8"/>
  <c r="I153" i="8"/>
  <c r="J153" i="8"/>
  <c r="K153" i="8"/>
  <c r="L153" i="8"/>
  <c r="M153" i="8"/>
  <c r="N153" i="8"/>
  <c r="O153" i="8"/>
  <c r="P153" i="8"/>
  <c r="Q153" i="8"/>
  <c r="R153" i="8"/>
  <c r="S153" i="8"/>
  <c r="T153" i="8"/>
  <c r="U153" i="8"/>
  <c r="V153" i="8"/>
  <c r="W153" i="8"/>
  <c r="Z153" i="8"/>
  <c r="AC153" i="8" s="1"/>
  <c r="AA153" i="8"/>
  <c r="AB153" i="8"/>
  <c r="AD153" i="8"/>
  <c r="AE153" i="8"/>
  <c r="B154" i="8"/>
  <c r="C154" i="8"/>
  <c r="D154" i="8"/>
  <c r="E154" i="8"/>
  <c r="F154" i="8"/>
  <c r="T154" i="8" s="1"/>
  <c r="G154" i="8"/>
  <c r="H154" i="8"/>
  <c r="I154" i="8"/>
  <c r="J154" i="8"/>
  <c r="K154" i="8"/>
  <c r="L154" i="8"/>
  <c r="M154" i="8"/>
  <c r="N154" i="8"/>
  <c r="O154" i="8"/>
  <c r="P154" i="8"/>
  <c r="S154" i="8" s="1"/>
  <c r="Q154" i="8"/>
  <c r="R154" i="8"/>
  <c r="U154" i="8"/>
  <c r="V154" i="8"/>
  <c r="W154" i="8"/>
  <c r="X154" i="8"/>
  <c r="Z154" i="8"/>
  <c r="AA154" i="8"/>
  <c r="AB154" i="8"/>
  <c r="AC154" i="8"/>
  <c r="AD154" i="8"/>
  <c r="AE154" i="8"/>
  <c r="B155" i="8"/>
  <c r="C155" i="8"/>
  <c r="D155" i="8"/>
  <c r="E155" i="8"/>
  <c r="F155" i="8"/>
  <c r="G155" i="8"/>
  <c r="H155" i="8"/>
  <c r="I155" i="8"/>
  <c r="J155" i="8"/>
  <c r="K155" i="8"/>
  <c r="L155" i="8"/>
  <c r="M155" i="8"/>
  <c r="N155" i="8"/>
  <c r="O155" i="8"/>
  <c r="P155" i="8"/>
  <c r="Q155" i="8"/>
  <c r="R155" i="8"/>
  <c r="S155" i="8"/>
  <c r="T155" i="8"/>
  <c r="U155" i="8"/>
  <c r="V155" i="8"/>
  <c r="W155" i="8"/>
  <c r="Z155" i="8"/>
  <c r="AC155" i="8" s="1"/>
  <c r="AA155" i="8"/>
  <c r="AB155" i="8"/>
  <c r="AD155" i="8"/>
  <c r="AE155" i="8"/>
  <c r="C156" i="8"/>
  <c r="D156" i="8"/>
  <c r="E156" i="8"/>
  <c r="F156" i="8"/>
  <c r="G156" i="8"/>
  <c r="H156" i="8"/>
  <c r="I156" i="8"/>
  <c r="J156" i="8"/>
  <c r="K156" i="8"/>
  <c r="L156" i="8"/>
  <c r="M156" i="8"/>
  <c r="N156" i="8"/>
  <c r="P156" i="8"/>
  <c r="Q156" i="8"/>
  <c r="R156" i="8"/>
  <c r="U156" i="8"/>
  <c r="V156" i="8"/>
  <c r="W156" i="8"/>
  <c r="Z156" i="8"/>
  <c r="AA156" i="8"/>
  <c r="AB156" i="8"/>
  <c r="AC156" i="8"/>
  <c r="AD156" i="8"/>
  <c r="AE156" i="8"/>
  <c r="C157" i="8"/>
  <c r="D157" i="8"/>
  <c r="E157" i="8"/>
  <c r="F157" i="8"/>
  <c r="T157" i="8" s="1"/>
  <c r="G157" i="8"/>
  <c r="H157" i="8"/>
  <c r="I157" i="8"/>
  <c r="J157" i="8"/>
  <c r="K157" i="8"/>
  <c r="L157" i="8"/>
  <c r="M157" i="8"/>
  <c r="N157" i="8"/>
  <c r="O157" i="8"/>
  <c r="P157" i="8"/>
  <c r="Q157" i="8"/>
  <c r="R157" i="8"/>
  <c r="S157" i="8"/>
  <c r="U157" i="8"/>
  <c r="V157" i="8"/>
  <c r="W157" i="8"/>
  <c r="X157" i="8"/>
  <c r="Z157" i="8"/>
  <c r="AA157" i="8"/>
  <c r="AB157" i="8"/>
  <c r="AD157" i="8"/>
  <c r="AE157" i="8"/>
  <c r="C158" i="8"/>
  <c r="D158" i="8"/>
  <c r="E158" i="8"/>
  <c r="F158" i="8"/>
  <c r="O158" i="8" s="1"/>
  <c r="G158" i="8"/>
  <c r="H158" i="8"/>
  <c r="I158" i="8"/>
  <c r="J158" i="8"/>
  <c r="K158" i="8"/>
  <c r="L158" i="8"/>
  <c r="M158" i="8"/>
  <c r="N158" i="8"/>
  <c r="P158" i="8"/>
  <c r="Q158" i="8"/>
  <c r="R158" i="8"/>
  <c r="T158" i="8"/>
  <c r="X158" i="8" s="1"/>
  <c r="U158" i="8"/>
  <c r="V158" i="8"/>
  <c r="W158" i="8"/>
  <c r="Z158" i="8"/>
  <c r="AA158" i="8"/>
  <c r="AB158" i="8"/>
  <c r="AC158" i="8"/>
  <c r="AD158" i="8"/>
  <c r="AE158" i="8"/>
  <c r="C159" i="8"/>
  <c r="D159" i="8"/>
  <c r="E159" i="8"/>
  <c r="F159" i="8"/>
  <c r="G159" i="8"/>
  <c r="H159" i="8"/>
  <c r="I159" i="8"/>
  <c r="J159" i="8"/>
  <c r="K159" i="8"/>
  <c r="L159" i="8"/>
  <c r="M159" i="8"/>
  <c r="N159" i="8"/>
  <c r="P159" i="8"/>
  <c r="Q159" i="8"/>
  <c r="R159" i="8"/>
  <c r="U159" i="8"/>
  <c r="V159" i="8"/>
  <c r="W159" i="8"/>
  <c r="Z159" i="8"/>
  <c r="AA159" i="8"/>
  <c r="AB159" i="8"/>
  <c r="AD159" i="8"/>
  <c r="AE159" i="8"/>
  <c r="C160" i="8"/>
  <c r="D160" i="8"/>
  <c r="E160" i="8"/>
  <c r="F160" i="8"/>
  <c r="G160" i="8"/>
  <c r="H160" i="8"/>
  <c r="I160" i="8"/>
  <c r="J160" i="8"/>
  <c r="K160" i="8"/>
  <c r="L160" i="8"/>
  <c r="M160" i="8"/>
  <c r="N160" i="8"/>
  <c r="P160" i="8"/>
  <c r="Q160" i="8"/>
  <c r="R160" i="8"/>
  <c r="U160" i="8"/>
  <c r="V160" i="8"/>
  <c r="W160" i="8"/>
  <c r="Z160" i="8"/>
  <c r="AC160" i="8" s="1"/>
  <c r="AA160" i="8"/>
  <c r="AB160" i="8"/>
  <c r="AD160" i="8"/>
  <c r="AE160" i="8"/>
  <c r="B161" i="8"/>
  <c r="C161" i="8"/>
  <c r="D161" i="8"/>
  <c r="E161" i="8"/>
  <c r="F161" i="8"/>
  <c r="G161" i="8"/>
  <c r="H161" i="8"/>
  <c r="I161" i="8"/>
  <c r="J161" i="8"/>
  <c r="K161" i="8"/>
  <c r="L161" i="8"/>
  <c r="M161" i="8"/>
  <c r="N161" i="8"/>
  <c r="O161" i="8"/>
  <c r="P161" i="8"/>
  <c r="Q161" i="8"/>
  <c r="R161" i="8"/>
  <c r="S161" i="8"/>
  <c r="T161" i="8"/>
  <c r="U161" i="8"/>
  <c r="V161" i="8"/>
  <c r="W161" i="8"/>
  <c r="Z161" i="8"/>
  <c r="AC161" i="8" s="1"/>
  <c r="AA161" i="8"/>
  <c r="AB161" i="8"/>
  <c r="AD161" i="8"/>
  <c r="AE161" i="8"/>
  <c r="B162" i="8"/>
  <c r="C162" i="8"/>
  <c r="D162" i="8"/>
  <c r="E162" i="8"/>
  <c r="F162" i="8"/>
  <c r="T162" i="8" s="1"/>
  <c r="G162" i="8"/>
  <c r="H162" i="8"/>
  <c r="I162" i="8"/>
  <c r="J162" i="8"/>
  <c r="K162" i="8"/>
  <c r="L162" i="8"/>
  <c r="M162" i="8"/>
  <c r="N162" i="8"/>
  <c r="O162" i="8"/>
  <c r="P162" i="8"/>
  <c r="Q162" i="8"/>
  <c r="R162" i="8"/>
  <c r="U162" i="8"/>
  <c r="V162" i="8"/>
  <c r="W162" i="8"/>
  <c r="X162" i="8"/>
  <c r="Z162" i="8"/>
  <c r="AA162" i="8"/>
  <c r="AB162" i="8"/>
  <c r="AC162" i="8"/>
  <c r="AD162" i="8"/>
  <c r="AE162" i="8"/>
  <c r="B163" i="8"/>
  <c r="C163" i="8"/>
  <c r="D163" i="8"/>
  <c r="E163" i="8"/>
  <c r="F163" i="8"/>
  <c r="G163" i="8"/>
  <c r="H163" i="8"/>
  <c r="I163" i="8"/>
  <c r="J163" i="8"/>
  <c r="K163" i="8"/>
  <c r="L163" i="8"/>
  <c r="M163" i="8"/>
  <c r="N163" i="8"/>
  <c r="O163" i="8"/>
  <c r="P163" i="8"/>
  <c r="Q163" i="8"/>
  <c r="R163" i="8"/>
  <c r="S163" i="8"/>
  <c r="T163" i="8"/>
  <c r="U163" i="8"/>
  <c r="V163" i="8"/>
  <c r="W163" i="8"/>
  <c r="Z163" i="8"/>
  <c r="AC163" i="8" s="1"/>
  <c r="AA163" i="8"/>
  <c r="AB163" i="8"/>
  <c r="AD163" i="8"/>
  <c r="AE163" i="8"/>
  <c r="C164" i="8"/>
  <c r="D164" i="8"/>
  <c r="E164" i="8"/>
  <c r="F164" i="8"/>
  <c r="G164" i="8"/>
  <c r="H164" i="8"/>
  <c r="I164" i="8"/>
  <c r="J164" i="8"/>
  <c r="K164" i="8"/>
  <c r="L164" i="8"/>
  <c r="M164" i="8"/>
  <c r="N164" i="8"/>
  <c r="P164" i="8"/>
  <c r="Q164" i="8"/>
  <c r="R164" i="8"/>
  <c r="U164" i="8"/>
  <c r="V164" i="8"/>
  <c r="W164" i="8"/>
  <c r="Z164" i="8"/>
  <c r="AA164" i="8"/>
  <c r="AB164" i="8"/>
  <c r="AC164" i="8"/>
  <c r="AD164" i="8"/>
  <c r="AE164" i="8"/>
  <c r="C165" i="8"/>
  <c r="D165" i="8"/>
  <c r="E165" i="8"/>
  <c r="F165" i="8"/>
  <c r="T165" i="8" s="1"/>
  <c r="G165" i="8"/>
  <c r="H165" i="8"/>
  <c r="I165" i="8"/>
  <c r="J165" i="8"/>
  <c r="K165" i="8"/>
  <c r="L165" i="8"/>
  <c r="M165" i="8"/>
  <c r="N165" i="8"/>
  <c r="O165" i="8"/>
  <c r="P165" i="8"/>
  <c r="Q165" i="8"/>
  <c r="R165" i="8"/>
  <c r="S165" i="8"/>
  <c r="U165" i="8"/>
  <c r="V165" i="8"/>
  <c r="W165" i="8"/>
  <c r="Z165" i="8"/>
  <c r="AA165" i="8"/>
  <c r="AB165" i="8"/>
  <c r="AD165" i="8"/>
  <c r="AE165" i="8"/>
  <c r="C166" i="8"/>
  <c r="D166" i="8"/>
  <c r="E166" i="8"/>
  <c r="F166" i="8"/>
  <c r="O166" i="8" s="1"/>
  <c r="G166" i="8"/>
  <c r="H166" i="8"/>
  <c r="I166" i="8"/>
  <c r="J166" i="8"/>
  <c r="K166" i="8"/>
  <c r="L166" i="8"/>
  <c r="M166" i="8"/>
  <c r="N166" i="8"/>
  <c r="P166" i="8"/>
  <c r="Q166" i="8"/>
  <c r="R166" i="8"/>
  <c r="T166" i="8"/>
  <c r="X166" i="8" s="1"/>
  <c r="U166" i="8"/>
  <c r="V166" i="8"/>
  <c r="W166" i="8"/>
  <c r="Z166" i="8"/>
  <c r="AA166" i="8"/>
  <c r="AB166" i="8"/>
  <c r="AC166" i="8"/>
  <c r="AD166" i="8"/>
  <c r="AE166" i="8"/>
  <c r="C167" i="8"/>
  <c r="D167" i="8"/>
  <c r="E167" i="8"/>
  <c r="F167" i="8"/>
  <c r="G167" i="8"/>
  <c r="H167" i="8"/>
  <c r="I167" i="8"/>
  <c r="J167" i="8"/>
  <c r="K167" i="8"/>
  <c r="L167" i="8"/>
  <c r="M167" i="8"/>
  <c r="N167" i="8"/>
  <c r="P167" i="8"/>
  <c r="Q167" i="8"/>
  <c r="R167" i="8"/>
  <c r="U167" i="8"/>
  <c r="V167" i="8"/>
  <c r="W167" i="8"/>
  <c r="Z167" i="8"/>
  <c r="AA167" i="8"/>
  <c r="AB167" i="8"/>
  <c r="AD167" i="8"/>
  <c r="AE167" i="8"/>
  <c r="C168" i="8"/>
  <c r="D168" i="8"/>
  <c r="E168" i="8"/>
  <c r="F168" i="8"/>
  <c r="G168" i="8"/>
  <c r="H168" i="8"/>
  <c r="I168" i="8"/>
  <c r="J168" i="8"/>
  <c r="K168" i="8"/>
  <c r="L168" i="8"/>
  <c r="M168" i="8"/>
  <c r="N168" i="8"/>
  <c r="P168" i="8"/>
  <c r="Q168" i="8"/>
  <c r="R168" i="8"/>
  <c r="U168" i="8"/>
  <c r="V168" i="8"/>
  <c r="W168" i="8"/>
  <c r="Z168" i="8"/>
  <c r="AC168" i="8" s="1"/>
  <c r="AA168" i="8"/>
  <c r="AB168" i="8"/>
  <c r="AD168" i="8"/>
  <c r="AE168" i="8"/>
  <c r="B169" i="8"/>
  <c r="C169" i="8"/>
  <c r="D169" i="8"/>
  <c r="E169" i="8"/>
  <c r="F169" i="8"/>
  <c r="G169" i="8"/>
  <c r="H169" i="8"/>
  <c r="I169" i="8"/>
  <c r="J169" i="8"/>
  <c r="K169" i="8"/>
  <c r="L169" i="8"/>
  <c r="M169" i="8"/>
  <c r="N169" i="8"/>
  <c r="O169" i="8"/>
  <c r="P169" i="8"/>
  <c r="Q169" i="8"/>
  <c r="R169" i="8"/>
  <c r="S169" i="8"/>
  <c r="T169" i="8"/>
  <c r="U169" i="8"/>
  <c r="V169" i="8"/>
  <c r="W169" i="8"/>
  <c r="Z169" i="8"/>
  <c r="AA169" i="8"/>
  <c r="AB169" i="8"/>
  <c r="AC169" i="8"/>
  <c r="AD169" i="8"/>
  <c r="AE169" i="8"/>
  <c r="B170" i="8"/>
  <c r="C170" i="8"/>
  <c r="D170" i="8"/>
  <c r="E170" i="8"/>
  <c r="F170" i="8"/>
  <c r="T170" i="8" s="1"/>
  <c r="G170" i="8"/>
  <c r="H170" i="8"/>
  <c r="I170" i="8"/>
  <c r="J170" i="8"/>
  <c r="K170" i="8"/>
  <c r="L170" i="8"/>
  <c r="M170" i="8"/>
  <c r="N170" i="8"/>
  <c r="O170" i="8"/>
  <c r="P170" i="8"/>
  <c r="Q170" i="8"/>
  <c r="R170" i="8"/>
  <c r="U170" i="8"/>
  <c r="V170" i="8"/>
  <c r="W170" i="8"/>
  <c r="X170" i="8"/>
  <c r="Z170" i="8"/>
  <c r="AA170" i="8"/>
  <c r="AB170" i="8"/>
  <c r="AC170" i="8"/>
  <c r="AD170" i="8"/>
  <c r="AE170" i="8"/>
  <c r="B171" i="8"/>
  <c r="C171" i="8"/>
  <c r="D171" i="8"/>
  <c r="E171" i="8"/>
  <c r="F171" i="8"/>
  <c r="G171" i="8"/>
  <c r="H171" i="8"/>
  <c r="I171" i="8"/>
  <c r="J171" i="8"/>
  <c r="K171" i="8"/>
  <c r="L171" i="8"/>
  <c r="M171" i="8"/>
  <c r="N171" i="8"/>
  <c r="O171" i="8"/>
  <c r="P171" i="8"/>
  <c r="Q171" i="8"/>
  <c r="R171" i="8"/>
  <c r="S171" i="8"/>
  <c r="T171" i="8"/>
  <c r="U171" i="8"/>
  <c r="V171" i="8"/>
  <c r="W171" i="8"/>
  <c r="Z171" i="8"/>
  <c r="AC171" i="8" s="1"/>
  <c r="AA171" i="8"/>
  <c r="AB171" i="8"/>
  <c r="AD171" i="8"/>
  <c r="AE171" i="8"/>
  <c r="C172" i="8"/>
  <c r="D172" i="8"/>
  <c r="E172" i="8"/>
  <c r="F172" i="8"/>
  <c r="G172" i="8"/>
  <c r="H172" i="8"/>
  <c r="I172" i="8"/>
  <c r="J172" i="8"/>
  <c r="K172" i="8"/>
  <c r="L172" i="8"/>
  <c r="M172" i="8"/>
  <c r="N172" i="8"/>
  <c r="P172" i="8"/>
  <c r="Q172" i="8"/>
  <c r="R172" i="8"/>
  <c r="U172" i="8"/>
  <c r="V172" i="8"/>
  <c r="W172" i="8"/>
  <c r="Z172" i="8"/>
  <c r="AA172" i="8"/>
  <c r="AB172" i="8"/>
  <c r="AC172" i="8"/>
  <c r="AD172" i="8"/>
  <c r="AE172" i="8"/>
  <c r="C173" i="8"/>
  <c r="D173" i="8"/>
  <c r="E173" i="8"/>
  <c r="F173" i="8"/>
  <c r="T173" i="8" s="1"/>
  <c r="G173" i="8"/>
  <c r="H173" i="8"/>
  <c r="I173" i="8"/>
  <c r="J173" i="8"/>
  <c r="K173" i="8"/>
  <c r="L173" i="8"/>
  <c r="M173" i="8"/>
  <c r="N173" i="8"/>
  <c r="O173" i="8"/>
  <c r="S173" i="8" s="1"/>
  <c r="P173" i="8"/>
  <c r="Q173" i="8"/>
  <c r="R173" i="8"/>
  <c r="U173" i="8"/>
  <c r="X173" i="8" s="1"/>
  <c r="V173" i="8"/>
  <c r="W173" i="8"/>
  <c r="Z173" i="8"/>
  <c r="AA173" i="8"/>
  <c r="AB173" i="8"/>
  <c r="AD173" i="8"/>
  <c r="AE173" i="8"/>
  <c r="C174" i="8"/>
  <c r="D174" i="8"/>
  <c r="E174" i="8"/>
  <c r="F174" i="8"/>
  <c r="O174" i="8" s="1"/>
  <c r="S174" i="8" s="1"/>
  <c r="G174" i="8"/>
  <c r="H174" i="8"/>
  <c r="I174" i="8"/>
  <c r="J174" i="8"/>
  <c r="K174" i="8"/>
  <c r="L174" i="8"/>
  <c r="M174" i="8"/>
  <c r="N174" i="8"/>
  <c r="P174" i="8"/>
  <c r="Q174" i="8"/>
  <c r="R174" i="8"/>
  <c r="T174" i="8"/>
  <c r="X174" i="8" s="1"/>
  <c r="U174" i="8"/>
  <c r="V174" i="8"/>
  <c r="W174" i="8"/>
  <c r="Z174" i="8"/>
  <c r="AA174" i="8"/>
  <c r="AB174" i="8"/>
  <c r="AC174" i="8"/>
  <c r="AD174" i="8"/>
  <c r="AE174" i="8"/>
  <c r="C175" i="8"/>
  <c r="D175" i="8"/>
  <c r="E175" i="8"/>
  <c r="F175" i="8"/>
  <c r="G175" i="8"/>
  <c r="H175" i="8"/>
  <c r="I175" i="8"/>
  <c r="J175" i="8"/>
  <c r="K175" i="8"/>
  <c r="L175" i="8"/>
  <c r="M175" i="8"/>
  <c r="N175" i="8"/>
  <c r="P175" i="8"/>
  <c r="Q175" i="8"/>
  <c r="R175" i="8"/>
  <c r="U175" i="8"/>
  <c r="V175" i="8"/>
  <c r="W175" i="8"/>
  <c r="Z175" i="8"/>
  <c r="AA175" i="8"/>
  <c r="AB175" i="8"/>
  <c r="AD175" i="8"/>
  <c r="AE175" i="8"/>
  <c r="C176" i="8"/>
  <c r="D176" i="8"/>
  <c r="E176" i="8"/>
  <c r="F176" i="8"/>
  <c r="G176" i="8"/>
  <c r="H176" i="8"/>
  <c r="I176" i="8"/>
  <c r="J176" i="8"/>
  <c r="K176" i="8"/>
  <c r="L176" i="8"/>
  <c r="M176" i="8"/>
  <c r="N176" i="8"/>
  <c r="P176" i="8"/>
  <c r="Q176" i="8"/>
  <c r="R176" i="8"/>
  <c r="U176" i="8"/>
  <c r="V176" i="8"/>
  <c r="W176" i="8"/>
  <c r="Z176" i="8"/>
  <c r="AC176" i="8" s="1"/>
  <c r="AA176" i="8"/>
  <c r="AB176" i="8"/>
  <c r="AD176" i="8"/>
  <c r="AE176" i="8"/>
  <c r="B177" i="8"/>
  <c r="C177" i="8"/>
  <c r="D177" i="8"/>
  <c r="E177" i="8"/>
  <c r="F177" i="8"/>
  <c r="G177" i="8"/>
  <c r="H177" i="8"/>
  <c r="I177" i="8"/>
  <c r="J177" i="8"/>
  <c r="K177" i="8"/>
  <c r="L177" i="8"/>
  <c r="M177" i="8"/>
  <c r="N177" i="8"/>
  <c r="O177" i="8"/>
  <c r="P177" i="8"/>
  <c r="Q177" i="8"/>
  <c r="R177" i="8"/>
  <c r="S177" i="8"/>
  <c r="T177" i="8"/>
  <c r="U177" i="8"/>
  <c r="V177" i="8"/>
  <c r="W177" i="8"/>
  <c r="Z177" i="8"/>
  <c r="AA177" i="8"/>
  <c r="AB177" i="8"/>
  <c r="AC177" i="8"/>
  <c r="AD177" i="8"/>
  <c r="AE177" i="8"/>
  <c r="B178" i="8"/>
  <c r="C178" i="8"/>
  <c r="D178" i="8"/>
  <c r="E178" i="8"/>
  <c r="F178" i="8"/>
  <c r="T178" i="8" s="1"/>
  <c r="G178" i="8"/>
  <c r="H178" i="8"/>
  <c r="I178" i="8"/>
  <c r="J178" i="8"/>
  <c r="K178" i="8"/>
  <c r="L178" i="8"/>
  <c r="M178" i="8"/>
  <c r="N178" i="8"/>
  <c r="O178" i="8"/>
  <c r="P178" i="8"/>
  <c r="S178" i="8" s="1"/>
  <c r="Q178" i="8"/>
  <c r="R178" i="8"/>
  <c r="U178" i="8"/>
  <c r="V178" i="8"/>
  <c r="W178" i="8"/>
  <c r="X178" i="8"/>
  <c r="Z178" i="8"/>
  <c r="AA178" i="8"/>
  <c r="AB178" i="8"/>
  <c r="AC178" i="8"/>
  <c r="AD178" i="8"/>
  <c r="AE178" i="8"/>
  <c r="B179" i="8"/>
  <c r="C179" i="8"/>
  <c r="D179" i="8"/>
  <c r="E179" i="8"/>
  <c r="F179" i="8"/>
  <c r="G179" i="8"/>
  <c r="H179" i="8"/>
  <c r="I179" i="8"/>
  <c r="J179" i="8"/>
  <c r="K179" i="8"/>
  <c r="L179" i="8"/>
  <c r="M179" i="8"/>
  <c r="N179" i="8"/>
  <c r="O179" i="8"/>
  <c r="P179" i="8"/>
  <c r="Q179" i="8"/>
  <c r="R179" i="8"/>
  <c r="S179" i="8"/>
  <c r="T179" i="8"/>
  <c r="U179" i="8"/>
  <c r="V179" i="8"/>
  <c r="W179" i="8"/>
  <c r="Z179" i="8"/>
  <c r="AC179" i="8" s="1"/>
  <c r="AA179" i="8"/>
  <c r="AB179" i="8"/>
  <c r="AD179" i="8"/>
  <c r="AE179" i="8"/>
  <c r="C180" i="8"/>
  <c r="D180" i="8"/>
  <c r="E180" i="8"/>
  <c r="F180" i="8"/>
  <c r="G180" i="8"/>
  <c r="H180" i="8"/>
  <c r="I180" i="8"/>
  <c r="J180" i="8"/>
  <c r="K180" i="8"/>
  <c r="L180" i="8"/>
  <c r="M180" i="8"/>
  <c r="N180" i="8"/>
  <c r="P180" i="8"/>
  <c r="Q180" i="8"/>
  <c r="R180" i="8"/>
  <c r="U180" i="8"/>
  <c r="V180" i="8"/>
  <c r="W180" i="8"/>
  <c r="Z180" i="8"/>
  <c r="AA180" i="8"/>
  <c r="AB180" i="8"/>
  <c r="AC180" i="8"/>
  <c r="AD180" i="8"/>
  <c r="AE180" i="8"/>
  <c r="C181" i="8"/>
  <c r="D181" i="8"/>
  <c r="E181" i="8"/>
  <c r="F181" i="8"/>
  <c r="T181" i="8" s="1"/>
  <c r="G181" i="8"/>
  <c r="H181" i="8"/>
  <c r="I181" i="8"/>
  <c r="J181" i="8"/>
  <c r="K181" i="8"/>
  <c r="L181" i="8"/>
  <c r="M181" i="8"/>
  <c r="N181" i="8"/>
  <c r="O181" i="8"/>
  <c r="S181" i="8" s="1"/>
  <c r="P181" i="8"/>
  <c r="Q181" i="8"/>
  <c r="R181" i="8"/>
  <c r="U181" i="8"/>
  <c r="V181" i="8"/>
  <c r="W181" i="8"/>
  <c r="X181" i="8"/>
  <c r="Z181" i="8"/>
  <c r="AA181" i="8"/>
  <c r="AB181" i="8"/>
  <c r="AD181" i="8"/>
  <c r="AE181" i="8"/>
  <c r="C182" i="8"/>
  <c r="D182" i="8"/>
  <c r="E182" i="8"/>
  <c r="F182" i="8"/>
  <c r="O182" i="8" s="1"/>
  <c r="G182" i="8"/>
  <c r="H182" i="8"/>
  <c r="I182" i="8"/>
  <c r="J182" i="8"/>
  <c r="K182" i="8"/>
  <c r="L182" i="8"/>
  <c r="M182" i="8"/>
  <c r="N182" i="8"/>
  <c r="P182" i="8"/>
  <c r="Q182" i="8"/>
  <c r="R182" i="8"/>
  <c r="T182" i="8"/>
  <c r="X182" i="8" s="1"/>
  <c r="U182" i="8"/>
  <c r="V182" i="8"/>
  <c r="W182" i="8"/>
  <c r="Z182" i="8"/>
  <c r="AA182" i="8"/>
  <c r="AB182" i="8"/>
  <c r="AC182" i="8"/>
  <c r="AD182" i="8"/>
  <c r="AE182" i="8"/>
  <c r="C183" i="8"/>
  <c r="D183" i="8"/>
  <c r="E183" i="8"/>
  <c r="F183" i="8"/>
  <c r="G183" i="8"/>
  <c r="H183" i="8"/>
  <c r="I183" i="8"/>
  <c r="J183" i="8"/>
  <c r="K183" i="8"/>
  <c r="L183" i="8"/>
  <c r="M183" i="8"/>
  <c r="N183" i="8"/>
  <c r="P183" i="8"/>
  <c r="Q183" i="8"/>
  <c r="R183" i="8"/>
  <c r="U183" i="8"/>
  <c r="V183" i="8"/>
  <c r="W183" i="8"/>
  <c r="Z183" i="8"/>
  <c r="AC183" i="8" s="1"/>
  <c r="AA183" i="8"/>
  <c r="AB183" i="8"/>
  <c r="AD183" i="8"/>
  <c r="AE183" i="8"/>
  <c r="B184" i="8"/>
  <c r="C184" i="8"/>
  <c r="D184" i="8"/>
  <c r="E184" i="8"/>
  <c r="F184" i="8"/>
  <c r="G184" i="8"/>
  <c r="H184" i="8"/>
  <c r="I184" i="8"/>
  <c r="J184" i="8"/>
  <c r="K184" i="8"/>
  <c r="L184" i="8"/>
  <c r="M184" i="8"/>
  <c r="N184" i="8"/>
  <c r="O184" i="8"/>
  <c r="P184" i="8"/>
  <c r="Q184" i="8"/>
  <c r="R184" i="8"/>
  <c r="T184" i="8"/>
  <c r="U184" i="8"/>
  <c r="V184" i="8"/>
  <c r="W184" i="8"/>
  <c r="X184" i="8"/>
  <c r="Z184" i="8"/>
  <c r="AA184" i="8"/>
  <c r="AB184" i="8"/>
  <c r="AC184" i="8"/>
  <c r="AD184" i="8"/>
  <c r="AE184" i="8"/>
  <c r="B185" i="8"/>
  <c r="C185" i="8"/>
  <c r="D185" i="8"/>
  <c r="E185" i="8"/>
  <c r="F185" i="8"/>
  <c r="G185" i="8"/>
  <c r="H185" i="8"/>
  <c r="I185" i="8"/>
  <c r="J185" i="8"/>
  <c r="K185" i="8"/>
  <c r="L185" i="8"/>
  <c r="M185" i="8"/>
  <c r="N185" i="8"/>
  <c r="O185" i="8"/>
  <c r="P185" i="8"/>
  <c r="Q185" i="8"/>
  <c r="R185" i="8"/>
  <c r="S185" i="8"/>
  <c r="T185" i="8"/>
  <c r="U185" i="8"/>
  <c r="X185" i="8" s="1"/>
  <c r="V185" i="8"/>
  <c r="W185" i="8"/>
  <c r="Z185" i="8"/>
  <c r="AC185" i="8" s="1"/>
  <c r="AA185" i="8"/>
  <c r="AB185" i="8"/>
  <c r="AD185" i="8"/>
  <c r="AE185" i="8"/>
  <c r="B186" i="8"/>
  <c r="C186" i="8"/>
  <c r="D186" i="8"/>
  <c r="E186" i="8"/>
  <c r="F186" i="8"/>
  <c r="G186" i="8"/>
  <c r="H186" i="8"/>
  <c r="I186" i="8"/>
  <c r="J186" i="8"/>
  <c r="K186" i="8"/>
  <c r="L186" i="8"/>
  <c r="M186" i="8"/>
  <c r="N186" i="8"/>
  <c r="O186" i="8"/>
  <c r="P186" i="8"/>
  <c r="Q186" i="8"/>
  <c r="R186" i="8"/>
  <c r="T186" i="8"/>
  <c r="U186" i="8"/>
  <c r="X186" i="8" s="1"/>
  <c r="V186" i="8"/>
  <c r="W186" i="8"/>
  <c r="Z186" i="8"/>
  <c r="AA186" i="8"/>
  <c r="AB186" i="8"/>
  <c r="AC186" i="8"/>
  <c r="AD186" i="8"/>
  <c r="AE186" i="8"/>
  <c r="B187" i="8"/>
  <c r="C187" i="8"/>
  <c r="D187" i="8"/>
  <c r="E187" i="8"/>
  <c r="F187" i="8"/>
  <c r="G187" i="8"/>
  <c r="H187" i="8"/>
  <c r="I187" i="8"/>
  <c r="J187" i="8"/>
  <c r="K187" i="8"/>
  <c r="L187" i="8"/>
  <c r="M187" i="8"/>
  <c r="N187" i="8"/>
  <c r="O187" i="8"/>
  <c r="P187" i="8"/>
  <c r="Q187" i="8"/>
  <c r="R187" i="8"/>
  <c r="T187" i="8"/>
  <c r="U187" i="8"/>
  <c r="V187" i="8"/>
  <c r="W187" i="8"/>
  <c r="X187" i="8"/>
  <c r="Z187" i="8"/>
  <c r="AC187" i="8" s="1"/>
  <c r="AA187" i="8"/>
  <c r="AB187" i="8"/>
  <c r="AD187" i="8"/>
  <c r="AE187" i="8"/>
  <c r="B188" i="8"/>
  <c r="C188" i="8"/>
  <c r="D188" i="8"/>
  <c r="E188" i="8"/>
  <c r="F188" i="8"/>
  <c r="O188" i="8" s="1"/>
  <c r="G188" i="8"/>
  <c r="H188" i="8"/>
  <c r="I188" i="8"/>
  <c r="J188" i="8"/>
  <c r="K188" i="8"/>
  <c r="L188" i="8"/>
  <c r="M188" i="8"/>
  <c r="N188" i="8"/>
  <c r="P188" i="8"/>
  <c r="Q188" i="8"/>
  <c r="R188" i="8"/>
  <c r="S188" i="8"/>
  <c r="T188" i="8"/>
  <c r="U188" i="8"/>
  <c r="X188" i="8" s="1"/>
  <c r="V188" i="8"/>
  <c r="W188" i="8"/>
  <c r="Z188" i="8"/>
  <c r="AA188" i="8"/>
  <c r="AB188" i="8"/>
  <c r="AC188" i="8"/>
  <c r="AD188" i="8"/>
  <c r="AE188" i="8"/>
  <c r="C189" i="8"/>
  <c r="D189" i="8"/>
  <c r="E189" i="8"/>
  <c r="F189" i="8"/>
  <c r="G189" i="8"/>
  <c r="H189" i="8"/>
  <c r="I189" i="8"/>
  <c r="J189" i="8"/>
  <c r="K189" i="8"/>
  <c r="L189" i="8"/>
  <c r="M189" i="8"/>
  <c r="N189" i="8"/>
  <c r="O189" i="8"/>
  <c r="P189" i="8"/>
  <c r="S189" i="8" s="1"/>
  <c r="Q189" i="8"/>
  <c r="R189" i="8"/>
  <c r="U189" i="8"/>
  <c r="V189" i="8"/>
  <c r="W189" i="8"/>
  <c r="Z189" i="8"/>
  <c r="AA189" i="8"/>
  <c r="AB189" i="8"/>
  <c r="AD189" i="8"/>
  <c r="AE189" i="8"/>
  <c r="C190" i="8"/>
  <c r="D190" i="8"/>
  <c r="E190" i="8"/>
  <c r="F190" i="8"/>
  <c r="G190" i="8"/>
  <c r="H190" i="8"/>
  <c r="I190" i="8"/>
  <c r="J190" i="8"/>
  <c r="K190" i="8"/>
  <c r="L190" i="8"/>
  <c r="M190" i="8"/>
  <c r="N190" i="8"/>
  <c r="P190" i="8"/>
  <c r="Q190" i="8"/>
  <c r="R190" i="8"/>
  <c r="U190" i="8"/>
  <c r="V190" i="8"/>
  <c r="W190" i="8"/>
  <c r="Z190" i="8"/>
  <c r="AA190" i="8"/>
  <c r="AB190" i="8"/>
  <c r="AC190" i="8"/>
  <c r="AD190" i="8"/>
  <c r="AE190" i="8"/>
  <c r="C191" i="8"/>
  <c r="D191" i="8"/>
  <c r="E191" i="8"/>
  <c r="F191" i="8"/>
  <c r="B191" i="8" s="1"/>
  <c r="G191" i="8"/>
  <c r="H191" i="8"/>
  <c r="I191" i="8"/>
  <c r="J191" i="8"/>
  <c r="K191" i="8"/>
  <c r="L191" i="8"/>
  <c r="M191" i="8"/>
  <c r="N191" i="8"/>
  <c r="P191" i="8"/>
  <c r="Q191" i="8"/>
  <c r="R191" i="8"/>
  <c r="T191" i="8"/>
  <c r="U191" i="8"/>
  <c r="V191" i="8"/>
  <c r="W191" i="8"/>
  <c r="X191" i="8"/>
  <c r="Z191" i="8"/>
  <c r="AA191" i="8"/>
  <c r="AB191" i="8"/>
  <c r="AC191" i="8" s="1"/>
  <c r="AD191" i="8"/>
  <c r="AE191" i="8"/>
  <c r="C192" i="8"/>
  <c r="D192" i="8"/>
  <c r="E192" i="8"/>
  <c r="F192" i="8"/>
  <c r="B192" i="8" s="1"/>
  <c r="G192" i="8"/>
  <c r="H192" i="8"/>
  <c r="I192" i="8"/>
  <c r="J192" i="8"/>
  <c r="K192" i="8"/>
  <c r="L192" i="8"/>
  <c r="M192" i="8"/>
  <c r="N192" i="8"/>
  <c r="O192" i="8"/>
  <c r="S192" i="8" s="1"/>
  <c r="P192" i="8"/>
  <c r="Q192" i="8"/>
  <c r="R192" i="8"/>
  <c r="T192" i="8"/>
  <c r="U192" i="8"/>
  <c r="V192" i="8"/>
  <c r="W192" i="8"/>
  <c r="Z192" i="8"/>
  <c r="AA192" i="8"/>
  <c r="AB192" i="8"/>
  <c r="AC192" i="8" s="1"/>
  <c r="AD192" i="8"/>
  <c r="AE192" i="8"/>
  <c r="C193" i="8"/>
  <c r="D193" i="8"/>
  <c r="E193" i="8"/>
  <c r="F193" i="8"/>
  <c r="G193" i="8"/>
  <c r="H193" i="8"/>
  <c r="I193" i="8"/>
  <c r="J193" i="8"/>
  <c r="K193" i="8"/>
  <c r="L193" i="8"/>
  <c r="M193" i="8"/>
  <c r="N193" i="8"/>
  <c r="O193" i="8"/>
  <c r="S193" i="8" s="1"/>
  <c r="P193" i="8"/>
  <c r="Q193" i="8"/>
  <c r="R193" i="8"/>
  <c r="U193" i="8"/>
  <c r="V193" i="8"/>
  <c r="W193" i="8"/>
  <c r="Z193" i="8"/>
  <c r="AA193" i="8"/>
  <c r="AB193" i="8"/>
  <c r="AD193" i="8"/>
  <c r="AE193" i="8"/>
  <c r="C194" i="8"/>
  <c r="D194" i="8"/>
  <c r="E194" i="8"/>
  <c r="F194" i="8"/>
  <c r="O194" i="8" s="1"/>
  <c r="G194" i="8"/>
  <c r="H194" i="8"/>
  <c r="I194" i="8"/>
  <c r="J194" i="8"/>
  <c r="K194" i="8"/>
  <c r="L194" i="8"/>
  <c r="M194" i="8"/>
  <c r="N194" i="8"/>
  <c r="P194" i="8"/>
  <c r="Q194" i="8"/>
  <c r="R194" i="8"/>
  <c r="U194" i="8"/>
  <c r="V194" i="8"/>
  <c r="W194" i="8"/>
  <c r="Z194" i="8"/>
  <c r="AA194" i="8"/>
  <c r="AB194" i="8"/>
  <c r="AC194" i="8"/>
  <c r="AD194" i="8"/>
  <c r="AE194" i="8"/>
  <c r="B195" i="8"/>
  <c r="C195" i="8"/>
  <c r="D195" i="8"/>
  <c r="E195" i="8"/>
  <c r="F195" i="8"/>
  <c r="G195" i="8"/>
  <c r="H195" i="8"/>
  <c r="I195" i="8"/>
  <c r="J195" i="8"/>
  <c r="K195" i="8"/>
  <c r="L195" i="8"/>
  <c r="M195" i="8"/>
  <c r="N195" i="8"/>
  <c r="O195" i="8"/>
  <c r="P195" i="8"/>
  <c r="Q195" i="8"/>
  <c r="R195" i="8"/>
  <c r="T195" i="8"/>
  <c r="U195" i="8"/>
  <c r="V195" i="8"/>
  <c r="W195" i="8"/>
  <c r="X195" i="8" s="1"/>
  <c r="Z195" i="8"/>
  <c r="AC195" i="8" s="1"/>
  <c r="AA195" i="8"/>
  <c r="AB195" i="8"/>
  <c r="AD195" i="8"/>
  <c r="AE195" i="8"/>
  <c r="B196" i="8"/>
  <c r="C196" i="8"/>
  <c r="D196" i="8"/>
  <c r="E196" i="8"/>
  <c r="F196" i="8"/>
  <c r="G196" i="8"/>
  <c r="H196" i="8"/>
  <c r="I196" i="8"/>
  <c r="J196" i="8"/>
  <c r="K196" i="8"/>
  <c r="L196" i="8"/>
  <c r="M196" i="8"/>
  <c r="N196" i="8"/>
  <c r="O196" i="8"/>
  <c r="P196" i="8"/>
  <c r="Q196" i="8"/>
  <c r="R196" i="8"/>
  <c r="S196" i="8" s="1"/>
  <c r="T196" i="8"/>
  <c r="U196" i="8"/>
  <c r="X196" i="8" s="1"/>
  <c r="V196" i="8"/>
  <c r="W196" i="8"/>
  <c r="Z196" i="8"/>
  <c r="AA196" i="8"/>
  <c r="AB196" i="8"/>
  <c r="AC196" i="8" s="1"/>
  <c r="AD196" i="8"/>
  <c r="AE196" i="8"/>
  <c r="C197" i="8"/>
  <c r="D197" i="8"/>
  <c r="E197" i="8"/>
  <c r="F197" i="8"/>
  <c r="G197" i="8"/>
  <c r="H197" i="8"/>
  <c r="I197" i="8"/>
  <c r="J197" i="8"/>
  <c r="K197" i="8"/>
  <c r="L197" i="8"/>
  <c r="M197" i="8"/>
  <c r="N197" i="8"/>
  <c r="O197" i="8"/>
  <c r="P197" i="8"/>
  <c r="Q197" i="8"/>
  <c r="R197" i="8"/>
  <c r="U197" i="8"/>
  <c r="V197" i="8"/>
  <c r="W197" i="8"/>
  <c r="Z197" i="8"/>
  <c r="AC197" i="8" s="1"/>
  <c r="AA197" i="8"/>
  <c r="AB197" i="8"/>
  <c r="AD197" i="8"/>
  <c r="AE197" i="8"/>
  <c r="B198" i="8"/>
  <c r="C198" i="8"/>
  <c r="D198" i="8"/>
  <c r="E198" i="8"/>
  <c r="F198" i="8"/>
  <c r="O198" i="8" s="1"/>
  <c r="G198" i="8"/>
  <c r="H198" i="8"/>
  <c r="I198" i="8"/>
  <c r="J198" i="8"/>
  <c r="K198" i="8"/>
  <c r="L198" i="8"/>
  <c r="M198" i="8"/>
  <c r="N198" i="8"/>
  <c r="P198" i="8"/>
  <c r="Q198" i="8"/>
  <c r="R198" i="8"/>
  <c r="S198" i="8"/>
  <c r="T198" i="8"/>
  <c r="U198" i="8"/>
  <c r="X198" i="8" s="1"/>
  <c r="V198" i="8"/>
  <c r="W198" i="8"/>
  <c r="Z198" i="8"/>
  <c r="AA198" i="8"/>
  <c r="AB198" i="8"/>
  <c r="AC198" i="8"/>
  <c r="AD198" i="8"/>
  <c r="AE198" i="8"/>
  <c r="C199" i="8"/>
  <c r="D199" i="8"/>
  <c r="E199" i="8"/>
  <c r="F199" i="8"/>
  <c r="G199" i="8"/>
  <c r="H199" i="8"/>
  <c r="I199" i="8"/>
  <c r="J199" i="8"/>
  <c r="K199" i="8"/>
  <c r="L199" i="8"/>
  <c r="M199" i="8"/>
  <c r="N199" i="8"/>
  <c r="P199" i="8"/>
  <c r="Q199" i="8"/>
  <c r="R199" i="8"/>
  <c r="U199" i="8"/>
  <c r="V199" i="8"/>
  <c r="W199" i="8"/>
  <c r="Z199" i="8"/>
  <c r="AC199" i="8" s="1"/>
  <c r="AA199" i="8"/>
  <c r="AB199" i="8"/>
  <c r="AD199" i="8"/>
  <c r="AE199" i="8"/>
  <c r="B200" i="8"/>
  <c r="C200" i="8"/>
  <c r="D200" i="8"/>
  <c r="E200" i="8"/>
  <c r="F200" i="8"/>
  <c r="O200" i="8" s="1"/>
  <c r="G200" i="8"/>
  <c r="H200" i="8"/>
  <c r="I200" i="8"/>
  <c r="J200" i="8"/>
  <c r="K200" i="8"/>
  <c r="L200" i="8"/>
  <c r="M200" i="8"/>
  <c r="N200" i="8"/>
  <c r="P200" i="8"/>
  <c r="Q200" i="8"/>
  <c r="R200" i="8"/>
  <c r="T200" i="8"/>
  <c r="U200" i="8"/>
  <c r="V200" i="8"/>
  <c r="W200" i="8"/>
  <c r="X200" i="8"/>
  <c r="Z200" i="8"/>
  <c r="AC200" i="8" s="1"/>
  <c r="AA200" i="8"/>
  <c r="AB200" i="8"/>
  <c r="AD200" i="8"/>
  <c r="AE200" i="8"/>
  <c r="C201" i="8"/>
  <c r="D201" i="8"/>
  <c r="E201" i="8"/>
  <c r="F201" i="8"/>
  <c r="G201" i="8"/>
  <c r="H201" i="8"/>
  <c r="I201" i="8"/>
  <c r="J201" i="8"/>
  <c r="K201" i="8"/>
  <c r="L201" i="8"/>
  <c r="M201" i="8"/>
  <c r="N201" i="8"/>
  <c r="P201" i="8"/>
  <c r="Q201" i="8"/>
  <c r="R201" i="8"/>
  <c r="U201" i="8"/>
  <c r="V201" i="8"/>
  <c r="W201" i="8"/>
  <c r="Z201" i="8"/>
  <c r="AA201" i="8"/>
  <c r="AB201" i="8"/>
  <c r="AC201" i="8"/>
  <c r="AD201" i="8"/>
  <c r="AE201" i="8"/>
  <c r="B202" i="8"/>
  <c r="C202" i="8"/>
  <c r="D202" i="8"/>
  <c r="E202" i="8"/>
  <c r="F202" i="8"/>
  <c r="T202" i="8" s="1"/>
  <c r="G202" i="8"/>
  <c r="H202" i="8"/>
  <c r="I202" i="8"/>
  <c r="J202" i="8"/>
  <c r="K202" i="8"/>
  <c r="L202" i="8"/>
  <c r="M202" i="8"/>
  <c r="N202" i="8"/>
  <c r="O202" i="8"/>
  <c r="P202" i="8"/>
  <c r="Q202" i="8"/>
  <c r="R202" i="8"/>
  <c r="U202" i="8"/>
  <c r="V202" i="8"/>
  <c r="W202" i="8"/>
  <c r="X202" i="8" s="1"/>
  <c r="Z202" i="8"/>
  <c r="AC202" i="8" s="1"/>
  <c r="AA202" i="8"/>
  <c r="AB202" i="8"/>
  <c r="AD202" i="8"/>
  <c r="AE202" i="8"/>
  <c r="B203" i="8"/>
  <c r="C203" i="8"/>
  <c r="D203" i="8"/>
  <c r="E203" i="8"/>
  <c r="F203" i="8"/>
  <c r="G203" i="8"/>
  <c r="H203" i="8"/>
  <c r="I203" i="8"/>
  <c r="J203" i="8"/>
  <c r="K203" i="8"/>
  <c r="L203" i="8"/>
  <c r="M203" i="8"/>
  <c r="N203" i="8"/>
  <c r="O203" i="8"/>
  <c r="P203" i="8"/>
  <c r="Q203" i="8"/>
  <c r="R203" i="8"/>
  <c r="S203" i="8"/>
  <c r="T203" i="8"/>
  <c r="U203" i="8"/>
  <c r="X203" i="8" s="1"/>
  <c r="V203" i="8"/>
  <c r="W203" i="8"/>
  <c r="Z203" i="8"/>
  <c r="AA203" i="8"/>
  <c r="AB203" i="8"/>
  <c r="AC203" i="8"/>
  <c r="AD203" i="8"/>
  <c r="AE203" i="8"/>
  <c r="C204" i="8"/>
  <c r="D204" i="8"/>
  <c r="E204" i="8"/>
  <c r="F204" i="8"/>
  <c r="B204" i="8" s="1"/>
  <c r="G204" i="8"/>
  <c r="H204" i="8"/>
  <c r="I204" i="8"/>
  <c r="J204" i="8"/>
  <c r="K204" i="8"/>
  <c r="L204" i="8"/>
  <c r="M204" i="8"/>
  <c r="N204" i="8"/>
  <c r="O204" i="8"/>
  <c r="P204" i="8"/>
  <c r="S204" i="8" s="1"/>
  <c r="Q204" i="8"/>
  <c r="R204" i="8"/>
  <c r="T204" i="8"/>
  <c r="U204" i="8"/>
  <c r="X204" i="8" s="1"/>
  <c r="V204" i="8"/>
  <c r="W204" i="8"/>
  <c r="Z204" i="8"/>
  <c r="AA204" i="8"/>
  <c r="AB204" i="8"/>
  <c r="AC204" i="8"/>
  <c r="AD204" i="8"/>
  <c r="AE204" i="8"/>
  <c r="B205" i="8"/>
  <c r="C205" i="8"/>
  <c r="D205" i="8"/>
  <c r="E205" i="8"/>
  <c r="F205" i="8"/>
  <c r="T205" i="8" s="1"/>
  <c r="G205" i="8"/>
  <c r="H205" i="8"/>
  <c r="I205" i="8"/>
  <c r="J205" i="8"/>
  <c r="K205" i="8"/>
  <c r="L205" i="8"/>
  <c r="M205" i="8"/>
  <c r="N205" i="8"/>
  <c r="O205" i="8"/>
  <c r="P205" i="8"/>
  <c r="Q205" i="8"/>
  <c r="R205" i="8"/>
  <c r="U205" i="8"/>
  <c r="V205" i="8"/>
  <c r="W205" i="8"/>
  <c r="X205" i="8"/>
  <c r="Z205" i="8"/>
  <c r="AC205" i="8" s="1"/>
  <c r="AA205" i="8"/>
  <c r="AB205" i="8"/>
  <c r="AD205" i="8"/>
  <c r="AE205" i="8"/>
  <c r="C206" i="8"/>
  <c r="D206" i="8"/>
  <c r="E206" i="8"/>
  <c r="F206" i="8"/>
  <c r="T206" i="8" s="1"/>
  <c r="G206" i="8"/>
  <c r="H206" i="8"/>
  <c r="I206" i="8"/>
  <c r="J206" i="8"/>
  <c r="K206" i="8"/>
  <c r="L206" i="8"/>
  <c r="M206" i="8"/>
  <c r="N206" i="8"/>
  <c r="P206" i="8"/>
  <c r="Q206" i="8"/>
  <c r="R206" i="8"/>
  <c r="U206" i="8"/>
  <c r="V206" i="8"/>
  <c r="W206" i="8"/>
  <c r="Z206" i="8"/>
  <c r="AA206" i="8"/>
  <c r="AB206" i="8"/>
  <c r="AC206" i="8" s="1"/>
  <c r="AD206" i="8"/>
  <c r="AE206" i="8"/>
  <c r="C207" i="8"/>
  <c r="D207" i="8"/>
  <c r="E207" i="8"/>
  <c r="F207" i="8"/>
  <c r="G207" i="8"/>
  <c r="H207" i="8"/>
  <c r="I207" i="8"/>
  <c r="J207" i="8"/>
  <c r="K207" i="8"/>
  <c r="L207" i="8"/>
  <c r="M207" i="8"/>
  <c r="N207" i="8"/>
  <c r="O207" i="8"/>
  <c r="P207" i="8"/>
  <c r="Q207" i="8"/>
  <c r="R207" i="8"/>
  <c r="U207" i="8"/>
  <c r="V207" i="8"/>
  <c r="W207" i="8"/>
  <c r="Z207" i="8"/>
  <c r="AC207" i="8" s="1"/>
  <c r="AA207" i="8"/>
  <c r="AB207" i="8"/>
  <c r="AD207" i="8"/>
  <c r="AE207" i="8"/>
  <c r="B208" i="8"/>
  <c r="C208" i="8"/>
  <c r="D208" i="8"/>
  <c r="E208" i="8"/>
  <c r="F208" i="8"/>
  <c r="O208" i="8" s="1"/>
  <c r="G208" i="8"/>
  <c r="H208" i="8"/>
  <c r="I208" i="8"/>
  <c r="J208" i="8"/>
  <c r="K208" i="8"/>
  <c r="L208" i="8"/>
  <c r="M208" i="8"/>
  <c r="N208" i="8"/>
  <c r="P208" i="8"/>
  <c r="Q208" i="8"/>
  <c r="R208" i="8"/>
  <c r="S208" i="8"/>
  <c r="T208" i="8"/>
  <c r="U208" i="8"/>
  <c r="V208" i="8"/>
  <c r="W208" i="8"/>
  <c r="X208" i="8"/>
  <c r="Z208" i="8"/>
  <c r="AA208" i="8"/>
  <c r="AB208" i="8"/>
  <c r="AD208" i="8"/>
  <c r="AE208" i="8"/>
  <c r="C209" i="8"/>
  <c r="D209" i="8"/>
  <c r="E209" i="8"/>
  <c r="F209" i="8"/>
  <c r="B209" i="8" s="1"/>
  <c r="G209" i="8"/>
  <c r="H209" i="8"/>
  <c r="I209" i="8"/>
  <c r="J209" i="8"/>
  <c r="K209" i="8"/>
  <c r="L209" i="8"/>
  <c r="M209" i="8"/>
  <c r="N209" i="8"/>
  <c r="O209" i="8"/>
  <c r="S209" i="8" s="1"/>
  <c r="P209" i="8"/>
  <c r="Q209" i="8"/>
  <c r="R209" i="8"/>
  <c r="T209" i="8"/>
  <c r="U209" i="8"/>
  <c r="V209" i="8"/>
  <c r="W209" i="8"/>
  <c r="Z209" i="8"/>
  <c r="AA209" i="8"/>
  <c r="AB209" i="8"/>
  <c r="AC209" i="8" s="1"/>
  <c r="AD209" i="8"/>
  <c r="AE209" i="8"/>
  <c r="C210" i="8"/>
  <c r="D210" i="8"/>
  <c r="E210" i="8"/>
  <c r="F210" i="8"/>
  <c r="G210" i="8"/>
  <c r="H210" i="8"/>
  <c r="I210" i="8"/>
  <c r="J210" i="8"/>
  <c r="K210" i="8"/>
  <c r="L210" i="8"/>
  <c r="M210" i="8"/>
  <c r="N210" i="8"/>
  <c r="P210" i="8"/>
  <c r="Q210" i="8"/>
  <c r="R210" i="8"/>
  <c r="U210" i="8"/>
  <c r="V210" i="8"/>
  <c r="W210" i="8"/>
  <c r="Z210" i="8"/>
  <c r="AC210" i="8" s="1"/>
  <c r="AA210" i="8"/>
  <c r="AB210" i="8"/>
  <c r="AD210" i="8"/>
  <c r="AE210" i="8"/>
  <c r="B211" i="8"/>
  <c r="C211" i="8"/>
  <c r="D211" i="8"/>
  <c r="E211" i="8"/>
  <c r="F211" i="8"/>
  <c r="G211" i="8"/>
  <c r="H211" i="8"/>
  <c r="I211" i="8"/>
  <c r="J211" i="8"/>
  <c r="K211" i="8"/>
  <c r="L211" i="8"/>
  <c r="M211" i="8"/>
  <c r="N211" i="8"/>
  <c r="O211" i="8"/>
  <c r="P211" i="8"/>
  <c r="Q211" i="8"/>
  <c r="R211" i="8"/>
  <c r="S211" i="8"/>
  <c r="T211" i="8"/>
  <c r="U211" i="8"/>
  <c r="V211" i="8"/>
  <c r="W211" i="8"/>
  <c r="Z211" i="8"/>
  <c r="AC211" i="8" s="1"/>
  <c r="AA211" i="8"/>
  <c r="AB211" i="8"/>
  <c r="AD211" i="8"/>
  <c r="AE211" i="8"/>
  <c r="B212" i="8"/>
  <c r="C212" i="8"/>
  <c r="D212" i="8"/>
  <c r="E212" i="8"/>
  <c r="F212" i="8"/>
  <c r="G212" i="8"/>
  <c r="H212" i="8"/>
  <c r="I212" i="8"/>
  <c r="J212" i="8"/>
  <c r="K212" i="8"/>
  <c r="L212" i="8"/>
  <c r="M212" i="8"/>
  <c r="N212" i="8"/>
  <c r="O212" i="8"/>
  <c r="P212" i="8"/>
  <c r="Q212" i="8"/>
  <c r="R212" i="8"/>
  <c r="T212" i="8"/>
  <c r="U212" i="8"/>
  <c r="X212" i="8" s="1"/>
  <c r="V212" i="8"/>
  <c r="W212" i="8"/>
  <c r="Z212" i="8"/>
  <c r="AA212" i="8"/>
  <c r="AB212" i="8"/>
  <c r="AC212" i="8"/>
  <c r="AD212" i="8"/>
  <c r="AE212" i="8"/>
  <c r="B213" i="8"/>
  <c r="C213" i="8"/>
  <c r="D213" i="8"/>
  <c r="E213" i="8"/>
  <c r="F213" i="8"/>
  <c r="T213" i="8" s="1"/>
  <c r="G213" i="8"/>
  <c r="H213" i="8"/>
  <c r="I213" i="8"/>
  <c r="J213" i="8"/>
  <c r="K213" i="8"/>
  <c r="L213" i="8"/>
  <c r="M213" i="8"/>
  <c r="N213" i="8"/>
  <c r="O213" i="8"/>
  <c r="P213" i="8"/>
  <c r="Q213" i="8"/>
  <c r="R213" i="8"/>
  <c r="U213" i="8"/>
  <c r="V213" i="8"/>
  <c r="W213" i="8"/>
  <c r="X213" i="8"/>
  <c r="Z213" i="8"/>
  <c r="AC213" i="8" s="1"/>
  <c r="AA213" i="8"/>
  <c r="AB213" i="8"/>
  <c r="AD213" i="8"/>
  <c r="AE213" i="8"/>
  <c r="C214" i="8"/>
  <c r="D214" i="8"/>
  <c r="E214" i="8"/>
  <c r="F214" i="8"/>
  <c r="G214" i="8"/>
  <c r="H214" i="8"/>
  <c r="I214" i="8"/>
  <c r="J214" i="8"/>
  <c r="K214" i="8"/>
  <c r="L214" i="8"/>
  <c r="M214" i="8"/>
  <c r="N214" i="8"/>
  <c r="P214" i="8"/>
  <c r="Q214" i="8"/>
  <c r="R214" i="8"/>
  <c r="U214" i="8"/>
  <c r="V214" i="8"/>
  <c r="W214" i="8"/>
  <c r="Z214" i="8"/>
  <c r="AA214" i="8"/>
  <c r="AB214" i="8"/>
  <c r="AC214" i="8"/>
  <c r="AD214" i="8"/>
  <c r="AE214" i="8"/>
  <c r="C215" i="8"/>
  <c r="D215" i="8"/>
  <c r="E215" i="8"/>
  <c r="F215" i="8"/>
  <c r="G215" i="8"/>
  <c r="H215" i="8"/>
  <c r="I215" i="8"/>
  <c r="J215" i="8"/>
  <c r="K215" i="8"/>
  <c r="L215" i="8"/>
  <c r="M215" i="8"/>
  <c r="N215" i="8"/>
  <c r="P215" i="8"/>
  <c r="Q215" i="8"/>
  <c r="R215" i="8"/>
  <c r="U215" i="8"/>
  <c r="V215" i="8"/>
  <c r="W215" i="8"/>
  <c r="Z215" i="8"/>
  <c r="AA215" i="8"/>
  <c r="AB215" i="8"/>
  <c r="AD215" i="8"/>
  <c r="AE215" i="8"/>
  <c r="C216" i="8"/>
  <c r="D216" i="8"/>
  <c r="E216" i="8"/>
  <c r="F216" i="8"/>
  <c r="G216" i="8"/>
  <c r="H216" i="8"/>
  <c r="I216" i="8"/>
  <c r="J216" i="8"/>
  <c r="K216" i="8"/>
  <c r="L216" i="8"/>
  <c r="M216" i="8"/>
  <c r="N216" i="8"/>
  <c r="P216" i="8"/>
  <c r="Q216" i="8"/>
  <c r="R216" i="8"/>
  <c r="T216" i="8"/>
  <c r="X216" i="8" s="1"/>
  <c r="U216" i="8"/>
  <c r="V216" i="8"/>
  <c r="W216" i="8"/>
  <c r="Z216" i="8"/>
  <c r="AC216" i="8" s="1"/>
  <c r="AA216" i="8"/>
  <c r="AB216" i="8"/>
  <c r="AD216" i="8"/>
  <c r="AE216" i="8"/>
  <c r="C217" i="8"/>
  <c r="D217" i="8"/>
  <c r="E217" i="8"/>
  <c r="F217" i="8"/>
  <c r="B217" i="8" s="1"/>
  <c r="G217" i="8"/>
  <c r="H217" i="8"/>
  <c r="I217" i="8"/>
  <c r="J217" i="8"/>
  <c r="K217" i="8"/>
  <c r="L217" i="8"/>
  <c r="M217" i="8"/>
  <c r="N217" i="8"/>
  <c r="O217" i="8"/>
  <c r="P217" i="8"/>
  <c r="Q217" i="8"/>
  <c r="R217" i="8"/>
  <c r="S217" i="8"/>
  <c r="T217" i="8"/>
  <c r="U217" i="8"/>
  <c r="X217" i="8" s="1"/>
  <c r="V217" i="8"/>
  <c r="W217" i="8"/>
  <c r="Z217" i="8"/>
  <c r="AA217" i="8"/>
  <c r="AB217" i="8"/>
  <c r="AC217" i="8"/>
  <c r="AD217" i="8"/>
  <c r="AE217" i="8"/>
  <c r="C218" i="8"/>
  <c r="D218" i="8"/>
  <c r="E218" i="8"/>
  <c r="F218" i="8"/>
  <c r="G218" i="8"/>
  <c r="H218" i="8"/>
  <c r="I218" i="8"/>
  <c r="J218" i="8"/>
  <c r="K218" i="8"/>
  <c r="L218" i="8"/>
  <c r="M218" i="8"/>
  <c r="N218" i="8"/>
  <c r="O218" i="8"/>
  <c r="P218" i="8"/>
  <c r="S218" i="8" s="1"/>
  <c r="Q218" i="8"/>
  <c r="R218" i="8"/>
  <c r="U218" i="8"/>
  <c r="V218" i="8"/>
  <c r="W218" i="8"/>
  <c r="Z218" i="8"/>
  <c r="AC218" i="8" s="1"/>
  <c r="AA218" i="8"/>
  <c r="AB218" i="8"/>
  <c r="AD218" i="8"/>
  <c r="AE218" i="8"/>
  <c r="B219" i="8"/>
  <c r="C219" i="8"/>
  <c r="D219" i="8"/>
  <c r="E219" i="8"/>
  <c r="F219" i="8"/>
  <c r="G219" i="8"/>
  <c r="H219" i="8"/>
  <c r="I219" i="8"/>
  <c r="J219" i="8"/>
  <c r="K219" i="8"/>
  <c r="L219" i="8"/>
  <c r="M219" i="8"/>
  <c r="N219" i="8"/>
  <c r="O219" i="8"/>
  <c r="P219" i="8"/>
  <c r="S219" i="8" s="1"/>
  <c r="Q219" i="8"/>
  <c r="R219" i="8"/>
  <c r="T219" i="8"/>
  <c r="U219" i="8"/>
  <c r="X219" i="8" s="1"/>
  <c r="V219" i="8"/>
  <c r="W219" i="8"/>
  <c r="Z219" i="8"/>
  <c r="AA219" i="8"/>
  <c r="AB219" i="8"/>
  <c r="AC219" i="8" s="1"/>
  <c r="AD219" i="8"/>
  <c r="AE219" i="8"/>
  <c r="C220" i="8"/>
  <c r="D220" i="8"/>
  <c r="E220" i="8"/>
  <c r="F220" i="8"/>
  <c r="G220" i="8"/>
  <c r="H220" i="8"/>
  <c r="I220" i="8"/>
  <c r="J220" i="8"/>
  <c r="K220" i="8"/>
  <c r="L220" i="8"/>
  <c r="M220" i="8"/>
  <c r="N220" i="8"/>
  <c r="O220" i="8"/>
  <c r="P220" i="8"/>
  <c r="S220" i="8" s="1"/>
  <c r="Q220" i="8"/>
  <c r="R220" i="8"/>
  <c r="U220" i="8"/>
  <c r="V220" i="8"/>
  <c r="W220" i="8"/>
  <c r="Z220" i="8"/>
  <c r="AA220" i="8"/>
  <c r="AB220" i="8"/>
  <c r="AC220" i="8" s="1"/>
  <c r="AD220" i="8"/>
  <c r="AE220" i="8"/>
  <c r="B221" i="8"/>
  <c r="C221" i="8"/>
  <c r="D221" i="8"/>
  <c r="E221" i="8"/>
  <c r="F221" i="8"/>
  <c r="G221" i="8"/>
  <c r="H221" i="8"/>
  <c r="I221" i="8"/>
  <c r="J221" i="8"/>
  <c r="K221" i="8"/>
  <c r="L221" i="8"/>
  <c r="M221" i="8"/>
  <c r="N221" i="8"/>
  <c r="P221" i="8"/>
  <c r="Q221" i="8"/>
  <c r="R221" i="8"/>
  <c r="U221" i="8"/>
  <c r="V221" i="8"/>
  <c r="W221" i="8"/>
  <c r="Z221" i="8"/>
  <c r="AC221" i="8" s="1"/>
  <c r="AA221" i="8"/>
  <c r="AB221" i="8"/>
  <c r="AD221" i="8"/>
  <c r="AE221" i="8"/>
  <c r="C222" i="8"/>
  <c r="D222" i="8"/>
  <c r="E222" i="8"/>
  <c r="F222" i="8"/>
  <c r="G222" i="8"/>
  <c r="H222" i="8"/>
  <c r="I222" i="8"/>
  <c r="J222" i="8"/>
  <c r="K222" i="8"/>
  <c r="L222" i="8"/>
  <c r="M222" i="8"/>
  <c r="N222" i="8"/>
  <c r="P222" i="8"/>
  <c r="Q222" i="8"/>
  <c r="R222" i="8"/>
  <c r="T222" i="8"/>
  <c r="X222" i="8" s="1"/>
  <c r="U222" i="8"/>
  <c r="V222" i="8"/>
  <c r="W222" i="8"/>
  <c r="Z222" i="8"/>
  <c r="AC222" i="8" s="1"/>
  <c r="AA222" i="8"/>
  <c r="AB222" i="8"/>
  <c r="AD222" i="8"/>
  <c r="AE222" i="8"/>
  <c r="C223" i="8"/>
  <c r="D223" i="8"/>
  <c r="E223" i="8"/>
  <c r="F223" i="8"/>
  <c r="B223" i="8" s="1"/>
  <c r="G223" i="8"/>
  <c r="H223" i="8"/>
  <c r="I223" i="8"/>
  <c r="J223" i="8"/>
  <c r="K223" i="8"/>
  <c r="L223" i="8"/>
  <c r="M223" i="8"/>
  <c r="N223" i="8"/>
  <c r="O223" i="8"/>
  <c r="P223" i="8"/>
  <c r="S223" i="8" s="1"/>
  <c r="Q223" i="8"/>
  <c r="R223" i="8"/>
  <c r="T223" i="8"/>
  <c r="U223" i="8"/>
  <c r="X223" i="8" s="1"/>
  <c r="V223" i="8"/>
  <c r="W223" i="8"/>
  <c r="Z223" i="8"/>
  <c r="AA223" i="8"/>
  <c r="AB223" i="8"/>
  <c r="AC223" i="8"/>
  <c r="AD223" i="8"/>
  <c r="AE223" i="8"/>
  <c r="C224" i="8"/>
  <c r="D224" i="8"/>
  <c r="E224" i="8"/>
  <c r="F224" i="8"/>
  <c r="O224" i="8" s="1"/>
  <c r="G224" i="8"/>
  <c r="H224" i="8"/>
  <c r="I224" i="8"/>
  <c r="J224" i="8"/>
  <c r="K224" i="8"/>
  <c r="L224" i="8"/>
  <c r="M224" i="8"/>
  <c r="N224" i="8"/>
  <c r="P224" i="8"/>
  <c r="S224" i="8" s="1"/>
  <c r="Q224" i="8"/>
  <c r="R224" i="8"/>
  <c r="U224" i="8"/>
  <c r="V224" i="8"/>
  <c r="W224" i="8"/>
  <c r="Z224" i="8"/>
  <c r="AC224" i="8" s="1"/>
  <c r="AA224" i="8"/>
  <c r="AB224" i="8"/>
  <c r="AD224" i="8"/>
  <c r="AE224" i="8"/>
  <c r="C225" i="8"/>
  <c r="D225" i="8"/>
  <c r="E225" i="8"/>
  <c r="F225" i="8"/>
  <c r="G225" i="8"/>
  <c r="H225" i="8"/>
  <c r="I225" i="8"/>
  <c r="J225" i="8"/>
  <c r="K225" i="8"/>
  <c r="L225" i="8"/>
  <c r="M225" i="8"/>
  <c r="N225" i="8"/>
  <c r="P225" i="8"/>
  <c r="Q225" i="8"/>
  <c r="R225" i="8"/>
  <c r="U225" i="8"/>
  <c r="V225" i="8"/>
  <c r="W225" i="8"/>
  <c r="Z225" i="8"/>
  <c r="AC225" i="8" s="1"/>
  <c r="AA225" i="8"/>
  <c r="AB225" i="8"/>
  <c r="AD225" i="8"/>
  <c r="AE225" i="8"/>
  <c r="C226" i="8"/>
  <c r="D226" i="8"/>
  <c r="E226" i="8"/>
  <c r="F226" i="8"/>
  <c r="T226" i="8" s="1"/>
  <c r="G226" i="8"/>
  <c r="H226" i="8"/>
  <c r="I226" i="8"/>
  <c r="J226" i="8"/>
  <c r="K226" i="8"/>
  <c r="L226" i="8"/>
  <c r="M226" i="8"/>
  <c r="N226" i="8"/>
  <c r="O226" i="8"/>
  <c r="P226" i="8"/>
  <c r="Q226" i="8"/>
  <c r="R226" i="8"/>
  <c r="U226" i="8"/>
  <c r="X226" i="8" s="1"/>
  <c r="V226" i="8"/>
  <c r="W226" i="8"/>
  <c r="Z226" i="8"/>
  <c r="AC226" i="8" s="1"/>
  <c r="AA226" i="8"/>
  <c r="AB226" i="8"/>
  <c r="AD226" i="8"/>
  <c r="AE226" i="8"/>
  <c r="B227" i="8"/>
  <c r="C227" i="8"/>
  <c r="D227" i="8"/>
  <c r="E227" i="8"/>
  <c r="F227" i="8"/>
  <c r="G227" i="8"/>
  <c r="H227" i="8"/>
  <c r="I227" i="8"/>
  <c r="J227" i="8"/>
  <c r="K227" i="8"/>
  <c r="L227" i="8"/>
  <c r="M227" i="8"/>
  <c r="N227" i="8"/>
  <c r="O227" i="8"/>
  <c r="P227" i="8"/>
  <c r="S227" i="8" s="1"/>
  <c r="Q227" i="8"/>
  <c r="R227" i="8"/>
  <c r="T227" i="8"/>
  <c r="U227" i="8"/>
  <c r="V227" i="8"/>
  <c r="W227" i="8"/>
  <c r="X227" i="8" s="1"/>
  <c r="Z227" i="8"/>
  <c r="AC227" i="8" s="1"/>
  <c r="AA227" i="8"/>
  <c r="AB227" i="8"/>
  <c r="AD227" i="8"/>
  <c r="AE227" i="8"/>
  <c r="C228" i="8"/>
  <c r="D228" i="8"/>
  <c r="E228" i="8"/>
  <c r="F228" i="8"/>
  <c r="O228" i="8" s="1"/>
  <c r="S228" i="8" s="1"/>
  <c r="G228" i="8"/>
  <c r="H228" i="8"/>
  <c r="I228" i="8"/>
  <c r="J228" i="8"/>
  <c r="K228" i="8"/>
  <c r="L228" i="8"/>
  <c r="M228" i="8"/>
  <c r="N228" i="8"/>
  <c r="P228" i="8"/>
  <c r="Q228" i="8"/>
  <c r="R228" i="8"/>
  <c r="U228" i="8"/>
  <c r="V228" i="8"/>
  <c r="W228" i="8"/>
  <c r="Z228" i="8"/>
  <c r="AA228" i="8"/>
  <c r="AB228" i="8"/>
  <c r="AC228" i="8" s="1"/>
  <c r="AD228" i="8"/>
  <c r="AE228" i="8"/>
  <c r="C229" i="8"/>
  <c r="D229" i="8"/>
  <c r="E229" i="8"/>
  <c r="F229" i="8"/>
  <c r="G229" i="8"/>
  <c r="H229" i="8"/>
  <c r="I229" i="8"/>
  <c r="J229" i="8"/>
  <c r="K229" i="8"/>
  <c r="L229" i="8"/>
  <c r="M229" i="8"/>
  <c r="N229" i="8"/>
  <c r="O229" i="8"/>
  <c r="P229" i="8"/>
  <c r="Q229" i="8"/>
  <c r="R229" i="8"/>
  <c r="U229" i="8"/>
  <c r="V229" i="8"/>
  <c r="W229" i="8"/>
  <c r="Z229" i="8"/>
  <c r="AC229" i="8" s="1"/>
  <c r="AA229" i="8"/>
  <c r="AB229" i="8"/>
  <c r="AD229" i="8"/>
  <c r="AE229" i="8"/>
  <c r="B230" i="8"/>
  <c r="C230" i="8"/>
  <c r="D230" i="8"/>
  <c r="E230" i="8"/>
  <c r="F230" i="8"/>
  <c r="O230" i="8" s="1"/>
  <c r="G230" i="8"/>
  <c r="H230" i="8"/>
  <c r="I230" i="8"/>
  <c r="J230" i="8"/>
  <c r="K230" i="8"/>
  <c r="L230" i="8"/>
  <c r="M230" i="8"/>
  <c r="N230" i="8"/>
  <c r="P230" i="8"/>
  <c r="Q230" i="8"/>
  <c r="R230" i="8"/>
  <c r="S230" i="8"/>
  <c r="T230" i="8"/>
  <c r="U230" i="8"/>
  <c r="X230" i="8" s="1"/>
  <c r="V230" i="8"/>
  <c r="W230" i="8"/>
  <c r="Z230" i="8"/>
  <c r="AA230" i="8"/>
  <c r="AB230" i="8"/>
  <c r="AC230" i="8"/>
  <c r="AD230" i="8"/>
  <c r="AE230" i="8"/>
  <c r="C231" i="8"/>
  <c r="D231" i="8"/>
  <c r="E231" i="8"/>
  <c r="F231" i="8"/>
  <c r="G231" i="8"/>
  <c r="H231" i="8"/>
  <c r="I231" i="8"/>
  <c r="J231" i="8"/>
  <c r="K231" i="8"/>
  <c r="L231" i="8"/>
  <c r="M231" i="8"/>
  <c r="N231" i="8"/>
  <c r="O231" i="8"/>
  <c r="P231" i="8"/>
  <c r="S231" i="8" s="1"/>
  <c r="Q231" i="8"/>
  <c r="R231" i="8"/>
  <c r="U231" i="8"/>
  <c r="V231" i="8"/>
  <c r="W231" i="8"/>
  <c r="Z231" i="8"/>
  <c r="AC231" i="8" s="1"/>
  <c r="AA231" i="8"/>
  <c r="AB231" i="8"/>
  <c r="AD231" i="8"/>
  <c r="AE231" i="8"/>
  <c r="B232" i="8"/>
  <c r="C232" i="8"/>
  <c r="D232" i="8"/>
  <c r="E232" i="8"/>
  <c r="F232" i="8"/>
  <c r="O232" i="8" s="1"/>
  <c r="G232" i="8"/>
  <c r="H232" i="8"/>
  <c r="I232" i="8"/>
  <c r="J232" i="8"/>
  <c r="K232" i="8"/>
  <c r="L232" i="8"/>
  <c r="M232" i="8"/>
  <c r="N232" i="8"/>
  <c r="P232" i="8"/>
  <c r="S232" i="8" s="1"/>
  <c r="Q232" i="8"/>
  <c r="R232" i="8"/>
  <c r="T232" i="8"/>
  <c r="U232" i="8"/>
  <c r="V232" i="8"/>
  <c r="W232" i="8"/>
  <c r="X232" i="8"/>
  <c r="Z232" i="8"/>
  <c r="AC232" i="8" s="1"/>
  <c r="AA232" i="8"/>
  <c r="AB232" i="8"/>
  <c r="AD232" i="8"/>
  <c r="AE232" i="8"/>
  <c r="C233" i="8"/>
  <c r="D233" i="8"/>
  <c r="E233" i="8"/>
  <c r="F233" i="8"/>
  <c r="B233" i="8" s="1"/>
  <c r="G233" i="8"/>
  <c r="H233" i="8"/>
  <c r="I233" i="8"/>
  <c r="J233" i="8"/>
  <c r="K233" i="8"/>
  <c r="L233" i="8"/>
  <c r="M233" i="8"/>
  <c r="N233" i="8"/>
  <c r="O233" i="8"/>
  <c r="S233" i="8" s="1"/>
  <c r="P233" i="8"/>
  <c r="Q233" i="8"/>
  <c r="R233" i="8"/>
  <c r="T233" i="8"/>
  <c r="U233" i="8"/>
  <c r="X233" i="8" s="1"/>
  <c r="V233" i="8"/>
  <c r="W233" i="8"/>
  <c r="Z233" i="8"/>
  <c r="AC233" i="8" s="1"/>
  <c r="AA233" i="8"/>
  <c r="AB233" i="8"/>
  <c r="AD233" i="8"/>
  <c r="AE233" i="8"/>
  <c r="B234" i="8"/>
  <c r="C234" i="8"/>
  <c r="D234" i="8"/>
  <c r="E234" i="8"/>
  <c r="F234" i="8"/>
  <c r="G234" i="8"/>
  <c r="H234" i="8"/>
  <c r="I234" i="8"/>
  <c r="J234" i="8"/>
  <c r="K234" i="8"/>
  <c r="L234" i="8"/>
  <c r="M234" i="8"/>
  <c r="N234" i="8"/>
  <c r="O234" i="8"/>
  <c r="P234" i="8"/>
  <c r="S234" i="8" s="1"/>
  <c r="Q234" i="8"/>
  <c r="R234" i="8"/>
  <c r="T234" i="8"/>
  <c r="U234" i="8"/>
  <c r="X234" i="8" s="1"/>
  <c r="V234" i="8"/>
  <c r="W234" i="8"/>
  <c r="Z234" i="8"/>
  <c r="AC234" i="8" s="1"/>
  <c r="AA234" i="8"/>
  <c r="AB234" i="8"/>
  <c r="AD234" i="8"/>
  <c r="AE234" i="8"/>
  <c r="B235" i="8"/>
  <c r="C235" i="8"/>
  <c r="D235" i="8"/>
  <c r="E235" i="8"/>
  <c r="F235" i="8"/>
  <c r="G235" i="8"/>
  <c r="H235" i="8"/>
  <c r="I235" i="8"/>
  <c r="J235" i="8"/>
  <c r="K235" i="8"/>
  <c r="L235" i="8"/>
  <c r="M235" i="8"/>
  <c r="N235" i="8"/>
  <c r="O235" i="8"/>
  <c r="P235" i="8"/>
  <c r="S235" i="8" s="1"/>
  <c r="Q235" i="8"/>
  <c r="R235" i="8"/>
  <c r="T235" i="8"/>
  <c r="U235" i="8"/>
  <c r="X235" i="8" s="1"/>
  <c r="V235" i="8"/>
  <c r="W235" i="8"/>
  <c r="Z235" i="8"/>
  <c r="AC235" i="8" s="1"/>
  <c r="AA235" i="8"/>
  <c r="AB235" i="8"/>
  <c r="AD235" i="8"/>
  <c r="AE235" i="8"/>
  <c r="B236" i="8"/>
  <c r="C236" i="8"/>
  <c r="D236" i="8"/>
  <c r="E236" i="8"/>
  <c r="F236" i="8"/>
  <c r="G236" i="8"/>
  <c r="H236" i="8"/>
  <c r="I236" i="8"/>
  <c r="J236" i="8"/>
  <c r="K236" i="8"/>
  <c r="L236" i="8"/>
  <c r="M236" i="8"/>
  <c r="N236" i="8"/>
  <c r="O236" i="8"/>
  <c r="P236" i="8"/>
  <c r="S236" i="8" s="1"/>
  <c r="Q236" i="8"/>
  <c r="R236" i="8"/>
  <c r="T236" i="8"/>
  <c r="U236" i="8"/>
  <c r="V236" i="8"/>
  <c r="W236" i="8"/>
  <c r="X236" i="8"/>
  <c r="Z236" i="8"/>
  <c r="AA236" i="8"/>
  <c r="AB236" i="8"/>
  <c r="AC236" i="8"/>
  <c r="AD236" i="8"/>
  <c r="AE236" i="8"/>
  <c r="B237" i="8"/>
  <c r="C237" i="8"/>
  <c r="D237" i="8"/>
  <c r="E237" i="8"/>
  <c r="F237" i="8"/>
  <c r="T237" i="8" s="1"/>
  <c r="G237" i="8"/>
  <c r="H237" i="8"/>
  <c r="I237" i="8"/>
  <c r="J237" i="8"/>
  <c r="K237" i="8"/>
  <c r="L237" i="8"/>
  <c r="M237" i="8"/>
  <c r="N237" i="8"/>
  <c r="O237" i="8"/>
  <c r="P237" i="8"/>
  <c r="Q237" i="8"/>
  <c r="R237" i="8"/>
  <c r="S237" i="8"/>
  <c r="U237" i="8"/>
  <c r="V237" i="8"/>
  <c r="W237" i="8"/>
  <c r="X237" i="8"/>
  <c r="Z237" i="8"/>
  <c r="AA237" i="8"/>
  <c r="AB237" i="8"/>
  <c r="AD237" i="8"/>
  <c r="AE237" i="8"/>
  <c r="B238" i="8"/>
  <c r="C238" i="8"/>
  <c r="D238" i="8"/>
  <c r="E238" i="8"/>
  <c r="F238" i="8"/>
  <c r="O238" i="8" s="1"/>
  <c r="G238" i="8"/>
  <c r="H238" i="8"/>
  <c r="I238" i="8"/>
  <c r="J238" i="8"/>
  <c r="K238" i="8"/>
  <c r="L238" i="8"/>
  <c r="M238" i="8"/>
  <c r="N238" i="8"/>
  <c r="P238" i="8"/>
  <c r="S238" i="8" s="1"/>
  <c r="Q238" i="8"/>
  <c r="R238" i="8"/>
  <c r="T238" i="8"/>
  <c r="U238" i="8"/>
  <c r="X238" i="8" s="1"/>
  <c r="V238" i="8"/>
  <c r="W238" i="8"/>
  <c r="Z238" i="8"/>
  <c r="AC238" i="8" s="1"/>
  <c r="AA238" i="8"/>
  <c r="AB238" i="8"/>
  <c r="AD238" i="8"/>
  <c r="AE238" i="8"/>
  <c r="C239" i="8"/>
  <c r="D239" i="8"/>
  <c r="E239" i="8"/>
  <c r="F239" i="8"/>
  <c r="B239" i="8" s="1"/>
  <c r="G239" i="8"/>
  <c r="H239" i="8"/>
  <c r="I239" i="8"/>
  <c r="J239" i="8"/>
  <c r="K239" i="8"/>
  <c r="L239" i="8"/>
  <c r="M239" i="8"/>
  <c r="N239" i="8"/>
  <c r="O239" i="8"/>
  <c r="P239" i="8"/>
  <c r="S239" i="8" s="1"/>
  <c r="Q239" i="8"/>
  <c r="R239" i="8"/>
  <c r="T239" i="8"/>
  <c r="U239" i="8"/>
  <c r="X239" i="8" s="1"/>
  <c r="V239" i="8"/>
  <c r="W239" i="8"/>
  <c r="Z239" i="8"/>
  <c r="AC239" i="8" s="1"/>
  <c r="AA239" i="8"/>
  <c r="AB239" i="8"/>
  <c r="AD239" i="8"/>
  <c r="AE239" i="8"/>
  <c r="B240" i="8"/>
  <c r="C240" i="8"/>
  <c r="D240" i="8"/>
  <c r="E240" i="8"/>
  <c r="F240" i="8"/>
  <c r="G240" i="8"/>
  <c r="H240" i="8"/>
  <c r="I240" i="8"/>
  <c r="J240" i="8"/>
  <c r="K240" i="8"/>
  <c r="L240" i="8"/>
  <c r="M240" i="8"/>
  <c r="N240" i="8"/>
  <c r="O240" i="8"/>
  <c r="P240" i="8"/>
  <c r="S240" i="8" s="1"/>
  <c r="Q240" i="8"/>
  <c r="R240" i="8"/>
  <c r="T240" i="8"/>
  <c r="U240" i="8"/>
  <c r="V240" i="8"/>
  <c r="W240" i="8"/>
  <c r="X240" i="8"/>
  <c r="Z240" i="8"/>
  <c r="AA240" i="8"/>
  <c r="AB240" i="8"/>
  <c r="AC240" i="8"/>
  <c r="AD240" i="8"/>
  <c r="AE240" i="8"/>
  <c r="B241" i="8"/>
  <c r="C241" i="8"/>
  <c r="D241" i="8"/>
  <c r="E241" i="8"/>
  <c r="F241" i="8"/>
  <c r="T241" i="8" s="1"/>
  <c r="G241" i="8"/>
  <c r="H241" i="8"/>
  <c r="I241" i="8"/>
  <c r="J241" i="8"/>
  <c r="K241" i="8"/>
  <c r="L241" i="8"/>
  <c r="M241" i="8"/>
  <c r="N241" i="8"/>
  <c r="O241" i="8"/>
  <c r="P241" i="8"/>
  <c r="Q241" i="8"/>
  <c r="R241" i="8"/>
  <c r="S241" i="8"/>
  <c r="U241" i="8"/>
  <c r="V241" i="8"/>
  <c r="W241" i="8"/>
  <c r="Z241" i="8"/>
  <c r="AA241" i="8"/>
  <c r="AB241" i="8"/>
  <c r="AC241" i="8"/>
  <c r="AD241" i="8"/>
  <c r="AE241" i="8"/>
  <c r="C242" i="8"/>
  <c r="D242" i="8"/>
  <c r="E242" i="8"/>
  <c r="F242" i="8"/>
  <c r="B242" i="8" s="1"/>
  <c r="G242" i="8"/>
  <c r="H242" i="8"/>
  <c r="I242" i="8"/>
  <c r="J242" i="8"/>
  <c r="K242" i="8"/>
  <c r="L242" i="8"/>
  <c r="M242" i="8"/>
  <c r="N242" i="8"/>
  <c r="O242" i="8"/>
  <c r="P242" i="8"/>
  <c r="Q242" i="8"/>
  <c r="R242" i="8"/>
  <c r="U242" i="8"/>
  <c r="V242" i="8"/>
  <c r="W242" i="8"/>
  <c r="Z242" i="8"/>
  <c r="AA242" i="8"/>
  <c r="AB242" i="8"/>
  <c r="AC242" i="8"/>
  <c r="AD242" i="8"/>
  <c r="AE242" i="8"/>
  <c r="B243" i="8"/>
  <c r="C243" i="8"/>
  <c r="D243" i="8"/>
  <c r="E243" i="8"/>
  <c r="F243" i="8"/>
  <c r="G243" i="8"/>
  <c r="H243" i="8"/>
  <c r="I243" i="8"/>
  <c r="J243" i="8"/>
  <c r="K243" i="8"/>
  <c r="L243" i="8"/>
  <c r="M243" i="8"/>
  <c r="N243" i="8"/>
  <c r="O243" i="8"/>
  <c r="P243" i="8"/>
  <c r="Q243" i="8"/>
  <c r="R243" i="8"/>
  <c r="S243" i="8"/>
  <c r="T243" i="8"/>
  <c r="U243" i="8"/>
  <c r="V243" i="8"/>
  <c r="W243" i="8"/>
  <c r="Z243" i="8"/>
  <c r="AC243" i="8" s="1"/>
  <c r="AA243" i="8"/>
  <c r="AB243" i="8"/>
  <c r="AD243" i="8"/>
  <c r="AE243" i="8"/>
  <c r="C244" i="8"/>
  <c r="D244" i="8"/>
  <c r="E244" i="8"/>
  <c r="F244" i="8"/>
  <c r="B244" i="8" s="1"/>
  <c r="G244" i="8"/>
  <c r="H244" i="8"/>
  <c r="I244" i="8"/>
  <c r="J244" i="8"/>
  <c r="K244" i="8"/>
  <c r="L244" i="8"/>
  <c r="M244" i="8"/>
  <c r="N244" i="8"/>
  <c r="O244" i="8"/>
  <c r="P244" i="8"/>
  <c r="Q244" i="8"/>
  <c r="R244" i="8"/>
  <c r="U244" i="8"/>
  <c r="V244" i="8"/>
  <c r="W244" i="8"/>
  <c r="Z244" i="8"/>
  <c r="AA244" i="8"/>
  <c r="AB244" i="8"/>
  <c r="AC244" i="8"/>
  <c r="AD244" i="8"/>
  <c r="AE244" i="8"/>
  <c r="B245" i="8"/>
  <c r="C245" i="8"/>
  <c r="D245" i="8"/>
  <c r="E245" i="8"/>
  <c r="F245" i="8"/>
  <c r="T245" i="8" s="1"/>
  <c r="G245" i="8"/>
  <c r="H245" i="8"/>
  <c r="I245" i="8"/>
  <c r="J245" i="8"/>
  <c r="K245" i="8"/>
  <c r="L245" i="8"/>
  <c r="M245" i="8"/>
  <c r="N245" i="8"/>
  <c r="O245" i="8"/>
  <c r="P245" i="8"/>
  <c r="S245" i="8" s="1"/>
  <c r="Q245" i="8"/>
  <c r="R245" i="8"/>
  <c r="U245" i="8"/>
  <c r="V245" i="8"/>
  <c r="W245" i="8"/>
  <c r="X245" i="8"/>
  <c r="Z245" i="8"/>
  <c r="AC245" i="8" s="1"/>
  <c r="AA245" i="8"/>
  <c r="AB245" i="8"/>
  <c r="AD245" i="8"/>
  <c r="AE245" i="8"/>
  <c r="B246" i="8"/>
  <c r="C246" i="8"/>
  <c r="D246" i="8"/>
  <c r="E246" i="8"/>
  <c r="F246" i="8"/>
  <c r="G246" i="8"/>
  <c r="H246" i="8"/>
  <c r="I246" i="8"/>
  <c r="J246" i="8"/>
  <c r="K246" i="8"/>
  <c r="L246" i="8"/>
  <c r="M246" i="8"/>
  <c r="N246" i="8"/>
  <c r="P246" i="8"/>
  <c r="Q246" i="8"/>
  <c r="R246" i="8"/>
  <c r="U246" i="8"/>
  <c r="V246" i="8"/>
  <c r="W246" i="8"/>
  <c r="Z246" i="8"/>
  <c r="AC246" i="8" s="1"/>
  <c r="AA246" i="8"/>
  <c r="AB246" i="8"/>
  <c r="AD246" i="8"/>
  <c r="AE246" i="8"/>
  <c r="C247" i="8"/>
  <c r="D247" i="8"/>
  <c r="E247" i="8"/>
  <c r="F247" i="8"/>
  <c r="B247" i="8" s="1"/>
  <c r="G247" i="8"/>
  <c r="H247" i="8"/>
  <c r="I247" i="8"/>
  <c r="J247" i="8"/>
  <c r="K247" i="8"/>
  <c r="L247" i="8"/>
  <c r="M247" i="8"/>
  <c r="N247" i="8"/>
  <c r="O247" i="8"/>
  <c r="S247" i="8" s="1"/>
  <c r="P247" i="8"/>
  <c r="Q247" i="8"/>
  <c r="R247" i="8"/>
  <c r="T247" i="8"/>
  <c r="U247" i="8"/>
  <c r="V247" i="8"/>
  <c r="W247" i="8"/>
  <c r="Z247" i="8"/>
  <c r="AA247" i="8"/>
  <c r="AB247" i="8"/>
  <c r="AC247" i="8"/>
  <c r="AD247" i="8"/>
  <c r="AE247" i="8"/>
  <c r="B248" i="8"/>
  <c r="C248" i="8"/>
  <c r="D248" i="8"/>
  <c r="E248" i="8"/>
  <c r="F248" i="8"/>
  <c r="G248" i="8"/>
  <c r="H248" i="8"/>
  <c r="I248" i="8"/>
  <c r="J248" i="8"/>
  <c r="K248" i="8"/>
  <c r="L248" i="8"/>
  <c r="M248" i="8"/>
  <c r="N248" i="8"/>
  <c r="O248" i="8"/>
  <c r="P248" i="8"/>
  <c r="S248" i="8" s="1"/>
  <c r="Q248" i="8"/>
  <c r="R248" i="8"/>
  <c r="T248" i="8"/>
  <c r="X248" i="8" s="1"/>
  <c r="U248" i="8"/>
  <c r="V248" i="8"/>
  <c r="W248" i="8"/>
  <c r="Z248" i="8"/>
  <c r="AC248" i="8" s="1"/>
  <c r="AA248" i="8"/>
  <c r="AB248" i="8"/>
  <c r="AD248" i="8"/>
  <c r="AE248" i="8"/>
  <c r="B249" i="8"/>
  <c r="C249" i="8"/>
  <c r="D249" i="8"/>
  <c r="E249" i="8"/>
  <c r="F249" i="8"/>
  <c r="G249" i="8"/>
  <c r="H249" i="8"/>
  <c r="I249" i="8"/>
  <c r="J249" i="8"/>
  <c r="K249" i="8"/>
  <c r="L249" i="8"/>
  <c r="M249" i="8"/>
  <c r="N249" i="8"/>
  <c r="O249" i="8"/>
  <c r="S249" i="8" s="1"/>
  <c r="P249" i="8"/>
  <c r="Q249" i="8"/>
  <c r="R249" i="8"/>
  <c r="T249" i="8"/>
  <c r="U249" i="8"/>
  <c r="V249" i="8"/>
  <c r="W249" i="8"/>
  <c r="Z249" i="8"/>
  <c r="AA249" i="8"/>
  <c r="AB249" i="8"/>
  <c r="AC249" i="8"/>
  <c r="AD249" i="8"/>
  <c r="AE249" i="8"/>
  <c r="C250" i="8"/>
  <c r="D250" i="8"/>
  <c r="E250" i="8"/>
  <c r="F250" i="8"/>
  <c r="B250" i="8" s="1"/>
  <c r="G250" i="8"/>
  <c r="H250" i="8"/>
  <c r="I250" i="8"/>
  <c r="J250" i="8"/>
  <c r="K250" i="8"/>
  <c r="L250" i="8"/>
  <c r="M250" i="8"/>
  <c r="N250" i="8"/>
  <c r="P250" i="8"/>
  <c r="Q250" i="8"/>
  <c r="R250" i="8"/>
  <c r="T250" i="8"/>
  <c r="U250" i="8"/>
  <c r="X250" i="8" s="1"/>
  <c r="V250" i="8"/>
  <c r="W250" i="8"/>
  <c r="Z250" i="8"/>
  <c r="AA250" i="8"/>
  <c r="AB250" i="8"/>
  <c r="AC250" i="8"/>
  <c r="AD250" i="8"/>
  <c r="AE250" i="8"/>
  <c r="B251" i="8"/>
  <c r="C251" i="8"/>
  <c r="D251" i="8"/>
  <c r="E251" i="8"/>
  <c r="F251" i="8"/>
  <c r="G251" i="8"/>
  <c r="H251" i="8"/>
  <c r="I251" i="8"/>
  <c r="J251" i="8"/>
  <c r="K251" i="8"/>
  <c r="L251" i="8"/>
  <c r="M251" i="8"/>
  <c r="N251" i="8"/>
  <c r="O251" i="8"/>
  <c r="P251" i="8"/>
  <c r="S251" i="8" s="1"/>
  <c r="Q251" i="8"/>
  <c r="R251" i="8"/>
  <c r="T251" i="8"/>
  <c r="U251" i="8"/>
  <c r="X251" i="8" s="1"/>
  <c r="V251" i="8"/>
  <c r="W251" i="8"/>
  <c r="Z251" i="8"/>
  <c r="AA251" i="8"/>
  <c r="AB251" i="8"/>
  <c r="AC251" i="8"/>
  <c r="AD251" i="8"/>
  <c r="AE251" i="8"/>
  <c r="B252" i="8"/>
  <c r="C252" i="8"/>
  <c r="D252" i="8"/>
  <c r="E252" i="8"/>
  <c r="F252" i="8"/>
  <c r="T252" i="8" s="1"/>
  <c r="X252" i="8" s="1"/>
  <c r="G252" i="8"/>
  <c r="H252" i="8"/>
  <c r="I252" i="8"/>
  <c r="J252" i="8"/>
  <c r="K252" i="8"/>
  <c r="L252" i="8"/>
  <c r="M252" i="8"/>
  <c r="N252" i="8"/>
  <c r="O252" i="8"/>
  <c r="P252" i="8"/>
  <c r="S252" i="8" s="1"/>
  <c r="Q252" i="8"/>
  <c r="R252" i="8"/>
  <c r="U252" i="8"/>
  <c r="V252" i="8"/>
  <c r="W252" i="8"/>
  <c r="Z252" i="8"/>
  <c r="AA252" i="8"/>
  <c r="AB252" i="8"/>
  <c r="AC252" i="8" s="1"/>
  <c r="AD252" i="8"/>
  <c r="AE252" i="8"/>
  <c r="C253" i="8"/>
  <c r="D253" i="8"/>
  <c r="E253" i="8"/>
  <c r="F253" i="8"/>
  <c r="T253" i="8" s="1"/>
  <c r="X253" i="8" s="1"/>
  <c r="G253" i="8"/>
  <c r="H253" i="8"/>
  <c r="I253" i="8"/>
  <c r="J253" i="8"/>
  <c r="K253" i="8"/>
  <c r="L253" i="8"/>
  <c r="M253" i="8"/>
  <c r="N253" i="8"/>
  <c r="P253" i="8"/>
  <c r="Q253" i="8"/>
  <c r="R253" i="8"/>
  <c r="U253" i="8"/>
  <c r="V253" i="8"/>
  <c r="W253" i="8"/>
  <c r="Z253" i="8"/>
  <c r="AC253" i="8" s="1"/>
  <c r="AA253" i="8"/>
  <c r="AB253" i="8"/>
  <c r="AD253" i="8"/>
  <c r="AE253" i="8"/>
  <c r="B254" i="8"/>
  <c r="C254" i="8"/>
  <c r="D254" i="8"/>
  <c r="E254" i="8"/>
  <c r="F254" i="8"/>
  <c r="O254" i="8" s="1"/>
  <c r="G254" i="8"/>
  <c r="H254" i="8"/>
  <c r="I254" i="8"/>
  <c r="J254" i="8"/>
  <c r="K254" i="8"/>
  <c r="L254" i="8"/>
  <c r="M254" i="8"/>
  <c r="N254" i="8"/>
  <c r="P254" i="8"/>
  <c r="Q254" i="8"/>
  <c r="R254" i="8"/>
  <c r="S254" i="8"/>
  <c r="T254" i="8"/>
  <c r="X254" i="8" s="1"/>
  <c r="U254" i="8"/>
  <c r="V254" i="8"/>
  <c r="W254" i="8"/>
  <c r="Z254" i="8"/>
  <c r="AC254" i="8" s="1"/>
  <c r="AA254" i="8"/>
  <c r="AB254" i="8"/>
  <c r="AD254" i="8"/>
  <c r="AE254" i="8"/>
  <c r="C255" i="8"/>
  <c r="D255" i="8"/>
  <c r="E255" i="8"/>
  <c r="F255" i="8"/>
  <c r="B255" i="8" s="1"/>
  <c r="G255" i="8"/>
  <c r="H255" i="8"/>
  <c r="I255" i="8"/>
  <c r="J255" i="8"/>
  <c r="K255" i="8"/>
  <c r="L255" i="8"/>
  <c r="M255" i="8"/>
  <c r="N255" i="8"/>
  <c r="O255" i="8"/>
  <c r="P255" i="8"/>
  <c r="S255" i="8" s="1"/>
  <c r="Q255" i="8"/>
  <c r="R255" i="8"/>
  <c r="T255" i="8"/>
  <c r="U255" i="8"/>
  <c r="X255" i="8" s="1"/>
  <c r="V255" i="8"/>
  <c r="W255" i="8"/>
  <c r="Z255" i="8"/>
  <c r="AA255" i="8"/>
  <c r="AB255" i="8"/>
  <c r="AC255" i="8"/>
  <c r="AD255" i="8"/>
  <c r="AE255" i="8"/>
  <c r="B256" i="8"/>
  <c r="C256" i="8"/>
  <c r="D256" i="8"/>
  <c r="E256" i="8"/>
  <c r="F256" i="8"/>
  <c r="T256" i="8" s="1"/>
  <c r="X256" i="8" s="1"/>
  <c r="G256" i="8"/>
  <c r="H256" i="8"/>
  <c r="I256" i="8"/>
  <c r="J256" i="8"/>
  <c r="K256" i="8"/>
  <c r="L256" i="8"/>
  <c r="M256" i="8"/>
  <c r="N256" i="8"/>
  <c r="O256" i="8"/>
  <c r="P256" i="8"/>
  <c r="S256" i="8" s="1"/>
  <c r="Q256" i="8"/>
  <c r="R256" i="8"/>
  <c r="U256" i="8"/>
  <c r="V256" i="8"/>
  <c r="W256" i="8"/>
  <c r="Z256" i="8"/>
  <c r="AA256" i="8"/>
  <c r="AB256" i="8"/>
  <c r="AC256" i="8" s="1"/>
  <c r="AD256" i="8"/>
  <c r="AE256" i="8"/>
  <c r="C257" i="8"/>
  <c r="D257" i="8"/>
  <c r="E257" i="8"/>
  <c r="F257" i="8"/>
  <c r="T257" i="8" s="1"/>
  <c r="X257" i="8" s="1"/>
  <c r="G257" i="8"/>
  <c r="H257" i="8"/>
  <c r="I257" i="8"/>
  <c r="J257" i="8"/>
  <c r="K257" i="8"/>
  <c r="L257" i="8"/>
  <c r="M257" i="8"/>
  <c r="N257" i="8"/>
  <c r="P257" i="8"/>
  <c r="Q257" i="8"/>
  <c r="R257" i="8"/>
  <c r="U257" i="8"/>
  <c r="V257" i="8"/>
  <c r="W257" i="8"/>
  <c r="Z257" i="8"/>
  <c r="AC257" i="8" s="1"/>
  <c r="AA257" i="8"/>
  <c r="AB257" i="8"/>
  <c r="AD257" i="8"/>
  <c r="AE257" i="8"/>
  <c r="B258" i="8"/>
  <c r="C258" i="8"/>
  <c r="D258" i="8"/>
  <c r="E258" i="8"/>
  <c r="F258" i="8"/>
  <c r="O258" i="8" s="1"/>
  <c r="G258" i="8"/>
  <c r="H258" i="8"/>
  <c r="I258" i="8"/>
  <c r="J258" i="8"/>
  <c r="K258" i="8"/>
  <c r="L258" i="8"/>
  <c r="M258" i="8"/>
  <c r="N258" i="8"/>
  <c r="P258" i="8"/>
  <c r="Q258" i="8"/>
  <c r="R258" i="8"/>
  <c r="S258" i="8"/>
  <c r="T258" i="8"/>
  <c r="X258" i="8" s="1"/>
  <c r="U258" i="8"/>
  <c r="V258" i="8"/>
  <c r="W258" i="8"/>
  <c r="Z258" i="8"/>
  <c r="AC258" i="8" s="1"/>
  <c r="AA258" i="8"/>
  <c r="AB258" i="8"/>
  <c r="AD258" i="8"/>
  <c r="AE258" i="8"/>
  <c r="C259" i="8"/>
  <c r="D259" i="8"/>
  <c r="E259" i="8"/>
  <c r="F259" i="8"/>
  <c r="B259" i="8" s="1"/>
  <c r="G259" i="8"/>
  <c r="H259" i="8"/>
  <c r="I259" i="8"/>
  <c r="J259" i="8"/>
  <c r="K259" i="8"/>
  <c r="L259" i="8"/>
  <c r="M259" i="8"/>
  <c r="N259" i="8"/>
  <c r="O259" i="8"/>
  <c r="P259" i="8"/>
  <c r="S259" i="8" s="1"/>
  <c r="Q259" i="8"/>
  <c r="R259" i="8"/>
  <c r="T259" i="8"/>
  <c r="U259" i="8"/>
  <c r="X259" i="8" s="1"/>
  <c r="V259" i="8"/>
  <c r="W259" i="8"/>
  <c r="Z259" i="8"/>
  <c r="AA259" i="8"/>
  <c r="AB259" i="8"/>
  <c r="AC259" i="8"/>
  <c r="AD259" i="8"/>
  <c r="AE259" i="8"/>
  <c r="B260" i="8"/>
  <c r="C260" i="8"/>
  <c r="D260" i="8"/>
  <c r="E260" i="8"/>
  <c r="F260" i="8"/>
  <c r="T260" i="8" s="1"/>
  <c r="X260" i="8" s="1"/>
  <c r="G260" i="8"/>
  <c r="H260" i="8"/>
  <c r="I260" i="8"/>
  <c r="J260" i="8"/>
  <c r="K260" i="8"/>
  <c r="L260" i="8"/>
  <c r="M260" i="8"/>
  <c r="N260" i="8"/>
  <c r="O260" i="8"/>
  <c r="P260" i="8"/>
  <c r="S260" i="8" s="1"/>
  <c r="Q260" i="8"/>
  <c r="R260" i="8"/>
  <c r="U260" i="8"/>
  <c r="V260" i="8"/>
  <c r="W260" i="8"/>
  <c r="Z260" i="8"/>
  <c r="AA260" i="8"/>
  <c r="AB260" i="8"/>
  <c r="AC260" i="8" s="1"/>
  <c r="AD260" i="8"/>
  <c r="AE260" i="8"/>
  <c r="C261" i="8"/>
  <c r="D261" i="8"/>
  <c r="E261" i="8"/>
  <c r="F261" i="8"/>
  <c r="T261" i="8" s="1"/>
  <c r="G261" i="8"/>
  <c r="H261" i="8"/>
  <c r="I261" i="8"/>
  <c r="J261" i="8"/>
  <c r="K261" i="8"/>
  <c r="L261" i="8"/>
  <c r="M261" i="8"/>
  <c r="N261" i="8"/>
  <c r="P261" i="8"/>
  <c r="Q261" i="8"/>
  <c r="R261" i="8"/>
  <c r="U261" i="8"/>
  <c r="V261" i="8"/>
  <c r="W261" i="8"/>
  <c r="Z261" i="8"/>
  <c r="AA261" i="8"/>
  <c r="AB261" i="8"/>
  <c r="AC261" i="8"/>
  <c r="AD261" i="8"/>
  <c r="AE261" i="8"/>
  <c r="B262" i="8"/>
  <c r="C262" i="8"/>
  <c r="D262" i="8"/>
  <c r="E262" i="8"/>
  <c r="F262" i="8"/>
  <c r="T262" i="8" s="1"/>
  <c r="X262" i="8" s="1"/>
  <c r="G262" i="8"/>
  <c r="H262" i="8"/>
  <c r="I262" i="8"/>
  <c r="J262" i="8"/>
  <c r="K262" i="8"/>
  <c r="L262" i="8"/>
  <c r="M262" i="8"/>
  <c r="N262" i="8"/>
  <c r="O262" i="8"/>
  <c r="P262" i="8"/>
  <c r="Q262" i="8"/>
  <c r="R262" i="8"/>
  <c r="U262" i="8"/>
  <c r="V262" i="8"/>
  <c r="W262" i="8"/>
  <c r="Z262" i="8"/>
  <c r="AA262" i="8"/>
  <c r="AB262" i="8"/>
  <c r="AC262" i="8"/>
  <c r="AD262" i="8"/>
  <c r="AE262" i="8"/>
  <c r="B263" i="8"/>
  <c r="C263" i="8"/>
  <c r="D263" i="8"/>
  <c r="E263" i="8"/>
  <c r="F263" i="8"/>
  <c r="G263" i="8"/>
  <c r="H263" i="8"/>
  <c r="I263" i="8"/>
  <c r="J263" i="8"/>
  <c r="K263" i="8"/>
  <c r="L263" i="8"/>
  <c r="M263" i="8"/>
  <c r="N263" i="8"/>
  <c r="O263" i="8"/>
  <c r="P263" i="8"/>
  <c r="Q263" i="8"/>
  <c r="R263" i="8"/>
  <c r="S263" i="8"/>
  <c r="T263" i="8"/>
  <c r="U263" i="8"/>
  <c r="X263" i="8" s="1"/>
  <c r="V263" i="8"/>
  <c r="W263" i="8"/>
  <c r="Z263" i="8"/>
  <c r="AC263" i="8" s="1"/>
  <c r="AA263" i="8"/>
  <c r="AB263" i="8"/>
  <c r="AD263" i="8"/>
  <c r="AE263" i="8"/>
  <c r="C264" i="8"/>
  <c r="D264" i="8"/>
  <c r="E264" i="8"/>
  <c r="F264" i="8"/>
  <c r="O264" i="8" s="1"/>
  <c r="G264" i="8"/>
  <c r="H264" i="8"/>
  <c r="I264" i="8"/>
  <c r="J264" i="8"/>
  <c r="K264" i="8"/>
  <c r="L264" i="8"/>
  <c r="M264" i="8"/>
  <c r="N264" i="8"/>
  <c r="P264" i="8"/>
  <c r="Q264" i="8"/>
  <c r="R264" i="8"/>
  <c r="U264" i="8"/>
  <c r="V264" i="8"/>
  <c r="W264" i="8"/>
  <c r="Z264" i="8"/>
  <c r="AA264" i="8"/>
  <c r="AB264" i="8"/>
  <c r="AC264" i="8" s="1"/>
  <c r="AD264" i="8"/>
  <c r="AE264" i="8"/>
  <c r="C265" i="8"/>
  <c r="D265" i="8"/>
  <c r="E265" i="8"/>
  <c r="F265" i="8"/>
  <c r="T265" i="8" s="1"/>
  <c r="G265" i="8"/>
  <c r="H265" i="8"/>
  <c r="I265" i="8"/>
  <c r="J265" i="8"/>
  <c r="K265" i="8"/>
  <c r="L265" i="8"/>
  <c r="M265" i="8"/>
  <c r="N265" i="8"/>
  <c r="P265" i="8"/>
  <c r="Q265" i="8"/>
  <c r="R265" i="8"/>
  <c r="U265" i="8"/>
  <c r="X265" i="8" s="1"/>
  <c r="V265" i="8"/>
  <c r="W265" i="8"/>
  <c r="Z265" i="8"/>
  <c r="AC265" i="8" s="1"/>
  <c r="AA265" i="8"/>
  <c r="AB265" i="8"/>
  <c r="AD265" i="8"/>
  <c r="AE265" i="8"/>
  <c r="C266" i="8"/>
  <c r="D266" i="8"/>
  <c r="E266" i="8"/>
  <c r="F266" i="8"/>
  <c r="O266" i="8" s="1"/>
  <c r="S266" i="8" s="1"/>
  <c r="G266" i="8"/>
  <c r="H266" i="8"/>
  <c r="I266" i="8"/>
  <c r="J266" i="8"/>
  <c r="K266" i="8"/>
  <c r="L266" i="8"/>
  <c r="M266" i="8"/>
  <c r="N266" i="8"/>
  <c r="P266" i="8"/>
  <c r="Q266" i="8"/>
  <c r="R266" i="8"/>
  <c r="U266" i="8"/>
  <c r="V266" i="8"/>
  <c r="W266" i="8"/>
  <c r="Z266" i="8"/>
  <c r="AC266" i="8" s="1"/>
  <c r="AA266" i="8"/>
  <c r="AB266" i="8"/>
  <c r="AD266" i="8"/>
  <c r="AE266" i="8"/>
  <c r="C267" i="8"/>
  <c r="D267" i="8"/>
  <c r="E267" i="8"/>
  <c r="F267" i="8"/>
  <c r="B267" i="8" s="1"/>
  <c r="G267" i="8"/>
  <c r="H267" i="8"/>
  <c r="I267" i="8"/>
  <c r="J267" i="8"/>
  <c r="K267" i="8"/>
  <c r="L267" i="8"/>
  <c r="M267" i="8"/>
  <c r="N267" i="8"/>
  <c r="P267" i="8"/>
  <c r="Q267" i="8"/>
  <c r="R267" i="8"/>
  <c r="U267" i="8"/>
  <c r="V267" i="8"/>
  <c r="W267" i="8"/>
  <c r="Z267" i="8"/>
  <c r="AC267" i="8" s="1"/>
  <c r="AA267" i="8"/>
  <c r="AB267" i="8"/>
  <c r="AD267" i="8"/>
  <c r="AE267" i="8"/>
  <c r="C268" i="8"/>
  <c r="D268" i="8"/>
  <c r="E268" i="8"/>
  <c r="F268" i="8"/>
  <c r="O268" i="8" s="1"/>
  <c r="G268" i="8"/>
  <c r="H268" i="8"/>
  <c r="I268" i="8"/>
  <c r="J268" i="8"/>
  <c r="K268" i="8"/>
  <c r="L268" i="8"/>
  <c r="M268" i="8"/>
  <c r="N268" i="8"/>
  <c r="P268" i="8"/>
  <c r="Q268" i="8"/>
  <c r="R268" i="8"/>
  <c r="U268" i="8"/>
  <c r="V268" i="8"/>
  <c r="W268" i="8"/>
  <c r="Z268" i="8"/>
  <c r="AC268" i="8" s="1"/>
  <c r="AA268" i="8"/>
  <c r="AB268" i="8"/>
  <c r="AD268" i="8"/>
  <c r="AE268" i="8"/>
  <c r="C269" i="8"/>
  <c r="D269" i="8"/>
  <c r="E269" i="8"/>
  <c r="F269" i="8"/>
  <c r="B269" i="8" s="1"/>
  <c r="G269" i="8"/>
  <c r="H269" i="8"/>
  <c r="I269" i="8"/>
  <c r="J269" i="8"/>
  <c r="K269" i="8"/>
  <c r="L269" i="8"/>
  <c r="M269" i="8"/>
  <c r="N269" i="8"/>
  <c r="P269" i="8"/>
  <c r="Q269" i="8"/>
  <c r="R269" i="8"/>
  <c r="T269" i="8"/>
  <c r="U269" i="8"/>
  <c r="V269" i="8"/>
  <c r="W269" i="8"/>
  <c r="Z269" i="8"/>
  <c r="AC269" i="8" s="1"/>
  <c r="AA269" i="8"/>
  <c r="AB269" i="8"/>
  <c r="AD269" i="8"/>
  <c r="AE269" i="8"/>
  <c r="B270" i="8"/>
  <c r="C270" i="8"/>
  <c r="D270" i="8"/>
  <c r="E270" i="8"/>
  <c r="F270" i="8"/>
  <c r="G270" i="8"/>
  <c r="H270" i="8"/>
  <c r="I270" i="8"/>
  <c r="J270" i="8"/>
  <c r="K270" i="8"/>
  <c r="L270" i="8"/>
  <c r="M270" i="8"/>
  <c r="N270" i="8"/>
  <c r="O270" i="8"/>
  <c r="P270" i="8"/>
  <c r="Q270" i="8"/>
  <c r="R270" i="8"/>
  <c r="T270" i="8"/>
  <c r="U270" i="8"/>
  <c r="X270" i="8" s="1"/>
  <c r="V270" i="8"/>
  <c r="W270" i="8"/>
  <c r="Z270" i="8"/>
  <c r="AC270" i="8" s="1"/>
  <c r="AA270" i="8"/>
  <c r="AB270" i="8"/>
  <c r="AD270" i="8"/>
  <c r="AE270" i="8"/>
  <c r="B271" i="8"/>
  <c r="C271" i="8"/>
  <c r="D271" i="8"/>
  <c r="E271" i="8"/>
  <c r="F271" i="8"/>
  <c r="G271" i="8"/>
  <c r="H271" i="8"/>
  <c r="I271" i="8"/>
  <c r="J271" i="8"/>
  <c r="K271" i="8"/>
  <c r="L271" i="8"/>
  <c r="M271" i="8"/>
  <c r="N271" i="8"/>
  <c r="O271" i="8"/>
  <c r="P271" i="8"/>
  <c r="S271" i="8" s="1"/>
  <c r="Q271" i="8"/>
  <c r="R271" i="8"/>
  <c r="T271" i="8"/>
  <c r="X271" i="8" s="1"/>
  <c r="U271" i="8"/>
  <c r="V271" i="8"/>
  <c r="W271" i="8"/>
  <c r="Z271" i="8"/>
  <c r="AC271" i="8" s="1"/>
  <c r="AA271" i="8"/>
  <c r="AB271" i="8"/>
  <c r="AD271" i="8"/>
  <c r="AE271" i="8"/>
  <c r="C272" i="8"/>
  <c r="D272" i="8"/>
  <c r="E272" i="8"/>
  <c r="F272" i="8"/>
  <c r="B272" i="8" s="1"/>
  <c r="G272" i="8"/>
  <c r="H272" i="8"/>
  <c r="I272" i="8"/>
  <c r="J272" i="8"/>
  <c r="K272" i="8"/>
  <c r="L272" i="8"/>
  <c r="M272" i="8"/>
  <c r="N272" i="8"/>
  <c r="O272" i="8"/>
  <c r="S272" i="8" s="1"/>
  <c r="P272" i="8"/>
  <c r="Q272" i="8"/>
  <c r="R272" i="8"/>
  <c r="T272" i="8"/>
  <c r="U272" i="8"/>
  <c r="X272" i="8" s="1"/>
  <c r="V272" i="8"/>
  <c r="W272" i="8"/>
  <c r="Z272" i="8"/>
  <c r="AA272" i="8"/>
  <c r="AB272" i="8"/>
  <c r="AC272" i="8"/>
  <c r="AD272" i="8"/>
  <c r="AE272" i="8"/>
  <c r="B273" i="8"/>
  <c r="C273" i="8"/>
  <c r="D273" i="8"/>
  <c r="E273" i="8"/>
  <c r="F273" i="8"/>
  <c r="T273" i="8" s="1"/>
  <c r="G273" i="8"/>
  <c r="H273" i="8"/>
  <c r="I273" i="8"/>
  <c r="J273" i="8"/>
  <c r="K273" i="8"/>
  <c r="L273" i="8"/>
  <c r="M273" i="8"/>
  <c r="N273" i="8"/>
  <c r="O273" i="8"/>
  <c r="P273" i="8"/>
  <c r="S273" i="8" s="1"/>
  <c r="Q273" i="8"/>
  <c r="R273" i="8"/>
  <c r="U273" i="8"/>
  <c r="V273" i="8"/>
  <c r="W273" i="8"/>
  <c r="X273" i="8"/>
  <c r="Z273" i="8"/>
  <c r="AA273" i="8"/>
  <c r="AB273" i="8"/>
  <c r="AD273" i="8"/>
  <c r="AE273" i="8"/>
  <c r="C274" i="8"/>
  <c r="D274" i="8"/>
  <c r="E274" i="8"/>
  <c r="F274" i="8"/>
  <c r="O274" i="8" s="1"/>
  <c r="G274" i="8"/>
  <c r="H274" i="8"/>
  <c r="I274" i="8"/>
  <c r="J274" i="8"/>
  <c r="K274" i="8"/>
  <c r="L274" i="8"/>
  <c r="M274" i="8"/>
  <c r="N274" i="8"/>
  <c r="P274" i="8"/>
  <c r="S274" i="8" s="1"/>
  <c r="Q274" i="8"/>
  <c r="R274" i="8"/>
  <c r="T274" i="8"/>
  <c r="U274" i="8"/>
  <c r="X274" i="8" s="1"/>
  <c r="V274" i="8"/>
  <c r="W274" i="8"/>
  <c r="Z274" i="8"/>
  <c r="AA274" i="8"/>
  <c r="AB274" i="8"/>
  <c r="AC274" i="8"/>
  <c r="AD274" i="8"/>
  <c r="AE274" i="8"/>
  <c r="C275" i="8"/>
  <c r="D275" i="8"/>
  <c r="E275" i="8"/>
  <c r="F275" i="8"/>
  <c r="B275" i="8" s="1"/>
  <c r="G275" i="8"/>
  <c r="H275" i="8"/>
  <c r="I275" i="8"/>
  <c r="J275" i="8"/>
  <c r="K275" i="8"/>
  <c r="L275" i="8"/>
  <c r="M275" i="8"/>
  <c r="N275" i="8"/>
  <c r="P275" i="8"/>
  <c r="Q275" i="8"/>
  <c r="R275" i="8"/>
  <c r="T275" i="8"/>
  <c r="X275" i="8" s="1"/>
  <c r="U275" i="8"/>
  <c r="V275" i="8"/>
  <c r="W275" i="8"/>
  <c r="Z275" i="8"/>
  <c r="AC275" i="8" s="1"/>
  <c r="AA275" i="8"/>
  <c r="AB275" i="8"/>
  <c r="AD275" i="8"/>
  <c r="AE275" i="8"/>
  <c r="C276" i="8"/>
  <c r="D276" i="8"/>
  <c r="E276" i="8"/>
  <c r="F276" i="8"/>
  <c r="B276" i="8" s="1"/>
  <c r="G276" i="8"/>
  <c r="H276" i="8"/>
  <c r="I276" i="8"/>
  <c r="J276" i="8"/>
  <c r="K276" i="8"/>
  <c r="L276" i="8"/>
  <c r="M276" i="8"/>
  <c r="N276" i="8"/>
  <c r="O276" i="8"/>
  <c r="S276" i="8" s="1"/>
  <c r="P276" i="8"/>
  <c r="Q276" i="8"/>
  <c r="R276" i="8"/>
  <c r="T276" i="8"/>
  <c r="X276" i="8" s="1"/>
  <c r="U276" i="8"/>
  <c r="V276" i="8"/>
  <c r="W276" i="8"/>
  <c r="Z276" i="8"/>
  <c r="AA276" i="8"/>
  <c r="AB276" i="8"/>
  <c r="AC276" i="8"/>
  <c r="AD276" i="8"/>
  <c r="AE276" i="8"/>
  <c r="B277" i="8"/>
  <c r="C277" i="8"/>
  <c r="D277" i="8"/>
  <c r="E277" i="8"/>
  <c r="F277" i="8"/>
  <c r="T277" i="8" s="1"/>
  <c r="G277" i="8"/>
  <c r="H277" i="8"/>
  <c r="I277" i="8"/>
  <c r="J277" i="8"/>
  <c r="K277" i="8"/>
  <c r="L277" i="8"/>
  <c r="M277" i="8"/>
  <c r="N277" i="8"/>
  <c r="O277" i="8"/>
  <c r="S277" i="8" s="1"/>
  <c r="P277" i="8"/>
  <c r="Q277" i="8"/>
  <c r="R277" i="8"/>
  <c r="U277" i="8"/>
  <c r="V277" i="8"/>
  <c r="W277" i="8"/>
  <c r="Z277" i="8"/>
  <c r="AC277" i="8" s="1"/>
  <c r="AA277" i="8"/>
  <c r="AB277" i="8"/>
  <c r="AD277" i="8"/>
  <c r="AE277" i="8"/>
  <c r="C278" i="8"/>
  <c r="D278" i="8"/>
  <c r="E278" i="8"/>
  <c r="F278" i="8"/>
  <c r="O278" i="8" s="1"/>
  <c r="G278" i="8"/>
  <c r="H278" i="8"/>
  <c r="I278" i="8"/>
  <c r="J278" i="8"/>
  <c r="K278" i="8"/>
  <c r="L278" i="8"/>
  <c r="M278" i="8"/>
  <c r="N278" i="8"/>
  <c r="P278" i="8"/>
  <c r="Q278" i="8"/>
  <c r="R278" i="8"/>
  <c r="T278" i="8"/>
  <c r="X278" i="8" s="1"/>
  <c r="U278" i="8"/>
  <c r="V278" i="8"/>
  <c r="W278" i="8"/>
  <c r="Z278" i="8"/>
  <c r="AA278" i="8"/>
  <c r="AB278" i="8"/>
  <c r="AC278" i="8"/>
  <c r="AD278" i="8"/>
  <c r="AE278" i="8"/>
  <c r="B279" i="8"/>
  <c r="C279" i="8"/>
  <c r="D279" i="8"/>
  <c r="E279" i="8"/>
  <c r="F279" i="8"/>
  <c r="G279" i="8"/>
  <c r="H279" i="8"/>
  <c r="I279" i="8"/>
  <c r="J279" i="8"/>
  <c r="K279" i="8"/>
  <c r="L279" i="8"/>
  <c r="M279" i="8"/>
  <c r="N279" i="8"/>
  <c r="O279" i="8"/>
  <c r="P279" i="8"/>
  <c r="S279" i="8" s="1"/>
  <c r="Q279" i="8"/>
  <c r="R279" i="8"/>
  <c r="T279" i="8"/>
  <c r="U279" i="8"/>
  <c r="X279" i="8" s="1"/>
  <c r="V279" i="8"/>
  <c r="W279" i="8"/>
  <c r="Z279" i="8"/>
  <c r="AC279" i="8" s="1"/>
  <c r="AA279" i="8"/>
  <c r="AB279" i="8"/>
  <c r="AD279" i="8"/>
  <c r="AE279" i="8"/>
  <c r="B280" i="8"/>
  <c r="C280" i="8"/>
  <c r="D280" i="8"/>
  <c r="E280" i="8"/>
  <c r="F280" i="8"/>
  <c r="G280" i="8"/>
  <c r="H280" i="8"/>
  <c r="I280" i="8"/>
  <c r="J280" i="8"/>
  <c r="K280" i="8"/>
  <c r="L280" i="8"/>
  <c r="M280" i="8"/>
  <c r="N280" i="8"/>
  <c r="O280" i="8"/>
  <c r="P280" i="8"/>
  <c r="S280" i="8" s="1"/>
  <c r="Q280" i="8"/>
  <c r="R280" i="8"/>
  <c r="T280" i="8"/>
  <c r="U280" i="8"/>
  <c r="X280" i="8" s="1"/>
  <c r="V280" i="8"/>
  <c r="W280" i="8"/>
  <c r="Z280" i="8"/>
  <c r="AA280" i="8"/>
  <c r="AB280" i="8"/>
  <c r="AC280" i="8"/>
  <c r="AD280" i="8"/>
  <c r="AE280" i="8"/>
  <c r="B281" i="8"/>
  <c r="C281" i="8"/>
  <c r="D281" i="8"/>
  <c r="E281" i="8"/>
  <c r="F281" i="8"/>
  <c r="T281" i="8" s="1"/>
  <c r="G281" i="8"/>
  <c r="H281" i="8"/>
  <c r="I281" i="8"/>
  <c r="J281" i="8"/>
  <c r="K281" i="8"/>
  <c r="L281" i="8"/>
  <c r="M281" i="8"/>
  <c r="N281" i="8"/>
  <c r="O281" i="8"/>
  <c r="P281" i="8"/>
  <c r="S281" i="8" s="1"/>
  <c r="Q281" i="8"/>
  <c r="R281" i="8"/>
  <c r="U281" i="8"/>
  <c r="X281" i="8" s="1"/>
  <c r="V281" i="8"/>
  <c r="W281" i="8"/>
  <c r="Z281" i="8"/>
  <c r="AC281" i="8" s="1"/>
  <c r="AA281" i="8"/>
  <c r="AB281" i="8"/>
  <c r="AD281" i="8"/>
  <c r="AE281" i="8"/>
  <c r="B282" i="8"/>
  <c r="C282" i="8"/>
  <c r="D282" i="8"/>
  <c r="E282" i="8"/>
  <c r="F282" i="8"/>
  <c r="O282" i="8" s="1"/>
  <c r="G282" i="8"/>
  <c r="H282" i="8"/>
  <c r="I282" i="8"/>
  <c r="J282" i="8"/>
  <c r="K282" i="8"/>
  <c r="L282" i="8"/>
  <c r="M282" i="8"/>
  <c r="N282" i="8"/>
  <c r="P282" i="8"/>
  <c r="Q282" i="8"/>
  <c r="R282" i="8"/>
  <c r="S282" i="8"/>
  <c r="T282" i="8"/>
  <c r="U282" i="8"/>
  <c r="X282" i="8" s="1"/>
  <c r="V282" i="8"/>
  <c r="W282" i="8"/>
  <c r="Z282" i="8"/>
  <c r="AC282" i="8" s="1"/>
  <c r="AA282" i="8"/>
  <c r="AB282" i="8"/>
  <c r="AD282" i="8"/>
  <c r="AE282" i="8"/>
  <c r="C283" i="8"/>
  <c r="D283" i="8"/>
  <c r="E283" i="8"/>
  <c r="F283" i="8"/>
  <c r="B283" i="8" s="1"/>
  <c r="G283" i="8"/>
  <c r="H283" i="8"/>
  <c r="I283" i="8"/>
  <c r="J283" i="8"/>
  <c r="K283" i="8"/>
  <c r="L283" i="8"/>
  <c r="M283" i="8"/>
  <c r="N283" i="8"/>
  <c r="O283" i="8"/>
  <c r="P283" i="8"/>
  <c r="S283" i="8" s="1"/>
  <c r="Q283" i="8"/>
  <c r="R283" i="8"/>
  <c r="U283" i="8"/>
  <c r="V283" i="8"/>
  <c r="W283" i="8"/>
  <c r="Z283" i="8"/>
  <c r="AC283" i="8" s="1"/>
  <c r="AA283" i="8"/>
  <c r="AB283" i="8"/>
  <c r="AD283" i="8"/>
  <c r="AE283" i="8"/>
  <c r="B284" i="8"/>
  <c r="C284" i="8"/>
  <c r="D284" i="8"/>
  <c r="E284" i="8"/>
  <c r="F284" i="8"/>
  <c r="G284" i="8"/>
  <c r="H284" i="8"/>
  <c r="I284" i="8"/>
  <c r="J284" i="8"/>
  <c r="K284" i="8"/>
  <c r="L284" i="8"/>
  <c r="M284" i="8"/>
  <c r="N284" i="8"/>
  <c r="O284" i="8"/>
  <c r="P284" i="8"/>
  <c r="S284" i="8" s="1"/>
  <c r="Q284" i="8"/>
  <c r="R284" i="8"/>
  <c r="T284" i="8"/>
  <c r="X284" i="8" s="1"/>
  <c r="U284" i="8"/>
  <c r="V284" i="8"/>
  <c r="W284" i="8"/>
  <c r="Z284" i="8"/>
  <c r="AC284" i="8" s="1"/>
  <c r="AA284" i="8"/>
  <c r="AB284" i="8"/>
  <c r="AD284" i="8"/>
  <c r="AE284" i="8"/>
  <c r="B285" i="8"/>
  <c r="C285" i="8"/>
  <c r="D285" i="8"/>
  <c r="E285" i="8"/>
  <c r="F285" i="8"/>
  <c r="G285" i="8"/>
  <c r="H285" i="8"/>
  <c r="I285" i="8"/>
  <c r="J285" i="8"/>
  <c r="K285" i="8"/>
  <c r="L285" i="8"/>
  <c r="M285" i="8"/>
  <c r="N285" i="8"/>
  <c r="O285" i="8"/>
  <c r="S285" i="8" s="1"/>
  <c r="P285" i="8"/>
  <c r="Q285" i="8"/>
  <c r="R285" i="8"/>
  <c r="T285" i="8"/>
  <c r="U285" i="8"/>
  <c r="X285" i="8" s="1"/>
  <c r="V285" i="8"/>
  <c r="W285" i="8"/>
  <c r="Z285" i="8"/>
  <c r="AC285" i="8" s="1"/>
  <c r="AA285" i="8"/>
  <c r="AB285" i="8"/>
  <c r="AD285" i="8"/>
  <c r="AE285" i="8"/>
  <c r="C286" i="8"/>
  <c r="D286" i="8"/>
  <c r="E286" i="8"/>
  <c r="F286" i="8"/>
  <c r="B286" i="8" s="1"/>
  <c r="G286" i="8"/>
  <c r="H286" i="8"/>
  <c r="I286" i="8"/>
  <c r="J286" i="8"/>
  <c r="K286" i="8"/>
  <c r="L286" i="8"/>
  <c r="M286" i="8"/>
  <c r="N286" i="8"/>
  <c r="P286" i="8"/>
  <c r="Q286" i="8"/>
  <c r="R286" i="8"/>
  <c r="T286" i="8"/>
  <c r="U286" i="8"/>
  <c r="X286" i="8" s="1"/>
  <c r="V286" i="8"/>
  <c r="W286" i="8"/>
  <c r="Z286" i="8"/>
  <c r="AC286" i="8" s="1"/>
  <c r="AA286" i="8"/>
  <c r="AB286" i="8"/>
  <c r="AD286" i="8"/>
  <c r="AE286" i="8"/>
  <c r="B287" i="8"/>
  <c r="C287" i="8"/>
  <c r="D287" i="8"/>
  <c r="E287" i="8"/>
  <c r="F287" i="8"/>
  <c r="G287" i="8"/>
  <c r="H287" i="8"/>
  <c r="I287" i="8"/>
  <c r="J287" i="8"/>
  <c r="K287" i="8"/>
  <c r="L287" i="8"/>
  <c r="M287" i="8"/>
  <c r="N287" i="8"/>
  <c r="O287" i="8"/>
  <c r="P287" i="8"/>
  <c r="S287" i="8" s="1"/>
  <c r="Q287" i="8"/>
  <c r="R287" i="8"/>
  <c r="T287" i="8"/>
  <c r="U287" i="8"/>
  <c r="X287" i="8" s="1"/>
  <c r="V287" i="8"/>
  <c r="W287" i="8"/>
  <c r="Z287" i="8"/>
  <c r="AA287" i="8"/>
  <c r="AB287" i="8"/>
  <c r="AC287" i="8"/>
  <c r="AD287" i="8"/>
  <c r="AE287" i="8"/>
  <c r="B288" i="8"/>
  <c r="C288" i="8"/>
  <c r="D288" i="8"/>
  <c r="E288" i="8"/>
  <c r="F288" i="8"/>
  <c r="T288" i="8" s="1"/>
  <c r="X288" i="8" s="1"/>
  <c r="G288" i="8"/>
  <c r="H288" i="8"/>
  <c r="I288" i="8"/>
  <c r="J288" i="8"/>
  <c r="K288" i="8"/>
  <c r="L288" i="8"/>
  <c r="M288" i="8"/>
  <c r="N288" i="8"/>
  <c r="O288" i="8"/>
  <c r="P288" i="8"/>
  <c r="S288" i="8" s="1"/>
  <c r="Q288" i="8"/>
  <c r="R288" i="8"/>
  <c r="U288" i="8"/>
  <c r="V288" i="8"/>
  <c r="W288" i="8"/>
  <c r="Z288" i="8"/>
  <c r="AA288" i="8"/>
  <c r="AB288" i="8"/>
  <c r="AC288" i="8" s="1"/>
  <c r="AD288" i="8"/>
  <c r="AE288" i="8"/>
  <c r="C289" i="8"/>
  <c r="D289" i="8"/>
  <c r="E289" i="8"/>
  <c r="F289" i="8"/>
  <c r="T289" i="8" s="1"/>
  <c r="X289" i="8" s="1"/>
  <c r="G289" i="8"/>
  <c r="H289" i="8"/>
  <c r="I289" i="8"/>
  <c r="J289" i="8"/>
  <c r="K289" i="8"/>
  <c r="L289" i="8"/>
  <c r="M289" i="8"/>
  <c r="N289" i="8"/>
  <c r="P289" i="8"/>
  <c r="Q289" i="8"/>
  <c r="R289" i="8"/>
  <c r="U289" i="8"/>
  <c r="V289" i="8"/>
  <c r="W289" i="8"/>
  <c r="Z289" i="8"/>
  <c r="AA289" i="8"/>
  <c r="AB289" i="8"/>
  <c r="AD289" i="8"/>
  <c r="AE289" i="8"/>
  <c r="B290" i="8"/>
  <c r="C290" i="8"/>
  <c r="D290" i="8"/>
  <c r="E290" i="8"/>
  <c r="F290" i="8"/>
  <c r="O290" i="8" s="1"/>
  <c r="G290" i="8"/>
  <c r="H290" i="8"/>
  <c r="I290" i="8"/>
  <c r="J290" i="8"/>
  <c r="K290" i="8"/>
  <c r="L290" i="8"/>
  <c r="M290" i="8"/>
  <c r="N290" i="8"/>
  <c r="P290" i="8"/>
  <c r="S290" i="8" s="1"/>
  <c r="Q290" i="8"/>
  <c r="R290" i="8"/>
  <c r="T290" i="8"/>
  <c r="X290" i="8" s="1"/>
  <c r="U290" i="8"/>
  <c r="V290" i="8"/>
  <c r="W290" i="8"/>
  <c r="Z290" i="8"/>
  <c r="AC290" i="8" s="1"/>
  <c r="AA290" i="8"/>
  <c r="AB290" i="8"/>
  <c r="AD290" i="8"/>
  <c r="AE290" i="8"/>
  <c r="C291" i="8"/>
  <c r="D291" i="8"/>
  <c r="E291" i="8"/>
  <c r="F291" i="8"/>
  <c r="B291" i="8" s="1"/>
  <c r="G291" i="8"/>
  <c r="H291" i="8"/>
  <c r="I291" i="8"/>
  <c r="J291" i="8"/>
  <c r="K291" i="8"/>
  <c r="L291" i="8"/>
  <c r="M291" i="8"/>
  <c r="N291" i="8"/>
  <c r="O291" i="8"/>
  <c r="P291" i="8"/>
  <c r="S291" i="8" s="1"/>
  <c r="Q291" i="8"/>
  <c r="R291" i="8"/>
  <c r="T291" i="8"/>
  <c r="U291" i="8"/>
  <c r="X291" i="8" s="1"/>
  <c r="V291" i="8"/>
  <c r="W291" i="8"/>
  <c r="Z291" i="8"/>
  <c r="AA291" i="8"/>
  <c r="AB291" i="8"/>
  <c r="AC291" i="8"/>
  <c r="AD291" i="8"/>
  <c r="AE291" i="8"/>
  <c r="B292" i="8"/>
  <c r="C292" i="8"/>
  <c r="D292" i="8"/>
  <c r="E292" i="8"/>
  <c r="F292" i="8"/>
  <c r="T292" i="8" s="1"/>
  <c r="X292" i="8" s="1"/>
  <c r="G292" i="8"/>
  <c r="H292" i="8"/>
  <c r="I292" i="8"/>
  <c r="J292" i="8"/>
  <c r="K292" i="8"/>
  <c r="L292" i="8"/>
  <c r="M292" i="8"/>
  <c r="N292" i="8"/>
  <c r="O292" i="8"/>
  <c r="P292" i="8"/>
  <c r="S292" i="8" s="1"/>
  <c r="Q292" i="8"/>
  <c r="R292" i="8"/>
  <c r="U292" i="8"/>
  <c r="V292" i="8"/>
  <c r="W292" i="8"/>
  <c r="Z292" i="8"/>
  <c r="AC292" i="8" s="1"/>
  <c r="AA292" i="8"/>
  <c r="AB292" i="8"/>
  <c r="AD292" i="8"/>
  <c r="AE292" i="8"/>
  <c r="C293" i="8"/>
  <c r="D293" i="8"/>
  <c r="E293" i="8"/>
  <c r="F293" i="8"/>
  <c r="T293" i="8" s="1"/>
  <c r="G293" i="8"/>
  <c r="H293" i="8"/>
  <c r="I293" i="8"/>
  <c r="J293" i="8"/>
  <c r="K293" i="8"/>
  <c r="L293" i="8"/>
  <c r="M293" i="8"/>
  <c r="N293" i="8"/>
  <c r="P293" i="8"/>
  <c r="Q293" i="8"/>
  <c r="R293" i="8"/>
  <c r="U293" i="8"/>
  <c r="V293" i="8"/>
  <c r="W293" i="8"/>
  <c r="Z293" i="8"/>
  <c r="AA293" i="8"/>
  <c r="AB293" i="8"/>
  <c r="AC293" i="8"/>
  <c r="AD293" i="8"/>
  <c r="AE293" i="8"/>
  <c r="B294" i="8"/>
  <c r="C294" i="8"/>
  <c r="D294" i="8"/>
  <c r="E294" i="8"/>
  <c r="F294" i="8"/>
  <c r="T294" i="8" s="1"/>
  <c r="X294" i="8" s="1"/>
  <c r="G294" i="8"/>
  <c r="H294" i="8"/>
  <c r="I294" i="8"/>
  <c r="J294" i="8"/>
  <c r="K294" i="8"/>
  <c r="L294" i="8"/>
  <c r="M294" i="8"/>
  <c r="N294" i="8"/>
  <c r="O294" i="8"/>
  <c r="P294" i="8"/>
  <c r="Q294" i="8"/>
  <c r="R294" i="8"/>
  <c r="U294" i="8"/>
  <c r="V294" i="8"/>
  <c r="W294" i="8"/>
  <c r="Z294" i="8"/>
  <c r="AC294" i="8" s="1"/>
  <c r="AA294" i="8"/>
  <c r="AB294" i="8"/>
  <c r="AD294" i="8"/>
  <c r="AE294" i="8"/>
  <c r="B295" i="8"/>
  <c r="C295" i="8"/>
  <c r="D295" i="8"/>
  <c r="E295" i="8"/>
  <c r="F295" i="8"/>
  <c r="G295" i="8"/>
  <c r="H295" i="8"/>
  <c r="I295" i="8"/>
  <c r="J295" i="8"/>
  <c r="K295" i="8"/>
  <c r="L295" i="8"/>
  <c r="M295" i="8"/>
  <c r="N295" i="8"/>
  <c r="O295" i="8"/>
  <c r="P295" i="8"/>
  <c r="Q295" i="8"/>
  <c r="R295" i="8"/>
  <c r="S295" i="8"/>
  <c r="T295" i="8"/>
  <c r="U295" i="8"/>
  <c r="X295" i="8" s="1"/>
  <c r="V295" i="8"/>
  <c r="W295" i="8"/>
  <c r="Z295" i="8"/>
  <c r="AA295" i="8"/>
  <c r="AB295" i="8"/>
  <c r="AC295" i="8" s="1"/>
  <c r="AD295" i="8"/>
  <c r="AE295" i="8"/>
  <c r="AC4" i="1"/>
  <c r="AD4" i="1"/>
  <c r="AC5" i="1"/>
  <c r="AD5" i="1"/>
  <c r="AC6" i="1"/>
  <c r="AD6" i="1"/>
  <c r="AC7" i="1"/>
  <c r="AD7" i="1"/>
  <c r="AC8" i="1"/>
  <c r="AD8" i="1"/>
  <c r="AC9" i="1"/>
  <c r="AD9" i="1"/>
  <c r="AC10" i="1"/>
  <c r="AD10" i="1"/>
  <c r="AC11" i="1"/>
  <c r="AD11" i="1"/>
  <c r="AC12" i="1"/>
  <c r="AD12" i="1"/>
  <c r="AC13" i="1"/>
  <c r="AD13" i="1"/>
  <c r="AC14" i="1"/>
  <c r="AD14" i="1"/>
  <c r="AC15" i="1"/>
  <c r="AD15" i="1"/>
  <c r="AC16" i="1"/>
  <c r="AD16" i="1"/>
  <c r="AC17" i="1"/>
  <c r="AD17" i="1"/>
  <c r="AC18" i="1"/>
  <c r="AD18" i="1"/>
  <c r="AC19" i="1"/>
  <c r="AD19" i="1"/>
  <c r="AC20" i="1"/>
  <c r="AD20" i="1"/>
  <c r="AC21" i="1"/>
  <c r="AD21" i="1"/>
  <c r="AC22" i="1"/>
  <c r="AD22" i="1"/>
  <c r="AC23" i="1"/>
  <c r="AD23" i="1"/>
  <c r="AC24" i="1"/>
  <c r="AD24" i="1"/>
  <c r="AC25" i="1"/>
  <c r="AD25" i="1"/>
  <c r="AC26" i="1"/>
  <c r="AD26" i="1"/>
  <c r="AC27" i="1"/>
  <c r="AD27" i="1"/>
  <c r="AC28" i="1"/>
  <c r="AD28" i="1"/>
  <c r="AC29" i="1"/>
  <c r="AD29" i="1"/>
  <c r="AC30" i="1"/>
  <c r="AD30" i="1"/>
  <c r="AC31" i="1"/>
  <c r="AD31" i="1"/>
  <c r="AC32" i="1"/>
  <c r="AD32" i="1"/>
  <c r="AC33" i="1"/>
  <c r="AD33" i="1"/>
  <c r="AC34" i="1"/>
  <c r="AD34" i="1"/>
  <c r="AC35" i="1"/>
  <c r="AD35" i="1"/>
  <c r="AC36" i="1"/>
  <c r="AD36" i="1"/>
  <c r="AC37" i="1"/>
  <c r="AD37" i="1"/>
  <c r="AC38" i="1"/>
  <c r="AD38" i="1"/>
  <c r="AC39" i="1"/>
  <c r="AD39" i="1"/>
  <c r="AC40" i="1"/>
  <c r="AD40" i="1"/>
  <c r="AC41" i="1"/>
  <c r="AD41" i="1"/>
  <c r="AC42" i="1"/>
  <c r="AD42" i="1"/>
  <c r="AC43" i="1"/>
  <c r="AD43" i="1"/>
  <c r="AC44" i="1"/>
  <c r="AD44" i="1"/>
  <c r="AC45" i="1"/>
  <c r="AD45" i="1"/>
  <c r="AC46" i="1"/>
  <c r="AD46" i="1"/>
  <c r="AC47" i="1"/>
  <c r="AD47" i="1"/>
  <c r="AC48" i="1"/>
  <c r="AD48" i="1"/>
  <c r="AC49" i="1"/>
  <c r="AD49" i="1"/>
  <c r="AC50" i="1"/>
  <c r="AD50" i="1"/>
  <c r="AC51" i="1"/>
  <c r="AD51" i="1"/>
  <c r="AC52" i="1"/>
  <c r="AD52" i="1"/>
  <c r="AC53" i="1"/>
  <c r="AD53" i="1"/>
  <c r="AC54" i="1"/>
  <c r="AD54" i="1"/>
  <c r="AC55" i="1"/>
  <c r="AD55" i="1"/>
  <c r="AC56" i="1"/>
  <c r="AD56" i="1"/>
  <c r="AC57" i="1"/>
  <c r="AD57" i="1"/>
  <c r="AC58" i="1"/>
  <c r="AD58" i="1"/>
  <c r="AC59" i="1"/>
  <c r="AD59" i="1"/>
  <c r="AC60" i="1"/>
  <c r="AD60" i="1"/>
  <c r="AC61" i="1"/>
  <c r="AD61" i="1"/>
  <c r="AC62" i="1"/>
  <c r="AD62" i="1"/>
  <c r="AC63" i="1"/>
  <c r="AD63" i="1"/>
  <c r="AC64" i="1"/>
  <c r="AD64" i="1"/>
  <c r="AC65" i="1"/>
  <c r="AD65" i="1"/>
  <c r="AC66" i="1"/>
  <c r="AD66" i="1"/>
  <c r="AC67" i="1"/>
  <c r="AD67" i="1"/>
  <c r="AC68" i="1"/>
  <c r="AD68" i="1"/>
  <c r="AC69" i="1"/>
  <c r="AD69" i="1"/>
  <c r="AC70" i="1"/>
  <c r="AD70" i="1"/>
  <c r="AC71" i="1"/>
  <c r="AD71" i="1"/>
  <c r="AC72" i="1"/>
  <c r="AD72" i="1"/>
  <c r="AC73" i="1"/>
  <c r="AD73" i="1"/>
  <c r="AC74" i="1"/>
  <c r="AD74" i="1"/>
  <c r="AC75" i="1"/>
  <c r="AD75" i="1"/>
  <c r="AC76" i="1"/>
  <c r="AD76" i="1"/>
  <c r="AC77" i="1"/>
  <c r="AD77" i="1"/>
  <c r="AC78" i="1"/>
  <c r="AD78" i="1"/>
  <c r="AC79" i="1"/>
  <c r="AD79" i="1"/>
  <c r="AC80" i="1"/>
  <c r="AD80" i="1"/>
  <c r="AC81" i="1"/>
  <c r="AD81" i="1"/>
  <c r="AC82" i="1"/>
  <c r="AD82" i="1"/>
  <c r="AC83" i="1"/>
  <c r="AD83" i="1"/>
  <c r="AC84" i="1"/>
  <c r="AD84" i="1"/>
  <c r="AC85" i="1"/>
  <c r="AD85" i="1"/>
  <c r="AC86" i="1"/>
  <c r="AD86" i="1"/>
  <c r="AC87" i="1"/>
  <c r="AD87" i="1"/>
  <c r="AC88" i="1"/>
  <c r="AD88" i="1"/>
  <c r="AC89" i="1"/>
  <c r="AD89" i="1"/>
  <c r="AC90" i="1"/>
  <c r="AD90" i="1"/>
  <c r="AC91" i="1"/>
  <c r="AD91" i="1"/>
  <c r="AC92" i="1"/>
  <c r="AD92" i="1"/>
  <c r="AC93" i="1"/>
  <c r="AD93" i="1"/>
  <c r="AC94" i="1"/>
  <c r="AD94" i="1"/>
  <c r="AC95" i="1"/>
  <c r="AD95" i="1"/>
  <c r="AC96" i="1"/>
  <c r="AD96" i="1"/>
  <c r="AC97" i="1"/>
  <c r="AD97" i="1"/>
  <c r="AC98" i="1"/>
  <c r="AD98" i="1"/>
  <c r="AC99" i="1"/>
  <c r="AD99" i="1"/>
  <c r="AC100" i="1"/>
  <c r="AD100" i="1"/>
  <c r="AC101" i="1"/>
  <c r="AD101" i="1"/>
  <c r="AC102" i="1"/>
  <c r="AD102" i="1"/>
  <c r="AC103" i="1"/>
  <c r="AD103" i="1"/>
  <c r="AC104" i="1"/>
  <c r="AD104" i="1"/>
  <c r="AC105" i="1"/>
  <c r="AD105" i="1"/>
  <c r="AC106" i="1"/>
  <c r="AD106" i="1"/>
  <c r="AC107" i="1"/>
  <c r="AD107" i="1"/>
  <c r="AC108" i="1"/>
  <c r="AD108" i="1"/>
  <c r="AC109" i="1"/>
  <c r="AD109" i="1"/>
  <c r="AC110" i="1"/>
  <c r="AD110" i="1"/>
  <c r="AC111" i="1"/>
  <c r="AD111" i="1"/>
  <c r="AC112" i="1"/>
  <c r="AD112" i="1"/>
  <c r="AC113" i="1"/>
  <c r="AD113" i="1"/>
  <c r="AC114" i="1"/>
  <c r="AD114" i="1"/>
  <c r="AC115" i="1"/>
  <c r="AD115" i="1"/>
  <c r="AC116" i="1"/>
  <c r="AD116" i="1"/>
  <c r="AC117" i="1"/>
  <c r="AD117" i="1"/>
  <c r="AC118" i="1"/>
  <c r="AD118" i="1"/>
  <c r="AC119" i="1"/>
  <c r="AD119" i="1"/>
  <c r="AC120" i="1"/>
  <c r="AD120" i="1"/>
  <c r="AC121" i="1"/>
  <c r="AD121" i="1"/>
  <c r="AC122" i="1"/>
  <c r="AD122" i="1"/>
  <c r="AC123" i="1"/>
  <c r="AD123" i="1"/>
  <c r="AC124" i="1"/>
  <c r="AD124" i="1"/>
  <c r="AC125" i="1"/>
  <c r="AD125" i="1"/>
  <c r="AC126" i="1"/>
  <c r="AD126" i="1"/>
  <c r="AC127" i="1"/>
  <c r="AD127" i="1"/>
  <c r="AC128" i="1"/>
  <c r="AD128" i="1"/>
  <c r="AC129" i="1"/>
  <c r="AD129" i="1"/>
  <c r="AC130" i="1"/>
  <c r="AD130" i="1"/>
  <c r="S268" i="8" l="1"/>
  <c r="X264" i="8"/>
  <c r="X267" i="8"/>
  <c r="S264" i="8"/>
  <c r="X244" i="8"/>
  <c r="X218" i="8"/>
  <c r="T210" i="8"/>
  <c r="X210" i="8" s="1"/>
  <c r="O210" i="8"/>
  <c r="X206" i="8"/>
  <c r="B201" i="8"/>
  <c r="O201" i="8"/>
  <c r="S201" i="8" s="1"/>
  <c r="S200" i="8"/>
  <c r="O148" i="8"/>
  <c r="B148" i="8"/>
  <c r="T148" i="8"/>
  <c r="X148" i="8" s="1"/>
  <c r="B253" i="8"/>
  <c r="T244" i="8"/>
  <c r="T242" i="8"/>
  <c r="X242" i="8" s="1"/>
  <c r="O222" i="8"/>
  <c r="S222" i="8" s="1"/>
  <c r="B222" i="8"/>
  <c r="T221" i="8"/>
  <c r="X221" i="8" s="1"/>
  <c r="O221" i="8"/>
  <c r="S221" i="8" s="1"/>
  <c r="X192" i="8"/>
  <c r="B183" i="8"/>
  <c r="O183" i="8"/>
  <c r="S183" i="8" s="1"/>
  <c r="T183" i="8"/>
  <c r="B167" i="8"/>
  <c r="T167" i="8"/>
  <c r="X167" i="8" s="1"/>
  <c r="O167" i="8"/>
  <c r="S167" i="8" s="1"/>
  <c r="B261" i="8"/>
  <c r="B257" i="8"/>
  <c r="O286" i="8"/>
  <c r="S286" i="8" s="1"/>
  <c r="X277" i="8"/>
  <c r="O275" i="8"/>
  <c r="S275" i="8" s="1"/>
  <c r="B274" i="8"/>
  <c r="O269" i="8"/>
  <c r="S269" i="8" s="1"/>
  <c r="T268" i="8"/>
  <c r="X268" i="8" s="1"/>
  <c r="O265" i="8"/>
  <c r="S265" i="8" s="1"/>
  <c r="T264" i="8"/>
  <c r="O250" i="8"/>
  <c r="S250" i="8" s="1"/>
  <c r="B231" i="8"/>
  <c r="T231" i="8"/>
  <c r="X231" i="8" s="1"/>
  <c r="X228" i="8"/>
  <c r="B226" i="8"/>
  <c r="B218" i="8"/>
  <c r="T218" i="8"/>
  <c r="S212" i="8"/>
  <c r="AC208" i="8"/>
  <c r="B199" i="8"/>
  <c r="T199" i="8"/>
  <c r="X199" i="8" s="1"/>
  <c r="O199" i="8"/>
  <c r="S199" i="8" s="1"/>
  <c r="O190" i="8"/>
  <c r="S190" i="8" s="1"/>
  <c r="B190" i="8"/>
  <c r="T190" i="8"/>
  <c r="X190" i="8" s="1"/>
  <c r="AC189" i="8"/>
  <c r="B278" i="8"/>
  <c r="T266" i="8"/>
  <c r="X266" i="8" s="1"/>
  <c r="X243" i="8"/>
  <c r="X241" i="8"/>
  <c r="T228" i="8"/>
  <c r="B224" i="8"/>
  <c r="T224" i="8"/>
  <c r="X224" i="8" s="1"/>
  <c r="S202" i="8"/>
  <c r="T201" i="8"/>
  <c r="X201" i="8" s="1"/>
  <c r="S160" i="8"/>
  <c r="B159" i="8"/>
  <c r="T159" i="8"/>
  <c r="O159" i="8"/>
  <c r="S159" i="8" s="1"/>
  <c r="T225" i="8"/>
  <c r="O225" i="8"/>
  <c r="S225" i="8" s="1"/>
  <c r="O214" i="8"/>
  <c r="S214" i="8" s="1"/>
  <c r="B214" i="8"/>
  <c r="B293" i="8"/>
  <c r="B289" i="8"/>
  <c r="AC289" i="8"/>
  <c r="T283" i="8"/>
  <c r="X283" i="8" s="1"/>
  <c r="S278" i="8"/>
  <c r="O293" i="8"/>
  <c r="S293" i="8" s="1"/>
  <c r="O289" i="8"/>
  <c r="S289" i="8" s="1"/>
  <c r="X269" i="8"/>
  <c r="B268" i="8"/>
  <c r="O267" i="8"/>
  <c r="S267" i="8" s="1"/>
  <c r="B266" i="8"/>
  <c r="B264" i="8"/>
  <c r="O261" i="8"/>
  <c r="S261" i="8" s="1"/>
  <c r="O257" i="8"/>
  <c r="S257" i="8" s="1"/>
  <c r="O253" i="8"/>
  <c r="S253" i="8" s="1"/>
  <c r="S244" i="8"/>
  <c r="S242" i="8"/>
  <c r="S229" i="8"/>
  <c r="B228" i="8"/>
  <c r="B225" i="8"/>
  <c r="B220" i="8"/>
  <c r="T220" i="8"/>
  <c r="X220" i="8" s="1"/>
  <c r="T214" i="8"/>
  <c r="X214" i="8" s="1"/>
  <c r="B210" i="8"/>
  <c r="X209" i="8"/>
  <c r="S205" i="8"/>
  <c r="AC193" i="8"/>
  <c r="T193" i="8"/>
  <c r="B193" i="8"/>
  <c r="O164" i="8"/>
  <c r="B164" i="8"/>
  <c r="T164" i="8"/>
  <c r="X164" i="8" s="1"/>
  <c r="O206" i="8"/>
  <c r="S206" i="8" s="1"/>
  <c r="B206" i="8"/>
  <c r="X165" i="8"/>
  <c r="T229" i="8"/>
  <c r="X229" i="8" s="1"/>
  <c r="B229" i="8"/>
  <c r="S216" i="8"/>
  <c r="T197" i="8"/>
  <c r="X197" i="8" s="1"/>
  <c r="B197" i="8"/>
  <c r="B175" i="8"/>
  <c r="T175" i="8"/>
  <c r="X175" i="8" s="1"/>
  <c r="O175" i="8"/>
  <c r="S175" i="8" s="1"/>
  <c r="S270" i="8"/>
  <c r="X293" i="8"/>
  <c r="X261" i="8"/>
  <c r="S294" i="8"/>
  <c r="AC273" i="8"/>
  <c r="T267" i="8"/>
  <c r="B265" i="8"/>
  <c r="S262" i="8"/>
  <c r="X249" i="8"/>
  <c r="X247" i="8"/>
  <c r="O246" i="8"/>
  <c r="S246" i="8" s="1"/>
  <c r="T246" i="8"/>
  <c r="X246" i="8" s="1"/>
  <c r="O216" i="8"/>
  <c r="B216" i="8"/>
  <c r="AC215" i="8"/>
  <c r="B215" i="8"/>
  <c r="T215" i="8"/>
  <c r="X215" i="8" s="1"/>
  <c r="O215" i="8"/>
  <c r="S215" i="8" s="1"/>
  <c r="S213" i="8"/>
  <c r="S210" i="8"/>
  <c r="S195" i="8"/>
  <c r="T194" i="8"/>
  <c r="B194" i="8"/>
  <c r="O176" i="8"/>
  <c r="S176" i="8" s="1"/>
  <c r="B176" i="8"/>
  <c r="T176" i="8"/>
  <c r="X176" i="8" s="1"/>
  <c r="B136" i="8"/>
  <c r="O160" i="8"/>
  <c r="B160" i="8"/>
  <c r="T160" i="8"/>
  <c r="X160" i="8" s="1"/>
  <c r="S158" i="8"/>
  <c r="O140" i="8"/>
  <c r="B140" i="8"/>
  <c r="T140" i="8"/>
  <c r="X140" i="8" s="1"/>
  <c r="X211" i="8"/>
  <c r="S207" i="8"/>
  <c r="X194" i="8"/>
  <c r="T189" i="8"/>
  <c r="X189" i="8" s="1"/>
  <c r="B189" i="8"/>
  <c r="S182" i="8"/>
  <c r="O172" i="8"/>
  <c r="S172" i="8" s="1"/>
  <c r="B172" i="8"/>
  <c r="T172" i="8"/>
  <c r="X172" i="8" s="1"/>
  <c r="S162" i="8"/>
  <c r="B151" i="8"/>
  <c r="T151" i="8"/>
  <c r="X151" i="8" s="1"/>
  <c r="O151" i="8"/>
  <c r="S151" i="8" s="1"/>
  <c r="X133" i="8"/>
  <c r="O168" i="8"/>
  <c r="S168" i="8" s="1"/>
  <c r="B168" i="8"/>
  <c r="T168" i="8"/>
  <c r="X168" i="8" s="1"/>
  <c r="S166" i="8"/>
  <c r="O156" i="8"/>
  <c r="B156" i="8"/>
  <c r="T156" i="8"/>
  <c r="X156" i="8" s="1"/>
  <c r="S150" i="8"/>
  <c r="X225" i="8"/>
  <c r="B207" i="8"/>
  <c r="T207" i="8"/>
  <c r="X207" i="8" s="1"/>
  <c r="AC237" i="8"/>
  <c r="S226" i="8"/>
  <c r="S197" i="8"/>
  <c r="S187" i="8"/>
  <c r="X183" i="8"/>
  <c r="O180" i="8"/>
  <c r="B180" i="8"/>
  <c r="T180" i="8"/>
  <c r="X180" i="8" s="1"/>
  <c r="S170" i="8"/>
  <c r="B143" i="8"/>
  <c r="T143" i="8"/>
  <c r="X143" i="8" s="1"/>
  <c r="O143" i="8"/>
  <c r="S143" i="8" s="1"/>
  <c r="X193" i="8"/>
  <c r="O191" i="8"/>
  <c r="S191" i="8" s="1"/>
  <c r="S186" i="8"/>
  <c r="S184" i="8"/>
  <c r="X159" i="8"/>
  <c r="T152" i="8"/>
  <c r="X152" i="8" s="1"/>
  <c r="B152" i="8"/>
  <c r="T144" i="8"/>
  <c r="X144" i="8" s="1"/>
  <c r="B144" i="8"/>
  <c r="S130" i="8"/>
  <c r="X114" i="8"/>
  <c r="B108" i="8"/>
  <c r="T108" i="8"/>
  <c r="X108" i="8" s="1"/>
  <c r="S88" i="8"/>
  <c r="S194" i="8"/>
  <c r="X137" i="8"/>
  <c r="AC133" i="8"/>
  <c r="X131" i="8"/>
  <c r="S105" i="8"/>
  <c r="S89" i="8"/>
  <c r="AC181" i="8"/>
  <c r="X179" i="8"/>
  <c r="X177" i="8"/>
  <c r="AC173" i="8"/>
  <c r="X171" i="8"/>
  <c r="X169" i="8"/>
  <c r="AC165" i="8"/>
  <c r="X163" i="8"/>
  <c r="X161" i="8"/>
  <c r="AC157" i="8"/>
  <c r="X155" i="8"/>
  <c r="X153" i="8"/>
  <c r="AC149" i="8"/>
  <c r="X147" i="8"/>
  <c r="X145" i="8"/>
  <c r="S138" i="8"/>
  <c r="S136" i="8"/>
  <c r="B127" i="8"/>
  <c r="T127" i="8"/>
  <c r="X124" i="8"/>
  <c r="B119" i="8"/>
  <c r="T119" i="8"/>
  <c r="X119" i="8" s="1"/>
  <c r="O106" i="8"/>
  <c r="S106" i="8" s="1"/>
  <c r="B106" i="8"/>
  <c r="T106" i="8"/>
  <c r="X106" i="8" s="1"/>
  <c r="B105" i="8"/>
  <c r="T105" i="8"/>
  <c r="X105" i="8" s="1"/>
  <c r="O105" i="8"/>
  <c r="S73" i="8"/>
  <c r="O72" i="8"/>
  <c r="S72" i="8" s="1"/>
  <c r="B72" i="8"/>
  <c r="T72" i="8"/>
  <c r="X8" i="8"/>
  <c r="B122" i="8"/>
  <c r="T122" i="8"/>
  <c r="X122" i="8" s="1"/>
  <c r="O90" i="8"/>
  <c r="S90" i="8" s="1"/>
  <c r="B90" i="8"/>
  <c r="T90" i="8"/>
  <c r="X90" i="8" s="1"/>
  <c r="X80" i="8"/>
  <c r="B73" i="8"/>
  <c r="T73" i="8"/>
  <c r="X73" i="8" s="1"/>
  <c r="O73" i="8"/>
  <c r="B182" i="8"/>
  <c r="S180" i="8"/>
  <c r="AC175" i="8"/>
  <c r="B174" i="8"/>
  <c r="AC167" i="8"/>
  <c r="B166" i="8"/>
  <c r="S164" i="8"/>
  <c r="AC159" i="8"/>
  <c r="B158" i="8"/>
  <c r="S156" i="8"/>
  <c r="AC151" i="8"/>
  <c r="B150" i="8"/>
  <c r="S148" i="8"/>
  <c r="AC143" i="8"/>
  <c r="B142" i="8"/>
  <c r="S140" i="8"/>
  <c r="B135" i="8"/>
  <c r="T135" i="8"/>
  <c r="X135" i="8" s="1"/>
  <c r="X127" i="8"/>
  <c r="T113" i="8"/>
  <c r="X113" i="8" s="1"/>
  <c r="O113" i="8"/>
  <c r="S113" i="8" s="1"/>
  <c r="B113" i="8"/>
  <c r="S124" i="8"/>
  <c r="S96" i="8"/>
  <c r="B124" i="8"/>
  <c r="O124" i="8"/>
  <c r="O27" i="8"/>
  <c r="S27" i="8" s="1"/>
  <c r="B27" i="8"/>
  <c r="T27" i="8"/>
  <c r="X27" i="8" s="1"/>
  <c r="B181" i="8"/>
  <c r="B173" i="8"/>
  <c r="B165" i="8"/>
  <c r="B157" i="8"/>
  <c r="B149" i="8"/>
  <c r="B141" i="8"/>
  <c r="B133" i="8"/>
  <c r="B125" i="8"/>
  <c r="B117" i="8"/>
  <c r="O114" i="8"/>
  <c r="S114" i="8" s="1"/>
  <c r="B114" i="8"/>
  <c r="B112" i="8"/>
  <c r="X101" i="8"/>
  <c r="O96" i="8"/>
  <c r="B96" i="8"/>
  <c r="T96" i="8"/>
  <c r="X96" i="8" s="1"/>
  <c r="X85" i="8"/>
  <c r="O80" i="8"/>
  <c r="S80" i="8" s="1"/>
  <c r="B80" i="8"/>
  <c r="T80" i="8"/>
  <c r="S65" i="8"/>
  <c r="O64" i="8"/>
  <c r="S64" i="8" s="1"/>
  <c r="B64" i="8"/>
  <c r="T64" i="8"/>
  <c r="S54" i="8"/>
  <c r="O51" i="8"/>
  <c r="S51" i="8" s="1"/>
  <c r="B51" i="8"/>
  <c r="T51" i="8"/>
  <c r="X51" i="8" s="1"/>
  <c r="X29" i="8"/>
  <c r="O104" i="8"/>
  <c r="S104" i="8" s="1"/>
  <c r="T104" i="8"/>
  <c r="X104" i="8" s="1"/>
  <c r="B89" i="8"/>
  <c r="T89" i="8"/>
  <c r="X89" i="8" s="1"/>
  <c r="O89" i="8"/>
  <c r="S46" i="8"/>
  <c r="O43" i="8"/>
  <c r="S43" i="8" s="1"/>
  <c r="B43" i="8"/>
  <c r="T43" i="8"/>
  <c r="X43" i="8" s="1"/>
  <c r="S41" i="8"/>
  <c r="X21" i="8"/>
  <c r="S17" i="8"/>
  <c r="S15" i="8"/>
  <c r="X5" i="8"/>
  <c r="X100" i="8"/>
  <c r="X93" i="8"/>
  <c r="S92" i="8"/>
  <c r="O88" i="8"/>
  <c r="B88" i="8"/>
  <c r="T88" i="8"/>
  <c r="X88" i="8" s="1"/>
  <c r="S85" i="8"/>
  <c r="X84" i="8"/>
  <c r="X77" i="8"/>
  <c r="S76" i="8"/>
  <c r="S68" i="8"/>
  <c r="X64" i="8"/>
  <c r="S22" i="8"/>
  <c r="O19" i="8"/>
  <c r="S19" i="8" s="1"/>
  <c r="B19" i="8"/>
  <c r="T19" i="8"/>
  <c r="X19" i="8" s="1"/>
  <c r="AC18" i="8"/>
  <c r="S7" i="8"/>
  <c r="S6" i="8"/>
  <c r="S109" i="8"/>
  <c r="S101" i="8"/>
  <c r="S94" i="8"/>
  <c r="S78" i="8"/>
  <c r="X72" i="8"/>
  <c r="X69" i="8"/>
  <c r="S62" i="8"/>
  <c r="O59" i="8"/>
  <c r="S59" i="8" s="1"/>
  <c r="B59" i="8"/>
  <c r="T59" i="8"/>
  <c r="X59" i="8" s="1"/>
  <c r="X13" i="8"/>
  <c r="O98" i="8"/>
  <c r="S98" i="8" s="1"/>
  <c r="B98" i="8"/>
  <c r="O82" i="8"/>
  <c r="S82" i="8" s="1"/>
  <c r="B82" i="8"/>
  <c r="S70" i="8"/>
  <c r="S38" i="8"/>
  <c r="O35" i="8"/>
  <c r="S35" i="8" s="1"/>
  <c r="B35" i="8"/>
  <c r="T35" i="8"/>
  <c r="X35" i="8" s="1"/>
  <c r="S14" i="8"/>
  <c r="O11" i="8"/>
  <c r="S11" i="8" s="1"/>
  <c r="B11" i="8"/>
  <c r="T11" i="8"/>
  <c r="X11" i="8" s="1"/>
  <c r="B104" i="8"/>
  <c r="B97" i="8"/>
  <c r="T97" i="8"/>
  <c r="X97" i="8" s="1"/>
  <c r="O97" i="8"/>
  <c r="S97" i="8" s="1"/>
  <c r="B81" i="8"/>
  <c r="T81" i="8"/>
  <c r="X81" i="8" s="1"/>
  <c r="O81" i="8"/>
  <c r="S81" i="8" s="1"/>
  <c r="B67" i="8"/>
  <c r="T67" i="8"/>
  <c r="X67" i="8" s="1"/>
  <c r="X40" i="8"/>
  <c r="X16" i="8"/>
  <c r="B74" i="8"/>
  <c r="B66" i="8"/>
  <c r="O65" i="8"/>
  <c r="B58" i="8"/>
  <c r="O57" i="8"/>
  <c r="S57" i="8" s="1"/>
  <c r="T56" i="8"/>
  <c r="X56" i="8" s="1"/>
  <c r="B50" i="8"/>
  <c r="O49" i="8"/>
  <c r="S49" i="8" s="1"/>
  <c r="T48" i="8"/>
  <c r="X48" i="8" s="1"/>
  <c r="B42" i="8"/>
  <c r="O41" i="8"/>
  <c r="T40" i="8"/>
  <c r="B34" i="8"/>
  <c r="O33" i="8"/>
  <c r="S33" i="8" s="1"/>
  <c r="T32" i="8"/>
  <c r="X32" i="8" s="1"/>
  <c r="B26" i="8"/>
  <c r="O25" i="8"/>
  <c r="S25" i="8" s="1"/>
  <c r="T24" i="8"/>
  <c r="X24" i="8" s="1"/>
  <c r="B18" i="8"/>
  <c r="O17" i="8"/>
  <c r="T16" i="8"/>
  <c r="B10" i="8"/>
  <c r="O9" i="8"/>
  <c r="S9" i="8" s="1"/>
  <c r="T8" i="8"/>
  <c r="B56" i="8"/>
  <c r="B48" i="8"/>
  <c r="B40" i="8"/>
  <c r="B32" i="8"/>
  <c r="B24" i="8"/>
  <c r="B16" i="8"/>
  <c r="B8" i="8"/>
  <c r="O7" i="8"/>
  <c r="T65" i="8"/>
  <c r="X65" i="8" s="1"/>
  <c r="T57" i="8"/>
  <c r="X57" i="8" s="1"/>
  <c r="T49" i="8"/>
  <c r="X49" i="8" s="1"/>
  <c r="T41" i="8"/>
  <c r="X41" i="8" s="1"/>
  <c r="T33" i="8"/>
  <c r="X33" i="8" s="1"/>
  <c r="T25" i="8"/>
  <c r="X25" i="8" s="1"/>
  <c r="O18" i="8"/>
  <c r="S18" i="8" s="1"/>
  <c r="T17" i="8"/>
  <c r="X17" i="8" s="1"/>
  <c r="T9" i="8"/>
  <c r="X9" i="8" s="1"/>
  <c r="AD3" i="1"/>
  <c r="AC3" i="1"/>
  <c r="F198" i="3" l="1"/>
  <c r="F184" i="3"/>
  <c r="F152" i="3"/>
  <c r="F178" i="3"/>
  <c r="F130" i="3"/>
  <c r="F99" i="3"/>
  <c r="F144" i="3"/>
  <c r="F201" i="3"/>
  <c r="F181" i="3"/>
  <c r="F137" i="3"/>
  <c r="F123" i="3"/>
  <c r="F83" i="3"/>
  <c r="F167" i="3"/>
  <c r="F191" i="3"/>
  <c r="F12" i="3"/>
  <c r="F88" i="3"/>
  <c r="F110" i="3"/>
  <c r="I215" i="3"/>
  <c r="AB3" i="8" l="1"/>
  <c r="AA3" i="8"/>
  <c r="Z3" i="8"/>
  <c r="W3" i="8"/>
  <c r="V3" i="8"/>
  <c r="U3" i="8"/>
  <c r="R3" i="8"/>
  <c r="Q3" i="8"/>
  <c r="P3" i="8"/>
  <c r="L3" i="8"/>
  <c r="K3" i="8"/>
  <c r="J3" i="8"/>
  <c r="H3" i="8"/>
  <c r="N3" i="8"/>
  <c r="M3" i="8"/>
  <c r="I3" i="8"/>
  <c r="G3" i="8"/>
  <c r="F3" i="8"/>
  <c r="E3" i="8"/>
  <c r="D3" i="8"/>
  <c r="C3" i="8"/>
  <c r="A4" i="2"/>
  <c r="B4" i="2"/>
  <c r="C4" i="2"/>
  <c r="D4" i="2"/>
  <c r="M4" i="2" s="1"/>
  <c r="E4" i="2"/>
  <c r="F4" i="2"/>
  <c r="G4" i="2"/>
  <c r="H4" i="2"/>
  <c r="I4" i="2"/>
  <c r="J4" i="2"/>
  <c r="K4" i="2"/>
  <c r="L4" i="2"/>
  <c r="A5" i="2"/>
  <c r="B5" i="2"/>
  <c r="C5" i="2"/>
  <c r="D5" i="2"/>
  <c r="E5" i="2"/>
  <c r="F5" i="2"/>
  <c r="G5" i="2"/>
  <c r="H5" i="2"/>
  <c r="I5" i="2"/>
  <c r="J5" i="2"/>
  <c r="K5" i="2"/>
  <c r="L5" i="2"/>
  <c r="A6" i="2"/>
  <c r="B6" i="2"/>
  <c r="C6" i="2"/>
  <c r="D6" i="2"/>
  <c r="M6" i="2" s="1"/>
  <c r="S6" i="2" s="1"/>
  <c r="E6" i="2"/>
  <c r="F6" i="2"/>
  <c r="G6" i="2"/>
  <c r="H6" i="2"/>
  <c r="I6" i="2"/>
  <c r="J6" i="2"/>
  <c r="K6" i="2"/>
  <c r="L6" i="2"/>
  <c r="A7" i="2"/>
  <c r="B7" i="2"/>
  <c r="C7" i="2"/>
  <c r="D7" i="2"/>
  <c r="E7" i="2"/>
  <c r="F7" i="2"/>
  <c r="G7" i="2"/>
  <c r="H7" i="2"/>
  <c r="I7" i="2"/>
  <c r="J7" i="2"/>
  <c r="K7" i="2"/>
  <c r="L7" i="2"/>
  <c r="A8" i="2"/>
  <c r="B8" i="2"/>
  <c r="C8" i="2"/>
  <c r="D8" i="2"/>
  <c r="E8" i="2"/>
  <c r="F8" i="2"/>
  <c r="G8" i="2"/>
  <c r="H8" i="2"/>
  <c r="I8" i="2"/>
  <c r="J8" i="2"/>
  <c r="K8" i="2"/>
  <c r="L8" i="2"/>
  <c r="A9" i="2"/>
  <c r="B9" i="2"/>
  <c r="C9" i="2"/>
  <c r="D9" i="2"/>
  <c r="E9" i="2"/>
  <c r="F9" i="2"/>
  <c r="G9" i="2"/>
  <c r="H9" i="2"/>
  <c r="I9" i="2"/>
  <c r="J9" i="2"/>
  <c r="K9" i="2"/>
  <c r="L9" i="2"/>
  <c r="A10" i="2"/>
  <c r="B10" i="2"/>
  <c r="C10" i="2"/>
  <c r="D10" i="2"/>
  <c r="M10" i="2" s="1"/>
  <c r="S10" i="2" s="1"/>
  <c r="E10" i="2"/>
  <c r="F10" i="2"/>
  <c r="G10" i="2"/>
  <c r="H10" i="2"/>
  <c r="I10" i="2"/>
  <c r="J10" i="2"/>
  <c r="K10" i="2"/>
  <c r="L10" i="2"/>
  <c r="A11" i="2"/>
  <c r="B11" i="2"/>
  <c r="C11" i="2"/>
  <c r="D11" i="2"/>
  <c r="E11" i="2"/>
  <c r="F11" i="2"/>
  <c r="G11" i="2"/>
  <c r="H11" i="2"/>
  <c r="I11" i="2"/>
  <c r="J11" i="2"/>
  <c r="K11" i="2"/>
  <c r="L11" i="2"/>
  <c r="A12" i="2"/>
  <c r="B12" i="2"/>
  <c r="C12" i="2"/>
  <c r="D12" i="2"/>
  <c r="M12" i="2" s="1"/>
  <c r="S12" i="2" s="1"/>
  <c r="E12" i="2"/>
  <c r="F12" i="2"/>
  <c r="G12" i="2"/>
  <c r="H12" i="2"/>
  <c r="I12" i="2"/>
  <c r="J12" i="2"/>
  <c r="K12" i="2"/>
  <c r="L12" i="2"/>
  <c r="A13" i="2"/>
  <c r="B13" i="2"/>
  <c r="C13" i="2"/>
  <c r="D13" i="2"/>
  <c r="E13" i="2"/>
  <c r="F13" i="2"/>
  <c r="G13" i="2"/>
  <c r="H13" i="2"/>
  <c r="I13" i="2"/>
  <c r="J13" i="2"/>
  <c r="K13" i="2"/>
  <c r="L13" i="2"/>
  <c r="A14" i="2"/>
  <c r="B14" i="2"/>
  <c r="C14" i="2"/>
  <c r="D14" i="2"/>
  <c r="M14" i="2" s="1"/>
  <c r="E14" i="2"/>
  <c r="F14" i="2"/>
  <c r="G14" i="2"/>
  <c r="H14" i="2"/>
  <c r="I14" i="2"/>
  <c r="J14" i="2"/>
  <c r="K14" i="2"/>
  <c r="L14" i="2"/>
  <c r="A15" i="2"/>
  <c r="B15" i="2"/>
  <c r="C15" i="2"/>
  <c r="D15" i="2"/>
  <c r="E15" i="2"/>
  <c r="F15" i="2"/>
  <c r="G15" i="2"/>
  <c r="H15" i="2"/>
  <c r="I15" i="2"/>
  <c r="J15" i="2"/>
  <c r="K15" i="2"/>
  <c r="L15" i="2"/>
  <c r="A16" i="2"/>
  <c r="B16" i="2"/>
  <c r="C16" i="2"/>
  <c r="D16" i="2"/>
  <c r="P16" i="2" s="1"/>
  <c r="E16" i="2"/>
  <c r="F16" i="2"/>
  <c r="G16" i="2"/>
  <c r="H16" i="2"/>
  <c r="I16" i="2"/>
  <c r="J16" i="2"/>
  <c r="K16" i="2"/>
  <c r="L16" i="2"/>
  <c r="A17" i="2"/>
  <c r="B17" i="2"/>
  <c r="C17" i="2"/>
  <c r="D17" i="2"/>
  <c r="E17" i="2"/>
  <c r="F17" i="2"/>
  <c r="G17" i="2"/>
  <c r="H17" i="2"/>
  <c r="I17" i="2"/>
  <c r="J17" i="2"/>
  <c r="K17" i="2"/>
  <c r="L17" i="2"/>
  <c r="A18" i="2"/>
  <c r="B18" i="2"/>
  <c r="C18" i="2"/>
  <c r="D18" i="2"/>
  <c r="M18" i="2" s="1"/>
  <c r="E18" i="2"/>
  <c r="F18" i="2"/>
  <c r="G18" i="2"/>
  <c r="H18" i="2"/>
  <c r="I18" i="2"/>
  <c r="J18" i="2"/>
  <c r="K18" i="2"/>
  <c r="L18" i="2"/>
  <c r="A19" i="2"/>
  <c r="B19" i="2"/>
  <c r="C19" i="2"/>
  <c r="D19" i="2"/>
  <c r="E19" i="2"/>
  <c r="F19" i="2"/>
  <c r="G19" i="2"/>
  <c r="H19" i="2"/>
  <c r="I19" i="2"/>
  <c r="J19" i="2"/>
  <c r="K19" i="2"/>
  <c r="L19" i="2"/>
  <c r="A20" i="2"/>
  <c r="B20" i="2"/>
  <c r="C20" i="2"/>
  <c r="D20" i="2"/>
  <c r="M20" i="2" s="1"/>
  <c r="E20" i="2"/>
  <c r="F20" i="2"/>
  <c r="G20" i="2"/>
  <c r="H20" i="2"/>
  <c r="I20" i="2"/>
  <c r="J20" i="2"/>
  <c r="K20" i="2"/>
  <c r="L20" i="2"/>
  <c r="A21" i="2"/>
  <c r="B21" i="2"/>
  <c r="C21" i="2"/>
  <c r="D21" i="2"/>
  <c r="E21" i="2"/>
  <c r="F21" i="2"/>
  <c r="G21" i="2"/>
  <c r="H21" i="2"/>
  <c r="I21" i="2"/>
  <c r="J21" i="2"/>
  <c r="K21" i="2"/>
  <c r="L21" i="2"/>
  <c r="A22" i="2"/>
  <c r="B22" i="2"/>
  <c r="C22" i="2"/>
  <c r="D22" i="2"/>
  <c r="P22" i="2" s="1"/>
  <c r="E22" i="2"/>
  <c r="F22" i="2"/>
  <c r="G22" i="2"/>
  <c r="H22" i="2"/>
  <c r="I22" i="2"/>
  <c r="J22" i="2"/>
  <c r="K22" i="2"/>
  <c r="L22" i="2"/>
  <c r="A23" i="2"/>
  <c r="B23" i="2"/>
  <c r="C23" i="2"/>
  <c r="D23" i="2"/>
  <c r="E23" i="2"/>
  <c r="F23" i="2"/>
  <c r="G23" i="2"/>
  <c r="H23" i="2"/>
  <c r="I23" i="2"/>
  <c r="J23" i="2"/>
  <c r="K23" i="2"/>
  <c r="L23" i="2"/>
  <c r="A24" i="2"/>
  <c r="B24" i="2"/>
  <c r="C24" i="2"/>
  <c r="D24" i="2"/>
  <c r="P24" i="2" s="1"/>
  <c r="E24" i="2"/>
  <c r="F24" i="2"/>
  <c r="G24" i="2"/>
  <c r="H24" i="2"/>
  <c r="I24" i="2"/>
  <c r="J24" i="2"/>
  <c r="K24" i="2"/>
  <c r="L24" i="2"/>
  <c r="A25" i="2"/>
  <c r="B25" i="2"/>
  <c r="C25" i="2"/>
  <c r="D25" i="2"/>
  <c r="E25" i="2"/>
  <c r="F25" i="2"/>
  <c r="G25" i="2"/>
  <c r="H25" i="2"/>
  <c r="I25" i="2"/>
  <c r="J25" i="2"/>
  <c r="K25" i="2"/>
  <c r="L25" i="2"/>
  <c r="A26" i="2"/>
  <c r="B26" i="2"/>
  <c r="C26" i="2"/>
  <c r="D26" i="2"/>
  <c r="P26" i="2" s="1"/>
  <c r="E26" i="2"/>
  <c r="F26" i="2"/>
  <c r="G26" i="2"/>
  <c r="H26" i="2"/>
  <c r="I26" i="2"/>
  <c r="J26" i="2"/>
  <c r="K26" i="2"/>
  <c r="L26" i="2"/>
  <c r="A27" i="2"/>
  <c r="B27" i="2"/>
  <c r="C27" i="2"/>
  <c r="D27" i="2"/>
  <c r="E27" i="2"/>
  <c r="F27" i="2"/>
  <c r="G27" i="2"/>
  <c r="H27" i="2"/>
  <c r="I27" i="2"/>
  <c r="J27" i="2"/>
  <c r="K27" i="2"/>
  <c r="L27" i="2"/>
  <c r="A28" i="2"/>
  <c r="B28" i="2"/>
  <c r="C28" i="2"/>
  <c r="D28" i="2"/>
  <c r="P28" i="2" s="1"/>
  <c r="E28" i="2"/>
  <c r="F28" i="2"/>
  <c r="G28" i="2"/>
  <c r="H28" i="2"/>
  <c r="I28" i="2"/>
  <c r="J28" i="2"/>
  <c r="K28" i="2"/>
  <c r="L28" i="2"/>
  <c r="A29" i="2"/>
  <c r="B29" i="2"/>
  <c r="C29" i="2"/>
  <c r="D29" i="2"/>
  <c r="E29" i="2"/>
  <c r="F29" i="2"/>
  <c r="G29" i="2"/>
  <c r="H29" i="2"/>
  <c r="I29" i="2"/>
  <c r="J29" i="2"/>
  <c r="K29" i="2"/>
  <c r="L29" i="2"/>
  <c r="A30" i="2"/>
  <c r="B30" i="2"/>
  <c r="C30" i="2"/>
  <c r="D30" i="2"/>
  <c r="M30" i="2" s="1"/>
  <c r="E30" i="2"/>
  <c r="F30" i="2"/>
  <c r="G30" i="2"/>
  <c r="H30" i="2"/>
  <c r="I30" i="2"/>
  <c r="J30" i="2"/>
  <c r="K30" i="2"/>
  <c r="L30" i="2"/>
  <c r="A31" i="2"/>
  <c r="B31" i="2"/>
  <c r="C31" i="2"/>
  <c r="D31" i="2"/>
  <c r="E31" i="2"/>
  <c r="F31" i="2"/>
  <c r="G31" i="2"/>
  <c r="H31" i="2"/>
  <c r="I31" i="2"/>
  <c r="J31" i="2"/>
  <c r="K31" i="2"/>
  <c r="L31" i="2"/>
  <c r="A32" i="2"/>
  <c r="B32" i="2"/>
  <c r="C32" i="2"/>
  <c r="D32" i="2"/>
  <c r="P32" i="2" s="1"/>
  <c r="E32" i="2"/>
  <c r="F32" i="2"/>
  <c r="G32" i="2"/>
  <c r="H32" i="2"/>
  <c r="I32" i="2"/>
  <c r="J32" i="2"/>
  <c r="K32" i="2"/>
  <c r="L32" i="2"/>
  <c r="A33" i="2"/>
  <c r="B33" i="2"/>
  <c r="C33" i="2"/>
  <c r="D33" i="2"/>
  <c r="E33" i="2"/>
  <c r="F33" i="2"/>
  <c r="G33" i="2"/>
  <c r="H33" i="2"/>
  <c r="I33" i="2"/>
  <c r="J33" i="2"/>
  <c r="K33" i="2"/>
  <c r="L33" i="2"/>
  <c r="A34" i="2"/>
  <c r="B34" i="2"/>
  <c r="C34" i="2"/>
  <c r="D34" i="2"/>
  <c r="P34" i="2" s="1"/>
  <c r="E34" i="2"/>
  <c r="F34" i="2"/>
  <c r="G34" i="2"/>
  <c r="H34" i="2"/>
  <c r="I34" i="2"/>
  <c r="J34" i="2"/>
  <c r="K34" i="2"/>
  <c r="L34" i="2"/>
  <c r="A35" i="2"/>
  <c r="B35" i="2"/>
  <c r="C35" i="2"/>
  <c r="D35" i="2"/>
  <c r="E35" i="2"/>
  <c r="F35" i="2"/>
  <c r="G35" i="2"/>
  <c r="H35" i="2"/>
  <c r="I35" i="2"/>
  <c r="J35" i="2"/>
  <c r="K35" i="2"/>
  <c r="L35" i="2"/>
  <c r="A36" i="2"/>
  <c r="B36" i="2"/>
  <c r="C36" i="2"/>
  <c r="D36" i="2"/>
  <c r="M36" i="2" s="1"/>
  <c r="E36" i="2"/>
  <c r="F36" i="2"/>
  <c r="G36" i="2"/>
  <c r="H36" i="2"/>
  <c r="I36" i="2"/>
  <c r="J36" i="2"/>
  <c r="K36" i="2"/>
  <c r="L36" i="2"/>
  <c r="A37" i="2"/>
  <c r="B37" i="2"/>
  <c r="C37" i="2"/>
  <c r="D37" i="2"/>
  <c r="E37" i="2"/>
  <c r="F37" i="2"/>
  <c r="G37" i="2"/>
  <c r="H37" i="2"/>
  <c r="I37" i="2"/>
  <c r="J37" i="2"/>
  <c r="K37" i="2"/>
  <c r="L37" i="2"/>
  <c r="A38" i="2"/>
  <c r="B38" i="2"/>
  <c r="C38" i="2"/>
  <c r="D38" i="2"/>
  <c r="M38" i="2" s="1"/>
  <c r="E38" i="2"/>
  <c r="F38" i="2"/>
  <c r="G38" i="2"/>
  <c r="H38" i="2"/>
  <c r="I38" i="2"/>
  <c r="J38" i="2"/>
  <c r="K38" i="2"/>
  <c r="L38" i="2"/>
  <c r="A39" i="2"/>
  <c r="B39" i="2"/>
  <c r="C39" i="2"/>
  <c r="D39" i="2"/>
  <c r="E39" i="2"/>
  <c r="F39" i="2"/>
  <c r="G39" i="2"/>
  <c r="H39" i="2"/>
  <c r="I39" i="2"/>
  <c r="J39" i="2"/>
  <c r="K39" i="2"/>
  <c r="L39" i="2"/>
  <c r="A40" i="2"/>
  <c r="B40" i="2"/>
  <c r="C40" i="2"/>
  <c r="D40" i="2"/>
  <c r="P40" i="2" s="1"/>
  <c r="E40" i="2"/>
  <c r="F40" i="2"/>
  <c r="G40" i="2"/>
  <c r="H40" i="2"/>
  <c r="I40" i="2"/>
  <c r="J40" i="2"/>
  <c r="K40" i="2"/>
  <c r="L40" i="2"/>
  <c r="A41" i="2"/>
  <c r="B41" i="2"/>
  <c r="C41" i="2"/>
  <c r="D41" i="2"/>
  <c r="E41" i="2"/>
  <c r="F41" i="2"/>
  <c r="G41" i="2"/>
  <c r="H41" i="2"/>
  <c r="I41" i="2"/>
  <c r="J41" i="2"/>
  <c r="K41" i="2"/>
  <c r="L41" i="2"/>
  <c r="A42" i="2"/>
  <c r="B42" i="2"/>
  <c r="C42" i="2"/>
  <c r="D42" i="2"/>
  <c r="M42" i="2" s="1"/>
  <c r="E42" i="2"/>
  <c r="F42" i="2"/>
  <c r="G42" i="2"/>
  <c r="H42" i="2"/>
  <c r="I42" i="2"/>
  <c r="J42" i="2"/>
  <c r="K42" i="2"/>
  <c r="L42" i="2"/>
  <c r="A43" i="2"/>
  <c r="B43" i="2"/>
  <c r="C43" i="2"/>
  <c r="D43" i="2"/>
  <c r="E43" i="2"/>
  <c r="F43" i="2"/>
  <c r="G43" i="2"/>
  <c r="H43" i="2"/>
  <c r="I43" i="2"/>
  <c r="J43" i="2"/>
  <c r="K43" i="2"/>
  <c r="L43" i="2"/>
  <c r="A44" i="2"/>
  <c r="B44" i="2"/>
  <c r="C44" i="2"/>
  <c r="D44" i="2"/>
  <c r="P44" i="2" s="1"/>
  <c r="E44" i="2"/>
  <c r="F44" i="2"/>
  <c r="G44" i="2"/>
  <c r="H44" i="2"/>
  <c r="I44" i="2"/>
  <c r="J44" i="2"/>
  <c r="K44" i="2"/>
  <c r="L44" i="2"/>
  <c r="A45" i="2"/>
  <c r="B45" i="2"/>
  <c r="C45" i="2"/>
  <c r="D45" i="2"/>
  <c r="P45" i="2" s="1"/>
  <c r="Q45" i="2" s="1"/>
  <c r="E45" i="2"/>
  <c r="F45" i="2"/>
  <c r="G45" i="2"/>
  <c r="H45" i="2"/>
  <c r="I45" i="2"/>
  <c r="J45" i="2"/>
  <c r="K45" i="2"/>
  <c r="L45" i="2"/>
  <c r="A46" i="2"/>
  <c r="B46" i="2"/>
  <c r="C46" i="2"/>
  <c r="D46" i="2"/>
  <c r="M46" i="2" s="1"/>
  <c r="E46" i="2"/>
  <c r="F46" i="2"/>
  <c r="G46" i="2"/>
  <c r="H46" i="2"/>
  <c r="I46" i="2"/>
  <c r="J46" i="2"/>
  <c r="K46" i="2"/>
  <c r="L46" i="2"/>
  <c r="A47" i="2"/>
  <c r="B47" i="2"/>
  <c r="C47" i="2"/>
  <c r="D47" i="2"/>
  <c r="P47" i="2" s="1"/>
  <c r="Q47" i="2" s="1"/>
  <c r="E47" i="2"/>
  <c r="F47" i="2"/>
  <c r="G47" i="2"/>
  <c r="H47" i="2"/>
  <c r="I47" i="2"/>
  <c r="J47" i="2"/>
  <c r="K47" i="2"/>
  <c r="L47" i="2"/>
  <c r="A48" i="2"/>
  <c r="B48" i="2"/>
  <c r="C48" i="2"/>
  <c r="D48" i="2"/>
  <c r="M48" i="2" s="1"/>
  <c r="E48" i="2"/>
  <c r="F48" i="2"/>
  <c r="G48" i="2"/>
  <c r="H48" i="2"/>
  <c r="I48" i="2"/>
  <c r="J48" i="2"/>
  <c r="K48" i="2"/>
  <c r="L48" i="2"/>
  <c r="A49" i="2"/>
  <c r="B49" i="2"/>
  <c r="C49" i="2"/>
  <c r="D49" i="2"/>
  <c r="P49" i="2" s="1"/>
  <c r="Q49" i="2" s="1"/>
  <c r="E49" i="2"/>
  <c r="F49" i="2"/>
  <c r="G49" i="2"/>
  <c r="H49" i="2"/>
  <c r="I49" i="2"/>
  <c r="J49" i="2"/>
  <c r="K49" i="2"/>
  <c r="L49" i="2"/>
  <c r="A50" i="2"/>
  <c r="B50" i="2"/>
  <c r="C50" i="2"/>
  <c r="D50" i="2"/>
  <c r="M50" i="2" s="1"/>
  <c r="E50" i="2"/>
  <c r="F50" i="2"/>
  <c r="G50" i="2"/>
  <c r="H50" i="2"/>
  <c r="I50" i="2"/>
  <c r="J50" i="2"/>
  <c r="K50" i="2"/>
  <c r="L50" i="2"/>
  <c r="A51" i="2"/>
  <c r="B51" i="2"/>
  <c r="C51" i="2"/>
  <c r="D51" i="2"/>
  <c r="P51" i="2" s="1"/>
  <c r="Q51" i="2" s="1"/>
  <c r="E51" i="2"/>
  <c r="F51" i="2"/>
  <c r="G51" i="2"/>
  <c r="H51" i="2"/>
  <c r="I51" i="2"/>
  <c r="J51" i="2"/>
  <c r="K51" i="2"/>
  <c r="L51" i="2"/>
  <c r="A52" i="2"/>
  <c r="B52" i="2"/>
  <c r="C52" i="2"/>
  <c r="D52" i="2"/>
  <c r="P52" i="2" s="1"/>
  <c r="E52" i="2"/>
  <c r="F52" i="2"/>
  <c r="G52" i="2"/>
  <c r="H52" i="2"/>
  <c r="I52" i="2"/>
  <c r="J52" i="2"/>
  <c r="K52" i="2"/>
  <c r="L52" i="2"/>
  <c r="A53" i="2"/>
  <c r="B53" i="2"/>
  <c r="C53" i="2"/>
  <c r="D53" i="2"/>
  <c r="P53" i="2" s="1"/>
  <c r="Q53" i="2" s="1"/>
  <c r="E53" i="2"/>
  <c r="F53" i="2"/>
  <c r="G53" i="2"/>
  <c r="H53" i="2"/>
  <c r="I53" i="2"/>
  <c r="J53" i="2"/>
  <c r="K53" i="2"/>
  <c r="L53" i="2"/>
  <c r="A54" i="2"/>
  <c r="B54" i="2"/>
  <c r="C54" i="2"/>
  <c r="D54" i="2"/>
  <c r="M54" i="2" s="1"/>
  <c r="E54" i="2"/>
  <c r="F54" i="2"/>
  <c r="G54" i="2"/>
  <c r="H54" i="2"/>
  <c r="I54" i="2"/>
  <c r="J54" i="2"/>
  <c r="K54" i="2"/>
  <c r="L54" i="2"/>
  <c r="A55" i="2"/>
  <c r="B55" i="2"/>
  <c r="C55" i="2"/>
  <c r="D55" i="2"/>
  <c r="E55" i="2"/>
  <c r="F55" i="2"/>
  <c r="G55" i="2"/>
  <c r="H55" i="2"/>
  <c r="I55" i="2"/>
  <c r="J55" i="2"/>
  <c r="K55" i="2"/>
  <c r="L55" i="2"/>
  <c r="A56" i="2"/>
  <c r="B56" i="2"/>
  <c r="C56" i="2"/>
  <c r="D56" i="2"/>
  <c r="P56" i="2" s="1"/>
  <c r="Q56" i="2" s="1"/>
  <c r="E56" i="2"/>
  <c r="F56" i="2"/>
  <c r="G56" i="2"/>
  <c r="H56" i="2"/>
  <c r="I56" i="2"/>
  <c r="J56" i="2"/>
  <c r="K56" i="2"/>
  <c r="L56" i="2"/>
  <c r="A57" i="2"/>
  <c r="B57" i="2"/>
  <c r="C57" i="2"/>
  <c r="D57" i="2"/>
  <c r="P57" i="2" s="1"/>
  <c r="Q57" i="2" s="1"/>
  <c r="E57" i="2"/>
  <c r="F57" i="2"/>
  <c r="G57" i="2"/>
  <c r="H57" i="2"/>
  <c r="I57" i="2"/>
  <c r="J57" i="2"/>
  <c r="K57" i="2"/>
  <c r="L57" i="2"/>
  <c r="A58" i="2"/>
  <c r="B58" i="2"/>
  <c r="C58" i="2"/>
  <c r="D58" i="2"/>
  <c r="P58" i="2" s="1"/>
  <c r="Q58" i="2" s="1"/>
  <c r="E58" i="2"/>
  <c r="F58" i="2"/>
  <c r="G58" i="2"/>
  <c r="H58" i="2"/>
  <c r="I58" i="2"/>
  <c r="J58" i="2"/>
  <c r="K58" i="2"/>
  <c r="L58" i="2"/>
  <c r="A59" i="2"/>
  <c r="B59" i="2"/>
  <c r="C59" i="2"/>
  <c r="D59" i="2"/>
  <c r="P59" i="2" s="1"/>
  <c r="Q59" i="2" s="1"/>
  <c r="E59" i="2"/>
  <c r="F59" i="2"/>
  <c r="G59" i="2"/>
  <c r="H59" i="2"/>
  <c r="I59" i="2"/>
  <c r="J59" i="2"/>
  <c r="K59" i="2"/>
  <c r="L59" i="2"/>
  <c r="A60" i="2"/>
  <c r="B60" i="2"/>
  <c r="C60" i="2"/>
  <c r="D60" i="2"/>
  <c r="M60" i="2" s="1"/>
  <c r="S60" i="2" s="1"/>
  <c r="E60" i="2"/>
  <c r="F60" i="2"/>
  <c r="G60" i="2"/>
  <c r="H60" i="2"/>
  <c r="I60" i="2"/>
  <c r="J60" i="2"/>
  <c r="K60" i="2"/>
  <c r="L60" i="2"/>
  <c r="A61" i="2"/>
  <c r="B61" i="2"/>
  <c r="C61" i="2"/>
  <c r="D61" i="2"/>
  <c r="P61" i="2" s="1"/>
  <c r="Q61" i="2" s="1"/>
  <c r="E61" i="2"/>
  <c r="F61" i="2"/>
  <c r="G61" i="2"/>
  <c r="H61" i="2"/>
  <c r="I61" i="2"/>
  <c r="J61" i="2"/>
  <c r="K61" i="2"/>
  <c r="L61" i="2"/>
  <c r="A62" i="2"/>
  <c r="B62" i="2"/>
  <c r="C62" i="2"/>
  <c r="D62" i="2"/>
  <c r="P62" i="2" s="1"/>
  <c r="Q62" i="2" s="1"/>
  <c r="E62" i="2"/>
  <c r="F62" i="2"/>
  <c r="G62" i="2"/>
  <c r="H62" i="2"/>
  <c r="I62" i="2"/>
  <c r="J62" i="2"/>
  <c r="K62" i="2"/>
  <c r="L62" i="2"/>
  <c r="A63" i="2"/>
  <c r="B63" i="2"/>
  <c r="C63" i="2"/>
  <c r="D63" i="2"/>
  <c r="P63" i="2" s="1"/>
  <c r="E63" i="2"/>
  <c r="F63" i="2"/>
  <c r="G63" i="2"/>
  <c r="H63" i="2"/>
  <c r="I63" i="2"/>
  <c r="J63" i="2"/>
  <c r="K63" i="2"/>
  <c r="L63" i="2"/>
  <c r="A64" i="2"/>
  <c r="B64" i="2"/>
  <c r="C64" i="2"/>
  <c r="D64" i="2"/>
  <c r="P64" i="2" s="1"/>
  <c r="E64" i="2"/>
  <c r="F64" i="2"/>
  <c r="G64" i="2"/>
  <c r="H64" i="2"/>
  <c r="I64" i="2"/>
  <c r="J64" i="2"/>
  <c r="K64" i="2"/>
  <c r="L64" i="2"/>
  <c r="A65" i="2"/>
  <c r="B65" i="2"/>
  <c r="C65" i="2"/>
  <c r="D65" i="2"/>
  <c r="P65" i="2" s="1"/>
  <c r="E65" i="2"/>
  <c r="F65" i="2"/>
  <c r="G65" i="2"/>
  <c r="H65" i="2"/>
  <c r="I65" i="2"/>
  <c r="J65" i="2"/>
  <c r="K65" i="2"/>
  <c r="L65" i="2"/>
  <c r="A66" i="2"/>
  <c r="B66" i="2"/>
  <c r="C66" i="2"/>
  <c r="D66" i="2"/>
  <c r="M66" i="2" s="1"/>
  <c r="S66" i="2" s="1"/>
  <c r="E66" i="2"/>
  <c r="F66" i="2"/>
  <c r="G66" i="2"/>
  <c r="H66" i="2"/>
  <c r="I66" i="2"/>
  <c r="J66" i="2"/>
  <c r="K66" i="2"/>
  <c r="L66" i="2"/>
  <c r="A67" i="2"/>
  <c r="B67" i="2"/>
  <c r="C67" i="2"/>
  <c r="D67" i="2"/>
  <c r="E67" i="2"/>
  <c r="F67" i="2"/>
  <c r="G67" i="2"/>
  <c r="H67" i="2"/>
  <c r="I67" i="2"/>
  <c r="J67" i="2"/>
  <c r="K67" i="2"/>
  <c r="L67" i="2"/>
  <c r="A68" i="2"/>
  <c r="B68" i="2"/>
  <c r="C68" i="2"/>
  <c r="D68" i="2"/>
  <c r="M68" i="2" s="1"/>
  <c r="S68" i="2" s="1"/>
  <c r="E68" i="2"/>
  <c r="F68" i="2"/>
  <c r="G68" i="2"/>
  <c r="H68" i="2"/>
  <c r="I68" i="2"/>
  <c r="J68" i="2"/>
  <c r="K68" i="2"/>
  <c r="L68" i="2"/>
  <c r="A69" i="2"/>
  <c r="B69" i="2"/>
  <c r="C69" i="2"/>
  <c r="D69" i="2"/>
  <c r="P69" i="2" s="1"/>
  <c r="Q69" i="2" s="1"/>
  <c r="E69" i="2"/>
  <c r="F69" i="2"/>
  <c r="G69" i="2"/>
  <c r="H69" i="2"/>
  <c r="I69" i="2"/>
  <c r="J69" i="2"/>
  <c r="K69" i="2"/>
  <c r="L69" i="2"/>
  <c r="A70" i="2"/>
  <c r="B70" i="2"/>
  <c r="C70" i="2"/>
  <c r="D70" i="2"/>
  <c r="E70" i="2"/>
  <c r="F70" i="2"/>
  <c r="G70" i="2"/>
  <c r="H70" i="2"/>
  <c r="I70" i="2"/>
  <c r="J70" i="2"/>
  <c r="K70" i="2"/>
  <c r="L70" i="2"/>
  <c r="A71" i="2"/>
  <c r="B71" i="2"/>
  <c r="C71" i="2"/>
  <c r="D71" i="2"/>
  <c r="P71" i="2" s="1"/>
  <c r="Q71" i="2" s="1"/>
  <c r="E71" i="2"/>
  <c r="F71" i="2"/>
  <c r="G71" i="2"/>
  <c r="H71" i="2"/>
  <c r="I71" i="2"/>
  <c r="J71" i="2"/>
  <c r="K71" i="2"/>
  <c r="L71" i="2"/>
  <c r="A72" i="2"/>
  <c r="B72" i="2"/>
  <c r="C72" i="2"/>
  <c r="D72" i="2"/>
  <c r="M72" i="2" s="1"/>
  <c r="E72" i="2"/>
  <c r="F72" i="2"/>
  <c r="G72" i="2"/>
  <c r="H72" i="2"/>
  <c r="I72" i="2"/>
  <c r="J72" i="2"/>
  <c r="K72" i="2"/>
  <c r="L72" i="2"/>
  <c r="A73" i="2"/>
  <c r="B73" i="2"/>
  <c r="C73" i="2"/>
  <c r="D73" i="2"/>
  <c r="P73" i="2" s="1"/>
  <c r="E73" i="2"/>
  <c r="F73" i="2"/>
  <c r="G73" i="2"/>
  <c r="H73" i="2"/>
  <c r="I73" i="2"/>
  <c r="J73" i="2"/>
  <c r="K73" i="2"/>
  <c r="L73" i="2"/>
  <c r="A74" i="2"/>
  <c r="B74" i="2"/>
  <c r="C74" i="2"/>
  <c r="D74" i="2"/>
  <c r="P74" i="2" s="1"/>
  <c r="Q74" i="2" s="1"/>
  <c r="E74" i="2"/>
  <c r="F74" i="2"/>
  <c r="G74" i="2"/>
  <c r="H74" i="2"/>
  <c r="I74" i="2"/>
  <c r="J74" i="2"/>
  <c r="K74" i="2"/>
  <c r="L74" i="2"/>
  <c r="A75" i="2"/>
  <c r="B75" i="2"/>
  <c r="C75" i="2"/>
  <c r="D75" i="2"/>
  <c r="P75" i="2" s="1"/>
  <c r="Q75" i="2" s="1"/>
  <c r="E75" i="2"/>
  <c r="F75" i="2"/>
  <c r="G75" i="2"/>
  <c r="H75" i="2"/>
  <c r="I75" i="2"/>
  <c r="J75" i="2"/>
  <c r="K75" i="2"/>
  <c r="L75" i="2"/>
  <c r="A76" i="2"/>
  <c r="B76" i="2"/>
  <c r="C76" i="2"/>
  <c r="D76" i="2"/>
  <c r="M76" i="2" s="1"/>
  <c r="S76" i="2" s="1"/>
  <c r="E76" i="2"/>
  <c r="F76" i="2"/>
  <c r="G76" i="2"/>
  <c r="H76" i="2"/>
  <c r="I76" i="2"/>
  <c r="J76" i="2"/>
  <c r="K76" i="2"/>
  <c r="L76" i="2"/>
  <c r="A77" i="2"/>
  <c r="B77" i="2"/>
  <c r="C77" i="2"/>
  <c r="D77" i="2"/>
  <c r="P77" i="2" s="1"/>
  <c r="E77" i="2"/>
  <c r="F77" i="2"/>
  <c r="G77" i="2"/>
  <c r="H77" i="2"/>
  <c r="I77" i="2"/>
  <c r="J77" i="2"/>
  <c r="K77" i="2"/>
  <c r="L77" i="2"/>
  <c r="A78" i="2"/>
  <c r="B78" i="2"/>
  <c r="C78" i="2"/>
  <c r="D78" i="2"/>
  <c r="M78" i="2" s="1"/>
  <c r="E78" i="2"/>
  <c r="F78" i="2"/>
  <c r="G78" i="2"/>
  <c r="H78" i="2"/>
  <c r="I78" i="2"/>
  <c r="J78" i="2"/>
  <c r="K78" i="2"/>
  <c r="L78" i="2"/>
  <c r="A79" i="2"/>
  <c r="B79" i="2"/>
  <c r="C79" i="2"/>
  <c r="D79" i="2"/>
  <c r="P79" i="2" s="1"/>
  <c r="E79" i="2"/>
  <c r="F79" i="2"/>
  <c r="G79" i="2"/>
  <c r="H79" i="2"/>
  <c r="I79" i="2"/>
  <c r="J79" i="2"/>
  <c r="K79" i="2"/>
  <c r="L79" i="2"/>
  <c r="A80" i="2"/>
  <c r="B80" i="2"/>
  <c r="C80" i="2"/>
  <c r="D80" i="2"/>
  <c r="P80" i="2" s="1"/>
  <c r="E80" i="2"/>
  <c r="F80" i="2"/>
  <c r="G80" i="2"/>
  <c r="H80" i="2"/>
  <c r="I80" i="2"/>
  <c r="J80" i="2"/>
  <c r="K80" i="2"/>
  <c r="L80" i="2"/>
  <c r="A81" i="2"/>
  <c r="B81" i="2"/>
  <c r="C81" i="2"/>
  <c r="D81" i="2"/>
  <c r="P81" i="2" s="1"/>
  <c r="E81" i="2"/>
  <c r="F81" i="2"/>
  <c r="G81" i="2"/>
  <c r="H81" i="2"/>
  <c r="I81" i="2"/>
  <c r="J81" i="2"/>
  <c r="K81" i="2"/>
  <c r="L81" i="2"/>
  <c r="A82" i="2"/>
  <c r="B82" i="2"/>
  <c r="C82" i="2"/>
  <c r="D82" i="2"/>
  <c r="M82" i="2" s="1"/>
  <c r="S82" i="2" s="1"/>
  <c r="E82" i="2"/>
  <c r="F82" i="2"/>
  <c r="G82" i="2"/>
  <c r="H82" i="2"/>
  <c r="I82" i="2"/>
  <c r="J82" i="2"/>
  <c r="K82" i="2"/>
  <c r="L82" i="2"/>
  <c r="A83" i="2"/>
  <c r="B83" i="2"/>
  <c r="C83" i="2"/>
  <c r="D83" i="2"/>
  <c r="E83" i="2"/>
  <c r="F83" i="2"/>
  <c r="G83" i="2"/>
  <c r="H83" i="2"/>
  <c r="I83" i="2"/>
  <c r="J83" i="2"/>
  <c r="K83" i="2"/>
  <c r="L83" i="2"/>
  <c r="A84" i="2"/>
  <c r="B84" i="2"/>
  <c r="C84" i="2"/>
  <c r="D84" i="2"/>
  <c r="M84" i="2" s="1"/>
  <c r="E84" i="2"/>
  <c r="F84" i="2"/>
  <c r="G84" i="2"/>
  <c r="H84" i="2"/>
  <c r="I84" i="2"/>
  <c r="J84" i="2"/>
  <c r="K84" i="2"/>
  <c r="L84" i="2"/>
  <c r="A85" i="2"/>
  <c r="B85" i="2"/>
  <c r="C85" i="2"/>
  <c r="D85" i="2"/>
  <c r="P85" i="2" s="1"/>
  <c r="E85" i="2"/>
  <c r="F85" i="2"/>
  <c r="G85" i="2"/>
  <c r="H85" i="2"/>
  <c r="I85" i="2"/>
  <c r="J85" i="2"/>
  <c r="K85" i="2"/>
  <c r="L85" i="2"/>
  <c r="A86" i="2"/>
  <c r="B86" i="2"/>
  <c r="C86" i="2"/>
  <c r="D86" i="2"/>
  <c r="E86" i="2"/>
  <c r="F86" i="2"/>
  <c r="G86" i="2"/>
  <c r="H86" i="2"/>
  <c r="I86" i="2"/>
  <c r="J86" i="2"/>
  <c r="K86" i="2"/>
  <c r="L86" i="2"/>
  <c r="A87" i="2"/>
  <c r="B87" i="2"/>
  <c r="C87" i="2"/>
  <c r="D87" i="2"/>
  <c r="P87" i="2" s="1"/>
  <c r="E87" i="2"/>
  <c r="F87" i="2"/>
  <c r="G87" i="2"/>
  <c r="H87" i="2"/>
  <c r="I87" i="2"/>
  <c r="J87" i="2"/>
  <c r="K87" i="2"/>
  <c r="L87" i="2"/>
  <c r="A88" i="2"/>
  <c r="B88" i="2"/>
  <c r="C88" i="2"/>
  <c r="D88" i="2"/>
  <c r="M88" i="2" s="1"/>
  <c r="E88" i="2"/>
  <c r="F88" i="2"/>
  <c r="G88" i="2"/>
  <c r="H88" i="2"/>
  <c r="I88" i="2"/>
  <c r="J88" i="2"/>
  <c r="K88" i="2"/>
  <c r="L88" i="2"/>
  <c r="A89" i="2"/>
  <c r="B89" i="2"/>
  <c r="C89" i="2"/>
  <c r="D89" i="2"/>
  <c r="M89" i="2" s="1"/>
  <c r="E89" i="2"/>
  <c r="F89" i="2"/>
  <c r="G89" i="2"/>
  <c r="H89" i="2"/>
  <c r="I89" i="2"/>
  <c r="J89" i="2"/>
  <c r="K89" i="2"/>
  <c r="L89" i="2"/>
  <c r="A90" i="2"/>
  <c r="B90" i="2"/>
  <c r="C90" i="2"/>
  <c r="D90" i="2"/>
  <c r="P90" i="2" s="1"/>
  <c r="E90" i="2"/>
  <c r="F90" i="2"/>
  <c r="G90" i="2"/>
  <c r="H90" i="2"/>
  <c r="I90" i="2"/>
  <c r="J90" i="2"/>
  <c r="K90" i="2"/>
  <c r="L90" i="2"/>
  <c r="A91" i="2"/>
  <c r="B91" i="2"/>
  <c r="C91" i="2"/>
  <c r="D91" i="2"/>
  <c r="P91" i="2" s="1"/>
  <c r="E91" i="2"/>
  <c r="F91" i="2"/>
  <c r="G91" i="2"/>
  <c r="H91" i="2"/>
  <c r="I91" i="2"/>
  <c r="J91" i="2"/>
  <c r="K91" i="2"/>
  <c r="L91" i="2"/>
  <c r="A92" i="2"/>
  <c r="B92" i="2"/>
  <c r="C92" i="2"/>
  <c r="D92" i="2"/>
  <c r="P92" i="2" s="1"/>
  <c r="Q92" i="2" s="1"/>
  <c r="E92" i="2"/>
  <c r="F92" i="2"/>
  <c r="G92" i="2"/>
  <c r="H92" i="2"/>
  <c r="I92" i="2"/>
  <c r="J92" i="2"/>
  <c r="K92" i="2"/>
  <c r="L92" i="2"/>
  <c r="A93" i="2"/>
  <c r="B93" i="2"/>
  <c r="C93" i="2"/>
  <c r="D93" i="2"/>
  <c r="P93" i="2" s="1"/>
  <c r="E93" i="2"/>
  <c r="F93" i="2"/>
  <c r="G93" i="2"/>
  <c r="H93" i="2"/>
  <c r="I93" i="2"/>
  <c r="J93" i="2"/>
  <c r="K93" i="2"/>
  <c r="L93" i="2"/>
  <c r="A94" i="2"/>
  <c r="B94" i="2"/>
  <c r="C94" i="2"/>
  <c r="D94" i="2"/>
  <c r="P94" i="2" s="1"/>
  <c r="Q94" i="2" s="1"/>
  <c r="E94" i="2"/>
  <c r="F94" i="2"/>
  <c r="G94" i="2"/>
  <c r="H94" i="2"/>
  <c r="I94" i="2"/>
  <c r="J94" i="2"/>
  <c r="K94" i="2"/>
  <c r="L94" i="2"/>
  <c r="A95" i="2"/>
  <c r="B95" i="2"/>
  <c r="C95" i="2"/>
  <c r="D95" i="2"/>
  <c r="P95" i="2" s="1"/>
  <c r="E95" i="2"/>
  <c r="F95" i="2"/>
  <c r="G95" i="2"/>
  <c r="H95" i="2"/>
  <c r="I95" i="2"/>
  <c r="J95" i="2"/>
  <c r="K95" i="2"/>
  <c r="L95" i="2"/>
  <c r="A96" i="2"/>
  <c r="B96" i="2"/>
  <c r="C96" i="2"/>
  <c r="D96" i="2"/>
  <c r="E96" i="2"/>
  <c r="F96" i="2"/>
  <c r="G96" i="2"/>
  <c r="H96" i="2"/>
  <c r="I96" i="2"/>
  <c r="J96" i="2"/>
  <c r="K96" i="2"/>
  <c r="L96" i="2"/>
  <c r="A97" i="2"/>
  <c r="B97" i="2"/>
  <c r="C97" i="2"/>
  <c r="D97" i="2"/>
  <c r="M97" i="2" s="1"/>
  <c r="S97" i="2" s="1"/>
  <c r="E97" i="2"/>
  <c r="F97" i="2"/>
  <c r="G97" i="2"/>
  <c r="H97" i="2"/>
  <c r="I97" i="2"/>
  <c r="J97" i="2"/>
  <c r="K97" i="2"/>
  <c r="L97" i="2"/>
  <c r="A98" i="2"/>
  <c r="B98" i="2"/>
  <c r="C98" i="2"/>
  <c r="D98" i="2"/>
  <c r="P98" i="2" s="1"/>
  <c r="Q98" i="2" s="1"/>
  <c r="E98" i="2"/>
  <c r="F98" i="2"/>
  <c r="G98" i="2"/>
  <c r="H98" i="2"/>
  <c r="I98" i="2"/>
  <c r="J98" i="2"/>
  <c r="K98" i="2"/>
  <c r="L98" i="2"/>
  <c r="A99" i="2"/>
  <c r="B99" i="2"/>
  <c r="C99" i="2"/>
  <c r="D99" i="2"/>
  <c r="E99" i="2"/>
  <c r="F99" i="2"/>
  <c r="G99" i="2"/>
  <c r="H99" i="2"/>
  <c r="I99" i="2"/>
  <c r="J99" i="2"/>
  <c r="K99" i="2"/>
  <c r="L99" i="2"/>
  <c r="A100" i="2"/>
  <c r="B100" i="2"/>
  <c r="C100" i="2"/>
  <c r="D100" i="2"/>
  <c r="P100" i="2" s="1"/>
  <c r="E100" i="2"/>
  <c r="F100" i="2"/>
  <c r="G100" i="2"/>
  <c r="H100" i="2"/>
  <c r="I100" i="2"/>
  <c r="J100" i="2"/>
  <c r="K100" i="2"/>
  <c r="L100" i="2"/>
  <c r="A101" i="2"/>
  <c r="B101" i="2"/>
  <c r="C101" i="2"/>
  <c r="D101" i="2"/>
  <c r="M101" i="2" s="1"/>
  <c r="E101" i="2"/>
  <c r="F101" i="2"/>
  <c r="G101" i="2"/>
  <c r="H101" i="2"/>
  <c r="I101" i="2"/>
  <c r="J101" i="2"/>
  <c r="K101" i="2"/>
  <c r="L101" i="2"/>
  <c r="A102" i="2"/>
  <c r="B102" i="2"/>
  <c r="C102" i="2"/>
  <c r="D102" i="2"/>
  <c r="P102" i="2" s="1"/>
  <c r="E102" i="2"/>
  <c r="F102" i="2"/>
  <c r="G102" i="2"/>
  <c r="H102" i="2"/>
  <c r="I102" i="2"/>
  <c r="J102" i="2"/>
  <c r="K102" i="2"/>
  <c r="L102" i="2"/>
  <c r="A103" i="2"/>
  <c r="B103" i="2"/>
  <c r="C103" i="2"/>
  <c r="D103" i="2"/>
  <c r="P103" i="2" s="1"/>
  <c r="E103" i="2"/>
  <c r="F103" i="2"/>
  <c r="G103" i="2"/>
  <c r="H103" i="2"/>
  <c r="I103" i="2"/>
  <c r="J103" i="2"/>
  <c r="K103" i="2"/>
  <c r="L103" i="2"/>
  <c r="A104" i="2"/>
  <c r="B104" i="2"/>
  <c r="C104" i="2"/>
  <c r="D104" i="2"/>
  <c r="P104" i="2" s="1"/>
  <c r="E104" i="2"/>
  <c r="F104" i="2"/>
  <c r="G104" i="2"/>
  <c r="H104" i="2"/>
  <c r="I104" i="2"/>
  <c r="J104" i="2"/>
  <c r="K104" i="2"/>
  <c r="L104" i="2"/>
  <c r="A105" i="2"/>
  <c r="B105" i="2"/>
  <c r="C105" i="2"/>
  <c r="D105" i="2"/>
  <c r="P105" i="2" s="1"/>
  <c r="E105" i="2"/>
  <c r="F105" i="2"/>
  <c r="G105" i="2"/>
  <c r="H105" i="2"/>
  <c r="I105" i="2"/>
  <c r="J105" i="2"/>
  <c r="K105" i="2"/>
  <c r="L105" i="2"/>
  <c r="A106" i="2"/>
  <c r="B106" i="2"/>
  <c r="C106" i="2"/>
  <c r="D106" i="2"/>
  <c r="P106" i="2" s="1"/>
  <c r="Q106" i="2" s="1"/>
  <c r="E106" i="2"/>
  <c r="F106" i="2"/>
  <c r="G106" i="2"/>
  <c r="H106" i="2"/>
  <c r="I106" i="2"/>
  <c r="J106" i="2"/>
  <c r="K106" i="2"/>
  <c r="L106" i="2"/>
  <c r="A107" i="2"/>
  <c r="B107" i="2"/>
  <c r="C107" i="2"/>
  <c r="D107" i="2"/>
  <c r="M107" i="2" s="1"/>
  <c r="E107" i="2"/>
  <c r="F107" i="2"/>
  <c r="G107" i="2"/>
  <c r="H107" i="2"/>
  <c r="I107" i="2"/>
  <c r="J107" i="2"/>
  <c r="K107" i="2"/>
  <c r="L107" i="2"/>
  <c r="A108" i="2"/>
  <c r="B108" i="2"/>
  <c r="C108" i="2"/>
  <c r="D108" i="2"/>
  <c r="P108" i="2" s="1"/>
  <c r="E108" i="2"/>
  <c r="F108" i="2"/>
  <c r="G108" i="2"/>
  <c r="H108" i="2"/>
  <c r="I108" i="2"/>
  <c r="J108" i="2"/>
  <c r="K108" i="2"/>
  <c r="L108" i="2"/>
  <c r="A109" i="2"/>
  <c r="B109" i="2"/>
  <c r="C109" i="2"/>
  <c r="D109" i="2"/>
  <c r="P109" i="2" s="1"/>
  <c r="E109" i="2"/>
  <c r="F109" i="2"/>
  <c r="G109" i="2"/>
  <c r="H109" i="2"/>
  <c r="I109" i="2"/>
  <c r="J109" i="2"/>
  <c r="K109" i="2"/>
  <c r="L109" i="2"/>
  <c r="A110" i="2"/>
  <c r="B110" i="2"/>
  <c r="C110" i="2"/>
  <c r="D110" i="2"/>
  <c r="P110" i="2" s="1"/>
  <c r="E110" i="2"/>
  <c r="F110" i="2"/>
  <c r="G110" i="2"/>
  <c r="H110" i="2"/>
  <c r="I110" i="2"/>
  <c r="J110" i="2"/>
  <c r="K110" i="2"/>
  <c r="L110" i="2"/>
  <c r="A111" i="2"/>
  <c r="B111" i="2"/>
  <c r="C111" i="2"/>
  <c r="D111" i="2"/>
  <c r="P111" i="2" s="1"/>
  <c r="E111" i="2"/>
  <c r="F111" i="2"/>
  <c r="G111" i="2"/>
  <c r="H111" i="2"/>
  <c r="I111" i="2"/>
  <c r="J111" i="2"/>
  <c r="K111" i="2"/>
  <c r="L111" i="2"/>
  <c r="A112" i="2"/>
  <c r="B112" i="2"/>
  <c r="C112" i="2"/>
  <c r="D112" i="2"/>
  <c r="E112" i="2"/>
  <c r="F112" i="2"/>
  <c r="G112" i="2"/>
  <c r="H112" i="2"/>
  <c r="I112" i="2"/>
  <c r="J112" i="2"/>
  <c r="K112" i="2"/>
  <c r="L112" i="2"/>
  <c r="A113" i="2"/>
  <c r="B113" i="2"/>
  <c r="C113" i="2"/>
  <c r="D113" i="2"/>
  <c r="M113" i="2" s="1"/>
  <c r="E113" i="2"/>
  <c r="F113" i="2"/>
  <c r="G113" i="2"/>
  <c r="H113" i="2"/>
  <c r="I113" i="2"/>
  <c r="J113" i="2"/>
  <c r="K113" i="2"/>
  <c r="L113" i="2"/>
  <c r="A114" i="2"/>
  <c r="B114" i="2"/>
  <c r="C114" i="2"/>
  <c r="D114" i="2"/>
  <c r="P114" i="2" s="1"/>
  <c r="Q114" i="2" s="1"/>
  <c r="E114" i="2"/>
  <c r="F114" i="2"/>
  <c r="G114" i="2"/>
  <c r="H114" i="2"/>
  <c r="I114" i="2"/>
  <c r="J114" i="2"/>
  <c r="K114" i="2"/>
  <c r="L114" i="2"/>
  <c r="A115" i="2"/>
  <c r="B115" i="2"/>
  <c r="C115" i="2"/>
  <c r="D115" i="2"/>
  <c r="E115" i="2"/>
  <c r="F115" i="2"/>
  <c r="G115" i="2"/>
  <c r="H115" i="2"/>
  <c r="I115" i="2"/>
  <c r="J115" i="2"/>
  <c r="K115" i="2"/>
  <c r="L115" i="2"/>
  <c r="A116" i="2"/>
  <c r="B116" i="2"/>
  <c r="C116" i="2"/>
  <c r="D116" i="2"/>
  <c r="P116" i="2" s="1"/>
  <c r="Q116" i="2" s="1"/>
  <c r="E116" i="2"/>
  <c r="F116" i="2"/>
  <c r="G116" i="2"/>
  <c r="H116" i="2"/>
  <c r="I116" i="2"/>
  <c r="J116" i="2"/>
  <c r="K116" i="2"/>
  <c r="L116" i="2"/>
  <c r="A117" i="2"/>
  <c r="B117" i="2"/>
  <c r="C117" i="2"/>
  <c r="D117" i="2"/>
  <c r="M117" i="2" s="1"/>
  <c r="E117" i="2"/>
  <c r="F117" i="2"/>
  <c r="G117" i="2"/>
  <c r="H117" i="2"/>
  <c r="I117" i="2"/>
  <c r="J117" i="2"/>
  <c r="K117" i="2"/>
  <c r="L117" i="2"/>
  <c r="A118" i="2"/>
  <c r="B118" i="2"/>
  <c r="C118" i="2"/>
  <c r="D118" i="2"/>
  <c r="E118" i="2"/>
  <c r="F118" i="2"/>
  <c r="G118" i="2"/>
  <c r="H118" i="2"/>
  <c r="I118" i="2"/>
  <c r="J118" i="2"/>
  <c r="K118" i="2"/>
  <c r="L118" i="2"/>
  <c r="A119" i="2"/>
  <c r="B119" i="2"/>
  <c r="C119" i="2"/>
  <c r="D119" i="2"/>
  <c r="M119" i="2" s="1"/>
  <c r="E119" i="2"/>
  <c r="F119" i="2"/>
  <c r="G119" i="2"/>
  <c r="H119" i="2"/>
  <c r="I119" i="2"/>
  <c r="J119" i="2"/>
  <c r="K119" i="2"/>
  <c r="L119" i="2"/>
  <c r="A120" i="2"/>
  <c r="B120" i="2"/>
  <c r="C120" i="2"/>
  <c r="D120" i="2"/>
  <c r="P120" i="2" s="1"/>
  <c r="E120" i="2"/>
  <c r="F120" i="2"/>
  <c r="G120" i="2"/>
  <c r="H120" i="2"/>
  <c r="I120" i="2"/>
  <c r="J120" i="2"/>
  <c r="K120" i="2"/>
  <c r="L120" i="2"/>
  <c r="A121" i="2"/>
  <c r="B121" i="2"/>
  <c r="C121" i="2"/>
  <c r="D121" i="2"/>
  <c r="P121" i="2" s="1"/>
  <c r="Q121" i="2" s="1"/>
  <c r="E121" i="2"/>
  <c r="F121" i="2"/>
  <c r="G121" i="2"/>
  <c r="H121" i="2"/>
  <c r="I121" i="2"/>
  <c r="J121" i="2"/>
  <c r="K121" i="2"/>
  <c r="L121" i="2"/>
  <c r="A122" i="2"/>
  <c r="B122" i="2"/>
  <c r="C122" i="2"/>
  <c r="D122" i="2"/>
  <c r="P122" i="2" s="1"/>
  <c r="E122" i="2"/>
  <c r="F122" i="2"/>
  <c r="G122" i="2"/>
  <c r="H122" i="2"/>
  <c r="I122" i="2"/>
  <c r="J122" i="2"/>
  <c r="K122" i="2"/>
  <c r="L122" i="2"/>
  <c r="A123" i="2"/>
  <c r="B123" i="2"/>
  <c r="C123" i="2"/>
  <c r="D123" i="2"/>
  <c r="P123" i="2" s="1"/>
  <c r="E123" i="2"/>
  <c r="F123" i="2"/>
  <c r="G123" i="2"/>
  <c r="H123" i="2"/>
  <c r="I123" i="2"/>
  <c r="J123" i="2"/>
  <c r="K123" i="2"/>
  <c r="L123" i="2"/>
  <c r="A124" i="2"/>
  <c r="B124" i="2"/>
  <c r="C124" i="2"/>
  <c r="D124" i="2"/>
  <c r="P124" i="2" s="1"/>
  <c r="E124" i="2"/>
  <c r="F124" i="2"/>
  <c r="G124" i="2"/>
  <c r="H124" i="2"/>
  <c r="I124" i="2"/>
  <c r="J124" i="2"/>
  <c r="K124" i="2"/>
  <c r="L124" i="2"/>
  <c r="A125" i="2"/>
  <c r="B125" i="2"/>
  <c r="C125" i="2"/>
  <c r="D125" i="2"/>
  <c r="M125" i="2" s="1"/>
  <c r="E125" i="2"/>
  <c r="F125" i="2"/>
  <c r="G125" i="2"/>
  <c r="H125" i="2"/>
  <c r="I125" i="2"/>
  <c r="J125" i="2"/>
  <c r="K125" i="2"/>
  <c r="L125" i="2"/>
  <c r="A126" i="2"/>
  <c r="B126" i="2"/>
  <c r="C126" i="2"/>
  <c r="D126" i="2"/>
  <c r="E126" i="2"/>
  <c r="F126" i="2"/>
  <c r="G126" i="2"/>
  <c r="H126" i="2"/>
  <c r="I126" i="2"/>
  <c r="J126" i="2"/>
  <c r="K126" i="2"/>
  <c r="L126" i="2"/>
  <c r="A127" i="2"/>
  <c r="B127" i="2"/>
  <c r="C127" i="2"/>
  <c r="D127" i="2"/>
  <c r="P127" i="2" s="1"/>
  <c r="E127" i="2"/>
  <c r="F127" i="2"/>
  <c r="G127" i="2"/>
  <c r="H127" i="2"/>
  <c r="I127" i="2"/>
  <c r="J127" i="2"/>
  <c r="K127" i="2"/>
  <c r="L127" i="2"/>
  <c r="A128" i="2"/>
  <c r="B128" i="2"/>
  <c r="C128" i="2"/>
  <c r="D128" i="2"/>
  <c r="P128" i="2" s="1"/>
  <c r="Q128" i="2" s="1"/>
  <c r="E128" i="2"/>
  <c r="F128" i="2"/>
  <c r="G128" i="2"/>
  <c r="H128" i="2"/>
  <c r="I128" i="2"/>
  <c r="J128" i="2"/>
  <c r="K128" i="2"/>
  <c r="L128" i="2"/>
  <c r="A129" i="2"/>
  <c r="B129" i="2"/>
  <c r="C129" i="2"/>
  <c r="D129" i="2"/>
  <c r="P129" i="2" s="1"/>
  <c r="E129" i="2"/>
  <c r="F129" i="2"/>
  <c r="G129" i="2"/>
  <c r="H129" i="2"/>
  <c r="I129" i="2"/>
  <c r="J129" i="2"/>
  <c r="K129" i="2"/>
  <c r="L129" i="2"/>
  <c r="A130" i="2"/>
  <c r="B130" i="2"/>
  <c r="C130" i="2"/>
  <c r="D130" i="2"/>
  <c r="P130" i="2" s="1"/>
  <c r="E130" i="2"/>
  <c r="F130" i="2"/>
  <c r="G130" i="2"/>
  <c r="H130" i="2"/>
  <c r="I130" i="2"/>
  <c r="J130" i="2"/>
  <c r="K130" i="2"/>
  <c r="L130" i="2"/>
  <c r="A131" i="2"/>
  <c r="B131" i="2"/>
  <c r="C131" i="2"/>
  <c r="D131" i="2"/>
  <c r="M131" i="2" s="1"/>
  <c r="E131" i="2"/>
  <c r="F131" i="2"/>
  <c r="G131" i="2"/>
  <c r="H131" i="2"/>
  <c r="I131" i="2"/>
  <c r="J131" i="2"/>
  <c r="K131" i="2"/>
  <c r="L131" i="2"/>
  <c r="A132" i="2"/>
  <c r="B132" i="2"/>
  <c r="C132" i="2"/>
  <c r="D132" i="2"/>
  <c r="P132" i="2" s="1"/>
  <c r="Q132" i="2" s="1"/>
  <c r="E132" i="2"/>
  <c r="F132" i="2"/>
  <c r="G132" i="2"/>
  <c r="H132" i="2"/>
  <c r="I132" i="2"/>
  <c r="J132" i="2"/>
  <c r="K132" i="2"/>
  <c r="L132" i="2"/>
  <c r="A133" i="2"/>
  <c r="B133" i="2"/>
  <c r="C133" i="2"/>
  <c r="D133" i="2"/>
  <c r="P133" i="2" s="1"/>
  <c r="E133" i="2"/>
  <c r="F133" i="2"/>
  <c r="G133" i="2"/>
  <c r="H133" i="2"/>
  <c r="I133" i="2"/>
  <c r="J133" i="2"/>
  <c r="K133" i="2"/>
  <c r="L133" i="2"/>
  <c r="A134" i="2"/>
  <c r="B134" i="2"/>
  <c r="C134" i="2"/>
  <c r="D134" i="2"/>
  <c r="P134" i="2" s="1"/>
  <c r="E134" i="2"/>
  <c r="F134" i="2"/>
  <c r="G134" i="2"/>
  <c r="H134" i="2"/>
  <c r="I134" i="2"/>
  <c r="J134" i="2"/>
  <c r="K134" i="2"/>
  <c r="L134" i="2"/>
  <c r="A135" i="2"/>
  <c r="B135" i="2"/>
  <c r="C135" i="2"/>
  <c r="D135" i="2"/>
  <c r="P135" i="2" s="1"/>
  <c r="E135" i="2"/>
  <c r="F135" i="2"/>
  <c r="G135" i="2"/>
  <c r="H135" i="2"/>
  <c r="I135" i="2"/>
  <c r="J135" i="2"/>
  <c r="K135" i="2"/>
  <c r="L135" i="2"/>
  <c r="A136" i="2"/>
  <c r="B136" i="2"/>
  <c r="C136" i="2"/>
  <c r="D136" i="2"/>
  <c r="P136" i="2" s="1"/>
  <c r="Q136" i="2" s="1"/>
  <c r="E136" i="2"/>
  <c r="F136" i="2"/>
  <c r="G136" i="2"/>
  <c r="H136" i="2"/>
  <c r="I136" i="2"/>
  <c r="J136" i="2"/>
  <c r="K136" i="2"/>
  <c r="L136" i="2"/>
  <c r="A137" i="2"/>
  <c r="B137" i="2"/>
  <c r="C137" i="2"/>
  <c r="D137" i="2"/>
  <c r="P137" i="2" s="1"/>
  <c r="E137" i="2"/>
  <c r="F137" i="2"/>
  <c r="G137" i="2"/>
  <c r="H137" i="2"/>
  <c r="I137" i="2"/>
  <c r="J137" i="2"/>
  <c r="K137" i="2"/>
  <c r="L137" i="2"/>
  <c r="A138" i="2"/>
  <c r="B138" i="2"/>
  <c r="C138" i="2"/>
  <c r="D138" i="2"/>
  <c r="P138" i="2" s="1"/>
  <c r="E138" i="2"/>
  <c r="F138" i="2"/>
  <c r="G138" i="2"/>
  <c r="H138" i="2"/>
  <c r="I138" i="2"/>
  <c r="J138" i="2"/>
  <c r="K138" i="2"/>
  <c r="L138" i="2"/>
  <c r="A139" i="2"/>
  <c r="B139" i="2"/>
  <c r="C139" i="2"/>
  <c r="D139" i="2"/>
  <c r="M139" i="2" s="1"/>
  <c r="S139" i="2" s="1"/>
  <c r="E139" i="2"/>
  <c r="F139" i="2"/>
  <c r="G139" i="2"/>
  <c r="H139" i="2"/>
  <c r="I139" i="2"/>
  <c r="J139" i="2"/>
  <c r="K139" i="2"/>
  <c r="L139" i="2"/>
  <c r="A140" i="2"/>
  <c r="B140" i="2"/>
  <c r="C140" i="2"/>
  <c r="D140" i="2"/>
  <c r="E140" i="2"/>
  <c r="F140" i="2"/>
  <c r="G140" i="2"/>
  <c r="H140" i="2"/>
  <c r="I140" i="2"/>
  <c r="J140" i="2"/>
  <c r="K140" i="2"/>
  <c r="L140" i="2"/>
  <c r="A141" i="2"/>
  <c r="B141" i="2"/>
  <c r="C141" i="2"/>
  <c r="D141" i="2"/>
  <c r="M141" i="2" s="1"/>
  <c r="E141" i="2"/>
  <c r="F141" i="2"/>
  <c r="G141" i="2"/>
  <c r="H141" i="2"/>
  <c r="I141" i="2"/>
  <c r="J141" i="2"/>
  <c r="K141" i="2"/>
  <c r="L141" i="2"/>
  <c r="A142" i="2"/>
  <c r="B142" i="2"/>
  <c r="C142" i="2"/>
  <c r="D142" i="2"/>
  <c r="P142" i="2" s="1"/>
  <c r="Q142" i="2" s="1"/>
  <c r="E142" i="2"/>
  <c r="F142" i="2"/>
  <c r="G142" i="2"/>
  <c r="H142" i="2"/>
  <c r="I142" i="2"/>
  <c r="J142" i="2"/>
  <c r="K142" i="2"/>
  <c r="L142" i="2"/>
  <c r="A143" i="2"/>
  <c r="B143" i="2"/>
  <c r="C143" i="2"/>
  <c r="D143" i="2"/>
  <c r="M143" i="2" s="1"/>
  <c r="E143" i="2"/>
  <c r="F143" i="2"/>
  <c r="G143" i="2"/>
  <c r="H143" i="2"/>
  <c r="I143" i="2"/>
  <c r="J143" i="2"/>
  <c r="K143" i="2"/>
  <c r="L143" i="2"/>
  <c r="A144" i="2"/>
  <c r="B144" i="2"/>
  <c r="C144" i="2"/>
  <c r="D144" i="2"/>
  <c r="P144" i="2" s="1"/>
  <c r="E144" i="2"/>
  <c r="F144" i="2"/>
  <c r="G144" i="2"/>
  <c r="H144" i="2"/>
  <c r="I144" i="2"/>
  <c r="J144" i="2"/>
  <c r="K144" i="2"/>
  <c r="L144" i="2"/>
  <c r="A145" i="2"/>
  <c r="B145" i="2"/>
  <c r="C145" i="2"/>
  <c r="D145" i="2"/>
  <c r="E145" i="2"/>
  <c r="F145" i="2"/>
  <c r="G145" i="2"/>
  <c r="H145" i="2"/>
  <c r="I145" i="2"/>
  <c r="J145" i="2"/>
  <c r="K145" i="2"/>
  <c r="L145" i="2"/>
  <c r="A146" i="2"/>
  <c r="B146" i="2"/>
  <c r="C146" i="2"/>
  <c r="D146" i="2"/>
  <c r="P146" i="2" s="1"/>
  <c r="E146" i="2"/>
  <c r="F146" i="2"/>
  <c r="G146" i="2"/>
  <c r="H146" i="2"/>
  <c r="I146" i="2"/>
  <c r="J146" i="2"/>
  <c r="K146" i="2"/>
  <c r="L146" i="2"/>
  <c r="A147" i="2"/>
  <c r="B147" i="2"/>
  <c r="C147" i="2"/>
  <c r="D147" i="2"/>
  <c r="E147" i="2"/>
  <c r="F147" i="2"/>
  <c r="G147" i="2"/>
  <c r="H147" i="2"/>
  <c r="I147" i="2"/>
  <c r="J147" i="2"/>
  <c r="K147" i="2"/>
  <c r="L147" i="2"/>
  <c r="A148" i="2"/>
  <c r="B148" i="2"/>
  <c r="C148" i="2"/>
  <c r="D148" i="2"/>
  <c r="E148" i="2"/>
  <c r="F148" i="2"/>
  <c r="G148" i="2"/>
  <c r="H148" i="2"/>
  <c r="I148" i="2"/>
  <c r="J148" i="2"/>
  <c r="K148" i="2"/>
  <c r="L148" i="2"/>
  <c r="A149" i="2"/>
  <c r="B149" i="2"/>
  <c r="C149" i="2"/>
  <c r="D149" i="2"/>
  <c r="E149" i="2"/>
  <c r="F149" i="2"/>
  <c r="G149" i="2"/>
  <c r="H149" i="2"/>
  <c r="I149" i="2"/>
  <c r="J149" i="2"/>
  <c r="K149" i="2"/>
  <c r="L149" i="2"/>
  <c r="A150" i="2"/>
  <c r="B150" i="2"/>
  <c r="C150" i="2"/>
  <c r="D150" i="2"/>
  <c r="M150" i="2" s="1"/>
  <c r="E150" i="2"/>
  <c r="F150" i="2"/>
  <c r="G150" i="2"/>
  <c r="H150" i="2"/>
  <c r="I150" i="2"/>
  <c r="J150" i="2"/>
  <c r="K150" i="2"/>
  <c r="L150" i="2"/>
  <c r="A151" i="2"/>
  <c r="B151" i="2"/>
  <c r="C151" i="2"/>
  <c r="D151" i="2"/>
  <c r="E151" i="2"/>
  <c r="F151" i="2"/>
  <c r="G151" i="2"/>
  <c r="H151" i="2"/>
  <c r="I151" i="2"/>
  <c r="J151" i="2"/>
  <c r="K151" i="2"/>
  <c r="L151" i="2"/>
  <c r="A152" i="2"/>
  <c r="B152" i="2"/>
  <c r="C152" i="2"/>
  <c r="D152" i="2"/>
  <c r="M152" i="2" s="1"/>
  <c r="T152" i="2" s="1"/>
  <c r="E152" i="2"/>
  <c r="F152" i="2"/>
  <c r="G152" i="2"/>
  <c r="H152" i="2"/>
  <c r="I152" i="2"/>
  <c r="J152" i="2"/>
  <c r="K152" i="2"/>
  <c r="L152" i="2"/>
  <c r="A153" i="2"/>
  <c r="B153" i="2"/>
  <c r="C153" i="2"/>
  <c r="D153" i="2"/>
  <c r="E153" i="2"/>
  <c r="F153" i="2"/>
  <c r="G153" i="2"/>
  <c r="H153" i="2"/>
  <c r="I153" i="2"/>
  <c r="J153" i="2"/>
  <c r="K153" i="2"/>
  <c r="L153" i="2"/>
  <c r="A154" i="2"/>
  <c r="B154" i="2"/>
  <c r="C154" i="2"/>
  <c r="D154" i="2"/>
  <c r="P154" i="2" s="1"/>
  <c r="E154" i="2"/>
  <c r="F154" i="2"/>
  <c r="G154" i="2"/>
  <c r="H154" i="2"/>
  <c r="I154" i="2"/>
  <c r="J154" i="2"/>
  <c r="K154" i="2"/>
  <c r="L154" i="2"/>
  <c r="A155" i="2"/>
  <c r="B155" i="2"/>
  <c r="C155" i="2"/>
  <c r="D155" i="2"/>
  <c r="E155" i="2"/>
  <c r="F155" i="2"/>
  <c r="G155" i="2"/>
  <c r="H155" i="2"/>
  <c r="I155" i="2"/>
  <c r="J155" i="2"/>
  <c r="K155" i="2"/>
  <c r="L155" i="2"/>
  <c r="A156" i="2"/>
  <c r="B156" i="2"/>
  <c r="C156" i="2"/>
  <c r="D156" i="2"/>
  <c r="E156" i="2"/>
  <c r="F156" i="2"/>
  <c r="G156" i="2"/>
  <c r="H156" i="2"/>
  <c r="I156" i="2"/>
  <c r="J156" i="2"/>
  <c r="K156" i="2"/>
  <c r="L156" i="2"/>
  <c r="A157" i="2"/>
  <c r="B157" i="2"/>
  <c r="C157" i="2"/>
  <c r="D157" i="2"/>
  <c r="E157" i="2"/>
  <c r="F157" i="2"/>
  <c r="G157" i="2"/>
  <c r="H157" i="2"/>
  <c r="I157" i="2"/>
  <c r="J157" i="2"/>
  <c r="K157" i="2"/>
  <c r="L157" i="2"/>
  <c r="A158" i="2"/>
  <c r="B158" i="2"/>
  <c r="C158" i="2"/>
  <c r="D158" i="2"/>
  <c r="P158" i="2" s="1"/>
  <c r="Q158" i="2" s="1"/>
  <c r="E158" i="2"/>
  <c r="F158" i="2"/>
  <c r="G158" i="2"/>
  <c r="H158" i="2"/>
  <c r="I158" i="2"/>
  <c r="J158" i="2"/>
  <c r="K158" i="2"/>
  <c r="L158" i="2"/>
  <c r="A159" i="2"/>
  <c r="B159" i="2"/>
  <c r="C159" i="2"/>
  <c r="D159" i="2"/>
  <c r="E159" i="2"/>
  <c r="F159" i="2"/>
  <c r="G159" i="2"/>
  <c r="H159" i="2"/>
  <c r="I159" i="2"/>
  <c r="J159" i="2"/>
  <c r="K159" i="2"/>
  <c r="L159" i="2"/>
  <c r="A160" i="2"/>
  <c r="B160" i="2"/>
  <c r="C160" i="2"/>
  <c r="D160" i="2"/>
  <c r="E160" i="2"/>
  <c r="F160" i="2"/>
  <c r="G160" i="2"/>
  <c r="H160" i="2"/>
  <c r="I160" i="2"/>
  <c r="J160" i="2"/>
  <c r="K160" i="2"/>
  <c r="L160" i="2"/>
  <c r="A161" i="2"/>
  <c r="B161" i="2"/>
  <c r="C161" i="2"/>
  <c r="D161" i="2"/>
  <c r="E161" i="2"/>
  <c r="F161" i="2"/>
  <c r="G161" i="2"/>
  <c r="H161" i="2"/>
  <c r="I161" i="2"/>
  <c r="J161" i="2"/>
  <c r="K161" i="2"/>
  <c r="L161" i="2"/>
  <c r="A162" i="2"/>
  <c r="B162" i="2"/>
  <c r="C162" i="2"/>
  <c r="D162" i="2"/>
  <c r="M162" i="2" s="1"/>
  <c r="T162" i="2" s="1"/>
  <c r="E162" i="2"/>
  <c r="F162" i="2"/>
  <c r="G162" i="2"/>
  <c r="H162" i="2"/>
  <c r="I162" i="2"/>
  <c r="J162" i="2"/>
  <c r="K162" i="2"/>
  <c r="L162" i="2"/>
  <c r="A163" i="2"/>
  <c r="B163" i="2"/>
  <c r="C163" i="2"/>
  <c r="D163" i="2"/>
  <c r="E163" i="2"/>
  <c r="F163" i="2"/>
  <c r="G163" i="2"/>
  <c r="H163" i="2"/>
  <c r="I163" i="2"/>
  <c r="J163" i="2"/>
  <c r="K163" i="2"/>
  <c r="L163" i="2"/>
  <c r="A164" i="2"/>
  <c r="B164" i="2"/>
  <c r="C164" i="2"/>
  <c r="D164" i="2"/>
  <c r="E164" i="2"/>
  <c r="F164" i="2"/>
  <c r="G164" i="2"/>
  <c r="H164" i="2"/>
  <c r="I164" i="2"/>
  <c r="J164" i="2"/>
  <c r="K164" i="2"/>
  <c r="L164" i="2"/>
  <c r="A165" i="2"/>
  <c r="B165" i="2"/>
  <c r="C165" i="2"/>
  <c r="D165" i="2"/>
  <c r="E165" i="2"/>
  <c r="F165" i="2"/>
  <c r="G165" i="2"/>
  <c r="H165" i="2"/>
  <c r="I165" i="2"/>
  <c r="J165" i="2"/>
  <c r="K165" i="2"/>
  <c r="L165" i="2"/>
  <c r="A166" i="2"/>
  <c r="B166" i="2"/>
  <c r="C166" i="2"/>
  <c r="D166" i="2"/>
  <c r="P166" i="2" s="1"/>
  <c r="Q166" i="2" s="1"/>
  <c r="E166" i="2"/>
  <c r="F166" i="2"/>
  <c r="G166" i="2"/>
  <c r="H166" i="2"/>
  <c r="I166" i="2"/>
  <c r="J166" i="2"/>
  <c r="K166" i="2"/>
  <c r="L166" i="2"/>
  <c r="A167" i="2"/>
  <c r="B167" i="2"/>
  <c r="C167" i="2"/>
  <c r="D167" i="2"/>
  <c r="E167" i="2"/>
  <c r="F167" i="2"/>
  <c r="G167" i="2"/>
  <c r="H167" i="2"/>
  <c r="I167" i="2"/>
  <c r="J167" i="2"/>
  <c r="K167" i="2"/>
  <c r="L167" i="2"/>
  <c r="A168" i="2"/>
  <c r="B168" i="2"/>
  <c r="C168" i="2"/>
  <c r="D168" i="2"/>
  <c r="P168" i="2" s="1"/>
  <c r="Q168" i="2" s="1"/>
  <c r="E168" i="2"/>
  <c r="F168" i="2"/>
  <c r="G168" i="2"/>
  <c r="H168" i="2"/>
  <c r="I168" i="2"/>
  <c r="J168" i="2"/>
  <c r="K168" i="2"/>
  <c r="L168" i="2"/>
  <c r="A169" i="2"/>
  <c r="B169" i="2"/>
  <c r="C169" i="2"/>
  <c r="D169" i="2"/>
  <c r="E169" i="2"/>
  <c r="F169" i="2"/>
  <c r="G169" i="2"/>
  <c r="H169" i="2"/>
  <c r="I169" i="2"/>
  <c r="J169" i="2"/>
  <c r="K169" i="2"/>
  <c r="L169" i="2"/>
  <c r="A170" i="2"/>
  <c r="B170" i="2"/>
  <c r="C170" i="2"/>
  <c r="D170" i="2"/>
  <c r="E170" i="2"/>
  <c r="F170" i="2"/>
  <c r="G170" i="2"/>
  <c r="H170" i="2"/>
  <c r="I170" i="2"/>
  <c r="J170" i="2"/>
  <c r="K170" i="2"/>
  <c r="L170" i="2"/>
  <c r="A171" i="2"/>
  <c r="B171" i="2"/>
  <c r="C171" i="2"/>
  <c r="D171" i="2"/>
  <c r="E171" i="2"/>
  <c r="F171" i="2"/>
  <c r="G171" i="2"/>
  <c r="H171" i="2"/>
  <c r="I171" i="2"/>
  <c r="J171" i="2"/>
  <c r="K171" i="2"/>
  <c r="L171" i="2"/>
  <c r="A172" i="2"/>
  <c r="B172" i="2"/>
  <c r="C172" i="2"/>
  <c r="D172" i="2"/>
  <c r="E172" i="2"/>
  <c r="F172" i="2"/>
  <c r="G172" i="2"/>
  <c r="H172" i="2"/>
  <c r="I172" i="2"/>
  <c r="J172" i="2"/>
  <c r="K172" i="2"/>
  <c r="L172" i="2"/>
  <c r="A173" i="2"/>
  <c r="B173" i="2"/>
  <c r="C173" i="2"/>
  <c r="D173" i="2"/>
  <c r="E173" i="2"/>
  <c r="F173" i="2"/>
  <c r="G173" i="2"/>
  <c r="H173" i="2"/>
  <c r="I173" i="2"/>
  <c r="J173" i="2"/>
  <c r="K173" i="2"/>
  <c r="L173" i="2"/>
  <c r="A174" i="2"/>
  <c r="B174" i="2"/>
  <c r="C174" i="2"/>
  <c r="D174" i="2"/>
  <c r="M174" i="2" s="1"/>
  <c r="E174" i="2"/>
  <c r="F174" i="2"/>
  <c r="G174" i="2"/>
  <c r="H174" i="2"/>
  <c r="I174" i="2"/>
  <c r="J174" i="2"/>
  <c r="K174" i="2"/>
  <c r="L174" i="2"/>
  <c r="A175" i="2"/>
  <c r="B175" i="2"/>
  <c r="C175" i="2"/>
  <c r="D175" i="2"/>
  <c r="E175" i="2"/>
  <c r="F175" i="2"/>
  <c r="G175" i="2"/>
  <c r="H175" i="2"/>
  <c r="I175" i="2"/>
  <c r="J175" i="2"/>
  <c r="K175" i="2"/>
  <c r="L175" i="2"/>
  <c r="A176" i="2"/>
  <c r="B176" i="2"/>
  <c r="C176" i="2"/>
  <c r="D176" i="2"/>
  <c r="P176" i="2" s="1"/>
  <c r="E176" i="2"/>
  <c r="F176" i="2"/>
  <c r="G176" i="2"/>
  <c r="H176" i="2"/>
  <c r="I176" i="2"/>
  <c r="J176" i="2"/>
  <c r="K176" i="2"/>
  <c r="L176" i="2"/>
  <c r="A177" i="2"/>
  <c r="B177" i="2"/>
  <c r="C177" i="2"/>
  <c r="D177" i="2"/>
  <c r="E177" i="2"/>
  <c r="F177" i="2"/>
  <c r="G177" i="2"/>
  <c r="H177" i="2"/>
  <c r="I177" i="2"/>
  <c r="J177" i="2"/>
  <c r="K177" i="2"/>
  <c r="L177" i="2"/>
  <c r="A178" i="2"/>
  <c r="B178" i="2"/>
  <c r="C178" i="2"/>
  <c r="D178" i="2"/>
  <c r="E178" i="2"/>
  <c r="F178" i="2"/>
  <c r="G178" i="2"/>
  <c r="H178" i="2"/>
  <c r="I178" i="2"/>
  <c r="J178" i="2"/>
  <c r="K178" i="2"/>
  <c r="L178" i="2"/>
  <c r="A179" i="2"/>
  <c r="B179" i="2"/>
  <c r="C179" i="2"/>
  <c r="D179" i="2"/>
  <c r="E179" i="2"/>
  <c r="F179" i="2"/>
  <c r="G179" i="2"/>
  <c r="H179" i="2"/>
  <c r="I179" i="2"/>
  <c r="J179" i="2"/>
  <c r="K179" i="2"/>
  <c r="L179" i="2"/>
  <c r="A180" i="2"/>
  <c r="B180" i="2"/>
  <c r="C180" i="2"/>
  <c r="D180" i="2"/>
  <c r="E180" i="2"/>
  <c r="F180" i="2"/>
  <c r="G180" i="2"/>
  <c r="H180" i="2"/>
  <c r="I180" i="2"/>
  <c r="J180" i="2"/>
  <c r="K180" i="2"/>
  <c r="L180" i="2"/>
  <c r="A181" i="2"/>
  <c r="B181" i="2"/>
  <c r="C181" i="2"/>
  <c r="D181" i="2"/>
  <c r="E181" i="2"/>
  <c r="F181" i="2"/>
  <c r="G181" i="2"/>
  <c r="H181" i="2"/>
  <c r="I181" i="2"/>
  <c r="J181" i="2"/>
  <c r="K181" i="2"/>
  <c r="L181" i="2"/>
  <c r="A182" i="2"/>
  <c r="B182" i="2"/>
  <c r="C182" i="2"/>
  <c r="D182" i="2"/>
  <c r="P182" i="2" s="1"/>
  <c r="E182" i="2"/>
  <c r="F182" i="2"/>
  <c r="G182" i="2"/>
  <c r="H182" i="2"/>
  <c r="I182" i="2"/>
  <c r="J182" i="2"/>
  <c r="K182" i="2"/>
  <c r="L182" i="2"/>
  <c r="A183" i="2"/>
  <c r="B183" i="2"/>
  <c r="C183" i="2"/>
  <c r="D183" i="2"/>
  <c r="E183" i="2"/>
  <c r="F183" i="2"/>
  <c r="G183" i="2"/>
  <c r="H183" i="2"/>
  <c r="I183" i="2"/>
  <c r="J183" i="2"/>
  <c r="K183" i="2"/>
  <c r="L183" i="2"/>
  <c r="A184" i="2"/>
  <c r="B184" i="2"/>
  <c r="C184" i="2"/>
  <c r="D184" i="2"/>
  <c r="M184" i="2" s="1"/>
  <c r="T184" i="2" s="1"/>
  <c r="E184" i="2"/>
  <c r="F184" i="2"/>
  <c r="G184" i="2"/>
  <c r="H184" i="2"/>
  <c r="I184" i="2"/>
  <c r="J184" i="2"/>
  <c r="K184" i="2"/>
  <c r="L184" i="2"/>
  <c r="A185" i="2"/>
  <c r="B185" i="2"/>
  <c r="C185" i="2"/>
  <c r="D185" i="2"/>
  <c r="E185" i="2"/>
  <c r="F185" i="2"/>
  <c r="G185" i="2"/>
  <c r="H185" i="2"/>
  <c r="I185" i="2"/>
  <c r="J185" i="2"/>
  <c r="K185" i="2"/>
  <c r="L185" i="2"/>
  <c r="A186" i="2"/>
  <c r="B186" i="2"/>
  <c r="C186" i="2"/>
  <c r="D186" i="2"/>
  <c r="P186" i="2" s="1"/>
  <c r="E186" i="2"/>
  <c r="F186" i="2"/>
  <c r="G186" i="2"/>
  <c r="H186" i="2"/>
  <c r="I186" i="2"/>
  <c r="J186" i="2"/>
  <c r="K186" i="2"/>
  <c r="L186" i="2"/>
  <c r="A187" i="2"/>
  <c r="B187" i="2"/>
  <c r="C187" i="2"/>
  <c r="D187" i="2"/>
  <c r="P187" i="2" s="1"/>
  <c r="E187" i="2"/>
  <c r="F187" i="2"/>
  <c r="G187" i="2"/>
  <c r="H187" i="2"/>
  <c r="I187" i="2"/>
  <c r="J187" i="2"/>
  <c r="K187" i="2"/>
  <c r="L187" i="2"/>
  <c r="A188" i="2"/>
  <c r="B188" i="2"/>
  <c r="C188" i="2"/>
  <c r="D188" i="2"/>
  <c r="P188" i="2" s="1"/>
  <c r="E188" i="2"/>
  <c r="F188" i="2"/>
  <c r="G188" i="2"/>
  <c r="H188" i="2"/>
  <c r="I188" i="2"/>
  <c r="J188" i="2"/>
  <c r="K188" i="2"/>
  <c r="L188" i="2"/>
  <c r="A189" i="2"/>
  <c r="B189" i="2"/>
  <c r="C189" i="2"/>
  <c r="D189" i="2"/>
  <c r="E189" i="2"/>
  <c r="F189" i="2"/>
  <c r="G189" i="2"/>
  <c r="H189" i="2"/>
  <c r="I189" i="2"/>
  <c r="J189" i="2"/>
  <c r="K189" i="2"/>
  <c r="L189" i="2"/>
  <c r="A190" i="2"/>
  <c r="B190" i="2"/>
  <c r="C190" i="2"/>
  <c r="D190" i="2"/>
  <c r="E190" i="2"/>
  <c r="F190" i="2"/>
  <c r="G190" i="2"/>
  <c r="H190" i="2"/>
  <c r="I190" i="2"/>
  <c r="J190" i="2"/>
  <c r="K190" i="2"/>
  <c r="L190" i="2"/>
  <c r="A191" i="2"/>
  <c r="B191" i="2"/>
  <c r="C191" i="2"/>
  <c r="D191" i="2"/>
  <c r="P191" i="2" s="1"/>
  <c r="Q191" i="2" s="1"/>
  <c r="E191" i="2"/>
  <c r="F191" i="2"/>
  <c r="G191" i="2"/>
  <c r="H191" i="2"/>
  <c r="I191" i="2"/>
  <c r="J191" i="2"/>
  <c r="K191" i="2"/>
  <c r="L191" i="2"/>
  <c r="A192" i="2"/>
  <c r="B192" i="2"/>
  <c r="C192" i="2"/>
  <c r="D192" i="2"/>
  <c r="P192" i="2" s="1"/>
  <c r="E192" i="2"/>
  <c r="F192" i="2"/>
  <c r="G192" i="2"/>
  <c r="H192" i="2"/>
  <c r="I192" i="2"/>
  <c r="J192" i="2"/>
  <c r="K192" i="2"/>
  <c r="L192" i="2"/>
  <c r="A193" i="2"/>
  <c r="B193" i="2"/>
  <c r="C193" i="2"/>
  <c r="D193" i="2"/>
  <c r="E193" i="2"/>
  <c r="F193" i="2"/>
  <c r="G193" i="2"/>
  <c r="H193" i="2"/>
  <c r="I193" i="2"/>
  <c r="J193" i="2"/>
  <c r="K193" i="2"/>
  <c r="L193" i="2"/>
  <c r="A194" i="2"/>
  <c r="B194" i="2"/>
  <c r="C194" i="2"/>
  <c r="D194" i="2"/>
  <c r="M194" i="2" s="1"/>
  <c r="E194" i="2"/>
  <c r="F194" i="2"/>
  <c r="G194" i="2"/>
  <c r="H194" i="2"/>
  <c r="I194" i="2"/>
  <c r="J194" i="2"/>
  <c r="K194" i="2"/>
  <c r="L194" i="2"/>
  <c r="A195" i="2"/>
  <c r="B195" i="2"/>
  <c r="C195" i="2"/>
  <c r="D195" i="2"/>
  <c r="P195" i="2" s="1"/>
  <c r="Q195" i="2" s="1"/>
  <c r="E195" i="2"/>
  <c r="F195" i="2"/>
  <c r="G195" i="2"/>
  <c r="H195" i="2"/>
  <c r="I195" i="2"/>
  <c r="J195" i="2"/>
  <c r="K195" i="2"/>
  <c r="L195" i="2"/>
  <c r="A196" i="2"/>
  <c r="B196" i="2"/>
  <c r="C196" i="2"/>
  <c r="D196" i="2"/>
  <c r="E196" i="2"/>
  <c r="F196" i="2"/>
  <c r="G196" i="2"/>
  <c r="H196" i="2"/>
  <c r="I196" i="2"/>
  <c r="J196" i="2"/>
  <c r="K196" i="2"/>
  <c r="L196" i="2"/>
  <c r="A197" i="2"/>
  <c r="B197" i="2"/>
  <c r="C197" i="2"/>
  <c r="D197" i="2"/>
  <c r="E197" i="2"/>
  <c r="F197" i="2"/>
  <c r="G197" i="2"/>
  <c r="H197" i="2"/>
  <c r="I197" i="2"/>
  <c r="J197" i="2"/>
  <c r="K197" i="2"/>
  <c r="L197" i="2"/>
  <c r="A198" i="2"/>
  <c r="B198" i="2"/>
  <c r="C198" i="2"/>
  <c r="D198" i="2"/>
  <c r="M198" i="2" s="1"/>
  <c r="T198" i="2" s="1"/>
  <c r="E198" i="2"/>
  <c r="F198" i="2"/>
  <c r="G198" i="2"/>
  <c r="H198" i="2"/>
  <c r="I198" i="2"/>
  <c r="J198" i="2"/>
  <c r="K198" i="2"/>
  <c r="L198" i="2"/>
  <c r="A199" i="2"/>
  <c r="B199" i="2"/>
  <c r="C199" i="2"/>
  <c r="D199" i="2"/>
  <c r="E199" i="2"/>
  <c r="F199" i="2"/>
  <c r="G199" i="2"/>
  <c r="H199" i="2"/>
  <c r="I199" i="2"/>
  <c r="J199" i="2"/>
  <c r="K199" i="2"/>
  <c r="L199" i="2"/>
  <c r="A200" i="2"/>
  <c r="B200" i="2"/>
  <c r="C200" i="2"/>
  <c r="D200" i="2"/>
  <c r="E200" i="2"/>
  <c r="F200" i="2"/>
  <c r="G200" i="2"/>
  <c r="H200" i="2"/>
  <c r="I200" i="2"/>
  <c r="J200" i="2"/>
  <c r="K200" i="2"/>
  <c r="L200" i="2"/>
  <c r="A201" i="2"/>
  <c r="B201" i="2"/>
  <c r="C201" i="2"/>
  <c r="D201" i="2"/>
  <c r="P201" i="2" s="1"/>
  <c r="Q201" i="2" s="1"/>
  <c r="E201" i="2"/>
  <c r="F201" i="2"/>
  <c r="G201" i="2"/>
  <c r="H201" i="2"/>
  <c r="I201" i="2"/>
  <c r="J201" i="2"/>
  <c r="K201" i="2"/>
  <c r="L201" i="2"/>
  <c r="A202" i="2"/>
  <c r="B202" i="2"/>
  <c r="C202" i="2"/>
  <c r="D202" i="2"/>
  <c r="P202" i="2" s="1"/>
  <c r="E202" i="2"/>
  <c r="F202" i="2"/>
  <c r="G202" i="2"/>
  <c r="H202" i="2"/>
  <c r="I202" i="2"/>
  <c r="J202" i="2"/>
  <c r="K202" i="2"/>
  <c r="L202" i="2"/>
  <c r="A203" i="2"/>
  <c r="B203" i="2"/>
  <c r="C203" i="2"/>
  <c r="D203" i="2"/>
  <c r="P203" i="2" s="1"/>
  <c r="Q203" i="2" s="1"/>
  <c r="E203" i="2"/>
  <c r="F203" i="2"/>
  <c r="G203" i="2"/>
  <c r="H203" i="2"/>
  <c r="I203" i="2"/>
  <c r="J203" i="2"/>
  <c r="K203" i="2"/>
  <c r="L203" i="2"/>
  <c r="A204" i="2"/>
  <c r="B204" i="2"/>
  <c r="C204" i="2"/>
  <c r="D204" i="2"/>
  <c r="M204" i="2" s="1"/>
  <c r="S204" i="2" s="1"/>
  <c r="E204" i="2"/>
  <c r="F204" i="2"/>
  <c r="G204" i="2"/>
  <c r="H204" i="2"/>
  <c r="I204" i="2"/>
  <c r="J204" i="2"/>
  <c r="K204" i="2"/>
  <c r="L204" i="2"/>
  <c r="A205" i="2"/>
  <c r="B205" i="2"/>
  <c r="C205" i="2"/>
  <c r="D205" i="2"/>
  <c r="P205" i="2" s="1"/>
  <c r="Q205" i="2" s="1"/>
  <c r="E205" i="2"/>
  <c r="F205" i="2"/>
  <c r="G205" i="2"/>
  <c r="H205" i="2"/>
  <c r="I205" i="2"/>
  <c r="J205" i="2"/>
  <c r="K205" i="2"/>
  <c r="L205" i="2"/>
  <c r="A206" i="2"/>
  <c r="B206" i="2"/>
  <c r="C206" i="2"/>
  <c r="D206" i="2"/>
  <c r="E206" i="2"/>
  <c r="F206" i="2"/>
  <c r="G206" i="2"/>
  <c r="H206" i="2"/>
  <c r="I206" i="2"/>
  <c r="J206" i="2"/>
  <c r="K206" i="2"/>
  <c r="L206" i="2"/>
  <c r="A207" i="2"/>
  <c r="B207" i="2"/>
  <c r="C207" i="2"/>
  <c r="D207" i="2"/>
  <c r="P207" i="2" s="1"/>
  <c r="Q207" i="2" s="1"/>
  <c r="E207" i="2"/>
  <c r="F207" i="2"/>
  <c r="G207" i="2"/>
  <c r="H207" i="2"/>
  <c r="I207" i="2"/>
  <c r="J207" i="2"/>
  <c r="K207" i="2"/>
  <c r="L207" i="2"/>
  <c r="A208" i="2"/>
  <c r="B208" i="2"/>
  <c r="C208" i="2"/>
  <c r="D208" i="2"/>
  <c r="M208" i="2" s="1"/>
  <c r="E208" i="2"/>
  <c r="F208" i="2"/>
  <c r="G208" i="2"/>
  <c r="H208" i="2"/>
  <c r="I208" i="2"/>
  <c r="J208" i="2"/>
  <c r="K208" i="2"/>
  <c r="L208" i="2"/>
  <c r="A209" i="2"/>
  <c r="B209" i="2"/>
  <c r="C209" i="2"/>
  <c r="D209" i="2"/>
  <c r="E209" i="2"/>
  <c r="F209" i="2"/>
  <c r="G209" i="2"/>
  <c r="H209" i="2"/>
  <c r="I209" i="2"/>
  <c r="J209" i="2"/>
  <c r="K209" i="2"/>
  <c r="L209" i="2"/>
  <c r="A210" i="2"/>
  <c r="B210" i="2"/>
  <c r="C210" i="2"/>
  <c r="D210" i="2"/>
  <c r="E210" i="2"/>
  <c r="F210" i="2"/>
  <c r="G210" i="2"/>
  <c r="H210" i="2"/>
  <c r="I210" i="2"/>
  <c r="J210" i="2"/>
  <c r="K210" i="2"/>
  <c r="L210" i="2"/>
  <c r="A211" i="2"/>
  <c r="B211" i="2"/>
  <c r="C211" i="2"/>
  <c r="D211" i="2"/>
  <c r="P211" i="2" s="1"/>
  <c r="Q211" i="2" s="1"/>
  <c r="E211" i="2"/>
  <c r="F211" i="2"/>
  <c r="G211" i="2"/>
  <c r="H211" i="2"/>
  <c r="I211" i="2"/>
  <c r="J211" i="2"/>
  <c r="K211" i="2"/>
  <c r="L211" i="2"/>
  <c r="A212" i="2"/>
  <c r="B212" i="2"/>
  <c r="C212" i="2"/>
  <c r="D212" i="2"/>
  <c r="P212" i="2" s="1"/>
  <c r="E212" i="2"/>
  <c r="F212" i="2"/>
  <c r="G212" i="2"/>
  <c r="H212" i="2"/>
  <c r="I212" i="2"/>
  <c r="J212" i="2"/>
  <c r="K212" i="2"/>
  <c r="L212" i="2"/>
  <c r="A213" i="2"/>
  <c r="B213" i="2"/>
  <c r="C213" i="2"/>
  <c r="D213" i="2"/>
  <c r="P213" i="2" s="1"/>
  <c r="Q213" i="2" s="1"/>
  <c r="E213" i="2"/>
  <c r="F213" i="2"/>
  <c r="G213" i="2"/>
  <c r="H213" i="2"/>
  <c r="I213" i="2"/>
  <c r="J213" i="2"/>
  <c r="K213" i="2"/>
  <c r="L213" i="2"/>
  <c r="A214" i="2"/>
  <c r="B214" i="2"/>
  <c r="C214" i="2"/>
  <c r="D214" i="2"/>
  <c r="P214" i="2" s="1"/>
  <c r="Q214" i="2" s="1"/>
  <c r="E214" i="2"/>
  <c r="F214" i="2"/>
  <c r="G214" i="2"/>
  <c r="H214" i="2"/>
  <c r="I214" i="2"/>
  <c r="J214" i="2"/>
  <c r="K214" i="2"/>
  <c r="L214" i="2"/>
  <c r="A215" i="2"/>
  <c r="B215" i="2"/>
  <c r="C215" i="2"/>
  <c r="D215" i="2"/>
  <c r="E215" i="2"/>
  <c r="F215" i="2"/>
  <c r="G215" i="2"/>
  <c r="H215" i="2"/>
  <c r="I215" i="2"/>
  <c r="J215" i="2"/>
  <c r="K215" i="2"/>
  <c r="L215" i="2"/>
  <c r="A216" i="2"/>
  <c r="B216" i="2"/>
  <c r="C216" i="2"/>
  <c r="D216" i="2"/>
  <c r="M216" i="2" s="1"/>
  <c r="E216" i="2"/>
  <c r="F216" i="2"/>
  <c r="G216" i="2"/>
  <c r="H216" i="2"/>
  <c r="I216" i="2"/>
  <c r="J216" i="2"/>
  <c r="K216" i="2"/>
  <c r="L216" i="2"/>
  <c r="A217" i="2"/>
  <c r="B217" i="2"/>
  <c r="C217" i="2"/>
  <c r="D217" i="2"/>
  <c r="E217" i="2"/>
  <c r="F217" i="2"/>
  <c r="G217" i="2"/>
  <c r="H217" i="2"/>
  <c r="I217" i="2"/>
  <c r="J217" i="2"/>
  <c r="K217" i="2"/>
  <c r="L217" i="2"/>
  <c r="A218" i="2"/>
  <c r="B218" i="2"/>
  <c r="C218" i="2"/>
  <c r="D218" i="2"/>
  <c r="E218" i="2"/>
  <c r="F218" i="2"/>
  <c r="G218" i="2"/>
  <c r="H218" i="2"/>
  <c r="I218" i="2"/>
  <c r="J218" i="2"/>
  <c r="K218" i="2"/>
  <c r="L218" i="2"/>
  <c r="A219" i="2"/>
  <c r="B219" i="2"/>
  <c r="C219" i="2"/>
  <c r="D219" i="2"/>
  <c r="P219" i="2" s="1"/>
  <c r="Q219" i="2" s="1"/>
  <c r="E219" i="2"/>
  <c r="F219" i="2"/>
  <c r="G219" i="2"/>
  <c r="H219" i="2"/>
  <c r="I219" i="2"/>
  <c r="J219" i="2"/>
  <c r="K219" i="2"/>
  <c r="L219" i="2"/>
  <c r="A220" i="2"/>
  <c r="B220" i="2"/>
  <c r="C220" i="2"/>
  <c r="D220" i="2"/>
  <c r="P220" i="2" s="1"/>
  <c r="E220" i="2"/>
  <c r="F220" i="2"/>
  <c r="G220" i="2"/>
  <c r="H220" i="2"/>
  <c r="I220" i="2"/>
  <c r="J220" i="2"/>
  <c r="K220" i="2"/>
  <c r="L220" i="2"/>
  <c r="A221" i="2"/>
  <c r="B221" i="2"/>
  <c r="C221" i="2"/>
  <c r="D221" i="2"/>
  <c r="P221" i="2" s="1"/>
  <c r="E221" i="2"/>
  <c r="F221" i="2"/>
  <c r="G221" i="2"/>
  <c r="H221" i="2"/>
  <c r="I221" i="2"/>
  <c r="J221" i="2"/>
  <c r="K221" i="2"/>
  <c r="L221" i="2"/>
  <c r="A222" i="2"/>
  <c r="B222" i="2"/>
  <c r="C222" i="2"/>
  <c r="D222" i="2"/>
  <c r="P222" i="2" s="1"/>
  <c r="Q222" i="2" s="1"/>
  <c r="E222" i="2"/>
  <c r="F222" i="2"/>
  <c r="G222" i="2"/>
  <c r="H222" i="2"/>
  <c r="I222" i="2"/>
  <c r="J222" i="2"/>
  <c r="K222" i="2"/>
  <c r="L222" i="2"/>
  <c r="A223" i="2"/>
  <c r="B223" i="2"/>
  <c r="C223" i="2"/>
  <c r="D223" i="2"/>
  <c r="P223" i="2" s="1"/>
  <c r="E223" i="2"/>
  <c r="F223" i="2"/>
  <c r="G223" i="2"/>
  <c r="H223" i="2"/>
  <c r="I223" i="2"/>
  <c r="J223" i="2"/>
  <c r="K223" i="2"/>
  <c r="L223" i="2"/>
  <c r="A224" i="2"/>
  <c r="B224" i="2"/>
  <c r="C224" i="2"/>
  <c r="D224" i="2"/>
  <c r="P224" i="2" s="1"/>
  <c r="E224" i="2"/>
  <c r="F224" i="2"/>
  <c r="G224" i="2"/>
  <c r="H224" i="2"/>
  <c r="I224" i="2"/>
  <c r="J224" i="2"/>
  <c r="K224" i="2"/>
  <c r="L224" i="2"/>
  <c r="A225" i="2"/>
  <c r="B225" i="2"/>
  <c r="C225" i="2"/>
  <c r="D225" i="2"/>
  <c r="E225" i="2"/>
  <c r="F225" i="2"/>
  <c r="G225" i="2"/>
  <c r="H225" i="2"/>
  <c r="I225" i="2"/>
  <c r="J225" i="2"/>
  <c r="K225" i="2"/>
  <c r="L225" i="2"/>
  <c r="A226" i="2"/>
  <c r="B226" i="2"/>
  <c r="C226" i="2"/>
  <c r="D226" i="2"/>
  <c r="M226" i="2" s="1"/>
  <c r="N226" i="2" s="1"/>
  <c r="E226" i="2"/>
  <c r="F226" i="2"/>
  <c r="G226" i="2"/>
  <c r="H226" i="2"/>
  <c r="I226" i="2"/>
  <c r="J226" i="2"/>
  <c r="K226" i="2"/>
  <c r="L226" i="2"/>
  <c r="A227" i="2"/>
  <c r="B227" i="2"/>
  <c r="C227" i="2"/>
  <c r="D227" i="2"/>
  <c r="P227" i="2" s="1"/>
  <c r="Q227" i="2" s="1"/>
  <c r="E227" i="2"/>
  <c r="F227" i="2"/>
  <c r="G227" i="2"/>
  <c r="H227" i="2"/>
  <c r="I227" i="2"/>
  <c r="J227" i="2"/>
  <c r="K227" i="2"/>
  <c r="L227" i="2"/>
  <c r="A228" i="2"/>
  <c r="B228" i="2"/>
  <c r="C228" i="2"/>
  <c r="D228" i="2"/>
  <c r="M228" i="2" s="1"/>
  <c r="N228" i="2" s="1"/>
  <c r="E228" i="2"/>
  <c r="F228" i="2"/>
  <c r="G228" i="2"/>
  <c r="H228" i="2"/>
  <c r="I228" i="2"/>
  <c r="J228" i="2"/>
  <c r="K228" i="2"/>
  <c r="L228" i="2"/>
  <c r="A229" i="2"/>
  <c r="B229" i="2"/>
  <c r="C229" i="2"/>
  <c r="D229" i="2"/>
  <c r="P229" i="2" s="1"/>
  <c r="Q229" i="2" s="1"/>
  <c r="E229" i="2"/>
  <c r="F229" i="2"/>
  <c r="G229" i="2"/>
  <c r="H229" i="2"/>
  <c r="I229" i="2"/>
  <c r="J229" i="2"/>
  <c r="K229" i="2"/>
  <c r="L229" i="2"/>
  <c r="A230" i="2"/>
  <c r="B230" i="2"/>
  <c r="C230" i="2"/>
  <c r="D230" i="2"/>
  <c r="M230" i="2" s="1"/>
  <c r="E230" i="2"/>
  <c r="F230" i="2"/>
  <c r="G230" i="2"/>
  <c r="H230" i="2"/>
  <c r="I230" i="2"/>
  <c r="J230" i="2"/>
  <c r="K230" i="2"/>
  <c r="L230" i="2"/>
  <c r="A231" i="2"/>
  <c r="B231" i="2"/>
  <c r="C231" i="2"/>
  <c r="D231" i="2"/>
  <c r="M231" i="2" s="1"/>
  <c r="E231" i="2"/>
  <c r="F231" i="2"/>
  <c r="G231" i="2"/>
  <c r="H231" i="2"/>
  <c r="I231" i="2"/>
  <c r="J231" i="2"/>
  <c r="K231" i="2"/>
  <c r="L231" i="2"/>
  <c r="A232" i="2"/>
  <c r="B232" i="2"/>
  <c r="C232" i="2"/>
  <c r="D232" i="2"/>
  <c r="E232" i="2"/>
  <c r="F232" i="2"/>
  <c r="G232" i="2"/>
  <c r="H232" i="2"/>
  <c r="I232" i="2"/>
  <c r="J232" i="2"/>
  <c r="K232" i="2"/>
  <c r="L232" i="2"/>
  <c r="A233" i="2"/>
  <c r="B233" i="2"/>
  <c r="C233" i="2"/>
  <c r="D233" i="2"/>
  <c r="E233" i="2"/>
  <c r="F233" i="2"/>
  <c r="G233" i="2"/>
  <c r="H233" i="2"/>
  <c r="I233" i="2"/>
  <c r="J233" i="2"/>
  <c r="K233" i="2"/>
  <c r="L233" i="2"/>
  <c r="A234" i="2"/>
  <c r="B234" i="2"/>
  <c r="C234" i="2"/>
  <c r="D234" i="2"/>
  <c r="M234" i="2" s="1"/>
  <c r="E234" i="2"/>
  <c r="F234" i="2"/>
  <c r="G234" i="2"/>
  <c r="H234" i="2"/>
  <c r="I234" i="2"/>
  <c r="J234" i="2"/>
  <c r="K234" i="2"/>
  <c r="L234" i="2"/>
  <c r="A235" i="2"/>
  <c r="B235" i="2"/>
  <c r="C235" i="2"/>
  <c r="D235" i="2"/>
  <c r="M235" i="2" s="1"/>
  <c r="S235" i="2" s="1"/>
  <c r="E235" i="2"/>
  <c r="F235" i="2"/>
  <c r="G235" i="2"/>
  <c r="H235" i="2"/>
  <c r="I235" i="2"/>
  <c r="J235" i="2"/>
  <c r="K235" i="2"/>
  <c r="L235" i="2"/>
  <c r="A236" i="2"/>
  <c r="B236" i="2"/>
  <c r="C236" i="2"/>
  <c r="D236" i="2"/>
  <c r="E236" i="2"/>
  <c r="F236" i="2"/>
  <c r="G236" i="2"/>
  <c r="H236" i="2"/>
  <c r="I236" i="2"/>
  <c r="J236" i="2"/>
  <c r="K236" i="2"/>
  <c r="L236" i="2"/>
  <c r="A237" i="2"/>
  <c r="B237" i="2"/>
  <c r="C237" i="2"/>
  <c r="D237" i="2"/>
  <c r="E237" i="2"/>
  <c r="F237" i="2"/>
  <c r="G237" i="2"/>
  <c r="H237" i="2"/>
  <c r="I237" i="2"/>
  <c r="J237" i="2"/>
  <c r="K237" i="2"/>
  <c r="L237" i="2"/>
  <c r="A238" i="2"/>
  <c r="B238" i="2"/>
  <c r="C238" i="2"/>
  <c r="D238" i="2"/>
  <c r="M238" i="2" s="1"/>
  <c r="T238" i="2" s="1"/>
  <c r="E238" i="2"/>
  <c r="F238" i="2"/>
  <c r="G238" i="2"/>
  <c r="H238" i="2"/>
  <c r="I238" i="2"/>
  <c r="J238" i="2"/>
  <c r="K238" i="2"/>
  <c r="L238" i="2"/>
  <c r="A239" i="2"/>
  <c r="B239" i="2"/>
  <c r="C239" i="2"/>
  <c r="D239" i="2"/>
  <c r="P239" i="2" s="1"/>
  <c r="E239" i="2"/>
  <c r="F239" i="2"/>
  <c r="G239" i="2"/>
  <c r="H239" i="2"/>
  <c r="I239" i="2"/>
  <c r="J239" i="2"/>
  <c r="K239" i="2"/>
  <c r="L239" i="2"/>
  <c r="A240" i="2"/>
  <c r="B240" i="2"/>
  <c r="C240" i="2"/>
  <c r="D240" i="2"/>
  <c r="P240" i="2" s="1"/>
  <c r="Q240" i="2" s="1"/>
  <c r="E240" i="2"/>
  <c r="F240" i="2"/>
  <c r="G240" i="2"/>
  <c r="H240" i="2"/>
  <c r="I240" i="2"/>
  <c r="J240" i="2"/>
  <c r="K240" i="2"/>
  <c r="L240" i="2"/>
  <c r="A241" i="2"/>
  <c r="B241" i="2"/>
  <c r="C241" i="2"/>
  <c r="D241" i="2"/>
  <c r="M241" i="2" s="1"/>
  <c r="E241" i="2"/>
  <c r="F241" i="2"/>
  <c r="G241" i="2"/>
  <c r="H241" i="2"/>
  <c r="I241" i="2"/>
  <c r="J241" i="2"/>
  <c r="K241" i="2"/>
  <c r="L241" i="2"/>
  <c r="A242" i="2"/>
  <c r="B242" i="2"/>
  <c r="C242" i="2"/>
  <c r="D242" i="2"/>
  <c r="E242" i="2"/>
  <c r="F242" i="2"/>
  <c r="G242" i="2"/>
  <c r="H242" i="2"/>
  <c r="I242" i="2"/>
  <c r="J242" i="2"/>
  <c r="K242" i="2"/>
  <c r="L242" i="2"/>
  <c r="A243" i="2"/>
  <c r="B243" i="2"/>
  <c r="C243" i="2"/>
  <c r="D243" i="2"/>
  <c r="E243" i="2"/>
  <c r="F243" i="2"/>
  <c r="G243" i="2"/>
  <c r="H243" i="2"/>
  <c r="I243" i="2"/>
  <c r="J243" i="2"/>
  <c r="K243" i="2"/>
  <c r="L243" i="2"/>
  <c r="A244" i="2"/>
  <c r="B244" i="2"/>
  <c r="C244" i="2"/>
  <c r="D244" i="2"/>
  <c r="M244" i="2" s="1"/>
  <c r="S244" i="2" s="1"/>
  <c r="E244" i="2"/>
  <c r="F244" i="2"/>
  <c r="G244" i="2"/>
  <c r="H244" i="2"/>
  <c r="I244" i="2"/>
  <c r="J244" i="2"/>
  <c r="K244" i="2"/>
  <c r="L244" i="2"/>
  <c r="A245" i="2"/>
  <c r="B245" i="2"/>
  <c r="C245" i="2"/>
  <c r="D245" i="2"/>
  <c r="M245" i="2" s="1"/>
  <c r="E245" i="2"/>
  <c r="F245" i="2"/>
  <c r="G245" i="2"/>
  <c r="H245" i="2"/>
  <c r="I245" i="2"/>
  <c r="J245" i="2"/>
  <c r="K245" i="2"/>
  <c r="L245" i="2"/>
  <c r="A246" i="2"/>
  <c r="B246" i="2"/>
  <c r="C246" i="2"/>
  <c r="D246" i="2"/>
  <c r="M246" i="2" s="1"/>
  <c r="E246" i="2"/>
  <c r="F246" i="2"/>
  <c r="G246" i="2"/>
  <c r="H246" i="2"/>
  <c r="I246" i="2"/>
  <c r="J246" i="2"/>
  <c r="K246" i="2"/>
  <c r="L246" i="2"/>
  <c r="A247" i="2"/>
  <c r="B247" i="2"/>
  <c r="C247" i="2"/>
  <c r="D247" i="2"/>
  <c r="P247" i="2" s="1"/>
  <c r="E247" i="2"/>
  <c r="F247" i="2"/>
  <c r="G247" i="2"/>
  <c r="H247" i="2"/>
  <c r="I247" i="2"/>
  <c r="J247" i="2"/>
  <c r="K247" i="2"/>
  <c r="L247" i="2"/>
  <c r="A248" i="2"/>
  <c r="B248" i="2"/>
  <c r="C248" i="2"/>
  <c r="D248" i="2"/>
  <c r="P248" i="2" s="1"/>
  <c r="Q248" i="2" s="1"/>
  <c r="E248" i="2"/>
  <c r="F248" i="2"/>
  <c r="G248" i="2"/>
  <c r="H248" i="2"/>
  <c r="I248" i="2"/>
  <c r="J248" i="2"/>
  <c r="K248" i="2"/>
  <c r="L248" i="2"/>
  <c r="A249" i="2"/>
  <c r="B249" i="2"/>
  <c r="C249" i="2"/>
  <c r="D249" i="2"/>
  <c r="E249" i="2"/>
  <c r="F249" i="2"/>
  <c r="G249" i="2"/>
  <c r="H249" i="2"/>
  <c r="I249" i="2"/>
  <c r="J249" i="2"/>
  <c r="K249" i="2"/>
  <c r="L249" i="2"/>
  <c r="A250" i="2"/>
  <c r="B250" i="2"/>
  <c r="C250" i="2"/>
  <c r="D250" i="2"/>
  <c r="E250" i="2"/>
  <c r="F250" i="2"/>
  <c r="G250" i="2"/>
  <c r="H250" i="2"/>
  <c r="I250" i="2"/>
  <c r="J250" i="2"/>
  <c r="K250" i="2"/>
  <c r="L250" i="2"/>
  <c r="A251" i="2"/>
  <c r="B251" i="2"/>
  <c r="C251" i="2"/>
  <c r="D251" i="2"/>
  <c r="M251" i="2" s="1"/>
  <c r="T251" i="2" s="1"/>
  <c r="E251" i="2"/>
  <c r="F251" i="2"/>
  <c r="G251" i="2"/>
  <c r="H251" i="2"/>
  <c r="I251" i="2"/>
  <c r="J251" i="2"/>
  <c r="K251" i="2"/>
  <c r="L251" i="2"/>
  <c r="A252" i="2"/>
  <c r="B252" i="2"/>
  <c r="C252" i="2"/>
  <c r="D252" i="2"/>
  <c r="P252" i="2" s="1"/>
  <c r="E252" i="2"/>
  <c r="F252" i="2"/>
  <c r="G252" i="2"/>
  <c r="H252" i="2"/>
  <c r="I252" i="2"/>
  <c r="J252" i="2"/>
  <c r="K252" i="2"/>
  <c r="L252" i="2"/>
  <c r="A253" i="2"/>
  <c r="B253" i="2"/>
  <c r="C253" i="2"/>
  <c r="D253" i="2"/>
  <c r="P253" i="2" s="1"/>
  <c r="E253" i="2"/>
  <c r="F253" i="2"/>
  <c r="G253" i="2"/>
  <c r="H253" i="2"/>
  <c r="I253" i="2"/>
  <c r="J253" i="2"/>
  <c r="K253" i="2"/>
  <c r="L253" i="2"/>
  <c r="A254" i="2"/>
  <c r="B254" i="2"/>
  <c r="C254" i="2"/>
  <c r="D254" i="2"/>
  <c r="P254" i="2" s="1"/>
  <c r="Q254" i="2" s="1"/>
  <c r="E254" i="2"/>
  <c r="F254" i="2"/>
  <c r="G254" i="2"/>
  <c r="H254" i="2"/>
  <c r="I254" i="2"/>
  <c r="J254" i="2"/>
  <c r="K254" i="2"/>
  <c r="L254" i="2"/>
  <c r="A255" i="2"/>
  <c r="B255" i="2"/>
  <c r="C255" i="2"/>
  <c r="D255" i="2"/>
  <c r="P255" i="2" s="1"/>
  <c r="E255" i="2"/>
  <c r="F255" i="2"/>
  <c r="G255" i="2"/>
  <c r="H255" i="2"/>
  <c r="I255" i="2"/>
  <c r="J255" i="2"/>
  <c r="K255" i="2"/>
  <c r="L255" i="2"/>
  <c r="A256" i="2"/>
  <c r="B256" i="2"/>
  <c r="C256" i="2"/>
  <c r="D256" i="2"/>
  <c r="P256" i="2" s="1"/>
  <c r="Q256" i="2" s="1"/>
  <c r="E256" i="2"/>
  <c r="F256" i="2"/>
  <c r="G256" i="2"/>
  <c r="H256" i="2"/>
  <c r="I256" i="2"/>
  <c r="J256" i="2"/>
  <c r="K256" i="2"/>
  <c r="L256" i="2"/>
  <c r="A257" i="2"/>
  <c r="B257" i="2"/>
  <c r="C257" i="2"/>
  <c r="D257" i="2"/>
  <c r="M257" i="2" s="1"/>
  <c r="T257" i="2" s="1"/>
  <c r="E257" i="2"/>
  <c r="F257" i="2"/>
  <c r="G257" i="2"/>
  <c r="H257" i="2"/>
  <c r="I257" i="2"/>
  <c r="J257" i="2"/>
  <c r="K257" i="2"/>
  <c r="L257" i="2"/>
  <c r="A258" i="2"/>
  <c r="B258" i="2"/>
  <c r="C258" i="2"/>
  <c r="D258" i="2"/>
  <c r="E258" i="2"/>
  <c r="F258" i="2"/>
  <c r="G258" i="2"/>
  <c r="H258" i="2"/>
  <c r="I258" i="2"/>
  <c r="J258" i="2"/>
  <c r="K258" i="2"/>
  <c r="L258" i="2"/>
  <c r="A259" i="2"/>
  <c r="B259" i="2"/>
  <c r="C259" i="2"/>
  <c r="D259" i="2"/>
  <c r="P259" i="2" s="1"/>
  <c r="Q259" i="2" s="1"/>
  <c r="E259" i="2"/>
  <c r="F259" i="2"/>
  <c r="G259" i="2"/>
  <c r="H259" i="2"/>
  <c r="I259" i="2"/>
  <c r="J259" i="2"/>
  <c r="K259" i="2"/>
  <c r="L259" i="2"/>
  <c r="A260" i="2"/>
  <c r="B260" i="2"/>
  <c r="C260" i="2"/>
  <c r="D260" i="2"/>
  <c r="P260" i="2" s="1"/>
  <c r="E260" i="2"/>
  <c r="F260" i="2"/>
  <c r="G260" i="2"/>
  <c r="H260" i="2"/>
  <c r="I260" i="2"/>
  <c r="J260" i="2"/>
  <c r="K260" i="2"/>
  <c r="L260" i="2"/>
  <c r="A261" i="2"/>
  <c r="B261" i="2"/>
  <c r="C261" i="2"/>
  <c r="D261" i="2"/>
  <c r="P261" i="2" s="1"/>
  <c r="E261" i="2"/>
  <c r="F261" i="2"/>
  <c r="G261" i="2"/>
  <c r="H261" i="2"/>
  <c r="I261" i="2"/>
  <c r="J261" i="2"/>
  <c r="K261" i="2"/>
  <c r="L261" i="2"/>
  <c r="A262" i="2"/>
  <c r="B262" i="2"/>
  <c r="C262" i="2"/>
  <c r="D262" i="2"/>
  <c r="P262" i="2" s="1"/>
  <c r="Q262" i="2" s="1"/>
  <c r="E262" i="2"/>
  <c r="F262" i="2"/>
  <c r="G262" i="2"/>
  <c r="H262" i="2"/>
  <c r="I262" i="2"/>
  <c r="J262" i="2"/>
  <c r="K262" i="2"/>
  <c r="L262" i="2"/>
  <c r="A263" i="2"/>
  <c r="B263" i="2"/>
  <c r="C263" i="2"/>
  <c r="D263" i="2"/>
  <c r="E263" i="2"/>
  <c r="F263" i="2"/>
  <c r="G263" i="2"/>
  <c r="H263" i="2"/>
  <c r="I263" i="2"/>
  <c r="J263" i="2"/>
  <c r="K263" i="2"/>
  <c r="L263" i="2"/>
  <c r="A264" i="2"/>
  <c r="B264" i="2"/>
  <c r="C264" i="2"/>
  <c r="D264" i="2"/>
  <c r="P264" i="2" s="1"/>
  <c r="Q264" i="2" s="1"/>
  <c r="E264" i="2"/>
  <c r="F264" i="2"/>
  <c r="G264" i="2"/>
  <c r="H264" i="2"/>
  <c r="I264" i="2"/>
  <c r="J264" i="2"/>
  <c r="K264" i="2"/>
  <c r="L264" i="2"/>
  <c r="A265" i="2"/>
  <c r="B265" i="2"/>
  <c r="C265" i="2"/>
  <c r="D265" i="2"/>
  <c r="M265" i="2" s="1"/>
  <c r="T265" i="2" s="1"/>
  <c r="E265" i="2"/>
  <c r="F265" i="2"/>
  <c r="G265" i="2"/>
  <c r="H265" i="2"/>
  <c r="I265" i="2"/>
  <c r="J265" i="2"/>
  <c r="K265" i="2"/>
  <c r="L265" i="2"/>
  <c r="A266" i="2"/>
  <c r="B266" i="2"/>
  <c r="C266" i="2"/>
  <c r="D266" i="2"/>
  <c r="P266" i="2" s="1"/>
  <c r="Q266" i="2" s="1"/>
  <c r="E266" i="2"/>
  <c r="F266" i="2"/>
  <c r="G266" i="2"/>
  <c r="H266" i="2"/>
  <c r="I266" i="2"/>
  <c r="J266" i="2"/>
  <c r="K266" i="2"/>
  <c r="L266" i="2"/>
  <c r="A267" i="2"/>
  <c r="B267" i="2"/>
  <c r="C267" i="2"/>
  <c r="D267" i="2"/>
  <c r="P267" i="2" s="1"/>
  <c r="Q267" i="2" s="1"/>
  <c r="E267" i="2"/>
  <c r="F267" i="2"/>
  <c r="G267" i="2"/>
  <c r="H267" i="2"/>
  <c r="I267" i="2"/>
  <c r="J267" i="2"/>
  <c r="K267" i="2"/>
  <c r="L267" i="2"/>
  <c r="A268" i="2"/>
  <c r="B268" i="2"/>
  <c r="C268" i="2"/>
  <c r="D268" i="2"/>
  <c r="P268" i="2" s="1"/>
  <c r="Q268" i="2" s="1"/>
  <c r="E268" i="2"/>
  <c r="F268" i="2"/>
  <c r="G268" i="2"/>
  <c r="H268" i="2"/>
  <c r="I268" i="2"/>
  <c r="J268" i="2"/>
  <c r="K268" i="2"/>
  <c r="L268" i="2"/>
  <c r="A269" i="2"/>
  <c r="B269" i="2"/>
  <c r="C269" i="2"/>
  <c r="D269" i="2"/>
  <c r="P269" i="2" s="1"/>
  <c r="E269" i="2"/>
  <c r="F269" i="2"/>
  <c r="G269" i="2"/>
  <c r="H269" i="2"/>
  <c r="I269" i="2"/>
  <c r="J269" i="2"/>
  <c r="K269" i="2"/>
  <c r="L269" i="2"/>
  <c r="A270" i="2"/>
  <c r="B270" i="2"/>
  <c r="C270" i="2"/>
  <c r="D270" i="2"/>
  <c r="P270" i="2" s="1"/>
  <c r="Q270" i="2" s="1"/>
  <c r="E270" i="2"/>
  <c r="F270" i="2"/>
  <c r="G270" i="2"/>
  <c r="H270" i="2"/>
  <c r="I270" i="2"/>
  <c r="J270" i="2"/>
  <c r="K270" i="2"/>
  <c r="L270" i="2"/>
  <c r="A271" i="2"/>
  <c r="B271" i="2"/>
  <c r="C271" i="2"/>
  <c r="D271" i="2"/>
  <c r="M271" i="2" s="1"/>
  <c r="S271" i="2" s="1"/>
  <c r="E271" i="2"/>
  <c r="F271" i="2"/>
  <c r="G271" i="2"/>
  <c r="H271" i="2"/>
  <c r="I271" i="2"/>
  <c r="J271" i="2"/>
  <c r="K271" i="2"/>
  <c r="L271" i="2"/>
  <c r="A272" i="2"/>
  <c r="B272" i="2"/>
  <c r="C272" i="2"/>
  <c r="D272" i="2"/>
  <c r="P272" i="2" s="1"/>
  <c r="Q272" i="2" s="1"/>
  <c r="E272" i="2"/>
  <c r="F272" i="2"/>
  <c r="G272" i="2"/>
  <c r="H272" i="2"/>
  <c r="I272" i="2"/>
  <c r="J272" i="2"/>
  <c r="K272" i="2"/>
  <c r="L272" i="2"/>
  <c r="A273" i="2"/>
  <c r="B273" i="2"/>
  <c r="C273" i="2"/>
  <c r="D273" i="2"/>
  <c r="M273" i="2" s="1"/>
  <c r="N273" i="2" s="1"/>
  <c r="E273" i="2"/>
  <c r="F273" i="2"/>
  <c r="G273" i="2"/>
  <c r="H273" i="2"/>
  <c r="I273" i="2"/>
  <c r="J273" i="2"/>
  <c r="K273" i="2"/>
  <c r="L273" i="2"/>
  <c r="A274" i="2"/>
  <c r="B274" i="2"/>
  <c r="C274" i="2"/>
  <c r="D274" i="2"/>
  <c r="P274" i="2" s="1"/>
  <c r="E274" i="2"/>
  <c r="F274" i="2"/>
  <c r="G274" i="2"/>
  <c r="H274" i="2"/>
  <c r="I274" i="2"/>
  <c r="J274" i="2"/>
  <c r="K274" i="2"/>
  <c r="L274" i="2"/>
  <c r="A275" i="2"/>
  <c r="B275" i="2"/>
  <c r="C275" i="2"/>
  <c r="D275" i="2"/>
  <c r="M275" i="2" s="1"/>
  <c r="E275" i="2"/>
  <c r="F275" i="2"/>
  <c r="G275" i="2"/>
  <c r="H275" i="2"/>
  <c r="I275" i="2"/>
  <c r="J275" i="2"/>
  <c r="K275" i="2"/>
  <c r="L275" i="2"/>
  <c r="A276" i="2"/>
  <c r="B276" i="2"/>
  <c r="C276" i="2"/>
  <c r="D276" i="2"/>
  <c r="P276" i="2" s="1"/>
  <c r="E276" i="2"/>
  <c r="F276" i="2"/>
  <c r="G276" i="2"/>
  <c r="H276" i="2"/>
  <c r="I276" i="2"/>
  <c r="J276" i="2"/>
  <c r="K276" i="2"/>
  <c r="L276" i="2"/>
  <c r="A277" i="2"/>
  <c r="B277" i="2"/>
  <c r="C277" i="2"/>
  <c r="D277" i="2"/>
  <c r="P277" i="2" s="1"/>
  <c r="E277" i="2"/>
  <c r="F277" i="2"/>
  <c r="G277" i="2"/>
  <c r="H277" i="2"/>
  <c r="I277" i="2"/>
  <c r="J277" i="2"/>
  <c r="K277" i="2"/>
  <c r="L277" i="2"/>
  <c r="A278" i="2"/>
  <c r="B278" i="2"/>
  <c r="C278" i="2"/>
  <c r="D278" i="2"/>
  <c r="P278" i="2" s="1"/>
  <c r="E278" i="2"/>
  <c r="F278" i="2"/>
  <c r="G278" i="2"/>
  <c r="H278" i="2"/>
  <c r="I278" i="2"/>
  <c r="J278" i="2"/>
  <c r="K278" i="2"/>
  <c r="L278" i="2"/>
  <c r="A279" i="2"/>
  <c r="B279" i="2"/>
  <c r="C279" i="2"/>
  <c r="D279" i="2"/>
  <c r="M279" i="2" s="1"/>
  <c r="E279" i="2"/>
  <c r="F279" i="2"/>
  <c r="G279" i="2"/>
  <c r="H279" i="2"/>
  <c r="I279" i="2"/>
  <c r="J279" i="2"/>
  <c r="K279" i="2"/>
  <c r="L279" i="2"/>
  <c r="A280" i="2"/>
  <c r="B280" i="2"/>
  <c r="C280" i="2"/>
  <c r="D280" i="2"/>
  <c r="P280" i="2" s="1"/>
  <c r="Q280" i="2" s="1"/>
  <c r="E280" i="2"/>
  <c r="F280" i="2"/>
  <c r="G280" i="2"/>
  <c r="H280" i="2"/>
  <c r="I280" i="2"/>
  <c r="J280" i="2"/>
  <c r="K280" i="2"/>
  <c r="L280" i="2"/>
  <c r="A281" i="2"/>
  <c r="B281" i="2"/>
  <c r="C281" i="2"/>
  <c r="D281" i="2"/>
  <c r="M281" i="2" s="1"/>
  <c r="N281" i="2" s="1"/>
  <c r="E281" i="2"/>
  <c r="F281" i="2"/>
  <c r="G281" i="2"/>
  <c r="H281" i="2"/>
  <c r="I281" i="2"/>
  <c r="J281" i="2"/>
  <c r="K281" i="2"/>
  <c r="L281" i="2"/>
  <c r="A282" i="2"/>
  <c r="B282" i="2"/>
  <c r="C282" i="2"/>
  <c r="D282" i="2"/>
  <c r="P282" i="2" s="1"/>
  <c r="Q282" i="2" s="1"/>
  <c r="E282" i="2"/>
  <c r="F282" i="2"/>
  <c r="G282" i="2"/>
  <c r="H282" i="2"/>
  <c r="I282" i="2"/>
  <c r="J282" i="2"/>
  <c r="K282" i="2"/>
  <c r="L282" i="2"/>
  <c r="A283" i="2"/>
  <c r="B283" i="2"/>
  <c r="C283" i="2"/>
  <c r="D283" i="2"/>
  <c r="M283" i="2" s="1"/>
  <c r="N283" i="2" s="1"/>
  <c r="E283" i="2"/>
  <c r="F283" i="2"/>
  <c r="G283" i="2"/>
  <c r="H283" i="2"/>
  <c r="I283" i="2"/>
  <c r="J283" i="2"/>
  <c r="K283" i="2"/>
  <c r="L283" i="2"/>
  <c r="A284" i="2"/>
  <c r="B284" i="2"/>
  <c r="C284" i="2"/>
  <c r="D284" i="2"/>
  <c r="P284" i="2" s="1"/>
  <c r="Q284" i="2" s="1"/>
  <c r="E284" i="2"/>
  <c r="F284" i="2"/>
  <c r="G284" i="2"/>
  <c r="H284" i="2"/>
  <c r="I284" i="2"/>
  <c r="J284" i="2"/>
  <c r="K284" i="2"/>
  <c r="L284" i="2"/>
  <c r="A285" i="2"/>
  <c r="B285" i="2"/>
  <c r="C285" i="2"/>
  <c r="D285" i="2"/>
  <c r="M285" i="2" s="1"/>
  <c r="T285" i="2" s="1"/>
  <c r="E285" i="2"/>
  <c r="F285" i="2"/>
  <c r="G285" i="2"/>
  <c r="H285" i="2"/>
  <c r="I285" i="2"/>
  <c r="J285" i="2"/>
  <c r="K285" i="2"/>
  <c r="L285" i="2"/>
  <c r="A286" i="2"/>
  <c r="B286" i="2"/>
  <c r="C286" i="2"/>
  <c r="D286" i="2"/>
  <c r="P286" i="2" s="1"/>
  <c r="E286" i="2"/>
  <c r="F286" i="2"/>
  <c r="G286" i="2"/>
  <c r="H286" i="2"/>
  <c r="I286" i="2"/>
  <c r="J286" i="2"/>
  <c r="K286" i="2"/>
  <c r="L286" i="2"/>
  <c r="A287" i="2"/>
  <c r="B287" i="2"/>
  <c r="C287" i="2"/>
  <c r="D287" i="2"/>
  <c r="P287" i="2" s="1"/>
  <c r="E287" i="2"/>
  <c r="F287" i="2"/>
  <c r="G287" i="2"/>
  <c r="H287" i="2"/>
  <c r="I287" i="2"/>
  <c r="J287" i="2"/>
  <c r="K287" i="2"/>
  <c r="L287" i="2"/>
  <c r="A288" i="2"/>
  <c r="B288" i="2"/>
  <c r="C288" i="2"/>
  <c r="D288" i="2"/>
  <c r="P288" i="2" s="1"/>
  <c r="Q288" i="2" s="1"/>
  <c r="E288" i="2"/>
  <c r="F288" i="2"/>
  <c r="G288" i="2"/>
  <c r="H288" i="2"/>
  <c r="I288" i="2"/>
  <c r="J288" i="2"/>
  <c r="K288" i="2"/>
  <c r="L288" i="2"/>
  <c r="A289" i="2"/>
  <c r="B289" i="2"/>
  <c r="C289" i="2"/>
  <c r="D289" i="2"/>
  <c r="M289" i="2" s="1"/>
  <c r="N289" i="2" s="1"/>
  <c r="E289" i="2"/>
  <c r="F289" i="2"/>
  <c r="G289" i="2"/>
  <c r="H289" i="2"/>
  <c r="I289" i="2"/>
  <c r="J289" i="2"/>
  <c r="K289" i="2"/>
  <c r="L289" i="2"/>
  <c r="A290" i="2"/>
  <c r="B290" i="2"/>
  <c r="C290" i="2"/>
  <c r="D290" i="2"/>
  <c r="E290" i="2"/>
  <c r="F290" i="2"/>
  <c r="G290" i="2"/>
  <c r="H290" i="2"/>
  <c r="I290" i="2"/>
  <c r="J290" i="2"/>
  <c r="K290" i="2"/>
  <c r="L290" i="2"/>
  <c r="A291" i="2"/>
  <c r="B291" i="2"/>
  <c r="C291" i="2"/>
  <c r="D291" i="2"/>
  <c r="M291" i="2" s="1"/>
  <c r="E291" i="2"/>
  <c r="F291" i="2"/>
  <c r="G291" i="2"/>
  <c r="H291" i="2"/>
  <c r="I291" i="2"/>
  <c r="J291" i="2"/>
  <c r="K291" i="2"/>
  <c r="L291" i="2"/>
  <c r="A292" i="2"/>
  <c r="B292" i="2"/>
  <c r="C292" i="2"/>
  <c r="D292" i="2"/>
  <c r="P292" i="2" s="1"/>
  <c r="E292" i="2"/>
  <c r="F292" i="2"/>
  <c r="G292" i="2"/>
  <c r="H292" i="2"/>
  <c r="I292" i="2"/>
  <c r="J292" i="2"/>
  <c r="K292" i="2"/>
  <c r="L292" i="2"/>
  <c r="A293" i="2"/>
  <c r="B293" i="2"/>
  <c r="C293" i="2"/>
  <c r="D293" i="2"/>
  <c r="E293" i="2"/>
  <c r="F293" i="2"/>
  <c r="G293" i="2"/>
  <c r="H293" i="2"/>
  <c r="I293" i="2"/>
  <c r="J293" i="2"/>
  <c r="K293" i="2"/>
  <c r="L293" i="2"/>
  <c r="A294" i="2"/>
  <c r="B294" i="2"/>
  <c r="C294" i="2"/>
  <c r="D294" i="2"/>
  <c r="P294" i="2" s="1"/>
  <c r="E294" i="2"/>
  <c r="F294" i="2"/>
  <c r="G294" i="2"/>
  <c r="H294" i="2"/>
  <c r="I294" i="2"/>
  <c r="J294" i="2"/>
  <c r="K294" i="2"/>
  <c r="L294" i="2"/>
  <c r="A295" i="2"/>
  <c r="B295" i="2"/>
  <c r="C295" i="2"/>
  <c r="D295" i="2"/>
  <c r="M295" i="2" s="1"/>
  <c r="E295" i="2"/>
  <c r="F295" i="2"/>
  <c r="G295" i="2"/>
  <c r="H295" i="2"/>
  <c r="I295" i="2"/>
  <c r="J295" i="2"/>
  <c r="K295" i="2"/>
  <c r="L295" i="2"/>
  <c r="T3" i="8" l="1"/>
  <c r="X3" i="8" s="1"/>
  <c r="O3" i="8"/>
  <c r="S3" i="8" s="1"/>
  <c r="Q135" i="2"/>
  <c r="Q278" i="2"/>
  <c r="Q286" i="2"/>
  <c r="T246" i="2"/>
  <c r="Q239" i="2"/>
  <c r="S279" i="2"/>
  <c r="Q108" i="2"/>
  <c r="Q100" i="2"/>
  <c r="S78" i="2"/>
  <c r="AC3" i="8"/>
  <c r="B3" i="8"/>
  <c r="P273" i="2"/>
  <c r="Q273" i="2" s="1"/>
  <c r="M259" i="2"/>
  <c r="T259" i="2" s="1"/>
  <c r="M123" i="2"/>
  <c r="T123" i="2" s="1"/>
  <c r="M188" i="2"/>
  <c r="N188" i="2" s="1"/>
  <c r="M287" i="2"/>
  <c r="T287" i="2" s="1"/>
  <c r="M146" i="2"/>
  <c r="O146" i="2" s="1"/>
  <c r="M71" i="2"/>
  <c r="O71" i="2" s="1"/>
  <c r="P244" i="2"/>
  <c r="Q244" i="2" s="1"/>
  <c r="M222" i="2"/>
  <c r="N222" i="2" s="1"/>
  <c r="M294" i="2"/>
  <c r="S294" i="2" s="1"/>
  <c r="P271" i="2"/>
  <c r="R271" i="2" s="1"/>
  <c r="P204" i="2"/>
  <c r="Q204" i="2" s="1"/>
  <c r="R90" i="2"/>
  <c r="P88" i="2"/>
  <c r="Q88" i="2" s="1"/>
  <c r="M280" i="2"/>
  <c r="S280" i="2" s="1"/>
  <c r="M182" i="2"/>
  <c r="N182" i="2" s="1"/>
  <c r="M111" i="2"/>
  <c r="S111" i="2" s="1"/>
  <c r="P60" i="2"/>
  <c r="Q60" i="2" s="1"/>
  <c r="M158" i="2"/>
  <c r="S158" i="2" s="1"/>
  <c r="M103" i="2"/>
  <c r="N103" i="2" s="1"/>
  <c r="M32" i="2"/>
  <c r="T32" i="2" s="1"/>
  <c r="P291" i="2"/>
  <c r="R291" i="2" s="1"/>
  <c r="M195" i="2"/>
  <c r="N195" i="2" s="1"/>
  <c r="P162" i="2"/>
  <c r="Q162" i="2" s="1"/>
  <c r="R103" i="2"/>
  <c r="P30" i="2"/>
  <c r="R30" i="2" s="1"/>
  <c r="P131" i="2"/>
  <c r="Q131" i="2" s="1"/>
  <c r="P97" i="2"/>
  <c r="R97" i="2" s="1"/>
  <c r="P76" i="2"/>
  <c r="Q76" i="2" s="1"/>
  <c r="M28" i="2"/>
  <c r="S28" i="2" s="1"/>
  <c r="P283" i="2"/>
  <c r="R283" i="2" s="1"/>
  <c r="P257" i="2"/>
  <c r="Q257" i="2" s="1"/>
  <c r="P208" i="2"/>
  <c r="R208" i="2" s="1"/>
  <c r="M108" i="2"/>
  <c r="S108" i="2" s="1"/>
  <c r="M91" i="2"/>
  <c r="S91" i="2" s="1"/>
  <c r="M74" i="2"/>
  <c r="S74" i="2" s="1"/>
  <c r="M51" i="2"/>
  <c r="N51" i="2" s="1"/>
  <c r="M26" i="2"/>
  <c r="N26" i="2" s="1"/>
  <c r="P4" i="2"/>
  <c r="Q4" i="2" s="1"/>
  <c r="M277" i="2"/>
  <c r="N277" i="2" s="1"/>
  <c r="P231" i="2"/>
  <c r="Q231" i="2" s="1"/>
  <c r="M142" i="2"/>
  <c r="T142" i="2" s="1"/>
  <c r="P119" i="2"/>
  <c r="Q119" i="2" s="1"/>
  <c r="M102" i="2"/>
  <c r="T102" i="2" s="1"/>
  <c r="M87" i="2"/>
  <c r="N87" i="2" s="1"/>
  <c r="P66" i="2"/>
  <c r="Q66" i="2" s="1"/>
  <c r="O291" i="2"/>
  <c r="P289" i="2"/>
  <c r="Q289" i="2" s="1"/>
  <c r="P279" i="2"/>
  <c r="R279" i="2" s="1"/>
  <c r="M269" i="2"/>
  <c r="N269" i="2" s="1"/>
  <c r="S231" i="2"/>
  <c r="M220" i="2"/>
  <c r="O220" i="2" s="1"/>
  <c r="M166" i="2"/>
  <c r="N166" i="2" s="1"/>
  <c r="M133" i="2"/>
  <c r="O133" i="2" s="1"/>
  <c r="P117" i="2"/>
  <c r="Q117" i="2" s="1"/>
  <c r="M95" i="2"/>
  <c r="S95" i="2" s="1"/>
  <c r="P46" i="2"/>
  <c r="R46" i="2" s="1"/>
  <c r="M272" i="2"/>
  <c r="O272" i="2" s="1"/>
  <c r="M229" i="2"/>
  <c r="N229" i="2" s="1"/>
  <c r="P216" i="2"/>
  <c r="R216" i="2" s="1"/>
  <c r="M203" i="2"/>
  <c r="N203" i="2" s="1"/>
  <c r="M73" i="2"/>
  <c r="S73" i="2" s="1"/>
  <c r="M62" i="2"/>
  <c r="S62" i="2" s="1"/>
  <c r="R111" i="2"/>
  <c r="P42" i="2"/>
  <c r="R42" i="2" s="1"/>
  <c r="P285" i="2"/>
  <c r="Q285" i="2" s="1"/>
  <c r="M154" i="2"/>
  <c r="T154" i="2" s="1"/>
  <c r="M134" i="2"/>
  <c r="S134" i="2" s="1"/>
  <c r="M129" i="2"/>
  <c r="T129" i="2" s="1"/>
  <c r="R105" i="2"/>
  <c r="M56" i="2"/>
  <c r="T56" i="2" s="1"/>
  <c r="M49" i="2"/>
  <c r="O49" i="2" s="1"/>
  <c r="P20" i="2"/>
  <c r="Q20" i="2" s="1"/>
  <c r="M253" i="2"/>
  <c r="T253" i="2" s="1"/>
  <c r="P230" i="2"/>
  <c r="Q230" i="2" s="1"/>
  <c r="P174" i="2"/>
  <c r="Q174" i="2" s="1"/>
  <c r="P150" i="2"/>
  <c r="Q150" i="2" s="1"/>
  <c r="P125" i="2"/>
  <c r="Q125" i="2" s="1"/>
  <c r="P54" i="2"/>
  <c r="R54" i="2" s="1"/>
  <c r="P36" i="2"/>
  <c r="Q36" i="2" s="1"/>
  <c r="P295" i="2"/>
  <c r="R295" i="2" s="1"/>
  <c r="P281" i="2"/>
  <c r="M266" i="2"/>
  <c r="T266" i="2" s="1"/>
  <c r="M247" i="2"/>
  <c r="S247" i="2" s="1"/>
  <c r="R132" i="2"/>
  <c r="M92" i="2"/>
  <c r="T92" i="2" s="1"/>
  <c r="M79" i="2"/>
  <c r="N79" i="2" s="1"/>
  <c r="M45" i="2"/>
  <c r="T45" i="2" s="1"/>
  <c r="M16" i="2"/>
  <c r="T16" i="2" s="1"/>
  <c r="O295" i="2"/>
  <c r="P226" i="2"/>
  <c r="R226" i="2" s="1"/>
  <c r="M213" i="2"/>
  <c r="N213" i="2" s="1"/>
  <c r="P198" i="2"/>
  <c r="R198" i="2" s="1"/>
  <c r="M168" i="2"/>
  <c r="T168" i="2" s="1"/>
  <c r="M137" i="2"/>
  <c r="O137" i="2" s="1"/>
  <c r="R137" i="2"/>
  <c r="P190" i="2"/>
  <c r="Q190" i="2" s="1"/>
  <c r="M190" i="2"/>
  <c r="O190" i="2" s="1"/>
  <c r="M263" i="2"/>
  <c r="T263" i="2" s="1"/>
  <c r="P263" i="2"/>
  <c r="Q263" i="2" s="1"/>
  <c r="R287" i="2"/>
  <c r="R277" i="2"/>
  <c r="M178" i="2"/>
  <c r="T178" i="2" s="1"/>
  <c r="P178" i="2"/>
  <c r="Q178" i="2" s="1"/>
  <c r="P290" i="2"/>
  <c r="R290" i="2" s="1"/>
  <c r="M290" i="2"/>
  <c r="S290" i="2" s="1"/>
  <c r="M206" i="2"/>
  <c r="N206" i="2" s="1"/>
  <c r="P206" i="2"/>
  <c r="Q206" i="2" s="1"/>
  <c r="M293" i="2"/>
  <c r="O293" i="2" s="1"/>
  <c r="P293" i="2"/>
  <c r="R293" i="2" s="1"/>
  <c r="Q276" i="2"/>
  <c r="M214" i="2"/>
  <c r="O214" i="2" s="1"/>
  <c r="M202" i="2"/>
  <c r="S202" i="2" s="1"/>
  <c r="P184" i="2"/>
  <c r="R184" i="2" s="1"/>
  <c r="M105" i="2"/>
  <c r="N105" i="2" s="1"/>
  <c r="M100" i="2"/>
  <c r="T100" i="2" s="1"/>
  <c r="M52" i="2"/>
  <c r="S52" i="2" s="1"/>
  <c r="M44" i="2"/>
  <c r="S44" i="2" s="1"/>
  <c r="M34" i="2"/>
  <c r="N34" i="2" s="1"/>
  <c r="M22" i="2"/>
  <c r="T22" i="2" s="1"/>
  <c r="M292" i="2"/>
  <c r="S292" i="2" s="1"/>
  <c r="P275" i="2"/>
  <c r="M267" i="2"/>
  <c r="T267" i="2" s="1"/>
  <c r="P251" i="2"/>
  <c r="Q251" i="2" s="1"/>
  <c r="M240" i="2"/>
  <c r="N240" i="2" s="1"/>
  <c r="Q146" i="2"/>
  <c r="O119" i="2"/>
  <c r="N88" i="2"/>
  <c r="O208" i="2"/>
  <c r="P89" i="2"/>
  <c r="Q89" i="2" s="1"/>
  <c r="S84" i="2"/>
  <c r="P82" i="2"/>
  <c r="Q82" i="2" s="1"/>
  <c r="M65" i="2"/>
  <c r="T65" i="2" s="1"/>
  <c r="P48" i="2"/>
  <c r="R48" i="2" s="1"/>
  <c r="M40" i="2"/>
  <c r="N40" i="2" s="1"/>
  <c r="P18" i="2"/>
  <c r="R18" i="2" s="1"/>
  <c r="S245" i="2"/>
  <c r="M144" i="2"/>
  <c r="T144" i="2" s="1"/>
  <c r="M127" i="2"/>
  <c r="O127" i="2" s="1"/>
  <c r="M94" i="2"/>
  <c r="T94" i="2" s="1"/>
  <c r="P68" i="2"/>
  <c r="Q68" i="2" s="1"/>
  <c r="M63" i="2"/>
  <c r="N63" i="2" s="1"/>
  <c r="P38" i="2"/>
  <c r="Q38" i="2" s="1"/>
  <c r="Q144" i="2"/>
  <c r="Q127" i="2"/>
  <c r="R95" i="2"/>
  <c r="P235" i="2"/>
  <c r="Q235" i="2" s="1"/>
  <c r="M288" i="2"/>
  <c r="O288" i="2" s="1"/>
  <c r="M255" i="2"/>
  <c r="T255" i="2" s="1"/>
  <c r="P246" i="2"/>
  <c r="M221" i="2"/>
  <c r="S221" i="2" s="1"/>
  <c r="M207" i="2"/>
  <c r="M191" i="2"/>
  <c r="N191" i="2" s="1"/>
  <c r="M186" i="2"/>
  <c r="T186" i="2" s="1"/>
  <c r="Q154" i="2"/>
  <c r="P152" i="2"/>
  <c r="M138" i="2"/>
  <c r="S138" i="2" s="1"/>
  <c r="M116" i="2"/>
  <c r="S116" i="2" s="1"/>
  <c r="M264" i="2"/>
  <c r="S264" i="2" s="1"/>
  <c r="Q261" i="2"/>
  <c r="M249" i="2"/>
  <c r="T249" i="2" s="1"/>
  <c r="P249" i="2"/>
  <c r="Q249" i="2" s="1"/>
  <c r="O234" i="2"/>
  <c r="M210" i="2"/>
  <c r="T210" i="2" s="1"/>
  <c r="P210" i="2"/>
  <c r="R210" i="2" s="1"/>
  <c r="M196" i="2"/>
  <c r="N196" i="2" s="1"/>
  <c r="P196" i="2"/>
  <c r="R196" i="2" s="1"/>
  <c r="P237" i="2"/>
  <c r="Q237" i="2" s="1"/>
  <c r="M237" i="2"/>
  <c r="M192" i="2"/>
  <c r="N192" i="2" s="1"/>
  <c r="N275" i="2"/>
  <c r="M180" i="2"/>
  <c r="T180" i="2" s="1"/>
  <c r="P180" i="2"/>
  <c r="Q180" i="2" s="1"/>
  <c r="P265" i="2"/>
  <c r="Q265" i="2" s="1"/>
  <c r="P245" i="2"/>
  <c r="R245" i="2" s="1"/>
  <c r="O230" i="2"/>
  <c r="P199" i="2"/>
  <c r="Q199" i="2" s="1"/>
  <c r="M199" i="2"/>
  <c r="N199" i="2" s="1"/>
  <c r="Q260" i="2"/>
  <c r="P250" i="2"/>
  <c r="Q250" i="2" s="1"/>
  <c r="M250" i="2"/>
  <c r="T250" i="2" s="1"/>
  <c r="M248" i="2"/>
  <c r="O248" i="2" s="1"/>
  <c r="P238" i="2"/>
  <c r="Q238" i="2" s="1"/>
  <c r="P233" i="2"/>
  <c r="Q233" i="2" s="1"/>
  <c r="M233" i="2"/>
  <c r="N233" i="2" s="1"/>
  <c r="P228" i="2"/>
  <c r="R228" i="2" s="1"/>
  <c r="P218" i="2"/>
  <c r="R218" i="2" s="1"/>
  <c r="M218" i="2"/>
  <c r="S218" i="2" s="1"/>
  <c r="M176" i="2"/>
  <c r="T176" i="2" s="1"/>
  <c r="M160" i="2"/>
  <c r="T160" i="2" s="1"/>
  <c r="P160" i="2"/>
  <c r="Q160" i="2" s="1"/>
  <c r="Q274" i="2"/>
  <c r="Q253" i="2"/>
  <c r="Q221" i="2"/>
  <c r="M261" i="2"/>
  <c r="T261" i="2" s="1"/>
  <c r="M256" i="2"/>
  <c r="S256" i="2" s="1"/>
  <c r="M239" i="2"/>
  <c r="S239" i="2" s="1"/>
  <c r="P234" i="2"/>
  <c r="Q234" i="2" s="1"/>
  <c r="M224" i="2"/>
  <c r="O224" i="2" s="1"/>
  <c r="M200" i="2"/>
  <c r="N200" i="2" s="1"/>
  <c r="P200" i="2"/>
  <c r="R200" i="2" s="1"/>
  <c r="R186" i="2"/>
  <c r="M170" i="2"/>
  <c r="T170" i="2" s="1"/>
  <c r="P170" i="2"/>
  <c r="P194" i="2"/>
  <c r="R194" i="2" s="1"/>
  <c r="M115" i="2"/>
  <c r="S115" i="2" s="1"/>
  <c r="P115" i="2"/>
  <c r="R115" i="2" s="1"/>
  <c r="P107" i="2"/>
  <c r="R107" i="2" s="1"/>
  <c r="M98" i="2"/>
  <c r="T98" i="2" s="1"/>
  <c r="M86" i="2"/>
  <c r="N86" i="2" s="1"/>
  <c r="P86" i="2"/>
  <c r="Q86" i="2" s="1"/>
  <c r="P78" i="2"/>
  <c r="Q78" i="2" s="1"/>
  <c r="M69" i="2"/>
  <c r="N69" i="2" s="1"/>
  <c r="P55" i="2"/>
  <c r="Q55" i="2" s="1"/>
  <c r="M55" i="2"/>
  <c r="N55" i="2" s="1"/>
  <c r="T241" i="2"/>
  <c r="T194" i="2"/>
  <c r="M156" i="2"/>
  <c r="P156" i="2"/>
  <c r="Q156" i="2" s="1"/>
  <c r="O141" i="2"/>
  <c r="O131" i="2"/>
  <c r="P113" i="2"/>
  <c r="R113" i="2" s="1"/>
  <c r="M110" i="2"/>
  <c r="N110" i="2" s="1"/>
  <c r="M104" i="2"/>
  <c r="S104" i="2" s="1"/>
  <c r="P101" i="2"/>
  <c r="Q101" i="2" s="1"/>
  <c r="P84" i="2"/>
  <c r="Q84" i="2" s="1"/>
  <c r="M81" i="2"/>
  <c r="S81" i="2" s="1"/>
  <c r="M75" i="2"/>
  <c r="S75" i="2" s="1"/>
  <c r="P72" i="2"/>
  <c r="Q72" i="2" s="1"/>
  <c r="M58" i="2"/>
  <c r="N58" i="2" s="1"/>
  <c r="P50" i="2"/>
  <c r="M121" i="2"/>
  <c r="O121" i="2" s="1"/>
  <c r="Q110" i="2"/>
  <c r="Q104" i="2"/>
  <c r="M93" i="2"/>
  <c r="S93" i="2" s="1"/>
  <c r="M90" i="2"/>
  <c r="T90" i="2" s="1"/>
  <c r="M64" i="2"/>
  <c r="S64" i="2" s="1"/>
  <c r="M61" i="2"/>
  <c r="N61" i="2" s="1"/>
  <c r="M53" i="2"/>
  <c r="T53" i="2" s="1"/>
  <c r="M47" i="2"/>
  <c r="N47" i="2" s="1"/>
  <c r="M164" i="2"/>
  <c r="T164" i="2" s="1"/>
  <c r="P164" i="2"/>
  <c r="Q164" i="2" s="1"/>
  <c r="P96" i="2"/>
  <c r="Q96" i="2" s="1"/>
  <c r="M96" i="2"/>
  <c r="T96" i="2" s="1"/>
  <c r="R93" i="2"/>
  <c r="Q90" i="2"/>
  <c r="P67" i="2"/>
  <c r="Q67" i="2" s="1"/>
  <c r="M67" i="2"/>
  <c r="S67" i="2" s="1"/>
  <c r="R269" i="2"/>
  <c r="P258" i="2"/>
  <c r="Q258" i="2" s="1"/>
  <c r="M258" i="2"/>
  <c r="T258" i="2" s="1"/>
  <c r="Q255" i="2"/>
  <c r="Q247" i="2"/>
  <c r="M223" i="2"/>
  <c r="N223" i="2" s="1"/>
  <c r="R220" i="2"/>
  <c r="M212" i="2"/>
  <c r="O212" i="2" s="1"/>
  <c r="M201" i="2"/>
  <c r="S201" i="2" s="1"/>
  <c r="M187" i="2"/>
  <c r="N174" i="2"/>
  <c r="M135" i="2"/>
  <c r="O135" i="2" s="1"/>
  <c r="Q124" i="2"/>
  <c r="M114" i="2"/>
  <c r="N114" i="2" s="1"/>
  <c r="M99" i="2"/>
  <c r="S99" i="2" s="1"/>
  <c r="P99" i="2"/>
  <c r="R99" i="2" s="1"/>
  <c r="M85" i="2"/>
  <c r="N85" i="2" s="1"/>
  <c r="M70" i="2"/>
  <c r="T70" i="2" s="1"/>
  <c r="P70" i="2"/>
  <c r="Q70" i="2" s="1"/>
  <c r="M24" i="2"/>
  <c r="T24" i="2" s="1"/>
  <c r="P14" i="2"/>
  <c r="R14" i="2" s="1"/>
  <c r="Q223" i="2"/>
  <c r="P215" i="2"/>
  <c r="Q215" i="2" s="1"/>
  <c r="M215" i="2"/>
  <c r="N215" i="2" s="1"/>
  <c r="R212" i="2"/>
  <c r="R187" i="2"/>
  <c r="M172" i="2"/>
  <c r="T172" i="2" s="1"/>
  <c r="P172" i="2"/>
  <c r="R172" i="2" s="1"/>
  <c r="M140" i="2"/>
  <c r="T140" i="2" s="1"/>
  <c r="P140" i="2"/>
  <c r="Q140" i="2" s="1"/>
  <c r="Q85" i="2"/>
  <c r="R202" i="2"/>
  <c r="Q138" i="2"/>
  <c r="M130" i="2"/>
  <c r="S130" i="2" s="1"/>
  <c r="Q122" i="2"/>
  <c r="M109" i="2"/>
  <c r="S109" i="2" s="1"/>
  <c r="M106" i="2"/>
  <c r="S106" i="2" s="1"/>
  <c r="M80" i="2"/>
  <c r="S80" i="2" s="1"/>
  <c r="M77" i="2"/>
  <c r="N77" i="2" s="1"/>
  <c r="M8" i="2"/>
  <c r="N8" i="2" s="1"/>
  <c r="P8" i="2"/>
  <c r="Q8" i="2" s="1"/>
  <c r="M148" i="2"/>
  <c r="T148" i="2" s="1"/>
  <c r="P148" i="2"/>
  <c r="Q148" i="2" s="1"/>
  <c r="Q120" i="2"/>
  <c r="P112" i="2"/>
  <c r="Q112" i="2" s="1"/>
  <c r="M112" i="2"/>
  <c r="T112" i="2" s="1"/>
  <c r="R109" i="2"/>
  <c r="P83" i="2"/>
  <c r="Q83" i="2" s="1"/>
  <c r="M83" i="2"/>
  <c r="S83" i="2" s="1"/>
  <c r="Q77" i="2"/>
  <c r="P10" i="2"/>
  <c r="Q10" i="2" s="1"/>
  <c r="Q134" i="2"/>
  <c r="S89" i="2"/>
  <c r="Q252" i="2"/>
  <c r="Q102" i="2"/>
  <c r="P6" i="2"/>
  <c r="Q6" i="2" s="1"/>
  <c r="P12" i="2"/>
  <c r="Q12" i="2" s="1"/>
  <c r="R278" i="2"/>
  <c r="R203" i="2"/>
  <c r="R254" i="2"/>
  <c r="Q269" i="2"/>
  <c r="R288" i="2"/>
  <c r="R201" i="2"/>
  <c r="N230" i="2"/>
  <c r="R262" i="2"/>
  <c r="S257" i="2"/>
  <c r="N279" i="2"/>
  <c r="T245" i="2"/>
  <c r="R280" i="2"/>
  <c r="S281" i="2"/>
  <c r="R274" i="2"/>
  <c r="O246" i="2"/>
  <c r="R270" i="2"/>
  <c r="O241" i="2"/>
  <c r="O265" i="2"/>
  <c r="S273" i="2"/>
  <c r="R229" i="2"/>
  <c r="Q187" i="2"/>
  <c r="N152" i="2"/>
  <c r="R146" i="2"/>
  <c r="O228" i="2"/>
  <c r="R195" i="2"/>
  <c r="N184" i="2"/>
  <c r="N271" i="2"/>
  <c r="N257" i="2"/>
  <c r="N241" i="2"/>
  <c r="Q220" i="2"/>
  <c r="R121" i="2"/>
  <c r="R191" i="2"/>
  <c r="Q87" i="2"/>
  <c r="Q277" i="2"/>
  <c r="N245" i="2"/>
  <c r="R142" i="2"/>
  <c r="R286" i="2"/>
  <c r="Q130" i="2"/>
  <c r="Q73" i="2"/>
  <c r="Q65" i="2"/>
  <c r="R264" i="2"/>
  <c r="R213" i="2"/>
  <c r="R282" i="2"/>
  <c r="S198" i="2"/>
  <c r="Q93" i="2"/>
  <c r="O204" i="2"/>
  <c r="R272" i="2"/>
  <c r="O238" i="2"/>
  <c r="N204" i="2"/>
  <c r="Q105" i="2"/>
  <c r="R221" i="2"/>
  <c r="S265" i="2"/>
  <c r="O257" i="2"/>
  <c r="R266" i="2"/>
  <c r="R248" i="2"/>
  <c r="N295" i="2"/>
  <c r="N265" i="2"/>
  <c r="Q202" i="2"/>
  <c r="R135" i="2"/>
  <c r="Q111" i="2"/>
  <c r="R56" i="2"/>
  <c r="Q212" i="2"/>
  <c r="O139" i="2"/>
  <c r="Q95" i="2"/>
  <c r="N291" i="2"/>
  <c r="R256" i="2"/>
  <c r="O216" i="2"/>
  <c r="R144" i="2"/>
  <c r="O107" i="2"/>
  <c r="R85" i="2"/>
  <c r="Q81" i="2"/>
  <c r="S72" i="2"/>
  <c r="S194" i="2"/>
  <c r="Q186" i="2"/>
  <c r="R168" i="2"/>
  <c r="S162" i="2"/>
  <c r="R154" i="2"/>
  <c r="Q103" i="2"/>
  <c r="R62" i="2"/>
  <c r="Q137" i="2"/>
  <c r="R127" i="2"/>
  <c r="Q109" i="2"/>
  <c r="O97" i="2"/>
  <c r="R58" i="2"/>
  <c r="R294" i="2"/>
  <c r="Q294" i="2"/>
  <c r="R292" i="2"/>
  <c r="Q292" i="2"/>
  <c r="R219" i="2"/>
  <c r="M211" i="2"/>
  <c r="O211" i="2" s="1"/>
  <c r="R284" i="2"/>
  <c r="S283" i="2"/>
  <c r="O279" i="2"/>
  <c r="T279" i="2"/>
  <c r="R276" i="2"/>
  <c r="S275" i="2"/>
  <c r="O271" i="2"/>
  <c r="T271" i="2"/>
  <c r="R268" i="2"/>
  <c r="R260" i="2"/>
  <c r="R252" i="2"/>
  <c r="S251" i="2"/>
  <c r="R247" i="2"/>
  <c r="S246" i="2"/>
  <c r="N246" i="2"/>
  <c r="T244" i="2"/>
  <c r="R211" i="2"/>
  <c r="P193" i="2"/>
  <c r="Q193" i="2" s="1"/>
  <c r="M193" i="2"/>
  <c r="T150" i="2"/>
  <c r="O150" i="2"/>
  <c r="S150" i="2"/>
  <c r="N150" i="2"/>
  <c r="T295" i="2"/>
  <c r="T291" i="2"/>
  <c r="S289" i="2"/>
  <c r="M286" i="2"/>
  <c r="N285" i="2"/>
  <c r="M278" i="2"/>
  <c r="M270" i="2"/>
  <c r="M262" i="2"/>
  <c r="M254" i="2"/>
  <c r="S241" i="2"/>
  <c r="R240" i="2"/>
  <c r="T234" i="2"/>
  <c r="P225" i="2"/>
  <c r="M225" i="2"/>
  <c r="O225" i="2" s="1"/>
  <c r="S295" i="2"/>
  <c r="S291" i="2"/>
  <c r="S226" i="2"/>
  <c r="T226" i="2"/>
  <c r="O226" i="2"/>
  <c r="S216" i="2"/>
  <c r="T216" i="2"/>
  <c r="N216" i="2"/>
  <c r="M183" i="2"/>
  <c r="O183" i="2" s="1"/>
  <c r="P183" i="2"/>
  <c r="Q183" i="2" s="1"/>
  <c r="O285" i="2"/>
  <c r="M284" i="2"/>
  <c r="O284" i="2" s="1"/>
  <c r="M276" i="2"/>
  <c r="O276" i="2" s="1"/>
  <c r="M268" i="2"/>
  <c r="M260" i="2"/>
  <c r="O260" i="2" s="1"/>
  <c r="M252" i="2"/>
  <c r="O252" i="2" s="1"/>
  <c r="N251" i="2"/>
  <c r="N244" i="2"/>
  <c r="P241" i="2"/>
  <c r="Q241" i="2" s="1"/>
  <c r="N231" i="2"/>
  <c r="T231" i="2"/>
  <c r="M227" i="2"/>
  <c r="O227" i="2" s="1"/>
  <c r="S208" i="2"/>
  <c r="T208" i="2"/>
  <c r="N208" i="2"/>
  <c r="N235" i="2"/>
  <c r="T235" i="2"/>
  <c r="S234" i="2"/>
  <c r="N234" i="2"/>
  <c r="M232" i="2"/>
  <c r="O232" i="2" s="1"/>
  <c r="P232" i="2"/>
  <c r="Q232" i="2" s="1"/>
  <c r="R227" i="2"/>
  <c r="P217" i="2"/>
  <c r="Q217" i="2" s="1"/>
  <c r="M217" i="2"/>
  <c r="O217" i="2" s="1"/>
  <c r="O275" i="2"/>
  <c r="T275" i="2"/>
  <c r="Q287" i="2"/>
  <c r="M282" i="2"/>
  <c r="M274" i="2"/>
  <c r="O251" i="2"/>
  <c r="O244" i="2"/>
  <c r="M243" i="2"/>
  <c r="O243" i="2" s="1"/>
  <c r="P243" i="2"/>
  <c r="Q243" i="2" s="1"/>
  <c r="M242" i="2"/>
  <c r="O242" i="2" s="1"/>
  <c r="P242" i="2"/>
  <c r="Q242" i="2" s="1"/>
  <c r="R239" i="2"/>
  <c r="S238" i="2"/>
  <c r="N238" i="2"/>
  <c r="M236" i="2"/>
  <c r="P236" i="2"/>
  <c r="Q236" i="2" s="1"/>
  <c r="R224" i="2"/>
  <c r="Q224" i="2"/>
  <c r="P209" i="2"/>
  <c r="Q209" i="2" s="1"/>
  <c r="M209" i="2"/>
  <c r="O209" i="2" s="1"/>
  <c r="O283" i="2"/>
  <c r="T283" i="2"/>
  <c r="O289" i="2"/>
  <c r="T289" i="2"/>
  <c r="S285" i="2"/>
  <c r="O281" i="2"/>
  <c r="T281" i="2"/>
  <c r="O273" i="2"/>
  <c r="T273" i="2"/>
  <c r="M219" i="2"/>
  <c r="O235" i="2"/>
  <c r="O231" i="2"/>
  <c r="S230" i="2"/>
  <c r="T230" i="2"/>
  <c r="M205" i="2"/>
  <c r="O205" i="2" s="1"/>
  <c r="R192" i="2"/>
  <c r="Q192" i="2"/>
  <c r="P189" i="2"/>
  <c r="Q189" i="2" s="1"/>
  <c r="M189" i="2"/>
  <c r="M175" i="2"/>
  <c r="P175" i="2"/>
  <c r="Q175" i="2" s="1"/>
  <c r="T141" i="2"/>
  <c r="N141" i="2"/>
  <c r="S141" i="2"/>
  <c r="R267" i="2"/>
  <c r="R261" i="2"/>
  <c r="R259" i="2"/>
  <c r="R255" i="2"/>
  <c r="R253" i="2"/>
  <c r="S228" i="2"/>
  <c r="T228" i="2"/>
  <c r="M159" i="2"/>
  <c r="P159" i="2"/>
  <c r="Q159" i="2" s="1"/>
  <c r="O245" i="2"/>
  <c r="R223" i="2"/>
  <c r="R222" i="2"/>
  <c r="R214" i="2"/>
  <c r="R207" i="2"/>
  <c r="R188" i="2"/>
  <c r="Q188" i="2"/>
  <c r="M151" i="2"/>
  <c r="O151" i="2" s="1"/>
  <c r="P151" i="2"/>
  <c r="Q151" i="2" s="1"/>
  <c r="T143" i="2"/>
  <c r="N143" i="2"/>
  <c r="S143" i="2"/>
  <c r="O143" i="2"/>
  <c r="R205" i="2"/>
  <c r="P197" i="2"/>
  <c r="Q197" i="2" s="1"/>
  <c r="M197" i="2"/>
  <c r="O197" i="2" s="1"/>
  <c r="Q182" i="2"/>
  <c r="R182" i="2"/>
  <c r="T174" i="2"/>
  <c r="O174" i="2"/>
  <c r="S174" i="2"/>
  <c r="M167" i="2"/>
  <c r="P167" i="2"/>
  <c r="Q167" i="2" s="1"/>
  <c r="O184" i="2"/>
  <c r="M179" i="2"/>
  <c r="O179" i="2" s="1"/>
  <c r="P179" i="2"/>
  <c r="M171" i="2"/>
  <c r="P171" i="2"/>
  <c r="M163" i="2"/>
  <c r="P163" i="2"/>
  <c r="M155" i="2"/>
  <c r="P155" i="2"/>
  <c r="O152" i="2"/>
  <c r="M147" i="2"/>
  <c r="P147" i="2"/>
  <c r="S125" i="2"/>
  <c r="T125" i="2"/>
  <c r="N125" i="2"/>
  <c r="O125" i="2"/>
  <c r="P118" i="2"/>
  <c r="Q118" i="2" s="1"/>
  <c r="M118" i="2"/>
  <c r="O118" i="2" s="1"/>
  <c r="M185" i="2"/>
  <c r="P185" i="2"/>
  <c r="Q185" i="2" s="1"/>
  <c r="M177" i="2"/>
  <c r="P177" i="2"/>
  <c r="Q177" i="2" s="1"/>
  <c r="M169" i="2"/>
  <c r="P169" i="2"/>
  <c r="Q169" i="2" s="1"/>
  <c r="M161" i="2"/>
  <c r="P161" i="2"/>
  <c r="Q161" i="2" s="1"/>
  <c r="M153" i="2"/>
  <c r="P153" i="2"/>
  <c r="Q153" i="2" s="1"/>
  <c r="M145" i="2"/>
  <c r="P145" i="2"/>
  <c r="Q145" i="2" s="1"/>
  <c r="Q129" i="2"/>
  <c r="R129" i="2"/>
  <c r="Q133" i="2"/>
  <c r="R133" i="2"/>
  <c r="Q123" i="2"/>
  <c r="R123" i="2"/>
  <c r="R138" i="2"/>
  <c r="P126" i="2"/>
  <c r="Q126" i="2" s="1"/>
  <c r="M126" i="2"/>
  <c r="O126" i="2" s="1"/>
  <c r="O101" i="2"/>
  <c r="R166" i="2"/>
  <c r="R158" i="2"/>
  <c r="T139" i="2"/>
  <c r="N139" i="2"/>
  <c r="T204" i="2"/>
  <c r="O198" i="2"/>
  <c r="O194" i="2"/>
  <c r="S184" i="2"/>
  <c r="M181" i="2"/>
  <c r="P181" i="2"/>
  <c r="M173" i="2"/>
  <c r="P173" i="2"/>
  <c r="M165" i="2"/>
  <c r="P165" i="2"/>
  <c r="O162" i="2"/>
  <c r="M157" i="2"/>
  <c r="P157" i="2"/>
  <c r="S152" i="2"/>
  <c r="M149" i="2"/>
  <c r="P149" i="2"/>
  <c r="S117" i="2"/>
  <c r="T117" i="2"/>
  <c r="N117" i="2"/>
  <c r="O117" i="2"/>
  <c r="N198" i="2"/>
  <c r="N194" i="2"/>
  <c r="Q176" i="2"/>
  <c r="R176" i="2"/>
  <c r="N162" i="2"/>
  <c r="S113" i="2"/>
  <c r="T113" i="2"/>
  <c r="N113" i="2"/>
  <c r="O113" i="2"/>
  <c r="P143" i="2"/>
  <c r="P141" i="2"/>
  <c r="P139" i="2"/>
  <c r="R134" i="2"/>
  <c r="S131" i="2"/>
  <c r="R130" i="2"/>
  <c r="M124" i="2"/>
  <c r="O124" i="2" s="1"/>
  <c r="R116" i="2"/>
  <c r="R114" i="2"/>
  <c r="R110" i="2"/>
  <c r="Q64" i="2"/>
  <c r="R64" i="2"/>
  <c r="Q63" i="2"/>
  <c r="R124" i="2"/>
  <c r="S101" i="2"/>
  <c r="T101" i="2"/>
  <c r="N101" i="2"/>
  <c r="Q80" i="2"/>
  <c r="R80" i="2"/>
  <c r="Q79" i="2"/>
  <c r="M9" i="2"/>
  <c r="O9" i="2" s="1"/>
  <c r="P9" i="2"/>
  <c r="Q9" i="2" s="1"/>
  <c r="M122" i="2"/>
  <c r="O122" i="2" s="1"/>
  <c r="O89" i="2"/>
  <c r="R52" i="2"/>
  <c r="Q52" i="2"/>
  <c r="S36" i="2"/>
  <c r="T36" i="2"/>
  <c r="N36" i="2"/>
  <c r="O36" i="2"/>
  <c r="S20" i="2"/>
  <c r="T20" i="2"/>
  <c r="N20" i="2"/>
  <c r="M136" i="2"/>
  <c r="M132" i="2"/>
  <c r="O132" i="2" s="1"/>
  <c r="M128" i="2"/>
  <c r="R122" i="2"/>
  <c r="Q91" i="2"/>
  <c r="R91" i="2"/>
  <c r="R136" i="2"/>
  <c r="R128" i="2"/>
  <c r="M120" i="2"/>
  <c r="O120" i="2" s="1"/>
  <c r="T131" i="2"/>
  <c r="N131" i="2"/>
  <c r="R120" i="2"/>
  <c r="S119" i="2"/>
  <c r="T119" i="2"/>
  <c r="N119" i="2"/>
  <c r="S107" i="2"/>
  <c r="T107" i="2"/>
  <c r="N107" i="2"/>
  <c r="R108" i="2"/>
  <c r="R106" i="2"/>
  <c r="R104" i="2"/>
  <c r="R102" i="2"/>
  <c r="R100" i="2"/>
  <c r="R98" i="2"/>
  <c r="N97" i="2"/>
  <c r="R94" i="2"/>
  <c r="R92" i="2"/>
  <c r="N89" i="2"/>
  <c r="R81" i="2"/>
  <c r="R73" i="2"/>
  <c r="T72" i="2"/>
  <c r="N72" i="2"/>
  <c r="O72" i="2"/>
  <c r="R65" i="2"/>
  <c r="R51" i="2"/>
  <c r="O20" i="2"/>
  <c r="M13" i="2"/>
  <c r="P13" i="2"/>
  <c r="Q13" i="2" s="1"/>
  <c r="T97" i="2"/>
  <c r="T89" i="2"/>
  <c r="O88" i="2"/>
  <c r="R79" i="2"/>
  <c r="T78" i="2"/>
  <c r="N78" i="2"/>
  <c r="O78" i="2"/>
  <c r="R71" i="2"/>
  <c r="R63" i="2"/>
  <c r="S54" i="2"/>
  <c r="T54" i="2"/>
  <c r="N54" i="2"/>
  <c r="O54" i="2"/>
  <c r="R53" i="2"/>
  <c r="S46" i="2"/>
  <c r="T46" i="2"/>
  <c r="N46" i="2"/>
  <c r="O46" i="2"/>
  <c r="R45" i="2"/>
  <c r="M41" i="2"/>
  <c r="P41" i="2"/>
  <c r="Q41" i="2" s="1"/>
  <c r="M37" i="2"/>
  <c r="O37" i="2" s="1"/>
  <c r="P37" i="2"/>
  <c r="Q37" i="2" s="1"/>
  <c r="Q34" i="2"/>
  <c r="R34" i="2"/>
  <c r="M33" i="2"/>
  <c r="O33" i="2" s="1"/>
  <c r="P33" i="2"/>
  <c r="Q33" i="2" s="1"/>
  <c r="M29" i="2"/>
  <c r="P29" i="2"/>
  <c r="Q29" i="2" s="1"/>
  <c r="Q26" i="2"/>
  <c r="R26" i="2"/>
  <c r="M25" i="2"/>
  <c r="P25" i="2"/>
  <c r="Q25" i="2" s="1"/>
  <c r="Q22" i="2"/>
  <c r="R22" i="2"/>
  <c r="M21" i="2"/>
  <c r="O21" i="2" s="1"/>
  <c r="P21" i="2"/>
  <c r="Q21" i="2" s="1"/>
  <c r="M17" i="2"/>
  <c r="O17" i="2" s="1"/>
  <c r="P17" i="2"/>
  <c r="Q17" i="2" s="1"/>
  <c r="M7" i="2"/>
  <c r="P7" i="2"/>
  <c r="Q7" i="2" s="1"/>
  <c r="S4" i="2"/>
  <c r="R87" i="2"/>
  <c r="R74" i="2"/>
  <c r="S42" i="2"/>
  <c r="T42" i="2"/>
  <c r="N42" i="2"/>
  <c r="O42" i="2"/>
  <c r="S38" i="2"/>
  <c r="T38" i="2"/>
  <c r="N38" i="2"/>
  <c r="O38" i="2"/>
  <c r="S30" i="2"/>
  <c r="T30" i="2"/>
  <c r="N30" i="2"/>
  <c r="O30" i="2"/>
  <c r="S18" i="2"/>
  <c r="T18" i="2"/>
  <c r="N18" i="2"/>
  <c r="S14" i="2"/>
  <c r="T14" i="2"/>
  <c r="N14" i="2"/>
  <c r="O14" i="2"/>
  <c r="T88" i="2"/>
  <c r="T84" i="2"/>
  <c r="N84" i="2"/>
  <c r="O84" i="2"/>
  <c r="R77" i="2"/>
  <c r="T76" i="2"/>
  <c r="N76" i="2"/>
  <c r="O76" i="2"/>
  <c r="R69" i="2"/>
  <c r="T68" i="2"/>
  <c r="N68" i="2"/>
  <c r="O68" i="2"/>
  <c r="R61" i="2"/>
  <c r="T60" i="2"/>
  <c r="N60" i="2"/>
  <c r="O60" i="2"/>
  <c r="M59" i="2"/>
  <c r="O59" i="2" s="1"/>
  <c r="M57" i="2"/>
  <c r="O57" i="2" s="1"/>
  <c r="S48" i="2"/>
  <c r="T48" i="2"/>
  <c r="N48" i="2"/>
  <c r="O48" i="2"/>
  <c r="R47" i="2"/>
  <c r="O18" i="2"/>
  <c r="M11" i="2"/>
  <c r="O11" i="2" s="1"/>
  <c r="P11" i="2"/>
  <c r="Q11" i="2" s="1"/>
  <c r="R59" i="2"/>
  <c r="R57" i="2"/>
  <c r="M5" i="2"/>
  <c r="O5" i="2" s="1"/>
  <c r="P5" i="2"/>
  <c r="Q5" i="2" s="1"/>
  <c r="S88" i="2"/>
  <c r="T82" i="2"/>
  <c r="N82" i="2"/>
  <c r="O82" i="2"/>
  <c r="R75" i="2"/>
  <c r="T66" i="2"/>
  <c r="N66" i="2"/>
  <c r="O66" i="2"/>
  <c r="S50" i="2"/>
  <c r="T50" i="2"/>
  <c r="N50" i="2"/>
  <c r="O50" i="2"/>
  <c r="R49" i="2"/>
  <c r="Q44" i="2"/>
  <c r="R44" i="2"/>
  <c r="M43" i="2"/>
  <c r="O43" i="2" s="1"/>
  <c r="P43" i="2"/>
  <c r="Q43" i="2" s="1"/>
  <c r="Q40" i="2"/>
  <c r="R40" i="2"/>
  <c r="M39" i="2"/>
  <c r="O39" i="2" s="1"/>
  <c r="P39" i="2"/>
  <c r="Q39" i="2" s="1"/>
  <c r="M35" i="2"/>
  <c r="O35" i="2" s="1"/>
  <c r="P35" i="2"/>
  <c r="Q35" i="2" s="1"/>
  <c r="Q32" i="2"/>
  <c r="R32" i="2"/>
  <c r="M31" i="2"/>
  <c r="P31" i="2"/>
  <c r="Q31" i="2" s="1"/>
  <c r="Q28" i="2"/>
  <c r="R28" i="2"/>
  <c r="M27" i="2"/>
  <c r="O27" i="2" s="1"/>
  <c r="P27" i="2"/>
  <c r="Q27" i="2" s="1"/>
  <c r="Q24" i="2"/>
  <c r="R24" i="2"/>
  <c r="M23" i="2"/>
  <c r="O23" i="2" s="1"/>
  <c r="P23" i="2"/>
  <c r="Q23" i="2" s="1"/>
  <c r="M19" i="2"/>
  <c r="O19" i="2" s="1"/>
  <c r="P19" i="2"/>
  <c r="Q19" i="2" s="1"/>
  <c r="Q16" i="2"/>
  <c r="R16" i="2"/>
  <c r="M15" i="2"/>
  <c r="P15" i="2"/>
  <c r="Q15" i="2" s="1"/>
  <c r="O12" i="2"/>
  <c r="O10" i="2"/>
  <c r="O6" i="2"/>
  <c r="O4" i="2"/>
  <c r="N12" i="2"/>
  <c r="N10" i="2"/>
  <c r="N6" i="2"/>
  <c r="N4" i="2"/>
  <c r="T12" i="2"/>
  <c r="T10" i="2"/>
  <c r="T6" i="2"/>
  <c r="T4" i="2"/>
  <c r="AD3" i="8"/>
  <c r="AE3" i="8"/>
  <c r="N272" i="2" l="1"/>
  <c r="T272" i="2"/>
  <c r="T158" i="2"/>
  <c r="N108" i="2"/>
  <c r="T108" i="2"/>
  <c r="S269" i="2"/>
  <c r="T269" i="2"/>
  <c r="N259" i="2"/>
  <c r="O294" i="2"/>
  <c r="O108" i="2"/>
  <c r="S168" i="2"/>
  <c r="O168" i="2"/>
  <c r="T196" i="2"/>
  <c r="O91" i="2"/>
  <c r="R66" i="2"/>
  <c r="O28" i="2"/>
  <c r="S92" i="2"/>
  <c r="O92" i="2"/>
  <c r="R125" i="2"/>
  <c r="N133" i="2"/>
  <c r="S146" i="2"/>
  <c r="N92" i="2"/>
  <c r="O269" i="2"/>
  <c r="T188" i="2"/>
  <c r="T294" i="2"/>
  <c r="S259" i="2"/>
  <c r="N168" i="2"/>
  <c r="T134" i="2"/>
  <c r="O259" i="2"/>
  <c r="S272" i="2"/>
  <c r="Q30" i="2"/>
  <c r="N294" i="2"/>
  <c r="T91" i="2"/>
  <c r="O158" i="2"/>
  <c r="N91" i="2"/>
  <c r="T277" i="2"/>
  <c r="T87" i="2"/>
  <c r="T240" i="2"/>
  <c r="T51" i="2"/>
  <c r="T195" i="2"/>
  <c r="Q54" i="2"/>
  <c r="S195" i="2"/>
  <c r="T95" i="2"/>
  <c r="T182" i="2"/>
  <c r="N95" i="2"/>
  <c r="S182" i="2"/>
  <c r="O182" i="2"/>
  <c r="O62" i="2"/>
  <c r="S32" i="2"/>
  <c r="N71" i="2"/>
  <c r="S87" i="2"/>
  <c r="S240" i="2"/>
  <c r="R68" i="2"/>
  <c r="N287" i="2"/>
  <c r="N62" i="2"/>
  <c r="O87" i="2"/>
  <c r="T79" i="2"/>
  <c r="T62" i="2"/>
  <c r="N264" i="2"/>
  <c r="R76" i="2"/>
  <c r="N56" i="2"/>
  <c r="R117" i="2"/>
  <c r="S56" i="2"/>
  <c r="O51" i="2"/>
  <c r="S287" i="2"/>
  <c r="O240" i="2"/>
  <c r="T99" i="2"/>
  <c r="S129" i="2"/>
  <c r="R150" i="2"/>
  <c r="O287" i="2"/>
  <c r="R204" i="2"/>
  <c r="O103" i="2"/>
  <c r="O134" i="2"/>
  <c r="S22" i="2"/>
  <c r="N134" i="2"/>
  <c r="O213" i="2"/>
  <c r="N45" i="2"/>
  <c r="Q271" i="2"/>
  <c r="S94" i="2"/>
  <c r="N158" i="2"/>
  <c r="O188" i="2"/>
  <c r="S188" i="2"/>
  <c r="N22" i="2"/>
  <c r="Q97" i="2"/>
  <c r="N214" i="2"/>
  <c r="O22" i="2"/>
  <c r="T214" i="2"/>
  <c r="S214" i="2"/>
  <c r="S277" i="2"/>
  <c r="O277" i="2"/>
  <c r="R289" i="2"/>
  <c r="O95" i="2"/>
  <c r="Q42" i="2"/>
  <c r="O111" i="2"/>
  <c r="N111" i="2"/>
  <c r="T111" i="2"/>
  <c r="T202" i="2"/>
  <c r="S26" i="2"/>
  <c r="S103" i="2"/>
  <c r="N146" i="2"/>
  <c r="T146" i="2"/>
  <c r="T26" i="2"/>
  <c r="T103" i="2"/>
  <c r="Q228" i="2"/>
  <c r="Q48" i="2"/>
  <c r="O16" i="2"/>
  <c r="O26" i="2"/>
  <c r="R4" i="2"/>
  <c r="T71" i="2"/>
  <c r="N123" i="2"/>
  <c r="Q216" i="2"/>
  <c r="Q283" i="2"/>
  <c r="O123" i="2"/>
  <c r="S123" i="2"/>
  <c r="S71" i="2"/>
  <c r="O32" i="2"/>
  <c r="N32" i="2"/>
  <c r="T280" i="2"/>
  <c r="R131" i="2"/>
  <c r="R273" i="2"/>
  <c r="O222" i="2"/>
  <c r="N102" i="2"/>
  <c r="T110" i="2"/>
  <c r="N293" i="2"/>
  <c r="O80" i="2"/>
  <c r="O110" i="2"/>
  <c r="N154" i="2"/>
  <c r="R86" i="2"/>
  <c r="T80" i="2"/>
  <c r="O154" i="2"/>
  <c r="T247" i="2"/>
  <c r="S263" i="2"/>
  <c r="S178" i="2"/>
  <c r="R230" i="2"/>
  <c r="R67" i="2"/>
  <c r="O53" i="2"/>
  <c r="S53" i="2"/>
  <c r="N99" i="2"/>
  <c r="N247" i="2"/>
  <c r="N80" i="2"/>
  <c r="O112" i="2"/>
  <c r="O170" i="2"/>
  <c r="N53" i="2"/>
  <c r="O178" i="2"/>
  <c r="N112" i="2"/>
  <c r="O247" i="2"/>
  <c r="S213" i="2"/>
  <c r="S154" i="2"/>
  <c r="O191" i="2"/>
  <c r="T63" i="2"/>
  <c r="T213" i="2"/>
  <c r="O263" i="2"/>
  <c r="N202" i="2"/>
  <c r="O280" i="2"/>
  <c r="T61" i="2"/>
  <c r="S34" i="2"/>
  <c r="T127" i="2"/>
  <c r="O233" i="2"/>
  <c r="O206" i="2"/>
  <c r="R6" i="2"/>
  <c r="S199" i="2"/>
  <c r="O34" i="2"/>
  <c r="T34" i="2"/>
  <c r="T222" i="2"/>
  <c r="O102" i="2"/>
  <c r="N256" i="2"/>
  <c r="S102" i="2"/>
  <c r="N280" i="2"/>
  <c r="S58" i="2"/>
  <c r="S114" i="2"/>
  <c r="S223" i="2"/>
  <c r="Q184" i="2"/>
  <c r="S16" i="2"/>
  <c r="O256" i="2"/>
  <c r="R174" i="2"/>
  <c r="T256" i="2"/>
  <c r="N98" i="2"/>
  <c r="R199" i="2"/>
  <c r="R178" i="2"/>
  <c r="R233" i="2"/>
  <c r="T81" i="2"/>
  <c r="R78" i="2"/>
  <c r="N73" i="2"/>
  <c r="S222" i="2"/>
  <c r="S249" i="2"/>
  <c r="Q18" i="2"/>
  <c r="Q208" i="2"/>
  <c r="O172" i="2"/>
  <c r="O215" i="2"/>
  <c r="R96" i="2"/>
  <c r="R156" i="2"/>
  <c r="N249" i="2"/>
  <c r="O264" i="2"/>
  <c r="T191" i="2"/>
  <c r="N16" i="2"/>
  <c r="S133" i="2"/>
  <c r="T133" i="2"/>
  <c r="T73" i="2"/>
  <c r="N258" i="2"/>
  <c r="T264" i="2"/>
  <c r="N290" i="2"/>
  <c r="O266" i="2"/>
  <c r="T223" i="2"/>
  <c r="Q295" i="2"/>
  <c r="S63" i="2"/>
  <c r="O73" i="2"/>
  <c r="S258" i="2"/>
  <c r="T290" i="2"/>
  <c r="S100" i="2"/>
  <c r="O249" i="2"/>
  <c r="N253" i="2"/>
  <c r="S180" i="2"/>
  <c r="S253" i="2"/>
  <c r="N266" i="2"/>
  <c r="O290" i="2"/>
  <c r="Q196" i="2"/>
  <c r="O63" i="2"/>
  <c r="Q226" i="2"/>
  <c r="S266" i="2"/>
  <c r="O253" i="2"/>
  <c r="S191" i="2"/>
  <c r="R250" i="2"/>
  <c r="N64" i="2"/>
  <c r="Q14" i="2"/>
  <c r="O56" i="2"/>
  <c r="N170" i="2"/>
  <c r="S196" i="2"/>
  <c r="O229" i="2"/>
  <c r="S233" i="2"/>
  <c r="O255" i="2"/>
  <c r="T233" i="2"/>
  <c r="O202" i="2"/>
  <c r="R244" i="2"/>
  <c r="T105" i="2"/>
  <c r="T203" i="2"/>
  <c r="T40" i="2"/>
  <c r="S110" i="2"/>
  <c r="T192" i="2"/>
  <c r="O199" i="2"/>
  <c r="S112" i="2"/>
  <c r="S261" i="2"/>
  <c r="S170" i="2"/>
  <c r="O8" i="2"/>
  <c r="S24" i="2"/>
  <c r="O196" i="2"/>
  <c r="O99" i="2"/>
  <c r="T199" i="2"/>
  <c r="S40" i="2"/>
  <c r="S105" i="2"/>
  <c r="R72" i="2"/>
  <c r="O116" i="2"/>
  <c r="O109" i="2"/>
  <c r="Q200" i="2"/>
  <c r="N239" i="2"/>
  <c r="Q290" i="2"/>
  <c r="N140" i="2"/>
  <c r="O98" i="2"/>
  <c r="S186" i="2"/>
  <c r="O64" i="2"/>
  <c r="O186" i="2"/>
  <c r="T109" i="2"/>
  <c r="T64" i="2"/>
  <c r="T116" i="2"/>
  <c r="O140" i="2"/>
  <c r="R38" i="2"/>
  <c r="O40" i="2"/>
  <c r="N186" i="2"/>
  <c r="N116" i="2"/>
  <c r="O105" i="2"/>
  <c r="S98" i="2"/>
  <c r="R164" i="2"/>
  <c r="R180" i="2"/>
  <c r="O201" i="2"/>
  <c r="N201" i="2"/>
  <c r="S200" i="2"/>
  <c r="O223" i="2"/>
  <c r="O210" i="2"/>
  <c r="T288" i="2"/>
  <c r="R60" i="2"/>
  <c r="R235" i="2"/>
  <c r="O130" i="2"/>
  <c r="N148" i="2"/>
  <c r="T85" i="2"/>
  <c r="R8" i="2"/>
  <c r="T52" i="2"/>
  <c r="O81" i="2"/>
  <c r="N28" i="2"/>
  <c r="N190" i="2"/>
  <c r="N130" i="2"/>
  <c r="O129" i="2"/>
  <c r="O74" i="2"/>
  <c r="T58" i="2"/>
  <c r="S77" i="2"/>
  <c r="N127" i="2"/>
  <c r="N81" i="2"/>
  <c r="T28" i="2"/>
  <c r="S127" i="2"/>
  <c r="T229" i="2"/>
  <c r="T201" i="2"/>
  <c r="T200" i="2"/>
  <c r="T248" i="2"/>
  <c r="R231" i="2"/>
  <c r="N248" i="2"/>
  <c r="O61" i="2"/>
  <c r="N221" i="2"/>
  <c r="O200" i="2"/>
  <c r="N74" i="2"/>
  <c r="O83" i="2"/>
  <c r="N93" i="2"/>
  <c r="N24" i="2"/>
  <c r="N129" i="2"/>
  <c r="T218" i="2"/>
  <c r="Q172" i="2"/>
  <c r="S248" i="2"/>
  <c r="T74" i="2"/>
  <c r="O55" i="2"/>
  <c r="S85" i="2"/>
  <c r="O24" i="2"/>
  <c r="R140" i="2"/>
  <c r="R263" i="2"/>
  <c r="Q279" i="2"/>
  <c r="T239" i="2"/>
  <c r="R160" i="2"/>
  <c r="N96" i="2"/>
  <c r="Q46" i="2"/>
  <c r="N135" i="2"/>
  <c r="S135" i="2"/>
  <c r="T130" i="2"/>
  <c r="R101" i="2"/>
  <c r="O239" i="2"/>
  <c r="S96" i="2"/>
  <c r="S55" i="2"/>
  <c r="T93" i="2"/>
  <c r="N109" i="2"/>
  <c r="T114" i="2"/>
  <c r="R249" i="2"/>
  <c r="Q291" i="2"/>
  <c r="R162" i="2"/>
  <c r="Q293" i="2"/>
  <c r="Q107" i="2"/>
  <c r="S229" i="2"/>
  <c r="S8" i="2"/>
  <c r="T8" i="2"/>
  <c r="S70" i="2"/>
  <c r="N70" i="2"/>
  <c r="O70" i="2"/>
  <c r="N187" i="2"/>
  <c r="O187" i="2"/>
  <c r="T156" i="2"/>
  <c r="N156" i="2"/>
  <c r="S206" i="2"/>
  <c r="T206" i="2"/>
  <c r="R70" i="2"/>
  <c r="N218" i="2"/>
  <c r="O218" i="2"/>
  <c r="N237" i="2"/>
  <c r="O237" i="2"/>
  <c r="T237" i="2"/>
  <c r="S237" i="2"/>
  <c r="Q152" i="2"/>
  <c r="R152" i="2"/>
  <c r="S288" i="2"/>
  <c r="N288" i="2"/>
  <c r="R275" i="2"/>
  <c r="Q275" i="2"/>
  <c r="N52" i="2"/>
  <c r="O52" i="2"/>
  <c r="O85" i="2"/>
  <c r="Q170" i="2"/>
  <c r="R170" i="2"/>
  <c r="O93" i="2"/>
  <c r="O258" i="2"/>
  <c r="Q245" i="2"/>
  <c r="R50" i="2"/>
  <c r="Q50" i="2"/>
  <c r="R281" i="2"/>
  <c r="Q281" i="2"/>
  <c r="N207" i="2"/>
  <c r="T207" i="2"/>
  <c r="S207" i="2"/>
  <c r="O207" i="2"/>
  <c r="S65" i="2"/>
  <c r="N65" i="2"/>
  <c r="O65" i="2"/>
  <c r="T55" i="2"/>
  <c r="T49" i="2"/>
  <c r="N49" i="2"/>
  <c r="S49" i="2"/>
  <c r="N220" i="2"/>
  <c r="S220" i="2"/>
  <c r="T220" i="2"/>
  <c r="S142" i="2"/>
  <c r="N142" i="2"/>
  <c r="O142" i="2"/>
  <c r="N210" i="2"/>
  <c r="S210" i="2"/>
  <c r="Q246" i="2"/>
  <c r="R246" i="2"/>
  <c r="T190" i="2"/>
  <c r="S190" i="2"/>
  <c r="T137" i="2"/>
  <c r="S137" i="2"/>
  <c r="N137" i="2"/>
  <c r="O79" i="2"/>
  <c r="S79" i="2"/>
  <c r="R251" i="2"/>
  <c r="O58" i="2"/>
  <c r="Q115" i="2"/>
  <c r="S51" i="2"/>
  <c r="O114" i="2"/>
  <c r="O180" i="2"/>
  <c r="Q198" i="2"/>
  <c r="O195" i="2"/>
  <c r="S61" i="2"/>
  <c r="O86" i="2"/>
  <c r="R148" i="2"/>
  <c r="N178" i="2"/>
  <c r="S140" i="2"/>
  <c r="S293" i="2"/>
  <c r="T293" i="2"/>
  <c r="Q113" i="2"/>
  <c r="R88" i="2"/>
  <c r="N263" i="2"/>
  <c r="S176" i="2"/>
  <c r="S166" i="2"/>
  <c r="N138" i="2"/>
  <c r="O203" i="2"/>
  <c r="N250" i="2"/>
  <c r="O267" i="2"/>
  <c r="S215" i="2"/>
  <c r="O250" i="2"/>
  <c r="S255" i="2"/>
  <c r="N212" i="2"/>
  <c r="R20" i="2"/>
  <c r="R36" i="2"/>
  <c r="T121" i="2"/>
  <c r="O44" i="2"/>
  <c r="S144" i="2"/>
  <c r="O166" i="2"/>
  <c r="T138" i="2"/>
  <c r="R265" i="2"/>
  <c r="S250" i="2"/>
  <c r="N255" i="2"/>
  <c r="R89" i="2"/>
  <c r="O45" i="2"/>
  <c r="N44" i="2"/>
  <c r="N144" i="2"/>
  <c r="O176" i="2"/>
  <c r="T166" i="2"/>
  <c r="R206" i="2"/>
  <c r="N267" i="2"/>
  <c r="S267" i="2"/>
  <c r="O148" i="2"/>
  <c r="S164" i="2"/>
  <c r="O164" i="2"/>
  <c r="S69" i="2"/>
  <c r="T44" i="2"/>
  <c r="O69" i="2"/>
  <c r="S148" i="2"/>
  <c r="R119" i="2"/>
  <c r="R285" i="2"/>
  <c r="S203" i="2"/>
  <c r="O192" i="2"/>
  <c r="Q194" i="2"/>
  <c r="S45" i="2"/>
  <c r="S192" i="2"/>
  <c r="R257" i="2"/>
  <c r="T69" i="2"/>
  <c r="O104" i="2"/>
  <c r="O138" i="2"/>
  <c r="O144" i="2"/>
  <c r="R234" i="2"/>
  <c r="N176" i="2"/>
  <c r="N83" i="2"/>
  <c r="N94" i="2"/>
  <c r="O90" i="2"/>
  <c r="T292" i="2"/>
  <c r="N292" i="2"/>
  <c r="N224" i="2"/>
  <c r="S90" i="2"/>
  <c r="N172" i="2"/>
  <c r="N180" i="2"/>
  <c r="O75" i="2"/>
  <c r="O221" i="2"/>
  <c r="T83" i="2"/>
  <c r="N75" i="2"/>
  <c r="N100" i="2"/>
  <c r="T221" i="2"/>
  <c r="O261" i="2"/>
  <c r="O94" i="2"/>
  <c r="R190" i="2"/>
  <c r="S86" i="2"/>
  <c r="R82" i="2"/>
  <c r="N261" i="2"/>
  <c r="O100" i="2"/>
  <c r="N90" i="2"/>
  <c r="T86" i="2"/>
  <c r="T135" i="2"/>
  <c r="R237" i="2"/>
  <c r="O292" i="2"/>
  <c r="N104" i="2"/>
  <c r="Q218" i="2"/>
  <c r="O96" i="2"/>
  <c r="N164" i="2"/>
  <c r="T187" i="2"/>
  <c r="R84" i="2"/>
  <c r="O156" i="2"/>
  <c r="T75" i="2"/>
  <c r="S156" i="2"/>
  <c r="T215" i="2"/>
  <c r="S172" i="2"/>
  <c r="T77" i="2"/>
  <c r="O77" i="2"/>
  <c r="R258" i="2"/>
  <c r="S187" i="2"/>
  <c r="O47" i="2"/>
  <c r="T104" i="2"/>
  <c r="S121" i="2"/>
  <c r="T224" i="2"/>
  <c r="R12" i="2"/>
  <c r="O106" i="2"/>
  <c r="S160" i="2"/>
  <c r="Q210" i="2"/>
  <c r="S224" i="2"/>
  <c r="O67" i="2"/>
  <c r="R10" i="2"/>
  <c r="T212" i="2"/>
  <c r="T67" i="2"/>
  <c r="N106" i="2"/>
  <c r="O115" i="2"/>
  <c r="O160" i="2"/>
  <c r="S212" i="2"/>
  <c r="S47" i="2"/>
  <c r="T106" i="2"/>
  <c r="N115" i="2"/>
  <c r="T47" i="2"/>
  <c r="Q99" i="2"/>
  <c r="N160" i="2"/>
  <c r="R83" i="2"/>
  <c r="T115" i="2"/>
  <c r="R215" i="2"/>
  <c r="R238" i="2"/>
  <c r="R55" i="2"/>
  <c r="N67" i="2"/>
  <c r="N121" i="2"/>
  <c r="R112" i="2"/>
  <c r="R23" i="2"/>
  <c r="R5" i="2"/>
  <c r="R118" i="2"/>
  <c r="R31" i="2"/>
  <c r="R9" i="2"/>
  <c r="R232" i="2"/>
  <c r="R29" i="2"/>
  <c r="R241" i="2"/>
  <c r="R243" i="2"/>
  <c r="R37" i="2"/>
  <c r="R242" i="2"/>
  <c r="R197" i="2"/>
  <c r="R7" i="2"/>
  <c r="R39" i="2"/>
  <c r="R21" i="2"/>
  <c r="R126" i="2"/>
  <c r="N19" i="2"/>
  <c r="S19" i="2"/>
  <c r="T19" i="2"/>
  <c r="N35" i="2"/>
  <c r="S35" i="2"/>
  <c r="T35" i="2"/>
  <c r="R17" i="2"/>
  <c r="R33" i="2"/>
  <c r="N120" i="2"/>
  <c r="S120" i="2"/>
  <c r="T120" i="2"/>
  <c r="N126" i="2"/>
  <c r="S126" i="2"/>
  <c r="T126" i="2"/>
  <c r="N145" i="2"/>
  <c r="S145" i="2"/>
  <c r="T145" i="2"/>
  <c r="N177" i="2"/>
  <c r="S177" i="2"/>
  <c r="T177" i="2"/>
  <c r="O177" i="2"/>
  <c r="O145" i="2"/>
  <c r="N171" i="2"/>
  <c r="S171" i="2"/>
  <c r="T171" i="2"/>
  <c r="N197" i="2"/>
  <c r="S197" i="2"/>
  <c r="T197" i="2"/>
  <c r="R153" i="2"/>
  <c r="R189" i="2"/>
  <c r="R236" i="2"/>
  <c r="S282" i="2"/>
  <c r="N282" i="2"/>
  <c r="O282" i="2"/>
  <c r="T282" i="2"/>
  <c r="N217" i="2"/>
  <c r="S217" i="2"/>
  <c r="T217" i="2"/>
  <c r="N183" i="2"/>
  <c r="T183" i="2"/>
  <c r="S183" i="2"/>
  <c r="R175" i="2"/>
  <c r="N211" i="2"/>
  <c r="T211" i="2"/>
  <c r="S211" i="2"/>
  <c r="R19" i="2"/>
  <c r="R35" i="2"/>
  <c r="N7" i="2"/>
  <c r="S7" i="2"/>
  <c r="T7" i="2"/>
  <c r="N29" i="2"/>
  <c r="S29" i="2"/>
  <c r="T29" i="2"/>
  <c r="Q155" i="2"/>
  <c r="R155" i="2"/>
  <c r="S243" i="2"/>
  <c r="N243" i="2"/>
  <c r="T243" i="2"/>
  <c r="R183" i="2"/>
  <c r="S286" i="2"/>
  <c r="N286" i="2"/>
  <c r="T286" i="2"/>
  <c r="O286" i="2"/>
  <c r="N193" i="2"/>
  <c r="S193" i="2"/>
  <c r="T193" i="2"/>
  <c r="N15" i="2"/>
  <c r="S15" i="2"/>
  <c r="T15" i="2"/>
  <c r="N31" i="2"/>
  <c r="S31" i="2"/>
  <c r="T31" i="2"/>
  <c r="T128" i="2"/>
  <c r="N128" i="2"/>
  <c r="O128" i="2"/>
  <c r="S128" i="2"/>
  <c r="Q157" i="2"/>
  <c r="R157" i="2"/>
  <c r="Q173" i="2"/>
  <c r="R173" i="2"/>
  <c r="N153" i="2"/>
  <c r="S153" i="2"/>
  <c r="T153" i="2"/>
  <c r="O153" i="2"/>
  <c r="N185" i="2"/>
  <c r="S185" i="2"/>
  <c r="T185" i="2"/>
  <c r="O185" i="2"/>
  <c r="N155" i="2"/>
  <c r="S155" i="2"/>
  <c r="T155" i="2"/>
  <c r="Q179" i="2"/>
  <c r="R179" i="2"/>
  <c r="O155" i="2"/>
  <c r="R145" i="2"/>
  <c r="N175" i="2"/>
  <c r="T175" i="2"/>
  <c r="S175" i="2"/>
  <c r="N219" i="2"/>
  <c r="T219" i="2"/>
  <c r="S219" i="2"/>
  <c r="S276" i="2"/>
  <c r="N276" i="2"/>
  <c r="T276" i="2"/>
  <c r="S262" i="2"/>
  <c r="N262" i="2"/>
  <c r="T262" i="2"/>
  <c r="O262" i="2"/>
  <c r="O219" i="2"/>
  <c r="O7" i="2"/>
  <c r="N25" i="2"/>
  <c r="S25" i="2"/>
  <c r="T25" i="2"/>
  <c r="O29" i="2"/>
  <c r="N41" i="2"/>
  <c r="S41" i="2"/>
  <c r="T41" i="2"/>
  <c r="N13" i="2"/>
  <c r="S13" i="2"/>
  <c r="T13" i="2"/>
  <c r="T132" i="2"/>
  <c r="N132" i="2"/>
  <c r="S132" i="2"/>
  <c r="T122" i="2"/>
  <c r="N122" i="2"/>
  <c r="S122" i="2"/>
  <c r="N157" i="2"/>
  <c r="O157" i="2"/>
  <c r="S157" i="2"/>
  <c r="T157" i="2"/>
  <c r="N173" i="2"/>
  <c r="O173" i="2"/>
  <c r="S173" i="2"/>
  <c r="T173" i="2"/>
  <c r="N179" i="2"/>
  <c r="S179" i="2"/>
  <c r="T179" i="2"/>
  <c r="R161" i="2"/>
  <c r="N151" i="2"/>
  <c r="T151" i="2"/>
  <c r="S151" i="2"/>
  <c r="N159" i="2"/>
  <c r="T159" i="2"/>
  <c r="S159" i="2"/>
  <c r="O159" i="2"/>
  <c r="R177" i="2"/>
  <c r="S260" i="2"/>
  <c r="N260" i="2"/>
  <c r="T260" i="2"/>
  <c r="R193" i="2"/>
  <c r="R15" i="2"/>
  <c r="O15" i="2"/>
  <c r="N27" i="2"/>
  <c r="S27" i="2"/>
  <c r="T27" i="2"/>
  <c r="O31" i="2"/>
  <c r="N43" i="2"/>
  <c r="S43" i="2"/>
  <c r="T43" i="2"/>
  <c r="N11" i="2"/>
  <c r="S11" i="2"/>
  <c r="T11" i="2"/>
  <c r="S59" i="2"/>
  <c r="N59" i="2"/>
  <c r="T59" i="2"/>
  <c r="R25" i="2"/>
  <c r="R41" i="2"/>
  <c r="R13" i="2"/>
  <c r="T136" i="2"/>
  <c r="N136" i="2"/>
  <c r="O136" i="2"/>
  <c r="S136" i="2"/>
  <c r="N161" i="2"/>
  <c r="S161" i="2"/>
  <c r="T161" i="2"/>
  <c r="O161" i="2"/>
  <c r="Q163" i="2"/>
  <c r="R163" i="2"/>
  <c r="O171" i="2"/>
  <c r="R151" i="2"/>
  <c r="R159" i="2"/>
  <c r="N209" i="2"/>
  <c r="S209" i="2"/>
  <c r="T209" i="2"/>
  <c r="S270" i="2"/>
  <c r="N270" i="2"/>
  <c r="T270" i="2"/>
  <c r="O270" i="2"/>
  <c r="O193" i="2"/>
  <c r="R217" i="2"/>
  <c r="R27" i="2"/>
  <c r="R43" i="2"/>
  <c r="N5" i="2"/>
  <c r="S5" i="2"/>
  <c r="T5" i="2"/>
  <c r="R11" i="2"/>
  <c r="N21" i="2"/>
  <c r="S21" i="2"/>
  <c r="T21" i="2"/>
  <c r="O25" i="2"/>
  <c r="N37" i="2"/>
  <c r="S37" i="2"/>
  <c r="T37" i="2"/>
  <c r="O41" i="2"/>
  <c r="O13" i="2"/>
  <c r="N9" i="2"/>
  <c r="S9" i="2"/>
  <c r="T9" i="2"/>
  <c r="R139" i="2"/>
  <c r="Q139" i="2"/>
  <c r="N163" i="2"/>
  <c r="S163" i="2"/>
  <c r="T163" i="2"/>
  <c r="R169" i="2"/>
  <c r="S284" i="2"/>
  <c r="N284" i="2"/>
  <c r="T284" i="2"/>
  <c r="O163" i="2"/>
  <c r="R167" i="2"/>
  <c r="R209" i="2"/>
  <c r="N23" i="2"/>
  <c r="S23" i="2"/>
  <c r="T23" i="2"/>
  <c r="N39" i="2"/>
  <c r="S39" i="2"/>
  <c r="T39" i="2"/>
  <c r="Q141" i="2"/>
  <c r="R141" i="2"/>
  <c r="Q149" i="2"/>
  <c r="R149" i="2"/>
  <c r="R165" i="2"/>
  <c r="Q165" i="2"/>
  <c r="R181" i="2"/>
  <c r="Q181" i="2"/>
  <c r="N169" i="2"/>
  <c r="S169" i="2"/>
  <c r="T169" i="2"/>
  <c r="O169" i="2"/>
  <c r="Q147" i="2"/>
  <c r="R147" i="2"/>
  <c r="N189" i="2"/>
  <c r="S189" i="2"/>
  <c r="T189" i="2"/>
  <c r="N205" i="2"/>
  <c r="T205" i="2"/>
  <c r="S205" i="2"/>
  <c r="S242" i="2"/>
  <c r="N242" i="2"/>
  <c r="T242" i="2"/>
  <c r="S274" i="2"/>
  <c r="N274" i="2"/>
  <c r="O274" i="2"/>
  <c r="T274" i="2"/>
  <c r="S232" i="2"/>
  <c r="T232" i="2"/>
  <c r="N232" i="2"/>
  <c r="N225" i="2"/>
  <c r="S225" i="2"/>
  <c r="T225" i="2"/>
  <c r="S278" i="2"/>
  <c r="N278" i="2"/>
  <c r="T278" i="2"/>
  <c r="O278" i="2"/>
  <c r="S57" i="2"/>
  <c r="N57" i="2"/>
  <c r="T57" i="2"/>
  <c r="N17" i="2"/>
  <c r="S17" i="2"/>
  <c r="T17" i="2"/>
  <c r="N33" i="2"/>
  <c r="S33" i="2"/>
  <c r="T33" i="2"/>
  <c r="S124" i="2"/>
  <c r="T124" i="2"/>
  <c r="N124" i="2"/>
  <c r="Q143" i="2"/>
  <c r="R143" i="2"/>
  <c r="N149" i="2"/>
  <c r="O149" i="2"/>
  <c r="S149" i="2"/>
  <c r="T149" i="2"/>
  <c r="N165" i="2"/>
  <c r="O165" i="2"/>
  <c r="S165" i="2"/>
  <c r="T165" i="2"/>
  <c r="N181" i="2"/>
  <c r="O181" i="2"/>
  <c r="S181" i="2"/>
  <c r="T181" i="2"/>
  <c r="N118" i="2"/>
  <c r="S118" i="2"/>
  <c r="T118" i="2"/>
  <c r="N147" i="2"/>
  <c r="T147" i="2"/>
  <c r="S147" i="2"/>
  <c r="Q171" i="2"/>
  <c r="R171" i="2"/>
  <c r="N167" i="2"/>
  <c r="T167" i="2"/>
  <c r="S167" i="2"/>
  <c r="O167" i="2"/>
  <c r="R185" i="2"/>
  <c r="O147" i="2"/>
  <c r="O175" i="2"/>
  <c r="S236" i="2"/>
  <c r="T236" i="2"/>
  <c r="N236" i="2"/>
  <c r="O189" i="2"/>
  <c r="N227" i="2"/>
  <c r="S227" i="2"/>
  <c r="T227" i="2"/>
  <c r="S252" i="2"/>
  <c r="N252" i="2"/>
  <c r="T252" i="2"/>
  <c r="S268" i="2"/>
  <c r="N268" i="2"/>
  <c r="T268" i="2"/>
  <c r="Q225" i="2"/>
  <c r="R225" i="2"/>
  <c r="S254" i="2"/>
  <c r="N254" i="2"/>
  <c r="T254" i="2"/>
  <c r="O254" i="2"/>
  <c r="O268" i="2"/>
  <c r="O236" i="2"/>
  <c r="U114" i="2"/>
  <c r="V112" i="2"/>
  <c r="U232" i="2"/>
  <c r="U71" i="2"/>
  <c r="U67" i="2"/>
  <c r="V65" i="2"/>
  <c r="V63" i="2"/>
  <c r="V55" i="2"/>
  <c r="V53" i="2"/>
  <c r="U49" i="2"/>
  <c r="V47" i="2"/>
  <c r="V45" i="2"/>
  <c r="U33" i="2"/>
  <c r="V25" i="2"/>
  <c r="U17" i="2"/>
  <c r="U127" i="2"/>
  <c r="U173" i="2"/>
  <c r="V263" i="2"/>
  <c r="U205" i="2"/>
  <c r="V98" i="2"/>
  <c r="U78" i="2"/>
  <c r="U193" i="2"/>
  <c r="U131" i="2"/>
  <c r="V8" i="2"/>
  <c r="V213" i="2"/>
  <c r="U142" i="2"/>
  <c r="V142" i="2"/>
  <c r="V88" i="2"/>
  <c r="U88" i="2"/>
  <c r="U128" i="2"/>
  <c r="V128" i="2"/>
  <c r="V120" i="2"/>
  <c r="U120" i="2"/>
  <c r="U115" i="2"/>
  <c r="V115" i="2"/>
  <c r="U108" i="2"/>
  <c r="V108" i="2"/>
  <c r="U103" i="2"/>
  <c r="V103" i="2"/>
  <c r="U106" i="2"/>
  <c r="V106" i="2"/>
  <c r="V101" i="2"/>
  <c r="U101" i="2"/>
  <c r="U116" i="2"/>
  <c r="V116" i="2"/>
  <c r="U99" i="2"/>
  <c r="V99" i="2"/>
  <c r="U94" i="2"/>
  <c r="V94" i="2"/>
  <c r="V60" i="2"/>
  <c r="U60" i="2"/>
  <c r="U42" i="2"/>
  <c r="V42" i="2"/>
  <c r="V97" i="2"/>
  <c r="U50" i="2"/>
  <c r="V50" i="2"/>
  <c r="U97" i="2"/>
  <c r="U46" i="2"/>
  <c r="V46" i="2"/>
  <c r="U38" i="2"/>
  <c r="V38" i="2"/>
  <c r="U54" i="2"/>
  <c r="V54" i="2"/>
  <c r="V92" i="2"/>
  <c r="U66" i="2"/>
  <c r="V66" i="2"/>
  <c r="U92" i="2"/>
  <c r="U111" i="2"/>
  <c r="V111" i="2"/>
  <c r="AD1" i="8"/>
  <c r="V199" i="2" l="1"/>
  <c r="V32" i="2"/>
  <c r="U39" i="2"/>
  <c r="V124" i="2"/>
  <c r="V96" i="2"/>
  <c r="U199" i="2"/>
  <c r="U96" i="2"/>
  <c r="V24" i="2"/>
  <c r="U117" i="2"/>
  <c r="V110" i="2"/>
  <c r="V145" i="2"/>
  <c r="V264" i="2"/>
  <c r="U269" i="2"/>
  <c r="U64" i="2"/>
  <c r="U82" i="2"/>
  <c r="U55" i="2"/>
  <c r="U282" i="2"/>
  <c r="V130" i="2"/>
  <c r="U124" i="2"/>
  <c r="U130" i="2"/>
  <c r="U58" i="2"/>
  <c r="V281" i="2"/>
  <c r="U274" i="2"/>
  <c r="U289" i="2"/>
  <c r="V122" i="2"/>
  <c r="U122" i="2"/>
  <c r="U281" i="2"/>
  <c r="V268" i="2"/>
  <c r="V82" i="2"/>
  <c r="U16" i="2"/>
  <c r="V58" i="2"/>
  <c r="U188" i="2"/>
  <c r="V31" i="2"/>
  <c r="V204" i="2"/>
  <c r="U53" i="2"/>
  <c r="V230" i="2"/>
  <c r="V67" i="2"/>
  <c r="U230" i="2"/>
  <c r="U226" i="2"/>
  <c r="V74" i="2"/>
  <c r="U109" i="2"/>
  <c r="U74" i="2"/>
  <c r="U29" i="2"/>
  <c r="U40" i="2"/>
  <c r="U267" i="2"/>
  <c r="V270" i="2"/>
  <c r="U272" i="2"/>
  <c r="V242" i="2"/>
  <c r="U47" i="2"/>
  <c r="U9" i="2"/>
  <c r="V29" i="2"/>
  <c r="V117" i="2"/>
  <c r="U242" i="2"/>
  <c r="V134" i="2"/>
  <c r="V40" i="2"/>
  <c r="U270" i="2"/>
  <c r="V121" i="2"/>
  <c r="U192" i="2"/>
  <c r="U48" i="2"/>
  <c r="V15" i="2"/>
  <c r="V267" i="2"/>
  <c r="V52" i="2"/>
  <c r="U150" i="2"/>
  <c r="U284" i="2"/>
  <c r="U112" i="2"/>
  <c r="U210" i="2"/>
  <c r="V109" i="2"/>
  <c r="V13" i="2"/>
  <c r="V43" i="2"/>
  <c r="U21" i="2"/>
  <c r="V21" i="2"/>
  <c r="U43" i="2"/>
  <c r="V113" i="2"/>
  <c r="V64" i="2"/>
  <c r="V9" i="2"/>
  <c r="U13" i="2"/>
  <c r="V7" i="2"/>
  <c r="V57" i="2"/>
  <c r="V33" i="2"/>
  <c r="U31" i="2"/>
  <c r="U57" i="2"/>
  <c r="U45" i="2"/>
  <c r="U25" i="2"/>
  <c r="V5" i="2"/>
  <c r="U5" i="2"/>
  <c r="U61" i="2"/>
  <c r="U105" i="2"/>
  <c r="V262" i="2"/>
  <c r="U218" i="2"/>
  <c r="V17" i="2"/>
  <c r="V49" i="2"/>
  <c r="U65" i="2"/>
  <c r="V61" i="2"/>
  <c r="U113" i="2"/>
  <c r="V105" i="2"/>
  <c r="U262" i="2"/>
  <c r="V23" i="2"/>
  <c r="V16" i="2"/>
  <c r="U134" i="2"/>
  <c r="U15" i="2"/>
  <c r="U160" i="2"/>
  <c r="V90" i="2"/>
  <c r="V160" i="2"/>
  <c r="V39" i="2"/>
  <c r="V284" i="2"/>
  <c r="U7" i="2"/>
  <c r="V114" i="2"/>
  <c r="V75" i="2"/>
  <c r="U75" i="2"/>
  <c r="U44" i="2"/>
  <c r="V44" i="2"/>
  <c r="V173" i="2"/>
  <c r="V59" i="2"/>
  <c r="U59" i="2"/>
  <c r="U90" i="2"/>
  <c r="V127" i="2"/>
  <c r="V269" i="2"/>
  <c r="U24" i="2"/>
  <c r="U32" i="2"/>
  <c r="U110" i="2"/>
  <c r="U63" i="2"/>
  <c r="V71" i="2"/>
  <c r="U51" i="2"/>
  <c r="V51" i="2"/>
  <c r="U87" i="2"/>
  <c r="U98" i="2"/>
  <c r="V192" i="2"/>
  <c r="U263" i="2"/>
  <c r="U204" i="2"/>
  <c r="V87" i="2"/>
  <c r="U240" i="2"/>
  <c r="U264" i="2"/>
  <c r="V282" i="2"/>
  <c r="U277" i="2"/>
  <c r="V169" i="2"/>
  <c r="U169" i="2"/>
  <c r="V78" i="2"/>
  <c r="V48" i="2"/>
  <c r="V273" i="2"/>
  <c r="V274" i="2"/>
  <c r="U273" i="2"/>
  <c r="U23" i="2"/>
  <c r="U121" i="2"/>
  <c r="V210" i="2"/>
  <c r="U52" i="2"/>
  <c r="V86" i="2"/>
  <c r="U86" i="2"/>
  <c r="V91" i="2"/>
  <c r="V102" i="2"/>
  <c r="V193" i="2"/>
  <c r="U91" i="2"/>
  <c r="U268" i="2"/>
  <c r="V232" i="2"/>
  <c r="V272" i="2"/>
  <c r="V188" i="2"/>
  <c r="V240" i="2"/>
  <c r="V218" i="2"/>
  <c r="V83" i="2"/>
  <c r="U83" i="2"/>
  <c r="V150" i="2"/>
  <c r="V205" i="2"/>
  <c r="V277" i="2"/>
  <c r="V289" i="2"/>
  <c r="V239" i="2"/>
  <c r="V135" i="2"/>
  <c r="U102" i="2"/>
  <c r="V208" i="2"/>
  <c r="U239" i="2"/>
  <c r="U135" i="2"/>
  <c r="U208" i="2"/>
  <c r="U145" i="2"/>
  <c r="V226" i="2"/>
  <c r="U247" i="2"/>
  <c r="U213" i="2"/>
  <c r="V225" i="2"/>
  <c r="V201" i="2"/>
  <c r="U201" i="2"/>
  <c r="U8" i="2"/>
  <c r="U225" i="2"/>
  <c r="V247" i="2"/>
  <c r="U292" i="2"/>
  <c r="V292" i="2"/>
  <c r="U285" i="2"/>
  <c r="V285" i="2"/>
  <c r="V79" i="2"/>
  <c r="U290" i="2"/>
  <c r="V290" i="2"/>
  <c r="U295" i="2"/>
  <c r="V295" i="2"/>
  <c r="U294" i="2"/>
  <c r="V294" i="2"/>
  <c r="U79" i="2"/>
  <c r="U279" i="2"/>
  <c r="V279" i="2"/>
  <c r="V172" i="2"/>
  <c r="U280" i="2"/>
  <c r="V280" i="2"/>
  <c r="U278" i="2"/>
  <c r="V278" i="2"/>
  <c r="U288" i="2"/>
  <c r="V288" i="2"/>
  <c r="U172" i="2"/>
  <c r="U293" i="2"/>
  <c r="V293" i="2"/>
  <c r="U291" i="2"/>
  <c r="V291" i="2"/>
  <c r="U283" i="2"/>
  <c r="V283" i="2"/>
  <c r="V131" i="2"/>
  <c r="U276" i="2"/>
  <c r="V276" i="2"/>
  <c r="U271" i="2"/>
  <c r="V271" i="2"/>
  <c r="U275" i="2"/>
  <c r="V275" i="2"/>
  <c r="U287" i="2"/>
  <c r="V287" i="2"/>
  <c r="U286" i="2"/>
  <c r="V286" i="2"/>
  <c r="U34" i="2"/>
  <c r="V34" i="2"/>
  <c r="V77" i="2"/>
  <c r="U77" i="2"/>
  <c r="U163" i="2"/>
  <c r="V163" i="2"/>
  <c r="U209" i="2"/>
  <c r="V209" i="2"/>
  <c r="U11" i="2"/>
  <c r="V11" i="2"/>
  <c r="U162" i="2"/>
  <c r="V162" i="2"/>
  <c r="U14" i="2"/>
  <c r="V14" i="2"/>
  <c r="U76" i="2"/>
  <c r="V76" i="2"/>
  <c r="U227" i="2"/>
  <c r="V227" i="2"/>
  <c r="U222" i="2"/>
  <c r="V222" i="2"/>
  <c r="U68" i="2"/>
  <c r="V68" i="2"/>
  <c r="V37" i="2"/>
  <c r="U37" i="2"/>
  <c r="V73" i="2"/>
  <c r="U73" i="2"/>
  <c r="U183" i="2"/>
  <c r="V183" i="2"/>
  <c r="U171" i="2"/>
  <c r="V171" i="2"/>
  <c r="V141" i="2"/>
  <c r="U141" i="2"/>
  <c r="U249" i="2"/>
  <c r="V249" i="2"/>
  <c r="U215" i="2"/>
  <c r="V215" i="2"/>
  <c r="U234" i="2"/>
  <c r="V234" i="2"/>
  <c r="U176" i="2"/>
  <c r="V176" i="2"/>
  <c r="U253" i="2"/>
  <c r="V253" i="2"/>
  <c r="U26" i="2"/>
  <c r="V26" i="2"/>
  <c r="V85" i="2"/>
  <c r="U85" i="2"/>
  <c r="V72" i="2"/>
  <c r="U72" i="2"/>
  <c r="U62" i="2"/>
  <c r="V62" i="2"/>
  <c r="U140" i="2"/>
  <c r="V140" i="2"/>
  <c r="U132" i="2"/>
  <c r="V132" i="2"/>
  <c r="U159" i="2"/>
  <c r="V159" i="2"/>
  <c r="U191" i="2"/>
  <c r="V191" i="2"/>
  <c r="U164" i="2"/>
  <c r="V164" i="2"/>
  <c r="U259" i="2"/>
  <c r="V259" i="2"/>
  <c r="U244" i="2"/>
  <c r="V244" i="2"/>
  <c r="U195" i="2"/>
  <c r="V195" i="2"/>
  <c r="U202" i="2"/>
  <c r="V202" i="2"/>
  <c r="U219" i="2"/>
  <c r="V219" i="2"/>
  <c r="V157" i="2"/>
  <c r="U157" i="2"/>
  <c r="U180" i="2"/>
  <c r="V180" i="2"/>
  <c r="U146" i="2"/>
  <c r="V146" i="2"/>
  <c r="U119" i="2"/>
  <c r="V119" i="2"/>
  <c r="U255" i="2"/>
  <c r="V255" i="2"/>
  <c r="U158" i="2"/>
  <c r="V158" i="2"/>
  <c r="U220" i="2"/>
  <c r="V220" i="2"/>
  <c r="U237" i="2"/>
  <c r="V237" i="2"/>
  <c r="U211" i="2"/>
  <c r="V211" i="2"/>
  <c r="U185" i="2"/>
  <c r="V185" i="2"/>
  <c r="U139" i="2"/>
  <c r="V139" i="2"/>
  <c r="U184" i="2"/>
  <c r="V184" i="2"/>
  <c r="U257" i="2"/>
  <c r="V257" i="2"/>
  <c r="V153" i="2"/>
  <c r="U153" i="2"/>
  <c r="U266" i="2"/>
  <c r="V266" i="2"/>
  <c r="U207" i="2"/>
  <c r="V207" i="2"/>
  <c r="V181" i="2"/>
  <c r="U181" i="2"/>
  <c r="U250" i="2"/>
  <c r="V250" i="2"/>
  <c r="U95" i="2"/>
  <c r="V95" i="2"/>
  <c r="U228" i="2"/>
  <c r="V228" i="2"/>
  <c r="U236" i="2"/>
  <c r="V236" i="2"/>
  <c r="U261" i="2"/>
  <c r="V261" i="2"/>
  <c r="U194" i="2"/>
  <c r="V194" i="2"/>
  <c r="U252" i="2"/>
  <c r="V252" i="2"/>
  <c r="U22" i="2"/>
  <c r="V22" i="2"/>
  <c r="U256" i="2"/>
  <c r="V256" i="2"/>
  <c r="U238" i="2"/>
  <c r="V238" i="2"/>
  <c r="U251" i="2"/>
  <c r="V251" i="2"/>
  <c r="U30" i="2"/>
  <c r="V30" i="2"/>
  <c r="U19" i="2"/>
  <c r="V19" i="2"/>
  <c r="U190" i="2"/>
  <c r="V190" i="2"/>
  <c r="U147" i="2"/>
  <c r="V147" i="2"/>
  <c r="U118" i="2"/>
  <c r="V118" i="2"/>
  <c r="U107" i="2"/>
  <c r="V107" i="2"/>
  <c r="V81" i="2"/>
  <c r="U81" i="2"/>
  <c r="V136" i="2"/>
  <c r="U136" i="2"/>
  <c r="U155" i="2"/>
  <c r="V155" i="2"/>
  <c r="U187" i="2"/>
  <c r="V187" i="2"/>
  <c r="U223" i="2"/>
  <c r="V223" i="2"/>
  <c r="U166" i="2"/>
  <c r="V166" i="2"/>
  <c r="U265" i="2"/>
  <c r="V265" i="2"/>
  <c r="U20" i="2"/>
  <c r="V20" i="2"/>
  <c r="V56" i="2"/>
  <c r="U56" i="2"/>
  <c r="U27" i="2"/>
  <c r="V27" i="2"/>
  <c r="U18" i="2"/>
  <c r="V18" i="2"/>
  <c r="V41" i="2"/>
  <c r="U41" i="2"/>
  <c r="U84" i="2"/>
  <c r="V84" i="2"/>
  <c r="V125" i="2"/>
  <c r="U125" i="2"/>
  <c r="U143" i="2"/>
  <c r="V143" i="2"/>
  <c r="U168" i="2"/>
  <c r="V168" i="2"/>
  <c r="U217" i="2"/>
  <c r="V217" i="2"/>
  <c r="U260" i="2"/>
  <c r="V260" i="2"/>
  <c r="U203" i="2"/>
  <c r="V203" i="2"/>
  <c r="U229" i="2"/>
  <c r="V229" i="2"/>
  <c r="U243" i="2"/>
  <c r="V243" i="2"/>
  <c r="U35" i="2"/>
  <c r="V35" i="2"/>
  <c r="U221" i="2"/>
  <c r="V221" i="2"/>
  <c r="U138" i="2"/>
  <c r="V138" i="2"/>
  <c r="U156" i="2"/>
  <c r="V156" i="2"/>
  <c r="U258" i="2"/>
  <c r="V258" i="2"/>
  <c r="U178" i="2"/>
  <c r="V178" i="2"/>
  <c r="U200" i="2"/>
  <c r="V200" i="2"/>
  <c r="U198" i="2"/>
  <c r="V198" i="2"/>
  <c r="U148" i="2"/>
  <c r="V148" i="2"/>
  <c r="U246" i="2"/>
  <c r="V246" i="2"/>
  <c r="U212" i="2"/>
  <c r="V212" i="2"/>
  <c r="U6" i="2"/>
  <c r="V6" i="2"/>
  <c r="U70" i="2"/>
  <c r="V70" i="2"/>
  <c r="U167" i="2"/>
  <c r="V167" i="2"/>
  <c r="U241" i="2"/>
  <c r="V241" i="2"/>
  <c r="U12" i="2"/>
  <c r="V12" i="2"/>
  <c r="V93" i="2"/>
  <c r="U93" i="2"/>
  <c r="U80" i="2"/>
  <c r="V80" i="2"/>
  <c r="V137" i="2"/>
  <c r="U137" i="2"/>
  <c r="U179" i="2"/>
  <c r="V179" i="2"/>
  <c r="U248" i="2"/>
  <c r="V248" i="2"/>
  <c r="U196" i="2"/>
  <c r="V196" i="2"/>
  <c r="U216" i="2"/>
  <c r="V216" i="2"/>
  <c r="U197" i="2"/>
  <c r="V197" i="2"/>
  <c r="U154" i="2"/>
  <c r="V154" i="2"/>
  <c r="U177" i="2"/>
  <c r="V177" i="2"/>
  <c r="V161" i="2"/>
  <c r="U161" i="2"/>
  <c r="V245" i="2"/>
  <c r="U245" i="2"/>
  <c r="U10" i="2"/>
  <c r="V10" i="2"/>
  <c r="V89" i="2"/>
  <c r="U89" i="2"/>
  <c r="V129" i="2"/>
  <c r="U129" i="2"/>
  <c r="V149" i="2"/>
  <c r="U149" i="2"/>
  <c r="U151" i="2"/>
  <c r="V151" i="2"/>
  <c r="U174" i="2"/>
  <c r="V174" i="2"/>
  <c r="V133" i="2"/>
  <c r="U133" i="2"/>
  <c r="U224" i="2"/>
  <c r="V224" i="2"/>
  <c r="U233" i="2"/>
  <c r="V233" i="2"/>
  <c r="U235" i="2"/>
  <c r="V235" i="2"/>
  <c r="U206" i="2"/>
  <c r="V206" i="2"/>
  <c r="U175" i="2"/>
  <c r="V175" i="2"/>
  <c r="U214" i="2"/>
  <c r="V214" i="2"/>
  <c r="U254" i="2"/>
  <c r="V254" i="2"/>
  <c r="U28" i="2"/>
  <c r="V28" i="2"/>
  <c r="U144" i="2"/>
  <c r="V144" i="2"/>
  <c r="U126" i="2"/>
  <c r="V126" i="2"/>
  <c r="V69" i="2"/>
  <c r="U69" i="2"/>
  <c r="U182" i="2"/>
  <c r="V182" i="2"/>
  <c r="U123" i="2"/>
  <c r="V123" i="2"/>
  <c r="U170" i="2"/>
  <c r="V170" i="2"/>
  <c r="U100" i="2"/>
  <c r="V100" i="2"/>
  <c r="U186" i="2"/>
  <c r="V186" i="2"/>
  <c r="U231" i="2"/>
  <c r="V231" i="2"/>
  <c r="U189" i="2"/>
  <c r="V189" i="2"/>
  <c r="U4" i="2"/>
  <c r="V4" i="2"/>
  <c r="U36" i="2"/>
  <c r="V36" i="2"/>
  <c r="V104" i="2"/>
  <c r="U104" i="2"/>
  <c r="V152" i="2"/>
  <c r="U152" i="2"/>
  <c r="U165" i="2"/>
  <c r="V165" i="2"/>
  <c r="Z6" i="4" l="1"/>
  <c r="Z7" i="4"/>
  <c r="Z8" i="4"/>
  <c r="Z9" i="4"/>
  <c r="Z10" i="4"/>
  <c r="Z11" i="4"/>
  <c r="Z12" i="4"/>
  <c r="Z13" i="4"/>
  <c r="Z14" i="4"/>
  <c r="Z15" i="4"/>
  <c r="Z16" i="4"/>
  <c r="Z17" i="4"/>
  <c r="Z18" i="4"/>
  <c r="Z19" i="4"/>
  <c r="Z20" i="4"/>
  <c r="Z21" i="4"/>
  <c r="Z22" i="4"/>
  <c r="Z23" i="4"/>
  <c r="Z24" i="4"/>
  <c r="Z25" i="4"/>
  <c r="Z26" i="4"/>
  <c r="Z27" i="4"/>
  <c r="Z28" i="4"/>
  <c r="Z29" i="4"/>
  <c r="Z30" i="4"/>
  <c r="Z31" i="4"/>
  <c r="Z32" i="4"/>
  <c r="Z33" i="4"/>
  <c r="Z34" i="4"/>
  <c r="Z35" i="4"/>
  <c r="Z36" i="4"/>
  <c r="Z37" i="4"/>
  <c r="Z38" i="4"/>
  <c r="Z39" i="4"/>
  <c r="Z40" i="4"/>
  <c r="Z41" i="4"/>
  <c r="Z42" i="4"/>
  <c r="Z43" i="4"/>
  <c r="Z44" i="4"/>
  <c r="Z45" i="4"/>
  <c r="Z46" i="4"/>
  <c r="Z47" i="4"/>
  <c r="Z48" i="4"/>
  <c r="Z49" i="4"/>
  <c r="Z50" i="4"/>
  <c r="Z51" i="4"/>
  <c r="Z52" i="4"/>
  <c r="Z53" i="4"/>
  <c r="Z54" i="4"/>
  <c r="Z55" i="4"/>
  <c r="Z56" i="4"/>
  <c r="Z57" i="4"/>
  <c r="Z58" i="4"/>
  <c r="Z59" i="4"/>
  <c r="Z60" i="4"/>
  <c r="Z61" i="4"/>
  <c r="Z62" i="4"/>
  <c r="Z63" i="4"/>
  <c r="Z64" i="4"/>
  <c r="Z65" i="4"/>
  <c r="Z66" i="4"/>
  <c r="Z67" i="4"/>
  <c r="Z68" i="4"/>
  <c r="Z69" i="4"/>
  <c r="Z70" i="4"/>
  <c r="Z71" i="4"/>
  <c r="Z72" i="4"/>
  <c r="Z73" i="4"/>
  <c r="Z74" i="4"/>
  <c r="Z75" i="4"/>
  <c r="Z76" i="4"/>
  <c r="Z77" i="4"/>
  <c r="Z78" i="4"/>
  <c r="Z79" i="4"/>
  <c r="Z80" i="4"/>
  <c r="Z81" i="4"/>
  <c r="Z82" i="4"/>
  <c r="Z83" i="4"/>
  <c r="Z84" i="4"/>
  <c r="Z85" i="4"/>
  <c r="Z86" i="4"/>
  <c r="Z87" i="4"/>
  <c r="Z88" i="4"/>
  <c r="Z89" i="4"/>
  <c r="Z90" i="4"/>
  <c r="Z91" i="4"/>
  <c r="Z92" i="4"/>
  <c r="Z93" i="4"/>
  <c r="Z94" i="4"/>
  <c r="Z95" i="4"/>
  <c r="Z96" i="4"/>
  <c r="Z97" i="4"/>
  <c r="Z98" i="4"/>
  <c r="Z99" i="4"/>
  <c r="Z100" i="4"/>
  <c r="Z101" i="4"/>
  <c r="Z102" i="4"/>
  <c r="Z103" i="4"/>
  <c r="Z104" i="4"/>
  <c r="Z105" i="4"/>
  <c r="Z106" i="4"/>
  <c r="Z107" i="4"/>
  <c r="Z108" i="4"/>
  <c r="Z109" i="4"/>
  <c r="Z110" i="4"/>
  <c r="Z111" i="4"/>
  <c r="Z112" i="4"/>
  <c r="Z113" i="4"/>
  <c r="Z114" i="4"/>
  <c r="Z115" i="4"/>
  <c r="Z116" i="4"/>
  <c r="Z117" i="4"/>
  <c r="Z118" i="4"/>
  <c r="Z119" i="4"/>
  <c r="Z120" i="4"/>
  <c r="Z121" i="4"/>
  <c r="Z122" i="4"/>
  <c r="Z123" i="4"/>
  <c r="Z124" i="4"/>
  <c r="Z125" i="4"/>
  <c r="Z126" i="4"/>
  <c r="Z127" i="4"/>
  <c r="Z128" i="4"/>
  <c r="Z129" i="4"/>
  <c r="Z130" i="4"/>
  <c r="Z131" i="4"/>
  <c r="Z132" i="4"/>
  <c r="Z133" i="4"/>
  <c r="Z134" i="4"/>
  <c r="Z135" i="4"/>
  <c r="Z136" i="4"/>
  <c r="Z137" i="4"/>
  <c r="Z138" i="4"/>
  <c r="Z139" i="4"/>
  <c r="Z140" i="4"/>
  <c r="Z141" i="4"/>
  <c r="Z142" i="4"/>
  <c r="Z143" i="4"/>
  <c r="Z144" i="4"/>
  <c r="Z145" i="4"/>
  <c r="Z146" i="4"/>
  <c r="Z147" i="4"/>
  <c r="Z148" i="4"/>
  <c r="Z149" i="4"/>
  <c r="Z150" i="4"/>
  <c r="Z151" i="4"/>
  <c r="Z152" i="4"/>
  <c r="Z153" i="4"/>
  <c r="Z154" i="4"/>
  <c r="Z155" i="4"/>
  <c r="Z156" i="4"/>
  <c r="Z157" i="4"/>
  <c r="Z158" i="4"/>
  <c r="Z159" i="4"/>
  <c r="Z160" i="4"/>
  <c r="Z161" i="4"/>
  <c r="Z162" i="4"/>
  <c r="Z163" i="4"/>
  <c r="Z164" i="4"/>
  <c r="Z165" i="4"/>
  <c r="Z166" i="4"/>
  <c r="Z167" i="4"/>
  <c r="Z168" i="4"/>
  <c r="Z169" i="4"/>
  <c r="Z170" i="4"/>
  <c r="Z171" i="4"/>
  <c r="Z172" i="4"/>
  <c r="Z173" i="4"/>
  <c r="Z174" i="4"/>
  <c r="Z175" i="4"/>
  <c r="Z176" i="4"/>
  <c r="Z177" i="4"/>
  <c r="Z178" i="4"/>
  <c r="Z179" i="4"/>
  <c r="Z180" i="4"/>
  <c r="Z181" i="4"/>
  <c r="Z182" i="4"/>
  <c r="Z183" i="4"/>
  <c r="Z184" i="4"/>
  <c r="Z185" i="4"/>
  <c r="Z186" i="4"/>
  <c r="Z187" i="4"/>
  <c r="Z188" i="4"/>
  <c r="Z189" i="4"/>
  <c r="Z190" i="4"/>
  <c r="Z191" i="4"/>
  <c r="Z192" i="4"/>
  <c r="Z193" i="4"/>
  <c r="Z194" i="4"/>
  <c r="Z195" i="4"/>
  <c r="Z196" i="4"/>
  <c r="Z197" i="4"/>
  <c r="Z198" i="4"/>
  <c r="Z199" i="4"/>
  <c r="Z200" i="4"/>
  <c r="Z201" i="4"/>
  <c r="Z202" i="4"/>
  <c r="Z203" i="4"/>
  <c r="Z204" i="4"/>
  <c r="Z205" i="4"/>
  <c r="Z206" i="4"/>
  <c r="Z207" i="4"/>
  <c r="Z208" i="4"/>
  <c r="Z209" i="4"/>
  <c r="Z210" i="4"/>
  <c r="Z211" i="4"/>
  <c r="Z212" i="4"/>
  <c r="Z213" i="4"/>
  <c r="Z214" i="4"/>
  <c r="Z5" i="4"/>
  <c r="AI5" i="4" l="1"/>
  <c r="A75" i="5"/>
  <c r="B75" i="5"/>
  <c r="C75" i="5"/>
  <c r="D75" i="5"/>
  <c r="M75" i="5" s="1"/>
  <c r="S75" i="5" s="1"/>
  <c r="E75" i="5"/>
  <c r="F75" i="5"/>
  <c r="G75" i="5"/>
  <c r="H75" i="5"/>
  <c r="I75" i="5"/>
  <c r="J75" i="5"/>
  <c r="K75" i="5"/>
  <c r="L75" i="5"/>
  <c r="A76" i="5"/>
  <c r="B76" i="5"/>
  <c r="C76" i="5"/>
  <c r="D76" i="5"/>
  <c r="M76" i="5" s="1"/>
  <c r="E76" i="5"/>
  <c r="F76" i="5"/>
  <c r="G76" i="5"/>
  <c r="H76" i="5"/>
  <c r="I76" i="5"/>
  <c r="J76" i="5"/>
  <c r="K76" i="5"/>
  <c r="L76" i="5"/>
  <c r="A77" i="5"/>
  <c r="B77" i="5"/>
  <c r="C77" i="5"/>
  <c r="D77" i="5"/>
  <c r="E77" i="5"/>
  <c r="F77" i="5"/>
  <c r="G77" i="5"/>
  <c r="H77" i="5"/>
  <c r="I77" i="5"/>
  <c r="J77" i="5"/>
  <c r="K77" i="5"/>
  <c r="L77" i="5"/>
  <c r="A78" i="5"/>
  <c r="B78" i="5"/>
  <c r="C78" i="5"/>
  <c r="D78" i="5"/>
  <c r="M78" i="5" s="1"/>
  <c r="E78" i="5"/>
  <c r="F78" i="5"/>
  <c r="G78" i="5"/>
  <c r="H78" i="5"/>
  <c r="I78" i="5"/>
  <c r="J78" i="5"/>
  <c r="K78" i="5"/>
  <c r="L78" i="5"/>
  <c r="A79" i="5"/>
  <c r="B79" i="5"/>
  <c r="C79" i="5"/>
  <c r="D79" i="5"/>
  <c r="M79" i="5" s="1"/>
  <c r="E79" i="5"/>
  <c r="F79" i="5"/>
  <c r="G79" i="5"/>
  <c r="H79" i="5"/>
  <c r="I79" i="5"/>
  <c r="J79" i="5"/>
  <c r="K79" i="5"/>
  <c r="L79" i="5"/>
  <c r="A80" i="5"/>
  <c r="B80" i="5"/>
  <c r="C80" i="5"/>
  <c r="D80" i="5"/>
  <c r="M80" i="5" s="1"/>
  <c r="E80" i="5"/>
  <c r="F80" i="5"/>
  <c r="G80" i="5"/>
  <c r="H80" i="5"/>
  <c r="I80" i="5"/>
  <c r="J80" i="5"/>
  <c r="K80" i="5"/>
  <c r="L80" i="5"/>
  <c r="A81" i="5"/>
  <c r="B81" i="5"/>
  <c r="C81" i="5"/>
  <c r="D81" i="5"/>
  <c r="E81" i="5"/>
  <c r="F81" i="5"/>
  <c r="G81" i="5"/>
  <c r="H81" i="5"/>
  <c r="I81" i="5"/>
  <c r="J81" i="5"/>
  <c r="K81" i="5"/>
  <c r="L81" i="5"/>
  <c r="A82" i="5"/>
  <c r="B82" i="5"/>
  <c r="C82" i="5"/>
  <c r="D82" i="5"/>
  <c r="M82" i="5" s="1"/>
  <c r="E82" i="5"/>
  <c r="F82" i="5"/>
  <c r="G82" i="5"/>
  <c r="H82" i="5"/>
  <c r="I82" i="5"/>
  <c r="J82" i="5"/>
  <c r="K82" i="5"/>
  <c r="L82" i="5"/>
  <c r="A83" i="5"/>
  <c r="B83" i="5"/>
  <c r="C83" i="5"/>
  <c r="D83" i="5"/>
  <c r="M83" i="5" s="1"/>
  <c r="E83" i="5"/>
  <c r="F83" i="5"/>
  <c r="G83" i="5"/>
  <c r="H83" i="5"/>
  <c r="I83" i="5"/>
  <c r="J83" i="5"/>
  <c r="K83" i="5"/>
  <c r="L83" i="5"/>
  <c r="A84" i="5"/>
  <c r="B84" i="5"/>
  <c r="C84" i="5"/>
  <c r="D84" i="5"/>
  <c r="M84" i="5" s="1"/>
  <c r="E84" i="5"/>
  <c r="F84" i="5"/>
  <c r="G84" i="5"/>
  <c r="H84" i="5"/>
  <c r="I84" i="5"/>
  <c r="J84" i="5"/>
  <c r="K84" i="5"/>
  <c r="L84" i="5"/>
  <c r="A85" i="5"/>
  <c r="B85" i="5"/>
  <c r="C85" i="5"/>
  <c r="D85" i="5"/>
  <c r="E85" i="5"/>
  <c r="F85" i="5"/>
  <c r="G85" i="5"/>
  <c r="H85" i="5"/>
  <c r="I85" i="5"/>
  <c r="J85" i="5"/>
  <c r="K85" i="5"/>
  <c r="L85" i="5"/>
  <c r="A86" i="5"/>
  <c r="B86" i="5"/>
  <c r="C86" i="5"/>
  <c r="D86" i="5"/>
  <c r="M86" i="5" s="1"/>
  <c r="E86" i="5"/>
  <c r="F86" i="5"/>
  <c r="G86" i="5"/>
  <c r="H86" i="5"/>
  <c r="I86" i="5"/>
  <c r="J86" i="5"/>
  <c r="K86" i="5"/>
  <c r="L86" i="5"/>
  <c r="A87" i="5"/>
  <c r="B87" i="5"/>
  <c r="C87" i="5"/>
  <c r="D87" i="5"/>
  <c r="M87" i="5" s="1"/>
  <c r="E87" i="5"/>
  <c r="F87" i="5"/>
  <c r="G87" i="5"/>
  <c r="H87" i="5"/>
  <c r="I87" i="5"/>
  <c r="J87" i="5"/>
  <c r="K87" i="5"/>
  <c r="L87" i="5"/>
  <c r="A88" i="5"/>
  <c r="B88" i="5"/>
  <c r="C88" i="5"/>
  <c r="D88" i="5"/>
  <c r="M88" i="5" s="1"/>
  <c r="E88" i="5"/>
  <c r="F88" i="5"/>
  <c r="G88" i="5"/>
  <c r="H88" i="5"/>
  <c r="I88" i="5"/>
  <c r="J88" i="5"/>
  <c r="K88" i="5"/>
  <c r="L88" i="5"/>
  <c r="A89" i="5"/>
  <c r="B89" i="5"/>
  <c r="C89" i="5"/>
  <c r="D89" i="5"/>
  <c r="E89" i="5"/>
  <c r="F89" i="5"/>
  <c r="G89" i="5"/>
  <c r="H89" i="5"/>
  <c r="I89" i="5"/>
  <c r="J89" i="5"/>
  <c r="K89" i="5"/>
  <c r="L89" i="5"/>
  <c r="A90" i="5"/>
  <c r="B90" i="5"/>
  <c r="C90" i="5"/>
  <c r="D90" i="5"/>
  <c r="P90" i="5" s="1"/>
  <c r="E90" i="5"/>
  <c r="F90" i="5"/>
  <c r="G90" i="5"/>
  <c r="H90" i="5"/>
  <c r="I90" i="5"/>
  <c r="J90" i="5"/>
  <c r="K90" i="5"/>
  <c r="L90" i="5"/>
  <c r="A91" i="5"/>
  <c r="B91" i="5"/>
  <c r="C91" i="5"/>
  <c r="D91" i="5"/>
  <c r="M91" i="5" s="1"/>
  <c r="S91" i="5" s="1"/>
  <c r="E91" i="5"/>
  <c r="F91" i="5"/>
  <c r="G91" i="5"/>
  <c r="H91" i="5"/>
  <c r="I91" i="5"/>
  <c r="J91" i="5"/>
  <c r="K91" i="5"/>
  <c r="L91" i="5"/>
  <c r="A92" i="5"/>
  <c r="B92" i="5"/>
  <c r="C92" i="5"/>
  <c r="D92" i="5"/>
  <c r="M92" i="5" s="1"/>
  <c r="E92" i="5"/>
  <c r="F92" i="5"/>
  <c r="G92" i="5"/>
  <c r="H92" i="5"/>
  <c r="I92" i="5"/>
  <c r="J92" i="5"/>
  <c r="K92" i="5"/>
  <c r="L92" i="5"/>
  <c r="A93" i="5"/>
  <c r="B93" i="5"/>
  <c r="C93" i="5"/>
  <c r="D93" i="5"/>
  <c r="E93" i="5"/>
  <c r="F93" i="5"/>
  <c r="G93" i="5"/>
  <c r="H93" i="5"/>
  <c r="I93" i="5"/>
  <c r="J93" i="5"/>
  <c r="K93" i="5"/>
  <c r="L93" i="5"/>
  <c r="A94" i="5"/>
  <c r="B94" i="5"/>
  <c r="C94" i="5"/>
  <c r="D94" i="5"/>
  <c r="P94" i="5" s="1"/>
  <c r="E94" i="5"/>
  <c r="F94" i="5"/>
  <c r="G94" i="5"/>
  <c r="H94" i="5"/>
  <c r="I94" i="5"/>
  <c r="J94" i="5"/>
  <c r="K94" i="5"/>
  <c r="L94" i="5"/>
  <c r="A95" i="5"/>
  <c r="B95" i="5"/>
  <c r="C95" i="5"/>
  <c r="D95" i="5"/>
  <c r="M95" i="5" s="1"/>
  <c r="E95" i="5"/>
  <c r="F95" i="5"/>
  <c r="G95" i="5"/>
  <c r="H95" i="5"/>
  <c r="I95" i="5"/>
  <c r="J95" i="5"/>
  <c r="K95" i="5"/>
  <c r="L95" i="5"/>
  <c r="A96" i="5"/>
  <c r="B96" i="5"/>
  <c r="C96" i="5"/>
  <c r="D96" i="5"/>
  <c r="M96" i="5" s="1"/>
  <c r="E96" i="5"/>
  <c r="F96" i="5"/>
  <c r="G96" i="5"/>
  <c r="H96" i="5"/>
  <c r="I96" i="5"/>
  <c r="J96" i="5"/>
  <c r="K96" i="5"/>
  <c r="L96" i="5"/>
  <c r="A97" i="5"/>
  <c r="B97" i="5"/>
  <c r="C97" i="5"/>
  <c r="D97" i="5"/>
  <c r="E97" i="5"/>
  <c r="F97" i="5"/>
  <c r="G97" i="5"/>
  <c r="H97" i="5"/>
  <c r="I97" i="5"/>
  <c r="J97" i="5"/>
  <c r="K97" i="5"/>
  <c r="L97" i="5"/>
  <c r="A98" i="5"/>
  <c r="B98" i="5"/>
  <c r="C98" i="5"/>
  <c r="D98" i="5"/>
  <c r="M98" i="5" s="1"/>
  <c r="N98" i="5" s="1"/>
  <c r="E98" i="5"/>
  <c r="F98" i="5"/>
  <c r="G98" i="5"/>
  <c r="H98" i="5"/>
  <c r="I98" i="5"/>
  <c r="J98" i="5"/>
  <c r="K98" i="5"/>
  <c r="L98" i="5"/>
  <c r="A99" i="5"/>
  <c r="B99" i="5"/>
  <c r="C99" i="5"/>
  <c r="D99" i="5"/>
  <c r="M99" i="5" s="1"/>
  <c r="E99" i="5"/>
  <c r="F99" i="5"/>
  <c r="G99" i="5"/>
  <c r="H99" i="5"/>
  <c r="I99" i="5"/>
  <c r="J99" i="5"/>
  <c r="K99" i="5"/>
  <c r="L99" i="5"/>
  <c r="A100" i="5"/>
  <c r="B100" i="5"/>
  <c r="C100" i="5"/>
  <c r="D100" i="5"/>
  <c r="M100" i="5" s="1"/>
  <c r="E100" i="5"/>
  <c r="F100" i="5"/>
  <c r="G100" i="5"/>
  <c r="H100" i="5"/>
  <c r="I100" i="5"/>
  <c r="J100" i="5"/>
  <c r="K100" i="5"/>
  <c r="L100" i="5"/>
  <c r="A101" i="5"/>
  <c r="B101" i="5"/>
  <c r="C101" i="5"/>
  <c r="D101" i="5"/>
  <c r="E101" i="5"/>
  <c r="F101" i="5"/>
  <c r="G101" i="5"/>
  <c r="H101" i="5"/>
  <c r="I101" i="5"/>
  <c r="J101" i="5"/>
  <c r="K101" i="5"/>
  <c r="L101" i="5"/>
  <c r="A102" i="5"/>
  <c r="B102" i="5"/>
  <c r="C102" i="5"/>
  <c r="D102" i="5"/>
  <c r="P102" i="5" s="1"/>
  <c r="E102" i="5"/>
  <c r="F102" i="5"/>
  <c r="G102" i="5"/>
  <c r="H102" i="5"/>
  <c r="I102" i="5"/>
  <c r="J102" i="5"/>
  <c r="K102" i="5"/>
  <c r="L102" i="5"/>
  <c r="A103" i="5"/>
  <c r="B103" i="5"/>
  <c r="C103" i="5"/>
  <c r="D103" i="5"/>
  <c r="M103" i="5" s="1"/>
  <c r="E103" i="5"/>
  <c r="F103" i="5"/>
  <c r="G103" i="5"/>
  <c r="H103" i="5"/>
  <c r="I103" i="5"/>
  <c r="J103" i="5"/>
  <c r="K103" i="5"/>
  <c r="L103" i="5"/>
  <c r="A104" i="5"/>
  <c r="B104" i="5"/>
  <c r="C104" i="5"/>
  <c r="D104" i="5"/>
  <c r="M104" i="5" s="1"/>
  <c r="E104" i="5"/>
  <c r="F104" i="5"/>
  <c r="G104" i="5"/>
  <c r="H104" i="5"/>
  <c r="I104" i="5"/>
  <c r="J104" i="5"/>
  <c r="K104" i="5"/>
  <c r="L104" i="5"/>
  <c r="A105" i="5"/>
  <c r="B105" i="5"/>
  <c r="C105" i="5"/>
  <c r="D105" i="5"/>
  <c r="E105" i="5"/>
  <c r="F105" i="5"/>
  <c r="G105" i="5"/>
  <c r="H105" i="5"/>
  <c r="I105" i="5"/>
  <c r="J105" i="5"/>
  <c r="K105" i="5"/>
  <c r="L105" i="5"/>
  <c r="A106" i="5"/>
  <c r="B106" i="5"/>
  <c r="C106" i="5"/>
  <c r="D106" i="5"/>
  <c r="P106" i="5" s="1"/>
  <c r="E106" i="5"/>
  <c r="F106" i="5"/>
  <c r="G106" i="5"/>
  <c r="H106" i="5"/>
  <c r="I106" i="5"/>
  <c r="J106" i="5"/>
  <c r="K106" i="5"/>
  <c r="L106" i="5"/>
  <c r="A107" i="5"/>
  <c r="B107" i="5"/>
  <c r="C107" i="5"/>
  <c r="D107" i="5"/>
  <c r="M107" i="5" s="1"/>
  <c r="E107" i="5"/>
  <c r="F107" i="5"/>
  <c r="G107" i="5"/>
  <c r="H107" i="5"/>
  <c r="I107" i="5"/>
  <c r="J107" i="5"/>
  <c r="K107" i="5"/>
  <c r="L107" i="5"/>
  <c r="A108" i="5"/>
  <c r="B108" i="5"/>
  <c r="C108" i="5"/>
  <c r="D108" i="5"/>
  <c r="M108" i="5" s="1"/>
  <c r="E108" i="5"/>
  <c r="F108" i="5"/>
  <c r="G108" i="5"/>
  <c r="H108" i="5"/>
  <c r="I108" i="5"/>
  <c r="J108" i="5"/>
  <c r="K108" i="5"/>
  <c r="L108" i="5"/>
  <c r="A109" i="5"/>
  <c r="B109" i="5"/>
  <c r="C109" i="5"/>
  <c r="D109" i="5"/>
  <c r="E109" i="5"/>
  <c r="F109" i="5"/>
  <c r="G109" i="5"/>
  <c r="H109" i="5"/>
  <c r="I109" i="5"/>
  <c r="J109" i="5"/>
  <c r="K109" i="5"/>
  <c r="L109" i="5"/>
  <c r="A110" i="5"/>
  <c r="B110" i="5"/>
  <c r="C110" i="5"/>
  <c r="D110" i="5"/>
  <c r="P110" i="5" s="1"/>
  <c r="E110" i="5"/>
  <c r="F110" i="5"/>
  <c r="G110" i="5"/>
  <c r="H110" i="5"/>
  <c r="I110" i="5"/>
  <c r="J110" i="5"/>
  <c r="K110" i="5"/>
  <c r="L110" i="5"/>
  <c r="A111" i="5"/>
  <c r="B111" i="5"/>
  <c r="C111" i="5"/>
  <c r="D111" i="5"/>
  <c r="M111" i="5" s="1"/>
  <c r="E111" i="5"/>
  <c r="F111" i="5"/>
  <c r="G111" i="5"/>
  <c r="H111" i="5"/>
  <c r="I111" i="5"/>
  <c r="J111" i="5"/>
  <c r="K111" i="5"/>
  <c r="L111" i="5"/>
  <c r="A112" i="5"/>
  <c r="B112" i="5"/>
  <c r="C112" i="5"/>
  <c r="D112" i="5"/>
  <c r="M112" i="5" s="1"/>
  <c r="E112" i="5"/>
  <c r="F112" i="5"/>
  <c r="G112" i="5"/>
  <c r="H112" i="5"/>
  <c r="I112" i="5"/>
  <c r="J112" i="5"/>
  <c r="K112" i="5"/>
  <c r="L112" i="5"/>
  <c r="A113" i="5"/>
  <c r="B113" i="5"/>
  <c r="C113" i="5"/>
  <c r="D113" i="5"/>
  <c r="E113" i="5"/>
  <c r="F113" i="5"/>
  <c r="G113" i="5"/>
  <c r="H113" i="5"/>
  <c r="I113" i="5"/>
  <c r="J113" i="5"/>
  <c r="K113" i="5"/>
  <c r="L113" i="5"/>
  <c r="A114" i="5"/>
  <c r="B114" i="5"/>
  <c r="C114" i="5"/>
  <c r="D114" i="5"/>
  <c r="M114" i="5" s="1"/>
  <c r="E114" i="5"/>
  <c r="F114" i="5"/>
  <c r="G114" i="5"/>
  <c r="H114" i="5"/>
  <c r="I114" i="5"/>
  <c r="J114" i="5"/>
  <c r="K114" i="5"/>
  <c r="L114" i="5"/>
  <c r="A115" i="5"/>
  <c r="B115" i="5"/>
  <c r="C115" i="5"/>
  <c r="D115" i="5"/>
  <c r="M115" i="5" s="1"/>
  <c r="E115" i="5"/>
  <c r="F115" i="5"/>
  <c r="G115" i="5"/>
  <c r="H115" i="5"/>
  <c r="I115" i="5"/>
  <c r="J115" i="5"/>
  <c r="K115" i="5"/>
  <c r="L115" i="5"/>
  <c r="A116" i="5"/>
  <c r="B116" i="5"/>
  <c r="C116" i="5"/>
  <c r="D116" i="5"/>
  <c r="M116" i="5" s="1"/>
  <c r="E116" i="5"/>
  <c r="F116" i="5"/>
  <c r="G116" i="5"/>
  <c r="H116" i="5"/>
  <c r="I116" i="5"/>
  <c r="J116" i="5"/>
  <c r="K116" i="5"/>
  <c r="L116" i="5"/>
  <c r="A117" i="5"/>
  <c r="B117" i="5"/>
  <c r="C117" i="5"/>
  <c r="D117" i="5"/>
  <c r="E117" i="5"/>
  <c r="F117" i="5"/>
  <c r="G117" i="5"/>
  <c r="H117" i="5"/>
  <c r="I117" i="5"/>
  <c r="J117" i="5"/>
  <c r="K117" i="5"/>
  <c r="L117" i="5"/>
  <c r="A118" i="5"/>
  <c r="B118" i="5"/>
  <c r="C118" i="5"/>
  <c r="D118" i="5"/>
  <c r="M118" i="5" s="1"/>
  <c r="E118" i="5"/>
  <c r="F118" i="5"/>
  <c r="G118" i="5"/>
  <c r="H118" i="5"/>
  <c r="I118" i="5"/>
  <c r="J118" i="5"/>
  <c r="K118" i="5"/>
  <c r="L118" i="5"/>
  <c r="A119" i="5"/>
  <c r="B119" i="5"/>
  <c r="C119" i="5"/>
  <c r="D119" i="5"/>
  <c r="M119" i="5" s="1"/>
  <c r="E119" i="5"/>
  <c r="F119" i="5"/>
  <c r="G119" i="5"/>
  <c r="H119" i="5"/>
  <c r="I119" i="5"/>
  <c r="J119" i="5"/>
  <c r="K119" i="5"/>
  <c r="L119" i="5"/>
  <c r="A120" i="5"/>
  <c r="B120" i="5"/>
  <c r="C120" i="5"/>
  <c r="D120" i="5"/>
  <c r="M120" i="5" s="1"/>
  <c r="E120" i="5"/>
  <c r="F120" i="5"/>
  <c r="G120" i="5"/>
  <c r="H120" i="5"/>
  <c r="I120" i="5"/>
  <c r="J120" i="5"/>
  <c r="K120" i="5"/>
  <c r="L120" i="5"/>
  <c r="A121" i="5"/>
  <c r="B121" i="5"/>
  <c r="C121" i="5"/>
  <c r="D121" i="5"/>
  <c r="E121" i="5"/>
  <c r="F121" i="5"/>
  <c r="G121" i="5"/>
  <c r="H121" i="5"/>
  <c r="I121" i="5"/>
  <c r="J121" i="5"/>
  <c r="K121" i="5"/>
  <c r="L121" i="5"/>
  <c r="A122" i="5"/>
  <c r="B122" i="5"/>
  <c r="C122" i="5"/>
  <c r="D122" i="5"/>
  <c r="M122" i="5" s="1"/>
  <c r="E122" i="5"/>
  <c r="F122" i="5"/>
  <c r="G122" i="5"/>
  <c r="H122" i="5"/>
  <c r="I122" i="5"/>
  <c r="J122" i="5"/>
  <c r="K122" i="5"/>
  <c r="L122" i="5"/>
  <c r="A123" i="5"/>
  <c r="B123" i="5"/>
  <c r="C123" i="5"/>
  <c r="D123" i="5"/>
  <c r="M123" i="5" s="1"/>
  <c r="E123" i="5"/>
  <c r="F123" i="5"/>
  <c r="G123" i="5"/>
  <c r="H123" i="5"/>
  <c r="I123" i="5"/>
  <c r="J123" i="5"/>
  <c r="K123" i="5"/>
  <c r="L123" i="5"/>
  <c r="A124" i="5"/>
  <c r="B124" i="5"/>
  <c r="C124" i="5"/>
  <c r="D124" i="5"/>
  <c r="M124" i="5" s="1"/>
  <c r="E124" i="5"/>
  <c r="F124" i="5"/>
  <c r="G124" i="5"/>
  <c r="H124" i="5"/>
  <c r="I124" i="5"/>
  <c r="J124" i="5"/>
  <c r="K124" i="5"/>
  <c r="L124" i="5"/>
  <c r="A125" i="5"/>
  <c r="B125" i="5"/>
  <c r="C125" i="5"/>
  <c r="D125" i="5"/>
  <c r="E125" i="5"/>
  <c r="F125" i="5"/>
  <c r="G125" i="5"/>
  <c r="H125" i="5"/>
  <c r="I125" i="5"/>
  <c r="J125" i="5"/>
  <c r="K125" i="5"/>
  <c r="L125" i="5"/>
  <c r="A126" i="5"/>
  <c r="B126" i="5"/>
  <c r="C126" i="5"/>
  <c r="D126" i="5"/>
  <c r="M126" i="5" s="1"/>
  <c r="E126" i="5"/>
  <c r="F126" i="5"/>
  <c r="G126" i="5"/>
  <c r="H126" i="5"/>
  <c r="I126" i="5"/>
  <c r="J126" i="5"/>
  <c r="K126" i="5"/>
  <c r="L126" i="5"/>
  <c r="A127" i="5"/>
  <c r="B127" i="5"/>
  <c r="C127" i="5"/>
  <c r="D127" i="5"/>
  <c r="M127" i="5" s="1"/>
  <c r="E127" i="5"/>
  <c r="F127" i="5"/>
  <c r="G127" i="5"/>
  <c r="H127" i="5"/>
  <c r="I127" i="5"/>
  <c r="J127" i="5"/>
  <c r="K127" i="5"/>
  <c r="L127" i="5"/>
  <c r="A128" i="5"/>
  <c r="B128" i="5"/>
  <c r="C128" i="5"/>
  <c r="D128" i="5"/>
  <c r="M128" i="5" s="1"/>
  <c r="E128" i="5"/>
  <c r="F128" i="5"/>
  <c r="G128" i="5"/>
  <c r="H128" i="5"/>
  <c r="I128" i="5"/>
  <c r="J128" i="5"/>
  <c r="K128" i="5"/>
  <c r="L128" i="5"/>
  <c r="A129" i="5"/>
  <c r="B129" i="5"/>
  <c r="C129" i="5"/>
  <c r="D129" i="5"/>
  <c r="E129" i="5"/>
  <c r="F129" i="5"/>
  <c r="G129" i="5"/>
  <c r="H129" i="5"/>
  <c r="I129" i="5"/>
  <c r="J129" i="5"/>
  <c r="K129" i="5"/>
  <c r="L129" i="5"/>
  <c r="A130" i="5"/>
  <c r="B130" i="5"/>
  <c r="C130" i="5"/>
  <c r="D130" i="5"/>
  <c r="M130" i="5" s="1"/>
  <c r="E130" i="5"/>
  <c r="F130" i="5"/>
  <c r="G130" i="5"/>
  <c r="H130" i="5"/>
  <c r="I130" i="5"/>
  <c r="J130" i="5"/>
  <c r="K130" i="5"/>
  <c r="L130" i="5"/>
  <c r="A131" i="5"/>
  <c r="B131" i="5"/>
  <c r="C131" i="5"/>
  <c r="D131" i="5"/>
  <c r="M131" i="5" s="1"/>
  <c r="E131" i="5"/>
  <c r="F131" i="5"/>
  <c r="G131" i="5"/>
  <c r="H131" i="5"/>
  <c r="I131" i="5"/>
  <c r="J131" i="5"/>
  <c r="K131" i="5"/>
  <c r="L131" i="5"/>
  <c r="A132" i="5"/>
  <c r="B132" i="5"/>
  <c r="C132" i="5"/>
  <c r="D132" i="5"/>
  <c r="M132" i="5" s="1"/>
  <c r="E132" i="5"/>
  <c r="F132" i="5"/>
  <c r="G132" i="5"/>
  <c r="H132" i="5"/>
  <c r="I132" i="5"/>
  <c r="J132" i="5"/>
  <c r="K132" i="5"/>
  <c r="L132" i="5"/>
  <c r="A133" i="5"/>
  <c r="B133" i="5"/>
  <c r="C133" i="5"/>
  <c r="D133" i="5"/>
  <c r="E133" i="5"/>
  <c r="F133" i="5"/>
  <c r="G133" i="5"/>
  <c r="H133" i="5"/>
  <c r="I133" i="5"/>
  <c r="J133" i="5"/>
  <c r="K133" i="5"/>
  <c r="L133" i="5"/>
  <c r="A134" i="5"/>
  <c r="B134" i="5"/>
  <c r="C134" i="5"/>
  <c r="D134" i="5"/>
  <c r="P134" i="5" s="1"/>
  <c r="E134" i="5"/>
  <c r="F134" i="5"/>
  <c r="G134" i="5"/>
  <c r="H134" i="5"/>
  <c r="I134" i="5"/>
  <c r="J134" i="5"/>
  <c r="K134" i="5"/>
  <c r="L134" i="5"/>
  <c r="A135" i="5"/>
  <c r="B135" i="5"/>
  <c r="C135" i="5"/>
  <c r="D135" i="5"/>
  <c r="M135" i="5" s="1"/>
  <c r="E135" i="5"/>
  <c r="F135" i="5"/>
  <c r="G135" i="5"/>
  <c r="H135" i="5"/>
  <c r="I135" i="5"/>
  <c r="J135" i="5"/>
  <c r="K135" i="5"/>
  <c r="L135" i="5"/>
  <c r="AJ9" i="6"/>
  <c r="AJ8" i="6"/>
  <c r="AJ7" i="6"/>
  <c r="AJ6" i="6"/>
  <c r="AJ5" i="6"/>
  <c r="AJ4" i="6"/>
  <c r="AJ3" i="6"/>
  <c r="M134" i="5" l="1"/>
  <c r="T134" i="5" s="1"/>
  <c r="P131" i="5"/>
  <c r="U131" i="5" s="1"/>
  <c r="O132" i="5"/>
  <c r="Q134" i="5"/>
  <c r="V134" i="5"/>
  <c r="P130" i="5"/>
  <c r="Q130" i="5" s="1"/>
  <c r="O112" i="5"/>
  <c r="M110" i="5"/>
  <c r="O110" i="5" s="1"/>
  <c r="T130" i="5"/>
  <c r="S130" i="5"/>
  <c r="N130" i="5"/>
  <c r="O130" i="5"/>
  <c r="O100" i="5"/>
  <c r="S79" i="5"/>
  <c r="M102" i="5"/>
  <c r="O102" i="5" s="1"/>
  <c r="O92" i="5"/>
  <c r="P135" i="5"/>
  <c r="U135" i="5" s="1"/>
  <c r="P127" i="5"/>
  <c r="Q127" i="5" s="1"/>
  <c r="P98" i="5"/>
  <c r="Q98" i="5" s="1"/>
  <c r="P123" i="5"/>
  <c r="U123" i="5" s="1"/>
  <c r="S87" i="5"/>
  <c r="S83" i="5"/>
  <c r="P79" i="5"/>
  <c r="Q79" i="5" s="1"/>
  <c r="O108" i="5"/>
  <c r="M94" i="5"/>
  <c r="O94" i="5" s="1"/>
  <c r="P75" i="5"/>
  <c r="R75" i="5" s="1"/>
  <c r="M90" i="5"/>
  <c r="O90" i="5" s="1"/>
  <c r="M106" i="5"/>
  <c r="N106" i="5" s="1"/>
  <c r="P78" i="5"/>
  <c r="Q78" i="5" s="1"/>
  <c r="T126" i="5"/>
  <c r="N126" i="5"/>
  <c r="S126" i="5"/>
  <c r="O122" i="5"/>
  <c r="N122" i="5"/>
  <c r="S122" i="5"/>
  <c r="O118" i="5"/>
  <c r="N118" i="5"/>
  <c r="S118" i="5"/>
  <c r="O114" i="5"/>
  <c r="N114" i="5"/>
  <c r="S114" i="5"/>
  <c r="Q94" i="5"/>
  <c r="V94" i="5"/>
  <c r="Q90" i="5"/>
  <c r="V90" i="5"/>
  <c r="T86" i="5"/>
  <c r="N86" i="5"/>
  <c r="S86" i="5"/>
  <c r="O82" i="5"/>
  <c r="N82" i="5"/>
  <c r="S82" i="5"/>
  <c r="Q110" i="5"/>
  <c r="U110" i="5"/>
  <c r="Q106" i="5"/>
  <c r="U106" i="5"/>
  <c r="O78" i="5"/>
  <c r="N78" i="5"/>
  <c r="S78" i="5"/>
  <c r="Q102" i="5"/>
  <c r="U102" i="5"/>
  <c r="R102" i="5"/>
  <c r="O98" i="5"/>
  <c r="V110" i="5"/>
  <c r="V106" i="5"/>
  <c r="V102" i="5"/>
  <c r="O96" i="5"/>
  <c r="P126" i="5"/>
  <c r="R126" i="5" s="1"/>
  <c r="O124" i="5"/>
  <c r="P122" i="5"/>
  <c r="R122" i="5" s="1"/>
  <c r="P119" i="5"/>
  <c r="U119" i="5" s="1"/>
  <c r="P115" i="5"/>
  <c r="U115" i="5" s="1"/>
  <c r="P83" i="5"/>
  <c r="U83" i="5" s="1"/>
  <c r="P82" i="5"/>
  <c r="R82" i="5" s="1"/>
  <c r="O75" i="5"/>
  <c r="P118" i="5"/>
  <c r="R118" i="5" s="1"/>
  <c r="O116" i="5"/>
  <c r="P114" i="5"/>
  <c r="R114" i="5" s="1"/>
  <c r="P87" i="5"/>
  <c r="Q87" i="5" s="1"/>
  <c r="P86" i="5"/>
  <c r="R86" i="5" s="1"/>
  <c r="O86" i="5"/>
  <c r="P111" i="5"/>
  <c r="U111" i="5" s="1"/>
  <c r="P107" i="5"/>
  <c r="U107" i="5" s="1"/>
  <c r="O104" i="5"/>
  <c r="P103" i="5"/>
  <c r="U103" i="5" s="1"/>
  <c r="P99" i="5"/>
  <c r="U99" i="5" s="1"/>
  <c r="S98" i="5"/>
  <c r="P95" i="5"/>
  <c r="Q95" i="5" s="1"/>
  <c r="P91" i="5"/>
  <c r="U91" i="5" s="1"/>
  <c r="O128" i="5"/>
  <c r="O126" i="5"/>
  <c r="M77" i="5"/>
  <c r="P77" i="5"/>
  <c r="R77" i="5" s="1"/>
  <c r="M129" i="5"/>
  <c r="O129" i="5" s="1"/>
  <c r="P129" i="5"/>
  <c r="R129" i="5" s="1"/>
  <c r="S120" i="5"/>
  <c r="T120" i="5"/>
  <c r="N120" i="5"/>
  <c r="M81" i="5"/>
  <c r="O81" i="5" s="1"/>
  <c r="P81" i="5"/>
  <c r="R81" i="5" s="1"/>
  <c r="M109" i="5"/>
  <c r="O109" i="5" s="1"/>
  <c r="P109" i="5"/>
  <c r="R109" i="5" s="1"/>
  <c r="S100" i="5"/>
  <c r="T100" i="5"/>
  <c r="N100" i="5"/>
  <c r="S132" i="5"/>
  <c r="T132" i="5"/>
  <c r="N132" i="5"/>
  <c r="S112" i="5"/>
  <c r="T112" i="5"/>
  <c r="N112" i="5"/>
  <c r="S103" i="5"/>
  <c r="T103" i="5"/>
  <c r="N103" i="5"/>
  <c r="O103" i="5"/>
  <c r="S92" i="5"/>
  <c r="T92" i="5"/>
  <c r="N92" i="5"/>
  <c r="M97" i="5"/>
  <c r="O97" i="5" s="1"/>
  <c r="P97" i="5"/>
  <c r="R97" i="5" s="1"/>
  <c r="S124" i="5"/>
  <c r="T124" i="5"/>
  <c r="N124" i="5"/>
  <c r="S115" i="5"/>
  <c r="T115" i="5"/>
  <c r="N115" i="5"/>
  <c r="O115" i="5"/>
  <c r="M101" i="5"/>
  <c r="P101" i="5"/>
  <c r="S88" i="5"/>
  <c r="T88" i="5"/>
  <c r="N88" i="5"/>
  <c r="O88" i="5"/>
  <c r="S111" i="5"/>
  <c r="T111" i="5"/>
  <c r="N111" i="5"/>
  <c r="O111" i="5"/>
  <c r="S123" i="5"/>
  <c r="T123" i="5"/>
  <c r="N123" i="5"/>
  <c r="O123" i="5"/>
  <c r="S135" i="5"/>
  <c r="T135" i="5"/>
  <c r="N135" i="5"/>
  <c r="O135" i="5"/>
  <c r="M133" i="5"/>
  <c r="O133" i="5" s="1"/>
  <c r="P133" i="5"/>
  <c r="R133" i="5" s="1"/>
  <c r="S127" i="5"/>
  <c r="T127" i="5"/>
  <c r="N127" i="5"/>
  <c r="O127" i="5"/>
  <c r="M113" i="5"/>
  <c r="O113" i="5" s="1"/>
  <c r="P113" i="5"/>
  <c r="R113" i="5" s="1"/>
  <c r="S104" i="5"/>
  <c r="T104" i="5"/>
  <c r="N104" i="5"/>
  <c r="S95" i="5"/>
  <c r="T95" i="5"/>
  <c r="N95" i="5"/>
  <c r="O95" i="5"/>
  <c r="M93" i="5"/>
  <c r="O93" i="5" s="1"/>
  <c r="P93" i="5"/>
  <c r="R93" i="5" s="1"/>
  <c r="S84" i="5"/>
  <c r="T84" i="5"/>
  <c r="O84" i="5"/>
  <c r="N84" i="5"/>
  <c r="S131" i="5"/>
  <c r="T131" i="5"/>
  <c r="N131" i="5"/>
  <c r="O131" i="5"/>
  <c r="M121" i="5"/>
  <c r="P121" i="5"/>
  <c r="M125" i="5"/>
  <c r="O125" i="5" s="1"/>
  <c r="P125" i="5"/>
  <c r="R125" i="5" s="1"/>
  <c r="S116" i="5"/>
  <c r="T116" i="5"/>
  <c r="N116" i="5"/>
  <c r="S107" i="5"/>
  <c r="T107" i="5"/>
  <c r="N107" i="5"/>
  <c r="O107" i="5"/>
  <c r="S80" i="5"/>
  <c r="T80" i="5"/>
  <c r="N80" i="5"/>
  <c r="O80" i="5"/>
  <c r="M89" i="5"/>
  <c r="P89" i="5"/>
  <c r="S76" i="5"/>
  <c r="T76" i="5"/>
  <c r="O76" i="5"/>
  <c r="N76" i="5"/>
  <c r="S128" i="5"/>
  <c r="T128" i="5"/>
  <c r="N128" i="5"/>
  <c r="S119" i="5"/>
  <c r="T119" i="5"/>
  <c r="N119" i="5"/>
  <c r="O119" i="5"/>
  <c r="M105" i="5"/>
  <c r="P105" i="5"/>
  <c r="S96" i="5"/>
  <c r="T96" i="5"/>
  <c r="N96" i="5"/>
  <c r="O120" i="5"/>
  <c r="M117" i="5"/>
  <c r="O117" i="5" s="1"/>
  <c r="P117" i="5"/>
  <c r="S108" i="5"/>
  <c r="T108" i="5"/>
  <c r="N108" i="5"/>
  <c r="S99" i="5"/>
  <c r="T99" i="5"/>
  <c r="N99" i="5"/>
  <c r="O99" i="5"/>
  <c r="M85" i="5"/>
  <c r="O85" i="5" s="1"/>
  <c r="P85" i="5"/>
  <c r="R85" i="5" s="1"/>
  <c r="U134" i="5"/>
  <c r="U94" i="5"/>
  <c r="O91" i="5"/>
  <c r="U90" i="5"/>
  <c r="O87" i="5"/>
  <c r="O83" i="5"/>
  <c r="O79" i="5"/>
  <c r="P132" i="5"/>
  <c r="P128" i="5"/>
  <c r="P124" i="5"/>
  <c r="T122" i="5"/>
  <c r="P120" i="5"/>
  <c r="T118" i="5"/>
  <c r="P116" i="5"/>
  <c r="T114" i="5"/>
  <c r="P112" i="5"/>
  <c r="P108" i="5"/>
  <c r="P104" i="5"/>
  <c r="P100" i="5"/>
  <c r="T98" i="5"/>
  <c r="P96" i="5"/>
  <c r="P92" i="5"/>
  <c r="N91" i="5"/>
  <c r="P88" i="5"/>
  <c r="N87" i="5"/>
  <c r="P84" i="5"/>
  <c r="N83" i="5"/>
  <c r="T82" i="5"/>
  <c r="P80" i="5"/>
  <c r="N79" i="5"/>
  <c r="T78" i="5"/>
  <c r="P76" i="5"/>
  <c r="N75" i="5"/>
  <c r="R134" i="5"/>
  <c r="R110" i="5"/>
  <c r="R106" i="5"/>
  <c r="R94" i="5"/>
  <c r="T91" i="5"/>
  <c r="R90" i="5"/>
  <c r="T87" i="5"/>
  <c r="T83" i="5"/>
  <c r="T79" i="5"/>
  <c r="T75" i="5"/>
  <c r="M136" i="5"/>
  <c r="M137" i="5"/>
  <c r="M138" i="5"/>
  <c r="M139" i="5"/>
  <c r="M140" i="5"/>
  <c r="M141" i="5"/>
  <c r="M142" i="5"/>
  <c r="M143" i="5"/>
  <c r="M144" i="5"/>
  <c r="M145" i="5"/>
  <c r="M146" i="5"/>
  <c r="M147" i="5"/>
  <c r="M148" i="5"/>
  <c r="M149" i="5"/>
  <c r="M150" i="5"/>
  <c r="M151" i="5"/>
  <c r="M152" i="5"/>
  <c r="M153" i="5"/>
  <c r="M154" i="5"/>
  <c r="M155" i="5"/>
  <c r="M156" i="5"/>
  <c r="M157" i="5"/>
  <c r="M158" i="5"/>
  <c r="M159" i="5"/>
  <c r="M160" i="5"/>
  <c r="M161" i="5"/>
  <c r="M162" i="5"/>
  <c r="M163" i="5"/>
  <c r="M164" i="5"/>
  <c r="M165" i="5"/>
  <c r="M166" i="5"/>
  <c r="M167" i="5"/>
  <c r="M168" i="5"/>
  <c r="M169" i="5"/>
  <c r="M170" i="5"/>
  <c r="M171" i="5"/>
  <c r="L4" i="5"/>
  <c r="L5" i="5"/>
  <c r="L6" i="5"/>
  <c r="L7" i="5"/>
  <c r="L8" i="5"/>
  <c r="L9" i="5"/>
  <c r="L10" i="5"/>
  <c r="L11" i="5"/>
  <c r="L12" i="5"/>
  <c r="L13" i="5"/>
  <c r="L14" i="5"/>
  <c r="L15" i="5"/>
  <c r="L16" i="5"/>
  <c r="L17" i="5"/>
  <c r="L18" i="5"/>
  <c r="L19" i="5"/>
  <c r="L20" i="5"/>
  <c r="L21" i="5"/>
  <c r="L22" i="5"/>
  <c r="L23" i="5"/>
  <c r="L24" i="5"/>
  <c r="L25" i="5"/>
  <c r="L26" i="5"/>
  <c r="L27" i="5"/>
  <c r="L28" i="5"/>
  <c r="L29" i="5"/>
  <c r="L30" i="5"/>
  <c r="L31" i="5"/>
  <c r="L32" i="5"/>
  <c r="L33" i="5"/>
  <c r="L34" i="5"/>
  <c r="L35" i="5"/>
  <c r="L36" i="5"/>
  <c r="L37" i="5"/>
  <c r="L38" i="5"/>
  <c r="L39" i="5"/>
  <c r="L40" i="5"/>
  <c r="L41" i="5"/>
  <c r="L42" i="5"/>
  <c r="L43" i="5"/>
  <c r="L44" i="5"/>
  <c r="L45" i="5"/>
  <c r="L46" i="5"/>
  <c r="L47" i="5"/>
  <c r="L48" i="5"/>
  <c r="L49" i="5"/>
  <c r="L50" i="5"/>
  <c r="L51" i="5"/>
  <c r="L52" i="5"/>
  <c r="L53" i="5"/>
  <c r="L54" i="5"/>
  <c r="L55" i="5"/>
  <c r="L56" i="5"/>
  <c r="L57" i="5"/>
  <c r="L58" i="5"/>
  <c r="L59" i="5"/>
  <c r="L60" i="5"/>
  <c r="L61" i="5"/>
  <c r="L62" i="5"/>
  <c r="L63" i="5"/>
  <c r="L64" i="5"/>
  <c r="L65" i="5"/>
  <c r="L66" i="5"/>
  <c r="L67" i="5"/>
  <c r="L68" i="5"/>
  <c r="L69" i="5"/>
  <c r="L70" i="5"/>
  <c r="L71" i="5"/>
  <c r="L72" i="5"/>
  <c r="L73" i="5"/>
  <c r="L74" i="5"/>
  <c r="L136" i="5"/>
  <c r="L137" i="5"/>
  <c r="L138" i="5"/>
  <c r="L139" i="5"/>
  <c r="L140" i="5"/>
  <c r="L141" i="5"/>
  <c r="L142" i="5"/>
  <c r="L143" i="5"/>
  <c r="L144" i="5"/>
  <c r="L145" i="5"/>
  <c r="L146" i="5"/>
  <c r="L147" i="5"/>
  <c r="L148" i="5"/>
  <c r="L149" i="5"/>
  <c r="L150" i="5"/>
  <c r="L151" i="5"/>
  <c r="L152" i="5"/>
  <c r="L153" i="5"/>
  <c r="L154" i="5"/>
  <c r="L155" i="5"/>
  <c r="L156" i="5"/>
  <c r="L157" i="5"/>
  <c r="L158" i="5"/>
  <c r="L159" i="5"/>
  <c r="L160" i="5"/>
  <c r="L161" i="5"/>
  <c r="L162" i="5"/>
  <c r="L163" i="5"/>
  <c r="L164" i="5"/>
  <c r="L165" i="5"/>
  <c r="L166" i="5"/>
  <c r="L167" i="5"/>
  <c r="L168" i="5"/>
  <c r="L169" i="5"/>
  <c r="L170" i="5"/>
  <c r="L171" i="5"/>
  <c r="L3" i="5"/>
  <c r="V171" i="5"/>
  <c r="U171" i="5"/>
  <c r="B171" i="5"/>
  <c r="A171" i="5"/>
  <c r="V170" i="5"/>
  <c r="U170" i="5"/>
  <c r="B170" i="5"/>
  <c r="A170" i="5"/>
  <c r="V169" i="5"/>
  <c r="U169" i="5"/>
  <c r="B169" i="5"/>
  <c r="A169" i="5"/>
  <c r="V168" i="5"/>
  <c r="U168" i="5"/>
  <c r="B168" i="5"/>
  <c r="A168" i="5"/>
  <c r="V167" i="5"/>
  <c r="U167" i="5"/>
  <c r="B167" i="5"/>
  <c r="A167" i="5"/>
  <c r="V166" i="5"/>
  <c r="U166" i="5"/>
  <c r="B166" i="5"/>
  <c r="A166" i="5"/>
  <c r="V165" i="5"/>
  <c r="U165" i="5"/>
  <c r="B165" i="5"/>
  <c r="A165" i="5"/>
  <c r="V164" i="5"/>
  <c r="U164" i="5"/>
  <c r="B164" i="5"/>
  <c r="A164" i="5"/>
  <c r="V163" i="5"/>
  <c r="U163" i="5"/>
  <c r="B163" i="5"/>
  <c r="A163" i="5"/>
  <c r="V162" i="5"/>
  <c r="U162" i="5"/>
  <c r="B162" i="5"/>
  <c r="A162" i="5"/>
  <c r="V161" i="5"/>
  <c r="U161" i="5"/>
  <c r="B161" i="5"/>
  <c r="A161" i="5"/>
  <c r="V160" i="5"/>
  <c r="U160" i="5"/>
  <c r="B160" i="5"/>
  <c r="A160" i="5"/>
  <c r="V159" i="5"/>
  <c r="U159" i="5"/>
  <c r="B159" i="5"/>
  <c r="A159" i="5"/>
  <c r="V158" i="5"/>
  <c r="U158" i="5"/>
  <c r="B158" i="5"/>
  <c r="A158" i="5"/>
  <c r="V157" i="5"/>
  <c r="U157" i="5"/>
  <c r="B157" i="5"/>
  <c r="A157" i="5"/>
  <c r="V156" i="5"/>
  <c r="U156" i="5"/>
  <c r="B156" i="5"/>
  <c r="A156" i="5"/>
  <c r="V155" i="5"/>
  <c r="U155" i="5"/>
  <c r="B155" i="5"/>
  <c r="A155" i="5"/>
  <c r="V154" i="5"/>
  <c r="U154" i="5"/>
  <c r="B154" i="5"/>
  <c r="A154" i="5"/>
  <c r="V153" i="5"/>
  <c r="U153" i="5"/>
  <c r="B153" i="5"/>
  <c r="A153" i="5"/>
  <c r="V152" i="5"/>
  <c r="U152" i="5"/>
  <c r="B152" i="5"/>
  <c r="A152" i="5"/>
  <c r="V151" i="5"/>
  <c r="U151" i="5"/>
  <c r="B151" i="5"/>
  <c r="A151" i="5"/>
  <c r="V150" i="5"/>
  <c r="U150" i="5"/>
  <c r="B150" i="5"/>
  <c r="A150" i="5"/>
  <c r="V149" i="5"/>
  <c r="U149" i="5"/>
  <c r="B149" i="5"/>
  <c r="A149" i="5"/>
  <c r="V148" i="5"/>
  <c r="U148" i="5"/>
  <c r="B148" i="5"/>
  <c r="A148" i="5"/>
  <c r="V147" i="5"/>
  <c r="U147" i="5"/>
  <c r="B147" i="5"/>
  <c r="A147" i="5"/>
  <c r="V146" i="5"/>
  <c r="U146" i="5"/>
  <c r="B146" i="5"/>
  <c r="A146" i="5"/>
  <c r="V145" i="5"/>
  <c r="U145" i="5"/>
  <c r="B145" i="5"/>
  <c r="A145" i="5"/>
  <c r="V144" i="5"/>
  <c r="U144" i="5"/>
  <c r="B144" i="5"/>
  <c r="A144" i="5"/>
  <c r="V143" i="5"/>
  <c r="U143" i="5"/>
  <c r="B143" i="5"/>
  <c r="A143" i="5"/>
  <c r="V142" i="5"/>
  <c r="U142" i="5"/>
  <c r="B142" i="5"/>
  <c r="A142" i="5"/>
  <c r="V141" i="5"/>
  <c r="U141" i="5"/>
  <c r="B141" i="5"/>
  <c r="A141" i="5"/>
  <c r="V140" i="5"/>
  <c r="U140" i="5"/>
  <c r="B140" i="5"/>
  <c r="A140" i="5"/>
  <c r="V139" i="5"/>
  <c r="U139" i="5"/>
  <c r="B139" i="5"/>
  <c r="A139" i="5"/>
  <c r="V138" i="5"/>
  <c r="U138" i="5"/>
  <c r="B138" i="5"/>
  <c r="A138" i="5"/>
  <c r="V137" i="5"/>
  <c r="U137" i="5"/>
  <c r="B137" i="5"/>
  <c r="A137" i="5"/>
  <c r="V136" i="5"/>
  <c r="U136" i="5"/>
  <c r="B136" i="5"/>
  <c r="A136" i="5"/>
  <c r="K74" i="5"/>
  <c r="J74" i="5"/>
  <c r="I74" i="5"/>
  <c r="H74" i="5"/>
  <c r="G74" i="5"/>
  <c r="F74" i="5"/>
  <c r="E74" i="5"/>
  <c r="D74" i="5"/>
  <c r="C74" i="5"/>
  <c r="B74" i="5"/>
  <c r="A74" i="5"/>
  <c r="K73" i="5"/>
  <c r="J73" i="5"/>
  <c r="I73" i="5"/>
  <c r="H73" i="5"/>
  <c r="G73" i="5"/>
  <c r="F73" i="5"/>
  <c r="E73" i="5"/>
  <c r="D73" i="5"/>
  <c r="P73" i="5" s="1"/>
  <c r="C73" i="5"/>
  <c r="B73" i="5"/>
  <c r="A73" i="5"/>
  <c r="K72" i="5"/>
  <c r="J72" i="5"/>
  <c r="I72" i="5"/>
  <c r="H72" i="5"/>
  <c r="G72" i="5"/>
  <c r="F72" i="5"/>
  <c r="E72" i="5"/>
  <c r="D72" i="5"/>
  <c r="P72" i="5" s="1"/>
  <c r="C72" i="5"/>
  <c r="B72" i="5"/>
  <c r="A72" i="5"/>
  <c r="K71" i="5"/>
  <c r="J71" i="5"/>
  <c r="I71" i="5"/>
  <c r="H71" i="5"/>
  <c r="G71" i="5"/>
  <c r="F71" i="5"/>
  <c r="E71" i="5"/>
  <c r="D71" i="5"/>
  <c r="P71" i="5" s="1"/>
  <c r="C71" i="5"/>
  <c r="B71" i="5"/>
  <c r="A71" i="5"/>
  <c r="K70" i="5"/>
  <c r="J70" i="5"/>
  <c r="I70" i="5"/>
  <c r="H70" i="5"/>
  <c r="G70" i="5"/>
  <c r="F70" i="5"/>
  <c r="E70" i="5"/>
  <c r="D70" i="5"/>
  <c r="P70" i="5" s="1"/>
  <c r="C70" i="5"/>
  <c r="B70" i="5"/>
  <c r="A70" i="5"/>
  <c r="K69" i="5"/>
  <c r="J69" i="5"/>
  <c r="I69" i="5"/>
  <c r="H69" i="5"/>
  <c r="G69" i="5"/>
  <c r="F69" i="5"/>
  <c r="E69" i="5"/>
  <c r="D69" i="5"/>
  <c r="P69" i="5" s="1"/>
  <c r="C69" i="5"/>
  <c r="B69" i="5"/>
  <c r="A69" i="5"/>
  <c r="K68" i="5"/>
  <c r="J68" i="5"/>
  <c r="I68" i="5"/>
  <c r="H68" i="5"/>
  <c r="G68" i="5"/>
  <c r="F68" i="5"/>
  <c r="E68" i="5"/>
  <c r="D68" i="5"/>
  <c r="P68" i="5" s="1"/>
  <c r="C68" i="5"/>
  <c r="B68" i="5"/>
  <c r="A68" i="5"/>
  <c r="K67" i="5"/>
  <c r="J67" i="5"/>
  <c r="I67" i="5"/>
  <c r="H67" i="5"/>
  <c r="G67" i="5"/>
  <c r="F67" i="5"/>
  <c r="E67" i="5"/>
  <c r="D67" i="5"/>
  <c r="P67" i="5" s="1"/>
  <c r="C67" i="5"/>
  <c r="B67" i="5"/>
  <c r="A67" i="5"/>
  <c r="K66" i="5"/>
  <c r="J66" i="5"/>
  <c r="I66" i="5"/>
  <c r="H66" i="5"/>
  <c r="G66" i="5"/>
  <c r="F66" i="5"/>
  <c r="E66" i="5"/>
  <c r="D66" i="5"/>
  <c r="P66" i="5" s="1"/>
  <c r="C66" i="5"/>
  <c r="B66" i="5"/>
  <c r="A66" i="5"/>
  <c r="K65" i="5"/>
  <c r="J65" i="5"/>
  <c r="I65" i="5"/>
  <c r="H65" i="5"/>
  <c r="G65" i="5"/>
  <c r="F65" i="5"/>
  <c r="E65" i="5"/>
  <c r="D65" i="5"/>
  <c r="P65" i="5" s="1"/>
  <c r="C65" i="5"/>
  <c r="B65" i="5"/>
  <c r="A65" i="5"/>
  <c r="K64" i="5"/>
  <c r="J64" i="5"/>
  <c r="I64" i="5"/>
  <c r="H64" i="5"/>
  <c r="G64" i="5"/>
  <c r="F64" i="5"/>
  <c r="E64" i="5"/>
  <c r="D64" i="5"/>
  <c r="C64" i="5"/>
  <c r="B64" i="5"/>
  <c r="A64" i="5"/>
  <c r="K63" i="5"/>
  <c r="J63" i="5"/>
  <c r="I63" i="5"/>
  <c r="H63" i="5"/>
  <c r="G63" i="5"/>
  <c r="F63" i="5"/>
  <c r="E63" i="5"/>
  <c r="D63" i="5"/>
  <c r="P63" i="5" s="1"/>
  <c r="C63" i="5"/>
  <c r="B63" i="5"/>
  <c r="A63" i="5"/>
  <c r="K62" i="5"/>
  <c r="J62" i="5"/>
  <c r="I62" i="5"/>
  <c r="H62" i="5"/>
  <c r="G62" i="5"/>
  <c r="F62" i="5"/>
  <c r="E62" i="5"/>
  <c r="D62" i="5"/>
  <c r="P62" i="5" s="1"/>
  <c r="C62" i="5"/>
  <c r="B62" i="5"/>
  <c r="A62" i="5"/>
  <c r="K61" i="5"/>
  <c r="J61" i="5"/>
  <c r="I61" i="5"/>
  <c r="H61" i="5"/>
  <c r="G61" i="5"/>
  <c r="F61" i="5"/>
  <c r="E61" i="5"/>
  <c r="D61" i="5"/>
  <c r="C61" i="5"/>
  <c r="B61" i="5"/>
  <c r="A61" i="5"/>
  <c r="K60" i="5"/>
  <c r="J60" i="5"/>
  <c r="I60" i="5"/>
  <c r="H60" i="5"/>
  <c r="G60" i="5"/>
  <c r="F60" i="5"/>
  <c r="E60" i="5"/>
  <c r="D60" i="5"/>
  <c r="P60" i="5" s="1"/>
  <c r="C60" i="5"/>
  <c r="B60" i="5"/>
  <c r="A60" i="5"/>
  <c r="K59" i="5"/>
  <c r="J59" i="5"/>
  <c r="I59" i="5"/>
  <c r="H59" i="5"/>
  <c r="G59" i="5"/>
  <c r="F59" i="5"/>
  <c r="E59" i="5"/>
  <c r="D59" i="5"/>
  <c r="P59" i="5" s="1"/>
  <c r="C59" i="5"/>
  <c r="B59" i="5"/>
  <c r="A59" i="5"/>
  <c r="K58" i="5"/>
  <c r="J58" i="5"/>
  <c r="I58" i="5"/>
  <c r="H58" i="5"/>
  <c r="G58" i="5"/>
  <c r="F58" i="5"/>
  <c r="E58" i="5"/>
  <c r="D58" i="5"/>
  <c r="P58" i="5" s="1"/>
  <c r="C58" i="5"/>
  <c r="B58" i="5"/>
  <c r="A58" i="5"/>
  <c r="K57" i="5"/>
  <c r="J57" i="5"/>
  <c r="I57" i="5"/>
  <c r="H57" i="5"/>
  <c r="G57" i="5"/>
  <c r="F57" i="5"/>
  <c r="E57" i="5"/>
  <c r="D57" i="5"/>
  <c r="P57" i="5" s="1"/>
  <c r="C57" i="5"/>
  <c r="B57" i="5"/>
  <c r="A57" i="5"/>
  <c r="K56" i="5"/>
  <c r="J56" i="5"/>
  <c r="I56" i="5"/>
  <c r="H56" i="5"/>
  <c r="G56" i="5"/>
  <c r="F56" i="5"/>
  <c r="E56" i="5"/>
  <c r="D56" i="5"/>
  <c r="P56" i="5" s="1"/>
  <c r="C56" i="5"/>
  <c r="B56" i="5"/>
  <c r="A56" i="5"/>
  <c r="K55" i="5"/>
  <c r="J55" i="5"/>
  <c r="I55" i="5"/>
  <c r="H55" i="5"/>
  <c r="G55" i="5"/>
  <c r="F55" i="5"/>
  <c r="E55" i="5"/>
  <c r="D55" i="5"/>
  <c r="P55" i="5" s="1"/>
  <c r="C55" i="5"/>
  <c r="B55" i="5"/>
  <c r="A55" i="5"/>
  <c r="K54" i="5"/>
  <c r="J54" i="5"/>
  <c r="I54" i="5"/>
  <c r="H54" i="5"/>
  <c r="G54" i="5"/>
  <c r="F54" i="5"/>
  <c r="E54" i="5"/>
  <c r="D54" i="5"/>
  <c r="C54" i="5"/>
  <c r="B54" i="5"/>
  <c r="A54" i="5"/>
  <c r="K53" i="5"/>
  <c r="J53" i="5"/>
  <c r="I53" i="5"/>
  <c r="H53" i="5"/>
  <c r="G53" i="5"/>
  <c r="F53" i="5"/>
  <c r="E53" i="5"/>
  <c r="D53" i="5"/>
  <c r="P53" i="5" s="1"/>
  <c r="C53" i="5"/>
  <c r="B53" i="5"/>
  <c r="A53" i="5"/>
  <c r="K52" i="5"/>
  <c r="J52" i="5"/>
  <c r="I52" i="5"/>
  <c r="H52" i="5"/>
  <c r="G52" i="5"/>
  <c r="F52" i="5"/>
  <c r="E52" i="5"/>
  <c r="D52" i="5"/>
  <c r="P52" i="5" s="1"/>
  <c r="C52" i="5"/>
  <c r="B52" i="5"/>
  <c r="A52" i="5"/>
  <c r="K51" i="5"/>
  <c r="J51" i="5"/>
  <c r="I51" i="5"/>
  <c r="H51" i="5"/>
  <c r="G51" i="5"/>
  <c r="F51" i="5"/>
  <c r="E51" i="5"/>
  <c r="D51" i="5"/>
  <c r="P51" i="5" s="1"/>
  <c r="C51" i="5"/>
  <c r="B51" i="5"/>
  <c r="A51" i="5"/>
  <c r="K50" i="5"/>
  <c r="J50" i="5"/>
  <c r="I50" i="5"/>
  <c r="H50" i="5"/>
  <c r="G50" i="5"/>
  <c r="F50" i="5"/>
  <c r="E50" i="5"/>
  <c r="D50" i="5"/>
  <c r="P50" i="5" s="1"/>
  <c r="C50" i="5"/>
  <c r="B50" i="5"/>
  <c r="A50" i="5"/>
  <c r="K49" i="5"/>
  <c r="J49" i="5"/>
  <c r="I49" i="5"/>
  <c r="H49" i="5"/>
  <c r="G49" i="5"/>
  <c r="F49" i="5"/>
  <c r="E49" i="5"/>
  <c r="D49" i="5"/>
  <c r="P49" i="5" s="1"/>
  <c r="C49" i="5"/>
  <c r="B49" i="5"/>
  <c r="A49" i="5"/>
  <c r="K48" i="5"/>
  <c r="J48" i="5"/>
  <c r="I48" i="5"/>
  <c r="H48" i="5"/>
  <c r="G48" i="5"/>
  <c r="F48" i="5"/>
  <c r="E48" i="5"/>
  <c r="D48" i="5"/>
  <c r="P48" i="5" s="1"/>
  <c r="C48" i="5"/>
  <c r="B48" i="5"/>
  <c r="A48" i="5"/>
  <c r="K47" i="5"/>
  <c r="J47" i="5"/>
  <c r="I47" i="5"/>
  <c r="H47" i="5"/>
  <c r="G47" i="5"/>
  <c r="F47" i="5"/>
  <c r="E47" i="5"/>
  <c r="D47" i="5"/>
  <c r="P47" i="5" s="1"/>
  <c r="C47" i="5"/>
  <c r="B47" i="5"/>
  <c r="A47" i="5"/>
  <c r="K46" i="5"/>
  <c r="J46" i="5"/>
  <c r="I46" i="5"/>
  <c r="H46" i="5"/>
  <c r="G46" i="5"/>
  <c r="F46" i="5"/>
  <c r="E46" i="5"/>
  <c r="D46" i="5"/>
  <c r="C46" i="5"/>
  <c r="B46" i="5"/>
  <c r="A46" i="5"/>
  <c r="K45" i="5"/>
  <c r="J45" i="5"/>
  <c r="I45" i="5"/>
  <c r="H45" i="5"/>
  <c r="G45" i="5"/>
  <c r="F45" i="5"/>
  <c r="E45" i="5"/>
  <c r="D45" i="5"/>
  <c r="C45" i="5"/>
  <c r="B45" i="5"/>
  <c r="A45" i="5"/>
  <c r="K44" i="5"/>
  <c r="J44" i="5"/>
  <c r="I44" i="5"/>
  <c r="H44" i="5"/>
  <c r="G44" i="5"/>
  <c r="F44" i="5"/>
  <c r="E44" i="5"/>
  <c r="D44" i="5"/>
  <c r="P44" i="5" s="1"/>
  <c r="C44" i="5"/>
  <c r="B44" i="5"/>
  <c r="A44" i="5"/>
  <c r="K43" i="5"/>
  <c r="J43" i="5"/>
  <c r="I43" i="5"/>
  <c r="H43" i="5"/>
  <c r="G43" i="5"/>
  <c r="F43" i="5"/>
  <c r="E43" i="5"/>
  <c r="D43" i="5"/>
  <c r="P43" i="5" s="1"/>
  <c r="C43" i="5"/>
  <c r="B43" i="5"/>
  <c r="A43" i="5"/>
  <c r="K42" i="5"/>
  <c r="J42" i="5"/>
  <c r="I42" i="5"/>
  <c r="H42" i="5"/>
  <c r="G42" i="5"/>
  <c r="F42" i="5"/>
  <c r="E42" i="5"/>
  <c r="D42" i="5"/>
  <c r="C42" i="5"/>
  <c r="B42" i="5"/>
  <c r="A42" i="5"/>
  <c r="K41" i="5"/>
  <c r="J41" i="5"/>
  <c r="I41" i="5"/>
  <c r="H41" i="5"/>
  <c r="G41" i="5"/>
  <c r="F41" i="5"/>
  <c r="E41" i="5"/>
  <c r="D41" i="5"/>
  <c r="P41" i="5" s="1"/>
  <c r="C41" i="5"/>
  <c r="B41" i="5"/>
  <c r="A41" i="5"/>
  <c r="K40" i="5"/>
  <c r="J40" i="5"/>
  <c r="I40" i="5"/>
  <c r="H40" i="5"/>
  <c r="G40" i="5"/>
  <c r="F40" i="5"/>
  <c r="E40" i="5"/>
  <c r="D40" i="5"/>
  <c r="P40" i="5" s="1"/>
  <c r="C40" i="5"/>
  <c r="B40" i="5"/>
  <c r="A40" i="5"/>
  <c r="K39" i="5"/>
  <c r="J39" i="5"/>
  <c r="I39" i="5"/>
  <c r="H39" i="5"/>
  <c r="G39" i="5"/>
  <c r="F39" i="5"/>
  <c r="E39" i="5"/>
  <c r="D39" i="5"/>
  <c r="P39" i="5" s="1"/>
  <c r="C39" i="5"/>
  <c r="B39" i="5"/>
  <c r="A39" i="5"/>
  <c r="K38" i="5"/>
  <c r="J38" i="5"/>
  <c r="I38" i="5"/>
  <c r="H38" i="5"/>
  <c r="G38" i="5"/>
  <c r="F38" i="5"/>
  <c r="E38" i="5"/>
  <c r="D38" i="5"/>
  <c r="P38" i="5" s="1"/>
  <c r="C38" i="5"/>
  <c r="B38" i="5"/>
  <c r="A38" i="5"/>
  <c r="K37" i="5"/>
  <c r="J37" i="5"/>
  <c r="I37" i="5"/>
  <c r="H37" i="5"/>
  <c r="G37" i="5"/>
  <c r="F37" i="5"/>
  <c r="E37" i="5"/>
  <c r="D37" i="5"/>
  <c r="P37" i="5" s="1"/>
  <c r="C37" i="5"/>
  <c r="B37" i="5"/>
  <c r="A37" i="5"/>
  <c r="K36" i="5"/>
  <c r="J36" i="5"/>
  <c r="I36" i="5"/>
  <c r="H36" i="5"/>
  <c r="G36" i="5"/>
  <c r="F36" i="5"/>
  <c r="E36" i="5"/>
  <c r="D36" i="5"/>
  <c r="P36" i="5" s="1"/>
  <c r="C36" i="5"/>
  <c r="B36" i="5"/>
  <c r="A36" i="5"/>
  <c r="K35" i="5"/>
  <c r="J35" i="5"/>
  <c r="I35" i="5"/>
  <c r="H35" i="5"/>
  <c r="G35" i="5"/>
  <c r="F35" i="5"/>
  <c r="E35" i="5"/>
  <c r="D35" i="5"/>
  <c r="P35" i="5" s="1"/>
  <c r="C35" i="5"/>
  <c r="B35" i="5"/>
  <c r="A35" i="5"/>
  <c r="K34" i="5"/>
  <c r="J34" i="5"/>
  <c r="I34" i="5"/>
  <c r="H34" i="5"/>
  <c r="G34" i="5"/>
  <c r="F34" i="5"/>
  <c r="E34" i="5"/>
  <c r="D34" i="5"/>
  <c r="P34" i="5" s="1"/>
  <c r="C34" i="5"/>
  <c r="B34" i="5"/>
  <c r="A34" i="5"/>
  <c r="K33" i="5"/>
  <c r="J33" i="5"/>
  <c r="I33" i="5"/>
  <c r="H33" i="5"/>
  <c r="G33" i="5"/>
  <c r="F33" i="5"/>
  <c r="E33" i="5"/>
  <c r="D33" i="5"/>
  <c r="P33" i="5" s="1"/>
  <c r="C33" i="5"/>
  <c r="B33" i="5"/>
  <c r="A33" i="5"/>
  <c r="K32" i="5"/>
  <c r="J32" i="5"/>
  <c r="I32" i="5"/>
  <c r="H32" i="5"/>
  <c r="G32" i="5"/>
  <c r="F32" i="5"/>
  <c r="E32" i="5"/>
  <c r="D32" i="5"/>
  <c r="C32" i="5"/>
  <c r="B32" i="5"/>
  <c r="A32" i="5"/>
  <c r="K31" i="5"/>
  <c r="J31" i="5"/>
  <c r="I31" i="5"/>
  <c r="H31" i="5"/>
  <c r="G31" i="5"/>
  <c r="F31" i="5"/>
  <c r="E31" i="5"/>
  <c r="D31" i="5"/>
  <c r="P31" i="5" s="1"/>
  <c r="C31" i="5"/>
  <c r="B31" i="5"/>
  <c r="A31" i="5"/>
  <c r="K30" i="5"/>
  <c r="J30" i="5"/>
  <c r="I30" i="5"/>
  <c r="H30" i="5"/>
  <c r="G30" i="5"/>
  <c r="F30" i="5"/>
  <c r="E30" i="5"/>
  <c r="D30" i="5"/>
  <c r="P30" i="5" s="1"/>
  <c r="C30" i="5"/>
  <c r="B30" i="5"/>
  <c r="A30" i="5"/>
  <c r="K29" i="5"/>
  <c r="J29" i="5"/>
  <c r="I29" i="5"/>
  <c r="H29" i="5"/>
  <c r="G29" i="5"/>
  <c r="F29" i="5"/>
  <c r="E29" i="5"/>
  <c r="D29" i="5"/>
  <c r="C29" i="5"/>
  <c r="B29" i="5"/>
  <c r="A29" i="5"/>
  <c r="K28" i="5"/>
  <c r="J28" i="5"/>
  <c r="I28" i="5"/>
  <c r="H28" i="5"/>
  <c r="G28" i="5"/>
  <c r="F28" i="5"/>
  <c r="E28" i="5"/>
  <c r="D28" i="5"/>
  <c r="P28" i="5" s="1"/>
  <c r="C28" i="5"/>
  <c r="B28" i="5"/>
  <c r="A28" i="5"/>
  <c r="K27" i="5"/>
  <c r="J27" i="5"/>
  <c r="I27" i="5"/>
  <c r="H27" i="5"/>
  <c r="G27" i="5"/>
  <c r="F27" i="5"/>
  <c r="E27" i="5"/>
  <c r="D27" i="5"/>
  <c r="C27" i="5"/>
  <c r="B27" i="5"/>
  <c r="A27" i="5"/>
  <c r="K26" i="5"/>
  <c r="J26" i="5"/>
  <c r="I26" i="5"/>
  <c r="H26" i="5"/>
  <c r="G26" i="5"/>
  <c r="F26" i="5"/>
  <c r="E26" i="5"/>
  <c r="D26" i="5"/>
  <c r="P26" i="5" s="1"/>
  <c r="C26" i="5"/>
  <c r="B26" i="5"/>
  <c r="A26" i="5"/>
  <c r="K25" i="5"/>
  <c r="J25" i="5"/>
  <c r="I25" i="5"/>
  <c r="H25" i="5"/>
  <c r="G25" i="5"/>
  <c r="F25" i="5"/>
  <c r="E25" i="5"/>
  <c r="D25" i="5"/>
  <c r="P25" i="5" s="1"/>
  <c r="C25" i="5"/>
  <c r="B25" i="5"/>
  <c r="A25" i="5"/>
  <c r="K24" i="5"/>
  <c r="J24" i="5"/>
  <c r="I24" i="5"/>
  <c r="H24" i="5"/>
  <c r="G24" i="5"/>
  <c r="F24" i="5"/>
  <c r="E24" i="5"/>
  <c r="D24" i="5"/>
  <c r="P24" i="5" s="1"/>
  <c r="C24" i="5"/>
  <c r="B24" i="5"/>
  <c r="A24" i="5"/>
  <c r="K23" i="5"/>
  <c r="J23" i="5"/>
  <c r="I23" i="5"/>
  <c r="H23" i="5"/>
  <c r="G23" i="5"/>
  <c r="F23" i="5"/>
  <c r="E23" i="5"/>
  <c r="D23" i="5"/>
  <c r="C23" i="5"/>
  <c r="B23" i="5"/>
  <c r="A23" i="5"/>
  <c r="K22" i="5"/>
  <c r="J22" i="5"/>
  <c r="I22" i="5"/>
  <c r="H22" i="5"/>
  <c r="G22" i="5"/>
  <c r="F22" i="5"/>
  <c r="E22" i="5"/>
  <c r="D22" i="5"/>
  <c r="C22" i="5"/>
  <c r="B22" i="5"/>
  <c r="A22" i="5"/>
  <c r="K21" i="5"/>
  <c r="J21" i="5"/>
  <c r="I21" i="5"/>
  <c r="H21" i="5"/>
  <c r="G21" i="5"/>
  <c r="F21" i="5"/>
  <c r="E21" i="5"/>
  <c r="D21" i="5"/>
  <c r="P21" i="5" s="1"/>
  <c r="C21" i="5"/>
  <c r="B21" i="5"/>
  <c r="A21" i="5"/>
  <c r="K20" i="5"/>
  <c r="J20" i="5"/>
  <c r="I20" i="5"/>
  <c r="H20" i="5"/>
  <c r="G20" i="5"/>
  <c r="F20" i="5"/>
  <c r="E20" i="5"/>
  <c r="D20" i="5"/>
  <c r="P20" i="5" s="1"/>
  <c r="C20" i="5"/>
  <c r="B20" i="5"/>
  <c r="A20" i="5"/>
  <c r="K19" i="5"/>
  <c r="J19" i="5"/>
  <c r="I19" i="5"/>
  <c r="H19" i="5"/>
  <c r="G19" i="5"/>
  <c r="F19" i="5"/>
  <c r="E19" i="5"/>
  <c r="D19" i="5"/>
  <c r="P19" i="5" s="1"/>
  <c r="C19" i="5"/>
  <c r="B19" i="5"/>
  <c r="A19" i="5"/>
  <c r="K18" i="5"/>
  <c r="J18" i="5"/>
  <c r="I18" i="5"/>
  <c r="H18" i="5"/>
  <c r="G18" i="5"/>
  <c r="F18" i="5"/>
  <c r="E18" i="5"/>
  <c r="D18" i="5"/>
  <c r="P18" i="5" s="1"/>
  <c r="C18" i="5"/>
  <c r="B18" i="5"/>
  <c r="A18" i="5"/>
  <c r="K17" i="5"/>
  <c r="J17" i="5"/>
  <c r="I17" i="5"/>
  <c r="H17" i="5"/>
  <c r="G17" i="5"/>
  <c r="F17" i="5"/>
  <c r="E17" i="5"/>
  <c r="D17" i="5"/>
  <c r="P17" i="5" s="1"/>
  <c r="C17" i="5"/>
  <c r="B17" i="5"/>
  <c r="A17" i="5"/>
  <c r="K16" i="5"/>
  <c r="J16" i="5"/>
  <c r="I16" i="5"/>
  <c r="H16" i="5"/>
  <c r="G16" i="5"/>
  <c r="F16" i="5"/>
  <c r="E16" i="5"/>
  <c r="D16" i="5"/>
  <c r="P16" i="5" s="1"/>
  <c r="C16" i="5"/>
  <c r="B16" i="5"/>
  <c r="A16" i="5"/>
  <c r="K15" i="5"/>
  <c r="J15" i="5"/>
  <c r="I15" i="5"/>
  <c r="H15" i="5"/>
  <c r="G15" i="5"/>
  <c r="F15" i="5"/>
  <c r="E15" i="5"/>
  <c r="D15" i="5"/>
  <c r="P15" i="5" s="1"/>
  <c r="C15" i="5"/>
  <c r="B15" i="5"/>
  <c r="A15" i="5"/>
  <c r="K14" i="5"/>
  <c r="J14" i="5"/>
  <c r="I14" i="5"/>
  <c r="H14" i="5"/>
  <c r="G14" i="5"/>
  <c r="F14" i="5"/>
  <c r="E14" i="5"/>
  <c r="D14" i="5"/>
  <c r="P14" i="5" s="1"/>
  <c r="C14" i="5"/>
  <c r="B14" i="5"/>
  <c r="A14" i="5"/>
  <c r="K13" i="5"/>
  <c r="J13" i="5"/>
  <c r="I13" i="5"/>
  <c r="H13" i="5"/>
  <c r="G13" i="5"/>
  <c r="F13" i="5"/>
  <c r="E13" i="5"/>
  <c r="D13" i="5"/>
  <c r="P13" i="5" s="1"/>
  <c r="C13" i="5"/>
  <c r="B13" i="5"/>
  <c r="A13" i="5"/>
  <c r="K12" i="5"/>
  <c r="J12" i="5"/>
  <c r="I12" i="5"/>
  <c r="H12" i="5"/>
  <c r="G12" i="5"/>
  <c r="F12" i="5"/>
  <c r="E12" i="5"/>
  <c r="D12" i="5"/>
  <c r="P12" i="5" s="1"/>
  <c r="C12" i="5"/>
  <c r="B12" i="5"/>
  <c r="A12" i="5"/>
  <c r="K11" i="5"/>
  <c r="J11" i="5"/>
  <c r="I11" i="5"/>
  <c r="H11" i="5"/>
  <c r="G11" i="5"/>
  <c r="F11" i="5"/>
  <c r="E11" i="5"/>
  <c r="D11" i="5"/>
  <c r="P11" i="5" s="1"/>
  <c r="C11" i="5"/>
  <c r="B11" i="5"/>
  <c r="A11" i="5"/>
  <c r="K10" i="5"/>
  <c r="J10" i="5"/>
  <c r="I10" i="5"/>
  <c r="H10" i="5"/>
  <c r="G10" i="5"/>
  <c r="F10" i="5"/>
  <c r="E10" i="5"/>
  <c r="D10" i="5"/>
  <c r="P10" i="5" s="1"/>
  <c r="C10" i="5"/>
  <c r="B10" i="5"/>
  <c r="A10" i="5"/>
  <c r="K9" i="5"/>
  <c r="J9" i="5"/>
  <c r="I9" i="5"/>
  <c r="H9" i="5"/>
  <c r="G9" i="5"/>
  <c r="F9" i="5"/>
  <c r="E9" i="5"/>
  <c r="D9" i="5"/>
  <c r="P9" i="5" s="1"/>
  <c r="C9" i="5"/>
  <c r="B9" i="5"/>
  <c r="A9" i="5"/>
  <c r="K8" i="5"/>
  <c r="J8" i="5"/>
  <c r="I8" i="5"/>
  <c r="H8" i="5"/>
  <c r="G8" i="5"/>
  <c r="F8" i="5"/>
  <c r="E8" i="5"/>
  <c r="D8" i="5"/>
  <c r="P8" i="5" s="1"/>
  <c r="C8" i="5"/>
  <c r="B8" i="5"/>
  <c r="A8" i="5"/>
  <c r="K7" i="5"/>
  <c r="J7" i="5"/>
  <c r="I7" i="5"/>
  <c r="H7" i="5"/>
  <c r="G7" i="5"/>
  <c r="F7" i="5"/>
  <c r="E7" i="5"/>
  <c r="D7" i="5"/>
  <c r="P7" i="5" s="1"/>
  <c r="C7" i="5"/>
  <c r="B7" i="5"/>
  <c r="A7" i="5"/>
  <c r="K6" i="5"/>
  <c r="J6" i="5"/>
  <c r="I6" i="5"/>
  <c r="H6" i="5"/>
  <c r="G6" i="5"/>
  <c r="F6" i="5"/>
  <c r="E6" i="5"/>
  <c r="D6" i="5"/>
  <c r="P6" i="5" s="1"/>
  <c r="C6" i="5"/>
  <c r="B6" i="5"/>
  <c r="A6" i="5"/>
  <c r="K5" i="5"/>
  <c r="J5" i="5"/>
  <c r="I5" i="5"/>
  <c r="H5" i="5"/>
  <c r="G5" i="5"/>
  <c r="F5" i="5"/>
  <c r="E5" i="5"/>
  <c r="D5" i="5"/>
  <c r="P5" i="5" s="1"/>
  <c r="C5" i="5"/>
  <c r="B5" i="5"/>
  <c r="A5" i="5"/>
  <c r="K4" i="5"/>
  <c r="J4" i="5"/>
  <c r="I4" i="5"/>
  <c r="H4" i="5"/>
  <c r="G4" i="5"/>
  <c r="F4" i="5"/>
  <c r="E4" i="5"/>
  <c r="D4" i="5"/>
  <c r="P4" i="5" s="1"/>
  <c r="C4" i="5"/>
  <c r="B4" i="5"/>
  <c r="A4" i="5"/>
  <c r="K3" i="5"/>
  <c r="J3" i="5"/>
  <c r="I3" i="5"/>
  <c r="H3" i="5"/>
  <c r="G3" i="5"/>
  <c r="F3" i="5"/>
  <c r="E3" i="5"/>
  <c r="D3" i="5"/>
  <c r="P3" i="5" s="1"/>
  <c r="C3" i="5"/>
  <c r="B3" i="5"/>
  <c r="A3" i="5"/>
  <c r="AE185" i="4"/>
  <c r="AF185" i="4"/>
  <c r="AG185" i="4"/>
  <c r="AE186" i="4"/>
  <c r="AF186" i="4"/>
  <c r="AG186" i="4"/>
  <c r="AE187" i="4"/>
  <c r="AF187" i="4"/>
  <c r="AG187" i="4"/>
  <c r="AE188" i="4"/>
  <c r="AF188" i="4"/>
  <c r="AG188" i="4"/>
  <c r="AE189" i="4"/>
  <c r="AF189" i="4"/>
  <c r="AG189" i="4"/>
  <c r="AG184" i="4"/>
  <c r="AF184" i="4"/>
  <c r="AE184" i="4"/>
  <c r="AE135" i="4"/>
  <c r="AF135" i="4"/>
  <c r="AG135" i="4"/>
  <c r="AE136" i="4"/>
  <c r="AF136" i="4"/>
  <c r="AG136" i="4"/>
  <c r="AG134" i="4"/>
  <c r="AF134" i="4"/>
  <c r="AE134" i="4"/>
  <c r="AE121" i="4"/>
  <c r="AF121" i="4"/>
  <c r="AG121" i="4"/>
  <c r="AE122" i="4"/>
  <c r="AF122" i="4"/>
  <c r="AG122" i="4"/>
  <c r="AG120" i="4"/>
  <c r="AF120" i="4"/>
  <c r="AE120" i="4"/>
  <c r="AE114" i="4"/>
  <c r="AF114" i="4"/>
  <c r="AG114" i="4"/>
  <c r="AE115" i="4"/>
  <c r="AF115" i="4"/>
  <c r="AG115" i="4"/>
  <c r="AE116" i="4"/>
  <c r="AF116" i="4"/>
  <c r="AG116" i="4"/>
  <c r="AG113" i="4"/>
  <c r="AF113" i="4"/>
  <c r="AE113" i="4"/>
  <c r="AE74" i="4"/>
  <c r="AF74" i="4"/>
  <c r="AG74" i="4"/>
  <c r="AE75" i="4"/>
  <c r="AF75" i="4"/>
  <c r="AG75" i="4"/>
  <c r="AE76" i="4"/>
  <c r="AF76" i="4"/>
  <c r="AG76" i="4"/>
  <c r="AG73" i="4"/>
  <c r="AF73" i="4"/>
  <c r="AE73" i="4"/>
  <c r="AE106" i="4"/>
  <c r="AF106" i="4"/>
  <c r="AG106" i="4"/>
  <c r="AE107" i="4"/>
  <c r="AF107" i="4"/>
  <c r="AG107" i="4"/>
  <c r="AE108" i="4"/>
  <c r="AF108" i="4"/>
  <c r="AG108" i="4"/>
  <c r="AG105" i="4"/>
  <c r="AF105" i="4"/>
  <c r="AE105" i="4"/>
  <c r="W1" i="4"/>
  <c r="X1" i="4"/>
  <c r="Y1" i="4"/>
  <c r="Z1" i="4"/>
  <c r="AB1" i="4"/>
  <c r="AC1" i="4"/>
  <c r="AD1" i="4"/>
  <c r="AJ5" i="4"/>
  <c r="AK5" i="4"/>
  <c r="AL5" i="4"/>
  <c r="AE5" i="4" s="1"/>
  <c r="AI6" i="4"/>
  <c r="AJ6" i="4"/>
  <c r="AK6" i="4"/>
  <c r="AL6" i="4"/>
  <c r="AI7" i="4"/>
  <c r="AJ7" i="4"/>
  <c r="AK7" i="4"/>
  <c r="AL7" i="4"/>
  <c r="AI8" i="4"/>
  <c r="AJ8" i="4"/>
  <c r="AK8" i="4"/>
  <c r="AL8" i="4"/>
  <c r="AI9" i="4"/>
  <c r="AJ9" i="4"/>
  <c r="AK9" i="4"/>
  <c r="AL9" i="4"/>
  <c r="AI10" i="4"/>
  <c r="AJ10" i="4"/>
  <c r="AK10" i="4"/>
  <c r="AL10" i="4"/>
  <c r="AI11" i="4"/>
  <c r="AJ11" i="4"/>
  <c r="AK11" i="4"/>
  <c r="AL11" i="4"/>
  <c r="AI12" i="4"/>
  <c r="AJ12" i="4"/>
  <c r="AK12" i="4"/>
  <c r="AL12" i="4"/>
  <c r="AI13" i="4"/>
  <c r="AJ13" i="4"/>
  <c r="AK13" i="4"/>
  <c r="AL13" i="4"/>
  <c r="AI14" i="4"/>
  <c r="AJ14" i="4"/>
  <c r="AK14" i="4"/>
  <c r="AL14" i="4"/>
  <c r="AI15" i="4"/>
  <c r="AJ15" i="4"/>
  <c r="AK15" i="4"/>
  <c r="AL15" i="4"/>
  <c r="AI16" i="4"/>
  <c r="AJ16" i="4"/>
  <c r="AK16" i="4"/>
  <c r="AL16" i="4"/>
  <c r="AI17" i="4"/>
  <c r="AJ17" i="4"/>
  <c r="AK17" i="4"/>
  <c r="AL17" i="4"/>
  <c r="AI18" i="4"/>
  <c r="AJ18" i="4"/>
  <c r="AK18" i="4"/>
  <c r="AL18" i="4"/>
  <c r="AI19" i="4"/>
  <c r="AJ19" i="4"/>
  <c r="AK19" i="4"/>
  <c r="AL19" i="4"/>
  <c r="AI20" i="4"/>
  <c r="AJ20" i="4"/>
  <c r="AK20" i="4"/>
  <c r="AL20" i="4"/>
  <c r="AN20" i="4"/>
  <c r="AO20" i="4"/>
  <c r="AI21" i="4"/>
  <c r="AJ21" i="4"/>
  <c r="AK21" i="4"/>
  <c r="AL21" i="4"/>
  <c r="AI22" i="4"/>
  <c r="AJ22" i="4"/>
  <c r="AK22" i="4"/>
  <c r="AL22" i="4"/>
  <c r="AI23" i="4"/>
  <c r="AJ23" i="4"/>
  <c r="AK23" i="4"/>
  <c r="AL23" i="4"/>
  <c r="AI24" i="4"/>
  <c r="AJ24" i="4"/>
  <c r="AK24" i="4"/>
  <c r="AL24" i="4"/>
  <c r="AI25" i="4"/>
  <c r="AJ25" i="4"/>
  <c r="AK25" i="4"/>
  <c r="AL25" i="4"/>
  <c r="AI26" i="4"/>
  <c r="AJ26" i="4"/>
  <c r="AK26" i="4"/>
  <c r="AL26" i="4"/>
  <c r="AI27" i="4"/>
  <c r="AJ27" i="4"/>
  <c r="AK27" i="4"/>
  <c r="AL27" i="4"/>
  <c r="AI28" i="4"/>
  <c r="AJ28" i="4"/>
  <c r="AK28" i="4"/>
  <c r="AL28" i="4"/>
  <c r="AI29" i="4"/>
  <c r="AJ29" i="4"/>
  <c r="AK29" i="4"/>
  <c r="AL29" i="4"/>
  <c r="AI30" i="4"/>
  <c r="AJ30" i="4"/>
  <c r="AK30" i="4"/>
  <c r="AL30" i="4"/>
  <c r="AI31" i="4"/>
  <c r="AJ31" i="4"/>
  <c r="AK31" i="4"/>
  <c r="AL31" i="4"/>
  <c r="AI32" i="4"/>
  <c r="AJ32" i="4"/>
  <c r="AK32" i="4"/>
  <c r="AL32" i="4"/>
  <c r="AI33" i="4"/>
  <c r="AJ33" i="4"/>
  <c r="AK33" i="4"/>
  <c r="AL33" i="4"/>
  <c r="AI34" i="4"/>
  <c r="AJ34" i="4"/>
  <c r="AK34" i="4"/>
  <c r="AL34" i="4"/>
  <c r="AI35" i="4"/>
  <c r="AJ35" i="4"/>
  <c r="AK35" i="4"/>
  <c r="AL35" i="4"/>
  <c r="AI36" i="4"/>
  <c r="AJ36" i="4"/>
  <c r="AK36" i="4"/>
  <c r="AL36" i="4"/>
  <c r="AI37" i="4"/>
  <c r="AJ37" i="4"/>
  <c r="AK37" i="4"/>
  <c r="AL37" i="4"/>
  <c r="AI38" i="4"/>
  <c r="AJ38" i="4"/>
  <c r="AK38" i="4"/>
  <c r="AL38" i="4"/>
  <c r="AI39" i="4"/>
  <c r="AJ39" i="4"/>
  <c r="AK39" i="4"/>
  <c r="AL39" i="4"/>
  <c r="AI40" i="4"/>
  <c r="AJ40" i="4"/>
  <c r="AK40" i="4"/>
  <c r="AL40" i="4"/>
  <c r="AI41" i="4"/>
  <c r="AJ41" i="4"/>
  <c r="AK41" i="4"/>
  <c r="AL41" i="4"/>
  <c r="AI42" i="4"/>
  <c r="AJ42" i="4"/>
  <c r="AK42" i="4"/>
  <c r="AL42" i="4"/>
  <c r="AI43" i="4"/>
  <c r="AJ43" i="4"/>
  <c r="AK43" i="4"/>
  <c r="AL43" i="4"/>
  <c r="AI44" i="4"/>
  <c r="AJ44" i="4"/>
  <c r="AK44" i="4"/>
  <c r="AL44" i="4"/>
  <c r="AI45" i="4"/>
  <c r="AJ45" i="4"/>
  <c r="AK45" i="4"/>
  <c r="AL45" i="4"/>
  <c r="AI46" i="4"/>
  <c r="AJ46" i="4"/>
  <c r="AK46" i="4"/>
  <c r="AL46" i="4"/>
  <c r="AI47" i="4"/>
  <c r="AJ47" i="4"/>
  <c r="AK47" i="4"/>
  <c r="AL47" i="4"/>
  <c r="AI48" i="4"/>
  <c r="AJ48" i="4"/>
  <c r="AK48" i="4"/>
  <c r="AL48" i="4"/>
  <c r="AI49" i="4"/>
  <c r="AJ49" i="4"/>
  <c r="AK49" i="4"/>
  <c r="AL49" i="4"/>
  <c r="AI50" i="4"/>
  <c r="AJ50" i="4"/>
  <c r="AK50" i="4"/>
  <c r="AL50" i="4"/>
  <c r="AI51" i="4"/>
  <c r="AJ51" i="4"/>
  <c r="AK51" i="4"/>
  <c r="AL51" i="4"/>
  <c r="AI52" i="4"/>
  <c r="AJ52" i="4"/>
  <c r="AK52" i="4"/>
  <c r="AL52" i="4"/>
  <c r="AI53" i="4"/>
  <c r="AJ53" i="4"/>
  <c r="AK53" i="4"/>
  <c r="AL53" i="4"/>
  <c r="AI54" i="4"/>
  <c r="AJ54" i="4"/>
  <c r="AK54" i="4"/>
  <c r="AL54" i="4"/>
  <c r="AI55" i="4"/>
  <c r="AJ55" i="4"/>
  <c r="AK55" i="4"/>
  <c r="AL55" i="4"/>
  <c r="AI56" i="4"/>
  <c r="AJ56" i="4"/>
  <c r="AK56" i="4"/>
  <c r="AL56" i="4"/>
  <c r="AI57" i="4"/>
  <c r="AJ57" i="4"/>
  <c r="AK57" i="4"/>
  <c r="AL57" i="4"/>
  <c r="AI58" i="4"/>
  <c r="AJ58" i="4"/>
  <c r="AK58" i="4"/>
  <c r="AL58" i="4"/>
  <c r="AI59" i="4"/>
  <c r="AJ59" i="4"/>
  <c r="AK59" i="4"/>
  <c r="AL59" i="4"/>
  <c r="AI60" i="4"/>
  <c r="AJ60" i="4"/>
  <c r="AK60" i="4"/>
  <c r="AL60" i="4"/>
  <c r="AI61" i="4"/>
  <c r="AJ61" i="4"/>
  <c r="AK61" i="4"/>
  <c r="AL61" i="4"/>
  <c r="AI62" i="4"/>
  <c r="AJ62" i="4"/>
  <c r="AK62" i="4"/>
  <c r="AL62" i="4"/>
  <c r="AI63" i="4"/>
  <c r="AJ63" i="4"/>
  <c r="AK63" i="4"/>
  <c r="AL63" i="4"/>
  <c r="AI64" i="4"/>
  <c r="AJ64" i="4"/>
  <c r="AK64" i="4"/>
  <c r="AL64" i="4"/>
  <c r="AI65" i="4"/>
  <c r="AJ65" i="4"/>
  <c r="AK65" i="4"/>
  <c r="AL65" i="4"/>
  <c r="AI66" i="4"/>
  <c r="AJ66" i="4"/>
  <c r="AK66" i="4"/>
  <c r="AL66" i="4"/>
  <c r="AI67" i="4"/>
  <c r="AJ67" i="4"/>
  <c r="AK67" i="4"/>
  <c r="AL67" i="4"/>
  <c r="AI68" i="4"/>
  <c r="AJ68" i="4"/>
  <c r="AK68" i="4"/>
  <c r="AL68" i="4"/>
  <c r="AI69" i="4"/>
  <c r="AJ69" i="4"/>
  <c r="AK69" i="4"/>
  <c r="AL69" i="4"/>
  <c r="AI70" i="4"/>
  <c r="AJ70" i="4"/>
  <c r="AK70" i="4"/>
  <c r="AL70" i="4"/>
  <c r="AI71" i="4"/>
  <c r="AJ71" i="4"/>
  <c r="AK71" i="4"/>
  <c r="AL71" i="4"/>
  <c r="AI72" i="4"/>
  <c r="AJ72" i="4"/>
  <c r="AK72" i="4"/>
  <c r="AL72" i="4"/>
  <c r="AI73" i="4"/>
  <c r="AJ73" i="4"/>
  <c r="AK73" i="4"/>
  <c r="AL73" i="4"/>
  <c r="AI74" i="4"/>
  <c r="AJ74" i="4"/>
  <c r="AK74" i="4"/>
  <c r="AL74" i="4"/>
  <c r="AI75" i="4"/>
  <c r="AJ75" i="4"/>
  <c r="AK75" i="4"/>
  <c r="AL75" i="4"/>
  <c r="AI76" i="4"/>
  <c r="AJ76" i="4"/>
  <c r="AK76" i="4"/>
  <c r="AL76" i="4"/>
  <c r="AI77" i="4"/>
  <c r="AJ77" i="4"/>
  <c r="AK77" i="4"/>
  <c r="AL77" i="4"/>
  <c r="AI78" i="4"/>
  <c r="AJ78" i="4"/>
  <c r="AK78" i="4"/>
  <c r="AL78" i="4"/>
  <c r="AI79" i="4"/>
  <c r="AJ79" i="4"/>
  <c r="AK79" i="4"/>
  <c r="AL79" i="4"/>
  <c r="AI80" i="4"/>
  <c r="AJ80" i="4"/>
  <c r="AK80" i="4"/>
  <c r="AL80" i="4"/>
  <c r="AI81" i="4"/>
  <c r="AJ81" i="4"/>
  <c r="AK81" i="4"/>
  <c r="AL81" i="4"/>
  <c r="AI82" i="4"/>
  <c r="AJ82" i="4"/>
  <c r="AK82" i="4"/>
  <c r="AL82" i="4"/>
  <c r="AI83" i="4"/>
  <c r="AJ83" i="4"/>
  <c r="AK83" i="4"/>
  <c r="AL83" i="4"/>
  <c r="AI84" i="4"/>
  <c r="AJ84" i="4"/>
  <c r="AK84" i="4"/>
  <c r="AL84" i="4"/>
  <c r="AI85" i="4"/>
  <c r="AJ85" i="4"/>
  <c r="AK85" i="4"/>
  <c r="AL85" i="4"/>
  <c r="AI86" i="4"/>
  <c r="AJ86" i="4"/>
  <c r="AK86" i="4"/>
  <c r="AL86" i="4"/>
  <c r="AI87" i="4"/>
  <c r="AJ87" i="4"/>
  <c r="AK87" i="4"/>
  <c r="AL87" i="4"/>
  <c r="AI88" i="4"/>
  <c r="AJ88" i="4"/>
  <c r="AK88" i="4"/>
  <c r="AL88" i="4"/>
  <c r="AI89" i="4"/>
  <c r="AJ89" i="4"/>
  <c r="AK89" i="4"/>
  <c r="AL89" i="4"/>
  <c r="AI90" i="4"/>
  <c r="AJ90" i="4"/>
  <c r="AK90" i="4"/>
  <c r="AL90" i="4"/>
  <c r="AI91" i="4"/>
  <c r="AJ91" i="4"/>
  <c r="AK91" i="4"/>
  <c r="AL91" i="4"/>
  <c r="AN91" i="4"/>
  <c r="AO91" i="4"/>
  <c r="AI92" i="4"/>
  <c r="AJ92" i="4"/>
  <c r="AK92" i="4"/>
  <c r="AL92" i="4"/>
  <c r="AI93" i="4"/>
  <c r="AJ93" i="4"/>
  <c r="AK93" i="4"/>
  <c r="AL93" i="4"/>
  <c r="AI94" i="4"/>
  <c r="AJ94" i="4"/>
  <c r="AK94" i="4"/>
  <c r="AL94" i="4"/>
  <c r="AI95" i="4"/>
  <c r="AJ95" i="4"/>
  <c r="AK95" i="4"/>
  <c r="AL95" i="4"/>
  <c r="AI96" i="4"/>
  <c r="AJ96" i="4"/>
  <c r="AK96" i="4"/>
  <c r="AL96" i="4"/>
  <c r="AI97" i="4"/>
  <c r="AJ97" i="4"/>
  <c r="AK97" i="4"/>
  <c r="AL97" i="4"/>
  <c r="AI98" i="4"/>
  <c r="AJ98" i="4"/>
  <c r="AK98" i="4"/>
  <c r="AL98" i="4"/>
  <c r="AI99" i="4"/>
  <c r="AJ99" i="4"/>
  <c r="AK99" i="4"/>
  <c r="AL99" i="4"/>
  <c r="AI100" i="4"/>
  <c r="AJ100" i="4"/>
  <c r="AK100" i="4"/>
  <c r="AL100" i="4"/>
  <c r="AI101" i="4"/>
  <c r="AJ101" i="4"/>
  <c r="AK101" i="4"/>
  <c r="AL101" i="4"/>
  <c r="AI102" i="4"/>
  <c r="AJ102" i="4"/>
  <c r="AK102" i="4"/>
  <c r="AL102" i="4"/>
  <c r="AI103" i="4"/>
  <c r="AJ103" i="4"/>
  <c r="AK103" i="4"/>
  <c r="AL103" i="4"/>
  <c r="AI104" i="4"/>
  <c r="AJ104" i="4"/>
  <c r="AK104" i="4"/>
  <c r="AL104" i="4"/>
  <c r="AI105" i="4"/>
  <c r="AJ105" i="4"/>
  <c r="AK105" i="4"/>
  <c r="AL105" i="4"/>
  <c r="AI106" i="4"/>
  <c r="AJ106" i="4"/>
  <c r="AK106" i="4"/>
  <c r="AL106" i="4"/>
  <c r="AI107" i="4"/>
  <c r="AJ107" i="4"/>
  <c r="AK107" i="4"/>
  <c r="AL107" i="4"/>
  <c r="AI108" i="4"/>
  <c r="AJ108" i="4"/>
  <c r="AK108" i="4"/>
  <c r="AL108" i="4"/>
  <c r="AI109" i="4"/>
  <c r="AJ109" i="4"/>
  <c r="AK109" i="4"/>
  <c r="AL109" i="4"/>
  <c r="AI110" i="4"/>
  <c r="AJ110" i="4"/>
  <c r="AK110" i="4"/>
  <c r="AL110" i="4"/>
  <c r="AI111" i="4"/>
  <c r="AJ111" i="4"/>
  <c r="AK111" i="4"/>
  <c r="AL111" i="4"/>
  <c r="AI112" i="4"/>
  <c r="AJ112" i="4"/>
  <c r="AK112" i="4"/>
  <c r="AL112" i="4"/>
  <c r="AI113" i="4"/>
  <c r="AJ113" i="4"/>
  <c r="AK113" i="4"/>
  <c r="AL113" i="4"/>
  <c r="AI114" i="4"/>
  <c r="AJ114" i="4"/>
  <c r="AK114" i="4"/>
  <c r="AL114" i="4"/>
  <c r="AI115" i="4"/>
  <c r="AJ115" i="4"/>
  <c r="AK115" i="4"/>
  <c r="AL115" i="4"/>
  <c r="AI116" i="4"/>
  <c r="AJ116" i="4"/>
  <c r="AK116" i="4"/>
  <c r="AL116" i="4"/>
  <c r="AI117" i="4"/>
  <c r="AJ117" i="4"/>
  <c r="AK117" i="4"/>
  <c r="AL117" i="4"/>
  <c r="AI118" i="4"/>
  <c r="AJ118" i="4"/>
  <c r="AK118" i="4"/>
  <c r="AL118" i="4"/>
  <c r="AI119" i="4"/>
  <c r="AJ119" i="4"/>
  <c r="AK119" i="4"/>
  <c r="AL119" i="4"/>
  <c r="AI120" i="4"/>
  <c r="AJ120" i="4"/>
  <c r="AK120" i="4"/>
  <c r="AL120" i="4"/>
  <c r="AI121" i="4"/>
  <c r="AJ121" i="4"/>
  <c r="AK121" i="4"/>
  <c r="AL121" i="4"/>
  <c r="AI122" i="4"/>
  <c r="AJ122" i="4"/>
  <c r="AK122" i="4"/>
  <c r="AL122" i="4"/>
  <c r="AI123" i="4"/>
  <c r="AJ123" i="4"/>
  <c r="AK123" i="4"/>
  <c r="AL123" i="4"/>
  <c r="AI124" i="4"/>
  <c r="AJ124" i="4"/>
  <c r="AK124" i="4"/>
  <c r="AL124" i="4"/>
  <c r="AI125" i="4"/>
  <c r="AJ125" i="4"/>
  <c r="AK125" i="4"/>
  <c r="AL125" i="4"/>
  <c r="AI126" i="4"/>
  <c r="AJ126" i="4"/>
  <c r="AK126" i="4"/>
  <c r="AL126" i="4"/>
  <c r="AI127" i="4"/>
  <c r="AJ127" i="4"/>
  <c r="AK127" i="4"/>
  <c r="AL127" i="4"/>
  <c r="AI128" i="4"/>
  <c r="AJ128" i="4"/>
  <c r="AK128" i="4"/>
  <c r="AL128" i="4"/>
  <c r="AI129" i="4"/>
  <c r="AJ129" i="4"/>
  <c r="AK129" i="4"/>
  <c r="AL129" i="4"/>
  <c r="AI130" i="4"/>
  <c r="AJ130" i="4"/>
  <c r="AK130" i="4"/>
  <c r="AL130" i="4"/>
  <c r="AI131" i="4"/>
  <c r="AJ131" i="4"/>
  <c r="AK131" i="4"/>
  <c r="AL131" i="4"/>
  <c r="AI132" i="4"/>
  <c r="AJ132" i="4"/>
  <c r="AK132" i="4"/>
  <c r="AL132" i="4"/>
  <c r="AI133" i="4"/>
  <c r="AJ133" i="4"/>
  <c r="AK133" i="4"/>
  <c r="AL133" i="4"/>
  <c r="AI134" i="4"/>
  <c r="AJ134" i="4"/>
  <c r="AK134" i="4"/>
  <c r="AL134" i="4"/>
  <c r="AI135" i="4"/>
  <c r="AJ135" i="4"/>
  <c r="AK135" i="4"/>
  <c r="AL135" i="4"/>
  <c r="AI136" i="4"/>
  <c r="AJ136" i="4"/>
  <c r="AK136" i="4"/>
  <c r="AL136" i="4"/>
  <c r="AI137" i="4"/>
  <c r="AJ137" i="4"/>
  <c r="AK137" i="4"/>
  <c r="AL137" i="4"/>
  <c r="AI138" i="4"/>
  <c r="AJ138" i="4"/>
  <c r="AK138" i="4"/>
  <c r="AL138" i="4"/>
  <c r="AI139" i="4"/>
  <c r="AJ139" i="4"/>
  <c r="AK139" i="4"/>
  <c r="AL139" i="4"/>
  <c r="AI140" i="4"/>
  <c r="AJ140" i="4"/>
  <c r="AK140" i="4"/>
  <c r="AL140" i="4"/>
  <c r="AI141" i="4"/>
  <c r="AJ141" i="4"/>
  <c r="AK141" i="4"/>
  <c r="AL141" i="4"/>
  <c r="AI142" i="4"/>
  <c r="AJ142" i="4"/>
  <c r="AK142" i="4"/>
  <c r="AL142" i="4"/>
  <c r="AI143" i="4"/>
  <c r="AJ143" i="4"/>
  <c r="AK143" i="4"/>
  <c r="AL143" i="4"/>
  <c r="AI144" i="4"/>
  <c r="AJ144" i="4"/>
  <c r="AK144" i="4"/>
  <c r="AL144" i="4"/>
  <c r="AI145" i="4"/>
  <c r="AJ145" i="4"/>
  <c r="AK145" i="4"/>
  <c r="AL145" i="4"/>
  <c r="AI146" i="4"/>
  <c r="AJ146" i="4"/>
  <c r="AK146" i="4"/>
  <c r="AL146" i="4"/>
  <c r="AI147" i="4"/>
  <c r="AJ147" i="4"/>
  <c r="AK147" i="4"/>
  <c r="AL147" i="4"/>
  <c r="AI148" i="4"/>
  <c r="AJ148" i="4"/>
  <c r="AK148" i="4"/>
  <c r="AL148" i="4"/>
  <c r="AI149" i="4"/>
  <c r="AJ149" i="4"/>
  <c r="AK149" i="4"/>
  <c r="AL149" i="4"/>
  <c r="AI150" i="4"/>
  <c r="AJ150" i="4"/>
  <c r="AK150" i="4"/>
  <c r="AL150" i="4"/>
  <c r="AI151" i="4"/>
  <c r="AJ151" i="4"/>
  <c r="AK151" i="4"/>
  <c r="AL151" i="4"/>
  <c r="AI152" i="4"/>
  <c r="AJ152" i="4"/>
  <c r="AK152" i="4"/>
  <c r="AL152" i="4"/>
  <c r="AI153" i="4"/>
  <c r="AJ153" i="4"/>
  <c r="AK153" i="4"/>
  <c r="AL153" i="4"/>
  <c r="AI154" i="4"/>
  <c r="AJ154" i="4"/>
  <c r="AK154" i="4"/>
  <c r="AL154" i="4"/>
  <c r="AI155" i="4"/>
  <c r="AJ155" i="4"/>
  <c r="AK155" i="4"/>
  <c r="AL155" i="4"/>
  <c r="AI156" i="4"/>
  <c r="AJ156" i="4"/>
  <c r="AK156" i="4"/>
  <c r="AL156" i="4"/>
  <c r="AI157" i="4"/>
  <c r="AJ157" i="4"/>
  <c r="AK157" i="4"/>
  <c r="AL157" i="4"/>
  <c r="AI158" i="4"/>
  <c r="AJ158" i="4"/>
  <c r="AK158" i="4"/>
  <c r="AL158" i="4"/>
  <c r="AI159" i="4"/>
  <c r="AJ159" i="4"/>
  <c r="AK159" i="4"/>
  <c r="AL159" i="4"/>
  <c r="AI160" i="4"/>
  <c r="AJ160" i="4"/>
  <c r="AK160" i="4"/>
  <c r="AL160" i="4"/>
  <c r="AI161" i="4"/>
  <c r="AJ161" i="4"/>
  <c r="AK161" i="4"/>
  <c r="AL161" i="4"/>
  <c r="AI162" i="4"/>
  <c r="AJ162" i="4"/>
  <c r="AK162" i="4"/>
  <c r="AL162" i="4"/>
  <c r="AI163" i="4"/>
  <c r="AJ163" i="4"/>
  <c r="AK163" i="4"/>
  <c r="AL163" i="4"/>
  <c r="AI164" i="4"/>
  <c r="AJ164" i="4"/>
  <c r="AK164" i="4"/>
  <c r="AL164" i="4"/>
  <c r="AI165" i="4"/>
  <c r="AJ165" i="4"/>
  <c r="AK165" i="4"/>
  <c r="AL165" i="4"/>
  <c r="AI166" i="4"/>
  <c r="AJ166" i="4"/>
  <c r="AK166" i="4"/>
  <c r="AL166" i="4"/>
  <c r="AI167" i="4"/>
  <c r="AJ167" i="4"/>
  <c r="AK167" i="4"/>
  <c r="AL167" i="4"/>
  <c r="AI168" i="4"/>
  <c r="AJ168" i="4"/>
  <c r="AK168" i="4"/>
  <c r="AL168" i="4"/>
  <c r="AI169" i="4"/>
  <c r="AJ169" i="4"/>
  <c r="AK169" i="4"/>
  <c r="AL169" i="4"/>
  <c r="AI170" i="4"/>
  <c r="AJ170" i="4"/>
  <c r="AK170" i="4"/>
  <c r="AL170" i="4"/>
  <c r="AI171" i="4"/>
  <c r="AJ171" i="4"/>
  <c r="AK171" i="4"/>
  <c r="AL171" i="4"/>
  <c r="AI172" i="4"/>
  <c r="AJ172" i="4"/>
  <c r="AK172" i="4"/>
  <c r="AL172" i="4"/>
  <c r="AI173" i="4"/>
  <c r="AJ173" i="4"/>
  <c r="AK173" i="4"/>
  <c r="AL173" i="4"/>
  <c r="AI174" i="4"/>
  <c r="AJ174" i="4"/>
  <c r="AK174" i="4"/>
  <c r="AL174" i="4"/>
  <c r="AI175" i="4"/>
  <c r="AJ175" i="4"/>
  <c r="AK175" i="4"/>
  <c r="AL175" i="4"/>
  <c r="AI176" i="4"/>
  <c r="AJ176" i="4"/>
  <c r="AK176" i="4"/>
  <c r="AL176" i="4"/>
  <c r="AI177" i="4"/>
  <c r="AJ177" i="4"/>
  <c r="AK177" i="4"/>
  <c r="AL177" i="4"/>
  <c r="AI178" i="4"/>
  <c r="AJ178" i="4"/>
  <c r="AK178" i="4"/>
  <c r="AL178" i="4"/>
  <c r="AI179" i="4"/>
  <c r="AJ179" i="4"/>
  <c r="AK179" i="4"/>
  <c r="AL179" i="4"/>
  <c r="AI180" i="4"/>
  <c r="AJ180" i="4"/>
  <c r="AK180" i="4"/>
  <c r="AL180" i="4"/>
  <c r="AI181" i="4"/>
  <c r="AJ181" i="4"/>
  <c r="AK181" i="4"/>
  <c r="AL181" i="4"/>
  <c r="AI182" i="4"/>
  <c r="AJ182" i="4"/>
  <c r="AK182" i="4"/>
  <c r="AL182" i="4"/>
  <c r="AI183" i="4"/>
  <c r="AJ183" i="4"/>
  <c r="AK183" i="4"/>
  <c r="AL183" i="4"/>
  <c r="AI184" i="4"/>
  <c r="AJ184" i="4"/>
  <c r="AK184" i="4"/>
  <c r="AL184" i="4"/>
  <c r="AI185" i="4"/>
  <c r="AJ185" i="4"/>
  <c r="AK185" i="4"/>
  <c r="AL185" i="4"/>
  <c r="AI186" i="4"/>
  <c r="AJ186" i="4"/>
  <c r="AK186" i="4"/>
  <c r="AL186" i="4"/>
  <c r="AI187" i="4"/>
  <c r="AJ187" i="4"/>
  <c r="AK187" i="4"/>
  <c r="AL187" i="4"/>
  <c r="AI188" i="4"/>
  <c r="AJ188" i="4"/>
  <c r="AK188" i="4"/>
  <c r="AL188" i="4"/>
  <c r="AI189" i="4"/>
  <c r="AJ189" i="4"/>
  <c r="AK189" i="4"/>
  <c r="AL189" i="4"/>
  <c r="AI190" i="4"/>
  <c r="AJ190" i="4"/>
  <c r="AK190" i="4"/>
  <c r="AL190" i="4"/>
  <c r="AI191" i="4"/>
  <c r="AJ191" i="4"/>
  <c r="AK191" i="4"/>
  <c r="AL191" i="4"/>
  <c r="AI192" i="4"/>
  <c r="AJ192" i="4"/>
  <c r="AK192" i="4"/>
  <c r="AL192" i="4"/>
  <c r="AI193" i="4"/>
  <c r="AJ193" i="4"/>
  <c r="AK193" i="4"/>
  <c r="AL193" i="4"/>
  <c r="AI194" i="4"/>
  <c r="AJ194" i="4"/>
  <c r="AK194" i="4"/>
  <c r="AL194" i="4"/>
  <c r="AI195" i="4"/>
  <c r="AJ195" i="4"/>
  <c r="AK195" i="4"/>
  <c r="AL195" i="4"/>
  <c r="AI196" i="4"/>
  <c r="AJ196" i="4"/>
  <c r="AK196" i="4"/>
  <c r="AL196" i="4"/>
  <c r="AI197" i="4"/>
  <c r="AJ197" i="4"/>
  <c r="AK197" i="4"/>
  <c r="AL197" i="4"/>
  <c r="AI198" i="4"/>
  <c r="AJ198" i="4"/>
  <c r="AK198" i="4"/>
  <c r="AL198" i="4"/>
  <c r="AI199" i="4"/>
  <c r="AJ199" i="4"/>
  <c r="AK199" i="4"/>
  <c r="AL199" i="4"/>
  <c r="AI200" i="4"/>
  <c r="AJ200" i="4"/>
  <c r="AK200" i="4"/>
  <c r="AL200" i="4"/>
  <c r="AI201" i="4"/>
  <c r="AJ201" i="4"/>
  <c r="AK201" i="4"/>
  <c r="AL201" i="4"/>
  <c r="AI202" i="4"/>
  <c r="AJ202" i="4"/>
  <c r="AK202" i="4"/>
  <c r="AL202" i="4"/>
  <c r="AI203" i="4"/>
  <c r="AJ203" i="4"/>
  <c r="AK203" i="4"/>
  <c r="AL203" i="4"/>
  <c r="AI204" i="4"/>
  <c r="AJ204" i="4"/>
  <c r="AK204" i="4"/>
  <c r="AL204" i="4"/>
  <c r="AI205" i="4"/>
  <c r="AJ205" i="4"/>
  <c r="AK205" i="4"/>
  <c r="AL205" i="4"/>
  <c r="AI206" i="4"/>
  <c r="AJ206" i="4"/>
  <c r="AK206" i="4"/>
  <c r="AL206" i="4"/>
  <c r="AI207" i="4"/>
  <c r="AJ207" i="4"/>
  <c r="AK207" i="4"/>
  <c r="AL207" i="4"/>
  <c r="AI208" i="4"/>
  <c r="AJ208" i="4"/>
  <c r="AK208" i="4"/>
  <c r="AL208" i="4"/>
  <c r="AI209" i="4"/>
  <c r="AJ209" i="4"/>
  <c r="AK209" i="4"/>
  <c r="AL209" i="4"/>
  <c r="AI210" i="4"/>
  <c r="AJ210" i="4"/>
  <c r="AK210" i="4"/>
  <c r="AL210" i="4"/>
  <c r="AI211" i="4"/>
  <c r="AJ211" i="4"/>
  <c r="AK211" i="4"/>
  <c r="AL211" i="4"/>
  <c r="AI212" i="4"/>
  <c r="AJ212" i="4"/>
  <c r="AK212" i="4"/>
  <c r="AL212" i="4"/>
  <c r="AI213" i="4"/>
  <c r="AJ213" i="4"/>
  <c r="AK213" i="4"/>
  <c r="AL213" i="4"/>
  <c r="AI214" i="4"/>
  <c r="AJ214" i="4"/>
  <c r="AK214" i="4"/>
  <c r="AL214" i="4"/>
  <c r="L3" i="2"/>
  <c r="K3" i="2"/>
  <c r="J3" i="2"/>
  <c r="I3" i="2"/>
  <c r="H3" i="2"/>
  <c r="G3" i="2"/>
  <c r="F3" i="2"/>
  <c r="E3" i="2"/>
  <c r="D3" i="2"/>
  <c r="P3" i="2" s="1"/>
  <c r="C3" i="2"/>
  <c r="B3" i="2"/>
  <c r="A3" i="2"/>
  <c r="AG30" i="4" l="1"/>
  <c r="AF31" i="4"/>
  <c r="AG31" i="4"/>
  <c r="AF30" i="4"/>
  <c r="U3" i="2"/>
  <c r="V3" i="2"/>
  <c r="V3" i="5"/>
  <c r="AE12" i="4"/>
  <c r="AH74" i="4"/>
  <c r="AH75" i="4"/>
  <c r="AF201" i="4"/>
  <c r="AF146" i="4"/>
  <c r="AF144" i="4"/>
  <c r="AF142" i="4"/>
  <c r="AE206" i="4"/>
  <c r="AE200" i="4"/>
  <c r="AE198" i="4"/>
  <c r="AE196" i="4"/>
  <c r="AE190" i="4"/>
  <c r="S134" i="5"/>
  <c r="R131" i="5"/>
  <c r="Q131" i="5"/>
  <c r="U130" i="5"/>
  <c r="O134" i="5"/>
  <c r="T106" i="5"/>
  <c r="U82" i="5"/>
  <c r="R130" i="5"/>
  <c r="V131" i="5"/>
  <c r="N134" i="5"/>
  <c r="V130" i="5"/>
  <c r="V135" i="5"/>
  <c r="R135" i="5"/>
  <c r="Q135" i="5"/>
  <c r="Q75" i="5"/>
  <c r="O106" i="5"/>
  <c r="V75" i="5"/>
  <c r="Q111" i="5"/>
  <c r="V111" i="5"/>
  <c r="V127" i="5"/>
  <c r="U127" i="5"/>
  <c r="R127" i="5"/>
  <c r="R98" i="5"/>
  <c r="Q115" i="5"/>
  <c r="U75" i="5"/>
  <c r="Q91" i="5"/>
  <c r="R83" i="5"/>
  <c r="S106" i="5"/>
  <c r="R91" i="5"/>
  <c r="V123" i="5"/>
  <c r="U79" i="5"/>
  <c r="Q83" i="5"/>
  <c r="Q123" i="5"/>
  <c r="V79" i="5"/>
  <c r="R78" i="5"/>
  <c r="T110" i="5"/>
  <c r="R111" i="5"/>
  <c r="R123" i="5"/>
  <c r="S94" i="5"/>
  <c r="U78" i="5"/>
  <c r="R79" i="5"/>
  <c r="T94" i="5"/>
  <c r="S110" i="5"/>
  <c r="V115" i="5"/>
  <c r="N94" i="5"/>
  <c r="V78" i="5"/>
  <c r="V87" i="5"/>
  <c r="Q103" i="5"/>
  <c r="R115" i="5"/>
  <c r="N110" i="5"/>
  <c r="T102" i="5"/>
  <c r="R36" i="5"/>
  <c r="R44" i="5"/>
  <c r="R68" i="5"/>
  <c r="R103" i="5"/>
  <c r="S102" i="5"/>
  <c r="N102" i="5"/>
  <c r="T90" i="5"/>
  <c r="V103" i="5"/>
  <c r="U98" i="5"/>
  <c r="V98" i="5"/>
  <c r="Q107" i="5"/>
  <c r="V6" i="5"/>
  <c r="V60" i="5"/>
  <c r="U86" i="5"/>
  <c r="N90" i="5"/>
  <c r="U87" i="5"/>
  <c r="V99" i="5"/>
  <c r="S90" i="5"/>
  <c r="R87" i="5"/>
  <c r="R99" i="5"/>
  <c r="Q99" i="5"/>
  <c r="V107" i="5"/>
  <c r="R107" i="5"/>
  <c r="U95" i="5"/>
  <c r="V95" i="5"/>
  <c r="R95" i="5"/>
  <c r="V28" i="5"/>
  <c r="V119" i="5"/>
  <c r="Q86" i="5"/>
  <c r="V86" i="5"/>
  <c r="Q114" i="5"/>
  <c r="U114" i="5"/>
  <c r="V114" i="5"/>
  <c r="Q122" i="5"/>
  <c r="U122" i="5"/>
  <c r="V122" i="5"/>
  <c r="V91" i="5"/>
  <c r="R119" i="5"/>
  <c r="V83" i="5"/>
  <c r="V12" i="5"/>
  <c r="V52" i="5"/>
  <c r="R35" i="5"/>
  <c r="R67" i="5"/>
  <c r="Q119" i="5"/>
  <c r="Q118" i="5"/>
  <c r="U118" i="5"/>
  <c r="V118" i="5"/>
  <c r="Q82" i="5"/>
  <c r="V82" i="5"/>
  <c r="Q126" i="5"/>
  <c r="U126" i="5"/>
  <c r="V126" i="5"/>
  <c r="U89" i="5"/>
  <c r="V89" i="5"/>
  <c r="Q89" i="5"/>
  <c r="N81" i="5"/>
  <c r="S81" i="5"/>
  <c r="T81" i="5"/>
  <c r="U77" i="5"/>
  <c r="V77" i="5"/>
  <c r="Q77" i="5"/>
  <c r="U108" i="5"/>
  <c r="V108" i="5"/>
  <c r="Q108" i="5"/>
  <c r="R108" i="5"/>
  <c r="U124" i="5"/>
  <c r="V124" i="5"/>
  <c r="Q124" i="5"/>
  <c r="R124" i="5"/>
  <c r="U105" i="5"/>
  <c r="V105" i="5"/>
  <c r="Q105" i="5"/>
  <c r="N89" i="5"/>
  <c r="S89" i="5"/>
  <c r="T89" i="5"/>
  <c r="U101" i="5"/>
  <c r="V101" i="5"/>
  <c r="Q101" i="5"/>
  <c r="N77" i="5"/>
  <c r="S77" i="5"/>
  <c r="T77" i="5"/>
  <c r="U104" i="5"/>
  <c r="V104" i="5"/>
  <c r="Q104" i="5"/>
  <c r="R104" i="5"/>
  <c r="U80" i="5"/>
  <c r="V80" i="5"/>
  <c r="Q80" i="5"/>
  <c r="R80" i="5"/>
  <c r="U92" i="5"/>
  <c r="V92" i="5"/>
  <c r="Q92" i="5"/>
  <c r="R92" i="5"/>
  <c r="U128" i="5"/>
  <c r="V128" i="5"/>
  <c r="Q128" i="5"/>
  <c r="R128" i="5"/>
  <c r="U117" i="5"/>
  <c r="V117" i="5"/>
  <c r="Q117" i="5"/>
  <c r="N105" i="5"/>
  <c r="S105" i="5"/>
  <c r="T105" i="5"/>
  <c r="R89" i="5"/>
  <c r="U121" i="5"/>
  <c r="V121" i="5"/>
  <c r="Q121" i="5"/>
  <c r="N101" i="5"/>
  <c r="S101" i="5"/>
  <c r="T101" i="5"/>
  <c r="R121" i="5"/>
  <c r="U112" i="5"/>
  <c r="V112" i="5"/>
  <c r="Q112" i="5"/>
  <c r="R112" i="5"/>
  <c r="U132" i="5"/>
  <c r="V132" i="5"/>
  <c r="Q132" i="5"/>
  <c r="R132" i="5"/>
  <c r="N117" i="5"/>
  <c r="S117" i="5"/>
  <c r="T117" i="5"/>
  <c r="R105" i="5"/>
  <c r="O89" i="5"/>
  <c r="N121" i="5"/>
  <c r="S121" i="5"/>
  <c r="T121" i="5"/>
  <c r="R101" i="5"/>
  <c r="O121" i="5"/>
  <c r="O77" i="5"/>
  <c r="U96" i="5"/>
  <c r="V96" i="5"/>
  <c r="Q96" i="5"/>
  <c r="R96" i="5"/>
  <c r="R117" i="5"/>
  <c r="O105" i="5"/>
  <c r="U113" i="5"/>
  <c r="V113" i="5"/>
  <c r="Q113" i="5"/>
  <c r="U133" i="5"/>
  <c r="V133" i="5"/>
  <c r="Q133" i="5"/>
  <c r="O101" i="5"/>
  <c r="U97" i="5"/>
  <c r="V97" i="5"/>
  <c r="Q97" i="5"/>
  <c r="U84" i="5"/>
  <c r="V84" i="5"/>
  <c r="Q84" i="5"/>
  <c r="R84" i="5"/>
  <c r="U116" i="5"/>
  <c r="V116" i="5"/>
  <c r="Q116" i="5"/>
  <c r="R116" i="5"/>
  <c r="N113" i="5"/>
  <c r="S113" i="5"/>
  <c r="T113" i="5"/>
  <c r="N133" i="5"/>
  <c r="S133" i="5"/>
  <c r="T133" i="5"/>
  <c r="N97" i="5"/>
  <c r="S97" i="5"/>
  <c r="T97" i="5"/>
  <c r="U109" i="5"/>
  <c r="V109" i="5"/>
  <c r="Q109" i="5"/>
  <c r="N85" i="5"/>
  <c r="S85" i="5"/>
  <c r="T85" i="5"/>
  <c r="U100" i="5"/>
  <c r="V100" i="5"/>
  <c r="Q100" i="5"/>
  <c r="R100" i="5"/>
  <c r="U125" i="5"/>
  <c r="V125" i="5"/>
  <c r="Q125" i="5"/>
  <c r="U93" i="5"/>
  <c r="V93" i="5"/>
  <c r="Q93" i="5"/>
  <c r="N109" i="5"/>
  <c r="S109" i="5"/>
  <c r="T109" i="5"/>
  <c r="U129" i="5"/>
  <c r="V129" i="5"/>
  <c r="Q129" i="5"/>
  <c r="U76" i="5"/>
  <c r="V76" i="5"/>
  <c r="Q76" i="5"/>
  <c r="R76" i="5"/>
  <c r="U88" i="5"/>
  <c r="V88" i="5"/>
  <c r="Q88" i="5"/>
  <c r="R88" i="5"/>
  <c r="U120" i="5"/>
  <c r="V120" i="5"/>
  <c r="Q120" i="5"/>
  <c r="R120" i="5"/>
  <c r="U85" i="5"/>
  <c r="V85" i="5"/>
  <c r="Q85" i="5"/>
  <c r="N125" i="5"/>
  <c r="S125" i="5"/>
  <c r="T125" i="5"/>
  <c r="N93" i="5"/>
  <c r="S93" i="5"/>
  <c r="T93" i="5"/>
  <c r="U81" i="5"/>
  <c r="V81" i="5"/>
  <c r="Q81" i="5"/>
  <c r="N129" i="5"/>
  <c r="S129" i="5"/>
  <c r="T129" i="5"/>
  <c r="AH73" i="4"/>
  <c r="AF163" i="4"/>
  <c r="AF127" i="4"/>
  <c r="AF103" i="4"/>
  <c r="AH76" i="4"/>
  <c r="M74" i="5"/>
  <c r="N74" i="5" s="1"/>
  <c r="M66" i="5"/>
  <c r="N66" i="5" s="1"/>
  <c r="M58" i="5"/>
  <c r="S58" i="5" s="1"/>
  <c r="M50" i="5"/>
  <c r="N50" i="5" s="1"/>
  <c r="M42" i="5"/>
  <c r="S42" i="5" s="1"/>
  <c r="M34" i="5"/>
  <c r="S34" i="5" s="1"/>
  <c r="M26" i="5"/>
  <c r="N26" i="5" s="1"/>
  <c r="M18" i="5"/>
  <c r="N18" i="5" s="1"/>
  <c r="M10" i="5"/>
  <c r="N10" i="5" s="1"/>
  <c r="P74" i="5"/>
  <c r="P42" i="5"/>
  <c r="M73" i="5"/>
  <c r="S73" i="5" s="1"/>
  <c r="M65" i="5"/>
  <c r="S65" i="5" s="1"/>
  <c r="M57" i="5"/>
  <c r="S57" i="5" s="1"/>
  <c r="M49" i="5"/>
  <c r="S49" i="5" s="1"/>
  <c r="M41" i="5"/>
  <c r="S41" i="5" s="1"/>
  <c r="M33" i="5"/>
  <c r="S33" i="5" s="1"/>
  <c r="M25" i="5"/>
  <c r="S25" i="5" s="1"/>
  <c r="M17" i="5"/>
  <c r="S17" i="5" s="1"/>
  <c r="M9" i="5"/>
  <c r="N9" i="5" s="1"/>
  <c r="M3" i="2"/>
  <c r="M72" i="5"/>
  <c r="S72" i="5" s="1"/>
  <c r="M64" i="5"/>
  <c r="S64" i="5" s="1"/>
  <c r="M56" i="5"/>
  <c r="S56" i="5" s="1"/>
  <c r="M48" i="5"/>
  <c r="T48" i="5" s="1"/>
  <c r="M40" i="5"/>
  <c r="T40" i="5" s="1"/>
  <c r="M32" i="5"/>
  <c r="S32" i="5" s="1"/>
  <c r="M24" i="5"/>
  <c r="T24" i="5" s="1"/>
  <c r="M16" i="5"/>
  <c r="S16" i="5" s="1"/>
  <c r="M8" i="5"/>
  <c r="T8" i="5" s="1"/>
  <c r="P64" i="5"/>
  <c r="V64" i="5" s="1"/>
  <c r="P32" i="5"/>
  <c r="U32" i="5" s="1"/>
  <c r="M71" i="5"/>
  <c r="O71" i="5" s="1"/>
  <c r="M63" i="5"/>
  <c r="O63" i="5" s="1"/>
  <c r="M55" i="5"/>
  <c r="O55" i="5" s="1"/>
  <c r="M47" i="5"/>
  <c r="O47" i="5" s="1"/>
  <c r="M39" i="5"/>
  <c r="O39" i="5" s="1"/>
  <c r="M31" i="5"/>
  <c r="O31" i="5" s="1"/>
  <c r="M23" i="5"/>
  <c r="O23" i="5" s="1"/>
  <c r="M15" i="5"/>
  <c r="O15" i="5" s="1"/>
  <c r="M7" i="5"/>
  <c r="O7" i="5" s="1"/>
  <c r="P23" i="5"/>
  <c r="R23" i="5" s="1"/>
  <c r="M70" i="5"/>
  <c r="O70" i="5" s="1"/>
  <c r="M62" i="5"/>
  <c r="O62" i="5" s="1"/>
  <c r="M54" i="5"/>
  <c r="O54" i="5" s="1"/>
  <c r="M46" i="5"/>
  <c r="O46" i="5" s="1"/>
  <c r="M38" i="5"/>
  <c r="O38" i="5" s="1"/>
  <c r="M30" i="5"/>
  <c r="O30" i="5" s="1"/>
  <c r="M22" i="5"/>
  <c r="O22" i="5" s="1"/>
  <c r="M14" i="5"/>
  <c r="O14" i="5" s="1"/>
  <c r="M6" i="5"/>
  <c r="S6" i="5" s="1"/>
  <c r="P54" i="5"/>
  <c r="R54" i="5" s="1"/>
  <c r="P46" i="5"/>
  <c r="R46" i="5" s="1"/>
  <c r="P22" i="5"/>
  <c r="M69" i="5"/>
  <c r="O69" i="5" s="1"/>
  <c r="M61" i="5"/>
  <c r="T61" i="5" s="1"/>
  <c r="M53" i="5"/>
  <c r="S53" i="5" s="1"/>
  <c r="M45" i="5"/>
  <c r="S45" i="5" s="1"/>
  <c r="M37" i="5"/>
  <c r="O37" i="5" s="1"/>
  <c r="M29" i="5"/>
  <c r="T29" i="5" s="1"/>
  <c r="M21" i="5"/>
  <c r="T21" i="5" s="1"/>
  <c r="M13" i="5"/>
  <c r="O13" i="5" s="1"/>
  <c r="M5" i="5"/>
  <c r="O5" i="5" s="1"/>
  <c r="P61" i="5"/>
  <c r="R61" i="5" s="1"/>
  <c r="P45" i="5"/>
  <c r="V45" i="5" s="1"/>
  <c r="P29" i="5"/>
  <c r="R29" i="5" s="1"/>
  <c r="M3" i="5"/>
  <c r="O3" i="5" s="1"/>
  <c r="M68" i="5"/>
  <c r="S68" i="5" s="1"/>
  <c r="M60" i="5"/>
  <c r="S60" i="5" s="1"/>
  <c r="M52" i="5"/>
  <c r="S52" i="5" s="1"/>
  <c r="M44" i="5"/>
  <c r="M36" i="5"/>
  <c r="S36" i="5" s="1"/>
  <c r="M28" i="5"/>
  <c r="S28" i="5" s="1"/>
  <c r="M20" i="5"/>
  <c r="S20" i="5" s="1"/>
  <c r="M12" i="5"/>
  <c r="S12" i="5" s="1"/>
  <c r="M4" i="5"/>
  <c r="O4" i="5" s="1"/>
  <c r="M67" i="5"/>
  <c r="O67" i="5" s="1"/>
  <c r="M59" i="5"/>
  <c r="O59" i="5" s="1"/>
  <c r="M51" i="5"/>
  <c r="O51" i="5" s="1"/>
  <c r="M43" i="5"/>
  <c r="O43" i="5" s="1"/>
  <c r="M35" i="5"/>
  <c r="O35" i="5" s="1"/>
  <c r="M27" i="5"/>
  <c r="S27" i="5" s="1"/>
  <c r="M19" i="5"/>
  <c r="O19" i="5" s="1"/>
  <c r="M11" i="5"/>
  <c r="O11" i="5" s="1"/>
  <c r="P27" i="5"/>
  <c r="V27" i="5" s="1"/>
  <c r="Q3" i="2"/>
  <c r="R53" i="5"/>
  <c r="R21" i="5"/>
  <c r="R13" i="5"/>
  <c r="V21" i="5"/>
  <c r="V53" i="5"/>
  <c r="V59" i="5"/>
  <c r="R59" i="5"/>
  <c r="V19" i="5"/>
  <c r="R37" i="5"/>
  <c r="V51" i="5"/>
  <c r="R69" i="5"/>
  <c r="R19" i="5"/>
  <c r="R51" i="5"/>
  <c r="V11" i="5"/>
  <c r="V43" i="5"/>
  <c r="R11" i="5"/>
  <c r="R43" i="5"/>
  <c r="U6" i="5"/>
  <c r="Q6" i="5"/>
  <c r="V35" i="5"/>
  <c r="V67" i="5"/>
  <c r="Q4" i="5"/>
  <c r="R4" i="5"/>
  <c r="V4" i="5"/>
  <c r="U4" i="5"/>
  <c r="Q5" i="5"/>
  <c r="U5" i="5"/>
  <c r="V5" i="5"/>
  <c r="R5" i="5"/>
  <c r="Q8" i="5"/>
  <c r="V8" i="5"/>
  <c r="U8" i="5"/>
  <c r="R8" i="5"/>
  <c r="R3" i="5"/>
  <c r="R38" i="5"/>
  <c r="R62" i="5"/>
  <c r="U20" i="5"/>
  <c r="Q20" i="5"/>
  <c r="Q3" i="5"/>
  <c r="Q13" i="5"/>
  <c r="U13" i="5"/>
  <c r="R52" i="5"/>
  <c r="Q69" i="5"/>
  <c r="U69" i="5"/>
  <c r="V20" i="5"/>
  <c r="R31" i="5"/>
  <c r="V36" i="5"/>
  <c r="V44" i="5"/>
  <c r="R63" i="5"/>
  <c r="V68" i="5"/>
  <c r="R71" i="5"/>
  <c r="U12" i="5"/>
  <c r="Q12" i="5"/>
  <c r="R20" i="5"/>
  <c r="Q37" i="5"/>
  <c r="U37" i="5"/>
  <c r="V13" i="5"/>
  <c r="U16" i="5"/>
  <c r="Q16" i="5"/>
  <c r="U24" i="5"/>
  <c r="Q24" i="5"/>
  <c r="V37" i="5"/>
  <c r="R39" i="5"/>
  <c r="U40" i="5"/>
  <c r="Q40" i="5"/>
  <c r="U48" i="5"/>
  <c r="Q48" i="5"/>
  <c r="U56" i="5"/>
  <c r="Q56" i="5"/>
  <c r="V69" i="5"/>
  <c r="U72" i="5"/>
  <c r="Q72" i="5"/>
  <c r="U28" i="5"/>
  <c r="Q28" i="5"/>
  <c r="U68" i="5"/>
  <c r="Q68" i="5"/>
  <c r="R12" i="5"/>
  <c r="R28" i="5"/>
  <c r="R6" i="5"/>
  <c r="U3" i="5"/>
  <c r="R16" i="5"/>
  <c r="R24" i="5"/>
  <c r="R25" i="5"/>
  <c r="R40" i="5"/>
  <c r="R48" i="5"/>
  <c r="R56" i="5"/>
  <c r="R72" i="5"/>
  <c r="Q21" i="5"/>
  <c r="U21" i="5"/>
  <c r="R10" i="5"/>
  <c r="R26" i="5"/>
  <c r="R41" i="5"/>
  <c r="R50" i="5"/>
  <c r="R57" i="5"/>
  <c r="R58" i="5"/>
  <c r="U36" i="5"/>
  <c r="Q36" i="5"/>
  <c r="U44" i="5"/>
  <c r="Q44" i="5"/>
  <c r="U52" i="5"/>
  <c r="Q52" i="5"/>
  <c r="U60" i="5"/>
  <c r="Q60" i="5"/>
  <c r="Q53" i="5"/>
  <c r="U53" i="5"/>
  <c r="R60" i="5"/>
  <c r="U11" i="5"/>
  <c r="Q11" i="5"/>
  <c r="V16" i="5"/>
  <c r="R18" i="5"/>
  <c r="U19" i="5"/>
  <c r="Q19" i="5"/>
  <c r="V24" i="5"/>
  <c r="R34" i="5"/>
  <c r="U35" i="5"/>
  <c r="Q35" i="5"/>
  <c r="V40" i="5"/>
  <c r="U43" i="5"/>
  <c r="Q43" i="5"/>
  <c r="V48" i="5"/>
  <c r="U51" i="5"/>
  <c r="Q51" i="5"/>
  <c r="V56" i="5"/>
  <c r="U59" i="5"/>
  <c r="Q59" i="5"/>
  <c r="R66" i="5"/>
  <c r="U67" i="5"/>
  <c r="Q67" i="5"/>
  <c r="V72" i="5"/>
  <c r="R3" i="2"/>
  <c r="AE6" i="4"/>
  <c r="AF214" i="4"/>
  <c r="AF212" i="4"/>
  <c r="AF208" i="4"/>
  <c r="AF91" i="4"/>
  <c r="AG5" i="4"/>
  <c r="AE213" i="4"/>
  <c r="AF192" i="4"/>
  <c r="AG178" i="4"/>
  <c r="AG146" i="4"/>
  <c r="AF213" i="4"/>
  <c r="AG179" i="4"/>
  <c r="AE211" i="4"/>
  <c r="AE205" i="4"/>
  <c r="AE203" i="4"/>
  <c r="AF87" i="4"/>
  <c r="AG144" i="4"/>
  <c r="AG207" i="4"/>
  <c r="AG203" i="4"/>
  <c r="AG191" i="4"/>
  <c r="AG196" i="4"/>
  <c r="AF147" i="4"/>
  <c r="AF145" i="4"/>
  <c r="AE20" i="4"/>
  <c r="AG143" i="4"/>
  <c r="AE158" i="4"/>
  <c r="AE152" i="4"/>
  <c r="AE150" i="4"/>
  <c r="AF138" i="4"/>
  <c r="AF110" i="4"/>
  <c r="AF104" i="4"/>
  <c r="AF96" i="4"/>
  <c r="AF92" i="4"/>
  <c r="AF19" i="4"/>
  <c r="AG13" i="4"/>
  <c r="AF11" i="4"/>
  <c r="AF5" i="4"/>
  <c r="AG145" i="4"/>
  <c r="AF209" i="4"/>
  <c r="AF193" i="4"/>
  <c r="AF204" i="4"/>
  <c r="AF203" i="4"/>
  <c r="AE201" i="4"/>
  <c r="AF195" i="4"/>
  <c r="AG124" i="4"/>
  <c r="AG118" i="4"/>
  <c r="AG112" i="4"/>
  <c r="AG8" i="4"/>
  <c r="AF202" i="4"/>
  <c r="AF198" i="4"/>
  <c r="AE195" i="4"/>
  <c r="AF191" i="4"/>
  <c r="AF155" i="4"/>
  <c r="AF151" i="4"/>
  <c r="AF143" i="4"/>
  <c r="AF128" i="4"/>
  <c r="AF124" i="4"/>
  <c r="AF112" i="4"/>
  <c r="AF12" i="4"/>
  <c r="AF8" i="4"/>
  <c r="AE208" i="4"/>
  <c r="AF194" i="4"/>
  <c r="AE191" i="4"/>
  <c r="AF139" i="4"/>
  <c r="AF15" i="4"/>
  <c r="AF13" i="4"/>
  <c r="AG208" i="4"/>
  <c r="AE133" i="4"/>
  <c r="AE131" i="4"/>
  <c r="AE19" i="4"/>
  <c r="AE9" i="4"/>
  <c r="AE7" i="4"/>
  <c r="AF182" i="4"/>
  <c r="AE176" i="4"/>
  <c r="AG111" i="4"/>
  <c r="AE18" i="4"/>
  <c r="AE16" i="4"/>
  <c r="AE14" i="4"/>
  <c r="AF211" i="4"/>
  <c r="AG201" i="4"/>
  <c r="AG199" i="4"/>
  <c r="AF197" i="4"/>
  <c r="AF125" i="4"/>
  <c r="AF65" i="4"/>
  <c r="AF20" i="4"/>
  <c r="AF7" i="4"/>
  <c r="AE109" i="4"/>
  <c r="AE209" i="4"/>
  <c r="AG205" i="4"/>
  <c r="AE204" i="4"/>
  <c r="AF200" i="4"/>
  <c r="AE199" i="4"/>
  <c r="AG195" i="4"/>
  <c r="AE194" i="4"/>
  <c r="AF190" i="4"/>
  <c r="AE183" i="4"/>
  <c r="AF162" i="4"/>
  <c r="AF160" i="4"/>
  <c r="AF152" i="4"/>
  <c r="AF141" i="4"/>
  <c r="AG129" i="4"/>
  <c r="AG127" i="4"/>
  <c r="AF119" i="4"/>
  <c r="AE117" i="4"/>
  <c r="AE111" i="4"/>
  <c r="AF98" i="4"/>
  <c r="AF88" i="4"/>
  <c r="AF84" i="4"/>
  <c r="AF80" i="4"/>
  <c r="AF68" i="4"/>
  <c r="AF66" i="4"/>
  <c r="AG16" i="4"/>
  <c r="AE214" i="4"/>
  <c r="AF210" i="4"/>
  <c r="AG204" i="4"/>
  <c r="AF199" i="4"/>
  <c r="AE197" i="4"/>
  <c r="AG193" i="4"/>
  <c r="AE192" i="4"/>
  <c r="AF171" i="4"/>
  <c r="AF169" i="4"/>
  <c r="AF167" i="4"/>
  <c r="AF165" i="4"/>
  <c r="AF129" i="4"/>
  <c r="AG12" i="4"/>
  <c r="AG197" i="4"/>
  <c r="AE212" i="4"/>
  <c r="AE207" i="4"/>
  <c r="AE202" i="4"/>
  <c r="AG192" i="4"/>
  <c r="AE161" i="4"/>
  <c r="AE159" i="4"/>
  <c r="AF150" i="4"/>
  <c r="AE138" i="4"/>
  <c r="AE17" i="4"/>
  <c r="AE15" i="4"/>
  <c r="AG14" i="4"/>
  <c r="AG209" i="4"/>
  <c r="AF172" i="4"/>
  <c r="AG213" i="4"/>
  <c r="AG212" i="4"/>
  <c r="AF207" i="4"/>
  <c r="AF196" i="4"/>
  <c r="AE132" i="4"/>
  <c r="AE128" i="4"/>
  <c r="AG20" i="4"/>
  <c r="AE13" i="4"/>
  <c r="AE11" i="4"/>
  <c r="AG141" i="4"/>
  <c r="AG211" i="4"/>
  <c r="AE210" i="4"/>
  <c r="AF206" i="4"/>
  <c r="AF205" i="4"/>
  <c r="AG200" i="4"/>
  <c r="AE193" i="4"/>
  <c r="AE182" i="4"/>
  <c r="AF161" i="4"/>
  <c r="AF153" i="4"/>
  <c r="AE145" i="4"/>
  <c r="AF140" i="4"/>
  <c r="AG128" i="4"/>
  <c r="AF126" i="4"/>
  <c r="AE118" i="4"/>
  <c r="AF111" i="4"/>
  <c r="AF109" i="4"/>
  <c r="AF97" i="4"/>
  <c r="AF83" i="4"/>
  <c r="AF79" i="4"/>
  <c r="AF71" i="4"/>
  <c r="AE10" i="4"/>
  <c r="AE8" i="4"/>
  <c r="AG7" i="4"/>
  <c r="AG214" i="4"/>
  <c r="AG210" i="4"/>
  <c r="AG206" i="4"/>
  <c r="AG202" i="4"/>
  <c r="AG198" i="4"/>
  <c r="AG194" i="4"/>
  <c r="AG190" i="4"/>
  <c r="AE181" i="4"/>
  <c r="AE179" i="4"/>
  <c r="AE163" i="4"/>
  <c r="AE156" i="4"/>
  <c r="AE149" i="4"/>
  <c r="AE147" i="4"/>
  <c r="AE142" i="4"/>
  <c r="AE137" i="4"/>
  <c r="AG132" i="4"/>
  <c r="AF131" i="4"/>
  <c r="AG117" i="4"/>
  <c r="AE110" i="4"/>
  <c r="AG6" i="4"/>
  <c r="AE177" i="4"/>
  <c r="AE174" i="4"/>
  <c r="AE154" i="4"/>
  <c r="AG142" i="4"/>
  <c r="AE140" i="4"/>
  <c r="AG137" i="4"/>
  <c r="AF132" i="4"/>
  <c r="AE130" i="4"/>
  <c r="AE125" i="4"/>
  <c r="AE123" i="4"/>
  <c r="AF117" i="4"/>
  <c r="AG110" i="4"/>
  <c r="AG15" i="4"/>
  <c r="AF14" i="4"/>
  <c r="AF6" i="4"/>
  <c r="AF179" i="4"/>
  <c r="AF156" i="4"/>
  <c r="AF149" i="4"/>
  <c r="AE143" i="4"/>
  <c r="AG140" i="4"/>
  <c r="AF137" i="4"/>
  <c r="AG130" i="4"/>
  <c r="AG125" i="4"/>
  <c r="AG123" i="4"/>
  <c r="AF99" i="4"/>
  <c r="AG176" i="4"/>
  <c r="AF158" i="4"/>
  <c r="AG17" i="4"/>
  <c r="AF16" i="4"/>
  <c r="AG9" i="4"/>
  <c r="AE180" i="4"/>
  <c r="AE178" i="4"/>
  <c r="AF176" i="4"/>
  <c r="AE164" i="4"/>
  <c r="AE157" i="4"/>
  <c r="AE155" i="4"/>
  <c r="AE148" i="4"/>
  <c r="AG138" i="4"/>
  <c r="AG133" i="4"/>
  <c r="AG131" i="4"/>
  <c r="AE126" i="4"/>
  <c r="AE119" i="4"/>
  <c r="AG18" i="4"/>
  <c r="AF17" i="4"/>
  <c r="AG10" i="4"/>
  <c r="AF9" i="4"/>
  <c r="AG177" i="4"/>
  <c r="AE175" i="4"/>
  <c r="AF174" i="4"/>
  <c r="AF168" i="4"/>
  <c r="AE162" i="4"/>
  <c r="AF154" i="4"/>
  <c r="AE146" i="4"/>
  <c r="AE141" i="4"/>
  <c r="AE139" i="4"/>
  <c r="AF133" i="4"/>
  <c r="AF130" i="4"/>
  <c r="AG126" i="4"/>
  <c r="AE124" i="4"/>
  <c r="AG119" i="4"/>
  <c r="AG19" i="4"/>
  <c r="AF18" i="4"/>
  <c r="AG11" i="4"/>
  <c r="AF10" i="4"/>
  <c r="AF177" i="4"/>
  <c r="AF173" i="4"/>
  <c r="AF164" i="4"/>
  <c r="AE160" i="4"/>
  <c r="AF159" i="4"/>
  <c r="AF157" i="4"/>
  <c r="AE153" i="4"/>
  <c r="AE151" i="4"/>
  <c r="AF148" i="4"/>
  <c r="AE144" i="4"/>
  <c r="AG139" i="4"/>
  <c r="AE129" i="4"/>
  <c r="AE127" i="4"/>
  <c r="AF123" i="4"/>
  <c r="AF118" i="4"/>
  <c r="AE112" i="4"/>
  <c r="AF100" i="4"/>
  <c r="AF72" i="4"/>
  <c r="AE170" i="4"/>
  <c r="AG170" i="4"/>
  <c r="AE166" i="4"/>
  <c r="AG166" i="4"/>
  <c r="AE95" i="4"/>
  <c r="AG95" i="4"/>
  <c r="AE70" i="4"/>
  <c r="AG70" i="4"/>
  <c r="AF70" i="4"/>
  <c r="AF178" i="4"/>
  <c r="AE93" i="4"/>
  <c r="AG93" i="4"/>
  <c r="AF93" i="4"/>
  <c r="AE90" i="4"/>
  <c r="AG90" i="4"/>
  <c r="AF90" i="4"/>
  <c r="AE85" i="4"/>
  <c r="AG85" i="4"/>
  <c r="AF85" i="4"/>
  <c r="AG180" i="4"/>
  <c r="AE171" i="4"/>
  <c r="AG171" i="4"/>
  <c r="AE167" i="4"/>
  <c r="AG167" i="4"/>
  <c r="AE78" i="4"/>
  <c r="AG78" i="4"/>
  <c r="AF78" i="4"/>
  <c r="AG181" i="4"/>
  <c r="AF180" i="4"/>
  <c r="AE81" i="4"/>
  <c r="AG81" i="4"/>
  <c r="AF81" i="4"/>
  <c r="AG182" i="4"/>
  <c r="AF181" i="4"/>
  <c r="AG174" i="4"/>
  <c r="AE172" i="4"/>
  <c r="AG172" i="4"/>
  <c r="AE168" i="4"/>
  <c r="AG168" i="4"/>
  <c r="AE103" i="4"/>
  <c r="AG103" i="4"/>
  <c r="AF95" i="4"/>
  <c r="AE86" i="4"/>
  <c r="AG86" i="4"/>
  <c r="AF86" i="4"/>
  <c r="AE69" i="4"/>
  <c r="AG69" i="4"/>
  <c r="AF69" i="4"/>
  <c r="AE67" i="4"/>
  <c r="AF67" i="4"/>
  <c r="AG183" i="4"/>
  <c r="AG175" i="4"/>
  <c r="AF170" i="4"/>
  <c r="AF166" i="4"/>
  <c r="AE101" i="4"/>
  <c r="AG101" i="4"/>
  <c r="AF101" i="4"/>
  <c r="AE99" i="4"/>
  <c r="AG99" i="4"/>
  <c r="AE89" i="4"/>
  <c r="AG89" i="4"/>
  <c r="AF89" i="4"/>
  <c r="AF175" i="4"/>
  <c r="AE173" i="4"/>
  <c r="AG173" i="4"/>
  <c r="AE169" i="4"/>
  <c r="AG169" i="4"/>
  <c r="AE165" i="4"/>
  <c r="AG165" i="4"/>
  <c r="AE77" i="4"/>
  <c r="AG77" i="4"/>
  <c r="AF77" i="4"/>
  <c r="AF183" i="4"/>
  <c r="AE82" i="4"/>
  <c r="AG82" i="4"/>
  <c r="AF82" i="4"/>
  <c r="AG164" i="4"/>
  <c r="AG163" i="4"/>
  <c r="AG162" i="4"/>
  <c r="AG161" i="4"/>
  <c r="AG160" i="4"/>
  <c r="AG159" i="4"/>
  <c r="AG158" i="4"/>
  <c r="AG157" i="4"/>
  <c r="AG156" i="4"/>
  <c r="AG155" i="4"/>
  <c r="AG154" i="4"/>
  <c r="AG153" i="4"/>
  <c r="AG152" i="4"/>
  <c r="AG151" i="4"/>
  <c r="AG150" i="4"/>
  <c r="AG149" i="4"/>
  <c r="AG148" i="4"/>
  <c r="AG147" i="4"/>
  <c r="AE104" i="4"/>
  <c r="AG104" i="4"/>
  <c r="AE96" i="4"/>
  <c r="AG96" i="4"/>
  <c r="AE64" i="4"/>
  <c r="AF64" i="4"/>
  <c r="AG64" i="4"/>
  <c r="AE62" i="4"/>
  <c r="AE60" i="4"/>
  <c r="AE58" i="4"/>
  <c r="AF58" i="4"/>
  <c r="AG58" i="4"/>
  <c r="AE56" i="4"/>
  <c r="AF56" i="4"/>
  <c r="AG56" i="4"/>
  <c r="AE54" i="4"/>
  <c r="AF54" i="4"/>
  <c r="AG54" i="4"/>
  <c r="AE52" i="4"/>
  <c r="AF52" i="4"/>
  <c r="AG52" i="4"/>
  <c r="AE50" i="4"/>
  <c r="AF50" i="4"/>
  <c r="AG50" i="4"/>
  <c r="AE48" i="4"/>
  <c r="AF48" i="4"/>
  <c r="AG48" i="4"/>
  <c r="AE46" i="4"/>
  <c r="AF46" i="4"/>
  <c r="AG46" i="4"/>
  <c r="AE44" i="4"/>
  <c r="AF44" i="4"/>
  <c r="AG44" i="4"/>
  <c r="AE42" i="4"/>
  <c r="AF42" i="4"/>
  <c r="AG42" i="4"/>
  <c r="AE40" i="4"/>
  <c r="AF40" i="4"/>
  <c r="AG40" i="4"/>
  <c r="AE38" i="4"/>
  <c r="AF38" i="4"/>
  <c r="AG38" i="4"/>
  <c r="AE36" i="4"/>
  <c r="AF36" i="4"/>
  <c r="AG36" i="4"/>
  <c r="AE34" i="4"/>
  <c r="AF34" i="4"/>
  <c r="AG34" i="4"/>
  <c r="AE32" i="4"/>
  <c r="AF32" i="4"/>
  <c r="AG32" i="4"/>
  <c r="AE30" i="4"/>
  <c r="AE28" i="4"/>
  <c r="AF28" i="4"/>
  <c r="AG28" i="4"/>
  <c r="AE26" i="4"/>
  <c r="AF26" i="4"/>
  <c r="AG26" i="4"/>
  <c r="AE24" i="4"/>
  <c r="AF24" i="4"/>
  <c r="AG24" i="4"/>
  <c r="AE22" i="4"/>
  <c r="AF22" i="4"/>
  <c r="AG22" i="4"/>
  <c r="AE102" i="4"/>
  <c r="AG102" i="4"/>
  <c r="AE94" i="4"/>
  <c r="AG94" i="4"/>
  <c r="AG109" i="4"/>
  <c r="AE97" i="4"/>
  <c r="AG97" i="4"/>
  <c r="AE91" i="4"/>
  <c r="AG91" i="4"/>
  <c r="AE87" i="4"/>
  <c r="AG87" i="4"/>
  <c r="AE83" i="4"/>
  <c r="AG83" i="4"/>
  <c r="AE79" i="4"/>
  <c r="AG79" i="4"/>
  <c r="AE71" i="4"/>
  <c r="AG71" i="4"/>
  <c r="AE65" i="4"/>
  <c r="AG65" i="4"/>
  <c r="AE100" i="4"/>
  <c r="AG100" i="4"/>
  <c r="AE92" i="4"/>
  <c r="AG92" i="4"/>
  <c r="AE68" i="4"/>
  <c r="AE63" i="4"/>
  <c r="AF63" i="4"/>
  <c r="AG63" i="4"/>
  <c r="AE61" i="4"/>
  <c r="AE59" i="4"/>
  <c r="AF59" i="4"/>
  <c r="AG59" i="4"/>
  <c r="AE57" i="4"/>
  <c r="AF57" i="4"/>
  <c r="AG57" i="4"/>
  <c r="AE55" i="4"/>
  <c r="AF55" i="4"/>
  <c r="AG55" i="4"/>
  <c r="AE53" i="4"/>
  <c r="AF53" i="4"/>
  <c r="AG53" i="4"/>
  <c r="AE51" i="4"/>
  <c r="AF51" i="4"/>
  <c r="AG51" i="4"/>
  <c r="AE49" i="4"/>
  <c r="AF49" i="4"/>
  <c r="AG49" i="4"/>
  <c r="AE47" i="4"/>
  <c r="AF47" i="4"/>
  <c r="AG47" i="4"/>
  <c r="AE45" i="4"/>
  <c r="AF45" i="4"/>
  <c r="AG45" i="4"/>
  <c r="AE43" i="4"/>
  <c r="AF43" i="4"/>
  <c r="AG43" i="4"/>
  <c r="AE41" i="4"/>
  <c r="AF41" i="4"/>
  <c r="AG41" i="4"/>
  <c r="AE39" i="4"/>
  <c r="AF39" i="4"/>
  <c r="AG39" i="4"/>
  <c r="AE37" i="4"/>
  <c r="AF37" i="4"/>
  <c r="AG37" i="4"/>
  <c r="AE35" i="4"/>
  <c r="AF35" i="4"/>
  <c r="AG35" i="4"/>
  <c r="AE33" i="4"/>
  <c r="AF33" i="4"/>
  <c r="AG33" i="4"/>
  <c r="AE31" i="4"/>
  <c r="AE29" i="4"/>
  <c r="AF29" i="4"/>
  <c r="AG29" i="4"/>
  <c r="AE27" i="4"/>
  <c r="AF27" i="4"/>
  <c r="AG27" i="4"/>
  <c r="AE25" i="4"/>
  <c r="AF25" i="4"/>
  <c r="AG25" i="4"/>
  <c r="AE23" i="4"/>
  <c r="AF23" i="4"/>
  <c r="AG23" i="4"/>
  <c r="AE21" i="4"/>
  <c r="AF21" i="4"/>
  <c r="AG21" i="4"/>
  <c r="AE88" i="4"/>
  <c r="AG88" i="4"/>
  <c r="AE84" i="4"/>
  <c r="AG84" i="4"/>
  <c r="AE80" i="4"/>
  <c r="AG80" i="4"/>
  <c r="AE72" i="4"/>
  <c r="AG72" i="4"/>
  <c r="AF102" i="4"/>
  <c r="AE98" i="4"/>
  <c r="AG98" i="4"/>
  <c r="AF94" i="4"/>
  <c r="AE66" i="4"/>
  <c r="S3" i="2" l="1"/>
  <c r="T3" i="2"/>
  <c r="O3" i="2"/>
  <c r="N3" i="2"/>
  <c r="AH200" i="4"/>
  <c r="AH206" i="4"/>
  <c r="AH161" i="4"/>
  <c r="AH196" i="4"/>
  <c r="N46" i="5"/>
  <c r="S18" i="5"/>
  <c r="T72" i="5"/>
  <c r="N8" i="5"/>
  <c r="T46" i="5"/>
  <c r="T56" i="5"/>
  <c r="V32" i="5"/>
  <c r="N55" i="5"/>
  <c r="N34" i="5"/>
  <c r="N70" i="5"/>
  <c r="S26" i="5"/>
  <c r="T32" i="5"/>
  <c r="T55" i="5"/>
  <c r="T22" i="5"/>
  <c r="N38" i="5"/>
  <c r="N42" i="5"/>
  <c r="U61" i="5"/>
  <c r="S59" i="5"/>
  <c r="S50" i="5"/>
  <c r="S43" i="5"/>
  <c r="T45" i="5"/>
  <c r="T39" i="5"/>
  <c r="N59" i="5"/>
  <c r="T16" i="5"/>
  <c r="S9" i="5"/>
  <c r="S47" i="5"/>
  <c r="S37" i="5"/>
  <c r="T37" i="5"/>
  <c r="T47" i="5"/>
  <c r="N39" i="5"/>
  <c r="V61" i="5"/>
  <c r="N58" i="5"/>
  <c r="S21" i="5"/>
  <c r="T38" i="5"/>
  <c r="S38" i="5"/>
  <c r="Q29" i="5"/>
  <c r="T23" i="5"/>
  <c r="Q64" i="5"/>
  <c r="N22" i="5"/>
  <c r="N51" i="5"/>
  <c r="N11" i="5"/>
  <c r="R64" i="5"/>
  <c r="U64" i="5"/>
  <c r="S3" i="5"/>
  <c r="V29" i="5"/>
  <c r="N62" i="5"/>
  <c r="S11" i="5"/>
  <c r="T64" i="5"/>
  <c r="N35" i="5"/>
  <c r="N47" i="5"/>
  <c r="S62" i="5"/>
  <c r="U29" i="5"/>
  <c r="T69" i="5"/>
  <c r="N23" i="5"/>
  <c r="S48" i="5"/>
  <c r="N54" i="5"/>
  <c r="Q61" i="5"/>
  <c r="T70" i="5"/>
  <c r="S61" i="5"/>
  <c r="T15" i="5"/>
  <c r="S31" i="5"/>
  <c r="R32" i="5"/>
  <c r="T6" i="5"/>
  <c r="N7" i="5"/>
  <c r="N27" i="5"/>
  <c r="S71" i="5"/>
  <c r="N43" i="5"/>
  <c r="T71" i="5"/>
  <c r="T31" i="5"/>
  <c r="Q32" i="5"/>
  <c r="S70" i="5"/>
  <c r="T7" i="5"/>
  <c r="T54" i="5"/>
  <c r="T62" i="5"/>
  <c r="N71" i="5"/>
  <c r="N31" i="5"/>
  <c r="S69" i="5"/>
  <c r="S51" i="5"/>
  <c r="S39" i="5"/>
  <c r="T43" i="5"/>
  <c r="N67" i="5"/>
  <c r="S10" i="5"/>
  <c r="S24" i="5"/>
  <c r="N69" i="5"/>
  <c r="S23" i="5"/>
  <c r="S54" i="5"/>
  <c r="T13" i="5"/>
  <c r="S14" i="5"/>
  <c r="S13" i="5"/>
  <c r="S40" i="5"/>
  <c r="S46" i="5"/>
  <c r="N14" i="5"/>
  <c r="Q27" i="5"/>
  <c r="R27" i="5"/>
  <c r="U27" i="5"/>
  <c r="S15" i="5"/>
  <c r="N13" i="5"/>
  <c r="N19" i="5"/>
  <c r="T14" i="5"/>
  <c r="N15" i="5"/>
  <c r="S7" i="5"/>
  <c r="AH211" i="4"/>
  <c r="AH5" i="4"/>
  <c r="AH203" i="4"/>
  <c r="O44" i="5"/>
  <c r="N44" i="5"/>
  <c r="T44" i="5"/>
  <c r="O49" i="5"/>
  <c r="T49" i="5"/>
  <c r="N49" i="5"/>
  <c r="O66" i="5"/>
  <c r="T66" i="5"/>
  <c r="T3" i="5"/>
  <c r="R45" i="5"/>
  <c r="O52" i="5"/>
  <c r="N52" i="5"/>
  <c r="T52" i="5"/>
  <c r="T51" i="5"/>
  <c r="O61" i="5"/>
  <c r="N61" i="5"/>
  <c r="O24" i="5"/>
  <c r="N24" i="5"/>
  <c r="O57" i="5"/>
  <c r="T57" i="5"/>
  <c r="N57" i="5"/>
  <c r="O10" i="5"/>
  <c r="T10" i="5"/>
  <c r="O74" i="5"/>
  <c r="T74" i="5"/>
  <c r="O53" i="5"/>
  <c r="N53" i="5"/>
  <c r="O16" i="5"/>
  <c r="N16" i="5"/>
  <c r="S66" i="5"/>
  <c r="N3" i="5"/>
  <c r="O60" i="5"/>
  <c r="N60" i="5"/>
  <c r="T60" i="5"/>
  <c r="T59" i="5"/>
  <c r="O32" i="5"/>
  <c r="N32" i="5"/>
  <c r="O65" i="5"/>
  <c r="T65" i="5"/>
  <c r="N65" i="5"/>
  <c r="O18" i="5"/>
  <c r="T18" i="5"/>
  <c r="S74" i="5"/>
  <c r="S44" i="5"/>
  <c r="S67" i="5"/>
  <c r="S35" i="5"/>
  <c r="S19" i="5"/>
  <c r="U45" i="5"/>
  <c r="N63" i="5"/>
  <c r="O68" i="5"/>
  <c r="T68" i="5"/>
  <c r="N68" i="5"/>
  <c r="T67" i="5"/>
  <c r="S63" i="5"/>
  <c r="S55" i="5"/>
  <c r="O40" i="5"/>
  <c r="N40" i="5"/>
  <c r="O9" i="5"/>
  <c r="T9" i="5"/>
  <c r="O73" i="5"/>
  <c r="T73" i="5"/>
  <c r="N73" i="5"/>
  <c r="O26" i="5"/>
  <c r="T26" i="5"/>
  <c r="Q45" i="5"/>
  <c r="O12" i="5"/>
  <c r="T12" i="5"/>
  <c r="N12" i="5"/>
  <c r="O21" i="5"/>
  <c r="N21" i="5"/>
  <c r="O48" i="5"/>
  <c r="N48" i="5"/>
  <c r="O17" i="5"/>
  <c r="T17" i="5"/>
  <c r="N17" i="5"/>
  <c r="O34" i="5"/>
  <c r="T34" i="5"/>
  <c r="S30" i="5"/>
  <c r="O20" i="5"/>
  <c r="N20" i="5"/>
  <c r="T20" i="5"/>
  <c r="T11" i="5"/>
  <c r="O29" i="5"/>
  <c r="N29" i="5"/>
  <c r="O6" i="5"/>
  <c r="N6" i="5"/>
  <c r="O56" i="5"/>
  <c r="N56" i="5"/>
  <c r="O25" i="5"/>
  <c r="T25" i="5"/>
  <c r="N25" i="5"/>
  <c r="O42" i="5"/>
  <c r="T42" i="5"/>
  <c r="N30" i="5"/>
  <c r="O28" i="5"/>
  <c r="N28" i="5"/>
  <c r="T28" i="5"/>
  <c r="T19" i="5"/>
  <c r="O64" i="5"/>
  <c r="N64" i="5"/>
  <c r="O33" i="5"/>
  <c r="T33" i="5"/>
  <c r="N33" i="5"/>
  <c r="O50" i="5"/>
  <c r="T50" i="5"/>
  <c r="S22" i="5"/>
  <c r="T63" i="5"/>
  <c r="T30" i="5"/>
  <c r="T53" i="5"/>
  <c r="O27" i="5"/>
  <c r="T27" i="5"/>
  <c r="O36" i="5"/>
  <c r="T36" i="5"/>
  <c r="N36" i="5"/>
  <c r="T35" i="5"/>
  <c r="O45" i="5"/>
  <c r="N45" i="5"/>
  <c r="S29" i="5"/>
  <c r="N37" i="5"/>
  <c r="O8" i="5"/>
  <c r="S8" i="5"/>
  <c r="O72" i="5"/>
  <c r="N72" i="5"/>
  <c r="O41" i="5"/>
  <c r="T41" i="5"/>
  <c r="N41" i="5"/>
  <c r="O58" i="5"/>
  <c r="T58" i="5"/>
  <c r="Q66" i="5"/>
  <c r="U66" i="5"/>
  <c r="V66" i="5"/>
  <c r="Q34" i="5"/>
  <c r="U34" i="5"/>
  <c r="V34" i="5"/>
  <c r="Q65" i="5"/>
  <c r="U65" i="5"/>
  <c r="V65" i="5"/>
  <c r="Q33" i="5"/>
  <c r="U33" i="5"/>
  <c r="V33" i="5"/>
  <c r="U71" i="5"/>
  <c r="Q71" i="5"/>
  <c r="V71" i="5"/>
  <c r="U39" i="5"/>
  <c r="Q39" i="5"/>
  <c r="V39" i="5"/>
  <c r="Q54" i="5"/>
  <c r="U54" i="5"/>
  <c r="V54" i="5"/>
  <c r="U55" i="5"/>
  <c r="Q55" i="5"/>
  <c r="V55" i="5"/>
  <c r="Q14" i="5"/>
  <c r="U14" i="5"/>
  <c r="V14" i="5"/>
  <c r="R65" i="5"/>
  <c r="R33" i="5"/>
  <c r="Q9" i="5"/>
  <c r="U9" i="5"/>
  <c r="V9" i="5"/>
  <c r="S5" i="5"/>
  <c r="T5" i="5"/>
  <c r="N5" i="5"/>
  <c r="Q30" i="5"/>
  <c r="U30" i="5"/>
  <c r="V30" i="5"/>
  <c r="R30" i="5"/>
  <c r="R9" i="5"/>
  <c r="Q74" i="5"/>
  <c r="U74" i="5"/>
  <c r="R74" i="5"/>
  <c r="V74" i="5"/>
  <c r="Q42" i="5"/>
  <c r="U42" i="5"/>
  <c r="V42" i="5"/>
  <c r="Q10" i="5"/>
  <c r="U10" i="5"/>
  <c r="V10" i="5"/>
  <c r="Q73" i="5"/>
  <c r="U73" i="5"/>
  <c r="V73" i="5"/>
  <c r="Q41" i="5"/>
  <c r="U41" i="5"/>
  <c r="V41" i="5"/>
  <c r="U23" i="5"/>
  <c r="Q23" i="5"/>
  <c r="V23" i="5"/>
  <c r="Q70" i="5"/>
  <c r="U70" i="5"/>
  <c r="V70" i="5"/>
  <c r="U15" i="5"/>
  <c r="Q15" i="5"/>
  <c r="V15" i="5"/>
  <c r="U7" i="5"/>
  <c r="Q7" i="5"/>
  <c r="R7" i="5"/>
  <c r="V7" i="5"/>
  <c r="R73" i="5"/>
  <c r="Q17" i="5"/>
  <c r="U17" i="5"/>
  <c r="V17" i="5"/>
  <c r="U47" i="5"/>
  <c r="Q47" i="5"/>
  <c r="V47" i="5"/>
  <c r="S4" i="5"/>
  <c r="N4" i="5"/>
  <c r="T4" i="5"/>
  <c r="Q46" i="5"/>
  <c r="U46" i="5"/>
  <c r="V46" i="5"/>
  <c r="R70" i="5"/>
  <c r="Q49" i="5"/>
  <c r="U49" i="5"/>
  <c r="V49" i="5"/>
  <c r="R15" i="5"/>
  <c r="Q22" i="5"/>
  <c r="U22" i="5"/>
  <c r="V22" i="5"/>
  <c r="R55" i="5"/>
  <c r="Q50" i="5"/>
  <c r="U50" i="5"/>
  <c r="V50" i="5"/>
  <c r="Q18" i="5"/>
  <c r="U18" i="5"/>
  <c r="V18" i="5"/>
  <c r="U63" i="5"/>
  <c r="Q63" i="5"/>
  <c r="V63" i="5"/>
  <c r="R42" i="5"/>
  <c r="R49" i="5"/>
  <c r="R17" i="5"/>
  <c r="Q25" i="5"/>
  <c r="U25" i="5"/>
  <c r="V25" i="5"/>
  <c r="R47" i="5"/>
  <c r="Q62" i="5"/>
  <c r="U62" i="5"/>
  <c r="V62" i="5"/>
  <c r="R22" i="5"/>
  <c r="Q58" i="5"/>
  <c r="U58" i="5"/>
  <c r="V58" i="5"/>
  <c r="Q26" i="5"/>
  <c r="U26" i="5"/>
  <c r="V26" i="5"/>
  <c r="Q57" i="5"/>
  <c r="U57" i="5"/>
  <c r="V57" i="5"/>
  <c r="U31" i="5"/>
  <c r="Q31" i="5"/>
  <c r="V31" i="5"/>
  <c r="Q38" i="5"/>
  <c r="U38" i="5"/>
  <c r="V38" i="5"/>
  <c r="R14" i="5"/>
  <c r="AH213" i="4"/>
  <c r="AH118" i="4"/>
  <c r="AH193" i="4"/>
  <c r="AH12" i="4"/>
  <c r="AH189" i="4"/>
  <c r="AH146" i="4"/>
  <c r="AH143" i="4"/>
  <c r="AH158" i="4"/>
  <c r="AH174" i="4"/>
  <c r="AH124" i="4"/>
  <c r="AH201" i="4"/>
  <c r="AH199" i="4"/>
  <c r="AH145" i="4"/>
  <c r="AH150" i="4"/>
  <c r="AH144" i="4"/>
  <c r="AH131" i="4"/>
  <c r="AH202" i="4"/>
  <c r="AH194" i="4"/>
  <c r="AH7" i="4"/>
  <c r="AH195" i="4"/>
  <c r="AH140" i="4"/>
  <c r="AH188" i="4"/>
  <c r="AH212" i="4"/>
  <c r="AH187" i="4"/>
  <c r="AH8" i="4"/>
  <c r="AH209" i="4"/>
  <c r="AH192" i="4"/>
  <c r="AH191" i="4"/>
  <c r="AH109" i="4"/>
  <c r="AH152" i="4"/>
  <c r="AH13" i="4"/>
  <c r="AH80" i="4"/>
  <c r="AH59" i="4"/>
  <c r="AH153" i="4"/>
  <c r="AH173" i="4"/>
  <c r="AH69" i="4"/>
  <c r="AH93" i="4"/>
  <c r="AH185" i="4"/>
  <c r="AH20" i="4"/>
  <c r="AH128" i="4"/>
  <c r="AH112" i="4"/>
  <c r="AH133" i="4"/>
  <c r="AH138" i="4"/>
  <c r="AH10" i="4"/>
  <c r="AH210" i="4"/>
  <c r="AH205" i="4"/>
  <c r="AH197" i="4"/>
  <c r="AH113" i="4"/>
  <c r="AH208" i="4"/>
  <c r="AH207" i="4"/>
  <c r="AH198" i="4"/>
  <c r="AH137" i="4"/>
  <c r="AH214" i="4"/>
  <c r="AH178" i="4"/>
  <c r="AH114" i="4"/>
  <c r="AH16" i="4"/>
  <c r="AH9" i="4"/>
  <c r="AH204" i="4"/>
  <c r="AH175" i="4"/>
  <c r="AH134" i="4"/>
  <c r="AH18" i="4"/>
  <c r="AH176" i="4"/>
  <c r="AH15" i="4"/>
  <c r="AH136" i="4"/>
  <c r="AH19" i="4"/>
  <c r="AH135" i="4"/>
  <c r="AH122" i="4"/>
  <c r="AH17" i="4"/>
  <c r="AH190" i="4"/>
  <c r="AH32" i="4"/>
  <c r="AH48" i="4"/>
  <c r="AH106" i="4"/>
  <c r="AH164" i="4"/>
  <c r="AH6" i="4"/>
  <c r="AH186" i="4"/>
  <c r="AH165" i="4"/>
  <c r="AH151" i="4"/>
  <c r="AH181" i="4"/>
  <c r="AH14" i="4"/>
  <c r="AH111" i="4"/>
  <c r="AH60" i="4"/>
  <c r="AH96" i="4"/>
  <c r="AH183" i="4"/>
  <c r="AH89" i="4"/>
  <c r="AH182" i="4"/>
  <c r="AH78" i="4"/>
  <c r="AH85" i="4"/>
  <c r="AH70" i="4"/>
  <c r="AH116" i="4"/>
  <c r="AH115" i="4"/>
  <c r="AH179" i="4"/>
  <c r="AH172" i="4"/>
  <c r="AH162" i="4"/>
  <c r="AH127" i="4"/>
  <c r="AH141" i="4"/>
  <c r="AH117" i="4"/>
  <c r="AH129" i="4"/>
  <c r="AH11" i="4"/>
  <c r="AH121" i="4"/>
  <c r="AH49" i="4"/>
  <c r="AH94" i="4"/>
  <c r="AH40" i="4"/>
  <c r="AH104" i="4"/>
  <c r="AH147" i="4"/>
  <c r="AH155" i="4"/>
  <c r="AH163" i="4"/>
  <c r="AH168" i="4"/>
  <c r="AH107" i="4"/>
  <c r="AH120" i="4"/>
  <c r="AH123" i="4"/>
  <c r="AH98" i="4"/>
  <c r="AH24" i="4"/>
  <c r="AH154" i="4"/>
  <c r="AH110" i="4"/>
  <c r="AH148" i="4"/>
  <c r="AH156" i="4"/>
  <c r="AH180" i="4"/>
  <c r="AH177" i="4"/>
  <c r="AH125" i="4"/>
  <c r="AH142" i="4"/>
  <c r="AH33" i="4"/>
  <c r="AH56" i="4"/>
  <c r="AH126" i="4"/>
  <c r="AH149" i="4"/>
  <c r="AH157" i="4"/>
  <c r="AH130" i="4"/>
  <c r="AH139" i="4"/>
  <c r="AH132" i="4"/>
  <c r="AH66" i="4"/>
  <c r="AH31" i="4"/>
  <c r="AH159" i="4"/>
  <c r="AH184" i="4"/>
  <c r="AH160" i="4"/>
  <c r="AH119" i="4"/>
  <c r="AH84" i="4"/>
  <c r="AH23" i="4"/>
  <c r="AH39" i="4"/>
  <c r="AH55" i="4"/>
  <c r="AH92" i="4"/>
  <c r="AH91" i="4"/>
  <c r="AH30" i="4"/>
  <c r="AH46" i="4"/>
  <c r="AH62" i="4"/>
  <c r="AH99" i="4"/>
  <c r="AH167" i="4"/>
  <c r="AH95" i="4"/>
  <c r="AH29" i="4"/>
  <c r="AH45" i="4"/>
  <c r="AH61" i="4"/>
  <c r="AH102" i="4"/>
  <c r="AH36" i="4"/>
  <c r="AH52" i="4"/>
  <c r="AH77" i="4"/>
  <c r="AH81" i="4"/>
  <c r="AH72" i="4"/>
  <c r="AH88" i="4"/>
  <c r="AH35" i="4"/>
  <c r="AH51" i="4"/>
  <c r="AH100" i="4"/>
  <c r="AH79" i="4"/>
  <c r="AH97" i="4"/>
  <c r="AH26" i="4"/>
  <c r="AH42" i="4"/>
  <c r="AH58" i="4"/>
  <c r="AH86" i="4"/>
  <c r="AH171" i="4"/>
  <c r="AH166" i="4"/>
  <c r="AH25" i="4"/>
  <c r="AH41" i="4"/>
  <c r="AH57" i="4"/>
  <c r="AH64" i="4"/>
  <c r="AH101" i="4"/>
  <c r="AH47" i="4"/>
  <c r="AH63" i="4"/>
  <c r="AH65" i="4"/>
  <c r="AH83" i="4"/>
  <c r="AH105" i="4"/>
  <c r="AH22" i="4"/>
  <c r="AH38" i="4"/>
  <c r="AH54" i="4"/>
  <c r="AH67" i="4"/>
  <c r="AH90" i="4"/>
  <c r="AH170" i="4"/>
  <c r="AH21" i="4"/>
  <c r="AH37" i="4"/>
  <c r="AH53" i="4"/>
  <c r="AH28" i="4"/>
  <c r="AH44" i="4"/>
  <c r="AH82" i="4"/>
  <c r="AH169" i="4"/>
  <c r="AH103" i="4"/>
  <c r="AH27" i="4"/>
  <c r="AH43" i="4"/>
  <c r="AH68" i="4"/>
  <c r="AH71" i="4"/>
  <c r="AH87" i="4"/>
  <c r="AH34" i="4"/>
  <c r="AH50" i="4"/>
  <c r="AH108" i="4"/>
</calcChain>
</file>

<file path=xl/sharedStrings.xml><?xml version="1.0" encoding="utf-8"?>
<sst xmlns="http://schemas.openxmlformats.org/spreadsheetml/2006/main" count="5460" uniqueCount="827">
  <si>
    <t>CATEGORIA</t>
  </si>
  <si>
    <t>PLANEJADOR</t>
  </si>
  <si>
    <t>FSC</t>
  </si>
  <si>
    <t>DESCRIÇÃO</t>
  </si>
  <si>
    <t>VIDA</t>
  </si>
  <si>
    <t>SKT TOTAL</t>
  </si>
  <si>
    <t>FALTA PROD W ATUAL</t>
  </si>
  <si>
    <t>ORDENS W+1</t>
  </si>
  <si>
    <t>ORDENS W+2</t>
  </si>
  <si>
    <t>TOTAL A PRODUZIR</t>
  </si>
  <si>
    <t>DEMANDA</t>
  </si>
  <si>
    <t>% COB</t>
  </si>
  <si>
    <t>FALTA</t>
  </si>
  <si>
    <t>RENEW PROT SOL PFS 50 40 ML</t>
  </si>
  <si>
    <t>RENATA SOUZA</t>
  </si>
  <si>
    <t>LOCAO CORPO IMARI NEW FLANKER</t>
  </si>
  <si>
    <t>02 - Active - CM</t>
  </si>
  <si>
    <t>ANA CAROLINA FARIA</t>
  </si>
  <si>
    <t>AQUAVIBE BLUE LOTUS 150ML</t>
  </si>
  <si>
    <t>SH CAB CORPO BLACK ESS INTENSO</t>
  </si>
  <si>
    <t>LOCAO CP FAR AWAY NEW FLANKER</t>
  </si>
  <si>
    <t>GEL BANHO SAB LIQ ENC GLAMOROU</t>
  </si>
  <si>
    <t>COL DES FAR AWAY GLAMOUR</t>
  </si>
  <si>
    <t>SACOLA P UNISEX 2022</t>
  </si>
  <si>
    <t>COLONIA DESODORANTE SEGNO</t>
  </si>
  <si>
    <t>CESAR NETO</t>
  </si>
  <si>
    <t>LIPBALM RELABEL DISNEY FROZEN</t>
  </si>
  <si>
    <t>AGUA COLONIA BADY PLUTO 100 ML</t>
  </si>
  <si>
    <t>COL ATTRACT DESIRE HER 50ML</t>
  </si>
  <si>
    <t>COLONIA SURREAL GARDEN 75ML</t>
  </si>
  <si>
    <t>COL DES BLACK ESSENTIAL INTENS</t>
  </si>
  <si>
    <t>SHAMP CAB CORP MUSK MARINE HBW</t>
  </si>
  <si>
    <t>03 - Phase Out - CM</t>
  </si>
  <si>
    <t>LOCAO PERFUMAD PARA CORPO 90ML</t>
  </si>
  <si>
    <t>CREME MAOS ENCA FASCINANTE 30G</t>
  </si>
  <si>
    <t>CREME DESODOR PUR BLANCA ORIGI</t>
  </si>
  <si>
    <t>DES COL PUR BLANCA ED LIMITADA</t>
  </si>
  <si>
    <t>SABONETE BAR FROZEN RELABEL</t>
  </si>
  <si>
    <t>COLONIA DEO SURFER 300 KMH</t>
  </si>
  <si>
    <t>COLOGNE RELABEL FROZEN</t>
  </si>
  <si>
    <t>LOC CORPO ENCANT GLAMOR 200ML</t>
  </si>
  <si>
    <t>LO??O CORP INTENSA LUIZA 140ML</t>
  </si>
  <si>
    <t>COL ATTRAC DESIRE FOR HIM 75ML</t>
  </si>
  <si>
    <t>RENEW HYD PRO VITA D GEL CREME</t>
  </si>
  <si>
    <t>CARE SABONETE LIQ BDY 200 ML</t>
  </si>
  <si>
    <t>FAR AWAY PINK EDP</t>
  </si>
  <si>
    <t>LOCAO CP ENC FASCINANTE 200ML</t>
  </si>
  <si>
    <t>SHAMPOO CABELO E CORPO 90ML</t>
  </si>
  <si>
    <t>COLONIA DES FAR AWAY GLAMOUR</t>
  </si>
  <si>
    <t>CREME MAOS IRRESISTIVEL 30G</t>
  </si>
  <si>
    <t>SABONETE BAR ENC FASCIN SOFIST</t>
  </si>
  <si>
    <t>LOCAO PERF CP PUR BLANCA 90ML</t>
  </si>
  <si>
    <t>CREME MAOS ENCA ATRA DESL 75G</t>
  </si>
  <si>
    <t>CREME MAOS ENCANTO SEDUCAO 30G</t>
  </si>
  <si>
    <t>COL SPIDER 150ML REDES 2020</t>
  </si>
  <si>
    <t>Item Grot</t>
  </si>
  <si>
    <t>PALETA SOMBRA OLHOS RED MAJEST</t>
  </si>
  <si>
    <t>DEO COL PETIT ATTI LAVAND 50ML</t>
  </si>
  <si>
    <t>CAIXA UNISEX 2022</t>
  </si>
  <si>
    <t>COL FULL SPEED MAX TURBO 100ML</t>
  </si>
  <si>
    <t>CAIXA AVON CARE BABY</t>
  </si>
  <si>
    <t>AVON NEW PILLAR HBW FOR HIM</t>
  </si>
  <si>
    <t>COL IMARI CORSET EDT REVAMP</t>
  </si>
  <si>
    <t>CAIXA ENCANTO TRIO MAOS</t>
  </si>
  <si>
    <t>LOCAO ENCANTO ATTRACTIVE 200ML</t>
  </si>
  <si>
    <t>SHAMPOO SURFER CAB CORPO 90 ML</t>
  </si>
  <si>
    <t>LAPIS DELIN DIAM SUA ALTE REAL</t>
  </si>
  <si>
    <t>CT LAPIS SOBRANCELHAS MEDIO</t>
  </si>
  <si>
    <t>CAIXA AQUAVIBE MAES 2022</t>
  </si>
  <si>
    <t>DELINEADOR P OLHOS PRETO</t>
  </si>
  <si>
    <t>CT ROLLETE GLITTER MORANGO</t>
  </si>
  <si>
    <t>LOCAO DES LOV U TOUCH BODY90ML</t>
  </si>
  <si>
    <t>LOCAO CORP SURREAL GARDEN 90ML</t>
  </si>
  <si>
    <t>CT LAPIS SOBRANCELHAS ESCURO</t>
  </si>
  <si>
    <t>CAIXA COLECAO WONDERLAND</t>
  </si>
  <si>
    <t>ESMALTE WONDERL TESOUR GUARDAD</t>
  </si>
  <si>
    <t>GEL PARA BARBA FULL SPEED TURB</t>
  </si>
  <si>
    <t>COL DES MUSK INSTINC SPLA 90ML</t>
  </si>
  <si>
    <t>PALETA BIG PRO DE MAQUIAGEM</t>
  </si>
  <si>
    <t>MASCARA CILIOS CT BLACK</t>
  </si>
  <si>
    <t>COL LOV U A TOUCH EDP 75ML</t>
  </si>
  <si>
    <t>SACOLA PP UNISEX 2022</t>
  </si>
  <si>
    <t>BATOM ULTRA MATTE ENCANTO REAL</t>
  </si>
  <si>
    <t>CAIXA STD EXCLUSIVA NATAL</t>
  </si>
  <si>
    <t>AQUAVI FLOR DE LAR ACER 150ML</t>
  </si>
  <si>
    <t>SHAMPOO SEGNO IMPART CAB CORPO</t>
  </si>
  <si>
    <t>COL DES SEGNO IMPACT EDP</t>
  </si>
  <si>
    <t>LOCAO CP MULH POES MORENA FLOR</t>
  </si>
  <si>
    <t>PRESENTES</t>
  </si>
  <si>
    <t>GROT</t>
  </si>
  <si>
    <t>PLANNER</t>
  </si>
  <si>
    <t>PROFILE</t>
  </si>
  <si>
    <t>CP04</t>
  </si>
  <si>
    <t>CP05</t>
  </si>
  <si>
    <t>FALTA PÓS PROD CP02</t>
  </si>
  <si>
    <t>FALTA PÓS PROD CP03</t>
  </si>
  <si>
    <t>NATAL</t>
  </si>
  <si>
    <t>BRTSI</t>
  </si>
  <si>
    <t>OV</t>
  </si>
  <si>
    <t>BR3FS</t>
  </si>
  <si>
    <t>SKIN CARE</t>
  </si>
  <si>
    <t>BR1TP</t>
  </si>
  <si>
    <t>FRAGRANCE</t>
  </si>
  <si>
    <t>BRG02</t>
  </si>
  <si>
    <t>COLOR I</t>
  </si>
  <si>
    <t>BR8FS</t>
  </si>
  <si>
    <t>COLOR II</t>
  </si>
  <si>
    <t>BR6FS</t>
  </si>
  <si>
    <t>PERSONAL CARE</t>
  </si>
  <si>
    <t>BR4FS</t>
  </si>
  <si>
    <t>BRG04</t>
  </si>
  <si>
    <t>BR0CB</t>
  </si>
  <si>
    <t>BRG10</t>
  </si>
  <si>
    <t>BR0FS</t>
  </si>
  <si>
    <t>BR2FS</t>
  </si>
  <si>
    <t>BR9CB</t>
  </si>
  <si>
    <t>Falta Faturar CP Atual</t>
  </si>
  <si>
    <t>Demanda KIT Cenario Medio</t>
  </si>
  <si>
    <t>Demanda KIT Cenario Maximo</t>
  </si>
  <si>
    <t>Lançamento/Linha/Exclusivo</t>
  </si>
  <si>
    <t>Profile</t>
  </si>
  <si>
    <t>Lançamento</t>
  </si>
  <si>
    <t>Lançamento Exclusivo</t>
  </si>
  <si>
    <t>Linha</t>
  </si>
  <si>
    <t>Exclusivo</t>
  </si>
  <si>
    <t>Novo</t>
  </si>
  <si>
    <t>MIN</t>
  </si>
  <si>
    <t>CENTRAL</t>
  </si>
  <si>
    <t>MAX</t>
  </si>
  <si>
    <t>Nome do Presente</t>
  </si>
  <si>
    <t>PRESENTE RENEW TUDINHO</t>
  </si>
  <si>
    <t>PRESENTE RENEW TODA VITAMINADA</t>
  </si>
  <si>
    <t>PRESENTE FROZEN</t>
  </si>
  <si>
    <t>PRESENTE HOMEM ARANHA</t>
  </si>
  <si>
    <t>PRESENTE COLOR TREND OLHOS PERFEITOS - ESCURO</t>
  </si>
  <si>
    <t>PRESENTE COLOR TREND OLHOS PERFEITOS - MEDIO</t>
  </si>
  <si>
    <t>PRESENTE PALETA BIG PRO</t>
  </si>
  <si>
    <t>PRESENTE AVON COLOR RED MAJESTY</t>
  </si>
  <si>
    <t>PRESENTE AVON COLOR QUEEN BEE</t>
  </si>
  <si>
    <t>PRESENTE AVON COLOR ICE FAIRY</t>
  </si>
  <si>
    <t>PRESENTE AVON COLOR COLECAO WONDERLAND</t>
  </si>
  <si>
    <t>PRESENTE AVON CARE BABY ESPECIAL</t>
  </si>
  <si>
    <t>PRESENTE AVON CARE BABY CALMING</t>
  </si>
  <si>
    <t>PRESENTE ENCANTO SABONETE MIX ATRAENTE E IRRESISTIVEL</t>
  </si>
  <si>
    <t>PRESENTE ENCANTO SABONETE MIX IRRESISTIVEL E SEDUTORA</t>
  </si>
  <si>
    <t>PRESENTE ENCANTO TRIO DE MAOS</t>
  </si>
  <si>
    <t>PRESENTE ENCANTO GLAMOUROSA E CATIVANTE MAOS</t>
  </si>
  <si>
    <t>PRESENTE ENCANTO IRRESISTIVEL E PODEROSA</t>
  </si>
  <si>
    <t>PRESENTE ENCANTO GLAMOUROSA E CATIVANTE</t>
  </si>
  <si>
    <t>PRESENTE ENCANTO TRIO DE LOCOES</t>
  </si>
  <si>
    <t>PRESENTE ENCANTO FASCINANTE E SOFISTICADA</t>
  </si>
  <si>
    <t>PRESENTE ENCANTO ATRAENTE E DESLUMBRANTE</t>
  </si>
  <si>
    <t>PRESENTE ENCANTO IRRESISTIVEL E PODEROSA MINIATURA</t>
  </si>
  <si>
    <t>PRESENTE ENCANTO DIVINA E GLORIOSA BANHO</t>
  </si>
  <si>
    <t>PRESENTE ENCANTO IRRESISTIVEL E PODEROSA MAIS QUE ESPECIAL</t>
  </si>
  <si>
    <t>PRESENTE ENCANTO ATRAENTE E DESLUMBRANTE ESPECIAL</t>
  </si>
  <si>
    <t>PRESENTE AQUAVIBE MINI</t>
  </si>
  <si>
    <t>PRESENTE PUR BLANCA NOITE</t>
  </si>
  <si>
    <t>PRESENTE PETIT GIRL POWER</t>
  </si>
  <si>
    <t>PRESENTE PETIT BRILHO</t>
  </si>
  <si>
    <t>PRESENTE MORENA FLOR</t>
  </si>
  <si>
    <t>PRESENTE PUR BLANCA</t>
  </si>
  <si>
    <t>PRESENTE LUIZA INTENSA</t>
  </si>
  <si>
    <t>PRESENTE SURREAL GARDEN</t>
  </si>
  <si>
    <t>PRESENTE IMARI ECLIPSE</t>
  </si>
  <si>
    <t>PRESENTE IMARI CORSET</t>
  </si>
  <si>
    <t>PRESENTE FAR AWAY GLAMOUR</t>
  </si>
  <si>
    <t>PRESENTE FAR AWAY DUO</t>
  </si>
  <si>
    <t>PRESENTE FAR AWAY SPLENDORIA</t>
  </si>
  <si>
    <t>PRESENTE SURREAL LOVE GARDEN</t>
  </si>
  <si>
    <t>PRESENTE FAR AWAY</t>
  </si>
  <si>
    <t>PRESENTE LOV|U A TOUCH MAIS QUE ESPECIAL</t>
  </si>
  <si>
    <t>PRESENTE LOV|U A TOUCH ESPECIAL</t>
  </si>
  <si>
    <t>PRESENTE LOV|U A TOUCH</t>
  </si>
  <si>
    <t>PRESENTE LOV|U OLHAR APAIXONANTE</t>
  </si>
  <si>
    <t>PRESENTE ATTRACTION DESIRE PARA ELA</t>
  </si>
  <si>
    <t>PRESENTE MUSK INSTINCT SPLASH</t>
  </si>
  <si>
    <t>PRESENTE 015</t>
  </si>
  <si>
    <t>PRESENTE BLACK ESSENTIAL SECRET ESPECIAL - 110V</t>
  </si>
  <si>
    <t>PRESENTE BLACK ESSENTIAL SECRET ESPECIAL - 220V</t>
  </si>
  <si>
    <t>PRESENTE BLACK ESSENTIAL SECRET</t>
  </si>
  <si>
    <t>PRESENTE BLACK ESSENTIAL INTENSE</t>
  </si>
  <si>
    <t>PRESENTE 300KM QUANTUM</t>
  </si>
  <si>
    <t>PRESENTE 300KM SURFER</t>
  </si>
  <si>
    <t>PRESENTE 300KM MAX TURBO</t>
  </si>
  <si>
    <t>PRESENTE 300KM MAX TURBO ESPECIAL</t>
  </si>
  <si>
    <t>PRESENTE EXCLUSIVE IN BLACK ESPECIAL</t>
  </si>
  <si>
    <t>PRESENTE SEGNO IMPACT</t>
  </si>
  <si>
    <t>PRESENTE SEGNO</t>
  </si>
  <si>
    <t>PRESENTE SEGNO ESPECIAL</t>
  </si>
  <si>
    <t>PRESENTE SEGNO DUO</t>
  </si>
  <si>
    <t>PRESENTE ATTRACTION DESIRE PARA ELE</t>
  </si>
  <si>
    <t>Ponto de atenção para novas Variações, pois existe restrição de cartão no mercado.</t>
  </si>
  <si>
    <t xml:space="preserve">Atenção </t>
  </si>
  <si>
    <t>BEAUTY</t>
  </si>
  <si>
    <t>GIFTABLES</t>
  </si>
  <si>
    <t>x</t>
  </si>
  <si>
    <t>Criar Kit sem necessaire/ Sem risco | pedido será enviado conforme LT | ag. novo FS com vendor ACL</t>
  </si>
  <si>
    <t>ESSENTIAL NECESSAIRE BLACK BLACKS ADULTS</t>
  </si>
  <si>
    <t>Sem restrições</t>
  </si>
  <si>
    <t>Sem restrição</t>
  </si>
  <si>
    <t>ATTRACTION DESIRE PARA ELE SHAMPOO CABELO E CORPO 90ML</t>
  </si>
  <si>
    <t>SOAPS</t>
  </si>
  <si>
    <t>Não</t>
  </si>
  <si>
    <t>Sim</t>
  </si>
  <si>
    <t>Nâo</t>
  </si>
  <si>
    <t>ATTRACTION DESIRE EDP PARA ELE 75ML</t>
  </si>
  <si>
    <t>CAIXA SEGNO MINI</t>
  </si>
  <si>
    <t>Kelly Piovesan</t>
  </si>
  <si>
    <t>Avaliar troca de flanker ou cancelar kit</t>
  </si>
  <si>
    <t>Item exclusivo - Impacto de excesso (mínimo de 50k)</t>
  </si>
  <si>
    <t>PONTO DE ATENÇÃO</t>
  </si>
  <si>
    <t>SEGNO VISIONARY EDP HOMOTÃ‰TICO 25ML</t>
  </si>
  <si>
    <t>Item exclusivo - Atende over de até 7k unidades</t>
  </si>
  <si>
    <t>HOMOTETICO SEGNO SUCCESS 25ML</t>
  </si>
  <si>
    <t>Fabiana Garcia</t>
  </si>
  <si>
    <t>revisar demanda, considerando que relogio não é inovação</t>
  </si>
  <si>
    <t>Criar Kit sem relogio/ Sem risco,inventário de 6,5k | pedido de 2k já enviado | ag. resultado de pais para verificar se haverá necessidade de + pedidos</t>
  </si>
  <si>
    <t>RELOGIO SEGNO ADULTS</t>
  </si>
  <si>
    <t>FASHION</t>
  </si>
  <si>
    <t>WATCHES</t>
  </si>
  <si>
    <t>AVON SEGNO SHAMPOO CABELO E CORPO 90ML</t>
  </si>
  <si>
    <t>HAIR CARE</t>
  </si>
  <si>
    <t>X</t>
  </si>
  <si>
    <t>AVON SEGNO EDP 100ML</t>
  </si>
  <si>
    <t>Avaliar proposta de SUB/ PAI antecipadamente da sacola ( reunião em 30/6)</t>
  </si>
  <si>
    <t>Lead time esta Maior por restrição de Capacidade na Fabrica, risco de reação para variações</t>
  </si>
  <si>
    <t>Atenção</t>
  </si>
  <si>
    <t>Sem Restrições</t>
  </si>
  <si>
    <t>SEGNO IMPACT SHAMPOO CABELO E CORPO</t>
  </si>
  <si>
    <t>SEGNO IMPACT DEO PARFUM</t>
  </si>
  <si>
    <t>Criar Kit sem carteira/ Sem risco | pedido será enviado conforme LT</t>
  </si>
  <si>
    <t>CARTEIRA EXCLUSIVE COURO ADULTS</t>
  </si>
  <si>
    <t>ACCESSORIES</t>
  </si>
  <si>
    <t>Ponto de atenção, pois é inovação e não produzimos ainda.</t>
  </si>
  <si>
    <t>EXCLUSIVE HBW 90ML REFORMULATION</t>
  </si>
  <si>
    <t>EXCLUSIVE IN BLACK 75ML</t>
  </si>
  <si>
    <t>Sem risco | pedido será enviado conforme LT</t>
  </si>
  <si>
    <t>Ok</t>
  </si>
  <si>
    <t>OCULOS 300KM Q4 2022 ADULTS</t>
  </si>
  <si>
    <t>300KM/H TURBO CARE GEL PARA BARBEAR 90G</t>
  </si>
  <si>
    <t>FACE</t>
  </si>
  <si>
    <t>300KM/H MAX TURBO 100ML</t>
  </si>
  <si>
    <t>Sem restrições, está em excesso.</t>
  </si>
  <si>
    <t>300KM/H SURFER 90ML HBW LATAM</t>
  </si>
  <si>
    <t>300KM/H SURFER EDT LATAM</t>
  </si>
  <si>
    <t>300 KM/H QUANTUM HBW 90ML</t>
  </si>
  <si>
    <t>300KM/H QUANTUM EDT 75ML</t>
  </si>
  <si>
    <t>BLACK ESSENTIAL INTENSE SHAMPOO CABELO E CORPO</t>
  </si>
  <si>
    <t>BLACK ESSENTIAL INTENSE EDT</t>
  </si>
  <si>
    <t>BLACK ESSENTIAL SECRET EDT 100ML LATAM</t>
  </si>
  <si>
    <t>Excesso | Atende máximo.</t>
  </si>
  <si>
    <t>NOVA MAQUINA DE CORTE ADULTS 220V</t>
  </si>
  <si>
    <t>HOME</t>
  </si>
  <si>
    <t>SELF CARE</t>
  </si>
  <si>
    <t>NOVA MAQUINA DE CORTE ADULTS 110V</t>
  </si>
  <si>
    <t>015 SHAMPOO CABELO E CORPO 90ML</t>
  </si>
  <si>
    <t>015 ORIGINAL DEO COLONIA 100ML</t>
  </si>
  <si>
    <t>MUSK MARINE SHAMPOO CABELO E CORPO REFORMULAÃ‡ÃƒO</t>
  </si>
  <si>
    <t>MUSK WILD FORCE SPLASH 90ML BRA</t>
  </si>
  <si>
    <t>Kelly Piovesan
Fabiana Garcia</t>
  </si>
  <si>
    <t>entender repasse de custo e avaliar kit (tendencia para MIN ou MAX?)</t>
  </si>
  <si>
    <t>ATTRACTION DESIRE PARA ELA LOCAO CORPORAL 90ML</t>
  </si>
  <si>
    <t>BODY</t>
  </si>
  <si>
    <t>ATTRACTION DESIRE EDP PARA ELA 50ML</t>
  </si>
  <si>
    <t>LOV U DEO PARFUM 75ML</t>
  </si>
  <si>
    <t>COLOR</t>
  </si>
  <si>
    <t>AVON MASCARA PARA CILIOS LEGENDARY LENGTHS</t>
  </si>
  <si>
    <t>CAIXA LOV U</t>
  </si>
  <si>
    <t>LOV U A TOUCH EDP 75ML</t>
  </si>
  <si>
    <t>LOV U A TOUCH LOÃ‡ÃƒO PARA O CORPO</t>
  </si>
  <si>
    <t>Carregar demanda máxima, por conta da caixa do brinco (120 dias LT)</t>
  </si>
  <si>
    <t>Criar Kit sem brinco/ Sem risco |LT da caixa 120 dias ,ag. alteração em sistema |Item comprado,ag. alteração GL Glass,pois sistema foi cadastrado como consignado</t>
  </si>
  <si>
    <t>CONJUNTO LOV U A TOUCH ADULTS</t>
  </si>
  <si>
    <t>JEWELRY</t>
  </si>
  <si>
    <t>LOV U A TOUCH SHOWER GEL 150ML</t>
  </si>
  <si>
    <t>Carregar demanda central</t>
  </si>
  <si>
    <t>FAR AWAY SKIN ELIXIR HAND CREAM</t>
  </si>
  <si>
    <t>COPY_OF_FAR AWAY BODY SCRUB Q4 20225576850</t>
  </si>
  <si>
    <t>FAR AWAY ORIGINAL</t>
  </si>
  <si>
    <t>Sem risco.</t>
  </si>
  <si>
    <t>SURREAL LOVE GARDEN CREME HIDRATANTE</t>
  </si>
  <si>
    <t>SURREAL LOVE GARDEN DEO COLONIA</t>
  </si>
  <si>
    <t>FAR AWAY SPLENDORIA LOCAO PERFUMADA PARA O CORPO 150ML</t>
  </si>
  <si>
    <t>FAR AWAY SPLENDORIA DEO PARFUM 50ML</t>
  </si>
  <si>
    <t>PROJETO HOMOTETICO FAR AWAY</t>
  </si>
  <si>
    <t>Item exclusivo - Atende over de até 10k unidades</t>
  </si>
  <si>
    <t>PROJETO HOMOTETICO FAR AWAY GLAMOUR</t>
  </si>
  <si>
    <t>Criar Kit sem bolsa/ Sem risco | pedido será enviado conforme LT</t>
  </si>
  <si>
    <t>CLUTCH FAR AWAY Q4 2022 ADULTS</t>
  </si>
  <si>
    <t>FAR AWAY GLAMOUR 50ML</t>
  </si>
  <si>
    <t>FAR AWAY GLAMOUR LOÃ‡ÃƒO CORPORAL PERFUMADA</t>
  </si>
  <si>
    <t>Criar Kit sem brinco/ Sem risco | pedido será enviado conforme LT| ag. alteração GL Glass em sistema,FS cadastrado como consignado e item foi negociado comprado</t>
  </si>
  <si>
    <t>BRINCO DE CHUVA PRATA</t>
  </si>
  <si>
    <t>IMARI NEW FLANKER 2019 BODY LOTION LATAM   NA NA</t>
  </si>
  <si>
    <t>IMARI CORSET REDESENHO 50ML</t>
  </si>
  <si>
    <t>IMARI ECLIPSE LOCAO PERFUMADA PARA O CORPO 90ML</t>
  </si>
  <si>
    <t>IMARI NEW FLANKER EDT FOR HER 50ML</t>
  </si>
  <si>
    <t>SURREAL GARDEN BODY LOTION 90ML</t>
  </si>
  <si>
    <t>SURREAL GARDEN 75ML REFORMULATION</t>
  </si>
  <si>
    <t>Este item ainda não foi produzido. É lançamento.</t>
  </si>
  <si>
    <t>Ponto de Atenção</t>
  </si>
  <si>
    <t>LUIZA INTENSA LOTION 140ML</t>
  </si>
  <si>
    <t>LUIZA BRUNET INTENSA</t>
  </si>
  <si>
    <t>DESODORANTE EM CREME BISNAGA PUR BLANCA ORIGINAL</t>
  </si>
  <si>
    <t>DEODORANT</t>
  </si>
  <si>
    <t>PUR BLANCA ORIGINAL BODY LOTION NEW DECO 90ML</t>
  </si>
  <si>
    <t>PUR BLANCA ORIGINAL EDICAO LIMITADA 75ML</t>
  </si>
  <si>
    <t>Custo necessaire 5,3. Carregar maximo em JDA</t>
  </si>
  <si>
    <t>Criar Kit sem necessaire/Sem risco | pedido será enviado conforme LT</t>
  </si>
  <si>
    <t>NECESSAIRE MORENA FLOR ADULTS</t>
  </si>
  <si>
    <t>Revisar demanda central</t>
  </si>
  <si>
    <t>MULHER E POESIA MORENA FLOR LOCAO PERFUMADA PARA O CORPO</t>
  </si>
  <si>
    <t>MULHER &amp; POESIA MORENA FLOR</t>
  </si>
  <si>
    <t>Criar Kit sem fru fru/ Excesso de 20k | Sem risco ,pedido será enviado conforme LT</t>
  </si>
  <si>
    <t>FRUFRU PETIT PINK PETIT</t>
  </si>
  <si>
    <t>PETIT ATTITUDE LAVANDE DEO COLONIA 50ML</t>
  </si>
  <si>
    <t>O AVO de Batom está mais alto, precisamos estimar no potencial maximo de vendas / so vemos demanda até CP08, está certo?</t>
  </si>
  <si>
    <t>AVON COLOR TREND BRILHO ROLLETTE GLITTER PARA LABIOS MORANGO</t>
  </si>
  <si>
    <t>PETIT BODY LOTION NEW FLANKER 50ML</t>
  </si>
  <si>
    <t>PETIT NEW FLANKER DEO COLOGNE 50ML</t>
  </si>
  <si>
    <t>PUR BLANCA NOITE LOCAO PERFUMADA PARA O CORPO</t>
  </si>
  <si>
    <t>PUR BLANCA NOITE NOVA DECORACAO</t>
  </si>
  <si>
    <t>CAIXA AQUAVIBE MINIS</t>
  </si>
  <si>
    <t>Reação a over não atende ao MAX. Avaliar item para PAI</t>
  </si>
  <si>
    <t>Item exclusivo - Atende over de até 15k unidades</t>
  </si>
  <si>
    <t>AQUAVIBE MINI REFRESCANTES BODY SPLASH CHRISTMAS 2 - 150ML</t>
  </si>
  <si>
    <t>AQUAVIBE MINI REFRESCANTES BODY SPLASH CHRISTMAS 1 - 150ML</t>
  </si>
  <si>
    <t>Marcelly Roldan</t>
  </si>
  <si>
    <t>Checar código (demanda deve estar carregada somente em 1500485)</t>
  </si>
  <si>
    <t>Criar Kit sem brinco/ Sem risco | pedido será enviado conforme LT</t>
  </si>
  <si>
    <t>BRINCO DELICADO SPRING DOURADO</t>
  </si>
  <si>
    <t>ENCANTO ATRAENTE E DESLUMBRANTE CREME PARA MÃƒOS 75G</t>
  </si>
  <si>
    <t>ENCANTO LOÃ‡ÃƒO CORPORAL ATRAENTE &amp; DESLUMBRANTE 200ML</t>
  </si>
  <si>
    <t>FRASQUEIRA ENCANTO IRRESIST ADULTS</t>
  </si>
  <si>
    <t>Demanda em item incorreto. Ajustar código para 1472918</t>
  </si>
  <si>
    <t>Item PIPO - código atualizado é o 1472918</t>
  </si>
  <si>
    <t>AVON ENCANTO IRRES PODEROSA SPRAY CORP 80ML</t>
  </si>
  <si>
    <t>Jean Roque</t>
  </si>
  <si>
    <t>Ajustar CP/ data Descontinuação</t>
  </si>
  <si>
    <t>Item é descontinuado, não temos produção programada</t>
  </si>
  <si>
    <t>Restrição</t>
  </si>
  <si>
    <t>AVON ENCANTO IRRES PODEROSA CREME MAOS 75G</t>
  </si>
  <si>
    <t>AVON ENCANTO IRRES PODEROSA LOCAO CORP 400ML</t>
  </si>
  <si>
    <t>Camila Caldas</t>
  </si>
  <si>
    <t>Verificar reação em PIV, junto ao fornecedor</t>
  </si>
  <si>
    <t>Criar Kit sem banheira/ Sem risco. Dentro de LT</t>
  </si>
  <si>
    <t>BANHEIRA NATAL 2022 ADULTS</t>
  </si>
  <si>
    <t>HOUSEWARES</t>
  </si>
  <si>
    <t>ENCANTO GEL HIDRATANTE</t>
  </si>
  <si>
    <t>2Q22 ENCANTO NEW COLLECTION BAR SOAP LATAM</t>
  </si>
  <si>
    <t>MINI HAND CREAM IRRESISTIBLE REFORMULATION</t>
  </si>
  <si>
    <t>ENCANTO IRRESISTIVEL 10ML</t>
  </si>
  <si>
    <t>BODY OIL 80ML - ATTRACTIVE COLLECTION</t>
  </si>
  <si>
    <t>AVON ENCANTO FASCIN SOFIST LOCAO CORP 200ML</t>
  </si>
  <si>
    <t>AVON ENCANTO FASCIN SOFIST CREME MAOS 30G</t>
  </si>
  <si>
    <t>ENCANTO FASCIN SOFIST SABONETE BARRA 4X80G ECOP</t>
  </si>
  <si>
    <t>CAIXA ENCANTO TRIO LOCOES</t>
  </si>
  <si>
    <t>AVON ENCANTO FASCIN SOFIST LOCAO CORP 80ML</t>
  </si>
  <si>
    <t>MINI BODY LOTION SEDUCTION 80ML REFORMULATION</t>
  </si>
  <si>
    <t>3Q22 ENCANTO GLAMOROUS NEW FORM LATAM</t>
  </si>
  <si>
    <t>3Q22 ENCANTO GLAMOROUS BODY LOTION 200ML LATAM</t>
  </si>
  <si>
    <t>BODY LOTION IRRESISTIBLE  200ML REFORMULATION</t>
  </si>
  <si>
    <t>ENCANTO GLAMOROUS CREME PARA MÃƒOS 75G</t>
  </si>
  <si>
    <t>ENCANTO FASCINANTE E SOFISTICADA ESFOLIANTE PARA MÃƒOS 75G</t>
  </si>
  <si>
    <t>AVON ENCANTO SEDUT OUSADA CREME MAOS 30G</t>
  </si>
  <si>
    <t>Renata Rasch</t>
  </si>
  <si>
    <t>Não produzir demanda faltante. Demanda será coberta com 1473013</t>
  </si>
  <si>
    <t>Este item em Phaseout CP15 desconsiderando o consumo das CP´s anteriores tem disponibilidade de 191k e a demanda carregada é de 245,6k. Teremos de avaliar se será desenvolvido no Eco parque, ou colocar demanda adicional ( falta 55k na Razzo )</t>
  </si>
  <si>
    <t>ENCANTO SABONETE MIX IRRESISTÃVEL E SEDUTORA 4X80G</t>
  </si>
  <si>
    <t>Carregar demanda máxima em JDA. Item será PAI do presente Encanto Sabonete Mix Irresistivel (1466437)</t>
  </si>
  <si>
    <t>Item ainda será produzido no Ecoparque - recomendação de ber bi supplier com a Razzo, devido ao tempo de resposta em caso de over. Já colocar pedido com a Razzo</t>
  </si>
  <si>
    <t>ENCANTO SABONETE 4X80G COMPOSIÃ‡ÃƒO 2</t>
  </si>
  <si>
    <t>KIDS &amp; BABIES</t>
  </si>
  <si>
    <t>Sem risco</t>
  </si>
  <si>
    <t>AC BABY CALMING LOTION REFORMULATION</t>
  </si>
  <si>
    <t>AC BABY CALMING COLOGNE-PLUTO REFORMULATION</t>
  </si>
  <si>
    <t>AVON CARE BABY CALMING HEAD-TO-TOE WASH REFORMULATION</t>
  </si>
  <si>
    <t>SACOLA M UNISEX 2022</t>
  </si>
  <si>
    <t>Criar Kit sem frasqueira/ Sem risco | pedido será enviado conforme LT | pedido de 2,9 k já colcoado com fornecedor ,excesso de CP dia das mães</t>
  </si>
  <si>
    <t>FRASQUEIRA BABY MULTI COLOR GROUP</t>
  </si>
  <si>
    <t>AC BABY COLOGNE-PLUTO REFORMULATION</t>
  </si>
  <si>
    <t>AVON CARE BABY SHAMPOO 2 IN 1 REFORMULATION</t>
  </si>
  <si>
    <t>CAIXA COLEÃ‡ÃƒO WONDERLAND</t>
  </si>
  <si>
    <t>AVON ESMALTE WONDERLAND TESOURO GUARDADO</t>
  </si>
  <si>
    <t>O AVO de Batom está mais alto, precisamos estimar no potencial maximo de vendas</t>
  </si>
  <si>
    <t>AVON DELINEADOR RETRATIL PARA OLHOS SUA ALTEZA REAL</t>
  </si>
  <si>
    <t>AVON BATOM ULTRAMATTE ENCANTO REAL</t>
  </si>
  <si>
    <t>Renata Rasch/ Welton Rosa
Kelly Piovesan</t>
  </si>
  <si>
    <t>Verificar se há excesso da pelate 1481281
Plano B PAI com paleta 1481281, em caso de ser excesso</t>
  </si>
  <si>
    <t>Conseguimos atender uma variação até 5k que seria a sobra atual. Não existe recompra de Paletas</t>
  </si>
  <si>
    <t>AVON PALETA DE SOMBRAS PARA OLHOS RED MAJESTY</t>
  </si>
  <si>
    <t>AVON MASCARA PARA CILIOS GENIUS</t>
  </si>
  <si>
    <t>Renata Rasch/ Welton Rosa</t>
  </si>
  <si>
    <t>Plano B com paleta 1481281 (verificar excesso)</t>
  </si>
  <si>
    <t>Validar volume carrega se existe risco de variação, pois atualmente Não existe sobra nenhuma para qualquer variação no numero. Não existe recompra de Paletas, será importante revisar oferta para evitar risco de aumento na demanda.</t>
  </si>
  <si>
    <t>Risco</t>
  </si>
  <si>
    <t>AVON PALETA DE SOMBRAS PARA OLHOS ICE FAIRY</t>
  </si>
  <si>
    <t>Considerando numero atual carregado no sistema, ainda existe Excesso</t>
  </si>
  <si>
    <t>AVON PALETA DE SOMBRAS PARA OLHOS QUEEN BEE</t>
  </si>
  <si>
    <t>Estoque 50k</t>
  </si>
  <si>
    <t>AVON BIG PRO PALETA DE MAQUIAGENS</t>
  </si>
  <si>
    <t>CT LAPIS PARA SOBRANCELHAS MEDIO</t>
  </si>
  <si>
    <t>AVON COLOR TREND DELINEADOR RETRATIL PARA OLHOS PRETO</t>
  </si>
  <si>
    <t>COLOR TREND MASCARA SO LONG CRUSH</t>
  </si>
  <si>
    <t>CT LAPIS PARA SOBRANCELHAS ESCURO</t>
  </si>
  <si>
    <t>KIDS BEAUTY</t>
  </si>
  <si>
    <t>CANECA C DESENHO PINTAR SPIDER CHILDREN</t>
  </si>
  <si>
    <t>KIDS</t>
  </si>
  <si>
    <t>Data de descontinuação em Cp 10, 2022. Ajustar</t>
  </si>
  <si>
    <t>COLONIA SPIDER 150ML REDESENHO 2020</t>
  </si>
  <si>
    <t>DISNEY FROZEN LIPBALM RELABEL LATAM</t>
  </si>
  <si>
    <t>DISNEY FROZEN BAR SOAPS RELABEL LATAM</t>
  </si>
  <si>
    <t>DISNEY FROZEN COLOGNE RELABEL LATAM</t>
  </si>
  <si>
    <t>MOQ Necessaire 5k - Carregar demanda máxima em JDA</t>
  </si>
  <si>
    <t>Criar Kit sem necessaire/ Sem risco | pedido será enviado conforme LT</t>
  </si>
  <si>
    <t>NECESSAIRE RENEW Q4 2022 ADULTS</t>
  </si>
  <si>
    <t>1Q21 ANEW DAILY HYDRATION GEL CREAM</t>
  </si>
  <si>
    <t>RENEW MINI VITAMIN C 10G</t>
  </si>
  <si>
    <t>ANEW MICELLAR WATER + TRIAL SIZE</t>
  </si>
  <si>
    <t>Fabiana Garcia
Renata Rasch</t>
  </si>
  <si>
    <t>Carregar demanda maxima em JDA
Checar se compra de caixa é em multiplo</t>
  </si>
  <si>
    <t>MOQ 15k</t>
  </si>
  <si>
    <t>CAIXA RENEW TUDINHO</t>
  </si>
  <si>
    <t>RENEW VITAMINA D GEL CREME 15G</t>
  </si>
  <si>
    <t>VITA C SPF 50 LOTION 10G</t>
  </si>
  <si>
    <t>RENEW HYALURONIC ACID  10ML</t>
  </si>
  <si>
    <t>PAI</t>
  </si>
  <si>
    <t>Responsável</t>
  </si>
  <si>
    <t>Acordos/ Ação</t>
  </si>
  <si>
    <t>COMENTÁRIOS SUPPLY</t>
  </si>
  <si>
    <t>CHECK SUPPLY</t>
  </si>
  <si>
    <t>TOTAL</t>
  </si>
  <si>
    <t>05</t>
  </si>
  <si>
    <t>04</t>
  </si>
  <si>
    <t>03</t>
  </si>
  <si>
    <t>ACV</t>
  </si>
  <si>
    <t>REVISTA</t>
  </si>
  <si>
    <t>QTD, PRESENTES</t>
  </si>
  <si>
    <t>%</t>
  </si>
  <si>
    <t>ATUAL</t>
  </si>
  <si>
    <t>ANTES</t>
  </si>
  <si>
    <t>Descrição Sistema</t>
  </si>
  <si>
    <t>NEGOCIO</t>
  </si>
  <si>
    <t>CAT. ITEM</t>
  </si>
  <si>
    <t>CAT. PRESENTE</t>
  </si>
  <si>
    <t>IMAGEM</t>
  </si>
  <si>
    <t>Calculo ESTIMATIVA</t>
  </si>
  <si>
    <t>ESTIMATIVA MAXIMO</t>
  </si>
  <si>
    <t>ESTIMATIVA DIR</t>
  </si>
  <si>
    <t>ESTIMATIVA CENTRAL</t>
  </si>
  <si>
    <t>Preço FO</t>
  </si>
  <si>
    <t>CAMPANHA</t>
  </si>
  <si>
    <t>cenário Central</t>
  </si>
  <si>
    <t>cenário Maximo</t>
  </si>
  <si>
    <t>03-M</t>
  </si>
  <si>
    <t>04-M</t>
  </si>
  <si>
    <t>05-M</t>
  </si>
  <si>
    <t>Rótulos de Linha</t>
  </si>
  <si>
    <t>(vazio)</t>
  </si>
  <si>
    <t>Total Geral</t>
  </si>
  <si>
    <t>Soma de 03</t>
  </si>
  <si>
    <t>Soma de 04</t>
  </si>
  <si>
    <t>Soma de 05</t>
  </si>
  <si>
    <t>Soma de 03-M</t>
  </si>
  <si>
    <t>Soma de 04-M</t>
  </si>
  <si>
    <t>Soma de 05-M</t>
  </si>
  <si>
    <t>% COB + Prod 1 Semana Antes Medio</t>
  </si>
  <si>
    <t>% COB + Prod Abertura Medio</t>
  </si>
  <si>
    <t>% COB + Prod 1 Semana Antes Maximo</t>
  </si>
  <si>
    <t>% COB + Prod Abertura Maximo</t>
  </si>
  <si>
    <t>TOTAL A PRODUZIR 3 Semanas</t>
  </si>
  <si>
    <t>Cenario Medio</t>
  </si>
  <si>
    <t>Cenario Maximo</t>
  </si>
  <si>
    <t>COL FAR AWAY ORIGINAL REFORMUL</t>
  </si>
  <si>
    <t>LOCAO CORPORAL IMARI ECLIPSE</t>
  </si>
  <si>
    <t>CARE SHAMPOO 2-1 BABY 200 ML</t>
  </si>
  <si>
    <t>SABONETE CREMOSO DIVINA GLORIO</t>
  </si>
  <si>
    <t>LOCAO LIMP MINI AGUA MICELAR</t>
  </si>
  <si>
    <t>COL FULL SPEED QUANTUM 100ML</t>
  </si>
  <si>
    <t>LOCAO CORP FAR AWAY SPLENDORIA</t>
  </si>
  <si>
    <t>COL EXCLUSIVE IN BLACK 75ML</t>
  </si>
  <si>
    <t>LOC CP DES PETIT GIRL POWR 50M</t>
  </si>
  <si>
    <t>PALETA SOMBRA OLHOS ICE FAIRY</t>
  </si>
  <si>
    <t>COL ENCANTO IRRESISTIVEL EDT</t>
  </si>
  <si>
    <t>COL DES SEGNO VISION HOMO 25ML</t>
  </si>
  <si>
    <t>COL BLACK SUEDE SECRET 100ML</t>
  </si>
  <si>
    <t>COL DES SURREAL LOVE GARDEN</t>
  </si>
  <si>
    <t>GEL BANHO LOV TOUCH SHOW 150ML</t>
  </si>
  <si>
    <t>SEGNO SUCCESS EDT LATAM</t>
  </si>
  <si>
    <t>ESFOLIANT CORP SAB LIQ FARAWAY</t>
  </si>
  <si>
    <t>SHAMP CABEL E CORP 300KM QUANT</t>
  </si>
  <si>
    <t>DEO COL PETIT GIRL POWER 50ML</t>
  </si>
  <si>
    <t>COL MULHER POESIA MORENA FLOR</t>
  </si>
  <si>
    <t>PALETA SOMBRAS OLHOS QUEEN BEE</t>
  </si>
  <si>
    <t>COL FAR AWAY SPLENDOR HER 50ML</t>
  </si>
  <si>
    <t>RENEW VITAM D GEL CREME 15G</t>
  </si>
  <si>
    <t>LOCAO CORP IRRESISTIVEL 200ML</t>
  </si>
  <si>
    <t>EXCLUS SHAMP CABEL CORP 90ML</t>
  </si>
  <si>
    <t>CREME HID SURREAL LOVE GARDEN</t>
  </si>
  <si>
    <t>CAIXA LOV U ESPECIAL MAES 2022</t>
  </si>
  <si>
    <t>COL IMARI ECLIPSE EDT HER 50ML</t>
  </si>
  <si>
    <t>SABONETES CREM ENCANTO 4X80G</t>
  </si>
  <si>
    <t>ENCANTO GLAM CAT ESFO MAOS 30G</t>
  </si>
  <si>
    <t>COLONIA LOV U EDP 75ML</t>
  </si>
  <si>
    <t>LOCAO CP ENCANTO FASCINANTE</t>
  </si>
  <si>
    <t>FAR AWAY SKIN ELIXIR HAND CREA</t>
  </si>
  <si>
    <t>CREME P MAOS ENCANT GLAMOR 75G</t>
  </si>
  <si>
    <t>MASCARA CILIOS MULTIBENEFICIOS</t>
  </si>
  <si>
    <t>LOCAO CORPO PUR BLANCA NOITE</t>
  </si>
  <si>
    <t>DEO COLONIA 015 ORIGINAL 100ML</t>
  </si>
  <si>
    <t>OLEO CORP DES ATTRACT COL 80ML</t>
  </si>
  <si>
    <t>LOCAO CORPO IRRESISTI REF 80ML</t>
  </si>
  <si>
    <t>MASCARA LEGENDARY LENGTH BLACK</t>
  </si>
  <si>
    <t>COL PUR BLANCA NOITE NEW</t>
  </si>
  <si>
    <t>SHAMPOO CAB E CORPO 015 HBW</t>
  </si>
  <si>
    <t>Rótulos de Coluna</t>
  </si>
  <si>
    <t>Contagem de FSC</t>
  </si>
  <si>
    <t>Categoria</t>
  </si>
  <si>
    <t>Cod 100%</t>
  </si>
  <si>
    <t>Total Geral cod</t>
  </si>
  <si>
    <t>Cob OH %</t>
  </si>
  <si>
    <t>% COB + Prod  Semana ABERTURA</t>
  </si>
  <si>
    <t>% COB + POS Abertura</t>
  </si>
  <si>
    <t>SPRAY CORPO IRRESISTIVEL 80ML</t>
  </si>
  <si>
    <t>RENEW VITA C SUPER CONCENTRADO</t>
  </si>
  <si>
    <t>DEMANDA JDA</t>
  </si>
  <si>
    <t>% COB JDA</t>
  </si>
  <si>
    <t>FALTA JDA</t>
  </si>
  <si>
    <t>DEMANDA KIT</t>
  </si>
  <si>
    <t>CÓD KIT</t>
  </si>
  <si>
    <t>CAIXA COLEÇÃO WONDERLAND</t>
  </si>
  <si>
    <t>FILHO</t>
  </si>
  <si>
    <t>Presente Colecao Wonderland Empresaria BI</t>
  </si>
  <si>
    <t>Presente Luiza Intensa</t>
  </si>
  <si>
    <t>Presente Encanto Trio de Maos</t>
  </si>
  <si>
    <t>Presente Encanto Glamourosa e Cativante</t>
  </si>
  <si>
    <t>FAR AWAY GLAMOUR LOÇÃO CORPORAL PERFUMADA</t>
  </si>
  <si>
    <t>Presente Far Away Glamour</t>
  </si>
  <si>
    <t>LOV U A TOUCH LOÇÃO PARA O CORPO</t>
  </si>
  <si>
    <t>Presente Lov U A Touch Especial</t>
  </si>
  <si>
    <t>Presente Black Essential Intense</t>
  </si>
  <si>
    <t>Presente 300Km Surfer</t>
  </si>
  <si>
    <t>Presente 300Km Max Turbo</t>
  </si>
  <si>
    <t>Presente Far Away Duo</t>
  </si>
  <si>
    <t>Presente Imari Corset</t>
  </si>
  <si>
    <t>Presente Frozen</t>
  </si>
  <si>
    <t>CANECA CUTE SPIDER NEW CHILDREN</t>
  </si>
  <si>
    <t>Presente Homem Aranha</t>
  </si>
  <si>
    <t>Presente Encanto Fascinante e Sofisticada</t>
  </si>
  <si>
    <t>ENCANTO ATRAENTE E DESLUMBRANTE CREME PARA MÃOS 75G</t>
  </si>
  <si>
    <t>ENCANTO LOÇÃO CORPORAL ATRAENTE &amp; DESLUMBRANTE 200ML</t>
  </si>
  <si>
    <t>Presente Encanto Atraente e Deslumbrante Especial</t>
  </si>
  <si>
    <t>Presente Pur Blanca</t>
  </si>
  <si>
    <t>Presente Segno Impact</t>
  </si>
  <si>
    <t>Presente Segno</t>
  </si>
  <si>
    <t>Presente Attraction Desire Para Ele</t>
  </si>
  <si>
    <t>Presente Attraction Desire Para Ela</t>
  </si>
  <si>
    <t>Presente Surreal Garden</t>
  </si>
  <si>
    <t>Presente Aquavibe Mini</t>
  </si>
  <si>
    <t>MUSK MARINE SHAMPOO CABELO E CORPO REFORMULAÇÃO</t>
  </si>
  <si>
    <t>Presente Musk Instinct Splash</t>
  </si>
  <si>
    <t>Presente Petit Brilho</t>
  </si>
  <si>
    <t>Presente Color Trend Olhos Perfeitos</t>
  </si>
  <si>
    <t>ANEW SOLAR RESTAGE SPF 50 LOTION LATAM</t>
  </si>
  <si>
    <t>ANEW MICELLAR WATER</t>
  </si>
  <si>
    <t>Presente Renew Rotina</t>
  </si>
  <si>
    <t>Presente Avon Care Baby Calming</t>
  </si>
  <si>
    <t>Presente Paleta Big Pro</t>
  </si>
  <si>
    <t>Descrição</t>
  </si>
  <si>
    <t>SET LINE</t>
  </si>
  <si>
    <t>Item</t>
  </si>
  <si>
    <t>FS</t>
  </si>
  <si>
    <t>Cod Kit</t>
  </si>
  <si>
    <t>1414873|1414861|1414922|1414528|1414825|1414183|1414532|1414837|1414788|1414509|1414509|1414910|1414813|1414514|1414897|1414897|1414635|1414543</t>
  </si>
  <si>
    <t>1414495|1414542</t>
  </si>
  <si>
    <t>1414195|1414207</t>
  </si>
  <si>
    <t>1414532|1414538</t>
  </si>
  <si>
    <t>Presente Lov U A Touch Mais Que Especial</t>
  </si>
  <si>
    <t>Presente Lov U A Touch</t>
  </si>
  <si>
    <t>Presente Encanto Atraente e Deslumbrante</t>
  </si>
  <si>
    <t>Presente Encanto Glamourosa e Cativante Maos</t>
  </si>
  <si>
    <t>ENCANTO GLAMOROUS CREME PARA MÃOS 75G</t>
  </si>
  <si>
    <t>ENCANTO FASCINANTE E SOFISTICADA ESFOLIANTE PARA MÃOS 75G</t>
  </si>
  <si>
    <t>Presente Encanto Divina e Gloriosa Banho</t>
  </si>
  <si>
    <t>KIT CP4</t>
  </si>
  <si>
    <t>Presente Encanto Trio de Locoes</t>
  </si>
  <si>
    <t>BODY LOTION 80ML IRRESITIBLE REFORMULATION</t>
  </si>
  <si>
    <t>Presente Far Away</t>
  </si>
  <si>
    <t>FAR AWAY THE JOURNEY BODY SCRUB</t>
  </si>
  <si>
    <t>Presente 015</t>
  </si>
  <si>
    <t>Presente Exclusive In Black Especial</t>
  </si>
  <si>
    <t>Presente Surreal Love Garden</t>
  </si>
  <si>
    <t>Presente Renew Toda Vitaminada</t>
  </si>
  <si>
    <t>ANEW VITAMIN C RADIANCE MAXIMIZING SERUM 15G</t>
  </si>
  <si>
    <t>ENCANTO SABONETE MIX IRRESISTÍVEL E SEDUTORA 4X80G</t>
  </si>
  <si>
    <t>Presente Avon Care Baby Especial</t>
  </si>
  <si>
    <t>Presente Avon Color Ice Fairy</t>
  </si>
  <si>
    <t>Presente Avon Color Queen Bee</t>
  </si>
  <si>
    <t>Presente Avon Color Red Majesty</t>
  </si>
  <si>
    <t>Presente Encanto Irresistivel e Poderosa</t>
  </si>
  <si>
    <t>Presente Encanto Irresistivel e Poderosa Miniatura</t>
  </si>
  <si>
    <t>ENCANTO IRRESISTIVEL 7ML</t>
  </si>
  <si>
    <t>Presente Encanto Irresistivel e Poderosa Especial</t>
  </si>
  <si>
    <t>BODY SPRAY IRRESISTIBLE 80ML REFORMULATION</t>
  </si>
  <si>
    <t>Presente 300Km Quantum</t>
  </si>
  <si>
    <t>Presente Max Turbo Especial</t>
  </si>
  <si>
    <t>Presente Imari Eclipse</t>
  </si>
  <si>
    <t>Presente Far Away Splendoria</t>
  </si>
  <si>
    <t>Presente Pur Blanca Noite</t>
  </si>
  <si>
    <t>Presente Petit Girl Power</t>
  </si>
  <si>
    <t>Presente Morena Flor</t>
  </si>
  <si>
    <t>Presente Segno Duo</t>
  </si>
  <si>
    <t>SEGNO VISIONARY EDP HOMOTÉTICO 25ML</t>
  </si>
  <si>
    <t>Presente Segno Especial</t>
  </si>
  <si>
    <t>1414873|1414861|1414922|1414528|1414825|1414183|1414532|1414837|1414788|1414509|1414509|1414910|1414813|1414514|1414897|1414897|1414635|1414543|1414897|1414188|1414788 |1414837 |1414141| 1414171 | 1414164  |1414873|1414782 |1414813 |1414194 |1414514 |1414635  |1414206 | 1414158| 1414825 |1414528</t>
  </si>
  <si>
    <t>1414104|1414540|1414541</t>
  </si>
  <si>
    <t>1414825|1414825</t>
  </si>
  <si>
    <t>1414897|1414897|1414814</t>
  </si>
  <si>
    <t>1414897|1414897|1414814 |1414827</t>
  </si>
  <si>
    <t>1414537|1414195|1414207|1414814|1414871|1414120|1414113|1414846|1414525|1414517</t>
  </si>
  <si>
    <t>1414801|1414152</t>
  </si>
  <si>
    <t>1414494|1414801|1414152|1414833|1414858|1414840</t>
  </si>
  <si>
    <t>1414538|1414858|1414799</t>
  </si>
  <si>
    <t>1414537|1414120</t>
  </si>
  <si>
    <t>1414495|1414542|1414169|1414849|1414104|1414540|1414541|1414799|1414169</t>
  </si>
  <si>
    <t>1414132|1414541|1414807</t>
  </si>
  <si>
    <t>1414132|1414807</t>
  </si>
  <si>
    <t>1414910|1414846</t>
  </si>
  <si>
    <t>1414528|1414517</t>
  </si>
  <si>
    <t>KIT CP3</t>
  </si>
  <si>
    <t>AC LOCAO CORP BABY CALMING</t>
  </si>
  <si>
    <t>Falta KIT</t>
  </si>
  <si>
    <t>Demanda KIT WEB</t>
  </si>
  <si>
    <t>% COB + Prod  Semana Abertura</t>
  </si>
  <si>
    <t>% COB + Prod 1 Semana após Abertura</t>
  </si>
  <si>
    <t>GRACIANO MATA</t>
  </si>
  <si>
    <t>Obs</t>
  </si>
  <si>
    <t>Presente Baby (original) FS 1414946</t>
  </si>
  <si>
    <t>PRESENTE ORIGINAL</t>
  </si>
  <si>
    <t>FSCODE</t>
  </si>
  <si>
    <t>nome</t>
  </si>
  <si>
    <t xml:space="preserve">Falta </t>
  </si>
  <si>
    <t>PROPOSTA PLANO B</t>
  </si>
  <si>
    <t>Atendimento</t>
  </si>
  <si>
    <t>COMENTÁRIOS</t>
  </si>
  <si>
    <t>-</t>
  </si>
  <si>
    <t>Presente Far Away Duo - FS 1414169</t>
  </si>
  <si>
    <t>Presente Luiza Intensa FS 1414543</t>
  </si>
  <si>
    <t>Presente Segno - FS 1414528</t>
  </si>
  <si>
    <t>Volume de short</t>
  </si>
  <si>
    <t>Presente Encanto Trio de Maos - FS 1414538</t>
  </si>
  <si>
    <t xml:space="preserve"> ENCANTO FASCIN SOFIST CREME MAOS 30G</t>
  </si>
  <si>
    <t xml:space="preserve"> ENCANTO SEDUT OUSADA CREME MAOS 30G</t>
  </si>
  <si>
    <t xml:space="preserve">MINI HAND CREAM IRRESISTIBLE </t>
  </si>
  <si>
    <t>PROPOSTA PLANO C</t>
  </si>
  <si>
    <t>PRESENTE PETIT BRILHO - FS 1414494</t>
  </si>
  <si>
    <t>COLONIA LUIZA PODEROSA 100ML</t>
  </si>
  <si>
    <t xml:space="preserve">Volume do Kit </t>
  </si>
  <si>
    <t>Sacola P Unissex 2022 - STANDARD</t>
  </si>
  <si>
    <t>EMBALAGENS - FS 1414873|1414861|1414922|1414528|1414825|1414183|1414532|1414837|1414788|1414509|1414509|1414910</t>
  </si>
  <si>
    <t>CAMPANHA CP03</t>
  </si>
  <si>
    <t>Sacola M Unissex 2022 - STANDARD</t>
  </si>
  <si>
    <t>SACOLA P NATAL - 2020</t>
  </si>
  <si>
    <t>CAMPANHA CP04</t>
  </si>
  <si>
    <t xml:space="preserve">EMBALAGENS </t>
  </si>
  <si>
    <t>Caixa Mini STD</t>
  </si>
  <si>
    <t>Caixa coleção Creamy (Gifts)</t>
  </si>
  <si>
    <t>CAIXA FEMALE MOTHERS</t>
  </si>
  <si>
    <t>Presente Renew Rotina - FS 1414537</t>
  </si>
  <si>
    <t>Presente Encanto Glamourosa e Cativante- FS 1414849</t>
  </si>
  <si>
    <t xml:space="preserve">3Q22 ENCANTO GLAMOROUS NEW FORM </t>
  </si>
  <si>
    <t>ENCANTO GLAMOROUS BODY LOTION 200ML</t>
  </si>
  <si>
    <t>Presente Pur Blanca - FS 1414183</t>
  </si>
  <si>
    <t>DESODO EM CREME BISNAGA PUR BLANCA</t>
  </si>
  <si>
    <t>PUR BLANCA ORI BODY LOTION NEW DECO 90ML</t>
  </si>
  <si>
    <t>Presente Encanto Fascinante e Sofisticada - FS 1414532</t>
  </si>
  <si>
    <t>ENCANTO FASCIN SOFIST SAB BAr 4X80G ECOP</t>
  </si>
  <si>
    <t>AVON ENCA FASCIN SOFIST LOCAO CORP 200ML</t>
  </si>
  <si>
    <t>AVON ENCA FASCIN SOFIST CREME MAOS 30G</t>
  </si>
  <si>
    <t>Presente Frozen - FS 1414788</t>
  </si>
  <si>
    <t>MUSK MARINE SHAMPOO CABELO E CORPO</t>
  </si>
  <si>
    <t>Presente Musk Instinct Splash- FS 1414861</t>
  </si>
  <si>
    <t>CAMPANHA CP05</t>
  </si>
  <si>
    <t>CP06</t>
  </si>
  <si>
    <t>* Falta Análise Financeira</t>
  </si>
  <si>
    <t>AVON ENCANTO FASCIN SOFIST LOCAO CORP 80ML - sub 3x1</t>
  </si>
  <si>
    <t>Risco 10K</t>
  </si>
  <si>
    <t>SUB Direta para falta - Já aprovada</t>
  </si>
  <si>
    <t>DESODORANTE ROLLON PUR BLANCA (2 UNIDADES)</t>
  </si>
  <si>
    <t xml:space="preserve">Avaliar se tem PP </t>
  </si>
  <si>
    <t>SUB DIRETA - Já aprovada</t>
  </si>
  <si>
    <t>PRIORIDADE 24/10</t>
  </si>
  <si>
    <t xml:space="preserve"> FAR AWAY</t>
  </si>
  <si>
    <t>Sub Direta - Já aprovada
 Mandar Glamou com o homotético / 2° os 2 itens de far away regular - Item tem Estoque</t>
  </si>
  <si>
    <t>Sub com frufru azul (enquanto tiver estoque), depois mandar outro brilho labial (outra cor – a definir)</t>
  </si>
  <si>
    <t>Sub Direta  - Aprovado pelo Abel - Falta avaliação financeira</t>
  </si>
  <si>
    <t>Avaliar miniaturas Creme corporal encanto</t>
  </si>
  <si>
    <t>1492059</t>
  </si>
  <si>
    <t xml:space="preserve"> ENCANTO SEDUT OUSADA CREME MAOS 75G</t>
  </si>
  <si>
    <t>1381824</t>
  </si>
  <si>
    <t>Sub Direta Kits com bisnagas - mesmo repetidas. Após finalziar - colocar sabonete como PAI</t>
  </si>
  <si>
    <t xml:space="preserve"> ENCANTO FASCIN SOFIST CREME MAOS 75G</t>
  </si>
  <si>
    <t>ESSENTIAL NECESSAIRE BLACK</t>
  </si>
  <si>
    <t>Avaliar acessório para incluir no Kit</t>
  </si>
  <si>
    <t>LUIZA PODEROSA SABONETE EM BARRA 90G</t>
  </si>
  <si>
    <t>* Falta Análise Financeira / Alinhar com Luiza</t>
  </si>
  <si>
    <t>Tirar de Digital</t>
  </si>
  <si>
    <t>Risco 6K</t>
  </si>
  <si>
    <t>Ordem de Produção para proxima semana</t>
  </si>
  <si>
    <t>Priorizare atendimento KIT - short venda regular - Aguardar até 26/10</t>
  </si>
  <si>
    <t>NOVA AGUA MICELAR ANTI IDADE</t>
  </si>
  <si>
    <t>1414104 AVON PALETA DE SOMBRAS PARA OLHOS ICE FAIRY</t>
  </si>
  <si>
    <t>COLONIA LUIZA BRUNET EDIT LIMT</t>
  </si>
  <si>
    <t>Presente Pur Blanca Noite FS 1414158</t>
  </si>
  <si>
    <t xml:space="preserve">LOCAO CORPO PUR BLANCA NOITE </t>
  </si>
  <si>
    <t>LOCAO CP PUR BLANCA MY ESSENCE 90ML</t>
  </si>
  <si>
    <t>Presente Morena Flor FS 1372314</t>
  </si>
  <si>
    <t>COL DES MULHER POESIA ALMA BRA</t>
  </si>
  <si>
    <t>Presente Far Away Glamour FS 1414635</t>
  </si>
  <si>
    <t>LOCAO CORPORAL FAR AWAY BEYOND</t>
  </si>
  <si>
    <t>COL FAR AWAY BEYO FOR HER 50ML</t>
  </si>
  <si>
    <t>COL PUR BLANCA MY ESSENCE</t>
  </si>
  <si>
    <t>LOCAO CORPO IRRESISTI REF 80ML</t>
  </si>
  <si>
    <t>Nome do Presente FS 1414108</t>
  </si>
  <si>
    <t>Se over, colocar composição no PAI</t>
  </si>
  <si>
    <t>NECES PASTA P BLANCA</t>
  </si>
  <si>
    <t>1414840 Presente Petit Girl Power</t>
  </si>
  <si>
    <t>1414528 Presente Segno</t>
  </si>
  <si>
    <t>1414171 Presente 015</t>
  </si>
  <si>
    <t>SHAMPOO 015 MIAMI NIGHTS HBW</t>
  </si>
  <si>
    <t>PRESENTE ENCANTO DIVINA E GLORIOSA BANHO - FSC  1414188</t>
  </si>
  <si>
    <t>Presente Encanto Trio de Locoes - FS 1414108</t>
  </si>
  <si>
    <t>Presente Encanto Divina e Gloriosa Banho - FS 1414188</t>
  </si>
  <si>
    <t>LOCAO CORP HIDRAT DIVINA - 400ML</t>
  </si>
  <si>
    <t>LOCAO CORP MP LUZ OLHOS TEUS</t>
  </si>
  <si>
    <t>DESD COL LUZ OLHOS TEUS 50ML</t>
  </si>
  <si>
    <t>EMBALAGENS - Presente Encanto Trio de Locoes FS 1414108</t>
  </si>
  <si>
    <t>Fornecedor consegue reação, porém, acordado com Kelly e Fernanda Miranda para não colocarmos pedido, pois item já era excesso e é última na 05, seguiremos com o SUB Frufru AZUL</t>
  </si>
  <si>
    <t>Item shortando em CP 05, fornecedor consegue reação, precisamos colocar pedido até 08/11 | Sugestão de PAI : seguir kit com sem o item faltante (Oculos)</t>
  </si>
  <si>
    <t>Presente Max Turbo Especial - FSC  1414846</t>
  </si>
  <si>
    <t>Sugestão de PAI de nova composição, sem o ítem faltante para atendimento da cp 04 e 05 | Fornecedor não consegue reação pq o item foi de 24k pra 47k unds, o molde entrou em manutenção e a data prevista para retorno é dez/2022</t>
  </si>
  <si>
    <t>NECESSAIRE MULHER E POESIA ONE</t>
  </si>
  <si>
    <t>Se necessario, colocar no PAI</t>
  </si>
  <si>
    <t>Sugestão de PAI de nova composição, sem o ítem faltante para atendimento da cp 04 | Fornecedor não consegue reação pq o item foi de 24k pra 47k unds, o molde entrou em manutenção e a data prevista para retorno é dez/2022</t>
  </si>
  <si>
    <t>Avaliar esta opção e oferecer no PAI</t>
  </si>
  <si>
    <t>Não temos Estoque Excedente  de 200ml</t>
  </si>
  <si>
    <t>Avaliar novo Kit no PAI com uma necessaire</t>
  </si>
  <si>
    <t>COL DES 015 MIAMI NIGHTS</t>
  </si>
  <si>
    <t>Cadastrar no PAI esta Opção novo Kit</t>
  </si>
  <si>
    <t>Podemos cadastrar como SB Direta para os primeiros dias da CP</t>
  </si>
  <si>
    <t>Cadastrar no PAI esta Opção - Avaliar se tem short de quem já colocou o pedido para poder avisar. Criar Oferta - Subir no MAPS - Valter irá alinhar</t>
  </si>
  <si>
    <t>CP07</t>
  </si>
  <si>
    <r>
      <rPr>
        <b/>
        <sz val="14"/>
        <color theme="4"/>
        <rFont val="Zona Pro Regular"/>
        <family val="3"/>
      </rPr>
      <t>Conseguimos insumos e vamos produzir mais unidades na proxima semana</t>
    </r>
    <r>
      <rPr>
        <b/>
        <sz val="14"/>
        <color rgb="FFFF0000"/>
        <rFont val="Zona Pro Regular"/>
        <family val="3"/>
      </rPr>
      <t xml:space="preserve"> / Caso Oversales Cadastrar no PAI esta Opção - Avaliar se tem short de quem já colocou o pedido para poder avisar. Criar Oferta - Subir no MAPS - Valter irá alinhar</t>
    </r>
  </si>
  <si>
    <t>Trio Encanto Mãos</t>
  </si>
  <si>
    <t>Restrição de insumos (cartão e Flowpack) e capacidade no Fornecedor para reagir a variação de demanda + MOQ 250k</t>
  </si>
  <si>
    <t>Restrição de Insumos / Falta semana atual</t>
  </si>
  <si>
    <t>GEL HIDRAT DES ENCANTO 150ML</t>
  </si>
  <si>
    <t>C2321767 - 12/12/2022 - 0</t>
  </si>
  <si>
    <t>LOCAO CORPO ENCANTO GLAMOR 400ml</t>
  </si>
  <si>
    <t>LOC CORP ENC LINDA INSPI 200ML</t>
  </si>
  <si>
    <t>C2151771 - 27/12/2022 - 28/10 - Fornecedor confirmar que não sera possivel a produção da valvulas deviso a falta do Drive, consumida pelo over da natura.</t>
  </si>
  <si>
    <t>C2245097 - 10/03/2023 - 10/11 - Aptar diposnibilizou 50K para 22/11</t>
  </si>
  <si>
    <t xml:space="preserve"> - </t>
  </si>
  <si>
    <t>SHAMPOO SEGNO IMPART CAB CO</t>
  </si>
  <si>
    <t xml:space="preserve">SABONETE BARRA LUIZA PODER </t>
  </si>
  <si>
    <t>R105960 - 13/12/2022 - 08/11 - Fabricante antecipou a produção, previsão de ficar disponível na origem em 15/11 para embarque aéreo;</t>
  </si>
  <si>
    <t>R1002 - S/ DATA - 0</t>
  </si>
  <si>
    <t>NECESSAIRE CLUTCH JULIA ONE SI</t>
  </si>
  <si>
    <r>
      <rPr>
        <b/>
        <sz val="16"/>
        <color rgb="FFFF0000"/>
        <rFont val="Zona Pro Regular"/>
        <family val="3"/>
      </rPr>
      <t>Criar Kit no PAI</t>
    </r>
    <r>
      <rPr>
        <sz val="16"/>
        <color theme="1"/>
        <rFont val="Zona Pro Regular"/>
        <family val="3"/>
      </rPr>
      <t xml:space="preserve">
Podemos escoilher a necessarire para acolocar no Pai</t>
    </r>
  </si>
  <si>
    <t>LOCAO CORP ENCANTO NEW C 200ML</t>
  </si>
  <si>
    <t>SACOLA P NATAL</t>
  </si>
  <si>
    <t>Aprovar Sub Direta</t>
  </si>
  <si>
    <t>CORE BROCHURE</t>
  </si>
  <si>
    <t>PRESENTE LOV U TOUCH ESPECIAL</t>
  </si>
  <si>
    <t>Soma de Units</t>
  </si>
  <si>
    <t>Marketing Set Name</t>
  </si>
  <si>
    <t>Set Price Amount</t>
  </si>
  <si>
    <t>Set Line Number</t>
  </si>
  <si>
    <t>FSC code</t>
  </si>
  <si>
    <t>Offer</t>
  </si>
  <si>
    <t>Vehicle</t>
  </si>
  <si>
    <t>C2267769 - 06/12/2022 - 0</t>
  </si>
  <si>
    <t>C2312153 - 14/12/2021 - Fornecedor tentando antecipar a entrega dos insimos de produção. Escalado para Sourcing</t>
  </si>
  <si>
    <t>LOCAO CP ENC IRRESISTIVEL 400M</t>
  </si>
  <si>
    <t>04 - Discontinued - CM</t>
  </si>
  <si>
    <t>SABON BARRA ENCANT IRRES SEDUT</t>
  </si>
  <si>
    <t>CREME MAO ENC IRRESISTIVEL 75G</t>
  </si>
  <si>
    <t>SPRAY CP ENC IRRESISTIVEL 80ML</t>
  </si>
  <si>
    <t>MARCELLY ROLDAN</t>
  </si>
  <si>
    <t>05 - Non Saleable - CM</t>
  </si>
  <si>
    <t>C2319877 - S/ DATA - Fornecedor aguardando avaliação de Sourcing de viabilidade de lote reduzido, inda sem previsão - LT = 30 dias. Cesar verificando cancelamento da ordem com Chile ou se eles se comprometem coma puxada do excesso. Falta 16k, MOQ = 108.780 unds. Quantidade não atinge o MOQ por cor de 46.620, que só poderia ser considerado se combinado com outros SKUs. Sugestão que demos é colocar o pedido de 46.620 peças + 62.160 peças da família do Encanto 80ml ou de outros SKUs do mesmo molde.</t>
  </si>
  <si>
    <t>MINI LOC CORPO SED 80ML</t>
  </si>
  <si>
    <t>R0505 - 05/12/2022 - 29/11 - O item está previsto para ser coletado hoje no porto de em Itajaí-SC, assim que chegar ao estoque, pediremos a subida do material para Anastácio São Paulo e anteciparão a entrega em 2 dias.</t>
  </si>
  <si>
    <t>C2322557 - 05/12/2022 - 0</t>
  </si>
  <si>
    <t>R0081 - 06/12/2022 - 0</t>
  </si>
  <si>
    <t>Presente PETIT NEW FLANKER</t>
  </si>
  <si>
    <t>COL IMARI ROUGE EDT</t>
  </si>
  <si>
    <t xml:space="preserve">Presente </t>
  </si>
  <si>
    <t>R3746 - S/ DATA - 0</t>
  </si>
  <si>
    <t>RENEW TRAT ANTI RUGAS H A 10ML</t>
  </si>
  <si>
    <t>C2331057 - 06/12/2022 - Fornecedor tentando antecipar a entrega dos insimos de produção. Escalado para Sourcing</t>
  </si>
  <si>
    <t>C2261293 - 16/12/2022 - 0</t>
  </si>
  <si>
    <t>RENEW FACIAL VITAMINA C 10G</t>
  </si>
  <si>
    <t>Risco 4500</t>
  </si>
  <si>
    <t>Risco 3052</t>
  </si>
  <si>
    <r>
      <rPr>
        <b/>
        <sz val="16"/>
        <color rgb="FFFF0000"/>
        <rFont val="Zona Pro Regular"/>
        <family val="3"/>
      </rPr>
      <t>Criar Kit no PAI</t>
    </r>
    <r>
      <rPr>
        <sz val="16"/>
        <color theme="1"/>
        <rFont val="Zona Pro Regular"/>
        <family val="3"/>
      </rPr>
      <t xml:space="preserve">
</t>
    </r>
  </si>
  <si>
    <t>COLONIA MINNIE RELABEL 21</t>
  </si>
  <si>
    <t>SABONETE BAR MINNIE RELABEL 21</t>
  </si>
  <si>
    <t>Colocar no PAI - Já criado na CP04
06/12 - Venda regular no PAI e estoque atende o presente, não shorta</t>
  </si>
  <si>
    <r>
      <rPr>
        <b/>
        <sz val="16"/>
        <color rgb="FFFF0000"/>
        <rFont val="Zona Pro Regular"/>
        <family val="3"/>
      </rPr>
      <t>Criar Kit no PAI</t>
    </r>
    <r>
      <rPr>
        <sz val="16"/>
        <color theme="1"/>
        <rFont val="Zona Pro Regular"/>
        <family val="3"/>
      </rPr>
      <t xml:space="preserve">
sem o ítem faltante ou com o  FS 1499434
06/12 - não shorta mais</t>
    </r>
  </si>
  <si>
    <r>
      <rPr>
        <b/>
        <sz val="16"/>
        <color rgb="FFFF0000"/>
        <rFont val="Zona Pro Regular"/>
        <family val="3"/>
      </rPr>
      <t>Criar Kit no PAI</t>
    </r>
    <r>
      <rPr>
        <sz val="16"/>
        <color theme="1"/>
        <rFont val="Zona Pro Regular"/>
        <family val="3"/>
      </rPr>
      <t xml:space="preserve">
Restrição de insumos cartão e capacidade no Fornecedor para reagir a variação de demanda
06/12 - PAI 1418979</t>
    </r>
  </si>
  <si>
    <t>Criar Kit no PAI
06/12 - PAI 1413830</t>
  </si>
  <si>
    <t>Criar Kit no PAI
06/12 - Não shorta mais</t>
  </si>
  <si>
    <r>
      <rPr>
        <b/>
        <sz val="16"/>
        <color rgb="FFFF0000"/>
        <rFont val="Zona Pro Regular"/>
        <family val="3"/>
      </rPr>
      <t>Criar Kit no PAI</t>
    </r>
    <r>
      <rPr>
        <sz val="16"/>
        <color theme="1"/>
        <rFont val="Zona Pro Regular"/>
        <family val="3"/>
      </rPr>
      <t xml:space="preserve">
Falta Pump devido a Oversales, avaliar opções com MKT 
06/12 - Não shorta mais</t>
    </r>
  </si>
  <si>
    <t>Colocar no PAI - Já criado na CP03
06/12 - Não shorta mais</t>
  </si>
  <si>
    <t>1396321</t>
  </si>
  <si>
    <t>NECESSAIRE ENCANTO 20 REDS ADULTS ENCANTO VERMELHA</t>
  </si>
  <si>
    <t>Oferta em PAI
06/12 - PAI 1414904</t>
  </si>
  <si>
    <t>Rejeição Frasco, validar opçoes com MKT de montar um KIT com a Versão Impact utilizando bisnaga e Fragrancia 
06/12 - Não shorta mais</t>
  </si>
  <si>
    <t>Short no Inicio da CP 2k, não tem mais faltas até final da CP05
06/12 - Não shorta mais</t>
  </si>
  <si>
    <t>Rejeição Valvula - Short inicio da CP. Já estamos atendendo a demanda do KIT com nova produção
06/12 - Não shorta mais</t>
  </si>
  <si>
    <t>Presente IMARI NEW FLANKER - 1414194</t>
  </si>
  <si>
    <t>Verificando Materiais, risco para Final da CP
06/12 - Não shorta mais</t>
  </si>
  <si>
    <t>Verificando antecipação com Fornecedor Razzo para sabonete
06/12 - Short no último dia da CP, necessário montar Kit para PAI</t>
  </si>
  <si>
    <t>Verificando antecipação com Fornecedor Razzo para sabonete
06/12 - Short no último dia da CP, necessário montar Kit para PAI
Não criar essa opção</t>
  </si>
  <si>
    <t>sugerir outro Imari como Sugestão
06/12 - Kit temporário no PAI 1414509, está com aceitação de 61% não vamos criar outro Kit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</si>
</sst>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R$&quot;\ * #,##0.00_-;\-&quot;R$&quot;\ * #,##0.00_-;_-&quot;R$&quot;\ * &quot;-&quot;??_-;_-@_-"/>
    <numFmt numFmtId="43" formatCode="_-* #,##0.00_-;\-* #,##0.00_-;_-* &quot;-&quot;??_-;_-@_-"/>
    <numFmt numFmtId="164" formatCode="_([$€-2]* #,##0.00_);_([$€-2]* \(#,##0.00\);_([$€-2]* &quot;-&quot;??_)"/>
    <numFmt numFmtId="165" formatCode="_-&quot;R$&quot;* #,##0.00_-;\-&quot;R$&quot;* #,##0.00_-;_-&quot;R$&quot;* &quot;-&quot;??_-;_-@_-"/>
    <numFmt numFmtId="166" formatCode="&quot;R$&quot;\ #,##0.00"/>
    <numFmt numFmtId="167" formatCode="_-* #,##0_-;\-* #,##0_-;_-* &quot;-&quot;??_-;_-@_-"/>
  </numFmts>
  <fonts count="69">
    <font>
      <sz val="11"/>
      <color theme="1"/>
      <name val="Calibri"/>
      <family val="2"/>
      <scheme val="minor"/>
    </font>
    <font>
      <sz val="11"/>
      <color theme="1"/>
      <name val="Calibri"/>
      <family val="2"/>
      <scheme val="minor"/>
    </font>
    <font>
      <sz val="9"/>
      <name val="Arial"/>
      <family val="2"/>
    </font>
    <font>
      <sz val="9"/>
      <name val="Calibri"/>
      <family val="2"/>
      <scheme val="minor"/>
    </font>
    <font>
      <b/>
      <sz val="9"/>
      <color rgb="FFFFFFFF"/>
      <name val="Calibri"/>
      <family val="2"/>
      <scheme val="minor"/>
    </font>
    <font>
      <sz val="9"/>
      <color rgb="FFFFFFFF"/>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color rgb="FF000000"/>
      <name val="Arial"/>
      <family val="2"/>
    </font>
    <font>
      <sz val="11"/>
      <color indexed="8"/>
      <name val="Calibri"/>
      <family val="2"/>
    </font>
    <font>
      <sz val="10"/>
      <color indexed="8"/>
      <name val="Arial"/>
      <family val="2"/>
    </font>
    <font>
      <b/>
      <sz val="18"/>
      <color theme="3"/>
      <name val="Calibri Light"/>
      <family val="2"/>
      <scheme val="major"/>
    </font>
    <font>
      <sz val="11"/>
      <color rgb="FF9C6500"/>
      <name val="Calibri"/>
      <family val="2"/>
      <scheme val="minor"/>
    </font>
    <font>
      <b/>
      <sz val="9"/>
      <color indexed="9"/>
      <name val="Calibri"/>
      <family val="2"/>
      <scheme val="minor"/>
    </font>
    <font>
      <sz val="9"/>
      <color indexed="9"/>
      <name val="Calibri"/>
      <family val="2"/>
      <scheme val="minor"/>
    </font>
    <font>
      <b/>
      <sz val="10"/>
      <color theme="0"/>
      <name val="Calibri"/>
      <family val="2"/>
      <scheme val="minor"/>
    </font>
    <font>
      <sz val="10"/>
      <color theme="1"/>
      <name val="Calibri"/>
      <family val="2"/>
      <scheme val="minor"/>
    </font>
    <font>
      <sz val="10"/>
      <name val="Calibri"/>
      <family val="2"/>
      <scheme val="minor"/>
    </font>
    <font>
      <sz val="10"/>
      <color theme="0"/>
      <name val="Calibri"/>
      <family val="2"/>
      <scheme val="minor"/>
    </font>
    <font>
      <b/>
      <sz val="10"/>
      <color theme="1"/>
      <name val="Calibri"/>
      <family val="2"/>
      <scheme val="minor"/>
    </font>
    <font>
      <sz val="10"/>
      <color rgb="FFFF0000"/>
      <name val="Calibri"/>
      <family val="2"/>
      <scheme val="minor"/>
    </font>
    <font>
      <sz val="10"/>
      <color rgb="FF000000"/>
      <name val="Calibri"/>
      <family val="2"/>
      <scheme val="minor"/>
    </font>
    <font>
      <sz val="11"/>
      <color rgb="FF000000"/>
      <name val="Calibri"/>
      <family val="2"/>
      <scheme val="minor"/>
    </font>
    <font>
      <b/>
      <sz val="11"/>
      <color rgb="FFFFFFFF"/>
      <name val="Calibri"/>
      <family val="2"/>
      <scheme val="minor"/>
    </font>
    <font>
      <b/>
      <sz val="9"/>
      <name val="Calibri"/>
      <family val="2"/>
      <scheme val="minor"/>
    </font>
    <font>
      <b/>
      <sz val="14"/>
      <color theme="0"/>
      <name val="Zona Pro ExtraBold"/>
      <family val="3"/>
    </font>
    <font>
      <b/>
      <sz val="14"/>
      <color theme="1"/>
      <name val="Zona Pro Regular"/>
      <family val="3"/>
    </font>
    <font>
      <sz val="14"/>
      <color theme="1"/>
      <name val="Zona Pro Regular"/>
      <family val="3"/>
    </font>
    <font>
      <sz val="8"/>
      <color theme="1"/>
      <name val="Zona Pro Regular"/>
      <family val="3"/>
    </font>
    <font>
      <b/>
      <sz val="14"/>
      <color theme="0"/>
      <name val="Zona Pro Regular"/>
      <family val="3"/>
    </font>
    <font>
      <sz val="14"/>
      <color theme="1"/>
      <name val="Calibri"/>
      <family val="2"/>
      <scheme val="minor"/>
    </font>
    <font>
      <b/>
      <sz val="8"/>
      <color theme="1"/>
      <name val="Zona Pro Regular"/>
      <family val="3"/>
    </font>
    <font>
      <sz val="12"/>
      <color theme="1"/>
      <name val="Zona Pro Regular"/>
      <family val="3"/>
    </font>
    <font>
      <b/>
      <sz val="14"/>
      <color theme="1"/>
      <name val="Calibri"/>
      <family val="2"/>
      <scheme val="minor"/>
    </font>
    <font>
      <b/>
      <sz val="12"/>
      <color theme="1"/>
      <name val="Zona Pro Regular"/>
      <family val="3"/>
    </font>
    <font>
      <b/>
      <sz val="14"/>
      <color rgb="FFFF0000"/>
      <name val="Zona Pro Regular"/>
      <family val="3"/>
    </font>
    <font>
      <b/>
      <sz val="18"/>
      <color theme="1"/>
      <name val="Calibri"/>
      <family val="2"/>
      <scheme val="minor"/>
    </font>
    <font>
      <b/>
      <sz val="14"/>
      <color rgb="FF0070C0"/>
      <name val="Zona Pro Regular"/>
      <family val="3"/>
    </font>
    <font>
      <b/>
      <sz val="14"/>
      <color theme="4" tint="-0.249977111117893"/>
      <name val="Zona Pro Regular"/>
      <family val="3"/>
    </font>
    <font>
      <sz val="16"/>
      <color theme="1"/>
      <name val="Zona Pro Regular"/>
      <family val="3"/>
    </font>
    <font>
      <b/>
      <sz val="16"/>
      <color theme="4" tint="-0.249977111117893"/>
      <name val="Zona Pro Regular"/>
      <family val="3"/>
    </font>
    <font>
      <sz val="16"/>
      <color theme="1"/>
      <name val="Calibri"/>
      <family val="2"/>
      <scheme val="minor"/>
    </font>
    <font>
      <b/>
      <sz val="16"/>
      <color theme="4"/>
      <name val="Zona Pro Regular"/>
      <family val="3"/>
    </font>
    <font>
      <sz val="16"/>
      <color theme="4"/>
      <name val="Zona Pro Regular"/>
      <family val="3"/>
    </font>
    <font>
      <b/>
      <sz val="14"/>
      <color theme="4"/>
      <name val="Zona Pro Regular"/>
      <family val="3"/>
    </font>
    <font>
      <sz val="11"/>
      <color theme="1"/>
      <name val="Zona Pro Regular"/>
      <family val="3"/>
    </font>
    <font>
      <sz val="14"/>
      <color theme="4" tint="-0.249977111117893"/>
      <name val="Zona Pro Regular"/>
      <family val="3"/>
    </font>
    <font>
      <sz val="16"/>
      <color theme="4" tint="-0.249977111117893"/>
      <name val="Zona Pro Regular"/>
      <family val="3"/>
    </font>
    <font>
      <b/>
      <sz val="16"/>
      <color rgb="FFFF0000"/>
      <name val="Zona Pro Regular"/>
      <family val="3"/>
    </font>
    <font>
      <sz val="16"/>
      <color rgb="FFFF0000"/>
      <name val="Zona Pro Regular"/>
      <family val="3"/>
    </font>
    <font>
      <b/>
      <sz val="16"/>
      <color theme="1"/>
      <name val="Zona Pro Regular"/>
      <family val="3"/>
    </font>
    <font>
      <sz val="16"/>
      <name val="Zona Pro Regular"/>
      <family val="3"/>
    </font>
    <font>
      <sz val="14"/>
      <color rgb="FFFF0000"/>
      <name val="Zona Pro Regular"/>
      <family val="3"/>
    </font>
  </fonts>
  <fills count="78">
    <fill>
      <patternFill patternType="none"/>
    </fill>
    <fill>
      <patternFill patternType="gray125"/>
    </fill>
    <fill>
      <patternFill patternType="solid">
        <fgColor rgb="FF333F4F"/>
        <bgColor rgb="FF000000"/>
      </patternFill>
    </fill>
    <fill>
      <patternFill patternType="solid">
        <fgColor rgb="FFA6A6A6"/>
        <bgColor rgb="FF000000"/>
      </patternFill>
    </fill>
    <fill>
      <patternFill patternType="solid">
        <fgColor rgb="FF548235"/>
        <bgColor rgb="FF000000"/>
      </patternFill>
    </fill>
    <fill>
      <patternFill patternType="solid">
        <fgColor rgb="FF806000"/>
        <bgColor rgb="FF000000"/>
      </patternFill>
    </fill>
    <fill>
      <patternFill patternType="solid">
        <fgColor rgb="FF2F75B5"/>
        <bgColor rgb="FF000000"/>
      </patternFill>
    </fill>
    <fill>
      <patternFill patternType="solid">
        <fgColor rgb="FF1F4E78"/>
        <bgColor rgb="FF000000"/>
      </patternFill>
    </fill>
    <fill>
      <patternFill patternType="solid">
        <fgColor rgb="FF92D050"/>
        <bgColor rgb="FF000000"/>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92D050"/>
        <bgColor indexed="64"/>
      </patternFill>
    </fill>
    <fill>
      <patternFill patternType="solid">
        <fgColor theme="3" tint="-0.249977111117893"/>
        <bgColor indexed="64"/>
      </patternFill>
    </fill>
    <fill>
      <patternFill patternType="solid">
        <fgColor theme="0" tint="-0.34998626667073579"/>
        <bgColor indexed="64"/>
      </patternFill>
    </fill>
    <fill>
      <patternFill patternType="solid">
        <fgColor theme="9" tint="-0.249977111117893"/>
        <bgColor indexed="64"/>
      </patternFill>
    </fill>
    <fill>
      <patternFill patternType="solid">
        <fgColor theme="7" tint="-0.499984740745262"/>
        <bgColor indexed="64"/>
      </patternFill>
    </fill>
    <fill>
      <patternFill patternType="solid">
        <fgColor theme="8" tint="-0.249977111117893"/>
        <bgColor indexed="64"/>
      </patternFill>
    </fill>
    <fill>
      <patternFill patternType="solid">
        <fgColor theme="8" tint="-0.499984740745262"/>
        <bgColor indexed="64"/>
      </patternFill>
    </fill>
    <fill>
      <patternFill patternType="solid">
        <fgColor rgb="FF002060"/>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rgb="FFFFFF00"/>
        <bgColor indexed="64"/>
      </patternFill>
    </fill>
    <fill>
      <patternFill patternType="solid">
        <fgColor theme="3" tint="0.79998168889431442"/>
        <bgColor indexed="64"/>
      </patternFill>
    </fill>
    <fill>
      <patternFill patternType="solid">
        <fgColor theme="4" tint="0.79998168889431442"/>
        <bgColor theme="4" tint="0.79998168889431442"/>
      </patternFill>
    </fill>
    <fill>
      <patternFill patternType="solid">
        <fgColor rgb="FFFF7C80"/>
        <bgColor rgb="FF000000"/>
      </patternFill>
    </fill>
    <fill>
      <patternFill patternType="solid">
        <fgColor rgb="FFFFFF66"/>
        <bgColor rgb="FF000000"/>
      </patternFill>
    </fill>
    <fill>
      <patternFill patternType="solid">
        <fgColor rgb="FFE26B0A"/>
        <bgColor rgb="FF000000"/>
      </patternFill>
    </fill>
    <fill>
      <patternFill patternType="solid">
        <fgColor theme="8" tint="0.39997558519241921"/>
        <bgColor indexed="64"/>
      </patternFill>
    </fill>
    <fill>
      <patternFill patternType="solid">
        <fgColor rgb="FFFFFFFF"/>
        <bgColor rgb="FF000000"/>
      </patternFill>
    </fill>
    <fill>
      <patternFill patternType="solid">
        <fgColor rgb="FFF3C7EA"/>
        <bgColor rgb="FF000000"/>
      </patternFill>
    </fill>
    <fill>
      <patternFill patternType="solid">
        <fgColor rgb="FF808080"/>
        <bgColor rgb="FF000000"/>
      </patternFill>
    </fill>
    <fill>
      <patternFill patternType="solid">
        <fgColor theme="5" tint="0.59999389629810485"/>
        <bgColor indexed="64"/>
      </patternFill>
    </fill>
    <fill>
      <patternFill patternType="solid">
        <fgColor theme="5" tint="0.59999389629810485"/>
        <bgColor rgb="FF000000"/>
      </patternFill>
    </fill>
    <fill>
      <patternFill patternType="solid">
        <fgColor rgb="FF99FFFF"/>
      </patternFill>
    </fill>
    <fill>
      <patternFill patternType="solid">
        <fgColor rgb="FFFFFFD6"/>
      </patternFill>
    </fill>
    <fill>
      <patternFill patternType="solid">
        <fgColor rgb="FF99FFFF"/>
        <bgColor rgb="FF000000"/>
      </patternFill>
    </fill>
    <fill>
      <patternFill patternType="solid">
        <fgColor theme="1"/>
        <bgColor indexed="64"/>
      </patternFill>
    </fill>
    <fill>
      <patternFill patternType="solid">
        <fgColor theme="0" tint="-0.49998474074526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8"/>
        <bgColor indexed="64"/>
      </patternFill>
    </fill>
    <fill>
      <patternFill patternType="solid">
        <fgColor rgb="FF0070C0"/>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7" tint="-0.249977111117893"/>
        <bgColor indexed="64"/>
      </patternFill>
    </fill>
  </fills>
  <borders count="57">
    <border>
      <left/>
      <right/>
      <top/>
      <bottom/>
      <diagonal/>
    </border>
    <border>
      <left style="thin">
        <color indexed="64"/>
      </left>
      <right style="thin">
        <color indexed="64"/>
      </right>
      <top/>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hair">
        <color indexed="64"/>
      </right>
      <top style="hair">
        <color indexed="64"/>
      </top>
      <bottom style="hair">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top/>
      <bottom style="thin">
        <color theme="4" tint="0.39997558519241921"/>
      </bottom>
      <diagonal/>
    </border>
    <border>
      <left style="hair">
        <color indexed="64"/>
      </left>
      <right style="thin">
        <color indexed="64"/>
      </right>
      <top style="hair">
        <color indexed="64"/>
      </top>
      <bottom/>
      <diagonal/>
    </border>
    <border>
      <left/>
      <right/>
      <top/>
      <bottom style="hair">
        <color indexed="64"/>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rgb="FFFFFFFF"/>
      </left>
      <right/>
      <top/>
      <bottom/>
      <diagonal/>
    </border>
    <border>
      <left style="medium">
        <color indexed="64"/>
      </left>
      <right/>
      <top/>
      <bottom style="hair">
        <color indexed="64"/>
      </bottom>
      <diagonal/>
    </border>
    <border>
      <left/>
      <right/>
      <top style="hair">
        <color indexed="64"/>
      </top>
      <bottom style="hair">
        <color indexed="64"/>
      </bottom>
      <diagonal/>
    </border>
    <border>
      <left style="thin">
        <color theme="1"/>
      </left>
      <right style="thin">
        <color theme="1"/>
      </right>
      <top style="thin">
        <color theme="1"/>
      </top>
      <bottom style="thin">
        <color theme="1"/>
      </bottom>
      <diagonal/>
    </border>
    <border>
      <left style="thin">
        <color theme="1"/>
      </left>
      <right style="thin">
        <color indexed="64"/>
      </right>
      <top style="thin">
        <color theme="1"/>
      </top>
      <bottom style="thin">
        <color theme="1"/>
      </bottom>
      <diagonal/>
    </border>
    <border>
      <left/>
      <right/>
      <top style="thin">
        <color theme="2" tint="-0.249977111117893"/>
      </top>
      <bottom/>
      <diagonal/>
    </border>
    <border>
      <left style="thin">
        <color theme="1"/>
      </left>
      <right style="thin">
        <color theme="1"/>
      </right>
      <top style="thin">
        <color theme="1"/>
      </top>
      <bottom/>
      <diagonal/>
    </border>
    <border>
      <left style="thin">
        <color theme="1"/>
      </left>
      <right style="thin">
        <color theme="1"/>
      </right>
      <top/>
      <bottom/>
      <diagonal/>
    </border>
    <border>
      <left/>
      <right/>
      <top/>
      <bottom style="thin">
        <color theme="2" tint="-0.249977111117893"/>
      </bottom>
      <diagonal/>
    </border>
    <border>
      <left style="thin">
        <color theme="1"/>
      </left>
      <right style="thin">
        <color theme="1"/>
      </right>
      <top/>
      <bottom style="thin">
        <color theme="1"/>
      </bottom>
      <diagonal/>
    </border>
    <border>
      <left style="thin">
        <color indexed="64"/>
      </left>
      <right style="thin">
        <color theme="1"/>
      </right>
      <top style="thin">
        <color indexed="64"/>
      </top>
      <bottom style="thin">
        <color theme="1"/>
      </bottom>
      <diagonal/>
    </border>
    <border>
      <left style="thin">
        <color theme="1"/>
      </left>
      <right style="thin">
        <color indexed="64"/>
      </right>
      <top/>
      <bottom style="thin">
        <color theme="1"/>
      </bottom>
      <diagonal/>
    </border>
    <border>
      <left style="thin">
        <color indexed="64"/>
      </left>
      <right style="thin">
        <color theme="1"/>
      </right>
      <top style="thin">
        <color indexed="64"/>
      </top>
      <bottom style="thin">
        <color indexed="64"/>
      </bottom>
      <diagonal/>
    </border>
    <border>
      <left style="thin">
        <color theme="1"/>
      </left>
      <right style="thin">
        <color indexed="64"/>
      </right>
      <top/>
      <bottom/>
      <diagonal/>
    </border>
    <border>
      <left style="thin">
        <color indexed="64"/>
      </left>
      <right style="thin">
        <color theme="1"/>
      </right>
      <top style="thin">
        <color theme="1"/>
      </top>
      <bottom style="thin">
        <color indexed="64"/>
      </bottom>
      <diagonal/>
    </border>
    <border>
      <left style="thin">
        <color theme="1"/>
      </left>
      <right style="thin">
        <color indexed="64"/>
      </right>
      <top style="thin">
        <color theme="1"/>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theme="1"/>
      </bottom>
      <diagonal/>
    </border>
    <border>
      <left style="thin">
        <color indexed="64"/>
      </left>
      <right style="thin">
        <color indexed="64"/>
      </right>
      <top style="thin">
        <color theme="1"/>
      </top>
      <bottom/>
      <diagonal/>
    </border>
    <border>
      <left/>
      <right style="thin">
        <color indexed="64"/>
      </right>
      <top style="thin">
        <color indexed="64"/>
      </top>
      <bottom style="thin">
        <color indexed="64"/>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s>
  <cellStyleXfs count="30789">
    <xf numFmtId="0" fontId="0" fillId="0" borderId="0"/>
    <xf numFmtId="9" fontId="1" fillId="0" borderId="0" applyFont="0" applyFill="0" applyBorder="0" applyAlignment="0" applyProtection="0"/>
    <xf numFmtId="0" fontId="6" fillId="0" borderId="0" applyNumberFormat="0" applyFill="0" applyBorder="0" applyAlignment="0" applyProtection="0"/>
    <xf numFmtId="0" fontId="7" fillId="0" borderId="4" applyNumberFormat="0" applyFill="0" applyAlignment="0" applyProtection="0"/>
    <xf numFmtId="0" fontId="8" fillId="0" borderId="5" applyNumberFormat="0" applyFill="0" applyAlignment="0" applyProtection="0"/>
    <xf numFmtId="0" fontId="9" fillId="0" borderId="6" applyNumberFormat="0" applyFill="0" applyAlignment="0" applyProtection="0"/>
    <xf numFmtId="0" fontId="9" fillId="0" borderId="0" applyNumberFormat="0" applyFill="0" applyBorder="0" applyAlignment="0" applyProtection="0"/>
    <xf numFmtId="0" fontId="10" fillId="10" borderId="0" applyNumberFormat="0" applyBorder="0" applyAlignment="0" applyProtection="0"/>
    <xf numFmtId="0" fontId="11" fillId="11" borderId="0" applyNumberFormat="0" applyBorder="0" applyAlignment="0" applyProtection="0"/>
    <xf numFmtId="0" fontId="12" fillId="12" borderId="0" applyNumberFormat="0" applyBorder="0" applyAlignment="0" applyProtection="0"/>
    <xf numFmtId="0" fontId="13" fillId="13" borderId="7" applyNumberFormat="0" applyAlignment="0" applyProtection="0"/>
    <xf numFmtId="0" fontId="14" fillId="14" borderId="8" applyNumberFormat="0" applyAlignment="0" applyProtection="0"/>
    <xf numFmtId="0" fontId="15" fillId="14" borderId="7" applyNumberFormat="0" applyAlignment="0" applyProtection="0"/>
    <xf numFmtId="0" fontId="16" fillId="0" borderId="9" applyNumberFormat="0" applyFill="0" applyAlignment="0" applyProtection="0"/>
    <xf numFmtId="0" fontId="17" fillId="15" borderId="10"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2" applyNumberFormat="0" applyFill="0" applyAlignment="0" applyProtection="0"/>
    <xf numFmtId="0" fontId="2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2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22" fillId="0" borderId="0"/>
    <xf numFmtId="9" fontId="23" fillId="0" borderId="0" applyFont="0" applyFill="0" applyBorder="0" applyAlignment="0" applyProtection="0"/>
    <xf numFmtId="0" fontId="1" fillId="0" borderId="0"/>
    <xf numFmtId="0" fontId="1" fillId="0" borderId="0"/>
    <xf numFmtId="0" fontId="1" fillId="16" borderId="11" applyNumberFormat="0" applyFont="0" applyAlignment="0" applyProtection="0"/>
    <xf numFmtId="0" fontId="24" fillId="0" borderId="0"/>
    <xf numFmtId="0" fontId="1" fillId="0" borderId="0"/>
    <xf numFmtId="0" fontId="1" fillId="0" borderId="0"/>
    <xf numFmtId="44" fontId="23" fillId="0" borderId="0" applyFont="0" applyFill="0" applyBorder="0" applyAlignment="0" applyProtection="0"/>
    <xf numFmtId="0" fontId="1" fillId="0" borderId="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alignment vertical="top"/>
    </xf>
    <xf numFmtId="0" fontId="26" fillId="0" borderId="0">
      <alignment vertical="top"/>
    </xf>
    <xf numFmtId="164" fontId="23" fillId="0" borderId="0" applyFont="0" applyFill="0" applyBorder="0" applyAlignment="0" applyProtection="0"/>
    <xf numFmtId="0" fontId="23" fillId="0" borderId="0">
      <alignment vertical="top"/>
    </xf>
    <xf numFmtId="9" fontId="25" fillId="0" borderId="0" applyFont="0" applyFill="0" applyBorder="0" applyAlignment="0" applyProtection="0"/>
    <xf numFmtId="43" fontId="25" fillId="0" borderId="0" applyFont="0" applyFill="0" applyBorder="0" applyAlignment="0" applyProtection="0"/>
    <xf numFmtId="0" fontId="23" fillId="0" borderId="0"/>
    <xf numFmtId="0" fontId="27" fillId="0" borderId="0" applyNumberFormat="0" applyFill="0" applyBorder="0" applyAlignment="0" applyProtection="0"/>
    <xf numFmtId="0" fontId="28" fillId="12" borderId="0" applyNumberFormat="0" applyBorder="0" applyAlignment="0" applyProtection="0"/>
    <xf numFmtId="0" fontId="1" fillId="0" borderId="0">
      <alignment vertical="top"/>
    </xf>
    <xf numFmtId="0" fontId="1" fillId="16" borderId="11" applyNumberFormat="0" applyFont="0" applyAlignment="0" applyProtection="0"/>
    <xf numFmtId="0" fontId="21" fillId="2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1" fillId="20" borderId="0" applyNumberFormat="0" applyBorder="0" applyAlignment="0" applyProtection="0"/>
    <xf numFmtId="0" fontId="23" fillId="0" borderId="0"/>
    <xf numFmtId="0" fontId="1" fillId="22" borderId="0" applyNumberFormat="0" applyBorder="0" applyAlignment="0" applyProtection="0"/>
    <xf numFmtId="0" fontId="1" fillId="23" borderId="0" applyNumberFormat="0" applyBorder="0" applyAlignment="0" applyProtection="0"/>
    <xf numFmtId="0" fontId="21" fillId="24" borderId="0" applyNumberFormat="0" applyBorder="0" applyAlignment="0" applyProtection="0"/>
    <xf numFmtId="43" fontId="25" fillId="0" borderId="0" applyFont="0" applyFill="0" applyBorder="0" applyAlignment="0" applyProtection="0"/>
    <xf numFmtId="0" fontId="1" fillId="26" borderId="0" applyNumberFormat="0" applyBorder="0" applyAlignment="0" applyProtection="0"/>
    <xf numFmtId="0" fontId="1" fillId="27" borderId="0" applyNumberFormat="0" applyBorder="0" applyAlignment="0" applyProtection="0"/>
    <xf numFmtId="0" fontId="21" fillId="28" borderId="0" applyNumberFormat="0" applyBorder="0" applyAlignment="0" applyProtection="0"/>
    <xf numFmtId="43" fontId="1" fillId="0" borderId="0" applyFont="0" applyFill="0" applyBorder="0" applyAlignment="0" applyProtection="0"/>
    <xf numFmtId="0" fontId="1" fillId="30" borderId="0" applyNumberFormat="0" applyBorder="0" applyAlignment="0" applyProtection="0"/>
    <xf numFmtId="0" fontId="1" fillId="31" borderId="0" applyNumberFormat="0" applyBorder="0" applyAlignment="0" applyProtection="0"/>
    <xf numFmtId="0" fontId="2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21" fillId="4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3" fillId="0" borderId="0">
      <alignment vertical="top"/>
    </xf>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alignment vertical="top"/>
    </xf>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40" borderId="0" applyNumberFormat="0" applyBorder="0" applyAlignment="0" applyProtection="0"/>
    <xf numFmtId="43" fontId="25" fillId="0" borderId="0" applyFont="0" applyFill="0" applyBorder="0" applyAlignment="0" applyProtection="0"/>
    <xf numFmtId="43" fontId="1" fillId="0" borderId="0" applyFont="0" applyFill="0" applyBorder="0" applyAlignment="0" applyProtection="0"/>
    <xf numFmtId="0" fontId="1" fillId="0" borderId="0">
      <alignment vertical="top"/>
    </xf>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27"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3" fillId="0" borderId="0"/>
    <xf numFmtId="9" fontId="23" fillId="0" borderId="0" applyFont="0" applyFill="0" applyBorder="0" applyAlignment="0" applyProtection="0"/>
    <xf numFmtId="0" fontId="1" fillId="0" borderId="0"/>
    <xf numFmtId="0" fontId="1" fillId="0" borderId="0"/>
    <xf numFmtId="0" fontId="1" fillId="16" borderId="11" applyNumberFormat="0" applyFont="0" applyAlignment="0" applyProtection="0"/>
    <xf numFmtId="0" fontId="24" fillId="0" borderId="0"/>
    <xf numFmtId="43" fontId="23" fillId="0" borderId="0" applyFont="0" applyFill="0" applyBorder="0" applyAlignment="0" applyProtection="0"/>
    <xf numFmtId="44" fontId="23" fillId="0" borderId="0" applyFont="0" applyFill="0" applyBorder="0" applyAlignment="0" applyProtection="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3" fillId="0" borderId="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0" borderId="0"/>
    <xf numFmtId="0" fontId="1" fillId="0" borderId="0"/>
    <xf numFmtId="44" fontId="23" fillId="0" borderId="0" applyFont="0" applyFill="0" applyBorder="0" applyAlignment="0" applyProtection="0"/>
    <xf numFmtId="0" fontId="1" fillId="0" borderId="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alignment vertical="top"/>
    </xf>
    <xf numFmtId="43" fontId="25" fillId="0" borderId="0" applyFont="0" applyFill="0" applyBorder="0" applyAlignment="0" applyProtection="0"/>
    <xf numFmtId="0" fontId="1" fillId="0" borderId="0">
      <alignment vertical="top"/>
    </xf>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43" fontId="25" fillId="0" borderId="0" applyFont="0" applyFill="0" applyBorder="0" applyAlignment="0" applyProtection="0"/>
    <xf numFmtId="0" fontId="1" fillId="26" borderId="0" applyNumberFormat="0" applyBorder="0" applyAlignment="0" applyProtection="0"/>
    <xf numFmtId="0" fontId="1" fillId="27" borderId="0" applyNumberFormat="0" applyBorder="0" applyAlignment="0" applyProtection="0"/>
    <xf numFmtId="43" fontId="1" fillId="0" borderId="0" applyFont="0" applyFill="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alignment vertical="top"/>
    </xf>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0" fontId="1" fillId="0" borderId="0">
      <alignment vertical="top"/>
    </xf>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16" borderId="11" applyNumberFormat="0" applyFont="0" applyAlignment="0" applyProtection="0"/>
    <xf numFmtId="43" fontId="23" fillId="0" borderId="0" applyFont="0" applyFill="0" applyBorder="0" applyAlignment="0" applyProtection="0"/>
    <xf numFmtId="44" fontId="23" fillId="0" borderId="0" applyFont="0" applyFill="0" applyBorder="0" applyAlignment="0" applyProtection="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0" borderId="0"/>
    <xf numFmtId="0" fontId="1" fillId="0" borderId="0"/>
    <xf numFmtId="44" fontId="23" fillId="0" borderId="0" applyFont="0" applyFill="0" applyBorder="0" applyAlignment="0" applyProtection="0"/>
    <xf numFmtId="0" fontId="1" fillId="0" borderId="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alignment vertical="top"/>
    </xf>
    <xf numFmtId="43" fontId="25" fillId="0" borderId="0" applyFont="0" applyFill="0" applyBorder="0" applyAlignment="0" applyProtection="0"/>
    <xf numFmtId="0" fontId="1" fillId="0" borderId="0">
      <alignment vertical="top"/>
    </xf>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43" fontId="25" fillId="0" borderId="0" applyFont="0" applyFill="0" applyBorder="0" applyAlignment="0" applyProtection="0"/>
    <xf numFmtId="0" fontId="1" fillId="26" borderId="0" applyNumberFormat="0" applyBorder="0" applyAlignment="0" applyProtection="0"/>
    <xf numFmtId="0" fontId="1" fillId="27" borderId="0" applyNumberFormat="0" applyBorder="0" applyAlignment="0" applyProtection="0"/>
    <xf numFmtId="43" fontId="1" fillId="0" borderId="0" applyFont="0" applyFill="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alignment vertical="top"/>
    </xf>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0" fontId="1" fillId="0" borderId="0">
      <alignment vertical="top"/>
    </xf>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16" borderId="11" applyNumberFormat="0" applyFont="0" applyAlignment="0" applyProtection="0"/>
    <xf numFmtId="43" fontId="23" fillId="0" borderId="0" applyFont="0" applyFill="0" applyBorder="0" applyAlignment="0" applyProtection="0"/>
    <xf numFmtId="44" fontId="23" fillId="0" borderId="0" applyFont="0" applyFill="0" applyBorder="0" applyAlignment="0" applyProtection="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0" borderId="0"/>
    <xf numFmtId="0" fontId="1" fillId="0" borderId="0"/>
    <xf numFmtId="44" fontId="23" fillId="0" borderId="0" applyFont="0" applyFill="0" applyBorder="0" applyAlignment="0" applyProtection="0"/>
    <xf numFmtId="0" fontId="1" fillId="0" borderId="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alignment vertical="top"/>
    </xf>
    <xf numFmtId="43" fontId="25" fillId="0" borderId="0" applyFont="0" applyFill="0" applyBorder="0" applyAlignment="0" applyProtection="0"/>
    <xf numFmtId="0" fontId="1" fillId="0" borderId="0">
      <alignment vertical="top"/>
    </xf>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43" fontId="25" fillId="0" borderId="0" applyFont="0" applyFill="0" applyBorder="0" applyAlignment="0" applyProtection="0"/>
    <xf numFmtId="0" fontId="1" fillId="26" borderId="0" applyNumberFormat="0" applyBorder="0" applyAlignment="0" applyProtection="0"/>
    <xf numFmtId="0" fontId="1" fillId="27" borderId="0" applyNumberFormat="0" applyBorder="0" applyAlignment="0" applyProtection="0"/>
    <xf numFmtId="43" fontId="1" fillId="0" borderId="0" applyFont="0" applyFill="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alignment vertical="top"/>
    </xf>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0" fontId="1" fillId="0" borderId="0">
      <alignment vertical="top"/>
    </xf>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16" borderId="11" applyNumberFormat="0" applyFont="0" applyAlignment="0" applyProtection="0"/>
    <xf numFmtId="43" fontId="23" fillId="0" borderId="0" applyFont="0" applyFill="0" applyBorder="0" applyAlignment="0" applyProtection="0"/>
    <xf numFmtId="44" fontId="23" fillId="0" borderId="0" applyFont="0" applyFill="0" applyBorder="0" applyAlignment="0" applyProtection="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43" fontId="1" fillId="0" borderId="0" applyFont="0" applyFill="0" applyBorder="0" applyAlignment="0" applyProtection="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cellStyleXfs>
  <cellXfs count="506">
    <xf numFmtId="0" fontId="0" fillId="0" borderId="0" xfId="0"/>
    <xf numFmtId="0" fontId="2" fillId="2" borderId="0" xfId="0" applyFont="1" applyFill="1" applyAlignment="1">
      <alignment horizontal="center" vertical="center"/>
    </xf>
    <xf numFmtId="0" fontId="3" fillId="2" borderId="0" xfId="0" applyFont="1" applyFill="1" applyAlignment="1">
      <alignment horizontal="center" vertical="center"/>
    </xf>
    <xf numFmtId="0" fontId="4" fillId="2" borderId="1" xfId="0" applyFont="1" applyFill="1" applyBorder="1" applyAlignment="1">
      <alignment horizontal="centerContinuous" vertical="center"/>
    </xf>
    <xf numFmtId="0" fontId="5" fillId="2" borderId="1" xfId="0" applyFont="1" applyFill="1" applyBorder="1" applyAlignment="1">
      <alignment horizontal="centerContinuous" vertical="center"/>
    </xf>
    <xf numFmtId="0" fontId="4" fillId="4" borderId="2" xfId="0" applyFont="1" applyFill="1" applyBorder="1" applyAlignment="1">
      <alignment horizontal="center" vertical="center"/>
    </xf>
    <xf numFmtId="0" fontId="4" fillId="3" borderId="2" xfId="0" applyFont="1" applyFill="1" applyBorder="1" applyAlignment="1">
      <alignment horizontal="center" vertical="center"/>
    </xf>
    <xf numFmtId="0" fontId="4" fillId="5" borderId="2" xfId="0" applyFont="1" applyFill="1" applyBorder="1" applyAlignment="1">
      <alignment horizontal="center" vertical="center"/>
    </xf>
    <xf numFmtId="0" fontId="4" fillId="6" borderId="2"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9" fontId="0" fillId="41" borderId="3" xfId="1" applyFont="1" applyFill="1" applyBorder="1" applyAlignment="1">
      <alignment horizontal="center"/>
    </xf>
    <xf numFmtId="3" fontId="3" fillId="0" borderId="13" xfId="87" applyNumberFormat="1" applyFont="1" applyBorder="1" applyAlignment="1">
      <alignment horizontal="center" vertical="center"/>
    </xf>
    <xf numFmtId="0" fontId="3" fillId="0" borderId="13" xfId="87" applyFont="1" applyBorder="1" applyAlignment="1">
      <alignment horizontal="center" vertical="center"/>
    </xf>
    <xf numFmtId="0" fontId="2" fillId="43" borderId="0" xfId="87" applyFont="1" applyFill="1" applyAlignment="1">
      <alignment horizontal="center" vertical="center"/>
    </xf>
    <xf numFmtId="0" fontId="3" fillId="43" borderId="0" xfId="87" applyFont="1" applyFill="1" applyAlignment="1">
      <alignment horizontal="center" vertical="center"/>
    </xf>
    <xf numFmtId="0" fontId="29" fillId="44" borderId="13" xfId="87" applyFont="1" applyFill="1" applyBorder="1" applyAlignment="1">
      <alignment horizontal="center" vertical="center" wrapText="1"/>
    </xf>
    <xf numFmtId="0" fontId="29" fillId="45" borderId="13" xfId="87" applyFont="1" applyFill="1" applyBorder="1" applyAlignment="1">
      <alignment horizontal="center" vertical="center"/>
    </xf>
    <xf numFmtId="0" fontId="29" fillId="44" borderId="13" xfId="87" applyFont="1" applyFill="1" applyBorder="1" applyAlignment="1">
      <alignment horizontal="center" vertical="center"/>
    </xf>
    <xf numFmtId="0" fontId="29" fillId="43" borderId="1" xfId="87" applyFont="1" applyFill="1" applyBorder="1" applyAlignment="1">
      <alignment horizontal="centerContinuous" vertical="center"/>
    </xf>
    <xf numFmtId="0" fontId="30" fillId="43" borderId="1" xfId="87" applyFont="1" applyFill="1" applyBorder="1" applyAlignment="1">
      <alignment horizontal="centerContinuous" vertical="center"/>
    </xf>
    <xf numFmtId="3" fontId="29" fillId="46" borderId="13" xfId="87" applyNumberFormat="1" applyFont="1" applyFill="1" applyBorder="1" applyAlignment="1">
      <alignment horizontal="center" vertical="center"/>
    </xf>
    <xf numFmtId="3" fontId="29" fillId="47" borderId="13" xfId="87" applyNumberFormat="1" applyFont="1" applyFill="1" applyBorder="1" applyAlignment="1">
      <alignment horizontal="center" vertical="center" wrapText="1"/>
    </xf>
    <xf numFmtId="3" fontId="29" fillId="48" borderId="13" xfId="87" applyNumberFormat="1" applyFont="1" applyFill="1" applyBorder="1" applyAlignment="1">
      <alignment horizontal="center" vertical="center" wrapText="1"/>
    </xf>
    <xf numFmtId="3" fontId="31" fillId="49" borderId="0" xfId="0" applyNumberFormat="1" applyFont="1" applyFill="1" applyAlignment="1">
      <alignment horizontal="center" vertical="center" wrapText="1"/>
    </xf>
    <xf numFmtId="0" fontId="32" fillId="0" borderId="0" xfId="0" applyFont="1" applyAlignment="1">
      <alignment horizontal="left" vertical="center"/>
    </xf>
    <xf numFmtId="0" fontId="33" fillId="0" borderId="0" xfId="0" applyFont="1" applyAlignment="1">
      <alignment horizontal="center" vertical="center"/>
    </xf>
    <xf numFmtId="0" fontId="33" fillId="0" borderId="0" xfId="0" applyFont="1" applyAlignment="1">
      <alignment horizontal="left" vertical="center"/>
    </xf>
    <xf numFmtId="1" fontId="33" fillId="0" borderId="0" xfId="0" applyNumberFormat="1" applyFont="1" applyAlignment="1">
      <alignment horizontal="center" vertical="center"/>
    </xf>
    <xf numFmtId="0" fontId="32" fillId="0" borderId="14" xfId="0" applyFont="1" applyBorder="1" applyAlignment="1">
      <alignment horizontal="left" vertical="center"/>
    </xf>
    <xf numFmtId="1" fontId="33" fillId="0" borderId="14" xfId="0" applyNumberFormat="1" applyFont="1" applyBorder="1" applyAlignment="1">
      <alignment horizontal="center" vertical="center"/>
    </xf>
    <xf numFmtId="1" fontId="32" fillId="0" borderId="0" xfId="0" applyNumberFormat="1" applyFont="1" applyAlignment="1">
      <alignment horizontal="center" vertical="center"/>
    </xf>
    <xf numFmtId="1" fontId="32" fillId="0" borderId="14" xfId="0" applyNumberFormat="1" applyFont="1" applyBorder="1" applyAlignment="1">
      <alignment horizontal="center" vertical="center"/>
    </xf>
    <xf numFmtId="1" fontId="32" fillId="0" borderId="15" xfId="0" applyNumberFormat="1" applyFont="1" applyBorder="1" applyAlignment="1">
      <alignment horizontal="left" vertical="center"/>
    </xf>
    <xf numFmtId="1" fontId="32" fillId="0" borderId="15" xfId="0" applyNumberFormat="1" applyFont="1" applyBorder="1" applyAlignment="1">
      <alignment horizontal="center" vertical="center"/>
    </xf>
    <xf numFmtId="0" fontId="32" fillId="0" borderId="0" xfId="0" applyFont="1" applyAlignment="1">
      <alignment horizontal="center" vertical="center"/>
    </xf>
    <xf numFmtId="0" fontId="32" fillId="0" borderId="16" xfId="0" applyFont="1" applyBorder="1" applyAlignment="1">
      <alignment horizontal="left" vertical="center"/>
    </xf>
    <xf numFmtId="1" fontId="32" fillId="0" borderId="16" xfId="0" applyNumberFormat="1" applyFont="1" applyBorder="1" applyAlignment="1">
      <alignment horizontal="center" vertical="center"/>
    </xf>
    <xf numFmtId="0" fontId="33" fillId="0" borderId="16" xfId="0" applyFont="1" applyBorder="1" applyAlignment="1">
      <alignment horizontal="left" vertical="center"/>
    </xf>
    <xf numFmtId="1" fontId="33" fillId="0" borderId="16" xfId="0" applyNumberFormat="1" applyFont="1" applyBorder="1" applyAlignment="1">
      <alignment horizontal="center" vertical="center"/>
    </xf>
    <xf numFmtId="0" fontId="32" fillId="0" borderId="14" xfId="0" applyFont="1" applyBorder="1" applyAlignment="1">
      <alignment horizontal="center" vertical="center"/>
    </xf>
    <xf numFmtId="0" fontId="32" fillId="0" borderId="15" xfId="0" applyFont="1" applyBorder="1" applyAlignment="1">
      <alignment horizontal="left" vertical="center"/>
    </xf>
    <xf numFmtId="0" fontId="33" fillId="0" borderId="14" xfId="0" applyFont="1" applyBorder="1" applyAlignment="1">
      <alignment horizontal="left" vertical="center"/>
    </xf>
    <xf numFmtId="0" fontId="33" fillId="0" borderId="0" xfId="0" applyFont="1" applyAlignment="1">
      <alignment horizontal="center" vertical="center" wrapText="1"/>
    </xf>
    <xf numFmtId="0" fontId="32" fillId="0" borderId="0" xfId="0" applyFont="1" applyAlignment="1">
      <alignment horizontal="center" vertical="center" wrapText="1"/>
    </xf>
    <xf numFmtId="0" fontId="32" fillId="0" borderId="15" xfId="0" applyFont="1" applyBorder="1" applyAlignment="1">
      <alignment horizontal="center" vertical="center"/>
    </xf>
    <xf numFmtId="3" fontId="0" fillId="50" borderId="0" xfId="0" applyNumberFormat="1" applyFill="1" applyAlignment="1">
      <alignment horizontal="center" vertical="center"/>
    </xf>
    <xf numFmtId="3" fontId="0" fillId="42" borderId="0" xfId="0" applyNumberFormat="1" applyFill="1" applyAlignment="1">
      <alignment horizontal="center" vertical="center"/>
    </xf>
    <xf numFmtId="3" fontId="32" fillId="0" borderId="0" xfId="0" applyNumberFormat="1" applyFont="1" applyAlignment="1">
      <alignment horizontal="center" vertical="center"/>
    </xf>
    <xf numFmtId="9" fontId="32" fillId="0" borderId="0" xfId="0" applyNumberFormat="1" applyFont="1" applyAlignment="1">
      <alignment horizontal="center" vertical="center"/>
    </xf>
    <xf numFmtId="166" fontId="32" fillId="0" borderId="0" xfId="0" applyNumberFormat="1" applyFont="1" applyAlignment="1">
      <alignment horizontal="center" vertical="center"/>
    </xf>
    <xf numFmtId="0" fontId="0" fillId="50" borderId="0" xfId="1" applyNumberFormat="1" applyFont="1" applyFill="1" applyAlignment="1">
      <alignment horizontal="center" vertical="center"/>
    </xf>
    <xf numFmtId="9" fontId="0" fillId="50" borderId="0" xfId="1" applyFont="1" applyFill="1" applyAlignment="1">
      <alignment horizontal="center" vertical="center"/>
    </xf>
    <xf numFmtId="0" fontId="34" fillId="0" borderId="0" xfId="0" applyFont="1" applyAlignment="1">
      <alignment horizontal="center" vertical="center"/>
    </xf>
    <xf numFmtId="3" fontId="20" fillId="51" borderId="0" xfId="0" applyNumberFormat="1" applyFont="1" applyFill="1" applyAlignment="1">
      <alignment horizontal="center" vertical="center"/>
    </xf>
    <xf numFmtId="9" fontId="32" fillId="0" borderId="17" xfId="0" applyNumberFormat="1" applyFont="1" applyBorder="1" applyAlignment="1">
      <alignment horizontal="center" vertical="center"/>
    </xf>
    <xf numFmtId="166" fontId="32" fillId="0" borderId="17" xfId="0" applyNumberFormat="1" applyFont="1" applyBorder="1" applyAlignment="1">
      <alignment horizontal="center" vertical="center"/>
    </xf>
    <xf numFmtId="0" fontId="32" fillId="0" borderId="18" xfId="0" applyFont="1" applyBorder="1" applyAlignment="1">
      <alignment horizontal="left" vertical="center"/>
    </xf>
    <xf numFmtId="0" fontId="35" fillId="9" borderId="0" xfId="0" applyFont="1" applyFill="1" applyAlignment="1">
      <alignment horizontal="left" vertical="center"/>
    </xf>
    <xf numFmtId="0" fontId="32" fillId="9" borderId="0" xfId="0" applyFont="1" applyFill="1" applyAlignment="1">
      <alignment horizontal="left" vertical="center"/>
    </xf>
    <xf numFmtId="9" fontId="32" fillId="0" borderId="1" xfId="0" applyNumberFormat="1" applyFont="1" applyBorder="1" applyAlignment="1">
      <alignment horizontal="center" vertical="center"/>
    </xf>
    <xf numFmtId="166" fontId="32" fillId="0" borderId="1" xfId="0" applyNumberFormat="1" applyFont="1" applyBorder="1" applyAlignment="1">
      <alignment horizontal="center" vertical="center"/>
    </xf>
    <xf numFmtId="0" fontId="32" fillId="0" borderId="19" xfId="0" applyFont="1" applyBorder="1" applyAlignment="1">
      <alignment horizontal="left" vertical="center"/>
    </xf>
    <xf numFmtId="9" fontId="32" fillId="0" borderId="20" xfId="0" applyNumberFormat="1" applyFont="1" applyBorder="1" applyAlignment="1">
      <alignment horizontal="center" vertical="center"/>
    </xf>
    <xf numFmtId="166" fontId="32" fillId="0" borderId="20" xfId="0" applyNumberFormat="1" applyFont="1" applyBorder="1" applyAlignment="1">
      <alignment horizontal="center" vertical="center"/>
    </xf>
    <xf numFmtId="0" fontId="32" fillId="0" borderId="21" xfId="0" applyFont="1" applyBorder="1" applyAlignment="1">
      <alignment horizontal="left" vertical="center"/>
    </xf>
    <xf numFmtId="0" fontId="0" fillId="52" borderId="0" xfId="0" applyFill="1"/>
    <xf numFmtId="0" fontId="32" fillId="52" borderId="0" xfId="0" applyFont="1" applyFill="1" applyAlignment="1">
      <alignment horizontal="left" vertical="center"/>
    </xf>
    <xf numFmtId="0" fontId="0" fillId="0" borderId="0" xfId="0" applyAlignment="1">
      <alignment wrapText="1"/>
    </xf>
    <xf numFmtId="0" fontId="32" fillId="0" borderId="0" xfId="0" applyFont="1"/>
    <xf numFmtId="0" fontId="36" fillId="0" borderId="0" xfId="0" applyFont="1" applyAlignment="1">
      <alignment horizontal="left" vertical="center"/>
    </xf>
    <xf numFmtId="0" fontId="33" fillId="53" borderId="0" xfId="0" applyFont="1" applyFill="1" applyAlignment="1">
      <alignment horizontal="center" vertical="center"/>
    </xf>
    <xf numFmtId="0" fontId="32" fillId="0" borderId="0" xfId="0" applyFont="1" applyAlignment="1">
      <alignment vertical="center"/>
    </xf>
    <xf numFmtId="3" fontId="32" fillId="50" borderId="3" xfId="0" applyNumberFormat="1" applyFont="1" applyFill="1" applyBorder="1" applyAlignment="1">
      <alignment horizontal="center" vertical="center"/>
    </xf>
    <xf numFmtId="3" fontId="32" fillId="0" borderId="3" xfId="0" applyNumberFormat="1" applyFont="1" applyBorder="1" applyAlignment="1">
      <alignment horizontal="center" vertical="center"/>
    </xf>
    <xf numFmtId="9" fontId="32" fillId="0" borderId="3" xfId="0" applyNumberFormat="1" applyFont="1" applyBorder="1" applyAlignment="1">
      <alignment horizontal="center" vertical="center"/>
    </xf>
    <xf numFmtId="166" fontId="32" fillId="0" borderId="3" xfId="0" applyNumberFormat="1" applyFont="1" applyBorder="1" applyAlignment="1">
      <alignment horizontal="center" vertical="center"/>
    </xf>
    <xf numFmtId="0" fontId="32" fillId="0" borderId="0" xfId="0" applyFont="1" applyAlignment="1">
      <alignment horizontal="left" vertical="center" wrapText="1"/>
    </xf>
    <xf numFmtId="0" fontId="37" fillId="0" borderId="0" xfId="0" applyFont="1" applyAlignment="1">
      <alignment horizontal="left" vertical="center"/>
    </xf>
    <xf numFmtId="0" fontId="0" fillId="0" borderId="0" xfId="0" applyAlignment="1">
      <alignment horizontal="center"/>
    </xf>
    <xf numFmtId="0" fontId="34" fillId="49" borderId="0" xfId="0" applyFont="1" applyFill="1" applyAlignment="1">
      <alignment horizontal="center" vertical="center"/>
    </xf>
    <xf numFmtId="0" fontId="34" fillId="49" borderId="0" xfId="0" applyFont="1" applyFill="1" applyAlignment="1">
      <alignment vertical="center"/>
    </xf>
    <xf numFmtId="0" fontId="34" fillId="49" borderId="0" xfId="0" applyFont="1" applyFill="1" applyAlignment="1">
      <alignment vertical="center" wrapText="1"/>
    </xf>
    <xf numFmtId="3" fontId="31" fillId="49" borderId="0" xfId="0" quotePrefix="1" applyNumberFormat="1" applyFont="1" applyFill="1" applyAlignment="1">
      <alignment horizontal="center" vertical="center" wrapText="1"/>
    </xf>
    <xf numFmtId="9" fontId="31" fillId="49" borderId="0" xfId="0" applyNumberFormat="1" applyFont="1" applyFill="1" applyAlignment="1">
      <alignment horizontal="center" vertical="center" wrapText="1"/>
    </xf>
    <xf numFmtId="9" fontId="32" fillId="0" borderId="0" xfId="1" applyFont="1" applyFill="1" applyBorder="1" applyAlignment="1">
      <alignment horizontal="center" vertical="center"/>
    </xf>
    <xf numFmtId="167" fontId="32" fillId="0" borderId="0" xfId="30788" applyNumberFormat="1" applyFont="1" applyAlignment="1">
      <alignment horizontal="left" vertical="center"/>
    </xf>
    <xf numFmtId="0" fontId="0" fillId="0" borderId="0" xfId="0" pivotButton="1"/>
    <xf numFmtId="0" fontId="0" fillId="0" borderId="0" xfId="0" applyAlignment="1">
      <alignment horizontal="left"/>
    </xf>
    <xf numFmtId="0" fontId="0" fillId="0" borderId="0" xfId="0" applyNumberFormat="1"/>
    <xf numFmtId="9" fontId="3" fillId="41" borderId="13" xfId="4467" applyFont="1" applyFill="1" applyBorder="1" applyAlignment="1">
      <alignment horizontal="center" vertical="center"/>
    </xf>
    <xf numFmtId="0" fontId="4" fillId="8" borderId="2" xfId="0" applyFont="1" applyFill="1" applyBorder="1" applyAlignment="1">
      <alignment horizontal="center" vertical="center"/>
    </xf>
    <xf numFmtId="0" fontId="4" fillId="8" borderId="2" xfId="0" applyFont="1" applyFill="1" applyBorder="1" applyAlignment="1">
      <alignment horizontal="center" vertical="center" wrapText="1"/>
    </xf>
    <xf numFmtId="0" fontId="20" fillId="54" borderId="23" xfId="0" applyFont="1" applyFill="1" applyBorder="1"/>
    <xf numFmtId="9" fontId="0" fillId="0" borderId="0" xfId="1" applyFont="1"/>
    <xf numFmtId="0" fontId="3" fillId="0" borderId="13" xfId="0" applyFont="1" applyBorder="1" applyAlignment="1">
      <alignment horizontal="center" vertical="center"/>
    </xf>
    <xf numFmtId="3" fontId="3" fillId="0" borderId="13" xfId="0" applyNumberFormat="1" applyFont="1" applyBorder="1" applyAlignment="1">
      <alignment horizontal="center" vertical="center"/>
    </xf>
    <xf numFmtId="9" fontId="3" fillId="8" borderId="13" xfId="0" applyNumberFormat="1" applyFont="1" applyFill="1" applyBorder="1" applyAlignment="1">
      <alignment horizontal="center" vertical="center"/>
    </xf>
    <xf numFmtId="9" fontId="3" fillId="55" borderId="13" xfId="0" applyNumberFormat="1" applyFont="1" applyFill="1" applyBorder="1" applyAlignment="1">
      <alignment horizontal="center" vertical="center"/>
    </xf>
    <xf numFmtId="9" fontId="3" fillId="56" borderId="13" xfId="0" applyNumberFormat="1" applyFont="1" applyFill="1" applyBorder="1" applyAlignment="1">
      <alignment horizontal="center" vertical="center"/>
    </xf>
    <xf numFmtId="0" fontId="4" fillId="57" borderId="13" xfId="0" applyFont="1" applyFill="1" applyBorder="1" applyAlignment="1">
      <alignment horizontal="center" vertical="center"/>
    </xf>
    <xf numFmtId="3" fontId="0" fillId="50" borderId="0" xfId="0" applyNumberFormat="1" applyFill="1" applyBorder="1" applyAlignment="1">
      <alignment horizontal="center" vertical="center"/>
    </xf>
    <xf numFmtId="1" fontId="32" fillId="58" borderId="0" xfId="0" applyNumberFormat="1" applyFont="1" applyFill="1" applyAlignment="1">
      <alignment horizontal="center" vertical="center"/>
    </xf>
    <xf numFmtId="0" fontId="32" fillId="58" borderId="0" xfId="0" applyFont="1" applyFill="1" applyAlignment="1">
      <alignment horizontal="center" vertical="center"/>
    </xf>
    <xf numFmtId="0" fontId="32" fillId="58" borderId="14" xfId="0" applyFont="1" applyFill="1" applyBorder="1" applyAlignment="1">
      <alignment horizontal="center" vertical="center"/>
    </xf>
    <xf numFmtId="1" fontId="32" fillId="58" borderId="14" xfId="0" applyNumberFormat="1" applyFont="1" applyFill="1" applyBorder="1" applyAlignment="1">
      <alignment horizontal="center" vertical="center"/>
    </xf>
    <xf numFmtId="0" fontId="4" fillId="2" borderId="19" xfId="0" applyFont="1" applyFill="1" applyBorder="1" applyAlignment="1">
      <alignment horizontal="centerContinuous" vertical="center"/>
    </xf>
    <xf numFmtId="0" fontId="4" fillId="7" borderId="26" xfId="0" applyFont="1" applyFill="1" applyBorder="1" applyAlignment="1">
      <alignment horizontal="center" vertical="center" wrapText="1"/>
    </xf>
    <xf numFmtId="3" fontId="3" fillId="0" borderId="27" xfId="87" applyNumberFormat="1" applyFont="1" applyBorder="1" applyAlignment="1">
      <alignment horizontal="center" vertical="center"/>
    </xf>
    <xf numFmtId="0" fontId="29" fillId="44" borderId="31" xfId="87" applyFont="1" applyFill="1" applyBorder="1" applyAlignment="1">
      <alignment horizontal="center" vertical="center" wrapText="1"/>
    </xf>
    <xf numFmtId="0" fontId="29" fillId="44" borderId="32" xfId="87" applyFont="1" applyFill="1" applyBorder="1" applyAlignment="1">
      <alignment horizontal="center" vertical="center"/>
    </xf>
    <xf numFmtId="3" fontId="3" fillId="58" borderId="31" xfId="87" applyNumberFormat="1" applyFont="1" applyFill="1" applyBorder="1" applyAlignment="1">
      <alignment horizontal="center" vertical="center"/>
    </xf>
    <xf numFmtId="3" fontId="3" fillId="0" borderId="32" xfId="87" applyNumberFormat="1" applyFont="1" applyBorder="1" applyAlignment="1">
      <alignment horizontal="center" vertical="center"/>
    </xf>
    <xf numFmtId="0" fontId="39" fillId="61" borderId="33" xfId="0" applyFont="1" applyFill="1" applyBorder="1" applyAlignment="1">
      <alignment horizontal="center" vertical="center"/>
    </xf>
    <xf numFmtId="0" fontId="39" fillId="61" borderId="0" xfId="0" applyFont="1" applyFill="1" applyAlignment="1">
      <alignment horizontal="center" vertical="center"/>
    </xf>
    <xf numFmtId="0" fontId="39" fillId="61" borderId="0" xfId="0" applyFont="1" applyFill="1" applyBorder="1" applyAlignment="1">
      <alignment horizontal="center" vertical="center"/>
    </xf>
    <xf numFmtId="0" fontId="40" fillId="63" borderId="2" xfId="0" applyFont="1" applyFill="1" applyBorder="1" applyAlignment="1">
      <alignment horizontal="center" vertical="center"/>
    </xf>
    <xf numFmtId="0" fontId="3" fillId="62" borderId="13" xfId="87" applyFont="1" applyFill="1" applyBorder="1" applyAlignment="1">
      <alignment horizontal="center" vertical="center"/>
    </xf>
    <xf numFmtId="0" fontId="38" fillId="60" borderId="3" xfId="0" applyFont="1" applyFill="1" applyBorder="1"/>
    <xf numFmtId="0" fontId="0" fillId="0" borderId="3" xfId="0" applyBorder="1"/>
    <xf numFmtId="0" fontId="38" fillId="59" borderId="3" xfId="0" applyFont="1" applyFill="1" applyBorder="1"/>
    <xf numFmtId="0" fontId="38" fillId="0" borderId="3" xfId="0" applyFont="1" applyBorder="1"/>
    <xf numFmtId="0" fontId="0" fillId="64" borderId="3" xfId="0" applyNumberFormat="1" applyFill="1" applyBorder="1"/>
    <xf numFmtId="0" fontId="0" fillId="64" borderId="3" xfId="0" applyFill="1" applyBorder="1"/>
    <xf numFmtId="0" fontId="0" fillId="65" borderId="3" xfId="0" applyNumberFormat="1" applyFill="1" applyBorder="1"/>
    <xf numFmtId="0" fontId="0" fillId="65" borderId="3" xfId="0" applyFill="1" applyBorder="1"/>
    <xf numFmtId="0" fontId="38" fillId="66" borderId="3" xfId="0" applyFont="1" applyFill="1" applyBorder="1"/>
    <xf numFmtId="0" fontId="29" fillId="43" borderId="29" xfId="87" applyFont="1" applyFill="1" applyBorder="1" applyAlignment="1">
      <alignment horizontal="center" vertical="center"/>
    </xf>
    <xf numFmtId="0" fontId="29" fillId="43" borderId="29" xfId="87" applyFont="1" applyFill="1" applyBorder="1" applyAlignment="1">
      <alignment horizontal="center" vertical="center"/>
    </xf>
    <xf numFmtId="3" fontId="0" fillId="0" borderId="0" xfId="0" applyNumberFormat="1"/>
    <xf numFmtId="0" fontId="29" fillId="44" borderId="35" xfId="87" applyFont="1" applyFill="1" applyBorder="1" applyAlignment="1">
      <alignment horizontal="center" vertical="center"/>
    </xf>
    <xf numFmtId="3" fontId="21" fillId="0" borderId="0" xfId="0" applyNumberFormat="1" applyFont="1"/>
    <xf numFmtId="3" fontId="3" fillId="0" borderId="35" xfId="87" applyNumberFormat="1" applyFont="1" applyBorder="1" applyAlignment="1">
      <alignment horizontal="center" vertical="center"/>
    </xf>
    <xf numFmtId="0" fontId="29" fillId="43" borderId="25" xfId="87" applyFont="1" applyFill="1" applyBorder="1" applyAlignment="1">
      <alignment horizontal="center" vertical="center"/>
    </xf>
    <xf numFmtId="3" fontId="3" fillId="0" borderId="2" xfId="0" applyNumberFormat="1" applyFont="1" applyBorder="1" applyAlignment="1">
      <alignment horizontal="center" vertical="center"/>
    </xf>
    <xf numFmtId="9" fontId="3" fillId="55" borderId="2" xfId="0" applyNumberFormat="1" applyFont="1" applyFill="1" applyBorder="1" applyAlignment="1">
      <alignment horizontal="center" vertical="center"/>
    </xf>
    <xf numFmtId="3" fontId="3" fillId="0" borderId="24" xfId="0" applyNumberFormat="1" applyFont="1" applyBorder="1" applyAlignment="1">
      <alignment horizontal="center" vertical="center"/>
    </xf>
    <xf numFmtId="0" fontId="42" fillId="0" borderId="0" xfId="0" applyFont="1" applyAlignment="1">
      <alignment horizontal="center"/>
    </xf>
    <xf numFmtId="0" fontId="43" fillId="0" borderId="0" xfId="0" applyFont="1"/>
    <xf numFmtId="3" fontId="42" fillId="0" borderId="0" xfId="0" applyNumberFormat="1" applyFont="1" applyAlignment="1">
      <alignment horizontal="center"/>
    </xf>
    <xf numFmtId="0" fontId="44" fillId="0" borderId="0" xfId="0" applyFont="1"/>
    <xf numFmtId="0" fontId="45" fillId="68" borderId="0" xfId="0" applyFont="1" applyFill="1" applyAlignment="1">
      <alignment horizontal="left"/>
    </xf>
    <xf numFmtId="0" fontId="45" fillId="68" borderId="0" xfId="0" applyFont="1" applyFill="1" applyAlignment="1">
      <alignment horizontal="center" vertical="center"/>
    </xf>
    <xf numFmtId="0" fontId="42" fillId="0" borderId="0" xfId="0" applyFont="1" applyAlignment="1">
      <alignment horizontal="left"/>
    </xf>
    <xf numFmtId="0" fontId="42" fillId="0" borderId="0" xfId="0" applyFont="1"/>
    <xf numFmtId="0" fontId="45" fillId="68" borderId="0" xfId="0" applyFont="1" applyFill="1"/>
    <xf numFmtId="0" fontId="44" fillId="69" borderId="3" xfId="0" applyFont="1" applyFill="1" applyBorder="1" applyAlignment="1">
      <alignment horizontal="center" vertical="center"/>
    </xf>
    <xf numFmtId="0" fontId="43" fillId="69" borderId="3" xfId="0" applyFont="1" applyFill="1" applyBorder="1" applyAlignment="1">
      <alignment horizontal="left" vertical="center"/>
    </xf>
    <xf numFmtId="3" fontId="43" fillId="69" borderId="3" xfId="0" applyNumberFormat="1" applyFont="1" applyFill="1" applyBorder="1" applyAlignment="1">
      <alignment horizontal="center" vertical="center"/>
    </xf>
    <xf numFmtId="3" fontId="43" fillId="0" borderId="0" xfId="0" applyNumberFormat="1" applyFont="1" applyAlignment="1">
      <alignment horizontal="left" vertical="center"/>
    </xf>
    <xf numFmtId="0" fontId="43" fillId="69" borderId="3" xfId="0" applyFont="1" applyFill="1" applyBorder="1" applyAlignment="1">
      <alignment horizontal="center" vertical="top"/>
    </xf>
    <xf numFmtId="3" fontId="43" fillId="69" borderId="3" xfId="0" applyNumberFormat="1" applyFont="1" applyFill="1" applyBorder="1" applyAlignment="1">
      <alignment horizontal="left" vertical="center"/>
    </xf>
    <xf numFmtId="0" fontId="44" fillId="0" borderId="3" xfId="0" applyFont="1" applyBorder="1" applyAlignment="1">
      <alignment horizontal="center" vertical="center"/>
    </xf>
    <xf numFmtId="0" fontId="43" fillId="0" borderId="3" xfId="0" applyFont="1" applyBorder="1" applyAlignment="1">
      <alignment horizontal="left" vertical="center"/>
    </xf>
    <xf numFmtId="3" fontId="43" fillId="0" borderId="3" xfId="0" applyNumberFormat="1" applyFont="1" applyBorder="1" applyAlignment="1">
      <alignment horizontal="left" vertical="center"/>
    </xf>
    <xf numFmtId="3" fontId="43" fillId="41" borderId="3" xfId="0" applyNumberFormat="1" applyFont="1" applyFill="1" applyBorder="1" applyAlignment="1">
      <alignment horizontal="left" vertical="center"/>
    </xf>
    <xf numFmtId="0" fontId="43" fillId="70" borderId="0" xfId="0" applyFont="1" applyFill="1" applyAlignment="1">
      <alignment horizontal="center" vertical="top"/>
    </xf>
    <xf numFmtId="0" fontId="43" fillId="70" borderId="0" xfId="0" applyFont="1" applyFill="1" applyAlignment="1">
      <alignment horizontal="center" vertical="center"/>
    </xf>
    <xf numFmtId="3" fontId="43" fillId="70" borderId="0" xfId="0" applyNumberFormat="1" applyFont="1" applyFill="1" applyAlignment="1">
      <alignment horizontal="left" vertical="center"/>
    </xf>
    <xf numFmtId="0" fontId="46" fillId="70" borderId="0" xfId="0" applyFont="1" applyFill="1"/>
    <xf numFmtId="0" fontId="46" fillId="0" borderId="0" xfId="0" applyFont="1"/>
    <xf numFmtId="0" fontId="46" fillId="41" borderId="0" xfId="0" applyFont="1" applyFill="1"/>
    <xf numFmtId="0" fontId="0" fillId="41" borderId="0" xfId="0" applyFill="1"/>
    <xf numFmtId="0" fontId="42" fillId="41" borderId="0" xfId="0" applyFont="1" applyFill="1" applyAlignment="1">
      <alignment horizontal="center"/>
    </xf>
    <xf numFmtId="0" fontId="42" fillId="41" borderId="0" xfId="0" applyFont="1" applyFill="1" applyAlignment="1">
      <alignment horizontal="center" vertical="center"/>
    </xf>
    <xf numFmtId="3" fontId="42" fillId="41" borderId="0" xfId="0" applyNumberFormat="1" applyFont="1" applyFill="1" applyAlignment="1">
      <alignment horizontal="center" vertical="center"/>
    </xf>
    <xf numFmtId="4" fontId="42" fillId="41" borderId="0" xfId="0" applyNumberFormat="1" applyFont="1" applyFill="1" applyAlignment="1">
      <alignment horizontal="center" vertical="center"/>
    </xf>
    <xf numFmtId="0" fontId="42" fillId="41" borderId="0" xfId="0" applyFont="1" applyFill="1"/>
    <xf numFmtId="0" fontId="47" fillId="41" borderId="0" xfId="0" applyFont="1" applyFill="1"/>
    <xf numFmtId="0" fontId="47" fillId="0" borderId="0" xfId="0" applyFont="1"/>
    <xf numFmtId="0" fontId="43" fillId="0" borderId="0" xfId="0" applyFont="1" applyAlignment="1">
      <alignment horizontal="center" vertical="center"/>
    </xf>
    <xf numFmtId="0" fontId="43" fillId="0" borderId="38" xfId="0" applyFont="1" applyBorder="1"/>
    <xf numFmtId="0" fontId="43" fillId="0" borderId="41" xfId="0" applyFont="1" applyBorder="1"/>
    <xf numFmtId="0" fontId="43" fillId="0" borderId="0" xfId="0" applyFont="1" applyAlignment="1">
      <alignment vertical="center"/>
    </xf>
    <xf numFmtId="0" fontId="44" fillId="0" borderId="0" xfId="0" applyFont="1" applyAlignment="1">
      <alignment vertical="center"/>
    </xf>
    <xf numFmtId="0" fontId="43" fillId="69" borderId="3" xfId="0" quotePrefix="1" applyFont="1" applyFill="1" applyBorder="1" applyAlignment="1">
      <alignment horizontal="left" vertical="center"/>
    </xf>
    <xf numFmtId="0" fontId="43" fillId="41" borderId="3" xfId="0" applyFont="1" applyFill="1" applyBorder="1" applyAlignment="1">
      <alignment horizontal="left" vertical="center"/>
    </xf>
    <xf numFmtId="0" fontId="43" fillId="70" borderId="0" xfId="0" applyFont="1" applyFill="1"/>
    <xf numFmtId="0" fontId="43" fillId="41" borderId="0" xfId="0" applyFont="1" applyFill="1"/>
    <xf numFmtId="0" fontId="44" fillId="0" borderId="0" xfId="0" applyFont="1" applyAlignment="1">
      <alignment horizontal="center" vertical="center"/>
    </xf>
    <xf numFmtId="0" fontId="44" fillId="41" borderId="0" xfId="0" applyFont="1" applyFill="1"/>
    <xf numFmtId="3" fontId="43" fillId="41" borderId="0" xfId="0" applyNumberFormat="1" applyFont="1" applyFill="1" applyAlignment="1">
      <alignment horizontal="center" vertical="center" wrapText="1"/>
    </xf>
    <xf numFmtId="3" fontId="43" fillId="41" borderId="0" xfId="0" applyNumberFormat="1" applyFont="1" applyFill="1" applyAlignment="1">
      <alignment horizontal="center" vertical="center"/>
    </xf>
    <xf numFmtId="0" fontId="43" fillId="41" borderId="0" xfId="0" applyFont="1" applyFill="1" applyAlignment="1">
      <alignment horizontal="left" vertical="center"/>
    </xf>
    <xf numFmtId="0" fontId="44" fillId="41" borderId="0" xfId="0" applyFont="1" applyFill="1" applyAlignment="1">
      <alignment horizontal="left" vertical="center"/>
    </xf>
    <xf numFmtId="0" fontId="43" fillId="41" borderId="0" xfId="0" applyFont="1" applyFill="1" applyAlignment="1">
      <alignment horizontal="center" vertical="top"/>
    </xf>
    <xf numFmtId="0" fontId="43" fillId="69" borderId="36" xfId="0" applyFont="1" applyFill="1" applyBorder="1" applyAlignment="1">
      <alignment horizontal="left" vertical="center"/>
    </xf>
    <xf numFmtId="0" fontId="44" fillId="69" borderId="36" xfId="0" applyFont="1" applyFill="1" applyBorder="1" applyAlignment="1">
      <alignment horizontal="left" vertical="center"/>
    </xf>
    <xf numFmtId="0" fontId="43" fillId="0" borderId="36" xfId="0" quotePrefix="1" applyFont="1" applyBorder="1" applyAlignment="1">
      <alignment horizontal="left" vertical="center"/>
    </xf>
    <xf numFmtId="0" fontId="43" fillId="69" borderId="36" xfId="0" quotePrefix="1" applyFont="1" applyFill="1" applyBorder="1" applyAlignment="1">
      <alignment vertical="center"/>
    </xf>
    <xf numFmtId="3" fontId="43" fillId="41" borderId="3" xfId="0" applyNumberFormat="1" applyFont="1" applyFill="1" applyBorder="1" applyAlignment="1">
      <alignment horizontal="left" vertical="center" wrapText="1"/>
    </xf>
    <xf numFmtId="0" fontId="43" fillId="71" borderId="3" xfId="0" applyFont="1" applyFill="1" applyBorder="1" applyAlignment="1">
      <alignment horizontal="left" vertical="center"/>
    </xf>
    <xf numFmtId="0" fontId="43" fillId="71" borderId="3" xfId="0" applyFont="1" applyFill="1" applyBorder="1" applyAlignment="1">
      <alignment horizontal="center" vertical="top"/>
    </xf>
    <xf numFmtId="0" fontId="44" fillId="41" borderId="0" xfId="0" applyFont="1" applyFill="1" applyAlignment="1">
      <alignment vertical="center"/>
    </xf>
    <xf numFmtId="0" fontId="43" fillId="41" borderId="0" xfId="0" applyFont="1" applyFill="1" applyAlignment="1">
      <alignment vertical="center"/>
    </xf>
    <xf numFmtId="0" fontId="43" fillId="69" borderId="16" xfId="0" applyFont="1" applyFill="1" applyBorder="1" applyAlignment="1">
      <alignment horizontal="left" vertical="center"/>
    </xf>
    <xf numFmtId="0" fontId="43" fillId="41" borderId="0" xfId="0" applyFont="1" applyFill="1" applyAlignment="1">
      <alignment horizontal="center" vertical="center"/>
    </xf>
    <xf numFmtId="0" fontId="43" fillId="41" borderId="16" xfId="0" applyFont="1" applyFill="1" applyBorder="1" applyAlignment="1">
      <alignment horizontal="left" vertical="center"/>
    </xf>
    <xf numFmtId="3" fontId="0" fillId="52" borderId="0" xfId="0" applyNumberFormat="1" applyFill="1" applyAlignment="1">
      <alignment horizontal="center" vertical="center"/>
    </xf>
    <xf numFmtId="0" fontId="42" fillId="70" borderId="0" xfId="0" applyFont="1" applyFill="1" applyAlignment="1">
      <alignment horizontal="center" vertical="center"/>
    </xf>
    <xf numFmtId="3" fontId="49" fillId="70" borderId="0" xfId="0" applyNumberFormat="1" applyFont="1" applyFill="1"/>
    <xf numFmtId="3" fontId="42" fillId="70" borderId="0" xfId="0" applyNumberFormat="1" applyFont="1" applyFill="1"/>
    <xf numFmtId="3" fontId="43" fillId="0" borderId="37" xfId="0" applyNumberFormat="1" applyFont="1" applyBorder="1" applyAlignment="1">
      <alignment vertical="center"/>
    </xf>
    <xf numFmtId="3" fontId="43" fillId="52" borderId="3" xfId="0" applyNumberFormat="1" applyFont="1" applyFill="1" applyBorder="1" applyAlignment="1">
      <alignment horizontal="center" vertical="center"/>
    </xf>
    <xf numFmtId="0" fontId="43" fillId="0" borderId="3" xfId="0" applyFont="1" applyBorder="1" applyAlignment="1">
      <alignment horizontal="center" vertical="center"/>
    </xf>
    <xf numFmtId="0" fontId="43" fillId="0" borderId="3" xfId="0" applyFont="1" applyBorder="1" applyAlignment="1">
      <alignment horizontal="center" vertical="top"/>
    </xf>
    <xf numFmtId="0" fontId="43" fillId="41" borderId="3" xfId="0" applyFont="1" applyFill="1" applyBorder="1" applyAlignment="1">
      <alignment horizontal="center" vertical="top"/>
    </xf>
    <xf numFmtId="3" fontId="43" fillId="0" borderId="3" xfId="0" applyNumberFormat="1" applyFont="1" applyBorder="1" applyAlignment="1">
      <alignment horizontal="center" vertical="center"/>
    </xf>
    <xf numFmtId="0" fontId="50" fillId="0" borderId="0" xfId="0" applyFont="1"/>
    <xf numFmtId="0" fontId="43" fillId="69" borderId="3" xfId="0" applyFont="1" applyFill="1" applyBorder="1" applyAlignment="1">
      <alignment horizontal="center" vertical="center"/>
    </xf>
    <xf numFmtId="0" fontId="50" fillId="0" borderId="0" xfId="0" applyFont="1" applyAlignment="1">
      <alignment vertical="top"/>
    </xf>
    <xf numFmtId="0" fontId="43" fillId="0" borderId="36" xfId="0" applyFont="1" applyBorder="1" applyAlignment="1">
      <alignment horizontal="left" vertical="center"/>
    </xf>
    <xf numFmtId="3" fontId="42" fillId="41" borderId="0" xfId="0" applyNumberFormat="1" applyFont="1" applyFill="1" applyAlignment="1">
      <alignment horizontal="left" vertical="center"/>
    </xf>
    <xf numFmtId="0" fontId="51" fillId="41" borderId="0" xfId="0" applyFont="1" applyFill="1" applyAlignment="1">
      <alignment horizontal="center" vertical="top"/>
    </xf>
    <xf numFmtId="0" fontId="43" fillId="69" borderId="43" xfId="0" applyFont="1" applyFill="1" applyBorder="1" applyAlignment="1">
      <alignment horizontal="left" vertical="center"/>
    </xf>
    <xf numFmtId="0" fontId="43" fillId="41" borderId="45" xfId="0" applyFont="1" applyFill="1" applyBorder="1" applyAlignment="1">
      <alignment horizontal="left" vertical="center"/>
    </xf>
    <xf numFmtId="0" fontId="43" fillId="69" borderId="47" xfId="0" applyFont="1" applyFill="1" applyBorder="1" applyAlignment="1">
      <alignment horizontal="left" vertical="center"/>
    </xf>
    <xf numFmtId="0" fontId="43" fillId="0" borderId="49" xfId="0" applyFont="1" applyBorder="1"/>
    <xf numFmtId="0" fontId="43" fillId="0" borderId="3" xfId="0" quotePrefix="1" applyFont="1" applyBorder="1" applyAlignment="1">
      <alignment horizontal="left" vertical="center"/>
    </xf>
    <xf numFmtId="0" fontId="43" fillId="69" borderId="3" xfId="0" quotePrefix="1" applyFont="1" applyFill="1" applyBorder="1" applyAlignment="1">
      <alignment vertical="center"/>
    </xf>
    <xf numFmtId="0" fontId="42" fillId="41" borderId="0" xfId="0" applyFont="1" applyFill="1" applyAlignment="1">
      <alignment horizontal="left" vertical="center"/>
    </xf>
    <xf numFmtId="0" fontId="42" fillId="41" borderId="0" xfId="0" applyFont="1" applyFill="1" applyAlignment="1">
      <alignment horizontal="left"/>
    </xf>
    <xf numFmtId="0" fontId="52" fillId="41" borderId="0" xfId="0" applyFont="1" applyFill="1"/>
    <xf numFmtId="3" fontId="42" fillId="41" borderId="0" xfId="0" applyNumberFormat="1" applyFont="1" applyFill="1" applyAlignment="1">
      <alignment horizontal="center" vertical="top"/>
    </xf>
    <xf numFmtId="0" fontId="42" fillId="70" borderId="0" xfId="0" applyFont="1" applyFill="1" applyAlignment="1">
      <alignment horizontal="center" vertical="top"/>
    </xf>
    <xf numFmtId="3" fontId="3" fillId="0" borderId="2" xfId="0" applyNumberFormat="1" applyFont="1" applyBorder="1" applyAlignment="1">
      <alignment horizontal="center" vertical="center"/>
    </xf>
    <xf numFmtId="0" fontId="3" fillId="0" borderId="2" xfId="0" applyFont="1" applyBorder="1" applyAlignment="1">
      <alignment horizontal="center" vertical="center"/>
    </xf>
    <xf numFmtId="0" fontId="4" fillId="57" borderId="2" xfId="0" applyFont="1" applyFill="1" applyBorder="1" applyAlignment="1">
      <alignment horizontal="center" vertical="center"/>
    </xf>
    <xf numFmtId="9" fontId="3" fillId="8" borderId="2" xfId="0" applyNumberFormat="1" applyFont="1" applyFill="1" applyBorder="1" applyAlignment="1">
      <alignment horizontal="center" vertical="center"/>
    </xf>
    <xf numFmtId="3" fontId="53" fillId="75" borderId="0" xfId="0" applyNumberFormat="1" applyFont="1" applyFill="1" applyAlignment="1">
      <alignment horizontal="center" vertical="center"/>
    </xf>
    <xf numFmtId="3" fontId="53" fillId="75" borderId="0" xfId="0" applyNumberFormat="1" applyFont="1" applyFill="1" applyAlignment="1">
      <alignment horizontal="center"/>
    </xf>
    <xf numFmtId="3" fontId="54" fillId="70" borderId="0" xfId="0" applyNumberFormat="1" applyFont="1" applyFill="1" applyAlignment="1">
      <alignment horizontal="center"/>
    </xf>
    <xf numFmtId="0" fontId="55" fillId="69" borderId="3" xfId="0" applyFont="1" applyFill="1" applyBorder="1" applyAlignment="1">
      <alignment horizontal="center" vertical="center"/>
    </xf>
    <xf numFmtId="0" fontId="55" fillId="69" borderId="3" xfId="0" applyFont="1" applyFill="1" applyBorder="1" applyAlignment="1">
      <alignment horizontal="left" vertical="center"/>
    </xf>
    <xf numFmtId="0" fontId="55" fillId="0" borderId="3" xfId="0" applyFont="1" applyBorder="1" applyAlignment="1">
      <alignment horizontal="center" vertical="center"/>
    </xf>
    <xf numFmtId="0" fontId="55" fillId="0" borderId="3" xfId="0" applyFont="1" applyBorder="1" applyAlignment="1">
      <alignment horizontal="left" vertical="center"/>
    </xf>
    <xf numFmtId="3" fontId="55" fillId="0" borderId="3" xfId="0" applyNumberFormat="1" applyFont="1" applyBorder="1" applyAlignment="1">
      <alignment horizontal="center" vertical="center"/>
    </xf>
    <xf numFmtId="3" fontId="55" fillId="69" borderId="3" xfId="0" applyNumberFormat="1" applyFont="1" applyFill="1" applyBorder="1" applyAlignment="1">
      <alignment horizontal="center" vertical="center"/>
    </xf>
    <xf numFmtId="0" fontId="56" fillId="69" borderId="3" xfId="0" applyFont="1" applyFill="1" applyBorder="1" applyAlignment="1">
      <alignment horizontal="center" vertical="center"/>
    </xf>
    <xf numFmtId="0" fontId="56" fillId="69" borderId="3" xfId="0" applyFont="1" applyFill="1" applyBorder="1" applyAlignment="1">
      <alignment horizontal="left" vertical="center"/>
    </xf>
    <xf numFmtId="0" fontId="56" fillId="0" borderId="3" xfId="0" applyFont="1" applyBorder="1" applyAlignment="1">
      <alignment horizontal="center" vertical="center"/>
    </xf>
    <xf numFmtId="0" fontId="56" fillId="0" borderId="3" xfId="0" applyFont="1" applyBorder="1" applyAlignment="1">
      <alignment horizontal="left" vertical="center"/>
    </xf>
    <xf numFmtId="0" fontId="56" fillId="69" borderId="47" xfId="0" applyFont="1" applyFill="1" applyBorder="1" applyAlignment="1">
      <alignment horizontal="center" vertical="center"/>
    </xf>
    <xf numFmtId="0" fontId="56" fillId="69" borderId="16" xfId="0" applyFont="1" applyFill="1" applyBorder="1" applyAlignment="1">
      <alignment horizontal="left" vertical="center"/>
    </xf>
    <xf numFmtId="0" fontId="56" fillId="69" borderId="36" xfId="0" applyFont="1" applyFill="1" applyBorder="1" applyAlignment="1">
      <alignment horizontal="center" vertical="center"/>
    </xf>
    <xf numFmtId="0" fontId="56" fillId="69" borderId="36" xfId="0" quotePrefix="1" applyFont="1" applyFill="1" applyBorder="1" applyAlignment="1">
      <alignment vertical="center"/>
    </xf>
    <xf numFmtId="0" fontId="56" fillId="0" borderId="36" xfId="0" applyFont="1" applyBorder="1" applyAlignment="1">
      <alignment horizontal="center" vertical="center"/>
    </xf>
    <xf numFmtId="0" fontId="56" fillId="0" borderId="36" xfId="0" quotePrefix="1" applyFont="1" applyBorder="1" applyAlignment="1">
      <alignment horizontal="left" vertical="center"/>
    </xf>
    <xf numFmtId="0" fontId="57" fillId="0" borderId="0" xfId="0" applyFont="1" applyAlignment="1">
      <alignment horizontal="center" vertical="center"/>
    </xf>
    <xf numFmtId="166" fontId="32" fillId="0" borderId="50" xfId="0" applyNumberFormat="1" applyFont="1" applyBorder="1" applyAlignment="1">
      <alignment horizontal="center" vertical="center"/>
    </xf>
    <xf numFmtId="166" fontId="32" fillId="0" borderId="22" xfId="0" applyNumberFormat="1" applyFont="1" applyBorder="1" applyAlignment="1">
      <alignment horizontal="center" vertical="center"/>
    </xf>
    <xf numFmtId="166" fontId="32" fillId="0" borderId="51" xfId="0" applyNumberFormat="1" applyFont="1" applyBorder="1" applyAlignment="1">
      <alignment horizontal="center" vertical="center"/>
    </xf>
    <xf numFmtId="0" fontId="32" fillId="0" borderId="0" xfId="0" applyFont="1" applyBorder="1" applyAlignment="1">
      <alignment horizontal="left" vertical="center"/>
    </xf>
    <xf numFmtId="1" fontId="32" fillId="0" borderId="0" xfId="0" applyNumberFormat="1" applyFont="1" applyBorder="1" applyAlignment="1">
      <alignment horizontal="center" vertical="center"/>
    </xf>
    <xf numFmtId="3" fontId="31" fillId="49" borderId="3" xfId="0" applyNumberFormat="1" applyFont="1" applyFill="1" applyBorder="1" applyAlignment="1">
      <alignment horizontal="center" vertical="center" wrapText="1"/>
    </xf>
    <xf numFmtId="1" fontId="32" fillId="0" borderId="3" xfId="0" applyNumberFormat="1" applyFont="1" applyBorder="1" applyAlignment="1">
      <alignment horizontal="center" vertical="center"/>
    </xf>
    <xf numFmtId="0" fontId="32" fillId="0" borderId="3" xfId="0" applyFont="1" applyBorder="1" applyAlignment="1">
      <alignment horizontal="center" vertical="center"/>
    </xf>
    <xf numFmtId="0" fontId="33" fillId="0" borderId="3" xfId="0" applyFont="1" applyBorder="1" applyAlignment="1">
      <alignment horizontal="center" vertical="center"/>
    </xf>
    <xf numFmtId="0" fontId="0" fillId="0" borderId="3" xfId="0" applyBorder="1" applyAlignment="1">
      <alignment horizontal="center"/>
    </xf>
    <xf numFmtId="0" fontId="44" fillId="41" borderId="0" xfId="0" applyFont="1" applyFill="1" applyAlignment="1">
      <alignment horizontal="center" vertical="center"/>
    </xf>
    <xf numFmtId="0" fontId="45" fillId="41" borderId="0" xfId="0" applyFont="1" applyFill="1" applyAlignment="1">
      <alignment horizontal="center" vertical="center"/>
    </xf>
    <xf numFmtId="0" fontId="45" fillId="41" borderId="0" xfId="0" applyFont="1" applyFill="1" applyAlignment="1">
      <alignment horizontal="left"/>
    </xf>
    <xf numFmtId="0" fontId="58" fillId="69" borderId="3" xfId="0" applyFont="1" applyFill="1" applyBorder="1" applyAlignment="1">
      <alignment horizontal="center" vertical="center"/>
    </xf>
    <xf numFmtId="0" fontId="58" fillId="69" borderId="3" xfId="0" applyFont="1" applyFill="1" applyBorder="1" applyAlignment="1">
      <alignment horizontal="left" vertical="center"/>
    </xf>
    <xf numFmtId="0" fontId="59" fillId="69" borderId="3" xfId="0" applyFont="1" applyFill="1" applyBorder="1" applyAlignment="1">
      <alignment horizontal="center" vertical="center"/>
    </xf>
    <xf numFmtId="0" fontId="59" fillId="69" borderId="3" xfId="0" applyFont="1" applyFill="1" applyBorder="1" applyAlignment="1">
      <alignment horizontal="left" vertical="center"/>
    </xf>
    <xf numFmtId="0" fontId="55" fillId="41" borderId="3" xfId="0" applyFont="1" applyFill="1" applyBorder="1" applyAlignment="1">
      <alignment horizontal="center" vertical="center"/>
    </xf>
    <xf numFmtId="0" fontId="55" fillId="41" borderId="3" xfId="0" applyFont="1" applyFill="1" applyBorder="1" applyAlignment="1">
      <alignment horizontal="left" vertical="center"/>
    </xf>
    <xf numFmtId="3" fontId="43" fillId="41" borderId="3" xfId="0" applyNumberFormat="1" applyFont="1" applyFill="1" applyBorder="1" applyAlignment="1">
      <alignment horizontal="center" vertical="center"/>
    </xf>
    <xf numFmtId="0" fontId="59" fillId="41" borderId="3" xfId="0" applyFont="1" applyFill="1" applyBorder="1" applyAlignment="1">
      <alignment horizontal="center" vertical="center"/>
    </xf>
    <xf numFmtId="0" fontId="59" fillId="41" borderId="3" xfId="0" applyFont="1" applyFill="1" applyBorder="1" applyAlignment="1">
      <alignment horizontal="left" vertical="center"/>
    </xf>
    <xf numFmtId="0" fontId="55" fillId="69" borderId="54" xfId="0" applyFont="1" applyFill="1" applyBorder="1" applyAlignment="1">
      <alignment horizontal="center" vertical="center"/>
    </xf>
    <xf numFmtId="0" fontId="55" fillId="0" borderId="54" xfId="0" applyFont="1" applyBorder="1" applyAlignment="1">
      <alignment horizontal="center" vertical="center"/>
    </xf>
    <xf numFmtId="0" fontId="44" fillId="0" borderId="3" xfId="0" applyFont="1" applyBorder="1"/>
    <xf numFmtId="0" fontId="55" fillId="41" borderId="54" xfId="0" applyFont="1" applyFill="1" applyBorder="1" applyAlignment="1">
      <alignment horizontal="center" vertical="center"/>
    </xf>
    <xf numFmtId="0" fontId="44" fillId="0" borderId="17" xfId="0" applyFont="1" applyBorder="1"/>
    <xf numFmtId="0" fontId="58" fillId="41" borderId="36" xfId="0" applyFont="1" applyFill="1" applyBorder="1" applyAlignment="1">
      <alignment horizontal="center" vertical="center"/>
    </xf>
    <xf numFmtId="0" fontId="58" fillId="41" borderId="36" xfId="0" quotePrefix="1" applyFont="1" applyFill="1" applyBorder="1" applyAlignment="1">
      <alignment vertical="center"/>
    </xf>
    <xf numFmtId="0" fontId="58" fillId="69" borderId="36" xfId="0" applyFont="1" applyFill="1" applyBorder="1" applyAlignment="1">
      <alignment horizontal="center" vertical="center"/>
    </xf>
    <xf numFmtId="0" fontId="58" fillId="69" borderId="36" xfId="0" quotePrefix="1" applyFont="1" applyFill="1" applyBorder="1" applyAlignment="1">
      <alignment vertical="center"/>
    </xf>
    <xf numFmtId="0" fontId="58" fillId="69" borderId="36" xfId="0" applyFont="1" applyFill="1" applyBorder="1" applyAlignment="1">
      <alignment horizontal="left" vertical="center"/>
    </xf>
    <xf numFmtId="0" fontId="58" fillId="0" borderId="36" xfId="0" applyFont="1" applyBorder="1" applyAlignment="1">
      <alignment horizontal="left" vertical="center"/>
    </xf>
    <xf numFmtId="0" fontId="58" fillId="0" borderId="36" xfId="0" quotePrefix="1" applyFont="1" applyBorder="1" applyAlignment="1">
      <alignment horizontal="left" vertical="center"/>
    </xf>
    <xf numFmtId="3" fontId="48" fillId="0" borderId="3" xfId="0" applyNumberFormat="1" applyFont="1" applyBorder="1" applyAlignment="1">
      <alignment horizontal="center" vertical="center"/>
    </xf>
    <xf numFmtId="0" fontId="48" fillId="0" borderId="3" xfId="0" applyFont="1" applyBorder="1" applyAlignment="1">
      <alignment horizontal="left" vertical="center"/>
    </xf>
    <xf numFmtId="0" fontId="61" fillId="0" borderId="3" xfId="0" applyFont="1" applyBorder="1" applyAlignment="1">
      <alignment horizontal="center" vertical="center"/>
    </xf>
    <xf numFmtId="0" fontId="43" fillId="0" borderId="3" xfId="0" applyFont="1" applyBorder="1"/>
    <xf numFmtId="0" fontId="48" fillId="69" borderId="3" xfId="0" applyFont="1" applyFill="1" applyBorder="1" applyAlignment="1">
      <alignment horizontal="left" vertical="center"/>
    </xf>
    <xf numFmtId="0" fontId="61" fillId="69" borderId="3" xfId="0" applyFont="1" applyFill="1" applyBorder="1" applyAlignment="1">
      <alignment horizontal="center" vertical="center"/>
    </xf>
    <xf numFmtId="3" fontId="48" fillId="69" borderId="3" xfId="0" applyNumberFormat="1" applyFont="1" applyFill="1" applyBorder="1" applyAlignment="1">
      <alignment horizontal="center" vertical="center"/>
    </xf>
    <xf numFmtId="0" fontId="48" fillId="0" borderId="3" xfId="0" quotePrefix="1" applyFont="1" applyBorder="1" applyAlignment="1">
      <alignment horizontal="left" vertical="center"/>
    </xf>
    <xf numFmtId="0" fontId="48" fillId="69" borderId="3" xfId="0" quotePrefix="1" applyFont="1" applyFill="1" applyBorder="1" applyAlignment="1">
      <alignment vertical="center"/>
    </xf>
    <xf numFmtId="0" fontId="43" fillId="0" borderId="3" xfId="0" applyFont="1" applyBorder="1" applyAlignment="1">
      <alignment horizontal="center" vertical="center"/>
    </xf>
    <xf numFmtId="3" fontId="43" fillId="0" borderId="3" xfId="0" applyNumberFormat="1" applyFont="1" applyBorder="1" applyAlignment="1">
      <alignment horizontal="center" vertical="center"/>
    </xf>
    <xf numFmtId="167" fontId="42" fillId="70" borderId="0" xfId="30788" applyNumberFormat="1" applyFont="1" applyFill="1"/>
    <xf numFmtId="3" fontId="42" fillId="75" borderId="0" xfId="0" applyNumberFormat="1" applyFont="1" applyFill="1" applyAlignment="1">
      <alignment horizontal="center" vertical="center"/>
    </xf>
    <xf numFmtId="3" fontId="53" fillId="75" borderId="0" xfId="0" applyNumberFormat="1" applyFont="1" applyFill="1" applyAlignment="1">
      <alignment horizontal="right" vertical="center"/>
    </xf>
    <xf numFmtId="0" fontId="43" fillId="0" borderId="3" xfId="0" applyFont="1" applyBorder="1" applyAlignment="1">
      <alignment horizontal="center" vertical="top"/>
    </xf>
    <xf numFmtId="3" fontId="43" fillId="0" borderId="37" xfId="0" applyNumberFormat="1" applyFont="1" applyBorder="1" applyAlignment="1">
      <alignment horizontal="center" vertical="center"/>
    </xf>
    <xf numFmtId="0" fontId="43" fillId="0" borderId="3" xfId="0" applyFont="1" applyBorder="1" applyAlignment="1">
      <alignment horizontal="center" vertical="center"/>
    </xf>
    <xf numFmtId="0" fontId="43" fillId="41" borderId="17" xfId="0" applyFont="1" applyFill="1" applyBorder="1" applyAlignment="1">
      <alignment horizontal="center" vertical="top"/>
    </xf>
    <xf numFmtId="3" fontId="43" fillId="0" borderId="17" xfId="0" applyNumberFormat="1" applyFont="1" applyBorder="1" applyAlignment="1">
      <alignment horizontal="center" vertical="center"/>
    </xf>
    <xf numFmtId="0" fontId="43" fillId="41" borderId="0" xfId="0" applyFont="1" applyFill="1" applyAlignment="1">
      <alignment horizontal="center" vertical="top"/>
    </xf>
    <xf numFmtId="3" fontId="43" fillId="0" borderId="3" xfId="0" applyNumberFormat="1" applyFont="1" applyBorder="1" applyAlignment="1">
      <alignment horizontal="center" vertical="center"/>
    </xf>
    <xf numFmtId="0" fontId="62" fillId="0" borderId="3" xfId="0" applyFont="1" applyBorder="1" applyAlignment="1">
      <alignment horizontal="left" vertical="center"/>
    </xf>
    <xf numFmtId="0" fontId="62" fillId="0" borderId="3" xfId="0" applyFont="1" applyBorder="1" applyAlignment="1">
      <alignment horizontal="center" vertical="center"/>
    </xf>
    <xf numFmtId="0" fontId="63" fillId="0" borderId="3" xfId="0" applyFont="1" applyBorder="1" applyAlignment="1">
      <alignment horizontal="left" vertical="center"/>
    </xf>
    <xf numFmtId="0" fontId="63" fillId="0" borderId="3" xfId="0" applyFont="1" applyBorder="1" applyAlignment="1">
      <alignment horizontal="center" vertical="center"/>
    </xf>
    <xf numFmtId="3" fontId="43" fillId="0" borderId="3" xfId="0" applyNumberFormat="1" applyFont="1" applyBorder="1" applyAlignment="1">
      <alignment horizontal="center" vertical="center"/>
    </xf>
    <xf numFmtId="3" fontId="43" fillId="0" borderId="3" xfId="0" applyNumberFormat="1" applyFont="1" applyBorder="1" applyAlignment="1">
      <alignment horizontal="center" vertical="center"/>
    </xf>
    <xf numFmtId="3" fontId="43" fillId="0" borderId="3" xfId="0" applyNumberFormat="1" applyFont="1" applyBorder="1" applyAlignment="1">
      <alignment horizontal="center" vertical="center"/>
    </xf>
    <xf numFmtId="3" fontId="43" fillId="41" borderId="0" xfId="0" applyNumberFormat="1" applyFont="1" applyFill="1" applyAlignment="1">
      <alignment horizontal="left" vertical="center"/>
    </xf>
    <xf numFmtId="3" fontId="43" fillId="0" borderId="39" xfId="0" applyNumberFormat="1" applyFont="1" applyBorder="1" applyAlignment="1">
      <alignment horizontal="center" vertical="center" wrapText="1"/>
    </xf>
    <xf numFmtId="3" fontId="43" fillId="0" borderId="42" xfId="0" applyNumberFormat="1" applyFont="1" applyBorder="1" applyAlignment="1">
      <alignment horizontal="center" vertical="center" wrapText="1"/>
    </xf>
    <xf numFmtId="0" fontId="43" fillId="0" borderId="3" xfId="0" applyFont="1" applyBorder="1" applyAlignment="1">
      <alignment horizontal="center" vertical="center"/>
    </xf>
    <xf numFmtId="0" fontId="43" fillId="41" borderId="0" xfId="0" applyFont="1" applyFill="1" applyAlignment="1">
      <alignment horizontal="center" vertical="top"/>
    </xf>
    <xf numFmtId="3" fontId="43" fillId="0" borderId="3" xfId="0" applyNumberFormat="1" applyFont="1" applyBorder="1" applyAlignment="1">
      <alignment horizontal="center" vertical="center"/>
    </xf>
    <xf numFmtId="0" fontId="55" fillId="0" borderId="41" xfId="0" applyFont="1" applyBorder="1"/>
    <xf numFmtId="0" fontId="55" fillId="69" borderId="36" xfId="0" applyFont="1" applyFill="1" applyBorder="1" applyAlignment="1">
      <alignment horizontal="left" vertical="center"/>
    </xf>
    <xf numFmtId="0" fontId="55" fillId="0" borderId="0" xfId="0" applyFont="1"/>
    <xf numFmtId="0" fontId="59" fillId="0" borderId="36" xfId="0" quotePrefix="1" applyFont="1" applyBorder="1" applyAlignment="1">
      <alignment horizontal="left" vertical="center"/>
    </xf>
    <xf numFmtId="0" fontId="59" fillId="0" borderId="36" xfId="0" applyFont="1" applyBorder="1" applyAlignment="1">
      <alignment horizontal="left" vertical="center"/>
    </xf>
    <xf numFmtId="0" fontId="55" fillId="0" borderId="38" xfId="0" applyFont="1" applyBorder="1"/>
    <xf numFmtId="0" fontId="59" fillId="69" borderId="36" xfId="0" quotePrefix="1" applyFont="1" applyFill="1" applyBorder="1" applyAlignment="1">
      <alignment vertical="center"/>
    </xf>
    <xf numFmtId="0" fontId="59" fillId="69" borderId="36" xfId="0" applyFont="1" applyFill="1" applyBorder="1" applyAlignment="1">
      <alignment horizontal="left" vertical="center"/>
    </xf>
    <xf numFmtId="0" fontId="55" fillId="0" borderId="0" xfId="0" applyFont="1" applyAlignment="1">
      <alignment vertical="center"/>
    </xf>
    <xf numFmtId="0" fontId="43" fillId="0" borderId="0" xfId="0" applyFont="1" applyAlignment="1">
      <alignment horizontal="left" vertical="center"/>
    </xf>
    <xf numFmtId="3" fontId="55" fillId="69" borderId="3" xfId="0" applyNumberFormat="1" applyFont="1" applyFill="1" applyBorder="1" applyAlignment="1">
      <alignment horizontal="left" vertical="center"/>
    </xf>
    <xf numFmtId="0" fontId="55" fillId="69" borderId="3" xfId="0" applyFont="1" applyFill="1" applyBorder="1" applyAlignment="1">
      <alignment horizontal="center" vertical="top"/>
    </xf>
    <xf numFmtId="3" fontId="55" fillId="0" borderId="3" xfId="0" applyNumberFormat="1" applyFont="1" applyBorder="1" applyAlignment="1">
      <alignment horizontal="left" vertical="center"/>
    </xf>
    <xf numFmtId="0" fontId="55" fillId="0" borderId="3" xfId="0" applyFont="1" applyBorder="1" applyAlignment="1">
      <alignment horizontal="center" vertical="top"/>
    </xf>
    <xf numFmtId="0" fontId="45" fillId="0" borderId="0" xfId="0" applyFont="1" applyAlignment="1">
      <alignment horizontal="left"/>
    </xf>
    <xf numFmtId="3" fontId="59" fillId="69" borderId="3" xfId="0" applyNumberFormat="1" applyFont="1" applyFill="1" applyBorder="1" applyAlignment="1">
      <alignment horizontal="left" vertical="center"/>
    </xf>
    <xf numFmtId="4" fontId="66" fillId="41" borderId="0" xfId="0" applyNumberFormat="1" applyFont="1" applyFill="1" applyAlignment="1">
      <alignment horizontal="center" vertical="center"/>
    </xf>
    <xf numFmtId="0" fontId="43" fillId="41" borderId="17" xfId="0" applyFont="1" applyFill="1" applyBorder="1" applyAlignment="1">
      <alignment vertical="top"/>
    </xf>
    <xf numFmtId="3" fontId="55" fillId="0" borderId="17" xfId="0" applyNumberFormat="1" applyFont="1" applyBorder="1" applyAlignment="1">
      <alignment vertical="center"/>
    </xf>
    <xf numFmtId="0" fontId="43" fillId="41" borderId="1" xfId="0" applyFont="1" applyFill="1" applyBorder="1" applyAlignment="1">
      <alignment vertical="top"/>
    </xf>
    <xf numFmtId="3" fontId="59" fillId="71" borderId="3" xfId="0" applyNumberFormat="1" applyFont="1" applyFill="1" applyBorder="1" applyAlignment="1">
      <alignment horizontal="left" vertical="center" wrapText="1"/>
    </xf>
    <xf numFmtId="0" fontId="59" fillId="71" borderId="3" xfId="0" applyFont="1" applyFill="1" applyBorder="1" applyAlignment="1">
      <alignment horizontal="center" vertical="center"/>
    </xf>
    <xf numFmtId="3" fontId="55" fillId="0" borderId="1" xfId="0" applyNumberFormat="1" applyFont="1" applyBorder="1" applyAlignment="1">
      <alignment vertical="center"/>
    </xf>
    <xf numFmtId="3" fontId="55" fillId="41" borderId="3" xfId="0" applyNumberFormat="1" applyFont="1" applyFill="1" applyBorder="1" applyAlignment="1">
      <alignment horizontal="left" vertical="center" wrapText="1"/>
    </xf>
    <xf numFmtId="0" fontId="55" fillId="41" borderId="3" xfId="0" applyFont="1" applyFill="1" applyBorder="1" applyAlignment="1">
      <alignment horizontal="center" vertical="top"/>
    </xf>
    <xf numFmtId="0" fontId="59" fillId="71" borderId="3" xfId="0" applyFont="1" applyFill="1" applyBorder="1" applyAlignment="1">
      <alignment horizontal="left" vertical="center"/>
    </xf>
    <xf numFmtId="0" fontId="59" fillId="71" borderId="3" xfId="0" applyFont="1" applyFill="1" applyBorder="1" applyAlignment="1">
      <alignment horizontal="center" vertical="top"/>
    </xf>
    <xf numFmtId="3" fontId="55" fillId="0" borderId="20" xfId="0" applyNumberFormat="1" applyFont="1" applyBorder="1" applyAlignment="1">
      <alignment vertical="center"/>
    </xf>
    <xf numFmtId="0" fontId="55" fillId="71" borderId="3" xfId="0" applyFont="1" applyFill="1" applyBorder="1" applyAlignment="1">
      <alignment horizontal="left" vertical="center"/>
    </xf>
    <xf numFmtId="0" fontId="55" fillId="71" borderId="3" xfId="0" applyFont="1" applyFill="1" applyBorder="1" applyAlignment="1">
      <alignment horizontal="center" vertical="top"/>
    </xf>
    <xf numFmtId="0" fontId="43" fillId="41" borderId="20" xfId="0" applyFont="1" applyFill="1" applyBorder="1" applyAlignment="1">
      <alignment vertical="top"/>
    </xf>
    <xf numFmtId="3" fontId="55" fillId="52" borderId="3" xfId="0" applyNumberFormat="1" applyFont="1" applyFill="1" applyBorder="1" applyAlignment="1">
      <alignment horizontal="center" vertical="center"/>
    </xf>
    <xf numFmtId="3" fontId="58" fillId="69" borderId="3" xfId="0" applyNumberFormat="1" applyFont="1" applyFill="1" applyBorder="1" applyAlignment="1">
      <alignment horizontal="left" vertical="center"/>
    </xf>
    <xf numFmtId="0" fontId="58" fillId="69" borderId="3" xfId="0" applyFont="1" applyFill="1" applyBorder="1" applyAlignment="1">
      <alignment horizontal="center" vertical="top"/>
    </xf>
    <xf numFmtId="3" fontId="55" fillId="41" borderId="3" xfId="0" applyNumberFormat="1" applyFont="1" applyFill="1" applyBorder="1" applyAlignment="1">
      <alignment horizontal="left" vertical="center"/>
    </xf>
    <xf numFmtId="3" fontId="43" fillId="41" borderId="0" xfId="0" applyNumberFormat="1" applyFont="1" applyFill="1" applyAlignment="1">
      <alignment vertical="center"/>
    </xf>
    <xf numFmtId="0" fontId="55" fillId="41" borderId="0" xfId="0" quotePrefix="1" applyFont="1" applyFill="1" applyAlignment="1">
      <alignment vertical="center"/>
    </xf>
    <xf numFmtId="0" fontId="55" fillId="41" borderId="0" xfId="0" applyFont="1" applyFill="1" applyAlignment="1">
      <alignment horizontal="center" vertical="center"/>
    </xf>
    <xf numFmtId="3" fontId="55" fillId="41" borderId="37" xfId="0" applyNumberFormat="1" applyFont="1" applyFill="1" applyBorder="1" applyAlignment="1">
      <alignment vertical="center"/>
    </xf>
    <xf numFmtId="3" fontId="55" fillId="0" borderId="37" xfId="0" applyNumberFormat="1" applyFont="1" applyBorder="1" applyAlignment="1">
      <alignment vertical="center"/>
    </xf>
    <xf numFmtId="0" fontId="55" fillId="0" borderId="0" xfId="0" applyFont="1" applyAlignment="1">
      <alignment horizontal="center" vertical="center"/>
    </xf>
    <xf numFmtId="0" fontId="58" fillId="69" borderId="55" xfId="0" applyFont="1" applyFill="1" applyBorder="1" applyAlignment="1">
      <alignment horizontal="left" vertical="center"/>
    </xf>
    <xf numFmtId="0" fontId="43" fillId="41" borderId="56" xfId="0" applyFont="1" applyFill="1" applyBorder="1" applyAlignment="1">
      <alignment horizontal="center" vertical="top"/>
    </xf>
    <xf numFmtId="0" fontId="43" fillId="0" borderId="3" xfId="0" applyFont="1" applyBorder="1" applyAlignment="1">
      <alignment vertical="top" wrapText="1"/>
    </xf>
    <xf numFmtId="3" fontId="65" fillId="0" borderId="40" xfId="0" applyNumberFormat="1" applyFont="1" applyBorder="1" applyAlignment="1">
      <alignment horizontal="center" vertical="center" wrapText="1"/>
    </xf>
    <xf numFmtId="0" fontId="58" fillId="0" borderId="39" xfId="0" applyFont="1" applyBorder="1" applyAlignment="1">
      <alignment horizontal="left" vertical="center"/>
    </xf>
    <xf numFmtId="0" fontId="43" fillId="41" borderId="42" xfId="0" applyFont="1" applyFill="1" applyBorder="1" applyAlignment="1">
      <alignment horizontal="center" vertical="top"/>
    </xf>
    <xf numFmtId="1" fontId="32" fillId="76" borderId="14" xfId="0" applyNumberFormat="1" applyFont="1" applyFill="1" applyBorder="1" applyAlignment="1">
      <alignment horizontal="center" vertical="center"/>
    </xf>
    <xf numFmtId="0" fontId="32" fillId="76" borderId="0" xfId="0" applyFont="1" applyFill="1" applyAlignment="1">
      <alignment horizontal="center" vertical="center"/>
    </xf>
    <xf numFmtId="0" fontId="32" fillId="76" borderId="14" xfId="0" applyFont="1" applyFill="1" applyBorder="1" applyAlignment="1">
      <alignment horizontal="center" vertical="center"/>
    </xf>
    <xf numFmtId="0" fontId="33" fillId="76" borderId="0" xfId="0" applyFont="1" applyFill="1" applyAlignment="1">
      <alignment horizontal="center" vertical="center"/>
    </xf>
    <xf numFmtId="1" fontId="33" fillId="76" borderId="14" xfId="0" applyNumberFormat="1" applyFont="1" applyFill="1" applyBorder="1" applyAlignment="1">
      <alignment horizontal="center" vertical="center"/>
    </xf>
    <xf numFmtId="1" fontId="32" fillId="76" borderId="0" xfId="0" applyNumberFormat="1" applyFont="1" applyFill="1" applyAlignment="1">
      <alignment horizontal="center" vertical="center"/>
    </xf>
    <xf numFmtId="0" fontId="32" fillId="76" borderId="0" xfId="0" applyFont="1" applyFill="1" applyAlignment="1">
      <alignment horizontal="center" vertical="center" wrapText="1"/>
    </xf>
    <xf numFmtId="1" fontId="32" fillId="76" borderId="15" xfId="0" applyNumberFormat="1" applyFont="1" applyFill="1" applyBorder="1" applyAlignment="1">
      <alignment horizontal="center" vertical="center"/>
    </xf>
    <xf numFmtId="1" fontId="33" fillId="76" borderId="0" xfId="0" applyNumberFormat="1" applyFont="1" applyFill="1" applyAlignment="1">
      <alignment horizontal="center" vertical="center"/>
    </xf>
    <xf numFmtId="1" fontId="32" fillId="76" borderId="16" xfId="0" applyNumberFormat="1" applyFont="1" applyFill="1" applyBorder="1" applyAlignment="1">
      <alignment horizontal="center" vertical="center"/>
    </xf>
    <xf numFmtId="1" fontId="33" fillId="76" borderId="16" xfId="0" applyNumberFormat="1" applyFont="1" applyFill="1" applyBorder="1" applyAlignment="1">
      <alignment horizontal="center" vertical="center"/>
    </xf>
    <xf numFmtId="0" fontId="33" fillId="76" borderId="0" xfId="0" applyFont="1" applyFill="1" applyAlignment="1">
      <alignment horizontal="center" vertical="center" wrapText="1"/>
    </xf>
    <xf numFmtId="0" fontId="32" fillId="76" borderId="15" xfId="0" applyFont="1" applyFill="1" applyBorder="1" applyAlignment="1">
      <alignment horizontal="center" vertical="center"/>
    </xf>
    <xf numFmtId="0" fontId="3" fillId="76" borderId="13" xfId="87" applyFont="1" applyFill="1" applyBorder="1" applyAlignment="1">
      <alignment horizontal="center" vertical="center"/>
    </xf>
    <xf numFmtId="0" fontId="32" fillId="76" borderId="0" xfId="0" applyFont="1" applyFill="1" applyBorder="1" applyAlignment="1">
      <alignment horizontal="center" vertical="center"/>
    </xf>
    <xf numFmtId="0" fontId="20" fillId="76" borderId="0" xfId="0" applyFont="1" applyFill="1"/>
    <xf numFmtId="9" fontId="3" fillId="0" borderId="13" xfId="0" applyNumberFormat="1" applyFont="1" applyBorder="1" applyAlignment="1">
      <alignment horizontal="center" vertical="center"/>
    </xf>
    <xf numFmtId="0" fontId="43" fillId="41" borderId="0" xfId="0" applyFont="1" applyFill="1" applyAlignment="1">
      <alignment horizontal="center" vertical="top"/>
    </xf>
    <xf numFmtId="0" fontId="67" fillId="0" borderId="36" xfId="0" applyFont="1" applyBorder="1" applyAlignment="1">
      <alignment horizontal="left" vertical="center"/>
    </xf>
    <xf numFmtId="0" fontId="67" fillId="0" borderId="36" xfId="0" quotePrefix="1" applyFont="1" applyBorder="1" applyAlignment="1">
      <alignment horizontal="left" vertical="center"/>
    </xf>
    <xf numFmtId="0" fontId="43" fillId="41" borderId="0" xfId="0" applyFont="1" applyFill="1" applyAlignment="1">
      <alignment horizontal="center" vertical="top"/>
    </xf>
    <xf numFmtId="3" fontId="65" fillId="69" borderId="3" xfId="0" applyNumberFormat="1" applyFont="1" applyFill="1" applyBorder="1" applyAlignment="1">
      <alignment horizontal="center" vertical="center"/>
    </xf>
    <xf numFmtId="3" fontId="68" fillId="0" borderId="3" xfId="0" applyNumberFormat="1" applyFont="1" applyBorder="1" applyAlignment="1">
      <alignment horizontal="center" vertical="center"/>
    </xf>
    <xf numFmtId="0" fontId="0" fillId="0" borderId="17" xfId="0" applyBorder="1"/>
    <xf numFmtId="0" fontId="55" fillId="69" borderId="49" xfId="0" applyFont="1" applyFill="1" applyBorder="1" applyAlignment="1">
      <alignment horizontal="left" vertical="center"/>
    </xf>
    <xf numFmtId="0" fontId="55" fillId="0" borderId="49" xfId="0" applyFont="1" applyBorder="1" applyAlignment="1">
      <alignment horizontal="left" vertical="center"/>
    </xf>
    <xf numFmtId="0" fontId="43" fillId="0" borderId="0" xfId="0" applyFont="1" applyBorder="1"/>
    <xf numFmtId="0" fontId="43" fillId="0" borderId="15" xfId="0" applyFont="1" applyBorder="1"/>
    <xf numFmtId="0" fontId="0" fillId="0" borderId="14" xfId="0" applyBorder="1"/>
    <xf numFmtId="0" fontId="0" fillId="0" borderId="51" xfId="0" applyBorder="1"/>
    <xf numFmtId="9" fontId="3" fillId="56" borderId="2" xfId="0" applyNumberFormat="1" applyFont="1" applyFill="1" applyBorder="1" applyAlignment="1">
      <alignment horizontal="center" vertical="center"/>
    </xf>
    <xf numFmtId="3" fontId="55" fillId="77" borderId="3" xfId="0" applyNumberFormat="1" applyFont="1" applyFill="1" applyBorder="1" applyAlignment="1">
      <alignment horizontal="center" vertical="center"/>
    </xf>
    <xf numFmtId="0" fontId="4" fillId="2" borderId="19" xfId="0" applyFont="1" applyFill="1" applyBorder="1" applyAlignment="1">
      <alignment horizontal="center" vertical="center"/>
    </xf>
    <xf numFmtId="0" fontId="4" fillId="2" borderId="22" xfId="0" applyFont="1" applyFill="1" applyBorder="1" applyAlignment="1">
      <alignment horizontal="center" vertical="center"/>
    </xf>
    <xf numFmtId="0" fontId="0" fillId="0" borderId="0" xfId="0" applyAlignment="1">
      <alignment horizontal="center"/>
    </xf>
    <xf numFmtId="3" fontId="31" fillId="49" borderId="0" xfId="0" applyNumberFormat="1" applyFont="1" applyFill="1" applyAlignment="1">
      <alignment horizontal="center" vertical="center" wrapText="1"/>
    </xf>
    <xf numFmtId="3" fontId="31" fillId="49" borderId="0" xfId="0" quotePrefix="1" applyNumberFormat="1" applyFont="1" applyFill="1" applyAlignment="1">
      <alignment horizontal="center" vertical="center" wrapText="1"/>
    </xf>
    <xf numFmtId="3" fontId="32" fillId="50" borderId="20" xfId="0" applyNumberFormat="1" applyFont="1" applyFill="1" applyBorder="1" applyAlignment="1">
      <alignment horizontal="center" vertical="center"/>
    </xf>
    <xf numFmtId="3" fontId="32" fillId="50" borderId="1" xfId="0" applyNumberFormat="1" applyFont="1" applyFill="1" applyBorder="1" applyAlignment="1">
      <alignment horizontal="center" vertical="center"/>
    </xf>
    <xf numFmtId="3" fontId="32" fillId="50" borderId="17" xfId="0" applyNumberFormat="1" applyFont="1" applyFill="1" applyBorder="1" applyAlignment="1">
      <alignment horizontal="center" vertical="center"/>
    </xf>
    <xf numFmtId="3" fontId="32" fillId="0" borderId="20" xfId="0" applyNumberFormat="1" applyFont="1" applyBorder="1" applyAlignment="1">
      <alignment horizontal="center" vertical="center"/>
    </xf>
    <xf numFmtId="3" fontId="32" fillId="0" borderId="1" xfId="0" applyNumberFormat="1" applyFont="1" applyBorder="1" applyAlignment="1">
      <alignment horizontal="center" vertical="center"/>
    </xf>
    <xf numFmtId="3" fontId="32" fillId="0" borderId="17" xfId="0" applyNumberFormat="1" applyFont="1" applyBorder="1" applyAlignment="1">
      <alignment horizontal="center" vertical="center"/>
    </xf>
    <xf numFmtId="0" fontId="32" fillId="53" borderId="0" xfId="0" applyFont="1" applyFill="1" applyAlignment="1">
      <alignment horizontal="center" vertical="center"/>
    </xf>
    <xf numFmtId="0" fontId="43" fillId="0" borderId="3" xfId="0" applyFont="1" applyBorder="1" applyAlignment="1">
      <alignment horizontal="center" vertical="top"/>
    </xf>
    <xf numFmtId="0" fontId="43" fillId="52" borderId="36" xfId="0" applyFont="1" applyFill="1" applyBorder="1" applyAlignment="1">
      <alignment horizontal="center" vertical="top"/>
    </xf>
    <xf numFmtId="3" fontId="43" fillId="0" borderId="37" xfId="0" applyNumberFormat="1" applyFont="1" applyBorder="1" applyAlignment="1">
      <alignment horizontal="center" vertical="center"/>
    </xf>
    <xf numFmtId="3" fontId="43" fillId="0" borderId="39" xfId="0" applyNumberFormat="1" applyFont="1" applyBorder="1" applyAlignment="1">
      <alignment horizontal="center" vertical="center" wrapText="1"/>
    </xf>
    <xf numFmtId="3" fontId="43" fillId="0" borderId="40" xfId="0" applyNumberFormat="1" applyFont="1" applyBorder="1" applyAlignment="1">
      <alignment horizontal="center" vertical="center" wrapText="1"/>
    </xf>
    <xf numFmtId="3" fontId="43" fillId="0" borderId="42" xfId="0" applyNumberFormat="1" applyFont="1" applyBorder="1" applyAlignment="1">
      <alignment horizontal="center" vertical="center" wrapText="1"/>
    </xf>
    <xf numFmtId="0" fontId="41" fillId="67" borderId="0" xfId="0" applyFont="1" applyFill="1" applyAlignment="1">
      <alignment horizontal="center"/>
    </xf>
    <xf numFmtId="0" fontId="43" fillId="0" borderId="3" xfId="0" applyFont="1" applyBorder="1" applyAlignment="1">
      <alignment horizontal="center" vertical="center"/>
    </xf>
    <xf numFmtId="0" fontId="43" fillId="41" borderId="20" xfId="0" applyFont="1" applyFill="1" applyBorder="1" applyAlignment="1">
      <alignment horizontal="center" vertical="top"/>
    </xf>
    <xf numFmtId="0" fontId="43" fillId="41" borderId="1" xfId="0" applyFont="1" applyFill="1" applyBorder="1" applyAlignment="1">
      <alignment horizontal="center" vertical="top"/>
    </xf>
    <xf numFmtId="0" fontId="43" fillId="41" borderId="17" xfId="0" applyFont="1" applyFill="1" applyBorder="1" applyAlignment="1">
      <alignment horizontal="center" vertical="top"/>
    </xf>
    <xf numFmtId="3" fontId="43" fillId="41" borderId="20" xfId="0" applyNumberFormat="1" applyFont="1" applyFill="1" applyBorder="1" applyAlignment="1">
      <alignment horizontal="center" vertical="center"/>
    </xf>
    <xf numFmtId="3" fontId="43" fillId="41" borderId="1" xfId="0" applyNumberFormat="1" applyFont="1" applyFill="1" applyBorder="1" applyAlignment="1">
      <alignment horizontal="center" vertical="center"/>
    </xf>
    <xf numFmtId="3" fontId="43" fillId="41" borderId="17" xfId="0" applyNumberFormat="1" applyFont="1" applyFill="1" applyBorder="1" applyAlignment="1">
      <alignment horizontal="center" vertical="center"/>
    </xf>
    <xf numFmtId="3" fontId="43" fillId="0" borderId="20" xfId="0" applyNumberFormat="1" applyFont="1" applyBorder="1" applyAlignment="1">
      <alignment horizontal="center" vertical="center" wrapText="1"/>
    </xf>
    <xf numFmtId="3" fontId="43" fillId="0" borderId="1" xfId="0" applyNumberFormat="1" applyFont="1" applyBorder="1" applyAlignment="1">
      <alignment horizontal="center" vertical="center" wrapText="1"/>
    </xf>
    <xf numFmtId="3" fontId="43" fillId="0" borderId="17" xfId="0" applyNumberFormat="1" applyFont="1" applyBorder="1" applyAlignment="1">
      <alignment horizontal="center" vertical="center" wrapText="1"/>
    </xf>
    <xf numFmtId="3" fontId="51" fillId="0" borderId="20" xfId="0" applyNumberFormat="1" applyFont="1" applyBorder="1" applyAlignment="1">
      <alignment horizontal="center" vertical="center" wrapText="1"/>
    </xf>
    <xf numFmtId="3" fontId="51" fillId="0" borderId="1" xfId="0" applyNumberFormat="1" applyFont="1" applyBorder="1" applyAlignment="1">
      <alignment horizontal="center" vertical="center" wrapText="1"/>
    </xf>
    <xf numFmtId="3" fontId="51" fillId="0" borderId="17" xfId="0" applyNumberFormat="1" applyFont="1" applyBorder="1" applyAlignment="1">
      <alignment horizontal="center" vertical="center" wrapText="1"/>
    </xf>
    <xf numFmtId="0" fontId="49" fillId="0" borderId="20" xfId="0" applyFont="1" applyBorder="1" applyAlignment="1">
      <alignment horizontal="center" vertical="top"/>
    </xf>
    <xf numFmtId="0" fontId="49" fillId="0" borderId="1" xfId="0" applyFont="1" applyBorder="1" applyAlignment="1">
      <alignment horizontal="center" vertical="top"/>
    </xf>
    <xf numFmtId="0" fontId="49" fillId="0" borderId="17" xfId="0" applyFont="1" applyBorder="1" applyAlignment="1">
      <alignment horizontal="center" vertical="top"/>
    </xf>
    <xf numFmtId="3" fontId="48" fillId="0" borderId="20" xfId="0" applyNumberFormat="1" applyFont="1" applyBorder="1" applyAlignment="1">
      <alignment horizontal="center" vertical="center"/>
    </xf>
    <xf numFmtId="3" fontId="48" fillId="0" borderId="1" xfId="0" applyNumberFormat="1" applyFont="1" applyBorder="1" applyAlignment="1">
      <alignment horizontal="center" vertical="center"/>
    </xf>
    <xf numFmtId="3" fontId="48" fillId="0" borderId="17" xfId="0" applyNumberFormat="1" applyFont="1" applyBorder="1" applyAlignment="1">
      <alignment horizontal="center" vertical="center"/>
    </xf>
    <xf numFmtId="0" fontId="43" fillId="41" borderId="36" xfId="0" applyFont="1" applyFill="1" applyBorder="1" applyAlignment="1">
      <alignment horizontal="center" vertical="top"/>
    </xf>
    <xf numFmtId="3" fontId="43" fillId="69" borderId="20" xfId="0" applyNumberFormat="1" applyFont="1" applyFill="1" applyBorder="1" applyAlignment="1">
      <alignment horizontal="center" vertical="center"/>
    </xf>
    <xf numFmtId="3" fontId="43" fillId="69" borderId="1" xfId="0" applyNumberFormat="1" applyFont="1" applyFill="1" applyBorder="1" applyAlignment="1">
      <alignment horizontal="center" vertical="center"/>
    </xf>
    <xf numFmtId="3" fontId="43" fillId="69" borderId="17" xfId="0" applyNumberFormat="1" applyFont="1" applyFill="1" applyBorder="1" applyAlignment="1">
      <alignment horizontal="center" vertical="center"/>
    </xf>
    <xf numFmtId="0" fontId="43" fillId="41" borderId="3" xfId="0" applyFont="1" applyFill="1" applyBorder="1" applyAlignment="1">
      <alignment horizontal="center" vertical="top"/>
    </xf>
    <xf numFmtId="3" fontId="43" fillId="0" borderId="20" xfId="0" applyNumberFormat="1" applyFont="1" applyBorder="1" applyAlignment="1">
      <alignment horizontal="center" vertical="center"/>
    </xf>
    <xf numFmtId="3" fontId="43" fillId="0" borderId="1" xfId="0" applyNumberFormat="1" applyFont="1" applyBorder="1" applyAlignment="1">
      <alignment horizontal="center" vertical="center"/>
    </xf>
    <xf numFmtId="3" fontId="43" fillId="0" borderId="17" xfId="0" applyNumberFormat="1" applyFont="1" applyBorder="1" applyAlignment="1">
      <alignment horizontal="center" vertical="center"/>
    </xf>
    <xf numFmtId="0" fontId="0" fillId="0" borderId="34" xfId="0" applyBorder="1" applyAlignment="1">
      <alignment horizontal="center"/>
    </xf>
    <xf numFmtId="0" fontId="0" fillId="0" borderId="25" xfId="0" applyBorder="1" applyAlignment="1">
      <alignment horizontal="center"/>
    </xf>
    <xf numFmtId="0" fontId="29" fillId="43" borderId="28" xfId="87" applyFont="1" applyFill="1" applyBorder="1" applyAlignment="1">
      <alignment horizontal="center" vertical="center"/>
    </xf>
    <xf numFmtId="0" fontId="29" fillId="43" borderId="29" xfId="87" applyFont="1" applyFill="1" applyBorder="1" applyAlignment="1">
      <alignment horizontal="center" vertical="center"/>
    </xf>
    <xf numFmtId="0" fontId="29" fillId="43" borderId="30" xfId="87" applyFont="1" applyFill="1" applyBorder="1" applyAlignment="1">
      <alignment horizontal="center" vertical="center"/>
    </xf>
    <xf numFmtId="3" fontId="42" fillId="41" borderId="39" xfId="0" applyNumberFormat="1" applyFont="1" applyFill="1" applyBorder="1" applyAlignment="1">
      <alignment horizontal="center" vertical="center" wrapText="1"/>
    </xf>
    <xf numFmtId="3" fontId="42" fillId="41" borderId="40" xfId="0" applyNumberFormat="1" applyFont="1" applyFill="1" applyBorder="1" applyAlignment="1">
      <alignment horizontal="center" vertical="center" wrapText="1"/>
    </xf>
    <xf numFmtId="3" fontId="42" fillId="41" borderId="42" xfId="0" applyNumberFormat="1" applyFont="1" applyFill="1" applyBorder="1" applyAlignment="1">
      <alignment horizontal="center" vertical="center" wrapText="1"/>
    </xf>
    <xf numFmtId="3" fontId="42" fillId="0" borderId="39" xfId="0" applyNumberFormat="1" applyFont="1" applyBorder="1" applyAlignment="1">
      <alignment horizontal="center" vertical="center" wrapText="1"/>
    </xf>
    <xf numFmtId="3" fontId="42" fillId="0" borderId="40" xfId="0" applyNumberFormat="1" applyFont="1" applyBorder="1" applyAlignment="1">
      <alignment horizontal="center" vertical="center" wrapText="1"/>
    </xf>
    <xf numFmtId="3" fontId="42" fillId="0" borderId="42" xfId="0" applyNumberFormat="1" applyFont="1" applyBorder="1" applyAlignment="1">
      <alignment horizontal="center" vertical="center" wrapText="1"/>
    </xf>
    <xf numFmtId="0" fontId="47" fillId="72" borderId="0" xfId="0" applyFont="1" applyFill="1" applyAlignment="1">
      <alignment horizontal="center"/>
    </xf>
    <xf numFmtId="3" fontId="43" fillId="41" borderId="39" xfId="0" applyNumberFormat="1" applyFont="1" applyFill="1" applyBorder="1" applyAlignment="1">
      <alignment horizontal="center" vertical="center"/>
    </xf>
    <xf numFmtId="3" fontId="43" fillId="41" borderId="40" xfId="0" applyNumberFormat="1" applyFont="1" applyFill="1" applyBorder="1" applyAlignment="1">
      <alignment horizontal="center" vertical="center"/>
    </xf>
    <xf numFmtId="3" fontId="43" fillId="41" borderId="42" xfId="0" applyNumberFormat="1" applyFont="1" applyFill="1" applyBorder="1" applyAlignment="1">
      <alignment horizontal="center" vertical="center"/>
    </xf>
    <xf numFmtId="3" fontId="42" fillId="0" borderId="20" xfId="0" applyNumberFormat="1" applyFont="1" applyBorder="1" applyAlignment="1">
      <alignment horizontal="center" vertical="center" wrapText="1"/>
    </xf>
    <xf numFmtId="3" fontId="42" fillId="0" borderId="1" xfId="0" applyNumberFormat="1" applyFont="1" applyBorder="1" applyAlignment="1">
      <alignment horizontal="center" vertical="center" wrapText="1"/>
    </xf>
    <xf numFmtId="3" fontId="42" fillId="0" borderId="17" xfId="0" applyNumberFormat="1" applyFont="1" applyBorder="1" applyAlignment="1">
      <alignment horizontal="center" vertical="center" wrapText="1"/>
    </xf>
    <xf numFmtId="0" fontId="47" fillId="73" borderId="0" xfId="0" applyFont="1" applyFill="1" applyAlignment="1">
      <alignment horizontal="center"/>
    </xf>
    <xf numFmtId="3" fontId="51" fillId="0" borderId="39" xfId="0" applyNumberFormat="1" applyFont="1" applyBorder="1" applyAlignment="1">
      <alignment horizontal="center" vertical="center" wrapText="1"/>
    </xf>
    <xf numFmtId="3" fontId="51" fillId="0" borderId="40" xfId="0" applyNumberFormat="1" applyFont="1" applyBorder="1" applyAlignment="1">
      <alignment horizontal="center" vertical="center" wrapText="1"/>
    </xf>
    <xf numFmtId="3" fontId="51" fillId="0" borderId="42" xfId="0" applyNumberFormat="1" applyFont="1" applyBorder="1" applyAlignment="1">
      <alignment horizontal="center" vertical="center" wrapText="1"/>
    </xf>
    <xf numFmtId="0" fontId="47" fillId="41" borderId="0" xfId="0" applyFont="1" applyFill="1" applyAlignment="1">
      <alignment horizontal="center"/>
    </xf>
    <xf numFmtId="0" fontId="41" fillId="41" borderId="0" xfId="0" applyFont="1" applyFill="1" applyAlignment="1">
      <alignment horizontal="center"/>
    </xf>
    <xf numFmtId="0" fontId="43" fillId="41" borderId="0" xfId="0" applyFont="1" applyFill="1" applyAlignment="1">
      <alignment horizontal="center" vertical="top"/>
    </xf>
    <xf numFmtId="0" fontId="43" fillId="41" borderId="48" xfId="0" applyFont="1" applyFill="1" applyBorder="1" applyAlignment="1">
      <alignment horizontal="center" vertical="top"/>
    </xf>
    <xf numFmtId="0" fontId="43" fillId="41" borderId="46" xfId="0" applyFont="1" applyFill="1" applyBorder="1" applyAlignment="1">
      <alignment horizontal="center" vertical="top"/>
    </xf>
    <xf numFmtId="0" fontId="43" fillId="41" borderId="44" xfId="0" applyFont="1" applyFill="1" applyBorder="1" applyAlignment="1">
      <alignment horizontal="center" vertical="top"/>
    </xf>
    <xf numFmtId="3" fontId="43" fillId="0" borderId="53" xfId="0" applyNumberFormat="1" applyFont="1" applyBorder="1" applyAlignment="1">
      <alignment horizontal="center" vertical="center"/>
    </xf>
    <xf numFmtId="3" fontId="43" fillId="0" borderId="52" xfId="0" applyNumberFormat="1" applyFont="1" applyBorder="1" applyAlignment="1">
      <alignment horizontal="center" vertical="center"/>
    </xf>
    <xf numFmtId="0" fontId="47" fillId="74" borderId="0" xfId="0" applyFont="1" applyFill="1" applyAlignment="1">
      <alignment horizontal="center"/>
    </xf>
    <xf numFmtId="0" fontId="43" fillId="0" borderId="20" xfId="0" applyFont="1" applyBorder="1" applyAlignment="1">
      <alignment horizontal="center" vertical="top"/>
    </xf>
    <xf numFmtId="0" fontId="43" fillId="0" borderId="1" xfId="0" applyFont="1" applyBorder="1" applyAlignment="1">
      <alignment horizontal="center" vertical="top"/>
    </xf>
    <xf numFmtId="3" fontId="43" fillId="0" borderId="50" xfId="0" applyNumberFormat="1" applyFont="1" applyBorder="1" applyAlignment="1">
      <alignment horizontal="center" vertical="center" wrapText="1"/>
    </xf>
    <xf numFmtId="3" fontId="43" fillId="0" borderId="22" xfId="0" applyNumberFormat="1" applyFont="1" applyBorder="1" applyAlignment="1">
      <alignment horizontal="center" vertical="center" wrapText="1"/>
    </xf>
    <xf numFmtId="3" fontId="55" fillId="0" borderId="37" xfId="0" applyNumberFormat="1" applyFont="1" applyBorder="1" applyAlignment="1">
      <alignment horizontal="center" vertical="center"/>
    </xf>
    <xf numFmtId="3" fontId="55" fillId="0" borderId="39" xfId="0" applyNumberFormat="1" applyFont="1" applyBorder="1" applyAlignment="1">
      <alignment horizontal="center" vertical="center" wrapText="1"/>
    </xf>
    <xf numFmtId="3" fontId="55" fillId="0" borderId="40" xfId="0" applyNumberFormat="1" applyFont="1" applyBorder="1" applyAlignment="1">
      <alignment horizontal="center" vertical="center" wrapText="1"/>
    </xf>
    <xf numFmtId="3" fontId="55" fillId="0" borderId="42" xfId="0" applyNumberFormat="1" applyFont="1" applyBorder="1" applyAlignment="1">
      <alignment horizontal="center" vertical="center" wrapText="1"/>
    </xf>
    <xf numFmtId="3" fontId="55" fillId="0" borderId="20" xfId="0" applyNumberFormat="1" applyFont="1" applyBorder="1" applyAlignment="1">
      <alignment horizontal="center" vertical="center" wrapText="1"/>
    </xf>
    <xf numFmtId="3" fontId="55" fillId="0" borderId="1" xfId="0" applyNumberFormat="1" applyFont="1" applyBorder="1" applyAlignment="1">
      <alignment horizontal="center" vertical="center" wrapText="1"/>
    </xf>
    <xf numFmtId="3" fontId="55" fillId="0" borderId="17" xfId="0" applyNumberFormat="1" applyFont="1" applyBorder="1" applyAlignment="1">
      <alignment horizontal="center" vertical="center" wrapText="1"/>
    </xf>
    <xf numFmtId="3" fontId="64" fillId="0" borderId="20" xfId="0" applyNumberFormat="1" applyFont="1" applyBorder="1" applyAlignment="1">
      <alignment horizontal="center" vertical="center" wrapText="1"/>
    </xf>
    <xf numFmtId="3" fontId="64" fillId="0" borderId="1" xfId="0" applyNumberFormat="1" applyFont="1" applyBorder="1" applyAlignment="1">
      <alignment horizontal="center" vertical="center" wrapText="1"/>
    </xf>
    <xf numFmtId="3" fontId="64" fillId="0" borderId="17" xfId="0" applyNumberFormat="1" applyFont="1" applyBorder="1" applyAlignment="1">
      <alignment horizontal="center" vertical="center" wrapText="1"/>
    </xf>
    <xf numFmtId="3" fontId="55" fillId="69" borderId="20" xfId="0" applyNumberFormat="1" applyFont="1" applyFill="1" applyBorder="1" applyAlignment="1">
      <alignment horizontal="center" vertical="center"/>
    </xf>
    <xf numFmtId="3" fontId="55" fillId="69" borderId="1" xfId="0" applyNumberFormat="1" applyFont="1" applyFill="1" applyBorder="1" applyAlignment="1">
      <alignment horizontal="center" vertical="center"/>
    </xf>
    <xf numFmtId="3" fontId="55" fillId="69" borderId="17" xfId="0" applyNumberFormat="1" applyFont="1" applyFill="1" applyBorder="1" applyAlignment="1">
      <alignment horizontal="center" vertical="center"/>
    </xf>
    <xf numFmtId="3" fontId="55" fillId="0" borderId="20" xfId="0" applyNumberFormat="1" applyFont="1" applyBorder="1" applyAlignment="1">
      <alignment horizontal="center" vertical="center"/>
    </xf>
    <xf numFmtId="3" fontId="55" fillId="0" borderId="1" xfId="0" applyNumberFormat="1" applyFont="1" applyBorder="1" applyAlignment="1">
      <alignment horizontal="center" vertical="center"/>
    </xf>
    <xf numFmtId="3" fontId="55" fillId="0" borderId="17" xfId="0" applyNumberFormat="1" applyFont="1" applyBorder="1" applyAlignment="1">
      <alignment horizontal="center" vertical="center"/>
    </xf>
    <xf numFmtId="3" fontId="65" fillId="0" borderId="39" xfId="0" applyNumberFormat="1" applyFont="1" applyBorder="1" applyAlignment="1">
      <alignment horizontal="center" vertical="center" wrapText="1"/>
    </xf>
    <xf numFmtId="3" fontId="65" fillId="0" borderId="40" xfId="0" applyNumberFormat="1" applyFont="1" applyBorder="1" applyAlignment="1">
      <alignment horizontal="center" vertical="center" wrapText="1"/>
    </xf>
    <xf numFmtId="3" fontId="65" fillId="0" borderId="42" xfId="0" applyNumberFormat="1" applyFont="1" applyBorder="1" applyAlignment="1">
      <alignment horizontal="center" vertical="center" wrapText="1"/>
    </xf>
    <xf numFmtId="3" fontId="55" fillId="41" borderId="20" xfId="0" applyNumberFormat="1" applyFont="1" applyFill="1" applyBorder="1" applyAlignment="1">
      <alignment horizontal="center" vertical="center"/>
    </xf>
    <xf numFmtId="3" fontId="55" fillId="41" borderId="1" xfId="0" applyNumberFormat="1" applyFont="1" applyFill="1" applyBorder="1" applyAlignment="1">
      <alignment horizontal="center" vertical="center"/>
    </xf>
    <xf numFmtId="3" fontId="55" fillId="41" borderId="17" xfId="0" applyNumberFormat="1" applyFont="1" applyFill="1" applyBorder="1" applyAlignment="1">
      <alignment horizontal="center" vertical="center"/>
    </xf>
    <xf numFmtId="0" fontId="43" fillId="0" borderId="0" xfId="0" applyFont="1" applyAlignment="1">
      <alignment horizontal="center" vertical="top"/>
    </xf>
    <xf numFmtId="3" fontId="43" fillId="0" borderId="0" xfId="0" applyNumberFormat="1" applyFont="1" applyAlignment="1">
      <alignment horizontal="center" vertical="center"/>
    </xf>
    <xf numFmtId="3" fontId="65" fillId="41" borderId="39" xfId="0" applyNumberFormat="1" applyFont="1" applyFill="1" applyBorder="1" applyAlignment="1">
      <alignment horizontal="center" vertical="center" wrapText="1"/>
    </xf>
    <xf numFmtId="3" fontId="65" fillId="41" borderId="40" xfId="0" applyNumberFormat="1" applyFont="1" applyFill="1" applyBorder="1" applyAlignment="1">
      <alignment horizontal="center" vertical="center" wrapText="1"/>
    </xf>
    <xf numFmtId="3" fontId="65" fillId="41" borderId="42" xfId="0" applyNumberFormat="1" applyFont="1" applyFill="1" applyBorder="1" applyAlignment="1">
      <alignment horizontal="center" vertical="center" wrapText="1"/>
    </xf>
    <xf numFmtId="3" fontId="43" fillId="0" borderId="3" xfId="0" applyNumberFormat="1" applyFont="1" applyBorder="1" applyAlignment="1">
      <alignment horizontal="center" vertical="center"/>
    </xf>
    <xf numFmtId="3" fontId="43" fillId="0" borderId="3" xfId="0" applyNumberFormat="1" applyFont="1" applyBorder="1" applyAlignment="1">
      <alignment horizontal="center" vertical="center" wrapText="1"/>
    </xf>
  </cellXfs>
  <cellStyles count="30789">
    <cellStyle name="20% - Ênfase1" xfId="19" builtinId="30" customBuiltin="1"/>
    <cellStyle name="20% - Ênfase1 10" xfId="15321" xr:uid="{CAF221A0-0CAF-447A-AEA0-C6CF475177D5}"/>
    <cellStyle name="20% - Ênfase1 10 2" xfId="30626" xr:uid="{A6020825-152A-4024-8F99-521CB44898F9}"/>
    <cellStyle name="20% - Ênfase1 11" xfId="15341" xr:uid="{1E597E15-3E04-4B5E-98F2-4B8FE12C97E5}"/>
    <cellStyle name="20% - Ênfase1 11 2" xfId="30646" xr:uid="{DF83D84E-B020-46AC-B33A-7E6E173BEBED}"/>
    <cellStyle name="20% - Ênfase1 12" xfId="15360" xr:uid="{9921D649-4050-475E-8A5C-1ADC158A5565}"/>
    <cellStyle name="20% - Ênfase1 13" xfId="30670" xr:uid="{6583718A-FE90-4334-881E-DE2BB5D57C01}"/>
    <cellStyle name="20% - Ênfase1 14" xfId="30693" xr:uid="{CE444A6E-D5CF-4F9E-9CA7-9EBBA17106A4}"/>
    <cellStyle name="20% - Ênfase1 15" xfId="30713" xr:uid="{D90CE46F-2B1B-42F3-9C7F-4C0147ADC0DE}"/>
    <cellStyle name="20% - Ênfase1 16" xfId="30733" xr:uid="{9A0128E6-9D6F-4DE7-951C-A9941A29FDAC}"/>
    <cellStyle name="20% - Ênfase1 17" xfId="30754" xr:uid="{CC713405-FDEB-4C76-8A6C-06942E87FFB7}"/>
    <cellStyle name="20% - Ênfase1 18" xfId="30770" xr:uid="{860F9CA5-FE86-4098-A563-F34F6665B113}"/>
    <cellStyle name="20% - Ênfase1 2" xfId="54" xr:uid="{9EC36AD8-03E9-460F-AF37-1F1E9756C1F3}"/>
    <cellStyle name="20% - Ênfase1 2 2" xfId="4475" xr:uid="{10D74DF5-BFDB-4877-BEBF-A5E2300A9F76}"/>
    <cellStyle name="20% - Ênfase1 2 2 2" xfId="12098" xr:uid="{642965F2-EFB8-4E58-83A3-4D8A8466225D}"/>
    <cellStyle name="20% - Ênfase1 2 2 2 2" xfId="27403" xr:uid="{A8132584-6F41-4A47-8DB4-9700E367E277}"/>
    <cellStyle name="20% - Ênfase1 2 2 3" xfId="19781" xr:uid="{E77E50D7-B7DB-4B7C-B99E-DA2B88B6BA75}"/>
    <cellStyle name="20% - Ênfase1 2 3" xfId="7703" xr:uid="{CC975B19-04A5-4AEA-AA96-867053DB5151}"/>
    <cellStyle name="20% - Ênfase1 2 3 2" xfId="23008" xr:uid="{ADA20481-3617-49F0-9254-3B7274356593}"/>
    <cellStyle name="20% - Ênfase1 2 4" xfId="15386" xr:uid="{1CABDBC5-0BF7-4FC4-8146-CAA49D9B3717}"/>
    <cellStyle name="20% - Ênfase1 3" xfId="84" xr:uid="{3BA84BB7-1D45-4E36-85C7-129A629CE4C3}"/>
    <cellStyle name="20% - Ênfase1 3 2" xfId="7725" xr:uid="{B107A89D-D8D7-446C-9504-9B8DCE203FF7}"/>
    <cellStyle name="20% - Ênfase1 3 2 2" xfId="23030" xr:uid="{500831E7-F330-4225-BC31-FBEF4E897972}"/>
    <cellStyle name="20% - Ênfase1 3 3" xfId="15408" xr:uid="{469B2AE4-EED3-46AA-BA41-E977A91809FA}"/>
    <cellStyle name="20% - Ênfase1 4" xfId="7598" xr:uid="{31A755F8-BDF1-49B9-ABCC-9E09901F7F45}"/>
    <cellStyle name="20% - Ênfase1 4 2" xfId="15220" xr:uid="{EEF5887D-9D80-4717-8FA9-AC622D4E4C7A}"/>
    <cellStyle name="20% - Ênfase1 4 2 2" xfId="30525" xr:uid="{CE8CC20B-DEF9-4E2E-8326-A5ADD48C8141}"/>
    <cellStyle name="20% - Ênfase1 4 3" xfId="22903" xr:uid="{695E60F2-021A-4300-B8BB-B65516A1C9B7}"/>
    <cellStyle name="20% - Ênfase1 5" xfId="7618" xr:uid="{AD6AE4CE-F979-4810-BD9C-DF3F542F88BA}"/>
    <cellStyle name="20% - Ênfase1 5 2" xfId="15240" xr:uid="{73AA6737-DD6C-46BB-AF4E-046B7739D88E}"/>
    <cellStyle name="20% - Ênfase1 5 2 2" xfId="30545" xr:uid="{DB17BC3F-0BCA-43E5-B120-6AE31B29C489}"/>
    <cellStyle name="20% - Ênfase1 5 3" xfId="22923" xr:uid="{085A98A3-BB35-47F9-8E99-68097D101578}"/>
    <cellStyle name="20% - Ênfase1 6" xfId="7638" xr:uid="{FA73772E-D8D4-48C4-8123-82E895E743D6}"/>
    <cellStyle name="20% - Ênfase1 6 2" xfId="15260" xr:uid="{57B2EAA0-E43D-4283-8DB3-25971013597C}"/>
    <cellStyle name="20% - Ênfase1 6 2 2" xfId="30565" xr:uid="{91C606F6-81E1-4BD8-8190-1C09C81B0D88}"/>
    <cellStyle name="20% - Ênfase1 6 3" xfId="22943" xr:uid="{C9774A9C-84B8-412F-BAA0-12CBDEA6055C}"/>
    <cellStyle name="20% - Ênfase1 7" xfId="7658" xr:uid="{9959AFF2-9EBE-449F-9C11-75E476E5D6A2}"/>
    <cellStyle name="20% - Ênfase1 7 2" xfId="15280" xr:uid="{B471B7E4-9716-48FD-B746-920C0C2595B0}"/>
    <cellStyle name="20% - Ênfase1 7 2 2" xfId="30585" xr:uid="{76891AF9-0D4C-4411-8CBD-DE5940395BD2}"/>
    <cellStyle name="20% - Ênfase1 7 3" xfId="22963" xr:uid="{AF7A8920-5647-45A8-AE68-6E8A67301503}"/>
    <cellStyle name="20% - Ênfase1 8" xfId="15300" xr:uid="{F24EA2BC-8B4C-45E0-A327-E0653CC261D1}"/>
    <cellStyle name="20% - Ênfase1 8 2" xfId="30605" xr:uid="{6DD435CC-D83F-4130-B6CF-BB2289BD666A}"/>
    <cellStyle name="20% - Ênfase1 9" xfId="7677" xr:uid="{539722D3-14F7-47F0-8FE8-09595E2FFEAB}"/>
    <cellStyle name="20% - Ênfase1 9 2" xfId="22982" xr:uid="{024D552B-7FFC-4870-A131-191E33627ADF}"/>
    <cellStyle name="20% - Ênfase2" xfId="23" builtinId="34" customBuiltin="1"/>
    <cellStyle name="20% - Ênfase2 10" xfId="15324" xr:uid="{BB365BA2-F038-4777-873B-B6034782DA1D}"/>
    <cellStyle name="20% - Ênfase2 10 2" xfId="30629" xr:uid="{944661E5-045F-47C6-AE69-731735509B26}"/>
    <cellStyle name="20% - Ênfase2 11" xfId="15344" xr:uid="{4BA5B5D1-9E00-4AA6-B794-7A0A69BA48A8}"/>
    <cellStyle name="20% - Ênfase2 11 2" xfId="30649" xr:uid="{D80544AD-26B2-45C4-8650-4325DE8CAFCB}"/>
    <cellStyle name="20% - Ênfase2 12" xfId="15363" xr:uid="{2A34A3CB-A122-4158-911A-92AF3B847890}"/>
    <cellStyle name="20% - Ênfase2 13" xfId="30673" xr:uid="{504138FF-0CF3-4276-965B-81181B5002C1}"/>
    <cellStyle name="20% - Ênfase2 14" xfId="30696" xr:uid="{D80DE003-C206-4A9A-A652-34794677440A}"/>
    <cellStyle name="20% - Ênfase2 15" xfId="30716" xr:uid="{C3051E82-7921-4436-A81F-A624D2DFCE31}"/>
    <cellStyle name="20% - Ênfase2 16" xfId="30736" xr:uid="{B5717201-3AF0-4D62-A90B-433BA376C014}"/>
    <cellStyle name="20% - Ênfase2 17" xfId="30756" xr:uid="{4BD92046-718E-449D-8B65-99C2D691B625}"/>
    <cellStyle name="20% - Ênfase2 18" xfId="30773" xr:uid="{EA928AC9-5CFF-4E10-A1AA-8FB60DDC2A28}"/>
    <cellStyle name="20% - Ênfase2 2" xfId="57" xr:uid="{716364E2-6AAE-424B-8AB0-8D2BE3BA98F5}"/>
    <cellStyle name="20% - Ênfase2 2 2" xfId="4478" xr:uid="{D3C2B4A9-45F1-41C5-BE53-A921B1AAA921}"/>
    <cellStyle name="20% - Ênfase2 2 2 2" xfId="12101" xr:uid="{D16678DC-CEF6-434B-A044-81ED87467274}"/>
    <cellStyle name="20% - Ênfase2 2 2 2 2" xfId="27406" xr:uid="{1253954A-35EE-427A-A4B7-B235CCB5351B}"/>
    <cellStyle name="20% - Ênfase2 2 2 3" xfId="19784" xr:uid="{26C29CBD-D653-4059-9E37-74F55AE73149}"/>
    <cellStyle name="20% - Ênfase2 2 3" xfId="7706" xr:uid="{1EC438EB-8371-4F1C-923A-9065B2B69F5C}"/>
    <cellStyle name="20% - Ênfase2 2 3 2" xfId="23011" xr:uid="{E5750E34-FD8A-453D-B88D-70E392FAA0F0}"/>
    <cellStyle name="20% - Ênfase2 2 4" xfId="15389" xr:uid="{C5907564-AB4A-4F06-B40D-E518030AECE1}"/>
    <cellStyle name="20% - Ênfase2 3" xfId="88" xr:uid="{A7B7FA8D-1161-4609-B3A6-5469A5DD0655}"/>
    <cellStyle name="20% - Ênfase2 3 2" xfId="7727" xr:uid="{822DB126-E827-4144-B8E8-58DE0DB83CE3}"/>
    <cellStyle name="20% - Ênfase2 3 2 2" xfId="23032" xr:uid="{2AA4EEA7-C06C-4277-B309-7C5B073CC11D}"/>
    <cellStyle name="20% - Ênfase2 3 3" xfId="15410" xr:uid="{834150FF-F501-4EED-83EB-986D54BEEF0C}"/>
    <cellStyle name="20% - Ênfase2 4" xfId="7601" xr:uid="{B2635F6F-3793-45DB-B20C-08BD1E7FACB2}"/>
    <cellStyle name="20% - Ênfase2 4 2" xfId="15223" xr:uid="{1DB38AB3-2BB1-4574-AE56-A8C629B2ABD0}"/>
    <cellStyle name="20% - Ênfase2 4 2 2" xfId="30528" xr:uid="{BCF8FC3F-AA30-4337-8ADD-40C51FD7EAF7}"/>
    <cellStyle name="20% - Ênfase2 4 3" xfId="22906" xr:uid="{A33A8D00-FB1A-443B-A4F8-A935269FE260}"/>
    <cellStyle name="20% - Ênfase2 5" xfId="7621" xr:uid="{4144B384-692E-4D7B-B218-007652E53B1C}"/>
    <cellStyle name="20% - Ênfase2 5 2" xfId="15243" xr:uid="{ACCE7B2E-F73E-4238-ADC0-A3D7BBF15E29}"/>
    <cellStyle name="20% - Ênfase2 5 2 2" xfId="30548" xr:uid="{19D19EE7-BC4F-40C3-9096-AB3D1E827284}"/>
    <cellStyle name="20% - Ênfase2 5 3" xfId="22926" xr:uid="{4ECC0A6A-BFE7-4479-B63D-DD37FFE9345E}"/>
    <cellStyle name="20% - Ênfase2 6" xfId="7641" xr:uid="{680F04CF-5D9A-409A-BCC7-EA240409D896}"/>
    <cellStyle name="20% - Ênfase2 6 2" xfId="15263" xr:uid="{07B005BC-6EF4-4305-B1EC-8DFC8322FB27}"/>
    <cellStyle name="20% - Ênfase2 6 2 2" xfId="30568" xr:uid="{DC952F13-B5D9-4965-8FE7-ECDB29FD2C4B}"/>
    <cellStyle name="20% - Ênfase2 6 3" xfId="22946" xr:uid="{1CCF4BD7-C766-42D5-9835-93F5DD6FF631}"/>
    <cellStyle name="20% - Ênfase2 7" xfId="7661" xr:uid="{1FD24F10-082E-4F19-914F-1FFA36152FDC}"/>
    <cellStyle name="20% - Ênfase2 7 2" xfId="15283" xr:uid="{484E325E-1FA0-4666-A004-7BA59B8EA50E}"/>
    <cellStyle name="20% - Ênfase2 7 2 2" xfId="30588" xr:uid="{E8784E89-8220-46AB-974C-9BE18D2EBE61}"/>
    <cellStyle name="20% - Ênfase2 7 3" xfId="22966" xr:uid="{1CC9B88B-D8B7-4AA1-AA77-45D18237B215}"/>
    <cellStyle name="20% - Ênfase2 8" xfId="15303" xr:uid="{6C3395A8-B9A8-44E7-9E07-3913134EEB2E}"/>
    <cellStyle name="20% - Ênfase2 8 2" xfId="30608" xr:uid="{59B64735-824C-4795-ABC6-D3423013555A}"/>
    <cellStyle name="20% - Ênfase2 9" xfId="7680" xr:uid="{29161B8B-5529-4915-BE7A-C8C1FFF6D464}"/>
    <cellStyle name="20% - Ênfase2 9 2" xfId="22985" xr:uid="{AD768AD3-5E4C-4D48-9611-FAE7C1DADF24}"/>
    <cellStyle name="20% - Ênfase3" xfId="27" builtinId="38" customBuiltin="1"/>
    <cellStyle name="20% - Ênfase3 10" xfId="15327" xr:uid="{218DFF04-624C-44AA-9D95-D548E950FEA5}"/>
    <cellStyle name="20% - Ênfase3 10 2" xfId="30632" xr:uid="{25B8E4E3-8543-4798-9B70-F0306F658A91}"/>
    <cellStyle name="20% - Ênfase3 11" xfId="15347" xr:uid="{E81AB752-13E6-4B2A-88E3-00A93F859440}"/>
    <cellStyle name="20% - Ênfase3 11 2" xfId="30652" xr:uid="{D108E8C7-54A4-4D13-B421-3DD878363B86}"/>
    <cellStyle name="20% - Ênfase3 12" xfId="15366" xr:uid="{F6C10F3F-271A-473B-96C5-88DBD587911B}"/>
    <cellStyle name="20% - Ênfase3 13" xfId="30676" xr:uid="{747FEDE8-FDB7-42B9-8F56-C497CD7C528F}"/>
    <cellStyle name="20% - Ênfase3 14" xfId="30699" xr:uid="{C962536F-5A3F-4E10-B454-D944536B3735}"/>
    <cellStyle name="20% - Ênfase3 15" xfId="30719" xr:uid="{C548B655-ED34-4BFD-956B-B85EEA8EE19F}"/>
    <cellStyle name="20% - Ênfase3 16" xfId="30739" xr:uid="{42847668-7E21-46B4-8720-C328E5234C2D}"/>
    <cellStyle name="20% - Ênfase3 17" xfId="30758" xr:uid="{B13B47FB-B718-45C7-BB93-D6AE458289AB}"/>
    <cellStyle name="20% - Ênfase3 18" xfId="30776" xr:uid="{C03B810C-9517-4436-855C-8213EE5378D2}"/>
    <cellStyle name="20% - Ênfase3 2" xfId="60" xr:uid="{0FCF604F-A9C6-4AD9-BB19-3E9B5C0DFD68}"/>
    <cellStyle name="20% - Ênfase3 2 2" xfId="4481" xr:uid="{CDB8E4FA-4281-4825-B87D-2E3A65353B52}"/>
    <cellStyle name="20% - Ênfase3 2 2 2" xfId="12104" xr:uid="{DEFDF0AD-4144-44D7-A674-B45C379396AE}"/>
    <cellStyle name="20% - Ênfase3 2 2 2 2" xfId="27409" xr:uid="{EFD0BC23-2C70-49FA-B777-7D8E2E6C5078}"/>
    <cellStyle name="20% - Ênfase3 2 2 3" xfId="19787" xr:uid="{7C485F4E-CCC9-4C34-BFA2-433F77BA4E18}"/>
    <cellStyle name="20% - Ênfase3 2 3" xfId="7709" xr:uid="{1954F4D8-1F27-473F-A563-B70449E676E9}"/>
    <cellStyle name="20% - Ênfase3 2 3 2" xfId="23014" xr:uid="{D521599C-4EFB-4147-9969-EB58752A66BE}"/>
    <cellStyle name="20% - Ênfase3 2 4" xfId="15392" xr:uid="{E582B3FB-92A3-4052-8275-F74C542A7BBA}"/>
    <cellStyle name="20% - Ênfase3 3" xfId="92" xr:uid="{0789BAEC-8100-4387-B1E5-BA68E91FDE72}"/>
    <cellStyle name="20% - Ênfase3 3 2" xfId="7730" xr:uid="{CE1F71AB-DC2C-4BF6-8798-61E7715FC697}"/>
    <cellStyle name="20% - Ênfase3 3 2 2" xfId="23035" xr:uid="{BBD61CDF-DB8A-43E8-93F2-6715B356CD11}"/>
    <cellStyle name="20% - Ênfase3 3 3" xfId="15413" xr:uid="{F545C93E-E77B-43EA-8F23-271977FFFF7A}"/>
    <cellStyle name="20% - Ênfase3 4" xfId="7604" xr:uid="{18E7E676-E614-4359-A455-9FB08932087E}"/>
    <cellStyle name="20% - Ênfase3 4 2" xfId="15226" xr:uid="{D3CF3000-E510-4AAE-9A85-DFC03D66E4D8}"/>
    <cellStyle name="20% - Ênfase3 4 2 2" xfId="30531" xr:uid="{16144D3F-767E-4BF6-AD47-22466AB559B9}"/>
    <cellStyle name="20% - Ênfase3 4 3" xfId="22909" xr:uid="{0946DFA2-6550-47DD-A008-31EF7F4D51B2}"/>
    <cellStyle name="20% - Ênfase3 5" xfId="7624" xr:uid="{8A469231-2EA5-4834-BBE3-56C21EBBE150}"/>
    <cellStyle name="20% - Ênfase3 5 2" xfId="15246" xr:uid="{D76DCEB2-D808-4630-9A89-A17FCB588559}"/>
    <cellStyle name="20% - Ênfase3 5 2 2" xfId="30551" xr:uid="{0FD21A46-D4F5-49EB-B7AA-711428E8D349}"/>
    <cellStyle name="20% - Ênfase3 5 3" xfId="22929" xr:uid="{00D87961-6719-4305-9CA2-B6EEC661EC69}"/>
    <cellStyle name="20% - Ênfase3 6" xfId="7644" xr:uid="{C8D0C8EE-656D-47E9-9292-3056CB40FA6C}"/>
    <cellStyle name="20% - Ênfase3 6 2" xfId="15266" xr:uid="{1FADAAEA-8772-45F3-92B4-A01419AABC84}"/>
    <cellStyle name="20% - Ênfase3 6 2 2" xfId="30571" xr:uid="{160D64EF-6077-4B44-AF8B-E30505E77B6D}"/>
    <cellStyle name="20% - Ênfase3 6 3" xfId="22949" xr:uid="{AC025661-5349-4288-AAF3-FB7FA84F5700}"/>
    <cellStyle name="20% - Ênfase3 7" xfId="7664" xr:uid="{4D50479B-060C-434A-8548-80D91C0258BC}"/>
    <cellStyle name="20% - Ênfase3 7 2" xfId="15286" xr:uid="{4CC92F36-C02A-439E-B9CC-3B0AA6CE3C7D}"/>
    <cellStyle name="20% - Ênfase3 7 2 2" xfId="30591" xr:uid="{089D54A5-657D-4915-A8B0-2D750F742039}"/>
    <cellStyle name="20% - Ênfase3 7 3" xfId="22969" xr:uid="{19FE5C41-9EC6-431A-BD7C-8DB20B0B0DA8}"/>
    <cellStyle name="20% - Ênfase3 8" xfId="15306" xr:uid="{EF0CA6F4-9C49-43D8-8A3A-5A9A2BC2F952}"/>
    <cellStyle name="20% - Ênfase3 8 2" xfId="30611" xr:uid="{2CD06A1E-3398-4DEF-9AC9-8C9278AC3638}"/>
    <cellStyle name="20% - Ênfase3 9" xfId="7683" xr:uid="{474561CC-9143-4A35-A88A-ECD471E7298B}"/>
    <cellStyle name="20% - Ênfase3 9 2" xfId="22988" xr:uid="{2DB36820-BF4D-49B8-9A93-A0C0C70BA3A4}"/>
    <cellStyle name="20% - Ênfase4" xfId="31" builtinId="42" customBuiltin="1"/>
    <cellStyle name="20% - Ênfase4 10" xfId="15330" xr:uid="{19B2AD04-1BF8-4BF8-9318-B69336C997E7}"/>
    <cellStyle name="20% - Ênfase4 10 2" xfId="30635" xr:uid="{E31522DB-4FC2-4395-9DB9-730F3ACE1BA4}"/>
    <cellStyle name="20% - Ênfase4 11" xfId="15350" xr:uid="{EB42F80B-EA9E-4048-BAE7-878BE3E4CFBE}"/>
    <cellStyle name="20% - Ênfase4 11 2" xfId="30655" xr:uid="{40D5947D-DB97-4C3D-9366-6352BE426FCC}"/>
    <cellStyle name="20% - Ênfase4 12" xfId="15369" xr:uid="{EDD155AB-3562-4B46-AEC8-D410E866CDCD}"/>
    <cellStyle name="20% - Ênfase4 13" xfId="30679" xr:uid="{BF11477A-C575-4900-AF93-A42AC73E4D0A}"/>
    <cellStyle name="20% - Ênfase4 14" xfId="30702" xr:uid="{C75A6BC1-26C0-40D1-A86F-E1F8F207FBF8}"/>
    <cellStyle name="20% - Ênfase4 15" xfId="30722" xr:uid="{29364B8D-E4E3-4D32-B720-7FE0D1336C84}"/>
    <cellStyle name="20% - Ênfase4 16" xfId="30742" xr:uid="{611EC809-A64D-49B2-925C-2B52733B0068}"/>
    <cellStyle name="20% - Ênfase4 17" xfId="30760" xr:uid="{CD11A7F1-34A6-456A-8D83-3DF97531B6CE}"/>
    <cellStyle name="20% - Ênfase4 18" xfId="30779" xr:uid="{1E322458-80DA-438F-93D6-41D59B2B622B}"/>
    <cellStyle name="20% - Ênfase4 2" xfId="63" xr:uid="{E8AD1680-6A53-4DE2-9403-1C7512B8D404}"/>
    <cellStyle name="20% - Ênfase4 2 2" xfId="4484" xr:uid="{0781867E-AB97-4F1F-ACCC-36BE4BFF4312}"/>
    <cellStyle name="20% - Ênfase4 2 2 2" xfId="12107" xr:uid="{B124A667-39C9-4875-941A-9E99BA697F64}"/>
    <cellStyle name="20% - Ênfase4 2 2 2 2" xfId="27412" xr:uid="{2384AD96-6233-4F5F-AA7C-2EC621617680}"/>
    <cellStyle name="20% - Ênfase4 2 2 3" xfId="19790" xr:uid="{2E4D7C94-EE77-456F-9372-7CD3B6694C63}"/>
    <cellStyle name="20% - Ênfase4 2 3" xfId="7712" xr:uid="{E48997FE-4C59-4E8C-82B4-80968510380C}"/>
    <cellStyle name="20% - Ênfase4 2 3 2" xfId="23017" xr:uid="{92379EE3-7814-4D34-89EC-66BD83275D96}"/>
    <cellStyle name="20% - Ênfase4 2 4" xfId="15395" xr:uid="{7E45108D-30D8-4B8B-94EE-EEBED40D385E}"/>
    <cellStyle name="20% - Ênfase4 3" xfId="96" xr:uid="{3A49B3B7-EDCC-45E2-9C05-CBE232E8E711}"/>
    <cellStyle name="20% - Ênfase4 3 2" xfId="7733" xr:uid="{01246D4F-C04D-43A3-8A05-E9E4DA74A874}"/>
    <cellStyle name="20% - Ênfase4 3 2 2" xfId="23038" xr:uid="{B99263EC-8D93-410E-9CA6-EDEB78C0D299}"/>
    <cellStyle name="20% - Ênfase4 3 3" xfId="15416" xr:uid="{892F4292-72DE-4364-9067-C72B63B338B7}"/>
    <cellStyle name="20% - Ênfase4 4" xfId="7607" xr:uid="{A3B03FC4-7A7E-4861-A172-9C167B93AE63}"/>
    <cellStyle name="20% - Ênfase4 4 2" xfId="15229" xr:uid="{2AB24FF0-FBBB-4C6B-A53F-F83B9DEF9F8D}"/>
    <cellStyle name="20% - Ênfase4 4 2 2" xfId="30534" xr:uid="{7E662066-2EA7-493F-B533-1B0DCD6845F5}"/>
    <cellStyle name="20% - Ênfase4 4 3" xfId="22912" xr:uid="{85D148BE-1ECC-43E5-A830-CCFD6E03FC29}"/>
    <cellStyle name="20% - Ênfase4 5" xfId="7627" xr:uid="{C9656B14-F85D-4612-9DBC-57BDA787BC24}"/>
    <cellStyle name="20% - Ênfase4 5 2" xfId="15249" xr:uid="{3741961E-46ED-4588-B944-1E649A7EFAB7}"/>
    <cellStyle name="20% - Ênfase4 5 2 2" xfId="30554" xr:uid="{8AF1B46A-4D70-4D61-8DF0-044D490CD16C}"/>
    <cellStyle name="20% - Ênfase4 5 3" xfId="22932" xr:uid="{8CC650D0-B8BF-4991-8D63-9792B5188AF3}"/>
    <cellStyle name="20% - Ênfase4 6" xfId="7647" xr:uid="{461ED2B5-81AA-487A-945F-E572DE29B9E9}"/>
    <cellStyle name="20% - Ênfase4 6 2" xfId="15269" xr:uid="{8B7A9A0F-8E4D-4909-BE7B-D2A9B5B4047A}"/>
    <cellStyle name="20% - Ênfase4 6 2 2" xfId="30574" xr:uid="{B8E1DC65-FA78-454B-872A-325C1088367D}"/>
    <cellStyle name="20% - Ênfase4 6 3" xfId="22952" xr:uid="{1ADF7B6C-F785-4AB4-A00A-CD2B5C661CE1}"/>
    <cellStyle name="20% - Ênfase4 7" xfId="7667" xr:uid="{A681ED94-4B4F-4DF6-8B6D-9744B80BC636}"/>
    <cellStyle name="20% - Ênfase4 7 2" xfId="15289" xr:uid="{2A9AE1AC-3066-4E71-B186-87B1C16C6E22}"/>
    <cellStyle name="20% - Ênfase4 7 2 2" xfId="30594" xr:uid="{3151C345-86D5-450D-8273-1DC8869932EC}"/>
    <cellStyle name="20% - Ênfase4 7 3" xfId="22972" xr:uid="{C172BF87-5705-4992-BB6D-45DE877E72DD}"/>
    <cellStyle name="20% - Ênfase4 8" xfId="15309" xr:uid="{CD0AA76C-90EA-4526-9D5D-B69FC721BBB1}"/>
    <cellStyle name="20% - Ênfase4 8 2" xfId="30614" xr:uid="{830764BD-0704-46AE-BFB2-71F4023003C3}"/>
    <cellStyle name="20% - Ênfase4 9" xfId="7686" xr:uid="{BB7A08FB-F55B-486E-B6AB-41804966AAB4}"/>
    <cellStyle name="20% - Ênfase4 9 2" xfId="22991" xr:uid="{A3B9C550-3398-4504-88FD-AFE1931FE6BD}"/>
    <cellStyle name="20% - Ênfase5" xfId="35" builtinId="46" customBuiltin="1"/>
    <cellStyle name="20% - Ênfase5 10" xfId="15333" xr:uid="{BAAADA53-B199-4AD8-9571-6EA065A1873A}"/>
    <cellStyle name="20% - Ênfase5 10 2" xfId="30638" xr:uid="{41246C7B-FD72-474A-8E3E-4CDBDA846A88}"/>
    <cellStyle name="20% - Ênfase5 11" xfId="15353" xr:uid="{67D96A0B-AC2C-4530-B537-83276B6F7720}"/>
    <cellStyle name="20% - Ênfase5 11 2" xfId="30658" xr:uid="{B58CC7E9-D486-401F-9739-50BA3FCA58A7}"/>
    <cellStyle name="20% - Ênfase5 12" xfId="15372" xr:uid="{54DDEBE4-7367-4064-A149-1DD3192E93CA}"/>
    <cellStyle name="20% - Ênfase5 13" xfId="30682" xr:uid="{BD30667C-CCAA-476F-9062-A406051E60DA}"/>
    <cellStyle name="20% - Ênfase5 14" xfId="30705" xr:uid="{AA65F901-8036-4983-8C63-312FCD7F1499}"/>
    <cellStyle name="20% - Ênfase5 15" xfId="30725" xr:uid="{4AE5B3B6-E6C5-4602-A6EF-D9503C86F1AD}"/>
    <cellStyle name="20% - Ênfase5 16" xfId="30745" xr:uid="{A674D2BB-A873-4C8D-8F02-2DE97153B98D}"/>
    <cellStyle name="20% - Ênfase5 17" xfId="30762" xr:uid="{86EC5EFA-CAA0-4335-8940-53D4B50A4DF9}"/>
    <cellStyle name="20% - Ênfase5 18" xfId="30782" xr:uid="{FFFF53F1-873E-418A-A9C9-A05801A9D3E1}"/>
    <cellStyle name="20% - Ênfase5 2" xfId="66" xr:uid="{6C16189D-9A9D-44DC-B82F-BBE07194D593}"/>
    <cellStyle name="20% - Ênfase5 2 2" xfId="4487" xr:uid="{8A16AFF9-2E8A-488F-824C-E17EE7147A22}"/>
    <cellStyle name="20% - Ênfase5 2 2 2" xfId="12110" xr:uid="{D799D02C-0F9D-4E49-8040-A3B9D9BB1EB3}"/>
    <cellStyle name="20% - Ênfase5 2 2 2 2" xfId="27415" xr:uid="{60859BE8-2C26-42D7-999B-03C075336C3B}"/>
    <cellStyle name="20% - Ênfase5 2 2 3" xfId="19793" xr:uid="{373E8DE6-BF3D-487E-95C7-41834B1F23EF}"/>
    <cellStyle name="20% - Ênfase5 2 3" xfId="7715" xr:uid="{533F6276-4D8D-473D-91E0-2BF6F61DB519}"/>
    <cellStyle name="20% - Ênfase5 2 3 2" xfId="23020" xr:uid="{363E08C5-E201-4968-9959-7D18E8C2FA47}"/>
    <cellStyle name="20% - Ênfase5 2 4" xfId="15398" xr:uid="{670F18C0-756B-4891-B255-3CF8E9A463DF}"/>
    <cellStyle name="20% - Ênfase5 3" xfId="99" xr:uid="{F205AE86-E51F-4775-AED1-2C9D80214197}"/>
    <cellStyle name="20% - Ênfase5 3 2" xfId="7735" xr:uid="{BE87D260-3E28-424D-91D8-FFFD21B5A249}"/>
    <cellStyle name="20% - Ênfase5 3 2 2" xfId="23040" xr:uid="{B43B1C44-5DD8-4317-B2A7-2885950A6F34}"/>
    <cellStyle name="20% - Ênfase5 3 3" xfId="15418" xr:uid="{1FC767D7-B922-4784-8D27-3997DF630B27}"/>
    <cellStyle name="20% - Ênfase5 4" xfId="7610" xr:uid="{85058AC0-7AF5-4C95-A9E1-5CA8C6DA2211}"/>
    <cellStyle name="20% - Ênfase5 4 2" xfId="15232" xr:uid="{227B4DE8-B812-4499-AC0A-642C0537DF8C}"/>
    <cellStyle name="20% - Ênfase5 4 2 2" xfId="30537" xr:uid="{53A2A628-1615-462B-BE86-1FD1F46E37F9}"/>
    <cellStyle name="20% - Ênfase5 4 3" xfId="22915" xr:uid="{E28D9F84-2706-41E9-ABD3-41B38195FA7B}"/>
    <cellStyle name="20% - Ênfase5 5" xfId="7630" xr:uid="{A862A545-9A83-4FEF-A4D8-5126A9579BA8}"/>
    <cellStyle name="20% - Ênfase5 5 2" xfId="15252" xr:uid="{54633176-6030-4B89-832A-4A24AA25FF7C}"/>
    <cellStyle name="20% - Ênfase5 5 2 2" xfId="30557" xr:uid="{3A68E545-8398-4E12-9093-29543F775A9B}"/>
    <cellStyle name="20% - Ênfase5 5 3" xfId="22935" xr:uid="{6A7A43B1-A6FB-4A97-A738-0F40051C9437}"/>
    <cellStyle name="20% - Ênfase5 6" xfId="7650" xr:uid="{C052AA5C-44D4-4E7F-92DD-5EE54C75C79A}"/>
    <cellStyle name="20% - Ênfase5 6 2" xfId="15272" xr:uid="{62EE150B-C5B8-49BF-B1F8-9D3E317F39D1}"/>
    <cellStyle name="20% - Ênfase5 6 2 2" xfId="30577" xr:uid="{2C06B2C5-D7E8-4AF8-A8AE-2CDF84C7D0B4}"/>
    <cellStyle name="20% - Ênfase5 6 3" xfId="22955" xr:uid="{71ECC211-09C0-4ECF-A459-B03D0A829975}"/>
    <cellStyle name="20% - Ênfase5 7" xfId="7670" xr:uid="{2E6EB799-9CF2-47F7-9E74-A11BBED437D9}"/>
    <cellStyle name="20% - Ênfase5 7 2" xfId="15292" xr:uid="{7483F5B2-C943-41A0-88B4-9A2B9281123E}"/>
    <cellStyle name="20% - Ênfase5 7 2 2" xfId="30597" xr:uid="{CEC2B0C8-79A7-44EF-A030-F9725A7D4CCB}"/>
    <cellStyle name="20% - Ênfase5 7 3" xfId="22975" xr:uid="{560213E8-08DD-4462-A48E-7667392B5DB1}"/>
    <cellStyle name="20% - Ênfase5 8" xfId="15312" xr:uid="{78D88B87-8FB9-4275-9822-55D5FF216442}"/>
    <cellStyle name="20% - Ênfase5 8 2" xfId="30617" xr:uid="{6E223603-7CBF-4A3D-825F-3957632410FB}"/>
    <cellStyle name="20% - Ênfase5 9" xfId="7689" xr:uid="{B04A16ED-F88A-4DB5-B2A2-5AC9B316D8AB}"/>
    <cellStyle name="20% - Ênfase5 9 2" xfId="22994" xr:uid="{A5CB7934-4648-422D-A9D9-716441A16A1E}"/>
    <cellStyle name="20% - Ênfase6" xfId="39" builtinId="50" customBuiltin="1"/>
    <cellStyle name="20% - Ênfase6 10" xfId="15336" xr:uid="{6E88E141-BB65-46D5-920F-AB9D47026910}"/>
    <cellStyle name="20% - Ênfase6 10 2" xfId="30641" xr:uid="{5C543F59-07BB-45BC-AD2C-4748FCBC6B4E}"/>
    <cellStyle name="20% - Ênfase6 11" xfId="15356" xr:uid="{6A519A41-94B4-43E6-A60A-AA2A50480876}"/>
    <cellStyle name="20% - Ênfase6 11 2" xfId="30661" xr:uid="{710EF5DA-9F39-484C-876C-15054585385A}"/>
    <cellStyle name="20% - Ênfase6 12" xfId="15375" xr:uid="{8E198F18-36A8-4F19-97F6-00D48829E4BA}"/>
    <cellStyle name="20% - Ênfase6 13" xfId="30685" xr:uid="{DB76A686-8B86-408D-A60A-3283EBE9BC9A}"/>
    <cellStyle name="20% - Ênfase6 14" xfId="30708" xr:uid="{BBA6E0A9-D75D-4A7D-B86D-F09F553B6434}"/>
    <cellStyle name="20% - Ênfase6 15" xfId="30728" xr:uid="{00792DC9-A146-4B76-8EA2-7D9B9C963802}"/>
    <cellStyle name="20% - Ênfase6 16" xfId="30748" xr:uid="{C4DE9A17-9471-4F5C-9F16-B61A2F4BE2C7}"/>
    <cellStyle name="20% - Ênfase6 17" xfId="30764" xr:uid="{DA3E88F3-8CB0-4A7C-A990-4257E82467B9}"/>
    <cellStyle name="20% - Ênfase6 18" xfId="30785" xr:uid="{3796F783-2EC8-4DFC-81F2-D29438DB6364}"/>
    <cellStyle name="20% - Ênfase6 2" xfId="69" xr:uid="{D99C3AE5-9AA2-4AFC-BCF0-CB8F82749611}"/>
    <cellStyle name="20% - Ênfase6 2 2" xfId="4490" xr:uid="{DD0F6303-FF33-45D8-A5CA-5AB2FDE62B29}"/>
    <cellStyle name="20% - Ênfase6 2 2 2" xfId="12113" xr:uid="{4F653894-3265-44DB-B237-C9646A946D72}"/>
    <cellStyle name="20% - Ênfase6 2 2 2 2" xfId="27418" xr:uid="{21ADF0F7-E5F1-463C-8F88-CED5817397C1}"/>
    <cellStyle name="20% - Ênfase6 2 2 3" xfId="19796" xr:uid="{AAA2E35A-B3DD-447E-A168-404498F099BE}"/>
    <cellStyle name="20% - Ênfase6 2 3" xfId="7718" xr:uid="{62918345-CE62-43BA-8E13-110702854399}"/>
    <cellStyle name="20% - Ênfase6 2 3 2" xfId="23023" xr:uid="{14BB78C9-00BC-4570-A837-12D260F99077}"/>
    <cellStyle name="20% - Ênfase6 2 4" xfId="15401" xr:uid="{7664BB82-4724-4826-B449-C17F0C122187}"/>
    <cellStyle name="20% - Ênfase6 3" xfId="102" xr:uid="{ABAC6628-80FE-48CC-8E63-F8F456AF7923}"/>
    <cellStyle name="20% - Ênfase6 3 2" xfId="7737" xr:uid="{0FEA44E8-BAA9-4B9F-B08F-F1A2FB3C1B0A}"/>
    <cellStyle name="20% - Ênfase6 3 2 2" xfId="23042" xr:uid="{4547E117-F703-4CE6-BC39-3F85F995FA4A}"/>
    <cellStyle name="20% - Ênfase6 3 3" xfId="15420" xr:uid="{A386C419-3DAE-49AC-ACA7-0CFE36CF74D7}"/>
    <cellStyle name="20% - Ênfase6 4" xfId="7613" xr:uid="{469171F9-0FDB-487D-820B-A105BEA21715}"/>
    <cellStyle name="20% - Ênfase6 4 2" xfId="15235" xr:uid="{0C0E4CC4-779A-4DC8-902B-6B00A4131D91}"/>
    <cellStyle name="20% - Ênfase6 4 2 2" xfId="30540" xr:uid="{7317B20F-60C7-4781-B66A-89799D4E3A00}"/>
    <cellStyle name="20% - Ênfase6 4 3" xfId="22918" xr:uid="{8EB56739-0A05-4994-82E3-B136B843FCE7}"/>
    <cellStyle name="20% - Ênfase6 5" xfId="7633" xr:uid="{E652C9AA-3A81-403C-ACE1-A02689B52F56}"/>
    <cellStyle name="20% - Ênfase6 5 2" xfId="15255" xr:uid="{97C3075C-8C89-47E6-B77B-B0D61D3B57EC}"/>
    <cellStyle name="20% - Ênfase6 5 2 2" xfId="30560" xr:uid="{96B1B806-63B4-4484-A4C6-38994992E6F2}"/>
    <cellStyle name="20% - Ênfase6 5 3" xfId="22938" xr:uid="{E1A9DC0D-D045-4C1E-8FEE-DCE094F8F89A}"/>
    <cellStyle name="20% - Ênfase6 6" xfId="7653" xr:uid="{B37E11A5-8A18-48DA-8943-75DFBBC49C3C}"/>
    <cellStyle name="20% - Ênfase6 6 2" xfId="15275" xr:uid="{FAEEE2E8-11D1-4536-95BA-A6CD26483F74}"/>
    <cellStyle name="20% - Ênfase6 6 2 2" xfId="30580" xr:uid="{90C97223-364A-4B77-94A6-E25D981F136D}"/>
    <cellStyle name="20% - Ênfase6 6 3" xfId="22958" xr:uid="{EA934E9E-108F-4260-B5BE-7E6F11BFC1B0}"/>
    <cellStyle name="20% - Ênfase6 7" xfId="7673" xr:uid="{4F103FD3-00B1-42B2-95CE-C228F2963488}"/>
    <cellStyle name="20% - Ênfase6 7 2" xfId="15295" xr:uid="{6024CC88-71D8-4724-AB47-C4F8A39CE7F9}"/>
    <cellStyle name="20% - Ênfase6 7 2 2" xfId="30600" xr:uid="{5A841555-2256-47C6-879F-48CA9FA1537D}"/>
    <cellStyle name="20% - Ênfase6 7 3" xfId="22978" xr:uid="{84493BF1-990A-49EA-9EF1-2BDE2DA8F989}"/>
    <cellStyle name="20% - Ênfase6 8" xfId="15315" xr:uid="{F6E35D6E-B79E-436D-94C7-EE9DD103950F}"/>
    <cellStyle name="20% - Ênfase6 8 2" xfId="30620" xr:uid="{72B1B3E1-EB73-41D8-BD1E-934E85301986}"/>
    <cellStyle name="20% - Ênfase6 9" xfId="7692" xr:uid="{FAA4CACE-374A-4AD0-B330-24B24B0144E5}"/>
    <cellStyle name="20% - Ênfase6 9 2" xfId="22997" xr:uid="{1B75F58A-87D2-4D50-8FC2-9A533DDE69BE}"/>
    <cellStyle name="40% - Ênfase1" xfId="20" builtinId="31" customBuiltin="1"/>
    <cellStyle name="40% - Ênfase1 10" xfId="15322" xr:uid="{E182FEDD-35E3-46AF-BE97-64679D42D759}"/>
    <cellStyle name="40% - Ênfase1 10 2" xfId="30627" xr:uid="{B125B81F-F5AF-4A22-A3BE-75BDEB28B77E}"/>
    <cellStyle name="40% - Ênfase1 11" xfId="15342" xr:uid="{948BB762-6B2C-4E6E-AC87-208F19DED4E4}"/>
    <cellStyle name="40% - Ênfase1 11 2" xfId="30647" xr:uid="{91B54679-446E-47D9-93F5-92475FE6C124}"/>
    <cellStyle name="40% - Ênfase1 12" xfId="15361" xr:uid="{1B6DD6B4-4D4C-4E7B-83CE-9F8A6467011C}"/>
    <cellStyle name="40% - Ênfase1 13" xfId="30671" xr:uid="{38DD8341-D9F1-4F67-9CD5-939D7EAC8B1E}"/>
    <cellStyle name="40% - Ênfase1 14" xfId="30694" xr:uid="{211CA3AA-040E-4D91-99E6-E5EAD9470BC8}"/>
    <cellStyle name="40% - Ênfase1 15" xfId="30714" xr:uid="{E655A0FF-F333-478B-8A71-D0D80CC760FB}"/>
    <cellStyle name="40% - Ênfase1 16" xfId="30734" xr:uid="{B8633E13-5C27-4A7D-844A-2A306FEBEEE4}"/>
    <cellStyle name="40% - Ênfase1 17" xfId="30755" xr:uid="{D425DDB3-AF9D-454B-9ACB-944158C6062B}"/>
    <cellStyle name="40% - Ênfase1 18" xfId="30771" xr:uid="{B15F7171-3D11-468D-B16C-237CF075EE79}"/>
    <cellStyle name="40% - Ênfase1 2" xfId="55" xr:uid="{B96960A2-B003-4C0C-91AA-C2597817DA55}"/>
    <cellStyle name="40% - Ênfase1 2 2" xfId="4476" xr:uid="{B4D60C3A-C810-49C5-AF0E-5659013ECFB8}"/>
    <cellStyle name="40% - Ênfase1 2 2 2" xfId="12099" xr:uid="{06ACF4F1-4BE6-4A71-AB0A-F1C6E00E3719}"/>
    <cellStyle name="40% - Ênfase1 2 2 2 2" xfId="27404" xr:uid="{4DCEE541-36C1-465D-A7A8-FDF4022A3DF8}"/>
    <cellStyle name="40% - Ênfase1 2 2 3" xfId="19782" xr:uid="{29D73032-EDF1-4D70-8FED-E901354E9A81}"/>
    <cellStyle name="40% - Ênfase1 2 3" xfId="7704" xr:uid="{B364986E-59E9-4152-BCF4-CD67FD15D960}"/>
    <cellStyle name="40% - Ênfase1 2 3 2" xfId="23009" xr:uid="{E077459F-42E4-4BE2-A5B5-3C35AFC7286E}"/>
    <cellStyle name="40% - Ênfase1 2 4" xfId="15387" xr:uid="{B8E55BF1-2B29-4C97-9713-A36E2430AADF}"/>
    <cellStyle name="40% - Ênfase1 3" xfId="85" xr:uid="{8EDCCDDA-00AF-419B-9E30-2390808C7A59}"/>
    <cellStyle name="40% - Ênfase1 3 2" xfId="7726" xr:uid="{BD5AA6E2-0406-454F-B3B7-0DDC88854BD3}"/>
    <cellStyle name="40% - Ênfase1 3 2 2" xfId="23031" xr:uid="{6B8BD15E-8CFD-4A7B-879E-EA384C440084}"/>
    <cellStyle name="40% - Ênfase1 3 3" xfId="15409" xr:uid="{31AA5F18-FE83-4765-B637-BF0A0B857800}"/>
    <cellStyle name="40% - Ênfase1 4" xfId="7599" xr:uid="{B2BC5C55-F175-43B9-A3F8-D9916F78BE93}"/>
    <cellStyle name="40% - Ênfase1 4 2" xfId="15221" xr:uid="{147EA775-0E1C-4CB7-B79B-8526A5A54AD3}"/>
    <cellStyle name="40% - Ênfase1 4 2 2" xfId="30526" xr:uid="{823D7271-C3B5-4D83-BEE3-CE36540D109C}"/>
    <cellStyle name="40% - Ênfase1 4 3" xfId="22904" xr:uid="{B5FF0D37-A445-4E6A-93D3-6964E2D2E8B9}"/>
    <cellStyle name="40% - Ênfase1 5" xfId="7619" xr:uid="{02B8D644-2D00-416F-B451-3329723F79AA}"/>
    <cellStyle name="40% - Ênfase1 5 2" xfId="15241" xr:uid="{7F4F384F-AF78-49A3-B9BB-66144A800FE9}"/>
    <cellStyle name="40% - Ênfase1 5 2 2" xfId="30546" xr:uid="{6A142F1F-DC8B-4C2B-B644-D321FB3483BA}"/>
    <cellStyle name="40% - Ênfase1 5 3" xfId="22924" xr:uid="{93BC89A3-42B0-42C5-8B07-CFE139488C57}"/>
    <cellStyle name="40% - Ênfase1 6" xfId="7639" xr:uid="{C1E48399-4ED7-4D5C-8C63-B939DFAC7815}"/>
    <cellStyle name="40% - Ênfase1 6 2" xfId="15261" xr:uid="{3DE4E3FF-541B-4762-9963-377DE0BF0DC5}"/>
    <cellStyle name="40% - Ênfase1 6 2 2" xfId="30566" xr:uid="{8780072A-3C64-4F55-8E05-FCFEE570CBA2}"/>
    <cellStyle name="40% - Ênfase1 6 3" xfId="22944" xr:uid="{8B841D8D-1AAA-4429-B57B-D8DAFCE48F5D}"/>
    <cellStyle name="40% - Ênfase1 7" xfId="7659" xr:uid="{3DE15A76-206F-4BD7-BFDF-37D81383FE2F}"/>
    <cellStyle name="40% - Ênfase1 7 2" xfId="15281" xr:uid="{ACB39BD5-FF56-45A2-B403-DA1F9B0ED150}"/>
    <cellStyle name="40% - Ênfase1 7 2 2" xfId="30586" xr:uid="{997DCACA-544D-4368-8EFA-F055BDAD8DC3}"/>
    <cellStyle name="40% - Ênfase1 7 3" xfId="22964" xr:uid="{60102412-DF96-4A17-A130-9883D7D7C4BA}"/>
    <cellStyle name="40% - Ênfase1 8" xfId="15301" xr:uid="{6AA637C0-64D4-43F0-99F1-0937F5E613FB}"/>
    <cellStyle name="40% - Ênfase1 8 2" xfId="30606" xr:uid="{120F98D0-14FC-4E8F-AF2C-54E911EF5896}"/>
    <cellStyle name="40% - Ênfase1 9" xfId="7678" xr:uid="{9296611F-8EBE-4A8A-A12D-0C2001305D48}"/>
    <cellStyle name="40% - Ênfase1 9 2" xfId="22983" xr:uid="{39026D84-33E8-4C75-BDCF-6EEACEE889E5}"/>
    <cellStyle name="40% - Ênfase2" xfId="24" builtinId="35" customBuiltin="1"/>
    <cellStyle name="40% - Ênfase2 10" xfId="15325" xr:uid="{F09378CD-491D-4E0E-8C3A-ED289C5C7AC5}"/>
    <cellStyle name="40% - Ênfase2 10 2" xfId="30630" xr:uid="{B1A4FCC4-D9F0-44DF-A9F8-63D5AD071A59}"/>
    <cellStyle name="40% - Ênfase2 11" xfId="15345" xr:uid="{91638565-8112-4CF9-8931-9DA969207BEE}"/>
    <cellStyle name="40% - Ênfase2 11 2" xfId="30650" xr:uid="{6A1C9F71-936F-411A-ADAF-4B6A41E535F4}"/>
    <cellStyle name="40% - Ênfase2 12" xfId="15364" xr:uid="{09EF70A7-1AA3-47D9-9D48-32011B1EE299}"/>
    <cellStyle name="40% - Ênfase2 13" xfId="30674" xr:uid="{A8042B50-90F0-4816-AE4E-789312C62241}"/>
    <cellStyle name="40% - Ênfase2 14" xfId="30697" xr:uid="{E64F5D89-1C94-4C92-BBD9-2867958876AF}"/>
    <cellStyle name="40% - Ênfase2 15" xfId="30717" xr:uid="{60E637A3-242B-4B68-B163-A07CBF46EEF2}"/>
    <cellStyle name="40% - Ênfase2 16" xfId="30737" xr:uid="{705C6020-4CA2-41A7-9468-4F7487D17D40}"/>
    <cellStyle name="40% - Ênfase2 17" xfId="30757" xr:uid="{5B8D072C-66B3-46B1-BC51-94DA61F99E9D}"/>
    <cellStyle name="40% - Ênfase2 18" xfId="30774" xr:uid="{22D14CB4-B005-4D63-8E92-39631D10F1A5}"/>
    <cellStyle name="40% - Ênfase2 2" xfId="58" xr:uid="{7452814D-6B89-4157-8084-106B1FEBAD1B}"/>
    <cellStyle name="40% - Ênfase2 2 2" xfId="4479" xr:uid="{10688630-0F58-4C32-A82C-A9DF146AA6DC}"/>
    <cellStyle name="40% - Ênfase2 2 2 2" xfId="12102" xr:uid="{D8E51CD4-A13C-4B41-A310-FA321B4C1BF5}"/>
    <cellStyle name="40% - Ênfase2 2 2 2 2" xfId="27407" xr:uid="{4026FC48-451A-4995-BC35-28AE4B119C63}"/>
    <cellStyle name="40% - Ênfase2 2 2 3" xfId="19785" xr:uid="{A8077E34-72C1-45A9-8912-931A8E0D1CCB}"/>
    <cellStyle name="40% - Ênfase2 2 3" xfId="7707" xr:uid="{9D759192-B7EC-47D5-8DB4-51E073A6CE94}"/>
    <cellStyle name="40% - Ênfase2 2 3 2" xfId="23012" xr:uid="{AE6DFAF4-CC0A-46B6-B1FA-830375B50C69}"/>
    <cellStyle name="40% - Ênfase2 2 4" xfId="15390" xr:uid="{A3CBD199-5FCE-4605-B466-50E542954E37}"/>
    <cellStyle name="40% - Ênfase2 3" xfId="89" xr:uid="{74BFBC97-AD0E-41E1-81DD-55A5DD518506}"/>
    <cellStyle name="40% - Ênfase2 3 2" xfId="7728" xr:uid="{46FDC70F-B7CD-461E-8D70-98AACBC4A87E}"/>
    <cellStyle name="40% - Ênfase2 3 2 2" xfId="23033" xr:uid="{31511E5A-7FF8-4F06-81AF-390194831C75}"/>
    <cellStyle name="40% - Ênfase2 3 3" xfId="15411" xr:uid="{9F0641E6-31A5-4E8D-A847-BE57F0ED5139}"/>
    <cellStyle name="40% - Ênfase2 4" xfId="7602" xr:uid="{E9269404-20ED-4E2F-B33E-93E251C5C509}"/>
    <cellStyle name="40% - Ênfase2 4 2" xfId="15224" xr:uid="{3FDB4D96-6A11-4AA4-86CE-0ADB44C21094}"/>
    <cellStyle name="40% - Ênfase2 4 2 2" xfId="30529" xr:uid="{7BCEDF5B-1C14-4EDB-9592-D058BCB99C57}"/>
    <cellStyle name="40% - Ênfase2 4 3" xfId="22907" xr:uid="{B312A378-5C9D-4A63-9205-31FF52C74D2E}"/>
    <cellStyle name="40% - Ênfase2 5" xfId="7622" xr:uid="{EDDA311E-1714-400D-9516-0379956D429D}"/>
    <cellStyle name="40% - Ênfase2 5 2" xfId="15244" xr:uid="{DEF9B2B8-5E39-44D8-B9FE-027DF3F2D2DC}"/>
    <cellStyle name="40% - Ênfase2 5 2 2" xfId="30549" xr:uid="{8B280CF2-A8EE-4BE9-9008-8FD9B1562617}"/>
    <cellStyle name="40% - Ênfase2 5 3" xfId="22927" xr:uid="{4B5750B9-C65F-4FE6-BDE4-EC91F163E330}"/>
    <cellStyle name="40% - Ênfase2 6" xfId="7642" xr:uid="{9BA33FDA-BD12-42DD-AC00-D51A5EAADA03}"/>
    <cellStyle name="40% - Ênfase2 6 2" xfId="15264" xr:uid="{B9CECCD5-7D38-4F45-9730-33CE6809CE1C}"/>
    <cellStyle name="40% - Ênfase2 6 2 2" xfId="30569" xr:uid="{2B83C01B-2CDD-467F-8787-FF6C6087C946}"/>
    <cellStyle name="40% - Ênfase2 6 3" xfId="22947" xr:uid="{CBC9472D-9436-4D2B-9351-98C66A7DAEDB}"/>
    <cellStyle name="40% - Ênfase2 7" xfId="7662" xr:uid="{820F3CB2-EA6F-45C7-9EED-CBB9B51D9833}"/>
    <cellStyle name="40% - Ênfase2 7 2" xfId="15284" xr:uid="{B138EBAC-F7BA-4ED7-B05F-888E45B152E2}"/>
    <cellStyle name="40% - Ênfase2 7 2 2" xfId="30589" xr:uid="{1CC73DF8-6A2E-4598-8A2B-1F5811153A51}"/>
    <cellStyle name="40% - Ênfase2 7 3" xfId="22967" xr:uid="{0C438BB3-4AC0-4C3C-9124-38A482E1AD18}"/>
    <cellStyle name="40% - Ênfase2 8" xfId="15304" xr:uid="{7509878F-A22E-4C35-A3F6-11515734A904}"/>
    <cellStyle name="40% - Ênfase2 8 2" xfId="30609" xr:uid="{E5A5D662-C817-4C25-82F1-C5564E3C187C}"/>
    <cellStyle name="40% - Ênfase2 9" xfId="7681" xr:uid="{1944C67B-B767-4A24-941A-AA8A306C8381}"/>
    <cellStyle name="40% - Ênfase2 9 2" xfId="22986" xr:uid="{7D332CE2-B42D-41F8-995D-0C14077CA8CE}"/>
    <cellStyle name="40% - Ênfase3" xfId="28" builtinId="39" customBuiltin="1"/>
    <cellStyle name="40% - Ênfase3 10" xfId="15328" xr:uid="{F696EF59-CDA1-4D88-8487-21E1701FCE53}"/>
    <cellStyle name="40% - Ênfase3 10 2" xfId="30633" xr:uid="{AE6B2EC1-3E62-4025-BC8B-7AEF80A128F0}"/>
    <cellStyle name="40% - Ênfase3 11" xfId="15348" xr:uid="{79912826-FF0A-4532-8C4E-6BF2384504D2}"/>
    <cellStyle name="40% - Ênfase3 11 2" xfId="30653" xr:uid="{67C5A033-D113-4347-8EE6-0505C79AD073}"/>
    <cellStyle name="40% - Ênfase3 12" xfId="15367" xr:uid="{968833FB-0C3F-48A4-89C9-CF903B7EB411}"/>
    <cellStyle name="40% - Ênfase3 13" xfId="30677" xr:uid="{EF56789A-53EE-45D6-A878-16D9FE18805E}"/>
    <cellStyle name="40% - Ênfase3 14" xfId="30700" xr:uid="{26A9B2C6-5A7C-4003-B05A-3FC232E4F3E8}"/>
    <cellStyle name="40% - Ênfase3 15" xfId="30720" xr:uid="{7C20C47F-1F4E-4190-824C-4578BB331D59}"/>
    <cellStyle name="40% - Ênfase3 16" xfId="30740" xr:uid="{5B388BA5-6FC9-40C6-BC0D-B49CE044AA35}"/>
    <cellStyle name="40% - Ênfase3 17" xfId="30759" xr:uid="{6E83F270-D796-4585-90EB-67F96F3D6BAF}"/>
    <cellStyle name="40% - Ênfase3 18" xfId="30777" xr:uid="{E1D35313-6B81-4C3B-9B71-5893758FDE59}"/>
    <cellStyle name="40% - Ênfase3 2" xfId="61" xr:uid="{E21FBC26-EA57-4199-A2F2-08F2C8950245}"/>
    <cellStyle name="40% - Ênfase3 2 2" xfId="4482" xr:uid="{ABDF89B2-08E7-4616-99CE-5E433370B6CF}"/>
    <cellStyle name="40% - Ênfase3 2 2 2" xfId="12105" xr:uid="{4136B520-5171-4067-824F-43208011DBE9}"/>
    <cellStyle name="40% - Ênfase3 2 2 2 2" xfId="27410" xr:uid="{16D380BD-29C4-430F-9D35-DC1D95BD5230}"/>
    <cellStyle name="40% - Ênfase3 2 2 3" xfId="19788" xr:uid="{878FFDD0-28AA-4958-A3DC-778ABFC26A7E}"/>
    <cellStyle name="40% - Ênfase3 2 3" xfId="7710" xr:uid="{C4C5936A-6896-434D-B208-09B3282D3FEA}"/>
    <cellStyle name="40% - Ênfase3 2 3 2" xfId="23015" xr:uid="{827F6A7C-C9C3-41FB-A30F-FC5E269BA603}"/>
    <cellStyle name="40% - Ênfase3 2 4" xfId="15393" xr:uid="{5F0DE9D7-97A4-477F-BF09-A5E943106300}"/>
    <cellStyle name="40% - Ênfase3 3" xfId="93" xr:uid="{823E85E1-C845-4695-A510-C6A86BF3FF96}"/>
    <cellStyle name="40% - Ênfase3 3 2" xfId="7731" xr:uid="{4F8A78C1-320B-494F-92EA-F324F8E7C34E}"/>
    <cellStyle name="40% - Ênfase3 3 2 2" xfId="23036" xr:uid="{DF4E0698-43CD-4472-BA9A-FDABF42C9289}"/>
    <cellStyle name="40% - Ênfase3 3 3" xfId="15414" xr:uid="{3592974E-949F-4303-AA8C-EDBD929110E3}"/>
    <cellStyle name="40% - Ênfase3 4" xfId="7605" xr:uid="{6EFF2616-2E43-450B-BEE8-E45EAD4E4FEC}"/>
    <cellStyle name="40% - Ênfase3 4 2" xfId="15227" xr:uid="{BD45AB21-D441-4AD6-80C5-C8F96A9AC494}"/>
    <cellStyle name="40% - Ênfase3 4 2 2" xfId="30532" xr:uid="{14ACAAE9-7CBC-40F8-8D7D-C0708143A6CF}"/>
    <cellStyle name="40% - Ênfase3 4 3" xfId="22910" xr:uid="{1C2B5916-9508-40C1-BB7C-36000884B1CE}"/>
    <cellStyle name="40% - Ênfase3 5" xfId="7625" xr:uid="{75DA3A90-DBAB-4AB3-BEE1-E368E51A63B5}"/>
    <cellStyle name="40% - Ênfase3 5 2" xfId="15247" xr:uid="{BB8E48F3-E27B-4861-A6FD-06605431B07E}"/>
    <cellStyle name="40% - Ênfase3 5 2 2" xfId="30552" xr:uid="{CF092DA9-4BF6-4752-A0AE-019C886EA554}"/>
    <cellStyle name="40% - Ênfase3 5 3" xfId="22930" xr:uid="{375D16C3-9C55-4D4C-B953-7A7D8840B3E5}"/>
    <cellStyle name="40% - Ênfase3 6" xfId="7645" xr:uid="{58382E23-8F0A-4F91-BF71-5436523B2BBD}"/>
    <cellStyle name="40% - Ênfase3 6 2" xfId="15267" xr:uid="{16DCF89F-87A5-4810-8DE2-5856F96A4468}"/>
    <cellStyle name="40% - Ênfase3 6 2 2" xfId="30572" xr:uid="{303DC5A6-489B-4746-9B53-D6821C1489C4}"/>
    <cellStyle name="40% - Ênfase3 6 3" xfId="22950" xr:uid="{BA4F1350-95EC-4D26-A128-961A3BD65F1B}"/>
    <cellStyle name="40% - Ênfase3 7" xfId="7665" xr:uid="{14A522FC-FA39-46DB-9EE9-2978A08234B2}"/>
    <cellStyle name="40% - Ênfase3 7 2" xfId="15287" xr:uid="{E149A4A3-F42E-4345-B170-CCC0CF400B13}"/>
    <cellStyle name="40% - Ênfase3 7 2 2" xfId="30592" xr:uid="{EAFD1C8A-0E8B-4BC0-9AA1-59029FD404B2}"/>
    <cellStyle name="40% - Ênfase3 7 3" xfId="22970" xr:uid="{06220E9B-79A9-49C1-B9DB-5B7F4EFCE48A}"/>
    <cellStyle name="40% - Ênfase3 8" xfId="15307" xr:uid="{237F0668-A0E3-4EAA-A713-78C470333EF4}"/>
    <cellStyle name="40% - Ênfase3 8 2" xfId="30612" xr:uid="{2F139A2D-6D20-4006-B74D-57869B8327FE}"/>
    <cellStyle name="40% - Ênfase3 9" xfId="7684" xr:uid="{B8F4CF6D-463E-4ACF-99C2-C4542EAD1510}"/>
    <cellStyle name="40% - Ênfase3 9 2" xfId="22989" xr:uid="{83498B8A-5884-4E4A-A061-DCB96D9A7404}"/>
    <cellStyle name="40% - Ênfase4" xfId="32" builtinId="43" customBuiltin="1"/>
    <cellStyle name="40% - Ênfase4 10" xfId="15331" xr:uid="{AB3D7A2A-3E91-4DC3-8C87-1AAFA46612B8}"/>
    <cellStyle name="40% - Ênfase4 10 2" xfId="30636" xr:uid="{C1CE09DF-2B76-4039-B694-DB4251EF3593}"/>
    <cellStyle name="40% - Ênfase4 11" xfId="15351" xr:uid="{CA3758D9-FBAA-4BEF-93CF-97B1FEACE102}"/>
    <cellStyle name="40% - Ênfase4 11 2" xfId="30656" xr:uid="{2D34E176-B847-4698-938F-7F5419173D85}"/>
    <cellStyle name="40% - Ênfase4 12" xfId="15370" xr:uid="{6F212B32-3991-4624-8F46-3BE40DD4B6BB}"/>
    <cellStyle name="40% - Ênfase4 13" xfId="30680" xr:uid="{D996DA17-BE83-422A-887C-DCD23B078C4D}"/>
    <cellStyle name="40% - Ênfase4 14" xfId="30703" xr:uid="{45DB95B8-F376-4E19-812E-9DEA521FC3B7}"/>
    <cellStyle name="40% - Ênfase4 15" xfId="30723" xr:uid="{A599CF11-FA59-4643-BA5B-429ADC65A785}"/>
    <cellStyle name="40% - Ênfase4 16" xfId="30743" xr:uid="{B3A834CC-FA9D-485E-8710-9F4129B697D8}"/>
    <cellStyle name="40% - Ênfase4 17" xfId="30761" xr:uid="{DF01ACA0-C903-4162-A2BB-43F37C9EC9BD}"/>
    <cellStyle name="40% - Ênfase4 18" xfId="30780" xr:uid="{770C0244-1759-4B57-8499-E00E0A84DCDF}"/>
    <cellStyle name="40% - Ênfase4 2" xfId="64" xr:uid="{5048A325-BA3B-43EC-BAA0-B0322569058D}"/>
    <cellStyle name="40% - Ênfase4 2 2" xfId="4485" xr:uid="{50507D27-918B-46A5-B7A3-A56D1CAC5E5D}"/>
    <cellStyle name="40% - Ênfase4 2 2 2" xfId="12108" xr:uid="{A5C6C7C4-7DBB-4D9B-8CAD-FAA09EE640C1}"/>
    <cellStyle name="40% - Ênfase4 2 2 2 2" xfId="27413" xr:uid="{8F2DA3FE-9FA6-490C-A686-9A1726D308AD}"/>
    <cellStyle name="40% - Ênfase4 2 2 3" xfId="19791" xr:uid="{22E03E22-8EEA-4F3C-8EA6-4EC3B25BA23C}"/>
    <cellStyle name="40% - Ênfase4 2 3" xfId="7713" xr:uid="{77219045-44B4-4166-949D-E7C1B45055E1}"/>
    <cellStyle name="40% - Ênfase4 2 3 2" xfId="23018" xr:uid="{756487CD-3176-4145-B8CD-9939FB35A2A7}"/>
    <cellStyle name="40% - Ênfase4 2 4" xfId="15396" xr:uid="{0E3AE812-0C30-4374-A092-BF136B942DB6}"/>
    <cellStyle name="40% - Ênfase4 3" xfId="97" xr:uid="{BDD574E2-F7D4-4C31-AA63-8286EF09DF7A}"/>
    <cellStyle name="40% - Ênfase4 3 2" xfId="7734" xr:uid="{2F48D6D8-8292-4588-BDB3-1D13169FAA45}"/>
    <cellStyle name="40% - Ênfase4 3 2 2" xfId="23039" xr:uid="{B9F2D4CA-24D4-4336-B46A-152B31EB3A55}"/>
    <cellStyle name="40% - Ênfase4 3 3" xfId="15417" xr:uid="{0F5E5F66-619B-469D-B710-F17192CCF632}"/>
    <cellStyle name="40% - Ênfase4 4" xfId="7608" xr:uid="{40F37C7A-9D07-4C25-9E65-D0A2B0F58AAA}"/>
    <cellStyle name="40% - Ênfase4 4 2" xfId="15230" xr:uid="{02D26C8F-86CB-4D0A-ACA3-237911E82529}"/>
    <cellStyle name="40% - Ênfase4 4 2 2" xfId="30535" xr:uid="{D0CD7EB3-9FCE-4346-9298-4CE38FAD7762}"/>
    <cellStyle name="40% - Ênfase4 4 3" xfId="22913" xr:uid="{449A7239-B20B-4437-999E-6904BB61127C}"/>
    <cellStyle name="40% - Ênfase4 5" xfId="7628" xr:uid="{F5E8091A-63F0-4A20-8612-074C030D85CD}"/>
    <cellStyle name="40% - Ênfase4 5 2" xfId="15250" xr:uid="{21CC078C-F928-4A58-A4E9-B24D8DC1BD85}"/>
    <cellStyle name="40% - Ênfase4 5 2 2" xfId="30555" xr:uid="{7CD5F20B-0908-4039-A4B8-29C8072F1415}"/>
    <cellStyle name="40% - Ênfase4 5 3" xfId="22933" xr:uid="{BF192E3A-5AF2-4983-A203-58232F82C5BD}"/>
    <cellStyle name="40% - Ênfase4 6" xfId="7648" xr:uid="{664946DE-BE98-48CB-B096-60EC2EA86B33}"/>
    <cellStyle name="40% - Ênfase4 6 2" xfId="15270" xr:uid="{899E0A3C-BEE6-460B-8230-192FDC8B7FCD}"/>
    <cellStyle name="40% - Ênfase4 6 2 2" xfId="30575" xr:uid="{6C1CBFDF-3090-411B-8D90-FF00E2DE92A7}"/>
    <cellStyle name="40% - Ênfase4 6 3" xfId="22953" xr:uid="{218ED505-FB6B-4660-ADD3-78F59BA6CFC5}"/>
    <cellStyle name="40% - Ênfase4 7" xfId="7668" xr:uid="{B0FDE779-F8E4-41A2-A7C0-07A92242090D}"/>
    <cellStyle name="40% - Ênfase4 7 2" xfId="15290" xr:uid="{35B0CD16-45D2-4341-9930-C385D9631554}"/>
    <cellStyle name="40% - Ênfase4 7 2 2" xfId="30595" xr:uid="{734A4588-91A3-4D21-81FA-9F53137FDE1A}"/>
    <cellStyle name="40% - Ênfase4 7 3" xfId="22973" xr:uid="{AB9BF293-0D61-424B-B37B-430913463942}"/>
    <cellStyle name="40% - Ênfase4 8" xfId="15310" xr:uid="{3A2A450E-F557-48AA-B051-BAB07725C9E6}"/>
    <cellStyle name="40% - Ênfase4 8 2" xfId="30615" xr:uid="{FCB6CFD4-AFCB-45BA-BA22-A18A57A88FD8}"/>
    <cellStyle name="40% - Ênfase4 9" xfId="7687" xr:uid="{D70BD4A4-DE8B-4AEB-8944-712EF80ACD6D}"/>
    <cellStyle name="40% - Ênfase4 9 2" xfId="22992" xr:uid="{52536D62-09C5-47AF-B7B2-A1DF8817C713}"/>
    <cellStyle name="40% - Ênfase5" xfId="36" builtinId="47" customBuiltin="1"/>
    <cellStyle name="40% - Ênfase5 10" xfId="15334" xr:uid="{4115E8C3-B3F5-4C20-B2A6-7CE943F697CF}"/>
    <cellStyle name="40% - Ênfase5 10 2" xfId="30639" xr:uid="{E3DBE8F2-0325-4B6E-8085-FCD273489432}"/>
    <cellStyle name="40% - Ênfase5 11" xfId="15354" xr:uid="{162241CD-40EA-44BF-BF00-7870FB6A8A10}"/>
    <cellStyle name="40% - Ênfase5 11 2" xfId="30659" xr:uid="{E6C503F3-7FEB-45A5-8B9D-519340C7F0FF}"/>
    <cellStyle name="40% - Ênfase5 12" xfId="15373" xr:uid="{425A9F0F-8B1F-4217-9AA9-32077991FCC7}"/>
    <cellStyle name="40% - Ênfase5 13" xfId="30683" xr:uid="{195ADEDB-901A-42DE-AE35-C11BB8FB9924}"/>
    <cellStyle name="40% - Ênfase5 14" xfId="30706" xr:uid="{61A890E4-8959-48B0-BC80-6B24C506F8E4}"/>
    <cellStyle name="40% - Ênfase5 15" xfId="30726" xr:uid="{EB8A4B53-862F-40FE-A746-1B77CD6AA0E3}"/>
    <cellStyle name="40% - Ênfase5 16" xfId="30746" xr:uid="{BD85F54E-9F7F-41CC-AE5F-95ABFF6E2377}"/>
    <cellStyle name="40% - Ênfase5 17" xfId="30763" xr:uid="{63D44532-6EBF-4410-8B4A-535260674287}"/>
    <cellStyle name="40% - Ênfase5 18" xfId="30783" xr:uid="{2AD3623E-3DBF-4DC5-BF51-A9C71AD5D6D3}"/>
    <cellStyle name="40% - Ênfase5 2" xfId="67" xr:uid="{AA0E317B-D945-4C9F-8F13-A3E6780A18C7}"/>
    <cellStyle name="40% - Ênfase5 2 2" xfId="4488" xr:uid="{86852D8B-6F9E-432C-B31F-862A692AFE97}"/>
    <cellStyle name="40% - Ênfase5 2 2 2" xfId="12111" xr:uid="{334B8111-CCEA-4B97-8D90-ACE979FB094D}"/>
    <cellStyle name="40% - Ênfase5 2 2 2 2" xfId="27416" xr:uid="{C69FCF4D-F27D-4D89-812B-AAE2312E02CC}"/>
    <cellStyle name="40% - Ênfase5 2 2 3" xfId="19794" xr:uid="{4062F7A2-00C3-48BD-ACB2-51A33BBD1512}"/>
    <cellStyle name="40% - Ênfase5 2 3" xfId="7716" xr:uid="{79225996-696D-4251-8C8F-429EDCDE5A97}"/>
    <cellStyle name="40% - Ênfase5 2 3 2" xfId="23021" xr:uid="{E99CB213-D731-4311-9FAA-D02C7BBC4A6D}"/>
    <cellStyle name="40% - Ênfase5 2 4" xfId="15399" xr:uid="{F469ED5C-DF78-423E-9FE6-9A777922C234}"/>
    <cellStyle name="40% - Ênfase5 3" xfId="100" xr:uid="{74EFA2C1-4F5D-40D8-9B51-999FD34AAB62}"/>
    <cellStyle name="40% - Ênfase5 3 2" xfId="7736" xr:uid="{720583D8-A07B-474D-A9EE-37A273E216DA}"/>
    <cellStyle name="40% - Ênfase5 3 2 2" xfId="23041" xr:uid="{F4B98A52-4C03-4491-8E2D-71810F33EB2B}"/>
    <cellStyle name="40% - Ênfase5 3 3" xfId="15419" xr:uid="{6593EF63-F455-46E8-92BF-D34900564930}"/>
    <cellStyle name="40% - Ênfase5 4" xfId="7611" xr:uid="{AED1F1A0-F6B3-494E-8449-3475669064BB}"/>
    <cellStyle name="40% - Ênfase5 4 2" xfId="15233" xr:uid="{97D425A2-9108-493A-8516-F4075419E098}"/>
    <cellStyle name="40% - Ênfase5 4 2 2" xfId="30538" xr:uid="{2703080C-748C-4A52-BE47-7484433A11C4}"/>
    <cellStyle name="40% - Ênfase5 4 3" xfId="22916" xr:uid="{F74478B8-2C64-4771-B2B3-3F7EC63C83C8}"/>
    <cellStyle name="40% - Ênfase5 5" xfId="7631" xr:uid="{627EE299-3BC8-4BE6-B9F9-2521A133BB6D}"/>
    <cellStyle name="40% - Ênfase5 5 2" xfId="15253" xr:uid="{99C385CA-907A-4F3A-88D0-D128F98230FF}"/>
    <cellStyle name="40% - Ênfase5 5 2 2" xfId="30558" xr:uid="{1A27B886-DE5E-476B-BEA5-10AE75B018DF}"/>
    <cellStyle name="40% - Ênfase5 5 3" xfId="22936" xr:uid="{DD4FCC56-3784-43C1-B8D6-8D3D71531148}"/>
    <cellStyle name="40% - Ênfase5 6" xfId="7651" xr:uid="{D2F09138-9CFD-4F3B-8A36-872985327B4D}"/>
    <cellStyle name="40% - Ênfase5 6 2" xfId="15273" xr:uid="{307038E1-361F-4F2C-9755-15E0D9151FF2}"/>
    <cellStyle name="40% - Ênfase5 6 2 2" xfId="30578" xr:uid="{DA817E0C-BF9E-441A-8B3B-5F607F89A3CC}"/>
    <cellStyle name="40% - Ênfase5 6 3" xfId="22956" xr:uid="{CD94CC05-3A49-4AE7-AE9B-3D1E1A27F8EA}"/>
    <cellStyle name="40% - Ênfase5 7" xfId="7671" xr:uid="{3113EE74-9EFD-411A-AFE1-B7025CC9D345}"/>
    <cellStyle name="40% - Ênfase5 7 2" xfId="15293" xr:uid="{0C349605-663B-461F-AF39-353CC7771615}"/>
    <cellStyle name="40% - Ênfase5 7 2 2" xfId="30598" xr:uid="{A2D8B838-CDA0-481C-97AD-F63AE13BF239}"/>
    <cellStyle name="40% - Ênfase5 7 3" xfId="22976" xr:uid="{CF8561E6-5C97-40D8-9149-47F2881B1728}"/>
    <cellStyle name="40% - Ênfase5 8" xfId="15313" xr:uid="{7F6BC76F-7BD8-49DB-A606-4BEDD2FE0167}"/>
    <cellStyle name="40% - Ênfase5 8 2" xfId="30618" xr:uid="{2E4F66A8-A311-453A-ABF4-9ED798C08D20}"/>
    <cellStyle name="40% - Ênfase5 9" xfId="7690" xr:uid="{ACAC00C3-BE5A-4247-B529-EF805EC3F960}"/>
    <cellStyle name="40% - Ênfase5 9 2" xfId="22995" xr:uid="{D57B03D3-1934-4D97-88C9-1C656991FFC9}"/>
    <cellStyle name="40% - Ênfase6" xfId="40" builtinId="51" customBuiltin="1"/>
    <cellStyle name="40% - Ênfase6 10" xfId="15337" xr:uid="{DD1EC42C-BD17-4CC0-8E57-AD9EC157C76F}"/>
    <cellStyle name="40% - Ênfase6 10 2" xfId="30642" xr:uid="{1A97884F-9F8F-40B1-8B82-1306DE9401D8}"/>
    <cellStyle name="40% - Ênfase6 11" xfId="15357" xr:uid="{0745A41E-B3E1-447D-A780-C6E74998A07F}"/>
    <cellStyle name="40% - Ênfase6 11 2" xfId="30662" xr:uid="{ACB4954E-AF06-4C96-9DB7-FF6F9239424A}"/>
    <cellStyle name="40% - Ênfase6 12" xfId="15376" xr:uid="{D61A9301-A27E-4859-881C-81F7224495A2}"/>
    <cellStyle name="40% - Ênfase6 13" xfId="30686" xr:uid="{8E369D2C-9CA3-4FFA-B765-BA295C4942A6}"/>
    <cellStyle name="40% - Ênfase6 14" xfId="30709" xr:uid="{DB03CB31-3899-46C1-9851-31F260D44A4B}"/>
    <cellStyle name="40% - Ênfase6 15" xfId="30729" xr:uid="{7E740EBE-4119-4E0C-BE9F-EF7060BD5D1E}"/>
    <cellStyle name="40% - Ênfase6 16" xfId="30749" xr:uid="{8CC14937-D46E-4442-84D8-A8BC04A50257}"/>
    <cellStyle name="40% - Ênfase6 17" xfId="30765" xr:uid="{083CDEC5-211F-4A82-92D4-447EF20D659D}"/>
    <cellStyle name="40% - Ênfase6 18" xfId="30786" xr:uid="{2C5EE178-E806-4B0C-8C63-99C464359843}"/>
    <cellStyle name="40% - Ênfase6 2" xfId="70" xr:uid="{551201B5-488A-431E-9814-7D53ED244D63}"/>
    <cellStyle name="40% - Ênfase6 2 2" xfId="4491" xr:uid="{619079B8-38F4-4136-B8DA-33F7D3948FF9}"/>
    <cellStyle name="40% - Ênfase6 2 2 2" xfId="12114" xr:uid="{2AA5385A-AF70-49BA-8BAD-AC71BADC656C}"/>
    <cellStyle name="40% - Ênfase6 2 2 2 2" xfId="27419" xr:uid="{3D66CD24-80D5-4AEC-9535-6A5D5B4D9AC0}"/>
    <cellStyle name="40% - Ênfase6 2 2 3" xfId="19797" xr:uid="{BBD6DA99-A7F1-49ED-B087-F5D10C6FAB80}"/>
    <cellStyle name="40% - Ênfase6 2 3" xfId="7719" xr:uid="{E47DB80B-4FF8-445E-9DEF-44A9D179DD4E}"/>
    <cellStyle name="40% - Ênfase6 2 3 2" xfId="23024" xr:uid="{61971023-2E69-4839-A552-806764310C5B}"/>
    <cellStyle name="40% - Ênfase6 2 4" xfId="15402" xr:uid="{A2D694CD-6A1B-44A3-A6B7-EB549B458B11}"/>
    <cellStyle name="40% - Ênfase6 3" xfId="103" xr:uid="{5B8E5E21-B90E-438E-9143-1FD0D3C98BF5}"/>
    <cellStyle name="40% - Ênfase6 3 2" xfId="7738" xr:uid="{26EB2942-E6F2-4FF7-86CD-2383E8F06290}"/>
    <cellStyle name="40% - Ênfase6 3 2 2" xfId="23043" xr:uid="{4ED5DE91-75CF-4A1E-944B-147985292DD9}"/>
    <cellStyle name="40% - Ênfase6 3 3" xfId="15421" xr:uid="{CED9909D-F25B-47A0-82FB-2CECC8781BAC}"/>
    <cellStyle name="40% - Ênfase6 4" xfId="7614" xr:uid="{711A43B4-13F4-4AB6-866A-CA78399B48A6}"/>
    <cellStyle name="40% - Ênfase6 4 2" xfId="15236" xr:uid="{0FF4231D-FC8C-4418-90F9-001E764B1F66}"/>
    <cellStyle name="40% - Ênfase6 4 2 2" xfId="30541" xr:uid="{CA28246F-70D8-4A8E-84AB-58212C9FBA0C}"/>
    <cellStyle name="40% - Ênfase6 4 3" xfId="22919" xr:uid="{2FFAB06C-2E09-4287-B6E9-0C81B43328DE}"/>
    <cellStyle name="40% - Ênfase6 5" xfId="7634" xr:uid="{88778F8C-62C0-4E32-A78A-158EAC7D15B3}"/>
    <cellStyle name="40% - Ênfase6 5 2" xfId="15256" xr:uid="{441D7980-D411-4184-9B16-6B6944BE3516}"/>
    <cellStyle name="40% - Ênfase6 5 2 2" xfId="30561" xr:uid="{6D941E0B-A884-4B73-B2C0-29D9CB4EE6E0}"/>
    <cellStyle name="40% - Ênfase6 5 3" xfId="22939" xr:uid="{5ACDDE83-E47F-4A5C-AC1D-591F41EEE7DF}"/>
    <cellStyle name="40% - Ênfase6 6" xfId="7654" xr:uid="{CC832719-0C13-485C-8F62-3D6EB4E5BBE3}"/>
    <cellStyle name="40% - Ênfase6 6 2" xfId="15276" xr:uid="{3AD22C27-AE62-45C8-B9EA-E418C2B914BF}"/>
    <cellStyle name="40% - Ênfase6 6 2 2" xfId="30581" xr:uid="{1EB80099-0059-48BF-9A4B-CED6198E181D}"/>
    <cellStyle name="40% - Ênfase6 6 3" xfId="22959" xr:uid="{7C8A2615-D3C0-44F9-ABB1-247277412103}"/>
    <cellStyle name="40% - Ênfase6 7" xfId="7674" xr:uid="{C24D2783-A835-4CB9-B9D3-7FE0A7CD2ED3}"/>
    <cellStyle name="40% - Ênfase6 7 2" xfId="15296" xr:uid="{272D15E5-B5DA-47CF-A214-8684BE90616E}"/>
    <cellStyle name="40% - Ênfase6 7 2 2" xfId="30601" xr:uid="{2F15F91E-C23B-4B2B-8DD8-CE6D9FE27666}"/>
    <cellStyle name="40% - Ênfase6 7 3" xfId="22979" xr:uid="{AAB6F918-1A35-48A9-9BA1-FE5789C1DBF7}"/>
    <cellStyle name="40% - Ênfase6 8" xfId="15316" xr:uid="{A56D1209-3CDE-4239-97C9-3015292EF673}"/>
    <cellStyle name="40% - Ênfase6 8 2" xfId="30621" xr:uid="{F6158336-AAB5-4047-A495-A3A652F03790}"/>
    <cellStyle name="40% - Ênfase6 9" xfId="7693" xr:uid="{36467800-2470-4BD6-B893-F5BB50829F5E}"/>
    <cellStyle name="40% - Ênfase6 9 2" xfId="22998" xr:uid="{BF8D4F45-55C4-41CB-BF72-4172D267AC1E}"/>
    <cellStyle name="60% - Ênfase1" xfId="21" builtinId="32" customBuiltin="1"/>
    <cellStyle name="60% - Ênfase1 10" xfId="7679" xr:uid="{30099B8D-10C7-4F7B-830B-811F312F67DF}"/>
    <cellStyle name="60% - Ênfase1 10 2" xfId="22984" xr:uid="{CBFFACB9-C649-41CD-8A5D-4A3D398E1F74}"/>
    <cellStyle name="60% - Ênfase1 11" xfId="15323" xr:uid="{50029818-197D-418A-B0AD-13AB5294EE54}"/>
    <cellStyle name="60% - Ênfase1 11 2" xfId="30628" xr:uid="{5A2897F0-7A0D-4F4C-8B08-865EFD5BD98F}"/>
    <cellStyle name="60% - Ênfase1 12" xfId="15343" xr:uid="{25272008-F03E-47FE-B822-16758850DB92}"/>
    <cellStyle name="60% - Ênfase1 12 2" xfId="30648" xr:uid="{42F5BD34-40CF-4E07-8B2A-F5A102818CF6}"/>
    <cellStyle name="60% - Ênfase1 13" xfId="15362" xr:uid="{0D8B5904-3289-4E68-A273-30D0D1BAE7F3}"/>
    <cellStyle name="60% - Ênfase1 14" xfId="30672" xr:uid="{903602BD-6D07-495D-886F-96CA71F25885}"/>
    <cellStyle name="60% - Ênfase1 15" xfId="30695" xr:uid="{6E139971-A31E-4598-930D-B929DB7374ED}"/>
    <cellStyle name="60% - Ênfase1 16" xfId="30715" xr:uid="{7C372799-EECE-4110-ADCC-F6B66CF51DC0}"/>
    <cellStyle name="60% - Ênfase1 17" xfId="30735" xr:uid="{622974F9-6A52-427C-A577-3A548D8D6F60}"/>
    <cellStyle name="60% - Ênfase1 18" xfId="30772" xr:uid="{5A9C303E-0380-48C3-BECE-95FAA3C1D4A1}"/>
    <cellStyle name="60% - Ênfase1 2" xfId="56" xr:uid="{89BA4DFB-B97E-4BE4-AEA3-2E41EC6B4D83}"/>
    <cellStyle name="60% - Ênfase1 2 2" xfId="4477" xr:uid="{20E7ECBD-EE79-4F0D-B281-C598456EC0B6}"/>
    <cellStyle name="60% - Ênfase1 2 2 2" xfId="12100" xr:uid="{07A51723-F335-4CDB-92B0-E1EBD58C73E7}"/>
    <cellStyle name="60% - Ênfase1 2 2 2 2" xfId="27405" xr:uid="{BD78B9DB-2CEA-4437-A7EE-BB1B778C112C}"/>
    <cellStyle name="60% - Ênfase1 2 2 3" xfId="19783" xr:uid="{BA1AB4A5-E791-47AB-B105-0B53227561B0}"/>
    <cellStyle name="60% - Ênfase1 2 3" xfId="4382" xr:uid="{704BD46D-92C8-4384-88B0-1F75CAF925E6}"/>
    <cellStyle name="60% - Ênfase1 2 4" xfId="7705" xr:uid="{F6144A39-0348-43C2-B94D-88718E2231D2}"/>
    <cellStyle name="60% - Ênfase1 2 4 2" xfId="23010" xr:uid="{835A5CB6-1C2C-456F-8269-686CC8646EDE}"/>
    <cellStyle name="60% - Ênfase1 2 5" xfId="15388" xr:uid="{2445EFBA-BF89-4862-B32B-04DD8DB0C873}"/>
    <cellStyle name="60% - Ênfase1 3" xfId="86" xr:uid="{ADF7DE06-706D-42E6-A9BC-131BD16A1476}"/>
    <cellStyle name="60% - Ênfase1 4" xfId="4390" xr:uid="{4994C91D-18D2-4A5D-A3F8-53361C11790B}"/>
    <cellStyle name="60% - Ênfase1 4 2" xfId="12017" xr:uid="{9346A2A0-A666-4699-B9B2-A7A43691BD86}"/>
    <cellStyle name="60% - Ênfase1 4 2 2" xfId="27322" xr:uid="{A2F8FCB5-428F-4075-9CE8-E19992E47EA8}"/>
    <cellStyle name="60% - Ênfase1 4 3" xfId="19700" xr:uid="{9BFD42EA-4345-43ED-A1C3-E49F4B2F5DAB}"/>
    <cellStyle name="60% - Ênfase1 5" xfId="7600" xr:uid="{E741070C-38C4-4735-B6BA-05B3BEF37EB4}"/>
    <cellStyle name="60% - Ênfase1 5 2" xfId="15222" xr:uid="{AABBDB3C-B70E-4432-A21F-D55835E0D5A7}"/>
    <cellStyle name="60% - Ênfase1 5 2 2" xfId="30527" xr:uid="{903F3981-F553-4AF6-A3FC-3208F475E831}"/>
    <cellStyle name="60% - Ênfase1 5 3" xfId="22905" xr:uid="{D516C1B8-C436-4099-A849-54B262E2B650}"/>
    <cellStyle name="60% - Ênfase1 6" xfId="7620" xr:uid="{D74A1E2A-8EE5-4EFF-9F4F-1DE3E86159A2}"/>
    <cellStyle name="60% - Ênfase1 6 2" xfId="15242" xr:uid="{DE98A23B-1540-4867-8F55-B9A6EE58EE9B}"/>
    <cellStyle name="60% - Ênfase1 6 2 2" xfId="30547" xr:uid="{81E7DF8F-8247-4795-905F-806F2F99AA55}"/>
    <cellStyle name="60% - Ênfase1 6 3" xfId="22925" xr:uid="{9A59E8D7-9F43-4A82-85AB-7107487E3FF5}"/>
    <cellStyle name="60% - Ênfase1 7" xfId="7640" xr:uid="{36BA6A88-7ED0-4ADC-A7A9-EDC31FE35499}"/>
    <cellStyle name="60% - Ênfase1 7 2" xfId="15262" xr:uid="{20964130-0F2E-496F-961C-A2440C095192}"/>
    <cellStyle name="60% - Ênfase1 7 2 2" xfId="30567" xr:uid="{10658D7C-310C-4D60-AC5E-D09FFA339D3F}"/>
    <cellStyle name="60% - Ênfase1 7 3" xfId="22945" xr:uid="{A5E20A3A-D27D-416D-AFF1-3DA624D1BE64}"/>
    <cellStyle name="60% - Ênfase1 8" xfId="7660" xr:uid="{72F497DD-A483-42AE-99D8-A04BF36073EC}"/>
    <cellStyle name="60% - Ênfase1 8 2" xfId="15282" xr:uid="{02605457-72D2-4FC1-A430-9671DF0D92C0}"/>
    <cellStyle name="60% - Ênfase1 8 2 2" xfId="30587" xr:uid="{83036F6E-F3F5-4633-AC35-97D4CC40692B}"/>
    <cellStyle name="60% - Ênfase1 8 3" xfId="22965" xr:uid="{74077464-E75F-42D3-831E-58BA664FB867}"/>
    <cellStyle name="60% - Ênfase1 9" xfId="15302" xr:uid="{D1BA93F0-8215-4BE2-9433-7EA57ED7963D}"/>
    <cellStyle name="60% - Ênfase1 9 2" xfId="30607" xr:uid="{718BA431-83DF-4AB3-B18D-F4B3BCE912CD}"/>
    <cellStyle name="60% - Ênfase2" xfId="25" builtinId="36" customBuiltin="1"/>
    <cellStyle name="60% - Ênfase2 10" xfId="7682" xr:uid="{53CE978C-7CEE-4CBB-912E-688C7EEB1A7A}"/>
    <cellStyle name="60% - Ênfase2 10 2" xfId="22987" xr:uid="{82A82207-C12D-4130-913A-40C7B0961ACE}"/>
    <cellStyle name="60% - Ênfase2 11" xfId="15326" xr:uid="{4FE457B7-72E8-49A2-9992-7F730A85BEB1}"/>
    <cellStyle name="60% - Ênfase2 11 2" xfId="30631" xr:uid="{3F811C87-9884-48B3-B939-C9D95A1740D9}"/>
    <cellStyle name="60% - Ênfase2 12" xfId="15346" xr:uid="{45444636-AA14-4C7F-BAB3-7B2D1C3B501D}"/>
    <cellStyle name="60% - Ênfase2 12 2" xfId="30651" xr:uid="{CCB680BC-318B-441F-B131-72229E774F82}"/>
    <cellStyle name="60% - Ênfase2 13" xfId="15365" xr:uid="{75BCBF04-BC09-4EDE-88A9-67B0A560CFEF}"/>
    <cellStyle name="60% - Ênfase2 14" xfId="30675" xr:uid="{0A947000-7F96-45CA-8A32-C8837EEDBB48}"/>
    <cellStyle name="60% - Ênfase2 15" xfId="30698" xr:uid="{89AA2B47-3404-461D-834B-072EC218CCE5}"/>
    <cellStyle name="60% - Ênfase2 16" xfId="30718" xr:uid="{768AAC5B-18B0-45F0-B34F-263870BD43BA}"/>
    <cellStyle name="60% - Ênfase2 17" xfId="30738" xr:uid="{7EBE8880-7A14-41CB-837C-B5960BD7FA38}"/>
    <cellStyle name="60% - Ênfase2 18" xfId="30775" xr:uid="{821AB3EF-5099-4432-B0D0-E8A9560293F7}"/>
    <cellStyle name="60% - Ênfase2 2" xfId="59" xr:uid="{5A608236-611C-492E-823C-289A7C6E1E4F}"/>
    <cellStyle name="60% - Ênfase2 2 2" xfId="4480" xr:uid="{0DE6D689-EB3B-46AB-B687-052443E587A1}"/>
    <cellStyle name="60% - Ênfase2 2 2 2" xfId="12103" xr:uid="{0F2FEB8E-439C-44F4-8CE4-9D3EA4CC0C11}"/>
    <cellStyle name="60% - Ênfase2 2 2 2 2" xfId="27408" xr:uid="{4985B1E5-B8DF-4C72-BEF2-1B54F74175AF}"/>
    <cellStyle name="60% - Ênfase2 2 2 3" xfId="19786" xr:uid="{9BCF6439-6F99-4935-AA8E-8E01D54FFE1B}"/>
    <cellStyle name="60% - Ênfase2 2 3" xfId="4383" xr:uid="{DFB5267E-4AC3-45D6-A03B-BD1C3599FA45}"/>
    <cellStyle name="60% - Ênfase2 2 4" xfId="7708" xr:uid="{CD8FA8BD-7ACE-4F95-91B2-B399446D05CA}"/>
    <cellStyle name="60% - Ênfase2 2 4 2" xfId="23013" xr:uid="{CB8A0F5F-AF00-4C1E-8822-5C8F2FC260B3}"/>
    <cellStyle name="60% - Ênfase2 2 5" xfId="15391" xr:uid="{CBFB94EA-648C-4D22-A036-43FEB9C6819F}"/>
    <cellStyle name="60% - Ênfase2 3" xfId="90" xr:uid="{F8CB6255-E834-4419-A02E-69B24F502FFD}"/>
    <cellStyle name="60% - Ênfase2 4" xfId="4391" xr:uid="{5EF97E0E-DF27-43D1-967D-E37A974285FE}"/>
    <cellStyle name="60% - Ênfase2 4 2" xfId="12018" xr:uid="{3CCD516E-2C8E-474E-BACA-95ED4E802857}"/>
    <cellStyle name="60% - Ênfase2 4 2 2" xfId="27323" xr:uid="{E3B28649-A739-475A-B6E5-B8130AB7E99C}"/>
    <cellStyle name="60% - Ênfase2 4 3" xfId="19701" xr:uid="{FA87F92E-7389-4B90-8BE0-C3BDE7F185B7}"/>
    <cellStyle name="60% - Ênfase2 5" xfId="7603" xr:uid="{EADEB83D-20D3-4DB7-9A93-F232FAD07040}"/>
    <cellStyle name="60% - Ênfase2 5 2" xfId="15225" xr:uid="{21EE204B-4036-484D-AA61-93A50A6B1F06}"/>
    <cellStyle name="60% - Ênfase2 5 2 2" xfId="30530" xr:uid="{40007CF0-4812-4A17-8BED-D65788D13521}"/>
    <cellStyle name="60% - Ênfase2 5 3" xfId="22908" xr:uid="{867185A0-3D6F-432D-8DE2-DC7FFCBFD912}"/>
    <cellStyle name="60% - Ênfase2 6" xfId="7623" xr:uid="{723D370B-B2E4-42C2-BC67-B7AE7D9C95B8}"/>
    <cellStyle name="60% - Ênfase2 6 2" xfId="15245" xr:uid="{48B27DD6-95EB-4740-80DD-D156781801EA}"/>
    <cellStyle name="60% - Ênfase2 6 2 2" xfId="30550" xr:uid="{49025BDB-68FC-4AC1-9F52-C69523836864}"/>
    <cellStyle name="60% - Ênfase2 6 3" xfId="22928" xr:uid="{D7C1A37B-80A6-44D1-B1A6-EBBC8A185A18}"/>
    <cellStyle name="60% - Ênfase2 7" xfId="7643" xr:uid="{C06C9AD4-B337-42DC-A5DE-8466604FFC55}"/>
    <cellStyle name="60% - Ênfase2 7 2" xfId="15265" xr:uid="{E4E62EF7-173A-474D-BCDE-96F1186B51E8}"/>
    <cellStyle name="60% - Ênfase2 7 2 2" xfId="30570" xr:uid="{18297F2C-6014-4299-916E-B9D316807AA5}"/>
    <cellStyle name="60% - Ênfase2 7 3" xfId="22948" xr:uid="{82C202D5-1AA3-4784-BCA4-D25163E2C4DC}"/>
    <cellStyle name="60% - Ênfase2 8" xfId="7663" xr:uid="{A6EF727B-C5D4-4B76-A887-902412BCB9C9}"/>
    <cellStyle name="60% - Ênfase2 8 2" xfId="15285" xr:uid="{86D3912B-0A87-48B3-BECE-F0FE096E8837}"/>
    <cellStyle name="60% - Ênfase2 8 2 2" xfId="30590" xr:uid="{93496EDB-A2C7-414D-BC1D-FBFADB8F2479}"/>
    <cellStyle name="60% - Ênfase2 8 3" xfId="22968" xr:uid="{E92C95D0-BA4B-41DD-9C2E-A5740EA749A1}"/>
    <cellStyle name="60% - Ênfase2 9" xfId="15305" xr:uid="{E5C8838C-FEA4-4126-8329-E15F30444415}"/>
    <cellStyle name="60% - Ênfase2 9 2" xfId="30610" xr:uid="{4A6E8FEC-91EC-43A6-8E3C-5A3B70DF8B62}"/>
    <cellStyle name="60% - Ênfase3" xfId="29" builtinId="40" customBuiltin="1"/>
    <cellStyle name="60% - Ênfase3 10" xfId="7685" xr:uid="{5ED5E794-977A-464E-9D71-5DAB031918F2}"/>
    <cellStyle name="60% - Ênfase3 10 2" xfId="22990" xr:uid="{31D44B75-F33D-47CF-82B2-912E17CA34A3}"/>
    <cellStyle name="60% - Ênfase3 11" xfId="15329" xr:uid="{2E25B612-C63B-44B8-A75C-18D393C699E8}"/>
    <cellStyle name="60% - Ênfase3 11 2" xfId="30634" xr:uid="{EFFC66C4-5786-4B29-BAF4-4994FCAB384A}"/>
    <cellStyle name="60% - Ênfase3 12" xfId="15349" xr:uid="{CF41AE79-9D7C-4B2F-B145-8067F793511D}"/>
    <cellStyle name="60% - Ênfase3 12 2" xfId="30654" xr:uid="{1027D7A0-E225-4C5F-9AD4-2F50C4EC949A}"/>
    <cellStyle name="60% - Ênfase3 13" xfId="15368" xr:uid="{FCD4BFEF-C643-4ABF-AD6C-CE8B1E474AC0}"/>
    <cellStyle name="60% - Ênfase3 14" xfId="30678" xr:uid="{C786A22C-6523-4241-A4AD-CF6EB374F655}"/>
    <cellStyle name="60% - Ênfase3 15" xfId="30701" xr:uid="{B4439629-9A05-4232-A8EF-2DDEB89868F5}"/>
    <cellStyle name="60% - Ênfase3 16" xfId="30721" xr:uid="{D34D79AE-53A4-427F-89DA-D30A76D9EF77}"/>
    <cellStyle name="60% - Ênfase3 17" xfId="30741" xr:uid="{4A7F0E51-5FFB-400D-A8B7-4F2E9A268A3B}"/>
    <cellStyle name="60% - Ênfase3 18" xfId="30778" xr:uid="{E50C9557-111F-423A-9080-5E5B9FF1A7F4}"/>
    <cellStyle name="60% - Ênfase3 2" xfId="62" xr:uid="{E8979F81-612E-4218-AD51-892F51669EC7}"/>
    <cellStyle name="60% - Ênfase3 2 2" xfId="4483" xr:uid="{E0C885FA-7B48-48DD-BE75-9C42FFA734F3}"/>
    <cellStyle name="60% - Ênfase3 2 2 2" xfId="12106" xr:uid="{38F4B0CD-CF4B-4DD4-BD24-31A9FA037C95}"/>
    <cellStyle name="60% - Ênfase3 2 2 2 2" xfId="27411" xr:uid="{9328F9AE-9FFD-450F-8898-71B4CBB4BE06}"/>
    <cellStyle name="60% - Ênfase3 2 2 3" xfId="19789" xr:uid="{29E1A284-36B1-46DB-9D21-F8662E58E488}"/>
    <cellStyle name="60% - Ênfase3 2 3" xfId="83" xr:uid="{FCB2D65C-4F9D-4769-800B-356ACD0C3803}"/>
    <cellStyle name="60% - Ênfase3 2 4" xfId="7711" xr:uid="{808E723E-565E-466B-B2A2-DBC408A89878}"/>
    <cellStyle name="60% - Ênfase3 2 4 2" xfId="23016" xr:uid="{E744F6C6-1EB9-4014-9250-5E6307476337}"/>
    <cellStyle name="60% - Ênfase3 2 5" xfId="15394" xr:uid="{B7B8D88A-50C8-4298-82A7-8D5D67E692FB}"/>
    <cellStyle name="60% - Ênfase3 3" xfId="94" xr:uid="{59319366-1FE3-4C95-A03F-0C1C06DAACB1}"/>
    <cellStyle name="60% - Ênfase3 4" xfId="4392" xr:uid="{0DF37E44-1149-4070-8B7E-4AAC9CC6A34E}"/>
    <cellStyle name="60% - Ênfase3 4 2" xfId="12019" xr:uid="{0ED8EF92-6C51-42A9-B912-41618D4BFAC8}"/>
    <cellStyle name="60% - Ênfase3 4 2 2" xfId="27324" xr:uid="{BE063FFC-6DDC-47F2-9D9E-0E64FB0EC8EE}"/>
    <cellStyle name="60% - Ênfase3 4 3" xfId="19702" xr:uid="{241C34C7-D4A7-469F-9202-E81E16D6ED48}"/>
    <cellStyle name="60% - Ênfase3 5" xfId="7606" xr:uid="{78B995E6-856B-45B4-8213-6B40A4E5DE03}"/>
    <cellStyle name="60% - Ênfase3 5 2" xfId="15228" xr:uid="{9592870F-729D-4B44-95D0-B33931D193D3}"/>
    <cellStyle name="60% - Ênfase3 5 2 2" xfId="30533" xr:uid="{0C09A831-C93D-4C63-B7C6-34F374DBE9D1}"/>
    <cellStyle name="60% - Ênfase3 5 3" xfId="22911" xr:uid="{94076AD1-FB30-4822-BB34-4FE221BBF7DD}"/>
    <cellStyle name="60% - Ênfase3 6" xfId="7626" xr:uid="{7265BCDC-2275-4787-81D7-BA0FC9487543}"/>
    <cellStyle name="60% - Ênfase3 6 2" xfId="15248" xr:uid="{0F6191F7-A657-4515-8F3C-A1C9B7DFB3F2}"/>
    <cellStyle name="60% - Ênfase3 6 2 2" xfId="30553" xr:uid="{6F530B87-065D-4E68-A4B2-49C44528842C}"/>
    <cellStyle name="60% - Ênfase3 6 3" xfId="22931" xr:uid="{FCB8BF6E-13E1-44FD-A3A1-087F3B142729}"/>
    <cellStyle name="60% - Ênfase3 7" xfId="7646" xr:uid="{FAEBC7F1-5CCB-420E-89D0-049A02F63C7D}"/>
    <cellStyle name="60% - Ênfase3 7 2" xfId="15268" xr:uid="{7B417DE3-8A91-4B70-BAD6-D06A2C0EEE54}"/>
    <cellStyle name="60% - Ênfase3 7 2 2" xfId="30573" xr:uid="{685BB57E-8AAD-4652-B780-A00A85E1730C}"/>
    <cellStyle name="60% - Ênfase3 7 3" xfId="22951" xr:uid="{B412004A-E63E-48B9-9E9C-91F29B854EE5}"/>
    <cellStyle name="60% - Ênfase3 8" xfId="7666" xr:uid="{FAEFAF09-7E06-40AD-B326-5BDBAAFB128C}"/>
    <cellStyle name="60% - Ênfase3 8 2" xfId="15288" xr:uid="{46F6026D-27EC-4641-A38D-E6430D8F80E5}"/>
    <cellStyle name="60% - Ênfase3 8 2 2" xfId="30593" xr:uid="{7F99C27D-880B-4AD7-93ED-8A0560CD9AB4}"/>
    <cellStyle name="60% - Ênfase3 8 3" xfId="22971" xr:uid="{BA63B32B-469E-4183-A20F-0F860D604A3E}"/>
    <cellStyle name="60% - Ênfase3 9" xfId="15308" xr:uid="{15C8D6C8-CB8F-4176-AC60-0B403B48FBC2}"/>
    <cellStyle name="60% - Ênfase3 9 2" xfId="30613" xr:uid="{2C2ACC8E-7854-4325-A8C9-78F6197683ED}"/>
    <cellStyle name="60% - Ênfase4" xfId="33" builtinId="44" customBuiltin="1"/>
    <cellStyle name="60% - Ênfase4 10" xfId="7688" xr:uid="{82EE018E-C893-4A72-88A1-08880696E75D}"/>
    <cellStyle name="60% - Ênfase4 10 2" xfId="22993" xr:uid="{A57DBED4-1912-4395-94FA-025EAA662C90}"/>
    <cellStyle name="60% - Ênfase4 11" xfId="15332" xr:uid="{F5A880A5-F3D5-43FE-81D6-A3AE7294F04C}"/>
    <cellStyle name="60% - Ênfase4 11 2" xfId="30637" xr:uid="{F7C73200-D526-4973-ADB0-717F40E36DAF}"/>
    <cellStyle name="60% - Ênfase4 12" xfId="15352" xr:uid="{981C324B-8756-4D24-9269-6B0C4324B38E}"/>
    <cellStyle name="60% - Ênfase4 12 2" xfId="30657" xr:uid="{1D39590A-3FFC-437C-816A-789362CA797E}"/>
    <cellStyle name="60% - Ênfase4 13" xfId="15371" xr:uid="{DC58C1D6-2D43-4278-9A40-C43130BB0923}"/>
    <cellStyle name="60% - Ênfase4 14" xfId="30681" xr:uid="{A1C9A87A-919C-4477-86A6-DA57A4320890}"/>
    <cellStyle name="60% - Ênfase4 15" xfId="30704" xr:uid="{62ACC497-DDBF-484D-BD9C-21D2B0A71281}"/>
    <cellStyle name="60% - Ênfase4 16" xfId="30724" xr:uid="{326797A9-11B5-4419-B1FD-A8DF3CAC4D02}"/>
    <cellStyle name="60% - Ênfase4 17" xfId="30744" xr:uid="{90E90B1A-1431-4EE9-B07C-3B79D1D780CC}"/>
    <cellStyle name="60% - Ênfase4 18" xfId="30781" xr:uid="{3A5415B3-7582-4616-A2AD-8838AF1F92AD}"/>
    <cellStyle name="60% - Ênfase4 2" xfId="65" xr:uid="{96ECC7FB-557E-435C-8A36-702676AEE9F9}"/>
    <cellStyle name="60% - Ênfase4 2 2" xfId="4486" xr:uid="{A0F57CF5-FB20-4791-B6F4-6A2AF0B8ED14}"/>
    <cellStyle name="60% - Ênfase4 2 2 2" xfId="12109" xr:uid="{FFF39B1A-75D9-43DB-AE56-78A965BB5794}"/>
    <cellStyle name="60% - Ênfase4 2 2 2 2" xfId="27414" xr:uid="{25B6FD3E-5270-4C9F-95DF-6B6971BA808A}"/>
    <cellStyle name="60% - Ênfase4 2 2 3" xfId="19792" xr:uid="{EF29DC87-9FB4-4FA1-8E79-4BED84E7C5FE}"/>
    <cellStyle name="60% - Ênfase4 2 3" xfId="4384" xr:uid="{AD903A47-5FB2-4758-A1E9-D90104D1B87C}"/>
    <cellStyle name="60% - Ênfase4 2 4" xfId="7714" xr:uid="{4B8444D9-F5E1-4D5A-80B1-FAF06856C27F}"/>
    <cellStyle name="60% - Ênfase4 2 4 2" xfId="23019" xr:uid="{045E9C3E-1DD2-4964-9DBA-39EB3C476C14}"/>
    <cellStyle name="60% - Ênfase4 2 5" xfId="15397" xr:uid="{21869FAE-5937-4D3B-9470-DE981AFB87A2}"/>
    <cellStyle name="60% - Ênfase4 3" xfId="98" xr:uid="{0651CEC6-0EEF-40A2-8A3A-08D6E7B06211}"/>
    <cellStyle name="60% - Ênfase4 4" xfId="4393" xr:uid="{864F22DA-C429-4015-A90E-6E55FA91B6A4}"/>
    <cellStyle name="60% - Ênfase4 4 2" xfId="12020" xr:uid="{AFB84E2F-D62D-4284-B912-6AC6A022EF15}"/>
    <cellStyle name="60% - Ênfase4 4 2 2" xfId="27325" xr:uid="{10B75BEA-908C-492E-AE88-B891C43418A6}"/>
    <cellStyle name="60% - Ênfase4 4 3" xfId="19703" xr:uid="{5065C672-E2F1-4A3D-8B8D-EFE52958FB2D}"/>
    <cellStyle name="60% - Ênfase4 5" xfId="7609" xr:uid="{61D6480B-03EB-484B-89F8-190AA7864315}"/>
    <cellStyle name="60% - Ênfase4 5 2" xfId="15231" xr:uid="{26FEA5BA-07BB-4E39-9A13-760181198AF8}"/>
    <cellStyle name="60% - Ênfase4 5 2 2" xfId="30536" xr:uid="{9D2A9521-EC45-47D4-B133-6E54520C506E}"/>
    <cellStyle name="60% - Ênfase4 5 3" xfId="22914" xr:uid="{44636D39-1019-420A-858A-9DABDFDC7183}"/>
    <cellStyle name="60% - Ênfase4 6" xfId="7629" xr:uid="{769E5747-E225-42BA-9090-6669D52AA901}"/>
    <cellStyle name="60% - Ênfase4 6 2" xfId="15251" xr:uid="{F78278C2-D9B8-429C-B68C-602465C52009}"/>
    <cellStyle name="60% - Ênfase4 6 2 2" xfId="30556" xr:uid="{9887698C-DD0A-4869-A663-E11833E7D8FA}"/>
    <cellStyle name="60% - Ênfase4 6 3" xfId="22934" xr:uid="{C06BD0C0-0826-433E-8CE6-415EDEFB65AF}"/>
    <cellStyle name="60% - Ênfase4 7" xfId="7649" xr:uid="{9D87B487-A926-458A-AA05-0A22BB57FC36}"/>
    <cellStyle name="60% - Ênfase4 7 2" xfId="15271" xr:uid="{738D07AB-2CAB-47EC-8249-23B550547C7D}"/>
    <cellStyle name="60% - Ênfase4 7 2 2" xfId="30576" xr:uid="{C833430C-BEF4-4DCB-9A53-D8214875C04A}"/>
    <cellStyle name="60% - Ênfase4 7 3" xfId="22954" xr:uid="{1D9D0CF9-CBCD-427F-9D3B-C5EB92BE661D}"/>
    <cellStyle name="60% - Ênfase4 8" xfId="7669" xr:uid="{AA12DCE3-4838-4AB9-9233-5A03DF6D99FF}"/>
    <cellStyle name="60% - Ênfase4 8 2" xfId="15291" xr:uid="{A1202E6C-FC5F-443B-87FC-37E676F194D1}"/>
    <cellStyle name="60% - Ênfase4 8 2 2" xfId="30596" xr:uid="{E4F3C63A-FDD2-4DAB-831A-1DCEAD8D89C4}"/>
    <cellStyle name="60% - Ênfase4 8 3" xfId="22974" xr:uid="{47DB5009-71A6-4812-A9A6-AAB6B10F5061}"/>
    <cellStyle name="60% - Ênfase4 9" xfId="15311" xr:uid="{9FEA4BF8-9DEB-46E9-9FD8-3714FD133B7C}"/>
    <cellStyle name="60% - Ênfase4 9 2" xfId="30616" xr:uid="{92814A10-A461-44C1-95C7-E952B4CC8764}"/>
    <cellStyle name="60% - Ênfase5" xfId="37" builtinId="48" customBuiltin="1"/>
    <cellStyle name="60% - Ênfase5 10" xfId="7691" xr:uid="{97DE99B2-7C34-4834-AA1B-5224A729BF96}"/>
    <cellStyle name="60% - Ênfase5 10 2" xfId="22996" xr:uid="{081D7AA4-A909-4B66-8E66-F292715CF971}"/>
    <cellStyle name="60% - Ênfase5 11" xfId="15335" xr:uid="{25062809-A50E-4643-BD07-F9324FAFFC95}"/>
    <cellStyle name="60% - Ênfase5 11 2" xfId="30640" xr:uid="{8A54A3C8-B3BA-40FA-9F7C-AADBC3852A7B}"/>
    <cellStyle name="60% - Ênfase5 12" xfId="15355" xr:uid="{834356B5-CD24-4D55-B06F-8BA218A788CE}"/>
    <cellStyle name="60% - Ênfase5 12 2" xfId="30660" xr:uid="{C4D90B5C-6706-4F0B-9869-62BC7FE9EBA1}"/>
    <cellStyle name="60% - Ênfase5 13" xfId="15374" xr:uid="{46B564BD-0CE7-4C8A-B3AD-CC5BCDD547E8}"/>
    <cellStyle name="60% - Ênfase5 14" xfId="30684" xr:uid="{1EA4009B-EAC6-4D45-9623-8CF12F2E48A5}"/>
    <cellStyle name="60% - Ênfase5 15" xfId="30707" xr:uid="{ECFB0ABA-C875-415C-8C09-EC0C82AECF0F}"/>
    <cellStyle name="60% - Ênfase5 16" xfId="30727" xr:uid="{1FCCDBC5-BCFF-40F6-983D-77DD6C1D2E27}"/>
    <cellStyle name="60% - Ênfase5 17" xfId="30747" xr:uid="{65C04DA5-D4F7-4ACB-9E8F-1F3117C69499}"/>
    <cellStyle name="60% - Ênfase5 18" xfId="30784" xr:uid="{2B7DB83B-B7D8-4CE8-984E-A4B5C896A00A}"/>
    <cellStyle name="60% - Ênfase5 2" xfId="68" xr:uid="{867DA89F-1F64-419F-B332-25185552F97A}"/>
    <cellStyle name="60% - Ênfase5 2 2" xfId="4489" xr:uid="{FCB176E7-7F7E-47F5-BF4B-78E0FF4A375C}"/>
    <cellStyle name="60% - Ênfase5 2 2 2" xfId="12112" xr:uid="{81F6C093-B153-43C1-926F-E517A180FB0D}"/>
    <cellStyle name="60% - Ênfase5 2 2 2 2" xfId="27417" xr:uid="{7CCB4863-0CF2-48EC-A489-495EEB492420}"/>
    <cellStyle name="60% - Ênfase5 2 2 3" xfId="19795" xr:uid="{D099D630-4999-4D53-8593-B5C22F645F57}"/>
    <cellStyle name="60% - Ênfase5 2 3" xfId="4385" xr:uid="{D9657855-D295-4154-BB39-2F4D9A48F680}"/>
    <cellStyle name="60% - Ênfase5 2 4" xfId="7717" xr:uid="{4CACFBEB-FBFF-4E66-B913-14C338BB63D8}"/>
    <cellStyle name="60% - Ênfase5 2 4 2" xfId="23022" xr:uid="{5D66022F-8419-4811-B5BB-7616D4E250E2}"/>
    <cellStyle name="60% - Ênfase5 2 5" xfId="15400" xr:uid="{3B0D5978-3998-4A58-A4C0-83BC7FDB750A}"/>
    <cellStyle name="60% - Ênfase5 3" xfId="101" xr:uid="{932120EA-163D-49CC-88BF-D0770C055922}"/>
    <cellStyle name="60% - Ênfase5 4" xfId="4394" xr:uid="{4C077462-D390-4479-98B5-68363237E3F4}"/>
    <cellStyle name="60% - Ênfase5 4 2" xfId="12021" xr:uid="{608D545E-D817-4C1E-98FC-7C1C5A99444D}"/>
    <cellStyle name="60% - Ênfase5 4 2 2" xfId="27326" xr:uid="{7469E48D-EF8A-40C2-8335-5159394346BF}"/>
    <cellStyle name="60% - Ênfase5 4 3" xfId="19704" xr:uid="{9793645C-F46D-48B6-ACA9-F97062D4C6F3}"/>
    <cellStyle name="60% - Ênfase5 5" xfId="7612" xr:uid="{2A10A3EB-6689-4FBC-9EF9-4A2DE0178F43}"/>
    <cellStyle name="60% - Ênfase5 5 2" xfId="15234" xr:uid="{0A0B08C6-FC38-4AC2-80BB-80F0517DABE3}"/>
    <cellStyle name="60% - Ênfase5 5 2 2" xfId="30539" xr:uid="{45F0A994-47EF-457E-B7F6-BA39C1ADFC17}"/>
    <cellStyle name="60% - Ênfase5 5 3" xfId="22917" xr:uid="{16C872D2-1CA7-4C1B-8901-78D130867758}"/>
    <cellStyle name="60% - Ênfase5 6" xfId="7632" xr:uid="{ED771A52-1402-4BD4-84B6-8064C6CBD21F}"/>
    <cellStyle name="60% - Ênfase5 6 2" xfId="15254" xr:uid="{2A7FC122-090F-4707-9C9A-EF85A40B475E}"/>
    <cellStyle name="60% - Ênfase5 6 2 2" xfId="30559" xr:uid="{7D40BEF7-C88B-42C6-9E48-3AF73B182ABE}"/>
    <cellStyle name="60% - Ênfase5 6 3" xfId="22937" xr:uid="{15E71022-05ED-49D2-BD6A-C73F4EE0E2F2}"/>
    <cellStyle name="60% - Ênfase5 7" xfId="7652" xr:uid="{734CD3F1-778F-4071-90E3-5B9AB8BCA7DD}"/>
    <cellStyle name="60% - Ênfase5 7 2" xfId="15274" xr:uid="{91F6B02A-8E7E-4519-AC77-03B579F631AE}"/>
    <cellStyle name="60% - Ênfase5 7 2 2" xfId="30579" xr:uid="{F82905B4-E3A3-4B5C-8BA1-2449FA3AE660}"/>
    <cellStyle name="60% - Ênfase5 7 3" xfId="22957" xr:uid="{708FD374-B791-4F0F-9D45-1FF2E0DDDF75}"/>
    <cellStyle name="60% - Ênfase5 8" xfId="7672" xr:uid="{4AB9AA8C-D253-4131-AF2D-62BE00589318}"/>
    <cellStyle name="60% - Ênfase5 8 2" xfId="15294" xr:uid="{7954A54B-B436-4236-BF69-19EDBA1EA88D}"/>
    <cellStyle name="60% - Ênfase5 8 2 2" xfId="30599" xr:uid="{46C936A8-2A6A-4BFC-BECF-399B8BBEB889}"/>
    <cellStyle name="60% - Ênfase5 8 3" xfId="22977" xr:uid="{CE5A5FB0-1EF2-46D7-84B8-923426792629}"/>
    <cellStyle name="60% - Ênfase5 9" xfId="15314" xr:uid="{FA414292-2C06-4A04-95ED-16987DBF7211}"/>
    <cellStyle name="60% - Ênfase5 9 2" xfId="30619" xr:uid="{3C55CBB2-BB28-4B5C-BF74-A1482E79A2BD}"/>
    <cellStyle name="60% - Ênfase6" xfId="41" builtinId="52" customBuiltin="1"/>
    <cellStyle name="60% - Ênfase6 10" xfId="7694" xr:uid="{9F008709-2FE8-49E5-810C-FC1FE4CF1821}"/>
    <cellStyle name="60% - Ênfase6 10 2" xfId="22999" xr:uid="{DD4FF5CA-9B46-4FEB-8C26-4C10D78BB7C1}"/>
    <cellStyle name="60% - Ênfase6 11" xfId="15338" xr:uid="{B42AF3ED-30DB-432F-B279-BEAEECE4349C}"/>
    <cellStyle name="60% - Ênfase6 11 2" xfId="30643" xr:uid="{5DC12731-CF4B-4E78-921E-72567F1347F5}"/>
    <cellStyle name="60% - Ênfase6 12" xfId="15358" xr:uid="{BFDACEA3-EDFA-40A1-B6EA-9270764B9260}"/>
    <cellStyle name="60% - Ênfase6 12 2" xfId="30663" xr:uid="{8F14220C-B97B-4D2F-89D3-67BEDDAEF7F0}"/>
    <cellStyle name="60% - Ênfase6 13" xfId="15377" xr:uid="{80A4FA2A-D5FC-48D7-A5B4-DAF5A0C1AE7D}"/>
    <cellStyle name="60% - Ênfase6 14" xfId="30687" xr:uid="{A5456F43-02CF-449F-B2F1-07CAC77D6FA1}"/>
    <cellStyle name="60% - Ênfase6 15" xfId="30710" xr:uid="{2A8BFA4E-B9AF-457E-9B8B-58A0D072FC1C}"/>
    <cellStyle name="60% - Ênfase6 16" xfId="30730" xr:uid="{59A81642-A45E-44A5-9C06-95B81284D3FB}"/>
    <cellStyle name="60% - Ênfase6 17" xfId="30750" xr:uid="{4A3B1D87-0882-4FCB-9D28-D2719542ED29}"/>
    <cellStyle name="60% - Ênfase6 18" xfId="30787" xr:uid="{18D3088C-AA44-4C70-A733-B3DD8C251ADC}"/>
    <cellStyle name="60% - Ênfase6 2" xfId="71" xr:uid="{16256AA8-9EF1-433C-9EC9-205956435394}"/>
    <cellStyle name="60% - Ênfase6 2 2" xfId="4492" xr:uid="{9CDA1164-B02C-4D98-9AA4-1853D8B4B4C2}"/>
    <cellStyle name="60% - Ênfase6 2 2 2" xfId="12115" xr:uid="{DD17F7B6-21FF-4A0A-B235-2826A8C25419}"/>
    <cellStyle name="60% - Ênfase6 2 2 2 2" xfId="27420" xr:uid="{3A0EA5B2-026F-4DB9-AAE4-E455430F5C1B}"/>
    <cellStyle name="60% - Ênfase6 2 2 3" xfId="19798" xr:uid="{4A3D81DD-FE15-44E0-A8B4-F17489D7B13D}"/>
    <cellStyle name="60% - Ênfase6 2 3" xfId="4386" xr:uid="{9422D138-757E-4AC2-B6CF-7694B8D8C6DD}"/>
    <cellStyle name="60% - Ênfase6 2 4" xfId="7720" xr:uid="{FED8C201-59A7-47CD-B0BE-3CF978AB2733}"/>
    <cellStyle name="60% - Ênfase6 2 4 2" xfId="23025" xr:uid="{1DE38FCE-6AA5-4E0A-B574-80989586843E}"/>
    <cellStyle name="60% - Ênfase6 2 5" xfId="15403" xr:uid="{3B5AE2F5-9669-4558-B0AD-5A8BD7C8B395}"/>
    <cellStyle name="60% - Ênfase6 3" xfId="104" xr:uid="{72FC42C3-768B-4FF1-8400-4C31F766EEA3}"/>
    <cellStyle name="60% - Ênfase6 4" xfId="4395" xr:uid="{E0B41019-C473-4FA9-8EAB-ADD5DA4427C7}"/>
    <cellStyle name="60% - Ênfase6 4 2" xfId="12022" xr:uid="{0A8D8DBB-F927-4749-8CA3-C73C893DFC88}"/>
    <cellStyle name="60% - Ênfase6 4 2 2" xfId="27327" xr:uid="{BF00E91C-41A1-40D6-B0C3-7D2FEF5415F1}"/>
    <cellStyle name="60% - Ênfase6 4 3" xfId="19705" xr:uid="{E85A6A06-893A-4DBE-A48F-4C5D5EDD2E4F}"/>
    <cellStyle name="60% - Ênfase6 5" xfId="7615" xr:uid="{B73307F4-1A8D-4F5D-96CD-3406F5AFF812}"/>
    <cellStyle name="60% - Ênfase6 5 2" xfId="15237" xr:uid="{08AFF615-C4BE-4787-9755-A3CC0D1F3EC8}"/>
    <cellStyle name="60% - Ênfase6 5 2 2" xfId="30542" xr:uid="{EFBB939D-22D9-481C-A7C7-6CE7779A771A}"/>
    <cellStyle name="60% - Ênfase6 5 3" xfId="22920" xr:uid="{0DBE6124-F7FC-4646-8CA0-3574EE72F690}"/>
    <cellStyle name="60% - Ênfase6 6" xfId="7635" xr:uid="{E981164F-44EA-404F-81B3-FCDDE37DDABE}"/>
    <cellStyle name="60% - Ênfase6 6 2" xfId="15257" xr:uid="{2B3878CC-B834-47E0-AE09-97C304922241}"/>
    <cellStyle name="60% - Ênfase6 6 2 2" xfId="30562" xr:uid="{23644BD5-11C3-4916-978B-BCEC2AE405EF}"/>
    <cellStyle name="60% - Ênfase6 6 3" xfId="22940" xr:uid="{6FA62523-98BB-4C5C-B752-ABA87B163C8B}"/>
    <cellStyle name="60% - Ênfase6 7" xfId="7655" xr:uid="{9A322AE3-0A20-48F1-943D-D91299567343}"/>
    <cellStyle name="60% - Ênfase6 7 2" xfId="15277" xr:uid="{83876181-36A8-40B1-8A50-831F52EF8B0D}"/>
    <cellStyle name="60% - Ênfase6 7 2 2" xfId="30582" xr:uid="{B1A839A5-A06A-4712-8CA6-AA63947F1C32}"/>
    <cellStyle name="60% - Ênfase6 7 3" xfId="22960" xr:uid="{8E8BD539-DDA2-4ECF-A4F7-028401939D55}"/>
    <cellStyle name="60% - Ênfase6 8" xfId="7675" xr:uid="{CED7AE94-FC7D-434E-962C-451B3B13F764}"/>
    <cellStyle name="60% - Ênfase6 8 2" xfId="15297" xr:uid="{CDB8E6C3-3DB0-4DA8-8D16-8F100A735811}"/>
    <cellStyle name="60% - Ênfase6 8 2 2" xfId="30602" xr:uid="{E5340094-899C-466D-8289-8543A24E8208}"/>
    <cellStyle name="60% - Ênfase6 8 3" xfId="22980" xr:uid="{D8DE26DB-EF7E-4E64-BABA-EB99C2084D82}"/>
    <cellStyle name="60% - Ênfase6 9" xfId="15317" xr:uid="{75F86F1D-B9CF-4A19-9E64-8317BF04B97D}"/>
    <cellStyle name="60% - Ênfase6 9 2" xfId="30622" xr:uid="{723DB32E-BCEA-431F-A87A-2E84CDDC6208}"/>
    <cellStyle name="Bom" xfId="7" builtinId="26" customBuiltin="1"/>
    <cellStyle name="Cálculo" xfId="12" builtinId="22" customBuiltin="1"/>
    <cellStyle name="Célula de Verificação" xfId="14" builtinId="23" customBuiltin="1"/>
    <cellStyle name="Célula Vinculada" xfId="13"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10" builtinId="20" customBuiltin="1"/>
    <cellStyle name="Estilo 1" xfId="73" xr:uid="{A0EFCCAE-2CE0-4134-A394-D75C077C28A1}"/>
    <cellStyle name="Euro" xfId="74" xr:uid="{720C0DD0-7F36-4EB5-8B6F-CA3F7B1FC9E9}"/>
    <cellStyle name="Moeda 10" xfId="15382" xr:uid="{80B21E75-9BB2-484F-8194-C6AF72C7C619}"/>
    <cellStyle name="Moeda 11" xfId="30766" xr:uid="{2942C11C-CB50-4BB8-8E06-3CB7612FCD25}"/>
    <cellStyle name="Moeda 12" xfId="50" xr:uid="{5E078269-66CA-4530-8EFB-8EBD55BEA3E7}"/>
    <cellStyle name="Moeda 2" xfId="470" xr:uid="{962D8D27-E598-4C3F-9D8E-79BB7CD0FCB0}"/>
    <cellStyle name="Moeda 2 2" xfId="794" xr:uid="{E344021F-7EC0-4106-AAEE-180DBB062E8C}"/>
    <cellStyle name="Moeda 2 2 2" xfId="3051" xr:uid="{37BEAC96-9B52-44FD-A7E7-44686FEA0394}"/>
    <cellStyle name="Moeda 2 2 2 2" xfId="5192" xr:uid="{C44D0AE6-E108-48FE-8E53-2FBED675912C}"/>
    <cellStyle name="Moeda 2 2 2 2 2" xfId="7514" xr:uid="{B58CBE56-DB41-487E-9C88-2563CBA69F67}"/>
    <cellStyle name="Moeda 2 2 2 2 2 2" xfId="15136" xr:uid="{7A4157D6-F393-4218-A4BF-5D4C1D782EB7}"/>
    <cellStyle name="Moeda 2 2 2 2 2 2 2" xfId="30441" xr:uid="{2514E8A5-85EE-4EBC-82E2-0FB3C210AA14}"/>
    <cellStyle name="Moeda 2 2 2 2 2 3" xfId="22819" xr:uid="{BBA63951-02F4-4BB8-B3A7-5F8D9E1721F3}"/>
    <cellStyle name="Moeda 2 2 2 2 3" xfId="6142" xr:uid="{8B82D256-6AE8-4FBA-9339-9759AE9019EE}"/>
    <cellStyle name="Moeda 2 2 2 2 3 2" xfId="13764" xr:uid="{BBA17BFF-0E24-404A-AD4E-C7CC92497E42}"/>
    <cellStyle name="Moeda 2 2 2 2 3 2 2" xfId="29069" xr:uid="{1756B8BB-6D69-4C7F-B58E-5D238CAA8220}"/>
    <cellStyle name="Moeda 2 2 2 2 3 3" xfId="21447" xr:uid="{0B93E771-CA22-40BA-94EB-72A93370D577}"/>
    <cellStyle name="Moeda 2 2 2 2 4" xfId="12814" xr:uid="{B93CFE12-65A9-4617-9C3C-6861CF6E38B8}"/>
    <cellStyle name="Moeda 2 2 2 2 4 2" xfId="28119" xr:uid="{EA818F13-3F52-4041-89B8-56706388D5E1}"/>
    <cellStyle name="Moeda 2 2 2 2 5" xfId="20497" xr:uid="{EF828482-D244-4E9E-84D9-2E6C1C178F6A}"/>
    <cellStyle name="Moeda 2 2 2 3" xfId="4895" xr:uid="{876E7F46-4DD7-4ECB-BB69-4A63FA803C98}"/>
    <cellStyle name="Moeda 2 2 2 3 2" xfId="6910" xr:uid="{85CC249D-4CC9-4FF8-8965-601515FB3203}"/>
    <cellStyle name="Moeda 2 2 2 3 2 2" xfId="14532" xr:uid="{F1644B5C-0F55-4605-ACF3-61333F29BAF5}"/>
    <cellStyle name="Moeda 2 2 2 3 2 2 2" xfId="29837" xr:uid="{C2051D90-0C34-4C61-9FD5-9B33545444F4}"/>
    <cellStyle name="Moeda 2 2 2 3 2 3" xfId="22215" xr:uid="{F6339046-F800-4877-895F-77891B7CD383}"/>
    <cellStyle name="Moeda 2 2 2 3 3" xfId="12517" xr:uid="{B9B88F23-D81F-445F-ACB8-E0721B9CB20F}"/>
    <cellStyle name="Moeda 2 2 2 3 3 2" xfId="27822" xr:uid="{19F08F21-B6F5-4989-A64C-761BE71DFED3}"/>
    <cellStyle name="Moeda 2 2 2 3 4" xfId="20200" xr:uid="{B422EAA6-AB29-48AA-8717-A48187CF768B}"/>
    <cellStyle name="Moeda 2 2 2 4" xfId="5563" xr:uid="{DEC326D7-DBA7-450C-A363-5D475466BCA6}"/>
    <cellStyle name="Moeda 2 2 2 4 2" xfId="13185" xr:uid="{0149DBC0-9F5B-494D-8CBB-ED95A3AD15EB}"/>
    <cellStyle name="Moeda 2 2 2 4 2 2" xfId="28490" xr:uid="{9A0CAD46-4583-4B07-9DFD-5379AB1B51B4}"/>
    <cellStyle name="Moeda 2 2 2 4 3" xfId="20868" xr:uid="{CF8E47FE-0D7B-4121-9E9C-4F44A90E36FD}"/>
    <cellStyle name="Moeda 2 2 2 5" xfId="4596" xr:uid="{B623404D-EAA8-41A9-9FD6-0314A3D0B53E}"/>
    <cellStyle name="Moeda 2 2 2 5 2" xfId="12218" xr:uid="{32D52B19-5D5A-4967-BB5B-85343F65A6DA}"/>
    <cellStyle name="Moeda 2 2 2 5 2 2" xfId="27523" xr:uid="{9C4CF5BD-A14D-4A45-A437-6AE86924F214}"/>
    <cellStyle name="Moeda 2 2 2 5 3" xfId="19901" xr:uid="{BE4D2E01-DD86-4853-A2A8-0202877FB56F}"/>
    <cellStyle name="Moeda 2 2 2 6" xfId="10683" xr:uid="{2404BA19-7A12-4F3E-822A-41E1E2DE80E3}"/>
    <cellStyle name="Moeda 2 2 2 6 2" xfId="25988" xr:uid="{318E331A-B178-4E15-92A2-CDF938DA8809}"/>
    <cellStyle name="Moeda 2 2 2 7" xfId="18366" xr:uid="{F39CF751-7E3A-43A2-BFD3-957D6E01846F}"/>
    <cellStyle name="Moeda 2 2 3" xfId="4019" xr:uid="{DD6F7598-CBDC-4B22-9B65-7CD511295448}"/>
    <cellStyle name="Moeda 2 2 3 2" xfId="7170" xr:uid="{1242E046-2369-4DC6-B002-C98261573662}"/>
    <cellStyle name="Moeda 2 2 3 2 2" xfId="14792" xr:uid="{2EB8F806-DDBD-4386-844A-0696D673E9F4}"/>
    <cellStyle name="Moeda 2 2 3 2 2 2" xfId="30097" xr:uid="{5B15628E-135E-41BA-8844-645509D497B1}"/>
    <cellStyle name="Moeda 2 2 3 2 3" xfId="22475" xr:uid="{7C62AF41-5872-42B6-95A2-C12C571D19A4}"/>
    <cellStyle name="Moeda 2 2 3 3" xfId="5798" xr:uid="{2588D4D0-9E0F-4ED4-8049-AB84CDD4EE02}"/>
    <cellStyle name="Moeda 2 2 3 3 2" xfId="13420" xr:uid="{FA0B8DB9-B9A3-421D-8655-F9CC53A5DFE5}"/>
    <cellStyle name="Moeda 2 2 3 3 2 2" xfId="28725" xr:uid="{F807518D-F87F-4EE0-81E9-0C561C2FC271}"/>
    <cellStyle name="Moeda 2 2 3 3 3" xfId="21103" xr:uid="{BCEBFF2F-FB45-4C0D-95B2-CA148B772986}"/>
    <cellStyle name="Moeda 2 2 3 4" xfId="5018" xr:uid="{9930E66D-F7B0-4BC8-9522-298DFA4C363C}"/>
    <cellStyle name="Moeda 2 2 3 4 2" xfId="12640" xr:uid="{49570BB5-2B42-419A-B332-C59B77AFD28F}"/>
    <cellStyle name="Moeda 2 2 3 4 2 2" xfId="27945" xr:uid="{AD8D3B9D-25C2-4F8B-A8FC-03E82BF66351}"/>
    <cellStyle name="Moeda 2 2 3 4 3" xfId="20323" xr:uid="{90506B0F-76BA-4EC5-AEA2-82B5192F3B63}"/>
    <cellStyle name="Moeda 2 2 3 5" xfId="11651" xr:uid="{F58E4287-529D-4C49-A90D-6105F5D351BA}"/>
    <cellStyle name="Moeda 2 2 3 5 2" xfId="26956" xr:uid="{00A1FD6B-37AB-4E10-A7D1-D89F444D293F}"/>
    <cellStyle name="Moeda 2 2 3 6" xfId="19334" xr:uid="{956864D3-0F56-4E09-BC77-6A2E46849612}"/>
    <cellStyle name="Moeda 2 2 4" xfId="1443" xr:uid="{B5595A8E-1C12-45D8-8D26-B49322A1D28C}"/>
    <cellStyle name="Moeda 2 2 4 2" xfId="6540" xr:uid="{35071ABD-EFB9-443D-9C42-26D54A1FDEB5}"/>
    <cellStyle name="Moeda 2 2 4 2 2" xfId="14162" xr:uid="{C14854ED-F24E-4D2A-8FFA-2038937648D1}"/>
    <cellStyle name="Moeda 2 2 4 2 2 2" xfId="29467" xr:uid="{A8D31F1F-196C-48BD-BB70-88F56B28493F}"/>
    <cellStyle name="Moeda 2 2 4 2 3" xfId="21845" xr:uid="{2298DB33-13AD-4DD4-A779-79CD11C9C425}"/>
    <cellStyle name="Moeda 2 2 4 3" xfId="4713" xr:uid="{DB3D9507-7684-4053-B24B-84C801A68ADF}"/>
    <cellStyle name="Moeda 2 2 4 3 2" xfId="12335" xr:uid="{76A1BD24-25E9-4437-A1FB-7AA77396C69A}"/>
    <cellStyle name="Moeda 2 2 4 3 2 2" xfId="27640" xr:uid="{0E96211B-E69B-48AD-B1F0-6652CDAFBDE2}"/>
    <cellStyle name="Moeda 2 2 4 3 3" xfId="20018" xr:uid="{482255D1-901F-4DC1-AAC8-6E6C2638909D}"/>
    <cellStyle name="Moeda 2 2 4 4" xfId="9075" xr:uid="{25F862D0-6EAC-42DF-98A3-0318FA28A789}"/>
    <cellStyle name="Moeda 2 2 4 4 2" xfId="24380" xr:uid="{E31DE0EE-9C78-487E-9E54-7488FE100475}"/>
    <cellStyle name="Moeda 2 2 4 5" xfId="16758" xr:uid="{CCF4E0A9-77AA-4416-BDF9-472EFE8152D0}"/>
    <cellStyle name="Moeda 2 2 5" xfId="5333" xr:uid="{268FECAE-555C-4B18-AD60-22EEFECCFC12}"/>
    <cellStyle name="Moeda 2 2 5 2" xfId="12955" xr:uid="{B0A4EB17-E8DA-4A9C-B731-97C74134FC50}"/>
    <cellStyle name="Moeda 2 2 5 2 2" xfId="28260" xr:uid="{D35FF1F8-7537-4557-B7FB-D352ADF0BFB5}"/>
    <cellStyle name="Moeda 2 2 5 3" xfId="20638" xr:uid="{4953E043-8117-465D-B41E-1BF896EDAA1D}"/>
    <cellStyle name="Moeda 2 2 6" xfId="4473" xr:uid="{81D07110-DA65-40C7-A7B6-ACF95457E525}"/>
    <cellStyle name="Moeda 2 2 6 2" xfId="12096" xr:uid="{CF7AFCC4-BFDE-4E31-BF12-DFB0430757DA}"/>
    <cellStyle name="Moeda 2 2 6 2 2" xfId="27401" xr:uid="{E213157A-B7EB-4641-A016-E66C0250D86C}"/>
    <cellStyle name="Moeda 2 2 6 3" xfId="19779" xr:uid="{61BDC6F0-9E47-473B-896D-641502C6C766}"/>
    <cellStyle name="Moeda 2 2 7" xfId="8426" xr:uid="{0DA824C9-3174-4665-B570-E8CA231FC252}"/>
    <cellStyle name="Moeda 2 2 7 2" xfId="23731" xr:uid="{74BB28D1-9A8C-401F-B8C6-B6645C3FAA63}"/>
    <cellStyle name="Moeda 2 2 8" xfId="16109" xr:uid="{84B2B083-7B44-4491-96AD-FD6887BA8D87}"/>
    <cellStyle name="Moeda 2 3" xfId="2727" xr:uid="{50A6A1FF-4372-4D39-94EB-4AE0AC2316FF}"/>
    <cellStyle name="Moeda 2 3 2" xfId="4604" xr:uid="{CA65705C-994D-413E-93E6-A1FB9F442C05}"/>
    <cellStyle name="Moeda 2 3 2 2" xfId="5208" xr:uid="{EAB780AA-B1FC-4D55-A019-F562373593B8}"/>
    <cellStyle name="Moeda 2 3 2 2 2" xfId="7543" xr:uid="{A8F70C4A-E4E8-4DFD-9960-5BBAE53646AA}"/>
    <cellStyle name="Moeda 2 3 2 2 2 2" xfId="15165" xr:uid="{3847CF52-0172-48E2-97DE-6AAFA749FF87}"/>
    <cellStyle name="Moeda 2 3 2 2 2 2 2" xfId="30470" xr:uid="{6A6F7F2D-8F81-4495-B2D4-210EC7B4AB1F}"/>
    <cellStyle name="Moeda 2 3 2 2 2 3" xfId="22848" xr:uid="{89F77020-F8AE-4DA3-9003-476D44C5BC3C}"/>
    <cellStyle name="Moeda 2 3 2 2 3" xfId="6171" xr:uid="{DD73FDE6-1FFF-496A-AA75-9F82C419BDE7}"/>
    <cellStyle name="Moeda 2 3 2 2 3 2" xfId="13793" xr:uid="{36A934E0-ACE9-45C3-BE61-A0462C463876}"/>
    <cellStyle name="Moeda 2 3 2 2 3 2 2" xfId="29098" xr:uid="{5EAE0F1F-6AE0-400C-9D6E-795B211E0528}"/>
    <cellStyle name="Moeda 2 3 2 2 3 3" xfId="21476" xr:uid="{979BD6AE-43DA-480D-85E9-9CC71F6ADF84}"/>
    <cellStyle name="Moeda 2 3 2 2 4" xfId="12830" xr:uid="{1AE2D454-9EA3-494C-AC77-95069D13A964}"/>
    <cellStyle name="Moeda 2 3 2 2 4 2" xfId="28135" xr:uid="{776E1CFF-B53D-426B-85AB-A8E7D0FC1219}"/>
    <cellStyle name="Moeda 2 3 2 2 5" xfId="20513" xr:uid="{304CB496-F468-4B01-9569-FDCBC9C9A690}"/>
    <cellStyle name="Moeda 2 3 2 3" xfId="4911" xr:uid="{35957E2F-A435-48C8-93D5-9BE528AAB259}"/>
    <cellStyle name="Moeda 2 3 2 3 2" xfId="6939" xr:uid="{6A3279F6-54CB-44B2-A098-D01E9A931BA0}"/>
    <cellStyle name="Moeda 2 3 2 3 2 2" xfId="14561" xr:uid="{E1A9EB65-9D78-4878-968D-069630A3A4C6}"/>
    <cellStyle name="Moeda 2 3 2 3 2 2 2" xfId="29866" xr:uid="{4310A511-01C1-44F2-A0F3-6093A9C12216}"/>
    <cellStyle name="Moeda 2 3 2 3 2 3" xfId="22244" xr:uid="{3C8771C0-C182-4DFD-9465-7873215ED796}"/>
    <cellStyle name="Moeda 2 3 2 3 3" xfId="12533" xr:uid="{BC512801-B83F-40E3-AE0F-82F470964E88}"/>
    <cellStyle name="Moeda 2 3 2 3 3 2" xfId="27838" xr:uid="{8E2B9B33-BC15-4044-9773-63FC5638B98D}"/>
    <cellStyle name="Moeda 2 3 2 3 4" xfId="20216" xr:uid="{3D26110C-EC60-4239-81A5-17F967B6D95E}"/>
    <cellStyle name="Moeda 2 3 2 4" xfId="5579" xr:uid="{BE503F4F-C2BA-4748-8DBF-73A6B71E690E}"/>
    <cellStyle name="Moeda 2 3 2 4 2" xfId="13201" xr:uid="{298109A7-B009-4A59-805E-0F37AFB3CC28}"/>
    <cellStyle name="Moeda 2 3 2 4 2 2" xfId="28506" xr:uid="{A2AB6A3C-D4D6-48B8-8016-8DCB351682AD}"/>
    <cellStyle name="Moeda 2 3 2 4 3" xfId="20884" xr:uid="{F20C3251-D724-47D5-8EED-FB5152928D03}"/>
    <cellStyle name="Moeda 2 3 2 5" xfId="12226" xr:uid="{9B06A145-E0B3-48A5-BD5E-ED5B88917C57}"/>
    <cellStyle name="Moeda 2 3 2 5 2" xfId="27531" xr:uid="{47A8A24D-076E-4B0E-B3C0-2D6F1E5DAD13}"/>
    <cellStyle name="Moeda 2 3 2 6" xfId="19909" xr:uid="{331A3E75-AC84-427B-92B4-4DA3038046F8}"/>
    <cellStyle name="Moeda 2 3 3" xfId="5026" xr:uid="{B1437074-7662-47B0-8ABB-BC5237F66808}"/>
    <cellStyle name="Moeda 2 3 3 2" xfId="7186" xr:uid="{ABBE42CE-D75A-45B8-88E6-3A4149D0E2DD}"/>
    <cellStyle name="Moeda 2 3 3 2 2" xfId="14808" xr:uid="{FD9CC373-252A-47A9-845E-66EA1256A4DE}"/>
    <cellStyle name="Moeda 2 3 3 2 2 2" xfId="30113" xr:uid="{0A7B1254-EF96-4EA0-B04D-D1442087ED0C}"/>
    <cellStyle name="Moeda 2 3 3 2 3" xfId="22491" xr:uid="{05BB9858-432D-41A1-A2A3-0CADBB6D4766}"/>
    <cellStyle name="Moeda 2 3 3 3" xfId="5814" xr:uid="{5113E623-0092-4850-9AF3-55E5C1F9A30D}"/>
    <cellStyle name="Moeda 2 3 3 3 2" xfId="13436" xr:uid="{57395346-F434-4A3A-A11B-38EDE015A040}"/>
    <cellStyle name="Moeda 2 3 3 3 2 2" xfId="28741" xr:uid="{C8F0B226-2BFD-4283-B91C-21260DDD36B0}"/>
    <cellStyle name="Moeda 2 3 3 3 3" xfId="21119" xr:uid="{09428EAD-887A-4783-B410-4C62BB7EE526}"/>
    <cellStyle name="Moeda 2 3 3 4" xfId="12648" xr:uid="{09D14F34-F3B2-44E8-9703-F6CB1A693B7A}"/>
    <cellStyle name="Moeda 2 3 3 4 2" xfId="27953" xr:uid="{4B82E659-9CBE-41C4-95E8-ABBB46F8C545}"/>
    <cellStyle name="Moeda 2 3 3 5" xfId="20331" xr:uid="{AF0B48D9-C471-45AC-A9AA-42F9032A22E0}"/>
    <cellStyle name="Moeda 2 3 4" xfId="4726" xr:uid="{AFC3F723-12F9-41C6-A946-94A481A526B8}"/>
    <cellStyle name="Moeda 2 3 4 2" xfId="6569" xr:uid="{3203D8F2-0464-4061-8714-769AA8AC1202}"/>
    <cellStyle name="Moeda 2 3 4 2 2" xfId="14191" xr:uid="{D4FB043F-6411-4AE5-9497-398CD73BE6DE}"/>
    <cellStyle name="Moeda 2 3 4 2 2 2" xfId="29496" xr:uid="{DFE2369C-5F84-44E7-B4E5-12F25362C6C4}"/>
    <cellStyle name="Moeda 2 3 4 2 3" xfId="21874" xr:uid="{8A104ACF-F65E-452B-9A58-E8E6E7990675}"/>
    <cellStyle name="Moeda 2 3 4 3" xfId="12348" xr:uid="{D4CC5DBD-86FD-43FA-925F-48A273122D28}"/>
    <cellStyle name="Moeda 2 3 4 3 2" xfId="27653" xr:uid="{F45CCE4C-10B9-48BE-828A-C9EC6C151BA6}"/>
    <cellStyle name="Moeda 2 3 4 4" xfId="20031" xr:uid="{6058A4F1-A280-4F5E-B830-629B31EE0C38}"/>
    <cellStyle name="Moeda 2 3 5" xfId="5346" xr:uid="{4F59E344-9706-4DCE-90FE-1C4F5D17E59C}"/>
    <cellStyle name="Moeda 2 3 5 2" xfId="12968" xr:uid="{EC813B28-390F-4F10-A21A-E3254DE41FF2}"/>
    <cellStyle name="Moeda 2 3 5 2 2" xfId="28273" xr:uid="{579338CD-80F5-4622-981F-A643D3CFAA87}"/>
    <cellStyle name="Moeda 2 3 5 3" xfId="20651" xr:uid="{AC50C544-FED9-4C21-9AC0-962453B34E86}"/>
    <cellStyle name="Moeda 2 3 6" xfId="10359" xr:uid="{86564336-3887-4382-A25A-BD2CAF3E5E82}"/>
    <cellStyle name="Moeda 2 3 6 2" xfId="25664" xr:uid="{8C026B5E-A8C0-42C9-AE8C-EDF5F6FB8705}"/>
    <cellStyle name="Moeda 2 3 7" xfId="18042" xr:uid="{4F411C76-911D-4280-8730-7727E6D81551}"/>
    <cellStyle name="Moeda 2 4" xfId="3695" xr:uid="{42CD0B35-E6F3-4633-BA5F-588C9D734812}"/>
    <cellStyle name="Moeda 2 4 2" xfId="11327" xr:uid="{AD247DBD-99AE-4B88-8A3C-7D7376A9E60C}"/>
    <cellStyle name="Moeda 2 4 2 2" xfId="26632" xr:uid="{F40FD582-72CF-45B5-BBFC-24C2C4D8477F}"/>
    <cellStyle name="Moeda 2 4 3" xfId="19010" xr:uid="{3C6244A7-A941-4C64-8AEA-F088429ACFE3}"/>
    <cellStyle name="Moeda 2 5" xfId="1119" xr:uid="{BB4725C4-3920-4D2B-A969-E11B3BC48BA9}"/>
    <cellStyle name="Moeda 2 5 2" xfId="8751" xr:uid="{65CF88B2-200A-4C86-B303-A1799341E726}"/>
    <cellStyle name="Moeda 2 5 2 2" xfId="24056" xr:uid="{765ECA09-65C0-4C3A-95AD-50678DB8C102}"/>
    <cellStyle name="Moeda 2 5 3" xfId="16434" xr:uid="{DF4C1BBF-00B9-41F9-8175-FA5EBD03810B}"/>
    <cellStyle name="Moeda 2 6" xfId="4410" xr:uid="{352F6090-E53A-4118-BECB-7DBDC8E75398}"/>
    <cellStyle name="Moeda 2 6 2" xfId="12036" xr:uid="{C3F220CA-0792-441D-A665-2915A9BA6617}"/>
    <cellStyle name="Moeda 2 6 2 2" xfId="27341" xr:uid="{435176EE-426E-43CB-8E46-5E184669AE84}"/>
    <cellStyle name="Moeda 2 6 3" xfId="19719" xr:uid="{17061FE5-70DB-4B82-B689-C71BF96AC440}"/>
    <cellStyle name="Moeda 2 7" xfId="8102" xr:uid="{FBA2CECB-49F8-4345-8261-281DA98C1E90}"/>
    <cellStyle name="Moeda 2 7 2" xfId="23407" xr:uid="{37DEDA50-70B6-4C75-88AA-39749A4CB37B}"/>
    <cellStyle name="Moeda 2 8" xfId="15785" xr:uid="{09B7D141-F1CD-4687-8253-E1B949EB40B2}"/>
    <cellStyle name="Moeda 3" xfId="449" xr:uid="{944046EE-E65A-4075-8D17-E17A1DEF30F9}"/>
    <cellStyle name="Moeda 3 2" xfId="773" xr:uid="{706C4AB2-FFDF-459D-895D-A2EC11000402}"/>
    <cellStyle name="Moeda 3 2 2" xfId="3030" xr:uid="{D5DEF2C8-C707-4524-B966-A92915936D12}"/>
    <cellStyle name="Moeda 3 2 2 2" xfId="5126" xr:uid="{99D67FF0-8ED9-48F6-AC54-5286F5AC9618}"/>
    <cellStyle name="Moeda 3 2 2 2 2" xfId="7430" xr:uid="{41FA2D6A-4AA3-467B-B06E-4DB91D973B0C}"/>
    <cellStyle name="Moeda 3 2 2 2 2 2" xfId="15052" xr:uid="{553CB8E3-682F-49E8-90D8-996EA5429C94}"/>
    <cellStyle name="Moeda 3 2 2 2 2 2 2" xfId="30357" xr:uid="{B728A479-219B-4148-AA53-7589C7469382}"/>
    <cellStyle name="Moeda 3 2 2 2 2 3" xfId="22735" xr:uid="{868E86CE-7CBE-4D24-811E-D6F029799D4B}"/>
    <cellStyle name="Moeda 3 2 2 2 3" xfId="6058" xr:uid="{4A51FC06-9969-4964-85A6-68D8C3130FC1}"/>
    <cellStyle name="Moeda 3 2 2 2 3 2" xfId="13680" xr:uid="{FB28AF09-071B-43D5-81D5-28D72494D68E}"/>
    <cellStyle name="Moeda 3 2 2 2 3 2 2" xfId="28985" xr:uid="{8DDE5C1E-7596-48B4-9A37-1FC7ABFD44B2}"/>
    <cellStyle name="Moeda 3 2 2 2 3 3" xfId="21363" xr:uid="{EB9ED0EF-9464-468A-A2B6-BF707222DE22}"/>
    <cellStyle name="Moeda 3 2 2 2 4" xfId="12748" xr:uid="{097866C0-EE78-4BB5-AB1D-C4354606081D}"/>
    <cellStyle name="Moeda 3 2 2 2 4 2" xfId="28053" xr:uid="{B104F871-F795-4FB6-8E78-0DEFE2CEE4BE}"/>
    <cellStyle name="Moeda 3 2 2 2 5" xfId="20431" xr:uid="{CA4C984D-4512-4A4F-919A-A51C1E386777}"/>
    <cellStyle name="Moeda 3 2 2 3" xfId="4829" xr:uid="{AAD5A33D-7DD5-49C6-89F9-9E843E9FC5C7}"/>
    <cellStyle name="Moeda 3 2 2 3 2" xfId="6826" xr:uid="{EDEF9BF2-CB8E-4C40-8965-19159241073A}"/>
    <cellStyle name="Moeda 3 2 2 3 2 2" xfId="14448" xr:uid="{8561B5D6-D437-4076-8E6F-BF892581993A}"/>
    <cellStyle name="Moeda 3 2 2 3 2 2 2" xfId="29753" xr:uid="{4C86666E-95C8-4299-B118-58171C0AB821}"/>
    <cellStyle name="Moeda 3 2 2 3 2 3" xfId="22131" xr:uid="{50F9A58B-CD1C-4EE5-BD5D-E4960C69C0DC}"/>
    <cellStyle name="Moeda 3 2 2 3 3" xfId="12451" xr:uid="{6F96AFD2-E047-4D96-9E3B-925A52B76F27}"/>
    <cellStyle name="Moeda 3 2 2 3 3 2" xfId="27756" xr:uid="{975763C6-7541-40B2-91EA-58D25A1041BA}"/>
    <cellStyle name="Moeda 3 2 2 3 4" xfId="20134" xr:uid="{A8BED7A9-9633-44A6-AF8C-3976F0A34BA8}"/>
    <cellStyle name="Moeda 3 2 2 4" xfId="5497" xr:uid="{020BC0BB-D64F-4AA4-BAEC-487E98777D4A}"/>
    <cellStyle name="Moeda 3 2 2 4 2" xfId="13119" xr:uid="{65630A2A-FB63-400B-97AE-6A2E58B680D6}"/>
    <cellStyle name="Moeda 3 2 2 4 2 2" xfId="28424" xr:uid="{2F152A45-449D-4BDF-9DBB-FDCADE24B30C}"/>
    <cellStyle name="Moeda 3 2 2 4 3" xfId="20802" xr:uid="{EC81A7B7-36AF-49C0-B3F2-EE8803CE26B6}"/>
    <cellStyle name="Moeda 3 2 2 5" xfId="10662" xr:uid="{ACD8932A-8176-4CD0-B845-D9D1CDA2EB13}"/>
    <cellStyle name="Moeda 3 2 2 5 2" xfId="25967" xr:uid="{E7E03205-7016-4DE1-B724-FE518385CE42}"/>
    <cellStyle name="Moeda 3 2 2 6" xfId="18345" xr:uid="{FFBDCCF1-470E-4A39-B7A5-3E7F1B784D44}"/>
    <cellStyle name="Moeda 3 2 3" xfId="3998" xr:uid="{781A48E6-E4F9-4893-ADEB-D54E13CC561D}"/>
    <cellStyle name="Moeda 3 2 3 2" xfId="7104" xr:uid="{C478C10E-C648-487E-895E-060354265E0B}"/>
    <cellStyle name="Moeda 3 2 3 2 2" xfId="14726" xr:uid="{C6621B09-A287-40CD-825E-25A08542D12F}"/>
    <cellStyle name="Moeda 3 2 3 2 2 2" xfId="30031" xr:uid="{6C40687E-301B-4FF8-B67B-211B5E2CA38B}"/>
    <cellStyle name="Moeda 3 2 3 2 3" xfId="22409" xr:uid="{ECC507A3-ADE6-46B7-85A6-8E4BF8A25E7B}"/>
    <cellStyle name="Moeda 3 2 3 3" xfId="5732" xr:uid="{0EA75AD8-2AF8-4005-A26D-28EA0812643B}"/>
    <cellStyle name="Moeda 3 2 3 3 2" xfId="13354" xr:uid="{EF458915-13FA-4FDC-BBD1-367DEEA100FE}"/>
    <cellStyle name="Moeda 3 2 3 3 2 2" xfId="28659" xr:uid="{9A23D7CC-6D6B-4A75-8E44-87A65B7A5FC4}"/>
    <cellStyle name="Moeda 3 2 3 3 3" xfId="21037" xr:uid="{2D088683-24A6-4F30-A80B-5AE41D30B9CC}"/>
    <cellStyle name="Moeda 3 2 3 4" xfId="11630" xr:uid="{D93DF94C-9704-415B-971B-C6207657598A}"/>
    <cellStyle name="Moeda 3 2 3 4 2" xfId="26935" xr:uid="{DDE4BCAD-CCF2-4030-93DE-5579EADB9FF1}"/>
    <cellStyle name="Moeda 3 2 3 5" xfId="19313" xr:uid="{3AC30D02-8DAC-470F-8291-33ECF056C12D}"/>
    <cellStyle name="Moeda 3 2 4" xfId="1422" xr:uid="{31480E48-3D84-4B34-8F4A-9103A6C3287B}"/>
    <cellStyle name="Moeda 3 2 4 2" xfId="6456" xr:uid="{D4626FB6-ACAD-470E-95D5-99AA13565303}"/>
    <cellStyle name="Moeda 3 2 4 2 2" xfId="14078" xr:uid="{90FA3463-5D10-4FFD-8E31-273F309BC6C3}"/>
    <cellStyle name="Moeda 3 2 4 2 2 2" xfId="29383" xr:uid="{708BA4D2-1846-4645-ADFF-D52F21094907}"/>
    <cellStyle name="Moeda 3 2 4 2 3" xfId="21761" xr:uid="{9FFDA7C5-AA05-45F0-B82B-E35127663EC7}"/>
    <cellStyle name="Moeda 3 2 4 3" xfId="9054" xr:uid="{172E854A-66A9-4EF9-A1F1-F5E3F5774509}"/>
    <cellStyle name="Moeda 3 2 4 3 2" xfId="24359" xr:uid="{C4F18F0C-97EA-4C3D-B043-00EF62D5E725}"/>
    <cellStyle name="Moeda 3 2 4 4" xfId="16737" xr:uid="{0898069A-5F9E-4326-A50A-EE9AC727FE58}"/>
    <cellStyle name="Moeda 3 2 5" xfId="5309" xr:uid="{42F507DC-B9CE-4A31-A9C3-509CD535A727}"/>
    <cellStyle name="Moeda 3 2 5 2" xfId="12931" xr:uid="{2FD05349-5D7A-4EDC-9F95-65739FECC115}"/>
    <cellStyle name="Moeda 3 2 5 2 2" xfId="28236" xr:uid="{814A4E49-854C-4CF1-A8D4-DB40CBE3AB0B}"/>
    <cellStyle name="Moeda 3 2 5 3" xfId="20614" xr:uid="{45338E52-993F-4BFE-B08C-EF12B534196C}"/>
    <cellStyle name="Moeda 3 2 6" xfId="8405" xr:uid="{A3637ABE-D27E-4803-9BA8-9AED394C6B65}"/>
    <cellStyle name="Moeda 3 2 6 2" xfId="23710" xr:uid="{B47F299E-ED26-48F9-9575-BF76DCA336F1}"/>
    <cellStyle name="Moeda 3 2 7" xfId="16088" xr:uid="{802BDD93-2AA4-4391-ADE9-F14AD05125F2}"/>
    <cellStyle name="Moeda 3 3" xfId="2706" xr:uid="{955B7A51-82AA-4258-B3B8-24A50CAEC4B1}"/>
    <cellStyle name="Moeda 3 3 2" xfId="5070" xr:uid="{2CBF4CA6-611D-4150-9186-E836C78FB472}"/>
    <cellStyle name="Moeda 3 3 2 2" xfId="7267" xr:uid="{B0E41B9D-0946-4DBD-B0AF-666D5D181DF4}"/>
    <cellStyle name="Moeda 3 3 2 2 2" xfId="14889" xr:uid="{5A455ECB-2590-47D0-8331-3E3B051C1572}"/>
    <cellStyle name="Moeda 3 3 2 2 2 2" xfId="30194" xr:uid="{D47E7753-A618-4E3F-8FAD-21F05A0A2E38}"/>
    <cellStyle name="Moeda 3 3 2 2 3" xfId="22572" xr:uid="{BD8637F1-7A55-4BC6-890B-7186F2B23C70}"/>
    <cellStyle name="Moeda 3 3 2 3" xfId="5895" xr:uid="{6DF13D51-0AC2-4A9E-9A2D-AD451196966E}"/>
    <cellStyle name="Moeda 3 3 2 3 2" xfId="13517" xr:uid="{8DF61291-7700-46D8-8E1F-2E83935AEBE9}"/>
    <cellStyle name="Moeda 3 3 2 3 2 2" xfId="28822" xr:uid="{38316195-359A-4C1F-9DA9-0E07DAA58E26}"/>
    <cellStyle name="Moeda 3 3 2 3 3" xfId="21200" xr:uid="{AF9EAE92-AE4D-410A-9944-365B8F16F401}"/>
    <cellStyle name="Moeda 3 3 2 4" xfId="12692" xr:uid="{44B824E5-305E-4542-A621-75F29F46ED0F}"/>
    <cellStyle name="Moeda 3 3 2 4 2" xfId="27997" xr:uid="{97F08E40-5A6A-4FD3-B23E-EA436941C693}"/>
    <cellStyle name="Moeda 3 3 2 5" xfId="20375" xr:uid="{04D1F5B5-EA9F-453C-ADBE-856396763DA4}"/>
    <cellStyle name="Moeda 3 3 3" xfId="4773" xr:uid="{E3047621-D956-4CFA-92C6-628F163FF083}"/>
    <cellStyle name="Moeda 3 3 3 2" xfId="6663" xr:uid="{C9B1DF53-9D5D-4FD4-B00A-5BCCC7AC8137}"/>
    <cellStyle name="Moeda 3 3 3 2 2" xfId="14285" xr:uid="{26670518-0356-40AC-8A12-6E732E95683A}"/>
    <cellStyle name="Moeda 3 3 3 2 2 2" xfId="29590" xr:uid="{6F39DDEC-9DBE-4F50-A619-C24AF6DAB8A8}"/>
    <cellStyle name="Moeda 3 3 3 2 3" xfId="21968" xr:uid="{A6C36DFE-DC9C-430B-8F44-07C1172BE14C}"/>
    <cellStyle name="Moeda 3 3 3 3" xfId="12395" xr:uid="{19D0CE01-DE16-4EBD-AEC7-1443310DF10D}"/>
    <cellStyle name="Moeda 3 3 3 3 2" xfId="27700" xr:uid="{2D611111-D207-4B44-A0A4-C33C27BA6EE5}"/>
    <cellStyle name="Moeda 3 3 3 4" xfId="20078" xr:uid="{C94EED84-7028-450B-A0F3-252710E29BC4}"/>
    <cellStyle name="Moeda 3 3 4" xfId="5404" xr:uid="{E84E24AB-0C23-4B63-8B39-B124F2D54E9B}"/>
    <cellStyle name="Moeda 3 3 4 2" xfId="13026" xr:uid="{39AA02B0-5319-4495-B08B-2416A45E5331}"/>
    <cellStyle name="Moeda 3 3 4 2 2" xfId="28331" xr:uid="{EFD5B818-C265-42A4-8659-9FDF30708626}"/>
    <cellStyle name="Moeda 3 3 4 3" xfId="20709" xr:uid="{D172DB38-77A7-4C89-A193-0890F16F34BB}"/>
    <cellStyle name="Moeda 3 3 5" xfId="10338" xr:uid="{E65CE073-6397-4309-B253-535AD889C375}"/>
    <cellStyle name="Moeda 3 3 5 2" xfId="25643" xr:uid="{9CB284DF-F91B-44BD-B3DA-695808DDE0AA}"/>
    <cellStyle name="Moeda 3 3 6" xfId="18021" xr:uid="{BAF5F2E1-7F7B-443C-A70A-2BF949D76728}"/>
    <cellStyle name="Moeda 3 4" xfId="3674" xr:uid="{0B553CC9-7E5E-4F56-996F-EAAAAFF8B954}"/>
    <cellStyle name="Moeda 3 4 2" xfId="7010" xr:uid="{6AACE9B7-79ED-4B8D-A451-DDCB168C3B30}"/>
    <cellStyle name="Moeda 3 4 2 2" xfId="14632" xr:uid="{A44E5E97-8B53-4F83-AF79-F8C74A27167D}"/>
    <cellStyle name="Moeda 3 4 2 2 2" xfId="29937" xr:uid="{A9985898-D697-47C0-BF00-EF198EFE6FFD}"/>
    <cellStyle name="Moeda 3 4 2 3" xfId="22315" xr:uid="{008EF52B-F365-4908-88BC-55C2CD04E156}"/>
    <cellStyle name="Moeda 3 4 3" xfId="5638" xr:uid="{B9E599B6-AE3E-48E2-A56C-4DBA5AA1901B}"/>
    <cellStyle name="Moeda 3 4 3 2" xfId="13260" xr:uid="{5660534E-E0F1-4EAA-A53A-79627F11959F}"/>
    <cellStyle name="Moeda 3 4 3 2 2" xfId="28565" xr:uid="{3E363427-72F3-4AC6-88B7-5919F48874B6}"/>
    <cellStyle name="Moeda 3 4 3 3" xfId="20943" xr:uid="{1CC08D07-AE01-464C-9783-74CDED5655A1}"/>
    <cellStyle name="Moeda 3 4 4" xfId="11306" xr:uid="{725FD661-D94A-462E-9244-1D4C0CDDEEA3}"/>
    <cellStyle name="Moeda 3 4 4 2" xfId="26611" xr:uid="{476B4B7B-A21D-4583-A767-387CF0851406}"/>
    <cellStyle name="Moeda 3 4 5" xfId="18989" xr:uid="{16D9D4CE-D866-47C8-A2F9-12FABA6EDFB9}"/>
    <cellStyle name="Moeda 3 5" xfId="1098" xr:uid="{9FDD3A79-A2CE-4D88-8DD7-3605C25EEEDB}"/>
    <cellStyle name="Moeda 3 5 2" xfId="6293" xr:uid="{D2E5D243-A367-45ED-BCF1-010A9C634AA0}"/>
    <cellStyle name="Moeda 3 5 2 2" xfId="13915" xr:uid="{894766D6-AEFA-4B12-ACDC-4B999AE7CDD7}"/>
    <cellStyle name="Moeda 3 5 2 2 2" xfId="29220" xr:uid="{6A96262B-F47E-487F-A67C-461F3D898CA4}"/>
    <cellStyle name="Moeda 3 5 2 3" xfId="21598" xr:uid="{1ADE49E6-EFF9-4BC2-A7E3-379FD6797EC4}"/>
    <cellStyle name="Moeda 3 5 3" xfId="8730" xr:uid="{8D285D14-E400-419B-BB5C-EE0F87DF9CD1}"/>
    <cellStyle name="Moeda 3 5 3 2" xfId="24035" xr:uid="{6BC7EFD5-9C60-4FE6-B4D2-4F494B6AE82F}"/>
    <cellStyle name="Moeda 3 5 4" xfId="16413" xr:uid="{6B57EF13-BC1C-432C-A247-981D1C020BA7}"/>
    <cellStyle name="Moeda 3 6" xfId="5264" xr:uid="{62875776-C9DC-4CC0-87B5-5B0CA563A1BD}"/>
    <cellStyle name="Moeda 3 6 2" xfId="12886" xr:uid="{909C733C-CCA6-42C8-8112-0F2935862342}"/>
    <cellStyle name="Moeda 3 6 2 2" xfId="28191" xr:uid="{CAB311BA-0809-470E-8F1E-06D616627737}"/>
    <cellStyle name="Moeda 3 6 3" xfId="20569" xr:uid="{604700E4-5DF1-4497-9B8A-725E6C7F742B}"/>
    <cellStyle name="Moeda 3 7" xfId="8081" xr:uid="{8FD2BA8F-6C36-498A-81C0-AF50FD628A40}"/>
    <cellStyle name="Moeda 3 7 2" xfId="23386" xr:uid="{49C627B7-38D1-4A00-B0BE-8C9726129541}"/>
    <cellStyle name="Moeda 3 8" xfId="15764" xr:uid="{417263CD-52F1-4375-8AC7-4E10E1FCBAAB}"/>
    <cellStyle name="Moeda 4" xfId="491" xr:uid="{33E2887C-2EE7-4C9F-B6BA-9A61E85C7C84}"/>
    <cellStyle name="Moeda 4 2" xfId="815" xr:uid="{B849E699-116E-4CFD-B806-690260A7874E}"/>
    <cellStyle name="Moeda 4 2 2" xfId="3072" xr:uid="{8CF49A17-0D68-4EBA-AA85-1BF492AC431A}"/>
    <cellStyle name="Moeda 4 2 2 2" xfId="7401" xr:uid="{A0FDA56F-22EA-4A81-A2F2-E886E4F72E7E}"/>
    <cellStyle name="Moeda 4 2 2 2 2" xfId="15023" xr:uid="{08A1D6A2-9D3C-4B18-A634-334BFF366AC4}"/>
    <cellStyle name="Moeda 4 2 2 2 2 2" xfId="30328" xr:uid="{39C7790C-3427-4E55-B2AE-C822DE0DD7C9}"/>
    <cellStyle name="Moeda 4 2 2 2 3" xfId="22706" xr:uid="{5F81B1D3-D293-47C6-9A4F-82E63A9D8166}"/>
    <cellStyle name="Moeda 4 2 2 3" xfId="6029" xr:uid="{A6EB60B2-C91E-4D9A-8BA9-F793917801D1}"/>
    <cellStyle name="Moeda 4 2 2 3 2" xfId="13651" xr:uid="{9C0F6F50-683B-482B-925D-FC693D83FC8F}"/>
    <cellStyle name="Moeda 4 2 2 3 2 2" xfId="28956" xr:uid="{1358688D-C072-4E0C-9179-D3C15AA90D5B}"/>
    <cellStyle name="Moeda 4 2 2 3 3" xfId="21334" xr:uid="{6D7F097E-7B35-48B2-BAB9-5DEA8719680B}"/>
    <cellStyle name="Moeda 4 2 2 4" xfId="10704" xr:uid="{314DA133-B764-4552-ABFC-B58B2AF735B0}"/>
    <cellStyle name="Moeda 4 2 2 4 2" xfId="26009" xr:uid="{44969DDE-206D-4362-A12C-63DA07CA11D8}"/>
    <cellStyle name="Moeda 4 2 2 5" xfId="18387" xr:uid="{088A7898-9033-40C0-BD29-556EC089686A}"/>
    <cellStyle name="Moeda 4 2 3" xfId="4040" xr:uid="{6B2D808B-8362-4AB1-B4D4-A1D09B707D9E}"/>
    <cellStyle name="Moeda 4 2 3 2" xfId="6797" xr:uid="{D0E0ADEF-B9D9-4F8A-A66C-3D8A731D54A0}"/>
    <cellStyle name="Moeda 4 2 3 2 2" xfId="14419" xr:uid="{FB321F8D-B75E-4017-94A0-1EE71FE23506}"/>
    <cellStyle name="Moeda 4 2 3 2 2 2" xfId="29724" xr:uid="{97E60E75-7177-47F9-A5AD-2F17870392DA}"/>
    <cellStyle name="Moeda 4 2 3 2 3" xfId="22102" xr:uid="{1C8E35BD-E0E8-48D8-AE4A-F05C30F58535}"/>
    <cellStyle name="Moeda 4 2 3 3" xfId="11672" xr:uid="{359C573D-E472-4DAE-9C76-9E49CA0F97BC}"/>
    <cellStyle name="Moeda 4 2 3 3 2" xfId="26977" xr:uid="{48BA65BE-A62A-41D0-955A-9CAE1D33E446}"/>
    <cellStyle name="Moeda 4 2 3 4" xfId="19355" xr:uid="{577737FA-5096-4409-948A-7D7E63BA7387}"/>
    <cellStyle name="Moeda 4 2 4" xfId="1464" xr:uid="{76EB83CC-4450-4410-8FA4-550A8FB991F0}"/>
    <cellStyle name="Moeda 4 2 4 2" xfId="9096" xr:uid="{6334D03B-E351-4BF3-995F-7932B798D0BA}"/>
    <cellStyle name="Moeda 4 2 4 2 2" xfId="24401" xr:uid="{3D234C49-56B6-4549-86CE-F9F6487F7E9E}"/>
    <cellStyle name="Moeda 4 2 4 3" xfId="16779" xr:uid="{EA8D0AFB-D7A0-44AF-AD09-90EE6BE74323}"/>
    <cellStyle name="Moeda 4 2 5" xfId="8447" xr:uid="{450241DA-39EC-444F-9C3A-9E20141EC8C3}"/>
    <cellStyle name="Moeda 4 2 5 2" xfId="23752" xr:uid="{411DF205-88C2-452D-A80D-8F643B00E313}"/>
    <cellStyle name="Moeda 4 2 6" xfId="16130" xr:uid="{52020EA0-684F-4E48-9D47-D29B8B943B20}"/>
    <cellStyle name="Moeda 4 3" xfId="2748" xr:uid="{0CF51F90-1F55-4E4B-B8FB-70374BD4DB03}"/>
    <cellStyle name="Moeda 4 3 2" xfId="7087" xr:uid="{50C691A3-C6D5-49ED-AD91-F349D7ED23F4}"/>
    <cellStyle name="Moeda 4 3 2 2" xfId="14709" xr:uid="{A66B4DD4-1A21-4F08-BC5D-2E40024BC67A}"/>
    <cellStyle name="Moeda 4 3 2 2 2" xfId="30014" xr:uid="{C8064CFE-A06E-4937-998E-F41F89483993}"/>
    <cellStyle name="Moeda 4 3 2 3" xfId="22392" xr:uid="{BDBCF8AC-F485-4DD6-BF2E-6EBFFCE02257}"/>
    <cellStyle name="Moeda 4 3 3" xfId="5715" xr:uid="{2D05826F-1F95-4470-AC9C-70045422C537}"/>
    <cellStyle name="Moeda 4 3 3 2" xfId="13337" xr:uid="{CADC4578-A4BD-491B-9F65-E310316E45B5}"/>
    <cellStyle name="Moeda 4 3 3 2 2" xfId="28642" xr:uid="{1E42E4FB-5626-436F-A49B-F237FE992B49}"/>
    <cellStyle name="Moeda 4 3 3 3" xfId="21020" xr:uid="{39F4B239-5D9C-4AA6-BF11-D33B58C3CE52}"/>
    <cellStyle name="Moeda 4 3 4" xfId="10380" xr:uid="{8E32E789-9951-4C79-B1AA-9342925EA208}"/>
    <cellStyle name="Moeda 4 3 4 2" xfId="25685" xr:uid="{0B666B17-C8B6-4E5D-98DA-9558EB3E2763}"/>
    <cellStyle name="Moeda 4 3 5" xfId="18063" xr:uid="{2D5941F2-71DD-433B-B46B-21C346A79428}"/>
    <cellStyle name="Moeda 4 4" xfId="3716" xr:uid="{62A34BFE-1FF4-443D-BFCE-A30DA46AC011}"/>
    <cellStyle name="Moeda 4 4 2" xfId="6427" xr:uid="{2C69DCD5-D8F2-4406-B095-BAF07A531BFF}"/>
    <cellStyle name="Moeda 4 4 2 2" xfId="14049" xr:uid="{5C6BADC5-28CB-45AC-8AB2-FC1BD2BD6875}"/>
    <cellStyle name="Moeda 4 4 2 2 2" xfId="29354" xr:uid="{517C4C5C-955D-450D-8A6B-DF3E67773C8F}"/>
    <cellStyle name="Moeda 4 4 2 3" xfId="21732" xr:uid="{3C922EC9-64FC-4201-9854-CB9A5C970D49}"/>
    <cellStyle name="Moeda 4 4 3" xfId="11348" xr:uid="{0C316286-8693-4CE3-9FEC-A27F6F1E74FC}"/>
    <cellStyle name="Moeda 4 4 3 2" xfId="26653" xr:uid="{5C09CB7C-04D0-4ED8-8B09-92F7ED8FBB06}"/>
    <cellStyle name="Moeda 4 4 4" xfId="19031" xr:uid="{7DD5E36B-E753-4A16-A7D4-D743C49E10DA}"/>
    <cellStyle name="Moeda 4 5" xfId="1140" xr:uid="{7A3AD933-1284-4281-8E51-2671CAB2312C}"/>
    <cellStyle name="Moeda 4 5 2" xfId="8772" xr:uid="{6C7D91D8-6F65-4D58-9852-546D6F39A086}"/>
    <cellStyle name="Moeda 4 5 2 2" xfId="24077" xr:uid="{86FDBBE0-CC41-49A1-AC56-D01C3397F8B1}"/>
    <cellStyle name="Moeda 4 5 3" xfId="16455" xr:uid="{69D5ABBD-C8C2-4E7B-93A2-79D3BFCC6C68}"/>
    <cellStyle name="Moeda 4 6" xfId="8123" xr:uid="{1E4443ED-5057-4BF1-A7F4-CFB2E16A1316}"/>
    <cellStyle name="Moeda 4 6 2" xfId="23428" xr:uid="{70830036-871C-4439-B048-7682F896B713}"/>
    <cellStyle name="Moeda 4 7" xfId="15806" xr:uid="{AF2358AA-30AE-4AC0-B632-0E4208C544FC}"/>
    <cellStyle name="Moeda 5" xfId="512" xr:uid="{7E698B8D-B5AC-4110-B12A-A831D6430674}"/>
    <cellStyle name="Moeda 5 2" xfId="836" xr:uid="{E4251680-E915-40F3-BBB6-FCC817A5EBF9}"/>
    <cellStyle name="Moeda 5 2 2" xfId="3093" xr:uid="{3969029E-2042-45C7-A900-23FDD4CBFFC0}"/>
    <cellStyle name="Moeda 5 2 2 2" xfId="10725" xr:uid="{5E1E411E-3BD2-40FB-901A-8E7A3708672B}"/>
    <cellStyle name="Moeda 5 2 2 2 2" xfId="26030" xr:uid="{A487B8D0-E74F-4EE4-A5F8-DA09BD5C4E32}"/>
    <cellStyle name="Moeda 5 2 2 3" xfId="18408" xr:uid="{6CC3D435-7DD6-445A-8DA4-A78D3CF9B5E5}"/>
    <cellStyle name="Moeda 5 2 3" xfId="4061" xr:uid="{C1BED692-1BC7-408B-A213-4AAC63076AF9}"/>
    <cellStyle name="Moeda 5 2 3 2" xfId="11693" xr:uid="{24B95B0E-1022-4974-B36F-7ECA7AA6DB10}"/>
    <cellStyle name="Moeda 5 2 3 2 2" xfId="26998" xr:uid="{FFBB9AA7-220B-42D1-9987-65C8462E5AE3}"/>
    <cellStyle name="Moeda 5 2 3 3" xfId="19376" xr:uid="{5BB223A5-A826-45BF-9D1A-29BC3F823FDE}"/>
    <cellStyle name="Moeda 5 2 4" xfId="1485" xr:uid="{8432FC92-D10A-4ADD-91CB-F4C819BA1646}"/>
    <cellStyle name="Moeda 5 2 4 2" xfId="9117" xr:uid="{67AAAB87-4BEA-41AF-A77F-B97439BB50F3}"/>
    <cellStyle name="Moeda 5 2 4 2 2" xfId="24422" xr:uid="{03C48039-BD7D-46B0-8F39-6352E9742AB0}"/>
    <cellStyle name="Moeda 5 2 4 3" xfId="16800" xr:uid="{251F4649-4924-45FA-A038-939A7BD480C9}"/>
    <cellStyle name="Moeda 5 2 5" xfId="8468" xr:uid="{95F9E5ED-CC4B-4AA5-8475-C9DDACEF83F5}"/>
    <cellStyle name="Moeda 5 2 5 2" xfId="23773" xr:uid="{B15A42B9-DE95-457C-98B2-997AF6CD3F6F}"/>
    <cellStyle name="Moeda 5 2 6" xfId="16151" xr:uid="{C579F1BB-8E68-481A-A799-56FF979B1699}"/>
    <cellStyle name="Moeda 5 3" xfId="2769" xr:uid="{DE071477-11C9-41FC-A8C7-05BDCF7ECB54}"/>
    <cellStyle name="Moeda 5 3 2" xfId="6637" xr:uid="{D4E3BA60-9ACE-42A0-9DD6-63ACC31E81D3}"/>
    <cellStyle name="Moeda 5 3 2 2" xfId="14259" xr:uid="{F02EF7BE-72B6-4ECC-8936-893C7D9872B2}"/>
    <cellStyle name="Moeda 5 3 2 2 2" xfId="29564" xr:uid="{725F34B0-AFBA-4D30-A9BE-FC958EDF001E}"/>
    <cellStyle name="Moeda 5 3 2 3" xfId="21942" xr:uid="{31404737-4A26-4860-8CBD-5689A112F6A9}"/>
    <cellStyle name="Moeda 5 3 3" xfId="10401" xr:uid="{656F7616-DCFF-4DF4-A408-B69581DE6A1F}"/>
    <cellStyle name="Moeda 5 3 3 2" xfId="25706" xr:uid="{611744EE-642A-4AB3-87F0-30172564905B}"/>
    <cellStyle name="Moeda 5 3 4" xfId="18084" xr:uid="{BE7F77E5-001C-434D-BAE5-4DA2954C2FEF}"/>
    <cellStyle name="Moeda 5 4" xfId="3737" xr:uid="{A90C2E57-5265-45F3-8DA0-BA5F88795070}"/>
    <cellStyle name="Moeda 5 4 2" xfId="11369" xr:uid="{B5F24E3E-790B-412C-A98F-4F0340F86101}"/>
    <cellStyle name="Moeda 5 4 2 2" xfId="26674" xr:uid="{E615EF4E-3F6F-44CA-8B41-467614609C08}"/>
    <cellStyle name="Moeda 5 4 3" xfId="19052" xr:uid="{015E753F-9D52-4E5C-A865-9F6757666098}"/>
    <cellStyle name="Moeda 5 5" xfId="1161" xr:uid="{FF92B77A-075E-4088-86F5-527F2DE78C7D}"/>
    <cellStyle name="Moeda 5 5 2" xfId="8793" xr:uid="{F0DA45A4-DB9A-4A5C-A627-57F595A4B6C3}"/>
    <cellStyle name="Moeda 5 5 2 2" xfId="24098" xr:uid="{593ACA7B-7F4A-43F2-8C07-E4D4A5E0FF18}"/>
    <cellStyle name="Moeda 5 5 3" xfId="16476" xr:uid="{41FFB6E3-4851-41DC-B179-B03603BF9B8D}"/>
    <cellStyle name="Moeda 5 6" xfId="8144" xr:uid="{BF20DEEA-D423-48ED-8E3B-39EA828D0124}"/>
    <cellStyle name="Moeda 5 6 2" xfId="23449" xr:uid="{B7F1A0B0-9FE4-4D4C-8891-F4F5B523059F}"/>
    <cellStyle name="Moeda 5 7" xfId="15827" xr:uid="{9654B2F8-3F9E-4842-AFA5-8257F05AB45A}"/>
    <cellStyle name="Moeda 6" xfId="4942" xr:uid="{03C2BD1A-37FA-4B3A-95C2-F74C2190F4FF}"/>
    <cellStyle name="Moeda 6 2" xfId="6993" xr:uid="{92BE697E-2DF5-465B-A9F5-E5BC7D81F61F}"/>
    <cellStyle name="Moeda 6 2 2" xfId="14615" xr:uid="{06D5C15B-7895-4B3F-A4BD-55145D609B26}"/>
    <cellStyle name="Moeda 6 2 2 2" xfId="29920" xr:uid="{538F2F49-B40B-4356-8941-773971B1EB18}"/>
    <cellStyle name="Moeda 6 2 3" xfId="22298" xr:uid="{C51590B5-92CE-4771-8BE5-0190607339F3}"/>
    <cellStyle name="Moeda 6 3" xfId="5621" xr:uid="{6679D95B-BE81-41F8-BA31-9A404C80BE84}"/>
    <cellStyle name="Moeda 6 3 2" xfId="13243" xr:uid="{A443253C-00E9-4986-A094-908C235B48F9}"/>
    <cellStyle name="Moeda 6 3 2 2" xfId="28548" xr:uid="{7FE8796E-C102-4E32-B82B-44A21D3E0D29}"/>
    <cellStyle name="Moeda 6 3 3" xfId="20926" xr:uid="{38969350-661B-4D5B-AF3A-359D32B1AF90}"/>
    <cellStyle name="Moeda 6 4" xfId="12564" xr:uid="{09E312AA-6AAC-45C6-BD8B-3B38734A6D28}"/>
    <cellStyle name="Moeda 6 4 2" xfId="27869" xr:uid="{DB5C338D-C27B-45C1-B5D5-30B604C3CA1F}"/>
    <cellStyle name="Moeda 6 5" xfId="20247" xr:uid="{F816CD41-0E9B-4402-AC4F-E981C0A7065A}"/>
    <cellStyle name="Moeda 7" xfId="4637" xr:uid="{27848E64-8954-432A-A309-BE010201015B}"/>
    <cellStyle name="Moeda 7 2" xfId="6267" xr:uid="{5A1BECD6-F701-45D8-9E9E-910DC51B5957}"/>
    <cellStyle name="Moeda 7 2 2" xfId="13889" xr:uid="{E8B62B81-B9AF-44DD-A7A9-4B5DB51AD31E}"/>
    <cellStyle name="Moeda 7 2 2 2" xfId="29194" xr:uid="{59B08E77-23D9-4D4E-94E8-8A4D7B6441E6}"/>
    <cellStyle name="Moeda 7 2 3" xfId="21572" xr:uid="{9C09C091-7DEB-412D-8806-894D40EF542C}"/>
    <cellStyle name="Moeda 7 3" xfId="12259" xr:uid="{C4640D32-4E27-4EC9-A82F-E87A53E1E42C}"/>
    <cellStyle name="Moeda 7 3 2" xfId="27564" xr:uid="{869FEEA5-0991-414C-A155-EDDBA8A6C003}"/>
    <cellStyle name="Moeda 7 4" xfId="19942" xr:uid="{427A38DB-B200-496A-A695-B6F4CBB744C0}"/>
    <cellStyle name="Moeda 8" xfId="5255" xr:uid="{78CA755E-B602-487A-A0BD-75EA830E6BA9}"/>
    <cellStyle name="Moeda 8 2" xfId="12877" xr:uid="{54282F4F-F61E-4BD9-847E-B37BFFDA31AE}"/>
    <cellStyle name="Moeda 8 2 2" xfId="28182" xr:uid="{07B8D164-85AE-4552-832B-A6D2BB4F76B8}"/>
    <cellStyle name="Moeda 8 3" xfId="20560" xr:uid="{2CE02C7D-C81C-410F-A216-6020B4E75AB6}"/>
    <cellStyle name="Moeda 9" xfId="7699" xr:uid="{C76FA5F0-7125-42F6-B3C6-05983416E9C9}"/>
    <cellStyle name="Moeda 9 2" xfId="23004" xr:uid="{45981A66-8E24-4130-BED4-2C921F185C9A}"/>
    <cellStyle name="Neutro" xfId="9" builtinId="28" customBuiltin="1"/>
    <cellStyle name="Neutro 2" xfId="80" xr:uid="{CF51FFA0-746A-40B0-BA39-F77BF1E28842}"/>
    <cellStyle name="Normal" xfId="0" builtinId="0"/>
    <cellStyle name="Normal 10" xfId="116" xr:uid="{AFA65E25-BAB7-4224-B5FE-47AF9133351F}"/>
    <cellStyle name="Normal 10 2" xfId="7750" xr:uid="{63A5D321-38EF-4ABB-85FD-D2BD47E5EC68}"/>
    <cellStyle name="Normal 10 2 2" xfId="23055" xr:uid="{DA67387C-9EBE-4E3B-A9A1-2C9EDA4AA2EC}"/>
    <cellStyle name="Normal 10 3" xfId="15433" xr:uid="{D1D7DC4A-95B9-4559-A7E3-A8FFE294B64F}"/>
    <cellStyle name="Normal 100" xfId="182" xr:uid="{55772A69-AFD1-49ED-810D-71C0F551234E}"/>
    <cellStyle name="Normal 100 2" xfId="7815" xr:uid="{841E5299-3C01-497E-8666-F46027BF930A}"/>
    <cellStyle name="Normal 100 2 2" xfId="23120" xr:uid="{C29083BC-4B98-4A1E-B475-87BB7E2F3524}"/>
    <cellStyle name="Normal 100 3" xfId="15498" xr:uid="{3431608E-04D4-404A-ABEC-196A3EBC1131}"/>
    <cellStyle name="Normal 101" xfId="30688" xr:uid="{CC65D61F-347B-4CA4-B122-B1FB7517830D}"/>
    <cellStyle name="Normal 102" xfId="30691" xr:uid="{B65DB2CC-8B0A-4862-8603-07C7C228BBBC}"/>
    <cellStyle name="Normal 103" xfId="30711" xr:uid="{A8F4EB7A-740E-469D-8177-C4E809D897DB}"/>
    <cellStyle name="Normal 104" xfId="183" xr:uid="{30E8EF69-FD53-4078-872C-22CD459F06A9}"/>
    <cellStyle name="Normal 104 2" xfId="7816" xr:uid="{4D17524D-16BF-4203-979D-5F24EAE43DE3}"/>
    <cellStyle name="Normal 104 2 2" xfId="23121" xr:uid="{65286671-B80D-4902-BA21-77CF4B1BA5FF}"/>
    <cellStyle name="Normal 104 3" xfId="15499" xr:uid="{8A9B9C47-26A4-44C0-8EF9-CC36E0386984}"/>
    <cellStyle name="Normal 105" xfId="30731" xr:uid="{E1BD8892-90BB-4201-972F-4CED3B35591D}"/>
    <cellStyle name="Normal 106" xfId="184" xr:uid="{3DC7A983-7BCC-4E63-8034-9BD2C6246CB7}"/>
    <cellStyle name="Normal 106 2" xfId="7817" xr:uid="{C8AA10CE-F3B5-4657-9722-861ECDD7A885}"/>
    <cellStyle name="Normal 106 2 2" xfId="23122" xr:uid="{C1B45FD4-FAF9-4472-95D0-97235FB89893}"/>
    <cellStyle name="Normal 106 3" xfId="15500" xr:uid="{2B58F47C-5918-4B53-AE11-0FFC5A7441A2}"/>
    <cellStyle name="Normal 107" xfId="30751" xr:uid="{B5E3A17F-162E-4F2F-8447-1450B84B5EEB}"/>
    <cellStyle name="Normal 108" xfId="30768" xr:uid="{4E12B9EE-75EC-4065-B16D-51C3D2F648A6}"/>
    <cellStyle name="Normal 109" xfId="42" xr:uid="{D27D43ED-C018-480A-A6D0-25B4848041C7}"/>
    <cellStyle name="Normal 11" xfId="121" xr:uid="{38926893-44A8-4546-906A-CD766DE1162B}"/>
    <cellStyle name="Normal 11 2" xfId="7755" xr:uid="{F72CCCAA-728F-4683-9FD8-52A32FCCAC11}"/>
    <cellStyle name="Normal 11 2 2" xfId="23060" xr:uid="{2C8F554D-B35A-4053-B76D-413773951207}"/>
    <cellStyle name="Normal 11 3" xfId="15438" xr:uid="{E0EAC626-CE84-40AD-911A-6523592511E7}"/>
    <cellStyle name="Normal 110" xfId="185" xr:uid="{930248B2-C855-482B-9694-F1B2562CAB9C}"/>
    <cellStyle name="Normal 110 2" xfId="7818" xr:uid="{7E1FD4DD-451A-4787-AB2D-7440E680D09A}"/>
    <cellStyle name="Normal 110 2 2" xfId="23123" xr:uid="{3037D984-E5FE-4163-9725-0753C4AE5BF2}"/>
    <cellStyle name="Normal 110 3" xfId="15501" xr:uid="{B50E9052-CEEC-4B7E-9DE6-482DA95E72EA}"/>
    <cellStyle name="Normal 112" xfId="186" xr:uid="{60591040-5A47-46E8-9463-A84026930906}"/>
    <cellStyle name="Normal 112 2" xfId="7819" xr:uid="{84A98A4D-EBDE-4140-8062-48CFD4E22E88}"/>
    <cellStyle name="Normal 112 2 2" xfId="23124" xr:uid="{B93855C8-3CFD-42A1-BC70-C52256CB5BA1}"/>
    <cellStyle name="Normal 112 3" xfId="15502" xr:uid="{18D5F124-EEEC-4C63-8C5B-E8E54DB36AEB}"/>
    <cellStyle name="Normal 12" xfId="112" xr:uid="{AB5DE1BF-FE21-41A0-9D29-634DBE8B1525}"/>
    <cellStyle name="Normal 12 2" xfId="7746" xr:uid="{1452223F-7960-4F42-8D04-F62B608CA2EB}"/>
    <cellStyle name="Normal 12 2 2" xfId="23051" xr:uid="{9FCAAF8E-BF33-459B-9AD3-D3940C33BBB3}"/>
    <cellStyle name="Normal 12 3" xfId="15429" xr:uid="{DD4E65C0-24B0-4E58-8EEB-310BB10A645A}"/>
    <cellStyle name="Normal 13" xfId="108" xr:uid="{62D2CAD8-2B53-4ADB-957B-91C10BE2D183}"/>
    <cellStyle name="Normal 13 2" xfId="7742" xr:uid="{A918FD3B-816B-4F4A-963C-46B0E4CEA4C9}"/>
    <cellStyle name="Normal 13 2 2" xfId="23047" xr:uid="{361D5E1D-E056-4357-A5E5-7C39CB51D467}"/>
    <cellStyle name="Normal 13 3" xfId="15425" xr:uid="{8C6D6057-DD75-4224-B33A-E09651CE02F4}"/>
    <cellStyle name="Normal 132" xfId="187" xr:uid="{FA6A53E3-C075-4AC6-86E4-9288CBD484D2}"/>
    <cellStyle name="Normal 132 2" xfId="7820" xr:uid="{D12A98B8-79EF-433C-877B-37C1109C554F}"/>
    <cellStyle name="Normal 132 2 2" xfId="23125" xr:uid="{C2FD4F50-0529-4D97-BABC-CA761D7D1B8A}"/>
    <cellStyle name="Normal 132 3" xfId="15503" xr:uid="{40E2AFDE-9D11-445B-A2AB-800F0D8A1AA6}"/>
    <cellStyle name="Normal 14" xfId="107" xr:uid="{B5E60485-0DE2-4E9C-A2F4-F995D0405CCE}"/>
    <cellStyle name="Normal 14 2" xfId="7741" xr:uid="{3293FEAC-9883-4F87-986F-0A437055ECB6}"/>
    <cellStyle name="Normal 14 2 2" xfId="23046" xr:uid="{6F79A67C-00EB-4917-AB7F-9898287B6B0C}"/>
    <cellStyle name="Normal 14 3" xfId="15424" xr:uid="{D6BB823F-4CDC-4312-8B6B-B923FE9F4A44}"/>
    <cellStyle name="Normal 15" xfId="109" xr:uid="{F72795EE-6C08-4093-84AB-3A541FF802FF}"/>
    <cellStyle name="Normal 15 2" xfId="7743" xr:uid="{D9471EFC-5530-4BDA-BD77-6A72C20EDE86}"/>
    <cellStyle name="Normal 15 2 2" xfId="23048" xr:uid="{3CA5C53C-8824-4F32-A57C-DA60B4CF5428}"/>
    <cellStyle name="Normal 15 3" xfId="15426" xr:uid="{DA9E9EE9-CBBD-4217-A5B8-C2B38E42D667}"/>
    <cellStyle name="Normal 16" xfId="117" xr:uid="{CCD913AF-1DF3-4349-886C-AA3EF607F13D}"/>
    <cellStyle name="Normal 16 2" xfId="7751" xr:uid="{986E11AE-6E75-4551-AFA6-FE4E8D7926AF}"/>
    <cellStyle name="Normal 16 2 2" xfId="23056" xr:uid="{A1656AA6-04FA-49B8-9E1C-31B7C082AA3D}"/>
    <cellStyle name="Normal 16 3" xfId="15434" xr:uid="{25010538-0415-47DA-A0BA-845F3BC234D8}"/>
    <cellStyle name="Normal 17" xfId="119" xr:uid="{05701331-CAE4-4380-8066-B977F9C47EC7}"/>
    <cellStyle name="Normal 17 2" xfId="7753" xr:uid="{D5490E54-2FC4-404B-B1A3-8B8CF43F910F}"/>
    <cellStyle name="Normal 17 2 2" xfId="23058" xr:uid="{CC6C7D4F-E3B8-49E2-986B-1A727DAD6780}"/>
    <cellStyle name="Normal 17 3" xfId="15436" xr:uid="{D97805DA-0509-4347-BE4A-F7FD52E2E667}"/>
    <cellStyle name="Normal 18" xfId="118" xr:uid="{ACEEFF3D-DA4E-4EB2-B884-C370AC0FA8BE}"/>
    <cellStyle name="Normal 18 2" xfId="7752" xr:uid="{44FD7259-7C02-42B5-AFA8-FE0BBAAB3EA1}"/>
    <cellStyle name="Normal 18 2 2" xfId="23057" xr:uid="{DC0007D5-4CCB-497E-9972-2769678AAC0F}"/>
    <cellStyle name="Normal 18 3" xfId="15435" xr:uid="{655B9550-9EB0-407C-83F9-537E02DCF9F0}"/>
    <cellStyle name="Normal 19" xfId="120" xr:uid="{E76A5BBB-6DDA-42FE-988D-525A5BE62617}"/>
    <cellStyle name="Normal 19 2" xfId="7754" xr:uid="{C562C5E7-D7C7-4F58-888D-E39908F360B7}"/>
    <cellStyle name="Normal 19 2 2" xfId="23059" xr:uid="{E8CF233B-AA09-43E1-A837-2F3B76855923}"/>
    <cellStyle name="Normal 19 3" xfId="15437" xr:uid="{DBFAF657-24BC-4C94-BAA7-9550F68CE62E}"/>
    <cellStyle name="Normal 2" xfId="44" xr:uid="{B5C762DF-0B8E-4EE6-B876-182716481536}"/>
    <cellStyle name="Normal 2 2" xfId="47" xr:uid="{982E0CC6-2368-4526-A436-BE296DD1A109}"/>
    <cellStyle name="Normal 2 2 2" xfId="188" xr:uid="{6672DB56-9543-4DFA-AED1-E669804D4E28}"/>
    <cellStyle name="Normal 2 2 2 2" xfId="4471" xr:uid="{D27C5955-DC4A-46F1-A0A7-C0E2AA9B2F53}"/>
    <cellStyle name="Normal 2 3" xfId="75" xr:uid="{8C73CADF-CBEC-4D10-A87C-9F70FCB45D30}"/>
    <cellStyle name="Normal 2 4" xfId="4468" xr:uid="{824763BF-2A02-4C5D-9373-35EEAFAA213A}"/>
    <cellStyle name="Normal 2 4 2" xfId="12092" xr:uid="{C792CD7B-1CB8-41CB-8A46-928661A832AA}"/>
    <cellStyle name="Normal 2 4 2 2" xfId="27397" xr:uid="{D98DD373-AE08-45A2-B349-1397DCB9CBAE}"/>
    <cellStyle name="Normal 2 4 3" xfId="19775" xr:uid="{D037F2C6-E6F3-425B-931F-56C4362CA81A}"/>
    <cellStyle name="Normal 2 5" xfId="87" xr:uid="{562CECC3-B75B-44C6-9716-A9CAD1B28530}"/>
    <cellStyle name="Normal 2 6" xfId="7676" xr:uid="{1F27F730-C79E-445C-88D9-23F8DF6C5B50}"/>
    <cellStyle name="Normal 2 6 2" xfId="22981" xr:uid="{D4322CDF-992C-4364-B046-75607F658E1B}"/>
    <cellStyle name="Normal 2 7" xfId="15359" xr:uid="{AE1AA893-DEC7-445A-9AC5-32FBEC5FA3F3}"/>
    <cellStyle name="Normal 20" xfId="114" xr:uid="{413F9AFE-4116-44BD-A256-737BDA71EA70}"/>
    <cellStyle name="Normal 20 2" xfId="7748" xr:uid="{5F73E727-16E8-402D-8D87-CD4F0E998799}"/>
    <cellStyle name="Normal 20 2 2" xfId="23053" xr:uid="{C78B3043-9535-4FF4-AB51-8A913F580CA8}"/>
    <cellStyle name="Normal 20 3" xfId="15431" xr:uid="{F63AE196-C99D-49D3-B03B-2C6DDC09172A}"/>
    <cellStyle name="Normal 21" xfId="122" xr:uid="{536F9F21-FE66-4816-9BA7-CF58C27F1BE4}"/>
    <cellStyle name="Normal 21 2" xfId="7756" xr:uid="{A454D792-8538-4E4A-A90B-8D20066BD5DB}"/>
    <cellStyle name="Normal 21 2 2" xfId="23061" xr:uid="{4FCB881C-9152-485C-8443-453B7E80B1E0}"/>
    <cellStyle name="Normal 21 3" xfId="15439" xr:uid="{825AEAFA-296D-4852-B902-18A9013A0580}"/>
    <cellStyle name="Normal 22" xfId="123" xr:uid="{1774F7D5-214D-409B-B11E-E6C672B09920}"/>
    <cellStyle name="Normal 22 2" xfId="7757" xr:uid="{33753AC9-530B-47CA-BF93-7EE06319AEA0}"/>
    <cellStyle name="Normal 22 2 2" xfId="23062" xr:uid="{E46B0363-82B1-4D0A-B5D7-01F0B56B2931}"/>
    <cellStyle name="Normal 22 3" xfId="15440" xr:uid="{32B907D6-1B7D-44F3-92A8-68ECFE3AE12E}"/>
    <cellStyle name="Normal 23" xfId="124" xr:uid="{DE8EA455-59E6-47E3-BA91-8A2BFE14B078}"/>
    <cellStyle name="Normal 23 2" xfId="7758" xr:uid="{391A6101-41BB-4F65-95D8-08FE70D456BE}"/>
    <cellStyle name="Normal 23 2 2" xfId="23063" xr:uid="{2FE9FAEB-82F6-4CCE-BDA4-D109C6330F86}"/>
    <cellStyle name="Normal 23 3" xfId="15441" xr:uid="{15C491BC-DA18-4849-AA15-A98E32D04562}"/>
    <cellStyle name="Normal 24" xfId="125" xr:uid="{906852D6-A3FE-4DA1-8F40-42AF6291F630}"/>
    <cellStyle name="Normal 24 2" xfId="7759" xr:uid="{C9EB5FC8-3A4C-4EB5-A4A3-629BE4E86F5D}"/>
    <cellStyle name="Normal 24 2 2" xfId="23064" xr:uid="{A07F1F5E-68BF-46F7-BF87-D821CA66D2D7}"/>
    <cellStyle name="Normal 24 3" xfId="15442" xr:uid="{54CF17FF-25F2-49C1-86C9-E88F6778D676}"/>
    <cellStyle name="Normal 25" xfId="126" xr:uid="{44E7B5F7-825C-4EC7-8D7D-3490E086BCE7}"/>
    <cellStyle name="Normal 25 2" xfId="7760" xr:uid="{48298E29-4114-4431-BCF6-24ED469EB04E}"/>
    <cellStyle name="Normal 25 2 2" xfId="23065" xr:uid="{85D5CD49-3F2B-4400-AFA4-C4616A0C296B}"/>
    <cellStyle name="Normal 25 3" xfId="15443" xr:uid="{F3D6B692-A58B-4BE1-B0E9-53292ECA4B2D}"/>
    <cellStyle name="Normal 26" xfId="127" xr:uid="{DC970ACD-01B2-4BCE-8113-50568447F5C7}"/>
    <cellStyle name="Normal 26 2" xfId="7761" xr:uid="{26AA871C-66AA-43B1-91CE-DB1FD9ED08CB}"/>
    <cellStyle name="Normal 26 2 2" xfId="23066" xr:uid="{DE8A5486-E9CE-46EC-A03C-A0948D70AD4E}"/>
    <cellStyle name="Normal 26 3" xfId="15444" xr:uid="{B988CB7E-AECC-4D29-900B-EA78C6C5D1BC}"/>
    <cellStyle name="Normal 27" xfId="128" xr:uid="{A6356BCA-FEC6-4EBF-9138-D7B6085F2B62}"/>
    <cellStyle name="Normal 27 2" xfId="7762" xr:uid="{A19C3A26-3694-49FB-9677-E3E33D0F9D7D}"/>
    <cellStyle name="Normal 27 2 2" xfId="23067" xr:uid="{21BE6B67-1BBD-4ACE-A403-27D761A2EBCD}"/>
    <cellStyle name="Normal 27 3" xfId="15445" xr:uid="{1AE7401E-E040-45D6-8E5B-3CD7B3DCE081}"/>
    <cellStyle name="Normal 28" xfId="129" xr:uid="{58B7EC67-5568-4CCF-877F-C381DE3DE5DC}"/>
    <cellStyle name="Normal 28 2" xfId="7763" xr:uid="{7C712143-6139-4B81-A756-73BD6A733ED3}"/>
    <cellStyle name="Normal 28 2 2" xfId="23068" xr:uid="{DBD1800A-FA8B-4750-9F5B-37013EA74E26}"/>
    <cellStyle name="Normal 28 3" xfId="15446" xr:uid="{0FE92987-F6E2-4BB0-9ECD-8D04968046DA}"/>
    <cellStyle name="Normal 29" xfId="130" xr:uid="{0F78C9F0-02CB-4A43-9F25-E8845DFAE73D}"/>
    <cellStyle name="Normal 29 2" xfId="7764" xr:uid="{2362416B-B365-42FF-A01D-D19F9212B0F9}"/>
    <cellStyle name="Normal 29 2 2" xfId="23069" xr:uid="{926E8101-2789-4632-9106-F110057BF58D}"/>
    <cellStyle name="Normal 29 3" xfId="15447" xr:uid="{FA4F63AC-DFA5-4339-8367-D49AF9759297}"/>
    <cellStyle name="Normal 3" xfId="45" xr:uid="{209E5561-8ADC-4B54-B4DC-FAC50A4E9A46}"/>
    <cellStyle name="Normal 3 2" xfId="78" xr:uid="{5C421FB3-D456-4059-AE2F-D2568968C884}"/>
    <cellStyle name="Normal 3 2 2" xfId="4469" xr:uid="{0DBF7193-00CB-4A11-B9C6-5CB657DCDDC8}"/>
    <cellStyle name="Normal 3 2 2 2" xfId="12093" xr:uid="{101934E1-2932-4BD6-8044-5A1C43138F5B}"/>
    <cellStyle name="Normal 3 2 2 2 2" xfId="27398" xr:uid="{2D1110F6-2F48-4A0D-8A8A-B78EB323D1F2}"/>
    <cellStyle name="Normal 3 2 2 3" xfId="19776" xr:uid="{1DE4BFE7-5172-48E4-894D-6716F7731418}"/>
    <cellStyle name="Normal 3 3" xfId="7695" xr:uid="{5CA99E5D-B44F-4EC3-989B-7DCD18C7FF8C}"/>
    <cellStyle name="Normal 3 3 2" xfId="23000" xr:uid="{511CD4DC-CC17-4585-BEF1-DDF47D3AD71B}"/>
    <cellStyle name="Normal 3 4" xfId="15378" xr:uid="{1A2C4846-9266-4BF0-9C59-43AF022FA0CE}"/>
    <cellStyle name="Normal 30" xfId="131" xr:uid="{73125380-1D91-4B94-9AE1-81324AD7C42A}"/>
    <cellStyle name="Normal 30 2" xfId="7765" xr:uid="{945B02A4-3568-4344-B2E0-9E1708409507}"/>
    <cellStyle name="Normal 30 2 2" xfId="23070" xr:uid="{CA2D0CC8-796D-4A6B-9EC8-BE8EF60BDA83}"/>
    <cellStyle name="Normal 30 3" xfId="15448" xr:uid="{1B55D5E3-4E71-41FF-963E-9B94C001DAFB}"/>
    <cellStyle name="Normal 31" xfId="132" xr:uid="{27132D18-DFD2-4DBA-8D85-21D38FD976E4}"/>
    <cellStyle name="Normal 31 2" xfId="7766" xr:uid="{EC22F210-47BD-44E7-8302-D22D8E13FA41}"/>
    <cellStyle name="Normal 31 2 2" xfId="23071" xr:uid="{0BDF06EA-E37B-44C0-854A-254FB179AD8B}"/>
    <cellStyle name="Normal 31 3" xfId="15449" xr:uid="{E322193F-776C-4059-9BCF-22B0256DEC70}"/>
    <cellStyle name="Normal 32" xfId="133" xr:uid="{707E1441-3163-475C-8169-94BC47F681E3}"/>
    <cellStyle name="Normal 32 2" xfId="7767" xr:uid="{1BA5AFBA-C964-4BC9-A0C5-812A349A9770}"/>
    <cellStyle name="Normal 32 2 2" xfId="23072" xr:uid="{D2C43011-E573-4BE6-9901-4CA1BD41EF77}"/>
    <cellStyle name="Normal 32 3" xfId="15450" xr:uid="{3947CAEA-7176-4F8B-A31F-D290CBA4CC08}"/>
    <cellStyle name="Normal 33" xfId="134" xr:uid="{A4E24F12-AD7C-4429-8F7F-DA5B023749F3}"/>
    <cellStyle name="Normal 33 2" xfId="7768" xr:uid="{8B1E973C-8D6E-4A46-B51C-10DAF2633328}"/>
    <cellStyle name="Normal 33 2 2" xfId="23073" xr:uid="{5C98D6F7-606D-45A9-887C-6FC4682A87BB}"/>
    <cellStyle name="Normal 33 3" xfId="15451" xr:uid="{A2D9970C-D1FA-4151-9B7F-C0DDD5875B65}"/>
    <cellStyle name="Normal 34" xfId="135" xr:uid="{10D3BFFF-484F-480F-AFA8-8ABA9336FEED}"/>
    <cellStyle name="Normal 34 2" xfId="7769" xr:uid="{55780380-2DD1-41C4-B0D1-D505D1723AB9}"/>
    <cellStyle name="Normal 34 2 2" xfId="23074" xr:uid="{19CC3DBA-E539-42B5-94EF-5D4CA02FB050}"/>
    <cellStyle name="Normal 34 3" xfId="15452" xr:uid="{412B20B1-2F26-44A0-BB26-3A92B6D9ABA8}"/>
    <cellStyle name="Normal 35" xfId="136" xr:uid="{3FEEBA8B-647E-4F8D-B129-1F011AFD103D}"/>
    <cellStyle name="Normal 35 2" xfId="7770" xr:uid="{48A70791-65C0-45BD-B25F-BA6E4C344041}"/>
    <cellStyle name="Normal 35 2 2" xfId="23075" xr:uid="{1C03F565-F8EC-4A6D-A2D2-C108F1BD75E5}"/>
    <cellStyle name="Normal 35 3" xfId="15453" xr:uid="{3D4023F8-0CCF-4F70-BA0A-07F2AD736764}"/>
    <cellStyle name="Normal 36" xfId="137" xr:uid="{476B4638-B4B4-4FAF-B0AF-2DB0202A09E1}"/>
    <cellStyle name="Normal 36 2" xfId="7771" xr:uid="{C1E0B004-9842-451F-A71D-C5735AA06F08}"/>
    <cellStyle name="Normal 36 2 2" xfId="23076" xr:uid="{51534A97-4EAB-4CB3-B6B1-139E4827D6BA}"/>
    <cellStyle name="Normal 36 3" xfId="15454" xr:uid="{ECDC3CCD-4548-4F2D-B89D-85C558F80949}"/>
    <cellStyle name="Normal 37" xfId="138" xr:uid="{256179DF-65D3-4096-B47D-39675635CE13}"/>
    <cellStyle name="Normal 37 2" xfId="7772" xr:uid="{59A60DC4-C3B6-4EBD-B02C-6AB2C6AFFBD9}"/>
    <cellStyle name="Normal 37 2 2" xfId="23077" xr:uid="{A0041D34-4ECB-4DF7-9D6D-73B0D427CDC6}"/>
    <cellStyle name="Normal 37 3" xfId="15455" xr:uid="{8C919DAF-1E7E-481E-B400-D8AF33CBEDA5}"/>
    <cellStyle name="Normal 38" xfId="139" xr:uid="{390C1646-E65E-4985-B77B-47DA2D5225C1}"/>
    <cellStyle name="Normal 38 2" xfId="7773" xr:uid="{942CDD50-1428-4FDF-99BB-ACE100F6767D}"/>
    <cellStyle name="Normal 38 2 2" xfId="23078" xr:uid="{DE59CEFB-1373-4772-A830-623FF842DF57}"/>
    <cellStyle name="Normal 38 3" xfId="15456" xr:uid="{B59D1E94-B853-45DF-BA9A-C15F5D333721}"/>
    <cellStyle name="Normal 39" xfId="140" xr:uid="{E7C43D80-F797-40F0-A964-7438293CD153}"/>
    <cellStyle name="Normal 39 2" xfId="7774" xr:uid="{45B8F667-D8F5-4ECD-BF2E-AD763C3F7EB8}"/>
    <cellStyle name="Normal 39 2 2" xfId="23079" xr:uid="{95C02CA9-3DAE-4E5C-B0F6-DB69DC45165A}"/>
    <cellStyle name="Normal 39 3" xfId="15457" xr:uid="{EE2DA981-37F1-4DA2-BDB5-B77FC44AB487}"/>
    <cellStyle name="Normal 4" xfId="48" xr:uid="{E247D8B9-774A-488C-B9A1-9829FF52F991}"/>
    <cellStyle name="Normal 4 2" xfId="105" xr:uid="{04E8D19A-5107-4E2D-AF76-076E9982243F}"/>
    <cellStyle name="Normal 4 2 2" xfId="7739" xr:uid="{C39AA7F2-7D5A-4D8F-9757-65D534649576}"/>
    <cellStyle name="Normal 4 2 2 2" xfId="23044" xr:uid="{CA2DE6D5-0F10-4716-BF25-E08C71FA4FA3}"/>
    <cellStyle name="Normal 4 2 3" xfId="15422" xr:uid="{53444BFB-086E-4453-836F-B9B793CCD350}"/>
    <cellStyle name="Normal 4 3" xfId="7697" xr:uid="{065BC799-DE2F-466B-97A3-A5F6DAE0DDCC}"/>
    <cellStyle name="Normal 4 3 2" xfId="23002" xr:uid="{958275BA-47E0-41BF-9587-D7049987308D}"/>
    <cellStyle name="Normal 4 4" xfId="15380" xr:uid="{3826148B-53B8-49A4-92F4-9E9605597819}"/>
    <cellStyle name="Normal 40" xfId="141" xr:uid="{2DAD9F97-D05F-4B38-9D88-8E0068976135}"/>
    <cellStyle name="Normal 40 2" xfId="7775" xr:uid="{3A0AFCF4-0E93-464D-967C-DA52FD144879}"/>
    <cellStyle name="Normal 40 2 2" xfId="23080" xr:uid="{11461E94-9634-498F-8CB3-171C99E61D52}"/>
    <cellStyle name="Normal 40 3" xfId="15458" xr:uid="{FD6FBBB8-5CCB-4207-91A8-F7AD657104E7}"/>
    <cellStyle name="Normal 41" xfId="142" xr:uid="{2D167CA0-35F7-4019-AD92-00B9D6B24EF3}"/>
    <cellStyle name="Normal 41 2" xfId="7776" xr:uid="{B74B41C4-1551-42D5-8652-1239529EA86D}"/>
    <cellStyle name="Normal 41 2 2" xfId="23081" xr:uid="{D99114F9-2865-4AE8-B132-447129C3A1C5}"/>
    <cellStyle name="Normal 41 3" xfId="15459" xr:uid="{734F590A-6F75-404D-BF80-C36C8238EFFB}"/>
    <cellStyle name="Normal 42" xfId="143" xr:uid="{39336A0B-B915-497B-97F6-FD9DCD169DA6}"/>
    <cellStyle name="Normal 42 2" xfId="7777" xr:uid="{9F7F0EA2-18EE-4B29-AE29-7A451645B815}"/>
    <cellStyle name="Normal 42 2 2" xfId="23082" xr:uid="{CAEA4854-0657-489E-909F-A60B0DCAD747}"/>
    <cellStyle name="Normal 42 3" xfId="15460" xr:uid="{5C45702D-E197-4542-9995-7897CD865D0B}"/>
    <cellStyle name="Normal 43" xfId="144" xr:uid="{A9B6A172-18F1-40EE-8398-990E5215BAB7}"/>
    <cellStyle name="Normal 43 2" xfId="7778" xr:uid="{32C2840C-6F92-4B59-BDFC-0B99B77716A3}"/>
    <cellStyle name="Normal 43 2 2" xfId="23083" xr:uid="{3E3EF66C-4890-442F-9726-CEFA85CDD98F}"/>
    <cellStyle name="Normal 43 3" xfId="15461" xr:uid="{307DF22A-A4A9-45CC-B8A7-A12765F40772}"/>
    <cellStyle name="Normal 44" xfId="145" xr:uid="{4BCDCEA8-F8AE-4C45-8395-073A404159FF}"/>
    <cellStyle name="Normal 44 2" xfId="7779" xr:uid="{50284EC9-FA13-4DEA-96EA-0E40E27B1960}"/>
    <cellStyle name="Normal 44 2 2" xfId="23084" xr:uid="{19869B2F-CCC1-4B3D-8559-569A1C4E0163}"/>
    <cellStyle name="Normal 44 3" xfId="15462" xr:uid="{47871D57-5D09-4B8A-9C52-A1D3D8F8897F}"/>
    <cellStyle name="Normal 45" xfId="146" xr:uid="{D7D6C037-A61F-4C36-983C-6E03AA16A564}"/>
    <cellStyle name="Normal 45 2" xfId="7780" xr:uid="{D03D8073-0D58-44AF-BDEE-B0071C377A2E}"/>
    <cellStyle name="Normal 45 2 2" xfId="23085" xr:uid="{4007690B-C719-41BA-A8A7-FC3832E5AB60}"/>
    <cellStyle name="Normal 45 3" xfId="15463" xr:uid="{EFF5F7D9-0B29-426B-9E56-57527683ECB5}"/>
    <cellStyle name="Normal 46" xfId="147" xr:uid="{C97EEB36-1BDF-4B11-97D0-81EB6458AC94}"/>
    <cellStyle name="Normal 46 2" xfId="7781" xr:uid="{471A26C0-6CC1-4E55-B4EA-1F43486725A6}"/>
    <cellStyle name="Normal 46 2 2" xfId="23086" xr:uid="{18F2EF69-8F2B-4244-8039-ED6611DC630E}"/>
    <cellStyle name="Normal 46 3" xfId="15464" xr:uid="{9C2A51E9-B013-49D7-A88A-7A57FB1386DD}"/>
    <cellStyle name="Normal 47" xfId="148" xr:uid="{C950E581-7571-4123-9077-FD4222226554}"/>
    <cellStyle name="Normal 47 2" xfId="7782" xr:uid="{5CDCD1F1-3419-4348-A1C5-85CAD0F11C1C}"/>
    <cellStyle name="Normal 47 2 2" xfId="23087" xr:uid="{AFC675BF-5403-4556-BDCC-D374CC71F477}"/>
    <cellStyle name="Normal 47 3" xfId="15465" xr:uid="{89BEEA6A-9205-4AEA-96F1-B9022CDE81C8}"/>
    <cellStyle name="Normal 48" xfId="149" xr:uid="{C6A5F37C-3A42-4632-846B-891C8C0A6596}"/>
    <cellStyle name="Normal 48 2" xfId="7783" xr:uid="{50586A49-5570-4581-82F4-82227BA79723}"/>
    <cellStyle name="Normal 48 2 2" xfId="23088" xr:uid="{F7246B38-0802-4E31-9A19-FEB8A080F1E7}"/>
    <cellStyle name="Normal 48 3" xfId="15466" xr:uid="{6696ED6F-135F-471A-9F16-ABA210BECCC3}"/>
    <cellStyle name="Normal 49" xfId="150" xr:uid="{79BF8704-9DBE-4C8B-8E4D-46CDC78F2C99}"/>
    <cellStyle name="Normal 49 2" xfId="7784" xr:uid="{12D952D2-5BB6-425C-80C6-7C20C16F2125}"/>
    <cellStyle name="Normal 49 2 2" xfId="23089" xr:uid="{C372B6A3-E0E6-4E34-89B4-0C6E3CA5988C}"/>
    <cellStyle name="Normal 49 3" xfId="15467" xr:uid="{FDDD63A0-136E-403A-A48A-88E6442F8B31}"/>
    <cellStyle name="Normal 5" xfId="49" xr:uid="{041FFC82-4F4E-4C42-856D-62E2B6A3BC1A}"/>
    <cellStyle name="Normal 5 2" xfId="111" xr:uid="{015FA38A-DE61-46E1-9FD4-989F83D4264C}"/>
    <cellStyle name="Normal 5 2 2" xfId="7745" xr:uid="{984D85F7-1905-4C55-BCB8-67471797D242}"/>
    <cellStyle name="Normal 5 2 2 2" xfId="23050" xr:uid="{8287BA70-59C2-41B3-A347-F65FDFE9AC60}"/>
    <cellStyle name="Normal 5 2 3" xfId="15428" xr:uid="{0D154AA0-CB4A-4C5A-8E33-99E8DB0F9F74}"/>
    <cellStyle name="Normal 5 3" xfId="7698" xr:uid="{B5462D65-AB30-4D35-99B8-88B999714ED7}"/>
    <cellStyle name="Normal 5 3 2" xfId="23003" xr:uid="{8AB209B8-2A35-4B20-A5C5-6527FAB38217}"/>
    <cellStyle name="Normal 5 4" xfId="15381" xr:uid="{FD4DF0C3-C19C-4693-A6D2-01F9A3EAC5A9}"/>
    <cellStyle name="Normal 50" xfId="151" xr:uid="{DFAD739C-231F-4EE7-930D-010271F8EF7D}"/>
    <cellStyle name="Normal 50 2" xfId="7785" xr:uid="{515905A5-7FC3-4858-A22F-45665B9D946B}"/>
    <cellStyle name="Normal 50 2 2" xfId="23090" xr:uid="{4B455848-1C03-4629-9108-C5FB59214ECF}"/>
    <cellStyle name="Normal 50 3" xfId="15468" xr:uid="{6EEA3471-D300-4FFF-9A94-A92520F21357}"/>
    <cellStyle name="Normal 51" xfId="152" xr:uid="{3ED6C585-024A-43E2-8823-027C77AFE3B0}"/>
    <cellStyle name="Normal 51 2" xfId="7786" xr:uid="{1E2815CB-69A2-46AD-AE79-55F43D94219D}"/>
    <cellStyle name="Normal 51 2 2" xfId="23091" xr:uid="{2B0AA00B-DFD5-46BD-8D1B-BBFBDEB680BA}"/>
    <cellStyle name="Normal 51 3" xfId="15469" xr:uid="{3A3904C4-427A-488A-A106-924E66385932}"/>
    <cellStyle name="Normal 52" xfId="153" xr:uid="{B2E19160-7EE3-425C-B3FB-AFF37256BE56}"/>
    <cellStyle name="Normal 52 2" xfId="7787" xr:uid="{E1A03253-0A9C-466E-A733-25A33D7A1FD1}"/>
    <cellStyle name="Normal 52 2 2" xfId="23092" xr:uid="{F8B78719-3763-4A26-8024-A5ECE307010D}"/>
    <cellStyle name="Normal 52 3" xfId="15470" xr:uid="{E20E8EF4-76F8-413C-BA9A-96E9C947F10B}"/>
    <cellStyle name="Normal 53" xfId="154" xr:uid="{6B304F5C-21F1-49AF-AA19-6B7DB5E3876E}"/>
    <cellStyle name="Normal 53 2" xfId="7788" xr:uid="{FACEA5C0-6EF8-466A-9DCC-08B47EC29862}"/>
    <cellStyle name="Normal 53 2 2" xfId="23093" xr:uid="{72CC3035-26C1-4207-AAF5-7661CECB9B12}"/>
    <cellStyle name="Normal 53 3" xfId="15471" xr:uid="{BA9D753A-1D89-4BE3-B859-AFD43E809C09}"/>
    <cellStyle name="Normal 54" xfId="155" xr:uid="{D84771ED-D288-4D4E-B891-3AC03D59357E}"/>
    <cellStyle name="Normal 54 2" xfId="7789" xr:uid="{4893A8F4-C72C-4C0F-BFD1-3E4CB6BBDDEE}"/>
    <cellStyle name="Normal 54 2 2" xfId="23094" xr:uid="{1BD57F77-2ED7-459B-B87B-105EFA32A736}"/>
    <cellStyle name="Normal 54 3" xfId="15472" xr:uid="{D54C7E03-11A7-4153-9C99-37AF689135B3}"/>
    <cellStyle name="Normal 55" xfId="156" xr:uid="{65CD16AC-26A4-41F1-9DE5-897C095E61A4}"/>
    <cellStyle name="Normal 55 2" xfId="7790" xr:uid="{235D901C-2963-4B01-AB77-F4DF32C344B2}"/>
    <cellStyle name="Normal 55 2 2" xfId="23095" xr:uid="{FC3EAFE4-230A-4422-A865-4CD4E559AFE7}"/>
    <cellStyle name="Normal 55 3" xfId="15473" xr:uid="{3438F32D-B838-42F5-B76E-7CC2DC89711E}"/>
    <cellStyle name="Normal 56" xfId="157" xr:uid="{C26500D2-4005-4C9B-A468-30CCDBF48C74}"/>
    <cellStyle name="Normal 56 2" xfId="7791" xr:uid="{0468C49A-7C39-44DB-B797-754209E61FA6}"/>
    <cellStyle name="Normal 56 2 2" xfId="23096" xr:uid="{227DD783-E080-4EC1-A35D-8CC7A6BCB18D}"/>
    <cellStyle name="Normal 56 3" xfId="15474" xr:uid="{5EFA3C0A-A52A-4B4B-BC33-7D586C4EF165}"/>
    <cellStyle name="Normal 57" xfId="158" xr:uid="{9CCEC9D8-E80B-4306-8C59-A8509294576D}"/>
    <cellStyle name="Normal 57 2" xfId="7792" xr:uid="{67F5C2DF-AD98-4ADD-828A-1E670670F2EE}"/>
    <cellStyle name="Normal 57 2 2" xfId="23097" xr:uid="{E4DF8A34-BE7E-4309-8F11-C4BC78654AE7}"/>
    <cellStyle name="Normal 57 3" xfId="15475" xr:uid="{5F82907F-C143-48A4-8BA1-8B386F6F8A92}"/>
    <cellStyle name="Normal 58" xfId="164" xr:uid="{AB4A3695-C945-4CD0-B60A-8C18CB4E92F7}"/>
    <cellStyle name="Normal 58 2" xfId="7797" xr:uid="{993DAA26-2009-4E05-A5E7-986DAB7B3C74}"/>
    <cellStyle name="Normal 58 2 2" xfId="23102" xr:uid="{44E3B867-AE00-4DAA-8FE5-09958158605C}"/>
    <cellStyle name="Normal 58 3" xfId="15480" xr:uid="{4EA65587-8DE3-4A87-AD52-2FFFD54F1836}"/>
    <cellStyle name="Normal 59" xfId="165" xr:uid="{31106AC1-F235-4BF4-A78B-C2150392ADC4}"/>
    <cellStyle name="Normal 59 2" xfId="7798" xr:uid="{6CE80D98-5D72-4E30-8CB1-A5F08F22275C}"/>
    <cellStyle name="Normal 59 2 2" xfId="23103" xr:uid="{730DF5B5-3795-4F20-BFCD-E5F68EB1D18C}"/>
    <cellStyle name="Normal 59 3" xfId="15481" xr:uid="{BEFB5E9D-1889-42E9-B02B-08A2AEF05B6F}"/>
    <cellStyle name="Normal 6" xfId="51" xr:uid="{2BD3A3F6-D1C3-4098-986E-595D115E0BB7}"/>
    <cellStyle name="Normal 6 2" xfId="113" xr:uid="{B22D809C-0642-4DFE-B0C4-053ED2C8FF6B}"/>
    <cellStyle name="Normal 6 2 2" xfId="7747" xr:uid="{34B29034-E6BF-4ED7-8A1A-93CC02B8E2A9}"/>
    <cellStyle name="Normal 6 2 2 2" xfId="23052" xr:uid="{FB7ED022-CFF7-433C-A093-0B1BE2473AC4}"/>
    <cellStyle name="Normal 6 2 3" xfId="15430" xr:uid="{1A8F78D5-0BBC-46EA-A304-DF82CC22B1BA}"/>
    <cellStyle name="Normal 6 3" xfId="7700" xr:uid="{E8ED4092-C0AC-4AA5-8D8C-432DD8B1580B}"/>
    <cellStyle name="Normal 6 3 2" xfId="23005" xr:uid="{95D144E1-8025-4F82-B260-6784E138948D}"/>
    <cellStyle name="Normal 6 4" xfId="15383" xr:uid="{48E7B608-744D-4CFD-86A2-AFB761055D9E}"/>
    <cellStyle name="Normal 60" xfId="169" xr:uid="{58AEB72E-4FF5-48A6-AE66-B7559D3FA49A}"/>
    <cellStyle name="Normal 60 2" xfId="7802" xr:uid="{04FE56FE-121C-4F58-A7CE-248CE2E6627D}"/>
    <cellStyle name="Normal 60 2 2" xfId="23107" xr:uid="{4C425FC8-0E79-465B-A600-F1DBD25F0440}"/>
    <cellStyle name="Normal 60 3" xfId="15485" xr:uid="{ED0748BE-41A3-429A-AEEB-948658E2C4BB}"/>
    <cellStyle name="Normal 61" xfId="167" xr:uid="{817F592C-53D2-442F-922A-FC155F515509}"/>
    <cellStyle name="Normal 61 2" xfId="7800" xr:uid="{759A619B-798F-487F-9BEA-CD5978827A11}"/>
    <cellStyle name="Normal 61 2 2" xfId="23105" xr:uid="{A85B1DE1-8236-4760-8722-5DBBD91E411A}"/>
    <cellStyle name="Normal 61 3" xfId="15483" xr:uid="{E45143D7-94C7-4ECB-A6D7-002EBED6373D}"/>
    <cellStyle name="Normal 62" xfId="170" xr:uid="{8832A107-3528-4A53-951A-8179DCB33774}"/>
    <cellStyle name="Normal 62 2" xfId="7803" xr:uid="{BFF90EE8-8B8B-4FA6-B578-230DF3C3A3B6}"/>
    <cellStyle name="Normal 62 2 2" xfId="23108" xr:uid="{300BDC79-44B5-4EEF-982F-529BA62FA0DD}"/>
    <cellStyle name="Normal 62 3" xfId="15486" xr:uid="{B98C4789-7F67-4DF5-9D4E-2321EE0C47D2}"/>
    <cellStyle name="Normal 63" xfId="160" xr:uid="{2B768D23-E919-4DA5-9C23-95753D38BAA7}"/>
    <cellStyle name="Normal 63 2" xfId="7793" xr:uid="{2D7CA751-639F-45DB-932E-3DA105AC0E0F}"/>
    <cellStyle name="Normal 63 2 2" xfId="23098" xr:uid="{39342BE8-EFA2-430D-A02E-8F4C06005342}"/>
    <cellStyle name="Normal 63 3" xfId="15476" xr:uid="{FA98938D-BC6C-47CA-8335-3C1D1A8513BB}"/>
    <cellStyle name="Normal 64" xfId="168" xr:uid="{A3D8D360-B730-48CA-82A0-589292B027D2}"/>
    <cellStyle name="Normal 64 2" xfId="7801" xr:uid="{FE25E4EB-DB1F-46E9-B790-10D54ED1E173}"/>
    <cellStyle name="Normal 64 2 2" xfId="23106" xr:uid="{18CB916E-D622-469F-907C-E4FAF0952288}"/>
    <cellStyle name="Normal 64 3" xfId="15484" xr:uid="{6E729BF2-4BF2-4BC1-BA52-81320FDEA9B2}"/>
    <cellStyle name="Normal 65" xfId="175" xr:uid="{EE5159ED-E656-438D-BBCA-D7CDD632E94E}"/>
    <cellStyle name="Normal 65 2" xfId="7808" xr:uid="{2AC5EA98-289C-4086-A008-4DC36EBA07CF}"/>
    <cellStyle name="Normal 65 2 2" xfId="23113" xr:uid="{F49323B3-7804-4C0A-9E60-8B7E8D56EE1B}"/>
    <cellStyle name="Normal 65 3" xfId="15491" xr:uid="{89D96F87-171D-43AF-809D-2D59F10217C6}"/>
    <cellStyle name="Normal 66" xfId="162" xr:uid="{F13F8AB7-5088-4B48-8DD9-0369265C60FB}"/>
    <cellStyle name="Normal 66 2" xfId="7795" xr:uid="{B3A98969-4BCE-4786-B43C-2499384630C4}"/>
    <cellStyle name="Normal 66 2 2" xfId="23100" xr:uid="{93666296-C7CA-48C6-9523-F8272EB13693}"/>
    <cellStyle name="Normal 66 3" xfId="15478" xr:uid="{EBF67169-CFD5-4FD8-BAFC-4EA0C12C6BBD}"/>
    <cellStyle name="Normal 67" xfId="176" xr:uid="{AF047291-980E-45E4-A0B9-C7CBBA223ADF}"/>
    <cellStyle name="Normal 67 2" xfId="7809" xr:uid="{91FE5C1F-EAE4-49DB-A34B-1103A52A98AD}"/>
    <cellStyle name="Normal 67 2 2" xfId="23114" xr:uid="{33338688-FB08-4A2E-AE0C-DDF88068AABC}"/>
    <cellStyle name="Normal 67 3" xfId="15492" xr:uid="{AB52BBDD-5FDB-42FA-9ED4-E7265E0F9F1D}"/>
    <cellStyle name="Normal 68" xfId="174" xr:uid="{1960A426-B4C1-4597-81E0-FBA46C26CF49}"/>
    <cellStyle name="Normal 68 2" xfId="7807" xr:uid="{EDA4B7A8-F3BC-48FB-B9B1-96414BCA619C}"/>
    <cellStyle name="Normal 68 2 2" xfId="23112" xr:uid="{5FB49C91-73CD-4737-87CE-2C9C22488DC3}"/>
    <cellStyle name="Normal 68 3" xfId="15490" xr:uid="{92404D84-595E-49B8-A6BE-5D9293C27001}"/>
    <cellStyle name="Normal 69" xfId="177" xr:uid="{B969D9D2-DFDF-4323-B682-72A7A605C920}"/>
    <cellStyle name="Normal 69 2" xfId="7810" xr:uid="{C485C291-3D0A-4215-87DB-A3FC19304EF1}"/>
    <cellStyle name="Normal 69 2 2" xfId="23115" xr:uid="{2BACA559-50B5-4DA1-BA14-77A583C9DAD2}"/>
    <cellStyle name="Normal 69 3" xfId="15493" xr:uid="{6630C3B3-00F7-4F8E-8071-3576A92E46EF}"/>
    <cellStyle name="Normal 7" xfId="52" xr:uid="{09B69C51-16C2-4F5D-BFF6-43B244A0E115}"/>
    <cellStyle name="Normal 7 2" xfId="106" xr:uid="{AEE854F7-25BF-4A31-9DA0-00395FB9FFEB}"/>
    <cellStyle name="Normal 7 2 2" xfId="7740" xr:uid="{0B280FE8-1A40-46D3-AF54-950EB0EBCAD7}"/>
    <cellStyle name="Normal 7 2 2 2" xfId="23045" xr:uid="{A178A1B3-E877-492C-9C53-5878D6CE8127}"/>
    <cellStyle name="Normal 7 2 3" xfId="15423" xr:uid="{483EA776-97B7-4BF9-81F0-50B028AF6F71}"/>
    <cellStyle name="Normal 7 3" xfId="7701" xr:uid="{F23F0366-CB9F-483E-8FEB-107073AFE4A6}"/>
    <cellStyle name="Normal 7 3 2" xfId="23006" xr:uid="{115835DF-710C-486F-8F8A-4912FF058848}"/>
    <cellStyle name="Normal 7 4" xfId="15384" xr:uid="{483D2610-B486-4A7D-9099-E2EBF2A4806B}"/>
    <cellStyle name="Normal 70" xfId="161" xr:uid="{365D93B0-1953-41D6-A734-6849FE49536C}"/>
    <cellStyle name="Normal 70 2" xfId="7794" xr:uid="{E9EB2AA5-7526-4581-89F8-30B43EC4FB03}"/>
    <cellStyle name="Normal 70 2 2" xfId="23099" xr:uid="{15B0DE63-9155-4839-95DF-D2473A2B9B43}"/>
    <cellStyle name="Normal 70 3" xfId="15477" xr:uid="{4EF79D06-4800-43E8-AAEE-75E9DA4A1BC6}"/>
    <cellStyle name="Normal 71" xfId="178" xr:uid="{D05504E9-C0E3-4E0E-9DCB-DB17C7EE038B}"/>
    <cellStyle name="Normal 71 2" xfId="7811" xr:uid="{1D1447AC-9715-4490-967A-A5E8B6FB54F9}"/>
    <cellStyle name="Normal 71 2 2" xfId="23116" xr:uid="{601AB7EB-E257-44D8-A9F1-200EA138918C}"/>
    <cellStyle name="Normal 71 3" xfId="15494" xr:uid="{70F8EF8C-FACC-4FE2-B281-13164836E1B7}"/>
    <cellStyle name="Normal 72" xfId="166" xr:uid="{29C2F21C-D705-4CFC-B600-10E4274FD3C9}"/>
    <cellStyle name="Normal 72 2" xfId="7799" xr:uid="{FE488DB3-AE8A-4DAA-A8D3-73C2A93780C3}"/>
    <cellStyle name="Normal 72 2 2" xfId="23104" xr:uid="{3E019C5F-1321-409F-A319-71CD4E388F44}"/>
    <cellStyle name="Normal 72 3" xfId="15482" xr:uid="{267181C2-F484-47AA-A0EF-BB7ACE8C1E6C}"/>
    <cellStyle name="Normal 73" xfId="179" xr:uid="{93FC3CB9-65D0-4479-A851-DAB156785984}"/>
    <cellStyle name="Normal 73 2" xfId="7812" xr:uid="{2571264A-B306-4103-9AC8-EF62D23D680F}"/>
    <cellStyle name="Normal 73 2 2" xfId="23117" xr:uid="{E4A092EF-DBF0-487E-BB42-D2C815C58E27}"/>
    <cellStyle name="Normal 73 3" xfId="15495" xr:uid="{53DA302C-3758-4B71-ACFA-F70416E1408D}"/>
    <cellStyle name="Normal 74" xfId="163" xr:uid="{A7B586A5-AA17-4F0F-9037-B4D71EB4A58C}"/>
    <cellStyle name="Normal 74 2" xfId="7796" xr:uid="{7167741D-92BE-40A7-A534-BAED8BBC1E46}"/>
    <cellStyle name="Normal 74 2 2" xfId="23101" xr:uid="{619FED81-0003-4903-93FD-0F5824214CA7}"/>
    <cellStyle name="Normal 74 3" xfId="15479" xr:uid="{5E56AFC0-FCB9-44AA-A7AB-E362A9D03AFA}"/>
    <cellStyle name="Normal 75" xfId="180" xr:uid="{A867E1E9-7853-4A15-AEE5-352ED5845FBC}"/>
    <cellStyle name="Normal 75 2" xfId="7813" xr:uid="{B99D2F1D-1340-48C0-825F-09B8AD1F10A9}"/>
    <cellStyle name="Normal 75 2 2" xfId="23118" xr:uid="{439EC62C-A6AF-44BA-AD1E-B59ACB546219}"/>
    <cellStyle name="Normal 75 3" xfId="15496" xr:uid="{FCBE2B9F-DA9D-43D3-93C2-FD8A5235AA8A}"/>
    <cellStyle name="Normal 76" xfId="181" xr:uid="{0253006A-B1C2-425F-86C4-A629912F04A6}"/>
    <cellStyle name="Normal 76 2" xfId="7814" xr:uid="{007171E4-B0B8-448F-AF2B-4C389857F4CC}"/>
    <cellStyle name="Normal 76 2 2" xfId="23119" xr:uid="{B49CEE9A-4E3B-49B0-BDEC-BFA7533D74D0}"/>
    <cellStyle name="Normal 76 3" xfId="15497" xr:uid="{FCBF4EDE-EFE9-4C8B-8425-96C355E872CF}"/>
    <cellStyle name="Normal 77" xfId="837" xr:uid="{F9AD1B67-1BB9-4C51-905E-CEFA022193C4}"/>
    <cellStyle name="Normal 77 2" xfId="8469" xr:uid="{B6F44294-911D-46F4-AAFB-5C22D1CAC6B8}"/>
    <cellStyle name="Normal 77 2 2" xfId="23774" xr:uid="{928D31FE-F793-455E-90AD-6528292110D6}"/>
    <cellStyle name="Normal 77 3" xfId="16152" xr:uid="{281A0990-C89E-4798-9709-902E470D341B}"/>
    <cellStyle name="Normal 78" xfId="72" xr:uid="{255F5D2B-F3D5-40A7-92AE-CAE238AE77B4}"/>
    <cellStyle name="Normal 78 2" xfId="7721" xr:uid="{8B93574F-3816-4786-A780-ED945DCA80FE}"/>
    <cellStyle name="Normal 78 2 2" xfId="23026" xr:uid="{1ED20E28-4DB9-46B0-9FDC-9ED02BB57E05}"/>
    <cellStyle name="Normal 78 3" xfId="15404" xr:uid="{08F3FA5F-C3C2-4FD6-BE7B-1F4ABBA35A27}"/>
    <cellStyle name="Normal 79" xfId="192" xr:uid="{409E0DEF-8A0F-4662-972D-9994D94A4F71}"/>
    <cellStyle name="Normal 79 2" xfId="7824" xr:uid="{E843E3B0-0193-426C-971E-A287BB7C854D}"/>
    <cellStyle name="Normal 79 2 2" xfId="23129" xr:uid="{886B1B56-BF19-4099-BCE9-5D79996B45E2}"/>
    <cellStyle name="Normal 79 3" xfId="15507" xr:uid="{41EAEF0A-663C-4097-ADF1-CE08FC73A914}"/>
    <cellStyle name="Normal 8" xfId="110" xr:uid="{12C9CFFD-4B16-4F74-B1CA-FCF6A99EF06F}"/>
    <cellStyle name="Normal 8 2" xfId="4466" xr:uid="{17FCCBF8-B6B5-475D-AFE7-E9658086A883}"/>
    <cellStyle name="Normal 8 2 2" xfId="4594" xr:uid="{D0D35F15-E2A0-4C2F-8D10-E725AB4ED0A6}"/>
    <cellStyle name="Normal 8 3" xfId="7744" xr:uid="{6DD5C06C-FE46-446F-B3D5-035A1E068AC6}"/>
    <cellStyle name="Normal 8 3 2" xfId="23049" xr:uid="{8E3FA6D8-9675-40F3-8C54-E529EA134A05}"/>
    <cellStyle name="Normal 8 4" xfId="15427" xr:uid="{E8C513FB-7CAC-461D-8089-F269A1B636E2}"/>
    <cellStyle name="Normal 80" xfId="4389" xr:uid="{AF656B11-C897-435C-A7EB-D5549BFC66EF}"/>
    <cellStyle name="Normal 80 2" xfId="12016" xr:uid="{A4ECA781-9061-4674-8EAC-6A2DEC863149}"/>
    <cellStyle name="Normal 80 2 2" xfId="27321" xr:uid="{A601D2B1-E585-4BF7-A1C5-0A9BAF26BBCA}"/>
    <cellStyle name="Normal 80 3" xfId="19699" xr:uid="{45808822-38A2-4298-8D24-2F59092A2619}"/>
    <cellStyle name="Normal 81" xfId="81" xr:uid="{EBE400BC-6A71-4ED6-82D7-194D9EEF4F4E}"/>
    <cellStyle name="Normal 81 2" xfId="7723" xr:uid="{C154CA9D-21A8-4144-8AA5-B5396C33B8CB}"/>
    <cellStyle name="Normal 81 2 2" xfId="23028" xr:uid="{396384FF-F05C-4858-93FB-8A0C51B89F92}"/>
    <cellStyle name="Normal 81 3" xfId="15406" xr:uid="{C55EF274-5BB8-4215-9024-260BB196D595}"/>
    <cellStyle name="Normal 82" xfId="4399" xr:uid="{C26753B2-7A9B-40B1-85B1-F3E3073E1533}"/>
    <cellStyle name="Normal 82 2" xfId="12026" xr:uid="{38C50C2D-1974-41A6-BE19-C4B03A2552D1}"/>
    <cellStyle name="Normal 82 2 2" xfId="27331" xr:uid="{7788CB64-5CB6-4BF2-BC06-B412BBED9566}"/>
    <cellStyle name="Normal 82 3" xfId="19709" xr:uid="{E2EDAF99-6D0B-4178-BAB0-7FFF0E838410}"/>
    <cellStyle name="Normal 83" xfId="193" xr:uid="{9DF35346-5835-4582-8CA2-B0B2E4622188}"/>
    <cellStyle name="Normal 83 2" xfId="7825" xr:uid="{C1E5D9CC-CB2B-48B8-B5AD-8FB95D31485B}"/>
    <cellStyle name="Normal 83 2 2" xfId="23130" xr:uid="{84DD8C8D-2D8A-4CA4-84AF-EF2C304B1200}"/>
    <cellStyle name="Normal 83 3" xfId="15508" xr:uid="{A1DD295D-6FA9-4C65-ACC0-6B78E729D3FF}"/>
    <cellStyle name="Normal 84" xfId="4400" xr:uid="{CF5994CE-DF8F-44D7-8577-E5A86A31FE55}"/>
    <cellStyle name="Normal 84 2" xfId="12027" xr:uid="{E005BFE3-87F9-463C-AD3A-105EF7C62F45}"/>
    <cellStyle name="Normal 84 2 2" xfId="27332" xr:uid="{6AFBF724-7129-4C3F-95CE-9A41A6E9B9BA}"/>
    <cellStyle name="Normal 84 3" xfId="19710" xr:uid="{31A237D6-7F29-4678-A600-854E8F250808}"/>
    <cellStyle name="Normal 85" xfId="4401" xr:uid="{2E09D479-0F42-44A8-92FD-DD2BD7F0409A}"/>
    <cellStyle name="Normal 85 2" xfId="12028" xr:uid="{4B32480E-635F-48F3-9B9E-0B813E80C8DD}"/>
    <cellStyle name="Normal 85 2 2" xfId="27333" xr:uid="{8A4FB6DC-FBE1-4EAC-B2EA-97021C51863E}"/>
    <cellStyle name="Normal 85 3" xfId="19711" xr:uid="{5B58B81E-96D2-45CF-B749-B796FF5355A3}"/>
    <cellStyle name="Normal 86" xfId="4402" xr:uid="{775AE7EC-C4AF-4D83-89AB-91D643C5A6AA}"/>
    <cellStyle name="Normal 86 2" xfId="12029" xr:uid="{515BAA36-C5EA-455C-87B5-FE97B63063E7}"/>
    <cellStyle name="Normal 86 2 2" xfId="27334" xr:uid="{65058DAB-BA14-4445-9F22-964B9BB22CEF}"/>
    <cellStyle name="Normal 86 3" xfId="19712" xr:uid="{03248D0D-F7F1-4C63-BD2B-0B9A57362930}"/>
    <cellStyle name="Normal 87" xfId="4403" xr:uid="{90DB2707-D46A-4151-9707-2B85200A7742}"/>
    <cellStyle name="Normal 87 2" xfId="12030" xr:uid="{B551DCBD-3BC2-498E-945E-D8A0D022DE22}"/>
    <cellStyle name="Normal 87 2 2" xfId="27335" xr:uid="{A4331DFC-F1C1-4AF0-8187-3A86822BC29B}"/>
    <cellStyle name="Normal 87 3" xfId="19713" xr:uid="{7D9DDEB4-8881-4058-8F3B-9BF510EF9D3B}"/>
    <cellStyle name="Normal 88" xfId="4404" xr:uid="{34284BC6-CC66-48FE-8161-B323A50063FC}"/>
    <cellStyle name="Normal 88 2" xfId="12031" xr:uid="{574D1BE7-9DFE-41FA-98B6-FEAABB2E6DAE}"/>
    <cellStyle name="Normal 88 2 2" xfId="27336" xr:uid="{84B7FAAD-A1C9-41AF-9DD3-DC250E760E44}"/>
    <cellStyle name="Normal 88 3" xfId="19714" xr:uid="{1B8C8EDA-531F-4B9A-88B5-B07222349FEC}"/>
    <cellStyle name="Normal 89" xfId="7596" xr:uid="{3A6ED17D-79FC-4CC9-A3C4-7A5A043290DE}"/>
    <cellStyle name="Normal 89 2" xfId="15218" xr:uid="{47C564B2-60A1-4384-8898-A3ABC1D2D8E4}"/>
    <cellStyle name="Normal 89 2 2" xfId="30523" xr:uid="{E4D5EDD4-74CE-462B-BCCB-11B43FCB06DB}"/>
    <cellStyle name="Normal 89 3" xfId="22901" xr:uid="{5F1C81DF-323A-41BF-A128-22D275DDDFFD}"/>
    <cellStyle name="Normal 9" xfId="115" xr:uid="{C28EFD83-3DA8-430C-B420-1A5049FCA562}"/>
    <cellStyle name="Normal 9 2" xfId="7749" xr:uid="{93F00A24-6E4C-45A1-A686-7851776C1DAC}"/>
    <cellStyle name="Normal 9 2 2" xfId="23054" xr:uid="{9E5BE9A1-2B7D-4F2C-B4D4-4F44DB634A4C}"/>
    <cellStyle name="Normal 9 3" xfId="15432" xr:uid="{7CE3CAED-0088-48CB-8460-937682233E97}"/>
    <cellStyle name="Normal 90" xfId="7616" xr:uid="{5D14A303-301D-4888-9C20-53466963A3BC}"/>
    <cellStyle name="Normal 90 2" xfId="15238" xr:uid="{24C852B7-3205-4E66-876E-B5C9E85F60FB}"/>
    <cellStyle name="Normal 90 2 2" xfId="30543" xr:uid="{B29E4D35-5C46-48A8-908C-D2DCC242B6FB}"/>
    <cellStyle name="Normal 90 3" xfId="22921" xr:uid="{766844D8-F1A2-4501-B5D6-B43936567F6D}"/>
    <cellStyle name="Normal 91" xfId="7636" xr:uid="{74EF0154-319A-41CE-8D36-F46D62E0D2F9}"/>
    <cellStyle name="Normal 91 2" xfId="15258" xr:uid="{62268CBF-524E-4F1E-91E9-B03CED86A38E}"/>
    <cellStyle name="Normal 91 2 2" xfId="30563" xr:uid="{2A746CC7-BEB7-4E7C-8DDB-2C7EBAE6ACBF}"/>
    <cellStyle name="Normal 91 3" xfId="22941" xr:uid="{E5080E16-07E5-4BF9-A8F3-68145B3E6B8E}"/>
    <cellStyle name="Normal 92" xfId="7656" xr:uid="{4A43B550-3AAB-4471-9248-AB2C6E4D437C}"/>
    <cellStyle name="Normal 92 2" xfId="15278" xr:uid="{4A272930-AFB0-4DA6-A987-FB20A4BA9225}"/>
    <cellStyle name="Normal 92 2 2" xfId="30583" xr:uid="{0BEE47E3-C78C-4723-A2D3-93070EE2C8AA}"/>
    <cellStyle name="Normal 92 3" xfId="22961" xr:uid="{5F00D162-D236-4FE9-9083-DCCD9C23A19F}"/>
    <cellStyle name="Normal 93" xfId="15298" xr:uid="{8D18D1BC-32A9-44AC-A729-185AE4FE336B}"/>
    <cellStyle name="Normal 93 2" xfId="30603" xr:uid="{FA8E1581-7026-4AEF-B1CE-AAD2CFD71609}"/>
    <cellStyle name="Normal 94" xfId="15318" xr:uid="{99A377A3-DD9F-4EC1-992B-479BBF75BF79}"/>
    <cellStyle name="Normal 94 2" xfId="30623" xr:uid="{A94A4CCB-98A3-434C-99E3-E46396C45AC7}"/>
    <cellStyle name="Normal 95" xfId="15319" xr:uid="{9B0CFC6D-7969-437F-9B03-E14F3CD0A86F}"/>
    <cellStyle name="Normal 95 2" xfId="30624" xr:uid="{01991775-0290-46F3-8E74-0F1A45B880B6}"/>
    <cellStyle name="Normal 96" xfId="15339" xr:uid="{E0C1DA11-F823-46F5-855C-FE2E064E2C68}"/>
    <cellStyle name="Normal 96 2" xfId="30644" xr:uid="{ED8FA38E-5010-42B7-BF52-3A0BC22B71F3}"/>
    <cellStyle name="Normal 97" xfId="30664" xr:uid="{B89B20F8-A35C-4D71-9D9F-982A716ED146}"/>
    <cellStyle name="Normal 98" xfId="30665" xr:uid="{2AEBC284-E086-42C8-85E7-FFAC2713665D}"/>
    <cellStyle name="Normal 99" xfId="30668" xr:uid="{24CCF93A-04F0-4A4A-8214-A22DDE694489}"/>
    <cellStyle name="Nota 10" xfId="15320" xr:uid="{AD96237A-93D7-4783-BB99-120B1453ED92}"/>
    <cellStyle name="Nota 10 2" xfId="30625" xr:uid="{A9EC3321-5FA0-40EB-AC63-006DC81B19A8}"/>
    <cellStyle name="Nota 11" xfId="15340" xr:uid="{3D3B85B7-F2FA-4E14-80D0-C9BFAC945255}"/>
    <cellStyle name="Nota 11 2" xfId="30645" xr:uid="{BCF6FE04-90F9-4256-AB07-4F106C18BC5C}"/>
    <cellStyle name="Nota 12" xfId="30669" xr:uid="{56E2A85E-447A-4419-84C6-5FD9919FAA61}"/>
    <cellStyle name="Nota 13" xfId="30692" xr:uid="{3EF66A87-45E0-4F4F-ACCE-8959A412C66B}"/>
    <cellStyle name="Nota 14" xfId="30712" xr:uid="{7642423A-79C2-4DED-92AD-741CB34667A1}"/>
    <cellStyle name="Nota 15" xfId="30732" xr:uid="{DC5BA687-44CE-4253-B642-A25F4073814C}"/>
    <cellStyle name="Nota 16" xfId="30753" xr:uid="{D2028A22-7BE2-4095-A450-433E77ACC2AE}"/>
    <cellStyle name="Nota 17" xfId="30769" xr:uid="{64D23160-A88A-4754-816E-CFF69BE3154F}"/>
    <cellStyle name="Nota 2" xfId="46" xr:uid="{385C34A4-7C0E-4950-9BBA-A4B6357F25C2}"/>
    <cellStyle name="Nota 2 2" xfId="4470" xr:uid="{389A0AF1-5177-4CEF-9958-D4C0A1ECD6D2}"/>
    <cellStyle name="Nota 2 2 2" xfId="12094" xr:uid="{DFAA5C62-F10A-4900-9BBC-6D7D3C32618F}"/>
    <cellStyle name="Nota 2 2 2 2" xfId="27399" xr:uid="{30616450-4954-4AC9-A6B2-B2FCF993F31C}"/>
    <cellStyle name="Nota 2 2 3" xfId="19777" xr:uid="{C80C87AE-2DD0-45DD-9465-8532D9424264}"/>
    <cellStyle name="Nota 2 3" xfId="7696" xr:uid="{C7B75839-C6C6-4BC0-B782-48A67FFF6E73}"/>
    <cellStyle name="Nota 2 3 2" xfId="23001" xr:uid="{0C8639A3-D9A4-4A36-BFC8-4BB1C05381D4}"/>
    <cellStyle name="Nota 2 4" xfId="15379" xr:uid="{A7A71112-52D2-4A87-AC91-D45145612100}"/>
    <cellStyle name="Nota 3" xfId="53" xr:uid="{EA5C730D-DA73-4C27-A5DC-263F6150D40C}"/>
    <cellStyle name="Nota 3 2" xfId="4474" xr:uid="{B4366087-AD5B-4D26-9991-596DF2255AF0}"/>
    <cellStyle name="Nota 3 2 2" xfId="12097" xr:uid="{FFC5E0D8-8E40-4D49-B785-FA27597458CB}"/>
    <cellStyle name="Nota 3 2 2 2" xfId="27402" xr:uid="{6D51C1A6-78D2-423A-B1FC-0EC48A85D1A6}"/>
    <cellStyle name="Nota 3 2 3" xfId="19780" xr:uid="{AF8C12B9-7B1D-4CF0-B74D-DD8D58252496}"/>
    <cellStyle name="Nota 3 3" xfId="7702" xr:uid="{CC3FC7F3-3017-487D-BA1F-C3028543AC90}"/>
    <cellStyle name="Nota 3 3 2" xfId="23007" xr:uid="{CB49C185-60A6-40A9-8126-C741A26DAA81}"/>
    <cellStyle name="Nota 3 4" xfId="15385" xr:uid="{48640FA3-F342-4A92-BB8F-AACA1A0C84CF}"/>
    <cellStyle name="Nota 4" xfId="82" xr:uid="{B936534A-653C-48FD-A1B7-F9091F5A06D9}"/>
    <cellStyle name="Nota 4 2" xfId="7724" xr:uid="{B4BFFF05-79BD-4A48-B097-220E35BF4F4E}"/>
    <cellStyle name="Nota 4 2 2" xfId="23029" xr:uid="{FC8C128E-D67E-4799-9A8A-4905EDB99C5B}"/>
    <cellStyle name="Nota 4 3" xfId="15407" xr:uid="{75E4819C-1DA4-4261-80AF-C5F2ABCF29FA}"/>
    <cellStyle name="Nota 5" xfId="7597" xr:uid="{6FF2D262-27FC-4B2A-9039-656CA7FEF150}"/>
    <cellStyle name="Nota 5 2" xfId="15219" xr:uid="{B71DC2F4-B015-4EA6-A3F8-E4D146361D47}"/>
    <cellStyle name="Nota 5 2 2" xfId="30524" xr:uid="{162FE5F7-3E95-4B14-ADDC-4FAD37048400}"/>
    <cellStyle name="Nota 5 3" xfId="22902" xr:uid="{058E0CBC-5B71-4A51-B706-D8CB17BD948A}"/>
    <cellStyle name="Nota 6" xfId="7617" xr:uid="{2873AE3B-AA62-48E0-BA5B-F9410C65DE59}"/>
    <cellStyle name="Nota 6 2" xfId="15239" xr:uid="{FD036BCB-BC2C-45BE-A90E-C8D4384B4C8E}"/>
    <cellStyle name="Nota 6 2 2" xfId="30544" xr:uid="{5F446DD8-122F-4F11-BBF5-A9667645C7BB}"/>
    <cellStyle name="Nota 6 3" xfId="22922" xr:uid="{35753ADD-CCB2-4CC0-9B75-66D9576DD1E3}"/>
    <cellStyle name="Nota 7" xfId="7637" xr:uid="{904D347F-906C-4F59-ACBD-18C851B918EE}"/>
    <cellStyle name="Nota 7 2" xfId="15259" xr:uid="{4AF1BB60-ED6C-47AA-A9CD-2352720960A1}"/>
    <cellStyle name="Nota 7 2 2" xfId="30564" xr:uid="{22EB4C79-2F46-4F89-AAC7-84C5B97CBF5B}"/>
    <cellStyle name="Nota 7 3" xfId="22942" xr:uid="{0AB42623-6930-4185-839D-326CFDF510AE}"/>
    <cellStyle name="Nota 8" xfId="7657" xr:uid="{6E0C2D69-A80F-43B2-8B1A-B36137B2F8B3}"/>
    <cellStyle name="Nota 8 2" xfId="15279" xr:uid="{D221D9D7-BF0A-4B44-90DD-F4C489A1C4CD}"/>
    <cellStyle name="Nota 8 2 2" xfId="30584" xr:uid="{7CFB67A0-3AEE-463F-9C52-58AAF6172C6D}"/>
    <cellStyle name="Nota 8 3" xfId="22962" xr:uid="{BBDC3C6E-3C02-4FDD-B72C-29F67CCBE365}"/>
    <cellStyle name="Nota 9" xfId="15299" xr:uid="{B3BAB822-6026-41D3-9378-35290221A372}"/>
    <cellStyle name="Nota 9 2" xfId="30604" xr:uid="{7BBF3C1F-9F96-448A-879C-4385C31B15E9}"/>
    <cellStyle name="Porcentagem" xfId="1" builtinId="5"/>
    <cellStyle name="Porcentagem 2" xfId="173" xr:uid="{6AF70CAF-3BD4-419B-B882-84F5698EE02C}"/>
    <cellStyle name="Porcentagem 2 2" xfId="4467" xr:uid="{76E17E4C-AFD6-4204-A291-7E2877CF685A}"/>
    <cellStyle name="Porcentagem 2 3" xfId="7806" xr:uid="{2DA95D9F-B6B9-4908-82AB-8BCA5500F7CB}"/>
    <cellStyle name="Porcentagem 2 3 2" xfId="23111" xr:uid="{8DB35D29-1E60-4A53-AFF2-EBCB84F08A5E}"/>
    <cellStyle name="Porcentagem 2 4" xfId="15489" xr:uid="{38708280-0E3C-4FC8-98D6-3E7EBB3776B3}"/>
    <cellStyle name="Porcentagem 3" xfId="76" xr:uid="{9D06D1E5-D5A3-420D-BA93-9212A950AF82}"/>
    <cellStyle name="Porcentagem 4" xfId="30666" xr:uid="{0C922F88-6EFD-441B-8967-70DB8E98672B}"/>
    <cellStyle name="Porcentagem 5" xfId="30689" xr:uid="{3EC79465-1D97-4B15-82A1-762648B90C92}"/>
    <cellStyle name="Porcentagem 6" xfId="30767" xr:uid="{AB01C538-1A8D-4C8A-BE20-5947610CEF5B}"/>
    <cellStyle name="Porcentagem 7" xfId="43" xr:uid="{7D225DDF-27A0-480D-A584-17E760F8A582}"/>
    <cellStyle name="Ruim" xfId="8" builtinId="27" customBuiltin="1"/>
    <cellStyle name="Saída" xfId="11" builtinId="21" customBuiltin="1"/>
    <cellStyle name="Texto de Aviso" xfId="15" builtinId="11" customBuiltin="1"/>
    <cellStyle name="Texto Explicativo" xfId="16" builtinId="53" customBuiltin="1"/>
    <cellStyle name="Título" xfId="2" builtinId="15" customBuiltin="1"/>
    <cellStyle name="Título 1" xfId="3" builtinId="16" customBuiltin="1"/>
    <cellStyle name="Título 2" xfId="4" builtinId="17" customBuiltin="1"/>
    <cellStyle name="Título 3" xfId="5" builtinId="18" customBuiltin="1"/>
    <cellStyle name="Título 4" xfId="6" builtinId="19" customBuiltin="1"/>
    <cellStyle name="Título 5" xfId="159" xr:uid="{E066DC25-653C-4CC6-8A0F-5F6AAC2E6F42}"/>
    <cellStyle name="Título 5 2" xfId="4405" xr:uid="{1983EB2A-8D7F-4B15-8C7E-6133FA8F4FE2}"/>
    <cellStyle name="Título 6" xfId="79" xr:uid="{4AECC3CE-EE37-4BBD-B3EF-403130AA12D0}"/>
    <cellStyle name="Total" xfId="17" builtinId="25" customBuiltin="1"/>
    <cellStyle name="Vírgula" xfId="30788" builtinId="3"/>
    <cellStyle name="Vírgula 10" xfId="4411" xr:uid="{E1EC8E8A-10D3-49E4-B656-EF53AE224EF5}"/>
    <cellStyle name="Vírgula 10 2" xfId="4443" xr:uid="{807C9F85-D1EE-4025-AA3E-CD1F84AC148C}"/>
    <cellStyle name="Vírgula 10 2 2" xfId="4571" xr:uid="{28E03D22-3AAB-45A4-B030-B43E4D13F1D7}"/>
    <cellStyle name="Vírgula 10 2 2 2" xfId="5125" xr:uid="{48BB6D21-8B20-46FB-9D2D-4D934C57FBD2}"/>
    <cellStyle name="Vírgula 10 2 2 2 2" xfId="7429" xr:uid="{A8BAF390-C8B5-4915-87E6-F364BCF197AA}"/>
    <cellStyle name="Vírgula 10 2 2 2 2 2" xfId="15051" xr:uid="{BF4A847D-E0EA-446A-9B1B-2043E5BE2FFF}"/>
    <cellStyle name="Vírgula 10 2 2 2 2 2 2" xfId="30356" xr:uid="{317DECC4-F64D-4FB9-B179-826764F031C4}"/>
    <cellStyle name="Vírgula 10 2 2 2 2 3" xfId="22734" xr:uid="{A3E6A7D3-A73D-41D6-AAA6-AB066FEA5317}"/>
    <cellStyle name="Vírgula 10 2 2 2 3" xfId="6057" xr:uid="{EA88618E-0DEF-488D-9DBD-60082E9D4DF4}"/>
    <cellStyle name="Vírgula 10 2 2 2 3 2" xfId="13679" xr:uid="{52C38765-17A3-4201-AF36-64628982111F}"/>
    <cellStyle name="Vírgula 10 2 2 2 3 2 2" xfId="28984" xr:uid="{2AFFB20E-A260-401A-9FF8-82C001E08A60}"/>
    <cellStyle name="Vírgula 10 2 2 2 3 3" xfId="21362" xr:uid="{B823183F-1E68-4999-B4F1-70457345D45F}"/>
    <cellStyle name="Vírgula 10 2 2 2 4" xfId="12747" xr:uid="{7717A242-06D7-4B1C-8F25-4B19DB1A643A}"/>
    <cellStyle name="Vírgula 10 2 2 2 4 2" xfId="28052" xr:uid="{7CF55632-EDA3-415D-AE97-7718198C904D}"/>
    <cellStyle name="Vírgula 10 2 2 2 5" xfId="20430" xr:uid="{9800AB32-2FC5-42D2-9C4D-B589E458EE18}"/>
    <cellStyle name="Vírgula 10 2 2 3" xfId="4828" xr:uid="{BBBB20B6-4DAD-4F3C-A0C0-C5F57FAE6648}"/>
    <cellStyle name="Vírgula 10 2 2 3 2" xfId="6825" xr:uid="{763FE184-7681-4CF6-B113-06CCD6BEA498}"/>
    <cellStyle name="Vírgula 10 2 2 3 2 2" xfId="14447" xr:uid="{0382BE4E-B133-45E7-9701-D9B6B2E4C790}"/>
    <cellStyle name="Vírgula 10 2 2 3 2 2 2" xfId="29752" xr:uid="{6DEEA34B-F1D5-4A11-81D6-16C735E9031E}"/>
    <cellStyle name="Vírgula 10 2 2 3 2 3" xfId="22130" xr:uid="{BC95C139-34E5-456D-BC83-6AECD39AB0E2}"/>
    <cellStyle name="Vírgula 10 2 2 3 3" xfId="12450" xr:uid="{69ED69CE-EA80-450B-AD3D-E113D223E9A1}"/>
    <cellStyle name="Vírgula 10 2 2 3 3 2" xfId="27755" xr:uid="{11A42ACD-7D0B-463D-B49C-FBB7EA1A13C3}"/>
    <cellStyle name="Vírgula 10 2 2 3 4" xfId="20133" xr:uid="{C23DB7F7-4016-4D3D-A1E2-52B8BC1119F1}"/>
    <cellStyle name="Vírgula 10 2 2 4" xfId="5496" xr:uid="{09E42A5D-5A2F-4B04-B1FE-69F5E8C0AF46}"/>
    <cellStyle name="Vírgula 10 2 2 4 2" xfId="13118" xr:uid="{8681B7F0-821D-4D03-AACF-6B475DB3C591}"/>
    <cellStyle name="Vírgula 10 2 2 4 2 2" xfId="28423" xr:uid="{43CFDB9A-F9B5-4AE4-AD48-8479F7B3DC24}"/>
    <cellStyle name="Vírgula 10 2 2 4 3" xfId="20801" xr:uid="{F83576A0-4D38-4A05-9A94-6CC4FDCEB878}"/>
    <cellStyle name="Vírgula 10 2 2 5" xfId="12194" xr:uid="{5143FC0A-A81E-4B0A-8B19-97F334664B91}"/>
    <cellStyle name="Vírgula 10 2 2 5 2" xfId="27499" xr:uid="{CADC4F11-CE10-4594-A12C-D6DEC7B26DBA}"/>
    <cellStyle name="Vírgula 10 2 2 6" xfId="19877" xr:uid="{6E6290DC-608D-4514-BEF7-85FED4A25C7A}"/>
    <cellStyle name="Vírgula 10 2 3" xfId="4994" xr:uid="{14B72509-7554-440A-83D8-2B8CE2B20A73}"/>
    <cellStyle name="Vírgula 10 2 3 2" xfId="7103" xr:uid="{4ABDA8A1-28B5-4C3A-9781-AEC98D04DE3E}"/>
    <cellStyle name="Vírgula 10 2 3 2 2" xfId="14725" xr:uid="{9DE997E1-6718-471A-BE4B-124819648029}"/>
    <cellStyle name="Vírgula 10 2 3 2 2 2" xfId="30030" xr:uid="{D753F97F-CDF5-43FD-8053-6A331644EDD0}"/>
    <cellStyle name="Vírgula 10 2 3 2 3" xfId="22408" xr:uid="{90C52312-DF0A-4E44-AFCA-AC40F3CA24B5}"/>
    <cellStyle name="Vírgula 10 2 3 3" xfId="5731" xr:uid="{9ABBF1C5-CDF1-496C-A2CA-2EF0B49D2F41}"/>
    <cellStyle name="Vírgula 10 2 3 3 2" xfId="13353" xr:uid="{529BE69B-8D7C-4C4F-8EA8-2066168EE3E4}"/>
    <cellStyle name="Vírgula 10 2 3 3 2 2" xfId="28658" xr:uid="{D33C530F-0858-4701-937F-81C4B5EEF396}"/>
    <cellStyle name="Vírgula 10 2 3 3 3" xfId="21036" xr:uid="{E37C06EE-3729-49DA-8AAC-81FCAAFB1553}"/>
    <cellStyle name="Vírgula 10 2 3 4" xfId="12616" xr:uid="{6E60F8A3-8DDA-4174-8F57-C9308A3C5363}"/>
    <cellStyle name="Vírgula 10 2 3 4 2" xfId="27921" xr:uid="{5AD1C619-D783-43EF-A5F2-570A4D9B5D62}"/>
    <cellStyle name="Vírgula 10 2 3 5" xfId="20299" xr:uid="{5FEC318C-D13B-48A2-B319-98DFD6BC458D}"/>
    <cellStyle name="Vírgula 10 2 4" xfId="4689" xr:uid="{E7BB2121-1C25-4F20-B026-C8A4EE3CFD16}"/>
    <cellStyle name="Vírgula 10 2 4 2" xfId="6455" xr:uid="{076BBB2B-4D0F-45BB-8190-127C17061E22}"/>
    <cellStyle name="Vírgula 10 2 4 2 2" xfId="14077" xr:uid="{53BEF4B6-4F1C-4FC8-AE89-0F9644FB7CFF}"/>
    <cellStyle name="Vírgula 10 2 4 2 2 2" xfId="29382" xr:uid="{8C4C5D27-B555-4B10-94C6-122F876EEBA7}"/>
    <cellStyle name="Vírgula 10 2 4 2 3" xfId="21760" xr:uid="{514312C4-8E5E-4311-89D1-6C6837FA4EB8}"/>
    <cellStyle name="Vírgula 10 2 4 3" xfId="12311" xr:uid="{ABDA0EF7-9C87-4872-8655-26A3526540F9}"/>
    <cellStyle name="Vírgula 10 2 4 3 2" xfId="27616" xr:uid="{6CE93757-F0D4-4253-A5BB-291F118954E0}"/>
    <cellStyle name="Vírgula 10 2 4 4" xfId="19994" xr:uid="{62DC29B0-6F49-4241-957D-D46A4877025E}"/>
    <cellStyle name="Vírgula 10 2 5" xfId="5308" xr:uid="{6F98614A-784C-4F37-A85F-76DBC3A8782D}"/>
    <cellStyle name="Vírgula 10 2 5 2" xfId="12930" xr:uid="{C9B832BA-CD20-4D09-A3FB-290BA5C1E095}"/>
    <cellStyle name="Vírgula 10 2 5 2 2" xfId="28235" xr:uid="{5C2763AF-B645-41F3-BC20-C88BE64EE478}"/>
    <cellStyle name="Vírgula 10 2 5 3" xfId="20613" xr:uid="{FD84AA69-7CCB-4AE8-AB90-50C17A8406BA}"/>
    <cellStyle name="Vírgula 10 2 6" xfId="12069" xr:uid="{53907078-405E-416F-9499-F6F7C03A5F09}"/>
    <cellStyle name="Vírgula 10 2 6 2" xfId="27374" xr:uid="{9C9B9D5E-06CA-4B75-9526-FA28A1EA88F2}"/>
    <cellStyle name="Vírgula 10 2 7" xfId="19752" xr:uid="{413992AF-4B8E-4EB7-BBD3-003E2177C8DB}"/>
    <cellStyle name="Vírgula 10 3" xfId="4465" xr:uid="{38381D03-C36F-4A71-BD2E-0910B7100BFA}"/>
    <cellStyle name="Vírgula 10 3 2" xfId="4593" xr:uid="{B1F19255-5274-4795-A923-5BF1B7EDD818}"/>
    <cellStyle name="Vírgula 10 3 2 2" xfId="5190" xr:uid="{C3930D7A-7568-4CA4-B662-A3EA24DD88E7}"/>
    <cellStyle name="Vírgula 10 3 2 2 2" xfId="7512" xr:uid="{6CB391A4-8851-4683-9752-CB073B39EFA9}"/>
    <cellStyle name="Vírgula 10 3 2 2 2 2" xfId="15134" xr:uid="{9121EA3D-A6FA-4182-9CE5-9059CBF72B6C}"/>
    <cellStyle name="Vírgula 10 3 2 2 2 2 2" xfId="30439" xr:uid="{553DBC08-28A8-46CE-84F4-626CBDC66755}"/>
    <cellStyle name="Vírgula 10 3 2 2 2 3" xfId="22817" xr:uid="{B1955176-66B5-46AD-86B9-FC8BC9608323}"/>
    <cellStyle name="Vírgula 10 3 2 2 3" xfId="6140" xr:uid="{20241662-FE42-497A-A0AE-F5E79A82CF43}"/>
    <cellStyle name="Vírgula 10 3 2 2 3 2" xfId="13762" xr:uid="{C1670300-DB1A-4BAE-B9AD-9490F7E63BA7}"/>
    <cellStyle name="Vírgula 10 3 2 2 3 2 2" xfId="29067" xr:uid="{EBAD9D33-0D4D-44A8-9E37-99145B72A361}"/>
    <cellStyle name="Vírgula 10 3 2 2 3 3" xfId="21445" xr:uid="{BDFA24D0-4590-4206-AE4A-E8D59A7B938C}"/>
    <cellStyle name="Vírgula 10 3 2 2 4" xfId="12812" xr:uid="{2E5B0089-B6AD-4C19-85DE-F13A538C029F}"/>
    <cellStyle name="Vírgula 10 3 2 2 4 2" xfId="28117" xr:uid="{C49D742A-E7C1-42C5-B668-190B6EB4D88F}"/>
    <cellStyle name="Vírgula 10 3 2 2 5" xfId="20495" xr:uid="{7208304F-58CA-4201-A1C0-9022A0DF5B4B}"/>
    <cellStyle name="Vírgula 10 3 2 3" xfId="4893" xr:uid="{59A042CF-CD6E-4750-9BC9-84DF79FC086E}"/>
    <cellStyle name="Vírgula 10 3 2 3 2" xfId="6908" xr:uid="{2DBC8207-B3AD-462C-999C-2E530B663AA9}"/>
    <cellStyle name="Vírgula 10 3 2 3 2 2" xfId="14530" xr:uid="{CEC7AB78-8E19-4848-AF83-BE498421F52E}"/>
    <cellStyle name="Vírgula 10 3 2 3 2 2 2" xfId="29835" xr:uid="{225F463E-48B3-4D2A-9967-BE955E1486C4}"/>
    <cellStyle name="Vírgula 10 3 2 3 2 3" xfId="22213" xr:uid="{4D50B492-6CF5-48DB-B66F-97B571CDE4C5}"/>
    <cellStyle name="Vírgula 10 3 2 3 3" xfId="12515" xr:uid="{9C1DBC3F-0746-44C5-9D84-F39CFE6032F1}"/>
    <cellStyle name="Vírgula 10 3 2 3 3 2" xfId="27820" xr:uid="{89068229-DE48-4BA3-9C37-F35F31FDC20E}"/>
    <cellStyle name="Vírgula 10 3 2 3 4" xfId="20198" xr:uid="{A1CC9963-D0DE-40EE-9AF1-F23B510353DD}"/>
    <cellStyle name="Vírgula 10 3 2 4" xfId="5561" xr:uid="{80DEC006-A6C4-41E8-9661-C22363424046}"/>
    <cellStyle name="Vírgula 10 3 2 4 2" xfId="13183" xr:uid="{9226FD3E-60BB-4C6F-BBB7-A54C3E0B860C}"/>
    <cellStyle name="Vírgula 10 3 2 4 2 2" xfId="28488" xr:uid="{E9888098-3BF3-48AB-9085-2C712BF4FB16}"/>
    <cellStyle name="Vírgula 10 3 2 4 3" xfId="20866" xr:uid="{A83355AE-F5C1-477B-9791-4A37B675A097}"/>
    <cellStyle name="Vírgula 10 3 2 5" xfId="12216" xr:uid="{71AD0FEC-FFDC-40A0-91E4-EABB2946D59A}"/>
    <cellStyle name="Vírgula 10 3 2 5 2" xfId="27521" xr:uid="{F2E5CB53-2708-4AB0-A286-0E8E7034F070}"/>
    <cellStyle name="Vírgula 10 3 2 6" xfId="19899" xr:uid="{D7B39404-8BD9-4726-9FCC-FACB7B679F22}"/>
    <cellStyle name="Vírgula 10 3 3" xfId="5016" xr:uid="{B3AAFBDC-CCBF-44D0-9F23-3F514068E51E}"/>
    <cellStyle name="Vírgula 10 3 3 2" xfId="7168" xr:uid="{41BDE572-3424-4F40-AAA0-692B923E2F00}"/>
    <cellStyle name="Vírgula 10 3 3 2 2" xfId="14790" xr:uid="{6C0D20CF-904D-4991-A04C-579B476A869F}"/>
    <cellStyle name="Vírgula 10 3 3 2 2 2" xfId="30095" xr:uid="{D22C8756-0EFF-40F6-BDD6-7E2EC1CC544A}"/>
    <cellStyle name="Vírgula 10 3 3 2 3" xfId="22473" xr:uid="{5E406E33-E21B-4330-B68E-EF036422779D}"/>
    <cellStyle name="Vírgula 10 3 3 3" xfId="5796" xr:uid="{F321E2BB-AC94-4243-B566-4C7F4738C9A9}"/>
    <cellStyle name="Vírgula 10 3 3 3 2" xfId="13418" xr:uid="{10C9AC61-1439-4054-B5A5-B60524C17C1C}"/>
    <cellStyle name="Vírgula 10 3 3 3 2 2" xfId="28723" xr:uid="{D5F8B01A-7FAE-417F-88D1-D70B54D7FA27}"/>
    <cellStyle name="Vírgula 10 3 3 3 3" xfId="21101" xr:uid="{1DC45777-688A-4D61-BA6D-85429BA3C50F}"/>
    <cellStyle name="Vírgula 10 3 3 4" xfId="12638" xr:uid="{37524D72-CBDA-4C89-B685-CCC85401452D}"/>
    <cellStyle name="Vírgula 10 3 3 4 2" xfId="27943" xr:uid="{8CB9CD4D-40A2-4822-A3AE-B14AC9F61CEB}"/>
    <cellStyle name="Vírgula 10 3 3 5" xfId="20321" xr:uid="{C31E9BC8-31D9-4989-8B2E-EFB01F7A131E}"/>
    <cellStyle name="Vírgula 10 3 4" xfId="4711" xr:uid="{83DB99D6-DFF4-4F25-BD45-193B0BA9B781}"/>
    <cellStyle name="Vírgula 10 3 4 2" xfId="6538" xr:uid="{4749ECFD-AB60-4D07-AC23-F9B7D002F002}"/>
    <cellStyle name="Vírgula 10 3 4 2 2" xfId="14160" xr:uid="{2F2F718F-C149-4C23-AE42-43D71CE8EDA5}"/>
    <cellStyle name="Vírgula 10 3 4 2 2 2" xfId="29465" xr:uid="{B14F0699-D797-45B0-8FF2-8985F8C5E6EA}"/>
    <cellStyle name="Vírgula 10 3 4 2 3" xfId="21843" xr:uid="{35EAC341-66EE-4EDC-A889-66C74761A5C2}"/>
    <cellStyle name="Vírgula 10 3 4 3" xfId="12333" xr:uid="{4647C310-9184-4AEF-8A21-FBD03ABEC8C2}"/>
    <cellStyle name="Vírgula 10 3 4 3 2" xfId="27638" xr:uid="{00280939-D0F2-4506-8D56-C2E8B2D95FD1}"/>
    <cellStyle name="Vírgula 10 3 4 4" xfId="20016" xr:uid="{E3858D52-1ECA-4D6F-AAB5-B259F0E1888B}"/>
    <cellStyle name="Vírgula 10 3 5" xfId="5331" xr:uid="{FDFC12B2-31D8-4533-A0F0-6B6DB7CE7BAC}"/>
    <cellStyle name="Vírgula 10 3 5 2" xfId="12953" xr:uid="{EE5D9FE9-1C8D-49EA-89DE-712F684FB072}"/>
    <cellStyle name="Vírgula 10 3 5 2 2" xfId="28258" xr:uid="{9C231DCC-F239-46E8-9480-E64ACF5528D6}"/>
    <cellStyle name="Vírgula 10 3 5 3" xfId="20636" xr:uid="{A2A96AAB-F140-4458-A7AB-775B61A72EA0}"/>
    <cellStyle name="Vírgula 10 3 6" xfId="12091" xr:uid="{4ED35EC9-5B54-4996-97FB-1078C71218D7}"/>
    <cellStyle name="Vírgula 10 3 6 2" xfId="27396" xr:uid="{5D1770EE-6999-431F-B61C-5FD091940A17}"/>
    <cellStyle name="Vírgula 10 3 7" xfId="19774" xr:uid="{3106FE4B-2E72-4B68-BD10-D266AB5D316C}"/>
    <cellStyle name="Vírgula 10 4" xfId="4527" xr:uid="{4E729107-26C2-4194-A8D9-9FAB7A0B82D1}"/>
    <cellStyle name="Vírgula 10 4 2" xfId="5069" xr:uid="{90CC2605-2B2C-4843-8078-8F5E4420E0A0}"/>
    <cellStyle name="Vírgula 10 4 2 2" xfId="7266" xr:uid="{0463247C-D312-4765-9995-91630E4393B6}"/>
    <cellStyle name="Vírgula 10 4 2 2 2" xfId="14888" xr:uid="{12BC1221-3072-424F-A594-87C6FB79C628}"/>
    <cellStyle name="Vírgula 10 4 2 2 2 2" xfId="30193" xr:uid="{8722B410-ED39-4264-8F81-D23C9D2A0E80}"/>
    <cellStyle name="Vírgula 10 4 2 2 3" xfId="22571" xr:uid="{7F1F29BD-540B-4A69-A9AC-DF63EE642A04}"/>
    <cellStyle name="Vírgula 10 4 2 3" xfId="5894" xr:uid="{1E78FE66-1D7A-46C5-B157-BADCE3FCECAA}"/>
    <cellStyle name="Vírgula 10 4 2 3 2" xfId="13516" xr:uid="{6E309E06-B6F7-4031-A96F-B0A14B992CF3}"/>
    <cellStyle name="Vírgula 10 4 2 3 2 2" xfId="28821" xr:uid="{70F22641-18FB-4DDB-8155-43060FC633A8}"/>
    <cellStyle name="Vírgula 10 4 2 3 3" xfId="21199" xr:uid="{F18F669F-B8AA-42F7-8240-DD087B26CD5B}"/>
    <cellStyle name="Vírgula 10 4 2 4" xfId="12691" xr:uid="{415704CD-0150-4B72-8551-9A4AEA544867}"/>
    <cellStyle name="Vírgula 10 4 2 4 2" xfId="27996" xr:uid="{CC9AF90F-2445-46F8-AC9F-1001F37141ED}"/>
    <cellStyle name="Vírgula 10 4 2 5" xfId="20374" xr:uid="{2AA84AA9-2E99-4532-A935-979A04AEB120}"/>
    <cellStyle name="Vírgula 10 4 3" xfId="4772" xr:uid="{017D95E5-907D-4238-B398-0A241F94D944}"/>
    <cellStyle name="Vírgula 10 4 3 2" xfId="6662" xr:uid="{29EB6F70-327B-4882-B389-D32F4E7034D8}"/>
    <cellStyle name="Vírgula 10 4 3 2 2" xfId="14284" xr:uid="{058E60BA-0D9F-4E83-8FCD-DB022CF4E167}"/>
    <cellStyle name="Vírgula 10 4 3 2 2 2" xfId="29589" xr:uid="{F9B50BD0-3B14-48E8-A670-5191860311C6}"/>
    <cellStyle name="Vírgula 10 4 3 2 3" xfId="21967" xr:uid="{3B7A63DB-B804-4E22-8DA8-1F7217D7DF3B}"/>
    <cellStyle name="Vírgula 10 4 3 3" xfId="12394" xr:uid="{6F1C944C-1367-45A7-B5ED-497A926AC730}"/>
    <cellStyle name="Vírgula 10 4 3 3 2" xfId="27699" xr:uid="{DB7BF0A7-6CE8-49D1-82BC-47FBAD3C77EE}"/>
    <cellStyle name="Vírgula 10 4 3 4" xfId="20077" xr:uid="{E122EE38-69A0-4606-A3A9-0FD5C8FC097C}"/>
    <cellStyle name="Vírgula 10 4 4" xfId="5403" xr:uid="{CF7C92C7-CE7D-4027-B0E6-BAFA53A47F57}"/>
    <cellStyle name="Vírgula 10 4 4 2" xfId="13025" xr:uid="{D3FB6B23-761A-4082-A864-1A14923B1EC2}"/>
    <cellStyle name="Vírgula 10 4 4 2 2" xfId="28330" xr:uid="{E832EE08-0822-4E9B-8A1E-419572D605D3}"/>
    <cellStyle name="Vírgula 10 4 4 3" xfId="20708" xr:uid="{9F673CFF-79AC-43BC-A210-45C910CC751A}"/>
    <cellStyle name="Vírgula 10 4 5" xfId="12150" xr:uid="{7EAF24B3-A9B9-4026-B438-314F77CC9C9D}"/>
    <cellStyle name="Vírgula 10 4 5 2" xfId="27455" xr:uid="{A544BD0B-2833-4F67-8E47-CC0C6FD3F1BA}"/>
    <cellStyle name="Vírgula 10 4 6" xfId="19833" xr:uid="{4F4E8526-963A-4B80-AC63-DE2C7746A042}"/>
    <cellStyle name="Vírgula 10 5" xfId="4950" xr:uid="{8D9F4A7B-EDAC-4690-8996-FB1E9496D66D}"/>
    <cellStyle name="Vírgula 10 5 2" xfId="7009" xr:uid="{BF16ECAA-EA10-4C36-BBC9-F9503804C578}"/>
    <cellStyle name="Vírgula 10 5 2 2" xfId="14631" xr:uid="{FD339B74-6F23-4BC0-A3EB-298750F6CF11}"/>
    <cellStyle name="Vírgula 10 5 2 2 2" xfId="29936" xr:uid="{31014FE4-5300-4A95-9877-D8F1BBC03BB8}"/>
    <cellStyle name="Vírgula 10 5 2 3" xfId="22314" xr:uid="{E3DBAF8D-4838-457A-8B90-DC733C51B598}"/>
    <cellStyle name="Vírgula 10 5 3" xfId="5637" xr:uid="{E5400995-0E02-4713-8299-A849B3CB9699}"/>
    <cellStyle name="Vírgula 10 5 3 2" xfId="13259" xr:uid="{ACF3A05A-961E-43B5-9DB5-A9379D08C63D}"/>
    <cellStyle name="Vírgula 10 5 3 2 2" xfId="28564" xr:uid="{8825435D-4A75-4F96-908F-534F2AC82FBC}"/>
    <cellStyle name="Vírgula 10 5 3 3" xfId="20942" xr:uid="{970B69D4-388B-44FE-80B9-553061704023}"/>
    <cellStyle name="Vírgula 10 5 4" xfId="12572" xr:uid="{57581E3E-0E96-483D-ADEB-4EA0E8071432}"/>
    <cellStyle name="Vírgula 10 5 4 2" xfId="27877" xr:uid="{A22DDF6F-CD42-4E27-BF3F-F5C7B365E005}"/>
    <cellStyle name="Vírgula 10 5 5" xfId="20255" xr:uid="{F103145D-1CBE-49C7-BFBA-9B0426DC687F}"/>
    <cellStyle name="Vírgula 10 6" xfId="4645" xr:uid="{4C34C15F-71BB-4BF4-8430-D7A4BB2D2949}"/>
    <cellStyle name="Vírgula 10 6 2" xfId="6292" xr:uid="{E5E733D7-B589-4F0A-B72D-9FEE1E988979}"/>
    <cellStyle name="Vírgula 10 6 2 2" xfId="13914" xr:uid="{B3B62AFC-3503-4BBD-9158-357D08BDF60C}"/>
    <cellStyle name="Vírgula 10 6 2 2 2" xfId="29219" xr:uid="{C8B79C1B-9B21-432D-A39E-68CB79A789B0}"/>
    <cellStyle name="Vírgula 10 6 2 3" xfId="21597" xr:uid="{3307C8E7-0E86-4BD0-ABB5-78C52D999C9D}"/>
    <cellStyle name="Vírgula 10 6 3" xfId="12267" xr:uid="{120C5F26-E46F-4A19-947E-DF3A91714B7E}"/>
    <cellStyle name="Vírgula 10 6 3 2" xfId="27572" xr:uid="{2168E632-6109-4EBB-8CA6-7617A26B78A0}"/>
    <cellStyle name="Vírgula 10 6 4" xfId="19950" xr:uid="{DCADBABE-FFBE-4A94-928D-2651A2F10393}"/>
    <cellStyle name="Vírgula 10 7" xfId="5263" xr:uid="{012EE3FB-F8C9-43A0-959A-3B232D6B3A6E}"/>
    <cellStyle name="Vírgula 10 7 2" xfId="12885" xr:uid="{05C27036-A67F-4687-94E3-86CCB231D05E}"/>
    <cellStyle name="Vírgula 10 7 2 2" xfId="28190" xr:uid="{490010C7-10DC-4853-94B0-F3C3D98BB08A}"/>
    <cellStyle name="Vírgula 10 7 3" xfId="20568" xr:uid="{0446566D-541B-4751-B2A3-96670F9C866F}"/>
    <cellStyle name="Vírgula 10 8" xfId="12037" xr:uid="{09F035E5-C684-4020-AC7D-1D6B452B15CA}"/>
    <cellStyle name="Vírgula 10 8 2" xfId="27342" xr:uid="{9562B932-E97F-49A9-9212-5D3C83CEA3EC}"/>
    <cellStyle name="Vírgula 10 9" xfId="19720" xr:uid="{1A046D83-FC53-4CBF-A149-84DAEB2CAE69}"/>
    <cellStyle name="Vírgula 11" xfId="4412" xr:uid="{BFCBE8E9-C2A0-4ED9-9B1B-F3C037267186}"/>
    <cellStyle name="Vírgula 11 2" xfId="4446" xr:uid="{4C684460-87B7-4CB4-81AB-A677491CC25F}"/>
    <cellStyle name="Vírgula 11 2 2" xfId="4574" xr:uid="{D636BD1E-330D-48C5-96FA-3023B4CEE6CA}"/>
    <cellStyle name="Vírgula 11 2 2 2" xfId="5134" xr:uid="{D91976F4-8DAB-410C-97D3-8BC82860D3E4}"/>
    <cellStyle name="Vírgula 11 2 2 2 2" xfId="7438" xr:uid="{53B0C241-E254-42E2-A567-45FE44813224}"/>
    <cellStyle name="Vírgula 11 2 2 2 2 2" xfId="15060" xr:uid="{D7569953-CDB3-4A75-803C-55CB1DBEE369}"/>
    <cellStyle name="Vírgula 11 2 2 2 2 2 2" xfId="30365" xr:uid="{21D98617-32EF-4911-A909-98AFBDB4C01E}"/>
    <cellStyle name="Vírgula 11 2 2 2 2 3" xfId="22743" xr:uid="{156B23C6-9EFD-4E89-A8DB-DD4300A286F5}"/>
    <cellStyle name="Vírgula 11 2 2 2 3" xfId="6066" xr:uid="{E4AA8A6B-448E-4AD3-9810-F129B50E0D6E}"/>
    <cellStyle name="Vírgula 11 2 2 2 3 2" xfId="13688" xr:uid="{10AE23CF-AA4C-4FE5-8577-B6A20354D008}"/>
    <cellStyle name="Vírgula 11 2 2 2 3 2 2" xfId="28993" xr:uid="{E9B6EF8C-4430-468C-8736-A61654F65FDA}"/>
    <cellStyle name="Vírgula 11 2 2 2 3 3" xfId="21371" xr:uid="{86D1B50A-E945-407A-B485-AF6F02B5315C}"/>
    <cellStyle name="Vírgula 11 2 2 2 4" xfId="12756" xr:uid="{541994E0-46A6-4DE0-873B-092A8A90019E}"/>
    <cellStyle name="Vírgula 11 2 2 2 4 2" xfId="28061" xr:uid="{A5AB2DA7-F171-4B9F-9B30-E9285D9AB610}"/>
    <cellStyle name="Vírgula 11 2 2 2 5" xfId="20439" xr:uid="{A491A4FF-14E4-4C25-94CE-4E097F2C6229}"/>
    <cellStyle name="Vírgula 11 2 2 3" xfId="4837" xr:uid="{DF2FD312-B196-421D-B3AB-1B69B378E99F}"/>
    <cellStyle name="Vírgula 11 2 2 3 2" xfId="6834" xr:uid="{3EFCB942-950A-458A-B410-4850A3758914}"/>
    <cellStyle name="Vírgula 11 2 2 3 2 2" xfId="14456" xr:uid="{56F92461-77EA-457B-A25B-21D7DCCC34E1}"/>
    <cellStyle name="Vírgula 11 2 2 3 2 2 2" xfId="29761" xr:uid="{D98840D8-E88E-4A40-A5DD-927161DFC82B}"/>
    <cellStyle name="Vírgula 11 2 2 3 2 3" xfId="22139" xr:uid="{305B4808-3768-4973-962B-A0051731DBEB}"/>
    <cellStyle name="Vírgula 11 2 2 3 3" xfId="12459" xr:uid="{5E551EF8-F6DE-41FB-9BDA-903925FCEA4E}"/>
    <cellStyle name="Vírgula 11 2 2 3 3 2" xfId="27764" xr:uid="{A9535FA2-851E-4207-B854-74C1264D4A4B}"/>
    <cellStyle name="Vírgula 11 2 2 3 4" xfId="20142" xr:uid="{293EE560-C988-4472-AF36-E19C4BC0BAB2}"/>
    <cellStyle name="Vírgula 11 2 2 4" xfId="5505" xr:uid="{F426CD3E-6C44-454B-B0E6-85B7BCB3237F}"/>
    <cellStyle name="Vírgula 11 2 2 4 2" xfId="13127" xr:uid="{9AD57FC6-06EA-4F55-9581-388BEE6728DC}"/>
    <cellStyle name="Vírgula 11 2 2 4 2 2" xfId="28432" xr:uid="{90085ABC-8B45-48A3-92CD-93BD6C08814A}"/>
    <cellStyle name="Vírgula 11 2 2 4 3" xfId="20810" xr:uid="{1B0CD075-F5F8-45BA-97EA-BC71612F072C}"/>
    <cellStyle name="Vírgula 11 2 2 5" xfId="12197" xr:uid="{653FE852-EC10-464E-9B31-CC7AF51AD2BB}"/>
    <cellStyle name="Vírgula 11 2 2 5 2" xfId="27502" xr:uid="{A91B0330-6605-4F2B-81E0-A8B2ACF466AE}"/>
    <cellStyle name="Vírgula 11 2 2 6" xfId="19880" xr:uid="{669A59CB-2CA8-499B-9F17-5574FE51339D}"/>
    <cellStyle name="Vírgula 11 2 3" xfId="4997" xr:uid="{E7E19C95-8439-41EE-9D7F-C6A23D085F72}"/>
    <cellStyle name="Vírgula 11 2 3 2" xfId="7112" xr:uid="{89DE0F9C-B3F6-4292-BD1D-2908858A9947}"/>
    <cellStyle name="Vírgula 11 2 3 2 2" xfId="14734" xr:uid="{EE470F04-4F13-4657-B891-5186132D82EB}"/>
    <cellStyle name="Vírgula 11 2 3 2 2 2" xfId="30039" xr:uid="{7794EB40-4B2E-4F5B-BA9B-DE894AFC2147}"/>
    <cellStyle name="Vírgula 11 2 3 2 3" xfId="22417" xr:uid="{A0F67F18-6B11-4F19-8FC0-717447E3A422}"/>
    <cellStyle name="Vírgula 11 2 3 3" xfId="5740" xr:uid="{74BD3DF3-70A6-456F-B019-9794492443B9}"/>
    <cellStyle name="Vírgula 11 2 3 3 2" xfId="13362" xr:uid="{84FC3F11-9276-4147-ACEE-486366843E82}"/>
    <cellStyle name="Vírgula 11 2 3 3 2 2" xfId="28667" xr:uid="{330A831E-3B03-4000-99DC-49220A636251}"/>
    <cellStyle name="Vírgula 11 2 3 3 3" xfId="21045" xr:uid="{725F9AD5-1862-4A48-8C25-A611BCA50AF3}"/>
    <cellStyle name="Vírgula 11 2 3 4" xfId="12619" xr:uid="{6DC60336-6A9E-408D-92A2-0A424570C3CD}"/>
    <cellStyle name="Vírgula 11 2 3 4 2" xfId="27924" xr:uid="{1665247C-242B-411A-AB17-E50BF0C89365}"/>
    <cellStyle name="Vírgula 11 2 3 5" xfId="20302" xr:uid="{2C284DEA-93B2-40BD-B6B7-0EA80932C5B0}"/>
    <cellStyle name="Vírgula 11 2 4" xfId="4692" xr:uid="{96B46656-BA03-47B4-B9A3-95494736E58A}"/>
    <cellStyle name="Vírgula 11 2 4 2" xfId="6464" xr:uid="{3650441A-C06C-4269-A00E-2FAEDECD35D9}"/>
    <cellStyle name="Vírgula 11 2 4 2 2" xfId="14086" xr:uid="{C440014F-F982-43A0-9BEB-88E9311E3F40}"/>
    <cellStyle name="Vírgula 11 2 4 2 2 2" xfId="29391" xr:uid="{42260CA1-9CCE-43BA-BDE1-A022011F77C7}"/>
    <cellStyle name="Vírgula 11 2 4 2 3" xfId="21769" xr:uid="{FF0EAB6A-CC9E-46BE-97C1-A25C8E1B81FE}"/>
    <cellStyle name="Vírgula 11 2 4 3" xfId="12314" xr:uid="{6E1BF33D-5214-4D41-8F9A-ECB36C64C023}"/>
    <cellStyle name="Vírgula 11 2 4 3 2" xfId="27619" xr:uid="{B6DE2CFB-7AA2-4843-A1D8-72B86E15437F}"/>
    <cellStyle name="Vírgula 11 2 4 4" xfId="19997" xr:uid="{C5F99E02-8A5B-4CFE-98B4-C7417C9936D7}"/>
    <cellStyle name="Vírgula 11 2 5" xfId="5312" xr:uid="{C2E24BF4-4A87-43BC-860B-99169B64B4FF}"/>
    <cellStyle name="Vírgula 11 2 5 2" xfId="12934" xr:uid="{EFB0D701-D300-45E8-8282-8B429274A3FD}"/>
    <cellStyle name="Vírgula 11 2 5 2 2" xfId="28239" xr:uid="{E4FD70A3-F9EC-4ED0-B650-BB857CAB5B89}"/>
    <cellStyle name="Vírgula 11 2 5 3" xfId="20617" xr:uid="{D449410A-910B-42D0-AD49-CFEDB187AEFB}"/>
    <cellStyle name="Vírgula 11 2 6" xfId="12072" xr:uid="{8C7E9669-7206-47D5-9281-C054B3731240}"/>
    <cellStyle name="Vírgula 11 2 6 2" xfId="27377" xr:uid="{4B338F6E-9377-4055-BE0E-867AD8802B1F}"/>
    <cellStyle name="Vírgula 11 2 7" xfId="19755" xr:uid="{ED4C5F9A-4728-4647-978C-E31DB1714E07}"/>
    <cellStyle name="Vírgula 11 3" xfId="4530" xr:uid="{DCBA3E69-A9C9-4389-842B-C0BA471EA041}"/>
    <cellStyle name="Vírgula 11 3 2" xfId="5073" xr:uid="{C62E6C5C-7254-4FE8-83EB-FE6C06123CFA}"/>
    <cellStyle name="Vírgula 11 3 2 2" xfId="7275" xr:uid="{4C7752BC-DFC8-480F-A6B1-240B0A532EF7}"/>
    <cellStyle name="Vírgula 11 3 2 2 2" xfId="14897" xr:uid="{7AFC2F97-DA77-4A99-A918-70F1BE5328D8}"/>
    <cellStyle name="Vírgula 11 3 2 2 2 2" xfId="30202" xr:uid="{DD0B9B9C-45DA-422C-8D26-43DB2DD1C95E}"/>
    <cellStyle name="Vírgula 11 3 2 2 3" xfId="22580" xr:uid="{13AD4043-ADB6-4263-B3CF-CB445586AE0F}"/>
    <cellStyle name="Vírgula 11 3 2 3" xfId="5903" xr:uid="{AE3F49CE-13E3-4322-9644-040C424AF6A8}"/>
    <cellStyle name="Vírgula 11 3 2 3 2" xfId="13525" xr:uid="{BE640045-A543-4198-A83B-3A3125C31C4E}"/>
    <cellStyle name="Vírgula 11 3 2 3 2 2" xfId="28830" xr:uid="{02A30D24-6629-4F0A-808F-D7DB86A2A94F}"/>
    <cellStyle name="Vírgula 11 3 2 3 3" xfId="21208" xr:uid="{C32ABA36-CD33-4711-B5C1-A28D52ED22EF}"/>
    <cellStyle name="Vírgula 11 3 2 4" xfId="12695" xr:uid="{1D475293-7B3B-42FD-A65E-33C942D22920}"/>
    <cellStyle name="Vírgula 11 3 2 4 2" xfId="28000" xr:uid="{79263BD0-1BF9-4496-8FF6-A8CB83ED9D37}"/>
    <cellStyle name="Vírgula 11 3 2 5" xfId="20378" xr:uid="{6A60F1D3-2F3C-4C01-8097-D09C68077468}"/>
    <cellStyle name="Vírgula 11 3 3" xfId="4776" xr:uid="{066DFE66-11E3-4476-ACAE-C6F57FA3506E}"/>
    <cellStyle name="Vírgula 11 3 3 2" xfId="6671" xr:uid="{AB8B70C4-FFE0-4E52-B971-2D9D222500D5}"/>
    <cellStyle name="Vírgula 11 3 3 2 2" xfId="14293" xr:uid="{7DB6D2A4-3AA0-447F-9F30-C3BACBCFA0A0}"/>
    <cellStyle name="Vírgula 11 3 3 2 2 2" xfId="29598" xr:uid="{BA681B70-0FE2-4211-B551-31C575E804D7}"/>
    <cellStyle name="Vírgula 11 3 3 2 3" xfId="21976" xr:uid="{9B52191F-B1E8-4BA3-9FEE-C12126CEE98B}"/>
    <cellStyle name="Vírgula 11 3 3 3" xfId="12398" xr:uid="{D8770ED5-0E52-4619-994E-1DE1049DCA33}"/>
    <cellStyle name="Vírgula 11 3 3 3 2" xfId="27703" xr:uid="{6CB19E87-C436-459D-BD2C-4DE7BE087339}"/>
    <cellStyle name="Vírgula 11 3 3 4" xfId="20081" xr:uid="{53E4180D-154F-4EE6-8AE3-E597BD358855}"/>
    <cellStyle name="Vírgula 11 3 4" xfId="5412" xr:uid="{F53338D5-2EC7-4F65-BFED-6412FC7B2D7F}"/>
    <cellStyle name="Vírgula 11 3 4 2" xfId="13034" xr:uid="{A611F791-5592-4723-8BD1-93C1DB3F6CDA}"/>
    <cellStyle name="Vírgula 11 3 4 2 2" xfId="28339" xr:uid="{E6359008-17A7-4A06-AE09-5B07933E1642}"/>
    <cellStyle name="Vírgula 11 3 4 3" xfId="20717" xr:uid="{E3D6A554-D5B5-4714-85AA-DB3AD461CAE5}"/>
    <cellStyle name="Vírgula 11 3 5" xfId="12153" xr:uid="{03E639A7-853D-4A10-B7BF-B6C9B96FADC3}"/>
    <cellStyle name="Vírgula 11 3 5 2" xfId="27458" xr:uid="{29E7584D-A0D6-40C0-A96E-363179527BE2}"/>
    <cellStyle name="Vírgula 11 3 6" xfId="19836" xr:uid="{36824B61-67A5-477D-ABCA-9CD41784BA1B}"/>
    <cellStyle name="Vírgula 11 4" xfId="4953" xr:uid="{5B284864-6A0D-48CE-93E1-C3555F7D0CED}"/>
    <cellStyle name="Vírgula 11 4 2" xfId="7018" xr:uid="{2D5954CA-9756-456C-BF18-F8B91DD2E4E7}"/>
    <cellStyle name="Vírgula 11 4 2 2" xfId="14640" xr:uid="{6F06CF0C-5CF5-4A25-9EF5-3E1419C7DAA0}"/>
    <cellStyle name="Vírgula 11 4 2 2 2" xfId="29945" xr:uid="{A55153AB-399B-464D-8455-725303187C1A}"/>
    <cellStyle name="Vírgula 11 4 2 3" xfId="22323" xr:uid="{7397DEB7-C09A-4BF3-B584-3F1C075957C8}"/>
    <cellStyle name="Vírgula 11 4 3" xfId="5646" xr:uid="{F100BDEC-6086-4CCE-A316-6DF527460285}"/>
    <cellStyle name="Vírgula 11 4 3 2" xfId="13268" xr:uid="{E52247B6-F52D-439C-AE12-C435DD575DD9}"/>
    <cellStyle name="Vírgula 11 4 3 2 2" xfId="28573" xr:uid="{39F3C800-8840-4F26-BEC7-665A54CB71E2}"/>
    <cellStyle name="Vírgula 11 4 3 3" xfId="20951" xr:uid="{ABB1EDAB-1443-4991-8890-9EB07B31DBA9}"/>
    <cellStyle name="Vírgula 11 4 4" xfId="12575" xr:uid="{90A327D6-E886-4E8A-8E31-D75B89489015}"/>
    <cellStyle name="Vírgula 11 4 4 2" xfId="27880" xr:uid="{B9A07B4E-9D89-4774-8080-C2D92087044E}"/>
    <cellStyle name="Vírgula 11 4 5" xfId="20258" xr:uid="{673EF9F1-ABBD-4CFB-A012-39DD17FCBDEF}"/>
    <cellStyle name="Vírgula 11 5" xfId="4648" xr:uid="{359028AB-062A-4B92-83D9-F0E79BDDD065}"/>
    <cellStyle name="Vírgula 11 5 2" xfId="6301" xr:uid="{BD7D5648-C079-4E60-8D57-BBD752E669BA}"/>
    <cellStyle name="Vírgula 11 5 2 2" xfId="13923" xr:uid="{4848F8EF-7769-4288-92D6-373CA9AA2EFF}"/>
    <cellStyle name="Vírgula 11 5 2 2 2" xfId="29228" xr:uid="{55B42E1A-D29C-4494-B3FB-070221D0FBA6}"/>
    <cellStyle name="Vírgula 11 5 2 3" xfId="21606" xr:uid="{7F7C87D1-5CAC-4EE0-B26B-F8AA64E8FA84}"/>
    <cellStyle name="Vírgula 11 5 3" xfId="12270" xr:uid="{A01506EF-8B86-4DE3-8DF9-C7A43D0BB303}"/>
    <cellStyle name="Vírgula 11 5 3 2" xfId="27575" xr:uid="{3644C441-6FA6-478A-8C9B-F2213018B702}"/>
    <cellStyle name="Vírgula 11 5 4" xfId="19953" xr:uid="{FA053BB7-A88D-4D3C-B8E6-C4A1939C7B2D}"/>
    <cellStyle name="Vírgula 11 6" xfId="5267" xr:uid="{567BD20B-AEDF-4FFC-97AF-6C2A261909A3}"/>
    <cellStyle name="Vírgula 11 6 2" xfId="12889" xr:uid="{638BAF10-CA9A-4B2A-B7A3-B55379A122D9}"/>
    <cellStyle name="Vírgula 11 6 2 2" xfId="28194" xr:uid="{C13BA89E-7805-4423-9167-A9A9DDA0FEAA}"/>
    <cellStyle name="Vírgula 11 6 3" xfId="20572" xr:uid="{12C70C8D-2E08-4951-8603-555AB407C07C}"/>
    <cellStyle name="Vírgula 11 7" xfId="12038" xr:uid="{45D791DA-DD49-4D52-8B02-DC5DB984E9C4}"/>
    <cellStyle name="Vírgula 11 7 2" xfId="27343" xr:uid="{97AB2FD2-3D30-4DF4-9940-1577AED3A476}"/>
    <cellStyle name="Vírgula 11 8" xfId="19721" xr:uid="{80F8F658-1439-4D2F-B529-18A5683E7141}"/>
    <cellStyle name="Vírgula 12" xfId="4415" xr:uid="{08E9E1B6-85B7-490A-9392-23342631AFFB}"/>
    <cellStyle name="Vírgula 12 2" xfId="4453" xr:uid="{F2A70297-7643-4519-8F0C-911C030FED43}"/>
    <cellStyle name="Vírgula 12 2 2" xfId="4581" xr:uid="{FF894A5F-A354-479A-A913-F73ABFDBDB3E}"/>
    <cellStyle name="Vírgula 12 2 2 2" xfId="5158" xr:uid="{B4762F41-FA5A-42C8-9869-FFE8B8EF85CA}"/>
    <cellStyle name="Vírgula 12 2 2 2 2" xfId="7465" xr:uid="{6C653ED6-3635-4AA9-B67A-41E4D3CD9F08}"/>
    <cellStyle name="Vírgula 12 2 2 2 2 2" xfId="15087" xr:uid="{5F1DB9A7-E650-4AFD-B4B8-55A08D7FD46D}"/>
    <cellStyle name="Vírgula 12 2 2 2 2 2 2" xfId="30392" xr:uid="{E8AFF390-E27C-494F-8AD0-B48E6E862E97}"/>
    <cellStyle name="Vírgula 12 2 2 2 2 3" xfId="22770" xr:uid="{21D641CD-0C99-4B65-94FB-D65502697EBF}"/>
    <cellStyle name="Vírgula 12 2 2 2 3" xfId="6093" xr:uid="{7B14586F-76D2-42CE-A3BC-8A4E0C7BB746}"/>
    <cellStyle name="Vírgula 12 2 2 2 3 2" xfId="13715" xr:uid="{C569DEDE-7948-4788-BB57-3F973E392042}"/>
    <cellStyle name="Vírgula 12 2 2 2 3 2 2" xfId="29020" xr:uid="{9F254E7F-ED33-4BA2-BCF0-5E421E18C916}"/>
    <cellStyle name="Vírgula 12 2 2 2 3 3" xfId="21398" xr:uid="{A601AE73-2909-43D6-BC8A-4374B25D9560}"/>
    <cellStyle name="Vírgula 12 2 2 2 4" xfId="12780" xr:uid="{6ED676A2-3067-4BAC-B2DB-08F735A3C77D}"/>
    <cellStyle name="Vírgula 12 2 2 2 4 2" xfId="28085" xr:uid="{AACEFD24-76BB-4C0E-8924-370DC88D69B0}"/>
    <cellStyle name="Vírgula 12 2 2 2 5" xfId="20463" xr:uid="{7540360F-D769-4016-B211-D645F7496685}"/>
    <cellStyle name="Vírgula 12 2 2 3" xfId="4861" xr:uid="{B151CCDC-4074-4863-9D03-90C12353CC5B}"/>
    <cellStyle name="Vírgula 12 2 2 3 2" xfId="6861" xr:uid="{E8B9566C-A589-41B6-839E-37F560CFF2DF}"/>
    <cellStyle name="Vírgula 12 2 2 3 2 2" xfId="14483" xr:uid="{D738731D-5C52-411C-A8FD-E6DFFBD50083}"/>
    <cellStyle name="Vírgula 12 2 2 3 2 2 2" xfId="29788" xr:uid="{D6546F4A-E25C-4640-AC4E-14E94851C0E0}"/>
    <cellStyle name="Vírgula 12 2 2 3 2 3" xfId="22166" xr:uid="{2FCC2315-E2ED-442C-95E8-105A52A492F1}"/>
    <cellStyle name="Vírgula 12 2 2 3 3" xfId="12483" xr:uid="{A13A5741-7C00-4D76-8C88-627FE2EEF64B}"/>
    <cellStyle name="Vírgula 12 2 2 3 3 2" xfId="27788" xr:uid="{3EF58AC9-834A-447F-AF36-FCE8F529E0A3}"/>
    <cellStyle name="Vírgula 12 2 2 3 4" xfId="20166" xr:uid="{F43BB6C5-FCD2-4962-AD34-EE1504E42932}"/>
    <cellStyle name="Vírgula 12 2 2 4" xfId="5529" xr:uid="{B7AE2B9F-CE46-4D7D-9B2D-57525EA9D96E}"/>
    <cellStyle name="Vírgula 12 2 2 4 2" xfId="13151" xr:uid="{D7A085D3-C857-46F9-93DE-928394DEC403}"/>
    <cellStyle name="Vírgula 12 2 2 4 2 2" xfId="28456" xr:uid="{980B5FC8-1EC6-43F6-9EEB-27F2465D3D16}"/>
    <cellStyle name="Vírgula 12 2 2 4 3" xfId="20834" xr:uid="{C992C5BA-3214-44F3-B83A-854002E3BC31}"/>
    <cellStyle name="Vírgula 12 2 2 5" xfId="12204" xr:uid="{E00BF5A5-5CBE-4FCA-8DEA-4D04C2B05721}"/>
    <cellStyle name="Vírgula 12 2 2 5 2" xfId="27509" xr:uid="{688E557F-0C37-49B1-A1AE-096806B4AEB4}"/>
    <cellStyle name="Vírgula 12 2 2 6" xfId="19887" xr:uid="{B07B4ADF-7530-4346-8782-0DC3FED3A200}"/>
    <cellStyle name="Vírgula 12 2 3" xfId="5004" xr:uid="{913F7CDC-C219-4219-9706-1FC818BACC7B}"/>
    <cellStyle name="Vírgula 12 2 3 2" xfId="7136" xr:uid="{5E2EBB8A-9585-44F5-AFA2-6318DB3536CF}"/>
    <cellStyle name="Vírgula 12 2 3 2 2" xfId="14758" xr:uid="{48663DAE-71F4-4881-9D4C-B4DADCC26A5B}"/>
    <cellStyle name="Vírgula 12 2 3 2 2 2" xfId="30063" xr:uid="{08D56EAC-F4D4-4A71-A6AA-D804CA749B9D}"/>
    <cellStyle name="Vírgula 12 2 3 2 3" xfId="22441" xr:uid="{DBA7C5C4-44D0-4E6E-8688-2F7A880265B6}"/>
    <cellStyle name="Vírgula 12 2 3 3" xfId="5764" xr:uid="{C9C41A3D-A0FD-463A-94A5-B7EC06CB0D64}"/>
    <cellStyle name="Vírgula 12 2 3 3 2" xfId="13386" xr:uid="{56AD51BE-F97C-425B-9B3B-887787417C5F}"/>
    <cellStyle name="Vírgula 12 2 3 3 2 2" xfId="28691" xr:uid="{5EF1401A-3D15-4C25-96AF-A6ADCF349383}"/>
    <cellStyle name="Vírgula 12 2 3 3 3" xfId="21069" xr:uid="{48BBBC3B-135C-4DC4-BB75-25789E1D0C61}"/>
    <cellStyle name="Vírgula 12 2 3 4" xfId="12626" xr:uid="{8B3EF3C8-2BD0-4A73-8445-D45386780D5B}"/>
    <cellStyle name="Vírgula 12 2 3 4 2" xfId="27931" xr:uid="{30E023F6-C7BC-4E6F-A59C-29C5A64ACFBB}"/>
    <cellStyle name="Vírgula 12 2 3 5" xfId="20309" xr:uid="{1A046605-18E6-4B03-B5F3-2F7C714A8B18}"/>
    <cellStyle name="Vírgula 12 2 4" xfId="4699" xr:uid="{0A8E7FC2-577A-4DD8-BBA9-61C862D4F18F}"/>
    <cellStyle name="Vírgula 12 2 4 2" xfId="6491" xr:uid="{2E0AF423-D677-4288-9597-93C14D23F415}"/>
    <cellStyle name="Vírgula 12 2 4 2 2" xfId="14113" xr:uid="{97CA8A2D-0DB5-4575-8E0B-0ACFE4770FE2}"/>
    <cellStyle name="Vírgula 12 2 4 2 2 2" xfId="29418" xr:uid="{0C4A81E6-11AA-40B9-8F98-C832E5492B36}"/>
    <cellStyle name="Vírgula 12 2 4 2 3" xfId="21796" xr:uid="{A0A25EDC-21BA-4931-BFC9-31555828713A}"/>
    <cellStyle name="Vírgula 12 2 4 3" xfId="12321" xr:uid="{1B8DC18F-AC57-403B-B00D-72E218CD7F1E}"/>
    <cellStyle name="Vírgula 12 2 4 3 2" xfId="27626" xr:uid="{2B15FDAC-E290-4254-A5B9-9D0505C6584A}"/>
    <cellStyle name="Vírgula 12 2 4 4" xfId="20004" xr:uid="{ED329E40-06D4-4602-AE6B-1AFFFF11DEFB}"/>
    <cellStyle name="Vírgula 12 2 5" xfId="5319" xr:uid="{CED1C4DB-D989-440B-87BB-40047DF19A4F}"/>
    <cellStyle name="Vírgula 12 2 5 2" xfId="12941" xr:uid="{0147E60F-7776-4503-BEC6-113CE86C18A8}"/>
    <cellStyle name="Vírgula 12 2 5 2 2" xfId="28246" xr:uid="{337192A5-D7A0-4427-8F7E-291607455746}"/>
    <cellStyle name="Vírgula 12 2 5 3" xfId="20624" xr:uid="{A7608414-8B7E-4B86-8751-3F8BBD7D2206}"/>
    <cellStyle name="Vírgula 12 2 6" xfId="12079" xr:uid="{2B2BA6A8-A448-42F2-A01F-AC90C5C61171}"/>
    <cellStyle name="Vírgula 12 2 6 2" xfId="27384" xr:uid="{C95595A8-E158-42F6-92C7-28E4F6CB9263}"/>
    <cellStyle name="Vírgula 12 2 7" xfId="19762" xr:uid="{47269791-971F-4F2F-9574-3861C9633D93}"/>
    <cellStyle name="Vírgula 12 3" xfId="4537" xr:uid="{A72ABDBC-7BEF-4AA2-BAD0-3D849A82CE6C}"/>
    <cellStyle name="Vírgula 12 3 2" xfId="5080" xr:uid="{22A02EA7-1D04-4664-B9C6-CE3ABCB7FD39}"/>
    <cellStyle name="Vírgula 12 3 2 2" xfId="7302" xr:uid="{FCDEC194-A19B-46F7-84FC-494ABD5CB092}"/>
    <cellStyle name="Vírgula 12 3 2 2 2" xfId="14924" xr:uid="{17F73B4D-13E3-4E91-8A8D-20B7044C923C}"/>
    <cellStyle name="Vírgula 12 3 2 2 2 2" xfId="30229" xr:uid="{B553C923-E1B6-4E08-9185-87264CE913FD}"/>
    <cellStyle name="Vírgula 12 3 2 2 3" xfId="22607" xr:uid="{FCA32D14-ABC8-42AF-ACE9-2EF536ACDDC9}"/>
    <cellStyle name="Vírgula 12 3 2 3" xfId="5930" xr:uid="{18B27792-E038-4020-8AE7-F7AC933715CD}"/>
    <cellStyle name="Vírgula 12 3 2 3 2" xfId="13552" xr:uid="{9BD83860-CA6E-44B2-B396-59E1F77A30F1}"/>
    <cellStyle name="Vírgula 12 3 2 3 2 2" xfId="28857" xr:uid="{410C62C4-A951-46B4-A216-F42B785C5D09}"/>
    <cellStyle name="Vírgula 12 3 2 3 3" xfId="21235" xr:uid="{D6DD5389-F857-474B-9EED-2BECFF02BEBF}"/>
    <cellStyle name="Vírgula 12 3 2 4" xfId="12702" xr:uid="{B54C0BB0-0327-4AAE-8993-8A8EDD240850}"/>
    <cellStyle name="Vírgula 12 3 2 4 2" xfId="28007" xr:uid="{C43655BA-DDA1-4B9F-856E-64EC600EF7D4}"/>
    <cellStyle name="Vírgula 12 3 2 5" xfId="20385" xr:uid="{4D0407ED-0DF0-4C2C-976B-A52A94F4A380}"/>
    <cellStyle name="Vírgula 12 3 3" xfId="4783" xr:uid="{8DD905E2-D13C-440E-A5E6-1876304145E2}"/>
    <cellStyle name="Vírgula 12 3 3 2" xfId="6698" xr:uid="{E1E38681-CCB8-4416-B342-236D0F2EAD4E}"/>
    <cellStyle name="Vírgula 12 3 3 2 2" xfId="14320" xr:uid="{BE794247-EF37-46F9-AA41-230F60A38BF7}"/>
    <cellStyle name="Vírgula 12 3 3 2 2 2" xfId="29625" xr:uid="{3D225D75-2E92-49AC-8A22-FCF88A72717C}"/>
    <cellStyle name="Vírgula 12 3 3 2 3" xfId="22003" xr:uid="{E5160CE7-0953-4BE1-85B2-ECF6E64045B0}"/>
    <cellStyle name="Vírgula 12 3 3 3" xfId="12405" xr:uid="{F6508586-EC4B-46D4-8FCC-31E008A2FF18}"/>
    <cellStyle name="Vírgula 12 3 3 3 2" xfId="27710" xr:uid="{81FC8D73-1D93-42C0-A4CA-FCB894A2249D}"/>
    <cellStyle name="Vírgula 12 3 3 4" xfId="20088" xr:uid="{5A5E76C1-CAB9-437A-A77E-495F8DCA3872}"/>
    <cellStyle name="Vírgula 12 3 4" xfId="5436" xr:uid="{85727C11-666D-416A-820F-DB27DE24CF4C}"/>
    <cellStyle name="Vírgula 12 3 4 2" xfId="13058" xr:uid="{D96B758F-0E62-4274-811F-0B9A5B7714BE}"/>
    <cellStyle name="Vírgula 12 3 4 2 2" xfId="28363" xr:uid="{5E5C655F-E074-4A03-B50C-988FC6D18CDD}"/>
    <cellStyle name="Vírgula 12 3 4 3" xfId="20741" xr:uid="{F367E7B3-EDD1-4E67-9F6E-A366CAE81C53}"/>
    <cellStyle name="Vírgula 12 3 5" xfId="12160" xr:uid="{97AA4E68-6B14-456D-B129-21CC210042F7}"/>
    <cellStyle name="Vírgula 12 3 5 2" xfId="27465" xr:uid="{A570F945-B86B-464D-9AD7-83BDEB96FCDB}"/>
    <cellStyle name="Vírgula 12 3 6" xfId="19843" xr:uid="{6571AB23-868D-4191-A16A-5BFA6E531ACF}"/>
    <cellStyle name="Vírgula 12 4" xfId="4960" xr:uid="{7218FE29-1D4A-4BFE-B004-3D5C599303EC}"/>
    <cellStyle name="Vírgula 12 4 2" xfId="7042" xr:uid="{2DCE0AD4-1B3F-40B8-9C8C-57E1F78C3F1C}"/>
    <cellStyle name="Vírgula 12 4 2 2" xfId="14664" xr:uid="{12F5968B-CB90-484D-8274-875F6834D83D}"/>
    <cellStyle name="Vírgula 12 4 2 2 2" xfId="29969" xr:uid="{883DC117-BCF3-4744-A6CE-98FF0D8FF1BC}"/>
    <cellStyle name="Vírgula 12 4 2 3" xfId="22347" xr:uid="{AA16E8AF-AC92-4802-AF85-3FB665D6503D}"/>
    <cellStyle name="Vírgula 12 4 3" xfId="5670" xr:uid="{A2DC8AEA-E639-4AF5-973A-83DF74D6BE4B}"/>
    <cellStyle name="Vírgula 12 4 3 2" xfId="13292" xr:uid="{EC3CD7A3-2639-44FB-A98D-3B8CF669BBC8}"/>
    <cellStyle name="Vírgula 12 4 3 2 2" xfId="28597" xr:uid="{E4E60008-8A81-4F3B-A87D-EA10103986B5}"/>
    <cellStyle name="Vírgula 12 4 3 3" xfId="20975" xr:uid="{28C73310-DF4D-4845-B3E6-04BECF27028E}"/>
    <cellStyle name="Vírgula 12 4 4" xfId="12582" xr:uid="{FC626221-FC3B-4F01-83AE-AFD022470173}"/>
    <cellStyle name="Vírgula 12 4 4 2" xfId="27887" xr:uid="{CA2B8144-F446-4A8F-857F-28B31A6E0CAA}"/>
    <cellStyle name="Vírgula 12 4 5" xfId="20265" xr:uid="{00374D73-4FD1-44E7-9E62-9C988B7592FE}"/>
    <cellStyle name="Vírgula 12 5" xfId="4655" xr:uid="{34484A10-910C-4095-82F5-8264D828CBBC}"/>
    <cellStyle name="Vírgula 12 5 2" xfId="6328" xr:uid="{6EBFC50B-7F92-4A3F-BB0D-504EE2DBEB23}"/>
    <cellStyle name="Vírgula 12 5 2 2" xfId="13950" xr:uid="{7B4106D2-8BFE-4724-A538-5CCA8B5DDB20}"/>
    <cellStyle name="Vírgula 12 5 2 2 2" xfId="29255" xr:uid="{A5FE6B86-9D2A-4522-A520-7E0EE6DED6EC}"/>
    <cellStyle name="Vírgula 12 5 2 3" xfId="21633" xr:uid="{EFB01569-3005-4BCE-9B3F-B118DE684FFA}"/>
    <cellStyle name="Vírgula 12 5 3" xfId="12277" xr:uid="{8AD06DA2-139D-40D5-8B15-3C1B010E9CEC}"/>
    <cellStyle name="Vírgula 12 5 3 2" xfId="27582" xr:uid="{A63A83C5-DC0A-4619-9086-BBDC0AFDEC44}"/>
    <cellStyle name="Vírgula 12 5 4" xfId="19960" xr:uid="{238BF9D4-CEAC-46C8-B0CC-39391D5DB3C8}"/>
    <cellStyle name="Vírgula 12 6" xfId="5274" xr:uid="{56DE2DED-C67E-4A91-B22A-4D730D6B2963}"/>
    <cellStyle name="Vírgula 12 6 2" xfId="12896" xr:uid="{2D4755F9-CE96-4583-B18A-4EA19DE1B238}"/>
    <cellStyle name="Vírgula 12 6 2 2" xfId="28201" xr:uid="{F8F80094-AE79-4958-B74A-4269DBB17C16}"/>
    <cellStyle name="Vírgula 12 6 3" xfId="20579" xr:uid="{413A6213-EFE2-412A-99F9-E9E4492BE63F}"/>
    <cellStyle name="Vírgula 12 7" xfId="12041" xr:uid="{DA345910-EB99-4E62-8AE9-2A81F1E4D60D}"/>
    <cellStyle name="Vírgula 12 7 2" xfId="27346" xr:uid="{CD0646AE-F565-4D09-8C29-79CFB5B7C207}"/>
    <cellStyle name="Vírgula 12 8" xfId="19724" xr:uid="{4921E41D-38D2-4ADD-A322-263B8509FBCF}"/>
    <cellStyle name="Vírgula 13" xfId="4425" xr:uid="{0A63E596-AE47-48C6-BD28-F956464685DD}"/>
    <cellStyle name="Vírgula 13 2" xfId="4551" xr:uid="{CB98E112-A7D7-4894-9DDE-CCA2B0ABCFBA}"/>
    <cellStyle name="Vírgula 13 2 2" xfId="5094" xr:uid="{49F40D63-C5C1-4ECF-BD41-712A1A63435A}"/>
    <cellStyle name="Vírgula 13 2 2 2" xfId="7356" xr:uid="{8A807391-29F2-44DE-9651-9C9856075B51}"/>
    <cellStyle name="Vírgula 13 2 2 2 2" xfId="14978" xr:uid="{75BB6380-F54B-405C-81FE-2850348A2108}"/>
    <cellStyle name="Vírgula 13 2 2 2 2 2" xfId="30283" xr:uid="{D3C18070-F4AA-44D7-9CC3-DB4F946784C9}"/>
    <cellStyle name="Vírgula 13 2 2 2 3" xfId="22661" xr:uid="{F08FB3E4-3209-4938-BDEB-F8C589B4A1FD}"/>
    <cellStyle name="Vírgula 13 2 2 3" xfId="5984" xr:uid="{10627E5B-B86D-4B82-8A8D-24E420644B32}"/>
    <cellStyle name="Vírgula 13 2 2 3 2" xfId="13606" xr:uid="{E7C1FFC9-B472-4A2E-AFFC-BDFD312B5456}"/>
    <cellStyle name="Vírgula 13 2 2 3 2 2" xfId="28911" xr:uid="{DE7D36B6-834E-41F4-B701-F395C162AC87}"/>
    <cellStyle name="Vírgula 13 2 2 3 3" xfId="21289" xr:uid="{418E59B9-B616-440F-8B80-436F94CD1CB7}"/>
    <cellStyle name="Vírgula 13 2 2 4" xfId="12716" xr:uid="{FE202F30-D98F-4345-BDEC-C8AF65D85724}"/>
    <cellStyle name="Vírgula 13 2 2 4 2" xfId="28021" xr:uid="{42D6DA91-90B9-43D0-B066-9D80C10F7F06}"/>
    <cellStyle name="Vírgula 13 2 2 5" xfId="20399" xr:uid="{F3FB9974-8F7C-405F-8A89-B54C3B30AAAB}"/>
    <cellStyle name="Vírgula 13 2 3" xfId="4797" xr:uid="{85562750-0C3D-4F6C-96EC-DB23CAA9414E}"/>
    <cellStyle name="Vírgula 13 2 3 2" xfId="6752" xr:uid="{F55D7C49-51F8-493D-8964-D7E02FB64E57}"/>
    <cellStyle name="Vírgula 13 2 3 2 2" xfId="14374" xr:uid="{B22C8398-9923-4EF6-A89D-2C4C639DD5D7}"/>
    <cellStyle name="Vírgula 13 2 3 2 2 2" xfId="29679" xr:uid="{7C037ED5-749A-454F-B1D1-5D8D424AE63C}"/>
    <cellStyle name="Vírgula 13 2 3 2 3" xfId="22057" xr:uid="{8DEE29FB-B40B-4F4F-B1B6-9BC3ABE2F638}"/>
    <cellStyle name="Vírgula 13 2 3 3" xfId="12419" xr:uid="{C0F39C2D-34F2-441D-9879-2184B61C33E1}"/>
    <cellStyle name="Vírgula 13 2 3 3 2" xfId="27724" xr:uid="{C2301DC8-6EF5-4CD7-A52A-83CC4672436E}"/>
    <cellStyle name="Vírgula 13 2 3 4" xfId="20102" xr:uid="{7932CC58-3057-440B-82C6-CC74C54D7A5E}"/>
    <cellStyle name="Vírgula 13 2 4" xfId="5465" xr:uid="{AA748C84-2BC3-4E00-836E-2F7027D697D1}"/>
    <cellStyle name="Vírgula 13 2 4 2" xfId="13087" xr:uid="{1F3849BF-86E8-4FD7-8615-0C73488ECA92}"/>
    <cellStyle name="Vírgula 13 2 4 2 2" xfId="28392" xr:uid="{47C8B115-1A85-465C-BD3F-DD9C6886F2B0}"/>
    <cellStyle name="Vírgula 13 2 4 3" xfId="20770" xr:uid="{FD35061D-726A-475A-BD7B-716E547B8DD8}"/>
    <cellStyle name="Vírgula 13 2 5" xfId="12174" xr:uid="{4D9A5870-E60D-4284-9FC8-150C757F4380}"/>
    <cellStyle name="Vírgula 13 2 5 2" xfId="27479" xr:uid="{6430ADE5-ED94-42A8-B0F6-E18DBC4AA41C}"/>
    <cellStyle name="Vírgula 13 2 6" xfId="19857" xr:uid="{1F0F9181-E32E-4BD2-BE05-EDD3AA18E072}"/>
    <cellStyle name="Vírgula 13 3" xfId="4974" xr:uid="{9CCBA3B3-ECA1-40B8-B27B-2E248F6C54BF}"/>
    <cellStyle name="Vírgula 13 3 2" xfId="7071" xr:uid="{3413D65E-79B6-4175-9107-D1855403A6ED}"/>
    <cellStyle name="Vírgula 13 3 2 2" xfId="14693" xr:uid="{4F2964C9-CF90-43FA-A488-D4ABB5C9EB6F}"/>
    <cellStyle name="Vírgula 13 3 2 2 2" xfId="29998" xr:uid="{67E68A3E-9D67-47B2-A1AE-79B8F26D2B5E}"/>
    <cellStyle name="Vírgula 13 3 2 3" xfId="22376" xr:uid="{E9C72730-52B4-4A9D-AED2-0478E4FC7F5F}"/>
    <cellStyle name="Vírgula 13 3 3" xfId="5699" xr:uid="{FD83DF78-B152-450A-B0AF-9612CB0BDD1B}"/>
    <cellStyle name="Vírgula 13 3 3 2" xfId="13321" xr:uid="{D932F534-A45D-4E98-B3CE-777F7D4E83B7}"/>
    <cellStyle name="Vírgula 13 3 3 2 2" xfId="28626" xr:uid="{288E033C-AC5D-48B2-9F2C-9144144E48C9}"/>
    <cellStyle name="Vírgula 13 3 3 3" xfId="21004" xr:uid="{0060AF6D-9D31-49C9-BA1F-05FAC66CEC90}"/>
    <cellStyle name="Vírgula 13 3 4" xfId="12596" xr:uid="{F3B8B209-70A6-4044-AA1F-701F1A824E4F}"/>
    <cellStyle name="Vírgula 13 3 4 2" xfId="27901" xr:uid="{8AC8411A-3456-48C0-8138-1B97C722D362}"/>
    <cellStyle name="Vírgula 13 3 5" xfId="20279" xr:uid="{0580121D-DFED-4696-A13B-C17CA05CC16C}"/>
    <cellStyle name="Vírgula 13 4" xfId="4669" xr:uid="{A6841E81-208C-49AF-A0D1-CE82E0B00BE3}"/>
    <cellStyle name="Vírgula 13 4 2" xfId="6382" xr:uid="{59351BFE-CB36-44C2-B07E-D689829FA915}"/>
    <cellStyle name="Vírgula 13 4 2 2" xfId="14004" xr:uid="{0889A994-BAC3-4687-A92A-0106D72D42A8}"/>
    <cellStyle name="Vírgula 13 4 2 2 2" xfId="29309" xr:uid="{D2277181-D799-463C-9459-E6568B7DE301}"/>
    <cellStyle name="Vírgula 13 4 2 3" xfId="21687" xr:uid="{48C9DD22-5D4A-409C-8B31-9C64ED265682}"/>
    <cellStyle name="Vírgula 13 4 3" xfId="12291" xr:uid="{9EE75FE5-5CBD-4CAE-8BAA-0629DADFB2DB}"/>
    <cellStyle name="Vírgula 13 4 3 2" xfId="27596" xr:uid="{AF928616-CADE-4335-A6B7-01FEB0247F6F}"/>
    <cellStyle name="Vírgula 13 4 4" xfId="19974" xr:uid="{BC708EE9-2795-4AC4-AC56-8AC8CB1492EE}"/>
    <cellStyle name="Vírgula 13 5" xfId="5288" xr:uid="{22E20225-D7F0-4ABB-A2AB-B0B22E5AE794}"/>
    <cellStyle name="Vírgula 13 5 2" xfId="12910" xr:uid="{7F9E359E-03AB-4F37-A4A5-65860811A416}"/>
    <cellStyle name="Vírgula 13 5 2 2" xfId="28215" xr:uid="{8E0FDBBA-21EF-4782-9071-AF381B754CB1}"/>
    <cellStyle name="Vírgula 13 5 3" xfId="20593" xr:uid="{1B3ABDDC-DFE9-4764-B71C-C51D4EAC0E22}"/>
    <cellStyle name="Vírgula 13 6" xfId="12051" xr:uid="{1770B5C1-DDE2-487F-B5D4-6974172411C2}"/>
    <cellStyle name="Vírgula 13 6 2" xfId="27356" xr:uid="{67314707-6B73-457F-9457-AB52A220FFC7}"/>
    <cellStyle name="Vírgula 13 7" xfId="19734" xr:uid="{7E5B95DE-E16B-43A6-BD5B-892393E8404B}"/>
    <cellStyle name="Vírgula 14" xfId="4420" xr:uid="{F306905C-8AF0-4894-845D-124B06AB658F}"/>
    <cellStyle name="Vírgula 14 2" xfId="4544" xr:uid="{E68B4954-3A55-4FA1-849E-818D50368AEE}"/>
    <cellStyle name="Vírgula 14 2 2" xfId="5087" xr:uid="{991C0897-2F48-48C7-865A-ADBEF1A17107}"/>
    <cellStyle name="Vírgula 14 2 2 2" xfId="7329" xr:uid="{540E225A-660B-4F28-A63C-4FA0BB9A04D3}"/>
    <cellStyle name="Vírgula 14 2 2 2 2" xfId="14951" xr:uid="{205884F2-ED69-4E1C-BD11-A4330F465982}"/>
    <cellStyle name="Vírgula 14 2 2 2 2 2" xfId="30256" xr:uid="{4A85F2F3-1007-483E-90D3-8E5EBE7D3FD3}"/>
    <cellStyle name="Vírgula 14 2 2 2 3" xfId="22634" xr:uid="{DEFD6DF3-56E7-4042-A68E-0943255B4DF4}"/>
    <cellStyle name="Vírgula 14 2 2 3" xfId="5957" xr:uid="{F7DD4D14-89E1-4798-84DE-2B6E5DD3DD94}"/>
    <cellStyle name="Vírgula 14 2 2 3 2" xfId="13579" xr:uid="{0E97F68C-4959-49D7-AA76-BD10A3F0F58D}"/>
    <cellStyle name="Vírgula 14 2 2 3 2 2" xfId="28884" xr:uid="{8BB8726A-B8C0-4608-9780-356560EA8EC7}"/>
    <cellStyle name="Vírgula 14 2 2 3 3" xfId="21262" xr:uid="{E69B54F3-E4AA-4E44-AF67-A02F233A6E01}"/>
    <cellStyle name="Vírgula 14 2 2 4" xfId="12709" xr:uid="{06C050C0-015F-43CB-BAA4-D9495C91B83C}"/>
    <cellStyle name="Vírgula 14 2 2 4 2" xfId="28014" xr:uid="{497B331D-7AC1-47EE-9FE4-1704CAB900E8}"/>
    <cellStyle name="Vírgula 14 2 2 5" xfId="20392" xr:uid="{C40A3C18-3D6E-41E6-8817-C38044EAA5AD}"/>
    <cellStyle name="Vírgula 14 2 3" xfId="4790" xr:uid="{71A6466A-C2DA-436E-B89B-0D6358594025}"/>
    <cellStyle name="Vírgula 14 2 3 2" xfId="6725" xr:uid="{72AB2B34-B99A-43E3-8A65-9C4984617A31}"/>
    <cellStyle name="Vírgula 14 2 3 2 2" xfId="14347" xr:uid="{A1D8A301-24E8-4597-A3EE-67AFC9428578}"/>
    <cellStyle name="Vírgula 14 2 3 2 2 2" xfId="29652" xr:uid="{B156C7A5-0DB0-4DF6-8404-75FFCB73BE0F}"/>
    <cellStyle name="Vírgula 14 2 3 2 3" xfId="22030" xr:uid="{453D89E9-7799-40DE-9A4E-3EA70903BCD7}"/>
    <cellStyle name="Vírgula 14 2 3 3" xfId="12412" xr:uid="{413F167A-B929-407D-8A95-5DB33107FF82}"/>
    <cellStyle name="Vírgula 14 2 3 3 2" xfId="27717" xr:uid="{BCC153F0-6D0F-4992-BF73-AB1E88C2D505}"/>
    <cellStyle name="Vírgula 14 2 3 4" xfId="20095" xr:uid="{703AEC56-1CE4-43B8-A906-CBEE30253E90}"/>
    <cellStyle name="Vírgula 14 2 4" xfId="5458" xr:uid="{5B173611-1776-45AF-9E68-FE366371FA74}"/>
    <cellStyle name="Vírgula 14 2 4 2" xfId="13080" xr:uid="{CB519CB9-90AB-4972-895F-67BBCD7887D6}"/>
    <cellStyle name="Vírgula 14 2 4 2 2" xfId="28385" xr:uid="{B0FD7504-1102-42A8-95E4-6A668A065482}"/>
    <cellStyle name="Vírgula 14 2 4 3" xfId="20763" xr:uid="{9749C3B3-DBE5-417B-BED3-939536B2A425}"/>
    <cellStyle name="Vírgula 14 2 5" xfId="12167" xr:uid="{53F2EED4-E572-44D8-8CC5-D82C695FD576}"/>
    <cellStyle name="Vírgula 14 2 5 2" xfId="27472" xr:uid="{E409B03D-FC3A-45D7-BEBC-61801E80F071}"/>
    <cellStyle name="Vírgula 14 2 6" xfId="19850" xr:uid="{DE531D08-81D2-4F58-B319-672B44593CA8}"/>
    <cellStyle name="Vírgula 14 3" xfId="4967" xr:uid="{993EE9A1-1A45-4C03-997D-8C6E2494E787}"/>
    <cellStyle name="Vírgula 14 3 2" xfId="7064" xr:uid="{F056D2B7-DE15-40AF-905E-220174F42917}"/>
    <cellStyle name="Vírgula 14 3 2 2" xfId="14686" xr:uid="{FC39D06D-02D2-4457-91D7-BBF827F3529B}"/>
    <cellStyle name="Vírgula 14 3 2 2 2" xfId="29991" xr:uid="{879CE660-DF5A-432B-9601-D6089C72396E}"/>
    <cellStyle name="Vírgula 14 3 2 3" xfId="22369" xr:uid="{0CB4849D-072D-431E-A3C8-ED034670E081}"/>
    <cellStyle name="Vírgula 14 3 3" xfId="5692" xr:uid="{AC77DA03-0063-479C-80BA-546CD32629B7}"/>
    <cellStyle name="Vírgula 14 3 3 2" xfId="13314" xr:uid="{CF353785-7E66-4B63-AA10-4D39AFC7D6E2}"/>
    <cellStyle name="Vírgula 14 3 3 2 2" xfId="28619" xr:uid="{E3B90F5B-BBEE-45E7-9926-43F5243DA2AA}"/>
    <cellStyle name="Vírgula 14 3 3 3" xfId="20997" xr:uid="{97075DF3-1E70-4720-8615-A452108A41A0}"/>
    <cellStyle name="Vírgula 14 3 4" xfId="12589" xr:uid="{8BCF1FDE-BA55-485C-9412-0938D729CF9B}"/>
    <cellStyle name="Vírgula 14 3 4 2" xfId="27894" xr:uid="{ECAC21C9-8428-41DF-AD1B-0DA99E23D14F}"/>
    <cellStyle name="Vírgula 14 3 5" xfId="20272" xr:uid="{2C0524DA-695F-4AB7-A70C-EF858521FE70}"/>
    <cellStyle name="Vírgula 14 4" xfId="4662" xr:uid="{48D531AC-5E72-4297-97DB-C4CCCDD8CEC3}"/>
    <cellStyle name="Vírgula 14 4 2" xfId="6355" xr:uid="{DF526E3A-20AE-4E40-B5E3-8981F7A97271}"/>
    <cellStyle name="Vírgula 14 4 2 2" xfId="13977" xr:uid="{2CDE6E6D-BDAE-4F32-8341-B583708C739D}"/>
    <cellStyle name="Vírgula 14 4 2 2 2" xfId="29282" xr:uid="{41605B1E-3730-4674-800C-0E77D5B0EF97}"/>
    <cellStyle name="Vírgula 14 4 2 3" xfId="21660" xr:uid="{8226EA10-E02D-4701-9036-39455E192711}"/>
    <cellStyle name="Vírgula 14 4 3" xfId="12284" xr:uid="{B7C14E42-89C8-46F7-9902-BE9D73098EEB}"/>
    <cellStyle name="Vírgula 14 4 3 2" xfId="27589" xr:uid="{7048433B-D961-4220-8DB4-C9FBAD2BC142}"/>
    <cellStyle name="Vírgula 14 4 4" xfId="19967" xr:uid="{EF3F2016-45CE-4D37-B40C-E9D5A0D91652}"/>
    <cellStyle name="Vírgula 14 5" xfId="5281" xr:uid="{3C57BF06-C5F0-4029-BDD1-6A3E3FABC789}"/>
    <cellStyle name="Vírgula 14 5 2" xfId="12903" xr:uid="{CC5011E2-F75F-4C8C-AC21-9C755454A4B3}"/>
    <cellStyle name="Vírgula 14 5 2 2" xfId="28208" xr:uid="{DBF837A8-CA62-4AC0-90C1-1B5D7325B96E}"/>
    <cellStyle name="Vírgula 14 5 3" xfId="20586" xr:uid="{3F0F3137-E8FF-4730-9A14-FCDF0C531535}"/>
    <cellStyle name="Vírgula 14 6" xfId="12046" xr:uid="{CACB500F-BEE7-4D18-9CF2-5F27A831CA48}"/>
    <cellStyle name="Vírgula 14 6 2" xfId="27351" xr:uid="{17EB61CF-0D93-4DD1-8066-09DE25D95BF1}"/>
    <cellStyle name="Vírgula 14 7" xfId="19729" xr:uid="{AE87055E-E84B-4618-858A-9F339F228DBE}"/>
    <cellStyle name="Vírgula 15" xfId="4460" xr:uid="{E1048682-9BA6-40EE-BCE8-D47F6B42F85B}"/>
    <cellStyle name="Vírgula 15 2" xfId="4588" xr:uid="{699940C2-36B8-48FB-8A5A-B3B12962E2B5}"/>
    <cellStyle name="Vírgula 15 2 2" xfId="5180" xr:uid="{D39D1E19-B8E6-4999-B279-A056574CCB6D}"/>
    <cellStyle name="Vírgula 15 2 2 2" xfId="7492" xr:uid="{AACF6B73-1E57-4CBB-B4FA-870845B0DCD4}"/>
    <cellStyle name="Vírgula 15 2 2 2 2" xfId="15114" xr:uid="{7ACC111E-C36E-47F1-A6EC-35D53D221E31}"/>
    <cellStyle name="Vírgula 15 2 2 2 2 2" xfId="30419" xr:uid="{AEE2152F-3999-4FD4-A3AA-5105175C1E10}"/>
    <cellStyle name="Vírgula 15 2 2 2 3" xfId="22797" xr:uid="{B9059339-5E16-46F7-8EA2-5EFB230FB652}"/>
    <cellStyle name="Vírgula 15 2 2 3" xfId="6120" xr:uid="{03A6955E-AC33-448A-9A88-930FE9669AF4}"/>
    <cellStyle name="Vírgula 15 2 2 3 2" xfId="13742" xr:uid="{687C9ED0-E93E-4C54-B3DC-C26F4A875319}"/>
    <cellStyle name="Vírgula 15 2 2 3 2 2" xfId="29047" xr:uid="{B3B54409-10A7-4740-BB6B-E9B52D77F14F}"/>
    <cellStyle name="Vírgula 15 2 2 3 3" xfId="21425" xr:uid="{3B99508E-7D96-4B9B-AC22-F8DD92BF7DB0}"/>
    <cellStyle name="Vírgula 15 2 2 4" xfId="12802" xr:uid="{5509C9AC-6E3A-472B-A755-BA94FE749FFD}"/>
    <cellStyle name="Vírgula 15 2 2 4 2" xfId="28107" xr:uid="{F0DE6977-A6BC-44CC-96A6-F4AD1922B9EF}"/>
    <cellStyle name="Vírgula 15 2 2 5" xfId="20485" xr:uid="{67F604D1-C8AE-4BB5-B643-1C6AA298D13F}"/>
    <cellStyle name="Vírgula 15 2 3" xfId="4883" xr:uid="{401F526E-326A-4281-8BE3-1BACE5AE2EA9}"/>
    <cellStyle name="Vírgula 15 2 3 2" xfId="6888" xr:uid="{41AEC24F-8F40-4F42-A87B-F6D247806F2F}"/>
    <cellStyle name="Vírgula 15 2 3 2 2" xfId="14510" xr:uid="{4E006A3E-84EE-414A-B101-B5F3DA30FF17}"/>
    <cellStyle name="Vírgula 15 2 3 2 2 2" xfId="29815" xr:uid="{07B2D211-DB46-44DC-A2DF-0BC90799D5DA}"/>
    <cellStyle name="Vírgula 15 2 3 2 3" xfId="22193" xr:uid="{70FF6B74-09DD-4311-8979-40D72177C798}"/>
    <cellStyle name="Vírgula 15 2 3 3" xfId="12505" xr:uid="{1BDACB27-11B7-475B-8652-9D3B9B6D57BE}"/>
    <cellStyle name="Vírgula 15 2 3 3 2" xfId="27810" xr:uid="{F002C5B5-5166-445E-9EDF-83E8FC8E9474}"/>
    <cellStyle name="Vírgula 15 2 3 4" xfId="20188" xr:uid="{46379B8A-FA50-415A-8AB5-CDCBFCA07183}"/>
    <cellStyle name="Vírgula 15 2 4" xfId="5551" xr:uid="{F15A73A4-8DE7-4B48-80AB-5EEECDF5C000}"/>
    <cellStyle name="Vírgula 15 2 4 2" xfId="13173" xr:uid="{031EFEA6-83C5-4F90-9587-49C3D692C15B}"/>
    <cellStyle name="Vírgula 15 2 4 2 2" xfId="28478" xr:uid="{BB6E2E62-A1D6-4FF6-A086-F248C984AE45}"/>
    <cellStyle name="Vírgula 15 2 4 3" xfId="20856" xr:uid="{03FE6A09-875D-4BF4-B4FE-3C141CB8AA4D}"/>
    <cellStyle name="Vírgula 15 2 5" xfId="12211" xr:uid="{33D79807-9B97-4801-A846-EE2F8EF23C58}"/>
    <cellStyle name="Vírgula 15 2 5 2" xfId="27516" xr:uid="{500F2540-AD68-47E0-B243-B58D3B216983}"/>
    <cellStyle name="Vírgula 15 2 6" xfId="19894" xr:uid="{2BE1BD37-FEB6-4F81-A604-0D4A44416695}"/>
    <cellStyle name="Vírgula 15 3" xfId="5011" xr:uid="{152D8A01-C316-4BF1-9ECD-F42D5FAE0F00}"/>
    <cellStyle name="Vírgula 15 3 2" xfId="7158" xr:uid="{9F8A5428-897D-4B73-8BF0-5289919F1B67}"/>
    <cellStyle name="Vírgula 15 3 2 2" xfId="14780" xr:uid="{CF735C1F-3362-4377-A0DF-B4A0E6D1D1B7}"/>
    <cellStyle name="Vírgula 15 3 2 2 2" xfId="30085" xr:uid="{1A087CE3-DAE6-4F5B-BCB3-11D390ECB4D8}"/>
    <cellStyle name="Vírgula 15 3 2 3" xfId="22463" xr:uid="{1B5FB028-C273-42C2-8189-600F4E2507CD}"/>
    <cellStyle name="Vírgula 15 3 3" xfId="5786" xr:uid="{1CCFF668-1192-45A4-AAF7-2422A50D901E}"/>
    <cellStyle name="Vírgula 15 3 3 2" xfId="13408" xr:uid="{FB7A4E9A-5473-42D9-98D0-18D4608E38C2}"/>
    <cellStyle name="Vírgula 15 3 3 2 2" xfId="28713" xr:uid="{F7260F20-51B4-4F61-9504-317200F205A0}"/>
    <cellStyle name="Vírgula 15 3 3 3" xfId="21091" xr:uid="{09531C10-CC64-47E0-95AB-C0191B8BBF9C}"/>
    <cellStyle name="Vírgula 15 3 4" xfId="12633" xr:uid="{01CF9843-AF18-4E5C-8FFE-6D9212EAE07A}"/>
    <cellStyle name="Vírgula 15 3 4 2" xfId="27938" xr:uid="{5B094856-2215-47C6-AB06-3133D4E4226C}"/>
    <cellStyle name="Vírgula 15 3 5" xfId="20316" xr:uid="{7172B059-44EB-4A37-934F-5D6150D48441}"/>
    <cellStyle name="Vírgula 15 4" xfId="4706" xr:uid="{5FF073AF-B5BA-4B78-827A-3DD95B0F7BF5}"/>
    <cellStyle name="Vírgula 15 4 2" xfId="6518" xr:uid="{72920642-0F97-49AA-A8CE-3848C1AC6476}"/>
    <cellStyle name="Vírgula 15 4 2 2" xfId="14140" xr:uid="{55DE90EA-A74C-4E3D-B407-6A1792C14D37}"/>
    <cellStyle name="Vírgula 15 4 2 2 2" xfId="29445" xr:uid="{5A3556A1-CF5C-4B19-BE14-63D989F13A8F}"/>
    <cellStyle name="Vírgula 15 4 2 3" xfId="21823" xr:uid="{28646E1F-9227-471F-B151-A07B43D03D77}"/>
    <cellStyle name="Vírgula 15 4 3" xfId="12328" xr:uid="{8DB561A8-F57F-4D6B-B41F-BC6DB99A7B6E}"/>
    <cellStyle name="Vírgula 15 4 3 2" xfId="27633" xr:uid="{17A6041E-E056-44B5-A372-65DFA5875D60}"/>
    <cellStyle name="Vírgula 15 4 4" xfId="20011" xr:uid="{CF4F6E97-FEB3-4832-A2E8-52ED3D3087EB}"/>
    <cellStyle name="Vírgula 15 5" xfId="5326" xr:uid="{0491B130-DFBF-4551-8565-F45BA4E0C843}"/>
    <cellStyle name="Vírgula 15 5 2" xfId="12948" xr:uid="{D8B090C3-2773-429D-A800-863B78C04413}"/>
    <cellStyle name="Vírgula 15 5 2 2" xfId="28253" xr:uid="{AE5DF2C6-0C6F-4B3F-831F-17D5ECFA8F8F}"/>
    <cellStyle name="Vírgula 15 5 3" xfId="20631" xr:uid="{B94B8531-516B-45BF-8B99-0E9FBCFFD245}"/>
    <cellStyle name="Vírgula 15 6" xfId="12086" xr:uid="{3B6EF4E6-A569-403A-B017-CE4B96C92BDF}"/>
    <cellStyle name="Vírgula 15 6 2" xfId="27391" xr:uid="{44AF73CA-7668-47B9-ADAB-E96EE0476C63}"/>
    <cellStyle name="Vírgula 15 7" xfId="19769" xr:uid="{1335FB22-46D1-410B-956C-E694DA8D0E64}"/>
    <cellStyle name="Vírgula 16" xfId="4495" xr:uid="{A26EB0AD-140A-4644-84D6-F053F97E5693}"/>
    <cellStyle name="Vírgula 16 2" xfId="4599" xr:uid="{008BA745-2F5B-4AE9-9651-869F508535FA}"/>
    <cellStyle name="Vírgula 16 2 2" xfId="5198" xr:uid="{E112481D-5294-4A4E-AD3E-4032307C5710}"/>
    <cellStyle name="Vírgula 16 2 2 2" xfId="7522" xr:uid="{D3B5CE55-C9FE-4711-B88F-A69CA39BDBC4}"/>
    <cellStyle name="Vírgula 16 2 2 2 2" xfId="15144" xr:uid="{BD11F338-12A7-489C-82BB-C3C5D42762A2}"/>
    <cellStyle name="Vírgula 16 2 2 2 2 2" xfId="30449" xr:uid="{C001F868-3D62-4F1F-B33B-A56F499E39DD}"/>
    <cellStyle name="Vírgula 16 2 2 2 3" xfId="22827" xr:uid="{02D177B4-2904-4ADE-A730-A906053C5CAE}"/>
    <cellStyle name="Vírgula 16 2 2 3" xfId="6150" xr:uid="{78EEE262-8DFB-45FB-9D80-48C22DD7E10E}"/>
    <cellStyle name="Vírgula 16 2 2 3 2" xfId="13772" xr:uid="{F65B3984-9439-46F7-B22F-829914F151CC}"/>
    <cellStyle name="Vírgula 16 2 2 3 2 2" xfId="29077" xr:uid="{B55F8FD5-EE92-4A5D-B64A-DE7916F9FAAB}"/>
    <cellStyle name="Vírgula 16 2 2 3 3" xfId="21455" xr:uid="{F6B2CE3C-CD1B-4AB3-B5B6-881800A7B30B}"/>
    <cellStyle name="Vírgula 16 2 2 4" xfId="12820" xr:uid="{32441ED2-AB15-499A-9F2F-43188DBFC21A}"/>
    <cellStyle name="Vírgula 16 2 2 4 2" xfId="28125" xr:uid="{7CB35DE5-1BB2-4132-AC04-11844FCCBCB4}"/>
    <cellStyle name="Vírgula 16 2 2 5" xfId="20503" xr:uid="{0A265B59-A6EF-4689-9AAF-515261343431}"/>
    <cellStyle name="Vírgula 16 2 3" xfId="4901" xr:uid="{C5BDC514-10FF-41A8-8C0F-CE3F82DADCD3}"/>
    <cellStyle name="Vírgula 16 2 3 2" xfId="6918" xr:uid="{01BD8E5E-10EC-498C-A301-35BD1E6B5DA7}"/>
    <cellStyle name="Vírgula 16 2 3 2 2" xfId="14540" xr:uid="{475AB000-0F85-4819-B87D-350C5C64D60C}"/>
    <cellStyle name="Vírgula 16 2 3 2 2 2" xfId="29845" xr:uid="{92E8BA1D-ADFF-4EEB-B5B1-F49C167047B2}"/>
    <cellStyle name="Vírgula 16 2 3 2 3" xfId="22223" xr:uid="{994EA73C-821E-4E4F-B105-38D0E93CE1E4}"/>
    <cellStyle name="Vírgula 16 2 3 3" xfId="12523" xr:uid="{27946AE8-AE52-4680-A35C-B945BD11710A}"/>
    <cellStyle name="Vírgula 16 2 3 3 2" xfId="27828" xr:uid="{4D8E8721-991C-4D85-A48F-51E733444CFB}"/>
    <cellStyle name="Vírgula 16 2 3 4" xfId="20206" xr:uid="{B3A35273-D6D4-4398-9E4D-27622F0D804C}"/>
    <cellStyle name="Vírgula 16 2 4" xfId="5569" xr:uid="{D63C371A-AFDB-47FF-A99F-030358634637}"/>
    <cellStyle name="Vírgula 16 2 4 2" xfId="13191" xr:uid="{2DF35003-1417-4F37-AFC9-28C634A0BF69}"/>
    <cellStyle name="Vírgula 16 2 4 2 2" xfId="28496" xr:uid="{C24FB76C-00E7-434A-8C49-0440B8A925D9}"/>
    <cellStyle name="Vírgula 16 2 4 3" xfId="20874" xr:uid="{B7A27B85-FB63-42B3-B33E-3BFC12D267AF}"/>
    <cellStyle name="Vírgula 16 2 5" xfId="12221" xr:uid="{C074788D-6BDE-4C8C-AA1C-0E7580FA69CD}"/>
    <cellStyle name="Vírgula 16 2 5 2" xfId="27526" xr:uid="{53EDA8E2-C514-4922-B5EC-B9130BD33296}"/>
    <cellStyle name="Vírgula 16 2 6" xfId="19904" xr:uid="{43A9F26F-0503-4346-8F9A-09D9FBF07755}"/>
    <cellStyle name="Vírgula 16 3" xfId="5021" xr:uid="{CF5C6385-CCA8-40C1-BCB8-8F21EE4D8FD8}"/>
    <cellStyle name="Vírgula 16 3 2" xfId="7176" xr:uid="{961C430A-F046-4B0E-A1EB-F4A897C260E8}"/>
    <cellStyle name="Vírgula 16 3 2 2" xfId="14798" xr:uid="{C06ACBBF-3269-47C8-8EE4-F6B39A8C7209}"/>
    <cellStyle name="Vírgula 16 3 2 2 2" xfId="30103" xr:uid="{76659386-0742-4C96-8B08-F1AE8F85C7C7}"/>
    <cellStyle name="Vírgula 16 3 2 3" xfId="22481" xr:uid="{1EFD7E04-589E-4C70-A9C2-3500EBC34FBF}"/>
    <cellStyle name="Vírgula 16 3 3" xfId="5804" xr:uid="{98025936-DE26-46E0-99B4-B5FBD3762C74}"/>
    <cellStyle name="Vírgula 16 3 3 2" xfId="13426" xr:uid="{01FF2700-0E0E-4507-AD8F-7A2E90D5FD29}"/>
    <cellStyle name="Vírgula 16 3 3 2 2" xfId="28731" xr:uid="{148C1B11-CB4E-47BE-8ED5-AEBA00F8B227}"/>
    <cellStyle name="Vírgula 16 3 3 3" xfId="21109" xr:uid="{85653921-8DBB-445B-B09B-B43725D2D40C}"/>
    <cellStyle name="Vírgula 16 3 4" xfId="12643" xr:uid="{618FFC1A-2542-47AC-B109-C74CB147E0B3}"/>
    <cellStyle name="Vírgula 16 3 4 2" xfId="27948" xr:uid="{DA999403-2414-4669-B8F5-23744F362597}"/>
    <cellStyle name="Vírgula 16 3 5" xfId="20326" xr:uid="{328C285D-E49C-4442-BB4D-57FE2A718B49}"/>
    <cellStyle name="Vírgula 16 4" xfId="4716" xr:uid="{5C5AC84B-72FC-4C50-8559-2443F35EB97F}"/>
    <cellStyle name="Vírgula 16 4 2" xfId="6548" xr:uid="{98CA8F2B-200A-4CD1-ADE3-4B77B56A7E07}"/>
    <cellStyle name="Vírgula 16 4 2 2" xfId="14170" xr:uid="{B221261B-95F0-4340-BFBE-B3BDCF820194}"/>
    <cellStyle name="Vírgula 16 4 2 2 2" xfId="29475" xr:uid="{10CDB6EA-F077-42B6-8EE8-6BD7F12D392F}"/>
    <cellStyle name="Vírgula 16 4 2 3" xfId="21853" xr:uid="{669DBCA0-C807-4E7E-9AD2-7C99266B793B}"/>
    <cellStyle name="Vírgula 16 4 3" xfId="12338" xr:uid="{7B512B7E-B868-4F3C-B161-6ADFE329FD4D}"/>
    <cellStyle name="Vírgula 16 4 3 2" xfId="27643" xr:uid="{8CA09096-BD28-499D-921F-27F93B465E1A}"/>
    <cellStyle name="Vírgula 16 4 4" xfId="20021" xr:uid="{1C0AE6ED-7E22-4D0C-B19E-CCD25C059230}"/>
    <cellStyle name="Vírgula 16 5" xfId="5336" xr:uid="{DFB70BBA-2E47-43C3-A8F2-6E3BBA791DF6}"/>
    <cellStyle name="Vírgula 16 5 2" xfId="12958" xr:uid="{A0E1B7D9-AF86-4187-982B-4DDE3FC196F7}"/>
    <cellStyle name="Vírgula 16 5 2 2" xfId="28263" xr:uid="{3E4B279B-F743-423A-B8D5-606879A56892}"/>
    <cellStyle name="Vírgula 16 5 3" xfId="20641" xr:uid="{65AC94D7-84C6-458F-831C-F0E5BFC448D4}"/>
    <cellStyle name="Vírgula 16 6" xfId="12118" xr:uid="{C8FAF414-6D04-4A49-B1E5-571937A1723E}"/>
    <cellStyle name="Vírgula 16 6 2" xfId="27423" xr:uid="{B4C7F5F9-34F8-4291-A640-7B9479EEA3DA}"/>
    <cellStyle name="Vírgula 16 7" xfId="19801" xr:uid="{8799F1E5-4881-4282-95E1-165084FCF43B}"/>
    <cellStyle name="Vírgula 17" xfId="4502" xr:uid="{504544A2-6D6E-4CAE-BD9B-7A87A45E2A86}"/>
    <cellStyle name="Vírgula 17 2" xfId="4607" xr:uid="{72DEF8D8-A80E-44F3-8703-33BBBFEDBF8E}"/>
    <cellStyle name="Vírgula 17 2 2" xfId="5214" xr:uid="{7DEFD936-ACA7-4E1B-B3C0-9B50E9B0C3CF}"/>
    <cellStyle name="Vírgula 17 2 2 2" xfId="7551" xr:uid="{D0D9153F-90C0-4725-96A2-8ECED1F78E77}"/>
    <cellStyle name="Vírgula 17 2 2 2 2" xfId="15173" xr:uid="{E32003FF-4656-42C1-8DC1-509AF02A43E7}"/>
    <cellStyle name="Vírgula 17 2 2 2 2 2" xfId="30478" xr:uid="{473DA2FB-18E5-4566-B8D2-14070DEB6E8B}"/>
    <cellStyle name="Vírgula 17 2 2 2 3" xfId="22856" xr:uid="{5818984B-544F-4896-A4A8-34840CE17A39}"/>
    <cellStyle name="Vírgula 17 2 2 3" xfId="6179" xr:uid="{DF0CED5E-3F9C-4E9E-A45A-4B263D544761}"/>
    <cellStyle name="Vírgula 17 2 2 3 2" xfId="13801" xr:uid="{D156A3C6-6F17-4897-B72C-F89874B44D80}"/>
    <cellStyle name="Vírgula 17 2 2 3 2 2" xfId="29106" xr:uid="{783D07CD-3BDE-45D3-BC97-3AFE36673A2F}"/>
    <cellStyle name="Vírgula 17 2 2 3 3" xfId="21484" xr:uid="{11AB47EA-C145-409B-AA06-E47D950818BF}"/>
    <cellStyle name="Vírgula 17 2 2 4" xfId="12836" xr:uid="{EFFE2ADF-2943-45BA-814D-14D48CC91566}"/>
    <cellStyle name="Vírgula 17 2 2 4 2" xfId="28141" xr:uid="{223F20C3-263C-490F-A7EB-8E64C04BAAB5}"/>
    <cellStyle name="Vírgula 17 2 2 5" xfId="20519" xr:uid="{0B8B5177-22A1-494C-AC08-0556860AC957}"/>
    <cellStyle name="Vírgula 17 2 3" xfId="4917" xr:uid="{BC63FD28-D6FD-4C78-927D-B795FFECC980}"/>
    <cellStyle name="Vírgula 17 2 3 2" xfId="6947" xr:uid="{26C7C506-393E-4122-9A22-B826F58EFDCE}"/>
    <cellStyle name="Vírgula 17 2 3 2 2" xfId="14569" xr:uid="{85999CC0-598B-481F-9934-03E48675EDC8}"/>
    <cellStyle name="Vírgula 17 2 3 2 2 2" xfId="29874" xr:uid="{6B701F33-4F1C-4E29-82AC-044EA2A94210}"/>
    <cellStyle name="Vírgula 17 2 3 2 3" xfId="22252" xr:uid="{F1130CC3-8F1C-4D85-BF36-F5065D4BE2D7}"/>
    <cellStyle name="Vírgula 17 2 3 3" xfId="12539" xr:uid="{D7C07E92-A669-4EB7-A6B4-B6FC30F8C8FF}"/>
    <cellStyle name="Vírgula 17 2 3 3 2" xfId="27844" xr:uid="{74772AE1-BC11-42F6-AE7B-901E1BCDA492}"/>
    <cellStyle name="Vírgula 17 2 3 4" xfId="20222" xr:uid="{EB0A157D-691D-4925-8C96-A6178A1CA45C}"/>
    <cellStyle name="Vírgula 17 2 4" xfId="5585" xr:uid="{8D4CFC9D-29F4-41E7-9D89-883BAB8103A6}"/>
    <cellStyle name="Vírgula 17 2 4 2" xfId="13207" xr:uid="{892440A4-F6D8-4EA0-8C77-6F3FB5C69642}"/>
    <cellStyle name="Vírgula 17 2 4 2 2" xfId="28512" xr:uid="{41177CFE-7D4E-45B7-A5DC-2F944EB2BE8E}"/>
    <cellStyle name="Vírgula 17 2 4 3" xfId="20890" xr:uid="{51427690-7CED-4A21-AEDE-9736E14C63F5}"/>
    <cellStyle name="Vírgula 17 2 5" xfId="12229" xr:uid="{09697912-BC03-47D8-9601-48545393ACAF}"/>
    <cellStyle name="Vírgula 17 2 5 2" xfId="27534" xr:uid="{2115BC06-1279-44F3-9FE0-CC7AD83AC0CE}"/>
    <cellStyle name="Vírgula 17 2 6" xfId="19912" xr:uid="{3700BC7E-3625-4009-AE84-77295020C7CE}"/>
    <cellStyle name="Vírgula 17 3" xfId="5029" xr:uid="{16F843B5-4D3F-4FCA-9889-F7C3F60F97F2}"/>
    <cellStyle name="Vírgula 17 3 2" xfId="7192" xr:uid="{5C0C3E03-4003-4AAE-9FA5-DAE6544D99A8}"/>
    <cellStyle name="Vírgula 17 3 2 2" xfId="14814" xr:uid="{63CC70BB-7CAA-499E-B741-CA928FAD65A7}"/>
    <cellStyle name="Vírgula 17 3 2 2 2" xfId="30119" xr:uid="{40E977C4-8397-4C9C-AE8C-43C06C768CCB}"/>
    <cellStyle name="Vírgula 17 3 2 3" xfId="22497" xr:uid="{750F1046-FFDF-46FD-99DC-D30C8F9034C0}"/>
    <cellStyle name="Vírgula 17 3 3" xfId="5820" xr:uid="{A79A50E9-06D4-4865-9EE8-AC121A90A9F5}"/>
    <cellStyle name="Vírgula 17 3 3 2" xfId="13442" xr:uid="{9BBC57A6-6F77-47F8-BAF1-F2E224E38BE8}"/>
    <cellStyle name="Vírgula 17 3 3 2 2" xfId="28747" xr:uid="{04306DB9-A85A-4EC4-B05E-164220DAD841}"/>
    <cellStyle name="Vírgula 17 3 3 3" xfId="21125" xr:uid="{2DA4B47C-179A-4C8A-87C9-B4174FF3A43A}"/>
    <cellStyle name="Vírgula 17 3 4" xfId="12651" xr:uid="{68322530-F768-4BD0-B6CD-134845182162}"/>
    <cellStyle name="Vírgula 17 3 4 2" xfId="27956" xr:uid="{0BB67BFD-9AB0-42A4-B229-D4B6530BA593}"/>
    <cellStyle name="Vírgula 17 3 5" xfId="20334" xr:uid="{2B6B13EC-52EF-4593-894E-2DEFDD979FDD}"/>
    <cellStyle name="Vírgula 17 4" xfId="4732" xr:uid="{08D6079B-1134-4239-B158-3C5A78FBEF27}"/>
    <cellStyle name="Vírgula 17 4 2" xfId="6577" xr:uid="{0589C232-1112-447A-99E1-CCA5368D1456}"/>
    <cellStyle name="Vírgula 17 4 2 2" xfId="14199" xr:uid="{4BDE4770-7E6D-4E4F-83FC-C0ADFE4FE887}"/>
    <cellStyle name="Vírgula 17 4 2 2 2" xfId="29504" xr:uid="{86FA2506-8039-4D70-8A8A-B88716284E96}"/>
    <cellStyle name="Vírgula 17 4 2 3" xfId="21882" xr:uid="{3DB1A9CC-2D0E-4CC6-95AA-33B5B851013D}"/>
    <cellStyle name="Vírgula 17 4 3" xfId="12354" xr:uid="{B7E52B65-A198-4896-B0D5-17985434A49C}"/>
    <cellStyle name="Vírgula 17 4 3 2" xfId="27659" xr:uid="{BC04B6EE-5B06-46D8-A5AF-362D7950CD33}"/>
    <cellStyle name="Vírgula 17 4 4" xfId="20037" xr:uid="{D799E43B-2972-4BE8-94B1-7E97F4713A3C}"/>
    <cellStyle name="Vírgula 17 5" xfId="5352" xr:uid="{712053F6-D5AC-4F38-9D3C-D5B6FF551732}"/>
    <cellStyle name="Vírgula 17 5 2" xfId="12974" xr:uid="{2B61F083-7792-452C-AC56-56546EBF5BA3}"/>
    <cellStyle name="Vírgula 17 5 2 2" xfId="28279" xr:uid="{4DF9F015-42BF-4590-8628-47261766A285}"/>
    <cellStyle name="Vírgula 17 5 3" xfId="20657" xr:uid="{8C1EE462-3692-464E-B9FB-0F2D504A56CE}"/>
    <cellStyle name="Vírgula 17 6" xfId="12125" xr:uid="{C01800F7-B40A-4080-97BF-EDF58C44BFA9}"/>
    <cellStyle name="Vírgula 17 6 2" xfId="27430" xr:uid="{1BAC9A48-BAB9-462F-91A7-08E9A99E0107}"/>
    <cellStyle name="Vírgula 17 7" xfId="19808" xr:uid="{E44750B2-E75D-4715-9B83-563E7B75FB46}"/>
    <cellStyle name="Vírgula 18" xfId="4509" xr:uid="{70A05A1F-C0AE-4703-A619-AA1A360A99F5}"/>
    <cellStyle name="Vírgula 18 2" xfId="5044" xr:uid="{36C478EA-5318-4336-B498-E95AF080CF42}"/>
    <cellStyle name="Vírgula 18 2 2" xfId="7209" xr:uid="{D2191792-9139-4820-8F47-B7E54B41BC07}"/>
    <cellStyle name="Vírgula 18 2 2 2" xfId="14831" xr:uid="{5B24B635-BE97-4C4E-A5BD-DF7681F2D422}"/>
    <cellStyle name="Vírgula 18 2 2 2 2" xfId="30136" xr:uid="{4A8AB414-0666-4D2E-8382-A90B435F8EB3}"/>
    <cellStyle name="Vírgula 18 2 2 3" xfId="22514" xr:uid="{DEACA13E-DBEE-4184-96F7-3D8457A36FB5}"/>
    <cellStyle name="Vírgula 18 2 3" xfId="5837" xr:uid="{4340F63B-15B9-4795-8179-DC3D63CE4E3D}"/>
    <cellStyle name="Vírgula 18 2 3 2" xfId="13459" xr:uid="{E5E7BB07-B4B0-40D6-A501-46579297744E}"/>
    <cellStyle name="Vírgula 18 2 3 2 2" xfId="28764" xr:uid="{C3D81DD5-14E2-4B82-86E5-94F2BD4CF22B}"/>
    <cellStyle name="Vírgula 18 2 3 3" xfId="21142" xr:uid="{9F87E047-B1B5-43FA-A829-443EF06072ED}"/>
    <cellStyle name="Vírgula 18 2 4" xfId="12666" xr:uid="{2675A2F3-19EB-49DD-9D00-0AA70E71D283}"/>
    <cellStyle name="Vírgula 18 2 4 2" xfId="27971" xr:uid="{C0CE1939-5EBC-4604-970B-29B8C35C3AAF}"/>
    <cellStyle name="Vírgula 18 2 5" xfId="20349" xr:uid="{27A7B588-F7AD-45C1-91CE-191291072DE7}"/>
    <cellStyle name="Vírgula 18 3" xfId="4747" xr:uid="{0CAF285D-127F-459E-AA54-6F8EED2BB3A2}"/>
    <cellStyle name="Vírgula 18 3 2" xfId="6604" xr:uid="{217F2C71-E323-4180-8DF1-6294910C6C04}"/>
    <cellStyle name="Vírgula 18 3 2 2" xfId="14226" xr:uid="{1DEFED19-404F-49F2-A774-3DFEAAB120EC}"/>
    <cellStyle name="Vírgula 18 3 2 2 2" xfId="29531" xr:uid="{EDED6BA9-5518-4C01-A971-D4FDF29754C3}"/>
    <cellStyle name="Vírgula 18 3 2 3" xfId="21909" xr:uid="{94793E06-B29D-43D2-96D5-6BFECD4E60D8}"/>
    <cellStyle name="Vírgula 18 3 3" xfId="12369" xr:uid="{C6A4F869-6D69-4C05-B086-3A4558BA6FFF}"/>
    <cellStyle name="Vírgula 18 3 3 2" xfId="27674" xr:uid="{7AA1FC15-C3D8-40E4-B153-D1A0F781B008}"/>
    <cellStyle name="Vírgula 18 3 4" xfId="20052" xr:uid="{50CDD9F5-7D69-41CC-AEE8-EE9850F35952}"/>
    <cellStyle name="Vírgula 18 4" xfId="5367" xr:uid="{E4396C99-A7BA-4BF1-8559-991B9FF636C7}"/>
    <cellStyle name="Vírgula 18 4 2" xfId="12989" xr:uid="{E58DD08B-74FC-4983-B4EB-8F218DDF206D}"/>
    <cellStyle name="Vírgula 18 4 2 2" xfId="28294" xr:uid="{29EFF9C9-C3BE-4B74-81C6-29889FEF002D}"/>
    <cellStyle name="Vírgula 18 4 3" xfId="20672" xr:uid="{08E2C921-B96A-4374-80C9-F3B2E6AACD73}"/>
    <cellStyle name="Vírgula 18 5" xfId="12132" xr:uid="{DE691DA9-3EAE-423B-ACF3-6AB455A47D99}"/>
    <cellStyle name="Vírgula 18 5 2" xfId="27437" xr:uid="{E81E42B3-1058-4A7B-8A16-7AB974054C93}"/>
    <cellStyle name="Vírgula 18 6" xfId="19815" xr:uid="{B1F9D066-14B8-4639-8414-C15B8C6F0A73}"/>
    <cellStyle name="Vírgula 19" xfId="5224" xr:uid="{D9447A26-E5AD-498B-B253-660DAEFE9FC1}"/>
    <cellStyle name="Vírgula 19 2" xfId="7571" xr:uid="{5FCE1037-BA71-43E5-9592-6F960F23B5DB}"/>
    <cellStyle name="Vírgula 19 2 2" xfId="15193" xr:uid="{72476646-EF8B-4840-A082-37A4EBC26876}"/>
    <cellStyle name="Vírgula 19 2 2 2" xfId="30498" xr:uid="{F33548E3-B437-4D70-936E-0A8B8E1BED8B}"/>
    <cellStyle name="Vírgula 19 2 3" xfId="22876" xr:uid="{ACAD2C6F-E6D4-48A3-8AD7-03D443D9A32A}"/>
    <cellStyle name="Vírgula 19 3" xfId="6199" xr:uid="{FF13F599-29EB-4978-8E2E-E6E738384033}"/>
    <cellStyle name="Vírgula 19 3 2" xfId="13821" xr:uid="{6933A003-2940-4375-8BFA-F24D6C455758}"/>
    <cellStyle name="Vírgula 19 3 2 2" xfId="29126" xr:uid="{2D7409ED-B4DC-4994-B6EA-80A35F003D83}"/>
    <cellStyle name="Vírgula 19 3 3" xfId="21504" xr:uid="{2ED11186-465D-43D5-984F-E8C15F90B197}"/>
    <cellStyle name="Vírgula 19 4" xfId="12846" xr:uid="{430A847B-41D6-486E-84E2-D6B5416448C6}"/>
    <cellStyle name="Vírgula 19 4 2" xfId="28151" xr:uid="{A20CE085-C80C-4328-91F2-C81FC370364F}"/>
    <cellStyle name="Vírgula 19 5" xfId="20529" xr:uid="{F5C97688-F735-42D6-B0E0-9E91D94F22DD}"/>
    <cellStyle name="Vírgula 2" xfId="171" xr:uid="{135EC8C0-0D72-4531-AA96-E390EE655C04}"/>
    <cellStyle name="Vírgula 2 10" xfId="409" xr:uid="{A5195C47-112A-4E43-87F3-A756C5FE346E}"/>
    <cellStyle name="Vírgula 2 10 10" xfId="4493" xr:uid="{6C79532C-2708-4B5F-852A-339E873F1C69}"/>
    <cellStyle name="Vírgula 2 10 10 2" xfId="4597" xr:uid="{71E17730-CFCB-4ED5-A96E-B520520110ED}"/>
    <cellStyle name="Vírgula 2 10 10 2 2" xfId="5193" xr:uid="{07A8A51B-39DB-491C-AC35-5E1414F13489}"/>
    <cellStyle name="Vírgula 2 10 10 2 2 2" xfId="7515" xr:uid="{D28353D3-9335-4E1D-A366-EB6E2365E2A5}"/>
    <cellStyle name="Vírgula 2 10 10 2 2 2 2" xfId="15137" xr:uid="{45415E96-4B74-4338-90A9-D35FBF23C7E4}"/>
    <cellStyle name="Vírgula 2 10 10 2 2 2 2 2" xfId="30442" xr:uid="{D06D97D2-8FA9-497C-A396-B7C6D943A025}"/>
    <cellStyle name="Vírgula 2 10 10 2 2 2 3" xfId="22820" xr:uid="{AE33C090-EB5E-470B-B806-9686E4116821}"/>
    <cellStyle name="Vírgula 2 10 10 2 2 3" xfId="6143" xr:uid="{92DB4A4A-D6D2-42FD-AB05-66B6E3D25732}"/>
    <cellStyle name="Vírgula 2 10 10 2 2 3 2" xfId="13765" xr:uid="{FE8AD84D-45F3-434C-96F5-835AA7F6629B}"/>
    <cellStyle name="Vírgula 2 10 10 2 2 3 2 2" xfId="29070" xr:uid="{020936A6-CDB9-46CB-AA37-AED20320D6DD}"/>
    <cellStyle name="Vírgula 2 10 10 2 2 3 3" xfId="21448" xr:uid="{C4FE86F9-BD36-4BE9-8451-D92ED0B7160A}"/>
    <cellStyle name="Vírgula 2 10 10 2 2 4" xfId="12815" xr:uid="{3DA76212-01C0-4DC0-99A1-CB7B22071601}"/>
    <cellStyle name="Vírgula 2 10 10 2 2 4 2" xfId="28120" xr:uid="{83CA44AD-AE1B-431E-B394-00B60CB59956}"/>
    <cellStyle name="Vírgula 2 10 10 2 2 5" xfId="20498" xr:uid="{627271FE-FFA4-44D1-9058-F2BC8239727C}"/>
    <cellStyle name="Vírgula 2 10 10 2 3" xfId="4896" xr:uid="{8700F97E-C938-4A99-8893-36480AC2A14B}"/>
    <cellStyle name="Vírgula 2 10 10 2 3 2" xfId="6911" xr:uid="{CF298816-F4C5-4D04-83C2-B9513959200E}"/>
    <cellStyle name="Vírgula 2 10 10 2 3 2 2" xfId="14533" xr:uid="{CFF0CD7C-B469-4FAA-88EC-1292F51F4B3E}"/>
    <cellStyle name="Vírgula 2 10 10 2 3 2 2 2" xfId="29838" xr:uid="{DCA0369D-9691-4BB7-9300-DC48BB918059}"/>
    <cellStyle name="Vírgula 2 10 10 2 3 2 3" xfId="22216" xr:uid="{EA517240-2866-41B0-A593-18808299B0C9}"/>
    <cellStyle name="Vírgula 2 10 10 2 3 3" xfId="12518" xr:uid="{BFDB06BD-133F-43ED-9CDD-C4AA4936E247}"/>
    <cellStyle name="Vírgula 2 10 10 2 3 3 2" xfId="27823" xr:uid="{6C336EB3-AD84-4E69-A42D-84B691A42FBF}"/>
    <cellStyle name="Vírgula 2 10 10 2 3 4" xfId="20201" xr:uid="{110C6976-5629-4DCB-B2F4-7AE6AC8F1AA6}"/>
    <cellStyle name="Vírgula 2 10 10 2 4" xfId="5564" xr:uid="{A0141AA5-3DFA-44CC-927B-9536671BFA25}"/>
    <cellStyle name="Vírgula 2 10 10 2 4 2" xfId="13186" xr:uid="{C56B8BC8-C86B-4D7D-85F7-0E9CF1B1AF5B}"/>
    <cellStyle name="Vírgula 2 10 10 2 4 2 2" xfId="28491" xr:uid="{0CDF506B-E628-471B-B58E-4C9BB283F462}"/>
    <cellStyle name="Vírgula 2 10 10 2 4 3" xfId="20869" xr:uid="{25C8DE42-D004-4C38-99EC-ED15A1BB0A36}"/>
    <cellStyle name="Vírgula 2 10 10 2 5" xfId="12219" xr:uid="{43ED00C0-2CAD-469F-BD5F-F11A97E91228}"/>
    <cellStyle name="Vírgula 2 10 10 2 5 2" xfId="27524" xr:uid="{C59D9C2A-4CF4-43A5-8F8B-738FEA84FF79}"/>
    <cellStyle name="Vírgula 2 10 10 2 6" xfId="19902" xr:uid="{C25A0302-A2BA-480E-B4F1-AEA66900CC63}"/>
    <cellStyle name="Vírgula 2 10 10 3" xfId="5019" xr:uid="{1841CD31-AF88-403F-B9EA-6EB06B0739AD}"/>
    <cellStyle name="Vírgula 2 10 10 3 2" xfId="7171" xr:uid="{BC754FCB-CF2B-41D7-8926-B74AC1C5882B}"/>
    <cellStyle name="Vírgula 2 10 10 3 2 2" xfId="14793" xr:uid="{2E1B2B8F-8432-4E03-8480-60C5970C1636}"/>
    <cellStyle name="Vírgula 2 10 10 3 2 2 2" xfId="30098" xr:uid="{03D14C5F-EA03-4CE1-A95D-94E4203E209E}"/>
    <cellStyle name="Vírgula 2 10 10 3 2 3" xfId="22476" xr:uid="{ADA43372-FA53-4574-9F66-E2C08D31F1F8}"/>
    <cellStyle name="Vírgula 2 10 10 3 3" xfId="5799" xr:uid="{F7A13704-F338-4F8D-BDE3-FBCD555D99B8}"/>
    <cellStyle name="Vírgula 2 10 10 3 3 2" xfId="13421" xr:uid="{73A44CB5-9C9E-43E3-A6C8-5B8DB3423B36}"/>
    <cellStyle name="Vírgula 2 10 10 3 3 2 2" xfId="28726" xr:uid="{15F024EE-1E28-4DE5-B385-80DD7ECF9CF0}"/>
    <cellStyle name="Vírgula 2 10 10 3 3 3" xfId="21104" xr:uid="{AEA60415-C1DC-4656-9C21-76F770D9BC11}"/>
    <cellStyle name="Vírgula 2 10 10 3 4" xfId="12641" xr:uid="{7C463C77-6E24-41B6-AD0C-EE54A7BF64DE}"/>
    <cellStyle name="Vírgula 2 10 10 3 4 2" xfId="27946" xr:uid="{AC5F3F0E-983C-4CC0-BFC8-9ED30881231C}"/>
    <cellStyle name="Vírgula 2 10 10 3 5" xfId="20324" xr:uid="{59534A55-078C-48F4-A9FC-C3671DB0215B}"/>
    <cellStyle name="Vírgula 2 10 10 4" xfId="4714" xr:uid="{49CC1FE6-D97D-4091-95BD-76628914BF14}"/>
    <cellStyle name="Vírgula 2 10 10 4 2" xfId="6541" xr:uid="{00E38484-4A81-4F8B-AB82-73002BF01FF2}"/>
    <cellStyle name="Vírgula 2 10 10 4 2 2" xfId="14163" xr:uid="{92C22546-8574-436A-B87B-A040089E554A}"/>
    <cellStyle name="Vírgula 2 10 10 4 2 2 2" xfId="29468" xr:uid="{5FB5F937-6A01-43F0-BBA3-A1197938AB17}"/>
    <cellStyle name="Vírgula 2 10 10 4 2 3" xfId="21846" xr:uid="{EEE4802F-186C-4FF7-A086-BFD33ECDABCA}"/>
    <cellStyle name="Vírgula 2 10 10 4 3" xfId="12336" xr:uid="{EC5B7620-43D2-4699-BB9A-ADDE9CFC2B4A}"/>
    <cellStyle name="Vírgula 2 10 10 4 3 2" xfId="27641" xr:uid="{40B87690-FB09-4936-8352-4BB169901131}"/>
    <cellStyle name="Vírgula 2 10 10 4 4" xfId="20019" xr:uid="{3F41F110-6ACC-4261-A176-170EA487A313}"/>
    <cellStyle name="Vírgula 2 10 10 5" xfId="5334" xr:uid="{A46DF0AC-D689-4C52-8AB8-051F95E5A56F}"/>
    <cellStyle name="Vírgula 2 10 10 5 2" xfId="12956" xr:uid="{70C32F93-901D-484B-B6FD-CB29BA38ED3C}"/>
    <cellStyle name="Vírgula 2 10 10 5 2 2" xfId="28261" xr:uid="{ADD2601E-F521-4743-8A2F-DC074696FF7A}"/>
    <cellStyle name="Vírgula 2 10 10 5 3" xfId="20639" xr:uid="{727DBE31-734D-40C8-BEEB-2EF03D5847C5}"/>
    <cellStyle name="Vírgula 2 10 10 6" xfId="12116" xr:uid="{01490984-31AD-4B2D-8A21-FF40A0B16A91}"/>
    <cellStyle name="Vírgula 2 10 10 6 2" xfId="27421" xr:uid="{0450B7BB-4BA6-47C0-8818-D5337925B3E6}"/>
    <cellStyle name="Vírgula 2 10 10 7" xfId="19799" xr:uid="{C9D2915B-802C-4D4B-9B4F-71E4999CB024}"/>
    <cellStyle name="Vírgula 2 10 11" xfId="4500" xr:uid="{32EE052F-DB97-4461-99E0-92CACE80C52C}"/>
    <cellStyle name="Vírgula 2 10 11 2" xfId="4605" xr:uid="{02E9EDB4-96D7-4A59-B333-44BA8812C021}"/>
    <cellStyle name="Vírgula 2 10 11 2 2" xfId="5209" xr:uid="{1730C792-7FF5-43E5-8D74-7443B7BA78C1}"/>
    <cellStyle name="Vírgula 2 10 11 2 2 2" xfId="7544" xr:uid="{FE812C0F-9C9F-462A-B82E-8B9EC91EB58B}"/>
    <cellStyle name="Vírgula 2 10 11 2 2 2 2" xfId="15166" xr:uid="{919DDAEA-C448-4462-8445-9B47CA30597E}"/>
    <cellStyle name="Vírgula 2 10 11 2 2 2 2 2" xfId="30471" xr:uid="{247705BC-9506-409E-94AD-698DAE3A068F}"/>
    <cellStyle name="Vírgula 2 10 11 2 2 2 3" xfId="22849" xr:uid="{DE3D2D3C-C039-41EB-9C2C-D98838FC61DB}"/>
    <cellStyle name="Vírgula 2 10 11 2 2 3" xfId="6172" xr:uid="{99D3AF1F-2EFA-4BCE-8800-A4B4FD7FA760}"/>
    <cellStyle name="Vírgula 2 10 11 2 2 3 2" xfId="13794" xr:uid="{D8200C4E-2AF5-4672-9394-F7B8F1F84DFC}"/>
    <cellStyle name="Vírgula 2 10 11 2 2 3 2 2" xfId="29099" xr:uid="{309EFA64-B4B3-4025-9B60-708A077666B8}"/>
    <cellStyle name="Vírgula 2 10 11 2 2 3 3" xfId="21477" xr:uid="{9B3D756A-885D-425E-858A-9A8914E02F06}"/>
    <cellStyle name="Vírgula 2 10 11 2 2 4" xfId="12831" xr:uid="{E1622314-83F8-4884-BC32-1A0B0B90BCB9}"/>
    <cellStyle name="Vírgula 2 10 11 2 2 4 2" xfId="28136" xr:uid="{ED1D72B3-38FB-45C9-9683-2183A7052D45}"/>
    <cellStyle name="Vírgula 2 10 11 2 2 5" xfId="20514" xr:uid="{FADD7131-B198-4944-8BCA-D54D14D726E2}"/>
    <cellStyle name="Vírgula 2 10 11 2 3" xfId="4912" xr:uid="{1AEB3B84-362D-4A53-ACB9-6C5A29E41B5C}"/>
    <cellStyle name="Vírgula 2 10 11 2 3 2" xfId="6940" xr:uid="{EC73D318-3D34-47B3-ACDB-9B44D98729E5}"/>
    <cellStyle name="Vírgula 2 10 11 2 3 2 2" xfId="14562" xr:uid="{065FA3FE-999C-4521-8B24-7DF5740BCB3F}"/>
    <cellStyle name="Vírgula 2 10 11 2 3 2 2 2" xfId="29867" xr:uid="{4421AA4D-003B-4A38-A3D2-98F2152CF993}"/>
    <cellStyle name="Vírgula 2 10 11 2 3 2 3" xfId="22245" xr:uid="{B4FD98E1-5BD1-46E9-87DC-DB840A513F72}"/>
    <cellStyle name="Vírgula 2 10 11 2 3 3" xfId="12534" xr:uid="{B3F170D7-5A62-4037-92B5-3A7182DB093F}"/>
    <cellStyle name="Vírgula 2 10 11 2 3 3 2" xfId="27839" xr:uid="{22104442-BB40-40EB-95FF-13915BA6C84A}"/>
    <cellStyle name="Vírgula 2 10 11 2 3 4" xfId="20217" xr:uid="{05EDB4C8-EB97-4F30-B30A-DE62EAF6E20D}"/>
    <cellStyle name="Vírgula 2 10 11 2 4" xfId="5580" xr:uid="{00288FAE-20E0-4F13-96C1-9554B8A17425}"/>
    <cellStyle name="Vírgula 2 10 11 2 4 2" xfId="13202" xr:uid="{82226E92-D36D-43EB-8011-2019B1EF872B}"/>
    <cellStyle name="Vírgula 2 10 11 2 4 2 2" xfId="28507" xr:uid="{507C3C2A-5571-4E69-AC2C-C01FB7DF5AD3}"/>
    <cellStyle name="Vírgula 2 10 11 2 4 3" xfId="20885" xr:uid="{9EB3E18E-AC6E-414E-A24D-B4C97446AF04}"/>
    <cellStyle name="Vírgula 2 10 11 2 5" xfId="12227" xr:uid="{B4F30431-CC15-4466-BE36-06C0A468F4EA}"/>
    <cellStyle name="Vírgula 2 10 11 2 5 2" xfId="27532" xr:uid="{6D1131DC-3205-4FEE-9C30-76D002C3A199}"/>
    <cellStyle name="Vírgula 2 10 11 2 6" xfId="19910" xr:uid="{ED281970-7EE3-40C4-884D-ADD43F910D2C}"/>
    <cellStyle name="Vírgula 2 10 11 3" xfId="5027" xr:uid="{0999C2F2-362D-41E1-9E29-22C995A9744B}"/>
    <cellStyle name="Vírgula 2 10 11 3 2" xfId="7187" xr:uid="{1DE3253C-A960-46E3-927E-0AF18469A4D6}"/>
    <cellStyle name="Vírgula 2 10 11 3 2 2" xfId="14809" xr:uid="{34EBEDA8-81BA-422E-B80B-DA2B59E0DB51}"/>
    <cellStyle name="Vírgula 2 10 11 3 2 2 2" xfId="30114" xr:uid="{4C36088C-CFE4-47F4-AE93-5B08C40B3707}"/>
    <cellStyle name="Vírgula 2 10 11 3 2 3" xfId="22492" xr:uid="{1F442E3F-AE42-4D00-BF1C-4B9DF275D9F2}"/>
    <cellStyle name="Vírgula 2 10 11 3 3" xfId="5815" xr:uid="{B325F337-ABF7-49E7-8F6D-9064469CAB78}"/>
    <cellStyle name="Vírgula 2 10 11 3 3 2" xfId="13437" xr:uid="{EC5BE95C-28F2-48CE-994E-1F79DFCF624E}"/>
    <cellStyle name="Vírgula 2 10 11 3 3 2 2" xfId="28742" xr:uid="{E0F76D1D-0B10-4ECC-9D1D-FBA1BDD2B32E}"/>
    <cellStyle name="Vírgula 2 10 11 3 3 3" xfId="21120" xr:uid="{A6015D8E-C25C-459E-8E65-C3FD3A2514B5}"/>
    <cellStyle name="Vírgula 2 10 11 3 4" xfId="12649" xr:uid="{C712115E-5FD7-410A-95DA-DD71D2877298}"/>
    <cellStyle name="Vírgula 2 10 11 3 4 2" xfId="27954" xr:uid="{F86C5CED-05C3-4B48-88CE-BFFC49A95155}"/>
    <cellStyle name="Vírgula 2 10 11 3 5" xfId="20332" xr:uid="{CB9DE021-B321-4E19-9B98-E49B84DDDD4C}"/>
    <cellStyle name="Vírgula 2 10 11 4" xfId="4727" xr:uid="{611C277E-1953-4A93-BD6E-F8169ED4A128}"/>
    <cellStyle name="Vírgula 2 10 11 4 2" xfId="6570" xr:uid="{B8ED88B9-044E-4BFA-976A-3A11F03AAF8B}"/>
    <cellStyle name="Vírgula 2 10 11 4 2 2" xfId="14192" xr:uid="{03A29AF9-D7A0-4954-90EE-898C4B2054AC}"/>
    <cellStyle name="Vírgula 2 10 11 4 2 2 2" xfId="29497" xr:uid="{0A88665B-A27D-402C-A44E-6FD7007C9282}"/>
    <cellStyle name="Vírgula 2 10 11 4 2 3" xfId="21875" xr:uid="{821B6BA6-73C1-4E29-AC63-EBE3F7DC089E}"/>
    <cellStyle name="Vírgula 2 10 11 4 3" xfId="12349" xr:uid="{E3CB6FDD-9B60-44DE-889E-80BDD63280F8}"/>
    <cellStyle name="Vírgula 2 10 11 4 3 2" xfId="27654" xr:uid="{2767E2CC-15A7-4C13-B058-985A2468530C}"/>
    <cellStyle name="Vírgula 2 10 11 4 4" xfId="20032" xr:uid="{3D56FFCF-574B-4040-AE41-38A4CA372C88}"/>
    <cellStyle name="Vírgula 2 10 11 5" xfId="5347" xr:uid="{FF6C212F-59B8-4225-8EBF-E5E29CD1C1F3}"/>
    <cellStyle name="Vírgula 2 10 11 5 2" xfId="12969" xr:uid="{DA157AA7-F342-4D76-ACDC-58113C485067}"/>
    <cellStyle name="Vírgula 2 10 11 5 2 2" xfId="28274" xr:uid="{FBD58837-145B-4FF5-A36C-A4943014EE57}"/>
    <cellStyle name="Vírgula 2 10 11 5 3" xfId="20652" xr:uid="{20C5ED6B-C799-4029-9E79-D583A84C6A12}"/>
    <cellStyle name="Vírgula 2 10 11 6" xfId="12123" xr:uid="{517842E0-7106-41D9-A3D3-A9DCB0131407}"/>
    <cellStyle name="Vírgula 2 10 11 6 2" xfId="27428" xr:uid="{4AF947FE-0E50-4DBD-B1F6-21DB63ABEDC6}"/>
    <cellStyle name="Vírgula 2 10 11 7" xfId="19806" xr:uid="{D966BEE6-E7C6-41E1-9CAD-E77A639A108F}"/>
    <cellStyle name="Vírgula 2 10 12" xfId="4507" xr:uid="{6F0F1144-5CC4-42B1-B3FF-73220E9DC771}"/>
    <cellStyle name="Vírgula 2 10 12 2" xfId="5039" xr:uid="{3ED703C9-0F5C-4F85-AE6D-18A504039849}"/>
    <cellStyle name="Vírgula 2 10 12 2 2" xfId="7202" xr:uid="{2B3BBF50-6693-4DD2-9AE0-A107B9A28F7D}"/>
    <cellStyle name="Vírgula 2 10 12 2 2 2" xfId="14824" xr:uid="{40DF1C7D-B4C5-4AE1-B902-BC7AC8E6AFCD}"/>
    <cellStyle name="Vírgula 2 10 12 2 2 2 2" xfId="30129" xr:uid="{9726978F-72A0-416D-9CBE-587321081436}"/>
    <cellStyle name="Vírgula 2 10 12 2 2 3" xfId="22507" xr:uid="{C1375015-231C-4636-8F69-0500CAF6555D}"/>
    <cellStyle name="Vírgula 2 10 12 2 3" xfId="5830" xr:uid="{0448DAF0-6365-4AAF-9E81-0F7933F15380}"/>
    <cellStyle name="Vírgula 2 10 12 2 3 2" xfId="13452" xr:uid="{2EDF0A3D-11B5-44B2-BE3D-AA49A4473835}"/>
    <cellStyle name="Vírgula 2 10 12 2 3 2 2" xfId="28757" xr:uid="{6EE498C4-80CE-4769-BC55-B13552E493F2}"/>
    <cellStyle name="Vírgula 2 10 12 2 3 3" xfId="21135" xr:uid="{5F144D1A-7CEB-41DB-85C0-2FA8121AC0A2}"/>
    <cellStyle name="Vírgula 2 10 12 2 4" xfId="12661" xr:uid="{E883A432-511D-46EA-BF76-35AA0B12A5F4}"/>
    <cellStyle name="Vírgula 2 10 12 2 4 2" xfId="27966" xr:uid="{C845A8CE-3099-491B-9CFD-E884E5ADA039}"/>
    <cellStyle name="Vírgula 2 10 12 2 5" xfId="20344" xr:uid="{3594503C-F795-4201-89E5-B1A510C3D24A}"/>
    <cellStyle name="Vírgula 2 10 12 3" xfId="4742" xr:uid="{6140F4D7-688D-4E75-BC5B-2EAEAEC01A35}"/>
    <cellStyle name="Vírgula 2 10 12 3 2" xfId="6597" xr:uid="{A8555EC5-AA25-40E4-8E78-7D6942EAF467}"/>
    <cellStyle name="Vírgula 2 10 12 3 2 2" xfId="14219" xr:uid="{8F5AC216-8829-4713-98C3-F92BBE88947F}"/>
    <cellStyle name="Vírgula 2 10 12 3 2 2 2" xfId="29524" xr:uid="{902DFC8A-4609-4796-A5E1-40B17763EB1A}"/>
    <cellStyle name="Vírgula 2 10 12 3 2 3" xfId="21902" xr:uid="{A0834BE7-8643-433B-A7D7-67EDA937954C}"/>
    <cellStyle name="Vírgula 2 10 12 3 3" xfId="12364" xr:uid="{497B69FC-4C2E-4561-9DC7-B5ACD35AF39D}"/>
    <cellStyle name="Vírgula 2 10 12 3 3 2" xfId="27669" xr:uid="{BEE67460-93B9-4171-B5AA-DCC705A541D0}"/>
    <cellStyle name="Vírgula 2 10 12 3 4" xfId="20047" xr:uid="{6172E666-A6A7-4FC7-959F-1F0C376C7CF0}"/>
    <cellStyle name="Vírgula 2 10 12 4" xfId="5362" xr:uid="{5E7D7268-1860-41A2-B4A6-DBFAAE5F6DEF}"/>
    <cellStyle name="Vírgula 2 10 12 4 2" xfId="12984" xr:uid="{3007AC56-380C-4915-A7FB-74DA33141939}"/>
    <cellStyle name="Vírgula 2 10 12 4 2 2" xfId="28289" xr:uid="{F8B82F62-CA3F-4993-AA49-15FEA8EF1B6E}"/>
    <cellStyle name="Vírgula 2 10 12 4 3" xfId="20667" xr:uid="{96A25EBE-A799-420D-AAD5-83119322B7B8}"/>
    <cellStyle name="Vírgula 2 10 12 5" xfId="12130" xr:uid="{1754FE8E-277C-4A60-806D-6687F7AAF5E0}"/>
    <cellStyle name="Vírgula 2 10 12 5 2" xfId="27435" xr:uid="{041883E4-C385-4EE4-8294-43A427B80C14}"/>
    <cellStyle name="Vírgula 2 10 12 6" xfId="19813" xr:uid="{E1B29756-BCBA-45A1-9559-B6D3B816A737}"/>
    <cellStyle name="Vírgula 2 10 13" xfId="4927" xr:uid="{0371BCA7-B360-4500-B7A2-82788A509586}"/>
    <cellStyle name="Vírgula 2 10 13 2" xfId="6967" xr:uid="{3A59A5CF-93A8-49E7-AD85-C8508B4F0A1E}"/>
    <cellStyle name="Vírgula 2 10 13 2 2" xfId="14589" xr:uid="{236D4F8E-B24C-43DF-89BC-F8A2FC6D3873}"/>
    <cellStyle name="Vírgula 2 10 13 2 2 2" xfId="29894" xr:uid="{D27F6795-8B68-4B9E-AA12-D4A9EB499552}"/>
    <cellStyle name="Vírgula 2 10 13 2 3" xfId="22272" xr:uid="{D4D12951-03EF-467B-BF86-83FB11C9BAD0}"/>
    <cellStyle name="Vírgula 2 10 13 3" xfId="5595" xr:uid="{02542F42-4C96-487D-BABF-0DA5E7B8FE18}"/>
    <cellStyle name="Vírgula 2 10 13 3 2" xfId="13217" xr:uid="{45458C43-2B2A-4714-BD19-EB483885C9DD}"/>
    <cellStyle name="Vírgula 2 10 13 3 2 2" xfId="28522" xr:uid="{00305757-8D2C-4C3E-8372-BC407A0C96A7}"/>
    <cellStyle name="Vírgula 2 10 13 3 3" xfId="20900" xr:uid="{21894052-902A-4DEB-A8F3-7D41B8DF1227}"/>
    <cellStyle name="Vírgula 2 10 13 4" xfId="12549" xr:uid="{CF2E7C30-C2F1-440A-850A-1B807BD0E07D}"/>
    <cellStyle name="Vírgula 2 10 13 4 2" xfId="27854" xr:uid="{D991AE49-6E71-4C00-A065-4CE95FE20733}"/>
    <cellStyle name="Vírgula 2 10 13 5" xfId="20232" xr:uid="{5D9ECEB9-AED3-4F21-BF4E-B141827C6E14}"/>
    <cellStyle name="Vírgula 2 10 14" xfId="5225" xr:uid="{FA8419F2-9CCC-421E-BAC0-34280A2925A0}"/>
    <cellStyle name="Vírgula 2 10 14 2" xfId="7572" xr:uid="{D9F0CA24-2086-4538-AA08-0B0508B36DA9}"/>
    <cellStyle name="Vírgula 2 10 14 2 2" xfId="15194" xr:uid="{5D7E8D78-9E7B-4163-8A2E-A57053D8FF30}"/>
    <cellStyle name="Vírgula 2 10 14 2 2 2" xfId="30499" xr:uid="{CF86F311-C652-42BE-A930-40EC11FAB53E}"/>
    <cellStyle name="Vírgula 2 10 14 2 3" xfId="22877" xr:uid="{2ACE19F9-8579-4711-90F1-53A3146E0FAE}"/>
    <cellStyle name="Vírgula 2 10 14 3" xfId="6200" xr:uid="{AD7CF637-E6A7-4E98-86B1-891D0AB69F38}"/>
    <cellStyle name="Vírgula 2 10 14 3 2" xfId="13822" xr:uid="{F87284E2-5947-4F25-967E-77252421FA68}"/>
    <cellStyle name="Vírgula 2 10 14 3 2 2" xfId="29127" xr:uid="{F53690C8-1D0C-45EE-8009-483889C31010}"/>
    <cellStyle name="Vírgula 2 10 14 3 3" xfId="21505" xr:uid="{0DB584C8-7BB0-44D6-87AF-C635541996D6}"/>
    <cellStyle name="Vírgula 2 10 14 4" xfId="12847" xr:uid="{A92CEC8A-0EFD-4189-93D0-AFC1BC4659FF}"/>
    <cellStyle name="Vírgula 2 10 14 4 2" xfId="28152" xr:uid="{A8C9E17D-3342-4472-9B59-DC83311B5BEB}"/>
    <cellStyle name="Vírgula 2 10 14 5" xfId="20530" xr:uid="{1EB0AE95-D10D-47A2-8EE0-02B9D99F5E5E}"/>
    <cellStyle name="Vírgula 2 10 15" xfId="4617" xr:uid="{7681F5B3-B9F9-4737-98D0-CE17667BE18A}"/>
    <cellStyle name="Vírgula 2 10 15 2" xfId="6224" xr:uid="{28E9E806-1A47-4401-A03D-F8F413F12E8B}"/>
    <cellStyle name="Vírgula 2 10 15 2 2" xfId="13846" xr:uid="{0CB0171B-83C9-4EEE-81EA-DE5325B33F21}"/>
    <cellStyle name="Vírgula 2 10 15 2 2 2" xfId="29151" xr:uid="{33FC54B7-D5E9-43F2-A037-0A903454E58E}"/>
    <cellStyle name="Vírgula 2 10 15 2 3" xfId="21529" xr:uid="{6893E3C9-D2E2-4116-B7B2-0063ED41A1F0}"/>
    <cellStyle name="Vírgula 2 10 15 3" xfId="12239" xr:uid="{999200F9-831D-4546-AF09-3D073DB7B701}"/>
    <cellStyle name="Vírgula 2 10 15 3 2" xfId="27544" xr:uid="{521D441A-FAC5-41C0-811C-DCCDA43007D7}"/>
    <cellStyle name="Vírgula 2 10 15 4" xfId="19922" xr:uid="{DD612F46-BABB-4D95-99C3-0314EF9CCC69}"/>
    <cellStyle name="Vírgula 2 10 16" xfId="5232" xr:uid="{FA130C52-A3C8-41AD-93BD-2E63726AA1F9}"/>
    <cellStyle name="Vírgula 2 10 16 2" xfId="12854" xr:uid="{DF1CBCD7-C7B9-4252-8394-72DB677C732C}"/>
    <cellStyle name="Vírgula 2 10 16 2 2" xfId="28159" xr:uid="{259B12E2-10CF-40BD-9219-8C70623C1EA8}"/>
    <cellStyle name="Vírgula 2 10 16 3" xfId="20537" xr:uid="{E1C2B099-B6F9-4479-A0A0-5DD0DA851C91}"/>
    <cellStyle name="Vírgula 2 10 17" xfId="8041" xr:uid="{B8E6E4C7-C185-48EF-A3D4-1648BC92F2A8}"/>
    <cellStyle name="Vírgula 2 10 17 2" xfId="23346" xr:uid="{534BA6F3-24D6-4A4F-AF56-6024DB99D03D}"/>
    <cellStyle name="Vírgula 2 10 18" xfId="15724" xr:uid="{97162986-56A1-466F-ADFE-EB38CD895D90}"/>
    <cellStyle name="Vírgula 2 10 2" xfId="733" xr:uid="{4FA1976E-2D62-4A36-AB03-BC00469B5B68}"/>
    <cellStyle name="Vírgula 2 10 2 10" xfId="4503" xr:uid="{114D5DD3-806C-4897-AF45-C159B839780B}"/>
    <cellStyle name="Vírgula 2 10 2 10 2" xfId="4608" xr:uid="{B6B56181-48AF-4E35-8EA7-B5EEDFEA4F1E}"/>
    <cellStyle name="Vírgula 2 10 2 10 2 2" xfId="5215" xr:uid="{902E4920-E0E7-40A5-AAD2-6C31C645A068}"/>
    <cellStyle name="Vírgula 2 10 2 10 2 2 2" xfId="7552" xr:uid="{E856BBD5-DD8F-4C58-A26D-7F0FE0F10B97}"/>
    <cellStyle name="Vírgula 2 10 2 10 2 2 2 2" xfId="15174" xr:uid="{0EACE1D9-27E4-45D5-B1CF-EA93C3F886BF}"/>
    <cellStyle name="Vírgula 2 10 2 10 2 2 2 2 2" xfId="30479" xr:uid="{A5E48B94-6BB6-4F5F-B391-8402B9576E8E}"/>
    <cellStyle name="Vírgula 2 10 2 10 2 2 2 3" xfId="22857" xr:uid="{1C26563F-8232-419C-BF28-5D8A00D1B815}"/>
    <cellStyle name="Vírgula 2 10 2 10 2 2 3" xfId="6180" xr:uid="{C5DD75CD-9473-46A2-9DCE-3705AC1F5EDA}"/>
    <cellStyle name="Vírgula 2 10 2 10 2 2 3 2" xfId="13802" xr:uid="{807C4306-F816-4A0A-AE9C-519A479F53D6}"/>
    <cellStyle name="Vírgula 2 10 2 10 2 2 3 2 2" xfId="29107" xr:uid="{B5E357CC-19BC-496F-84D6-66AA9722B105}"/>
    <cellStyle name="Vírgula 2 10 2 10 2 2 3 3" xfId="21485" xr:uid="{C70DED19-D92B-4B95-ADCC-D911C306F763}"/>
    <cellStyle name="Vírgula 2 10 2 10 2 2 4" xfId="12837" xr:uid="{2C591373-271D-4A47-9587-2390068DC9DF}"/>
    <cellStyle name="Vírgula 2 10 2 10 2 2 4 2" xfId="28142" xr:uid="{497DFB0E-EF2A-401C-A064-7067AC4C6712}"/>
    <cellStyle name="Vírgula 2 10 2 10 2 2 5" xfId="20520" xr:uid="{4A36261D-6B82-4870-A609-18A11386063D}"/>
    <cellStyle name="Vírgula 2 10 2 10 2 3" xfId="4918" xr:uid="{C38D9620-0A75-4A83-B6B9-8E61B38DF5D9}"/>
    <cellStyle name="Vírgula 2 10 2 10 2 3 2" xfId="6948" xr:uid="{5C4B709A-81F9-4633-9FBB-C54C63A32920}"/>
    <cellStyle name="Vírgula 2 10 2 10 2 3 2 2" xfId="14570" xr:uid="{BF308DEE-8FC1-4877-9897-72827EB188F6}"/>
    <cellStyle name="Vírgula 2 10 2 10 2 3 2 2 2" xfId="29875" xr:uid="{89168A41-CBC5-4187-BF6D-BA5A111E7710}"/>
    <cellStyle name="Vírgula 2 10 2 10 2 3 2 3" xfId="22253" xr:uid="{E9F44C45-F0AC-425B-8C43-BFB5EAD7E14F}"/>
    <cellStyle name="Vírgula 2 10 2 10 2 3 3" xfId="12540" xr:uid="{9F1D172E-6E08-489E-910D-6F83B7E5481D}"/>
    <cellStyle name="Vírgula 2 10 2 10 2 3 3 2" xfId="27845" xr:uid="{C1451EFC-56A3-4165-8C73-75D63CDD308F}"/>
    <cellStyle name="Vírgula 2 10 2 10 2 3 4" xfId="20223" xr:uid="{C396ADDB-8F4E-4243-B619-F9FAAC387A2B}"/>
    <cellStyle name="Vírgula 2 10 2 10 2 4" xfId="5586" xr:uid="{BEC3260B-CD34-46B3-8FF0-8BB720DD1D29}"/>
    <cellStyle name="Vírgula 2 10 2 10 2 4 2" xfId="13208" xr:uid="{FE6C29A2-9B3F-441B-8FB7-7A74F755FC44}"/>
    <cellStyle name="Vírgula 2 10 2 10 2 4 2 2" xfId="28513" xr:uid="{D950CC91-01C4-457E-B6A5-FFCCF6BD72D5}"/>
    <cellStyle name="Vírgula 2 10 2 10 2 4 3" xfId="20891" xr:uid="{30173565-C334-44BA-9A25-E1D73751A97F}"/>
    <cellStyle name="Vírgula 2 10 2 10 2 5" xfId="12230" xr:uid="{6133331A-B933-4ED8-B4C5-8641400C7191}"/>
    <cellStyle name="Vírgula 2 10 2 10 2 5 2" xfId="27535" xr:uid="{E16FC214-49E6-46B6-A043-94F0C3EF24EB}"/>
    <cellStyle name="Vírgula 2 10 2 10 2 6" xfId="19913" xr:uid="{CAF2A5BD-F147-4774-B4A7-7917F20F1151}"/>
    <cellStyle name="Vírgula 2 10 2 10 3" xfId="5030" xr:uid="{51C21C0E-45F4-4818-8806-DFFE2AD88A14}"/>
    <cellStyle name="Vírgula 2 10 2 10 3 2" xfId="7193" xr:uid="{711B1752-3F82-4F93-82DE-F17BB0568354}"/>
    <cellStyle name="Vírgula 2 10 2 10 3 2 2" xfId="14815" xr:uid="{B239A124-1191-4F57-8842-95CF140F62F0}"/>
    <cellStyle name="Vírgula 2 10 2 10 3 2 2 2" xfId="30120" xr:uid="{4C24FA5C-8CB5-49C9-B90E-B17D1A82B5C3}"/>
    <cellStyle name="Vírgula 2 10 2 10 3 2 3" xfId="22498" xr:uid="{38787698-56DF-4374-8F9F-45E1CA55C520}"/>
    <cellStyle name="Vírgula 2 10 2 10 3 3" xfId="5821" xr:uid="{F9E24D8D-C876-4CBE-BD2C-0B16DC95AB62}"/>
    <cellStyle name="Vírgula 2 10 2 10 3 3 2" xfId="13443" xr:uid="{80F47913-650B-4BB7-A91F-7D2859C38719}"/>
    <cellStyle name="Vírgula 2 10 2 10 3 3 2 2" xfId="28748" xr:uid="{33CA74F7-D22F-4CD3-8147-F8C32473633A}"/>
    <cellStyle name="Vírgula 2 10 2 10 3 3 3" xfId="21126" xr:uid="{6B6FAFE8-C939-421E-83A9-79C3083C69E9}"/>
    <cellStyle name="Vírgula 2 10 2 10 3 4" xfId="12652" xr:uid="{E2F4EF49-62CB-4916-9BAE-DF894F3D5C26}"/>
    <cellStyle name="Vírgula 2 10 2 10 3 4 2" xfId="27957" xr:uid="{90E0E1D1-F9A0-4953-998B-2BF72D538062}"/>
    <cellStyle name="Vírgula 2 10 2 10 3 5" xfId="20335" xr:uid="{9E4B96DD-A469-4A28-8A35-C235B996CE0B}"/>
    <cellStyle name="Vírgula 2 10 2 10 4" xfId="4733" xr:uid="{B81FEFB7-DB48-4402-A985-C381DB495C66}"/>
    <cellStyle name="Vírgula 2 10 2 10 4 2" xfId="6578" xr:uid="{E42D8804-2295-49BC-849C-EEC2B8EC46B2}"/>
    <cellStyle name="Vírgula 2 10 2 10 4 2 2" xfId="14200" xr:uid="{CB86006E-1CAF-410F-A4AF-8BB8FAC8FD7C}"/>
    <cellStyle name="Vírgula 2 10 2 10 4 2 2 2" xfId="29505" xr:uid="{7CBEDE3C-374E-4978-830D-E20C801CF2F8}"/>
    <cellStyle name="Vírgula 2 10 2 10 4 2 3" xfId="21883" xr:uid="{26526472-AF25-4227-9494-8F22B1FA35A2}"/>
    <cellStyle name="Vírgula 2 10 2 10 4 3" xfId="12355" xr:uid="{3ABDE089-BF48-4D34-AFEC-09F16616B98A}"/>
    <cellStyle name="Vírgula 2 10 2 10 4 3 2" xfId="27660" xr:uid="{9FFDB940-81C5-45FF-A769-B4D8EB2E3458}"/>
    <cellStyle name="Vírgula 2 10 2 10 4 4" xfId="20038" xr:uid="{2BBF3C01-8893-45C2-ABD8-D7840AD3937C}"/>
    <cellStyle name="Vírgula 2 10 2 10 5" xfId="5353" xr:uid="{71A42F39-6F37-48E4-94D3-C34BBBB34D2C}"/>
    <cellStyle name="Vírgula 2 10 2 10 5 2" xfId="12975" xr:uid="{D3BB7372-F370-45BE-ABE4-A7A750A51ABE}"/>
    <cellStyle name="Vírgula 2 10 2 10 5 2 2" xfId="28280" xr:uid="{1F25229D-EF6E-4287-98F7-82D84AB63360}"/>
    <cellStyle name="Vírgula 2 10 2 10 5 3" xfId="20658" xr:uid="{A9E55984-F2D2-420C-816B-6F0193F33192}"/>
    <cellStyle name="Vírgula 2 10 2 10 6" xfId="12126" xr:uid="{2DB4DAFF-EF27-4089-B80E-D42962E9F42B}"/>
    <cellStyle name="Vírgula 2 10 2 10 6 2" xfId="27431" xr:uid="{EFC2B1FF-8F4D-4DEB-ADCD-A6D89C3F4D56}"/>
    <cellStyle name="Vírgula 2 10 2 10 7" xfId="19809" xr:uid="{1AAC9817-2A38-4CC5-805F-0947DBD9C0D9}"/>
    <cellStyle name="Vírgula 2 10 2 11" xfId="4510" xr:uid="{378E2688-EE01-4799-AA70-6190E1067D98}"/>
    <cellStyle name="Vírgula 2 10 2 11 2" xfId="5045" xr:uid="{FC81D6C0-00D5-4D37-992F-B3494B04F621}"/>
    <cellStyle name="Vírgula 2 10 2 11 2 2" xfId="7210" xr:uid="{5DB371F9-5A02-4CB2-963E-007554CE21AB}"/>
    <cellStyle name="Vírgula 2 10 2 11 2 2 2" xfId="14832" xr:uid="{6B91B85A-1024-44E4-9A7E-99EF278AF14E}"/>
    <cellStyle name="Vírgula 2 10 2 11 2 2 2 2" xfId="30137" xr:uid="{2E5E3D4C-3716-4B6D-9025-6B48662F7DF9}"/>
    <cellStyle name="Vírgula 2 10 2 11 2 2 3" xfId="22515" xr:uid="{C2E3838D-9AB3-4553-9897-FB5FAC8563CB}"/>
    <cellStyle name="Vírgula 2 10 2 11 2 3" xfId="5838" xr:uid="{1FF47195-C99A-417B-8169-9D81F0CA3F86}"/>
    <cellStyle name="Vírgula 2 10 2 11 2 3 2" xfId="13460" xr:uid="{D8725D41-2D8E-454E-AB8F-4870324AED2E}"/>
    <cellStyle name="Vírgula 2 10 2 11 2 3 2 2" xfId="28765" xr:uid="{9B00838C-241B-4322-9D07-A392731E34FB}"/>
    <cellStyle name="Vírgula 2 10 2 11 2 3 3" xfId="21143" xr:uid="{E7E3AB4E-FBE1-4236-B197-53CCD7020C75}"/>
    <cellStyle name="Vírgula 2 10 2 11 2 4" xfId="12667" xr:uid="{0C4CA267-718C-4BB1-9FB9-604288CF1226}"/>
    <cellStyle name="Vírgula 2 10 2 11 2 4 2" xfId="27972" xr:uid="{CF405CFF-BBB8-497B-8FB5-93D5957754DE}"/>
    <cellStyle name="Vírgula 2 10 2 11 2 5" xfId="20350" xr:uid="{B9A46F20-FFF2-42D9-8850-CFB5C962D03D}"/>
    <cellStyle name="Vírgula 2 10 2 11 3" xfId="4748" xr:uid="{6CC0FC19-57DF-490A-A42B-3C89F82ACA25}"/>
    <cellStyle name="Vírgula 2 10 2 11 3 2" xfId="6605" xr:uid="{70ED3926-818A-4D9D-A1CA-336B27018EA4}"/>
    <cellStyle name="Vírgula 2 10 2 11 3 2 2" xfId="14227" xr:uid="{E2AFD266-DC59-4726-BFBF-A3E1ED5B89A3}"/>
    <cellStyle name="Vírgula 2 10 2 11 3 2 2 2" xfId="29532" xr:uid="{EB93B598-2F7C-4D53-A7DC-BA8BA830E957}"/>
    <cellStyle name="Vírgula 2 10 2 11 3 2 3" xfId="21910" xr:uid="{D9CB2767-E890-4446-8BB0-C0BBFD39BEE2}"/>
    <cellStyle name="Vírgula 2 10 2 11 3 3" xfId="12370" xr:uid="{ADB35646-8290-4159-8E50-A87664DFC6CB}"/>
    <cellStyle name="Vírgula 2 10 2 11 3 3 2" xfId="27675" xr:uid="{541285DE-1F3E-4018-9B8E-569B6A30A619}"/>
    <cellStyle name="Vírgula 2 10 2 11 3 4" xfId="20053" xr:uid="{FE047F88-2810-469A-98B8-8D99D35A0071}"/>
    <cellStyle name="Vírgula 2 10 2 11 4" xfId="5368" xr:uid="{3A643435-0383-4C56-A204-004AFE677E98}"/>
    <cellStyle name="Vírgula 2 10 2 11 4 2" xfId="12990" xr:uid="{937CB979-739C-43A7-96A5-67F92C04B879}"/>
    <cellStyle name="Vírgula 2 10 2 11 4 2 2" xfId="28295" xr:uid="{2FA3205D-9765-4044-BA46-E76DDA91C3EC}"/>
    <cellStyle name="Vírgula 2 10 2 11 4 3" xfId="20673" xr:uid="{8D11B8EB-428C-494B-B4E0-438384BA63CC}"/>
    <cellStyle name="Vírgula 2 10 2 11 5" xfId="12133" xr:uid="{425CB8AE-F94E-4AD2-8F93-3C61E90FB99D}"/>
    <cellStyle name="Vírgula 2 10 2 11 5 2" xfId="27438" xr:uid="{99AFA2D4-1E55-4B05-BA22-86058A43C828}"/>
    <cellStyle name="Vírgula 2 10 2 11 6" xfId="19816" xr:uid="{E1094C55-F979-4B2E-BA8F-A38EFB4E5F9C}"/>
    <cellStyle name="Vírgula 2 10 2 12" xfId="4930" xr:uid="{8F4509ED-BD5B-4D53-A9E8-7511AD5C218B}"/>
    <cellStyle name="Vírgula 2 10 2 12 2" xfId="6973" xr:uid="{EFE14F25-7611-49FD-B049-CD9857EE10A1}"/>
    <cellStyle name="Vírgula 2 10 2 12 2 2" xfId="14595" xr:uid="{FDC24439-7626-449D-8046-275596733ACE}"/>
    <cellStyle name="Vírgula 2 10 2 12 2 2 2" xfId="29900" xr:uid="{2ED0D5FF-B712-49D0-B59F-9D8F0ADA4979}"/>
    <cellStyle name="Vírgula 2 10 2 12 2 3" xfId="22278" xr:uid="{8AADA04C-ECB9-49DA-9875-438D44422ECD}"/>
    <cellStyle name="Vírgula 2 10 2 12 3" xfId="5601" xr:uid="{B108A51A-4818-4B7D-8604-4D82CBBAA4F0}"/>
    <cellStyle name="Vírgula 2 10 2 12 3 2" xfId="13223" xr:uid="{9E4EAFF8-9EA1-43BC-9160-8162643198D3}"/>
    <cellStyle name="Vírgula 2 10 2 12 3 2 2" xfId="28528" xr:uid="{8D2A0D85-49A4-468B-9BCD-4D1ADFA81A58}"/>
    <cellStyle name="Vírgula 2 10 2 12 3 3" xfId="20906" xr:uid="{8CA0374C-C8DF-4D05-9985-C45D7824287E}"/>
    <cellStyle name="Vírgula 2 10 2 12 4" xfId="12552" xr:uid="{50D1063B-4933-4FB8-BABA-69E520E27BBE}"/>
    <cellStyle name="Vírgula 2 10 2 12 4 2" xfId="27857" xr:uid="{46195B9D-37BE-4B5D-8FCD-ED2BFCA8CF8B}"/>
    <cellStyle name="Vírgula 2 10 2 12 5" xfId="20235" xr:uid="{A82DBD6F-9CF3-420C-913E-53CA760F24BC}"/>
    <cellStyle name="Vírgula 2 10 2 13" xfId="5228" xr:uid="{78332F0B-BAA0-422F-AAB9-E34FB7D3C0DA}"/>
    <cellStyle name="Vírgula 2 10 2 13 2" xfId="7580" xr:uid="{F98AB7F7-4E0D-4F5F-811F-585DB87A6040}"/>
    <cellStyle name="Vírgula 2 10 2 13 2 2" xfId="15202" xr:uid="{7FEF2E85-2F98-472D-9F2A-A2B84F45F8F1}"/>
    <cellStyle name="Vírgula 2 10 2 13 2 2 2" xfId="30507" xr:uid="{CF63F225-F33F-47FB-BD50-0153B4D99198}"/>
    <cellStyle name="Vírgula 2 10 2 13 2 3" xfId="22885" xr:uid="{B180BA60-9344-4661-9CCE-7184F9F96A29}"/>
    <cellStyle name="Vírgula 2 10 2 13 3" xfId="6208" xr:uid="{3008556A-07F5-4568-860E-FCD2EF39F3DA}"/>
    <cellStyle name="Vírgula 2 10 2 13 3 2" xfId="13830" xr:uid="{878E7C14-4CE6-457B-B91D-F60021C62330}"/>
    <cellStyle name="Vírgula 2 10 2 13 3 2 2" xfId="29135" xr:uid="{D59C3223-0054-4877-A356-EAA3AD5EA20A}"/>
    <cellStyle name="Vírgula 2 10 2 13 3 3" xfId="21513" xr:uid="{CE4BC969-341F-4EE2-A8CB-A5EDA6A9854F}"/>
    <cellStyle name="Vírgula 2 10 2 13 4" xfId="12850" xr:uid="{6013A370-DA7C-444F-A032-2622144591D5}"/>
    <cellStyle name="Vírgula 2 10 2 13 4 2" xfId="28155" xr:uid="{DFFC73E3-BC8B-4CDC-B73C-8CD917CDF63A}"/>
    <cellStyle name="Vírgula 2 10 2 13 5" xfId="20533" xr:uid="{A070F282-D2EA-4F30-BA20-9551DBBDBDF6}"/>
    <cellStyle name="Vírgula 2 10 2 14" xfId="4620" xr:uid="{04D5168B-38DE-4373-997F-46870B72BA72}"/>
    <cellStyle name="Vírgula 2 10 2 14 2" xfId="6232" xr:uid="{E0CC3A72-84FA-48AD-89E4-C6F14FBEBB19}"/>
    <cellStyle name="Vírgula 2 10 2 14 2 2" xfId="13854" xr:uid="{4D3C0302-9E83-4B84-B691-20B9618AFD84}"/>
    <cellStyle name="Vírgula 2 10 2 14 2 2 2" xfId="29159" xr:uid="{B17ACCDA-5E26-46F2-9E01-A184074C2495}"/>
    <cellStyle name="Vírgula 2 10 2 14 2 3" xfId="21537" xr:uid="{33325C74-70F4-4DB7-89CC-078477ECD27D}"/>
    <cellStyle name="Vírgula 2 10 2 14 3" xfId="12242" xr:uid="{04A61662-05C6-4041-B7BF-D8A4EEE47F92}"/>
    <cellStyle name="Vírgula 2 10 2 14 3 2" xfId="27547" xr:uid="{2FA05C53-E3FF-40C6-A1DE-E8EFA4969B45}"/>
    <cellStyle name="Vírgula 2 10 2 14 4" xfId="19925" xr:uid="{220E123B-26E1-4504-8279-54956C654737}"/>
    <cellStyle name="Vírgula 2 10 2 15" xfId="5238" xr:uid="{52AF4220-B861-419D-BE2A-F549E1E35759}"/>
    <cellStyle name="Vírgula 2 10 2 15 2" xfId="12860" xr:uid="{B574E1A1-BF93-49B6-A14D-0102F62311B8}"/>
    <cellStyle name="Vírgula 2 10 2 15 2 2" xfId="28165" xr:uid="{E3E562BE-FADD-4FF8-BF57-A07FB4BCC08F}"/>
    <cellStyle name="Vírgula 2 10 2 15 3" xfId="20543" xr:uid="{F6A1C7EF-2288-45B6-9781-FE2D53ABBD8E}"/>
    <cellStyle name="Vírgula 2 10 2 16" xfId="8365" xr:uid="{4E777EA4-CFD7-47DD-821E-CF79BCA62711}"/>
    <cellStyle name="Vírgula 2 10 2 16 2" xfId="23670" xr:uid="{7F8AA4E7-E566-4B9D-BCE0-6793AEA2C20B}"/>
    <cellStyle name="Vírgula 2 10 2 17" xfId="16048" xr:uid="{3453673F-59EC-4FF3-8E0D-639E341875C1}"/>
    <cellStyle name="Vírgula 2 10 2 2" xfId="2026" xr:uid="{A74EB742-6F29-4ABC-AEDB-5F9B983692A8}"/>
    <cellStyle name="Vírgula 2 10 2 2 2" xfId="4431" xr:uid="{181CC7B6-CFD8-4D06-A89A-29D019B84775}"/>
    <cellStyle name="Vírgula 2 10 2 2 2 2" xfId="4559" xr:uid="{2FC2C8BE-DB7E-400C-94CE-EEBBCC55DFC8}"/>
    <cellStyle name="Vírgula 2 10 2 2 2 2 2" xfId="5102" xr:uid="{F9905D6B-5C60-4239-975F-B3AF3F460D18}"/>
    <cellStyle name="Vírgula 2 10 2 2 2 2 2 2" xfId="7379" xr:uid="{62FD1402-654B-42C4-B65F-9D7FBA1413CD}"/>
    <cellStyle name="Vírgula 2 10 2 2 2 2 2 2 2" xfId="15001" xr:uid="{06E2A79C-7B5D-44B4-BD83-DB558CAFBE25}"/>
    <cellStyle name="Vírgula 2 10 2 2 2 2 2 2 2 2" xfId="30306" xr:uid="{CBD2A838-B6E3-4BCE-A821-B6869A35D6AB}"/>
    <cellStyle name="Vírgula 2 10 2 2 2 2 2 2 3" xfId="22684" xr:uid="{F8E199D7-0F34-4084-8821-2835B8D0DD48}"/>
    <cellStyle name="Vírgula 2 10 2 2 2 2 2 3" xfId="6007" xr:uid="{01B10629-7751-4CEF-9ECE-2E133813A249}"/>
    <cellStyle name="Vírgula 2 10 2 2 2 2 2 3 2" xfId="13629" xr:uid="{1FBC1CE0-A08F-4238-BECD-A7663969C5FB}"/>
    <cellStyle name="Vírgula 2 10 2 2 2 2 2 3 2 2" xfId="28934" xr:uid="{3E660914-0BE4-443E-9993-06F5153A4462}"/>
    <cellStyle name="Vírgula 2 10 2 2 2 2 2 3 3" xfId="21312" xr:uid="{3B7FD6EC-13F1-4DB3-8F25-7A263550C04F}"/>
    <cellStyle name="Vírgula 2 10 2 2 2 2 2 4" xfId="12724" xr:uid="{AED2A8D5-65A9-461D-8A64-50EBFA761679}"/>
    <cellStyle name="Vírgula 2 10 2 2 2 2 2 4 2" xfId="28029" xr:uid="{F6116523-1C4C-43C1-9EEC-23408D0CB72D}"/>
    <cellStyle name="Vírgula 2 10 2 2 2 2 2 5" xfId="20407" xr:uid="{27AC19F0-0800-4D32-99AF-3008A5DF089E}"/>
    <cellStyle name="Vírgula 2 10 2 2 2 2 3" xfId="4805" xr:uid="{E620E3B0-376E-4823-9A34-76DB08A40921}"/>
    <cellStyle name="Vírgula 2 10 2 2 2 2 3 2" xfId="6775" xr:uid="{897BD07A-B5EF-413E-86FB-9A3485749703}"/>
    <cellStyle name="Vírgula 2 10 2 2 2 2 3 2 2" xfId="14397" xr:uid="{6DB9D2AF-A186-4136-AA3D-58961DF736FF}"/>
    <cellStyle name="Vírgula 2 10 2 2 2 2 3 2 2 2" xfId="29702" xr:uid="{F2E59EEE-CF6F-46F1-B0C6-998750C13CC1}"/>
    <cellStyle name="Vírgula 2 10 2 2 2 2 3 2 3" xfId="22080" xr:uid="{68575540-3683-4F02-AC5A-A462C3B2D293}"/>
    <cellStyle name="Vírgula 2 10 2 2 2 2 3 3" xfId="12427" xr:uid="{813D0F76-29F3-435F-9EEB-B1581F59E536}"/>
    <cellStyle name="Vírgula 2 10 2 2 2 2 3 3 2" xfId="27732" xr:uid="{1784C7B5-224D-46E5-9C98-19DAAF50FC08}"/>
    <cellStyle name="Vírgula 2 10 2 2 2 2 3 4" xfId="20110" xr:uid="{32A2B8DA-24A6-4D57-8C0C-AF13EA60A646}"/>
    <cellStyle name="Vírgula 2 10 2 2 2 2 4" xfId="5473" xr:uid="{31AD3B9E-355A-4492-82DB-0E73614D1155}"/>
    <cellStyle name="Vírgula 2 10 2 2 2 2 4 2" xfId="13095" xr:uid="{F9BBE9D9-899B-4424-8499-E192CB957539}"/>
    <cellStyle name="Vírgula 2 10 2 2 2 2 4 2 2" xfId="28400" xr:uid="{086AD80F-5AEC-4A63-A86E-4957C9529B83}"/>
    <cellStyle name="Vírgula 2 10 2 2 2 2 4 3" xfId="20778" xr:uid="{D9D7FE37-B28A-4A43-BC36-ECE3F66BA2EE}"/>
    <cellStyle name="Vírgula 2 10 2 2 2 2 5" xfId="12182" xr:uid="{FA243386-A253-4A8E-98B4-01D91C46CDD6}"/>
    <cellStyle name="Vírgula 2 10 2 2 2 2 5 2" xfId="27487" xr:uid="{613092C1-5447-4B43-BEB5-DD24050E393F}"/>
    <cellStyle name="Vírgula 2 10 2 2 2 2 6" xfId="19865" xr:uid="{AF5927E3-71B6-44AD-9CF7-C8980E14B220}"/>
    <cellStyle name="Vírgula 2 10 2 2 2 3" xfId="4982" xr:uid="{809D4282-6B5F-42AC-86C4-49725603B7D5}"/>
    <cellStyle name="Vírgula 2 10 2 2 2 3 2" xfId="7079" xr:uid="{9ACC23FB-68C0-4870-9127-6234956D65F2}"/>
    <cellStyle name="Vírgula 2 10 2 2 2 3 2 2" xfId="14701" xr:uid="{D77C4FF7-AFB0-4177-9BE7-CFE08153F97F}"/>
    <cellStyle name="Vírgula 2 10 2 2 2 3 2 2 2" xfId="30006" xr:uid="{5B3001DB-5C20-4BC6-B733-751CC4AB6C5F}"/>
    <cellStyle name="Vírgula 2 10 2 2 2 3 2 3" xfId="22384" xr:uid="{B7B8959C-86DD-4731-BA56-0AE21A12FF0C}"/>
    <cellStyle name="Vírgula 2 10 2 2 2 3 3" xfId="5707" xr:uid="{23937DA3-6987-4B50-A9B6-C92C6E4665CD}"/>
    <cellStyle name="Vírgula 2 10 2 2 2 3 3 2" xfId="13329" xr:uid="{C23F0076-C692-4C54-8090-4A0301EE52A7}"/>
    <cellStyle name="Vírgula 2 10 2 2 2 3 3 2 2" xfId="28634" xr:uid="{33E79289-7465-4B25-8C3F-4B73D51F0535}"/>
    <cellStyle name="Vírgula 2 10 2 2 2 3 3 3" xfId="21012" xr:uid="{09667EA2-24D5-4C0F-A53C-64D0B463C02A}"/>
    <cellStyle name="Vírgula 2 10 2 2 2 3 4" xfId="12604" xr:uid="{2A955CEA-95B2-435D-A5DB-9D9004CE3608}"/>
    <cellStyle name="Vírgula 2 10 2 2 2 3 4 2" xfId="27909" xr:uid="{0EED67FD-31EC-4349-9C5A-2D29B7DDBB32}"/>
    <cellStyle name="Vírgula 2 10 2 2 2 3 5" xfId="20287" xr:uid="{DA1E892B-7E2E-4A5C-8F39-0E800A3C494F}"/>
    <cellStyle name="Vírgula 2 10 2 2 2 4" xfId="4677" xr:uid="{18A49DD5-37BC-4A22-BB84-D70295A6B0E2}"/>
    <cellStyle name="Vírgula 2 10 2 2 2 4 2" xfId="6405" xr:uid="{CB6A7473-EE51-461D-B0CE-BAFFE1FD7667}"/>
    <cellStyle name="Vírgula 2 10 2 2 2 4 2 2" xfId="14027" xr:uid="{B709F0FD-E2A5-4AF0-9191-315D8D0532F1}"/>
    <cellStyle name="Vírgula 2 10 2 2 2 4 2 2 2" xfId="29332" xr:uid="{17076D28-2AC5-49B0-8DD9-A8BC0666CA41}"/>
    <cellStyle name="Vírgula 2 10 2 2 2 4 2 3" xfId="21710" xr:uid="{F5C5544A-25A9-4FB2-B14E-D9AFD8C97AC3}"/>
    <cellStyle name="Vírgula 2 10 2 2 2 4 3" xfId="12299" xr:uid="{EDF4A624-904E-40D3-945B-C9D77054BFC8}"/>
    <cellStyle name="Vírgula 2 10 2 2 2 4 3 2" xfId="27604" xr:uid="{27759453-F5CE-4983-98B6-37B2AA81AB20}"/>
    <cellStyle name="Vírgula 2 10 2 2 2 4 4" xfId="19982" xr:uid="{62009734-A9A0-4C34-B531-82C95BBB8351}"/>
    <cellStyle name="Vírgula 2 10 2 2 2 5" xfId="5296" xr:uid="{3F45EC1F-77BB-481C-B794-3B682EC5C7E3}"/>
    <cellStyle name="Vírgula 2 10 2 2 2 5 2" xfId="12918" xr:uid="{D042039B-DD19-42C7-94AF-624BAED10446}"/>
    <cellStyle name="Vírgula 2 10 2 2 2 5 2 2" xfId="28223" xr:uid="{9A837F27-E7FF-4D2C-B44D-D9C451383EA7}"/>
    <cellStyle name="Vírgula 2 10 2 2 2 5 3" xfId="20601" xr:uid="{FD1D1708-BF9A-4403-881F-0DEDE32BC895}"/>
    <cellStyle name="Vírgula 2 10 2 2 2 6" xfId="12057" xr:uid="{4EC2E790-DE23-420C-AB40-F95F381F2A37}"/>
    <cellStyle name="Vírgula 2 10 2 2 2 6 2" xfId="27362" xr:uid="{337A18AC-0B5E-45EF-9759-2B40D2B4F8A2}"/>
    <cellStyle name="Vírgula 2 10 2 2 2 7" xfId="19740" xr:uid="{B51F6844-1BF1-4502-89B7-871107239D47}"/>
    <cellStyle name="Vírgula 2 10 2 2 3" xfId="4515" xr:uid="{1BE50CCB-8B13-496F-AA3D-D9DDFE4A503D}"/>
    <cellStyle name="Vírgula 2 10 2 2 3 2" xfId="5052" xr:uid="{116CF853-0EAF-4E75-AF64-4B00207CDF09}"/>
    <cellStyle name="Vírgula 2 10 2 2 3 2 2" xfId="7227" xr:uid="{07787C30-1C01-4918-AB2B-2BC4FEB8EDE9}"/>
    <cellStyle name="Vírgula 2 10 2 2 3 2 2 2" xfId="14849" xr:uid="{E3805A24-9F75-435D-9659-2CCC2FE4025C}"/>
    <cellStyle name="Vírgula 2 10 2 2 3 2 2 2 2" xfId="30154" xr:uid="{B8411D1B-AE52-49CC-B070-F12A728AB201}"/>
    <cellStyle name="Vírgula 2 10 2 2 3 2 2 3" xfId="22532" xr:uid="{F58E409B-5B5C-4114-A023-8A8B9094379B}"/>
    <cellStyle name="Vírgula 2 10 2 2 3 2 3" xfId="5855" xr:uid="{0DB1533F-3EB0-48AB-B0EF-64E28CCA59CF}"/>
    <cellStyle name="Vírgula 2 10 2 2 3 2 3 2" xfId="13477" xr:uid="{10ADDDD2-AAD5-480F-B4FD-910924B5D15B}"/>
    <cellStyle name="Vírgula 2 10 2 2 3 2 3 2 2" xfId="28782" xr:uid="{B0AE0EB9-0B0B-4E5B-8E56-115054C85E9C}"/>
    <cellStyle name="Vírgula 2 10 2 2 3 2 3 3" xfId="21160" xr:uid="{8C87FEE0-5A33-482A-9D1F-84E706D48769}"/>
    <cellStyle name="Vírgula 2 10 2 2 3 2 4" xfId="12674" xr:uid="{CC75482E-0A61-4BE9-92E6-42B59CD524B2}"/>
    <cellStyle name="Vírgula 2 10 2 2 3 2 4 2" xfId="27979" xr:uid="{97FB8743-CD2D-40E2-A456-4378CCAAFBAF}"/>
    <cellStyle name="Vírgula 2 10 2 2 3 2 5" xfId="20357" xr:uid="{A4EF1FDC-FEB2-447F-9B9A-FFFF12544873}"/>
    <cellStyle name="Vírgula 2 10 2 2 3 3" xfId="4755" xr:uid="{61EB5EB9-5BA3-4A3E-BB0E-89C23C61B383}"/>
    <cellStyle name="Vírgula 2 10 2 2 3 3 2" xfId="6622" xr:uid="{44908E65-2396-45FB-9241-2DB62333E276}"/>
    <cellStyle name="Vírgula 2 10 2 2 3 3 2 2" xfId="14244" xr:uid="{89EF5078-A912-4B99-82AA-8B395BF81A0E}"/>
    <cellStyle name="Vírgula 2 10 2 2 3 3 2 2 2" xfId="29549" xr:uid="{29FB7546-909C-42FA-809E-ACF95E3BED07}"/>
    <cellStyle name="Vírgula 2 10 2 2 3 3 2 3" xfId="21927" xr:uid="{CD483894-DCA9-4CA8-9A41-4D72130EB679}"/>
    <cellStyle name="Vírgula 2 10 2 2 3 3 3" xfId="12377" xr:uid="{90D4C725-D2B9-413B-B4AB-50FF31F697DB}"/>
    <cellStyle name="Vírgula 2 10 2 2 3 3 3 2" xfId="27682" xr:uid="{9666B6BB-F8D2-49A4-9E7C-B9C930987A34}"/>
    <cellStyle name="Vírgula 2 10 2 2 3 3 4" xfId="20060" xr:uid="{F253C183-120C-41A0-B4EF-E7B29447E18E}"/>
    <cellStyle name="Vírgula 2 10 2 2 3 4" xfId="5375" xr:uid="{49AAA7B7-E506-42F7-97A7-AF2504269DE0}"/>
    <cellStyle name="Vírgula 2 10 2 2 3 4 2" xfId="12997" xr:uid="{3F0EDA45-A209-44E8-AB9A-B1C8E26C1F83}"/>
    <cellStyle name="Vírgula 2 10 2 2 3 4 2 2" xfId="28302" xr:uid="{68E61BD2-FB59-4D1C-80F9-8BBF077BD3D3}"/>
    <cellStyle name="Vírgula 2 10 2 2 3 4 3" xfId="20680" xr:uid="{EF7179DF-12D5-468A-B3A8-79387332135C}"/>
    <cellStyle name="Vírgula 2 10 2 2 3 5" xfId="12138" xr:uid="{53155B12-5177-4BC1-B6B3-25D893C6A086}"/>
    <cellStyle name="Vírgula 2 10 2 2 3 5 2" xfId="27443" xr:uid="{2CFDD620-1D92-4844-9888-6BAAC6EB34AF}"/>
    <cellStyle name="Vírgula 2 10 2 2 3 6" xfId="19821" xr:uid="{45AA0DD2-2168-4579-977D-C863606BCF2D}"/>
    <cellStyle name="Vírgula 2 10 2 2 4" xfId="4937" xr:uid="{C1105FEF-82FA-4DF5-8A1D-E0155EA387B7}"/>
    <cellStyle name="Vírgula 2 10 2 2 4 2" xfId="6980" xr:uid="{BCC6008F-94BB-4F46-BABA-3123CADC64C0}"/>
    <cellStyle name="Vírgula 2 10 2 2 4 2 2" xfId="14602" xr:uid="{FD903477-E2F6-415B-9239-515DCB4F17CE}"/>
    <cellStyle name="Vírgula 2 10 2 2 4 2 2 2" xfId="29907" xr:uid="{5DCE710E-DA35-4A69-8949-C5919FA1C26D}"/>
    <cellStyle name="Vírgula 2 10 2 2 4 2 3" xfId="22285" xr:uid="{F18DB734-14F9-4322-B823-D84097C0AD7F}"/>
    <cellStyle name="Vírgula 2 10 2 2 4 3" xfId="5608" xr:uid="{D096C78C-D108-406C-81BC-0F9133F520AE}"/>
    <cellStyle name="Vírgula 2 10 2 2 4 3 2" xfId="13230" xr:uid="{41CFDB5D-C045-49E5-8117-8DF673EEE0D3}"/>
    <cellStyle name="Vírgula 2 10 2 2 4 3 2 2" xfId="28535" xr:uid="{F26F097F-FCB0-4D22-88AF-497A6245D280}"/>
    <cellStyle name="Vírgula 2 10 2 2 4 3 3" xfId="20913" xr:uid="{6BC6CDFA-0783-491B-9ADB-2A41CF59CB27}"/>
    <cellStyle name="Vírgula 2 10 2 2 4 4" xfId="12559" xr:uid="{F33DF687-6757-4409-BFA9-8E43C06219E7}"/>
    <cellStyle name="Vírgula 2 10 2 2 4 4 2" xfId="27864" xr:uid="{FB191D2F-B9A8-4E6D-B7CE-1640463E30E4}"/>
    <cellStyle name="Vírgula 2 10 2 2 4 5" xfId="20242" xr:uid="{786177A4-F906-4514-94AF-BDA524DD88A1}"/>
    <cellStyle name="Vírgula 2 10 2 2 5" xfId="4627" xr:uid="{C4390237-D765-4114-B147-5F8AC53ED06C}"/>
    <cellStyle name="Vírgula 2 10 2 2 5 2" xfId="6252" xr:uid="{64FCF281-0EE8-4EA3-993F-D9A00137CE0D}"/>
    <cellStyle name="Vírgula 2 10 2 2 5 2 2" xfId="13874" xr:uid="{F23A505A-8853-44EC-A738-E7E812C1645B}"/>
    <cellStyle name="Vírgula 2 10 2 2 5 2 2 2" xfId="29179" xr:uid="{CFFE25CB-EC44-4248-AD02-00A8B1AF3782}"/>
    <cellStyle name="Vírgula 2 10 2 2 5 2 3" xfId="21557" xr:uid="{AE71CC34-846C-4556-B869-01F31E0F0198}"/>
    <cellStyle name="Vírgula 2 10 2 2 5 3" xfId="12249" xr:uid="{3EC27D12-3080-408A-A403-175238EBB8CE}"/>
    <cellStyle name="Vírgula 2 10 2 2 5 3 2" xfId="27554" xr:uid="{DF64DFA6-2105-42EE-9B84-2C50BBD0C10A}"/>
    <cellStyle name="Vírgula 2 10 2 2 5 4" xfId="19932" xr:uid="{A90C060D-E543-49CA-9AA5-F551FB81C16E}"/>
    <cellStyle name="Vírgula 2 10 2 2 6" xfId="5245" xr:uid="{8EC5E1CD-F380-4232-A182-6E49E13C4C04}"/>
    <cellStyle name="Vírgula 2 10 2 2 6 2" xfId="12867" xr:uid="{95BC5190-C969-44C3-B0E3-CAEDF360A680}"/>
    <cellStyle name="Vírgula 2 10 2 2 6 2 2" xfId="28172" xr:uid="{387E1FD7-9B7D-4625-95F1-36D503A4D372}"/>
    <cellStyle name="Vírgula 2 10 2 2 6 3" xfId="20550" xr:uid="{23B5E319-37CC-426C-9B6C-E94E4BFB34F8}"/>
    <cellStyle name="Vírgula 2 10 2 2 7" xfId="9658" xr:uid="{AD89BB3A-587B-4DB1-BED2-AFBEE957B450}"/>
    <cellStyle name="Vírgula 2 10 2 2 7 2" xfId="24963" xr:uid="{F840F889-05A7-4F9C-ADD8-AA11A17ECF29}"/>
    <cellStyle name="Vírgula 2 10 2 2 8" xfId="17341" xr:uid="{CC5C2FA3-3B16-4D81-9519-517F2FB02C4E}"/>
    <cellStyle name="Vírgula 2 10 2 3" xfId="2990" xr:uid="{E2B107DB-28F6-4260-BA11-958B4EBC7826}"/>
    <cellStyle name="Vírgula 2 10 2 3 2" xfId="4439" xr:uid="{7A0E1556-9A00-46E6-BA34-672D8A32538F}"/>
    <cellStyle name="Vírgula 2 10 2 3 2 2" xfId="4567" xr:uid="{B4EB04BF-C1F8-40EF-A639-66F96B184AA3}"/>
    <cellStyle name="Vírgula 2 10 2 3 2 2 2" xfId="5116" xr:uid="{A94C15F1-3C2B-4F79-8A68-4074A93C8F2B}"/>
    <cellStyle name="Vírgula 2 10 2 3 2 2 2 2" xfId="7410" xr:uid="{F70587C2-4FC5-4712-A62D-0D97D9B22C3A}"/>
    <cellStyle name="Vírgula 2 10 2 3 2 2 2 2 2" xfId="15032" xr:uid="{305ACC23-662D-4C28-BE7A-6C9561571B91}"/>
    <cellStyle name="Vírgula 2 10 2 3 2 2 2 2 2 2" xfId="30337" xr:uid="{1B202900-5398-429D-8E9F-D1BBB4F0DE44}"/>
    <cellStyle name="Vírgula 2 10 2 3 2 2 2 2 3" xfId="22715" xr:uid="{3FCD143F-C16F-40BB-A5C4-6A2FB8F3B448}"/>
    <cellStyle name="Vírgula 2 10 2 3 2 2 2 3" xfId="6038" xr:uid="{B131F60D-0959-4E62-A8A3-86C992093FF3}"/>
    <cellStyle name="Vírgula 2 10 2 3 2 2 2 3 2" xfId="13660" xr:uid="{F6547940-3BA7-469A-8ECD-8B30A2994FC1}"/>
    <cellStyle name="Vírgula 2 10 2 3 2 2 2 3 2 2" xfId="28965" xr:uid="{DF9104E3-5F9A-48F9-A3E1-7123833B6486}"/>
    <cellStyle name="Vírgula 2 10 2 3 2 2 2 3 3" xfId="21343" xr:uid="{F9E80835-DFBA-4F18-95D7-177CEF23206C}"/>
    <cellStyle name="Vírgula 2 10 2 3 2 2 2 4" xfId="12738" xr:uid="{C26BE7F7-3DF9-4D4E-8891-13AB5617A100}"/>
    <cellStyle name="Vírgula 2 10 2 3 2 2 2 4 2" xfId="28043" xr:uid="{D72E077C-6F3E-4F83-AC38-ABADF8CAC1C5}"/>
    <cellStyle name="Vírgula 2 10 2 3 2 2 2 5" xfId="20421" xr:uid="{8A84329C-6CC5-41B8-973E-BF409C54EAFA}"/>
    <cellStyle name="Vírgula 2 10 2 3 2 2 3" xfId="4819" xr:uid="{7B93A56A-993C-4A43-8B79-F39D66C20570}"/>
    <cellStyle name="Vírgula 2 10 2 3 2 2 3 2" xfId="6806" xr:uid="{B305836D-A734-43B6-8B85-22C7315CCE25}"/>
    <cellStyle name="Vírgula 2 10 2 3 2 2 3 2 2" xfId="14428" xr:uid="{D66E33AC-A476-41CC-8FBC-02CA471D324A}"/>
    <cellStyle name="Vírgula 2 10 2 3 2 2 3 2 2 2" xfId="29733" xr:uid="{80B14C9A-268A-4C9F-BCEB-DBD49A7AD690}"/>
    <cellStyle name="Vírgula 2 10 2 3 2 2 3 2 3" xfId="22111" xr:uid="{43697CA1-1066-4AFD-BFDF-F8457E676BD4}"/>
    <cellStyle name="Vírgula 2 10 2 3 2 2 3 3" xfId="12441" xr:uid="{BD4923C9-E12C-4B8C-81E7-E944C964187C}"/>
    <cellStyle name="Vírgula 2 10 2 3 2 2 3 3 2" xfId="27746" xr:uid="{DA5DF09A-0ACF-4019-86FC-6EFD583498C5}"/>
    <cellStyle name="Vírgula 2 10 2 3 2 2 3 4" xfId="20124" xr:uid="{2F69A065-4693-4364-AB79-D918A62EBAFA}"/>
    <cellStyle name="Vírgula 2 10 2 3 2 2 4" xfId="5487" xr:uid="{ACD43A26-AE48-4B0B-AF70-6BFB21F1E2F5}"/>
    <cellStyle name="Vírgula 2 10 2 3 2 2 4 2" xfId="13109" xr:uid="{09919857-E096-4AEC-BBB7-A0B5C268EF8E}"/>
    <cellStyle name="Vírgula 2 10 2 3 2 2 4 2 2" xfId="28414" xr:uid="{C88443E9-A02E-4187-8A4E-473EA116735E}"/>
    <cellStyle name="Vírgula 2 10 2 3 2 2 4 3" xfId="20792" xr:uid="{5F7BDB4A-D351-4ACC-859C-E6A1C4877463}"/>
    <cellStyle name="Vírgula 2 10 2 3 2 2 5" xfId="12190" xr:uid="{DEE04360-4C9A-40D0-8C24-6E402DD6FD53}"/>
    <cellStyle name="Vírgula 2 10 2 3 2 2 5 2" xfId="27495" xr:uid="{66257257-6D98-4F03-AA6C-2F9E2F842696}"/>
    <cellStyle name="Vírgula 2 10 2 3 2 2 6" xfId="19873" xr:uid="{A5E698CC-71B1-4627-9F69-8A11D8BEAB48}"/>
    <cellStyle name="Vírgula 2 10 2 3 2 3" xfId="4990" xr:uid="{EB4881E0-D2DD-4F58-BA6E-C3C3A2DCAA0A}"/>
    <cellStyle name="Vírgula 2 10 2 3 2 3 2" xfId="7094" xr:uid="{8E203788-43CC-4591-B59F-7F7AA62A5921}"/>
    <cellStyle name="Vírgula 2 10 2 3 2 3 2 2" xfId="14716" xr:uid="{9B6E5294-CB58-4CD6-A101-C7DCD3B46F41}"/>
    <cellStyle name="Vírgula 2 10 2 3 2 3 2 2 2" xfId="30021" xr:uid="{2E5BD141-097F-4B4B-8E84-751678C4A662}"/>
    <cellStyle name="Vírgula 2 10 2 3 2 3 2 3" xfId="22399" xr:uid="{ECC3245B-B577-4A30-88F9-CB228CFB6877}"/>
    <cellStyle name="Vírgula 2 10 2 3 2 3 3" xfId="5722" xr:uid="{9D2EB05D-28B6-446B-8BC4-C523FB6E1F9C}"/>
    <cellStyle name="Vírgula 2 10 2 3 2 3 3 2" xfId="13344" xr:uid="{2ABA853B-55D4-47EA-9C7F-13BEAA3754A7}"/>
    <cellStyle name="Vírgula 2 10 2 3 2 3 3 2 2" xfId="28649" xr:uid="{96C29FD1-454E-4410-AC3D-69DBF1A5A2FB}"/>
    <cellStyle name="Vírgula 2 10 2 3 2 3 3 3" xfId="21027" xr:uid="{75E73519-1E91-4FE1-B300-97C76CFFDF0A}"/>
    <cellStyle name="Vírgula 2 10 2 3 2 3 4" xfId="12612" xr:uid="{8B145DBE-5538-49C5-9D0F-1D11B52F45C1}"/>
    <cellStyle name="Vírgula 2 10 2 3 2 3 4 2" xfId="27917" xr:uid="{915B5969-385C-486E-879A-D5BC9844D33B}"/>
    <cellStyle name="Vírgula 2 10 2 3 2 3 5" xfId="20295" xr:uid="{BBA6099C-7D5A-4695-8802-0C746461D535}"/>
    <cellStyle name="Vírgula 2 10 2 3 2 4" xfId="4685" xr:uid="{7313D838-44E0-49BA-96AB-1E406023BF98}"/>
    <cellStyle name="Vírgula 2 10 2 3 2 4 2" xfId="6436" xr:uid="{83BE1C18-AE69-4E93-9E80-B2425B84169C}"/>
    <cellStyle name="Vírgula 2 10 2 3 2 4 2 2" xfId="14058" xr:uid="{A38DD131-9B53-4D33-AA31-0B4BA7CB2C2C}"/>
    <cellStyle name="Vírgula 2 10 2 3 2 4 2 2 2" xfId="29363" xr:uid="{7B235174-9238-486F-95F9-F0C3914DE99A}"/>
    <cellStyle name="Vírgula 2 10 2 3 2 4 2 3" xfId="21741" xr:uid="{3F6CDCA5-0910-4DAA-BAA3-EE1D256D2D8C}"/>
    <cellStyle name="Vírgula 2 10 2 3 2 4 3" xfId="12307" xr:uid="{920C1841-AB5D-4580-8238-ADAC223F598A}"/>
    <cellStyle name="Vírgula 2 10 2 3 2 4 3 2" xfId="27612" xr:uid="{B0CEFE61-490F-404B-8FA7-C785F64E7823}"/>
    <cellStyle name="Vírgula 2 10 2 3 2 4 4" xfId="19990" xr:uid="{0F863F3A-0677-432F-B931-5820D7E4C5AD}"/>
    <cellStyle name="Vírgula 2 10 2 3 2 5" xfId="5304" xr:uid="{3A9F2CC5-7B0A-4458-BE95-D3443895A005}"/>
    <cellStyle name="Vírgula 2 10 2 3 2 5 2" xfId="12926" xr:uid="{286450A8-1CB9-43DC-A00B-56D9A1CC2654}"/>
    <cellStyle name="Vírgula 2 10 2 3 2 5 2 2" xfId="28231" xr:uid="{45FD22E6-7CCE-4A09-B299-5BAFC5FDCE33}"/>
    <cellStyle name="Vírgula 2 10 2 3 2 5 3" xfId="20609" xr:uid="{8548511B-4982-4C58-AAE8-177388DB42BB}"/>
    <cellStyle name="Vírgula 2 10 2 3 2 6" xfId="12065" xr:uid="{CB90C2D3-8E88-437C-823D-6997C83FED51}"/>
    <cellStyle name="Vírgula 2 10 2 3 2 6 2" xfId="27370" xr:uid="{41C91A4F-D53E-4C5E-B1C0-9FBCC4EC1EE4}"/>
    <cellStyle name="Vírgula 2 10 2 3 2 7" xfId="19748" xr:uid="{2C09FEFA-9AE2-4A36-A785-9D7E3BF699B1}"/>
    <cellStyle name="Vírgula 2 10 2 3 3" xfId="4523" xr:uid="{FE2200AD-3EE0-4C5D-827C-94C9D0D280FD}"/>
    <cellStyle name="Vírgula 2 10 2 3 3 2" xfId="5065" xr:uid="{1566D1A1-C874-4B7B-8ABB-E762B8962782}"/>
    <cellStyle name="Vírgula 2 10 2 3 3 2 2" xfId="7250" xr:uid="{A1EFC4CD-C6EA-4AA0-94E8-5665BEFB8680}"/>
    <cellStyle name="Vírgula 2 10 2 3 3 2 2 2" xfId="14872" xr:uid="{4605FE3D-3BA1-4DFE-A09C-7D3E2F7E87A0}"/>
    <cellStyle name="Vírgula 2 10 2 3 3 2 2 2 2" xfId="30177" xr:uid="{78A797E5-D2B2-488F-B5C6-83D439E180E2}"/>
    <cellStyle name="Vírgula 2 10 2 3 3 2 2 3" xfId="22555" xr:uid="{B851FCC0-43D9-48F8-88FB-369928D070FE}"/>
    <cellStyle name="Vírgula 2 10 2 3 3 2 3" xfId="5878" xr:uid="{E6F2D9F7-18FC-4B6F-8E29-E1CEEE630B41}"/>
    <cellStyle name="Vírgula 2 10 2 3 3 2 3 2" xfId="13500" xr:uid="{514B96BE-18E9-420F-B27A-300F54DC5BC7}"/>
    <cellStyle name="Vírgula 2 10 2 3 3 2 3 2 2" xfId="28805" xr:uid="{CD635727-9CC4-4F81-AC6E-012D17DDCDD9}"/>
    <cellStyle name="Vírgula 2 10 2 3 3 2 3 3" xfId="21183" xr:uid="{D688121A-88AD-45C8-8A5F-5F5A3AF2805C}"/>
    <cellStyle name="Vírgula 2 10 2 3 3 2 4" xfId="12687" xr:uid="{0C6CA7CB-8F86-413F-8742-DC5D473214A9}"/>
    <cellStyle name="Vírgula 2 10 2 3 3 2 4 2" xfId="27992" xr:uid="{F51168A0-0DF1-4980-A546-EC6E64ABC7A2}"/>
    <cellStyle name="Vírgula 2 10 2 3 3 2 5" xfId="20370" xr:uid="{907F93EC-E2C2-41F9-A0FD-DCE36DD6E0EF}"/>
    <cellStyle name="Vírgula 2 10 2 3 3 3" xfId="4768" xr:uid="{C7F75404-FA07-4758-A767-A9BA1E194AFA}"/>
    <cellStyle name="Vírgula 2 10 2 3 3 3 2" xfId="6646" xr:uid="{7C4A4598-A2F1-4B3A-A635-729490D2E39D}"/>
    <cellStyle name="Vírgula 2 10 2 3 3 3 2 2" xfId="14268" xr:uid="{476EC497-04CD-4891-A5EB-4E223411CC2E}"/>
    <cellStyle name="Vírgula 2 10 2 3 3 3 2 2 2" xfId="29573" xr:uid="{95EC95AA-285A-4FDB-B34E-69E817D7E1B7}"/>
    <cellStyle name="Vírgula 2 10 2 3 3 3 2 3" xfId="21951" xr:uid="{A5529977-0702-49A4-B055-7B4B3D730585}"/>
    <cellStyle name="Vírgula 2 10 2 3 3 3 3" xfId="12390" xr:uid="{799BBA3D-B673-419A-810F-1576D9CF1579}"/>
    <cellStyle name="Vírgula 2 10 2 3 3 3 3 2" xfId="27695" xr:uid="{88925F68-C3E8-4CC3-86E6-2569746723DD}"/>
    <cellStyle name="Vírgula 2 10 2 3 3 3 4" xfId="20073" xr:uid="{6A3A5734-1C17-4649-BEB4-8C20F42D691B}"/>
    <cellStyle name="Vírgula 2 10 2 3 3 4" xfId="5394" xr:uid="{8C795E45-8299-4ECD-A4B8-E866342465A4}"/>
    <cellStyle name="Vírgula 2 10 2 3 3 4 2" xfId="13016" xr:uid="{68A83C7C-73E5-48EB-A360-17896E8CA273}"/>
    <cellStyle name="Vírgula 2 10 2 3 3 4 2 2" xfId="28321" xr:uid="{B464D28E-4EB0-4696-8DCC-D005B48FA548}"/>
    <cellStyle name="Vírgula 2 10 2 3 3 4 3" xfId="20699" xr:uid="{5B7B51EB-43BE-4E2A-91E1-0BEBC7362085}"/>
    <cellStyle name="Vírgula 2 10 2 3 3 5" xfId="12146" xr:uid="{01580630-E71B-4E03-A8C8-FA44FB5592A6}"/>
    <cellStyle name="Vírgula 2 10 2 3 3 5 2" xfId="27451" xr:uid="{2E0DFDF7-CACD-4437-989E-9D68AD709AF2}"/>
    <cellStyle name="Vírgula 2 10 2 3 3 6" xfId="19829" xr:uid="{A1712B86-E3C0-43FE-BF28-1E8409DB3813}"/>
    <cellStyle name="Vírgula 2 10 2 3 4" xfId="4946" xr:uid="{701EC7BC-BF51-4126-850A-4B83BC49FE41}"/>
    <cellStyle name="Vírgula 2 10 2 3 4 2" xfId="7000" xr:uid="{54A097BF-8A18-4D1E-832E-8E137721CA1C}"/>
    <cellStyle name="Vírgula 2 10 2 3 4 2 2" xfId="14622" xr:uid="{50A7F3C6-156A-4384-ABDB-9DFDB4B42F70}"/>
    <cellStyle name="Vírgula 2 10 2 3 4 2 2 2" xfId="29927" xr:uid="{E35EAB4B-DB55-4D71-9B13-15B0CA40EE5D}"/>
    <cellStyle name="Vírgula 2 10 2 3 4 2 3" xfId="22305" xr:uid="{3DA7DC5D-85C2-4E14-A56C-EFD375335F0F}"/>
    <cellStyle name="Vírgula 2 10 2 3 4 3" xfId="5628" xr:uid="{21F3221A-DCBC-4C85-996F-F4D51E4E7AD6}"/>
    <cellStyle name="Vírgula 2 10 2 3 4 3 2" xfId="13250" xr:uid="{683E0A0C-65C3-42B2-AD30-9801D09D8F02}"/>
    <cellStyle name="Vírgula 2 10 2 3 4 3 2 2" xfId="28555" xr:uid="{6DB2729E-1326-4BF9-B47F-3A37F2011B17}"/>
    <cellStyle name="Vírgula 2 10 2 3 4 3 3" xfId="20933" xr:uid="{B5EC65F2-5D7F-4C62-9D0E-B0F0688DBB59}"/>
    <cellStyle name="Vírgula 2 10 2 3 4 4" xfId="12568" xr:uid="{59C479E8-D2D1-4189-9A3B-77D01AF7CB9E}"/>
    <cellStyle name="Vírgula 2 10 2 3 4 4 2" xfId="27873" xr:uid="{B6A75D88-FA56-45E5-B284-E7E48E8CF74E}"/>
    <cellStyle name="Vírgula 2 10 2 3 4 5" xfId="20251" xr:uid="{096BDD71-B017-4CFB-AC0A-00E2390E5D94}"/>
    <cellStyle name="Vírgula 2 10 2 3 5" xfId="4641" xr:uid="{28644C5F-3B07-4706-8689-C1A5393350F7}"/>
    <cellStyle name="Vírgula 2 10 2 3 5 2" xfId="6276" xr:uid="{3520BE7D-A88D-4667-94D2-246B4527F269}"/>
    <cellStyle name="Vírgula 2 10 2 3 5 2 2" xfId="13898" xr:uid="{887919F8-E4DC-4458-8E8A-8A2764C9639F}"/>
    <cellStyle name="Vírgula 2 10 2 3 5 2 2 2" xfId="29203" xr:uid="{45655AAC-7BAF-44BD-9082-69A8289742D5}"/>
    <cellStyle name="Vírgula 2 10 2 3 5 2 3" xfId="21581" xr:uid="{260B06B4-3366-4908-B593-0450F3D3B246}"/>
    <cellStyle name="Vírgula 2 10 2 3 5 3" xfId="12263" xr:uid="{7EA6C4EF-6555-4547-9C31-2D27E70B0B7B}"/>
    <cellStyle name="Vírgula 2 10 2 3 5 3 2" xfId="27568" xr:uid="{795BE4C3-D1BC-45DD-AC1D-BE8106948022}"/>
    <cellStyle name="Vírgula 2 10 2 3 5 4" xfId="19946" xr:uid="{1F219575-42E1-4A0A-8DA4-017C5144AFA9}"/>
    <cellStyle name="Vírgula 2 10 2 3 6" xfId="5259" xr:uid="{1453E0DE-DD02-4CCB-A9EC-02C9CFD26806}"/>
    <cellStyle name="Vírgula 2 10 2 3 6 2" xfId="12881" xr:uid="{E18659ED-B362-4E30-B5BB-1D6D61B69439}"/>
    <cellStyle name="Vírgula 2 10 2 3 6 2 2" xfId="28186" xr:uid="{E2311807-D246-43FC-90DB-128B86D6E830}"/>
    <cellStyle name="Vírgula 2 10 2 3 6 3" xfId="20564" xr:uid="{A5A4B975-8916-4B3D-A11A-C29B6B41F182}"/>
    <cellStyle name="Vírgula 2 10 2 3 7" xfId="10622" xr:uid="{4B50141A-26AA-4EB0-9B1C-C93D4F66B431}"/>
    <cellStyle name="Vírgula 2 10 2 3 7 2" xfId="25927" xr:uid="{90D82E40-28EA-43AF-A92B-A1AFA0868316}"/>
    <cellStyle name="Vírgula 2 10 2 3 8" xfId="18305" xr:uid="{D758FBA1-3B8C-4832-B96D-E70A594DA75C}"/>
    <cellStyle name="Vírgula 2 10 2 4" xfId="3958" xr:uid="{05CF96D5-C176-4714-B7A0-328273084A8D}"/>
    <cellStyle name="Vírgula 2 10 2 4 2" xfId="4447" xr:uid="{609C2264-7838-4625-AE21-10AB044009FC}"/>
    <cellStyle name="Vírgula 2 10 2 4 2 2" xfId="4575" xr:uid="{53AB9312-AE88-4633-8B23-6FECA5F96239}"/>
    <cellStyle name="Vírgula 2 10 2 4 2 2 2" xfId="5135" xr:uid="{600067B4-C4FE-4255-83DA-33B1D6C1C4D2}"/>
    <cellStyle name="Vírgula 2 10 2 4 2 2 2 2" xfId="7439" xr:uid="{52CFE695-75B2-4B83-810D-C2AFA93E1E0D}"/>
    <cellStyle name="Vírgula 2 10 2 4 2 2 2 2 2" xfId="15061" xr:uid="{81B57EB3-E708-4FC0-A670-BE2452982FC9}"/>
    <cellStyle name="Vírgula 2 10 2 4 2 2 2 2 2 2" xfId="30366" xr:uid="{D29E4757-6F39-4E3C-A796-9FD21C1CEBED}"/>
    <cellStyle name="Vírgula 2 10 2 4 2 2 2 2 3" xfId="22744" xr:uid="{B2145416-DD59-4668-B3F5-88E477EA426D}"/>
    <cellStyle name="Vírgula 2 10 2 4 2 2 2 3" xfId="6067" xr:uid="{FD19A617-A798-4352-BCF8-3A187723868A}"/>
    <cellStyle name="Vírgula 2 10 2 4 2 2 2 3 2" xfId="13689" xr:uid="{BFCD052C-CE7D-41F4-8DA3-07770DFCFC41}"/>
    <cellStyle name="Vírgula 2 10 2 4 2 2 2 3 2 2" xfId="28994" xr:uid="{D8098805-42E7-4A93-AD89-96A4B7A7BA80}"/>
    <cellStyle name="Vírgula 2 10 2 4 2 2 2 3 3" xfId="21372" xr:uid="{53398AEA-CA23-4141-AADE-F9C52121D2E2}"/>
    <cellStyle name="Vírgula 2 10 2 4 2 2 2 4" xfId="12757" xr:uid="{0FBB6FAB-0FF9-4DC7-9941-B0898CCF6015}"/>
    <cellStyle name="Vírgula 2 10 2 4 2 2 2 4 2" xfId="28062" xr:uid="{FF24A95E-1ADF-4C14-9ACE-569E788C4DD6}"/>
    <cellStyle name="Vírgula 2 10 2 4 2 2 2 5" xfId="20440" xr:uid="{0F8A54F7-BBA9-40BD-BEBC-0E624034CEBE}"/>
    <cellStyle name="Vírgula 2 10 2 4 2 2 3" xfId="4838" xr:uid="{4218B2F9-D128-4774-AE38-ED0B42E0553C}"/>
    <cellStyle name="Vírgula 2 10 2 4 2 2 3 2" xfId="6835" xr:uid="{F55AE62A-1172-4F9E-9BB7-6788C5D3EF0B}"/>
    <cellStyle name="Vírgula 2 10 2 4 2 2 3 2 2" xfId="14457" xr:uid="{06AD5888-5FEC-45A9-9C82-89930706B7CB}"/>
    <cellStyle name="Vírgula 2 10 2 4 2 2 3 2 2 2" xfId="29762" xr:uid="{820A35C9-22C8-45F8-A450-4D95E07F48EC}"/>
    <cellStyle name="Vírgula 2 10 2 4 2 2 3 2 3" xfId="22140" xr:uid="{473019BB-6942-457D-8EFD-89A98040D0D6}"/>
    <cellStyle name="Vírgula 2 10 2 4 2 2 3 3" xfId="12460" xr:uid="{D8BD72B7-A8A5-4FE1-8EA1-B722A386D41A}"/>
    <cellStyle name="Vírgula 2 10 2 4 2 2 3 3 2" xfId="27765" xr:uid="{11E17A68-1B4E-4D61-ADC0-84CD3018E648}"/>
    <cellStyle name="Vírgula 2 10 2 4 2 2 3 4" xfId="20143" xr:uid="{1E0E05E3-E791-451B-A0B6-2497B4D67BB4}"/>
    <cellStyle name="Vírgula 2 10 2 4 2 2 4" xfId="5506" xr:uid="{7C0B2B17-5A2B-42A2-B85D-DFF78C8ABEC8}"/>
    <cellStyle name="Vírgula 2 10 2 4 2 2 4 2" xfId="13128" xr:uid="{1C47B898-EE74-4A23-B899-6B39725BB47E}"/>
    <cellStyle name="Vírgula 2 10 2 4 2 2 4 2 2" xfId="28433" xr:uid="{26241339-69F5-445C-87B9-5A4F821570AC}"/>
    <cellStyle name="Vírgula 2 10 2 4 2 2 4 3" xfId="20811" xr:uid="{525A61BE-CBAC-4B17-B4DA-5CAD1BFA8313}"/>
    <cellStyle name="Vírgula 2 10 2 4 2 2 5" xfId="12198" xr:uid="{47C7BC2F-C9A0-4915-89E4-AB339EBF9DDD}"/>
    <cellStyle name="Vírgula 2 10 2 4 2 2 5 2" xfId="27503" xr:uid="{151DEA8D-F8DC-47A2-9420-D9193900F5DF}"/>
    <cellStyle name="Vírgula 2 10 2 4 2 2 6" xfId="19881" xr:uid="{096F6B44-5854-4F7B-B6DC-560A332801E6}"/>
    <cellStyle name="Vírgula 2 10 2 4 2 3" xfId="4998" xr:uid="{957EB154-A761-464B-8480-3A4B45D131D0}"/>
    <cellStyle name="Vírgula 2 10 2 4 2 3 2" xfId="7113" xr:uid="{D8686262-5879-4AC2-8DA5-6E14686F44C1}"/>
    <cellStyle name="Vírgula 2 10 2 4 2 3 2 2" xfId="14735" xr:uid="{8727CCE1-56BB-4E6C-A889-39C856CCC5D9}"/>
    <cellStyle name="Vírgula 2 10 2 4 2 3 2 2 2" xfId="30040" xr:uid="{693784E4-9AD3-420B-8972-B7FFE0E688CA}"/>
    <cellStyle name="Vírgula 2 10 2 4 2 3 2 3" xfId="22418" xr:uid="{8F75377C-45EB-4A7D-9A35-B8A046CCFCB4}"/>
    <cellStyle name="Vírgula 2 10 2 4 2 3 3" xfId="5741" xr:uid="{5439EFE1-8C72-40F4-AD88-7C59025D1726}"/>
    <cellStyle name="Vírgula 2 10 2 4 2 3 3 2" xfId="13363" xr:uid="{76C4F2A4-B86C-4207-BD47-507EC5FBB6F2}"/>
    <cellStyle name="Vírgula 2 10 2 4 2 3 3 2 2" xfId="28668" xr:uid="{3D24E20E-132D-4356-930A-84BD40671070}"/>
    <cellStyle name="Vírgula 2 10 2 4 2 3 3 3" xfId="21046" xr:uid="{51886904-A979-4057-8311-DB624787834E}"/>
    <cellStyle name="Vírgula 2 10 2 4 2 3 4" xfId="12620" xr:uid="{E42A2AC4-A84F-4931-8DE0-91A558015E2A}"/>
    <cellStyle name="Vírgula 2 10 2 4 2 3 4 2" xfId="27925" xr:uid="{994F5C2C-F286-4385-BAA2-41F106752C4F}"/>
    <cellStyle name="Vírgula 2 10 2 4 2 3 5" xfId="20303" xr:uid="{A6B87BEF-056A-487A-AEEF-2C6E692D007C}"/>
    <cellStyle name="Vírgula 2 10 2 4 2 4" xfId="4693" xr:uid="{413BE433-41C1-4245-AFF0-52905200FCCC}"/>
    <cellStyle name="Vírgula 2 10 2 4 2 4 2" xfId="6465" xr:uid="{9173A183-89E8-4B8E-B124-5790DC870817}"/>
    <cellStyle name="Vírgula 2 10 2 4 2 4 2 2" xfId="14087" xr:uid="{CB0330DE-91AD-48C9-ACBA-DD9C733D4BD0}"/>
    <cellStyle name="Vírgula 2 10 2 4 2 4 2 2 2" xfId="29392" xr:uid="{45BBA72A-21E3-477A-AC2D-832370F289CA}"/>
    <cellStyle name="Vírgula 2 10 2 4 2 4 2 3" xfId="21770" xr:uid="{087287E5-9AB0-4C4A-AFF8-C95E4DCDBFFF}"/>
    <cellStyle name="Vírgula 2 10 2 4 2 4 3" xfId="12315" xr:uid="{B26E5D4B-2F59-4EF8-B5C9-FE55C7B6CCC6}"/>
    <cellStyle name="Vírgula 2 10 2 4 2 4 3 2" xfId="27620" xr:uid="{40D0B63F-A695-441A-BA61-A30C82BEAE52}"/>
    <cellStyle name="Vírgula 2 10 2 4 2 4 4" xfId="19998" xr:uid="{B484267B-E6CD-4E71-B78C-604ACB6668BA}"/>
    <cellStyle name="Vírgula 2 10 2 4 2 5" xfId="5313" xr:uid="{18CB8A35-A1D4-4993-B87C-4187F08E578B}"/>
    <cellStyle name="Vírgula 2 10 2 4 2 5 2" xfId="12935" xr:uid="{0C0C8919-BDF4-4E1B-B34B-635C4F2E63A4}"/>
    <cellStyle name="Vírgula 2 10 2 4 2 5 2 2" xfId="28240" xr:uid="{9AE3A3C8-F23B-4FD6-97E1-9CDC6DC13B4E}"/>
    <cellStyle name="Vírgula 2 10 2 4 2 5 3" xfId="20618" xr:uid="{1B4B68B2-EDFC-4829-822F-81B699A0881D}"/>
    <cellStyle name="Vírgula 2 10 2 4 2 6" xfId="12073" xr:uid="{9246CB7A-4F93-4ECF-930D-030240AE032F}"/>
    <cellStyle name="Vírgula 2 10 2 4 2 6 2" xfId="27378" xr:uid="{B368D17F-8F70-492A-9719-22FBD84D2D73}"/>
    <cellStyle name="Vírgula 2 10 2 4 2 7" xfId="19756" xr:uid="{DC0C9EDD-7343-4C76-B0C4-F0CEE6762045}"/>
    <cellStyle name="Vírgula 2 10 2 4 3" xfId="4531" xr:uid="{EBCE55A9-2FDF-4585-8844-C97E53F701AC}"/>
    <cellStyle name="Vírgula 2 10 2 4 3 2" xfId="5074" xr:uid="{366F9768-3ECD-48A9-9CD1-E59B396CC80B}"/>
    <cellStyle name="Vírgula 2 10 2 4 3 2 2" xfId="7276" xr:uid="{45C2BF0D-36C7-471A-9BDE-CBEBABAE7EF5}"/>
    <cellStyle name="Vírgula 2 10 2 4 3 2 2 2" xfId="14898" xr:uid="{CFD1D48A-84C3-4B27-96C4-7E5938F34FCD}"/>
    <cellStyle name="Vírgula 2 10 2 4 3 2 2 2 2" xfId="30203" xr:uid="{FC886AA9-3F1C-4DF5-B318-EB5D71C96D00}"/>
    <cellStyle name="Vírgula 2 10 2 4 3 2 2 3" xfId="22581" xr:uid="{22D182D8-7211-4D42-88ED-DB69D12311D7}"/>
    <cellStyle name="Vírgula 2 10 2 4 3 2 3" xfId="5904" xr:uid="{D0A888B5-0091-4FB2-A1A5-E91402FBB832}"/>
    <cellStyle name="Vírgula 2 10 2 4 3 2 3 2" xfId="13526" xr:uid="{8EE3B06C-9101-443C-9842-8B0810804787}"/>
    <cellStyle name="Vírgula 2 10 2 4 3 2 3 2 2" xfId="28831" xr:uid="{F225C1A9-1061-490E-BF0D-8A0D48144A5D}"/>
    <cellStyle name="Vírgula 2 10 2 4 3 2 3 3" xfId="21209" xr:uid="{A19B0E7F-A246-4477-8EE2-5B2F7253F4B3}"/>
    <cellStyle name="Vírgula 2 10 2 4 3 2 4" xfId="12696" xr:uid="{3D6B89F1-82AB-4F73-960C-369CB1CA1072}"/>
    <cellStyle name="Vírgula 2 10 2 4 3 2 4 2" xfId="28001" xr:uid="{5E88777C-C6E4-48A2-BBEB-099B2F9F92A2}"/>
    <cellStyle name="Vírgula 2 10 2 4 3 2 5" xfId="20379" xr:uid="{EE00A8BC-031B-4E27-89D9-CC02951D19E6}"/>
    <cellStyle name="Vírgula 2 10 2 4 3 3" xfId="4777" xr:uid="{2AC8C748-4ED7-4D19-850F-2B3604F51ED3}"/>
    <cellStyle name="Vírgula 2 10 2 4 3 3 2" xfId="6672" xr:uid="{02DA0107-E4CE-4C20-9AE3-DB0854DEE567}"/>
    <cellStyle name="Vírgula 2 10 2 4 3 3 2 2" xfId="14294" xr:uid="{6BEF2BB0-C060-4ED6-ACAB-86F28D6B13E5}"/>
    <cellStyle name="Vírgula 2 10 2 4 3 3 2 2 2" xfId="29599" xr:uid="{50AD1C21-7ECF-46FC-9A52-71B997A8467F}"/>
    <cellStyle name="Vírgula 2 10 2 4 3 3 2 3" xfId="21977" xr:uid="{B852D120-486F-444C-8FB9-F50CFA7B7D79}"/>
    <cellStyle name="Vírgula 2 10 2 4 3 3 3" xfId="12399" xr:uid="{AF06AA2F-330A-4CF6-B404-8DD79D0DFE72}"/>
    <cellStyle name="Vírgula 2 10 2 4 3 3 3 2" xfId="27704" xr:uid="{9237870C-57FE-4093-830C-ECA0565CDEDB}"/>
    <cellStyle name="Vírgula 2 10 2 4 3 3 4" xfId="20082" xr:uid="{85CBCBDB-8B0B-4958-9DBC-416FB99E6710}"/>
    <cellStyle name="Vírgula 2 10 2 4 3 4" xfId="5413" xr:uid="{FC452017-EE8E-4753-914A-C3EC420E610D}"/>
    <cellStyle name="Vírgula 2 10 2 4 3 4 2" xfId="13035" xr:uid="{E32FF4F9-0E5E-4C1A-B73C-6A071A0DEB53}"/>
    <cellStyle name="Vírgula 2 10 2 4 3 4 2 2" xfId="28340" xr:uid="{035BD381-C367-4AB4-A117-937584275FAF}"/>
    <cellStyle name="Vírgula 2 10 2 4 3 4 3" xfId="20718" xr:uid="{98407A2A-00F1-412C-AAE8-80B10BBC450E}"/>
    <cellStyle name="Vírgula 2 10 2 4 3 5" xfId="12154" xr:uid="{E44DB380-8334-4ECF-94C4-1FB927706713}"/>
    <cellStyle name="Vírgula 2 10 2 4 3 5 2" xfId="27459" xr:uid="{4DCFEC16-0690-48AB-9BAD-CA3706DFAD2F}"/>
    <cellStyle name="Vírgula 2 10 2 4 3 6" xfId="19837" xr:uid="{BA91AE81-35C3-4454-B63A-7CB2943958C5}"/>
    <cellStyle name="Vírgula 2 10 2 4 4" xfId="4954" xr:uid="{E458D758-A0D0-42A9-85C1-B6F43577292E}"/>
    <cellStyle name="Vírgula 2 10 2 4 4 2" xfId="7019" xr:uid="{E56B774D-B2EC-4159-91A0-3D25F556A9A0}"/>
    <cellStyle name="Vírgula 2 10 2 4 4 2 2" xfId="14641" xr:uid="{91EE92AA-374F-416C-9057-68A8AB83517D}"/>
    <cellStyle name="Vírgula 2 10 2 4 4 2 2 2" xfId="29946" xr:uid="{35A5C07B-EDE6-41A4-A847-1F4F1B9439C7}"/>
    <cellStyle name="Vírgula 2 10 2 4 4 2 3" xfId="22324" xr:uid="{FE588A56-3B81-463C-8E17-DD6D2862F062}"/>
    <cellStyle name="Vírgula 2 10 2 4 4 3" xfId="5647" xr:uid="{30295E3A-39B2-4E7C-A95B-31640AEA34FA}"/>
    <cellStyle name="Vírgula 2 10 2 4 4 3 2" xfId="13269" xr:uid="{0290BF03-4B58-4E19-9013-8D6CAB723A10}"/>
    <cellStyle name="Vírgula 2 10 2 4 4 3 2 2" xfId="28574" xr:uid="{387DED5F-FBEF-4EC8-BF44-32609D0EA38D}"/>
    <cellStyle name="Vírgula 2 10 2 4 4 3 3" xfId="20952" xr:uid="{33DABE83-F4A6-4CBD-9954-ECB35890DB66}"/>
    <cellStyle name="Vírgula 2 10 2 4 4 4" xfId="12576" xr:uid="{31E88A06-F4C1-4E2D-846A-FBC98A92B6BD}"/>
    <cellStyle name="Vírgula 2 10 2 4 4 4 2" xfId="27881" xr:uid="{F3600382-D7E8-4FF8-AB96-178BED76ACB9}"/>
    <cellStyle name="Vírgula 2 10 2 4 4 5" xfId="20259" xr:uid="{A70F4A7A-F530-4651-B67B-1CCB4ACF986F}"/>
    <cellStyle name="Vírgula 2 10 2 4 5" xfId="4649" xr:uid="{2F0BD585-92E5-496C-953D-F2CFBCEAA62C}"/>
    <cellStyle name="Vírgula 2 10 2 4 5 2" xfId="6302" xr:uid="{84618794-B6C6-4489-B697-F987332D1EBB}"/>
    <cellStyle name="Vírgula 2 10 2 4 5 2 2" xfId="13924" xr:uid="{CC0D5205-1D3F-4804-BEFF-C07329B9C3BB}"/>
    <cellStyle name="Vírgula 2 10 2 4 5 2 2 2" xfId="29229" xr:uid="{8C9966BC-0356-4BF2-9CB4-C3EF9E2BEBB4}"/>
    <cellStyle name="Vírgula 2 10 2 4 5 2 3" xfId="21607" xr:uid="{40A23C28-8E66-411E-B32F-161B5EC0875F}"/>
    <cellStyle name="Vírgula 2 10 2 4 5 3" xfId="12271" xr:uid="{F8336FF0-2B06-410D-8BA8-571559C7011A}"/>
    <cellStyle name="Vírgula 2 10 2 4 5 3 2" xfId="27576" xr:uid="{B09AC3B4-3E22-478C-B7EA-48DC15B91F9C}"/>
    <cellStyle name="Vírgula 2 10 2 4 5 4" xfId="19954" xr:uid="{C1847489-D6D2-4DCA-A1E8-BD51B6DB2D28}"/>
    <cellStyle name="Vírgula 2 10 2 4 6" xfId="5268" xr:uid="{D79F7F0E-0E7F-4BA1-8752-9FD415ADB85F}"/>
    <cellStyle name="Vírgula 2 10 2 4 6 2" xfId="12890" xr:uid="{9235F25E-84A7-4DEE-B82D-42CD570E8726}"/>
    <cellStyle name="Vírgula 2 10 2 4 6 2 2" xfId="28195" xr:uid="{46C1AB05-6E89-4F01-BA35-00156116BEA2}"/>
    <cellStyle name="Vírgula 2 10 2 4 6 3" xfId="20573" xr:uid="{00E065DF-B4F9-47DA-9E99-E645335C6089}"/>
    <cellStyle name="Vírgula 2 10 2 4 7" xfId="11590" xr:uid="{05B5ABD2-4D32-4B3A-979A-23B6046CF484}"/>
    <cellStyle name="Vírgula 2 10 2 4 7 2" xfId="26895" xr:uid="{7A1565CF-E559-447A-B559-5E6ABB46B204}"/>
    <cellStyle name="Vírgula 2 10 2 4 8" xfId="19273" xr:uid="{7D298C91-ED77-4A9A-86F6-912EAA00B6A2}"/>
    <cellStyle name="Vírgula 2 10 2 5" xfId="1382" xr:uid="{5CCADE64-59F5-497A-9F11-4FE2FC2CC02F}"/>
    <cellStyle name="Vírgula 2 10 2 5 2" xfId="4454" xr:uid="{6F84D704-0B32-42D4-996A-F7458C25D78F}"/>
    <cellStyle name="Vírgula 2 10 2 5 2 2" xfId="4582" xr:uid="{89D4C24F-A400-4DA7-A526-60CC4DABB1C3}"/>
    <cellStyle name="Vírgula 2 10 2 5 2 2 2" xfId="5159" xr:uid="{E985437A-C21A-476D-AE36-1B9842012BB0}"/>
    <cellStyle name="Vírgula 2 10 2 5 2 2 2 2" xfId="7466" xr:uid="{9709FA5A-3491-474B-8754-D31B6BD86A10}"/>
    <cellStyle name="Vírgula 2 10 2 5 2 2 2 2 2" xfId="15088" xr:uid="{5A5B53E4-0C96-4118-8FBD-C10650ABBA22}"/>
    <cellStyle name="Vírgula 2 10 2 5 2 2 2 2 2 2" xfId="30393" xr:uid="{2165F290-A7A5-4D24-A75A-E0B40CFF38C5}"/>
    <cellStyle name="Vírgula 2 10 2 5 2 2 2 2 3" xfId="22771" xr:uid="{FE7BCB2C-E153-4A0B-886B-253C95B1DA29}"/>
    <cellStyle name="Vírgula 2 10 2 5 2 2 2 3" xfId="6094" xr:uid="{7C5634A2-2A85-45CD-ACFB-31B0179B2716}"/>
    <cellStyle name="Vírgula 2 10 2 5 2 2 2 3 2" xfId="13716" xr:uid="{6FC35D74-ED07-4C2F-993D-823412B4A570}"/>
    <cellStyle name="Vírgula 2 10 2 5 2 2 2 3 2 2" xfId="29021" xr:uid="{124AFCAC-FC28-4BBA-A967-EE174523C992}"/>
    <cellStyle name="Vírgula 2 10 2 5 2 2 2 3 3" xfId="21399" xr:uid="{568BFB4E-9ED6-41F1-976B-C3789865EFAA}"/>
    <cellStyle name="Vírgula 2 10 2 5 2 2 2 4" xfId="12781" xr:uid="{FC5DE2D9-04E4-47B0-A3D5-9EAD2F83C75C}"/>
    <cellStyle name="Vírgula 2 10 2 5 2 2 2 4 2" xfId="28086" xr:uid="{893E0A01-2169-4095-BEDD-8AA89A1409D5}"/>
    <cellStyle name="Vírgula 2 10 2 5 2 2 2 5" xfId="20464" xr:uid="{9B333446-6F06-4368-AE47-AEACDAA86EB3}"/>
    <cellStyle name="Vírgula 2 10 2 5 2 2 3" xfId="4862" xr:uid="{1C97DBB5-606D-4DBF-9DBD-22AC264B93EC}"/>
    <cellStyle name="Vírgula 2 10 2 5 2 2 3 2" xfId="6862" xr:uid="{2C4D0F8C-3A09-4AE6-B303-F6F930928372}"/>
    <cellStyle name="Vírgula 2 10 2 5 2 2 3 2 2" xfId="14484" xr:uid="{B88A1E2B-2395-4F56-877D-FAA763DBC7D5}"/>
    <cellStyle name="Vírgula 2 10 2 5 2 2 3 2 2 2" xfId="29789" xr:uid="{B37A7E1F-0F9C-473B-9D33-07CC579A3E7C}"/>
    <cellStyle name="Vírgula 2 10 2 5 2 2 3 2 3" xfId="22167" xr:uid="{4061048D-C55D-4C57-9980-96B3727BFF92}"/>
    <cellStyle name="Vírgula 2 10 2 5 2 2 3 3" xfId="12484" xr:uid="{54BCBFC4-210C-4210-B6C7-1ED036B3BFD9}"/>
    <cellStyle name="Vírgula 2 10 2 5 2 2 3 3 2" xfId="27789" xr:uid="{EF649944-D8B2-4B6D-8EE7-8E7B8E49DE8A}"/>
    <cellStyle name="Vírgula 2 10 2 5 2 2 3 4" xfId="20167" xr:uid="{14A0B73B-61ED-4D77-AE42-241A6862191E}"/>
    <cellStyle name="Vírgula 2 10 2 5 2 2 4" xfId="5530" xr:uid="{3DDD2CEC-2DF9-429F-A6DB-4E5813A3711A}"/>
    <cellStyle name="Vírgula 2 10 2 5 2 2 4 2" xfId="13152" xr:uid="{3951562A-2533-4391-ACEA-6780213C3403}"/>
    <cellStyle name="Vírgula 2 10 2 5 2 2 4 2 2" xfId="28457" xr:uid="{02F064CD-3AD5-43B6-AA98-56D9CCAB8ED2}"/>
    <cellStyle name="Vírgula 2 10 2 5 2 2 4 3" xfId="20835" xr:uid="{39B6EE23-D647-4B9A-B8B8-45B6E49830A8}"/>
    <cellStyle name="Vírgula 2 10 2 5 2 2 5" xfId="12205" xr:uid="{7481EB56-E015-4EB1-8E9E-CBC56834C281}"/>
    <cellStyle name="Vírgula 2 10 2 5 2 2 5 2" xfId="27510" xr:uid="{6EB00847-8005-4703-85CC-5BEC89368547}"/>
    <cellStyle name="Vírgula 2 10 2 5 2 2 6" xfId="19888" xr:uid="{741763FA-7A58-49CE-A397-08524B805B3E}"/>
    <cellStyle name="Vírgula 2 10 2 5 2 3" xfId="5005" xr:uid="{DA7CAA61-0D88-4C2F-9B99-E9DB1D265D2E}"/>
    <cellStyle name="Vírgula 2 10 2 5 2 3 2" xfId="7137" xr:uid="{0B26B2EC-E866-4696-9A1A-08867B06C1D3}"/>
    <cellStyle name="Vírgula 2 10 2 5 2 3 2 2" xfId="14759" xr:uid="{717FE829-48E1-4225-9524-D4C70EF8CDD8}"/>
    <cellStyle name="Vírgula 2 10 2 5 2 3 2 2 2" xfId="30064" xr:uid="{4CDEDB17-1072-4970-BB95-BF6D4BA33ABF}"/>
    <cellStyle name="Vírgula 2 10 2 5 2 3 2 3" xfId="22442" xr:uid="{4FF3FBA9-3812-4BE8-A79D-E3430C7B5FF6}"/>
    <cellStyle name="Vírgula 2 10 2 5 2 3 3" xfId="5765" xr:uid="{B8DCE8A0-177C-43D0-9278-6B9A6A77A979}"/>
    <cellStyle name="Vírgula 2 10 2 5 2 3 3 2" xfId="13387" xr:uid="{ABE18419-F596-4107-B706-1B835EB60BE3}"/>
    <cellStyle name="Vírgula 2 10 2 5 2 3 3 2 2" xfId="28692" xr:uid="{C238A4FB-C4AB-4871-A756-C604B71A9172}"/>
    <cellStyle name="Vírgula 2 10 2 5 2 3 3 3" xfId="21070" xr:uid="{49541CAF-B82E-4C80-983E-D2E00B3DD791}"/>
    <cellStyle name="Vírgula 2 10 2 5 2 3 4" xfId="12627" xr:uid="{D3426B16-571C-4DB0-B12D-135F2109599D}"/>
    <cellStyle name="Vírgula 2 10 2 5 2 3 4 2" xfId="27932" xr:uid="{4B175A78-8A5F-4FAA-8DED-8A3DDC82CED2}"/>
    <cellStyle name="Vírgula 2 10 2 5 2 3 5" xfId="20310" xr:uid="{2C809882-79BD-4AFB-AF08-8DA49F689A0B}"/>
    <cellStyle name="Vírgula 2 10 2 5 2 4" xfId="4700" xr:uid="{E45579EC-85F1-40AA-9EA2-57293C7E5272}"/>
    <cellStyle name="Vírgula 2 10 2 5 2 4 2" xfId="6492" xr:uid="{348F1EC9-5C3A-47C2-8729-E8ED5E559DA7}"/>
    <cellStyle name="Vírgula 2 10 2 5 2 4 2 2" xfId="14114" xr:uid="{74CBD30A-938E-4EB1-94C6-7A408D1D37DF}"/>
    <cellStyle name="Vírgula 2 10 2 5 2 4 2 2 2" xfId="29419" xr:uid="{A7B99667-648F-4E14-A0D6-7272ADE00D2A}"/>
    <cellStyle name="Vírgula 2 10 2 5 2 4 2 3" xfId="21797" xr:uid="{60480A57-ED9C-4AE6-A874-69E5A619E3EF}"/>
    <cellStyle name="Vírgula 2 10 2 5 2 4 3" xfId="12322" xr:uid="{514E6AC1-06A1-40A5-AD27-2781810ECA92}"/>
    <cellStyle name="Vírgula 2 10 2 5 2 4 3 2" xfId="27627" xr:uid="{C7153DC9-2556-4B7C-9E9A-2E75E983596C}"/>
    <cellStyle name="Vírgula 2 10 2 5 2 4 4" xfId="20005" xr:uid="{FA3FF5D1-5A0E-44E7-9256-AF9D38CC7C69}"/>
    <cellStyle name="Vírgula 2 10 2 5 2 5" xfId="5320" xr:uid="{90E51CFC-D484-4883-A1FD-7D163ADB653B}"/>
    <cellStyle name="Vírgula 2 10 2 5 2 5 2" xfId="12942" xr:uid="{EB5904A5-741C-4209-827C-A153A4D63F0B}"/>
    <cellStyle name="Vírgula 2 10 2 5 2 5 2 2" xfId="28247" xr:uid="{02B8C1DB-DE0E-4902-91D6-8993A9477E71}"/>
    <cellStyle name="Vírgula 2 10 2 5 2 5 3" xfId="20625" xr:uid="{D83CA896-34C2-4021-9B43-2A15C4B48965}"/>
    <cellStyle name="Vírgula 2 10 2 5 2 6" xfId="12080" xr:uid="{6A92F28D-E1C3-450A-B6D3-732A3F63F234}"/>
    <cellStyle name="Vírgula 2 10 2 5 2 6 2" xfId="27385" xr:uid="{755252E1-2027-455B-AC4B-EE1A41A824D2}"/>
    <cellStyle name="Vírgula 2 10 2 5 2 7" xfId="19763" xr:uid="{BCFBCD8F-24DD-4DB9-BA67-B03AF466A2B8}"/>
    <cellStyle name="Vírgula 2 10 2 5 3" xfId="4538" xr:uid="{49F92F34-207C-4623-9F0E-629EA12DA738}"/>
    <cellStyle name="Vírgula 2 10 2 5 3 2" xfId="5081" xr:uid="{37E85042-2B41-49D6-9ECB-A4A2DE90E939}"/>
    <cellStyle name="Vírgula 2 10 2 5 3 2 2" xfId="7303" xr:uid="{636080E6-07F2-4087-BFD3-CAC4AA109E5F}"/>
    <cellStyle name="Vírgula 2 10 2 5 3 2 2 2" xfId="14925" xr:uid="{09C52906-426F-407F-8B69-DFEFABB08D0F}"/>
    <cellStyle name="Vírgula 2 10 2 5 3 2 2 2 2" xfId="30230" xr:uid="{86CADEEF-D1C5-4BC6-B28E-FA2241D3DC8C}"/>
    <cellStyle name="Vírgula 2 10 2 5 3 2 2 3" xfId="22608" xr:uid="{98879B55-62BF-497E-A5E2-2465B8750E7E}"/>
    <cellStyle name="Vírgula 2 10 2 5 3 2 3" xfId="5931" xr:uid="{9397BC59-00BF-4D1A-81C0-B8493D3B70B1}"/>
    <cellStyle name="Vírgula 2 10 2 5 3 2 3 2" xfId="13553" xr:uid="{675B4DC6-92BB-4F70-BFD3-14ABE7E94013}"/>
    <cellStyle name="Vírgula 2 10 2 5 3 2 3 2 2" xfId="28858" xr:uid="{C229C04A-73E7-4311-8FC0-917F877ADFB0}"/>
    <cellStyle name="Vírgula 2 10 2 5 3 2 3 3" xfId="21236" xr:uid="{46FD7140-11A7-472D-928E-58B06AB7477F}"/>
    <cellStyle name="Vírgula 2 10 2 5 3 2 4" xfId="12703" xr:uid="{DCA6CA29-13B5-4605-83AB-0E7E6D838E65}"/>
    <cellStyle name="Vírgula 2 10 2 5 3 2 4 2" xfId="28008" xr:uid="{CE490094-DBDB-4969-A3B8-E99439518D20}"/>
    <cellStyle name="Vírgula 2 10 2 5 3 2 5" xfId="20386" xr:uid="{B20563AF-62C2-463B-97EA-06DCDE0863EE}"/>
    <cellStyle name="Vírgula 2 10 2 5 3 3" xfId="4784" xr:uid="{3702257F-B405-4252-85A9-1D0C5C9DE5E1}"/>
    <cellStyle name="Vírgula 2 10 2 5 3 3 2" xfId="6699" xr:uid="{EA0D0E0A-8435-41F6-8CB7-091397937FD0}"/>
    <cellStyle name="Vírgula 2 10 2 5 3 3 2 2" xfId="14321" xr:uid="{8654AD68-AD06-4CE6-BE71-D88DE5147CF8}"/>
    <cellStyle name="Vírgula 2 10 2 5 3 3 2 2 2" xfId="29626" xr:uid="{5B926805-EC89-4CDE-82F6-DF39279A2680}"/>
    <cellStyle name="Vírgula 2 10 2 5 3 3 2 3" xfId="22004" xr:uid="{5A21C087-5A73-45AD-80AC-89F2F0FD2B06}"/>
    <cellStyle name="Vírgula 2 10 2 5 3 3 3" xfId="12406" xr:uid="{791FCAF5-A7F8-4345-8AC9-34C8FA7B271F}"/>
    <cellStyle name="Vírgula 2 10 2 5 3 3 3 2" xfId="27711" xr:uid="{B63F939C-67B6-4D42-8561-E24D2347ED8D}"/>
    <cellStyle name="Vírgula 2 10 2 5 3 3 4" xfId="20089" xr:uid="{9D729006-5CD5-4DE0-98E8-5CE144804570}"/>
    <cellStyle name="Vírgula 2 10 2 5 3 4" xfId="5437" xr:uid="{7A1CC63E-16DF-4CB0-84F0-0F04D1173F4A}"/>
    <cellStyle name="Vírgula 2 10 2 5 3 4 2" xfId="13059" xr:uid="{A4705B40-F8DB-4755-AAEA-E75268D2EDD2}"/>
    <cellStyle name="Vírgula 2 10 2 5 3 4 2 2" xfId="28364" xr:uid="{1B44391F-2B82-4ED1-A9E7-790F947E4E45}"/>
    <cellStyle name="Vírgula 2 10 2 5 3 4 3" xfId="20742" xr:uid="{8888947C-CCBC-4326-8A1B-907A565EBC71}"/>
    <cellStyle name="Vírgula 2 10 2 5 3 5" xfId="12161" xr:uid="{9F50E286-E727-4FB2-8BE0-BC0196C512E2}"/>
    <cellStyle name="Vírgula 2 10 2 5 3 5 2" xfId="27466" xr:uid="{4EE77278-D47B-49C0-87D5-D970338D172F}"/>
    <cellStyle name="Vírgula 2 10 2 5 3 6" xfId="19844" xr:uid="{4D0CF76F-DA47-4813-B8EB-6A50682CC16F}"/>
    <cellStyle name="Vírgula 2 10 2 5 4" xfId="4961" xr:uid="{E3B5EDFB-90B4-4529-9518-91286C669F19}"/>
    <cellStyle name="Vírgula 2 10 2 5 4 2" xfId="7043" xr:uid="{6E7E7AF5-09F2-4A46-BADC-B512D9378B4A}"/>
    <cellStyle name="Vírgula 2 10 2 5 4 2 2" xfId="14665" xr:uid="{9027183B-5C5A-4C81-AA95-345BD9A69908}"/>
    <cellStyle name="Vírgula 2 10 2 5 4 2 2 2" xfId="29970" xr:uid="{F9FF15D3-BFD6-4756-AD85-ECCAB1BA7190}"/>
    <cellStyle name="Vírgula 2 10 2 5 4 2 3" xfId="22348" xr:uid="{D82233DC-09C7-4A04-B474-827E498FEE51}"/>
    <cellStyle name="Vírgula 2 10 2 5 4 3" xfId="5671" xr:uid="{FB2A87E2-B029-4912-9DF3-B60D21D52FAC}"/>
    <cellStyle name="Vírgula 2 10 2 5 4 3 2" xfId="13293" xr:uid="{B5643E69-940E-46E1-926E-11858DC244ED}"/>
    <cellStyle name="Vírgula 2 10 2 5 4 3 2 2" xfId="28598" xr:uid="{A1E56C93-3107-482E-838A-AC5D3930BB1E}"/>
    <cellStyle name="Vírgula 2 10 2 5 4 3 3" xfId="20976" xr:uid="{D06B950E-617F-48D9-8F52-78DB629C7B81}"/>
    <cellStyle name="Vírgula 2 10 2 5 4 4" xfId="12583" xr:uid="{3F7737DC-0ABB-4530-8C37-610D39B18BB3}"/>
    <cellStyle name="Vírgula 2 10 2 5 4 4 2" xfId="27888" xr:uid="{55A1CE0E-3262-4141-AFB0-C034FB37B93F}"/>
    <cellStyle name="Vírgula 2 10 2 5 4 5" xfId="20266" xr:uid="{9D53218F-8B74-47CC-912B-BCE5AA75DC7C}"/>
    <cellStyle name="Vírgula 2 10 2 5 5" xfId="4656" xr:uid="{38784649-AA6A-4B0F-B6C9-29E2B7E0210F}"/>
    <cellStyle name="Vírgula 2 10 2 5 5 2" xfId="6329" xr:uid="{1B2FBF0F-9F74-4E0E-BBA9-2D2FB52F8C6D}"/>
    <cellStyle name="Vírgula 2 10 2 5 5 2 2" xfId="13951" xr:uid="{B7D489CF-1F59-432D-8211-0561C29E5C9D}"/>
    <cellStyle name="Vírgula 2 10 2 5 5 2 2 2" xfId="29256" xr:uid="{252AFC20-2EFE-40C1-89BC-D7AAE224C9B9}"/>
    <cellStyle name="Vírgula 2 10 2 5 5 2 3" xfId="21634" xr:uid="{D8BF3080-9718-4F78-A66E-B06870A0BBE4}"/>
    <cellStyle name="Vírgula 2 10 2 5 5 3" xfId="12278" xr:uid="{F0D47F20-8F60-49C8-8EDC-32BE0A54D21E}"/>
    <cellStyle name="Vírgula 2 10 2 5 5 3 2" xfId="27583" xr:uid="{C9650059-DE66-4EC4-8AAE-9A3C5FCFA5A8}"/>
    <cellStyle name="Vírgula 2 10 2 5 5 4" xfId="19961" xr:uid="{5DB153A4-6064-49FF-8264-6C872A02F373}"/>
    <cellStyle name="Vírgula 2 10 2 5 6" xfId="5275" xr:uid="{ACD7BBA7-0FE0-41A5-BBEA-A2ADE3135459}"/>
    <cellStyle name="Vírgula 2 10 2 5 6 2" xfId="12897" xr:uid="{CC7EF965-F662-487E-8F9D-C39C431A228D}"/>
    <cellStyle name="Vírgula 2 10 2 5 6 2 2" xfId="28202" xr:uid="{E9085DCE-4C0F-4C76-A91E-1A67243703F2}"/>
    <cellStyle name="Vírgula 2 10 2 5 6 3" xfId="20580" xr:uid="{53FD6E67-ED6C-4840-B3FB-EDAF5AD33E4F}"/>
    <cellStyle name="Vírgula 2 10 2 5 7" xfId="9014" xr:uid="{DC4D505C-3E5E-4EEB-BEC6-E5F77C94142F}"/>
    <cellStyle name="Vírgula 2 10 2 5 7 2" xfId="24319" xr:uid="{E3C27343-7758-415F-BCA1-4099448A9844}"/>
    <cellStyle name="Vírgula 2 10 2 5 8" xfId="16697" xr:uid="{F42D60D3-C15D-466B-8ED5-ADA0075752A2}"/>
    <cellStyle name="Vírgula 2 10 2 6" xfId="4426" xr:uid="{D056CBB5-66E5-4B10-924E-174DB3B0AF0A}"/>
    <cellStyle name="Vírgula 2 10 2 6 2" xfId="4552" xr:uid="{73DCEE3A-32D3-4C3A-908E-8D7D891D5840}"/>
    <cellStyle name="Vírgula 2 10 2 6 2 2" xfId="5095" xr:uid="{6E1CD770-35B9-45DC-B527-F2A4AF6202E1}"/>
    <cellStyle name="Vírgula 2 10 2 6 2 2 2" xfId="7357" xr:uid="{DB5B4E9F-833F-479C-97D6-DDD5BCDC7779}"/>
    <cellStyle name="Vírgula 2 10 2 6 2 2 2 2" xfId="14979" xr:uid="{81B6D53F-C0EC-4479-B8C7-D33A3331B1C2}"/>
    <cellStyle name="Vírgula 2 10 2 6 2 2 2 2 2" xfId="30284" xr:uid="{94A347AF-8A6C-4070-BA52-A20CCB66BC53}"/>
    <cellStyle name="Vírgula 2 10 2 6 2 2 2 3" xfId="22662" xr:uid="{3F758483-BBEC-47BF-9F21-CFCB3C00781E}"/>
    <cellStyle name="Vírgula 2 10 2 6 2 2 3" xfId="5985" xr:uid="{C315B0A2-BA88-4CCD-8D62-70DDADB3F6C9}"/>
    <cellStyle name="Vírgula 2 10 2 6 2 2 3 2" xfId="13607" xr:uid="{68152599-E8F5-4EEA-9530-4FB25E3658F5}"/>
    <cellStyle name="Vírgula 2 10 2 6 2 2 3 2 2" xfId="28912" xr:uid="{38333C3F-28EC-42AD-9DF3-0869F8812DC2}"/>
    <cellStyle name="Vírgula 2 10 2 6 2 2 3 3" xfId="21290" xr:uid="{184213B5-FAC3-4BA1-863D-18490EE2E1EC}"/>
    <cellStyle name="Vírgula 2 10 2 6 2 2 4" xfId="12717" xr:uid="{8C56DF0B-115D-47D3-8C46-8706678994D8}"/>
    <cellStyle name="Vírgula 2 10 2 6 2 2 4 2" xfId="28022" xr:uid="{6A30C34F-1A7E-4C5C-BEEA-7311883A9550}"/>
    <cellStyle name="Vírgula 2 10 2 6 2 2 5" xfId="20400" xr:uid="{53903F0D-0523-4863-87ED-FFEF2670BBC1}"/>
    <cellStyle name="Vírgula 2 10 2 6 2 3" xfId="4798" xr:uid="{DF8DE0D1-598B-4D8D-925A-CCE3106FCB07}"/>
    <cellStyle name="Vírgula 2 10 2 6 2 3 2" xfId="6753" xr:uid="{1284EE6B-5923-4E7C-B176-386817DAAED2}"/>
    <cellStyle name="Vírgula 2 10 2 6 2 3 2 2" xfId="14375" xr:uid="{0A74835A-FACF-466E-A409-ABDD2A6AE2D8}"/>
    <cellStyle name="Vírgula 2 10 2 6 2 3 2 2 2" xfId="29680" xr:uid="{11DCD5BC-C350-4CA7-86D1-3A274619C4E9}"/>
    <cellStyle name="Vírgula 2 10 2 6 2 3 2 3" xfId="22058" xr:uid="{44247BFB-2311-4807-B6C2-BE62708F5577}"/>
    <cellStyle name="Vírgula 2 10 2 6 2 3 3" xfId="12420" xr:uid="{AA225353-25A5-4C41-AB4B-C530A8C4A61F}"/>
    <cellStyle name="Vírgula 2 10 2 6 2 3 3 2" xfId="27725" xr:uid="{2EFB8A71-C7FC-44C1-A598-5A44935D70E5}"/>
    <cellStyle name="Vírgula 2 10 2 6 2 3 4" xfId="20103" xr:uid="{D585B0F7-55CF-47B9-92BF-99DF95A7E2E3}"/>
    <cellStyle name="Vírgula 2 10 2 6 2 4" xfId="5466" xr:uid="{D3D961E4-25F6-40AF-A424-B900D1B75EF8}"/>
    <cellStyle name="Vírgula 2 10 2 6 2 4 2" xfId="13088" xr:uid="{BDFF4B53-1F55-4B4C-B0F4-064127A3618E}"/>
    <cellStyle name="Vírgula 2 10 2 6 2 4 2 2" xfId="28393" xr:uid="{47E71178-7679-4D44-92B7-85B7954531C1}"/>
    <cellStyle name="Vírgula 2 10 2 6 2 4 3" xfId="20771" xr:uid="{933F2D4B-9919-4617-87C2-45332E759FB3}"/>
    <cellStyle name="Vírgula 2 10 2 6 2 5" xfId="12175" xr:uid="{96E90CF8-8A3B-49CC-B124-6E1748540753}"/>
    <cellStyle name="Vírgula 2 10 2 6 2 5 2" xfId="27480" xr:uid="{8224A8DF-E6CA-4BEB-BE5F-CF8F8A9B082D}"/>
    <cellStyle name="Vírgula 2 10 2 6 2 6" xfId="19858" xr:uid="{12945CA7-715C-416E-8D0E-1FAB556A2FCD}"/>
    <cellStyle name="Vírgula 2 10 2 6 3" xfId="4975" xr:uid="{C106CFE2-089F-4D68-B5FB-3A7992D4BE26}"/>
    <cellStyle name="Vírgula 2 10 2 6 3 2" xfId="7072" xr:uid="{FAE3E6DB-8CC8-4650-8BF9-E823F4211A1C}"/>
    <cellStyle name="Vírgula 2 10 2 6 3 2 2" xfId="14694" xr:uid="{4FCF44AD-3FF8-43B0-BE00-1E928E36DCF0}"/>
    <cellStyle name="Vírgula 2 10 2 6 3 2 2 2" xfId="29999" xr:uid="{F9A1CF40-1D3A-4AB2-8129-4FF25504C722}"/>
    <cellStyle name="Vírgula 2 10 2 6 3 2 3" xfId="22377" xr:uid="{F4FC070D-63BD-4C09-970B-8FBC97DAB5EA}"/>
    <cellStyle name="Vírgula 2 10 2 6 3 3" xfId="5700" xr:uid="{45304B2D-8728-435A-9C43-746243E3C450}"/>
    <cellStyle name="Vírgula 2 10 2 6 3 3 2" xfId="13322" xr:uid="{F70E3530-5553-4EBA-920C-E340464EEE69}"/>
    <cellStyle name="Vírgula 2 10 2 6 3 3 2 2" xfId="28627" xr:uid="{F20B7762-85F7-4CD5-A389-2D4D40AB7919}"/>
    <cellStyle name="Vírgula 2 10 2 6 3 3 3" xfId="21005" xr:uid="{A74ED9BD-D0A9-47B5-A697-A627CE7D117C}"/>
    <cellStyle name="Vírgula 2 10 2 6 3 4" xfId="12597" xr:uid="{200A628C-4714-436D-B172-135AF2EFB961}"/>
    <cellStyle name="Vírgula 2 10 2 6 3 4 2" xfId="27902" xr:uid="{3FE1AA55-C657-44E7-B31A-E7E10EA7A503}"/>
    <cellStyle name="Vírgula 2 10 2 6 3 5" xfId="20280" xr:uid="{50D4B78E-8798-455C-A668-86EB45FC3166}"/>
    <cellStyle name="Vírgula 2 10 2 6 4" xfId="4670" xr:uid="{DBCE59E8-8124-4AFD-83CA-F01A86B40C5A}"/>
    <cellStyle name="Vírgula 2 10 2 6 4 2" xfId="6383" xr:uid="{55956BCE-7226-416B-B03F-0C7961085C85}"/>
    <cellStyle name="Vírgula 2 10 2 6 4 2 2" xfId="14005" xr:uid="{9E4A84AD-57FF-4A8D-A97B-7008D3489010}"/>
    <cellStyle name="Vírgula 2 10 2 6 4 2 2 2" xfId="29310" xr:uid="{CF8B6ADE-3891-4BC4-B130-F5C17EB1C56B}"/>
    <cellStyle name="Vírgula 2 10 2 6 4 2 3" xfId="21688" xr:uid="{5AB28447-1BCA-4F36-962A-04791506CF38}"/>
    <cellStyle name="Vírgula 2 10 2 6 4 3" xfId="12292" xr:uid="{9DD8BFCA-E606-41F4-9A9E-46A6AF379FC8}"/>
    <cellStyle name="Vírgula 2 10 2 6 4 3 2" xfId="27597" xr:uid="{B8E587D6-B927-4861-8641-42F8350582BF}"/>
    <cellStyle name="Vírgula 2 10 2 6 4 4" xfId="19975" xr:uid="{5A320104-7C06-4B68-97A7-F5F5A5B12B6D}"/>
    <cellStyle name="Vírgula 2 10 2 6 5" xfId="5289" xr:uid="{CAE1979E-8573-4A2D-A2B9-E06168D92656}"/>
    <cellStyle name="Vírgula 2 10 2 6 5 2" xfId="12911" xr:uid="{3FD7BFA6-C581-433E-9FA7-3CE1743D0100}"/>
    <cellStyle name="Vírgula 2 10 2 6 5 2 2" xfId="28216" xr:uid="{47B7C021-1972-4A71-AFFC-6823D1E47053}"/>
    <cellStyle name="Vírgula 2 10 2 6 5 3" xfId="20594" xr:uid="{D93A44F7-2BFC-4FDB-ACFC-D6009C5C2AE2}"/>
    <cellStyle name="Vírgula 2 10 2 6 6" xfId="12052" xr:uid="{EE7DA70A-44E4-45D4-96DF-72DFDD8EC949}"/>
    <cellStyle name="Vírgula 2 10 2 6 6 2" xfId="27357" xr:uid="{4043A784-1467-4097-8610-549FA55F0AED}"/>
    <cellStyle name="Vírgula 2 10 2 6 7" xfId="19735" xr:uid="{D6830979-3170-48B9-A439-AF3A83CD7741}"/>
    <cellStyle name="Vírgula 2 10 2 7" xfId="4421" xr:uid="{A82F6E1C-DF21-475C-BDEB-7A1CD557B3EA}"/>
    <cellStyle name="Vírgula 2 10 2 7 2" xfId="4545" xr:uid="{BC3460B9-A656-4717-875B-23E96A16348B}"/>
    <cellStyle name="Vírgula 2 10 2 7 2 2" xfId="5088" xr:uid="{BE6CF1F3-15AF-45EC-AB71-EDCE106FF8BF}"/>
    <cellStyle name="Vírgula 2 10 2 7 2 2 2" xfId="7330" xr:uid="{9DF869FE-007A-4B5C-B81B-85288E770593}"/>
    <cellStyle name="Vírgula 2 10 2 7 2 2 2 2" xfId="14952" xr:uid="{77998210-1316-4341-9ADE-D008124C20C5}"/>
    <cellStyle name="Vírgula 2 10 2 7 2 2 2 2 2" xfId="30257" xr:uid="{26F77243-8AA0-4BB0-9F5C-B4B55515C5C3}"/>
    <cellStyle name="Vírgula 2 10 2 7 2 2 2 3" xfId="22635" xr:uid="{4B9AE8AB-27D9-4DAA-ABE9-ABC0FBC6688F}"/>
    <cellStyle name="Vírgula 2 10 2 7 2 2 3" xfId="5958" xr:uid="{DF56D578-CCF7-4F5A-9635-8DD23F42E54F}"/>
    <cellStyle name="Vírgula 2 10 2 7 2 2 3 2" xfId="13580" xr:uid="{4E5DBB44-8FF9-437C-9F1B-5BE270AEF801}"/>
    <cellStyle name="Vírgula 2 10 2 7 2 2 3 2 2" xfId="28885" xr:uid="{36AC0D37-6AE0-43C0-B22E-887FE29FF311}"/>
    <cellStyle name="Vírgula 2 10 2 7 2 2 3 3" xfId="21263" xr:uid="{0D3DCB19-BBCF-482B-A16C-93CA034A4429}"/>
    <cellStyle name="Vírgula 2 10 2 7 2 2 4" xfId="12710" xr:uid="{8C55A56E-0848-486D-88C1-F42FDCC9F513}"/>
    <cellStyle name="Vírgula 2 10 2 7 2 2 4 2" xfId="28015" xr:uid="{5EC695ED-1015-43D4-BD77-9BDA82E0911C}"/>
    <cellStyle name="Vírgula 2 10 2 7 2 2 5" xfId="20393" xr:uid="{646880D0-E947-494A-A2F0-703C0EC41A45}"/>
    <cellStyle name="Vírgula 2 10 2 7 2 3" xfId="4791" xr:uid="{D52F9D9D-5725-4109-95BC-D4E102615A85}"/>
    <cellStyle name="Vírgula 2 10 2 7 2 3 2" xfId="6726" xr:uid="{947837E7-77D7-44A8-ABF2-2C99745539BD}"/>
    <cellStyle name="Vírgula 2 10 2 7 2 3 2 2" xfId="14348" xr:uid="{EDEF00CF-2E73-4460-88FE-F1916D2114D9}"/>
    <cellStyle name="Vírgula 2 10 2 7 2 3 2 2 2" xfId="29653" xr:uid="{FD52E877-991A-43B7-ABD2-70B05406773B}"/>
    <cellStyle name="Vírgula 2 10 2 7 2 3 2 3" xfId="22031" xr:uid="{148D52E3-CE4D-4E45-9DEF-8F1D16F61666}"/>
    <cellStyle name="Vírgula 2 10 2 7 2 3 3" xfId="12413" xr:uid="{1C35C8D2-E087-4D09-81BC-AD0D82D242FE}"/>
    <cellStyle name="Vírgula 2 10 2 7 2 3 3 2" xfId="27718" xr:uid="{5A7ABDC0-CC31-478A-AE9F-A1B551C7AF8E}"/>
    <cellStyle name="Vírgula 2 10 2 7 2 3 4" xfId="20096" xr:uid="{2F3F8CB6-3333-471E-83EC-D88135363C5C}"/>
    <cellStyle name="Vírgula 2 10 2 7 2 4" xfId="5459" xr:uid="{AEBBC914-D242-49D5-852C-AC762F736663}"/>
    <cellStyle name="Vírgula 2 10 2 7 2 4 2" xfId="13081" xr:uid="{E80362F8-1DCC-4190-848E-80AABF2DE4C5}"/>
    <cellStyle name="Vírgula 2 10 2 7 2 4 2 2" xfId="28386" xr:uid="{D55AE287-D171-458D-A16B-48E3D532203C}"/>
    <cellStyle name="Vírgula 2 10 2 7 2 4 3" xfId="20764" xr:uid="{5408CD68-12BE-439A-B512-0D0B3EE20143}"/>
    <cellStyle name="Vírgula 2 10 2 7 2 5" xfId="12168" xr:uid="{E5DE5296-9610-4882-A5DE-FAD62F618821}"/>
    <cellStyle name="Vírgula 2 10 2 7 2 5 2" xfId="27473" xr:uid="{3063F5BB-328E-4A96-864B-50A49BC62170}"/>
    <cellStyle name="Vírgula 2 10 2 7 2 6" xfId="19851" xr:uid="{BF5160F4-31A0-46E2-BE18-D83F23C2ADC1}"/>
    <cellStyle name="Vírgula 2 10 2 7 3" xfId="4968" xr:uid="{65258BCE-BF35-4813-9CCE-CB6185402D13}"/>
    <cellStyle name="Vírgula 2 10 2 7 3 2" xfId="7065" xr:uid="{D3693B16-CB62-4D27-ADC9-B6D0BAB6B7EC}"/>
    <cellStyle name="Vírgula 2 10 2 7 3 2 2" xfId="14687" xr:uid="{B50694EB-D3FD-4A7B-B3D2-B4CEEA509474}"/>
    <cellStyle name="Vírgula 2 10 2 7 3 2 2 2" xfId="29992" xr:uid="{00A7D54B-717D-4115-B38A-949B34DC0724}"/>
    <cellStyle name="Vírgula 2 10 2 7 3 2 3" xfId="22370" xr:uid="{40A72832-6EDB-48FB-9623-D43C10B85FBE}"/>
    <cellStyle name="Vírgula 2 10 2 7 3 3" xfId="5693" xr:uid="{5BFAD474-83D5-4355-BAE4-08AFE8757EDD}"/>
    <cellStyle name="Vírgula 2 10 2 7 3 3 2" xfId="13315" xr:uid="{E920A323-3003-46DD-BBF1-51E39909A63F}"/>
    <cellStyle name="Vírgula 2 10 2 7 3 3 2 2" xfId="28620" xr:uid="{92B107C1-E5A6-4BAC-B696-F11C11F05C00}"/>
    <cellStyle name="Vírgula 2 10 2 7 3 3 3" xfId="20998" xr:uid="{F4350A92-3BFC-4B59-BCBB-D6D632E7E3A7}"/>
    <cellStyle name="Vírgula 2 10 2 7 3 4" xfId="12590" xr:uid="{62CDA7A6-9B8B-455D-9CC1-12BC96ADFAB7}"/>
    <cellStyle name="Vírgula 2 10 2 7 3 4 2" xfId="27895" xr:uid="{0448D53B-ECFC-4E08-B543-490209A0B1EB}"/>
    <cellStyle name="Vírgula 2 10 2 7 3 5" xfId="20273" xr:uid="{47CF1692-8D7D-45E1-AE62-D56607D6CCF5}"/>
    <cellStyle name="Vírgula 2 10 2 7 4" xfId="4663" xr:uid="{903DBED9-4BE9-4BE0-813F-47D1CA334464}"/>
    <cellStyle name="Vírgula 2 10 2 7 4 2" xfId="6356" xr:uid="{F19995C6-0AE3-4B92-827B-64116E8F3DB2}"/>
    <cellStyle name="Vírgula 2 10 2 7 4 2 2" xfId="13978" xr:uid="{3C3093E6-97A2-4C9E-9695-5EABAC2A7D6C}"/>
    <cellStyle name="Vírgula 2 10 2 7 4 2 2 2" xfId="29283" xr:uid="{026D67F1-47BD-4515-A6EC-1844705FFCCC}"/>
    <cellStyle name="Vírgula 2 10 2 7 4 2 3" xfId="21661" xr:uid="{43D765AE-40CD-4001-9899-4933604A931E}"/>
    <cellStyle name="Vírgula 2 10 2 7 4 3" xfId="12285" xr:uid="{9D8A5C24-5E32-4AAD-9DE0-84BD7FC5DB0C}"/>
    <cellStyle name="Vírgula 2 10 2 7 4 3 2" xfId="27590" xr:uid="{8CD75CC2-8EB4-4DF6-86EE-6C3A4F062612}"/>
    <cellStyle name="Vírgula 2 10 2 7 4 4" xfId="19968" xr:uid="{8B73346C-0425-4A54-83CE-FD41C91A6DE6}"/>
    <cellStyle name="Vírgula 2 10 2 7 5" xfId="5282" xr:uid="{628D5CB8-FEEB-45B5-9562-A745DB93A72F}"/>
    <cellStyle name="Vírgula 2 10 2 7 5 2" xfId="12904" xr:uid="{183B652B-483A-448E-BB5A-7F0755F9986F}"/>
    <cellStyle name="Vírgula 2 10 2 7 5 2 2" xfId="28209" xr:uid="{B0CBF9B9-A9F1-40AA-BCB8-6A3F6850EB8C}"/>
    <cellStyle name="Vírgula 2 10 2 7 5 3" xfId="20587" xr:uid="{0C6DC338-5B90-4A44-B439-9442BFE8A8C8}"/>
    <cellStyle name="Vírgula 2 10 2 7 6" xfId="12047" xr:uid="{237EF7F2-2EBA-4883-8041-09C33C9365C6}"/>
    <cellStyle name="Vírgula 2 10 2 7 6 2" xfId="27352" xr:uid="{C1E16B29-7DA8-4896-974D-93E1485DB382}"/>
    <cellStyle name="Vírgula 2 10 2 7 7" xfId="19730" xr:uid="{6BDC9B84-2FAF-42B5-A5E9-EBED473A3880}"/>
    <cellStyle name="Vírgula 2 10 2 8" xfId="4461" xr:uid="{559002AE-192D-49F9-9BC2-73A89B756845}"/>
    <cellStyle name="Vírgula 2 10 2 8 2" xfId="4589" xr:uid="{4085A07A-DBD2-48AC-A9A9-281D3D572C19}"/>
    <cellStyle name="Vírgula 2 10 2 8 2 2" xfId="5181" xr:uid="{F06DBB4F-73D4-43F7-A986-AF1208498FFF}"/>
    <cellStyle name="Vírgula 2 10 2 8 2 2 2" xfId="7493" xr:uid="{C9562AA6-CD45-4152-BA41-8813F2808037}"/>
    <cellStyle name="Vírgula 2 10 2 8 2 2 2 2" xfId="15115" xr:uid="{9A02B67F-235B-4C86-B4E8-C136AA00C3BF}"/>
    <cellStyle name="Vírgula 2 10 2 8 2 2 2 2 2" xfId="30420" xr:uid="{7BC1DDAC-5AD4-4BD4-BA35-BE0311099F7D}"/>
    <cellStyle name="Vírgula 2 10 2 8 2 2 2 3" xfId="22798" xr:uid="{8A509746-59F3-42C4-B93F-53C5F71CB3D7}"/>
    <cellStyle name="Vírgula 2 10 2 8 2 2 3" xfId="6121" xr:uid="{DC528913-1EC2-47DB-B54C-AE3B2386E07E}"/>
    <cellStyle name="Vírgula 2 10 2 8 2 2 3 2" xfId="13743" xr:uid="{99A5E44B-F9E1-4FC3-AF51-5ECCCEEB3DA3}"/>
    <cellStyle name="Vírgula 2 10 2 8 2 2 3 2 2" xfId="29048" xr:uid="{5A918A0F-0756-42FD-AC6A-1FF37A926737}"/>
    <cellStyle name="Vírgula 2 10 2 8 2 2 3 3" xfId="21426" xr:uid="{EAF98AF7-DB0B-4984-8500-F39C6BF9DB8D}"/>
    <cellStyle name="Vírgula 2 10 2 8 2 2 4" xfId="12803" xr:uid="{E45CC3F3-A556-4F41-B9AA-0CDF9F5DD001}"/>
    <cellStyle name="Vírgula 2 10 2 8 2 2 4 2" xfId="28108" xr:uid="{490D2027-1A15-44BE-AF2C-50D9459E39C8}"/>
    <cellStyle name="Vírgula 2 10 2 8 2 2 5" xfId="20486" xr:uid="{4C6A9A40-6803-4C67-B379-EC3D89BB747D}"/>
    <cellStyle name="Vírgula 2 10 2 8 2 3" xfId="4884" xr:uid="{520401D1-123B-41AD-A3D1-C1F8BE8C31D1}"/>
    <cellStyle name="Vírgula 2 10 2 8 2 3 2" xfId="6889" xr:uid="{F7261BB8-72A0-4F57-AA37-10148C3D7CE1}"/>
    <cellStyle name="Vírgula 2 10 2 8 2 3 2 2" xfId="14511" xr:uid="{31CCDF36-A00A-4AFA-9A74-15246C9B7FEB}"/>
    <cellStyle name="Vírgula 2 10 2 8 2 3 2 2 2" xfId="29816" xr:uid="{5DE894C9-E47E-45BB-86BF-72FD3F2DE383}"/>
    <cellStyle name="Vírgula 2 10 2 8 2 3 2 3" xfId="22194" xr:uid="{DCDDA626-D8C2-47FA-9794-C22931136313}"/>
    <cellStyle name="Vírgula 2 10 2 8 2 3 3" xfId="12506" xr:uid="{F007AF25-7E94-4A1D-8CA0-C3B6F53F6F3A}"/>
    <cellStyle name="Vírgula 2 10 2 8 2 3 3 2" xfId="27811" xr:uid="{28962C77-96C0-45C9-90B6-8813F1BB38DA}"/>
    <cellStyle name="Vírgula 2 10 2 8 2 3 4" xfId="20189" xr:uid="{2E0076F3-355B-4D4C-8AB3-1E7CB3F9191A}"/>
    <cellStyle name="Vírgula 2 10 2 8 2 4" xfId="5552" xr:uid="{E628C01B-F1B9-4E98-A2D1-16E21472A87D}"/>
    <cellStyle name="Vírgula 2 10 2 8 2 4 2" xfId="13174" xr:uid="{C4E410B7-C5B9-4849-A752-AC11FF96AA36}"/>
    <cellStyle name="Vírgula 2 10 2 8 2 4 2 2" xfId="28479" xr:uid="{6963BBFB-EB42-43DC-A46F-FFB6C10A99FE}"/>
    <cellStyle name="Vírgula 2 10 2 8 2 4 3" xfId="20857" xr:uid="{1C2798AF-4D3F-46E9-8294-D8A589E41D41}"/>
    <cellStyle name="Vírgula 2 10 2 8 2 5" xfId="12212" xr:uid="{06C195C9-DB82-49E5-A40C-EF92709468B9}"/>
    <cellStyle name="Vírgula 2 10 2 8 2 5 2" xfId="27517" xr:uid="{70E2911E-CF1E-491E-971F-CE43F0FCB7FC}"/>
    <cellStyle name="Vírgula 2 10 2 8 2 6" xfId="19895" xr:uid="{40B6C330-A3C1-4CF2-8B03-47097CE56A87}"/>
    <cellStyle name="Vírgula 2 10 2 8 3" xfId="5012" xr:uid="{ABBB6A9E-C265-44B7-81E9-E68ED4B1DEB6}"/>
    <cellStyle name="Vírgula 2 10 2 8 3 2" xfId="7159" xr:uid="{B8C2C304-6709-433C-A769-11BCCBE96690}"/>
    <cellStyle name="Vírgula 2 10 2 8 3 2 2" xfId="14781" xr:uid="{566CE16D-6ACF-40AE-9B75-A43AA4D84A94}"/>
    <cellStyle name="Vírgula 2 10 2 8 3 2 2 2" xfId="30086" xr:uid="{9F77F318-D367-4CFB-AB12-23EA8306D466}"/>
    <cellStyle name="Vírgula 2 10 2 8 3 2 3" xfId="22464" xr:uid="{2548B623-8278-48C1-A26C-592D439B98D1}"/>
    <cellStyle name="Vírgula 2 10 2 8 3 3" xfId="5787" xr:uid="{0ABD0F4F-EF3A-4176-A1DE-D68B0E2329B0}"/>
    <cellStyle name="Vírgula 2 10 2 8 3 3 2" xfId="13409" xr:uid="{C6D5A6D9-DDDE-4D42-9C46-00BCBA4C1C22}"/>
    <cellStyle name="Vírgula 2 10 2 8 3 3 2 2" xfId="28714" xr:uid="{7AE410BF-470B-4310-A47E-86DE7690BABF}"/>
    <cellStyle name="Vírgula 2 10 2 8 3 3 3" xfId="21092" xr:uid="{3C855350-2607-40EF-8D6B-76AF3FC10188}"/>
    <cellStyle name="Vírgula 2 10 2 8 3 4" xfId="12634" xr:uid="{4B11A463-1389-4C57-B5E1-EC82B35A74BB}"/>
    <cellStyle name="Vírgula 2 10 2 8 3 4 2" xfId="27939" xr:uid="{0AC4E547-24E1-42A3-B7AF-656177A151CC}"/>
    <cellStyle name="Vírgula 2 10 2 8 3 5" xfId="20317" xr:uid="{C34915AF-3239-4804-9179-C0F87B0B7F2F}"/>
    <cellStyle name="Vírgula 2 10 2 8 4" xfId="4707" xr:uid="{51B9C637-7625-4292-9089-935C50F3DFAD}"/>
    <cellStyle name="Vírgula 2 10 2 8 4 2" xfId="6519" xr:uid="{E82B807E-9912-4BE7-9F05-7D06D8FC4563}"/>
    <cellStyle name="Vírgula 2 10 2 8 4 2 2" xfId="14141" xr:uid="{F7EC9FE3-99C6-4926-9F23-8C8A994D2F01}"/>
    <cellStyle name="Vírgula 2 10 2 8 4 2 2 2" xfId="29446" xr:uid="{69833995-FB47-437D-9E05-B0AE2403392F}"/>
    <cellStyle name="Vírgula 2 10 2 8 4 2 3" xfId="21824" xr:uid="{30823201-4191-4A0E-9777-A8E27E417F99}"/>
    <cellStyle name="Vírgula 2 10 2 8 4 3" xfId="12329" xr:uid="{0F6D8A01-04AB-4968-9493-D53B18F424B3}"/>
    <cellStyle name="Vírgula 2 10 2 8 4 3 2" xfId="27634" xr:uid="{8A4EFCAB-4EF2-4CD2-8415-1D25199D064F}"/>
    <cellStyle name="Vírgula 2 10 2 8 4 4" xfId="20012" xr:uid="{AC8F33DB-3839-485D-8E37-3826BF6FDD11}"/>
    <cellStyle name="Vírgula 2 10 2 8 5" xfId="5327" xr:uid="{25C20E33-D59E-4C1E-9F56-EAC10BDDB24F}"/>
    <cellStyle name="Vírgula 2 10 2 8 5 2" xfId="12949" xr:uid="{B6B9BDBF-1910-4ACC-A45D-53198694050A}"/>
    <cellStyle name="Vírgula 2 10 2 8 5 2 2" xfId="28254" xr:uid="{79E9DBD6-EEE9-4727-AFA5-1B3AEA4F8917}"/>
    <cellStyle name="Vírgula 2 10 2 8 5 3" xfId="20632" xr:uid="{60179D26-2229-4ACA-9D42-D3B520DA039F}"/>
    <cellStyle name="Vírgula 2 10 2 8 6" xfId="12087" xr:uid="{F1727DB8-354C-4945-9C9C-FA49E71F18A2}"/>
    <cellStyle name="Vírgula 2 10 2 8 6 2" xfId="27392" xr:uid="{245D2B58-AAA0-4675-B5A0-C4061AD01CFC}"/>
    <cellStyle name="Vírgula 2 10 2 8 7" xfId="19770" xr:uid="{167E4277-0F55-4A76-953A-88D5B6BBE615}"/>
    <cellStyle name="Vírgula 2 10 2 9" xfId="4496" xr:uid="{4C896DE9-F194-4E78-AE3C-CC92E24CFC14}"/>
    <cellStyle name="Vírgula 2 10 2 9 2" xfId="4600" xr:uid="{13518084-DB99-48CA-87FD-E5B8F451CC6F}"/>
    <cellStyle name="Vírgula 2 10 2 9 2 2" xfId="5199" xr:uid="{7C0B5CA6-F112-4F76-8756-924B614527D1}"/>
    <cellStyle name="Vírgula 2 10 2 9 2 2 2" xfId="7523" xr:uid="{59D3B12F-E8D9-4435-B689-C534B5DB6FE1}"/>
    <cellStyle name="Vírgula 2 10 2 9 2 2 2 2" xfId="15145" xr:uid="{ACDBD506-3147-4531-A047-DEC87FCAC2DF}"/>
    <cellStyle name="Vírgula 2 10 2 9 2 2 2 2 2" xfId="30450" xr:uid="{21E26462-ED8F-4043-AD51-B248F8A75C8F}"/>
    <cellStyle name="Vírgula 2 10 2 9 2 2 2 3" xfId="22828" xr:uid="{DA8694CE-D86B-40D7-AD37-ED936791A19F}"/>
    <cellStyle name="Vírgula 2 10 2 9 2 2 3" xfId="6151" xr:uid="{557B5906-C2FD-406F-AB0F-A001EFF93281}"/>
    <cellStyle name="Vírgula 2 10 2 9 2 2 3 2" xfId="13773" xr:uid="{FF6FF594-F531-4153-BB1F-E1AA24A56912}"/>
    <cellStyle name="Vírgula 2 10 2 9 2 2 3 2 2" xfId="29078" xr:uid="{ED51DD3A-B2E5-4AE2-BB56-844136FD3ED9}"/>
    <cellStyle name="Vírgula 2 10 2 9 2 2 3 3" xfId="21456" xr:uid="{35635680-9826-42D7-9654-623F98CAE421}"/>
    <cellStyle name="Vírgula 2 10 2 9 2 2 4" xfId="12821" xr:uid="{177184DB-C956-4383-AFE4-2AB29555FA7B}"/>
    <cellStyle name="Vírgula 2 10 2 9 2 2 4 2" xfId="28126" xr:uid="{A436DBF5-7057-47F6-BA00-151BF60AA035}"/>
    <cellStyle name="Vírgula 2 10 2 9 2 2 5" xfId="20504" xr:uid="{8D05157B-26C2-4D53-9350-FFDF4BC8A268}"/>
    <cellStyle name="Vírgula 2 10 2 9 2 3" xfId="4902" xr:uid="{F94296CA-2444-4BA9-A99E-38D2D6C7C330}"/>
    <cellStyle name="Vírgula 2 10 2 9 2 3 2" xfId="6919" xr:uid="{E2D46B4F-0D1E-4D29-A290-DBE4987CDEFD}"/>
    <cellStyle name="Vírgula 2 10 2 9 2 3 2 2" xfId="14541" xr:uid="{36C6155C-E4DE-4A26-A646-F37A7940E68D}"/>
    <cellStyle name="Vírgula 2 10 2 9 2 3 2 2 2" xfId="29846" xr:uid="{86E951BB-A04C-4A05-89F3-37FC529CFDED}"/>
    <cellStyle name="Vírgula 2 10 2 9 2 3 2 3" xfId="22224" xr:uid="{559A1E07-D03F-4995-BE18-FC4B795CA9B6}"/>
    <cellStyle name="Vírgula 2 10 2 9 2 3 3" xfId="12524" xr:uid="{890E3602-A06B-44B6-996A-FA5FF7ECE65F}"/>
    <cellStyle name="Vírgula 2 10 2 9 2 3 3 2" xfId="27829" xr:uid="{FABCF492-32D7-4E8D-9A65-D071F6CFBD92}"/>
    <cellStyle name="Vírgula 2 10 2 9 2 3 4" xfId="20207" xr:uid="{88334EAB-28C5-44B1-A870-EA4E8662D913}"/>
    <cellStyle name="Vírgula 2 10 2 9 2 4" xfId="5570" xr:uid="{3C81BA94-C894-477B-9C59-182EF0DE1038}"/>
    <cellStyle name="Vírgula 2 10 2 9 2 4 2" xfId="13192" xr:uid="{406179F6-F1FC-4156-9FC6-F7C4D2D3933E}"/>
    <cellStyle name="Vírgula 2 10 2 9 2 4 2 2" xfId="28497" xr:uid="{A637C6DA-9C2E-4675-866D-70C6694C293F}"/>
    <cellStyle name="Vírgula 2 10 2 9 2 4 3" xfId="20875" xr:uid="{77AC3866-5FE5-4E8C-B103-F82B288041EF}"/>
    <cellStyle name="Vírgula 2 10 2 9 2 5" xfId="12222" xr:uid="{E25AA05E-B130-4A00-9BB1-B3B6E34F454B}"/>
    <cellStyle name="Vírgula 2 10 2 9 2 5 2" xfId="27527" xr:uid="{08FA651E-1A47-406D-925C-8F3AA71E103E}"/>
    <cellStyle name="Vírgula 2 10 2 9 2 6" xfId="19905" xr:uid="{35CB3D9D-AA06-4ADF-9071-9E67344F8612}"/>
    <cellStyle name="Vírgula 2 10 2 9 3" xfId="5022" xr:uid="{EE31103E-4C1F-48B0-A25B-42917F35FD63}"/>
    <cellStyle name="Vírgula 2 10 2 9 3 2" xfId="7177" xr:uid="{2E8C4809-758F-4B58-8CDD-DBE1E7797823}"/>
    <cellStyle name="Vírgula 2 10 2 9 3 2 2" xfId="14799" xr:uid="{61BE5B65-8D39-4ABB-B5EC-725D80B79EDA}"/>
    <cellStyle name="Vírgula 2 10 2 9 3 2 2 2" xfId="30104" xr:uid="{60E04231-830C-4A5B-B0D2-D3B10824C769}"/>
    <cellStyle name="Vírgula 2 10 2 9 3 2 3" xfId="22482" xr:uid="{3C734FEE-E767-4AA1-9782-81E1833F219E}"/>
    <cellStyle name="Vírgula 2 10 2 9 3 3" xfId="5805" xr:uid="{D317FA5C-CF6B-4BF3-B723-5F90C822A85C}"/>
    <cellStyle name="Vírgula 2 10 2 9 3 3 2" xfId="13427" xr:uid="{AF288B16-18E8-4692-A7B6-E81125D4C4EC}"/>
    <cellStyle name="Vírgula 2 10 2 9 3 3 2 2" xfId="28732" xr:uid="{0780987C-01E0-4D6E-838A-95C003C0176C}"/>
    <cellStyle name="Vírgula 2 10 2 9 3 3 3" xfId="21110" xr:uid="{E977696A-AD74-472F-886C-C00D4D7D92A3}"/>
    <cellStyle name="Vírgula 2 10 2 9 3 4" xfId="12644" xr:uid="{49A02ADE-58A9-4981-BAFA-672368D3E46C}"/>
    <cellStyle name="Vírgula 2 10 2 9 3 4 2" xfId="27949" xr:uid="{9BABFD0E-AC43-4516-B05A-0BFED8693F40}"/>
    <cellStyle name="Vírgula 2 10 2 9 3 5" xfId="20327" xr:uid="{8371B66B-ACCF-4680-A1E1-1B4CD32C4895}"/>
    <cellStyle name="Vírgula 2 10 2 9 4" xfId="4717" xr:uid="{A9E3ACD1-5E06-46D3-BD5E-CE7584E9920A}"/>
    <cellStyle name="Vírgula 2 10 2 9 4 2" xfId="6549" xr:uid="{79B2C7FB-A70F-436D-B294-D64A9EC21947}"/>
    <cellStyle name="Vírgula 2 10 2 9 4 2 2" xfId="14171" xr:uid="{F5737090-CFDC-4627-BA46-9F54F4EBDC22}"/>
    <cellStyle name="Vírgula 2 10 2 9 4 2 2 2" xfId="29476" xr:uid="{647B36F6-5BBC-4286-AB5E-964C60889BD2}"/>
    <cellStyle name="Vírgula 2 10 2 9 4 2 3" xfId="21854" xr:uid="{87A563C2-A4B4-472F-B71E-67B8D077FFE5}"/>
    <cellStyle name="Vírgula 2 10 2 9 4 3" xfId="12339" xr:uid="{E5F03C07-6950-4782-B469-A96C7CF028CC}"/>
    <cellStyle name="Vírgula 2 10 2 9 4 3 2" xfId="27644" xr:uid="{29D04093-754D-45F1-81E4-B501114181B1}"/>
    <cellStyle name="Vírgula 2 10 2 9 4 4" xfId="20022" xr:uid="{BF5D15E8-0E65-4273-B786-F6B615E2E665}"/>
    <cellStyle name="Vírgula 2 10 2 9 5" xfId="5337" xr:uid="{A1F24255-810B-4AB1-8517-4D74EA70C8B2}"/>
    <cellStyle name="Vírgula 2 10 2 9 5 2" xfId="12959" xr:uid="{7AEFE077-C572-4963-81D6-063FD6FFE06B}"/>
    <cellStyle name="Vírgula 2 10 2 9 5 2 2" xfId="28264" xr:uid="{8A28E356-30A9-46B5-AFBF-AFF9BE37BF2B}"/>
    <cellStyle name="Vírgula 2 10 2 9 5 3" xfId="20642" xr:uid="{EDB68238-5158-43A4-911E-449657D3BF78}"/>
    <cellStyle name="Vírgula 2 10 2 9 6" xfId="12119" xr:uid="{865C736C-4BF4-42BD-9F4A-F76383A6BD4F}"/>
    <cellStyle name="Vírgula 2 10 2 9 6 2" xfId="27424" xr:uid="{3B9D25A9-60AD-4F10-95BF-3DAE156D683F}"/>
    <cellStyle name="Vírgula 2 10 2 9 7" xfId="19802" xr:uid="{56C2C415-B95F-4744-837E-B1232186045A}"/>
    <cellStyle name="Vírgula 2 10 3" xfId="2346" xr:uid="{05111A99-8FCB-4658-83C6-99594B59F778}"/>
    <cellStyle name="Vírgula 2 10 3 2" xfId="3314" xr:uid="{588980C4-AEC0-4F72-8966-CC92810966EB}"/>
    <cellStyle name="Vírgula 2 10 3 2 2" xfId="4556" xr:uid="{B49F28D9-E05C-464F-9778-7C975EA9C161}"/>
    <cellStyle name="Vírgula 2 10 3 2 2 2" xfId="5099" xr:uid="{A111B11D-53A6-41FA-9CDA-CB8F0EF93B9D}"/>
    <cellStyle name="Vírgula 2 10 3 2 2 2 2" xfId="7371" xr:uid="{040020B8-5750-465A-8222-220AEE1DD733}"/>
    <cellStyle name="Vírgula 2 10 3 2 2 2 2 2" xfId="14993" xr:uid="{7EB802D1-D5EE-44F2-BC11-3A00A3146A66}"/>
    <cellStyle name="Vírgula 2 10 3 2 2 2 2 2 2" xfId="30298" xr:uid="{4FC3B4FB-D04F-4025-96FF-53AEE2F47911}"/>
    <cellStyle name="Vírgula 2 10 3 2 2 2 2 3" xfId="22676" xr:uid="{85D3EE20-237D-44F6-9C5A-C82EF7E96A67}"/>
    <cellStyle name="Vírgula 2 10 3 2 2 2 3" xfId="5999" xr:uid="{ED504499-E813-4C5B-B8E9-2A9F07FC6F48}"/>
    <cellStyle name="Vírgula 2 10 3 2 2 2 3 2" xfId="13621" xr:uid="{FBDABD3C-92F1-48D5-A8BE-382A21888AE5}"/>
    <cellStyle name="Vírgula 2 10 3 2 2 2 3 2 2" xfId="28926" xr:uid="{C49D3A66-AED5-4FFC-A713-24B5406614E2}"/>
    <cellStyle name="Vírgula 2 10 3 2 2 2 3 3" xfId="21304" xr:uid="{8CB94386-79BC-46E8-A9FF-33EA45CD599E}"/>
    <cellStyle name="Vírgula 2 10 3 2 2 2 4" xfId="12721" xr:uid="{1F988B49-25DC-47D1-B379-30A5377E3AE2}"/>
    <cellStyle name="Vírgula 2 10 3 2 2 2 4 2" xfId="28026" xr:uid="{58AE4E36-E682-40E1-81BE-C2582CA44A08}"/>
    <cellStyle name="Vírgula 2 10 3 2 2 2 5" xfId="20404" xr:uid="{51CF8B3C-813A-49AF-83D4-B2FDD8C39183}"/>
    <cellStyle name="Vírgula 2 10 3 2 2 3" xfId="4802" xr:uid="{2BAFAA70-FA64-416A-8E90-B5A62368CBDE}"/>
    <cellStyle name="Vírgula 2 10 3 2 2 3 2" xfId="6767" xr:uid="{A963591D-1671-4E09-A9B5-7660AD8B0128}"/>
    <cellStyle name="Vírgula 2 10 3 2 2 3 2 2" xfId="14389" xr:uid="{1F2809E7-B82D-4C5A-94D4-902B4EF84FCC}"/>
    <cellStyle name="Vírgula 2 10 3 2 2 3 2 2 2" xfId="29694" xr:uid="{3D517A50-4321-42EC-9E6F-A3316B81BBEF}"/>
    <cellStyle name="Vírgula 2 10 3 2 2 3 2 3" xfId="22072" xr:uid="{1003C184-1864-4D06-98D9-5AD4D202C730}"/>
    <cellStyle name="Vírgula 2 10 3 2 2 3 3" xfId="12424" xr:uid="{A686E4AA-6191-4FE8-B133-9E088B009E21}"/>
    <cellStyle name="Vírgula 2 10 3 2 2 3 3 2" xfId="27729" xr:uid="{60370C46-F131-4EF8-B45E-427E4749BEAF}"/>
    <cellStyle name="Vírgula 2 10 3 2 2 3 4" xfId="20107" xr:uid="{F35AB97F-42AB-4F85-B65C-7D9EBAB1C1C0}"/>
    <cellStyle name="Vírgula 2 10 3 2 2 4" xfId="5470" xr:uid="{9D1053D0-0729-4653-B143-D593A60B8AC7}"/>
    <cellStyle name="Vírgula 2 10 3 2 2 4 2" xfId="13092" xr:uid="{CC5ED9E9-1A50-4954-BBE8-62A53851990F}"/>
    <cellStyle name="Vírgula 2 10 3 2 2 4 2 2" xfId="28397" xr:uid="{3F516A66-3787-4CB0-A484-7C479073D4A2}"/>
    <cellStyle name="Vírgula 2 10 3 2 2 4 3" xfId="20775" xr:uid="{B441D116-CDBF-4C13-B95C-8358BCC2C147}"/>
    <cellStyle name="Vírgula 2 10 3 2 2 5" xfId="12179" xr:uid="{EC59D1F9-3EFC-4FFA-B693-76BF0D321A97}"/>
    <cellStyle name="Vírgula 2 10 3 2 2 5 2" xfId="27484" xr:uid="{E8F710C3-F115-4875-9B66-51730A8F0D33}"/>
    <cellStyle name="Vírgula 2 10 3 2 2 6" xfId="19862" xr:uid="{64C49909-27E0-4999-809F-DEBEB1383592}"/>
    <cellStyle name="Vírgula 2 10 3 2 3" xfId="4979" xr:uid="{168867E8-02FD-4535-8206-E5BC20810327}"/>
    <cellStyle name="Vírgula 2 10 3 2 3 2" xfId="7076" xr:uid="{03A83673-5658-4A56-A9B8-F09547067718}"/>
    <cellStyle name="Vírgula 2 10 3 2 3 2 2" xfId="14698" xr:uid="{63BD2B9A-61DD-437D-801A-24D793D53BAE}"/>
    <cellStyle name="Vírgula 2 10 3 2 3 2 2 2" xfId="30003" xr:uid="{D7BA7D07-352A-4BBD-B062-21884245A229}"/>
    <cellStyle name="Vírgula 2 10 3 2 3 2 3" xfId="22381" xr:uid="{A5B36A9F-56D5-491E-A4AD-CAC7E8B4189B}"/>
    <cellStyle name="Vírgula 2 10 3 2 3 3" xfId="5704" xr:uid="{D0CD06C9-972A-4CB0-9558-04D6491A6382}"/>
    <cellStyle name="Vírgula 2 10 3 2 3 3 2" xfId="13326" xr:uid="{85F14A98-9112-42A6-970F-B6844CFAE451}"/>
    <cellStyle name="Vírgula 2 10 3 2 3 3 2 2" xfId="28631" xr:uid="{505C6A99-3DBD-47F8-B7FD-A5A9450A8150}"/>
    <cellStyle name="Vírgula 2 10 3 2 3 3 3" xfId="21009" xr:uid="{8498CA22-E892-4FF7-8D9B-5AA166E00E13}"/>
    <cellStyle name="Vírgula 2 10 3 2 3 4" xfId="12601" xr:uid="{2958EF97-2345-4F17-916F-CE1FF3CDF732}"/>
    <cellStyle name="Vírgula 2 10 3 2 3 4 2" xfId="27906" xr:uid="{7C617CF1-1003-48D7-BD27-1E8E02A13011}"/>
    <cellStyle name="Vírgula 2 10 3 2 3 5" xfId="20284" xr:uid="{06AE885B-9921-4E49-86D4-B52602E5B3C5}"/>
    <cellStyle name="Vírgula 2 10 3 2 4" xfId="4674" xr:uid="{592DEAF8-4282-4924-B4B2-05F3A0C81AF1}"/>
    <cellStyle name="Vírgula 2 10 3 2 4 2" xfId="6397" xr:uid="{22203956-D045-45D9-8E03-2102301134B8}"/>
    <cellStyle name="Vírgula 2 10 3 2 4 2 2" xfId="14019" xr:uid="{4CF0A4DD-5CF0-4D48-B5C5-AC8EAE460553}"/>
    <cellStyle name="Vírgula 2 10 3 2 4 2 2 2" xfId="29324" xr:uid="{CEBBBCEC-4B5D-47DC-9979-C807271D61A5}"/>
    <cellStyle name="Vírgula 2 10 3 2 4 2 3" xfId="21702" xr:uid="{8FF563DC-5694-4D28-A9AC-DBEB299F7E11}"/>
    <cellStyle name="Vírgula 2 10 3 2 4 3" xfId="12296" xr:uid="{716EA4CE-36C6-4477-93DB-C7AF50DC8D58}"/>
    <cellStyle name="Vírgula 2 10 3 2 4 3 2" xfId="27601" xr:uid="{9CD301BA-F15F-4569-90CE-57A8CD69DB3E}"/>
    <cellStyle name="Vírgula 2 10 3 2 4 4" xfId="19979" xr:uid="{A82D1F42-EAEC-4681-A62C-73112C927F92}"/>
    <cellStyle name="Vírgula 2 10 3 2 5" xfId="5293" xr:uid="{A3F2EAB7-4804-4C0A-89CD-696EA8BE6A84}"/>
    <cellStyle name="Vírgula 2 10 3 2 5 2" xfId="12915" xr:uid="{CBD00B76-9FEA-439A-AD15-984A6CC7D06D}"/>
    <cellStyle name="Vírgula 2 10 3 2 5 2 2" xfId="28220" xr:uid="{067E2DCA-6767-44CC-AEFB-FC4E56E8BAF6}"/>
    <cellStyle name="Vírgula 2 10 3 2 5 3" xfId="20598" xr:uid="{62225B7C-0108-4B7D-9979-AC550FC1BFD0}"/>
    <cellStyle name="Vírgula 2 10 3 2 6" xfId="10946" xr:uid="{F83E921F-E527-4103-ADDF-50484F66404D}"/>
    <cellStyle name="Vírgula 2 10 3 2 6 2" xfId="26251" xr:uid="{FA0105F1-E87C-49D7-A3F2-9C6D737B8A33}"/>
    <cellStyle name="Vírgula 2 10 3 2 7" xfId="18629" xr:uid="{504CB189-8C60-44DC-8520-8B3B0903D70E}"/>
    <cellStyle name="Vírgula 2 10 3 3" xfId="4282" xr:uid="{570C3C33-1C58-42BA-B91E-4BC728BFFE7D}"/>
    <cellStyle name="Vírgula 2 10 3 3 2" xfId="5049" xr:uid="{987E2B1D-62E1-412C-94E9-FC56F86C324C}"/>
    <cellStyle name="Vírgula 2 10 3 3 2 2" xfId="7221" xr:uid="{CEB0F577-64D3-4CBC-8295-9274D2D83F5F}"/>
    <cellStyle name="Vírgula 2 10 3 3 2 2 2" xfId="14843" xr:uid="{4366AF00-9B61-4B8E-AB5B-A8DC4665D475}"/>
    <cellStyle name="Vírgula 2 10 3 3 2 2 2 2" xfId="30148" xr:uid="{74194DF4-22CB-40FF-8070-5F4F581E58A6}"/>
    <cellStyle name="Vírgula 2 10 3 3 2 2 3" xfId="22526" xr:uid="{719D04AE-B298-4E67-A59F-5939ADCBE52F}"/>
    <cellStyle name="Vírgula 2 10 3 3 2 3" xfId="5849" xr:uid="{813885BD-0FA3-47C6-9F2F-6434F62B976D}"/>
    <cellStyle name="Vírgula 2 10 3 3 2 3 2" xfId="13471" xr:uid="{9F895D2C-5F60-4BD3-8755-9B334957E82B}"/>
    <cellStyle name="Vírgula 2 10 3 3 2 3 2 2" xfId="28776" xr:uid="{3750B34D-8120-44DB-B49F-2BAEF39E38CE}"/>
    <cellStyle name="Vírgula 2 10 3 3 2 3 3" xfId="21154" xr:uid="{15C56A2B-FA6A-46E9-B844-508C91D20DA6}"/>
    <cellStyle name="Vírgula 2 10 3 3 2 4" xfId="12671" xr:uid="{8E8AF331-7214-4FDA-A659-0925C1A65C81}"/>
    <cellStyle name="Vírgula 2 10 3 3 2 4 2" xfId="27976" xr:uid="{3EEFA380-23C9-4108-BA4E-861777F2DA4D}"/>
    <cellStyle name="Vírgula 2 10 3 3 2 5" xfId="20354" xr:uid="{F5C61B0C-41ED-4D26-BE09-9C014BA137A8}"/>
    <cellStyle name="Vírgula 2 10 3 3 3" xfId="4752" xr:uid="{705E19BD-E918-411A-8776-E71ECC8F24F4}"/>
    <cellStyle name="Vírgula 2 10 3 3 3 2" xfId="6616" xr:uid="{C21A2DA9-7C82-4461-A379-C694F46684C8}"/>
    <cellStyle name="Vírgula 2 10 3 3 3 2 2" xfId="14238" xr:uid="{307C9150-2BDF-45FB-803E-D07E6ECD9A49}"/>
    <cellStyle name="Vírgula 2 10 3 3 3 2 2 2" xfId="29543" xr:uid="{EDEB85DA-DCB3-4C1A-AA90-55EF0C7D6813}"/>
    <cellStyle name="Vírgula 2 10 3 3 3 2 3" xfId="21921" xr:uid="{A5597C01-954C-4B77-9596-E7FB4DC241F8}"/>
    <cellStyle name="Vírgula 2 10 3 3 3 3" xfId="12374" xr:uid="{4352140F-35B1-4C2C-A376-1CCE0B3BBB30}"/>
    <cellStyle name="Vírgula 2 10 3 3 3 3 2" xfId="27679" xr:uid="{00493760-98AA-4158-8F8B-48051586E0F9}"/>
    <cellStyle name="Vírgula 2 10 3 3 3 4" xfId="20057" xr:uid="{314D3FDE-1B2F-42C0-87B0-B44417555A96}"/>
    <cellStyle name="Vírgula 2 10 3 3 4" xfId="5372" xr:uid="{1A7AD928-9147-42AA-AD3D-305F42A2C8B0}"/>
    <cellStyle name="Vírgula 2 10 3 3 4 2" xfId="12994" xr:uid="{A47547FE-BDE2-4990-A20E-5CE89412E639}"/>
    <cellStyle name="Vírgula 2 10 3 3 4 2 2" xfId="28299" xr:uid="{1ACF7CED-8F1F-481A-ACBD-E5915688E5E8}"/>
    <cellStyle name="Vírgula 2 10 3 3 4 3" xfId="20677" xr:uid="{F55FFE20-A4CA-4757-BFFB-919989761F7C}"/>
    <cellStyle name="Vírgula 2 10 3 3 5" xfId="11914" xr:uid="{B5775C16-FA90-4AD6-9A26-2AF86D2B4363}"/>
    <cellStyle name="Vírgula 2 10 3 3 5 2" xfId="27219" xr:uid="{BF43F085-0D9B-4F54-A242-3F43433F5721}"/>
    <cellStyle name="Vírgula 2 10 3 3 6" xfId="19597" xr:uid="{97C9A8E8-8C75-455A-A177-E170A69AE92C}"/>
    <cellStyle name="Vírgula 2 10 3 4" xfId="4934" xr:uid="{A0B2765E-0EFE-413C-9EE0-279D86712EF2}"/>
    <cellStyle name="Vírgula 2 10 3 4 2" xfId="6977" xr:uid="{59BC766E-1097-4F82-9792-A866316C0663}"/>
    <cellStyle name="Vírgula 2 10 3 4 2 2" xfId="14599" xr:uid="{53F1DF04-D45F-4ACD-85EF-1C29BE3A5A5A}"/>
    <cellStyle name="Vírgula 2 10 3 4 2 2 2" xfId="29904" xr:uid="{195DEEE1-7B5A-4F30-9DF7-A75EF26A178E}"/>
    <cellStyle name="Vírgula 2 10 3 4 2 3" xfId="22282" xr:uid="{8B73DA95-3233-4F4C-9FE5-A38AD62E174E}"/>
    <cellStyle name="Vírgula 2 10 3 4 3" xfId="5605" xr:uid="{E45B9C62-7ADF-47CC-92D6-1199EA78AFB9}"/>
    <cellStyle name="Vírgula 2 10 3 4 3 2" xfId="13227" xr:uid="{5BD478EF-CB04-4CAB-9A3B-BCD361635CCC}"/>
    <cellStyle name="Vírgula 2 10 3 4 3 2 2" xfId="28532" xr:uid="{8FE1A48A-9052-4433-89E2-601B10CE58BE}"/>
    <cellStyle name="Vírgula 2 10 3 4 3 3" xfId="20910" xr:uid="{2316BEA1-D8EB-4092-A691-0E04B889F7A4}"/>
    <cellStyle name="Vírgula 2 10 3 4 4" xfId="12556" xr:uid="{4AE4BD05-7F3C-4855-BE90-C17AD14ABE4A}"/>
    <cellStyle name="Vírgula 2 10 3 4 4 2" xfId="27861" xr:uid="{4B6D95CD-6A5F-4554-B5E3-4E656CC15625}"/>
    <cellStyle name="Vírgula 2 10 3 4 5" xfId="20239" xr:uid="{01EB4F0C-C377-4F0F-9A07-89D579CE67CD}"/>
    <cellStyle name="Vírgula 2 10 3 5" xfId="4624" xr:uid="{B6B48939-5F87-41DA-AB77-E27E9FD29896}"/>
    <cellStyle name="Vírgula 2 10 3 5 2" xfId="6246" xr:uid="{9C585998-5475-4FAA-988E-57BFF8EF4E32}"/>
    <cellStyle name="Vírgula 2 10 3 5 2 2" xfId="13868" xr:uid="{545C4513-189C-48F4-96B2-B42AA03B1135}"/>
    <cellStyle name="Vírgula 2 10 3 5 2 2 2" xfId="29173" xr:uid="{66123E2B-C3CD-4052-A6A8-F0960033A4F4}"/>
    <cellStyle name="Vírgula 2 10 3 5 2 3" xfId="21551" xr:uid="{7A7AA2FB-C35D-466D-ABC4-9C923E823588}"/>
    <cellStyle name="Vírgula 2 10 3 5 3" xfId="12246" xr:uid="{733F3CB2-E9AB-4855-A9AA-2E2F0DB22AE0}"/>
    <cellStyle name="Vírgula 2 10 3 5 3 2" xfId="27551" xr:uid="{3A777802-F243-4225-A4C9-D163C1DA35E2}"/>
    <cellStyle name="Vírgula 2 10 3 5 4" xfId="19929" xr:uid="{78399379-31A6-4009-890C-12F19BE30C87}"/>
    <cellStyle name="Vírgula 2 10 3 6" xfId="5242" xr:uid="{BDC48AAB-33BA-4F18-B781-5FC37C4FF3B4}"/>
    <cellStyle name="Vírgula 2 10 3 6 2" xfId="12864" xr:uid="{ABC511E8-5618-4A19-9DBA-F931C40A5175}"/>
    <cellStyle name="Vírgula 2 10 3 6 2 2" xfId="28169" xr:uid="{BBE7C93C-CB5F-4AD9-ADD9-04FD66C8ECCB}"/>
    <cellStyle name="Vírgula 2 10 3 6 3" xfId="20547" xr:uid="{3D5D67B9-639D-4596-BFC6-4FC834D3A292}"/>
    <cellStyle name="Vírgula 2 10 3 7" xfId="9978" xr:uid="{0CA6EC20-0967-418B-AD58-DC93503DC9F1}"/>
    <cellStyle name="Vírgula 2 10 3 7 2" xfId="25283" xr:uid="{95154F53-F7DB-4321-9DB9-15DB67F04A42}"/>
    <cellStyle name="Vírgula 2 10 3 8" xfId="17661" xr:uid="{5B09E5B3-74BE-4EE6-9363-9B670230FC8A}"/>
    <cellStyle name="Vírgula 2 10 4" xfId="1706" xr:uid="{40EB41FF-DE33-4035-A6B5-22126886A79B}"/>
    <cellStyle name="Vírgula 2 10 4 2" xfId="4436" xr:uid="{AC2627D7-D573-4005-81BD-747A156212B5}"/>
    <cellStyle name="Vírgula 2 10 4 2 2" xfId="4564" xr:uid="{0034C5D1-B8C2-4F8C-8887-E2A56B8B17C1}"/>
    <cellStyle name="Vírgula 2 10 4 2 2 2" xfId="5110" xr:uid="{8A602FF1-0B6B-4C51-9609-60C18AEA9787}"/>
    <cellStyle name="Vírgula 2 10 4 2 2 2 2" xfId="7402" xr:uid="{0B34BB26-DD28-453E-AFB0-A96210B47348}"/>
    <cellStyle name="Vírgula 2 10 4 2 2 2 2 2" xfId="15024" xr:uid="{BC3C1967-E5D7-4A11-9FB5-CE7BC0836458}"/>
    <cellStyle name="Vírgula 2 10 4 2 2 2 2 2 2" xfId="30329" xr:uid="{6A2BB887-BE0D-4404-86CA-A37835AC293A}"/>
    <cellStyle name="Vírgula 2 10 4 2 2 2 2 3" xfId="22707" xr:uid="{071B5491-469A-4E62-951B-7798E16D2410}"/>
    <cellStyle name="Vírgula 2 10 4 2 2 2 3" xfId="6030" xr:uid="{21CEE142-7129-495A-BBA0-948D3E7D5119}"/>
    <cellStyle name="Vírgula 2 10 4 2 2 2 3 2" xfId="13652" xr:uid="{3F19103C-81D5-43F4-8335-CC0E2F7204B8}"/>
    <cellStyle name="Vírgula 2 10 4 2 2 2 3 2 2" xfId="28957" xr:uid="{8D82CD71-34DF-4191-B819-4860A8BF839A}"/>
    <cellStyle name="Vírgula 2 10 4 2 2 2 3 3" xfId="21335" xr:uid="{5DAAEA5F-F40E-41FF-AC98-C09FF531C6C3}"/>
    <cellStyle name="Vírgula 2 10 4 2 2 2 4" xfId="12732" xr:uid="{70243FE5-C4CB-4F36-8030-A156C89B9095}"/>
    <cellStyle name="Vírgula 2 10 4 2 2 2 4 2" xfId="28037" xr:uid="{0F68D8C7-09BB-4C05-A5E1-39A684C855BE}"/>
    <cellStyle name="Vírgula 2 10 4 2 2 2 5" xfId="20415" xr:uid="{E07608CC-D9D4-4B1C-9579-C533DCFCB7DA}"/>
    <cellStyle name="Vírgula 2 10 4 2 2 3" xfId="4813" xr:uid="{EEA38AB5-17A4-454D-83F0-0430AE40CA65}"/>
    <cellStyle name="Vírgula 2 10 4 2 2 3 2" xfId="6798" xr:uid="{D087C348-508D-439C-B7AA-073CC261ACC9}"/>
    <cellStyle name="Vírgula 2 10 4 2 2 3 2 2" xfId="14420" xr:uid="{D1E299D5-1CC0-4542-B6B9-ACAB0AD04DD2}"/>
    <cellStyle name="Vírgula 2 10 4 2 2 3 2 2 2" xfId="29725" xr:uid="{2AB2C493-E12C-4F61-A73F-02BC3BBDBD42}"/>
    <cellStyle name="Vírgula 2 10 4 2 2 3 2 3" xfId="22103" xr:uid="{13FFC2EB-B519-4FDA-AC12-8B378BE11F5B}"/>
    <cellStyle name="Vírgula 2 10 4 2 2 3 3" xfId="12435" xr:uid="{8B108E2E-33AC-4AF7-8AE6-2B93D06C03DE}"/>
    <cellStyle name="Vírgula 2 10 4 2 2 3 3 2" xfId="27740" xr:uid="{1334F9EE-D45B-4BEC-A08C-A6A94D62A895}"/>
    <cellStyle name="Vírgula 2 10 4 2 2 3 4" xfId="20118" xr:uid="{A5B0CF52-9B03-4DC1-8824-167C6D2EA03A}"/>
    <cellStyle name="Vírgula 2 10 4 2 2 4" xfId="5481" xr:uid="{B5984D43-177C-4A5E-AC57-05F7A8897221}"/>
    <cellStyle name="Vírgula 2 10 4 2 2 4 2" xfId="13103" xr:uid="{1E483357-E49A-41E6-B803-16DC4EFB7412}"/>
    <cellStyle name="Vírgula 2 10 4 2 2 4 2 2" xfId="28408" xr:uid="{AC3A55E6-3213-4450-9B12-C9D3C2EE5F02}"/>
    <cellStyle name="Vírgula 2 10 4 2 2 4 3" xfId="20786" xr:uid="{E8A7DDE6-BA83-4903-A757-18D473AC5DE6}"/>
    <cellStyle name="Vírgula 2 10 4 2 2 5" xfId="12187" xr:uid="{47C54A70-A3CD-4059-B318-BD3F90315E49}"/>
    <cellStyle name="Vírgula 2 10 4 2 2 5 2" xfId="27492" xr:uid="{3FB2B43F-3C89-4105-BD15-1628860064B8}"/>
    <cellStyle name="Vírgula 2 10 4 2 2 6" xfId="19870" xr:uid="{6B85D647-7712-4CCE-8884-D15F9295A5ED}"/>
    <cellStyle name="Vírgula 2 10 4 2 3" xfId="4987" xr:uid="{C47CDC67-A356-43F0-A300-E93D84CE9FE5}"/>
    <cellStyle name="Vírgula 2 10 4 2 3 2" xfId="7088" xr:uid="{C9322608-57A8-4EDE-A0D0-ACCE85CD1F5A}"/>
    <cellStyle name="Vírgula 2 10 4 2 3 2 2" xfId="14710" xr:uid="{E070360C-A639-4DEB-A5BC-8861D4AD1D0B}"/>
    <cellStyle name="Vírgula 2 10 4 2 3 2 2 2" xfId="30015" xr:uid="{9E1834DC-ACFD-4CEC-A89F-282C0484688B}"/>
    <cellStyle name="Vírgula 2 10 4 2 3 2 3" xfId="22393" xr:uid="{DF2CF99D-674E-473D-A702-500FC4AB2DC9}"/>
    <cellStyle name="Vírgula 2 10 4 2 3 3" xfId="5716" xr:uid="{D61A9E55-D6A8-4068-A4FE-0701A31D432D}"/>
    <cellStyle name="Vírgula 2 10 4 2 3 3 2" xfId="13338" xr:uid="{241871F9-6B1B-4198-AA1E-6E9ED8FACF4C}"/>
    <cellStyle name="Vírgula 2 10 4 2 3 3 2 2" xfId="28643" xr:uid="{B0E270EB-C75D-4CAF-8618-A98782E58001}"/>
    <cellStyle name="Vírgula 2 10 4 2 3 3 3" xfId="21021" xr:uid="{A382840D-017D-4EE9-A1AD-01543D3A90DC}"/>
    <cellStyle name="Vírgula 2 10 4 2 3 4" xfId="12609" xr:uid="{315C7A24-9215-4F21-9004-CA1CBBFE7192}"/>
    <cellStyle name="Vírgula 2 10 4 2 3 4 2" xfId="27914" xr:uid="{E564549B-67CF-4CD4-80A9-15C5B7DEA8C0}"/>
    <cellStyle name="Vírgula 2 10 4 2 3 5" xfId="20292" xr:uid="{0DF623AF-9B51-4C68-BD25-FD77BC317DE2}"/>
    <cellStyle name="Vírgula 2 10 4 2 4" xfId="4682" xr:uid="{992BCC73-75BC-4842-8136-686692025ADA}"/>
    <cellStyle name="Vírgula 2 10 4 2 4 2" xfId="6428" xr:uid="{A2C950B2-F88E-47B1-9247-9D125E7CD98C}"/>
    <cellStyle name="Vírgula 2 10 4 2 4 2 2" xfId="14050" xr:uid="{194FCE3B-18A1-41AB-B674-2F1C514A0B0C}"/>
    <cellStyle name="Vírgula 2 10 4 2 4 2 2 2" xfId="29355" xr:uid="{CFF98D46-7F72-4CEE-A4F1-04E297D81458}"/>
    <cellStyle name="Vírgula 2 10 4 2 4 2 3" xfId="21733" xr:uid="{A3D204D3-4C3D-4A24-B028-CD02FF124CFF}"/>
    <cellStyle name="Vírgula 2 10 4 2 4 3" xfId="12304" xr:uid="{AD65F545-D296-4A94-BBED-D63A4318134B}"/>
    <cellStyle name="Vírgula 2 10 4 2 4 3 2" xfId="27609" xr:uid="{D5ABEA67-77A7-4504-A769-9A76A375772E}"/>
    <cellStyle name="Vírgula 2 10 4 2 4 4" xfId="19987" xr:uid="{68E4EB8C-1589-4FCC-A42A-94CFF2C97D05}"/>
    <cellStyle name="Vírgula 2 10 4 2 5" xfId="5301" xr:uid="{1F09CCF5-90E4-4620-B7DB-61469DD77EAF}"/>
    <cellStyle name="Vírgula 2 10 4 2 5 2" xfId="12923" xr:uid="{26412B65-3B3D-4221-8DF3-C4966A87D7C2}"/>
    <cellStyle name="Vírgula 2 10 4 2 5 2 2" xfId="28228" xr:uid="{A3A6F64E-2F4F-4EF2-9127-D7DDC1CF513B}"/>
    <cellStyle name="Vírgula 2 10 4 2 5 3" xfId="20606" xr:uid="{75FA84BF-7F66-4101-9999-CE77794393DA}"/>
    <cellStyle name="Vírgula 2 10 4 2 6" xfId="12062" xr:uid="{517C7135-2F3D-4980-8CA1-1E116B1E1CBC}"/>
    <cellStyle name="Vírgula 2 10 4 2 6 2" xfId="27367" xr:uid="{EB8C8316-6679-41D7-8CF5-069ED51802DB}"/>
    <cellStyle name="Vírgula 2 10 4 2 7" xfId="19745" xr:uid="{C53CAC46-91EE-42A5-9AF3-13D44D72566F}"/>
    <cellStyle name="Vírgula 2 10 4 3" xfId="4520" xr:uid="{123F1E78-4568-4A9A-B0C3-9882157FDBFD}"/>
    <cellStyle name="Vírgula 2 10 4 3 2" xfId="5062" xr:uid="{58BA2257-129B-4488-8695-268CFBC3C1B5}"/>
    <cellStyle name="Vírgula 2 10 4 3 2 2" xfId="7242" xr:uid="{5BC7D975-F2AB-42AB-9530-9833FAD71FF2}"/>
    <cellStyle name="Vírgula 2 10 4 3 2 2 2" xfId="14864" xr:uid="{FF444AFA-7CF4-4484-A7E3-B03CAF294695}"/>
    <cellStyle name="Vírgula 2 10 4 3 2 2 2 2" xfId="30169" xr:uid="{B26FFA23-56D5-47F1-B6DE-84C95BE8FC5C}"/>
    <cellStyle name="Vírgula 2 10 4 3 2 2 3" xfId="22547" xr:uid="{30404153-D6DC-44AE-ADEE-00CF03FA1753}"/>
    <cellStyle name="Vírgula 2 10 4 3 2 3" xfId="5870" xr:uid="{11636FBC-6418-4B41-9224-63B06580DDE2}"/>
    <cellStyle name="Vírgula 2 10 4 3 2 3 2" xfId="13492" xr:uid="{CEF715E2-2D91-4F75-BAFD-1CB34649760A}"/>
    <cellStyle name="Vírgula 2 10 4 3 2 3 2 2" xfId="28797" xr:uid="{31070A86-2AF6-4964-99A7-1B03D58B7AA6}"/>
    <cellStyle name="Vírgula 2 10 4 3 2 3 3" xfId="21175" xr:uid="{9D871EF6-9319-4036-BDBF-76B831F9E755}"/>
    <cellStyle name="Vírgula 2 10 4 3 2 4" xfId="12684" xr:uid="{8366D31C-7D72-4B55-8254-9CE934852CC0}"/>
    <cellStyle name="Vírgula 2 10 4 3 2 4 2" xfId="27989" xr:uid="{B1C41C14-87FE-49C8-9686-79F14A690E39}"/>
    <cellStyle name="Vírgula 2 10 4 3 2 5" xfId="20367" xr:uid="{FA229D14-5C9D-4635-9F52-2193CD9FF43B}"/>
    <cellStyle name="Vírgula 2 10 4 3 3" xfId="4765" xr:uid="{DF3BBFBF-0165-4FF6-AD91-617EDC75FA89}"/>
    <cellStyle name="Vírgula 2 10 4 3 3 2" xfId="6638" xr:uid="{2B813754-74CA-41BA-918D-D0B8F0953A27}"/>
    <cellStyle name="Vírgula 2 10 4 3 3 2 2" xfId="14260" xr:uid="{FD14DE16-9057-4F41-9632-4D9BE5F301E5}"/>
    <cellStyle name="Vírgula 2 10 4 3 3 2 2 2" xfId="29565" xr:uid="{B95E2931-C41B-434A-8AAC-92532B7CDEFA}"/>
    <cellStyle name="Vírgula 2 10 4 3 3 2 3" xfId="21943" xr:uid="{6707147B-EE67-41FF-BD6E-D6A3E56740DA}"/>
    <cellStyle name="Vírgula 2 10 4 3 3 3" xfId="12387" xr:uid="{3AB2DB4F-BBC7-4E3B-AEB1-95AB694B98B9}"/>
    <cellStyle name="Vírgula 2 10 4 3 3 3 2" xfId="27692" xr:uid="{D24D2022-EE85-4217-BEE9-327AEFFEE088}"/>
    <cellStyle name="Vírgula 2 10 4 3 3 4" xfId="20070" xr:uid="{19EC8972-D877-42D4-B9CA-1E67C124192C}"/>
    <cellStyle name="Vírgula 2 10 4 3 4" xfId="5388" xr:uid="{2E19BE46-5587-43D0-9C63-ED174DBEFD05}"/>
    <cellStyle name="Vírgula 2 10 4 3 4 2" xfId="13010" xr:uid="{A062AA67-402F-4ED8-9648-B669CA6F9F82}"/>
    <cellStyle name="Vírgula 2 10 4 3 4 2 2" xfId="28315" xr:uid="{F352F994-87E1-4F2A-B50E-4DE2EA0E5040}"/>
    <cellStyle name="Vírgula 2 10 4 3 4 3" xfId="20693" xr:uid="{B59559ED-55A8-452E-BC18-4400714C12DE}"/>
    <cellStyle name="Vírgula 2 10 4 3 5" xfId="12143" xr:uid="{AECC3C43-4BF3-41F9-975D-8B46E7DAA65E}"/>
    <cellStyle name="Vírgula 2 10 4 3 5 2" xfId="27448" xr:uid="{63D1EFD7-DF65-4B93-A546-16AE2C71B6C1}"/>
    <cellStyle name="Vírgula 2 10 4 3 6" xfId="19826" xr:uid="{57D90A69-DA77-49EC-91CF-857CBDF3B7D2}"/>
    <cellStyle name="Vírgula 2 10 4 4" xfId="4943" xr:uid="{BD9D758F-582E-4DF6-8348-0C2748F79596}"/>
    <cellStyle name="Vírgula 2 10 4 4 2" xfId="6994" xr:uid="{F0EBBA9C-3FED-4E0A-8788-13EF54A13362}"/>
    <cellStyle name="Vírgula 2 10 4 4 2 2" xfId="14616" xr:uid="{6C72884B-1675-485C-A0BF-9E8DB52629C8}"/>
    <cellStyle name="Vírgula 2 10 4 4 2 2 2" xfId="29921" xr:uid="{7E837A66-0D03-4091-82D5-7BA64ED22B60}"/>
    <cellStyle name="Vírgula 2 10 4 4 2 3" xfId="22299" xr:uid="{020D6B9C-1AA1-4E61-9C84-7D4250611808}"/>
    <cellStyle name="Vírgula 2 10 4 4 3" xfId="5622" xr:uid="{E4828676-7D5A-44C2-B141-4AF1D06BC095}"/>
    <cellStyle name="Vírgula 2 10 4 4 3 2" xfId="13244" xr:uid="{70DC8F6C-04D5-43C0-A959-D8020C46B288}"/>
    <cellStyle name="Vírgula 2 10 4 4 3 2 2" xfId="28549" xr:uid="{8A28B662-E080-4734-A7A9-E3A0007FC265}"/>
    <cellStyle name="Vírgula 2 10 4 4 3 3" xfId="20927" xr:uid="{8FC98500-4C4E-4F53-919C-2B193FDBE328}"/>
    <cellStyle name="Vírgula 2 10 4 4 4" xfId="12565" xr:uid="{A104CAE9-3690-4CB6-86C9-7E371DBA1E01}"/>
    <cellStyle name="Vírgula 2 10 4 4 4 2" xfId="27870" xr:uid="{CAADF03A-68A6-4A7D-84A7-264C9B060F75}"/>
    <cellStyle name="Vírgula 2 10 4 4 5" xfId="20248" xr:uid="{69899B2C-E85B-4E54-B2F3-A26A4140B64B}"/>
    <cellStyle name="Vírgula 2 10 4 5" xfId="4638" xr:uid="{47201D9C-B216-4C23-9F5E-423A18958605}"/>
    <cellStyle name="Vírgula 2 10 4 5 2" xfId="6268" xr:uid="{82B7BCBD-386B-41B8-BB6B-E59E0BE3FEEB}"/>
    <cellStyle name="Vírgula 2 10 4 5 2 2" xfId="13890" xr:uid="{9630C763-C064-4939-83BD-CF3F024A627D}"/>
    <cellStyle name="Vírgula 2 10 4 5 2 2 2" xfId="29195" xr:uid="{7687E0DC-93EC-42C3-9425-73F11FBE29A3}"/>
    <cellStyle name="Vírgula 2 10 4 5 2 3" xfId="21573" xr:uid="{48D7BAEF-2A8B-4F59-B0B3-1A896AB039B0}"/>
    <cellStyle name="Vírgula 2 10 4 5 3" xfId="12260" xr:uid="{49DA5E5C-0626-4006-AA5D-92B1AD4B8B97}"/>
    <cellStyle name="Vírgula 2 10 4 5 3 2" xfId="27565" xr:uid="{71FE7A2A-E2C6-4C5E-A15A-CFEA3FDE4E6F}"/>
    <cellStyle name="Vírgula 2 10 4 5 4" xfId="19943" xr:uid="{78B0358D-FEB1-43BC-B698-503C8481F957}"/>
    <cellStyle name="Vírgula 2 10 4 6" xfId="5256" xr:uid="{48E0CF61-22F6-42BC-9FB0-C534F8B8C63D}"/>
    <cellStyle name="Vírgula 2 10 4 6 2" xfId="12878" xr:uid="{7BD7B4B2-97E7-4AC4-BB3C-C6F2CA2598C6}"/>
    <cellStyle name="Vírgula 2 10 4 6 2 2" xfId="28183" xr:uid="{E391A0D6-05D6-4203-A3CD-CC9E87F6CE54}"/>
    <cellStyle name="Vírgula 2 10 4 6 3" xfId="20561" xr:uid="{51B1FD13-CCA1-44ED-89E4-642334D37106}"/>
    <cellStyle name="Vírgula 2 10 4 7" xfId="9338" xr:uid="{26F142AA-0EFB-44D8-97DF-27D19E145E6D}"/>
    <cellStyle name="Vírgula 2 10 4 7 2" xfId="24643" xr:uid="{CFD11384-6004-4259-96FA-CFF690E1A60E}"/>
    <cellStyle name="Vírgula 2 10 4 8" xfId="17021" xr:uid="{C1B33BFD-1044-4964-A0B9-E6FB7007047D}"/>
    <cellStyle name="Vírgula 2 10 5" xfId="2666" xr:uid="{8DC3A17B-2F1D-42CE-9465-CAC34AE37DC0}"/>
    <cellStyle name="Vírgula 2 10 5 2" xfId="4444" xr:uid="{159F28D8-5186-4A77-B64C-7FB88C2D89A4}"/>
    <cellStyle name="Vírgula 2 10 5 2 2" xfId="4572" xr:uid="{7B080A8E-3637-4AA7-B2CE-142E8627BF70}"/>
    <cellStyle name="Vírgula 2 10 5 2 2 2" xfId="5127" xr:uid="{B49FE1D4-4069-4C69-8A5C-2ACBDE937360}"/>
    <cellStyle name="Vírgula 2 10 5 2 2 2 2" xfId="7431" xr:uid="{7C98927D-2A75-4FFB-B7B5-BB99E04A942E}"/>
    <cellStyle name="Vírgula 2 10 5 2 2 2 2 2" xfId="15053" xr:uid="{77C0868E-6C8A-463F-B8D5-2604AD300932}"/>
    <cellStyle name="Vírgula 2 10 5 2 2 2 2 2 2" xfId="30358" xr:uid="{1A6EED29-CAB7-4CD8-85AA-389A00CDEBA2}"/>
    <cellStyle name="Vírgula 2 10 5 2 2 2 2 3" xfId="22736" xr:uid="{36ADD314-B310-43F5-BC37-22C24C4CAA65}"/>
    <cellStyle name="Vírgula 2 10 5 2 2 2 3" xfId="6059" xr:uid="{F78057C3-3609-41E7-BAE6-2E9039D4A2BE}"/>
    <cellStyle name="Vírgula 2 10 5 2 2 2 3 2" xfId="13681" xr:uid="{D5E51EAA-8CC7-44EE-A05E-3ED658CE0521}"/>
    <cellStyle name="Vírgula 2 10 5 2 2 2 3 2 2" xfId="28986" xr:uid="{B9C10F47-F712-405A-8D8D-D1318B52F4BE}"/>
    <cellStyle name="Vírgula 2 10 5 2 2 2 3 3" xfId="21364" xr:uid="{7EE47B93-90D0-49B3-A6F3-AA7038DB4A56}"/>
    <cellStyle name="Vírgula 2 10 5 2 2 2 4" xfId="12749" xr:uid="{34567821-B458-478F-ADCD-565406951A7C}"/>
    <cellStyle name="Vírgula 2 10 5 2 2 2 4 2" xfId="28054" xr:uid="{0A3AECBC-29B2-4ACA-A0CD-3475380D01AA}"/>
    <cellStyle name="Vírgula 2 10 5 2 2 2 5" xfId="20432" xr:uid="{6078B878-929E-4EAE-83E8-47EA3E6FBA2E}"/>
    <cellStyle name="Vírgula 2 10 5 2 2 3" xfId="4830" xr:uid="{8D989607-0F1F-49F8-A600-E8851704CED1}"/>
    <cellStyle name="Vírgula 2 10 5 2 2 3 2" xfId="6827" xr:uid="{6D22990A-941F-4719-9A1F-F533A2AB6A3A}"/>
    <cellStyle name="Vírgula 2 10 5 2 2 3 2 2" xfId="14449" xr:uid="{B659DEE0-17AC-40A1-86CA-2B445ECB2D17}"/>
    <cellStyle name="Vírgula 2 10 5 2 2 3 2 2 2" xfId="29754" xr:uid="{4415E12B-3D37-4CB5-AE33-0DEA5356F2F0}"/>
    <cellStyle name="Vírgula 2 10 5 2 2 3 2 3" xfId="22132" xr:uid="{F97C5152-7D88-4BF0-BF90-4183DDB857FE}"/>
    <cellStyle name="Vírgula 2 10 5 2 2 3 3" xfId="12452" xr:uid="{4511021C-0125-47D3-A9FD-6DD7E023A3D1}"/>
    <cellStyle name="Vírgula 2 10 5 2 2 3 3 2" xfId="27757" xr:uid="{CA7A68AD-B8BE-4372-B91B-86A5C0F8FE1E}"/>
    <cellStyle name="Vírgula 2 10 5 2 2 3 4" xfId="20135" xr:uid="{8311AC7F-C6F8-4439-A24B-70753D3BE23D}"/>
    <cellStyle name="Vírgula 2 10 5 2 2 4" xfId="5498" xr:uid="{608DC597-59A8-4157-9ED4-D0F87D78F918}"/>
    <cellStyle name="Vírgula 2 10 5 2 2 4 2" xfId="13120" xr:uid="{736B5D89-1E35-4226-9E4D-46C92BC1DFDF}"/>
    <cellStyle name="Vírgula 2 10 5 2 2 4 2 2" xfId="28425" xr:uid="{B9D60122-D6D0-4B49-BE8A-F429D2EF9AEA}"/>
    <cellStyle name="Vírgula 2 10 5 2 2 4 3" xfId="20803" xr:uid="{279E3650-226D-4F07-8039-5874E3DDC7E1}"/>
    <cellStyle name="Vírgula 2 10 5 2 2 5" xfId="12195" xr:uid="{FDC5320E-0DE8-4277-8AD0-C0DCD46C9A48}"/>
    <cellStyle name="Vírgula 2 10 5 2 2 5 2" xfId="27500" xr:uid="{0F6509DC-E79B-4C90-9CA9-956FE92B4F1B}"/>
    <cellStyle name="Vírgula 2 10 5 2 2 6" xfId="19878" xr:uid="{DD9EF086-AC78-4993-AEF7-6059F459BBC9}"/>
    <cellStyle name="Vírgula 2 10 5 2 3" xfId="4995" xr:uid="{189317F1-E31C-4B66-996A-FACA09054DE8}"/>
    <cellStyle name="Vírgula 2 10 5 2 3 2" xfId="7105" xr:uid="{5B1E532D-EA63-4E98-821B-9BCAB9081357}"/>
    <cellStyle name="Vírgula 2 10 5 2 3 2 2" xfId="14727" xr:uid="{11F0520E-A27C-4830-9A7A-4C29716F2CE7}"/>
    <cellStyle name="Vírgula 2 10 5 2 3 2 2 2" xfId="30032" xr:uid="{C0E9169A-2974-41B1-91C0-8C8C6106A865}"/>
    <cellStyle name="Vírgula 2 10 5 2 3 2 3" xfId="22410" xr:uid="{E1DB0835-1ECC-49E3-A6F3-C3AF82F69FAA}"/>
    <cellStyle name="Vírgula 2 10 5 2 3 3" xfId="5733" xr:uid="{24E2E040-CF2C-4CEB-A3D9-977DA550F3C1}"/>
    <cellStyle name="Vírgula 2 10 5 2 3 3 2" xfId="13355" xr:uid="{AD5C5BD9-1C60-4FD6-8FA7-38F2647A894D}"/>
    <cellStyle name="Vírgula 2 10 5 2 3 3 2 2" xfId="28660" xr:uid="{7B769289-49AE-4C86-9174-975A38E00DD2}"/>
    <cellStyle name="Vírgula 2 10 5 2 3 3 3" xfId="21038" xr:uid="{572DCB95-6EE1-4D02-978F-9F237E4B74B7}"/>
    <cellStyle name="Vírgula 2 10 5 2 3 4" xfId="12617" xr:uid="{C35648E3-8781-4B6A-B0DA-5B9334B43B61}"/>
    <cellStyle name="Vírgula 2 10 5 2 3 4 2" xfId="27922" xr:uid="{C10D0970-5B59-4A59-9792-E70677335FAE}"/>
    <cellStyle name="Vírgula 2 10 5 2 3 5" xfId="20300" xr:uid="{E5731CD5-E563-462B-B2A9-F6817730D75F}"/>
    <cellStyle name="Vírgula 2 10 5 2 4" xfId="4690" xr:uid="{21217071-203C-4C99-B020-9AFA0D78583E}"/>
    <cellStyle name="Vírgula 2 10 5 2 4 2" xfId="6457" xr:uid="{C8A5EB84-F264-41EC-9913-23A9BA8FCB50}"/>
    <cellStyle name="Vírgula 2 10 5 2 4 2 2" xfId="14079" xr:uid="{9E9CE8FF-B3A2-443E-9407-E71F2214D16F}"/>
    <cellStyle name="Vírgula 2 10 5 2 4 2 2 2" xfId="29384" xr:uid="{87F0B0A3-77D2-4414-B07C-6A3D687E7F3B}"/>
    <cellStyle name="Vírgula 2 10 5 2 4 2 3" xfId="21762" xr:uid="{8A258D5D-9DDF-42ED-AB22-5844047869E1}"/>
    <cellStyle name="Vírgula 2 10 5 2 4 3" xfId="12312" xr:uid="{9B319ADE-6326-4E05-9CF9-85717071DB72}"/>
    <cellStyle name="Vírgula 2 10 5 2 4 3 2" xfId="27617" xr:uid="{DA2F3C02-7AE3-4A11-8242-E279EF715160}"/>
    <cellStyle name="Vírgula 2 10 5 2 4 4" xfId="19995" xr:uid="{539E621A-3A8F-4A38-A5F0-35FD40F10E28}"/>
    <cellStyle name="Vírgula 2 10 5 2 5" xfId="5310" xr:uid="{50E717AC-6D18-4166-A12F-1C9A03DAA705}"/>
    <cellStyle name="Vírgula 2 10 5 2 5 2" xfId="12932" xr:uid="{3244B634-203D-4373-BC62-0A95F332E8A1}"/>
    <cellStyle name="Vírgula 2 10 5 2 5 2 2" xfId="28237" xr:uid="{F20468ED-FA33-4001-9C60-E7E6E3B55F9D}"/>
    <cellStyle name="Vírgula 2 10 5 2 5 3" xfId="20615" xr:uid="{7EE2B917-20BD-4072-B472-F7D88558E526}"/>
    <cellStyle name="Vírgula 2 10 5 2 6" xfId="12070" xr:uid="{36A9229E-0BA6-4A18-83B6-822A8C5DF82B}"/>
    <cellStyle name="Vírgula 2 10 5 2 6 2" xfId="27375" xr:uid="{62C93C9E-8378-4F09-85C2-0D0FC1DEF386}"/>
    <cellStyle name="Vírgula 2 10 5 2 7" xfId="19753" xr:uid="{58FB5043-F62F-4E6F-8B6E-894DD37400BB}"/>
    <cellStyle name="Vírgula 2 10 5 3" xfId="4528" xr:uid="{73FC44F4-0500-47AE-A6B7-7DC21B433865}"/>
    <cellStyle name="Vírgula 2 10 5 3 2" xfId="5071" xr:uid="{89C2A336-8B04-403D-98FD-0A5446E38596}"/>
    <cellStyle name="Vírgula 2 10 5 3 2 2" xfId="7268" xr:uid="{D625AE76-6DE7-4566-9373-62C197F02D1A}"/>
    <cellStyle name="Vírgula 2 10 5 3 2 2 2" xfId="14890" xr:uid="{136C31F7-E75C-4AD4-B039-B12FDD7D5513}"/>
    <cellStyle name="Vírgula 2 10 5 3 2 2 2 2" xfId="30195" xr:uid="{42C46DA9-6BE9-4200-A3C1-71C28D744FB0}"/>
    <cellStyle name="Vírgula 2 10 5 3 2 2 3" xfId="22573" xr:uid="{6F112953-542A-451D-8BDA-CAE9D0959E94}"/>
    <cellStyle name="Vírgula 2 10 5 3 2 3" xfId="5896" xr:uid="{A2DFD489-0DBD-4240-A9B5-AAEC32B2A316}"/>
    <cellStyle name="Vírgula 2 10 5 3 2 3 2" xfId="13518" xr:uid="{87B57E9D-D0A6-44EB-A9AA-CA7C0CA91008}"/>
    <cellStyle name="Vírgula 2 10 5 3 2 3 2 2" xfId="28823" xr:uid="{42CD1202-EFA5-4775-96A7-A22D9923F495}"/>
    <cellStyle name="Vírgula 2 10 5 3 2 3 3" xfId="21201" xr:uid="{64E7FA5A-0ECD-4EB2-B33B-CDE7719195B5}"/>
    <cellStyle name="Vírgula 2 10 5 3 2 4" xfId="12693" xr:uid="{4CBB57EB-2972-45CF-B890-C51F8E57F07C}"/>
    <cellStyle name="Vírgula 2 10 5 3 2 4 2" xfId="27998" xr:uid="{993791D4-B5B3-4116-96BD-997FAFF76F91}"/>
    <cellStyle name="Vírgula 2 10 5 3 2 5" xfId="20376" xr:uid="{362CF180-7A27-4F44-A079-410D8C60D3A7}"/>
    <cellStyle name="Vírgula 2 10 5 3 3" xfId="4774" xr:uid="{F976B43A-4F33-4417-9430-74BA40D2B7C1}"/>
    <cellStyle name="Vírgula 2 10 5 3 3 2" xfId="6664" xr:uid="{9C6A67FA-EDFA-47F1-B573-8BA8DA100FC1}"/>
    <cellStyle name="Vírgula 2 10 5 3 3 2 2" xfId="14286" xr:uid="{76ED6D8C-8CFD-4104-A8FE-CB734A81372C}"/>
    <cellStyle name="Vírgula 2 10 5 3 3 2 2 2" xfId="29591" xr:uid="{15EAB66B-0843-4266-BE4B-7E0C9957D3AF}"/>
    <cellStyle name="Vírgula 2 10 5 3 3 2 3" xfId="21969" xr:uid="{B777DDDF-E183-4048-A118-54C4F76326E8}"/>
    <cellStyle name="Vírgula 2 10 5 3 3 3" xfId="12396" xr:uid="{1732FB5B-49FF-4D2D-A616-A46C25621422}"/>
    <cellStyle name="Vírgula 2 10 5 3 3 3 2" xfId="27701" xr:uid="{1EDEF14B-A491-411B-8B55-C2FFA099F8CC}"/>
    <cellStyle name="Vírgula 2 10 5 3 3 4" xfId="20079" xr:uid="{52574231-1F7B-4784-A264-FBF60C3867CD}"/>
    <cellStyle name="Vírgula 2 10 5 3 4" xfId="5405" xr:uid="{7F8A8C5E-296B-4FFC-98BC-468FB761501B}"/>
    <cellStyle name="Vírgula 2 10 5 3 4 2" xfId="13027" xr:uid="{F2213C2D-DE54-4939-A99E-71B2196C884D}"/>
    <cellStyle name="Vírgula 2 10 5 3 4 2 2" xfId="28332" xr:uid="{88676E01-A282-4F4C-B535-CE4324C6EB0F}"/>
    <cellStyle name="Vírgula 2 10 5 3 4 3" xfId="20710" xr:uid="{6C99FE5B-950A-4FBD-9324-1766EACFBBF4}"/>
    <cellStyle name="Vírgula 2 10 5 3 5" xfId="12151" xr:uid="{E5CB426A-2D8C-4F99-A24A-779C5A602662}"/>
    <cellStyle name="Vírgula 2 10 5 3 5 2" xfId="27456" xr:uid="{F53C7272-91B5-4496-8835-E4EA83F198AA}"/>
    <cellStyle name="Vírgula 2 10 5 3 6" xfId="19834" xr:uid="{00AAFE50-03E4-42C2-9DEC-61C295D45235}"/>
    <cellStyle name="Vírgula 2 10 5 4" xfId="4951" xr:uid="{FF24D7AB-FAB6-45EA-A417-E878884F7B7B}"/>
    <cellStyle name="Vírgula 2 10 5 4 2" xfId="7011" xr:uid="{5E9D6922-9D4B-4E76-AAD2-A43D47B470D4}"/>
    <cellStyle name="Vírgula 2 10 5 4 2 2" xfId="14633" xr:uid="{BC2DAB1A-4618-425A-909B-0B4241C3D0F0}"/>
    <cellStyle name="Vírgula 2 10 5 4 2 2 2" xfId="29938" xr:uid="{4A8FA5E3-159E-4CD5-B6D5-C0A4B5011717}"/>
    <cellStyle name="Vírgula 2 10 5 4 2 3" xfId="22316" xr:uid="{44583293-AEFA-4A80-9F52-7C1807EB1DA8}"/>
    <cellStyle name="Vírgula 2 10 5 4 3" xfId="5639" xr:uid="{9D95DF92-C9B0-4A0A-A789-4A4F7DB5F761}"/>
    <cellStyle name="Vírgula 2 10 5 4 3 2" xfId="13261" xr:uid="{C3F38E0E-075A-4970-8A92-C3A024F99CF6}"/>
    <cellStyle name="Vírgula 2 10 5 4 3 2 2" xfId="28566" xr:uid="{4382448A-0283-447B-8F9B-8A9A625A15D1}"/>
    <cellStyle name="Vírgula 2 10 5 4 3 3" xfId="20944" xr:uid="{B0435474-1055-4181-8695-598B8D943DEE}"/>
    <cellStyle name="Vírgula 2 10 5 4 4" xfId="12573" xr:uid="{9C5741A3-9568-4CAA-91F1-D11EAAF1E15A}"/>
    <cellStyle name="Vírgula 2 10 5 4 4 2" xfId="27878" xr:uid="{74476DE8-3D2C-4528-B6AA-0570B1D10F9B}"/>
    <cellStyle name="Vírgula 2 10 5 4 5" xfId="20256" xr:uid="{85EB6F3C-4BAD-4432-8183-2ED0701644CC}"/>
    <cellStyle name="Vírgula 2 10 5 5" xfId="4646" xr:uid="{2B64C361-6BFB-4A16-B237-9CCFCC66F52F}"/>
    <cellStyle name="Vírgula 2 10 5 5 2" xfId="6294" xr:uid="{7032D5BE-1E47-427A-B2F9-C75D9FFE5390}"/>
    <cellStyle name="Vírgula 2 10 5 5 2 2" xfId="13916" xr:uid="{12951DDA-CBBA-4818-BFFF-75F78DF1B5C6}"/>
    <cellStyle name="Vírgula 2 10 5 5 2 2 2" xfId="29221" xr:uid="{46E604DD-2D25-4B85-9757-2B65947D7EFB}"/>
    <cellStyle name="Vírgula 2 10 5 5 2 3" xfId="21599" xr:uid="{66195722-BFAE-4D34-8796-AA40DEDE9C94}"/>
    <cellStyle name="Vírgula 2 10 5 5 3" xfId="12268" xr:uid="{A2B4AEA7-43C7-4F6D-AD04-5DEB5DF5E428}"/>
    <cellStyle name="Vírgula 2 10 5 5 3 2" xfId="27573" xr:uid="{692749A6-E6E5-41CA-A773-405B3B9E3F7E}"/>
    <cellStyle name="Vírgula 2 10 5 5 4" xfId="19951" xr:uid="{03E0FACA-B6D0-4500-BC81-BF540630BB70}"/>
    <cellStyle name="Vírgula 2 10 5 6" xfId="5265" xr:uid="{E481B135-E615-47F3-9CA2-1BD5C71BB88A}"/>
    <cellStyle name="Vírgula 2 10 5 6 2" xfId="12887" xr:uid="{CE884435-BE57-4AF8-885B-68ADA639A52F}"/>
    <cellStyle name="Vírgula 2 10 5 6 2 2" xfId="28192" xr:uid="{22CEAE35-EE89-4613-9532-4379775E8B12}"/>
    <cellStyle name="Vírgula 2 10 5 6 3" xfId="20570" xr:uid="{2538E955-0DF8-40F3-BE6C-ED194E1226CF}"/>
    <cellStyle name="Vírgula 2 10 5 7" xfId="10298" xr:uid="{5C9F3591-DE51-4683-8E4C-1CDCBEF192F5}"/>
    <cellStyle name="Vírgula 2 10 5 7 2" xfId="25603" xr:uid="{389C0916-9D1B-42D5-8DDD-E2F4D874C019}"/>
    <cellStyle name="Vírgula 2 10 5 8" xfId="17981" xr:uid="{1FB695F9-6EBC-4400-9FD0-9DBB2FDB4160}"/>
    <cellStyle name="Vírgula 2 10 6" xfId="3634" xr:uid="{E5B295FD-72FC-4720-93D2-61CA7A0AFF74}"/>
    <cellStyle name="Vírgula 2 10 6 2" xfId="4451" xr:uid="{A250E401-5518-4C88-AECC-01DBA8AB27C6}"/>
    <cellStyle name="Vírgula 2 10 6 2 2" xfId="4579" xr:uid="{D56194D5-B7B4-4342-96F4-567600E389C8}"/>
    <cellStyle name="Vírgula 2 10 6 2 2 2" xfId="5151" xr:uid="{C5C3BA57-26C3-4E16-860B-3B493666F948}"/>
    <cellStyle name="Vírgula 2 10 6 2 2 2 2" xfId="7458" xr:uid="{33601B2A-8D2A-46ED-8039-AE31431AC1B4}"/>
    <cellStyle name="Vírgula 2 10 6 2 2 2 2 2" xfId="15080" xr:uid="{E2DBFB04-216A-4965-A802-055DE0DC3FE5}"/>
    <cellStyle name="Vírgula 2 10 6 2 2 2 2 2 2" xfId="30385" xr:uid="{5ACAD092-D41F-47C3-80BE-AD325F49BB4F}"/>
    <cellStyle name="Vírgula 2 10 6 2 2 2 2 3" xfId="22763" xr:uid="{72142309-4401-4655-AC57-8CDD15A33B99}"/>
    <cellStyle name="Vírgula 2 10 6 2 2 2 3" xfId="6086" xr:uid="{06DAFAA0-7EEA-4548-B4FD-C3948AE1C26F}"/>
    <cellStyle name="Vírgula 2 10 6 2 2 2 3 2" xfId="13708" xr:uid="{F51DB763-06EF-4473-AF14-42C0D425D098}"/>
    <cellStyle name="Vírgula 2 10 6 2 2 2 3 2 2" xfId="29013" xr:uid="{C5578EE2-9DE0-4619-A001-3B2ED0C9FB9A}"/>
    <cellStyle name="Vírgula 2 10 6 2 2 2 3 3" xfId="21391" xr:uid="{0301D496-72FC-41A0-B0A3-A617A6CE02C6}"/>
    <cellStyle name="Vírgula 2 10 6 2 2 2 4" xfId="12773" xr:uid="{D1EB7F82-8E11-499A-845F-8572BA015CEC}"/>
    <cellStyle name="Vírgula 2 10 6 2 2 2 4 2" xfId="28078" xr:uid="{C6C8EF3E-29EC-4036-98D0-FCC616D6DF49}"/>
    <cellStyle name="Vírgula 2 10 6 2 2 2 5" xfId="20456" xr:uid="{5D36575E-ADF9-4BD1-B4BF-BEA1AB6CDC2F}"/>
    <cellStyle name="Vírgula 2 10 6 2 2 3" xfId="4854" xr:uid="{7223865B-765E-47D0-A9B5-E9C8C88D79B9}"/>
    <cellStyle name="Vírgula 2 10 6 2 2 3 2" xfId="6854" xr:uid="{74A6F2B4-A0CA-48CB-A523-5BC383D6F990}"/>
    <cellStyle name="Vírgula 2 10 6 2 2 3 2 2" xfId="14476" xr:uid="{B69331A2-29BB-4E04-93B2-FA76A9CF82FD}"/>
    <cellStyle name="Vírgula 2 10 6 2 2 3 2 2 2" xfId="29781" xr:uid="{305EE8EB-5573-444C-88F4-D41C580788A0}"/>
    <cellStyle name="Vírgula 2 10 6 2 2 3 2 3" xfId="22159" xr:uid="{F1A994E0-BB84-44CF-BBB9-162EAFB119B1}"/>
    <cellStyle name="Vírgula 2 10 6 2 2 3 3" xfId="12476" xr:uid="{1ACAF2C1-8FF9-49AE-8FE1-9662DA3204B4}"/>
    <cellStyle name="Vírgula 2 10 6 2 2 3 3 2" xfId="27781" xr:uid="{4CF12BC4-927E-480F-BDA2-723B5281D2F3}"/>
    <cellStyle name="Vírgula 2 10 6 2 2 3 4" xfId="20159" xr:uid="{96CF693B-A785-4819-A00A-2B64DD3DBA70}"/>
    <cellStyle name="Vírgula 2 10 6 2 2 4" xfId="5522" xr:uid="{F7E80C06-F0FB-4EA4-849D-C197B5B65877}"/>
    <cellStyle name="Vírgula 2 10 6 2 2 4 2" xfId="13144" xr:uid="{B97CD9B1-7FF8-482C-83C6-763A10769C43}"/>
    <cellStyle name="Vírgula 2 10 6 2 2 4 2 2" xfId="28449" xr:uid="{BC1FDCA6-8EAC-4773-AE7A-B545318B6B71}"/>
    <cellStyle name="Vírgula 2 10 6 2 2 4 3" xfId="20827" xr:uid="{E2A45E44-3F45-4133-BB3A-9B7948561529}"/>
    <cellStyle name="Vírgula 2 10 6 2 2 5" xfId="12202" xr:uid="{0C8D7100-290B-4C14-B984-7F6FFA67E179}"/>
    <cellStyle name="Vírgula 2 10 6 2 2 5 2" xfId="27507" xr:uid="{9C943726-80E5-4635-86C4-9F8A0016766F}"/>
    <cellStyle name="Vírgula 2 10 6 2 2 6" xfId="19885" xr:uid="{F552A06B-AF30-47F3-B836-5F8D37A81B12}"/>
    <cellStyle name="Vírgula 2 10 6 2 3" xfId="5002" xr:uid="{E5E6D614-DDA0-4D8A-9DA1-E07313087F77}"/>
    <cellStyle name="Vírgula 2 10 6 2 3 2" xfId="7129" xr:uid="{02D7DD4F-D102-4085-B663-82DA24ADDF31}"/>
    <cellStyle name="Vírgula 2 10 6 2 3 2 2" xfId="14751" xr:uid="{F6DDE147-DA35-4214-84E0-86FA588C7A11}"/>
    <cellStyle name="Vírgula 2 10 6 2 3 2 2 2" xfId="30056" xr:uid="{5FBBA73A-9707-4DB1-8ADB-3502751100F3}"/>
    <cellStyle name="Vírgula 2 10 6 2 3 2 3" xfId="22434" xr:uid="{185A87E2-481C-40B3-B6CD-B30B963894CD}"/>
    <cellStyle name="Vírgula 2 10 6 2 3 3" xfId="5757" xr:uid="{ECAA68AF-7FD7-4C6A-9D8C-6BBF47AD727D}"/>
    <cellStyle name="Vírgula 2 10 6 2 3 3 2" xfId="13379" xr:uid="{66459659-C977-4CD1-BB4D-8870B5A41ABE}"/>
    <cellStyle name="Vírgula 2 10 6 2 3 3 2 2" xfId="28684" xr:uid="{513BFF52-BD89-4212-85D4-CEF269E18000}"/>
    <cellStyle name="Vírgula 2 10 6 2 3 3 3" xfId="21062" xr:uid="{D2546C58-E91B-4395-A688-459901C2EE49}"/>
    <cellStyle name="Vírgula 2 10 6 2 3 4" xfId="12624" xr:uid="{816ADF98-65C3-4C1C-9A6C-FD2817C53D74}"/>
    <cellStyle name="Vírgula 2 10 6 2 3 4 2" xfId="27929" xr:uid="{5D95EC43-F611-4B66-820B-E989FE5F9D13}"/>
    <cellStyle name="Vírgula 2 10 6 2 3 5" xfId="20307" xr:uid="{437B1353-04ED-4213-A32D-9B163E7D499B}"/>
    <cellStyle name="Vírgula 2 10 6 2 4" xfId="4697" xr:uid="{692BF064-2F7D-4944-BA77-D58291BB2089}"/>
    <cellStyle name="Vírgula 2 10 6 2 4 2" xfId="6484" xr:uid="{958B6C4E-FEDF-404C-8581-AC9FD24F46EA}"/>
    <cellStyle name="Vírgula 2 10 6 2 4 2 2" xfId="14106" xr:uid="{4760F8C2-1228-4A22-BB62-C26AAC759989}"/>
    <cellStyle name="Vírgula 2 10 6 2 4 2 2 2" xfId="29411" xr:uid="{C8AA6B9C-A362-410F-A8A0-55A8E7A740D6}"/>
    <cellStyle name="Vírgula 2 10 6 2 4 2 3" xfId="21789" xr:uid="{C732B2C4-795D-4D81-A972-A64A507D53D2}"/>
    <cellStyle name="Vírgula 2 10 6 2 4 3" xfId="12319" xr:uid="{25899940-32C4-42DA-A66F-5344852DD82F}"/>
    <cellStyle name="Vírgula 2 10 6 2 4 3 2" xfId="27624" xr:uid="{41504737-C28A-4AFB-BB3D-B03A4F8F7DB2}"/>
    <cellStyle name="Vírgula 2 10 6 2 4 4" xfId="20002" xr:uid="{677FC149-0CFE-4056-8C8F-F841CC167C7C}"/>
    <cellStyle name="Vírgula 2 10 6 2 5" xfId="5317" xr:uid="{151BE9B3-B956-43CF-93F6-E7A898CDD8A2}"/>
    <cellStyle name="Vírgula 2 10 6 2 5 2" xfId="12939" xr:uid="{38A2A9E2-9471-43AE-8D40-CC7507C2B0CC}"/>
    <cellStyle name="Vírgula 2 10 6 2 5 2 2" xfId="28244" xr:uid="{33157D53-27F2-4B4B-9DEB-FCD497FB31CC}"/>
    <cellStyle name="Vírgula 2 10 6 2 5 3" xfId="20622" xr:uid="{44E45139-BC4F-45AE-B128-9CA7F2129F56}"/>
    <cellStyle name="Vírgula 2 10 6 2 6" xfId="12077" xr:uid="{46D57458-EF12-423B-9B32-7CA3F524741E}"/>
    <cellStyle name="Vírgula 2 10 6 2 6 2" xfId="27382" xr:uid="{9EA4EA8F-B4F9-48E8-9D3A-9453F298FE4A}"/>
    <cellStyle name="Vírgula 2 10 6 2 7" xfId="19760" xr:uid="{BF23DCB6-6D76-4F9C-9B60-FAED249A92AD}"/>
    <cellStyle name="Vírgula 2 10 6 3" xfId="4535" xr:uid="{9D9E98E0-238E-4D5D-AE39-2685E67D4C45}"/>
    <cellStyle name="Vírgula 2 10 6 3 2" xfId="5078" xr:uid="{B4CFF65B-9FFB-46D3-AE3A-FBFECD5AEF4C}"/>
    <cellStyle name="Vírgula 2 10 6 3 2 2" xfId="7295" xr:uid="{FA40AC5B-8183-41BF-AD0E-E36680623C36}"/>
    <cellStyle name="Vírgula 2 10 6 3 2 2 2" xfId="14917" xr:uid="{8E44EA39-3DA8-43C5-AC24-2F71BA7910AC}"/>
    <cellStyle name="Vírgula 2 10 6 3 2 2 2 2" xfId="30222" xr:uid="{E81145B0-89F0-431B-A174-CD5E4C453922}"/>
    <cellStyle name="Vírgula 2 10 6 3 2 2 3" xfId="22600" xr:uid="{01C6E80E-47C1-4A98-8E00-204E4C36986E}"/>
    <cellStyle name="Vírgula 2 10 6 3 2 3" xfId="5923" xr:uid="{64FD3764-1525-437A-92C9-12BA1A779ECE}"/>
    <cellStyle name="Vírgula 2 10 6 3 2 3 2" xfId="13545" xr:uid="{91A4EA91-ADC1-46D2-AAEA-48732387D9DF}"/>
    <cellStyle name="Vírgula 2 10 6 3 2 3 2 2" xfId="28850" xr:uid="{D49FF947-6768-430E-B5EE-7D89ED38496E}"/>
    <cellStyle name="Vírgula 2 10 6 3 2 3 3" xfId="21228" xr:uid="{9BC9CFA1-C66D-4AFD-B419-D53D14F02855}"/>
    <cellStyle name="Vírgula 2 10 6 3 2 4" xfId="12700" xr:uid="{9DB2C34C-1F8D-47BA-AC69-4B7F8812C715}"/>
    <cellStyle name="Vírgula 2 10 6 3 2 4 2" xfId="28005" xr:uid="{15B10929-BBA0-4A48-AC2F-C074A8500086}"/>
    <cellStyle name="Vírgula 2 10 6 3 2 5" xfId="20383" xr:uid="{A9371DD4-6504-4B37-AA15-DED7B9F38319}"/>
    <cellStyle name="Vírgula 2 10 6 3 3" xfId="4781" xr:uid="{CF283C2C-6BD4-447D-B261-FC7D4D7F96CA}"/>
    <cellStyle name="Vírgula 2 10 6 3 3 2" xfId="6691" xr:uid="{4850D840-CEB8-4EC4-BDFB-F09B8E78C788}"/>
    <cellStyle name="Vírgula 2 10 6 3 3 2 2" xfId="14313" xr:uid="{E1C3B7E5-553A-45B4-ADA7-04A83F8BEC52}"/>
    <cellStyle name="Vírgula 2 10 6 3 3 2 2 2" xfId="29618" xr:uid="{E2DDBF1A-2D29-49A4-88A7-ECB9D40EB49F}"/>
    <cellStyle name="Vírgula 2 10 6 3 3 2 3" xfId="21996" xr:uid="{4C00D6E7-EAA2-4844-B476-3BE760977527}"/>
    <cellStyle name="Vírgula 2 10 6 3 3 3" xfId="12403" xr:uid="{31E5217C-3D4D-476D-B2B1-57893D70D9C7}"/>
    <cellStyle name="Vírgula 2 10 6 3 3 3 2" xfId="27708" xr:uid="{EF985D6C-1FAF-49B8-B621-AA5380702388}"/>
    <cellStyle name="Vírgula 2 10 6 3 3 4" xfId="20086" xr:uid="{CCA9D272-A066-4E7F-BE0D-DD17896C077D}"/>
    <cellStyle name="Vírgula 2 10 6 3 4" xfId="5429" xr:uid="{86C10E16-D150-4CAA-A740-A73407380996}"/>
    <cellStyle name="Vírgula 2 10 6 3 4 2" xfId="13051" xr:uid="{9E6CA098-1262-46F6-ADA5-AB40520724D4}"/>
    <cellStyle name="Vírgula 2 10 6 3 4 2 2" xfId="28356" xr:uid="{1A8F478A-4DCF-4128-AC75-745DBB0EDEE3}"/>
    <cellStyle name="Vírgula 2 10 6 3 4 3" xfId="20734" xr:uid="{FE871819-2D7F-42BC-8F63-D7222248C4A5}"/>
    <cellStyle name="Vírgula 2 10 6 3 5" xfId="12158" xr:uid="{258A9665-E62D-4C2E-84FD-A974973D45B8}"/>
    <cellStyle name="Vírgula 2 10 6 3 5 2" xfId="27463" xr:uid="{F76CD50E-6B73-4BD2-A603-062D58937C57}"/>
    <cellStyle name="Vírgula 2 10 6 3 6" xfId="19841" xr:uid="{907C7528-B3F8-4532-83D9-16559614273D}"/>
    <cellStyle name="Vírgula 2 10 6 4" xfId="4958" xr:uid="{2CA2659C-5004-4E19-A786-6AAEB3F77E71}"/>
    <cellStyle name="Vírgula 2 10 6 4 2" xfId="7035" xr:uid="{5225D7E0-89AD-4CDA-A0B8-18D1EE1E71AF}"/>
    <cellStyle name="Vírgula 2 10 6 4 2 2" xfId="14657" xr:uid="{1C2F7F5D-1887-4C2D-ACA5-73E31C4C622E}"/>
    <cellStyle name="Vírgula 2 10 6 4 2 2 2" xfId="29962" xr:uid="{E5839EA6-9E03-419C-9121-BAB6ABC69D1E}"/>
    <cellStyle name="Vírgula 2 10 6 4 2 3" xfId="22340" xr:uid="{82FA7C03-F112-4392-A4C7-0C06169D9335}"/>
    <cellStyle name="Vírgula 2 10 6 4 3" xfId="5663" xr:uid="{BB1121E0-24E0-4217-83D5-B2262B7D0B80}"/>
    <cellStyle name="Vírgula 2 10 6 4 3 2" xfId="13285" xr:uid="{CCCDFF30-E4A5-4588-ACFA-85862E8F9A1C}"/>
    <cellStyle name="Vírgula 2 10 6 4 3 2 2" xfId="28590" xr:uid="{290A7B47-5387-4304-9C60-AA275653534E}"/>
    <cellStyle name="Vírgula 2 10 6 4 3 3" xfId="20968" xr:uid="{550278DF-E9C5-4877-AE58-475EA6A797FA}"/>
    <cellStyle name="Vírgula 2 10 6 4 4" xfId="12580" xr:uid="{54B39901-9204-477D-87A0-C064EC753709}"/>
    <cellStyle name="Vírgula 2 10 6 4 4 2" xfId="27885" xr:uid="{D3F58E52-4389-4521-83AC-BA0B8028BA05}"/>
    <cellStyle name="Vírgula 2 10 6 4 5" xfId="20263" xr:uid="{570E27C0-83A4-4E76-BCCC-A9B21F03A8D8}"/>
    <cellStyle name="Vírgula 2 10 6 5" xfId="4653" xr:uid="{887531C4-B459-499C-8098-13364ECE9B77}"/>
    <cellStyle name="Vírgula 2 10 6 5 2" xfId="6321" xr:uid="{906001C3-C43C-4B25-B4F5-0294CF720301}"/>
    <cellStyle name="Vírgula 2 10 6 5 2 2" xfId="13943" xr:uid="{93903DD6-22F7-43ED-9E24-425E18199EC8}"/>
    <cellStyle name="Vírgula 2 10 6 5 2 2 2" xfId="29248" xr:uid="{41B528AB-35DD-47CA-B91C-06F4FDCBF5C3}"/>
    <cellStyle name="Vírgula 2 10 6 5 2 3" xfId="21626" xr:uid="{1671FDE8-AFC5-4AF2-BA33-B8F65D03D6E3}"/>
    <cellStyle name="Vírgula 2 10 6 5 3" xfId="12275" xr:uid="{6C8F4888-6D01-400C-8F27-F5222D641949}"/>
    <cellStyle name="Vírgula 2 10 6 5 3 2" xfId="27580" xr:uid="{28D2247E-7FF5-4BFA-8642-D07733019F7E}"/>
    <cellStyle name="Vírgula 2 10 6 5 4" xfId="19958" xr:uid="{82B8FE62-FE02-4970-8ECC-CFAF7103E42A}"/>
    <cellStyle name="Vírgula 2 10 6 6" xfId="5272" xr:uid="{E84C2ED9-0BFB-4BCE-9DA3-0DA2A65BC844}"/>
    <cellStyle name="Vírgula 2 10 6 6 2" xfId="12894" xr:uid="{25F4FA16-B52C-4B6F-9CFA-F82D954056D6}"/>
    <cellStyle name="Vírgula 2 10 6 6 2 2" xfId="28199" xr:uid="{15F5D389-6C4A-486D-AC60-01D00601026C}"/>
    <cellStyle name="Vírgula 2 10 6 6 3" xfId="20577" xr:uid="{7D443E72-BC04-4911-80AC-4DCC95093CC6}"/>
    <cellStyle name="Vírgula 2 10 6 7" xfId="11266" xr:uid="{6640F327-2F3F-400D-96D2-F618E1F71F9C}"/>
    <cellStyle name="Vírgula 2 10 6 7 2" xfId="26571" xr:uid="{CD982739-6367-4429-A264-343DD93CF9C7}"/>
    <cellStyle name="Vírgula 2 10 6 8" xfId="18949" xr:uid="{A761C99D-DC8E-4896-9CE4-4465D0A595D9}"/>
    <cellStyle name="Vírgula 2 10 7" xfId="1058" xr:uid="{F8B9A4DF-70A4-4BA1-A4C9-01693EFD0FB2}"/>
    <cellStyle name="Vírgula 2 10 7 2" xfId="4549" xr:uid="{39DEBB74-8EDE-4E19-954E-7888CA578B27}"/>
    <cellStyle name="Vírgula 2 10 7 2 2" xfId="5092" xr:uid="{3B82EE00-E7D1-469F-960B-AB74777899D6}"/>
    <cellStyle name="Vírgula 2 10 7 2 2 2" xfId="7349" xr:uid="{B4949AD5-E3B3-4B6F-9685-0676663D64E3}"/>
    <cellStyle name="Vírgula 2 10 7 2 2 2 2" xfId="14971" xr:uid="{E28BFD4F-ACD7-46E6-8F76-C7E576CBDF85}"/>
    <cellStyle name="Vírgula 2 10 7 2 2 2 2 2" xfId="30276" xr:uid="{6F1B0955-2BB3-4555-9BE5-F4EF50E8B23F}"/>
    <cellStyle name="Vírgula 2 10 7 2 2 2 3" xfId="22654" xr:uid="{50435203-C02B-4164-9516-4542DD1F91A6}"/>
    <cellStyle name="Vírgula 2 10 7 2 2 3" xfId="5977" xr:uid="{6EEE8FE3-4E9B-4314-956B-ECDDD5E224A1}"/>
    <cellStyle name="Vírgula 2 10 7 2 2 3 2" xfId="13599" xr:uid="{54649618-3885-44F2-A5FA-114AE81EAEF6}"/>
    <cellStyle name="Vírgula 2 10 7 2 2 3 2 2" xfId="28904" xr:uid="{942A003E-C83C-4B70-BF12-A09613393E19}"/>
    <cellStyle name="Vírgula 2 10 7 2 2 3 3" xfId="21282" xr:uid="{1D72FEFC-3582-47B7-BB57-DEAAC3323EB4}"/>
    <cellStyle name="Vírgula 2 10 7 2 2 4" xfId="12714" xr:uid="{479C655F-459E-4E65-8E53-8DFF10A15ACF}"/>
    <cellStyle name="Vírgula 2 10 7 2 2 4 2" xfId="28019" xr:uid="{BDA1AE20-10EE-4281-990F-1C63C2C9BD23}"/>
    <cellStyle name="Vírgula 2 10 7 2 2 5" xfId="20397" xr:uid="{0B89A11F-CBA6-4831-9FB6-E43332AE385B}"/>
    <cellStyle name="Vírgula 2 10 7 2 3" xfId="4795" xr:uid="{8E253F78-CEB9-4AAC-90F7-71C006BE02F4}"/>
    <cellStyle name="Vírgula 2 10 7 2 3 2" xfId="6745" xr:uid="{A13002D9-1BF3-4EFD-B088-1A4A707BDF24}"/>
    <cellStyle name="Vírgula 2 10 7 2 3 2 2" xfId="14367" xr:uid="{65470CA9-607E-4492-AA2E-91B8E0DF68A3}"/>
    <cellStyle name="Vírgula 2 10 7 2 3 2 2 2" xfId="29672" xr:uid="{03C7DA8E-2B7E-4C58-8F79-229913E18BEC}"/>
    <cellStyle name="Vírgula 2 10 7 2 3 2 3" xfId="22050" xr:uid="{4EC8AFBC-E66D-481B-9C75-386BEA81F6C2}"/>
    <cellStyle name="Vírgula 2 10 7 2 3 3" xfId="12417" xr:uid="{94949B9C-0BBC-4F1E-85C7-13E8436579A6}"/>
    <cellStyle name="Vírgula 2 10 7 2 3 3 2" xfId="27722" xr:uid="{8102E3C3-8739-4E06-A929-0FDDAEEFBA7B}"/>
    <cellStyle name="Vírgula 2 10 7 2 3 4" xfId="20100" xr:uid="{86426BF9-018F-4FCE-9DB1-1F7E76C1ACD3}"/>
    <cellStyle name="Vírgula 2 10 7 2 4" xfId="5463" xr:uid="{2D4F908A-6482-4113-93E4-33CBF00D42D4}"/>
    <cellStyle name="Vírgula 2 10 7 2 4 2" xfId="13085" xr:uid="{91E187D1-864C-4C11-8E5C-423F8824EE91}"/>
    <cellStyle name="Vírgula 2 10 7 2 4 2 2" xfId="28390" xr:uid="{30C113F3-7E6E-4B4C-A706-B1C48A1E9C87}"/>
    <cellStyle name="Vírgula 2 10 7 2 4 3" xfId="20768" xr:uid="{275516B2-FB70-4916-AEF8-FCCDB291832B}"/>
    <cellStyle name="Vírgula 2 10 7 2 5" xfId="12172" xr:uid="{D20D5B7A-B744-4309-BA8A-A6D915C5CADC}"/>
    <cellStyle name="Vírgula 2 10 7 2 5 2" xfId="27477" xr:uid="{D27F3D60-88F9-4E44-8CE3-5A7DD9789AA8}"/>
    <cellStyle name="Vírgula 2 10 7 2 6" xfId="19855" xr:uid="{076E06B7-D4A6-424B-9C6B-FC42BB0007D5}"/>
    <cellStyle name="Vírgula 2 10 7 3" xfId="4972" xr:uid="{86DD2BE6-46D4-4A19-AB7C-44565B8FD78F}"/>
    <cellStyle name="Vírgula 2 10 7 3 2" xfId="7069" xr:uid="{99DF67B2-3A38-4D32-9998-4A8BEAE0B909}"/>
    <cellStyle name="Vírgula 2 10 7 3 2 2" xfId="14691" xr:uid="{FD9013BA-729F-4579-814C-D1338DB13674}"/>
    <cellStyle name="Vírgula 2 10 7 3 2 2 2" xfId="29996" xr:uid="{8CB779C5-3897-42C6-BFB6-D45BE434F913}"/>
    <cellStyle name="Vírgula 2 10 7 3 2 3" xfId="22374" xr:uid="{F09C521D-12E3-419C-AF93-A9B8A7AEF552}"/>
    <cellStyle name="Vírgula 2 10 7 3 3" xfId="5697" xr:uid="{CFAD4CB5-E38C-4226-91F8-535010319E09}"/>
    <cellStyle name="Vírgula 2 10 7 3 3 2" xfId="13319" xr:uid="{16900831-D0C8-46E7-AF53-6E00AE5EA6E7}"/>
    <cellStyle name="Vírgula 2 10 7 3 3 2 2" xfId="28624" xr:uid="{4C840C30-0881-4DBE-87EF-5233E627D07F}"/>
    <cellStyle name="Vírgula 2 10 7 3 3 3" xfId="21002" xr:uid="{1DD78FA2-904E-48B6-8723-DC2D4699B98A}"/>
    <cellStyle name="Vírgula 2 10 7 3 4" xfId="12594" xr:uid="{800D188C-2DD6-46B6-899B-83D37DE57702}"/>
    <cellStyle name="Vírgula 2 10 7 3 4 2" xfId="27899" xr:uid="{1FFC454F-C795-4721-AA1B-C2E288BDF52C}"/>
    <cellStyle name="Vírgula 2 10 7 3 5" xfId="20277" xr:uid="{DD920DD7-A679-474D-880B-4FF2752AF35A}"/>
    <cellStyle name="Vírgula 2 10 7 4" xfId="4667" xr:uid="{3FCD8612-3ADA-45DD-B64A-4043859D1AB7}"/>
    <cellStyle name="Vírgula 2 10 7 4 2" xfId="6375" xr:uid="{3E58C800-2194-4510-B5E9-E8BED0BD5699}"/>
    <cellStyle name="Vírgula 2 10 7 4 2 2" xfId="13997" xr:uid="{2EF828DC-2652-4022-B2BE-B00B7B0A4DE9}"/>
    <cellStyle name="Vírgula 2 10 7 4 2 2 2" xfId="29302" xr:uid="{A522D776-0713-4913-83A4-316E4686FE7A}"/>
    <cellStyle name="Vírgula 2 10 7 4 2 3" xfId="21680" xr:uid="{5B2A26AB-4171-44B0-8440-E8B170932087}"/>
    <cellStyle name="Vírgula 2 10 7 4 3" xfId="12289" xr:uid="{25C54A33-983B-4C53-9992-C2E58FA58875}"/>
    <cellStyle name="Vírgula 2 10 7 4 3 2" xfId="27594" xr:uid="{7A2174CB-EDCE-4DBA-ADE3-6CD196B13863}"/>
    <cellStyle name="Vírgula 2 10 7 4 4" xfId="19972" xr:uid="{BC9319E6-B052-41F2-9A81-09E60A1158C4}"/>
    <cellStyle name="Vírgula 2 10 7 5" xfId="5286" xr:uid="{589655DB-8DF8-48AA-A578-9AF8D8DCCFD0}"/>
    <cellStyle name="Vírgula 2 10 7 5 2" xfId="12908" xr:uid="{8424E708-DE33-439A-AEB2-9689E7A62F83}"/>
    <cellStyle name="Vírgula 2 10 7 5 2 2" xfId="28213" xr:uid="{5F0894A9-7817-4FE6-B1A2-1B587CE73363}"/>
    <cellStyle name="Vírgula 2 10 7 5 3" xfId="20591" xr:uid="{183990F6-5009-4678-BA44-C10426B2EE93}"/>
    <cellStyle name="Vírgula 2 10 7 6" xfId="8690" xr:uid="{616FE451-AE3A-488C-8AD1-3072A7B86625}"/>
    <cellStyle name="Vírgula 2 10 7 6 2" xfId="23995" xr:uid="{5393D2F5-CA61-4E03-B143-85F602FE5FDC}"/>
    <cellStyle name="Vírgula 2 10 7 7" xfId="16373" xr:uid="{68DB60DA-138C-4997-AC8B-D514062A91C9}"/>
    <cellStyle name="Vírgula 2 10 8" xfId="4418" xr:uid="{5BAE9CAD-AF0B-4C2A-B9BB-DCB64FA0BADC}"/>
    <cellStyle name="Vírgula 2 10 8 2" xfId="4542" xr:uid="{BF9F9CA8-B8A6-448A-8777-8F3CAF76454B}"/>
    <cellStyle name="Vírgula 2 10 8 2 2" xfId="5085" xr:uid="{FB840C5A-6A38-4762-94EE-52184F831C22}"/>
    <cellStyle name="Vírgula 2 10 8 2 2 2" xfId="7322" xr:uid="{B0AB197F-0F31-489F-A17B-5A5D7BF7BE6D}"/>
    <cellStyle name="Vírgula 2 10 8 2 2 2 2" xfId="14944" xr:uid="{DC132996-39F8-4E46-B008-42DB528B82EE}"/>
    <cellStyle name="Vírgula 2 10 8 2 2 2 2 2" xfId="30249" xr:uid="{8F25B460-F14B-44FD-8E81-5913498D3C11}"/>
    <cellStyle name="Vírgula 2 10 8 2 2 2 3" xfId="22627" xr:uid="{DE82CA6E-2C18-4AB4-9BBD-12AD6DC47FA6}"/>
    <cellStyle name="Vírgula 2 10 8 2 2 3" xfId="5950" xr:uid="{1286DE9F-A098-447A-9735-6F9427993A02}"/>
    <cellStyle name="Vírgula 2 10 8 2 2 3 2" xfId="13572" xr:uid="{DA7A88F5-BCCC-4816-9979-C7F7471F75FC}"/>
    <cellStyle name="Vírgula 2 10 8 2 2 3 2 2" xfId="28877" xr:uid="{01B95892-51F5-4A55-B8B0-1E616D645AAB}"/>
    <cellStyle name="Vírgula 2 10 8 2 2 3 3" xfId="21255" xr:uid="{D6298E9A-4054-495F-B2FD-2772E6F15D86}"/>
    <cellStyle name="Vírgula 2 10 8 2 2 4" xfId="12707" xr:uid="{85500370-4731-4B52-BA00-54A5ECB10B39}"/>
    <cellStyle name="Vírgula 2 10 8 2 2 4 2" xfId="28012" xr:uid="{017D470F-340B-4222-93C0-8725B5693089}"/>
    <cellStyle name="Vírgula 2 10 8 2 2 5" xfId="20390" xr:uid="{F992B703-7A5D-4367-B332-1CB1DB881962}"/>
    <cellStyle name="Vírgula 2 10 8 2 3" xfId="4788" xr:uid="{F38FD06F-7FD3-46BF-A633-46C0DBD1AFF5}"/>
    <cellStyle name="Vírgula 2 10 8 2 3 2" xfId="6718" xr:uid="{E392C0C0-6114-4FC9-8AC7-0DA76780BDBC}"/>
    <cellStyle name="Vírgula 2 10 8 2 3 2 2" xfId="14340" xr:uid="{86218A98-A5D5-4583-A624-9C0B9EEA765B}"/>
    <cellStyle name="Vírgula 2 10 8 2 3 2 2 2" xfId="29645" xr:uid="{38818EAC-1C62-4532-B15E-ED33452BA016}"/>
    <cellStyle name="Vírgula 2 10 8 2 3 2 3" xfId="22023" xr:uid="{D114D973-5B5E-4EE8-B665-103D53D79FB7}"/>
    <cellStyle name="Vírgula 2 10 8 2 3 3" xfId="12410" xr:uid="{F52F4E20-85A6-43A0-BF15-34C7EBFE2794}"/>
    <cellStyle name="Vírgula 2 10 8 2 3 3 2" xfId="27715" xr:uid="{346A2778-BEBA-4717-97F6-0F5400498D01}"/>
    <cellStyle name="Vírgula 2 10 8 2 3 4" xfId="20093" xr:uid="{BE832B17-B8CA-4578-899B-79322BE1D1F4}"/>
    <cellStyle name="Vírgula 2 10 8 2 4" xfId="5456" xr:uid="{A7CE054E-4D33-4606-BE14-EF009EAABBC0}"/>
    <cellStyle name="Vírgula 2 10 8 2 4 2" xfId="13078" xr:uid="{758484BD-3326-4ECC-8C22-DB7F2A48660D}"/>
    <cellStyle name="Vírgula 2 10 8 2 4 2 2" xfId="28383" xr:uid="{ADD92C58-175F-465D-8FFD-5B1F22748229}"/>
    <cellStyle name="Vírgula 2 10 8 2 4 3" xfId="20761" xr:uid="{080F0392-265E-4593-BA15-C9C13B60793C}"/>
    <cellStyle name="Vírgula 2 10 8 2 5" xfId="12165" xr:uid="{1EB8B764-9030-4CC2-B107-6E7901B83EBA}"/>
    <cellStyle name="Vírgula 2 10 8 2 5 2" xfId="27470" xr:uid="{8462C82D-8400-43D7-B898-27922ABECD1D}"/>
    <cellStyle name="Vírgula 2 10 8 2 6" xfId="19848" xr:uid="{412610E5-7D7B-42D2-8E78-83C7F3C03983}"/>
    <cellStyle name="Vírgula 2 10 8 3" xfId="4965" xr:uid="{2983D2F4-7EDB-4AF8-BAC1-4E20B9CF1269}"/>
    <cellStyle name="Vírgula 2 10 8 3 2" xfId="7062" xr:uid="{471ADDFC-F254-4E5A-9CC8-312086CD100F}"/>
    <cellStyle name="Vírgula 2 10 8 3 2 2" xfId="14684" xr:uid="{85F2B3FD-33BD-41C3-834A-556A4DA82E8A}"/>
    <cellStyle name="Vírgula 2 10 8 3 2 2 2" xfId="29989" xr:uid="{A342413F-C1ED-48D2-AE3E-10B0D4FEBFAB}"/>
    <cellStyle name="Vírgula 2 10 8 3 2 3" xfId="22367" xr:uid="{B263470B-2B62-444A-BA42-E342EDCD33AA}"/>
    <cellStyle name="Vírgula 2 10 8 3 3" xfId="5690" xr:uid="{0A11EB8C-0DA0-43B5-8199-AA8FEB41D736}"/>
    <cellStyle name="Vírgula 2 10 8 3 3 2" xfId="13312" xr:uid="{FE7E9949-F041-4682-9065-1C5592922398}"/>
    <cellStyle name="Vírgula 2 10 8 3 3 2 2" xfId="28617" xr:uid="{C6EF89AF-EACE-444F-8BDF-4D70E4232DE2}"/>
    <cellStyle name="Vírgula 2 10 8 3 3 3" xfId="20995" xr:uid="{5F42AD4E-E035-46D0-9B2A-A01B0AC3DBBA}"/>
    <cellStyle name="Vírgula 2 10 8 3 4" xfId="12587" xr:uid="{4D6D7CED-1BB6-4E02-A820-A6FC8AD1178D}"/>
    <cellStyle name="Vírgula 2 10 8 3 4 2" xfId="27892" xr:uid="{5AB2CC3E-FCDC-4461-B9D8-3093568E2258}"/>
    <cellStyle name="Vírgula 2 10 8 3 5" xfId="20270" xr:uid="{7C963AB2-36BD-4037-AFAF-586A22A38D88}"/>
    <cellStyle name="Vírgula 2 10 8 4" xfId="4660" xr:uid="{0C0E7D7E-FC8B-4A68-BB93-83D7CE077703}"/>
    <cellStyle name="Vírgula 2 10 8 4 2" xfId="6348" xr:uid="{8CF3AE07-22BD-4EC9-8A8D-0BDB9BEEC515}"/>
    <cellStyle name="Vírgula 2 10 8 4 2 2" xfId="13970" xr:uid="{9F02367F-ABD7-415A-B12C-4329FB51E1E8}"/>
    <cellStyle name="Vírgula 2 10 8 4 2 2 2" xfId="29275" xr:uid="{41CEA366-CEFB-4D41-B0E9-AC89776D7E9C}"/>
    <cellStyle name="Vírgula 2 10 8 4 2 3" xfId="21653" xr:uid="{A36423C9-C9E1-401C-B53C-0AFCF54BE90E}"/>
    <cellStyle name="Vírgula 2 10 8 4 3" xfId="12282" xr:uid="{21019DC3-E73A-4EDC-850C-F8010C7677E1}"/>
    <cellStyle name="Vírgula 2 10 8 4 3 2" xfId="27587" xr:uid="{3EAB12E9-CDF2-47EE-80EF-2C56A9D7DE48}"/>
    <cellStyle name="Vírgula 2 10 8 4 4" xfId="19965" xr:uid="{D9502E2C-B974-4FC3-9705-609226D92015}"/>
    <cellStyle name="Vírgula 2 10 8 5" xfId="5279" xr:uid="{C91DCA0E-C6A0-410E-AD8C-1442FA48432F}"/>
    <cellStyle name="Vírgula 2 10 8 5 2" xfId="12901" xr:uid="{8157C03A-E1BC-4C0C-8AB0-6FFD8B363D3A}"/>
    <cellStyle name="Vírgula 2 10 8 5 2 2" xfId="28206" xr:uid="{13F3A902-2426-4482-BCB0-8B6DDBE13EFC}"/>
    <cellStyle name="Vírgula 2 10 8 5 3" xfId="20584" xr:uid="{44D73957-E780-4948-94A8-EEA10A2268C1}"/>
    <cellStyle name="Vírgula 2 10 8 6" xfId="12044" xr:uid="{116488A3-DE2B-4798-A211-DA5716B7F3C2}"/>
    <cellStyle name="Vírgula 2 10 8 6 2" xfId="27349" xr:uid="{2E54FD55-48E3-43F2-8555-37767FCBA636}"/>
    <cellStyle name="Vírgula 2 10 8 7" xfId="19727" xr:uid="{982B8CB4-D548-4FE5-9359-1F2F98F55C03}"/>
    <cellStyle name="Vírgula 2 10 9" xfId="4458" xr:uid="{729D167E-88F8-48F8-95C6-FC39F3B764B2}"/>
    <cellStyle name="Vírgula 2 10 9 2" xfId="4586" xr:uid="{9A1AADAB-87AB-4734-91AA-5C5688F86F40}"/>
    <cellStyle name="Vírgula 2 10 9 2 2" xfId="5178" xr:uid="{B4B48864-5F53-4F05-83AE-69437F499A8C}"/>
    <cellStyle name="Vírgula 2 10 9 2 2 2" xfId="7485" xr:uid="{DC1F70F2-63E8-4304-AD33-B3F7CD1B999A}"/>
    <cellStyle name="Vírgula 2 10 9 2 2 2 2" xfId="15107" xr:uid="{77753BBE-1C24-422A-840B-1EFFD2D3CF8F}"/>
    <cellStyle name="Vírgula 2 10 9 2 2 2 2 2" xfId="30412" xr:uid="{6A5B261A-6757-4DA9-8003-8836AD862C94}"/>
    <cellStyle name="Vírgula 2 10 9 2 2 2 3" xfId="22790" xr:uid="{4B901D06-4ACC-4600-BA34-1A132D916A15}"/>
    <cellStyle name="Vírgula 2 10 9 2 2 3" xfId="6113" xr:uid="{E3B0547A-F1AF-43CB-A7B2-885F00A86633}"/>
    <cellStyle name="Vírgula 2 10 9 2 2 3 2" xfId="13735" xr:uid="{20C4D2D0-1837-4095-8060-4A06E3BAF5E0}"/>
    <cellStyle name="Vírgula 2 10 9 2 2 3 2 2" xfId="29040" xr:uid="{B75E7DE6-9AEA-405B-956F-5A553C9B6117}"/>
    <cellStyle name="Vírgula 2 10 9 2 2 3 3" xfId="21418" xr:uid="{068C5E28-A212-4DE9-9C9B-8D5E4098DECE}"/>
    <cellStyle name="Vírgula 2 10 9 2 2 4" xfId="12800" xr:uid="{15754995-0075-4050-942F-29455C652704}"/>
    <cellStyle name="Vírgula 2 10 9 2 2 4 2" xfId="28105" xr:uid="{FD4828D0-D993-424B-9063-1A4E79B43FD5}"/>
    <cellStyle name="Vírgula 2 10 9 2 2 5" xfId="20483" xr:uid="{BECAD843-4F5A-45B3-8A70-526C323E1F57}"/>
    <cellStyle name="Vírgula 2 10 9 2 3" xfId="4881" xr:uid="{3408DB65-3D4C-42F2-BAC7-A5CE2AADC3B4}"/>
    <cellStyle name="Vírgula 2 10 9 2 3 2" xfId="6881" xr:uid="{8FC86784-7000-48A4-9B14-C8EE924A4F58}"/>
    <cellStyle name="Vírgula 2 10 9 2 3 2 2" xfId="14503" xr:uid="{E0C755E5-ED4B-4D2D-8371-88EA91E80F4E}"/>
    <cellStyle name="Vírgula 2 10 9 2 3 2 2 2" xfId="29808" xr:uid="{3B1C1357-8AF8-4860-8C99-C19C93DE3449}"/>
    <cellStyle name="Vírgula 2 10 9 2 3 2 3" xfId="22186" xr:uid="{F917B1FA-CC80-484F-87B0-BCD48F79777F}"/>
    <cellStyle name="Vírgula 2 10 9 2 3 3" xfId="12503" xr:uid="{2DD6BC9D-C392-42D5-A245-7C5F1DC03881}"/>
    <cellStyle name="Vírgula 2 10 9 2 3 3 2" xfId="27808" xr:uid="{05299285-D23F-4835-9E8A-4D305B6CF634}"/>
    <cellStyle name="Vírgula 2 10 9 2 3 4" xfId="20186" xr:uid="{3BC221FB-428F-4C2A-8067-ACCCCAEA310E}"/>
    <cellStyle name="Vírgula 2 10 9 2 4" xfId="5549" xr:uid="{D3FA42AD-03AF-49BC-92A4-C2F469B46830}"/>
    <cellStyle name="Vírgula 2 10 9 2 4 2" xfId="13171" xr:uid="{84F4599A-6EFB-4B3D-883F-C7ABB9B7BE7F}"/>
    <cellStyle name="Vírgula 2 10 9 2 4 2 2" xfId="28476" xr:uid="{1EA46A8E-4D06-4B89-8D31-3E7094CC1854}"/>
    <cellStyle name="Vírgula 2 10 9 2 4 3" xfId="20854" xr:uid="{8C95663E-3395-4B5A-9398-2BEDDCA9E816}"/>
    <cellStyle name="Vírgula 2 10 9 2 5" xfId="12209" xr:uid="{23243710-B8B8-4DCF-9B47-7787E7B2D6E5}"/>
    <cellStyle name="Vírgula 2 10 9 2 5 2" xfId="27514" xr:uid="{79A04FBC-02D7-4376-93CE-3F521228D945}"/>
    <cellStyle name="Vírgula 2 10 9 2 6" xfId="19892" xr:uid="{6C3E897C-2408-4E18-96A9-857578B160EB}"/>
    <cellStyle name="Vírgula 2 10 9 3" xfId="5009" xr:uid="{0EAA3153-8DAA-4040-9903-14E70FC33B96}"/>
    <cellStyle name="Vírgula 2 10 9 3 2" xfId="7156" xr:uid="{DECEA49A-C2BC-48B4-AD35-6FF5AAC1E004}"/>
    <cellStyle name="Vírgula 2 10 9 3 2 2" xfId="14778" xr:uid="{82EE503C-F04A-4397-A4D9-FEE8A89A4D92}"/>
    <cellStyle name="Vírgula 2 10 9 3 2 2 2" xfId="30083" xr:uid="{4A942928-C9F1-44F1-875C-F1B48B3B8F06}"/>
    <cellStyle name="Vírgula 2 10 9 3 2 3" xfId="22461" xr:uid="{E4F6140B-2384-4EF5-A26D-4D57396A617A}"/>
    <cellStyle name="Vírgula 2 10 9 3 3" xfId="5784" xr:uid="{55013637-5A79-4D78-9DAB-DCA8B3A7FB47}"/>
    <cellStyle name="Vírgula 2 10 9 3 3 2" xfId="13406" xr:uid="{556B43EE-418F-4F55-A00F-29E69EED9CB2}"/>
    <cellStyle name="Vírgula 2 10 9 3 3 2 2" xfId="28711" xr:uid="{1072AA40-36AF-4E58-A8EF-597B83D63CD4}"/>
    <cellStyle name="Vírgula 2 10 9 3 3 3" xfId="21089" xr:uid="{9CB246A9-295B-4324-9666-B149E063097A}"/>
    <cellStyle name="Vírgula 2 10 9 3 4" xfId="12631" xr:uid="{9C6BF6EE-C769-46DA-B17D-28A97152E0DB}"/>
    <cellStyle name="Vírgula 2 10 9 3 4 2" xfId="27936" xr:uid="{624FD7AF-81ED-485A-9407-3ADF77C7C21C}"/>
    <cellStyle name="Vírgula 2 10 9 3 5" xfId="20314" xr:uid="{BFFD8E41-9E80-4C7E-877C-D3593F4E89B4}"/>
    <cellStyle name="Vírgula 2 10 9 4" xfId="4704" xr:uid="{46175363-4D44-44AF-A487-D7D84F0D9113}"/>
    <cellStyle name="Vírgula 2 10 9 4 2" xfId="6511" xr:uid="{34393B9A-D813-4B50-B8AC-D561A0D11BF4}"/>
    <cellStyle name="Vírgula 2 10 9 4 2 2" xfId="14133" xr:uid="{BB5E9799-1C16-45A2-9920-0DAC834DEC5F}"/>
    <cellStyle name="Vírgula 2 10 9 4 2 2 2" xfId="29438" xr:uid="{7EDCB0E0-6500-4F7B-8BD5-935DFCCA92B2}"/>
    <cellStyle name="Vírgula 2 10 9 4 2 3" xfId="21816" xr:uid="{2ED75FCD-7F76-49B8-814D-06EBA285EA89}"/>
    <cellStyle name="Vírgula 2 10 9 4 3" xfId="12326" xr:uid="{45DA0707-E6F6-4958-BA0F-498DF114EA47}"/>
    <cellStyle name="Vírgula 2 10 9 4 3 2" xfId="27631" xr:uid="{95769530-8B1E-40AC-B845-406901B93078}"/>
    <cellStyle name="Vírgula 2 10 9 4 4" xfId="20009" xr:uid="{E38780BB-2280-4B28-9949-02E2F691AC8B}"/>
    <cellStyle name="Vírgula 2 10 9 5" xfId="5324" xr:uid="{2BB4A155-C2A0-4DC1-AF3E-C9857AA570A7}"/>
    <cellStyle name="Vírgula 2 10 9 5 2" xfId="12946" xr:uid="{BEAC1000-90D3-4D54-B397-A9E5B257617C}"/>
    <cellStyle name="Vírgula 2 10 9 5 2 2" xfId="28251" xr:uid="{E83E135C-D12E-4F74-AA18-1EAFA5A6D37F}"/>
    <cellStyle name="Vírgula 2 10 9 5 3" xfId="20629" xr:uid="{7BADA457-6A6F-494C-9391-98E4C0EBE49B}"/>
    <cellStyle name="Vírgula 2 10 9 6" xfId="12084" xr:uid="{E21A3651-368A-4885-9BA2-53EEB291A9EC}"/>
    <cellStyle name="Vírgula 2 10 9 6 2" xfId="27389" xr:uid="{D116CA90-9ED9-4E50-916C-ECC1107239F0}"/>
    <cellStyle name="Vírgula 2 10 9 7" xfId="19767" xr:uid="{BA9A19FD-CF9C-4F39-888F-33B9A2B56CCE}"/>
    <cellStyle name="Vírgula 2 11" xfId="209" xr:uid="{73A7FF86-96B7-48D0-92C3-2E946D4E2236}"/>
    <cellStyle name="Vírgula 2 11 2" xfId="533" xr:uid="{A77E76B0-5788-4BF3-900D-35821BD55775}"/>
    <cellStyle name="Vírgula 2 11 2 2" xfId="1826" xr:uid="{32BE08E5-DF83-4475-A707-EE4DB5A3A81F}"/>
    <cellStyle name="Vírgula 2 11 2 2 2" xfId="9458" xr:uid="{ACE88B10-F092-4808-B660-5597E1301769}"/>
    <cellStyle name="Vírgula 2 11 2 2 2 2" xfId="24763" xr:uid="{BEC33C2E-9884-4BAE-B661-CB1ED2E533A9}"/>
    <cellStyle name="Vírgula 2 11 2 2 3" xfId="17141" xr:uid="{3F6E3C87-9609-4817-B94A-A331984246C1}"/>
    <cellStyle name="Vírgula 2 11 2 3" xfId="2790" xr:uid="{DEACEB1B-5941-4459-B4F9-9FDB9E3AE9F3}"/>
    <cellStyle name="Vírgula 2 11 2 3 2" xfId="10422" xr:uid="{961DEC7C-A87E-4B7B-994B-6B447D677E0C}"/>
    <cellStyle name="Vírgula 2 11 2 3 2 2" xfId="25727" xr:uid="{9A8764D7-3E7C-4AF3-8BBE-07A9A048DE46}"/>
    <cellStyle name="Vírgula 2 11 2 3 3" xfId="18105" xr:uid="{6148BE49-A306-43B1-93E5-2F5EF057D823}"/>
    <cellStyle name="Vírgula 2 11 2 4" xfId="3758" xr:uid="{7655D806-1CC3-4EE6-A572-6EDDB978D35A}"/>
    <cellStyle name="Vírgula 2 11 2 4 2" xfId="11390" xr:uid="{1FCD7C08-45AA-4FB0-A86B-CF0FE08FEFFB}"/>
    <cellStyle name="Vírgula 2 11 2 4 2 2" xfId="26695" xr:uid="{D8D92C1F-5CAC-480C-9064-5123DF9D6E1B}"/>
    <cellStyle name="Vírgula 2 11 2 4 3" xfId="19073" xr:uid="{D910D389-0FC1-4BE2-A5A9-760001AF0015}"/>
    <cellStyle name="Vírgula 2 11 2 5" xfId="1182" xr:uid="{4A48DC93-F44D-4BD0-BCA8-D513D2730F61}"/>
    <cellStyle name="Vírgula 2 11 2 5 2" xfId="8814" xr:uid="{92160B4C-5570-4EC2-A8A5-47E90005F2AF}"/>
    <cellStyle name="Vírgula 2 11 2 5 2 2" xfId="24119" xr:uid="{35EC7048-6025-4510-8201-6FF1DA47CBFE}"/>
    <cellStyle name="Vírgula 2 11 2 5 3" xfId="16497" xr:uid="{B3D596CA-7A3D-4112-A533-7BEC3EC39579}"/>
    <cellStyle name="Vírgula 2 11 2 6" xfId="8165" xr:uid="{DFC94FCC-E5C1-4A89-9B1C-E005B4567788}"/>
    <cellStyle name="Vírgula 2 11 2 6 2" xfId="23470" xr:uid="{5504CCB7-662E-4F5C-A067-6ACE79EDA9B0}"/>
    <cellStyle name="Vírgula 2 11 2 7" xfId="15848" xr:uid="{F9D2D3A2-3467-4681-A7EB-1E78847CE5BD}"/>
    <cellStyle name="Vírgula 2 11 3" xfId="2146" xr:uid="{3D5D3DEC-083F-4943-BB02-F88BEE11A236}"/>
    <cellStyle name="Vírgula 2 11 3 2" xfId="3114" xr:uid="{95A33B45-57B5-4C26-B393-47D3197EB31D}"/>
    <cellStyle name="Vírgula 2 11 3 2 2" xfId="10746" xr:uid="{6C85F6D4-4846-43C4-824C-2361F305F7A1}"/>
    <cellStyle name="Vírgula 2 11 3 2 2 2" xfId="26051" xr:uid="{FD64275C-E761-40D1-AEE1-997E0F4C63BC}"/>
    <cellStyle name="Vírgula 2 11 3 2 3" xfId="18429" xr:uid="{3DC4CAB8-A955-4576-94A1-7AF6DDBEA395}"/>
    <cellStyle name="Vírgula 2 11 3 3" xfId="4082" xr:uid="{E54D08AA-E8E2-4CF3-A8D4-0371544A41ED}"/>
    <cellStyle name="Vírgula 2 11 3 3 2" xfId="11714" xr:uid="{3C5D03CD-90EB-40E0-9C25-ED3538BE3EF2}"/>
    <cellStyle name="Vírgula 2 11 3 3 2 2" xfId="27019" xr:uid="{7A23E20B-919D-406B-B9FA-C402E1628A2D}"/>
    <cellStyle name="Vírgula 2 11 3 3 3" xfId="19397" xr:uid="{D1D60C53-14AF-41E2-81DA-397425DAE20C}"/>
    <cellStyle name="Vírgula 2 11 3 4" xfId="9778" xr:uid="{3E4DF8B1-4F44-46A7-870A-19DD94360749}"/>
    <cellStyle name="Vírgula 2 11 3 4 2" xfId="25083" xr:uid="{3A2B0CCC-FD6C-4C0F-8BA7-308B1F607C09}"/>
    <cellStyle name="Vírgula 2 11 3 5" xfId="17461" xr:uid="{1CEAC95B-ECD7-465C-9F2B-B17F7774A1F3}"/>
    <cellStyle name="Vírgula 2 11 4" xfId="1506" xr:uid="{29E64783-CBD6-4304-AB88-7FA8B5761D44}"/>
    <cellStyle name="Vírgula 2 11 4 2" xfId="9138" xr:uid="{01F7396C-4D9E-4420-8417-76C47B0030F4}"/>
    <cellStyle name="Vírgula 2 11 4 2 2" xfId="24443" xr:uid="{E72C7E86-E6D7-47F9-BC15-0DAE6AF7A210}"/>
    <cellStyle name="Vírgula 2 11 4 3" xfId="16821" xr:uid="{7A520F92-2123-4BA1-B397-A4EACC848CA6}"/>
    <cellStyle name="Vírgula 2 11 5" xfId="2466" xr:uid="{75696B66-2535-4D79-B6C9-2E1D8E240FCE}"/>
    <cellStyle name="Vírgula 2 11 5 2" xfId="10098" xr:uid="{9FC3178A-2E51-4F69-AF8D-5A4D3B347F1A}"/>
    <cellStyle name="Vírgula 2 11 5 2 2" xfId="25403" xr:uid="{9FD76573-1D32-4149-8BEC-EA79523A87F6}"/>
    <cellStyle name="Vírgula 2 11 5 3" xfId="17781" xr:uid="{D497F3AA-A042-45B4-B4DA-7C2DFDD8D08C}"/>
    <cellStyle name="Vírgula 2 11 6" xfId="3434" xr:uid="{A4EE2D52-0518-4D1F-B5B9-5DDF16093161}"/>
    <cellStyle name="Vírgula 2 11 6 2" xfId="11066" xr:uid="{DA6F88E2-0B39-4682-8F7B-E67777DC96B7}"/>
    <cellStyle name="Vírgula 2 11 6 2 2" xfId="26371" xr:uid="{012248BA-EC59-45A0-A9DB-B137F521DC92}"/>
    <cellStyle name="Vírgula 2 11 6 3" xfId="18749" xr:uid="{F02C848C-DA03-4922-90A1-68BB99287F8B}"/>
    <cellStyle name="Vírgula 2 11 7" xfId="858" xr:uid="{3A23E8B9-315E-46DB-84C8-8A190CCAC086}"/>
    <cellStyle name="Vírgula 2 11 7 2" xfId="8490" xr:uid="{5608D5B9-A4CF-4543-AB52-EA1BA824D96E}"/>
    <cellStyle name="Vírgula 2 11 7 2 2" xfId="23795" xr:uid="{6922FE11-8EE6-4040-A379-718B20F9FAD4}"/>
    <cellStyle name="Vírgula 2 11 7 3" xfId="16173" xr:uid="{68ACEE33-9F34-4C0F-808B-C90B3750A92F}"/>
    <cellStyle name="Vírgula 2 11 8" xfId="7841" xr:uid="{4D645387-11EF-4E59-912B-EC291CB33184}"/>
    <cellStyle name="Vírgula 2 11 8 2" xfId="23146" xr:uid="{AD40A51B-359D-4F88-BD43-2ECD35643211}"/>
    <cellStyle name="Vírgula 2 11 9" xfId="15524" xr:uid="{AF0AE23D-399C-40EF-9B20-7EBE91065DF0}"/>
    <cellStyle name="Vírgula 2 12" xfId="471" xr:uid="{EA34B081-091C-4267-9688-C729CDA6D5F1}"/>
    <cellStyle name="Vírgula 2 12 2" xfId="795" xr:uid="{A5E2103F-D72F-40CC-9903-4E1BFE33DA60}"/>
    <cellStyle name="Vírgula 2 12 2 2" xfId="2086" xr:uid="{40846801-60F4-450D-A31B-226F6C7D8D60}"/>
    <cellStyle name="Vírgula 2 12 2 2 2" xfId="9718" xr:uid="{393F4894-680C-4477-9359-74C274835FD4}"/>
    <cellStyle name="Vírgula 2 12 2 2 2 2" xfId="25023" xr:uid="{7F155663-2873-4DEB-B1EB-1C2FFCBCF4D2}"/>
    <cellStyle name="Vírgula 2 12 2 2 3" xfId="17401" xr:uid="{6D99DD92-2585-4A3C-8815-F427A120B682}"/>
    <cellStyle name="Vírgula 2 12 2 3" xfId="3052" xr:uid="{DF37EDE6-BF6C-4951-A0A2-600D95913EA7}"/>
    <cellStyle name="Vírgula 2 12 2 3 2" xfId="10684" xr:uid="{2AE0A1E8-26BD-4653-B804-B66F5C21AD95}"/>
    <cellStyle name="Vírgula 2 12 2 3 2 2" xfId="25989" xr:uid="{87D0099F-FCCA-4C34-9C4E-E726515A76E8}"/>
    <cellStyle name="Vírgula 2 12 2 3 3" xfId="18367" xr:uid="{28347B4D-8B51-4144-928A-5919B2260A57}"/>
    <cellStyle name="Vírgula 2 12 2 4" xfId="4020" xr:uid="{33188E02-262E-4741-9914-B8AABEE0813D}"/>
    <cellStyle name="Vírgula 2 12 2 4 2" xfId="11652" xr:uid="{A7B4D902-CEC2-4428-975B-16665F5060C6}"/>
    <cellStyle name="Vírgula 2 12 2 4 2 2" xfId="26957" xr:uid="{9E9A7037-8DD7-4F33-A910-3DBA184F4670}"/>
    <cellStyle name="Vírgula 2 12 2 4 3" xfId="19335" xr:uid="{FB52FA8C-BA27-4F19-88D9-1C3A6C1BFBB0}"/>
    <cellStyle name="Vírgula 2 12 2 5" xfId="1444" xr:uid="{458E2AE3-4E83-4B25-9E59-4FC4E66D44B7}"/>
    <cellStyle name="Vírgula 2 12 2 5 2" xfId="9076" xr:uid="{25733DD9-385B-4DE2-A324-46D1A58356B9}"/>
    <cellStyle name="Vírgula 2 12 2 5 2 2" xfId="24381" xr:uid="{BC9260AF-1544-49F7-BE3A-437C19804C99}"/>
    <cellStyle name="Vírgula 2 12 2 5 3" xfId="16759" xr:uid="{62273DE7-376C-460B-81D3-7C06CB20035A}"/>
    <cellStyle name="Vírgula 2 12 2 6" xfId="8427" xr:uid="{8E87C3D9-E22A-464A-9ACC-E8A6B6E82894}"/>
    <cellStyle name="Vírgula 2 12 2 6 2" xfId="23732" xr:uid="{A6C9B00C-B164-469A-BFBC-FE4C312E62EE}"/>
    <cellStyle name="Vírgula 2 12 2 7" xfId="16110" xr:uid="{7441EFDB-0739-4E71-9C19-7698E72E3D4A}"/>
    <cellStyle name="Vírgula 2 12 3" xfId="2406" xr:uid="{822CC335-2561-4415-A116-4138BFCC24DA}"/>
    <cellStyle name="Vírgula 2 12 3 2" xfId="3374" xr:uid="{B53B2445-B666-410E-825A-DA885FADCAAC}"/>
    <cellStyle name="Vírgula 2 12 3 2 2" xfId="11006" xr:uid="{BEDF8A6B-FE10-4D40-8D21-C830EE373864}"/>
    <cellStyle name="Vírgula 2 12 3 2 2 2" xfId="26311" xr:uid="{8811795E-4EDA-414B-B4B3-D21598DA582D}"/>
    <cellStyle name="Vírgula 2 12 3 2 3" xfId="18689" xr:uid="{8B245E33-C67F-4822-A5F7-A26D82AE2104}"/>
    <cellStyle name="Vírgula 2 12 3 3" xfId="4342" xr:uid="{8CF33074-D144-483E-A409-F1BC5F2FEC53}"/>
    <cellStyle name="Vírgula 2 12 3 3 2" xfId="11974" xr:uid="{2EC2FF1F-4738-4659-8885-54B55DF14DEC}"/>
    <cellStyle name="Vírgula 2 12 3 3 2 2" xfId="27279" xr:uid="{659D2354-4C3F-4807-B002-923B7C93AEC0}"/>
    <cellStyle name="Vírgula 2 12 3 3 3" xfId="19657" xr:uid="{832C1CE6-9F10-487B-BF28-052CF5C60AB9}"/>
    <cellStyle name="Vírgula 2 12 3 4" xfId="10038" xr:uid="{4490806D-9BDB-48B5-94F2-1C03414B24D3}"/>
    <cellStyle name="Vírgula 2 12 3 4 2" xfId="25343" xr:uid="{C0756503-963C-43B0-85D3-1A9C6CD669CE}"/>
    <cellStyle name="Vírgula 2 12 3 5" xfId="17721" xr:uid="{7871E585-A90C-4E1F-9FE4-B6CD827EF4A8}"/>
    <cellStyle name="Vírgula 2 12 4" xfId="1766" xr:uid="{7E4B4772-9B0B-4424-A9F2-8E8A37D09911}"/>
    <cellStyle name="Vírgula 2 12 4 2" xfId="9398" xr:uid="{D9309FD7-FB39-4A46-9C2D-592B5CCDC767}"/>
    <cellStyle name="Vírgula 2 12 4 2 2" xfId="24703" xr:uid="{9CAA4F73-46AA-4746-B457-0828E81B10AE}"/>
    <cellStyle name="Vírgula 2 12 4 3" xfId="17081" xr:uid="{8576D64D-6F3F-446C-80E7-57C9A1DDA908}"/>
    <cellStyle name="Vírgula 2 12 5" xfId="2728" xr:uid="{8B8D6E7F-C3B3-4E54-8622-549B51ADD40F}"/>
    <cellStyle name="Vírgula 2 12 5 2" xfId="10360" xr:uid="{C2FBBAB6-B37C-46D3-A20B-779EC3B694EF}"/>
    <cellStyle name="Vírgula 2 12 5 2 2" xfId="25665" xr:uid="{A3723E8A-4A3B-4AE5-9A75-5FA7EAB47992}"/>
    <cellStyle name="Vírgula 2 12 5 3" xfId="18043" xr:uid="{92E9F5E1-DD52-48F7-8570-298C8F829B25}"/>
    <cellStyle name="Vírgula 2 12 6" xfId="3696" xr:uid="{0BAC8465-6675-4150-B964-FA67506707D0}"/>
    <cellStyle name="Vírgula 2 12 6 2" xfId="11328" xr:uid="{2975FDFD-2CFA-43D4-AFBE-81145FA8F3AA}"/>
    <cellStyle name="Vírgula 2 12 6 2 2" xfId="26633" xr:uid="{C5543F74-4C3D-4D0B-9F52-6C37AE01E250}"/>
    <cellStyle name="Vírgula 2 12 6 3" xfId="19011" xr:uid="{42D902D6-5C8F-4B0B-A507-20F51C61A358}"/>
    <cellStyle name="Vírgula 2 12 7" xfId="1120" xr:uid="{3E747CCF-A96B-48C0-9707-F6477E2D0452}"/>
    <cellStyle name="Vírgula 2 12 7 2" xfId="8752" xr:uid="{236D914E-F046-467E-81CC-D2D9EB26EC1F}"/>
    <cellStyle name="Vírgula 2 12 7 2 2" xfId="24057" xr:uid="{75C0446F-771D-4AC7-8E03-6BE3CB9F8077}"/>
    <cellStyle name="Vírgula 2 12 7 3" xfId="16435" xr:uid="{194D5941-B0A1-4F1D-B5EC-5180F3600A0D}"/>
    <cellStyle name="Vírgula 2 12 8" xfId="8103" xr:uid="{380CC621-6D95-4B67-8C49-206949B5E154}"/>
    <cellStyle name="Vírgula 2 12 8 2" xfId="23408" xr:uid="{33CE5D2A-1846-45BD-8F83-376E2E00D0A2}"/>
    <cellStyle name="Vírgula 2 12 9" xfId="15786" xr:uid="{978EF201-58F7-4003-874A-27B6EA5CE0BD}"/>
    <cellStyle name="Vírgula 2 13" xfId="492" xr:uid="{81399219-8710-4C05-88FE-69CF4FA0E014}"/>
    <cellStyle name="Vírgula 2 13 2" xfId="816" xr:uid="{4A3276D1-709D-4122-80BB-6894C42186DD}"/>
    <cellStyle name="Vírgula 2 13 2 2" xfId="2106" xr:uid="{20550CBC-275B-4630-BB17-3F55F77E1D79}"/>
    <cellStyle name="Vírgula 2 13 2 2 2" xfId="9738" xr:uid="{D2634594-FD29-4235-9054-D7BFEB37EC81}"/>
    <cellStyle name="Vírgula 2 13 2 2 2 2" xfId="25043" xr:uid="{14713BA3-1555-4F60-8E72-702808AEBC2A}"/>
    <cellStyle name="Vírgula 2 13 2 2 3" xfId="17421" xr:uid="{A804EA1F-70A5-4427-A6CD-91D1A3C82A0B}"/>
    <cellStyle name="Vírgula 2 13 2 3" xfId="3073" xr:uid="{3FB64A7F-06A7-4CAD-8185-C4D6E8CEF3B2}"/>
    <cellStyle name="Vírgula 2 13 2 3 2" xfId="10705" xr:uid="{92DD40D7-0B86-447B-A29C-D7B89F561ECC}"/>
    <cellStyle name="Vírgula 2 13 2 3 2 2" xfId="26010" xr:uid="{C417D2A8-4F25-44F2-8C46-C29CEC97940A}"/>
    <cellStyle name="Vírgula 2 13 2 3 3" xfId="18388" xr:uid="{A9622E27-F7C7-400C-8522-B2A3E60D2F2F}"/>
    <cellStyle name="Vírgula 2 13 2 4" xfId="4041" xr:uid="{00F41133-3029-4237-8285-C53195AB84E7}"/>
    <cellStyle name="Vírgula 2 13 2 4 2" xfId="11673" xr:uid="{65DCE3FB-C43D-4A0E-BEF3-BA2170C1B7C2}"/>
    <cellStyle name="Vírgula 2 13 2 4 2 2" xfId="26978" xr:uid="{8FFA9B5E-7161-4B87-A313-09EFE00483A8}"/>
    <cellStyle name="Vírgula 2 13 2 4 3" xfId="19356" xr:uid="{D3C42A01-967B-476C-9AB1-87EED3FAA9F5}"/>
    <cellStyle name="Vírgula 2 13 2 5" xfId="1465" xr:uid="{C56A0D99-0B5C-4458-8F7B-B08CEFBFDBC1}"/>
    <cellStyle name="Vírgula 2 13 2 5 2" xfId="9097" xr:uid="{455060CA-EEB3-46D9-8EA1-DADD49C2C562}"/>
    <cellStyle name="Vírgula 2 13 2 5 2 2" xfId="24402" xr:uid="{49101A15-4084-4944-A8FD-74AE3ACAE945}"/>
    <cellStyle name="Vírgula 2 13 2 5 3" xfId="16780" xr:uid="{83D7FBDE-6C42-4760-8635-707FB8EAC948}"/>
    <cellStyle name="Vírgula 2 13 2 6" xfId="8448" xr:uid="{816B1512-F5D0-4F8D-BC82-C31A2B3EA059}"/>
    <cellStyle name="Vírgula 2 13 2 6 2" xfId="23753" xr:uid="{F8D52E2E-12DD-40C1-B657-374F9AE37096}"/>
    <cellStyle name="Vírgula 2 13 2 7" xfId="16131" xr:uid="{3B8432D2-B4F3-4C31-8A31-4C6CDF4BFFB7}"/>
    <cellStyle name="Vírgula 2 13 3" xfId="2426" xr:uid="{CC3C1EDF-A2EB-42B4-83ED-F0401AC2E2F2}"/>
    <cellStyle name="Vírgula 2 13 3 2" xfId="3394" xr:uid="{B1BF321B-FAED-4A82-B023-D7EB5C9D3A96}"/>
    <cellStyle name="Vírgula 2 13 3 2 2" xfId="11026" xr:uid="{C0D75A03-2210-4926-A030-69BCF8344A0B}"/>
    <cellStyle name="Vírgula 2 13 3 2 2 2" xfId="26331" xr:uid="{25E44B8F-4D70-4910-B300-CB5D5369AC98}"/>
    <cellStyle name="Vírgula 2 13 3 2 3" xfId="18709" xr:uid="{36A8F85C-4C19-4B1B-A16B-5B7A67ECA895}"/>
    <cellStyle name="Vírgula 2 13 3 3" xfId="4362" xr:uid="{9FE6CA95-FAAD-4A5D-8384-256F08F5398F}"/>
    <cellStyle name="Vírgula 2 13 3 3 2" xfId="11994" xr:uid="{BB400975-BDDE-46AB-9BAE-3E684182CD80}"/>
    <cellStyle name="Vírgula 2 13 3 3 2 2" xfId="27299" xr:uid="{44E80BE6-26EE-4235-812A-BE0B7552029A}"/>
    <cellStyle name="Vírgula 2 13 3 3 3" xfId="19677" xr:uid="{63FFD1CB-EE5D-4192-82B2-EA5878F57873}"/>
    <cellStyle name="Vírgula 2 13 3 4" xfId="10058" xr:uid="{3DCB9B5D-9F5A-47F2-88E8-5F728CD1228F}"/>
    <cellStyle name="Vírgula 2 13 3 4 2" xfId="25363" xr:uid="{EDAD0DBC-CE05-4140-A2CF-03C212484C48}"/>
    <cellStyle name="Vírgula 2 13 3 5" xfId="17741" xr:uid="{F83526EF-15FA-4B52-8BF6-72CDDE441983}"/>
    <cellStyle name="Vírgula 2 13 4" xfId="1786" xr:uid="{609FE8EF-E1A6-4DD0-8C34-D1E3960FC9A3}"/>
    <cellStyle name="Vírgula 2 13 4 2" xfId="9418" xr:uid="{51C3209C-041F-4E0B-A9A3-8BB591452734}"/>
    <cellStyle name="Vírgula 2 13 4 2 2" xfId="24723" xr:uid="{DB56C350-4288-4846-A234-BD6682BAEC19}"/>
    <cellStyle name="Vírgula 2 13 4 3" xfId="17101" xr:uid="{6DCD91E8-301A-49DE-87AB-2D7497E05308}"/>
    <cellStyle name="Vírgula 2 13 5" xfId="2749" xr:uid="{58CF5E33-C94D-4A50-80A8-F7FCC7C041CC}"/>
    <cellStyle name="Vírgula 2 13 5 2" xfId="10381" xr:uid="{032B67F6-E510-4EF5-8A86-2F9B6A61FDB6}"/>
    <cellStyle name="Vírgula 2 13 5 2 2" xfId="25686" xr:uid="{0113F507-D255-4263-89D3-B7A9E454E7A2}"/>
    <cellStyle name="Vírgula 2 13 5 3" xfId="18064" xr:uid="{0043B34A-AE67-4452-A560-41BABCD55115}"/>
    <cellStyle name="Vírgula 2 13 6" xfId="3717" xr:uid="{D7A2823C-D78C-4DDF-8C33-599FB58F069B}"/>
    <cellStyle name="Vírgula 2 13 6 2" xfId="11349" xr:uid="{F0E26CEC-9494-4B55-AE26-AD2116D3CE76}"/>
    <cellStyle name="Vírgula 2 13 6 2 2" xfId="26654" xr:uid="{4B18DFF4-FDB4-401D-A3F8-44687DE101B0}"/>
    <cellStyle name="Vírgula 2 13 6 3" xfId="19032" xr:uid="{F26DF8B7-5EB0-4414-9995-B5735945FBFC}"/>
    <cellStyle name="Vírgula 2 13 7" xfId="1141" xr:uid="{A3B27FA5-2A5E-40D3-8688-AD7F7F3873F4}"/>
    <cellStyle name="Vírgula 2 13 7 2" xfId="8773" xr:uid="{AF4E9247-2A9F-4D7C-B57C-07738A69B04D}"/>
    <cellStyle name="Vírgula 2 13 7 2 2" xfId="24078" xr:uid="{4C3A27D3-1BD0-477C-88A9-9A4826E62CB1}"/>
    <cellStyle name="Vírgula 2 13 7 3" xfId="16456" xr:uid="{A3DFAF62-B903-477C-898A-4C4D03F35ADC}"/>
    <cellStyle name="Vírgula 2 13 8" xfId="8124" xr:uid="{52198601-95F4-43F0-A88B-CDCE89259548}"/>
    <cellStyle name="Vírgula 2 13 8 2" xfId="23429" xr:uid="{3A22EF38-7313-4D6B-ABD7-8993D2D8A4CA}"/>
    <cellStyle name="Vírgula 2 13 9" xfId="15807" xr:uid="{A2135128-C68D-4B81-8FC5-21FC15CAFCC6}"/>
    <cellStyle name="Vírgula 2 14" xfId="513" xr:uid="{7DE71BD8-90A3-40F9-9ADF-B685F820BE9D}"/>
    <cellStyle name="Vírgula 2 14 2" xfId="1806" xr:uid="{394D59B0-5DC6-460B-A858-7002464C671E}"/>
    <cellStyle name="Vírgula 2 14 2 2" xfId="9438" xr:uid="{8C5DCFC4-850E-4327-980F-C826F9D490F7}"/>
    <cellStyle name="Vírgula 2 14 2 2 2" xfId="24743" xr:uid="{D6F627B6-FAE9-4E31-BE60-2687EED7B063}"/>
    <cellStyle name="Vírgula 2 14 2 3" xfId="17121" xr:uid="{1B2E293F-1D75-46DE-BD7A-1C8704626A5C}"/>
    <cellStyle name="Vírgula 2 14 3" xfId="2770" xr:uid="{208C59FE-9AF8-4C6F-9ED0-B81B8D2D8730}"/>
    <cellStyle name="Vírgula 2 14 3 2" xfId="10402" xr:uid="{CFB9C701-3AA8-49EA-816B-1924C29EA6B3}"/>
    <cellStyle name="Vírgula 2 14 3 2 2" xfId="25707" xr:uid="{D6653AC6-FFC3-4E3C-A57E-63771530E249}"/>
    <cellStyle name="Vírgula 2 14 3 3" xfId="18085" xr:uid="{DE6C8B5E-EA8D-44B7-A0E3-FC65FEB429A8}"/>
    <cellStyle name="Vírgula 2 14 4" xfId="3738" xr:uid="{1DD07D0D-99ED-48D8-963A-A3AC65229A05}"/>
    <cellStyle name="Vírgula 2 14 4 2" xfId="11370" xr:uid="{70C8641B-AD22-4EB8-AD13-CF867F42243A}"/>
    <cellStyle name="Vírgula 2 14 4 2 2" xfId="26675" xr:uid="{BD21568E-2C25-41DB-B8D7-F96EBFC9B68F}"/>
    <cellStyle name="Vírgula 2 14 4 3" xfId="19053" xr:uid="{E29AC438-29A8-445E-8838-41BA284C72E0}"/>
    <cellStyle name="Vírgula 2 14 5" xfId="1162" xr:uid="{C97669F4-F7E5-4F4A-8DDB-00F5778C07B1}"/>
    <cellStyle name="Vírgula 2 14 5 2" xfId="8794" xr:uid="{DC22C2E5-4227-4AAB-AD36-0610F5E1AD3D}"/>
    <cellStyle name="Vírgula 2 14 5 2 2" xfId="24099" xr:uid="{22506DA0-718A-4D0D-901A-D9C32E1D78D8}"/>
    <cellStyle name="Vírgula 2 14 5 3" xfId="16477" xr:uid="{C3FA8290-855E-46C7-A47B-4E3CFAF36E38}"/>
    <cellStyle name="Vírgula 2 14 6" xfId="8145" xr:uid="{722C483F-99B0-4066-BFC1-5E6C3275D124}"/>
    <cellStyle name="Vírgula 2 14 6 2" xfId="23450" xr:uid="{173E0FC4-1744-42C2-AE24-43BF72CD4DF3}"/>
    <cellStyle name="Vírgula 2 14 7" xfId="15828" xr:uid="{F8EC9BBA-D5D4-4CF8-9B09-77A88704C664}"/>
    <cellStyle name="Vírgula 2 15" xfId="2126" xr:uid="{6D1E70A7-A6E7-4861-A44A-80A90D93134F}"/>
    <cellStyle name="Vírgula 2 15 2" xfId="3094" xr:uid="{2F383493-B4CD-437F-8FF4-9FC7D9BA0EAE}"/>
    <cellStyle name="Vírgula 2 15 2 2" xfId="10726" xr:uid="{213C0ABD-8346-4A7C-9D19-AAA2F83CAED4}"/>
    <cellStyle name="Vírgula 2 15 2 2 2" xfId="26031" xr:uid="{542C47F6-6D0B-42EE-B210-7B4C43AA9DAF}"/>
    <cellStyle name="Vírgula 2 15 2 3" xfId="18409" xr:uid="{BD8A020B-27BF-4F93-83A5-20114ABC9A3F}"/>
    <cellStyle name="Vírgula 2 15 3" xfId="4062" xr:uid="{9B51BA63-5042-43C0-90DC-AEE69DABC4B2}"/>
    <cellStyle name="Vírgula 2 15 3 2" xfId="11694" xr:uid="{84B7530D-2A81-4113-9ED9-7E98790C5EE5}"/>
    <cellStyle name="Vírgula 2 15 3 2 2" xfId="26999" xr:uid="{2D5ACC87-A8AA-46E6-897B-96CABC7A68F5}"/>
    <cellStyle name="Vírgula 2 15 3 3" xfId="19377" xr:uid="{D4DB6B42-3227-4626-8DFD-3F0A41A1EE90}"/>
    <cellStyle name="Vírgula 2 15 4" xfId="9758" xr:uid="{F6A9A56D-8C35-4DC6-B4CF-CBAA3BEC2E9E}"/>
    <cellStyle name="Vírgula 2 15 4 2" xfId="25063" xr:uid="{DB004E85-379C-4E1E-80D3-04D0C6826225}"/>
    <cellStyle name="Vírgula 2 15 5" xfId="17441" xr:uid="{32FEA48A-4978-48D9-99AC-45B2E00BAD21}"/>
    <cellStyle name="Vírgula 2 16" xfId="1486" xr:uid="{4E526033-6E2A-40DE-83AA-9E192EB816F5}"/>
    <cellStyle name="Vírgula 2 16 2" xfId="9118" xr:uid="{EEF75100-523A-4D0E-86F4-550E9AD28781}"/>
    <cellStyle name="Vírgula 2 16 2 2" xfId="24423" xr:uid="{72EF5717-30FF-4587-990B-F4E9222180BC}"/>
    <cellStyle name="Vírgula 2 16 3" xfId="16801" xr:uid="{E29F8660-84EE-4D19-B8A5-BD1D0D98F340}"/>
    <cellStyle name="Vírgula 2 17" xfId="2446" xr:uid="{37D3BF82-B011-4C0C-88FF-3896A6B8A50B}"/>
    <cellStyle name="Vírgula 2 17 2" xfId="10078" xr:uid="{5898896B-1683-43E0-B7E2-255372A2B260}"/>
    <cellStyle name="Vírgula 2 17 2 2" xfId="25383" xr:uid="{AA42104B-802E-4494-91DE-06F764FB7860}"/>
    <cellStyle name="Vírgula 2 17 3" xfId="17761" xr:uid="{6FE96D40-D141-4F72-B037-2064352207F4}"/>
    <cellStyle name="Vírgula 2 18" xfId="3414" xr:uid="{A47CE893-1CF5-4FD8-893E-A1A8FECD8783}"/>
    <cellStyle name="Vírgula 2 18 2" xfId="11046" xr:uid="{6CA6A6C3-174D-4560-97ED-8984807632A6}"/>
    <cellStyle name="Vírgula 2 18 2 2" xfId="26351" xr:uid="{09BA7623-E263-400E-8D8E-D4676FE269F6}"/>
    <cellStyle name="Vírgula 2 18 3" xfId="18729" xr:uid="{15C4DB67-9989-48BD-A9BF-E53ECB2CC738}"/>
    <cellStyle name="Vírgula 2 19" xfId="838" xr:uid="{3EB85A1B-0EE6-47CE-8015-04EE9DD1F64F}"/>
    <cellStyle name="Vírgula 2 19 2" xfId="8470" xr:uid="{FD756BFB-0245-4748-B888-DBD88DD41D05}"/>
    <cellStyle name="Vírgula 2 19 2 2" xfId="23775" xr:uid="{4BA3C7CA-353B-4901-88DD-EACCAADA9440}"/>
    <cellStyle name="Vírgula 2 19 3" xfId="16153" xr:uid="{5EFAFF23-B653-44F5-8DA2-B8BF04FDCE03}"/>
    <cellStyle name="Vírgula 2 2" xfId="190" xr:uid="{8694469A-14FE-45B3-9BBC-9EC9DEABA5B1}"/>
    <cellStyle name="Vírgula 2 2 10" xfId="212" xr:uid="{A57F3CE6-52C5-4DB9-92AF-F15792F41E45}"/>
    <cellStyle name="Vírgula 2 2 10 2" xfId="536" xr:uid="{230986F2-A84F-4678-9E16-F3A494613515}"/>
    <cellStyle name="Vírgula 2 2 10 2 2" xfId="1829" xr:uid="{D135E4BB-2A46-4149-9134-58E28DD38D22}"/>
    <cellStyle name="Vírgula 2 2 10 2 2 2" xfId="7354" xr:uid="{B7AAB5CB-AB7F-425F-A846-DEEB746767AA}"/>
    <cellStyle name="Vírgula 2 2 10 2 2 2 2" xfId="14976" xr:uid="{CB296DBB-F7AE-484E-8408-D55BB4FFFFE9}"/>
    <cellStyle name="Vírgula 2 2 10 2 2 2 2 2" xfId="30281" xr:uid="{0C2CC1CC-F91C-4759-BD97-D6EE536F81E3}"/>
    <cellStyle name="Vírgula 2 2 10 2 2 2 3" xfId="22659" xr:uid="{89BBAAE5-6D92-4648-BD67-9B076262E8A7}"/>
    <cellStyle name="Vírgula 2 2 10 2 2 3" xfId="5982" xr:uid="{8ED7D976-D685-4657-9B35-674C1198F4BA}"/>
    <cellStyle name="Vírgula 2 2 10 2 2 3 2" xfId="13604" xr:uid="{C9A47172-921B-4A95-BFEE-6607E2C16BF4}"/>
    <cellStyle name="Vírgula 2 2 10 2 2 3 2 2" xfId="28909" xr:uid="{7A7A1CDC-6F31-4787-A7B9-C171BBC34A26}"/>
    <cellStyle name="Vírgula 2 2 10 2 2 3 3" xfId="21287" xr:uid="{9217E1C1-EA63-4953-82B1-C0B20FC28B5C}"/>
    <cellStyle name="Vírgula 2 2 10 2 2 4" xfId="9461" xr:uid="{E1BCFD7D-3EFB-45BB-AD30-11E8AD1EA8FD}"/>
    <cellStyle name="Vírgula 2 2 10 2 2 4 2" xfId="24766" xr:uid="{8B3D5904-BA52-412A-BB35-672BDDDEEF47}"/>
    <cellStyle name="Vírgula 2 2 10 2 2 5" xfId="17144" xr:uid="{876B091C-F633-43C7-8408-9DE7E894AC63}"/>
    <cellStyle name="Vírgula 2 2 10 2 3" xfId="2793" xr:uid="{5D1F0D5E-BD7D-475F-9F47-2A23A2A8091B}"/>
    <cellStyle name="Vírgula 2 2 10 2 3 2" xfId="6750" xr:uid="{E3B84510-5C87-4D9C-A8A4-BBF79761F669}"/>
    <cellStyle name="Vírgula 2 2 10 2 3 2 2" xfId="14372" xr:uid="{6C237C9C-0DD0-40B9-87AB-53FCC1BFA555}"/>
    <cellStyle name="Vírgula 2 2 10 2 3 2 2 2" xfId="29677" xr:uid="{BE5AAA8F-85EA-4BE1-8C7B-F6DB2FA28E8B}"/>
    <cellStyle name="Vírgula 2 2 10 2 3 2 3" xfId="22055" xr:uid="{9CF95F3D-89B8-45C1-B372-7C55769FC7A5}"/>
    <cellStyle name="Vírgula 2 2 10 2 3 3" xfId="10425" xr:uid="{35D5D814-19DC-4F16-BFC1-6AD202C302F7}"/>
    <cellStyle name="Vírgula 2 2 10 2 3 3 2" xfId="25730" xr:uid="{9D9A7CF5-42AC-4530-88DE-2D7FACFE0468}"/>
    <cellStyle name="Vírgula 2 2 10 2 3 4" xfId="18108" xr:uid="{5C49E229-B4A8-41F4-B2D1-6A391534DA1C}"/>
    <cellStyle name="Vírgula 2 2 10 2 4" xfId="3761" xr:uid="{7C19D684-5066-444D-8C4F-CAE09B92D952}"/>
    <cellStyle name="Vírgula 2 2 10 2 4 2" xfId="11393" xr:uid="{28A57C59-6138-4F25-BD05-B0980C551668}"/>
    <cellStyle name="Vírgula 2 2 10 2 4 2 2" xfId="26698" xr:uid="{827CFD3B-05F9-4F81-ADD3-7C55EBD8DC5A}"/>
    <cellStyle name="Vírgula 2 2 10 2 4 3" xfId="19076" xr:uid="{60E3AED1-E37E-4A41-8A6A-EB6877AE1734}"/>
    <cellStyle name="Vírgula 2 2 10 2 5" xfId="1185" xr:uid="{EAF034DE-5524-4BF6-BB3E-3095FB0A02A1}"/>
    <cellStyle name="Vírgula 2 2 10 2 5 2" xfId="8817" xr:uid="{DCEEF524-8273-4351-8919-1BC71786805C}"/>
    <cellStyle name="Vírgula 2 2 10 2 5 2 2" xfId="24122" xr:uid="{EF230F46-499B-4AA5-9A4D-885A15174254}"/>
    <cellStyle name="Vírgula 2 2 10 2 5 3" xfId="16500" xr:uid="{BDC99815-9A79-480C-ACB0-C96ABCD2AB8A}"/>
    <cellStyle name="Vírgula 2 2 10 2 6" xfId="8168" xr:uid="{6B04C7E5-F77A-4AF7-BDB1-9A6266E09D83}"/>
    <cellStyle name="Vírgula 2 2 10 2 6 2" xfId="23473" xr:uid="{C9485C87-BBA3-4CAB-8D70-9E9EE45BAA1A}"/>
    <cellStyle name="Vírgula 2 2 10 2 7" xfId="15851" xr:uid="{7F958C5A-FED9-4D2F-A2B5-FF5E41E0AAA7}"/>
    <cellStyle name="Vírgula 2 2 10 3" xfId="2149" xr:uid="{74762295-0EA8-48E8-88F1-B2B73AE78EB3}"/>
    <cellStyle name="Vírgula 2 2 10 3 2" xfId="3117" xr:uid="{01406F3F-2872-4AA6-A3C2-C0098EC22CF0}"/>
    <cellStyle name="Vírgula 2 2 10 3 2 2" xfId="10749" xr:uid="{AD18F950-99DD-4F8D-9A61-3D2F9D43FB6A}"/>
    <cellStyle name="Vírgula 2 2 10 3 2 2 2" xfId="26054" xr:uid="{1B3375F6-A503-4ABE-9711-2BCED7F611D5}"/>
    <cellStyle name="Vírgula 2 2 10 3 2 3" xfId="18432" xr:uid="{75A125E0-1BBB-437A-B8F4-83791C2FEA0A}"/>
    <cellStyle name="Vírgula 2 2 10 3 3" xfId="4085" xr:uid="{E450D35E-BA99-451C-A35C-DA61E76A103A}"/>
    <cellStyle name="Vírgula 2 2 10 3 3 2" xfId="11717" xr:uid="{CFB743CD-0F4C-44FC-A17F-B802BC0D698B}"/>
    <cellStyle name="Vírgula 2 2 10 3 3 2 2" xfId="27022" xr:uid="{1D472A32-BEFE-4530-B875-30FA49FCC3EA}"/>
    <cellStyle name="Vírgula 2 2 10 3 3 3" xfId="19400" xr:uid="{97833DC0-89BD-444C-B40E-683607CAB8D9}"/>
    <cellStyle name="Vírgula 2 2 10 3 4" xfId="9781" xr:uid="{EFFC45FC-F95D-4454-A149-60215C698E17}"/>
    <cellStyle name="Vírgula 2 2 10 3 4 2" xfId="25086" xr:uid="{024F627A-AA10-46B9-AAA2-5BBDF1BB9E7B}"/>
    <cellStyle name="Vírgula 2 2 10 3 5" xfId="17464" xr:uid="{6DD749A0-DD6F-46DF-90EC-7D795BD85F5C}"/>
    <cellStyle name="Vírgula 2 2 10 4" xfId="1509" xr:uid="{DE35DBD4-9AD3-4ABC-8FC1-E549ECB14C06}"/>
    <cellStyle name="Vírgula 2 2 10 4 2" xfId="6380" xr:uid="{41E8577B-74A2-427D-A74B-AC2EE9426CAA}"/>
    <cellStyle name="Vírgula 2 2 10 4 2 2" xfId="14002" xr:uid="{107D29B9-AAE6-4FD7-9042-2B0830A08ED2}"/>
    <cellStyle name="Vírgula 2 2 10 4 2 2 2" xfId="29307" xr:uid="{D9CB2A39-276A-4A3D-9E01-6670B113ADC3}"/>
    <cellStyle name="Vírgula 2 2 10 4 2 3" xfId="21685" xr:uid="{413F445C-A98C-47C1-B0A9-95CF5C71DF45}"/>
    <cellStyle name="Vírgula 2 2 10 4 3" xfId="9141" xr:uid="{3D393460-E88E-4915-B907-8F49DEFE47EE}"/>
    <cellStyle name="Vírgula 2 2 10 4 3 2" xfId="24446" xr:uid="{5FA00A04-33D8-4B4A-8F85-7D425A074FFB}"/>
    <cellStyle name="Vírgula 2 2 10 4 4" xfId="16824" xr:uid="{ECF8764B-89B0-4574-80F3-3A2FE4E3B33D}"/>
    <cellStyle name="Vírgula 2 2 10 5" xfId="2469" xr:uid="{0EF8DE5A-B326-424F-85A1-AE84D5DDAC2B}"/>
    <cellStyle name="Vírgula 2 2 10 5 2" xfId="10101" xr:uid="{619E85B1-D117-47A8-8F23-EC9096FA6263}"/>
    <cellStyle name="Vírgula 2 2 10 5 2 2" xfId="25406" xr:uid="{22F6651E-12E2-4FC4-B939-5EF9BDEA34D2}"/>
    <cellStyle name="Vírgula 2 2 10 5 3" xfId="17784" xr:uid="{CAA460D8-01D5-4D2B-8B70-B75D635D1491}"/>
    <cellStyle name="Vírgula 2 2 10 6" xfId="3437" xr:uid="{E562B1DC-AB69-4016-9630-4EEB16F579E7}"/>
    <cellStyle name="Vírgula 2 2 10 6 2" xfId="11069" xr:uid="{D3214AD5-692E-46EE-B73B-7B3A1F41C328}"/>
    <cellStyle name="Vírgula 2 2 10 6 2 2" xfId="26374" xr:uid="{BACBA211-940B-4D63-871B-E53F2C21F397}"/>
    <cellStyle name="Vírgula 2 2 10 6 3" xfId="18752" xr:uid="{1E0CCFE4-6C26-4ADF-8D71-90890EF18721}"/>
    <cellStyle name="Vírgula 2 2 10 7" xfId="861" xr:uid="{D0842A0E-2064-4BB8-8526-21C75B011FBF}"/>
    <cellStyle name="Vírgula 2 2 10 7 2" xfId="8493" xr:uid="{077F020D-E14C-4348-A442-26919E907953}"/>
    <cellStyle name="Vírgula 2 2 10 7 2 2" xfId="23798" xr:uid="{4FAE68F9-89EB-4CFD-9CBC-80F0A34AF7FF}"/>
    <cellStyle name="Vírgula 2 2 10 7 3" xfId="16176" xr:uid="{DA8DFCAA-51B3-4429-B988-261CD9058FC4}"/>
    <cellStyle name="Vírgula 2 2 10 8" xfId="7844" xr:uid="{0DC44629-9A06-46CB-BF32-A449CDFC22C2}"/>
    <cellStyle name="Vírgula 2 2 10 8 2" xfId="23149" xr:uid="{0ED037A3-644D-4994-B340-283AFB7AB550}"/>
    <cellStyle name="Vírgula 2 2 10 9" xfId="15527" xr:uid="{0737F68B-EDCF-4EB0-A118-63AA6C18C3C0}"/>
    <cellStyle name="Vírgula 2 2 11" xfId="474" xr:uid="{A4A5884C-193D-40B6-ADE3-A35B631024BD}"/>
    <cellStyle name="Vírgula 2 2 11 2" xfId="798" xr:uid="{AB051E19-46ED-4A09-8114-4BF95009154E}"/>
    <cellStyle name="Vírgula 2 2 11 2 2" xfId="2089" xr:uid="{9A66B679-FFF9-43CB-8A3D-70667264B90F}"/>
    <cellStyle name="Vírgula 2 2 11 2 2 2" xfId="7327" xr:uid="{C9A0BC0F-2D94-4ED6-B921-B0D609A93377}"/>
    <cellStyle name="Vírgula 2 2 11 2 2 2 2" xfId="14949" xr:uid="{1149294F-8912-487A-8CF5-E67DA17F6B03}"/>
    <cellStyle name="Vírgula 2 2 11 2 2 2 2 2" xfId="30254" xr:uid="{E5DEA12E-9DEC-49CF-BAE7-F2DD48FBDB0B}"/>
    <cellStyle name="Vírgula 2 2 11 2 2 2 3" xfId="22632" xr:uid="{846F6272-DCF8-4C4B-9ADA-DB394AB4A355}"/>
    <cellStyle name="Vírgula 2 2 11 2 2 3" xfId="5955" xr:uid="{540B05FB-DEC2-4E0B-BF93-89AEE5EC6B0D}"/>
    <cellStyle name="Vírgula 2 2 11 2 2 3 2" xfId="13577" xr:uid="{5FDF6A36-0ADF-48EA-8290-10CA4E964299}"/>
    <cellStyle name="Vírgula 2 2 11 2 2 3 2 2" xfId="28882" xr:uid="{342D1548-A257-46E8-AE63-C5A1C3C7DAD6}"/>
    <cellStyle name="Vírgula 2 2 11 2 2 3 3" xfId="21260" xr:uid="{AE919C6C-D7D7-4641-B1E9-2361C31C2AB1}"/>
    <cellStyle name="Vírgula 2 2 11 2 2 4" xfId="9721" xr:uid="{831C0F78-0B3C-47EE-9321-028A691EA721}"/>
    <cellStyle name="Vírgula 2 2 11 2 2 4 2" xfId="25026" xr:uid="{3969CA39-0CC6-4EE6-9B18-F3231FD73E72}"/>
    <cellStyle name="Vírgula 2 2 11 2 2 5" xfId="17404" xr:uid="{8FA382C1-F6D5-421E-B96B-8B03F5290DE8}"/>
    <cellStyle name="Vírgula 2 2 11 2 3" xfId="3055" xr:uid="{5790897C-CEE7-4FB5-B16C-9252BC6CEE89}"/>
    <cellStyle name="Vírgula 2 2 11 2 3 2" xfId="6723" xr:uid="{FCFD3ABC-5774-4161-B11E-07EA5A16762F}"/>
    <cellStyle name="Vírgula 2 2 11 2 3 2 2" xfId="14345" xr:uid="{6CE089F5-2921-47EB-9C24-296361EB5B02}"/>
    <cellStyle name="Vírgula 2 2 11 2 3 2 2 2" xfId="29650" xr:uid="{B99756AB-D3B3-4221-A2D0-6AF218BA3184}"/>
    <cellStyle name="Vírgula 2 2 11 2 3 2 3" xfId="22028" xr:uid="{DB10CDF6-DC3E-4632-A52E-333AA6E08CE0}"/>
    <cellStyle name="Vírgula 2 2 11 2 3 3" xfId="10687" xr:uid="{53DB1DD1-7626-428F-90E2-41DA875A1477}"/>
    <cellStyle name="Vírgula 2 2 11 2 3 3 2" xfId="25992" xr:uid="{1884CB4F-016B-4349-8298-5119ED9A53FE}"/>
    <cellStyle name="Vírgula 2 2 11 2 3 4" xfId="18370" xr:uid="{D7F7472A-8AC7-4868-8E22-B2CF12B351C5}"/>
    <cellStyle name="Vírgula 2 2 11 2 4" xfId="4023" xr:uid="{C7CE8AE3-8C04-4201-A3A3-EE0AF58C51F9}"/>
    <cellStyle name="Vírgula 2 2 11 2 4 2" xfId="11655" xr:uid="{DD36D160-258F-4614-A2EC-CD233D010447}"/>
    <cellStyle name="Vírgula 2 2 11 2 4 2 2" xfId="26960" xr:uid="{3AE63E79-54EC-4F50-87F5-CB6E5BF751DF}"/>
    <cellStyle name="Vírgula 2 2 11 2 4 3" xfId="19338" xr:uid="{9C220DAC-D272-4A11-9BCE-0B2AEE39A0F4}"/>
    <cellStyle name="Vírgula 2 2 11 2 5" xfId="1447" xr:uid="{DF608FB8-AB8F-48F8-A000-E6BAADE76B82}"/>
    <cellStyle name="Vírgula 2 2 11 2 5 2" xfId="9079" xr:uid="{D5FDE822-9CE7-4D1B-B127-E7DFEDC84916}"/>
    <cellStyle name="Vírgula 2 2 11 2 5 2 2" xfId="24384" xr:uid="{7FAE9E82-C117-4BAA-B54B-1618A92B16E4}"/>
    <cellStyle name="Vírgula 2 2 11 2 5 3" xfId="16762" xr:uid="{AA11BCEB-B598-444F-8D7E-3695B08884C4}"/>
    <cellStyle name="Vírgula 2 2 11 2 6" xfId="8430" xr:uid="{A9E21853-D142-4FCB-BED6-446B1C06E6C9}"/>
    <cellStyle name="Vírgula 2 2 11 2 6 2" xfId="23735" xr:uid="{36840773-EA5B-437A-8B26-70AB74FBE25F}"/>
    <cellStyle name="Vírgula 2 2 11 2 7" xfId="16113" xr:uid="{82CEFF7A-4EC7-4794-ACDF-22A662921EE8}"/>
    <cellStyle name="Vírgula 2 2 11 3" xfId="2409" xr:uid="{35D4723A-E351-486D-AD62-6AD87DEFAB65}"/>
    <cellStyle name="Vírgula 2 2 11 3 2" xfId="3377" xr:uid="{140FF463-2793-4A94-B301-ADB3402F02BE}"/>
    <cellStyle name="Vírgula 2 2 11 3 2 2" xfId="11009" xr:uid="{2EE365A5-C185-4139-ADDB-5A98E9F9BD75}"/>
    <cellStyle name="Vírgula 2 2 11 3 2 2 2" xfId="26314" xr:uid="{B70C2D87-3331-44E2-801C-95E4553682F8}"/>
    <cellStyle name="Vírgula 2 2 11 3 2 3" xfId="18692" xr:uid="{CEF38EA1-1AD8-4E30-89FD-354AA1102216}"/>
    <cellStyle name="Vírgula 2 2 11 3 3" xfId="4345" xr:uid="{AA13FADF-64BD-4E3E-BE81-8690A87E9748}"/>
    <cellStyle name="Vírgula 2 2 11 3 3 2" xfId="11977" xr:uid="{41516247-9704-48F6-AADC-13A735B5A2C0}"/>
    <cellStyle name="Vírgula 2 2 11 3 3 2 2" xfId="27282" xr:uid="{83C53417-A6B2-4455-89F7-9FE7D196DAAA}"/>
    <cellStyle name="Vírgula 2 2 11 3 3 3" xfId="19660" xr:uid="{25388D2B-BD47-4C36-ACB7-9C9E58CD4E10}"/>
    <cellStyle name="Vírgula 2 2 11 3 4" xfId="10041" xr:uid="{265BB27B-0CA1-4E3F-B33A-1BE86E777747}"/>
    <cellStyle name="Vírgula 2 2 11 3 4 2" xfId="25346" xr:uid="{2018F43C-4699-4C7C-B0B6-B30B9AA86BA2}"/>
    <cellStyle name="Vírgula 2 2 11 3 5" xfId="17724" xr:uid="{342AE3C5-DAFA-41EC-A860-CBFA9BD96451}"/>
    <cellStyle name="Vírgula 2 2 11 4" xfId="1769" xr:uid="{30E72772-BBA1-47A8-AF43-6ED3BF4E6163}"/>
    <cellStyle name="Vírgula 2 2 11 4 2" xfId="6353" xr:uid="{7C009A37-4D24-4432-BEB6-87FEF426F46B}"/>
    <cellStyle name="Vírgula 2 2 11 4 2 2" xfId="13975" xr:uid="{D10A25B6-CB83-4A4E-BA75-3020D2458755}"/>
    <cellStyle name="Vírgula 2 2 11 4 2 2 2" xfId="29280" xr:uid="{F42750CA-BFC0-46C0-A2B1-84A5C107C93C}"/>
    <cellStyle name="Vírgula 2 2 11 4 2 3" xfId="21658" xr:uid="{A76BCD8D-DB41-4858-9F25-A407427E91BC}"/>
    <cellStyle name="Vírgula 2 2 11 4 3" xfId="9401" xr:uid="{53EB7D35-0E38-44B4-9796-A2ABE1979831}"/>
    <cellStyle name="Vírgula 2 2 11 4 3 2" xfId="24706" xr:uid="{27ED21E6-EE1B-4EBD-86BF-4B873DD61C2D}"/>
    <cellStyle name="Vírgula 2 2 11 4 4" xfId="17084" xr:uid="{A1D4559E-5E40-4586-B141-1EF49A9643CE}"/>
    <cellStyle name="Vírgula 2 2 11 5" xfId="2731" xr:uid="{7C5A7CB6-96D6-449A-9ABD-99660133652E}"/>
    <cellStyle name="Vírgula 2 2 11 5 2" xfId="10363" xr:uid="{087398B0-36F1-48E4-B81A-0C019250B944}"/>
    <cellStyle name="Vírgula 2 2 11 5 2 2" xfId="25668" xr:uid="{62B4367B-80B9-4B33-90FA-025BEAFE0664}"/>
    <cellStyle name="Vírgula 2 2 11 5 3" xfId="18046" xr:uid="{2D40ADDA-54AA-4599-8C9D-69F379C82295}"/>
    <cellStyle name="Vírgula 2 2 11 6" xfId="3699" xr:uid="{3E4946D5-0C82-4C7A-8EE6-7534567468D8}"/>
    <cellStyle name="Vírgula 2 2 11 6 2" xfId="11331" xr:uid="{F1533981-EEA7-4EA8-A914-B86C769AD72B}"/>
    <cellStyle name="Vírgula 2 2 11 6 2 2" xfId="26636" xr:uid="{14815F17-E2A4-45EA-BEFF-FD4A361422E8}"/>
    <cellStyle name="Vírgula 2 2 11 6 3" xfId="19014" xr:uid="{E49BCCD8-8823-49E4-8E3C-1E987E32A1B9}"/>
    <cellStyle name="Vírgula 2 2 11 7" xfId="1123" xr:uid="{884DE163-BFF1-41BF-BF1C-2E3C22302A77}"/>
    <cellStyle name="Vírgula 2 2 11 7 2" xfId="8755" xr:uid="{7C102B44-860F-414F-8C11-AFF771A6CA96}"/>
    <cellStyle name="Vírgula 2 2 11 7 2 2" xfId="24060" xr:uid="{BD4880AF-6C42-4C2E-88F6-767C60D3DDCD}"/>
    <cellStyle name="Vírgula 2 2 11 7 3" xfId="16438" xr:uid="{0C9146B3-56BE-44F8-8B8E-B0957133435F}"/>
    <cellStyle name="Vírgula 2 2 11 8" xfId="8106" xr:uid="{62ACF7DC-DD48-4AED-8B21-8FD461BC3E48}"/>
    <cellStyle name="Vírgula 2 2 11 8 2" xfId="23411" xr:uid="{94F43DCB-5E0D-45EF-B060-AE94E1335A0F}"/>
    <cellStyle name="Vírgula 2 2 11 9" xfId="15789" xr:uid="{212CF2FE-BEFB-4E6F-B11A-331B05D2FABB}"/>
    <cellStyle name="Vírgula 2 2 12" xfId="495" xr:uid="{0BB819F5-3972-418E-A71D-15A329630842}"/>
    <cellStyle name="Vírgula 2 2 12 2" xfId="819" xr:uid="{FBE2481A-D75C-4239-8E93-EF7E00C4E8F9}"/>
    <cellStyle name="Vírgula 2 2 12 2 2" xfId="2109" xr:uid="{4728809C-92AC-4243-97D9-3F09F915CDDC}"/>
    <cellStyle name="Vírgula 2 2 12 2 2 2" xfId="7490" xr:uid="{B1C3C315-C37D-4669-BD78-DE26770460E5}"/>
    <cellStyle name="Vírgula 2 2 12 2 2 2 2" xfId="15112" xr:uid="{54243364-EB6B-418D-A24F-A933E3C46AC1}"/>
    <cellStyle name="Vírgula 2 2 12 2 2 2 2 2" xfId="30417" xr:uid="{7102A373-D5FF-481F-B121-7434B47C5348}"/>
    <cellStyle name="Vírgula 2 2 12 2 2 2 3" xfId="22795" xr:uid="{28D0115B-6C12-44D5-9688-DE539D56E1CC}"/>
    <cellStyle name="Vírgula 2 2 12 2 2 3" xfId="6118" xr:uid="{4DA03146-1D4C-4405-9359-24E8D854A645}"/>
    <cellStyle name="Vírgula 2 2 12 2 2 3 2" xfId="13740" xr:uid="{64A58BF3-5C0E-4B1A-8D53-5791BABB6693}"/>
    <cellStyle name="Vírgula 2 2 12 2 2 3 2 2" xfId="29045" xr:uid="{65E52D82-BD0D-46D3-9462-B633AC148C01}"/>
    <cellStyle name="Vírgula 2 2 12 2 2 3 3" xfId="21423" xr:uid="{BB760824-937E-4019-9C1A-5822BF90F685}"/>
    <cellStyle name="Vírgula 2 2 12 2 2 4" xfId="9741" xr:uid="{B73C03DA-EA37-49E8-AA9F-C1970CB569CD}"/>
    <cellStyle name="Vírgula 2 2 12 2 2 4 2" xfId="25046" xr:uid="{2E04F5CC-25C0-4D56-B1CB-623E1DD30A5B}"/>
    <cellStyle name="Vírgula 2 2 12 2 2 5" xfId="17424" xr:uid="{DDBBF220-330B-4F78-9E2F-C97E84DEEC9F}"/>
    <cellStyle name="Vírgula 2 2 12 2 3" xfId="3076" xr:uid="{535A6870-D9A5-443B-A142-C5786CCD84E1}"/>
    <cellStyle name="Vírgula 2 2 12 2 3 2" xfId="6886" xr:uid="{2AE9B438-4373-4C9C-96D1-31DD441024A4}"/>
    <cellStyle name="Vírgula 2 2 12 2 3 2 2" xfId="14508" xr:uid="{F966958F-EA58-49E7-80E8-63ED16DD8FA6}"/>
    <cellStyle name="Vírgula 2 2 12 2 3 2 2 2" xfId="29813" xr:uid="{1651D847-90B2-470F-B8BD-914A7B8DC57D}"/>
    <cellStyle name="Vírgula 2 2 12 2 3 2 3" xfId="22191" xr:uid="{639E08BB-B7D1-4A2B-9EDC-92AF1AB0F3C7}"/>
    <cellStyle name="Vírgula 2 2 12 2 3 3" xfId="10708" xr:uid="{C5D80BBA-8A6D-4F05-AD88-6DBED461F214}"/>
    <cellStyle name="Vírgula 2 2 12 2 3 3 2" xfId="26013" xr:uid="{2C7B829C-2564-4318-B1EF-5B19A656632F}"/>
    <cellStyle name="Vírgula 2 2 12 2 3 4" xfId="18391" xr:uid="{A80B7707-CB77-467A-AD73-36AD09C8EA5B}"/>
    <cellStyle name="Vírgula 2 2 12 2 4" xfId="4044" xr:uid="{98DEFB0D-BBED-42B6-9D67-7CEC01F96081}"/>
    <cellStyle name="Vírgula 2 2 12 2 4 2" xfId="11676" xr:uid="{415E2525-648A-404F-A520-AF4CA3101E0B}"/>
    <cellStyle name="Vírgula 2 2 12 2 4 2 2" xfId="26981" xr:uid="{91A94222-3A5D-48B3-9557-805086BF9AA5}"/>
    <cellStyle name="Vírgula 2 2 12 2 4 3" xfId="19359" xr:uid="{C4F22D40-E316-4F07-87B9-0DBE05D36CF3}"/>
    <cellStyle name="Vírgula 2 2 12 2 5" xfId="1468" xr:uid="{9D8761A3-19DE-49C2-931E-48303749ED8A}"/>
    <cellStyle name="Vírgula 2 2 12 2 5 2" xfId="9100" xr:uid="{3D16C6E6-DBC8-4338-A097-99AA853A2D57}"/>
    <cellStyle name="Vírgula 2 2 12 2 5 2 2" xfId="24405" xr:uid="{8DF2C099-125E-4AC1-AC59-0AE5111D0E9C}"/>
    <cellStyle name="Vírgula 2 2 12 2 5 3" xfId="16783" xr:uid="{3752B072-57FD-4637-B01A-B9B510861B89}"/>
    <cellStyle name="Vírgula 2 2 12 2 6" xfId="8451" xr:uid="{FF209C71-E337-4A54-A66B-85018B7D98E6}"/>
    <cellStyle name="Vírgula 2 2 12 2 6 2" xfId="23756" xr:uid="{B1023059-C2B0-4FE9-AC3B-4BDF1DCE81BE}"/>
    <cellStyle name="Vírgula 2 2 12 2 7" xfId="16134" xr:uid="{FE337BA5-C2DA-4784-804A-D6CB002ACE79}"/>
    <cellStyle name="Vírgula 2 2 12 3" xfId="2429" xr:uid="{D552DA6C-6BA5-467E-8EEA-BE0E8AFFAE83}"/>
    <cellStyle name="Vírgula 2 2 12 3 2" xfId="3397" xr:uid="{E29623A6-A0C9-42A0-A132-0052FDC39B74}"/>
    <cellStyle name="Vírgula 2 2 12 3 2 2" xfId="11029" xr:uid="{56DF5A9D-DD2D-4D24-B439-979A581FD129}"/>
    <cellStyle name="Vírgula 2 2 12 3 2 2 2" xfId="26334" xr:uid="{CE03FB36-CCA8-4649-95FB-FD4C6470349A}"/>
    <cellStyle name="Vírgula 2 2 12 3 2 3" xfId="18712" xr:uid="{451E3269-0B53-4D12-BDA2-E54A86353E77}"/>
    <cellStyle name="Vírgula 2 2 12 3 3" xfId="4365" xr:uid="{7376128B-3821-4AA6-93C4-EB1A7C0A785B}"/>
    <cellStyle name="Vírgula 2 2 12 3 3 2" xfId="11997" xr:uid="{B3868A2B-E397-465B-8685-E5D9BC58376F}"/>
    <cellStyle name="Vírgula 2 2 12 3 3 2 2" xfId="27302" xr:uid="{214126BB-2ABC-4DA5-9B96-8BF169B2EB51}"/>
    <cellStyle name="Vírgula 2 2 12 3 3 3" xfId="19680" xr:uid="{E5B0C20F-926A-4B2F-A1D8-011156398207}"/>
    <cellStyle name="Vírgula 2 2 12 3 4" xfId="10061" xr:uid="{1F08087B-B4C4-40A9-89F0-8A24F30CDF31}"/>
    <cellStyle name="Vírgula 2 2 12 3 4 2" xfId="25366" xr:uid="{6E01D55B-D5E5-455E-BDC3-9703C810CA05}"/>
    <cellStyle name="Vírgula 2 2 12 3 5" xfId="17744" xr:uid="{65D3CF9A-44D7-4CF3-8D96-801CBB2B6FCC}"/>
    <cellStyle name="Vírgula 2 2 12 4" xfId="1789" xr:uid="{D437104F-B288-42CC-A2D5-5A15B958EE88}"/>
    <cellStyle name="Vírgula 2 2 12 4 2" xfId="6516" xr:uid="{F0BCB2E5-FA3C-451E-BA15-37E4644214CF}"/>
    <cellStyle name="Vírgula 2 2 12 4 2 2" xfId="14138" xr:uid="{FA1797F4-3DE0-4CE3-8F47-B3E648967FFF}"/>
    <cellStyle name="Vírgula 2 2 12 4 2 2 2" xfId="29443" xr:uid="{FA2DC77C-F3DA-4FFC-9A56-D2260230B529}"/>
    <cellStyle name="Vírgula 2 2 12 4 2 3" xfId="21821" xr:uid="{5DEFA890-5D90-48D6-BA0E-D60B3EBB8A2B}"/>
    <cellStyle name="Vírgula 2 2 12 4 3" xfId="9421" xr:uid="{062FCECC-B89E-416A-A2DF-FCE78BCC6FCC}"/>
    <cellStyle name="Vírgula 2 2 12 4 3 2" xfId="24726" xr:uid="{BD326493-8C67-420B-9D12-AE7FD7E20189}"/>
    <cellStyle name="Vírgula 2 2 12 4 4" xfId="17104" xr:uid="{B912597E-BBD3-4639-8FD3-4772D8A94EBB}"/>
    <cellStyle name="Vírgula 2 2 12 5" xfId="2752" xr:uid="{65ACA822-5F2A-47B5-AE35-5BF3BEFA0C44}"/>
    <cellStyle name="Vírgula 2 2 12 5 2" xfId="10384" xr:uid="{5D1C0574-D557-4E1E-8DB6-83E2E26371AF}"/>
    <cellStyle name="Vírgula 2 2 12 5 2 2" xfId="25689" xr:uid="{04DF25FE-0BD4-4E37-A378-555E1F5B3D61}"/>
    <cellStyle name="Vírgula 2 2 12 5 3" xfId="18067" xr:uid="{6A027AAC-8726-4F98-9D7C-8DA4E036D513}"/>
    <cellStyle name="Vírgula 2 2 12 6" xfId="3720" xr:uid="{52DC4A72-5193-4F80-8147-1EC7CE7797B6}"/>
    <cellStyle name="Vírgula 2 2 12 6 2" xfId="11352" xr:uid="{52B2C0AB-9955-448C-99EF-395BF7E67FC2}"/>
    <cellStyle name="Vírgula 2 2 12 6 2 2" xfId="26657" xr:uid="{1917FB7D-CC0D-4D90-89CC-BBD7236897C2}"/>
    <cellStyle name="Vírgula 2 2 12 6 3" xfId="19035" xr:uid="{5E6B508D-F5C3-4BEF-9F9E-46C17A151464}"/>
    <cellStyle name="Vírgula 2 2 12 7" xfId="1144" xr:uid="{6FF9BE08-5CB4-4904-8385-0964B227D6E1}"/>
    <cellStyle name="Vírgula 2 2 12 7 2" xfId="8776" xr:uid="{87AD395E-18D2-49F3-A485-F1566CBDC60A}"/>
    <cellStyle name="Vírgula 2 2 12 7 2 2" xfId="24081" xr:uid="{0C61539D-935D-4A60-B80D-0568E3D55D93}"/>
    <cellStyle name="Vírgula 2 2 12 7 3" xfId="16459" xr:uid="{DCDE6B7C-D7C1-4491-8A8C-3D3DBFD10880}"/>
    <cellStyle name="Vírgula 2 2 12 8" xfId="8127" xr:uid="{E8CD55C1-025D-4FDC-B077-D9C8F15D3A79}"/>
    <cellStyle name="Vírgula 2 2 12 8 2" xfId="23432" xr:uid="{EC99DE7C-AEF3-4EC5-BBAD-53253DACFE5C}"/>
    <cellStyle name="Vírgula 2 2 12 9" xfId="15810" xr:uid="{670106AE-DD31-4FE7-BCD2-85A5BCCD86E4}"/>
    <cellStyle name="Vírgula 2 2 13" xfId="516" xr:uid="{8C1445C5-F1AB-4071-81D6-CE9277D29E49}"/>
    <cellStyle name="Vírgula 2 2 13 2" xfId="1809" xr:uid="{5CBC5F1D-3EDF-4639-BCEF-228CF6593181}"/>
    <cellStyle name="Vírgula 2 2 13 2 2" xfId="5196" xr:uid="{4D271290-BA73-4522-B459-ADEBBB7F56B9}"/>
    <cellStyle name="Vírgula 2 2 13 2 2 2" xfId="7520" xr:uid="{3605D663-6595-44E6-8335-5F213019F7AE}"/>
    <cellStyle name="Vírgula 2 2 13 2 2 2 2" xfId="15142" xr:uid="{41EFD066-7098-4EE3-8A95-E993C033A6F9}"/>
    <cellStyle name="Vírgula 2 2 13 2 2 2 2 2" xfId="30447" xr:uid="{941B3BA3-954D-47AE-B1AA-5668E08C13E9}"/>
    <cellStyle name="Vírgula 2 2 13 2 2 2 3" xfId="22825" xr:uid="{5B80885A-5421-49A4-9F85-972D840DD3FF}"/>
    <cellStyle name="Vírgula 2 2 13 2 2 3" xfId="6148" xr:uid="{0A9EE3AE-9B7A-47D5-A308-9E2783F1FCC0}"/>
    <cellStyle name="Vírgula 2 2 13 2 2 3 2" xfId="13770" xr:uid="{4CAD2DF9-DBF4-4156-BDAA-241580413D3E}"/>
    <cellStyle name="Vírgula 2 2 13 2 2 3 2 2" xfId="29075" xr:uid="{5C891824-9F26-49F1-A7CD-8D394A2E8C36}"/>
    <cellStyle name="Vírgula 2 2 13 2 2 3 3" xfId="21453" xr:uid="{9F03D4B5-1D40-4347-AD61-0D6358E74676}"/>
    <cellStyle name="Vírgula 2 2 13 2 2 4" xfId="12818" xr:uid="{ADD4AE80-BFC5-4464-AEFF-EFF5F28E88C3}"/>
    <cellStyle name="Vírgula 2 2 13 2 2 4 2" xfId="28123" xr:uid="{3AE03BCD-E8E1-4E00-9FD6-54111D03C3B0}"/>
    <cellStyle name="Vírgula 2 2 13 2 2 5" xfId="20501" xr:uid="{BDB9FBDE-2BDF-464E-9316-0C01C76CA19D}"/>
    <cellStyle name="Vírgula 2 2 13 2 3" xfId="4899" xr:uid="{09624AD6-8BDF-4E46-9B4A-39B490DEBC1C}"/>
    <cellStyle name="Vírgula 2 2 13 2 3 2" xfId="6916" xr:uid="{AFB5022B-F055-4138-9EBA-069DA6BE2010}"/>
    <cellStyle name="Vírgula 2 2 13 2 3 2 2" xfId="14538" xr:uid="{08FECD2E-3D99-435E-AA78-444330B77C98}"/>
    <cellStyle name="Vírgula 2 2 13 2 3 2 2 2" xfId="29843" xr:uid="{2CBEA107-71B3-49BD-B7BA-D3F6DECBF1B8}"/>
    <cellStyle name="Vírgula 2 2 13 2 3 2 3" xfId="22221" xr:uid="{9E5EABB1-EB99-4A6D-8C74-E49BC87BB0B6}"/>
    <cellStyle name="Vírgula 2 2 13 2 3 3" xfId="12521" xr:uid="{E2E5EDEE-A10E-4377-A9CC-95327363D5A6}"/>
    <cellStyle name="Vírgula 2 2 13 2 3 3 2" xfId="27826" xr:uid="{9254F164-6A33-4D92-A47A-5EFCDDF77F93}"/>
    <cellStyle name="Vírgula 2 2 13 2 3 4" xfId="20204" xr:uid="{8065C212-E0A1-4F46-8E89-8B0630986C6D}"/>
    <cellStyle name="Vírgula 2 2 13 2 4" xfId="5567" xr:uid="{86676CC6-1B53-4079-AB04-4444B0678C25}"/>
    <cellStyle name="Vírgula 2 2 13 2 4 2" xfId="13189" xr:uid="{D722E820-3B90-44BD-9E00-A154F2702623}"/>
    <cellStyle name="Vírgula 2 2 13 2 4 2 2" xfId="28494" xr:uid="{B26C19CB-4DF9-4512-A316-C5A021C3BF37}"/>
    <cellStyle name="Vírgula 2 2 13 2 4 3" xfId="20872" xr:uid="{DFDBCB73-07B6-473E-AEC6-AB21BA89AD5E}"/>
    <cellStyle name="Vírgula 2 2 13 2 5" xfId="9441" xr:uid="{56F503A7-1FB3-4069-A879-2B50FCEACA48}"/>
    <cellStyle name="Vírgula 2 2 13 2 5 2" xfId="24746" xr:uid="{C461E607-9FDD-44D5-A8DE-83B15463010E}"/>
    <cellStyle name="Vírgula 2 2 13 2 6" xfId="17124" xr:uid="{66C0AA77-6401-4542-9DA3-081A7D5A671B}"/>
    <cellStyle name="Vírgula 2 2 13 3" xfId="2773" xr:uid="{E43E662F-8938-4677-9F0B-03205F743970}"/>
    <cellStyle name="Vírgula 2 2 13 3 2" xfId="7174" xr:uid="{04074810-014F-471B-BD61-5C2304C1804C}"/>
    <cellStyle name="Vírgula 2 2 13 3 2 2" xfId="14796" xr:uid="{826A8142-101E-4522-823D-55EEFFF20738}"/>
    <cellStyle name="Vírgula 2 2 13 3 2 2 2" xfId="30101" xr:uid="{412219ED-0E7E-4B07-A565-D88CCDAF8B05}"/>
    <cellStyle name="Vírgula 2 2 13 3 2 3" xfId="22479" xr:uid="{7E105004-3DE6-4FB4-B8BC-17ECA2C22E9C}"/>
    <cellStyle name="Vírgula 2 2 13 3 3" xfId="5802" xr:uid="{BC0F5597-7E9E-4F11-AC9D-99924F724385}"/>
    <cellStyle name="Vírgula 2 2 13 3 3 2" xfId="13424" xr:uid="{215AC00C-AF01-4F2D-93E1-552BD54F77A5}"/>
    <cellStyle name="Vírgula 2 2 13 3 3 2 2" xfId="28729" xr:uid="{F6F8D7C0-E313-4464-B07E-E8C6C1DDB95D}"/>
    <cellStyle name="Vírgula 2 2 13 3 3 3" xfId="21107" xr:uid="{529DEC9E-43EE-40D1-A4A5-8625FC759CA2}"/>
    <cellStyle name="Vírgula 2 2 13 3 4" xfId="10405" xr:uid="{D3E0293C-B73E-4038-9141-1C2068CC9DE1}"/>
    <cellStyle name="Vírgula 2 2 13 3 4 2" xfId="25710" xr:uid="{4869DF6A-634B-4DA1-B39B-583B23A6657F}"/>
    <cellStyle name="Vírgula 2 2 13 3 5" xfId="18088" xr:uid="{060A186E-1E87-470F-83A2-2A95BEF30DC9}"/>
    <cellStyle name="Vírgula 2 2 13 4" xfId="3741" xr:uid="{8E967A32-97AC-4F01-98C6-C1D4A37865FF}"/>
    <cellStyle name="Vírgula 2 2 13 4 2" xfId="6546" xr:uid="{07CD6ECE-73F7-4B7C-B861-2289195BFF47}"/>
    <cellStyle name="Vírgula 2 2 13 4 2 2" xfId="14168" xr:uid="{2D3C2D70-6C0C-4F8B-966F-0C3F0EABF0AC}"/>
    <cellStyle name="Vírgula 2 2 13 4 2 2 2" xfId="29473" xr:uid="{C444BD79-023F-4E43-BB7A-3A1BED489ED8}"/>
    <cellStyle name="Vírgula 2 2 13 4 2 3" xfId="21851" xr:uid="{3243F4BA-20E0-4B10-B54A-41756F370A0E}"/>
    <cellStyle name="Vírgula 2 2 13 4 3" xfId="11373" xr:uid="{A74DA77C-91C8-4054-9259-BFC67E78CBA6}"/>
    <cellStyle name="Vírgula 2 2 13 4 3 2" xfId="26678" xr:uid="{85B9DAAE-0CE3-4F2F-89E5-AFD010ACDF27}"/>
    <cellStyle name="Vírgula 2 2 13 4 4" xfId="19056" xr:uid="{32C65A98-1B4E-4686-82D3-13D64D165FB0}"/>
    <cellStyle name="Vírgula 2 2 13 5" xfId="1165" xr:uid="{5774C37C-9D37-4CBE-872C-31F597600F05}"/>
    <cellStyle name="Vírgula 2 2 13 5 2" xfId="8797" xr:uid="{F65A37BC-A312-45D7-996C-64DA3D697E62}"/>
    <cellStyle name="Vírgula 2 2 13 5 2 2" xfId="24102" xr:uid="{71B14771-85B5-4092-8490-D6A1D2710309}"/>
    <cellStyle name="Vírgula 2 2 13 5 3" xfId="16480" xr:uid="{457C236C-0394-420B-B629-1C714F777CFA}"/>
    <cellStyle name="Vírgula 2 2 13 6" xfId="8148" xr:uid="{17756250-A1AA-4EA3-95B2-327467DB5D24}"/>
    <cellStyle name="Vírgula 2 2 13 6 2" xfId="23453" xr:uid="{579DAADD-BAC1-42D1-B41C-0BA4B26BB978}"/>
    <cellStyle name="Vírgula 2 2 13 7" xfId="15831" xr:uid="{15720676-80E2-4A78-8174-C1468A857827}"/>
    <cellStyle name="Vírgula 2 2 14" xfId="2129" xr:uid="{B365FCCD-B8D0-4CE6-A651-27C6A23DE6DD}"/>
    <cellStyle name="Vírgula 2 2 14 2" xfId="3097" xr:uid="{4916C4C4-70B9-42FF-8834-2F33D701146B}"/>
    <cellStyle name="Vírgula 2 2 14 2 2" xfId="5212" xr:uid="{9FF3D781-3F08-4607-BF0E-9408F914F3EB}"/>
    <cellStyle name="Vírgula 2 2 14 2 2 2" xfId="7549" xr:uid="{EC5A0CF9-8D6A-4690-9679-D3EF22E3E68E}"/>
    <cellStyle name="Vírgula 2 2 14 2 2 2 2" xfId="15171" xr:uid="{60696672-961C-45BF-9EED-82C2A78AF46C}"/>
    <cellStyle name="Vírgula 2 2 14 2 2 2 2 2" xfId="30476" xr:uid="{73E4B332-89F4-4ED7-A111-008357C1BD92}"/>
    <cellStyle name="Vírgula 2 2 14 2 2 2 3" xfId="22854" xr:uid="{EEF24E37-ACC2-49A0-850E-B255B9100A94}"/>
    <cellStyle name="Vírgula 2 2 14 2 2 3" xfId="6177" xr:uid="{38DDF1F1-95E8-4552-BB37-618E65E1BD32}"/>
    <cellStyle name="Vírgula 2 2 14 2 2 3 2" xfId="13799" xr:uid="{CF7CC024-EAC5-4C55-B21E-3F1A2E0D1EF1}"/>
    <cellStyle name="Vírgula 2 2 14 2 2 3 2 2" xfId="29104" xr:uid="{7BF10058-5B34-48DF-B8C7-00483E4C809B}"/>
    <cellStyle name="Vírgula 2 2 14 2 2 3 3" xfId="21482" xr:uid="{D9EE7C3C-2069-4263-8678-09A5E611B339}"/>
    <cellStyle name="Vírgula 2 2 14 2 2 4" xfId="12834" xr:uid="{C1675D9C-37B8-4B9D-BDC0-35FC6DBC3B5A}"/>
    <cellStyle name="Vírgula 2 2 14 2 2 4 2" xfId="28139" xr:uid="{4D38D2E5-CAD5-4B72-9658-F2D3B33ADB57}"/>
    <cellStyle name="Vírgula 2 2 14 2 2 5" xfId="20517" xr:uid="{4FFCAC7F-F297-461A-9226-C0C47EB11D26}"/>
    <cellStyle name="Vírgula 2 2 14 2 3" xfId="4915" xr:uid="{F8735541-CABC-4734-9202-891D20CD3FC1}"/>
    <cellStyle name="Vírgula 2 2 14 2 3 2" xfId="6945" xr:uid="{03344E6B-6883-45D3-962F-B0B940BE1B5C}"/>
    <cellStyle name="Vírgula 2 2 14 2 3 2 2" xfId="14567" xr:uid="{DC58A67F-87DD-44D8-9C96-55F9421D00DF}"/>
    <cellStyle name="Vírgula 2 2 14 2 3 2 2 2" xfId="29872" xr:uid="{E08C2686-BA47-477E-B74F-D6C34BEBB5FB}"/>
    <cellStyle name="Vírgula 2 2 14 2 3 2 3" xfId="22250" xr:uid="{4CAF8763-46E7-445D-8F03-A7299C4F43FB}"/>
    <cellStyle name="Vírgula 2 2 14 2 3 3" xfId="12537" xr:uid="{253E0281-B39A-4B82-885C-F845A1702EEB}"/>
    <cellStyle name="Vírgula 2 2 14 2 3 3 2" xfId="27842" xr:uid="{8CC65A32-58D0-44E6-85E3-F1D926C07198}"/>
    <cellStyle name="Vírgula 2 2 14 2 3 4" xfId="20220" xr:uid="{CE585AB5-A6A6-40E6-BDCB-8C461671BA64}"/>
    <cellStyle name="Vírgula 2 2 14 2 4" xfId="5583" xr:uid="{7102CEBB-9DB8-436A-AF08-6127EAFB4E74}"/>
    <cellStyle name="Vírgula 2 2 14 2 4 2" xfId="13205" xr:uid="{9755820E-960D-4CCF-BC1A-D561256EB9B4}"/>
    <cellStyle name="Vírgula 2 2 14 2 4 2 2" xfId="28510" xr:uid="{F28F5997-0077-4D97-A6B1-EBECE441774F}"/>
    <cellStyle name="Vírgula 2 2 14 2 4 3" xfId="20888" xr:uid="{0D3C417A-B3A1-4B2B-9701-383952357A5F}"/>
    <cellStyle name="Vírgula 2 2 14 2 5" xfId="10729" xr:uid="{151316BE-4E54-46EF-BB99-B3FA6B2309C6}"/>
    <cellStyle name="Vírgula 2 2 14 2 5 2" xfId="26034" xr:uid="{9D3335B3-395A-42E1-8BCD-158BF86E42A9}"/>
    <cellStyle name="Vírgula 2 2 14 2 6" xfId="18412" xr:uid="{6A95B54A-6E67-47A7-8FFD-6006F950C52A}"/>
    <cellStyle name="Vírgula 2 2 14 3" xfId="4065" xr:uid="{3AEE0B54-D805-46E0-99FC-F0A1B8B9AA3F}"/>
    <cellStyle name="Vírgula 2 2 14 3 2" xfId="7190" xr:uid="{25057E7E-96D3-4738-BC16-0BE7934F1130}"/>
    <cellStyle name="Vírgula 2 2 14 3 2 2" xfId="14812" xr:uid="{F4D7186F-CF32-48A0-B857-0F4A026EC7BE}"/>
    <cellStyle name="Vírgula 2 2 14 3 2 2 2" xfId="30117" xr:uid="{B4D6B6AA-9A9B-472D-93E7-0340A551A0B0}"/>
    <cellStyle name="Vírgula 2 2 14 3 2 3" xfId="22495" xr:uid="{66674AB7-A77B-4C9F-A67B-5008D5EA80B5}"/>
    <cellStyle name="Vírgula 2 2 14 3 3" xfId="5818" xr:uid="{3BFA0341-2FCE-448B-A10E-586D3DEC0F58}"/>
    <cellStyle name="Vírgula 2 2 14 3 3 2" xfId="13440" xr:uid="{7349ACB6-CDBC-47AA-8641-C6AA3952C30C}"/>
    <cellStyle name="Vírgula 2 2 14 3 3 2 2" xfId="28745" xr:uid="{F524AF66-A732-4200-8E11-07573FC1E59F}"/>
    <cellStyle name="Vírgula 2 2 14 3 3 3" xfId="21123" xr:uid="{FB00FCAB-68CB-4B50-86C9-4E52C9CDE856}"/>
    <cellStyle name="Vírgula 2 2 14 3 4" xfId="11697" xr:uid="{B25ACB80-4B0C-4D68-AC85-021C08F0BBDE}"/>
    <cellStyle name="Vírgula 2 2 14 3 4 2" xfId="27002" xr:uid="{A45BC546-5645-4763-8D6D-57A536B52238}"/>
    <cellStyle name="Vírgula 2 2 14 3 5" xfId="19380" xr:uid="{AE508C9F-BA39-48F1-AAC4-BF33BB11549E}"/>
    <cellStyle name="Vírgula 2 2 14 4" xfId="4730" xr:uid="{40E668FA-CEAE-44D4-AA57-E4C3F9E47510}"/>
    <cellStyle name="Vírgula 2 2 14 4 2" xfId="6575" xr:uid="{DD7AB865-C1D5-4883-9AE0-8E2DB7C1F144}"/>
    <cellStyle name="Vírgula 2 2 14 4 2 2" xfId="14197" xr:uid="{0F4E87FD-7779-4F5E-B1B2-93B4475045F7}"/>
    <cellStyle name="Vírgula 2 2 14 4 2 2 2" xfId="29502" xr:uid="{0F303DF8-5CD6-4AD7-8433-B00F70A2B0A0}"/>
    <cellStyle name="Vírgula 2 2 14 4 2 3" xfId="21880" xr:uid="{C888AADA-E7F7-4809-8AEB-7F2B1A15E0F2}"/>
    <cellStyle name="Vírgula 2 2 14 4 3" xfId="12352" xr:uid="{F63ACBD0-9CB5-41F8-99A5-E8DDE8DC624A}"/>
    <cellStyle name="Vírgula 2 2 14 4 3 2" xfId="27657" xr:uid="{0AE4DF65-3E05-4F91-9835-ACF05E94AA5F}"/>
    <cellStyle name="Vírgula 2 2 14 4 4" xfId="20035" xr:uid="{06786818-EA43-4B65-AB7F-526941D54A75}"/>
    <cellStyle name="Vírgula 2 2 14 5" xfId="5350" xr:uid="{53D4911C-16F6-4217-9F66-07AEC8C74C01}"/>
    <cellStyle name="Vírgula 2 2 14 5 2" xfId="12972" xr:uid="{CC9AAE5F-1FA3-48CB-9236-867B3C292519}"/>
    <cellStyle name="Vírgula 2 2 14 5 2 2" xfId="28277" xr:uid="{18B1B8E2-C100-4433-A48D-478AB0DA3B8F}"/>
    <cellStyle name="Vírgula 2 2 14 5 3" xfId="20655" xr:uid="{5D6286F9-E0FA-4AFB-928E-5D3DB66EB339}"/>
    <cellStyle name="Vírgula 2 2 14 6" xfId="9761" xr:uid="{3ECF9034-DC59-450E-AC45-05644442E478}"/>
    <cellStyle name="Vírgula 2 2 14 6 2" xfId="25066" xr:uid="{9D746063-7003-4FBE-8E47-7FD623587CAC}"/>
    <cellStyle name="Vírgula 2 2 14 7" xfId="17444" xr:uid="{7B17CDC0-1E4F-436F-AC1B-2A0C958F8DA6}"/>
    <cellStyle name="Vírgula 2 2 15" xfId="1489" xr:uid="{7C5FAFC7-8197-41D0-BBC5-51AC59AAA153}"/>
    <cellStyle name="Vírgula 2 2 15 2" xfId="5042" xr:uid="{128641FD-5078-4A05-9F44-F5DA0FC9D74E}"/>
    <cellStyle name="Vírgula 2 2 15 2 2" xfId="7207" xr:uid="{45740E54-4D1B-4209-BCF8-5FCF8CD67F00}"/>
    <cellStyle name="Vírgula 2 2 15 2 2 2" xfId="14829" xr:uid="{8F8E97F5-1582-4539-AB13-440453905602}"/>
    <cellStyle name="Vírgula 2 2 15 2 2 2 2" xfId="30134" xr:uid="{670D11EF-13D4-4255-8601-D7FD71849C6F}"/>
    <cellStyle name="Vírgula 2 2 15 2 2 3" xfId="22512" xr:uid="{4BA5FEBD-84CC-47C1-BA5A-D09EEDA4E548}"/>
    <cellStyle name="Vírgula 2 2 15 2 3" xfId="5835" xr:uid="{3C71CD6B-D41B-4AE2-833F-7D33C91B63AC}"/>
    <cellStyle name="Vírgula 2 2 15 2 3 2" xfId="13457" xr:uid="{093D339B-DC41-4168-92DD-B6AAA113435D}"/>
    <cellStyle name="Vírgula 2 2 15 2 3 2 2" xfId="28762" xr:uid="{96DEB24B-438F-41F8-A7E8-407999F67F3A}"/>
    <cellStyle name="Vírgula 2 2 15 2 3 3" xfId="21140" xr:uid="{811DBDA6-C577-4853-8E97-649D44047DA6}"/>
    <cellStyle name="Vírgula 2 2 15 2 4" xfId="12664" xr:uid="{5AE6C576-08E1-45FE-B701-8294378FAB55}"/>
    <cellStyle name="Vírgula 2 2 15 2 4 2" xfId="27969" xr:uid="{AA274BB8-AD6D-46BB-94D6-CA67A4437511}"/>
    <cellStyle name="Vírgula 2 2 15 2 5" xfId="20347" xr:uid="{A901CEC8-3F2B-4250-8477-C0D596D88C7E}"/>
    <cellStyle name="Vírgula 2 2 15 3" xfId="4745" xr:uid="{4B4729C1-6CA9-4BDF-B0E9-0B043094166F}"/>
    <cellStyle name="Vírgula 2 2 15 3 2" xfId="6602" xr:uid="{0AAA9702-3C7D-4D66-9E8C-F28D3CA2DEF5}"/>
    <cellStyle name="Vírgula 2 2 15 3 2 2" xfId="14224" xr:uid="{22477D4C-F45B-4AA3-8ACA-69905F7115BE}"/>
    <cellStyle name="Vírgula 2 2 15 3 2 2 2" xfId="29529" xr:uid="{B899150F-7EF7-496A-AACF-6519DAA9772B}"/>
    <cellStyle name="Vírgula 2 2 15 3 2 3" xfId="21907" xr:uid="{0DE21735-4660-4CDB-9165-99BA903B66A3}"/>
    <cellStyle name="Vírgula 2 2 15 3 3" xfId="12367" xr:uid="{8CBF761E-C81E-4EBF-8161-FA697D38B669}"/>
    <cellStyle name="Vírgula 2 2 15 3 3 2" xfId="27672" xr:uid="{D1CABA17-DEF8-43BA-9895-DDEEA2C68420}"/>
    <cellStyle name="Vírgula 2 2 15 3 4" xfId="20050" xr:uid="{AC645626-F308-4CDE-83CF-89715A6135D4}"/>
    <cellStyle name="Vírgula 2 2 15 4" xfId="5365" xr:uid="{407DD913-B67C-4504-974A-FC36539D73C9}"/>
    <cellStyle name="Vírgula 2 2 15 4 2" xfId="12987" xr:uid="{1FFC49D8-72F4-4847-BC4C-92BE22AB58A4}"/>
    <cellStyle name="Vírgula 2 2 15 4 2 2" xfId="28292" xr:uid="{4A10CD66-508E-46ED-8ACE-C1F085CB1822}"/>
    <cellStyle name="Vírgula 2 2 15 4 3" xfId="20670" xr:uid="{C9E9264C-D7F9-4F93-B258-4E943B3760F4}"/>
    <cellStyle name="Vírgula 2 2 15 5" xfId="9121" xr:uid="{776C6F4E-2267-47A4-81B7-B5976CA96BAF}"/>
    <cellStyle name="Vírgula 2 2 15 5 2" xfId="24426" xr:uid="{0CE6EF1A-458A-4F4E-A909-2F6A4320313E}"/>
    <cellStyle name="Vírgula 2 2 15 6" xfId="16804" xr:uid="{9A88EB90-FC8C-407C-97B2-8BC7C787766A}"/>
    <cellStyle name="Vírgula 2 2 16" xfId="2449" xr:uid="{AD9FE2B7-0181-4CC6-8B7B-481E1FF7800E}"/>
    <cellStyle name="Vírgula 2 2 16 2" xfId="6970" xr:uid="{BE1DE89C-32AA-479C-8323-CEF67D4694CE}"/>
    <cellStyle name="Vírgula 2 2 16 2 2" xfId="14592" xr:uid="{2D5D65CE-F614-4CEE-AD0A-0D4A58C6EFC5}"/>
    <cellStyle name="Vírgula 2 2 16 2 2 2" xfId="29897" xr:uid="{48EA1C67-5D83-4D33-B60C-8ED0CDEAB38A}"/>
    <cellStyle name="Vírgula 2 2 16 2 3" xfId="22275" xr:uid="{71E5306F-3B51-4B6C-BACE-34D17F61F284}"/>
    <cellStyle name="Vírgula 2 2 16 3" xfId="5598" xr:uid="{12BB7523-466B-4452-9D0D-4D7DDD4A3192}"/>
    <cellStyle name="Vírgula 2 2 16 3 2" xfId="13220" xr:uid="{02A2CB25-4823-4854-AE0C-ECC1AA397850}"/>
    <cellStyle name="Vírgula 2 2 16 3 2 2" xfId="28525" xr:uid="{875B00F6-CA40-42D9-B663-8851E6F16497}"/>
    <cellStyle name="Vírgula 2 2 16 3 3" xfId="20903" xr:uid="{88503A50-A455-4521-BD3B-FF53C64DC2BF}"/>
    <cellStyle name="Vírgula 2 2 16 4" xfId="10081" xr:uid="{5A034F0F-DD7B-4C49-AC42-B3D6DC2BC3C1}"/>
    <cellStyle name="Vírgula 2 2 16 4 2" xfId="25386" xr:uid="{8E9F183C-9F62-427A-8678-D2652206FFA9}"/>
    <cellStyle name="Vírgula 2 2 16 5" xfId="17764" xr:uid="{1F040BA7-005F-4EBC-BF31-10026B4CDD0D}"/>
    <cellStyle name="Vírgula 2 2 17" xfId="3417" xr:uid="{9C746A91-053D-4427-A013-06686DE05281}"/>
    <cellStyle name="Vírgula 2 2 17 2" xfId="7577" xr:uid="{87214B8D-7F79-4B26-B93B-73290CE6A843}"/>
    <cellStyle name="Vírgula 2 2 17 2 2" xfId="15199" xr:uid="{90D9090D-79B4-4506-BEEA-4822902A3C03}"/>
    <cellStyle name="Vírgula 2 2 17 2 2 2" xfId="30504" xr:uid="{9F8B6982-C0FC-45C3-A36F-0EB65067B793}"/>
    <cellStyle name="Vírgula 2 2 17 2 3" xfId="22882" xr:uid="{A6DBAC64-DAE3-4191-B807-5005AEFB70FE}"/>
    <cellStyle name="Vírgula 2 2 17 3" xfId="6205" xr:uid="{5E073990-D367-4646-AF48-E3C6926BAAFD}"/>
    <cellStyle name="Vírgula 2 2 17 3 2" xfId="13827" xr:uid="{0BA7637D-4CA7-46EE-B99C-17DC4E7F1461}"/>
    <cellStyle name="Vírgula 2 2 17 3 2 2" xfId="29132" xr:uid="{8939E05C-2910-4D47-9588-5E144EA87711}"/>
    <cellStyle name="Vírgula 2 2 17 3 3" xfId="21510" xr:uid="{6CFEFF36-FDAE-4899-99D3-195A216993A0}"/>
    <cellStyle name="Vírgula 2 2 17 4" xfId="11049" xr:uid="{1A3AA3C1-536C-43C8-8C54-9EFFEB965689}"/>
    <cellStyle name="Vírgula 2 2 17 4 2" xfId="26354" xr:uid="{659B3FCD-5842-4B1E-8DAB-86D9650CABC4}"/>
    <cellStyle name="Vírgula 2 2 17 5" xfId="18732" xr:uid="{382EC914-E6DD-46E7-AF57-AAEE3D4BF33B}"/>
    <cellStyle name="Vírgula 2 2 18" xfId="841" xr:uid="{00EC4A42-6D89-4585-A027-AFC4744A57B7}"/>
    <cellStyle name="Vírgula 2 2 18 2" xfId="6229" xr:uid="{A13B8457-3EBA-4675-9D55-E2E41E28E9AD}"/>
    <cellStyle name="Vírgula 2 2 18 2 2" xfId="13851" xr:uid="{46480F5E-5036-4C50-B202-1E28A81CC0EE}"/>
    <cellStyle name="Vírgula 2 2 18 2 2 2" xfId="29156" xr:uid="{2E619224-8926-45D0-8AE9-5B8F895F047F}"/>
    <cellStyle name="Vírgula 2 2 18 2 3" xfId="21534" xr:uid="{7155F332-CF7F-4561-B463-6BA43980360A}"/>
    <cellStyle name="Vírgula 2 2 18 3" xfId="8473" xr:uid="{0B850CC8-E669-4163-9873-178A31EA1E25}"/>
    <cellStyle name="Vírgula 2 2 18 3 2" xfId="23778" xr:uid="{29D49952-AF75-412C-9D2E-7266D5568CF2}"/>
    <cellStyle name="Vírgula 2 2 18 4" xfId="16156" xr:uid="{DEA76A44-5CDD-4AF4-B917-17FAEFF6DB69}"/>
    <cellStyle name="Vírgula 2 2 19" xfId="5235" xr:uid="{9CEB40FE-379E-41A5-81C3-92CDEFAF6D67}"/>
    <cellStyle name="Vírgula 2 2 19 2" xfId="12857" xr:uid="{9FF85578-FF84-4996-B080-33537BF128D8}"/>
    <cellStyle name="Vírgula 2 2 19 2 2" xfId="28162" xr:uid="{34D2CFBE-3907-4FEB-8264-235390990C4F}"/>
    <cellStyle name="Vírgula 2 2 19 3" xfId="20540" xr:uid="{ACD12D2D-2A18-4DE6-A201-0792C88742CF}"/>
    <cellStyle name="Vírgula 2 2 2" xfId="197" xr:uid="{2F3428A4-CF58-46C0-842C-B93278370573}"/>
    <cellStyle name="Vírgula 2 2 2 10" xfId="479" xr:uid="{655BCAF9-D8CE-48EA-8D40-6075299BD16D}"/>
    <cellStyle name="Vírgula 2 2 2 10 2" xfId="803" xr:uid="{1A2BE057-B240-49D7-B0D1-9479E828F213}"/>
    <cellStyle name="Vírgula 2 2 2 10 2 2" xfId="2094" xr:uid="{CB1697C7-211C-49ED-8FFB-2A8D007EB57B}"/>
    <cellStyle name="Vírgula 2 2 2 10 2 2 2" xfId="7558" xr:uid="{D6F1890D-ECA3-4F27-A7FD-2F06D72FCF87}"/>
    <cellStyle name="Vírgula 2 2 2 10 2 2 2 2" xfId="15180" xr:uid="{5250ADE8-A116-4A16-9DAB-0693974D1468}"/>
    <cellStyle name="Vírgula 2 2 2 10 2 2 2 2 2" xfId="30485" xr:uid="{9FD73B03-517E-4DEE-B013-5143AD09E626}"/>
    <cellStyle name="Vírgula 2 2 2 10 2 2 2 3" xfId="22863" xr:uid="{678095B3-8907-4884-BD1A-E6E54658C386}"/>
    <cellStyle name="Vírgula 2 2 2 10 2 2 3" xfId="6186" xr:uid="{C8726E6C-7635-4EE9-876A-EED9B04A368B}"/>
    <cellStyle name="Vírgula 2 2 2 10 2 2 3 2" xfId="13808" xr:uid="{2DA6F5F2-C465-4F01-B4F0-4061EB6013E6}"/>
    <cellStyle name="Vírgula 2 2 2 10 2 2 3 2 2" xfId="29113" xr:uid="{44E72C47-352E-4192-929B-E933A3DAC721}"/>
    <cellStyle name="Vírgula 2 2 2 10 2 2 3 3" xfId="21491" xr:uid="{DE63635B-2FDE-4DB3-9BFA-C7BDE9B70737}"/>
    <cellStyle name="Vírgula 2 2 2 10 2 2 4" xfId="9726" xr:uid="{74DF97F5-AAA6-41C9-85EE-AC5C56D9EA9A}"/>
    <cellStyle name="Vírgula 2 2 2 10 2 2 4 2" xfId="25031" xr:uid="{DB962CE5-345A-403F-9A14-63CC6B403818}"/>
    <cellStyle name="Vírgula 2 2 2 10 2 2 5" xfId="17409" xr:uid="{CFF4D11F-E4FE-4085-9C17-4A1C7ABAB546}"/>
    <cellStyle name="Vírgula 2 2 2 10 2 3" xfId="3060" xr:uid="{09774AAD-1460-4B83-8A82-2CD7252F7101}"/>
    <cellStyle name="Vírgula 2 2 2 10 2 3 2" xfId="6954" xr:uid="{D594D615-6DC2-48A1-B6D9-6945AC56894C}"/>
    <cellStyle name="Vírgula 2 2 2 10 2 3 2 2" xfId="14576" xr:uid="{71760294-12C0-4ABC-9A80-94458BC86684}"/>
    <cellStyle name="Vírgula 2 2 2 10 2 3 2 2 2" xfId="29881" xr:uid="{A26AED11-E882-417D-B1BA-A6295551DE6A}"/>
    <cellStyle name="Vírgula 2 2 2 10 2 3 2 3" xfId="22259" xr:uid="{25EF1CD4-62DA-4FFB-9298-DD1DA6B460C7}"/>
    <cellStyle name="Vírgula 2 2 2 10 2 3 3" xfId="10692" xr:uid="{00A395BB-4790-4A99-8722-518AF81CCE3D}"/>
    <cellStyle name="Vírgula 2 2 2 10 2 3 3 2" xfId="25997" xr:uid="{E12D4F70-BEBA-462A-A95A-EFB7DC2304B4}"/>
    <cellStyle name="Vírgula 2 2 2 10 2 3 4" xfId="18375" xr:uid="{D53E3128-960C-4268-89AD-2A0DB566411B}"/>
    <cellStyle name="Vírgula 2 2 2 10 2 4" xfId="4028" xr:uid="{FE6F51E0-F08E-45C8-AEF7-B2762099CF0D}"/>
    <cellStyle name="Vírgula 2 2 2 10 2 4 2" xfId="11660" xr:uid="{2BF34E41-8D18-4D0C-BB6C-D94FBDA1223B}"/>
    <cellStyle name="Vírgula 2 2 2 10 2 4 2 2" xfId="26965" xr:uid="{1A40C1C5-1235-4A13-AF5B-A7BCC34DEFD7}"/>
    <cellStyle name="Vírgula 2 2 2 10 2 4 3" xfId="19343" xr:uid="{B128C37B-8FF6-4079-86F1-25F8C6B746EA}"/>
    <cellStyle name="Vírgula 2 2 2 10 2 5" xfId="1452" xr:uid="{E61CE4EE-C3B5-4A41-B8D9-11C57CF4A5AA}"/>
    <cellStyle name="Vírgula 2 2 2 10 2 5 2" xfId="9084" xr:uid="{60D06023-A351-4CF1-B7B5-28E955EF4410}"/>
    <cellStyle name="Vírgula 2 2 2 10 2 5 2 2" xfId="24389" xr:uid="{540A8F47-0B4E-41B2-A89D-9553184CDE06}"/>
    <cellStyle name="Vírgula 2 2 2 10 2 5 3" xfId="16767" xr:uid="{5D29C5BC-5565-47E0-B29F-16C95BE591EE}"/>
    <cellStyle name="Vírgula 2 2 2 10 2 6" xfId="8435" xr:uid="{20EF63BA-0B96-4BEE-8D63-80CF91096DA9}"/>
    <cellStyle name="Vírgula 2 2 2 10 2 6 2" xfId="23740" xr:uid="{A5BD7E32-CE86-460F-A23A-3F7A2F2CB1FA}"/>
    <cellStyle name="Vírgula 2 2 2 10 2 7" xfId="16118" xr:uid="{B4AEF1A7-22C3-449C-9033-EECAD049B9BD}"/>
    <cellStyle name="Vírgula 2 2 2 10 3" xfId="2414" xr:uid="{9D90FEB5-F3B6-4961-BC73-DE7560EE5FBF}"/>
    <cellStyle name="Vírgula 2 2 2 10 3 2" xfId="3382" xr:uid="{ED91911C-92A0-41BF-98DD-B40EBA5C52D1}"/>
    <cellStyle name="Vírgula 2 2 2 10 3 2 2" xfId="11014" xr:uid="{F00299F8-2AED-4610-A808-60E3FD840DD0}"/>
    <cellStyle name="Vírgula 2 2 2 10 3 2 2 2" xfId="26319" xr:uid="{375C613E-B0F1-4150-9871-F19A438ECEB9}"/>
    <cellStyle name="Vírgula 2 2 2 10 3 2 3" xfId="18697" xr:uid="{B0446BB7-4B88-481D-A0D1-806BD074811D}"/>
    <cellStyle name="Vírgula 2 2 2 10 3 3" xfId="4350" xr:uid="{58902FD0-1101-4D0E-967F-29CDF7BD128A}"/>
    <cellStyle name="Vírgula 2 2 2 10 3 3 2" xfId="11982" xr:uid="{7320A43B-6058-4764-9746-7B467EB3D393}"/>
    <cellStyle name="Vírgula 2 2 2 10 3 3 2 2" xfId="27287" xr:uid="{51E5B778-7CEA-459A-9575-16A3BF715D88}"/>
    <cellStyle name="Vírgula 2 2 2 10 3 3 3" xfId="19665" xr:uid="{776E9FD1-17D7-48BC-AF35-8D0FBE2F5113}"/>
    <cellStyle name="Vírgula 2 2 2 10 3 4" xfId="10046" xr:uid="{4E811751-E9AB-4FA7-A0B4-26BD3537269D}"/>
    <cellStyle name="Vírgula 2 2 2 10 3 4 2" xfId="25351" xr:uid="{C1D743F4-BBE0-4B8B-96A2-6E6D05DF5486}"/>
    <cellStyle name="Vírgula 2 2 2 10 3 5" xfId="17729" xr:uid="{9E500568-8D6B-4A68-911C-06CA454B7BC9}"/>
    <cellStyle name="Vírgula 2 2 2 10 4" xfId="1774" xr:uid="{5C8420A7-C796-438B-8A3B-E9EADE7995DC}"/>
    <cellStyle name="Vírgula 2 2 2 10 4 2" xfId="6584" xr:uid="{78576616-521A-4EDE-B421-5AD86371D945}"/>
    <cellStyle name="Vírgula 2 2 2 10 4 2 2" xfId="14206" xr:uid="{CD821628-8DBF-46B3-B790-68E3665A3D9E}"/>
    <cellStyle name="Vírgula 2 2 2 10 4 2 2 2" xfId="29511" xr:uid="{579EDAE7-D596-408E-B25C-7789372E16B4}"/>
    <cellStyle name="Vírgula 2 2 2 10 4 2 3" xfId="21889" xr:uid="{F6677AFA-69FB-449D-8E85-106A3FD7217E}"/>
    <cellStyle name="Vírgula 2 2 2 10 4 3" xfId="9406" xr:uid="{19492613-796C-4563-AC87-AC65570CFD19}"/>
    <cellStyle name="Vírgula 2 2 2 10 4 3 2" xfId="24711" xr:uid="{7A2928C1-CE21-41F4-B7F3-1FB76F957449}"/>
    <cellStyle name="Vírgula 2 2 2 10 4 4" xfId="17089" xr:uid="{DEBD81F9-2F1E-4034-86B4-4DE67D1DB086}"/>
    <cellStyle name="Vírgula 2 2 2 10 5" xfId="2736" xr:uid="{6280EDE7-09A4-4793-8548-285D3FC2982E}"/>
    <cellStyle name="Vírgula 2 2 2 10 5 2" xfId="10368" xr:uid="{9658B64B-4D6E-4188-94F7-6725C5BDBE73}"/>
    <cellStyle name="Vírgula 2 2 2 10 5 2 2" xfId="25673" xr:uid="{42DB01F3-DC27-4F75-9836-9BC3FCF8CA47}"/>
    <cellStyle name="Vírgula 2 2 2 10 5 3" xfId="18051" xr:uid="{9063943B-57FB-485A-85DA-245BFC247637}"/>
    <cellStyle name="Vírgula 2 2 2 10 6" xfId="3704" xr:uid="{01000461-C481-4E51-AD3E-E9E6A0B41D33}"/>
    <cellStyle name="Vírgula 2 2 2 10 6 2" xfId="11336" xr:uid="{3AD6A550-92FB-430B-BEFF-463DBA64542E}"/>
    <cellStyle name="Vírgula 2 2 2 10 6 2 2" xfId="26641" xr:uid="{04FC26A8-8CDF-48E3-8E32-CCE148F10879}"/>
    <cellStyle name="Vírgula 2 2 2 10 6 3" xfId="19019" xr:uid="{C5386207-E15A-400F-A83B-EB06BD2CE22A}"/>
    <cellStyle name="Vírgula 2 2 2 10 7" xfId="1128" xr:uid="{5E96E7CA-C4A3-40CB-9ECF-E4A953B69261}"/>
    <cellStyle name="Vírgula 2 2 2 10 7 2" xfId="8760" xr:uid="{D8E1CE10-196B-4CFD-9B5F-23BD38E74F68}"/>
    <cellStyle name="Vírgula 2 2 2 10 7 2 2" xfId="24065" xr:uid="{A5A0A89F-5640-4429-9E72-60CE951159CE}"/>
    <cellStyle name="Vírgula 2 2 2 10 7 3" xfId="16443" xr:uid="{0EC03AF1-5B22-4AD1-AC31-58386DEC9A22}"/>
    <cellStyle name="Vírgula 2 2 2 10 8" xfId="8111" xr:uid="{ADA13DDF-8687-49E7-8170-4BF62DB83D90}"/>
    <cellStyle name="Vírgula 2 2 2 10 8 2" xfId="23416" xr:uid="{46BBC160-C5FB-4C94-B066-3C4F47D5FE53}"/>
    <cellStyle name="Vírgula 2 2 2 10 9" xfId="15794" xr:uid="{C58A943B-820A-4600-B731-2A101596D9F2}"/>
    <cellStyle name="Vírgula 2 2 2 11" xfId="500" xr:uid="{FA52DD80-1408-4B6E-A8C3-03B124EC93BB}"/>
    <cellStyle name="Vírgula 2 2 2 11 2" xfId="824" xr:uid="{A59B290A-A052-4B7E-87DB-21AC63147B41}"/>
    <cellStyle name="Vírgula 2 2 2 11 2 2" xfId="2114" xr:uid="{87C0F176-A159-44E6-B29E-5CD4E8F5B8D2}"/>
    <cellStyle name="Vírgula 2 2 2 11 2 2 2" xfId="9746" xr:uid="{D72636CB-66D5-433B-BD58-430995902C78}"/>
    <cellStyle name="Vírgula 2 2 2 11 2 2 2 2" xfId="25051" xr:uid="{779049A5-0940-4FC4-8A02-35C8C03CAB27}"/>
    <cellStyle name="Vírgula 2 2 2 11 2 2 3" xfId="17429" xr:uid="{23049BC8-F9D2-441B-A8EC-6478FF96B7B7}"/>
    <cellStyle name="Vírgula 2 2 2 11 2 3" xfId="3081" xr:uid="{27244490-F281-4385-A8D1-B77574D13B85}"/>
    <cellStyle name="Vírgula 2 2 2 11 2 3 2" xfId="10713" xr:uid="{A5182EDB-9DC3-473D-A712-6ED90B24671B}"/>
    <cellStyle name="Vírgula 2 2 2 11 2 3 2 2" xfId="26018" xr:uid="{C0E45504-389F-4CF9-96F0-FDBA82B82589}"/>
    <cellStyle name="Vírgula 2 2 2 11 2 3 3" xfId="18396" xr:uid="{B0E7836F-00BB-4F80-9AAA-B74E80FE3A1C}"/>
    <cellStyle name="Vírgula 2 2 2 11 2 4" xfId="4049" xr:uid="{1E8212E3-0D30-457E-864F-D7C88E89E1F4}"/>
    <cellStyle name="Vírgula 2 2 2 11 2 4 2" xfId="11681" xr:uid="{C69B0681-EDE4-44BA-B84F-9D62444CC2C4}"/>
    <cellStyle name="Vírgula 2 2 2 11 2 4 2 2" xfId="26986" xr:uid="{4C513C8F-F654-4C0C-BC25-985749F7CED8}"/>
    <cellStyle name="Vírgula 2 2 2 11 2 4 3" xfId="19364" xr:uid="{00F12617-9201-46D2-97F6-5E24AAEA23A6}"/>
    <cellStyle name="Vírgula 2 2 2 11 2 5" xfId="1473" xr:uid="{1C843986-4F8D-4D3A-8D3B-710EB2A37D7D}"/>
    <cellStyle name="Vírgula 2 2 2 11 2 5 2" xfId="9105" xr:uid="{A70D1019-6F19-4DE5-AC68-27A62281F1BA}"/>
    <cellStyle name="Vírgula 2 2 2 11 2 5 2 2" xfId="24410" xr:uid="{2C09AECF-B0B3-4CD2-9AD4-220B81211AB3}"/>
    <cellStyle name="Vírgula 2 2 2 11 2 5 3" xfId="16788" xr:uid="{8DCBEFDF-4359-4F2E-A742-442BDB7C6037}"/>
    <cellStyle name="Vírgula 2 2 2 11 2 6" xfId="8456" xr:uid="{868BFB11-62B6-4228-9B16-C22EA0830198}"/>
    <cellStyle name="Vírgula 2 2 2 11 2 6 2" xfId="23761" xr:uid="{23979B27-98D3-42B7-ADE1-C3C95C7E73C2}"/>
    <cellStyle name="Vírgula 2 2 2 11 2 7" xfId="16139" xr:uid="{220753B8-A6CE-4ADA-98EA-259CC023D560}"/>
    <cellStyle name="Vírgula 2 2 2 11 3" xfId="2434" xr:uid="{F58A83F8-E685-49BF-BBEA-0635E97E5D73}"/>
    <cellStyle name="Vírgula 2 2 2 11 3 2" xfId="3402" xr:uid="{BD7A6B43-4E31-453D-B1AA-FF39730ABCE6}"/>
    <cellStyle name="Vírgula 2 2 2 11 3 2 2" xfId="11034" xr:uid="{B0EEA5FD-59D4-49DD-9999-0E6CCC55EEE1}"/>
    <cellStyle name="Vírgula 2 2 2 11 3 2 2 2" xfId="26339" xr:uid="{50DD8DC3-4448-41B6-8EE9-441C2521D5DA}"/>
    <cellStyle name="Vírgula 2 2 2 11 3 2 3" xfId="18717" xr:uid="{702E11A4-AE6A-4DD6-95FC-F9F094D66374}"/>
    <cellStyle name="Vírgula 2 2 2 11 3 3" xfId="4370" xr:uid="{28504C2B-40FA-4DE1-A3E3-C7B41611BE5D}"/>
    <cellStyle name="Vírgula 2 2 2 11 3 3 2" xfId="12002" xr:uid="{54CE5DDD-B578-42E8-9834-3E76592A5E6E}"/>
    <cellStyle name="Vírgula 2 2 2 11 3 3 2 2" xfId="27307" xr:uid="{203B5050-1FE2-4251-8C4A-FC2620E978F5}"/>
    <cellStyle name="Vírgula 2 2 2 11 3 3 3" xfId="19685" xr:uid="{6DA96267-DFC8-4C45-BE31-A0477554C630}"/>
    <cellStyle name="Vírgula 2 2 2 11 3 4" xfId="10066" xr:uid="{218223BE-0826-4EE0-AD81-7906C8ECEE71}"/>
    <cellStyle name="Vírgula 2 2 2 11 3 4 2" xfId="25371" xr:uid="{C5C93155-B572-412E-8FA5-12FCF1384F20}"/>
    <cellStyle name="Vírgula 2 2 2 11 3 5" xfId="17749" xr:uid="{2024EC6A-F206-4360-B449-C0E85508C0F3}"/>
    <cellStyle name="Vírgula 2 2 2 11 4" xfId="1794" xr:uid="{51FB317F-8AAC-4F78-8A62-BA770746131A}"/>
    <cellStyle name="Vírgula 2 2 2 11 4 2" xfId="9426" xr:uid="{ED06DB36-5E2D-461B-9D8A-565E7BDD09BA}"/>
    <cellStyle name="Vírgula 2 2 2 11 4 2 2" xfId="24731" xr:uid="{465CF976-8924-4D14-AD37-A635DCB042FE}"/>
    <cellStyle name="Vírgula 2 2 2 11 4 3" xfId="17109" xr:uid="{A330931D-BCC2-4654-8B34-27BBE4D4FFAF}"/>
    <cellStyle name="Vírgula 2 2 2 11 5" xfId="2757" xr:uid="{60333755-5868-44EF-874A-55EC70196A08}"/>
    <cellStyle name="Vírgula 2 2 2 11 5 2" xfId="10389" xr:uid="{8B9E5CA4-FF07-439D-9C9D-6283025DDE61}"/>
    <cellStyle name="Vírgula 2 2 2 11 5 2 2" xfId="25694" xr:uid="{8F209F28-3945-49B5-AF85-08C07B78BBF1}"/>
    <cellStyle name="Vírgula 2 2 2 11 5 3" xfId="18072" xr:uid="{CB585BC6-084E-42B9-B62D-6C94BFED4730}"/>
    <cellStyle name="Vírgula 2 2 2 11 6" xfId="3725" xr:uid="{650B533B-6EF7-42C6-9F4D-5DC23FCCA6E7}"/>
    <cellStyle name="Vírgula 2 2 2 11 6 2" xfId="11357" xr:uid="{377C1186-39ED-4899-9E7C-DF2DFC0F4AA3}"/>
    <cellStyle name="Vírgula 2 2 2 11 6 2 2" xfId="26662" xr:uid="{1F2034C3-E0CD-45F5-A391-D1FBAB5DDD4F}"/>
    <cellStyle name="Vírgula 2 2 2 11 6 3" xfId="19040" xr:uid="{F3484EEB-06B9-4AAC-9D4E-D83533268600}"/>
    <cellStyle name="Vírgula 2 2 2 11 7" xfId="1149" xr:uid="{026D320B-F2F9-4B72-8ED0-74DD9C48E93B}"/>
    <cellStyle name="Vírgula 2 2 2 11 7 2" xfId="8781" xr:uid="{B6033824-CCEF-49D4-BE1E-CB0816ED2BAE}"/>
    <cellStyle name="Vírgula 2 2 2 11 7 2 2" xfId="24086" xr:uid="{C076C04E-65DD-4ECE-BFED-C81BEE72B79A}"/>
    <cellStyle name="Vírgula 2 2 2 11 7 3" xfId="16464" xr:uid="{01E82749-1A94-4814-AD1C-26227F445384}"/>
    <cellStyle name="Vírgula 2 2 2 11 8" xfId="8132" xr:uid="{AD0E563E-1D5B-40CC-88E3-466E0BE540AD}"/>
    <cellStyle name="Vírgula 2 2 2 11 8 2" xfId="23437" xr:uid="{0FCF6697-AFAA-4ECF-A0BE-44532A8E7251}"/>
    <cellStyle name="Vírgula 2 2 2 11 9" xfId="15815" xr:uid="{F96D4938-CAB7-486F-8A33-0818CB17B784}"/>
    <cellStyle name="Vírgula 2 2 2 12" xfId="521" xr:uid="{D280B42F-FE82-45FA-A82B-8B64A0E453DE}"/>
    <cellStyle name="Vírgula 2 2 2 12 2" xfId="1814" xr:uid="{1C0EE688-00EB-4453-87DD-2B8DD90CF550}"/>
    <cellStyle name="Vírgula 2 2 2 12 2 2" xfId="9446" xr:uid="{E845F31E-1198-42B2-8A56-04C53403F73C}"/>
    <cellStyle name="Vírgula 2 2 2 12 2 2 2" xfId="24751" xr:uid="{10C16D94-B885-4861-8298-7F7D55A96701}"/>
    <cellStyle name="Vírgula 2 2 2 12 2 3" xfId="17129" xr:uid="{1602BC37-EA1B-4C68-B82C-E250AD7C354B}"/>
    <cellStyle name="Vírgula 2 2 2 12 3" xfId="2778" xr:uid="{4B95D176-4F8F-45C9-8CE6-FD1D1B9BFA5C}"/>
    <cellStyle name="Vírgula 2 2 2 12 3 2" xfId="10410" xr:uid="{6C785AFB-28E5-4FA4-A276-5A8573C3DC5C}"/>
    <cellStyle name="Vírgula 2 2 2 12 3 2 2" xfId="25715" xr:uid="{8D08C51C-23D5-4132-9793-74CC04570B33}"/>
    <cellStyle name="Vírgula 2 2 2 12 3 3" xfId="18093" xr:uid="{C8866750-2A33-41EC-B665-E28DFB2EA6EF}"/>
    <cellStyle name="Vírgula 2 2 2 12 4" xfId="3746" xr:uid="{A1A101DC-E6E1-4EEA-9992-3A80B57B6992}"/>
    <cellStyle name="Vírgula 2 2 2 12 4 2" xfId="11378" xr:uid="{F75A48EA-FA7E-4D21-BE5E-674A88F73FF8}"/>
    <cellStyle name="Vírgula 2 2 2 12 4 2 2" xfId="26683" xr:uid="{CABAF18C-EB8E-4A55-8B8D-CAAE8D4C4BFD}"/>
    <cellStyle name="Vírgula 2 2 2 12 4 3" xfId="19061" xr:uid="{6051811D-4340-4BE8-9854-EC3970712A27}"/>
    <cellStyle name="Vírgula 2 2 2 12 5" xfId="1170" xr:uid="{1E4D27FD-870A-4623-A39B-ADE92760EBF0}"/>
    <cellStyle name="Vírgula 2 2 2 12 5 2" xfId="8802" xr:uid="{6C8D2EC2-B7CC-49BD-A687-07FDC56F2B3D}"/>
    <cellStyle name="Vírgula 2 2 2 12 5 2 2" xfId="24107" xr:uid="{14883228-DE6D-4449-919B-1E16DFE69CFC}"/>
    <cellStyle name="Vírgula 2 2 2 12 5 3" xfId="16485" xr:uid="{D3F3ED4F-EFC7-41A2-8B89-D80117E9577C}"/>
    <cellStyle name="Vírgula 2 2 2 12 6" xfId="8153" xr:uid="{21917663-F436-4B8C-86CE-60C4A91E22DD}"/>
    <cellStyle name="Vírgula 2 2 2 12 6 2" xfId="23458" xr:uid="{D941F84D-F069-4EA5-9F55-EEE04CE5F469}"/>
    <cellStyle name="Vírgula 2 2 2 12 7" xfId="15836" xr:uid="{AF9F1076-A891-470B-9352-70816B7F6C3B}"/>
    <cellStyle name="Vírgula 2 2 2 13" xfId="2134" xr:uid="{7FC69A05-6BED-4426-83B7-80069CFC131D}"/>
    <cellStyle name="Vírgula 2 2 2 13 2" xfId="3102" xr:uid="{8C6575FB-72BD-4F25-8118-B146B37A323C}"/>
    <cellStyle name="Vírgula 2 2 2 13 2 2" xfId="10734" xr:uid="{2029C511-3068-405B-8940-EDE96097B8F7}"/>
    <cellStyle name="Vírgula 2 2 2 13 2 2 2" xfId="26039" xr:uid="{391FE278-FE1D-4E09-AC38-30CD5DF21B29}"/>
    <cellStyle name="Vírgula 2 2 2 13 2 3" xfId="18417" xr:uid="{8399B4D4-2844-4C02-8DF0-136D2FE4A312}"/>
    <cellStyle name="Vírgula 2 2 2 13 3" xfId="4070" xr:uid="{33EE47BB-D493-4EF0-99CB-E01D14827AE1}"/>
    <cellStyle name="Vírgula 2 2 2 13 3 2" xfId="11702" xr:uid="{B869931E-9038-459F-B89F-59B1E9B72E4C}"/>
    <cellStyle name="Vírgula 2 2 2 13 3 2 2" xfId="27007" xr:uid="{B1755C15-AB00-40A3-9240-60D83CC2671C}"/>
    <cellStyle name="Vírgula 2 2 2 13 3 3" xfId="19385" xr:uid="{CB76AC6D-8398-4CD1-97DF-CE249714C447}"/>
    <cellStyle name="Vírgula 2 2 2 13 4" xfId="9766" xr:uid="{08BF1305-800B-4AED-8A97-4835DCD28E2C}"/>
    <cellStyle name="Vírgula 2 2 2 13 4 2" xfId="25071" xr:uid="{D91D03F6-BFCA-4C46-959E-9C839EE4F3A3}"/>
    <cellStyle name="Vírgula 2 2 2 13 5" xfId="17449" xr:uid="{0BD82888-25F4-4575-B1A6-49987037AC6B}"/>
    <cellStyle name="Vírgula 2 2 2 14" xfId="1494" xr:uid="{D5DA5EAC-5F3B-4720-8E09-2543FFBB400E}"/>
    <cellStyle name="Vírgula 2 2 2 14 2" xfId="6238" xr:uid="{4B65E897-9671-4ED7-AC74-B1458A945AD0}"/>
    <cellStyle name="Vírgula 2 2 2 14 2 2" xfId="13860" xr:uid="{A642234F-4479-4F13-AC0F-548C67F40425}"/>
    <cellStyle name="Vírgula 2 2 2 14 2 2 2" xfId="29165" xr:uid="{F9766D06-C685-4C47-9815-6D8E0B3BF0AA}"/>
    <cellStyle name="Vírgula 2 2 2 14 2 3" xfId="21543" xr:uid="{3AF0BAD0-112C-4FFE-B1F5-0309FF904D16}"/>
    <cellStyle name="Vírgula 2 2 2 14 3" xfId="9126" xr:uid="{E72B757A-383F-46EA-A7ED-733F3C6BD397}"/>
    <cellStyle name="Vírgula 2 2 2 14 3 2" xfId="24431" xr:uid="{033C6B9E-A5A8-456D-AED2-6F0D0667BB91}"/>
    <cellStyle name="Vírgula 2 2 2 14 4" xfId="16809" xr:uid="{1CF85731-3D66-4847-BF09-F7C5E99CFBF0}"/>
    <cellStyle name="Vírgula 2 2 2 15" xfId="2454" xr:uid="{BC459F59-05DD-4989-851C-54FFCCED50CF}"/>
    <cellStyle name="Vírgula 2 2 2 15 2" xfId="10086" xr:uid="{5F1D59C4-7BAC-4A3B-AD61-9D5249EA487F}"/>
    <cellStyle name="Vírgula 2 2 2 15 2 2" xfId="25391" xr:uid="{4CAA19D7-FAA7-4F8A-B371-EC6EFD69B27D}"/>
    <cellStyle name="Vírgula 2 2 2 15 3" xfId="17769" xr:uid="{B3689546-3756-4912-959E-9353A648BD38}"/>
    <cellStyle name="Vírgula 2 2 2 16" xfId="3422" xr:uid="{4B09C145-3237-4F1D-91EB-45734D75E814}"/>
    <cellStyle name="Vírgula 2 2 2 16 2" xfId="11054" xr:uid="{3874D6B8-1737-4C8A-9F52-9F0E1AF51BCE}"/>
    <cellStyle name="Vírgula 2 2 2 16 2 2" xfId="26359" xr:uid="{188D01F3-83DA-4A10-AA0F-CFB15360E772}"/>
    <cellStyle name="Vírgula 2 2 2 16 3" xfId="18737" xr:uid="{642AEB92-A7D6-4666-AD0D-532690427A82}"/>
    <cellStyle name="Vírgula 2 2 2 17" xfId="846" xr:uid="{1CE54058-E6AC-4592-97DD-345A9A85356C}"/>
    <cellStyle name="Vírgula 2 2 2 17 2" xfId="8478" xr:uid="{0849FFCF-4A92-4097-9B4F-36A265BCA418}"/>
    <cellStyle name="Vírgula 2 2 2 17 2 2" xfId="23783" xr:uid="{4C9137E0-5D5B-4623-81B1-A91044F20F8A}"/>
    <cellStyle name="Vírgula 2 2 2 17 3" xfId="16161" xr:uid="{7A2F999A-2F65-4070-86CB-34980A17766F}"/>
    <cellStyle name="Vírgula 2 2 2 18" xfId="7829" xr:uid="{FAD15146-53B4-4888-82E5-9227394648AF}"/>
    <cellStyle name="Vírgula 2 2 2 18 2" xfId="23134" xr:uid="{140CC463-02F4-41D8-9FE0-DEEDA0793EFA}"/>
    <cellStyle name="Vírgula 2 2 2 19" xfId="15512" xr:uid="{7CA86DA4-DFA1-47A6-B439-E823BE895C9A}"/>
    <cellStyle name="Vírgula 2 2 2 2" xfId="207" xr:uid="{7CA41CCA-311F-48FB-B440-13C06C0D446C}"/>
    <cellStyle name="Vírgula 2 2 2 2 10" xfId="510" xr:uid="{8AAC5650-17A7-4913-BA9A-E54CB220BC72}"/>
    <cellStyle name="Vírgula 2 2 2 2 10 2" xfId="834" xr:uid="{595B7875-72EF-4F98-973C-9F5BF1BB5D64}"/>
    <cellStyle name="Vírgula 2 2 2 2 10 2 2" xfId="2124" xr:uid="{3E0E574B-9118-4D97-A6F7-DF3C7199D5B8}"/>
    <cellStyle name="Vírgula 2 2 2 2 10 2 2 2" xfId="9756" xr:uid="{A458697C-4F9A-4CAC-BED2-887C1F28E8EB}"/>
    <cellStyle name="Vírgula 2 2 2 2 10 2 2 2 2" xfId="25061" xr:uid="{27565AAD-68CE-4DA4-B3B3-F3CC57D0F7B8}"/>
    <cellStyle name="Vírgula 2 2 2 2 10 2 2 3" xfId="17439" xr:uid="{72123BE5-B389-4950-827F-589A474043B5}"/>
    <cellStyle name="Vírgula 2 2 2 2 10 2 3" xfId="3091" xr:uid="{4BC04013-556E-4A5E-B650-1E1B148B6D66}"/>
    <cellStyle name="Vírgula 2 2 2 2 10 2 3 2" xfId="10723" xr:uid="{0A21415D-52E3-48B3-AFAA-F76ADA9D7821}"/>
    <cellStyle name="Vírgula 2 2 2 2 10 2 3 2 2" xfId="26028" xr:uid="{7B7EBBF2-581D-4379-8B12-8625C1CBB11C}"/>
    <cellStyle name="Vírgula 2 2 2 2 10 2 3 3" xfId="18406" xr:uid="{FA541B15-FEBC-4E46-BA63-F42F31204E4F}"/>
    <cellStyle name="Vírgula 2 2 2 2 10 2 4" xfId="4059" xr:uid="{AC372D84-ED3B-455B-9EE7-525A74FFFAC9}"/>
    <cellStyle name="Vírgula 2 2 2 2 10 2 4 2" xfId="11691" xr:uid="{C26C0AAF-468D-4B9A-86FB-5A56EBDE655A}"/>
    <cellStyle name="Vírgula 2 2 2 2 10 2 4 2 2" xfId="26996" xr:uid="{2563F9D1-D829-4BAE-97D1-31CC04624C54}"/>
    <cellStyle name="Vírgula 2 2 2 2 10 2 4 3" xfId="19374" xr:uid="{F815CC1D-0868-4A78-9D4E-F29A07404D1E}"/>
    <cellStyle name="Vírgula 2 2 2 2 10 2 5" xfId="1483" xr:uid="{27882133-792B-4C1B-88A0-FE634F6A319C}"/>
    <cellStyle name="Vírgula 2 2 2 2 10 2 5 2" xfId="9115" xr:uid="{14DBD4C8-064B-4E99-97F1-3893E068B730}"/>
    <cellStyle name="Vírgula 2 2 2 2 10 2 5 2 2" xfId="24420" xr:uid="{243C1F7B-FAA0-4630-A32C-3AC9559E0538}"/>
    <cellStyle name="Vírgula 2 2 2 2 10 2 5 3" xfId="16798" xr:uid="{FC284A15-6DA1-46FF-9D49-4B843B1D1034}"/>
    <cellStyle name="Vírgula 2 2 2 2 10 2 6" xfId="8466" xr:uid="{EB1651D1-394A-406C-93AB-CA1BA07078CD}"/>
    <cellStyle name="Vírgula 2 2 2 2 10 2 6 2" xfId="23771" xr:uid="{04352748-772C-4529-8F64-5CCE52387BD3}"/>
    <cellStyle name="Vírgula 2 2 2 2 10 2 7" xfId="16149" xr:uid="{BD1124F5-0B76-4E23-87AB-7789B02C629F}"/>
    <cellStyle name="Vírgula 2 2 2 2 10 3" xfId="2444" xr:uid="{F677C3D8-1168-405E-9D06-57438C67BA9B}"/>
    <cellStyle name="Vírgula 2 2 2 2 10 3 2" xfId="3412" xr:uid="{4358D148-E4B8-4BFC-B9E5-439A42BCE5EA}"/>
    <cellStyle name="Vírgula 2 2 2 2 10 3 2 2" xfId="11044" xr:uid="{1E6AC280-0C72-452E-A535-6C0D14EE42ED}"/>
    <cellStyle name="Vírgula 2 2 2 2 10 3 2 2 2" xfId="26349" xr:uid="{8B6590E9-0FDB-450A-AA77-031EB35831A0}"/>
    <cellStyle name="Vírgula 2 2 2 2 10 3 2 3" xfId="18727" xr:uid="{AFB56782-CC11-492F-B468-7FDB0C3B66DF}"/>
    <cellStyle name="Vírgula 2 2 2 2 10 3 3" xfId="4380" xr:uid="{28967FEC-6274-418C-ADC2-A9162EC49642}"/>
    <cellStyle name="Vírgula 2 2 2 2 10 3 3 2" xfId="12012" xr:uid="{670DCD44-BD02-41C0-9E07-132525ED161F}"/>
    <cellStyle name="Vírgula 2 2 2 2 10 3 3 2 2" xfId="27317" xr:uid="{18A9AE33-C945-4B49-94B5-F1CE0FE6A704}"/>
    <cellStyle name="Vírgula 2 2 2 2 10 3 3 3" xfId="19695" xr:uid="{F50EE776-0483-44E9-9721-301C81935C44}"/>
    <cellStyle name="Vírgula 2 2 2 2 10 3 4" xfId="10076" xr:uid="{8819B813-F64A-4A0D-AC46-29584B33E581}"/>
    <cellStyle name="Vírgula 2 2 2 2 10 3 4 2" xfId="25381" xr:uid="{F7D0654D-553C-41BD-A759-C017DD7B34F8}"/>
    <cellStyle name="Vírgula 2 2 2 2 10 3 5" xfId="17759" xr:uid="{44B70516-FF5D-49FC-946D-E0BE630D3175}"/>
    <cellStyle name="Vírgula 2 2 2 2 10 4" xfId="1804" xr:uid="{5DC97EBA-2BBA-4E9D-BA5B-5B260B7E44D9}"/>
    <cellStyle name="Vírgula 2 2 2 2 10 4 2" xfId="9436" xr:uid="{0B8BB87C-BFD1-4CFF-A627-3FF7908E7A66}"/>
    <cellStyle name="Vírgula 2 2 2 2 10 4 2 2" xfId="24741" xr:uid="{FC969E56-360D-4ACB-8BAF-DDCC7B83E781}"/>
    <cellStyle name="Vírgula 2 2 2 2 10 4 3" xfId="17119" xr:uid="{AC9308F5-279B-448D-9DCA-1577FD919E15}"/>
    <cellStyle name="Vírgula 2 2 2 2 10 5" xfId="2767" xr:uid="{7470E6F3-7762-4ED9-B1C9-EB1C6E7966EC}"/>
    <cellStyle name="Vírgula 2 2 2 2 10 5 2" xfId="10399" xr:uid="{6DAF7B20-F3B1-43CD-A793-C29107833DCF}"/>
    <cellStyle name="Vírgula 2 2 2 2 10 5 2 2" xfId="25704" xr:uid="{11558CC8-E25E-472D-8C20-C5031E84065D}"/>
    <cellStyle name="Vírgula 2 2 2 2 10 5 3" xfId="18082" xr:uid="{D8FB34C9-87DF-4686-A367-116D992D6856}"/>
    <cellStyle name="Vírgula 2 2 2 2 10 6" xfId="3735" xr:uid="{4B951899-7460-4460-B563-16BF69451542}"/>
    <cellStyle name="Vírgula 2 2 2 2 10 6 2" xfId="11367" xr:uid="{94728F27-09CE-48DA-86C5-221DFEE32ABB}"/>
    <cellStyle name="Vírgula 2 2 2 2 10 6 2 2" xfId="26672" xr:uid="{FFE1E40B-C015-4C2E-BD2E-6C3AD20DE9C1}"/>
    <cellStyle name="Vírgula 2 2 2 2 10 6 3" xfId="19050" xr:uid="{9EEE35B9-47D5-400F-B39E-BF61971CD340}"/>
    <cellStyle name="Vírgula 2 2 2 2 10 7" xfId="1159" xr:uid="{C1FBD479-C5AB-482B-8467-EBB78C2E6818}"/>
    <cellStyle name="Vírgula 2 2 2 2 10 7 2" xfId="8791" xr:uid="{8A303CD8-CC85-45B6-9913-F987FFEDE8C2}"/>
    <cellStyle name="Vírgula 2 2 2 2 10 7 2 2" xfId="24096" xr:uid="{9D9B66FB-4200-4B0F-9848-396E482D5D08}"/>
    <cellStyle name="Vírgula 2 2 2 2 10 7 3" xfId="16474" xr:uid="{2EA498CE-00CA-4997-8671-29403E897644}"/>
    <cellStyle name="Vírgula 2 2 2 2 10 8" xfId="8142" xr:uid="{C363F36A-81DF-47F0-970A-22831619763E}"/>
    <cellStyle name="Vírgula 2 2 2 2 10 8 2" xfId="23447" xr:uid="{8738F4ED-D80C-498F-A173-2AF9C48A367E}"/>
    <cellStyle name="Vírgula 2 2 2 2 10 9" xfId="15825" xr:uid="{129D63B8-EF0E-4F68-99C1-AAC24054C4AD}"/>
    <cellStyle name="Vírgula 2 2 2 2 11" xfId="531" xr:uid="{AFE0DFD7-4DF6-4C10-BFC2-71DBBDF7A466}"/>
    <cellStyle name="Vírgula 2 2 2 2 11 2" xfId="1824" xr:uid="{F9B233C2-B50F-4BFC-B094-B4D12EE6B524}"/>
    <cellStyle name="Vírgula 2 2 2 2 11 2 2" xfId="9456" xr:uid="{1B34C9F0-8AE5-47CF-B201-C1C02F75C451}"/>
    <cellStyle name="Vírgula 2 2 2 2 11 2 2 2" xfId="24761" xr:uid="{A52B5D3E-15B6-4C56-8B52-02F571C58502}"/>
    <cellStyle name="Vírgula 2 2 2 2 11 2 3" xfId="17139" xr:uid="{B4DAC3D7-530A-4D3A-AC9A-D120746B7494}"/>
    <cellStyle name="Vírgula 2 2 2 2 11 3" xfId="2788" xr:uid="{6FF1D960-BC1F-4097-860F-66758436B640}"/>
    <cellStyle name="Vírgula 2 2 2 2 11 3 2" xfId="10420" xr:uid="{06A2AC4E-4291-4F01-95A0-4D13EB120399}"/>
    <cellStyle name="Vírgula 2 2 2 2 11 3 2 2" xfId="25725" xr:uid="{7CA41D67-1BF5-4F5A-ADF3-8603848B4B88}"/>
    <cellStyle name="Vírgula 2 2 2 2 11 3 3" xfId="18103" xr:uid="{C3D9CFB2-9198-43BA-AC89-EB27FFFE4BD0}"/>
    <cellStyle name="Vírgula 2 2 2 2 11 4" xfId="3756" xr:uid="{24F0AAF1-33A4-455F-AFA7-211C56DC46D7}"/>
    <cellStyle name="Vírgula 2 2 2 2 11 4 2" xfId="11388" xr:uid="{A7FC0663-F389-4B32-9F05-4EC03B4C7AF7}"/>
    <cellStyle name="Vírgula 2 2 2 2 11 4 2 2" xfId="26693" xr:uid="{65EF00DF-0E29-4A38-AFF5-D3B8BF799B71}"/>
    <cellStyle name="Vírgula 2 2 2 2 11 4 3" xfId="19071" xr:uid="{2EC177EF-AA88-4485-BB41-89232E444992}"/>
    <cellStyle name="Vírgula 2 2 2 2 11 5" xfId="1180" xr:uid="{F736FC96-4B48-42F0-9777-8ACBFF14C7B5}"/>
    <cellStyle name="Vírgula 2 2 2 2 11 5 2" xfId="8812" xr:uid="{A29339BA-74DB-41CA-9F6A-1840A0B536B5}"/>
    <cellStyle name="Vírgula 2 2 2 2 11 5 2 2" xfId="24117" xr:uid="{BAFDEA2B-8779-490D-8985-DD2FE760BBE3}"/>
    <cellStyle name="Vírgula 2 2 2 2 11 5 3" xfId="16495" xr:uid="{FC46FFCC-1003-498C-9E88-ADE0E5565D77}"/>
    <cellStyle name="Vírgula 2 2 2 2 11 6" xfId="8163" xr:uid="{1FA9C1E6-E4BB-4347-8CA5-85B5389311DD}"/>
    <cellStyle name="Vírgula 2 2 2 2 11 6 2" xfId="23468" xr:uid="{F1A57AF2-D554-4E59-93AA-180F7C3C8D9D}"/>
    <cellStyle name="Vírgula 2 2 2 2 11 7" xfId="15846" xr:uid="{9D118750-2144-4A63-A2FC-866F215ED914}"/>
    <cellStyle name="Vírgula 2 2 2 2 12" xfId="2144" xr:uid="{B3419529-60E8-4C7D-999F-3A56E35FDA54}"/>
    <cellStyle name="Vírgula 2 2 2 2 12 2" xfId="3112" xr:uid="{A1821860-3053-4CE5-B182-D7CC378B4568}"/>
    <cellStyle name="Vírgula 2 2 2 2 12 2 2" xfId="10744" xr:uid="{49DF5B4C-7460-4CDE-98F0-08ED57CEAA41}"/>
    <cellStyle name="Vírgula 2 2 2 2 12 2 2 2" xfId="26049" xr:uid="{71BB6DE1-5401-4BF9-9C61-249D5D4ACDEC}"/>
    <cellStyle name="Vírgula 2 2 2 2 12 2 3" xfId="18427" xr:uid="{322E7CDF-347D-4B97-A40D-3216CF6434A1}"/>
    <cellStyle name="Vírgula 2 2 2 2 12 3" xfId="4080" xr:uid="{4D41878D-C24F-4F12-B0EE-6BCF04F1CBE4}"/>
    <cellStyle name="Vírgula 2 2 2 2 12 3 2" xfId="11712" xr:uid="{B1A59D45-3B48-42FA-AF31-37FD3B866D83}"/>
    <cellStyle name="Vírgula 2 2 2 2 12 3 2 2" xfId="27017" xr:uid="{274274C9-ABA2-4AC0-B913-C0C5EF8CD455}"/>
    <cellStyle name="Vírgula 2 2 2 2 12 3 3" xfId="19395" xr:uid="{ECE419DE-7119-4E71-A0CE-82E085E56824}"/>
    <cellStyle name="Vírgula 2 2 2 2 12 4" xfId="9776" xr:uid="{DDB20252-1CAE-44AF-90F0-24B8306BB517}"/>
    <cellStyle name="Vírgula 2 2 2 2 12 4 2" xfId="25081" xr:uid="{3EC50CDA-B58E-419B-B826-7E8A1C720C9D}"/>
    <cellStyle name="Vírgula 2 2 2 2 12 5" xfId="17459" xr:uid="{48E5F88E-515B-4779-9151-D74D242371F7}"/>
    <cellStyle name="Vírgula 2 2 2 2 13" xfId="1504" xr:uid="{191CCEDB-2CF1-483A-95F7-4AAC50309B96}"/>
    <cellStyle name="Vírgula 2 2 2 2 13 2" xfId="9136" xr:uid="{3C39FD0A-7EB0-47C8-BDA1-ACDF110591AA}"/>
    <cellStyle name="Vírgula 2 2 2 2 13 2 2" xfId="24441" xr:uid="{A4E08516-43D9-4A85-8306-5C79FDD85685}"/>
    <cellStyle name="Vírgula 2 2 2 2 13 3" xfId="16819" xr:uid="{0A7BB0C2-7A54-414F-8B79-C17961924E97}"/>
    <cellStyle name="Vírgula 2 2 2 2 14" xfId="2464" xr:uid="{28640443-36FB-4E61-ACE0-8E34BEB18E5E}"/>
    <cellStyle name="Vírgula 2 2 2 2 14 2" xfId="10096" xr:uid="{6DD3DFD6-3F61-4A90-84C9-15060C9CC74A}"/>
    <cellStyle name="Vírgula 2 2 2 2 14 2 2" xfId="25401" xr:uid="{E5944A03-299F-4F43-932B-1C2625DB0E08}"/>
    <cellStyle name="Vírgula 2 2 2 2 14 3" xfId="17779" xr:uid="{D98CF5B5-697B-404A-B415-495B7F9002C9}"/>
    <cellStyle name="Vírgula 2 2 2 2 15" xfId="3432" xr:uid="{A917224A-D993-4E0D-BD45-E37EDA6EE50E}"/>
    <cellStyle name="Vírgula 2 2 2 2 15 2" xfId="11064" xr:uid="{936B6155-B96F-457B-8A7D-27AE9227CC85}"/>
    <cellStyle name="Vírgula 2 2 2 2 15 2 2" xfId="26369" xr:uid="{BBD0E891-CDBB-4A67-84D5-A34B81AC6730}"/>
    <cellStyle name="Vírgula 2 2 2 2 15 3" xfId="18747" xr:uid="{EBF4BEDF-3D97-41AF-BE0A-DB28F6000651}"/>
    <cellStyle name="Vírgula 2 2 2 2 16" xfId="856" xr:uid="{9CFD1303-2ED0-4A1A-B66E-71C567CF1BAB}"/>
    <cellStyle name="Vírgula 2 2 2 2 16 2" xfId="8488" xr:uid="{E9D7E586-F5DE-4870-8985-319D6E99CA89}"/>
    <cellStyle name="Vírgula 2 2 2 2 16 2 2" xfId="23793" xr:uid="{2489AE1F-1661-4410-A0B9-021216752876}"/>
    <cellStyle name="Vírgula 2 2 2 2 16 3" xfId="16171" xr:uid="{DC32CCFC-B3D1-4724-8283-BA3302DD02CB}"/>
    <cellStyle name="Vírgula 2 2 2 2 17" xfId="7839" xr:uid="{368E59ED-9970-48B8-B45B-50E08CF5DFE6}"/>
    <cellStyle name="Vírgula 2 2 2 2 17 2" xfId="23144" xr:uid="{F8654129-66E8-47C6-8CB9-E8C2A3937EF7}"/>
    <cellStyle name="Vírgula 2 2 2 2 18" xfId="15522" xr:uid="{3731DC77-E0E5-450D-9EF0-51D3E55321CE}"/>
    <cellStyle name="Vírgula 2 2 2 2 2" xfId="247" xr:uid="{08E70EC1-045D-48C7-B17D-B3D59BCA2DE6}"/>
    <cellStyle name="Vírgula 2 2 2 2 2 10" xfId="2504" xr:uid="{A8FDE126-94BB-4AEA-9079-2293F868CDBE}"/>
    <cellStyle name="Vírgula 2 2 2 2 2 10 2" xfId="10136" xr:uid="{5F820D01-E32F-4A55-832F-DD341617B93C}"/>
    <cellStyle name="Vírgula 2 2 2 2 2 10 2 2" xfId="25441" xr:uid="{7E363112-D281-42D8-836D-548DAD4B5BA7}"/>
    <cellStyle name="Vírgula 2 2 2 2 2 10 3" xfId="17819" xr:uid="{1FE4A1A5-1190-49B2-99EC-8A43B9B43AC0}"/>
    <cellStyle name="Vírgula 2 2 2 2 2 11" xfId="3472" xr:uid="{BC19668E-7D8D-4854-A362-7C810EB69479}"/>
    <cellStyle name="Vírgula 2 2 2 2 2 11 2" xfId="11104" xr:uid="{7113389A-BE44-4194-AE93-C117898C3475}"/>
    <cellStyle name="Vírgula 2 2 2 2 2 11 2 2" xfId="26409" xr:uid="{61840EA4-01CC-4600-BA32-35A63F2752F3}"/>
    <cellStyle name="Vírgula 2 2 2 2 2 11 3" xfId="18787" xr:uid="{64379720-C3F7-4B92-8CC2-2E5667081E01}"/>
    <cellStyle name="Vírgula 2 2 2 2 2 12" xfId="896" xr:uid="{90C85296-4618-46AE-B91B-FDEC0C533FD3}"/>
    <cellStyle name="Vírgula 2 2 2 2 2 12 2" xfId="8528" xr:uid="{C83F92BC-531D-433D-8E54-6C4C292E25E9}"/>
    <cellStyle name="Vírgula 2 2 2 2 2 12 2 2" xfId="23833" xr:uid="{42087EB0-CBFE-410B-8432-870606B4DCAB}"/>
    <cellStyle name="Vírgula 2 2 2 2 2 12 3" xfId="16211" xr:uid="{5EEA74B2-8B72-4637-B745-E405AF429DC5}"/>
    <cellStyle name="Vírgula 2 2 2 2 2 13" xfId="7879" xr:uid="{15E5499C-0578-4BB9-ACE8-66F9FB7F40A1}"/>
    <cellStyle name="Vírgula 2 2 2 2 2 13 2" xfId="23184" xr:uid="{D398F97E-159D-43CE-8FA0-5D6939F7BBE7}"/>
    <cellStyle name="Vírgula 2 2 2 2 2 14" xfId="15562" xr:uid="{4F23717E-1812-4738-AF9F-3B8DEF06BF16}"/>
    <cellStyle name="Vírgula 2 2 2 2 2 2" xfId="367" xr:uid="{3AC553C2-85A6-4AD2-A54B-03A36CCF650E}"/>
    <cellStyle name="Vírgula 2 2 2 2 2 2 2" xfId="691" xr:uid="{F5C86CDE-533E-4CBA-97BB-2E3816325518}"/>
    <cellStyle name="Vírgula 2 2 2 2 2 2 2 2" xfId="1984" xr:uid="{93456B5A-030B-44AA-B767-D8D5962680E8}"/>
    <cellStyle name="Vírgula 2 2 2 2 2 2 2 2 2" xfId="9616" xr:uid="{4148DC7C-3FF6-485B-B47D-D59098C364EA}"/>
    <cellStyle name="Vírgula 2 2 2 2 2 2 2 2 2 2" xfId="24921" xr:uid="{66287506-4C38-4CF3-A388-2C300FDB1A40}"/>
    <cellStyle name="Vírgula 2 2 2 2 2 2 2 2 3" xfId="17299" xr:uid="{1F6428CC-B66D-4009-AF7B-65007CF79A76}"/>
    <cellStyle name="Vírgula 2 2 2 2 2 2 2 3" xfId="2948" xr:uid="{298D532A-89C5-4273-B57E-11C4F5DD727F}"/>
    <cellStyle name="Vírgula 2 2 2 2 2 2 2 3 2" xfId="10580" xr:uid="{DE5AC4C6-A0D2-4789-90F5-D52C9D8C47DF}"/>
    <cellStyle name="Vírgula 2 2 2 2 2 2 2 3 2 2" xfId="25885" xr:uid="{2A1CFCE7-6A53-48AC-BD2F-35DBC35728DA}"/>
    <cellStyle name="Vírgula 2 2 2 2 2 2 2 3 3" xfId="18263" xr:uid="{41819328-0838-4D15-8635-128208EB2925}"/>
    <cellStyle name="Vírgula 2 2 2 2 2 2 2 4" xfId="3916" xr:uid="{BA376A61-5CBD-4CA0-90F7-165783458384}"/>
    <cellStyle name="Vírgula 2 2 2 2 2 2 2 4 2" xfId="11548" xr:uid="{3306BA06-A085-4198-994D-83BEDEAD16B2}"/>
    <cellStyle name="Vírgula 2 2 2 2 2 2 2 4 2 2" xfId="26853" xr:uid="{78E52129-CAD2-4D47-AB17-9A0B61E21B15}"/>
    <cellStyle name="Vírgula 2 2 2 2 2 2 2 4 3" xfId="19231" xr:uid="{C8626286-C92E-4172-BBCC-78B53C26B646}"/>
    <cellStyle name="Vírgula 2 2 2 2 2 2 2 5" xfId="1340" xr:uid="{F607AE76-60A6-495E-97A5-F4CA122B3030}"/>
    <cellStyle name="Vírgula 2 2 2 2 2 2 2 5 2" xfId="8972" xr:uid="{95BB14A4-8168-4C2C-B6EC-19BB33EB6473}"/>
    <cellStyle name="Vírgula 2 2 2 2 2 2 2 5 2 2" xfId="24277" xr:uid="{71A1DC8F-1372-42D6-BCC5-0A8D2D6CC3B5}"/>
    <cellStyle name="Vírgula 2 2 2 2 2 2 2 5 3" xfId="16655" xr:uid="{E0619404-F14D-4EA3-897E-65A0A9FE5438}"/>
    <cellStyle name="Vírgula 2 2 2 2 2 2 2 6" xfId="8323" xr:uid="{D3133457-F29E-4D43-8277-EF5F9C3712DC}"/>
    <cellStyle name="Vírgula 2 2 2 2 2 2 2 6 2" xfId="23628" xr:uid="{2D57A7D3-2673-44A5-9574-CCD55F8B9D53}"/>
    <cellStyle name="Vírgula 2 2 2 2 2 2 2 7" xfId="16006" xr:uid="{29C30AF1-A0AE-4064-89CA-D070EE3AA0E5}"/>
    <cellStyle name="Vírgula 2 2 2 2 2 2 3" xfId="2304" xr:uid="{8F020EF8-8B6D-44A8-97EE-F80276634CDA}"/>
    <cellStyle name="Vírgula 2 2 2 2 2 2 3 2" xfId="3272" xr:uid="{B1FEE9C3-E724-409E-8592-6E1C31D4914D}"/>
    <cellStyle name="Vírgula 2 2 2 2 2 2 3 2 2" xfId="10904" xr:uid="{0B1D002A-7AC5-40F5-AC42-A6097CC21CD7}"/>
    <cellStyle name="Vírgula 2 2 2 2 2 2 3 2 2 2" xfId="26209" xr:uid="{B35C0A8D-0E31-4D2A-B703-87AB726E7DF2}"/>
    <cellStyle name="Vírgula 2 2 2 2 2 2 3 2 3" xfId="18587" xr:uid="{D100F765-A597-4BA2-B0E1-0C6488B1C7EC}"/>
    <cellStyle name="Vírgula 2 2 2 2 2 2 3 3" xfId="4240" xr:uid="{F43F5634-CD36-465C-BBDB-DE150DE5A489}"/>
    <cellStyle name="Vírgula 2 2 2 2 2 2 3 3 2" xfId="11872" xr:uid="{ED14C007-CEDC-4B10-8F0C-190352A55685}"/>
    <cellStyle name="Vírgula 2 2 2 2 2 2 3 3 2 2" xfId="27177" xr:uid="{5058B8C8-8911-4CAE-81D3-6239C7723672}"/>
    <cellStyle name="Vírgula 2 2 2 2 2 2 3 3 3" xfId="19555" xr:uid="{1E79859C-5D7F-435E-B292-8BE4A9782C95}"/>
    <cellStyle name="Vírgula 2 2 2 2 2 2 3 4" xfId="9936" xr:uid="{A7D622E0-5EFA-413D-8A6B-112190AA373D}"/>
    <cellStyle name="Vírgula 2 2 2 2 2 2 3 4 2" xfId="25241" xr:uid="{A6CC2EB0-7F0C-481E-ABE6-D06C58A7B6F3}"/>
    <cellStyle name="Vírgula 2 2 2 2 2 2 3 5" xfId="17619" xr:uid="{A7EAF521-DA64-4CDD-A88D-74C49B518728}"/>
    <cellStyle name="Vírgula 2 2 2 2 2 2 4" xfId="1664" xr:uid="{064C9302-5AF6-4FEC-80B9-69EA520D5FC8}"/>
    <cellStyle name="Vírgula 2 2 2 2 2 2 4 2" xfId="9296" xr:uid="{C7FBA349-DBC1-42B7-B1C9-83E5315EDB60}"/>
    <cellStyle name="Vírgula 2 2 2 2 2 2 4 2 2" xfId="24601" xr:uid="{61D3CBE0-6DA0-41CE-A675-55386717880B}"/>
    <cellStyle name="Vírgula 2 2 2 2 2 2 4 3" xfId="16979" xr:uid="{68084988-39AF-439A-B550-026596BFF2F9}"/>
    <cellStyle name="Vírgula 2 2 2 2 2 2 5" xfId="2624" xr:uid="{8F50313A-44BE-479F-819B-518B8CCB83CA}"/>
    <cellStyle name="Vírgula 2 2 2 2 2 2 5 2" xfId="10256" xr:uid="{514002F7-ABFC-4E95-A5B7-CD011D1D903C}"/>
    <cellStyle name="Vírgula 2 2 2 2 2 2 5 2 2" xfId="25561" xr:uid="{B5A39096-1895-41B9-ADDD-34F3F37E1B4F}"/>
    <cellStyle name="Vírgula 2 2 2 2 2 2 5 3" xfId="17939" xr:uid="{4CFDD789-2441-433F-A10E-68D6263877FD}"/>
    <cellStyle name="Vírgula 2 2 2 2 2 2 6" xfId="3592" xr:uid="{95B7EBB0-E49E-4B17-A092-E4E798FE4C42}"/>
    <cellStyle name="Vírgula 2 2 2 2 2 2 6 2" xfId="11224" xr:uid="{B9056A87-6A86-4099-AC45-C645B7E5DF55}"/>
    <cellStyle name="Vírgula 2 2 2 2 2 2 6 2 2" xfId="26529" xr:uid="{19F8D547-68A0-4E3D-BDA3-F4D732AE9148}"/>
    <cellStyle name="Vírgula 2 2 2 2 2 2 6 3" xfId="18907" xr:uid="{4B0E441A-CF02-41CF-8157-FD5AA6AB0BDB}"/>
    <cellStyle name="Vírgula 2 2 2 2 2 2 7" xfId="1016" xr:uid="{D7DD665E-06A6-4D35-A191-8BADF01A8BC3}"/>
    <cellStyle name="Vírgula 2 2 2 2 2 2 7 2" xfId="8648" xr:uid="{F0747F85-2478-498C-968E-6AED7C940C51}"/>
    <cellStyle name="Vírgula 2 2 2 2 2 2 7 2 2" xfId="23953" xr:uid="{5C108B7D-CB74-4A31-9A3D-C91DBBA3A517}"/>
    <cellStyle name="Vírgula 2 2 2 2 2 2 7 3" xfId="16331" xr:uid="{099D10DA-0403-4EFC-B5C8-F565667660A8}"/>
    <cellStyle name="Vírgula 2 2 2 2 2 2 8" xfId="7999" xr:uid="{C09C4A29-DABB-48C0-BD15-BC8919B7A5E8}"/>
    <cellStyle name="Vírgula 2 2 2 2 2 2 8 2" xfId="23304" xr:uid="{D5FE07F3-2209-4AA4-957E-58345EA5062F}"/>
    <cellStyle name="Vírgula 2 2 2 2 2 2 9" xfId="15682" xr:uid="{196A631B-9921-480E-BA83-B850F6A7C394}"/>
    <cellStyle name="Vírgula 2 2 2 2 2 3" xfId="327" xr:uid="{A93E7F80-1059-4EE1-9A31-8FFCCA761802}"/>
    <cellStyle name="Vírgula 2 2 2 2 2 3 2" xfId="651" xr:uid="{C22649F0-BA35-4399-BC11-D4DDE22CC600}"/>
    <cellStyle name="Vírgula 2 2 2 2 2 3 2 2" xfId="1944" xr:uid="{158BED79-528C-475A-8FDA-68DF5FF3A79C}"/>
    <cellStyle name="Vírgula 2 2 2 2 2 3 2 2 2" xfId="9576" xr:uid="{E9A68CB9-46F8-4635-B274-C71EFCE25030}"/>
    <cellStyle name="Vírgula 2 2 2 2 2 3 2 2 2 2" xfId="24881" xr:uid="{92764E89-6E38-4B6E-80F7-69B8DDF2F4A4}"/>
    <cellStyle name="Vírgula 2 2 2 2 2 3 2 2 3" xfId="17259" xr:uid="{6F411622-3174-4ED3-8E0A-06CD60EF8D89}"/>
    <cellStyle name="Vírgula 2 2 2 2 2 3 2 3" xfId="2908" xr:uid="{D6ED3EDA-01D2-41EE-BD3C-67F2E5F5018A}"/>
    <cellStyle name="Vírgula 2 2 2 2 2 3 2 3 2" xfId="10540" xr:uid="{15C82B7C-9FB4-4B34-9369-68F4EE7C0515}"/>
    <cellStyle name="Vírgula 2 2 2 2 2 3 2 3 2 2" xfId="25845" xr:uid="{B05B5E03-7073-4998-B491-261E8E223083}"/>
    <cellStyle name="Vírgula 2 2 2 2 2 3 2 3 3" xfId="18223" xr:uid="{BFBBEC00-2CDF-4DEB-A8D8-FD954D42D8FC}"/>
    <cellStyle name="Vírgula 2 2 2 2 2 3 2 4" xfId="3876" xr:uid="{E4ABAA54-464C-4EF9-94A6-835AB27435CE}"/>
    <cellStyle name="Vírgula 2 2 2 2 2 3 2 4 2" xfId="11508" xr:uid="{828D3F41-8E14-4B19-8B3A-6E17B751A6C0}"/>
    <cellStyle name="Vírgula 2 2 2 2 2 3 2 4 2 2" xfId="26813" xr:uid="{49DA382A-B16F-460F-A7A7-A9C564ED76F3}"/>
    <cellStyle name="Vírgula 2 2 2 2 2 3 2 4 3" xfId="19191" xr:uid="{B5D54F27-7C40-4C29-AC6A-0036F8D422C8}"/>
    <cellStyle name="Vírgula 2 2 2 2 2 3 2 5" xfId="1300" xr:uid="{F04B4C93-ED88-4982-80A8-4E4F48C16178}"/>
    <cellStyle name="Vírgula 2 2 2 2 2 3 2 5 2" xfId="8932" xr:uid="{77111E2B-5137-40C5-9CF5-C2A6D76A78C3}"/>
    <cellStyle name="Vírgula 2 2 2 2 2 3 2 5 2 2" xfId="24237" xr:uid="{AE7A1490-BC78-4599-B35D-2E345F5B9714}"/>
    <cellStyle name="Vírgula 2 2 2 2 2 3 2 5 3" xfId="16615" xr:uid="{B6E8671F-2A3F-4DF9-8ABF-8A8D44A74E48}"/>
    <cellStyle name="Vírgula 2 2 2 2 2 3 2 6" xfId="8283" xr:uid="{41A65018-C535-4C3D-9251-DB63DD497DFC}"/>
    <cellStyle name="Vírgula 2 2 2 2 2 3 2 6 2" xfId="23588" xr:uid="{F271E241-F990-4437-A9B6-B7C66A39A074}"/>
    <cellStyle name="Vírgula 2 2 2 2 2 3 2 7" xfId="15966" xr:uid="{E534A0D7-2DE0-47DC-BE29-2B4B45263F76}"/>
    <cellStyle name="Vírgula 2 2 2 2 2 3 3" xfId="2264" xr:uid="{3CF949AE-DACE-4AF2-A707-4D0793C07ADB}"/>
    <cellStyle name="Vírgula 2 2 2 2 2 3 3 2" xfId="3232" xr:uid="{F9B119E1-7878-452E-885A-ACAE26F96CE5}"/>
    <cellStyle name="Vírgula 2 2 2 2 2 3 3 2 2" xfId="10864" xr:uid="{79520B90-DE7E-447C-BEFA-9E5301D36D2E}"/>
    <cellStyle name="Vírgula 2 2 2 2 2 3 3 2 2 2" xfId="26169" xr:uid="{E7BC2ACB-4EFE-4A54-888F-8B70E85628B9}"/>
    <cellStyle name="Vírgula 2 2 2 2 2 3 3 2 3" xfId="18547" xr:uid="{2AC54FE0-2A52-45CC-9CB5-055F2AE45ACA}"/>
    <cellStyle name="Vírgula 2 2 2 2 2 3 3 3" xfId="4200" xr:uid="{EE10A17C-F9A2-48D7-9F9D-955833248E92}"/>
    <cellStyle name="Vírgula 2 2 2 2 2 3 3 3 2" xfId="11832" xr:uid="{1DD827BD-4796-4358-B2D0-0933ADA0E2F6}"/>
    <cellStyle name="Vírgula 2 2 2 2 2 3 3 3 2 2" xfId="27137" xr:uid="{8C3E8B24-171F-4452-A65B-7DB21ECEA7D8}"/>
    <cellStyle name="Vírgula 2 2 2 2 2 3 3 3 3" xfId="19515" xr:uid="{B7A03269-8A94-4E76-84D9-E66E7A655DF7}"/>
    <cellStyle name="Vírgula 2 2 2 2 2 3 3 4" xfId="9896" xr:uid="{8E830286-F0A9-4BF7-ADBE-1BB70160B423}"/>
    <cellStyle name="Vírgula 2 2 2 2 2 3 3 4 2" xfId="25201" xr:uid="{EF31BBAF-596D-4597-B426-4AFE7F92AFC0}"/>
    <cellStyle name="Vírgula 2 2 2 2 2 3 3 5" xfId="17579" xr:uid="{013DA140-9865-4B42-9C76-1C10BBC1F1E2}"/>
    <cellStyle name="Vírgula 2 2 2 2 2 3 4" xfId="1624" xr:uid="{F1A1BEF2-6FC3-45C8-9F88-D7B5DF2D9FE2}"/>
    <cellStyle name="Vírgula 2 2 2 2 2 3 4 2" xfId="9256" xr:uid="{12A8B9EA-1A5A-4681-897D-6CFA312A2714}"/>
    <cellStyle name="Vírgula 2 2 2 2 2 3 4 2 2" xfId="24561" xr:uid="{CA9267A4-6001-4FE4-9D3F-E0B96AE7241E}"/>
    <cellStyle name="Vírgula 2 2 2 2 2 3 4 3" xfId="16939" xr:uid="{A2F767D9-BD64-4620-B710-6C182B520319}"/>
    <cellStyle name="Vírgula 2 2 2 2 2 3 5" xfId="2584" xr:uid="{C184F337-5044-42C4-AF92-C5348D9ACEAF}"/>
    <cellStyle name="Vírgula 2 2 2 2 2 3 5 2" xfId="10216" xr:uid="{7D36E79E-A83F-4347-9525-76013C609688}"/>
    <cellStyle name="Vírgula 2 2 2 2 2 3 5 2 2" xfId="25521" xr:uid="{7C8603B3-2983-471B-BBCF-91CC91454AAA}"/>
    <cellStyle name="Vírgula 2 2 2 2 2 3 5 3" xfId="17899" xr:uid="{EC3F9B9D-476D-4514-AFDC-B3E8333CF59A}"/>
    <cellStyle name="Vírgula 2 2 2 2 2 3 6" xfId="3552" xr:uid="{C813ED85-C008-4AE9-857A-6EAF1F9FB66D}"/>
    <cellStyle name="Vírgula 2 2 2 2 2 3 6 2" xfId="11184" xr:uid="{F8717395-586C-42BC-967A-348BD6584EBD}"/>
    <cellStyle name="Vírgula 2 2 2 2 2 3 6 2 2" xfId="26489" xr:uid="{964497BF-33FE-40F7-BA29-85ACBDD8292E}"/>
    <cellStyle name="Vírgula 2 2 2 2 2 3 6 3" xfId="18867" xr:uid="{8359AFA6-A065-42DF-BC39-0C97584CB460}"/>
    <cellStyle name="Vírgula 2 2 2 2 2 3 7" xfId="976" xr:uid="{A3EF2523-3249-4098-98B4-4475C9908898}"/>
    <cellStyle name="Vírgula 2 2 2 2 2 3 7 2" xfId="8608" xr:uid="{E58FAD4C-5828-450B-AB0D-47D06A725DA3}"/>
    <cellStyle name="Vírgula 2 2 2 2 2 3 7 2 2" xfId="23913" xr:uid="{FC9D6D54-5728-45EB-9507-FBED4D59128E}"/>
    <cellStyle name="Vírgula 2 2 2 2 2 3 7 3" xfId="16291" xr:uid="{553659EE-21B1-4281-8963-BB608CE6B42D}"/>
    <cellStyle name="Vírgula 2 2 2 2 2 3 8" xfId="7959" xr:uid="{95003D0F-0D32-4A46-B4A0-3FAFF25A7E9D}"/>
    <cellStyle name="Vírgula 2 2 2 2 2 3 8 2" xfId="23264" xr:uid="{C1EABC16-BEDA-47F2-B421-24E54726F16A}"/>
    <cellStyle name="Vírgula 2 2 2 2 2 3 9" xfId="15642" xr:uid="{EB0AE4A9-9B0C-4E38-A36C-CFA98AA5E012}"/>
    <cellStyle name="Vírgula 2 2 2 2 2 4" xfId="407" xr:uid="{DBB4AF11-0281-4AF2-A391-446B7337A161}"/>
    <cellStyle name="Vírgula 2 2 2 2 2 4 2" xfId="731" xr:uid="{8CBF9B90-3BC4-4B85-9678-992F887657D3}"/>
    <cellStyle name="Vírgula 2 2 2 2 2 4 2 2" xfId="2024" xr:uid="{0E5D4AB8-AB27-4EF8-92C8-082715AB2901}"/>
    <cellStyle name="Vírgula 2 2 2 2 2 4 2 2 2" xfId="9656" xr:uid="{85EA01A1-54B0-4F2C-9BBB-0E536062282B}"/>
    <cellStyle name="Vírgula 2 2 2 2 2 4 2 2 2 2" xfId="24961" xr:uid="{8C6F74F1-D4CF-491F-A6CF-A1840F2A98B4}"/>
    <cellStyle name="Vírgula 2 2 2 2 2 4 2 2 3" xfId="17339" xr:uid="{C1D8319E-619B-4832-9495-086215FDF39C}"/>
    <cellStyle name="Vírgula 2 2 2 2 2 4 2 3" xfId="2988" xr:uid="{22AD9563-2640-428C-8313-C44039C46325}"/>
    <cellStyle name="Vírgula 2 2 2 2 2 4 2 3 2" xfId="10620" xr:uid="{8C42E203-6E7E-4B4D-BC39-ADF4E5E936EC}"/>
    <cellStyle name="Vírgula 2 2 2 2 2 4 2 3 2 2" xfId="25925" xr:uid="{DE73C472-7828-4941-85F6-BC37B0B11860}"/>
    <cellStyle name="Vírgula 2 2 2 2 2 4 2 3 3" xfId="18303" xr:uid="{13241453-4A14-4A47-8EE7-724797AF6928}"/>
    <cellStyle name="Vírgula 2 2 2 2 2 4 2 4" xfId="3956" xr:uid="{C2CB00E9-3772-46D7-8EFA-A78D38B81C05}"/>
    <cellStyle name="Vírgula 2 2 2 2 2 4 2 4 2" xfId="11588" xr:uid="{05A8D82A-AD65-4511-A272-18140C31FDFE}"/>
    <cellStyle name="Vírgula 2 2 2 2 2 4 2 4 2 2" xfId="26893" xr:uid="{8DBF1D55-BDEA-4013-A900-D828E3CE1363}"/>
    <cellStyle name="Vírgula 2 2 2 2 2 4 2 4 3" xfId="19271" xr:uid="{419E94B5-855B-4EDA-B6B9-0AB83F8F5819}"/>
    <cellStyle name="Vírgula 2 2 2 2 2 4 2 5" xfId="1380" xr:uid="{4EECFC51-A942-4FA1-9B59-62FF61D2C438}"/>
    <cellStyle name="Vírgula 2 2 2 2 2 4 2 5 2" xfId="9012" xr:uid="{1A5AB088-F163-44D1-8524-08EC3D21F4C2}"/>
    <cellStyle name="Vírgula 2 2 2 2 2 4 2 5 2 2" xfId="24317" xr:uid="{5AB9B0D7-D76E-495E-BE32-DB781F33B097}"/>
    <cellStyle name="Vírgula 2 2 2 2 2 4 2 5 3" xfId="16695" xr:uid="{031B337F-BBE3-4BE9-9467-87721D33D1FB}"/>
    <cellStyle name="Vírgula 2 2 2 2 2 4 2 6" xfId="8363" xr:uid="{9613BEEA-92E3-4A50-BFF2-70A24C5EDF39}"/>
    <cellStyle name="Vírgula 2 2 2 2 2 4 2 6 2" xfId="23668" xr:uid="{8D35754C-D49B-4969-AB21-B930123EA69D}"/>
    <cellStyle name="Vírgula 2 2 2 2 2 4 2 7" xfId="16046" xr:uid="{2A662973-21F0-46BB-A852-2AAAAF15FAC8}"/>
    <cellStyle name="Vírgula 2 2 2 2 2 4 3" xfId="2344" xr:uid="{7FEA40B6-4810-490F-8B94-32D17DA60E71}"/>
    <cellStyle name="Vírgula 2 2 2 2 2 4 3 2" xfId="3312" xr:uid="{0CF33900-B823-4E17-B21D-5675B114C33A}"/>
    <cellStyle name="Vírgula 2 2 2 2 2 4 3 2 2" xfId="10944" xr:uid="{1C1A87F8-0585-4778-A945-8E5FA7986AB9}"/>
    <cellStyle name="Vírgula 2 2 2 2 2 4 3 2 2 2" xfId="26249" xr:uid="{8E5A764C-E440-460E-A5FA-DA1F3EAAF7E9}"/>
    <cellStyle name="Vírgula 2 2 2 2 2 4 3 2 3" xfId="18627" xr:uid="{8DC4FE10-D463-4EB7-BC0A-A2EDE5FE6F76}"/>
    <cellStyle name="Vírgula 2 2 2 2 2 4 3 3" xfId="4280" xr:uid="{BCEFC760-03E3-476E-939E-E4E8787DA087}"/>
    <cellStyle name="Vírgula 2 2 2 2 2 4 3 3 2" xfId="11912" xr:uid="{80B83AE8-AC7A-4F6B-B714-C1C44AFBB607}"/>
    <cellStyle name="Vírgula 2 2 2 2 2 4 3 3 2 2" xfId="27217" xr:uid="{AB411773-6806-43F3-B2AD-1E34125B4CBA}"/>
    <cellStyle name="Vírgula 2 2 2 2 2 4 3 3 3" xfId="19595" xr:uid="{E04670FA-87A5-466D-B7F6-196693EE8EA6}"/>
    <cellStyle name="Vírgula 2 2 2 2 2 4 3 4" xfId="9976" xr:uid="{A53ABFEC-609E-44AC-91E6-3562C78D2637}"/>
    <cellStyle name="Vírgula 2 2 2 2 2 4 3 4 2" xfId="25281" xr:uid="{1B25FCF9-4837-41BC-870C-1BE239518CB8}"/>
    <cellStyle name="Vírgula 2 2 2 2 2 4 3 5" xfId="17659" xr:uid="{636C4975-AD7A-4936-AF4C-E3365CAABEDE}"/>
    <cellStyle name="Vírgula 2 2 2 2 2 4 4" xfId="1704" xr:uid="{799187D6-42CC-465C-A5CE-E7BA96159627}"/>
    <cellStyle name="Vírgula 2 2 2 2 2 4 4 2" xfId="9336" xr:uid="{ECBF2C8B-565A-4F7B-A459-6BBFAA68F429}"/>
    <cellStyle name="Vírgula 2 2 2 2 2 4 4 2 2" xfId="24641" xr:uid="{AAF94BA1-0A42-413D-BDFA-D654B86F3BBB}"/>
    <cellStyle name="Vírgula 2 2 2 2 2 4 4 3" xfId="17019" xr:uid="{7E019910-AEBF-4CE7-9512-FCF335BA4472}"/>
    <cellStyle name="Vírgula 2 2 2 2 2 4 5" xfId="2664" xr:uid="{50E6C4DB-E799-4611-BB02-79827DCD3F76}"/>
    <cellStyle name="Vírgula 2 2 2 2 2 4 5 2" xfId="10296" xr:uid="{59918622-B20B-4CBA-9FD8-28D52C94D1AF}"/>
    <cellStyle name="Vírgula 2 2 2 2 2 4 5 2 2" xfId="25601" xr:uid="{8A15AD66-E4AA-4C98-B2C4-A207161B4FEB}"/>
    <cellStyle name="Vírgula 2 2 2 2 2 4 5 3" xfId="17979" xr:uid="{45E972D4-7BBB-4CC9-A0CD-B79FE1D60002}"/>
    <cellStyle name="Vírgula 2 2 2 2 2 4 6" xfId="3632" xr:uid="{7E20EE28-D8C7-424F-A4A4-073100D8C654}"/>
    <cellStyle name="Vírgula 2 2 2 2 2 4 6 2" xfId="11264" xr:uid="{567AD6F4-915A-4235-BB91-028EC5C77557}"/>
    <cellStyle name="Vírgula 2 2 2 2 2 4 6 2 2" xfId="26569" xr:uid="{97BBDE5A-9724-4177-849C-C1F7E8C568F2}"/>
    <cellStyle name="Vírgula 2 2 2 2 2 4 6 3" xfId="18947" xr:uid="{F9FA26B9-872F-42D1-B8E4-035562BD0E81}"/>
    <cellStyle name="Vírgula 2 2 2 2 2 4 7" xfId="1056" xr:uid="{C37E4F17-F707-4053-BAC3-26BB9BE3205E}"/>
    <cellStyle name="Vírgula 2 2 2 2 2 4 7 2" xfId="8688" xr:uid="{BDD54FD5-987E-4203-A50F-B34C059AE08A}"/>
    <cellStyle name="Vírgula 2 2 2 2 2 4 7 2 2" xfId="23993" xr:uid="{B0AC3F77-7287-4D0B-997F-B9BB99846F69}"/>
    <cellStyle name="Vírgula 2 2 2 2 2 4 7 3" xfId="16371" xr:uid="{4392C981-8422-49DB-B213-D579B688895B}"/>
    <cellStyle name="Vírgula 2 2 2 2 2 4 8" xfId="8039" xr:uid="{055D4FC8-A2C9-4720-B227-838C36D29235}"/>
    <cellStyle name="Vírgula 2 2 2 2 2 4 8 2" xfId="23344" xr:uid="{0B8A5E83-4667-4B68-BCFC-25F41A494060}"/>
    <cellStyle name="Vírgula 2 2 2 2 2 4 9" xfId="15722" xr:uid="{69A1448D-1F2E-4594-94B3-78E11A4A5F49}"/>
    <cellStyle name="Vírgula 2 2 2 2 2 5" xfId="287" xr:uid="{D7A7E5E4-A0FF-45F6-9FD0-5444E9B5B00C}"/>
    <cellStyle name="Vírgula 2 2 2 2 2 5 2" xfId="611" xr:uid="{D87C8953-3D02-4EFE-AC95-90C4A0162CE2}"/>
    <cellStyle name="Vírgula 2 2 2 2 2 5 2 2" xfId="1904" xr:uid="{4DA69FE5-E559-4BB0-8846-2D84521DBA2E}"/>
    <cellStyle name="Vírgula 2 2 2 2 2 5 2 2 2" xfId="9536" xr:uid="{BA6A0F1F-FEB7-43D2-AC79-227F83CD50AD}"/>
    <cellStyle name="Vírgula 2 2 2 2 2 5 2 2 2 2" xfId="24841" xr:uid="{0EE959F6-F29B-4BFB-885E-70F59251FCB6}"/>
    <cellStyle name="Vírgula 2 2 2 2 2 5 2 2 3" xfId="17219" xr:uid="{0546B881-F53E-41F0-A150-BED24885725E}"/>
    <cellStyle name="Vírgula 2 2 2 2 2 5 2 3" xfId="2868" xr:uid="{BD648D6F-3C9B-4DB0-B622-8936DE5F941C}"/>
    <cellStyle name="Vírgula 2 2 2 2 2 5 2 3 2" xfId="10500" xr:uid="{ACE48DAF-37A0-4401-A241-70EE91A572F5}"/>
    <cellStyle name="Vírgula 2 2 2 2 2 5 2 3 2 2" xfId="25805" xr:uid="{31BA9452-DB6C-4FE5-8F2C-9E602122E023}"/>
    <cellStyle name="Vírgula 2 2 2 2 2 5 2 3 3" xfId="18183" xr:uid="{D106EE27-4AF9-4B79-8C7D-9B8A2A2DDDA8}"/>
    <cellStyle name="Vírgula 2 2 2 2 2 5 2 4" xfId="3836" xr:uid="{9953D445-9542-48CE-9F42-DF44D5049C66}"/>
    <cellStyle name="Vírgula 2 2 2 2 2 5 2 4 2" xfId="11468" xr:uid="{9FB7C094-393E-4EC0-AF39-5EA377663A7C}"/>
    <cellStyle name="Vírgula 2 2 2 2 2 5 2 4 2 2" xfId="26773" xr:uid="{19282399-49C6-45B4-9EA4-C4BF6DED05E0}"/>
    <cellStyle name="Vírgula 2 2 2 2 2 5 2 4 3" xfId="19151" xr:uid="{5994C245-8E71-48DB-B4D5-B4CB3E55B5A3}"/>
    <cellStyle name="Vírgula 2 2 2 2 2 5 2 5" xfId="1260" xr:uid="{E0C36491-E93C-441D-ABB6-230693CD0886}"/>
    <cellStyle name="Vírgula 2 2 2 2 2 5 2 5 2" xfId="8892" xr:uid="{F4E2B92B-A029-404A-9CBF-D4564C5DFE50}"/>
    <cellStyle name="Vírgula 2 2 2 2 2 5 2 5 2 2" xfId="24197" xr:uid="{C7DEAED2-2173-4BDA-BFED-DE494D90E9D4}"/>
    <cellStyle name="Vírgula 2 2 2 2 2 5 2 5 3" xfId="16575" xr:uid="{2C3A07B4-2182-479A-AE9C-C4DFE7312744}"/>
    <cellStyle name="Vírgula 2 2 2 2 2 5 2 6" xfId="8243" xr:uid="{5A4E2514-009B-43BC-8BD5-907ADB61A177}"/>
    <cellStyle name="Vírgula 2 2 2 2 2 5 2 6 2" xfId="23548" xr:uid="{36959C4B-9696-4D29-A873-1E1CD41B4387}"/>
    <cellStyle name="Vírgula 2 2 2 2 2 5 2 7" xfId="15926" xr:uid="{1AB96AA3-D49F-417C-BCDD-2BA420386A64}"/>
    <cellStyle name="Vírgula 2 2 2 2 2 5 3" xfId="2224" xr:uid="{A6F98266-666E-4D0C-893E-C74130A75BAF}"/>
    <cellStyle name="Vírgula 2 2 2 2 2 5 3 2" xfId="3192" xr:uid="{D2A534C8-C326-450B-94C5-693CD42E40C2}"/>
    <cellStyle name="Vírgula 2 2 2 2 2 5 3 2 2" xfId="10824" xr:uid="{CF3F6B77-2ECD-44D8-8229-1A370EA564FB}"/>
    <cellStyle name="Vírgula 2 2 2 2 2 5 3 2 2 2" xfId="26129" xr:uid="{11866714-352C-4EC7-BE2F-A726CDBDC2BA}"/>
    <cellStyle name="Vírgula 2 2 2 2 2 5 3 2 3" xfId="18507" xr:uid="{A6D69FB3-E5F3-4EA8-8124-F92F981091F5}"/>
    <cellStyle name="Vírgula 2 2 2 2 2 5 3 3" xfId="4160" xr:uid="{87715EB8-AED6-481E-B448-7F2230627638}"/>
    <cellStyle name="Vírgula 2 2 2 2 2 5 3 3 2" xfId="11792" xr:uid="{816BE543-4970-44B8-88BC-61911F54E512}"/>
    <cellStyle name="Vírgula 2 2 2 2 2 5 3 3 2 2" xfId="27097" xr:uid="{D4A4E164-FA02-4D55-9BC5-9C353195BDC7}"/>
    <cellStyle name="Vírgula 2 2 2 2 2 5 3 3 3" xfId="19475" xr:uid="{121C4B61-9014-41B0-BC57-92E88C584909}"/>
    <cellStyle name="Vírgula 2 2 2 2 2 5 3 4" xfId="9856" xr:uid="{E60A5E34-5030-4EEB-9247-E44ACEDFBA33}"/>
    <cellStyle name="Vírgula 2 2 2 2 2 5 3 4 2" xfId="25161" xr:uid="{6CB3B5D2-48B6-4222-B066-421938F2A804}"/>
    <cellStyle name="Vírgula 2 2 2 2 2 5 3 5" xfId="17539" xr:uid="{CFDD5EE4-0902-49A5-87A5-7DD005EEBC2A}"/>
    <cellStyle name="Vírgula 2 2 2 2 2 5 4" xfId="1584" xr:uid="{AEEF615F-0D9B-4BD4-8B5C-61F6D0B7E768}"/>
    <cellStyle name="Vírgula 2 2 2 2 2 5 4 2" xfId="9216" xr:uid="{887575DA-404E-43C4-BF35-1613FB13A0B4}"/>
    <cellStyle name="Vírgula 2 2 2 2 2 5 4 2 2" xfId="24521" xr:uid="{540F7CE4-5534-48F3-83B6-6833EE2BDFF3}"/>
    <cellStyle name="Vírgula 2 2 2 2 2 5 4 3" xfId="16899" xr:uid="{97D9B4FB-2ED6-40FF-A009-B6A51882325D}"/>
    <cellStyle name="Vírgula 2 2 2 2 2 5 5" xfId="2544" xr:uid="{B7C35A2F-EC34-4796-BF2D-CD26D9869AC1}"/>
    <cellStyle name="Vírgula 2 2 2 2 2 5 5 2" xfId="10176" xr:uid="{0FAAAABD-1DDB-4A75-ADB9-8953CF7A18BC}"/>
    <cellStyle name="Vírgula 2 2 2 2 2 5 5 2 2" xfId="25481" xr:uid="{FD83F3FF-4C00-4FE9-B1CD-6C92CE30084B}"/>
    <cellStyle name="Vírgula 2 2 2 2 2 5 5 3" xfId="17859" xr:uid="{3972F22A-E519-4B91-9DAF-5A219D6255EB}"/>
    <cellStyle name="Vírgula 2 2 2 2 2 5 6" xfId="3512" xr:uid="{1D33ECE2-0643-4B1F-B517-93A0083782F6}"/>
    <cellStyle name="Vírgula 2 2 2 2 2 5 6 2" xfId="11144" xr:uid="{02BCA97E-43FD-4770-A506-305A526A5373}"/>
    <cellStyle name="Vírgula 2 2 2 2 2 5 6 2 2" xfId="26449" xr:uid="{96E10C00-A70A-4481-8F83-4516CA76955B}"/>
    <cellStyle name="Vírgula 2 2 2 2 2 5 6 3" xfId="18827" xr:uid="{F5AA76DA-C08F-44D5-A694-9ED2E2D03A22}"/>
    <cellStyle name="Vírgula 2 2 2 2 2 5 7" xfId="936" xr:uid="{BB87E143-582B-4DC9-ABB9-425ED47F8A47}"/>
    <cellStyle name="Vírgula 2 2 2 2 2 5 7 2" xfId="8568" xr:uid="{4E470E86-8BF4-483E-B148-02A1585124C4}"/>
    <cellStyle name="Vírgula 2 2 2 2 2 5 7 2 2" xfId="23873" xr:uid="{E722DAB7-8395-40E0-89F5-0C2EF2A46E3A}"/>
    <cellStyle name="Vírgula 2 2 2 2 2 5 7 3" xfId="16251" xr:uid="{616DB23F-C385-41C6-A6C0-77410DBF8EB0}"/>
    <cellStyle name="Vírgula 2 2 2 2 2 5 8" xfId="7919" xr:uid="{997D16D1-470D-40F3-9909-E8F2757F9A25}"/>
    <cellStyle name="Vírgula 2 2 2 2 2 5 8 2" xfId="23224" xr:uid="{E42E50F5-AD2F-4609-BCE4-D0CA287D01A7}"/>
    <cellStyle name="Vírgula 2 2 2 2 2 5 9" xfId="15602" xr:uid="{E560B3FF-084D-4249-A44A-6F59D31A3523}"/>
    <cellStyle name="Vírgula 2 2 2 2 2 6" xfId="447" xr:uid="{F346396F-8A13-4974-B6B0-858AF03E0C38}"/>
    <cellStyle name="Vírgula 2 2 2 2 2 6 2" xfId="771" xr:uid="{CD364762-E495-43D6-8485-F60BE4E00F46}"/>
    <cellStyle name="Vírgula 2 2 2 2 2 6 2 2" xfId="2064" xr:uid="{3EA21CB0-4B19-4C8D-A454-5235D9F6B3BD}"/>
    <cellStyle name="Vírgula 2 2 2 2 2 6 2 2 2" xfId="9696" xr:uid="{9AE930F6-32F6-4EE4-8E88-FAFC849187AD}"/>
    <cellStyle name="Vírgula 2 2 2 2 2 6 2 2 2 2" xfId="25001" xr:uid="{A5D99F02-9FF6-42BD-B2EF-CB188F06D40F}"/>
    <cellStyle name="Vírgula 2 2 2 2 2 6 2 2 3" xfId="17379" xr:uid="{D46330B5-CA8B-41DD-8A14-86AFC69A0571}"/>
    <cellStyle name="Vírgula 2 2 2 2 2 6 2 3" xfId="3028" xr:uid="{241B8901-E0FB-4701-87F8-2B8DBC015E16}"/>
    <cellStyle name="Vírgula 2 2 2 2 2 6 2 3 2" xfId="10660" xr:uid="{C5AD4EAB-F979-42CB-941F-18DA9170A1EA}"/>
    <cellStyle name="Vírgula 2 2 2 2 2 6 2 3 2 2" xfId="25965" xr:uid="{7ABC369C-462E-4C3C-947A-E676AE3C90C9}"/>
    <cellStyle name="Vírgula 2 2 2 2 2 6 2 3 3" xfId="18343" xr:uid="{D9B02993-8A33-4BF0-BF96-E510B11339A2}"/>
    <cellStyle name="Vírgula 2 2 2 2 2 6 2 4" xfId="3996" xr:uid="{391DFB40-F27B-40E7-B50B-C607E676BDB1}"/>
    <cellStyle name="Vírgula 2 2 2 2 2 6 2 4 2" xfId="11628" xr:uid="{B1E90ACD-23A9-455C-B91B-9F8DC432CAC9}"/>
    <cellStyle name="Vírgula 2 2 2 2 2 6 2 4 2 2" xfId="26933" xr:uid="{DEA702AF-600F-478B-B00E-C3931E7C2416}"/>
    <cellStyle name="Vírgula 2 2 2 2 2 6 2 4 3" xfId="19311" xr:uid="{DB838EF2-8556-4A60-B69C-DDB2BE0F6703}"/>
    <cellStyle name="Vírgula 2 2 2 2 2 6 2 5" xfId="1420" xr:uid="{D9FBFF3B-D60B-4A76-9B24-190256809F6C}"/>
    <cellStyle name="Vírgula 2 2 2 2 2 6 2 5 2" xfId="9052" xr:uid="{8A5763FE-6A94-429A-BFAF-A3007DE023FD}"/>
    <cellStyle name="Vírgula 2 2 2 2 2 6 2 5 2 2" xfId="24357" xr:uid="{3C335FCF-FA70-4596-B282-9CB63AAFE31A}"/>
    <cellStyle name="Vírgula 2 2 2 2 2 6 2 5 3" xfId="16735" xr:uid="{27FC3B7D-05C6-45CE-AF9F-783C1D92341D}"/>
    <cellStyle name="Vírgula 2 2 2 2 2 6 2 6" xfId="8403" xr:uid="{435FFDAA-E034-49D6-9BA5-25716B4818F4}"/>
    <cellStyle name="Vírgula 2 2 2 2 2 6 2 6 2" xfId="23708" xr:uid="{5BA72BE1-1974-4B9C-BAF4-370A22216CF8}"/>
    <cellStyle name="Vírgula 2 2 2 2 2 6 2 7" xfId="16086" xr:uid="{B2C48BCC-B7E1-4A3E-9AA4-DFB5592B6086}"/>
    <cellStyle name="Vírgula 2 2 2 2 2 6 3" xfId="2384" xr:uid="{2ED0FE1A-4AC1-4115-9B2D-96394067E03D}"/>
    <cellStyle name="Vírgula 2 2 2 2 2 6 3 2" xfId="3352" xr:uid="{86613950-2C8A-453C-AECE-6A81EE760B4F}"/>
    <cellStyle name="Vírgula 2 2 2 2 2 6 3 2 2" xfId="10984" xr:uid="{C9C8C9B2-7A35-4F04-813D-70DC06B41CBF}"/>
    <cellStyle name="Vírgula 2 2 2 2 2 6 3 2 2 2" xfId="26289" xr:uid="{557164B8-4F3D-4F79-A787-5E1F597F0CB6}"/>
    <cellStyle name="Vírgula 2 2 2 2 2 6 3 2 3" xfId="18667" xr:uid="{90C2B91C-4120-4D30-8084-F2FA728F7E97}"/>
    <cellStyle name="Vírgula 2 2 2 2 2 6 3 3" xfId="4320" xr:uid="{559AC000-E272-4CA2-8253-185A58B55AEE}"/>
    <cellStyle name="Vírgula 2 2 2 2 2 6 3 3 2" xfId="11952" xr:uid="{F1ED94AA-CB80-45E4-B1E2-030014A1945D}"/>
    <cellStyle name="Vírgula 2 2 2 2 2 6 3 3 2 2" xfId="27257" xr:uid="{03D59C87-14B8-4B0D-90F8-5D1E0E4FD437}"/>
    <cellStyle name="Vírgula 2 2 2 2 2 6 3 3 3" xfId="19635" xr:uid="{7BD9A1BE-E103-4A06-9B20-11A511F7C719}"/>
    <cellStyle name="Vírgula 2 2 2 2 2 6 3 4" xfId="10016" xr:uid="{E3BC4C00-1C8F-4203-A00F-D8A921750DEF}"/>
    <cellStyle name="Vírgula 2 2 2 2 2 6 3 4 2" xfId="25321" xr:uid="{5F9E8A57-F3BC-480A-A5DD-7DFCEF303D30}"/>
    <cellStyle name="Vírgula 2 2 2 2 2 6 3 5" xfId="17699" xr:uid="{34E80ADC-AE7E-4B5D-9C39-EBE5EC9A1D71}"/>
    <cellStyle name="Vírgula 2 2 2 2 2 6 4" xfId="1744" xr:uid="{BEC45A2A-D8A8-4EB3-A4A2-30DC0E0FA58F}"/>
    <cellStyle name="Vírgula 2 2 2 2 2 6 4 2" xfId="9376" xr:uid="{5778B726-E76A-438B-AC2E-BA2D0B18AFB7}"/>
    <cellStyle name="Vírgula 2 2 2 2 2 6 4 2 2" xfId="24681" xr:uid="{9A11B62B-BE30-4DAF-889E-21639A4FACDE}"/>
    <cellStyle name="Vírgula 2 2 2 2 2 6 4 3" xfId="17059" xr:uid="{CEB7C438-26B6-4C60-87A6-CF4467392308}"/>
    <cellStyle name="Vírgula 2 2 2 2 2 6 5" xfId="2704" xr:uid="{189EE075-A35F-4173-ACE6-D2D9DA9F9F2B}"/>
    <cellStyle name="Vírgula 2 2 2 2 2 6 5 2" xfId="10336" xr:uid="{C8140026-03B6-4E38-A2DE-92728FDA84B3}"/>
    <cellStyle name="Vírgula 2 2 2 2 2 6 5 2 2" xfId="25641" xr:uid="{C49DA2CC-D6F2-47F1-BB84-4D1393B94ADC}"/>
    <cellStyle name="Vírgula 2 2 2 2 2 6 5 3" xfId="18019" xr:uid="{6C59E718-8FFB-44DD-9019-025AC5D92355}"/>
    <cellStyle name="Vírgula 2 2 2 2 2 6 6" xfId="3672" xr:uid="{DD888D92-95A4-483F-8A9C-EAC79E85C53A}"/>
    <cellStyle name="Vírgula 2 2 2 2 2 6 6 2" xfId="11304" xr:uid="{A6386A53-DF20-48EB-ABFA-3A552B5939C6}"/>
    <cellStyle name="Vírgula 2 2 2 2 2 6 6 2 2" xfId="26609" xr:uid="{B8A8A9E2-F822-4791-A3C4-0318DE2669CD}"/>
    <cellStyle name="Vírgula 2 2 2 2 2 6 6 3" xfId="18987" xr:uid="{A032D8F0-19E9-49E6-97A8-C8EB0A3EF6FB}"/>
    <cellStyle name="Vírgula 2 2 2 2 2 6 7" xfId="1096" xr:uid="{C7D475FA-993A-4FBC-BC4C-2FE23608B81A}"/>
    <cellStyle name="Vírgula 2 2 2 2 2 6 7 2" xfId="8728" xr:uid="{091A2A77-9835-4044-BD87-A846AB7EF3B1}"/>
    <cellStyle name="Vírgula 2 2 2 2 2 6 7 2 2" xfId="24033" xr:uid="{ECC34275-7787-48BE-8017-25894CDD1933}"/>
    <cellStyle name="Vírgula 2 2 2 2 2 6 7 3" xfId="16411" xr:uid="{57177565-2F98-4BE5-954F-7E9F50D23083}"/>
    <cellStyle name="Vírgula 2 2 2 2 2 6 8" xfId="8079" xr:uid="{654F5C34-C808-4DF3-9C2A-D7E3A7721E6D}"/>
    <cellStyle name="Vírgula 2 2 2 2 2 6 8 2" xfId="23384" xr:uid="{FD52BCD3-69C2-484B-BC63-3594E7F257EF}"/>
    <cellStyle name="Vírgula 2 2 2 2 2 6 9" xfId="15762" xr:uid="{30B8C47A-1CF4-48D6-9728-1987FFEFECBC}"/>
    <cellStyle name="Vírgula 2 2 2 2 2 7" xfId="571" xr:uid="{A0A821BA-8C6C-4C6D-A4B5-B58918CEF649}"/>
    <cellStyle name="Vírgula 2 2 2 2 2 7 2" xfId="1864" xr:uid="{50817289-1E0A-4FE4-BDE9-ED8E1771AEEA}"/>
    <cellStyle name="Vírgula 2 2 2 2 2 7 2 2" xfId="9496" xr:uid="{0DA261A8-3AC6-4C04-8337-4097C038E616}"/>
    <cellStyle name="Vírgula 2 2 2 2 2 7 2 2 2" xfId="24801" xr:uid="{CEB32660-D627-4BD4-BBF3-391C127094FD}"/>
    <cellStyle name="Vírgula 2 2 2 2 2 7 2 3" xfId="17179" xr:uid="{95481E34-4DD2-4A26-B6E5-7DD73F507CAB}"/>
    <cellStyle name="Vírgula 2 2 2 2 2 7 3" xfId="2828" xr:uid="{483D39BC-FF5F-4678-ACF2-7F86AF81D9C9}"/>
    <cellStyle name="Vírgula 2 2 2 2 2 7 3 2" xfId="10460" xr:uid="{2A718B55-C65A-406C-A532-416618919D23}"/>
    <cellStyle name="Vírgula 2 2 2 2 2 7 3 2 2" xfId="25765" xr:uid="{2B901F0C-4CDB-49BD-BD4F-6E9F7A88FF88}"/>
    <cellStyle name="Vírgula 2 2 2 2 2 7 3 3" xfId="18143" xr:uid="{1DAB5E39-24DC-40CA-9C40-660DF605D5C9}"/>
    <cellStyle name="Vírgula 2 2 2 2 2 7 4" xfId="3796" xr:uid="{D1317B26-FFFD-4BDE-BCE6-9884648E2AEF}"/>
    <cellStyle name="Vírgula 2 2 2 2 2 7 4 2" xfId="11428" xr:uid="{B7AC425C-0E70-49D2-A946-2221415F721E}"/>
    <cellStyle name="Vírgula 2 2 2 2 2 7 4 2 2" xfId="26733" xr:uid="{60B08FA3-0D69-4CFE-896E-39928F456277}"/>
    <cellStyle name="Vírgula 2 2 2 2 2 7 4 3" xfId="19111" xr:uid="{F9434FB9-6E5B-4F2E-8690-6F05EFA3D39E}"/>
    <cellStyle name="Vírgula 2 2 2 2 2 7 5" xfId="1220" xr:uid="{5F598EDB-7990-424F-8737-38A98623CE50}"/>
    <cellStyle name="Vírgula 2 2 2 2 2 7 5 2" xfId="8852" xr:uid="{D58BF444-D989-42A2-8172-5D9E3EBD56EA}"/>
    <cellStyle name="Vírgula 2 2 2 2 2 7 5 2 2" xfId="24157" xr:uid="{91B43B4F-89B3-4F4A-A4B3-08476F669317}"/>
    <cellStyle name="Vírgula 2 2 2 2 2 7 5 3" xfId="16535" xr:uid="{184367D0-34E6-49D6-8589-27BCD62F9289}"/>
    <cellStyle name="Vírgula 2 2 2 2 2 7 6" xfId="8203" xr:uid="{DA39D3C7-F865-48AD-B219-D45B155A1768}"/>
    <cellStyle name="Vírgula 2 2 2 2 2 7 6 2" xfId="23508" xr:uid="{1DC3E69A-DBCD-4F42-A81A-08063DEC1D91}"/>
    <cellStyle name="Vírgula 2 2 2 2 2 7 7" xfId="15886" xr:uid="{114523A5-66EB-482F-8048-411ABBB3EB62}"/>
    <cellStyle name="Vírgula 2 2 2 2 2 8" xfId="2184" xr:uid="{566F045E-7FD6-4C0D-9DFB-6AAE1C78B29C}"/>
    <cellStyle name="Vírgula 2 2 2 2 2 8 2" xfId="3152" xr:uid="{D0375916-9444-46C7-86D3-2AA562B7DCDB}"/>
    <cellStyle name="Vírgula 2 2 2 2 2 8 2 2" xfId="10784" xr:uid="{F84EFA30-7AAF-4B82-BB00-DCE35E977824}"/>
    <cellStyle name="Vírgula 2 2 2 2 2 8 2 2 2" xfId="26089" xr:uid="{2F2660AE-1318-412B-863D-49C1B337FDE0}"/>
    <cellStyle name="Vírgula 2 2 2 2 2 8 2 3" xfId="18467" xr:uid="{A27E8D6F-2C53-4BF4-84F0-A64B6EF7E1E7}"/>
    <cellStyle name="Vírgula 2 2 2 2 2 8 3" xfId="4120" xr:uid="{A78E059A-87D5-4FF0-9361-1B3F5D948C67}"/>
    <cellStyle name="Vírgula 2 2 2 2 2 8 3 2" xfId="11752" xr:uid="{101C0748-C45D-4E39-88F0-C6765AE0176F}"/>
    <cellStyle name="Vírgula 2 2 2 2 2 8 3 2 2" xfId="27057" xr:uid="{26DFD742-0124-44E9-AD58-BD5EDFD0EEDE}"/>
    <cellStyle name="Vírgula 2 2 2 2 2 8 3 3" xfId="19435" xr:uid="{14DB28A1-789B-43DB-9506-52D6860F3009}"/>
    <cellStyle name="Vírgula 2 2 2 2 2 8 4" xfId="9816" xr:uid="{DC5F36DF-AE78-4036-BDBC-DB545FE395CC}"/>
    <cellStyle name="Vírgula 2 2 2 2 2 8 4 2" xfId="25121" xr:uid="{92650A5C-5BC0-4137-9606-3891249C4224}"/>
    <cellStyle name="Vírgula 2 2 2 2 2 8 5" xfId="17499" xr:uid="{85AB3F1F-CF7B-4015-80FE-38658DE04D67}"/>
    <cellStyle name="Vírgula 2 2 2 2 2 9" xfId="1544" xr:uid="{45F1E308-6992-4774-8684-40AA069BDE51}"/>
    <cellStyle name="Vírgula 2 2 2 2 2 9 2" xfId="9176" xr:uid="{B10E1D52-127A-45B7-A55C-BEA9A100563A}"/>
    <cellStyle name="Vírgula 2 2 2 2 2 9 2 2" xfId="24481" xr:uid="{4406B906-8AB6-4F33-9B44-91CED716CC3F}"/>
    <cellStyle name="Vírgula 2 2 2 2 2 9 3" xfId="16859" xr:uid="{827D252F-4266-43BF-873E-6BB7EFD176C4}"/>
    <cellStyle name="Vírgula 2 2 2 2 3" xfId="347" xr:uid="{FC203755-7E3D-4417-B359-E7D7EDF8014B}"/>
    <cellStyle name="Vírgula 2 2 2 2 3 10" xfId="15662" xr:uid="{12F60AFD-75A6-4E64-92DC-5E742F630B6D}"/>
    <cellStyle name="Vírgula 2 2 2 2 3 2" xfId="468" xr:uid="{03B88CBA-0B08-4186-BDB7-4B7860FC69A2}"/>
    <cellStyle name="Vírgula 2 2 2 2 3 2 2" xfId="792" xr:uid="{B00564B0-3CEA-4C77-9CB8-6FC3B13C7291}"/>
    <cellStyle name="Vírgula 2 2 2 2 3 2 2 2" xfId="2084" xr:uid="{CA0B2641-D1E0-4EE5-A0C3-D644C57B47B7}"/>
    <cellStyle name="Vírgula 2 2 2 2 3 2 2 2 2" xfId="9716" xr:uid="{56E487C9-F3F3-49C8-A639-EC0FC3A62168}"/>
    <cellStyle name="Vírgula 2 2 2 2 3 2 2 2 2 2" xfId="25021" xr:uid="{2F0839AD-CCEB-4B8C-A8C6-A9F0E8DEE7A8}"/>
    <cellStyle name="Vírgula 2 2 2 2 3 2 2 2 3" xfId="17399" xr:uid="{EDCACA7C-852D-434E-A38B-B79D86F8C5B4}"/>
    <cellStyle name="Vírgula 2 2 2 2 3 2 2 3" xfId="3049" xr:uid="{9EF7838B-F477-4A30-99B8-D10B8078719C}"/>
    <cellStyle name="Vírgula 2 2 2 2 3 2 2 3 2" xfId="10681" xr:uid="{D26E6A68-5222-4A97-A938-66F3A7EBF3C8}"/>
    <cellStyle name="Vírgula 2 2 2 2 3 2 2 3 2 2" xfId="25986" xr:uid="{73EBF61F-1757-491A-B9D6-68EAF0581A35}"/>
    <cellStyle name="Vírgula 2 2 2 2 3 2 2 3 3" xfId="18364" xr:uid="{E294A073-284C-4C96-AC13-19C76F935B96}"/>
    <cellStyle name="Vírgula 2 2 2 2 3 2 2 4" xfId="4017" xr:uid="{258FE497-369A-41FC-AD08-0113FA957D71}"/>
    <cellStyle name="Vírgula 2 2 2 2 3 2 2 4 2" xfId="11649" xr:uid="{5E94B051-37C7-4105-BDED-C102CBCA0094}"/>
    <cellStyle name="Vírgula 2 2 2 2 3 2 2 4 2 2" xfId="26954" xr:uid="{01F37F61-5799-489F-8073-7FEE9289299E}"/>
    <cellStyle name="Vírgula 2 2 2 2 3 2 2 4 3" xfId="19332" xr:uid="{24B65FE6-E322-4DFF-AD16-D01CDEA709AD}"/>
    <cellStyle name="Vírgula 2 2 2 2 3 2 2 5" xfId="1441" xr:uid="{3B97FA1F-19D7-4D76-B450-99EA07B5CFE6}"/>
    <cellStyle name="Vírgula 2 2 2 2 3 2 2 5 2" xfId="9073" xr:uid="{6F923EAF-A1EF-49F7-9EB6-EA955F88DA0D}"/>
    <cellStyle name="Vírgula 2 2 2 2 3 2 2 5 2 2" xfId="24378" xr:uid="{A3FFF5B7-208A-4597-B135-E6788D081EA0}"/>
    <cellStyle name="Vírgula 2 2 2 2 3 2 2 5 3" xfId="16756" xr:uid="{F82E79ED-DC1A-4350-96D1-6AB16C153082}"/>
    <cellStyle name="Vírgula 2 2 2 2 3 2 2 6" xfId="8424" xr:uid="{03F23EC4-9BD4-480C-969E-2832AB4AD8B8}"/>
    <cellStyle name="Vírgula 2 2 2 2 3 2 2 6 2" xfId="23729" xr:uid="{F330B1DC-1A60-468A-A0DD-9A5668B51A3D}"/>
    <cellStyle name="Vírgula 2 2 2 2 3 2 2 7" xfId="16107" xr:uid="{DC63F4C8-2281-49F5-B56E-3E81F7C648C3}"/>
    <cellStyle name="Vírgula 2 2 2 2 3 2 3" xfId="2404" xr:uid="{5DCE7A62-C4A8-4CF6-82C5-3566CDBC91D2}"/>
    <cellStyle name="Vírgula 2 2 2 2 3 2 3 2" xfId="3372" xr:uid="{C8D224BB-EE4F-4BCB-9A8C-7AC326A98716}"/>
    <cellStyle name="Vírgula 2 2 2 2 3 2 3 2 2" xfId="11004" xr:uid="{C2CF4210-CCD9-4BF1-B5C4-DCA58760A7BF}"/>
    <cellStyle name="Vírgula 2 2 2 2 3 2 3 2 2 2" xfId="26309" xr:uid="{AB969FAC-ED11-4799-BB35-A2C7BA47AE83}"/>
    <cellStyle name="Vírgula 2 2 2 2 3 2 3 2 3" xfId="18687" xr:uid="{C1CB898D-917E-45D9-911C-AE1FBA6CE74F}"/>
    <cellStyle name="Vírgula 2 2 2 2 3 2 3 3" xfId="4340" xr:uid="{0C653DDA-7FD1-4AA7-8FFF-4E9CABD7ACB4}"/>
    <cellStyle name="Vírgula 2 2 2 2 3 2 3 3 2" xfId="11972" xr:uid="{B0ADB90D-A70E-4135-8F96-7527773EB1F0}"/>
    <cellStyle name="Vírgula 2 2 2 2 3 2 3 3 2 2" xfId="27277" xr:uid="{46E62DD2-68D2-4C11-8784-332141EEF071}"/>
    <cellStyle name="Vírgula 2 2 2 2 3 2 3 3 3" xfId="19655" xr:uid="{6BE2358C-30C7-45B3-9A1E-F0F8D333B990}"/>
    <cellStyle name="Vírgula 2 2 2 2 3 2 3 4" xfId="10036" xr:uid="{28CB6A44-77CD-4170-9998-89A9C9F0739F}"/>
    <cellStyle name="Vírgula 2 2 2 2 3 2 3 4 2" xfId="25341" xr:uid="{3D2E5233-2047-4D94-A123-B3B357D11B2D}"/>
    <cellStyle name="Vírgula 2 2 2 2 3 2 3 5" xfId="17719" xr:uid="{FA323E6C-F345-4293-AB9B-7B5BFCD98656}"/>
    <cellStyle name="Vírgula 2 2 2 2 3 2 4" xfId="1764" xr:uid="{2DFD7172-B451-4668-BF05-88DED3F2746B}"/>
    <cellStyle name="Vírgula 2 2 2 2 3 2 4 2" xfId="9396" xr:uid="{C31868BC-3406-4B41-AB36-33E00E97300C}"/>
    <cellStyle name="Vírgula 2 2 2 2 3 2 4 2 2" xfId="24701" xr:uid="{8EE9A9CF-9E76-46B3-894A-BF1514CA5BC6}"/>
    <cellStyle name="Vírgula 2 2 2 2 3 2 4 3" xfId="17079" xr:uid="{A3C016C7-1C3B-491C-9B58-6786EE9E2E3C}"/>
    <cellStyle name="Vírgula 2 2 2 2 3 2 5" xfId="2725" xr:uid="{4B8DCFDA-B0B2-4163-8B2B-6C818FDED0A7}"/>
    <cellStyle name="Vírgula 2 2 2 2 3 2 5 2" xfId="10357" xr:uid="{CB95F7D6-DC65-4602-A230-27D96D6FB351}"/>
    <cellStyle name="Vírgula 2 2 2 2 3 2 5 2 2" xfId="25662" xr:uid="{59AC8E8E-A5A2-44C5-9938-BFB0781C7701}"/>
    <cellStyle name="Vírgula 2 2 2 2 3 2 5 3" xfId="18040" xr:uid="{C40C499B-41B4-48E4-A7BC-0EA3EAC08744}"/>
    <cellStyle name="Vírgula 2 2 2 2 3 2 6" xfId="3693" xr:uid="{4002AC52-B2FC-4FCA-88B4-3901376E2FFB}"/>
    <cellStyle name="Vírgula 2 2 2 2 3 2 6 2" xfId="11325" xr:uid="{2BBA5884-B74A-4968-9DC6-D59279076F42}"/>
    <cellStyle name="Vírgula 2 2 2 2 3 2 6 2 2" xfId="26630" xr:uid="{C48799B0-BB9D-4789-8420-617678207657}"/>
    <cellStyle name="Vírgula 2 2 2 2 3 2 6 3" xfId="19008" xr:uid="{D587AF74-A857-4F73-A1F8-66C35A6A1D71}"/>
    <cellStyle name="Vírgula 2 2 2 2 3 2 7" xfId="1117" xr:uid="{EB10E0C2-4B63-424F-91B5-43C283815DE8}"/>
    <cellStyle name="Vírgula 2 2 2 2 3 2 7 2" xfId="8749" xr:uid="{E4DD6E54-E6E9-4B4A-A7DA-A312888F0DCE}"/>
    <cellStyle name="Vírgula 2 2 2 2 3 2 7 2 2" xfId="24054" xr:uid="{D42D86C7-3F44-4329-B5C9-FCC409092A62}"/>
    <cellStyle name="Vírgula 2 2 2 2 3 2 7 3" xfId="16432" xr:uid="{66AD24B8-EDF1-455D-8221-B3FE321E02EF}"/>
    <cellStyle name="Vírgula 2 2 2 2 3 2 8" xfId="8100" xr:uid="{A484419C-2739-45E6-B544-9A66BFE8F013}"/>
    <cellStyle name="Vírgula 2 2 2 2 3 2 8 2" xfId="23405" xr:uid="{F0C63714-5BA1-4F06-AB1A-B67209E3B093}"/>
    <cellStyle name="Vírgula 2 2 2 2 3 2 9" xfId="15783" xr:uid="{CAFBAA58-1462-4229-998D-00CBFF1ADDE8}"/>
    <cellStyle name="Vírgula 2 2 2 2 3 3" xfId="671" xr:uid="{BE705223-B0B2-4C7F-A153-C978FE2AE1D7}"/>
    <cellStyle name="Vírgula 2 2 2 2 3 3 2" xfId="1964" xr:uid="{45A1D99A-BD7E-43CB-BF4B-EA146190B368}"/>
    <cellStyle name="Vírgula 2 2 2 2 3 3 2 2" xfId="9596" xr:uid="{7A7C79D8-7C44-402D-926C-0D9412D9A5F0}"/>
    <cellStyle name="Vírgula 2 2 2 2 3 3 2 2 2" xfId="24901" xr:uid="{9FA9435E-38BF-45A9-8289-A70039979FA8}"/>
    <cellStyle name="Vírgula 2 2 2 2 3 3 2 3" xfId="17279" xr:uid="{9A184BE8-E19C-4CB4-952B-F7AD86135B07}"/>
    <cellStyle name="Vírgula 2 2 2 2 3 3 3" xfId="2928" xr:uid="{CB7A0782-5919-4D0F-9FC9-4FAECC9673D5}"/>
    <cellStyle name="Vírgula 2 2 2 2 3 3 3 2" xfId="10560" xr:uid="{5FB939EC-DDC7-4530-8A70-B7C2CD711301}"/>
    <cellStyle name="Vírgula 2 2 2 2 3 3 3 2 2" xfId="25865" xr:uid="{BF2F759C-8469-457B-B183-578CEB9444F2}"/>
    <cellStyle name="Vírgula 2 2 2 2 3 3 3 3" xfId="18243" xr:uid="{D8638473-9EC6-4024-B140-5801B2CBFEE7}"/>
    <cellStyle name="Vírgula 2 2 2 2 3 3 4" xfId="3896" xr:uid="{E1CB7F8C-EF67-4B8C-BA14-A7FC027DE1C7}"/>
    <cellStyle name="Vírgula 2 2 2 2 3 3 4 2" xfId="11528" xr:uid="{CFB93FA0-18D3-48DD-B547-0BD9E321F6F9}"/>
    <cellStyle name="Vírgula 2 2 2 2 3 3 4 2 2" xfId="26833" xr:uid="{300BC0EA-6863-469E-92E1-5B8451BCB6A7}"/>
    <cellStyle name="Vírgula 2 2 2 2 3 3 4 3" xfId="19211" xr:uid="{91DF95BE-56CF-4976-A06B-2F91CB7FD044}"/>
    <cellStyle name="Vírgula 2 2 2 2 3 3 5" xfId="1320" xr:uid="{1BC2FEEF-4B66-4767-BC22-45B32190D174}"/>
    <cellStyle name="Vírgula 2 2 2 2 3 3 5 2" xfId="8952" xr:uid="{A34AF886-B65E-4C59-BD22-CB06BFB029BF}"/>
    <cellStyle name="Vírgula 2 2 2 2 3 3 5 2 2" xfId="24257" xr:uid="{F1452312-A81F-46FF-91B4-1DC5239C2EC1}"/>
    <cellStyle name="Vírgula 2 2 2 2 3 3 5 3" xfId="16635" xr:uid="{3789A438-8331-4D6C-9C88-80ADDC997325}"/>
    <cellStyle name="Vírgula 2 2 2 2 3 3 6" xfId="8303" xr:uid="{2A09747E-D3EF-4FDF-817C-9B46FF2A633A}"/>
    <cellStyle name="Vírgula 2 2 2 2 3 3 6 2" xfId="23608" xr:uid="{F247FC32-2FB6-41F0-9A42-759DEC905D1F}"/>
    <cellStyle name="Vírgula 2 2 2 2 3 3 7" xfId="15986" xr:uid="{DB6A3F99-1428-4F54-BE89-AE31304896AC}"/>
    <cellStyle name="Vírgula 2 2 2 2 3 4" xfId="2284" xr:uid="{EC66A4D3-7356-4EFC-92E4-6813A8879992}"/>
    <cellStyle name="Vírgula 2 2 2 2 3 4 2" xfId="3252" xr:uid="{555E5C41-8235-4212-814A-597085226AE5}"/>
    <cellStyle name="Vírgula 2 2 2 2 3 4 2 2" xfId="10884" xr:uid="{E74513DC-3349-4513-85A4-6DC4833B8482}"/>
    <cellStyle name="Vírgula 2 2 2 2 3 4 2 2 2" xfId="26189" xr:uid="{AB6F0CD3-D37B-43ED-9C2E-5EB4B6394A7F}"/>
    <cellStyle name="Vírgula 2 2 2 2 3 4 2 3" xfId="18567" xr:uid="{A046EC68-BB56-47B4-8731-9473721AE68A}"/>
    <cellStyle name="Vírgula 2 2 2 2 3 4 3" xfId="4220" xr:uid="{D6F307B6-5314-4ECA-84DC-B96DFAE57652}"/>
    <cellStyle name="Vírgula 2 2 2 2 3 4 3 2" xfId="11852" xr:uid="{B72D1065-25D6-4167-B4C0-7271AE6833D1}"/>
    <cellStyle name="Vírgula 2 2 2 2 3 4 3 2 2" xfId="27157" xr:uid="{7F61B3A7-8FF0-4731-B31F-685C36641AB5}"/>
    <cellStyle name="Vírgula 2 2 2 2 3 4 3 3" xfId="19535" xr:uid="{38A4127D-2834-4EE7-B214-FF35FF627266}"/>
    <cellStyle name="Vírgula 2 2 2 2 3 4 4" xfId="9916" xr:uid="{A175C79B-16FF-4682-B27D-DF7481061381}"/>
    <cellStyle name="Vírgula 2 2 2 2 3 4 4 2" xfId="25221" xr:uid="{68FA3E76-ED51-4F69-A99B-3AA18D140713}"/>
    <cellStyle name="Vírgula 2 2 2 2 3 4 5" xfId="17599" xr:uid="{2607B4D6-8E23-4A5C-8690-BE81244FA877}"/>
    <cellStyle name="Vírgula 2 2 2 2 3 5" xfId="1644" xr:uid="{3E60ADDE-085B-4BCE-909C-52D44FB1646A}"/>
    <cellStyle name="Vírgula 2 2 2 2 3 5 2" xfId="9276" xr:uid="{C204D8A7-9A10-4670-8A19-FEAD74FB6914}"/>
    <cellStyle name="Vírgula 2 2 2 2 3 5 2 2" xfId="24581" xr:uid="{832D70E0-F97E-4C72-847A-BF3EAF9389A7}"/>
    <cellStyle name="Vírgula 2 2 2 2 3 5 3" xfId="16959" xr:uid="{E0D61554-0109-4A13-9C7B-0372FD9B2D3F}"/>
    <cellStyle name="Vírgula 2 2 2 2 3 6" xfId="2604" xr:uid="{7D09AD80-0F69-4927-B017-331A81B82BAA}"/>
    <cellStyle name="Vírgula 2 2 2 2 3 6 2" xfId="10236" xr:uid="{664471EA-9EFA-4731-B44B-609212EE2711}"/>
    <cellStyle name="Vírgula 2 2 2 2 3 6 2 2" xfId="25541" xr:uid="{4528A5A2-3B8F-4ADC-8C53-6A93AD23809A}"/>
    <cellStyle name="Vírgula 2 2 2 2 3 6 3" xfId="17919" xr:uid="{C26C30D8-8CB3-4EC1-B106-C8B1831C528F}"/>
    <cellStyle name="Vírgula 2 2 2 2 3 7" xfId="3572" xr:uid="{85B5BEA9-A942-475E-AB2E-AE0C822B1EAB}"/>
    <cellStyle name="Vírgula 2 2 2 2 3 7 2" xfId="11204" xr:uid="{FE5D463D-479B-4CF1-A918-D16ACECEF1E4}"/>
    <cellStyle name="Vírgula 2 2 2 2 3 7 2 2" xfId="26509" xr:uid="{FC371617-6235-4364-BFC1-2F8921C0E15B}"/>
    <cellStyle name="Vírgula 2 2 2 2 3 7 3" xfId="18887" xr:uid="{48CA8BC5-7958-4739-9CAC-5E130FB1361F}"/>
    <cellStyle name="Vírgula 2 2 2 2 3 8" xfId="996" xr:uid="{2BBD22F6-11E0-45A7-B9F1-00A50965BADE}"/>
    <cellStyle name="Vírgula 2 2 2 2 3 8 2" xfId="8628" xr:uid="{972D038C-17CD-4864-B36D-8C227EEC82D0}"/>
    <cellStyle name="Vírgula 2 2 2 2 3 8 2 2" xfId="23933" xr:uid="{E9008776-F683-4F36-8D31-EECFBFA04967}"/>
    <cellStyle name="Vírgula 2 2 2 2 3 8 3" xfId="16311" xr:uid="{2CF19B24-5586-42CE-950D-6122CEAE076B}"/>
    <cellStyle name="Vírgula 2 2 2 2 3 9" xfId="7979" xr:uid="{1F0A9671-D4EC-449D-92AB-38545CCA321B}"/>
    <cellStyle name="Vírgula 2 2 2 2 3 9 2" xfId="23284" xr:uid="{C82D3F3D-E2F0-44B8-8A84-7111219BBE0B}"/>
    <cellStyle name="Vírgula 2 2 2 2 4" xfId="307" xr:uid="{4CE39CC1-D95D-42CE-A9FC-37866503556C}"/>
    <cellStyle name="Vírgula 2 2 2 2 4 2" xfId="631" xr:uid="{BBAC8F10-8E9C-4022-A86C-3B6E10439538}"/>
    <cellStyle name="Vírgula 2 2 2 2 4 2 2" xfId="1924" xr:uid="{43760F02-568D-4FF6-AD89-1FC53D3073B0}"/>
    <cellStyle name="Vírgula 2 2 2 2 4 2 2 2" xfId="9556" xr:uid="{6E58E085-E855-475A-89CD-34716C26EF50}"/>
    <cellStyle name="Vírgula 2 2 2 2 4 2 2 2 2" xfId="24861" xr:uid="{C6BD54D3-5A02-408E-81F8-54AE9FA10C75}"/>
    <cellStyle name="Vírgula 2 2 2 2 4 2 2 3" xfId="17239" xr:uid="{BF715529-A3BD-40B1-A806-373EE0306C7E}"/>
    <cellStyle name="Vírgula 2 2 2 2 4 2 3" xfId="2888" xr:uid="{2DD28ADE-6DAC-4834-A4AA-B6169996251E}"/>
    <cellStyle name="Vírgula 2 2 2 2 4 2 3 2" xfId="10520" xr:uid="{BEF46CC2-9817-4025-AD17-306E4148757E}"/>
    <cellStyle name="Vírgula 2 2 2 2 4 2 3 2 2" xfId="25825" xr:uid="{9457C027-B52A-4EFA-8E6F-8A452727DC3E}"/>
    <cellStyle name="Vírgula 2 2 2 2 4 2 3 3" xfId="18203" xr:uid="{AB9246F7-E4DE-473B-A2FE-10DA9393D4C6}"/>
    <cellStyle name="Vírgula 2 2 2 2 4 2 4" xfId="3856" xr:uid="{2C054D75-114C-419C-8BFD-A3EBE3A0CE26}"/>
    <cellStyle name="Vírgula 2 2 2 2 4 2 4 2" xfId="11488" xr:uid="{21247418-1195-4B15-9A8F-2CE55176FD06}"/>
    <cellStyle name="Vírgula 2 2 2 2 4 2 4 2 2" xfId="26793" xr:uid="{0B6E814B-5F97-40E8-9A9B-EBA6F0F159CD}"/>
    <cellStyle name="Vírgula 2 2 2 2 4 2 4 3" xfId="19171" xr:uid="{801ED911-71FA-4C1F-BD50-7C66740C4F1C}"/>
    <cellStyle name="Vírgula 2 2 2 2 4 2 5" xfId="1280" xr:uid="{EFDF1F37-5021-4A7E-A2C9-62273621E4F9}"/>
    <cellStyle name="Vírgula 2 2 2 2 4 2 5 2" xfId="8912" xr:uid="{A02B1F1C-3B80-4C16-BAD1-C69482B311C9}"/>
    <cellStyle name="Vírgula 2 2 2 2 4 2 5 2 2" xfId="24217" xr:uid="{7325EF56-BF51-4A54-94C1-0A009DC44A5D}"/>
    <cellStyle name="Vírgula 2 2 2 2 4 2 5 3" xfId="16595" xr:uid="{6CF89213-725B-4A9C-A257-DD8DBD314ED9}"/>
    <cellStyle name="Vírgula 2 2 2 2 4 2 6" xfId="8263" xr:uid="{3C0379D9-FDF7-4662-92E4-49E5B7410B74}"/>
    <cellStyle name="Vírgula 2 2 2 2 4 2 6 2" xfId="23568" xr:uid="{9CE1C965-E8B5-4E7A-B6C4-740554B27835}"/>
    <cellStyle name="Vírgula 2 2 2 2 4 2 7" xfId="15946" xr:uid="{194003B6-0B04-4E9D-B132-3AA4BD69DF85}"/>
    <cellStyle name="Vírgula 2 2 2 2 4 3" xfId="2244" xr:uid="{138E47C8-2CBA-4C6E-90AC-A37C79848C1D}"/>
    <cellStyle name="Vírgula 2 2 2 2 4 3 2" xfId="3212" xr:uid="{F9C60808-F053-4AA0-8F42-A5750B2943E8}"/>
    <cellStyle name="Vírgula 2 2 2 2 4 3 2 2" xfId="10844" xr:uid="{DE5F601A-01F0-4310-9688-A7EF8A1DEDDB}"/>
    <cellStyle name="Vírgula 2 2 2 2 4 3 2 2 2" xfId="26149" xr:uid="{91D75CD4-40F6-40B7-AC6B-B12C3E10241E}"/>
    <cellStyle name="Vírgula 2 2 2 2 4 3 2 3" xfId="18527" xr:uid="{39394E7B-1EE9-4DFA-A13D-3FF9E4DAF565}"/>
    <cellStyle name="Vírgula 2 2 2 2 4 3 3" xfId="4180" xr:uid="{C03FE4A0-DE9D-458B-9725-80F1DE4B28B4}"/>
    <cellStyle name="Vírgula 2 2 2 2 4 3 3 2" xfId="11812" xr:uid="{24A15E89-52DB-417A-B57D-7B50B92D2A2B}"/>
    <cellStyle name="Vírgula 2 2 2 2 4 3 3 2 2" xfId="27117" xr:uid="{1DD42E55-1F75-4C49-9D8E-04387D7AF49D}"/>
    <cellStyle name="Vírgula 2 2 2 2 4 3 3 3" xfId="19495" xr:uid="{24D6E1A0-0566-47B0-9D6B-139C426BF184}"/>
    <cellStyle name="Vírgula 2 2 2 2 4 3 4" xfId="9876" xr:uid="{15BBD083-4564-4FB0-915D-0AF173C18855}"/>
    <cellStyle name="Vírgula 2 2 2 2 4 3 4 2" xfId="25181" xr:uid="{E0DE64B1-2099-4627-B374-3672D3720F20}"/>
    <cellStyle name="Vírgula 2 2 2 2 4 3 5" xfId="17559" xr:uid="{298588AD-17BD-4D55-B86B-BBC336C507A0}"/>
    <cellStyle name="Vírgula 2 2 2 2 4 4" xfId="1604" xr:uid="{09432726-F6E0-4FC3-862B-D8099A8FEBFC}"/>
    <cellStyle name="Vírgula 2 2 2 2 4 4 2" xfId="9236" xr:uid="{E7CB37CE-8A58-4A5B-84C2-B9285FE8E0C7}"/>
    <cellStyle name="Vírgula 2 2 2 2 4 4 2 2" xfId="24541" xr:uid="{3A917AFD-3495-4E2B-91AB-C8A65F84DE00}"/>
    <cellStyle name="Vírgula 2 2 2 2 4 4 3" xfId="16919" xr:uid="{B83088D4-5E8A-4DC8-A54E-E21F3CA604BB}"/>
    <cellStyle name="Vírgula 2 2 2 2 4 5" xfId="2564" xr:uid="{9745C853-B465-4E9F-910D-1604F45D19B0}"/>
    <cellStyle name="Vírgula 2 2 2 2 4 5 2" xfId="10196" xr:uid="{F92AA4D9-4E7A-4911-ACC4-71C49C6351FF}"/>
    <cellStyle name="Vírgula 2 2 2 2 4 5 2 2" xfId="25501" xr:uid="{99F2BCE3-76BF-4F6F-984C-86066A0D125A}"/>
    <cellStyle name="Vírgula 2 2 2 2 4 5 3" xfId="17879" xr:uid="{D8DE5D39-22D0-4F52-ABF6-A03F2EDCA929}"/>
    <cellStyle name="Vírgula 2 2 2 2 4 6" xfId="3532" xr:uid="{07373D5D-F911-4276-BD81-82AB5B16FDAB}"/>
    <cellStyle name="Vírgula 2 2 2 2 4 6 2" xfId="11164" xr:uid="{FBE601B5-6559-4117-A4C3-24E01926DB75}"/>
    <cellStyle name="Vírgula 2 2 2 2 4 6 2 2" xfId="26469" xr:uid="{F521EF20-B4B0-4705-96C6-F46F991068FB}"/>
    <cellStyle name="Vírgula 2 2 2 2 4 6 3" xfId="18847" xr:uid="{D7E8DF30-E7BC-43C6-8ECB-233E058B66C9}"/>
    <cellStyle name="Vírgula 2 2 2 2 4 7" xfId="956" xr:uid="{945A2CCB-EC7C-41B5-9F00-0D329B39AA9F}"/>
    <cellStyle name="Vírgula 2 2 2 2 4 7 2" xfId="8588" xr:uid="{F72BFB2B-1CBD-4B97-81CB-86CD4F75021D}"/>
    <cellStyle name="Vírgula 2 2 2 2 4 7 2 2" xfId="23893" xr:uid="{01A72A36-4827-4833-B8E5-D7F8E133EE27}"/>
    <cellStyle name="Vírgula 2 2 2 2 4 7 3" xfId="16271" xr:uid="{472E9F5D-EFAA-40AC-B318-F1257B4AD4DF}"/>
    <cellStyle name="Vírgula 2 2 2 2 4 8" xfId="7939" xr:uid="{78305B10-335E-437E-AAFE-67BEC6AE0718}"/>
    <cellStyle name="Vírgula 2 2 2 2 4 8 2" xfId="23244" xr:uid="{2BC9F6C8-E0B6-4A70-AE25-94963CDAE6E5}"/>
    <cellStyle name="Vírgula 2 2 2 2 4 9" xfId="15622" xr:uid="{98A4E1F8-24A8-41F1-9A45-B2BC01C974B0}"/>
    <cellStyle name="Vírgula 2 2 2 2 5" xfId="387" xr:uid="{806ACCF7-5969-4B0E-A550-3F90586CF54E}"/>
    <cellStyle name="Vírgula 2 2 2 2 5 2" xfId="711" xr:uid="{A261B324-6F47-4EDF-8C89-3DD1AE99337E}"/>
    <cellStyle name="Vírgula 2 2 2 2 5 2 2" xfId="2004" xr:uid="{DEA77F60-4F96-4CF8-A64A-6ACA3AC9DE14}"/>
    <cellStyle name="Vírgula 2 2 2 2 5 2 2 2" xfId="9636" xr:uid="{A9EFF777-CCBA-4EDE-BD78-0CB4D8EC094B}"/>
    <cellStyle name="Vírgula 2 2 2 2 5 2 2 2 2" xfId="24941" xr:uid="{55B5193B-3EA6-4DAA-B4D4-BDCFCDCE138E}"/>
    <cellStyle name="Vírgula 2 2 2 2 5 2 2 3" xfId="17319" xr:uid="{A7B146F0-6FDD-4FCD-BC16-CB603DA0E704}"/>
    <cellStyle name="Vírgula 2 2 2 2 5 2 3" xfId="2968" xr:uid="{C81F83D0-ABA3-45D7-9706-FA05C1DE207C}"/>
    <cellStyle name="Vírgula 2 2 2 2 5 2 3 2" xfId="10600" xr:uid="{BB59A215-0F84-4AC1-85A7-7986E07916D0}"/>
    <cellStyle name="Vírgula 2 2 2 2 5 2 3 2 2" xfId="25905" xr:uid="{6BD3EA4F-BEC1-4B1C-845F-4C8754E39732}"/>
    <cellStyle name="Vírgula 2 2 2 2 5 2 3 3" xfId="18283" xr:uid="{8BA65C1C-658D-40FF-BCF4-B9CF069BD6F6}"/>
    <cellStyle name="Vírgula 2 2 2 2 5 2 4" xfId="3936" xr:uid="{00896A57-93F9-425B-8947-8B842C928A40}"/>
    <cellStyle name="Vírgula 2 2 2 2 5 2 4 2" xfId="11568" xr:uid="{FBF1D3CE-2F67-404A-8CA9-F47D49BF91AC}"/>
    <cellStyle name="Vírgula 2 2 2 2 5 2 4 2 2" xfId="26873" xr:uid="{CBB32124-2553-4E6D-86C6-9EB0F35C5B15}"/>
    <cellStyle name="Vírgula 2 2 2 2 5 2 4 3" xfId="19251" xr:uid="{2FA25138-FF63-4BAA-B8BF-840FA98ED562}"/>
    <cellStyle name="Vírgula 2 2 2 2 5 2 5" xfId="1360" xr:uid="{A148E37D-1AF7-441D-B443-A0ECEF6AFDE3}"/>
    <cellStyle name="Vírgula 2 2 2 2 5 2 5 2" xfId="8992" xr:uid="{008854A7-4780-4DC0-BD4A-82B0760C520E}"/>
    <cellStyle name="Vírgula 2 2 2 2 5 2 5 2 2" xfId="24297" xr:uid="{FE157C0C-4F93-4FF2-A649-402C0D8A558B}"/>
    <cellStyle name="Vírgula 2 2 2 2 5 2 5 3" xfId="16675" xr:uid="{222A484B-9A71-49A2-ACAF-FE16417F9DDB}"/>
    <cellStyle name="Vírgula 2 2 2 2 5 2 6" xfId="8343" xr:uid="{85F4DC47-3DC0-4A55-ACD6-3E19652360D1}"/>
    <cellStyle name="Vírgula 2 2 2 2 5 2 6 2" xfId="23648" xr:uid="{EDFC0EEB-DF0F-4B79-8027-14ED1D3571EA}"/>
    <cellStyle name="Vírgula 2 2 2 2 5 2 7" xfId="16026" xr:uid="{02F27847-2F2C-407E-B4B0-B915B9EDA708}"/>
    <cellStyle name="Vírgula 2 2 2 2 5 3" xfId="2324" xr:uid="{CE1C93A2-6584-4EC2-A081-1D14FE7FF39A}"/>
    <cellStyle name="Vírgula 2 2 2 2 5 3 2" xfId="3292" xr:uid="{322F1093-30AC-485C-A829-D4A3C8E59630}"/>
    <cellStyle name="Vírgula 2 2 2 2 5 3 2 2" xfId="10924" xr:uid="{DB255887-D61E-47E2-83C9-88601F224EFB}"/>
    <cellStyle name="Vírgula 2 2 2 2 5 3 2 2 2" xfId="26229" xr:uid="{DD1E60DA-935F-469D-9E2C-05C7805B5D84}"/>
    <cellStyle name="Vírgula 2 2 2 2 5 3 2 3" xfId="18607" xr:uid="{CECDFEA1-6731-4697-98CD-8A6D945AC992}"/>
    <cellStyle name="Vírgula 2 2 2 2 5 3 3" xfId="4260" xr:uid="{61967B35-3CFE-4543-B4A2-998057BC9CA4}"/>
    <cellStyle name="Vírgula 2 2 2 2 5 3 3 2" xfId="11892" xr:uid="{E4F523D2-5E2E-49B4-9395-48E35D96BF64}"/>
    <cellStyle name="Vírgula 2 2 2 2 5 3 3 2 2" xfId="27197" xr:uid="{4BE238EC-3064-4647-8D6A-52D73717DF1B}"/>
    <cellStyle name="Vírgula 2 2 2 2 5 3 3 3" xfId="19575" xr:uid="{2E5EFD4D-5FF8-48E7-A283-95E24F02289C}"/>
    <cellStyle name="Vírgula 2 2 2 2 5 3 4" xfId="9956" xr:uid="{9F49E3B6-0017-46BC-B9D0-979A8A048F87}"/>
    <cellStyle name="Vírgula 2 2 2 2 5 3 4 2" xfId="25261" xr:uid="{7B8BED74-57D7-4C57-BB45-C52B8BB211E4}"/>
    <cellStyle name="Vírgula 2 2 2 2 5 3 5" xfId="17639" xr:uid="{9DFCF9F7-8A5A-48FD-899C-8878101BF29D}"/>
    <cellStyle name="Vírgula 2 2 2 2 5 4" xfId="1684" xr:uid="{FA600BD8-11B2-41D7-870F-C0A5DDF8B974}"/>
    <cellStyle name="Vírgula 2 2 2 2 5 4 2" xfId="9316" xr:uid="{2B2A053B-CE36-4913-8034-D2A0FAFC75A9}"/>
    <cellStyle name="Vírgula 2 2 2 2 5 4 2 2" xfId="24621" xr:uid="{E9FCEB7E-6677-471B-9729-A08DAF2902BA}"/>
    <cellStyle name="Vírgula 2 2 2 2 5 4 3" xfId="16999" xr:uid="{E22CF9B8-FEB7-47E0-BEA0-516E3587CB52}"/>
    <cellStyle name="Vírgula 2 2 2 2 5 5" xfId="2644" xr:uid="{7851EE7B-1204-4BB9-BC2B-C482F0CB33DB}"/>
    <cellStyle name="Vírgula 2 2 2 2 5 5 2" xfId="10276" xr:uid="{539FF58F-F739-492E-99F1-ED95DB32C3D8}"/>
    <cellStyle name="Vírgula 2 2 2 2 5 5 2 2" xfId="25581" xr:uid="{7E41D11C-1890-42B6-BAD3-05B826E5D2E7}"/>
    <cellStyle name="Vírgula 2 2 2 2 5 5 3" xfId="17959" xr:uid="{BDC7581F-D77B-4772-851F-0351947AEB02}"/>
    <cellStyle name="Vírgula 2 2 2 2 5 6" xfId="3612" xr:uid="{EC6E7EAE-37BA-4E5E-9B47-78B5E5BE8665}"/>
    <cellStyle name="Vírgula 2 2 2 2 5 6 2" xfId="11244" xr:uid="{24883B72-C617-48FC-BA44-F85FB2322103}"/>
    <cellStyle name="Vírgula 2 2 2 2 5 6 2 2" xfId="26549" xr:uid="{A319F191-1C20-4DDF-83FA-1266778DFC0B}"/>
    <cellStyle name="Vírgula 2 2 2 2 5 6 3" xfId="18927" xr:uid="{7808CF23-0FE8-4C52-84D6-1747F54DB16A}"/>
    <cellStyle name="Vírgula 2 2 2 2 5 7" xfId="1036" xr:uid="{ED9638AA-73FD-47D6-BB09-E84C801D83A5}"/>
    <cellStyle name="Vírgula 2 2 2 2 5 7 2" xfId="8668" xr:uid="{173882DC-3E01-4E90-B63D-F61CF9779CE0}"/>
    <cellStyle name="Vírgula 2 2 2 2 5 7 2 2" xfId="23973" xr:uid="{FA062666-2C0A-42B3-9A20-68A3078B8ADD}"/>
    <cellStyle name="Vírgula 2 2 2 2 5 7 3" xfId="16351" xr:uid="{02F958F4-A938-4A95-B29A-848013902980}"/>
    <cellStyle name="Vírgula 2 2 2 2 5 8" xfId="8019" xr:uid="{E77A2208-36CF-4830-93D1-11A8008A9786}"/>
    <cellStyle name="Vírgula 2 2 2 2 5 8 2" xfId="23324" xr:uid="{6CD0654D-5C3A-4ACD-8B73-075DFBCEF5C1}"/>
    <cellStyle name="Vírgula 2 2 2 2 5 9" xfId="15702" xr:uid="{3928615E-3E95-428B-BC3A-BDEC142929B6}"/>
    <cellStyle name="Vírgula 2 2 2 2 6" xfId="267" xr:uid="{12697C40-0389-47E8-AE13-0675D2BA2F88}"/>
    <cellStyle name="Vírgula 2 2 2 2 6 2" xfId="591" xr:uid="{F36EB5DF-ECA5-42EC-AAB2-C4F21B2C36A2}"/>
    <cellStyle name="Vírgula 2 2 2 2 6 2 2" xfId="1884" xr:uid="{13FCB75D-4A31-4B8B-8DB2-1F0BCCB1B792}"/>
    <cellStyle name="Vírgula 2 2 2 2 6 2 2 2" xfId="9516" xr:uid="{A2A3DF7C-E519-4E7C-A845-DB8003DF952E}"/>
    <cellStyle name="Vírgula 2 2 2 2 6 2 2 2 2" xfId="24821" xr:uid="{10CBCE92-9DB9-4EB5-9AEA-644F154F9B25}"/>
    <cellStyle name="Vírgula 2 2 2 2 6 2 2 3" xfId="17199" xr:uid="{655A02C9-37D9-43AC-BC44-2D16FA2B022D}"/>
    <cellStyle name="Vírgula 2 2 2 2 6 2 3" xfId="2848" xr:uid="{F6ABE5BD-33A7-4B9E-9AB9-2929F9C2DC27}"/>
    <cellStyle name="Vírgula 2 2 2 2 6 2 3 2" xfId="10480" xr:uid="{FDC88D28-6011-48D1-856C-5C8E2E9AA189}"/>
    <cellStyle name="Vírgula 2 2 2 2 6 2 3 2 2" xfId="25785" xr:uid="{1728239C-18ED-44C5-A3E0-EF2094F2CEAE}"/>
    <cellStyle name="Vírgula 2 2 2 2 6 2 3 3" xfId="18163" xr:uid="{E9BC2593-AFF6-4B75-B6C4-78E9934C8B27}"/>
    <cellStyle name="Vírgula 2 2 2 2 6 2 4" xfId="3816" xr:uid="{B76A488E-B2C8-48B9-B300-FBDD00737567}"/>
    <cellStyle name="Vírgula 2 2 2 2 6 2 4 2" xfId="11448" xr:uid="{FCF1E4E0-2B23-428B-B325-617C1E27668D}"/>
    <cellStyle name="Vírgula 2 2 2 2 6 2 4 2 2" xfId="26753" xr:uid="{761D29F2-F2EA-4A0E-9018-151D17C38349}"/>
    <cellStyle name="Vírgula 2 2 2 2 6 2 4 3" xfId="19131" xr:uid="{0AFCF58E-2DC2-4EC1-8A49-4F829BB81971}"/>
    <cellStyle name="Vírgula 2 2 2 2 6 2 5" xfId="1240" xr:uid="{CE17D9C1-BF67-43A8-97F8-04CACC7419EF}"/>
    <cellStyle name="Vírgula 2 2 2 2 6 2 5 2" xfId="8872" xr:uid="{DE06FE7B-2F10-4FDF-BBE1-25F7265B08F6}"/>
    <cellStyle name="Vírgula 2 2 2 2 6 2 5 2 2" xfId="24177" xr:uid="{8A1C4550-7814-4509-B62C-285CE4B98E0F}"/>
    <cellStyle name="Vírgula 2 2 2 2 6 2 5 3" xfId="16555" xr:uid="{FF6F2CAB-0833-49F8-B04E-650CBF8B30FE}"/>
    <cellStyle name="Vírgula 2 2 2 2 6 2 6" xfId="8223" xr:uid="{EC941466-C791-4550-8D1D-8A786F883FF4}"/>
    <cellStyle name="Vírgula 2 2 2 2 6 2 6 2" xfId="23528" xr:uid="{ADDE2CF0-3433-4980-A81B-1A4AE1D9C2FE}"/>
    <cellStyle name="Vírgula 2 2 2 2 6 2 7" xfId="15906" xr:uid="{C84E7585-8615-40EE-A888-3E3003344F5B}"/>
    <cellStyle name="Vírgula 2 2 2 2 6 3" xfId="2204" xr:uid="{722A717B-C286-47FC-9717-4D161992B7D5}"/>
    <cellStyle name="Vírgula 2 2 2 2 6 3 2" xfId="3172" xr:uid="{CF414168-55BE-4871-B6B4-1BDD7655C933}"/>
    <cellStyle name="Vírgula 2 2 2 2 6 3 2 2" xfId="10804" xr:uid="{216E4CA4-1D49-4096-90F5-7382279974CC}"/>
    <cellStyle name="Vírgula 2 2 2 2 6 3 2 2 2" xfId="26109" xr:uid="{628F78ED-450B-43AB-AEB5-FABE0D425B75}"/>
    <cellStyle name="Vírgula 2 2 2 2 6 3 2 3" xfId="18487" xr:uid="{8507D68F-ADEF-45BD-91E0-DC4081AC3CC0}"/>
    <cellStyle name="Vírgula 2 2 2 2 6 3 3" xfId="4140" xr:uid="{47ED31D4-56BC-4A27-926D-EEB15508946F}"/>
    <cellStyle name="Vírgula 2 2 2 2 6 3 3 2" xfId="11772" xr:uid="{84E18C7F-B615-4B51-9F8F-79063716DD95}"/>
    <cellStyle name="Vírgula 2 2 2 2 6 3 3 2 2" xfId="27077" xr:uid="{8C6767A0-587F-4CD5-B5B2-69B5CCFF6C21}"/>
    <cellStyle name="Vírgula 2 2 2 2 6 3 3 3" xfId="19455" xr:uid="{164C5597-9B43-4E88-A473-E59763AAE5F3}"/>
    <cellStyle name="Vírgula 2 2 2 2 6 3 4" xfId="9836" xr:uid="{C20076AD-7300-46D6-96E6-B7B42E76FEA1}"/>
    <cellStyle name="Vírgula 2 2 2 2 6 3 4 2" xfId="25141" xr:uid="{8E66D13D-D5DE-44AB-AF02-BCE7A911A6FC}"/>
    <cellStyle name="Vírgula 2 2 2 2 6 3 5" xfId="17519" xr:uid="{E8A3535E-DB54-4CD2-AE92-B504B16E020C}"/>
    <cellStyle name="Vírgula 2 2 2 2 6 4" xfId="1564" xr:uid="{4C07D3CF-CDDD-4EBE-843F-2F4076E91099}"/>
    <cellStyle name="Vírgula 2 2 2 2 6 4 2" xfId="9196" xr:uid="{7FDE11E5-6D80-463F-8E49-4ECB46E57976}"/>
    <cellStyle name="Vírgula 2 2 2 2 6 4 2 2" xfId="24501" xr:uid="{FA15E1C2-985D-451E-9F06-9F7763B1AF09}"/>
    <cellStyle name="Vírgula 2 2 2 2 6 4 3" xfId="16879" xr:uid="{C3C0EAE0-E366-4F74-A8E9-077CFBF11B06}"/>
    <cellStyle name="Vírgula 2 2 2 2 6 5" xfId="2524" xr:uid="{BDEBE15C-41DF-4992-B4A9-6F78C11D1D20}"/>
    <cellStyle name="Vírgula 2 2 2 2 6 5 2" xfId="10156" xr:uid="{91E4A82D-8801-417E-A0A2-B9C97074E4BB}"/>
    <cellStyle name="Vírgula 2 2 2 2 6 5 2 2" xfId="25461" xr:uid="{DE038817-B29C-41A0-A267-FB2E4969A7A5}"/>
    <cellStyle name="Vírgula 2 2 2 2 6 5 3" xfId="17839" xr:uid="{417058D5-D248-4FD3-91E7-5C4FA6994E01}"/>
    <cellStyle name="Vírgula 2 2 2 2 6 6" xfId="3492" xr:uid="{379B1CC9-0860-4B26-804D-3532149D8ADB}"/>
    <cellStyle name="Vírgula 2 2 2 2 6 6 2" xfId="11124" xr:uid="{F908DF26-CA8D-41FC-8DB6-B45F1EACE4D0}"/>
    <cellStyle name="Vírgula 2 2 2 2 6 6 2 2" xfId="26429" xr:uid="{5E4EF907-7229-4EF3-B6B3-28730BD725D6}"/>
    <cellStyle name="Vírgula 2 2 2 2 6 6 3" xfId="18807" xr:uid="{6616901F-7C2C-4187-B0AF-2562920C851E}"/>
    <cellStyle name="Vírgula 2 2 2 2 6 7" xfId="916" xr:uid="{A1C9AFB3-7DF3-46D7-97DB-BD474A1AE21A}"/>
    <cellStyle name="Vírgula 2 2 2 2 6 7 2" xfId="8548" xr:uid="{998B2EF2-7FF4-4848-8D7D-7FEDDAA14D32}"/>
    <cellStyle name="Vírgula 2 2 2 2 6 7 2 2" xfId="23853" xr:uid="{936A998A-3885-455D-AD8C-B78DAF85B4A6}"/>
    <cellStyle name="Vírgula 2 2 2 2 6 7 3" xfId="16231" xr:uid="{87141D0A-CA47-4462-AC79-49F6B65756D5}"/>
    <cellStyle name="Vírgula 2 2 2 2 6 8" xfId="7899" xr:uid="{CDDFC31F-60D5-4C3F-90B0-FEF1180AA940}"/>
    <cellStyle name="Vírgula 2 2 2 2 6 8 2" xfId="23204" xr:uid="{0C9B0651-E08B-44A2-81A8-4527C973AA26}"/>
    <cellStyle name="Vírgula 2 2 2 2 6 9" xfId="15582" xr:uid="{AFCA09CB-8847-4E8A-BB42-3739739E1DFF}"/>
    <cellStyle name="Vírgula 2 2 2 2 7" xfId="427" xr:uid="{B73CBFBE-80EB-4C15-8D6C-2DCE090E22E6}"/>
    <cellStyle name="Vírgula 2 2 2 2 7 2" xfId="751" xr:uid="{3CB4AA35-36A3-4AF2-8722-E837B0549202}"/>
    <cellStyle name="Vírgula 2 2 2 2 7 2 2" xfId="2044" xr:uid="{96CF0B2A-588E-4391-92B4-F63974FE5B4D}"/>
    <cellStyle name="Vírgula 2 2 2 2 7 2 2 2" xfId="9676" xr:uid="{F2AD01EF-4E52-414C-A0CC-E73E76E04B8B}"/>
    <cellStyle name="Vírgula 2 2 2 2 7 2 2 2 2" xfId="24981" xr:uid="{280685BE-DC96-4011-812F-1E25C0CB6D22}"/>
    <cellStyle name="Vírgula 2 2 2 2 7 2 2 3" xfId="17359" xr:uid="{C074DAB3-93B9-42E9-A57A-FA04F58755DD}"/>
    <cellStyle name="Vírgula 2 2 2 2 7 2 3" xfId="3008" xr:uid="{9DEA23EE-907F-43A2-8D6B-8CBB21F98407}"/>
    <cellStyle name="Vírgula 2 2 2 2 7 2 3 2" xfId="10640" xr:uid="{6BFC9EE7-599D-4F2D-89AB-C80ADE9428B3}"/>
    <cellStyle name="Vírgula 2 2 2 2 7 2 3 2 2" xfId="25945" xr:uid="{E7DC201D-0279-43F3-93EA-53298C0F95F0}"/>
    <cellStyle name="Vírgula 2 2 2 2 7 2 3 3" xfId="18323" xr:uid="{EE3DFE48-3EEB-4E9F-B74E-4A7DE6B59F27}"/>
    <cellStyle name="Vírgula 2 2 2 2 7 2 4" xfId="3976" xr:uid="{209B8AD5-223D-4AD8-A6D2-10AEC810618B}"/>
    <cellStyle name="Vírgula 2 2 2 2 7 2 4 2" xfId="11608" xr:uid="{006E572F-1B44-4369-95D6-618ACD32D48E}"/>
    <cellStyle name="Vírgula 2 2 2 2 7 2 4 2 2" xfId="26913" xr:uid="{32271F51-C653-4BC7-B78E-214EA8EAAEB1}"/>
    <cellStyle name="Vírgula 2 2 2 2 7 2 4 3" xfId="19291" xr:uid="{A6F4A1B7-31A9-4B42-8D26-59DCC559AF4B}"/>
    <cellStyle name="Vírgula 2 2 2 2 7 2 5" xfId="1400" xr:uid="{381DAE41-51E8-41A1-AE6B-64413422D353}"/>
    <cellStyle name="Vírgula 2 2 2 2 7 2 5 2" xfId="9032" xr:uid="{5D84DDA4-0A16-473D-A912-D4895A1914A1}"/>
    <cellStyle name="Vírgula 2 2 2 2 7 2 5 2 2" xfId="24337" xr:uid="{2AF26B9B-340C-46B1-AFEF-412080FEE2EA}"/>
    <cellStyle name="Vírgula 2 2 2 2 7 2 5 3" xfId="16715" xr:uid="{E14C1BE0-4901-434E-A9CB-A8897BB5E59D}"/>
    <cellStyle name="Vírgula 2 2 2 2 7 2 6" xfId="8383" xr:uid="{243D1C9B-352A-4C7F-98AD-1886A14B136F}"/>
    <cellStyle name="Vírgula 2 2 2 2 7 2 6 2" xfId="23688" xr:uid="{DBB3D7A1-250A-4F8F-A075-18C1C8303C06}"/>
    <cellStyle name="Vírgula 2 2 2 2 7 2 7" xfId="16066" xr:uid="{D65C7962-E495-482C-A32E-5CF9C1202F33}"/>
    <cellStyle name="Vírgula 2 2 2 2 7 3" xfId="2364" xr:uid="{849B5ECF-F5F9-4A49-A9D9-6593CE609B6D}"/>
    <cellStyle name="Vírgula 2 2 2 2 7 3 2" xfId="3332" xr:uid="{20EE887F-8B88-4FF7-B8E5-1DF757BCE9B2}"/>
    <cellStyle name="Vírgula 2 2 2 2 7 3 2 2" xfId="10964" xr:uid="{444B3D8F-E23C-4E05-BC36-4755AAA2E7A7}"/>
    <cellStyle name="Vírgula 2 2 2 2 7 3 2 2 2" xfId="26269" xr:uid="{AC9903D0-870D-4501-B68D-38185BFC54D8}"/>
    <cellStyle name="Vírgula 2 2 2 2 7 3 2 3" xfId="18647" xr:uid="{782E994A-ECC1-4858-BFF2-CEAE184DBB45}"/>
    <cellStyle name="Vírgula 2 2 2 2 7 3 3" xfId="4300" xr:uid="{0C1644FF-E094-4D0B-BF96-84776B126F88}"/>
    <cellStyle name="Vírgula 2 2 2 2 7 3 3 2" xfId="11932" xr:uid="{B39D265C-9B58-45DC-84F8-524908D901C3}"/>
    <cellStyle name="Vírgula 2 2 2 2 7 3 3 2 2" xfId="27237" xr:uid="{991B16A8-CE23-4821-B5E0-11F55CCC7882}"/>
    <cellStyle name="Vírgula 2 2 2 2 7 3 3 3" xfId="19615" xr:uid="{388570AD-CDE6-41B7-A25C-0E93B1D352EA}"/>
    <cellStyle name="Vírgula 2 2 2 2 7 3 4" xfId="9996" xr:uid="{8DB1CE49-4CC9-4E73-8534-59E2E3ACC7AA}"/>
    <cellStyle name="Vírgula 2 2 2 2 7 3 4 2" xfId="25301" xr:uid="{E2E295B0-2178-476F-A283-3686FA3082E0}"/>
    <cellStyle name="Vírgula 2 2 2 2 7 3 5" xfId="17679" xr:uid="{C5FDF5C5-CC9C-4E48-AB83-3199A69F0900}"/>
    <cellStyle name="Vírgula 2 2 2 2 7 4" xfId="1724" xr:uid="{33CB42E6-59BE-404E-8F81-0DE89EDF7F1A}"/>
    <cellStyle name="Vírgula 2 2 2 2 7 4 2" xfId="9356" xr:uid="{DE900A82-9B7D-492E-819B-0843CA975214}"/>
    <cellStyle name="Vírgula 2 2 2 2 7 4 2 2" xfId="24661" xr:uid="{D1EB719D-7E08-436A-9476-5DBA0C49F5E8}"/>
    <cellStyle name="Vírgula 2 2 2 2 7 4 3" xfId="17039" xr:uid="{7705F423-AB5D-4350-BCB4-F8127D712D12}"/>
    <cellStyle name="Vírgula 2 2 2 2 7 5" xfId="2684" xr:uid="{1102161D-6A4B-435B-BA29-1D241C529FE8}"/>
    <cellStyle name="Vírgula 2 2 2 2 7 5 2" xfId="10316" xr:uid="{7BA8202A-F814-4B5D-8227-9D2028E04955}"/>
    <cellStyle name="Vírgula 2 2 2 2 7 5 2 2" xfId="25621" xr:uid="{B86EBCD7-D7D9-48CE-BE96-30ACB4BE441A}"/>
    <cellStyle name="Vírgula 2 2 2 2 7 5 3" xfId="17999" xr:uid="{FFF82EEA-40F0-4B0E-AE7A-791BFE8E70C5}"/>
    <cellStyle name="Vírgula 2 2 2 2 7 6" xfId="3652" xr:uid="{BA527B9B-7F82-481A-A6AD-931F195E72A0}"/>
    <cellStyle name="Vírgula 2 2 2 2 7 6 2" xfId="11284" xr:uid="{7EA83787-C6F7-4803-83AB-F0C0ED1FE5E9}"/>
    <cellStyle name="Vírgula 2 2 2 2 7 6 2 2" xfId="26589" xr:uid="{D110558C-7A60-4228-911A-C900DA6C99F3}"/>
    <cellStyle name="Vírgula 2 2 2 2 7 6 3" xfId="18967" xr:uid="{DFDC2AD0-3DDB-4D20-905D-553B13EC7F14}"/>
    <cellStyle name="Vírgula 2 2 2 2 7 7" xfId="1076" xr:uid="{19D2C4CA-A330-40E4-932D-CA7DC3B78A7C}"/>
    <cellStyle name="Vírgula 2 2 2 2 7 7 2" xfId="8708" xr:uid="{AD6A9249-74EC-4BB1-807F-25C7F12BDE62}"/>
    <cellStyle name="Vírgula 2 2 2 2 7 7 2 2" xfId="24013" xr:uid="{030B2182-C728-4A1E-8732-F3D927A0D2FB}"/>
    <cellStyle name="Vírgula 2 2 2 2 7 7 3" xfId="16391" xr:uid="{0A1E445B-4113-420B-81D3-E36FECC4D5C8}"/>
    <cellStyle name="Vírgula 2 2 2 2 7 8" xfId="8059" xr:uid="{FF27F2F4-31D1-455B-A7AB-7B7AE1ABB72D}"/>
    <cellStyle name="Vírgula 2 2 2 2 7 8 2" xfId="23364" xr:uid="{64F35EBB-1B4E-4995-921B-57B1E3E1029B}"/>
    <cellStyle name="Vírgula 2 2 2 2 7 9" xfId="15742" xr:uid="{25E03224-B429-4D7C-89E8-EDECBBF220B5}"/>
    <cellStyle name="Vírgula 2 2 2 2 8" xfId="227" xr:uid="{2F595D62-FB85-4CA1-A633-6F5B502C0132}"/>
    <cellStyle name="Vírgula 2 2 2 2 8 2" xfId="551" xr:uid="{CD87C3C3-8663-4EEB-9BFC-84B99C3212B5}"/>
    <cellStyle name="Vírgula 2 2 2 2 8 2 2" xfId="1844" xr:uid="{3844B66C-9206-4032-AF9D-52B989F1B242}"/>
    <cellStyle name="Vírgula 2 2 2 2 8 2 2 2" xfId="9476" xr:uid="{C7A29417-EEF7-48E1-A35B-6077A2093BC5}"/>
    <cellStyle name="Vírgula 2 2 2 2 8 2 2 2 2" xfId="24781" xr:uid="{D37AC263-2D6B-4729-B9BB-7316B54A4137}"/>
    <cellStyle name="Vírgula 2 2 2 2 8 2 2 3" xfId="17159" xr:uid="{4CC791D2-257D-403C-9E30-A38F20B9BCD8}"/>
    <cellStyle name="Vírgula 2 2 2 2 8 2 3" xfId="2808" xr:uid="{DD8D349B-BDE6-441C-A836-7EA32059B284}"/>
    <cellStyle name="Vírgula 2 2 2 2 8 2 3 2" xfId="10440" xr:uid="{892C0910-5201-4C57-B816-CD6CD668A356}"/>
    <cellStyle name="Vírgula 2 2 2 2 8 2 3 2 2" xfId="25745" xr:uid="{2C924B2D-411F-4615-B9F2-6CF521E8C27B}"/>
    <cellStyle name="Vírgula 2 2 2 2 8 2 3 3" xfId="18123" xr:uid="{5B43C3F3-161D-43C1-A6C2-AD15B5660504}"/>
    <cellStyle name="Vírgula 2 2 2 2 8 2 4" xfId="3776" xr:uid="{40C75AE7-964B-4BD9-974C-E050BB2B6071}"/>
    <cellStyle name="Vírgula 2 2 2 2 8 2 4 2" xfId="11408" xr:uid="{7DAC878C-2F44-4E09-AA33-4D322A7A522D}"/>
    <cellStyle name="Vírgula 2 2 2 2 8 2 4 2 2" xfId="26713" xr:uid="{F211D8AB-5AFB-4905-B75E-946BDAF1C130}"/>
    <cellStyle name="Vírgula 2 2 2 2 8 2 4 3" xfId="19091" xr:uid="{2AA89F4D-460F-43DA-A349-29C91842BB1B}"/>
    <cellStyle name="Vírgula 2 2 2 2 8 2 5" xfId="1200" xr:uid="{EF825923-C5B3-4D01-AD5F-CFA45041F91D}"/>
    <cellStyle name="Vírgula 2 2 2 2 8 2 5 2" xfId="8832" xr:uid="{7F4248C7-3C70-4376-B3AE-ACB63AD730A8}"/>
    <cellStyle name="Vírgula 2 2 2 2 8 2 5 2 2" xfId="24137" xr:uid="{03619319-035C-42AE-8234-EB9753B850C1}"/>
    <cellStyle name="Vírgula 2 2 2 2 8 2 5 3" xfId="16515" xr:uid="{444F221F-5D49-404D-88E0-F7E213D33835}"/>
    <cellStyle name="Vírgula 2 2 2 2 8 2 6" xfId="8183" xr:uid="{1183B8C9-E7CC-4FB3-A8EF-E853869F7586}"/>
    <cellStyle name="Vírgula 2 2 2 2 8 2 6 2" xfId="23488" xr:uid="{E4FE0E1D-7F79-4746-BE6E-04EE0BBCFFF5}"/>
    <cellStyle name="Vírgula 2 2 2 2 8 2 7" xfId="15866" xr:uid="{E90D8D2F-1784-44B0-AEE5-035BE5966470}"/>
    <cellStyle name="Vírgula 2 2 2 2 8 3" xfId="2164" xr:uid="{9207318A-7177-4AF8-AB1D-E1CB517CB3B6}"/>
    <cellStyle name="Vírgula 2 2 2 2 8 3 2" xfId="3132" xr:uid="{C2CD831E-3EEF-47E3-9003-9A623B3954BA}"/>
    <cellStyle name="Vírgula 2 2 2 2 8 3 2 2" xfId="10764" xr:uid="{C8A2AA25-9F2E-43DC-80AA-1059E4DCC959}"/>
    <cellStyle name="Vírgula 2 2 2 2 8 3 2 2 2" xfId="26069" xr:uid="{0B2E2EFA-15F2-42DE-904A-5EE0DE49FC14}"/>
    <cellStyle name="Vírgula 2 2 2 2 8 3 2 3" xfId="18447" xr:uid="{047EC8B7-56CD-4CD6-B092-F6696E58649D}"/>
    <cellStyle name="Vírgula 2 2 2 2 8 3 3" xfId="4100" xr:uid="{13153AB5-049D-4280-90F7-3F11D6AC6BAA}"/>
    <cellStyle name="Vírgula 2 2 2 2 8 3 3 2" xfId="11732" xr:uid="{5D0A41D0-3E94-4683-9283-98E97D3296CF}"/>
    <cellStyle name="Vírgula 2 2 2 2 8 3 3 2 2" xfId="27037" xr:uid="{CC2D30C6-4EBB-42A0-AB30-42C9F87D6EC5}"/>
    <cellStyle name="Vírgula 2 2 2 2 8 3 3 3" xfId="19415" xr:uid="{DD2DAF2A-588F-4D96-93B5-6F5F66CBEC6E}"/>
    <cellStyle name="Vírgula 2 2 2 2 8 3 4" xfId="9796" xr:uid="{2BB6987D-07FA-4C31-A1A0-4CFA66E33F0C}"/>
    <cellStyle name="Vírgula 2 2 2 2 8 3 4 2" xfId="25101" xr:uid="{B6872278-5EF5-4D21-A544-F81B8446F9F0}"/>
    <cellStyle name="Vírgula 2 2 2 2 8 3 5" xfId="17479" xr:uid="{0409204B-1B2E-4879-AACB-A955FD4258ED}"/>
    <cellStyle name="Vírgula 2 2 2 2 8 4" xfId="1524" xr:uid="{76B6D912-3347-4015-957C-478EB19010FE}"/>
    <cellStyle name="Vírgula 2 2 2 2 8 4 2" xfId="9156" xr:uid="{ACF32674-348D-4D69-81A5-E0F2DE103791}"/>
    <cellStyle name="Vírgula 2 2 2 2 8 4 2 2" xfId="24461" xr:uid="{77597BCA-A4D6-495B-B968-524145CAA8DF}"/>
    <cellStyle name="Vírgula 2 2 2 2 8 4 3" xfId="16839" xr:uid="{9456D353-8656-447B-9F30-5736114EB869}"/>
    <cellStyle name="Vírgula 2 2 2 2 8 5" xfId="2484" xr:uid="{0318EEF3-9316-4D53-8983-804168A5EFE7}"/>
    <cellStyle name="Vírgula 2 2 2 2 8 5 2" xfId="10116" xr:uid="{DF0263EA-CF5D-4F86-92A1-CC2E6FBAC871}"/>
    <cellStyle name="Vírgula 2 2 2 2 8 5 2 2" xfId="25421" xr:uid="{24881595-06C6-4EBC-A0E2-F4DE0FB95BB3}"/>
    <cellStyle name="Vírgula 2 2 2 2 8 5 3" xfId="17799" xr:uid="{C76AD452-7FEA-49A8-AEEC-0EFE3DA2F8C8}"/>
    <cellStyle name="Vírgula 2 2 2 2 8 6" xfId="3452" xr:uid="{D3FBEEF3-CAD9-4F4C-AD62-1839F00D1A54}"/>
    <cellStyle name="Vírgula 2 2 2 2 8 6 2" xfId="11084" xr:uid="{8F6183AD-E458-49D4-8745-749B861C7265}"/>
    <cellStyle name="Vírgula 2 2 2 2 8 6 2 2" xfId="26389" xr:uid="{B4955818-254D-4EED-8929-CA5B87FF0D3C}"/>
    <cellStyle name="Vírgula 2 2 2 2 8 6 3" xfId="18767" xr:uid="{55BCF5B8-358E-4FB3-B2DD-F6D7CB13B4A8}"/>
    <cellStyle name="Vírgula 2 2 2 2 8 7" xfId="876" xr:uid="{BE9099B9-174E-4A34-B48E-CD9C98BA6806}"/>
    <cellStyle name="Vírgula 2 2 2 2 8 7 2" xfId="8508" xr:uid="{D03B1DAF-CAEF-4C24-91E8-1E3A374FD36B}"/>
    <cellStyle name="Vírgula 2 2 2 2 8 7 2 2" xfId="23813" xr:uid="{FA237E9B-068F-4F17-B7AC-F78D12AC4C22}"/>
    <cellStyle name="Vírgula 2 2 2 2 8 7 3" xfId="16191" xr:uid="{586C769A-BFD9-42D2-B9E8-55796F5B49A4}"/>
    <cellStyle name="Vírgula 2 2 2 2 8 8" xfId="7859" xr:uid="{739097B8-FAF8-42F8-804A-388C90136A76}"/>
    <cellStyle name="Vírgula 2 2 2 2 8 8 2" xfId="23164" xr:uid="{31EFFC80-C921-4F6D-8323-5CFD0B62602A}"/>
    <cellStyle name="Vírgula 2 2 2 2 8 9" xfId="15542" xr:uid="{998B7442-E047-45ED-9C30-0A54E9AD21AB}"/>
    <cellStyle name="Vírgula 2 2 2 2 9" xfId="489" xr:uid="{83541AE3-8322-4275-89F0-E2B4DE193819}"/>
    <cellStyle name="Vírgula 2 2 2 2 9 2" xfId="813" xr:uid="{55CBDA58-6678-48E4-9EC4-0B249A86459C}"/>
    <cellStyle name="Vírgula 2 2 2 2 9 2 2" xfId="2104" xr:uid="{E3B87BF4-CFEE-4B56-B8CB-80E780636B21}"/>
    <cellStyle name="Vírgula 2 2 2 2 9 2 2 2" xfId="9736" xr:uid="{06673468-90BC-4BA7-B8DF-1D942839D22F}"/>
    <cellStyle name="Vírgula 2 2 2 2 9 2 2 2 2" xfId="25041" xr:uid="{018A4614-960D-4E53-8AE8-46560F11C9EA}"/>
    <cellStyle name="Vírgula 2 2 2 2 9 2 2 3" xfId="17419" xr:uid="{909B1880-57AB-4CCD-B7CD-C818605623C3}"/>
    <cellStyle name="Vírgula 2 2 2 2 9 2 3" xfId="3070" xr:uid="{4855DA27-CFDE-480F-B60C-9BA2315110D6}"/>
    <cellStyle name="Vírgula 2 2 2 2 9 2 3 2" xfId="10702" xr:uid="{1DE202C0-6461-4FB4-88DA-845D92CDD070}"/>
    <cellStyle name="Vírgula 2 2 2 2 9 2 3 2 2" xfId="26007" xr:uid="{62CD16F6-6A18-4BF3-B50A-FB76AEBD8F2A}"/>
    <cellStyle name="Vírgula 2 2 2 2 9 2 3 3" xfId="18385" xr:uid="{79434DA4-31B8-4E95-9C5F-AFB07788437C}"/>
    <cellStyle name="Vírgula 2 2 2 2 9 2 4" xfId="4038" xr:uid="{D373CE41-CD84-4760-93D6-284216181A3E}"/>
    <cellStyle name="Vírgula 2 2 2 2 9 2 4 2" xfId="11670" xr:uid="{7FC3946D-860F-47F1-97FC-CCCDB5D8F8BC}"/>
    <cellStyle name="Vírgula 2 2 2 2 9 2 4 2 2" xfId="26975" xr:uid="{7108CC18-EB61-4DD3-B962-56D6C549FD5C}"/>
    <cellStyle name="Vírgula 2 2 2 2 9 2 4 3" xfId="19353" xr:uid="{F7CDC20A-BFF3-4BC1-9C71-F120D1FF8D93}"/>
    <cellStyle name="Vírgula 2 2 2 2 9 2 5" xfId="1462" xr:uid="{2F964677-F0FA-4400-8F5D-F7826A051325}"/>
    <cellStyle name="Vírgula 2 2 2 2 9 2 5 2" xfId="9094" xr:uid="{F078E046-4C10-4B3B-A8B1-E76C040F0DAA}"/>
    <cellStyle name="Vírgula 2 2 2 2 9 2 5 2 2" xfId="24399" xr:uid="{1E4967A0-A807-4124-A9F6-3D5DF89E997A}"/>
    <cellStyle name="Vírgula 2 2 2 2 9 2 5 3" xfId="16777" xr:uid="{B0001DE1-FE7A-4FDE-934F-D8DEEB676D22}"/>
    <cellStyle name="Vírgula 2 2 2 2 9 2 6" xfId="8445" xr:uid="{6C1C398C-A797-46D4-AE78-26D0138C4974}"/>
    <cellStyle name="Vírgula 2 2 2 2 9 2 6 2" xfId="23750" xr:uid="{DE50CF4B-3842-42EB-9F7F-CCF370A01865}"/>
    <cellStyle name="Vírgula 2 2 2 2 9 2 7" xfId="16128" xr:uid="{218A14DA-D4D3-4F57-BD29-8452E47A3E5F}"/>
    <cellStyle name="Vírgula 2 2 2 2 9 3" xfId="2424" xr:uid="{27DEA72C-B65C-4DE0-8CD0-C35B5647CC24}"/>
    <cellStyle name="Vírgula 2 2 2 2 9 3 2" xfId="3392" xr:uid="{974B3AF2-838D-4FB0-B011-0A8A78CBC654}"/>
    <cellStyle name="Vírgula 2 2 2 2 9 3 2 2" xfId="11024" xr:uid="{86DB6332-FA72-44E8-9064-A48C3BFDCB4C}"/>
    <cellStyle name="Vírgula 2 2 2 2 9 3 2 2 2" xfId="26329" xr:uid="{96619A99-0A92-4170-BBEA-4E96BC5C2F48}"/>
    <cellStyle name="Vírgula 2 2 2 2 9 3 2 3" xfId="18707" xr:uid="{D43810FA-80C2-457F-AC2D-51B5B723ED2D}"/>
    <cellStyle name="Vírgula 2 2 2 2 9 3 3" xfId="4360" xr:uid="{DD27DF1E-BF74-4567-8DB4-A82C8DF6D1E1}"/>
    <cellStyle name="Vírgula 2 2 2 2 9 3 3 2" xfId="11992" xr:uid="{9F60927D-D40F-4D83-A704-02C71D3ACBA7}"/>
    <cellStyle name="Vírgula 2 2 2 2 9 3 3 2 2" xfId="27297" xr:uid="{BC6104B2-AC31-4D1E-9BF4-0428B41E1ADD}"/>
    <cellStyle name="Vírgula 2 2 2 2 9 3 3 3" xfId="19675" xr:uid="{44E07E22-0805-4553-8CBA-28F7ACF60822}"/>
    <cellStyle name="Vírgula 2 2 2 2 9 3 4" xfId="10056" xr:uid="{DD528F11-2AA5-4E03-B6AE-6F630E3DA5A6}"/>
    <cellStyle name="Vírgula 2 2 2 2 9 3 4 2" xfId="25361" xr:uid="{6D5E3DFE-9618-4212-A63A-56376688B21E}"/>
    <cellStyle name="Vírgula 2 2 2 2 9 3 5" xfId="17739" xr:uid="{44941CC9-3D4D-4C35-AC4F-75B522D991B2}"/>
    <cellStyle name="Vírgula 2 2 2 2 9 4" xfId="1784" xr:uid="{869ACA9C-77E3-4F43-861B-21083F2C0D21}"/>
    <cellStyle name="Vírgula 2 2 2 2 9 4 2" xfId="9416" xr:uid="{8115BE0F-4CB6-4D12-B670-F9612E2CDC64}"/>
    <cellStyle name="Vírgula 2 2 2 2 9 4 2 2" xfId="24721" xr:uid="{B77BF619-C615-4C51-BB50-655E5D94389B}"/>
    <cellStyle name="Vírgula 2 2 2 2 9 4 3" xfId="17099" xr:uid="{C90F6ABC-5700-46B2-8656-9B8399D0BE30}"/>
    <cellStyle name="Vírgula 2 2 2 2 9 5" xfId="2746" xr:uid="{4D2DE743-0E86-4B9C-BC5E-EA12F6D4D66F}"/>
    <cellStyle name="Vírgula 2 2 2 2 9 5 2" xfId="10378" xr:uid="{65461205-FEF8-4721-8666-B7D1BC5F788D}"/>
    <cellStyle name="Vírgula 2 2 2 2 9 5 2 2" xfId="25683" xr:uid="{E8A6B86D-7A22-4057-806B-4019A3D5A035}"/>
    <cellStyle name="Vírgula 2 2 2 2 9 5 3" xfId="18061" xr:uid="{45DCD61C-3CBF-473E-951C-6FD85D0FB865}"/>
    <cellStyle name="Vírgula 2 2 2 2 9 6" xfId="3714" xr:uid="{CB9A5E2D-FA2B-41D0-8798-B5C589B9FD01}"/>
    <cellStyle name="Vírgula 2 2 2 2 9 6 2" xfId="11346" xr:uid="{7180E0EC-2A51-4931-9A36-233AC70DE961}"/>
    <cellStyle name="Vírgula 2 2 2 2 9 6 2 2" xfId="26651" xr:uid="{4CB2D8D4-6928-43DE-BDA1-79C3565B737C}"/>
    <cellStyle name="Vírgula 2 2 2 2 9 6 3" xfId="19029" xr:uid="{224E328A-A6D8-4E28-B18E-6110A2E18725}"/>
    <cellStyle name="Vírgula 2 2 2 2 9 7" xfId="1138" xr:uid="{921688DC-3200-495B-BA5F-DF9D65621DC6}"/>
    <cellStyle name="Vírgula 2 2 2 2 9 7 2" xfId="8770" xr:uid="{0D92E4D9-92C7-45A8-87FF-9B062FBFFCF1}"/>
    <cellStyle name="Vírgula 2 2 2 2 9 7 2 2" xfId="24075" xr:uid="{66685D9E-0C3B-4569-ADEF-948200C03974}"/>
    <cellStyle name="Vírgula 2 2 2 2 9 7 3" xfId="16453" xr:uid="{EC53C7FA-AEDE-4724-B0D7-DC847C4F105D}"/>
    <cellStyle name="Vírgula 2 2 2 2 9 8" xfId="8121" xr:uid="{88F688D6-C6A2-4381-91D4-7E566C265B65}"/>
    <cellStyle name="Vírgula 2 2 2 2 9 8 2" xfId="23426" xr:uid="{C8924E19-1825-4595-BD4C-BBFEFE0B2DAD}"/>
    <cellStyle name="Vírgula 2 2 2 2 9 9" xfId="15804" xr:uid="{EDAE599B-3EC5-4533-8843-C8462511AD85}"/>
    <cellStyle name="Vírgula 2 2 2 3" xfId="237" xr:uid="{835E6B70-EE5E-4383-9993-830B510F797E}"/>
    <cellStyle name="Vírgula 2 2 2 3 10" xfId="2494" xr:uid="{25F14D92-C53D-42C6-BC56-53DA4C7A35A9}"/>
    <cellStyle name="Vírgula 2 2 2 3 10 2" xfId="10126" xr:uid="{51188FF2-FC87-483C-A55B-4B3A2D20971A}"/>
    <cellStyle name="Vírgula 2 2 2 3 10 2 2" xfId="25431" xr:uid="{F28F9AB2-8A92-4C13-A117-D459091F8805}"/>
    <cellStyle name="Vírgula 2 2 2 3 10 3" xfId="17809" xr:uid="{3ED5BF3E-7EA4-4DFB-AA64-E23CB87215D5}"/>
    <cellStyle name="Vírgula 2 2 2 3 11" xfId="3462" xr:uid="{8765680C-4C2C-4189-8502-E8FA60FD9B85}"/>
    <cellStyle name="Vírgula 2 2 2 3 11 2" xfId="11094" xr:uid="{4BB90F44-0780-42A3-9F91-C43224E46414}"/>
    <cellStyle name="Vírgula 2 2 2 3 11 2 2" xfId="26399" xr:uid="{058D9331-A850-4221-8298-2F0FF48137B8}"/>
    <cellStyle name="Vírgula 2 2 2 3 11 3" xfId="18777" xr:uid="{26C343FD-E110-45E7-9402-E5F48D672B7D}"/>
    <cellStyle name="Vírgula 2 2 2 3 12" xfId="886" xr:uid="{766F0E96-11C4-4162-ABE7-787423D5CFCF}"/>
    <cellStyle name="Vírgula 2 2 2 3 12 2" xfId="8518" xr:uid="{F2B9BC9B-66AB-46C6-9576-1073CF5D7B16}"/>
    <cellStyle name="Vírgula 2 2 2 3 12 2 2" xfId="23823" xr:uid="{4AEABC26-3746-4960-BD2F-EE6B88D1F73A}"/>
    <cellStyle name="Vírgula 2 2 2 3 12 3" xfId="16201" xr:uid="{A5815DF3-666B-4D6F-AFB4-BEBC2C04ECEE}"/>
    <cellStyle name="Vírgula 2 2 2 3 13" xfId="7869" xr:uid="{626BDCE3-5622-4276-B212-676C4ABC50BC}"/>
    <cellStyle name="Vírgula 2 2 2 3 13 2" xfId="23174" xr:uid="{C5C21AEF-F97C-4636-A2EA-DC92DC413A47}"/>
    <cellStyle name="Vírgula 2 2 2 3 14" xfId="15552" xr:uid="{902C9EAB-2DC5-41F1-AD69-09EEF9E3BFF6}"/>
    <cellStyle name="Vírgula 2 2 2 3 2" xfId="357" xr:uid="{E5C7107F-9C48-448A-9968-B52534BB06BB}"/>
    <cellStyle name="Vírgula 2 2 2 3 2 2" xfId="681" xr:uid="{BF77A784-0F63-4C74-BE1D-A3DFF47F135D}"/>
    <cellStyle name="Vírgula 2 2 2 3 2 2 2" xfId="1974" xr:uid="{7AF038A5-D532-4579-9F1C-C17096D84953}"/>
    <cellStyle name="Vírgula 2 2 2 3 2 2 2 2" xfId="7416" xr:uid="{376252B5-9707-4E1A-B5B2-AD7C41CF044B}"/>
    <cellStyle name="Vírgula 2 2 2 3 2 2 2 2 2" xfId="15038" xr:uid="{CB281AE0-5ECE-4167-B8E3-859FE814F228}"/>
    <cellStyle name="Vírgula 2 2 2 3 2 2 2 2 2 2" xfId="30343" xr:uid="{CBF57D14-295E-4053-8768-223D055E81CF}"/>
    <cellStyle name="Vírgula 2 2 2 3 2 2 2 2 3" xfId="22721" xr:uid="{EB83BC80-32D0-4737-A034-6A75A205CDDC}"/>
    <cellStyle name="Vírgula 2 2 2 3 2 2 2 3" xfId="6044" xr:uid="{80D31887-3037-433A-BF96-18CA5CD7D88B}"/>
    <cellStyle name="Vírgula 2 2 2 3 2 2 2 3 2" xfId="13666" xr:uid="{7781D76C-C831-4862-9A59-6123F51FB917}"/>
    <cellStyle name="Vírgula 2 2 2 3 2 2 2 3 2 2" xfId="28971" xr:uid="{756845E7-EF9C-42BF-961F-FDB662418342}"/>
    <cellStyle name="Vírgula 2 2 2 3 2 2 2 3 3" xfId="21349" xr:uid="{8681C4E9-0BF3-4FBE-A8B1-C7BA7EC1F7E9}"/>
    <cellStyle name="Vírgula 2 2 2 3 2 2 2 4" xfId="9606" xr:uid="{468E51B5-596A-49AA-9350-860609563FAE}"/>
    <cellStyle name="Vírgula 2 2 2 3 2 2 2 4 2" xfId="24911" xr:uid="{0576A9D6-7CE8-44C4-A644-26C6917D18CD}"/>
    <cellStyle name="Vírgula 2 2 2 3 2 2 2 5" xfId="17289" xr:uid="{C0C9EB70-FE0F-4AEE-95A9-310B31065772}"/>
    <cellStyle name="Vírgula 2 2 2 3 2 2 3" xfId="2938" xr:uid="{077D8A6E-4E08-4C3E-993A-97200586750F}"/>
    <cellStyle name="Vírgula 2 2 2 3 2 2 3 2" xfId="6812" xr:uid="{3917E67C-977C-4907-8B15-7EDB72AFEB23}"/>
    <cellStyle name="Vírgula 2 2 2 3 2 2 3 2 2" xfId="14434" xr:uid="{BB65AE91-C607-4325-8C57-C00F0A722EFA}"/>
    <cellStyle name="Vírgula 2 2 2 3 2 2 3 2 2 2" xfId="29739" xr:uid="{6298FD01-12AE-40C1-96F1-795F4B9EC6D3}"/>
    <cellStyle name="Vírgula 2 2 2 3 2 2 3 2 3" xfId="22117" xr:uid="{894ADD06-54DC-4A9D-9FBA-4C7236CED5D5}"/>
    <cellStyle name="Vírgula 2 2 2 3 2 2 3 3" xfId="10570" xr:uid="{5BCEE83A-0B15-4909-8EB2-5845CDC5AD29}"/>
    <cellStyle name="Vírgula 2 2 2 3 2 2 3 3 2" xfId="25875" xr:uid="{44B72003-0A31-4D08-A7C3-74C40AA2875D}"/>
    <cellStyle name="Vírgula 2 2 2 3 2 2 3 4" xfId="18253" xr:uid="{04B134A5-1A83-456F-926E-FDCB2BB0517B}"/>
    <cellStyle name="Vírgula 2 2 2 3 2 2 4" xfId="3906" xr:uid="{BE81EDD3-55E0-4F4A-A8DB-CCDD3C20EE86}"/>
    <cellStyle name="Vírgula 2 2 2 3 2 2 4 2" xfId="11538" xr:uid="{AAD50BAD-05F0-403F-A36C-AD38B98E5821}"/>
    <cellStyle name="Vírgula 2 2 2 3 2 2 4 2 2" xfId="26843" xr:uid="{30FE09BC-E6A0-48A9-A545-3BE0CBEDA611}"/>
    <cellStyle name="Vírgula 2 2 2 3 2 2 4 3" xfId="19221" xr:uid="{D6C221CF-7146-438A-BA2D-BC2DF9DBCD65}"/>
    <cellStyle name="Vírgula 2 2 2 3 2 2 5" xfId="1330" xr:uid="{A9B10B17-49A0-4E82-BAAC-114A52B82003}"/>
    <cellStyle name="Vírgula 2 2 2 3 2 2 5 2" xfId="8962" xr:uid="{4CCC89BD-C1DC-4F23-93EF-13ACBF7138FA}"/>
    <cellStyle name="Vírgula 2 2 2 3 2 2 5 2 2" xfId="24267" xr:uid="{A7D40444-30F7-4ACB-91BF-2A1DC61FFF07}"/>
    <cellStyle name="Vírgula 2 2 2 3 2 2 5 3" xfId="16645" xr:uid="{EE0BCF91-06E9-4DDE-8A67-CADB8D230949}"/>
    <cellStyle name="Vírgula 2 2 2 3 2 2 6" xfId="8313" xr:uid="{F61DAE34-5756-49A0-BFD9-A6B711046669}"/>
    <cellStyle name="Vírgula 2 2 2 3 2 2 6 2" xfId="23618" xr:uid="{ED4858C5-0BE0-482B-88AD-DF8605A4632E}"/>
    <cellStyle name="Vírgula 2 2 2 3 2 2 7" xfId="15996" xr:uid="{117780E0-D21D-4255-837F-97CADA18E57C}"/>
    <cellStyle name="Vírgula 2 2 2 3 2 3" xfId="2294" xr:uid="{21411EAB-2D98-4EDF-80E2-7162BDE9C575}"/>
    <cellStyle name="Vírgula 2 2 2 3 2 3 2" xfId="3262" xr:uid="{DDE7DD7C-5283-4E33-9526-E1F6E1F2494B}"/>
    <cellStyle name="Vírgula 2 2 2 3 2 3 2 2" xfId="10894" xr:uid="{10720300-3D81-4368-A56D-F5B5F61EBE1D}"/>
    <cellStyle name="Vírgula 2 2 2 3 2 3 2 2 2" xfId="26199" xr:uid="{6FCBBBAD-F7F7-4E6A-964D-76AD7F11A23F}"/>
    <cellStyle name="Vírgula 2 2 2 3 2 3 2 3" xfId="18577" xr:uid="{D6A26A3F-1539-4F3F-9395-CFBCAED1AD5E}"/>
    <cellStyle name="Vírgula 2 2 2 3 2 3 3" xfId="4230" xr:uid="{CA54CEC6-3935-45BF-AEB5-FFE175AB54DE}"/>
    <cellStyle name="Vírgula 2 2 2 3 2 3 3 2" xfId="11862" xr:uid="{2FB830B9-AB77-4524-AFB5-DC833B89F69F}"/>
    <cellStyle name="Vírgula 2 2 2 3 2 3 3 2 2" xfId="27167" xr:uid="{296B39D1-19CD-4199-9E38-3BFA342B313C}"/>
    <cellStyle name="Vírgula 2 2 2 3 2 3 3 3" xfId="19545" xr:uid="{9B930863-AF04-46F7-BE2C-3F727247FA19}"/>
    <cellStyle name="Vírgula 2 2 2 3 2 3 4" xfId="9926" xr:uid="{E8A8AFA0-B89E-4597-B1EE-C93B6C6AD6A6}"/>
    <cellStyle name="Vírgula 2 2 2 3 2 3 4 2" xfId="25231" xr:uid="{1F7C2D23-5441-4535-B5BB-CCC90FC7458A}"/>
    <cellStyle name="Vírgula 2 2 2 3 2 3 5" xfId="17609" xr:uid="{A37E7948-BDA0-4F7D-8035-7A99D30E7281}"/>
    <cellStyle name="Vírgula 2 2 2 3 2 4" xfId="1654" xr:uid="{D7C46D17-E251-43EE-818A-E51DD1DF0BD2}"/>
    <cellStyle name="Vírgula 2 2 2 3 2 4 2" xfId="6442" xr:uid="{E50009FC-E540-416B-BF3D-BB3F4A929423}"/>
    <cellStyle name="Vírgula 2 2 2 3 2 4 2 2" xfId="14064" xr:uid="{29764544-3F99-4889-8BCB-D70AF67C9107}"/>
    <cellStyle name="Vírgula 2 2 2 3 2 4 2 2 2" xfId="29369" xr:uid="{02E5AE7E-0E54-4649-A9F9-C2D61EE092C1}"/>
    <cellStyle name="Vírgula 2 2 2 3 2 4 2 3" xfId="21747" xr:uid="{13832777-E155-4557-8533-6F3200653F32}"/>
    <cellStyle name="Vírgula 2 2 2 3 2 4 3" xfId="9286" xr:uid="{A8B8A461-C76E-477C-A044-3D4AEEB63BE1}"/>
    <cellStyle name="Vírgula 2 2 2 3 2 4 3 2" xfId="24591" xr:uid="{94467CC9-615A-408E-B881-FA7262AF722D}"/>
    <cellStyle name="Vírgula 2 2 2 3 2 4 4" xfId="16969" xr:uid="{A69005E8-FEDE-492B-8918-C03CC9E1AA15}"/>
    <cellStyle name="Vírgula 2 2 2 3 2 5" xfId="2614" xr:uid="{11324A26-27C2-4DF1-9862-F6262F8567B8}"/>
    <cellStyle name="Vírgula 2 2 2 3 2 5 2" xfId="10246" xr:uid="{1EA42D5D-1475-40B4-A5A5-3D3F3BAF2601}"/>
    <cellStyle name="Vírgula 2 2 2 3 2 5 2 2" xfId="25551" xr:uid="{BA225787-71D0-4A55-9F6A-A384FB2E7937}"/>
    <cellStyle name="Vírgula 2 2 2 3 2 5 3" xfId="17929" xr:uid="{5A4C220C-61EC-42DC-A2F2-12533BB50C86}"/>
    <cellStyle name="Vírgula 2 2 2 3 2 6" xfId="3582" xr:uid="{26C781AC-BC39-43FB-B4CA-9F54BDC3DD88}"/>
    <cellStyle name="Vírgula 2 2 2 3 2 6 2" xfId="11214" xr:uid="{C95ABA8C-C7D8-49DB-82F8-4AAEBEF6F0D9}"/>
    <cellStyle name="Vírgula 2 2 2 3 2 6 2 2" xfId="26519" xr:uid="{776CDC94-BDD6-4989-866D-E35650A3F5F4}"/>
    <cellStyle name="Vírgula 2 2 2 3 2 6 3" xfId="18897" xr:uid="{8ABC36C3-662A-4306-8979-8BDF01AB8CFD}"/>
    <cellStyle name="Vírgula 2 2 2 3 2 7" xfId="1006" xr:uid="{57F82F96-3F36-4314-ACB6-3D2941AF7D99}"/>
    <cellStyle name="Vírgula 2 2 2 3 2 7 2" xfId="8638" xr:uid="{5B19DAF7-873C-44C7-8A5E-61AF2AD2CDA2}"/>
    <cellStyle name="Vírgula 2 2 2 3 2 7 2 2" xfId="23943" xr:uid="{9A07B51E-66BA-4610-99E8-4923CE7644CE}"/>
    <cellStyle name="Vírgula 2 2 2 3 2 7 3" xfId="16321" xr:uid="{2D2CAD77-0EA9-442E-9E63-94342EBC480C}"/>
    <cellStyle name="Vírgula 2 2 2 3 2 8" xfId="7989" xr:uid="{8F5DC257-ED42-4D14-949E-7E6F9D7C2D79}"/>
    <cellStyle name="Vírgula 2 2 2 3 2 8 2" xfId="23294" xr:uid="{C000B019-06D6-422D-A34C-4DE66616D0DE}"/>
    <cellStyle name="Vírgula 2 2 2 3 2 9" xfId="15672" xr:uid="{D580F3BA-E405-4BAB-A810-DA0F60DAEDF8}"/>
    <cellStyle name="Vírgula 2 2 2 3 3" xfId="317" xr:uid="{4AC232A7-1E3B-4755-B794-B85CBF0576ED}"/>
    <cellStyle name="Vírgula 2 2 2 3 3 2" xfId="641" xr:uid="{FA675905-5D99-4C19-B4D3-6EEAB2589B12}"/>
    <cellStyle name="Vírgula 2 2 2 3 3 2 2" xfId="1934" xr:uid="{5D567F96-789D-4FCF-A7C9-4CFD67C1BB8B}"/>
    <cellStyle name="Vírgula 2 2 2 3 3 2 2 2" xfId="9566" xr:uid="{2C972AAD-D13E-4E85-B8F8-D5BE0D334A32}"/>
    <cellStyle name="Vírgula 2 2 2 3 3 2 2 2 2" xfId="24871" xr:uid="{F1B023E5-03F7-491F-BABF-E6A6B467E640}"/>
    <cellStyle name="Vírgula 2 2 2 3 3 2 2 3" xfId="17249" xr:uid="{98B96CE4-A1F4-42E4-AA1A-0570644F6816}"/>
    <cellStyle name="Vírgula 2 2 2 3 3 2 3" xfId="2898" xr:uid="{2278542B-9D0B-463C-B73B-158385DC9DE8}"/>
    <cellStyle name="Vírgula 2 2 2 3 3 2 3 2" xfId="10530" xr:uid="{B822D207-8540-4E80-9FD7-E8351FFAB565}"/>
    <cellStyle name="Vírgula 2 2 2 3 3 2 3 2 2" xfId="25835" xr:uid="{C1B613C3-1230-4294-8EDF-D623F57D5F8F}"/>
    <cellStyle name="Vírgula 2 2 2 3 3 2 3 3" xfId="18213" xr:uid="{46A33CD3-193B-4D15-9E6F-90E13199EF4D}"/>
    <cellStyle name="Vírgula 2 2 2 3 3 2 4" xfId="3866" xr:uid="{2A30B656-A3D1-420B-9252-31546620EBE2}"/>
    <cellStyle name="Vírgula 2 2 2 3 3 2 4 2" xfId="11498" xr:uid="{2DBE0335-C2C0-4E15-882D-1407DCAA1F37}"/>
    <cellStyle name="Vírgula 2 2 2 3 3 2 4 2 2" xfId="26803" xr:uid="{A9DB4E3E-7960-4AF3-8280-717F5853128F}"/>
    <cellStyle name="Vírgula 2 2 2 3 3 2 4 3" xfId="19181" xr:uid="{2F4520CA-505D-418C-B81F-020E387BEE55}"/>
    <cellStyle name="Vírgula 2 2 2 3 3 2 5" xfId="1290" xr:uid="{0697279F-764A-4D44-A3C3-5800F2AFFB0B}"/>
    <cellStyle name="Vírgula 2 2 2 3 3 2 5 2" xfId="8922" xr:uid="{58A814F7-DFA0-47F6-9703-3F50A092F408}"/>
    <cellStyle name="Vírgula 2 2 2 3 3 2 5 2 2" xfId="24227" xr:uid="{8EA0E88C-AA2F-41B0-A920-5FB830C9F7AA}"/>
    <cellStyle name="Vírgula 2 2 2 3 3 2 5 3" xfId="16605" xr:uid="{737B2414-3BA2-453B-90B3-FC989B3F9A50}"/>
    <cellStyle name="Vírgula 2 2 2 3 3 2 6" xfId="8273" xr:uid="{A3085903-B28C-4148-9CCF-32B11D251146}"/>
    <cellStyle name="Vírgula 2 2 2 3 3 2 6 2" xfId="23578" xr:uid="{2815FDB8-E866-4CDD-929E-1E0DC07E1C89}"/>
    <cellStyle name="Vírgula 2 2 2 3 3 2 7" xfId="15956" xr:uid="{4001CE89-6FD2-4164-8231-9EC3128EB3D6}"/>
    <cellStyle name="Vírgula 2 2 2 3 3 3" xfId="2254" xr:uid="{7C8AED7E-D4D2-4A42-AED7-A1642C934527}"/>
    <cellStyle name="Vírgula 2 2 2 3 3 3 2" xfId="3222" xr:uid="{4FB34484-3A32-4F2C-944A-0DC8480A1490}"/>
    <cellStyle name="Vírgula 2 2 2 3 3 3 2 2" xfId="10854" xr:uid="{3D543E6C-EEB4-47A6-81DD-41F05BB25802}"/>
    <cellStyle name="Vírgula 2 2 2 3 3 3 2 2 2" xfId="26159" xr:uid="{1D8264C5-6465-41E2-A3E2-397A75C43BD8}"/>
    <cellStyle name="Vírgula 2 2 2 3 3 3 2 3" xfId="18537" xr:uid="{79A644CB-5A41-4A7A-922E-05EBE247EB85}"/>
    <cellStyle name="Vírgula 2 2 2 3 3 3 3" xfId="4190" xr:uid="{D8360C1A-9A01-4345-AA65-D5AF41AEFFC4}"/>
    <cellStyle name="Vírgula 2 2 2 3 3 3 3 2" xfId="11822" xr:uid="{F73E4A9F-0B7C-4CA3-979C-2E778C9EC00B}"/>
    <cellStyle name="Vírgula 2 2 2 3 3 3 3 2 2" xfId="27127" xr:uid="{377AF478-FE08-442F-8AEC-038119712709}"/>
    <cellStyle name="Vírgula 2 2 2 3 3 3 3 3" xfId="19505" xr:uid="{EBE91D9A-A64E-4201-B7FD-CD42ABE37AF6}"/>
    <cellStyle name="Vírgula 2 2 2 3 3 3 4" xfId="9886" xr:uid="{06CEE586-B69B-44CA-9AEC-AC21329F36DA}"/>
    <cellStyle name="Vírgula 2 2 2 3 3 3 4 2" xfId="25191" xr:uid="{37FDDA7A-068B-4734-913D-495055623496}"/>
    <cellStyle name="Vírgula 2 2 2 3 3 3 5" xfId="17569" xr:uid="{512084CA-BC28-420F-BA39-6CA27B39BDA8}"/>
    <cellStyle name="Vírgula 2 2 2 3 3 4" xfId="1614" xr:uid="{8E45D12E-28B8-49E5-9854-ED5DE8200B93}"/>
    <cellStyle name="Vírgula 2 2 2 3 3 4 2" xfId="9246" xr:uid="{2652132D-1800-4A3B-AC28-0413CD339D9E}"/>
    <cellStyle name="Vírgula 2 2 2 3 3 4 2 2" xfId="24551" xr:uid="{F5CE1107-7A75-4E5A-A99A-C370DD18BF5C}"/>
    <cellStyle name="Vírgula 2 2 2 3 3 4 3" xfId="16929" xr:uid="{CE03A1D9-98A9-4799-A491-8445ACF07133}"/>
    <cellStyle name="Vírgula 2 2 2 3 3 5" xfId="2574" xr:uid="{87588B5F-14D4-42AE-9F73-AAE15ECBDFB3}"/>
    <cellStyle name="Vírgula 2 2 2 3 3 5 2" xfId="10206" xr:uid="{96388749-EF55-4396-9DB8-00C7BEBB64CD}"/>
    <cellStyle name="Vírgula 2 2 2 3 3 5 2 2" xfId="25511" xr:uid="{AD80D20D-223E-47FF-B893-89D19828CE41}"/>
    <cellStyle name="Vírgula 2 2 2 3 3 5 3" xfId="17889" xr:uid="{02AF287F-9383-4724-B4E7-A002C364077C}"/>
    <cellStyle name="Vírgula 2 2 2 3 3 6" xfId="3542" xr:uid="{46DA5FBB-F708-46E9-9869-B9B617E80FBC}"/>
    <cellStyle name="Vírgula 2 2 2 3 3 6 2" xfId="11174" xr:uid="{CC9343E6-A2F0-4B03-BD46-37E2A65CA108}"/>
    <cellStyle name="Vírgula 2 2 2 3 3 6 2 2" xfId="26479" xr:uid="{28A9E543-B862-44AD-8387-8F4E63FF893D}"/>
    <cellStyle name="Vírgula 2 2 2 3 3 6 3" xfId="18857" xr:uid="{D9C23FE0-9AD8-4C16-A435-E0E5BD27738F}"/>
    <cellStyle name="Vírgula 2 2 2 3 3 7" xfId="966" xr:uid="{133F7AD2-18D8-4F3A-82D1-AD57F2FE8B7F}"/>
    <cellStyle name="Vírgula 2 2 2 3 3 7 2" xfId="8598" xr:uid="{52ED3566-DDDB-45D2-A187-569B7DE9157B}"/>
    <cellStyle name="Vírgula 2 2 2 3 3 7 2 2" xfId="23903" xr:uid="{6C065A92-26D7-4ABC-ADA9-F5140976DE53}"/>
    <cellStyle name="Vírgula 2 2 2 3 3 7 3" xfId="16281" xr:uid="{6B9DF65F-EF4B-44D2-8723-8F3F2E37863C}"/>
    <cellStyle name="Vírgula 2 2 2 3 3 8" xfId="7949" xr:uid="{C452D202-9065-4E42-9EA0-233B0CF407D1}"/>
    <cellStyle name="Vírgula 2 2 2 3 3 8 2" xfId="23254" xr:uid="{FE6DD85F-6066-442E-89B8-43DF9E070F62}"/>
    <cellStyle name="Vírgula 2 2 2 3 3 9" xfId="15632" xr:uid="{BC80BC66-DC83-4AD0-A9E5-5DD955813900}"/>
    <cellStyle name="Vírgula 2 2 2 3 4" xfId="397" xr:uid="{AE9B7FB9-ACA6-4AA5-A774-4F784032CD9A}"/>
    <cellStyle name="Vírgula 2 2 2 3 4 2" xfId="721" xr:uid="{8638670A-2F76-457C-A992-19B8822B353E}"/>
    <cellStyle name="Vírgula 2 2 2 3 4 2 2" xfId="2014" xr:uid="{69FE850E-F504-41B3-BE69-90DC835D214C}"/>
    <cellStyle name="Vírgula 2 2 2 3 4 2 2 2" xfId="9646" xr:uid="{B9A9532B-C73F-47EA-951B-4995B281863E}"/>
    <cellStyle name="Vírgula 2 2 2 3 4 2 2 2 2" xfId="24951" xr:uid="{E1D09C20-1BD5-4B8C-8169-9EA7AE16DCAE}"/>
    <cellStyle name="Vírgula 2 2 2 3 4 2 2 3" xfId="17329" xr:uid="{27671B20-1500-42B1-B981-34FEAF9557CB}"/>
    <cellStyle name="Vírgula 2 2 2 3 4 2 3" xfId="2978" xr:uid="{6F3F8C1F-46C8-4086-B566-26ABBB819860}"/>
    <cellStyle name="Vírgula 2 2 2 3 4 2 3 2" xfId="10610" xr:uid="{C29B8717-79F8-4688-9728-B888004D5085}"/>
    <cellStyle name="Vírgula 2 2 2 3 4 2 3 2 2" xfId="25915" xr:uid="{0F66EB06-2E36-438B-B14C-D03D586C3B28}"/>
    <cellStyle name="Vírgula 2 2 2 3 4 2 3 3" xfId="18293" xr:uid="{471CED80-C112-4F10-B419-8836DC2B62D8}"/>
    <cellStyle name="Vírgula 2 2 2 3 4 2 4" xfId="3946" xr:uid="{605C509C-4DC2-4890-A76B-AC39FD3EF983}"/>
    <cellStyle name="Vírgula 2 2 2 3 4 2 4 2" xfId="11578" xr:uid="{F5ABA606-7519-47DF-9E5F-7CA9AFA92356}"/>
    <cellStyle name="Vírgula 2 2 2 3 4 2 4 2 2" xfId="26883" xr:uid="{94052C25-8FE6-4862-A22D-53E490872AA5}"/>
    <cellStyle name="Vírgula 2 2 2 3 4 2 4 3" xfId="19261" xr:uid="{604C7261-5967-42DE-B441-07F095AF62CC}"/>
    <cellStyle name="Vírgula 2 2 2 3 4 2 5" xfId="1370" xr:uid="{C9A744C0-A8C2-4417-B5C2-073209E30FDB}"/>
    <cellStyle name="Vírgula 2 2 2 3 4 2 5 2" xfId="9002" xr:uid="{34B6FA03-CF40-441C-A3DD-95EEE885C561}"/>
    <cellStyle name="Vírgula 2 2 2 3 4 2 5 2 2" xfId="24307" xr:uid="{844DBEE1-3CE8-4E78-A69F-E3702DE44470}"/>
    <cellStyle name="Vírgula 2 2 2 3 4 2 5 3" xfId="16685" xr:uid="{5C20A318-CE43-46BB-899E-E273AAB59C84}"/>
    <cellStyle name="Vírgula 2 2 2 3 4 2 6" xfId="8353" xr:uid="{00DE296A-B156-4704-9EFB-EDA0C65F2AA3}"/>
    <cellStyle name="Vírgula 2 2 2 3 4 2 6 2" xfId="23658" xr:uid="{161F6991-D113-4CC8-B8BD-25B49661702E}"/>
    <cellStyle name="Vírgula 2 2 2 3 4 2 7" xfId="16036" xr:uid="{5801C6C7-4C39-48E9-B478-795D05DAEEA8}"/>
    <cellStyle name="Vírgula 2 2 2 3 4 3" xfId="2334" xr:uid="{F95075D9-B339-47FB-8CDC-B69061AF7DC8}"/>
    <cellStyle name="Vírgula 2 2 2 3 4 3 2" xfId="3302" xr:uid="{93D3532C-FB74-452C-9A1D-EED1F7DE5401}"/>
    <cellStyle name="Vírgula 2 2 2 3 4 3 2 2" xfId="10934" xr:uid="{F7382DB0-DC85-45B0-B9A3-D2E078FD91F3}"/>
    <cellStyle name="Vírgula 2 2 2 3 4 3 2 2 2" xfId="26239" xr:uid="{1A9ECBF0-55D8-48BD-9144-AEC1BF96BCB6}"/>
    <cellStyle name="Vírgula 2 2 2 3 4 3 2 3" xfId="18617" xr:uid="{FDA156C5-9C16-4C3E-97CD-F3A2F6A82835}"/>
    <cellStyle name="Vírgula 2 2 2 3 4 3 3" xfId="4270" xr:uid="{8F49089B-ACBE-4DC4-816B-0C22218B9C7B}"/>
    <cellStyle name="Vírgula 2 2 2 3 4 3 3 2" xfId="11902" xr:uid="{6F37D146-B3DE-401D-A84A-11AFC54A185D}"/>
    <cellStyle name="Vírgula 2 2 2 3 4 3 3 2 2" xfId="27207" xr:uid="{D1236C65-12C4-438C-AC6A-1909F948E122}"/>
    <cellStyle name="Vírgula 2 2 2 3 4 3 3 3" xfId="19585" xr:uid="{CA662E89-7F3F-4A82-A4E8-E2BBAE1D214A}"/>
    <cellStyle name="Vírgula 2 2 2 3 4 3 4" xfId="9966" xr:uid="{51B6544C-735F-41BE-898B-44C1BC1C1C0B}"/>
    <cellStyle name="Vírgula 2 2 2 3 4 3 4 2" xfId="25271" xr:uid="{D487F310-838A-4CB1-A8F5-5BAEC0604207}"/>
    <cellStyle name="Vírgula 2 2 2 3 4 3 5" xfId="17649" xr:uid="{41D7E050-6624-48B8-9551-F9F5A6BA68B0}"/>
    <cellStyle name="Vírgula 2 2 2 3 4 4" xfId="1694" xr:uid="{80579EE5-2271-4F65-879F-8A0A88B336A2}"/>
    <cellStyle name="Vírgula 2 2 2 3 4 4 2" xfId="9326" xr:uid="{7FBDE88E-CCFA-4EDE-9B89-B6859478E517}"/>
    <cellStyle name="Vírgula 2 2 2 3 4 4 2 2" xfId="24631" xr:uid="{3BD5C2F2-335C-44F7-B72C-057CDF28C1E4}"/>
    <cellStyle name="Vírgula 2 2 2 3 4 4 3" xfId="17009" xr:uid="{F2E81D8C-ADB0-4EC3-B4F0-76343E4423C0}"/>
    <cellStyle name="Vírgula 2 2 2 3 4 5" xfId="2654" xr:uid="{FB910FFE-67FE-433A-BEDA-B0C29AC22DD1}"/>
    <cellStyle name="Vírgula 2 2 2 3 4 5 2" xfId="10286" xr:uid="{96903416-6D5E-4610-820B-64A6D202BF3E}"/>
    <cellStyle name="Vírgula 2 2 2 3 4 5 2 2" xfId="25591" xr:uid="{874DECD2-282A-4B77-97C6-98B2755BE159}"/>
    <cellStyle name="Vírgula 2 2 2 3 4 5 3" xfId="17969" xr:uid="{012A3335-B142-47AB-AC15-456C6B0A7C01}"/>
    <cellStyle name="Vírgula 2 2 2 3 4 6" xfId="3622" xr:uid="{D7003194-6585-41E5-B6DA-876E0F6B73D1}"/>
    <cellStyle name="Vírgula 2 2 2 3 4 6 2" xfId="11254" xr:uid="{1E2429EF-DB7E-4709-907F-16ACB39847C8}"/>
    <cellStyle name="Vírgula 2 2 2 3 4 6 2 2" xfId="26559" xr:uid="{5A33DDC2-10F7-414A-BB06-CF05E22EDA96}"/>
    <cellStyle name="Vírgula 2 2 2 3 4 6 3" xfId="18937" xr:uid="{83CF5F06-42F2-445E-A8CD-B7827B8D68FA}"/>
    <cellStyle name="Vírgula 2 2 2 3 4 7" xfId="1046" xr:uid="{639C5EEE-61DD-405C-9DF1-F9F4D28460AB}"/>
    <cellStyle name="Vírgula 2 2 2 3 4 7 2" xfId="8678" xr:uid="{67A2482B-612E-4EE1-ABE2-B9109AE532EF}"/>
    <cellStyle name="Vírgula 2 2 2 3 4 7 2 2" xfId="23983" xr:uid="{E7F1A063-6C49-44FB-A492-0FFEF703D93E}"/>
    <cellStyle name="Vírgula 2 2 2 3 4 7 3" xfId="16361" xr:uid="{22F7D411-842F-4217-A2BE-693DAA67837E}"/>
    <cellStyle name="Vírgula 2 2 2 3 4 8" xfId="8029" xr:uid="{DF424B7F-380A-449D-AAF2-8AC1CBDCE2C0}"/>
    <cellStyle name="Vírgula 2 2 2 3 4 8 2" xfId="23334" xr:uid="{6FD9E0ED-441B-4847-B1EC-0CCC0300126B}"/>
    <cellStyle name="Vírgula 2 2 2 3 4 9" xfId="15712" xr:uid="{8C8737D9-83A1-40F1-B7B1-65AA6C245C9B}"/>
    <cellStyle name="Vírgula 2 2 2 3 5" xfId="277" xr:uid="{E2FF2A52-2A49-4219-83FA-810287359EF8}"/>
    <cellStyle name="Vírgula 2 2 2 3 5 2" xfId="601" xr:uid="{CD10890F-C8ED-48B1-BFDD-BCC33AADE6B6}"/>
    <cellStyle name="Vírgula 2 2 2 3 5 2 2" xfId="1894" xr:uid="{3D74BEE4-500C-4A16-8FE9-AAC35D9FCB1F}"/>
    <cellStyle name="Vírgula 2 2 2 3 5 2 2 2" xfId="9526" xr:uid="{7042670D-0A7A-427C-A172-1233E65B8CB6}"/>
    <cellStyle name="Vírgula 2 2 2 3 5 2 2 2 2" xfId="24831" xr:uid="{313BA9FD-2DDA-4EC3-B7B9-0FFDF53489C8}"/>
    <cellStyle name="Vírgula 2 2 2 3 5 2 2 3" xfId="17209" xr:uid="{6E6EE86F-B869-409D-99D4-4E140E7FCEE1}"/>
    <cellStyle name="Vírgula 2 2 2 3 5 2 3" xfId="2858" xr:uid="{4AB1344A-0348-4FD0-B607-0C673E212D32}"/>
    <cellStyle name="Vírgula 2 2 2 3 5 2 3 2" xfId="10490" xr:uid="{4CAFC58C-BD25-4456-99F6-716C42B6AFCE}"/>
    <cellStyle name="Vírgula 2 2 2 3 5 2 3 2 2" xfId="25795" xr:uid="{106B729E-7F76-4A07-AF8D-CF569B1D17E5}"/>
    <cellStyle name="Vírgula 2 2 2 3 5 2 3 3" xfId="18173" xr:uid="{290168FB-D7A6-437E-9019-06EC05EC41C2}"/>
    <cellStyle name="Vírgula 2 2 2 3 5 2 4" xfId="3826" xr:uid="{535D6767-4FDD-4BD5-9ADC-389571931DA2}"/>
    <cellStyle name="Vírgula 2 2 2 3 5 2 4 2" xfId="11458" xr:uid="{BEC632C4-067E-4670-84FE-83D2EE921CE2}"/>
    <cellStyle name="Vírgula 2 2 2 3 5 2 4 2 2" xfId="26763" xr:uid="{A8AE7736-316B-4157-B2B3-4E66E836B9D6}"/>
    <cellStyle name="Vírgula 2 2 2 3 5 2 4 3" xfId="19141" xr:uid="{872630A6-D2D9-4A82-ADC3-6612C98255C5}"/>
    <cellStyle name="Vírgula 2 2 2 3 5 2 5" xfId="1250" xr:uid="{E28197B5-1C67-4E52-87BD-3111A6F89B5B}"/>
    <cellStyle name="Vírgula 2 2 2 3 5 2 5 2" xfId="8882" xr:uid="{5067A277-1C85-4BF6-A90E-883FBA50A414}"/>
    <cellStyle name="Vírgula 2 2 2 3 5 2 5 2 2" xfId="24187" xr:uid="{EE5D1D16-5F4F-4B87-8B34-80BEF05BE710}"/>
    <cellStyle name="Vírgula 2 2 2 3 5 2 5 3" xfId="16565" xr:uid="{0C8BE3E9-5CEF-4CFC-829E-02AD1618309A}"/>
    <cellStyle name="Vírgula 2 2 2 3 5 2 6" xfId="8233" xr:uid="{88EA2795-9D6E-4DF7-BF10-DF35B5A93178}"/>
    <cellStyle name="Vírgula 2 2 2 3 5 2 6 2" xfId="23538" xr:uid="{59225E07-399A-4F30-8912-29333B5A3D0A}"/>
    <cellStyle name="Vírgula 2 2 2 3 5 2 7" xfId="15916" xr:uid="{292ADAF0-025A-4022-AF33-CD6BCEFBCDBE}"/>
    <cellStyle name="Vírgula 2 2 2 3 5 3" xfId="2214" xr:uid="{C4945E8A-39EF-4937-B8F2-09B43677B9F8}"/>
    <cellStyle name="Vírgula 2 2 2 3 5 3 2" xfId="3182" xr:uid="{1CC7ED7E-5538-4612-AC2F-2149E32FCD37}"/>
    <cellStyle name="Vírgula 2 2 2 3 5 3 2 2" xfId="10814" xr:uid="{9C82D689-1761-4E32-BCFA-2BD11BF5E7F5}"/>
    <cellStyle name="Vírgula 2 2 2 3 5 3 2 2 2" xfId="26119" xr:uid="{03AEC4D3-A7E8-449B-8E48-1D44CCE4F0D8}"/>
    <cellStyle name="Vírgula 2 2 2 3 5 3 2 3" xfId="18497" xr:uid="{E57AF3FC-2FC6-4C07-BD56-5A889B9D8714}"/>
    <cellStyle name="Vírgula 2 2 2 3 5 3 3" xfId="4150" xr:uid="{7FAE108C-AE29-420F-8536-66864F44A2DF}"/>
    <cellStyle name="Vírgula 2 2 2 3 5 3 3 2" xfId="11782" xr:uid="{EAAAA95D-B3C5-43C4-A785-EC7969DF0031}"/>
    <cellStyle name="Vírgula 2 2 2 3 5 3 3 2 2" xfId="27087" xr:uid="{5B768D0C-10C4-41AF-8388-0FF8081CA309}"/>
    <cellStyle name="Vírgula 2 2 2 3 5 3 3 3" xfId="19465" xr:uid="{431581F7-C91B-4BC7-A463-DFEFAA5DF97E}"/>
    <cellStyle name="Vírgula 2 2 2 3 5 3 4" xfId="9846" xr:uid="{30BEB882-9007-4500-A9B3-58C53929C5AC}"/>
    <cellStyle name="Vírgula 2 2 2 3 5 3 4 2" xfId="25151" xr:uid="{D7FCC8B8-E8B9-42EF-8A4E-543BD7AAA6F3}"/>
    <cellStyle name="Vírgula 2 2 2 3 5 3 5" xfId="17529" xr:uid="{67DEAA89-8C35-416B-9E57-71403D138968}"/>
    <cellStyle name="Vírgula 2 2 2 3 5 4" xfId="1574" xr:uid="{C22AAF87-6B76-462E-A4D7-61A4FBBE21CD}"/>
    <cellStyle name="Vírgula 2 2 2 3 5 4 2" xfId="9206" xr:uid="{7F2C77A2-E509-4E82-959B-229E3EB65A9C}"/>
    <cellStyle name="Vírgula 2 2 2 3 5 4 2 2" xfId="24511" xr:uid="{CA86D5D8-E6E3-4134-BDCB-833AC58589F0}"/>
    <cellStyle name="Vírgula 2 2 2 3 5 4 3" xfId="16889" xr:uid="{AD7663D8-BFD8-4062-80C4-63625CFD6B5D}"/>
    <cellStyle name="Vírgula 2 2 2 3 5 5" xfId="2534" xr:uid="{E92CE3D8-3B8F-4924-9C6C-CE05A4336CEF}"/>
    <cellStyle name="Vírgula 2 2 2 3 5 5 2" xfId="10166" xr:uid="{A4CBD6E0-0E8F-4936-94E0-6FF9D6953A82}"/>
    <cellStyle name="Vírgula 2 2 2 3 5 5 2 2" xfId="25471" xr:uid="{F293CD43-C0B4-42B5-A13C-F4291CCC15A7}"/>
    <cellStyle name="Vírgula 2 2 2 3 5 5 3" xfId="17849" xr:uid="{CB997E9F-48F1-402F-8FEA-BD6600E1233F}"/>
    <cellStyle name="Vírgula 2 2 2 3 5 6" xfId="3502" xr:uid="{BDF98576-1AE3-4D98-880C-150D48B55230}"/>
    <cellStyle name="Vírgula 2 2 2 3 5 6 2" xfId="11134" xr:uid="{6A7EDFFE-F3F3-43C5-9E93-AD21D9699B18}"/>
    <cellStyle name="Vírgula 2 2 2 3 5 6 2 2" xfId="26439" xr:uid="{1824FAAC-E5EB-449D-A1F6-3FB553AE8804}"/>
    <cellStyle name="Vírgula 2 2 2 3 5 6 3" xfId="18817" xr:uid="{DFD0E7F1-A3FD-44A5-9E68-933CF2A6F5EF}"/>
    <cellStyle name="Vírgula 2 2 2 3 5 7" xfId="926" xr:uid="{B348D0C3-E646-4F23-A2FA-A90EF9A51C8D}"/>
    <cellStyle name="Vírgula 2 2 2 3 5 7 2" xfId="8558" xr:uid="{D76E6699-79A7-4BE3-ABA5-7F98D1AFB937}"/>
    <cellStyle name="Vírgula 2 2 2 3 5 7 2 2" xfId="23863" xr:uid="{65B9341C-1D59-4BDE-B0A1-03DC886C72A4}"/>
    <cellStyle name="Vírgula 2 2 2 3 5 7 3" xfId="16241" xr:uid="{8C7D7DA7-D2BC-4AEF-9094-16FB5E727125}"/>
    <cellStyle name="Vírgula 2 2 2 3 5 8" xfId="7909" xr:uid="{87714F74-44A2-4F27-8260-5855C0A67732}"/>
    <cellStyle name="Vírgula 2 2 2 3 5 8 2" xfId="23214" xr:uid="{FEB7ADFF-15BE-4226-B71B-2869418AFB6D}"/>
    <cellStyle name="Vírgula 2 2 2 3 5 9" xfId="15592" xr:uid="{9A896CD2-25FA-4DD1-9C44-CECC424FB71B}"/>
    <cellStyle name="Vírgula 2 2 2 3 6" xfId="437" xr:uid="{A192F136-0A8E-4432-9815-A254C7396031}"/>
    <cellStyle name="Vírgula 2 2 2 3 6 2" xfId="761" xr:uid="{5B8919AE-6631-4E6F-B2E4-0495834265C8}"/>
    <cellStyle name="Vírgula 2 2 2 3 6 2 2" xfId="2054" xr:uid="{D28A0D17-AE42-4AA1-A935-53D3F928A3B0}"/>
    <cellStyle name="Vírgula 2 2 2 3 6 2 2 2" xfId="9686" xr:uid="{06A0596F-327A-4415-B4A8-614338026FE2}"/>
    <cellStyle name="Vírgula 2 2 2 3 6 2 2 2 2" xfId="24991" xr:uid="{38D0BAC1-681D-404F-B535-E8A2C7E57582}"/>
    <cellStyle name="Vírgula 2 2 2 3 6 2 2 3" xfId="17369" xr:uid="{7C66C5CB-7FDC-4084-9AB1-10A9BAB779BC}"/>
    <cellStyle name="Vírgula 2 2 2 3 6 2 3" xfId="3018" xr:uid="{299267D2-B7B8-4084-8BB3-7700CE78BA4D}"/>
    <cellStyle name="Vírgula 2 2 2 3 6 2 3 2" xfId="10650" xr:uid="{9DF48BC5-BC2E-4A7B-BB5B-29777F530230}"/>
    <cellStyle name="Vírgula 2 2 2 3 6 2 3 2 2" xfId="25955" xr:uid="{70502D66-CEB0-496E-B949-C2333A88CA0A}"/>
    <cellStyle name="Vírgula 2 2 2 3 6 2 3 3" xfId="18333" xr:uid="{7C767139-0049-4C33-B2EF-2DBB8EA5D633}"/>
    <cellStyle name="Vírgula 2 2 2 3 6 2 4" xfId="3986" xr:uid="{C06ABF4B-07B0-4DE4-8242-FA113E67A1F7}"/>
    <cellStyle name="Vírgula 2 2 2 3 6 2 4 2" xfId="11618" xr:uid="{1F60B5B6-2DB5-4073-AE33-C51E43639A25}"/>
    <cellStyle name="Vírgula 2 2 2 3 6 2 4 2 2" xfId="26923" xr:uid="{408CC1CC-4905-4957-AD54-D2F235174361}"/>
    <cellStyle name="Vírgula 2 2 2 3 6 2 4 3" xfId="19301" xr:uid="{43DBA4F2-C22B-41EB-9979-8B4BE63A97A4}"/>
    <cellStyle name="Vírgula 2 2 2 3 6 2 5" xfId="1410" xr:uid="{C9CF92FC-7A07-470C-9D0B-5A07730F9315}"/>
    <cellStyle name="Vírgula 2 2 2 3 6 2 5 2" xfId="9042" xr:uid="{0E48E4DC-C234-4EF7-9970-A371138A1CE0}"/>
    <cellStyle name="Vírgula 2 2 2 3 6 2 5 2 2" xfId="24347" xr:uid="{4D48B6C7-917E-441B-9D70-700E64C05FDE}"/>
    <cellStyle name="Vírgula 2 2 2 3 6 2 5 3" xfId="16725" xr:uid="{9C35B2AD-D775-42D3-994A-A973A9EB5965}"/>
    <cellStyle name="Vírgula 2 2 2 3 6 2 6" xfId="8393" xr:uid="{1AA72339-BD7D-431F-910D-818B438FB527}"/>
    <cellStyle name="Vírgula 2 2 2 3 6 2 6 2" xfId="23698" xr:uid="{909BBAFA-6B60-41C1-ACEC-2EC0987E137E}"/>
    <cellStyle name="Vírgula 2 2 2 3 6 2 7" xfId="16076" xr:uid="{CB13758A-6817-4CBD-8E9D-3326B9E6A771}"/>
    <cellStyle name="Vírgula 2 2 2 3 6 3" xfId="2374" xr:uid="{E1B1060B-67BA-47FA-930B-5292DC3845BF}"/>
    <cellStyle name="Vírgula 2 2 2 3 6 3 2" xfId="3342" xr:uid="{CA5AED4E-6B2F-4FDE-8368-3A449469A886}"/>
    <cellStyle name="Vírgula 2 2 2 3 6 3 2 2" xfId="10974" xr:uid="{61F1C7C2-5981-45A3-BD03-F8E2D6C44684}"/>
    <cellStyle name="Vírgula 2 2 2 3 6 3 2 2 2" xfId="26279" xr:uid="{01070F00-5F7A-4AEB-A103-F43530BF6B60}"/>
    <cellStyle name="Vírgula 2 2 2 3 6 3 2 3" xfId="18657" xr:uid="{66E01017-7A37-4870-8E50-3829C3EC68E1}"/>
    <cellStyle name="Vírgula 2 2 2 3 6 3 3" xfId="4310" xr:uid="{97996C91-9B9E-43FD-881A-8ACB08A0B022}"/>
    <cellStyle name="Vírgula 2 2 2 3 6 3 3 2" xfId="11942" xr:uid="{78B828FE-1836-4952-8D9A-A6DA7677509B}"/>
    <cellStyle name="Vírgula 2 2 2 3 6 3 3 2 2" xfId="27247" xr:uid="{C062BDE6-6B2E-4E34-86F0-3DF4FDBE2D29}"/>
    <cellStyle name="Vírgula 2 2 2 3 6 3 3 3" xfId="19625" xr:uid="{366915CB-2B9E-4C03-8BED-C199E45AD243}"/>
    <cellStyle name="Vírgula 2 2 2 3 6 3 4" xfId="10006" xr:uid="{BC05FB52-0A26-47DB-8AC5-95F75F69DA4E}"/>
    <cellStyle name="Vírgula 2 2 2 3 6 3 4 2" xfId="25311" xr:uid="{0CF4423E-D875-4F0E-A504-90EF69B173EA}"/>
    <cellStyle name="Vírgula 2 2 2 3 6 3 5" xfId="17689" xr:uid="{1A2CB34F-D70F-47CB-B103-17027B0385D0}"/>
    <cellStyle name="Vírgula 2 2 2 3 6 4" xfId="1734" xr:uid="{835FD88F-8BE6-4D21-B227-0644370B9E0A}"/>
    <cellStyle name="Vírgula 2 2 2 3 6 4 2" xfId="9366" xr:uid="{8000A568-4375-4B17-9E08-CD19369BDC06}"/>
    <cellStyle name="Vírgula 2 2 2 3 6 4 2 2" xfId="24671" xr:uid="{88F5194E-D0F3-455A-AAB4-C7ED399107CB}"/>
    <cellStyle name="Vírgula 2 2 2 3 6 4 3" xfId="17049" xr:uid="{3DADBD36-A257-4744-89B5-7D83474F9BBA}"/>
    <cellStyle name="Vírgula 2 2 2 3 6 5" xfId="2694" xr:uid="{D8370590-E3C4-4C2B-9EC5-AE0138B1A052}"/>
    <cellStyle name="Vírgula 2 2 2 3 6 5 2" xfId="10326" xr:uid="{087872E6-06F5-445E-9203-DD770D89E282}"/>
    <cellStyle name="Vírgula 2 2 2 3 6 5 2 2" xfId="25631" xr:uid="{B045AD04-C95F-448B-999C-DDC8B2A816DB}"/>
    <cellStyle name="Vírgula 2 2 2 3 6 5 3" xfId="18009" xr:uid="{7B57539F-6059-4ED9-87EF-24AF9D4FB6C0}"/>
    <cellStyle name="Vírgula 2 2 2 3 6 6" xfId="3662" xr:uid="{A98E2D23-249C-4157-8458-8AA11EF98CF3}"/>
    <cellStyle name="Vírgula 2 2 2 3 6 6 2" xfId="11294" xr:uid="{A7BA8F9B-9AA2-4BAD-96A8-F79DA6DB8DE8}"/>
    <cellStyle name="Vírgula 2 2 2 3 6 6 2 2" xfId="26599" xr:uid="{23243FBB-8DAD-469D-B0A5-232BB7FEE241}"/>
    <cellStyle name="Vírgula 2 2 2 3 6 6 3" xfId="18977" xr:uid="{7E5C5D7C-9C8A-4D11-9D14-CE9760289D00}"/>
    <cellStyle name="Vírgula 2 2 2 3 6 7" xfId="1086" xr:uid="{696A17C9-D370-4FE6-BB1F-0B0AD169F20F}"/>
    <cellStyle name="Vírgula 2 2 2 3 6 7 2" xfId="8718" xr:uid="{9285E46B-65EB-4046-9749-D50DB4A2DE46}"/>
    <cellStyle name="Vírgula 2 2 2 3 6 7 2 2" xfId="24023" xr:uid="{FF8724E9-59CD-4C48-93AC-ABC9161F56DE}"/>
    <cellStyle name="Vírgula 2 2 2 3 6 7 3" xfId="16401" xr:uid="{78CC869F-6EEB-4E6C-8703-DBBB7F8DB662}"/>
    <cellStyle name="Vírgula 2 2 2 3 6 8" xfId="8069" xr:uid="{EBA1E54D-86A8-4DBD-A1A1-061C40027B38}"/>
    <cellStyle name="Vírgula 2 2 2 3 6 8 2" xfId="23374" xr:uid="{AE01509D-36AB-44F9-AB7E-AB8330A7ADAF}"/>
    <cellStyle name="Vírgula 2 2 2 3 6 9" xfId="15752" xr:uid="{20D3CA87-93D4-4B0C-A56F-A26589BA3484}"/>
    <cellStyle name="Vírgula 2 2 2 3 7" xfId="561" xr:uid="{1C0039A8-23E5-40AA-98ED-C030ED062A3C}"/>
    <cellStyle name="Vírgula 2 2 2 3 7 2" xfId="1854" xr:uid="{219618D8-271D-440D-ADAF-660D43EA4E92}"/>
    <cellStyle name="Vírgula 2 2 2 3 7 2 2" xfId="9486" xr:uid="{837560A2-1CAB-4B8F-9100-4F8F773B29FC}"/>
    <cellStyle name="Vírgula 2 2 2 3 7 2 2 2" xfId="24791" xr:uid="{D6AB0C95-F859-4D33-9D83-9D8BF168AC7C}"/>
    <cellStyle name="Vírgula 2 2 2 3 7 2 3" xfId="17169" xr:uid="{CBEBF18D-87CD-42F9-9861-FE7F7B26F86A}"/>
    <cellStyle name="Vírgula 2 2 2 3 7 3" xfId="2818" xr:uid="{FB274164-80EA-4151-9CD3-4318F7F9DC68}"/>
    <cellStyle name="Vírgula 2 2 2 3 7 3 2" xfId="10450" xr:uid="{212B27B1-83B9-4B3F-BB2F-3D28D5607C27}"/>
    <cellStyle name="Vírgula 2 2 2 3 7 3 2 2" xfId="25755" xr:uid="{438CA1FE-65F5-4357-A73D-DB12A4093ECD}"/>
    <cellStyle name="Vírgula 2 2 2 3 7 3 3" xfId="18133" xr:uid="{EF0CE230-D4C7-4E87-A860-35F9B6C6C603}"/>
    <cellStyle name="Vírgula 2 2 2 3 7 4" xfId="3786" xr:uid="{8E91F213-D08B-425D-A2D8-3380B5AC338F}"/>
    <cellStyle name="Vírgula 2 2 2 3 7 4 2" xfId="11418" xr:uid="{BC00C2B5-BA82-4159-8D74-98B85770C767}"/>
    <cellStyle name="Vírgula 2 2 2 3 7 4 2 2" xfId="26723" xr:uid="{9FE90C7D-F352-4594-A3C7-FF9D53F7F4DC}"/>
    <cellStyle name="Vírgula 2 2 2 3 7 4 3" xfId="19101" xr:uid="{EB01804B-FCB3-4D42-8B04-77538337137B}"/>
    <cellStyle name="Vírgula 2 2 2 3 7 5" xfId="1210" xr:uid="{C0B907A6-898B-4696-9FC0-6AE8BCFC489A}"/>
    <cellStyle name="Vírgula 2 2 2 3 7 5 2" xfId="8842" xr:uid="{42FEEB06-4EA0-4D79-9D86-3DDE6878D5F7}"/>
    <cellStyle name="Vírgula 2 2 2 3 7 5 2 2" xfId="24147" xr:uid="{B643DA40-04A0-40D3-B839-EC625F18E614}"/>
    <cellStyle name="Vírgula 2 2 2 3 7 5 3" xfId="16525" xr:uid="{6BF2CB0C-556E-4412-BA51-D0A02B7D0EC1}"/>
    <cellStyle name="Vírgula 2 2 2 3 7 6" xfId="8193" xr:uid="{65397760-C151-4DD3-B2C6-D4DFCF34681F}"/>
    <cellStyle name="Vírgula 2 2 2 3 7 6 2" xfId="23498" xr:uid="{8640E196-B485-4F56-B38E-F34223C79134}"/>
    <cellStyle name="Vírgula 2 2 2 3 7 7" xfId="15876" xr:uid="{E2F171E3-0052-4060-8586-5D1F8D021FAB}"/>
    <cellStyle name="Vírgula 2 2 2 3 8" xfId="2174" xr:uid="{557FBAD5-72E9-449C-B099-DF5E37FD1D9B}"/>
    <cellStyle name="Vírgula 2 2 2 3 8 2" xfId="3142" xr:uid="{297ECF0F-720C-41B3-8DF8-5A9332F0893F}"/>
    <cellStyle name="Vírgula 2 2 2 3 8 2 2" xfId="10774" xr:uid="{4D915DF8-50AA-4893-9977-E283F7AEFCDA}"/>
    <cellStyle name="Vírgula 2 2 2 3 8 2 2 2" xfId="26079" xr:uid="{A2A38711-25C3-427F-BC61-FD093A0218DC}"/>
    <cellStyle name="Vírgula 2 2 2 3 8 2 3" xfId="18457" xr:uid="{CA802914-48C0-42B5-9523-2C78ED78C35E}"/>
    <cellStyle name="Vírgula 2 2 2 3 8 3" xfId="4110" xr:uid="{E4BDF5B4-DA9E-45A1-86C9-761C2026830F}"/>
    <cellStyle name="Vírgula 2 2 2 3 8 3 2" xfId="11742" xr:uid="{C6F1BB0A-4B09-42B3-B343-B61343659CA2}"/>
    <cellStyle name="Vírgula 2 2 2 3 8 3 2 2" xfId="27047" xr:uid="{FB6BA3D7-6489-4D6E-B5FF-2FE46D4CC9C6}"/>
    <cellStyle name="Vírgula 2 2 2 3 8 3 3" xfId="19425" xr:uid="{D0A044FE-8EC1-4265-B852-6449ED5F5510}"/>
    <cellStyle name="Vírgula 2 2 2 3 8 4" xfId="9806" xr:uid="{7FFA7DFB-E511-4072-998A-E7635208AF8F}"/>
    <cellStyle name="Vírgula 2 2 2 3 8 4 2" xfId="25111" xr:uid="{4BDAA1BA-420C-46B6-BE6A-0B9F7E5F3B74}"/>
    <cellStyle name="Vírgula 2 2 2 3 8 5" xfId="17489" xr:uid="{6947D074-BC95-49CD-BE5A-93ECCADE94AA}"/>
    <cellStyle name="Vírgula 2 2 2 3 9" xfId="1534" xr:uid="{DE077827-3329-4308-ACD1-DA407EB06C1A}"/>
    <cellStyle name="Vírgula 2 2 2 3 9 2" xfId="9166" xr:uid="{7E4B47B5-6D6E-43B2-A623-3D29CD08C1F0}"/>
    <cellStyle name="Vírgula 2 2 2 3 9 2 2" xfId="24471" xr:uid="{E0272FB1-E307-47FC-B627-7D195DF95FE4}"/>
    <cellStyle name="Vírgula 2 2 2 3 9 3" xfId="16849" xr:uid="{F7CC16F2-22F8-4A71-A9A5-2D2E86A525E3}"/>
    <cellStyle name="Vírgula 2 2 2 4" xfId="337" xr:uid="{FDA08B31-87CE-4001-908F-89018A0CF5A0}"/>
    <cellStyle name="Vírgula 2 2 2 4 10" xfId="15652" xr:uid="{4428C613-DE6C-4A64-A7E5-4D0684AEAE75}"/>
    <cellStyle name="Vírgula 2 2 2 4 2" xfId="458" xr:uid="{0C23B72F-78BF-4500-A8FD-AFDCAF7CF1FA}"/>
    <cellStyle name="Vírgula 2 2 2 4 2 2" xfId="782" xr:uid="{3CBD2BCA-0AF7-4287-8622-8FF41D9737B4}"/>
    <cellStyle name="Vírgula 2 2 2 4 2 2 2" xfId="2074" xr:uid="{E27523D9-D626-4AC1-9082-736FD3B98166}"/>
    <cellStyle name="Vírgula 2 2 2 4 2 2 2 2" xfId="7445" xr:uid="{FC733742-0D13-475E-9D0E-E2324FB51D6C}"/>
    <cellStyle name="Vírgula 2 2 2 4 2 2 2 2 2" xfId="15067" xr:uid="{2C0AB646-1479-4CAF-923D-53B231C91C23}"/>
    <cellStyle name="Vírgula 2 2 2 4 2 2 2 2 2 2" xfId="30372" xr:uid="{6E1E9351-6FC3-4A4C-AC40-C55ABC6257D7}"/>
    <cellStyle name="Vírgula 2 2 2 4 2 2 2 2 3" xfId="22750" xr:uid="{FC34269D-2767-442D-AFBE-2888B8104040}"/>
    <cellStyle name="Vírgula 2 2 2 4 2 2 2 3" xfId="6073" xr:uid="{8D45422F-3200-4A5F-9F53-0D46FA6686F5}"/>
    <cellStyle name="Vírgula 2 2 2 4 2 2 2 3 2" xfId="13695" xr:uid="{5A9CFD87-0783-4F10-BECD-FA26234BC08B}"/>
    <cellStyle name="Vírgula 2 2 2 4 2 2 2 3 2 2" xfId="29000" xr:uid="{B41FD648-DCA4-49BE-B26A-4183CFFF22DA}"/>
    <cellStyle name="Vírgula 2 2 2 4 2 2 2 3 3" xfId="21378" xr:uid="{AD1081D4-F4FB-4A21-8CBE-F06A806FDFEB}"/>
    <cellStyle name="Vírgula 2 2 2 4 2 2 2 4" xfId="9706" xr:uid="{9258D7C0-346C-445A-8AF2-598500C34673}"/>
    <cellStyle name="Vírgula 2 2 2 4 2 2 2 4 2" xfId="25011" xr:uid="{D738F1F3-E0C4-4908-8468-C2B1E831B272}"/>
    <cellStyle name="Vírgula 2 2 2 4 2 2 2 5" xfId="17389" xr:uid="{47A7E03A-E3A2-4F22-A185-649E523D8BA6}"/>
    <cellStyle name="Vírgula 2 2 2 4 2 2 3" xfId="3039" xr:uid="{68C0765B-FCED-4020-BA15-B6B79F639FE0}"/>
    <cellStyle name="Vírgula 2 2 2 4 2 2 3 2" xfId="6841" xr:uid="{CDCDE511-4EED-4313-B0A7-F27A2BF9C8CA}"/>
    <cellStyle name="Vírgula 2 2 2 4 2 2 3 2 2" xfId="14463" xr:uid="{33D213F5-374B-4FAE-8874-B2F356C2EA3D}"/>
    <cellStyle name="Vírgula 2 2 2 4 2 2 3 2 2 2" xfId="29768" xr:uid="{74C46F0F-9007-487B-90C1-78602EAFBE56}"/>
    <cellStyle name="Vírgula 2 2 2 4 2 2 3 2 3" xfId="22146" xr:uid="{06058DEF-AA2D-444D-938C-C93F5B203D44}"/>
    <cellStyle name="Vírgula 2 2 2 4 2 2 3 3" xfId="10671" xr:uid="{F720C8BD-47BF-471A-8ABC-67B52C2CD869}"/>
    <cellStyle name="Vírgula 2 2 2 4 2 2 3 3 2" xfId="25976" xr:uid="{3ABDC4FE-626F-4661-B9D4-87B4B0A7E5A4}"/>
    <cellStyle name="Vírgula 2 2 2 4 2 2 3 4" xfId="18354" xr:uid="{1A266C8B-3A4D-489C-BC65-179AE5E4341D}"/>
    <cellStyle name="Vírgula 2 2 2 4 2 2 4" xfId="4007" xr:uid="{35FCBD07-21B5-4D38-B805-4BB048279AA5}"/>
    <cellStyle name="Vírgula 2 2 2 4 2 2 4 2" xfId="11639" xr:uid="{4F4C4C04-9555-460F-9C41-644A8D9321AD}"/>
    <cellStyle name="Vírgula 2 2 2 4 2 2 4 2 2" xfId="26944" xr:uid="{415DF722-080B-4C61-8FD8-8AD2ED369081}"/>
    <cellStyle name="Vírgula 2 2 2 4 2 2 4 3" xfId="19322" xr:uid="{755BB9BD-B7FD-4BF1-B166-6C2F213B4D34}"/>
    <cellStyle name="Vírgula 2 2 2 4 2 2 5" xfId="1431" xr:uid="{389401EB-2516-4C49-A92A-4163392A59B0}"/>
    <cellStyle name="Vírgula 2 2 2 4 2 2 5 2" xfId="9063" xr:uid="{84C06AA1-856E-49B6-902D-5BEC53A31071}"/>
    <cellStyle name="Vírgula 2 2 2 4 2 2 5 2 2" xfId="24368" xr:uid="{4C72555D-8E9A-468E-B672-FD32937E8DD0}"/>
    <cellStyle name="Vírgula 2 2 2 4 2 2 5 3" xfId="16746" xr:uid="{1009F684-4824-4324-B349-AA1E1325A993}"/>
    <cellStyle name="Vírgula 2 2 2 4 2 2 6" xfId="8414" xr:uid="{107E8429-41C1-42BF-9770-427BD8926D63}"/>
    <cellStyle name="Vírgula 2 2 2 4 2 2 6 2" xfId="23719" xr:uid="{85220FC8-99EA-41AC-8C70-67AF0BBE8385}"/>
    <cellStyle name="Vírgula 2 2 2 4 2 2 7" xfId="16097" xr:uid="{B03D5C00-E125-4317-B718-26639579C6E9}"/>
    <cellStyle name="Vírgula 2 2 2 4 2 3" xfId="2394" xr:uid="{C1AE3EF5-4DAC-4DB4-BB0A-75FFF5B12BFD}"/>
    <cellStyle name="Vírgula 2 2 2 4 2 3 2" xfId="3362" xr:uid="{DC635C4E-511E-4773-AA04-5FCA69867484}"/>
    <cellStyle name="Vírgula 2 2 2 4 2 3 2 2" xfId="10994" xr:uid="{2149017F-203A-40A7-9AF1-2C2491F53CC3}"/>
    <cellStyle name="Vírgula 2 2 2 4 2 3 2 2 2" xfId="26299" xr:uid="{929D68FF-234F-44DF-AC12-DE97B5475AD6}"/>
    <cellStyle name="Vírgula 2 2 2 4 2 3 2 3" xfId="18677" xr:uid="{48FD4FF6-08F0-4BF2-B189-0A2D6D0B1178}"/>
    <cellStyle name="Vírgula 2 2 2 4 2 3 3" xfId="4330" xr:uid="{D4B2C2DD-24DA-4891-95C9-FBF5878855D6}"/>
    <cellStyle name="Vírgula 2 2 2 4 2 3 3 2" xfId="11962" xr:uid="{B088919A-589B-432E-8BB8-18E6C7028D78}"/>
    <cellStyle name="Vírgula 2 2 2 4 2 3 3 2 2" xfId="27267" xr:uid="{62CBFC73-DB1B-4D15-8483-E126E87BCE13}"/>
    <cellStyle name="Vírgula 2 2 2 4 2 3 3 3" xfId="19645" xr:uid="{967A1F17-385F-4331-B0DC-421114C405E6}"/>
    <cellStyle name="Vírgula 2 2 2 4 2 3 4" xfId="10026" xr:uid="{C7FAF2BA-74F6-4815-95B4-E6ADF5DA66A4}"/>
    <cellStyle name="Vírgula 2 2 2 4 2 3 4 2" xfId="25331" xr:uid="{2D86BBF5-4410-4836-8D18-A4128E997548}"/>
    <cellStyle name="Vírgula 2 2 2 4 2 3 5" xfId="17709" xr:uid="{3110266A-9A75-4F91-BF9D-46050B567E0D}"/>
    <cellStyle name="Vírgula 2 2 2 4 2 4" xfId="1754" xr:uid="{25D68645-AEC4-478A-90DE-5E6B87874537}"/>
    <cellStyle name="Vírgula 2 2 2 4 2 4 2" xfId="6471" xr:uid="{672924E7-AFB8-41FE-B823-083B3A82806E}"/>
    <cellStyle name="Vírgula 2 2 2 4 2 4 2 2" xfId="14093" xr:uid="{48A65159-D5F1-4150-93A0-4EFFB61984C4}"/>
    <cellStyle name="Vírgula 2 2 2 4 2 4 2 2 2" xfId="29398" xr:uid="{CA7FC4E8-66E1-449C-8079-12735E4E01AE}"/>
    <cellStyle name="Vírgula 2 2 2 4 2 4 2 3" xfId="21776" xr:uid="{49537268-B1A1-4524-AA82-E3C588BEEDEA}"/>
    <cellStyle name="Vírgula 2 2 2 4 2 4 3" xfId="9386" xr:uid="{422CE9A2-B49D-4E9F-8277-8E56EE47CE7D}"/>
    <cellStyle name="Vírgula 2 2 2 4 2 4 3 2" xfId="24691" xr:uid="{531E78FF-AC6E-4E50-891F-7A1416DFBC90}"/>
    <cellStyle name="Vírgula 2 2 2 4 2 4 4" xfId="17069" xr:uid="{3A11E47A-7C90-4897-BAB0-FA00C0796BB4}"/>
    <cellStyle name="Vírgula 2 2 2 4 2 5" xfId="2715" xr:uid="{3E3C54A8-1D78-4165-9EDD-5D89F08FF7EA}"/>
    <cellStyle name="Vírgula 2 2 2 4 2 5 2" xfId="10347" xr:uid="{C8D98433-6C3A-4113-BAF2-EDE938FBD50A}"/>
    <cellStyle name="Vírgula 2 2 2 4 2 5 2 2" xfId="25652" xr:uid="{B6008ABF-445E-4304-99B1-4AF112C472D9}"/>
    <cellStyle name="Vírgula 2 2 2 4 2 5 3" xfId="18030" xr:uid="{A5F98401-BCCD-4FAA-BC57-B0EB58578181}"/>
    <cellStyle name="Vírgula 2 2 2 4 2 6" xfId="3683" xr:uid="{85B3EECA-6DEA-4FA1-B1FC-7E64D53640B7}"/>
    <cellStyle name="Vírgula 2 2 2 4 2 6 2" xfId="11315" xr:uid="{8D06DF75-A1D5-4D3C-9AB3-0390908BF1A7}"/>
    <cellStyle name="Vírgula 2 2 2 4 2 6 2 2" xfId="26620" xr:uid="{5EF11D4B-57A9-4DF0-8A44-BBDA88677A66}"/>
    <cellStyle name="Vírgula 2 2 2 4 2 6 3" xfId="18998" xr:uid="{34C0D811-8719-4DF1-BCFE-8DC48D08A3A6}"/>
    <cellStyle name="Vírgula 2 2 2 4 2 7" xfId="1107" xr:uid="{87ACDD68-7B49-432F-BF18-3CD727C74959}"/>
    <cellStyle name="Vírgula 2 2 2 4 2 7 2" xfId="8739" xr:uid="{902B4DA6-4F48-41E1-806A-3D6673198EF8}"/>
    <cellStyle name="Vírgula 2 2 2 4 2 7 2 2" xfId="24044" xr:uid="{4F201056-0976-48CC-95B5-4AD7975231C4}"/>
    <cellStyle name="Vírgula 2 2 2 4 2 7 3" xfId="16422" xr:uid="{5BAD0E2A-79DC-4C9F-BB43-E50AD4F11741}"/>
    <cellStyle name="Vírgula 2 2 2 4 2 8" xfId="8090" xr:uid="{8F13A0B3-2AC5-4382-BB69-0217F459C5B0}"/>
    <cellStyle name="Vírgula 2 2 2 4 2 8 2" xfId="23395" xr:uid="{8710CF64-C63E-478E-860C-F7ADF6475627}"/>
    <cellStyle name="Vírgula 2 2 2 4 2 9" xfId="15773" xr:uid="{8963667D-ED8E-4676-B37F-E906559B0BEF}"/>
    <cellStyle name="Vírgula 2 2 2 4 3" xfId="661" xr:uid="{80901F72-5919-433B-96AE-62168EA0EF3F}"/>
    <cellStyle name="Vírgula 2 2 2 4 3 2" xfId="1954" xr:uid="{0430461E-25B6-418B-B535-4A85CD454CAD}"/>
    <cellStyle name="Vírgula 2 2 2 4 3 2 2" xfId="7282" xr:uid="{463CD519-1984-4CDA-B264-B6ED93D98681}"/>
    <cellStyle name="Vírgula 2 2 2 4 3 2 2 2" xfId="14904" xr:uid="{30D8AEC6-1D03-4A4B-8083-10A166A432B5}"/>
    <cellStyle name="Vírgula 2 2 2 4 3 2 2 2 2" xfId="30209" xr:uid="{FD69ED7A-5889-475B-839C-C0F3B3D43668}"/>
    <cellStyle name="Vírgula 2 2 2 4 3 2 2 3" xfId="22587" xr:uid="{018F1BDF-1FD6-44DF-B007-506D898943D0}"/>
    <cellStyle name="Vírgula 2 2 2 4 3 2 3" xfId="5910" xr:uid="{3F864048-D5B2-4D80-92E3-142C6201C634}"/>
    <cellStyle name="Vírgula 2 2 2 4 3 2 3 2" xfId="13532" xr:uid="{904666E5-B668-4207-A8B5-FA405EF66FE9}"/>
    <cellStyle name="Vírgula 2 2 2 4 3 2 3 2 2" xfId="28837" xr:uid="{C7328FE9-FFC0-4A8F-BF8D-D8F8D575BE02}"/>
    <cellStyle name="Vírgula 2 2 2 4 3 2 3 3" xfId="21215" xr:uid="{34F0AB00-0628-4A28-B0A0-C8AA8B3E901B}"/>
    <cellStyle name="Vírgula 2 2 2 4 3 2 4" xfId="9586" xr:uid="{1DCD6ECA-4F96-4DF7-9566-38CD84C98CAC}"/>
    <cellStyle name="Vírgula 2 2 2 4 3 2 4 2" xfId="24891" xr:uid="{92727EB4-338F-4545-88F0-0DC8A36BCA24}"/>
    <cellStyle name="Vírgula 2 2 2 4 3 2 5" xfId="17269" xr:uid="{F1EB4EB2-4A46-4F2A-A872-6B58D9C76F26}"/>
    <cellStyle name="Vírgula 2 2 2 4 3 3" xfId="2918" xr:uid="{0CC0D550-020D-4D3A-93D2-C22964EB0C54}"/>
    <cellStyle name="Vírgula 2 2 2 4 3 3 2" xfId="6678" xr:uid="{6DD64DC7-5F43-4DB8-BB02-0D7DC946D602}"/>
    <cellStyle name="Vírgula 2 2 2 4 3 3 2 2" xfId="14300" xr:uid="{EF33DE2E-A6A0-4DDD-A7A8-881149C38587}"/>
    <cellStyle name="Vírgula 2 2 2 4 3 3 2 2 2" xfId="29605" xr:uid="{03CC24BD-3AE3-4FC7-8D3A-1B1E19C0611B}"/>
    <cellStyle name="Vírgula 2 2 2 4 3 3 2 3" xfId="21983" xr:uid="{62412494-CF07-45A4-9947-2C98AEE9CE6F}"/>
    <cellStyle name="Vírgula 2 2 2 4 3 3 3" xfId="10550" xr:uid="{11130743-D464-40CB-9A84-7CD5F68C8F4A}"/>
    <cellStyle name="Vírgula 2 2 2 4 3 3 3 2" xfId="25855" xr:uid="{1C3368FD-2241-4514-85CE-84E03B182B95}"/>
    <cellStyle name="Vírgula 2 2 2 4 3 3 4" xfId="18233" xr:uid="{A2FB2793-2081-41FA-9129-7E1E5D15586D}"/>
    <cellStyle name="Vírgula 2 2 2 4 3 4" xfId="3886" xr:uid="{3EC7448C-C3CF-44FC-B185-A9412F727351}"/>
    <cellStyle name="Vírgula 2 2 2 4 3 4 2" xfId="11518" xr:uid="{C7FE8DB3-46AA-4B85-BE16-5E8AF43D151B}"/>
    <cellStyle name="Vírgula 2 2 2 4 3 4 2 2" xfId="26823" xr:uid="{10E7D92A-508A-43CF-ADF5-B53900CD04B1}"/>
    <cellStyle name="Vírgula 2 2 2 4 3 4 3" xfId="19201" xr:uid="{9414E0E5-B785-4BC7-8A34-034E5EAFD32C}"/>
    <cellStyle name="Vírgula 2 2 2 4 3 5" xfId="1310" xr:uid="{5BBA20BE-2508-4266-B990-829D15C65F10}"/>
    <cellStyle name="Vírgula 2 2 2 4 3 5 2" xfId="8942" xr:uid="{922B78DF-EFC8-472B-AAAF-BC56B245F916}"/>
    <cellStyle name="Vírgula 2 2 2 4 3 5 2 2" xfId="24247" xr:uid="{0DCCD7FA-CC8D-4B0A-AC13-0F32CD6A2374}"/>
    <cellStyle name="Vírgula 2 2 2 4 3 5 3" xfId="16625" xr:uid="{E8D098DC-7CE8-4F43-B90E-024A1A0CFAB3}"/>
    <cellStyle name="Vírgula 2 2 2 4 3 6" xfId="8293" xr:uid="{8A3D0101-8DFB-4AAC-896E-ED75BF1FFCB2}"/>
    <cellStyle name="Vírgula 2 2 2 4 3 6 2" xfId="23598" xr:uid="{C5258EEC-A3B6-4D09-A21B-46E70F02CE27}"/>
    <cellStyle name="Vírgula 2 2 2 4 3 7" xfId="15976" xr:uid="{9D329ABD-E4BC-4310-9482-E428957F0AB8}"/>
    <cellStyle name="Vírgula 2 2 2 4 4" xfId="2274" xr:uid="{D11FA1B4-EA48-41E7-9587-3D15F8529D08}"/>
    <cellStyle name="Vírgula 2 2 2 4 4 2" xfId="3242" xr:uid="{E8DBC713-0AD9-4355-A59D-B5440FAB2B71}"/>
    <cellStyle name="Vírgula 2 2 2 4 4 2 2" xfId="10874" xr:uid="{BCC67A65-B1F9-44A1-8E49-DC266B0EA923}"/>
    <cellStyle name="Vírgula 2 2 2 4 4 2 2 2" xfId="26179" xr:uid="{0927DC83-62F2-43F1-83CE-1252701198DD}"/>
    <cellStyle name="Vírgula 2 2 2 4 4 2 3" xfId="18557" xr:uid="{38467A44-63E5-49C6-9AB4-724E47E5B0E7}"/>
    <cellStyle name="Vírgula 2 2 2 4 4 3" xfId="4210" xr:uid="{B1578302-713B-4E54-A915-FAB4353F079C}"/>
    <cellStyle name="Vírgula 2 2 2 4 4 3 2" xfId="11842" xr:uid="{F62F9DFC-3807-4F44-9753-9CC356D4D8D7}"/>
    <cellStyle name="Vírgula 2 2 2 4 4 3 2 2" xfId="27147" xr:uid="{4AAB0E1E-5FB5-483A-AEBB-C41664B96916}"/>
    <cellStyle name="Vírgula 2 2 2 4 4 3 3" xfId="19525" xr:uid="{74C6109D-ADAF-4199-8F0B-686280615F0E}"/>
    <cellStyle name="Vírgula 2 2 2 4 4 4" xfId="9906" xr:uid="{3C199022-B103-4190-9436-76916B29855A}"/>
    <cellStyle name="Vírgula 2 2 2 4 4 4 2" xfId="25211" xr:uid="{8A349DAD-F31C-4015-AA0B-0F93A68956CB}"/>
    <cellStyle name="Vírgula 2 2 2 4 4 5" xfId="17589" xr:uid="{5509A134-18F8-4F4B-9D28-F0E0A4B690CD}"/>
    <cellStyle name="Vírgula 2 2 2 4 5" xfId="1634" xr:uid="{08E7F7FA-3081-4222-A559-E627F5658C0B}"/>
    <cellStyle name="Vírgula 2 2 2 4 5 2" xfId="6308" xr:uid="{7EC2C222-B977-470B-B0B1-5770E1969AED}"/>
    <cellStyle name="Vírgula 2 2 2 4 5 2 2" xfId="13930" xr:uid="{C0137BD8-381F-45F0-8E1F-A48BE3F9ADC3}"/>
    <cellStyle name="Vírgula 2 2 2 4 5 2 2 2" xfId="29235" xr:uid="{909846A7-FB9C-4DC1-A873-A427D4ACF378}"/>
    <cellStyle name="Vírgula 2 2 2 4 5 2 3" xfId="21613" xr:uid="{934D40CF-CD53-4E5A-A97A-5BBC605F3266}"/>
    <cellStyle name="Vírgula 2 2 2 4 5 3" xfId="9266" xr:uid="{B5DE3D0B-1D94-428D-8DF0-0956B996D111}"/>
    <cellStyle name="Vírgula 2 2 2 4 5 3 2" xfId="24571" xr:uid="{809CF5AA-BBAB-45F4-AFFD-FE11003B765E}"/>
    <cellStyle name="Vírgula 2 2 2 4 5 4" xfId="16949" xr:uid="{245F7FBC-8205-42B7-894C-252428AAC2FA}"/>
    <cellStyle name="Vírgula 2 2 2 4 6" xfId="2594" xr:uid="{915F1D52-32A2-4A94-BCAF-C69810875B27}"/>
    <cellStyle name="Vírgula 2 2 2 4 6 2" xfId="10226" xr:uid="{9FEFEB69-7BFA-4DFD-B21D-BDFC87848759}"/>
    <cellStyle name="Vírgula 2 2 2 4 6 2 2" xfId="25531" xr:uid="{DA7064A3-A519-4E36-B75B-CEDE66B23E35}"/>
    <cellStyle name="Vírgula 2 2 2 4 6 3" xfId="17909" xr:uid="{848B7DA3-0B72-4D22-99FE-1CDE1B911A76}"/>
    <cellStyle name="Vírgula 2 2 2 4 7" xfId="3562" xr:uid="{5D6E3BE2-11B8-46D7-972F-5517373C9F1B}"/>
    <cellStyle name="Vírgula 2 2 2 4 7 2" xfId="11194" xr:uid="{961BAD78-C514-41E5-8FB2-74DE8314425D}"/>
    <cellStyle name="Vírgula 2 2 2 4 7 2 2" xfId="26499" xr:uid="{00A8A847-C4E8-4A8E-AE6E-87F3A67E650E}"/>
    <cellStyle name="Vírgula 2 2 2 4 7 3" xfId="18877" xr:uid="{790AECF0-DBA8-43BF-993F-CBFDBEF7BB2A}"/>
    <cellStyle name="Vírgula 2 2 2 4 8" xfId="986" xr:uid="{144A89FD-2C19-4C6C-A44E-6E96A66EA9B6}"/>
    <cellStyle name="Vírgula 2 2 2 4 8 2" xfId="8618" xr:uid="{F2622EEA-3504-4BE4-919E-1BD5BC4D6D03}"/>
    <cellStyle name="Vírgula 2 2 2 4 8 2 2" xfId="23923" xr:uid="{3B58B42C-AE54-43B2-97ED-6D91E913B03D}"/>
    <cellStyle name="Vírgula 2 2 2 4 8 3" xfId="16301" xr:uid="{DDC39002-FB6D-4605-A688-508B66CE6920}"/>
    <cellStyle name="Vírgula 2 2 2 4 9" xfId="7969" xr:uid="{19C4ACA8-4357-4023-9D83-2C00A60A2C6E}"/>
    <cellStyle name="Vírgula 2 2 2 4 9 2" xfId="23274" xr:uid="{AA79ACB7-C2F5-404B-81D1-2A95F84470B4}"/>
    <cellStyle name="Vírgula 2 2 2 5" xfId="297" xr:uid="{23B912D9-55EF-477B-B991-F2F8768C6F83}"/>
    <cellStyle name="Vírgula 2 2 2 5 2" xfId="621" xr:uid="{E96E3144-7572-466A-A159-4CCFB7642D1E}"/>
    <cellStyle name="Vírgula 2 2 2 5 2 2" xfId="1914" xr:uid="{F8453974-0197-44CE-8711-8AFB69C9F81F}"/>
    <cellStyle name="Vírgula 2 2 2 5 2 2 2" xfId="5165" xr:uid="{AB53DD3A-6203-45B8-83BD-9322D1CB75D8}"/>
    <cellStyle name="Vírgula 2 2 2 5 2 2 2 2" xfId="7472" xr:uid="{FF6571E9-D1D6-4CCF-BFBA-D16FE94CB0D7}"/>
    <cellStyle name="Vírgula 2 2 2 5 2 2 2 2 2" xfId="15094" xr:uid="{C2B90672-32E8-4E2F-BDDB-0706C5610E44}"/>
    <cellStyle name="Vírgula 2 2 2 5 2 2 2 2 2 2" xfId="30399" xr:uid="{3F8B676D-DE27-45C5-9CFA-96B1C12CE15F}"/>
    <cellStyle name="Vírgula 2 2 2 5 2 2 2 2 3" xfId="22777" xr:uid="{49F34701-8A7E-4C7A-A317-1EE7F597E426}"/>
    <cellStyle name="Vírgula 2 2 2 5 2 2 2 3" xfId="6100" xr:uid="{0E7C6C18-6EC0-42A3-B639-59C2F619896F}"/>
    <cellStyle name="Vírgula 2 2 2 5 2 2 2 3 2" xfId="13722" xr:uid="{4BF6C7C3-FA63-4AE4-BC49-E5CC20874CDA}"/>
    <cellStyle name="Vírgula 2 2 2 5 2 2 2 3 2 2" xfId="29027" xr:uid="{EF8C69CC-C3A1-4599-BE4E-E9B7261273C9}"/>
    <cellStyle name="Vírgula 2 2 2 5 2 2 2 3 3" xfId="21405" xr:uid="{EC82E93B-47BF-4F19-A35C-A60825996477}"/>
    <cellStyle name="Vírgula 2 2 2 5 2 2 2 4" xfId="12787" xr:uid="{F7E4AF58-F5DA-4D27-B108-2D268C95B961}"/>
    <cellStyle name="Vírgula 2 2 2 5 2 2 2 4 2" xfId="28092" xr:uid="{205F2DBC-90C8-4802-B281-0A207199EF5F}"/>
    <cellStyle name="Vírgula 2 2 2 5 2 2 2 5" xfId="20470" xr:uid="{05927FD6-E423-4958-BBE3-FF2A48B7468D}"/>
    <cellStyle name="Vírgula 2 2 2 5 2 2 3" xfId="4868" xr:uid="{02260E50-7500-4F3D-BBF7-5DB0A3E8D13F}"/>
    <cellStyle name="Vírgula 2 2 2 5 2 2 3 2" xfId="6868" xr:uid="{7C163BCF-26F2-47DB-819A-EF6EB679174D}"/>
    <cellStyle name="Vírgula 2 2 2 5 2 2 3 2 2" xfId="14490" xr:uid="{44D9D7F4-ACEF-4B8B-B846-3E6295DCE1D9}"/>
    <cellStyle name="Vírgula 2 2 2 5 2 2 3 2 2 2" xfId="29795" xr:uid="{49168F54-4922-4F28-8759-D632D7A491CB}"/>
    <cellStyle name="Vírgula 2 2 2 5 2 2 3 2 3" xfId="22173" xr:uid="{7ACBBC7E-D8CB-498F-8A5E-D20E33914053}"/>
    <cellStyle name="Vírgula 2 2 2 5 2 2 3 3" xfId="12490" xr:uid="{E1344362-A1C8-4B87-802A-04709D7FB2DE}"/>
    <cellStyle name="Vírgula 2 2 2 5 2 2 3 3 2" xfId="27795" xr:uid="{E79D2848-57A6-439F-BCDB-DF98F92B5967}"/>
    <cellStyle name="Vírgula 2 2 2 5 2 2 3 4" xfId="20173" xr:uid="{643CE1AE-9806-47E8-B43D-01FE4ABD9BC4}"/>
    <cellStyle name="Vírgula 2 2 2 5 2 2 4" xfId="5536" xr:uid="{308A679B-BE4D-4F8B-A7E8-81F7253EE86A}"/>
    <cellStyle name="Vírgula 2 2 2 5 2 2 4 2" xfId="13158" xr:uid="{43499A3E-CD94-4C8B-9E52-240562A93935}"/>
    <cellStyle name="Vírgula 2 2 2 5 2 2 4 2 2" xfId="28463" xr:uid="{A529A073-2F57-4780-BE08-0D95E9145A2B}"/>
    <cellStyle name="Vírgula 2 2 2 5 2 2 4 3" xfId="20841" xr:uid="{02EEDC1B-68DB-4ECB-995F-FBB6384AC5C5}"/>
    <cellStyle name="Vírgula 2 2 2 5 2 2 5" xfId="9546" xr:uid="{5E07A844-AB8B-4BA1-8230-B499A9741EA5}"/>
    <cellStyle name="Vírgula 2 2 2 5 2 2 5 2" xfId="24851" xr:uid="{3FF967D0-7CBD-4900-BB52-BA5BBE5481D6}"/>
    <cellStyle name="Vírgula 2 2 2 5 2 2 6" xfId="17229" xr:uid="{9CF5EF88-3E74-47C4-8F30-1438C05A72A5}"/>
    <cellStyle name="Vírgula 2 2 2 5 2 3" xfId="2878" xr:uid="{178BA0B3-D504-4380-BDE8-8AF0D41ED832}"/>
    <cellStyle name="Vírgula 2 2 2 5 2 3 2" xfId="7143" xr:uid="{5ECECEC2-0F43-4E68-9AB0-A8684E65D04D}"/>
    <cellStyle name="Vírgula 2 2 2 5 2 3 2 2" xfId="14765" xr:uid="{537C6365-B8FC-4112-B5C2-7E78DD72244C}"/>
    <cellStyle name="Vírgula 2 2 2 5 2 3 2 2 2" xfId="30070" xr:uid="{724D426E-1948-4818-A12D-D21CADFE7FF9}"/>
    <cellStyle name="Vírgula 2 2 2 5 2 3 2 3" xfId="22448" xr:uid="{E3219583-E196-44C8-ACDF-2F89F21E8257}"/>
    <cellStyle name="Vírgula 2 2 2 5 2 3 3" xfId="5771" xr:uid="{6057F6FE-F3A7-49B7-B636-3B4797E2A096}"/>
    <cellStyle name="Vírgula 2 2 2 5 2 3 3 2" xfId="13393" xr:uid="{308CDCDB-F055-4CE7-80E9-84C3CFE49DF6}"/>
    <cellStyle name="Vírgula 2 2 2 5 2 3 3 2 2" xfId="28698" xr:uid="{985EF243-7C36-4555-B922-828356219D5A}"/>
    <cellStyle name="Vírgula 2 2 2 5 2 3 3 3" xfId="21076" xr:uid="{FB0BE347-EC52-486D-BBEC-4737D1F2A5D6}"/>
    <cellStyle name="Vírgula 2 2 2 5 2 3 4" xfId="10510" xr:uid="{00B69388-6793-4010-A497-F2398100D41D}"/>
    <cellStyle name="Vírgula 2 2 2 5 2 3 4 2" xfId="25815" xr:uid="{1493C71C-4E57-4E1D-8E5F-6ADB03F4E5D0}"/>
    <cellStyle name="Vírgula 2 2 2 5 2 3 5" xfId="18193" xr:uid="{D7F599A8-80CC-4B0F-8DDB-5DE5C00F060F}"/>
    <cellStyle name="Vírgula 2 2 2 5 2 4" xfId="3846" xr:uid="{18628919-F4B9-42D5-A958-BECB27E2BFD5}"/>
    <cellStyle name="Vírgula 2 2 2 5 2 4 2" xfId="6498" xr:uid="{43110C2D-2773-4E95-BCAB-D5B74417371C}"/>
    <cellStyle name="Vírgula 2 2 2 5 2 4 2 2" xfId="14120" xr:uid="{616EE6FE-6549-4E72-B873-B47E7FDE813B}"/>
    <cellStyle name="Vírgula 2 2 2 5 2 4 2 2 2" xfId="29425" xr:uid="{0D0441CF-8F03-4FF2-B073-91C1D5170E18}"/>
    <cellStyle name="Vírgula 2 2 2 5 2 4 2 3" xfId="21803" xr:uid="{9A9DEFC2-E9B6-4760-B799-E114751736A7}"/>
    <cellStyle name="Vírgula 2 2 2 5 2 4 3" xfId="11478" xr:uid="{720DEB01-BDA5-4793-92D6-EFC88BB477E5}"/>
    <cellStyle name="Vírgula 2 2 2 5 2 4 3 2" xfId="26783" xr:uid="{B2711E51-2416-4FA7-9C67-2D4A99D79749}"/>
    <cellStyle name="Vírgula 2 2 2 5 2 4 4" xfId="19161" xr:uid="{34BA4D55-CCFA-482B-B061-02F8CF3E3F72}"/>
    <cellStyle name="Vírgula 2 2 2 5 2 5" xfId="1270" xr:uid="{FD03B6E5-B43D-4743-BAA3-3F80AD9946C2}"/>
    <cellStyle name="Vírgula 2 2 2 5 2 5 2" xfId="8902" xr:uid="{75335730-C566-440D-A2B1-0B5876EB92DD}"/>
    <cellStyle name="Vírgula 2 2 2 5 2 5 2 2" xfId="24207" xr:uid="{55BA0FFF-0B46-4AB4-A291-2F130F9FFECB}"/>
    <cellStyle name="Vírgula 2 2 2 5 2 5 3" xfId="16585" xr:uid="{F07DE0F5-0CB5-40FF-B732-C4D02B5B524A}"/>
    <cellStyle name="Vírgula 2 2 2 5 2 6" xfId="8253" xr:uid="{EC5AE2AD-BC1B-4180-9669-279D1C1E9059}"/>
    <cellStyle name="Vírgula 2 2 2 5 2 6 2" xfId="23558" xr:uid="{C0F8C07D-9539-4C5B-A8BF-3714FB103A2B}"/>
    <cellStyle name="Vírgula 2 2 2 5 2 7" xfId="15936" xr:uid="{DD3B57F7-1C8C-41AF-9074-AB1B8ABB10B7}"/>
    <cellStyle name="Vírgula 2 2 2 5 3" xfId="2234" xr:uid="{412BFD00-0D71-4433-BF44-6BDD17ED3D2A}"/>
    <cellStyle name="Vírgula 2 2 2 5 3 2" xfId="3202" xr:uid="{CF7E6304-85EE-49AE-AF4E-D997615A0243}"/>
    <cellStyle name="Vírgula 2 2 2 5 3 2 2" xfId="7309" xr:uid="{2DFCF732-B747-49A8-857D-6F49609E73B5}"/>
    <cellStyle name="Vírgula 2 2 2 5 3 2 2 2" xfId="14931" xr:uid="{43C4523F-AEAB-4123-9589-79056A8212CE}"/>
    <cellStyle name="Vírgula 2 2 2 5 3 2 2 2 2" xfId="30236" xr:uid="{9AC2F771-DBAF-46E5-9DA8-836820287B76}"/>
    <cellStyle name="Vírgula 2 2 2 5 3 2 2 3" xfId="22614" xr:uid="{7BC1EA4C-88B9-4C5D-85DA-02AEB949A7A1}"/>
    <cellStyle name="Vírgula 2 2 2 5 3 2 3" xfId="5937" xr:uid="{0EE8CE9C-29A0-41E2-9649-33CA0FFE762C}"/>
    <cellStyle name="Vírgula 2 2 2 5 3 2 3 2" xfId="13559" xr:uid="{204A5658-E747-4688-93BC-B749EBB14AAD}"/>
    <cellStyle name="Vírgula 2 2 2 5 3 2 3 2 2" xfId="28864" xr:uid="{C86EB35F-F683-4872-B2EA-90FA1AC5550E}"/>
    <cellStyle name="Vírgula 2 2 2 5 3 2 3 3" xfId="21242" xr:uid="{F4AA25E9-17B3-434C-A67C-CCF674AF62A5}"/>
    <cellStyle name="Vírgula 2 2 2 5 3 2 4" xfId="10834" xr:uid="{458E6413-D8B7-4583-9345-AA256526DC72}"/>
    <cellStyle name="Vírgula 2 2 2 5 3 2 4 2" xfId="26139" xr:uid="{EB78E1A2-10BF-407C-BFAA-A1DF1EBA01EC}"/>
    <cellStyle name="Vírgula 2 2 2 5 3 2 5" xfId="18517" xr:uid="{DB604983-7FC8-45D4-9E09-2E1E1391E3A1}"/>
    <cellStyle name="Vírgula 2 2 2 5 3 3" xfId="4170" xr:uid="{6AE7A544-F4F0-4827-A5AC-9B2798CDCBED}"/>
    <cellStyle name="Vírgula 2 2 2 5 3 3 2" xfId="6705" xr:uid="{E2894FE3-CCBE-48BB-B2F9-58B770E773D2}"/>
    <cellStyle name="Vírgula 2 2 2 5 3 3 2 2" xfId="14327" xr:uid="{E8476234-CAD4-4026-82D4-7D5ACC6CB32B}"/>
    <cellStyle name="Vírgula 2 2 2 5 3 3 2 2 2" xfId="29632" xr:uid="{C638A072-389D-40CE-AE67-9F51F3691AF7}"/>
    <cellStyle name="Vírgula 2 2 2 5 3 3 2 3" xfId="22010" xr:uid="{A2F51DF4-DED4-4DBC-A7BD-9D21D06F4C19}"/>
    <cellStyle name="Vírgula 2 2 2 5 3 3 3" xfId="11802" xr:uid="{3EA3E32D-0E6A-49CA-B5B4-403BBCE2140D}"/>
    <cellStyle name="Vírgula 2 2 2 5 3 3 3 2" xfId="27107" xr:uid="{2AA9CB5D-F3CD-4DE6-AB28-2AAB78B96B7C}"/>
    <cellStyle name="Vírgula 2 2 2 5 3 3 4" xfId="19485" xr:uid="{5473C34F-DC0C-4D30-95A9-4D1010A3CC66}"/>
    <cellStyle name="Vírgula 2 2 2 5 3 4" xfId="5443" xr:uid="{FC66AC1E-7927-440F-AB61-782B727E6364}"/>
    <cellStyle name="Vírgula 2 2 2 5 3 4 2" xfId="13065" xr:uid="{9BA17C98-2AE1-4DAB-A485-52EAAF78605B}"/>
    <cellStyle name="Vírgula 2 2 2 5 3 4 2 2" xfId="28370" xr:uid="{18150B51-6375-455F-B9E7-23FCA02E2985}"/>
    <cellStyle name="Vírgula 2 2 2 5 3 4 3" xfId="20748" xr:uid="{C8E8EAD2-E8AF-490B-970D-A5057C0BE305}"/>
    <cellStyle name="Vírgula 2 2 2 5 3 5" xfId="9866" xr:uid="{4EAE4BFE-A339-499A-AE74-64621FE7F76F}"/>
    <cellStyle name="Vírgula 2 2 2 5 3 5 2" xfId="25171" xr:uid="{89FB400A-E8EA-4A71-9C31-7FF13DAFF318}"/>
    <cellStyle name="Vírgula 2 2 2 5 3 6" xfId="17549" xr:uid="{E4BD074C-6B99-4F38-93F2-885F7DB890A4}"/>
    <cellStyle name="Vírgula 2 2 2 5 4" xfId="1594" xr:uid="{49A68B12-EFF0-4C5C-A7B8-D13584832015}"/>
    <cellStyle name="Vírgula 2 2 2 5 4 2" xfId="7049" xr:uid="{E0DD8275-17CA-43EF-B527-37F7162013D9}"/>
    <cellStyle name="Vírgula 2 2 2 5 4 2 2" xfId="14671" xr:uid="{F04B4D3E-C9AF-4045-B8C5-F59558325627}"/>
    <cellStyle name="Vírgula 2 2 2 5 4 2 2 2" xfId="29976" xr:uid="{01A054E5-8A13-4B9D-B0A5-8B4674BE7F09}"/>
    <cellStyle name="Vírgula 2 2 2 5 4 2 3" xfId="22354" xr:uid="{98478703-13DD-4B40-8F67-DB7F989383F6}"/>
    <cellStyle name="Vírgula 2 2 2 5 4 3" xfId="5677" xr:uid="{2730540C-E173-4F3C-9AF5-7CBDFEF019F4}"/>
    <cellStyle name="Vírgula 2 2 2 5 4 3 2" xfId="13299" xr:uid="{69FAF31E-7C20-48E8-AECD-2518BCAD9E2B}"/>
    <cellStyle name="Vírgula 2 2 2 5 4 3 2 2" xfId="28604" xr:uid="{D101E5D9-DAC0-4124-A3A5-CC88E89AC5F2}"/>
    <cellStyle name="Vírgula 2 2 2 5 4 3 3" xfId="20982" xr:uid="{8E4097B0-E606-40FA-9907-03EFCE7CFB9C}"/>
    <cellStyle name="Vírgula 2 2 2 5 4 4" xfId="9226" xr:uid="{7E40BFB0-7C2B-465D-A86A-C12810E8C00D}"/>
    <cellStyle name="Vírgula 2 2 2 5 4 4 2" xfId="24531" xr:uid="{9FE01D14-474A-4B81-8980-E557CF68C0BE}"/>
    <cellStyle name="Vírgula 2 2 2 5 4 5" xfId="16909" xr:uid="{6DAA6A1F-8C05-4CFC-BBC1-412F02F766A6}"/>
    <cellStyle name="Vírgula 2 2 2 5 5" xfId="2554" xr:uid="{9C0C7835-B2A7-4C92-B28D-33C335EC0174}"/>
    <cellStyle name="Vírgula 2 2 2 5 5 2" xfId="6335" xr:uid="{7893EFBC-FC63-4FA8-B83B-FF410ADFAF00}"/>
    <cellStyle name="Vírgula 2 2 2 5 5 2 2" xfId="13957" xr:uid="{C0750A80-EEAD-49AF-ADC5-66010ECEFF43}"/>
    <cellStyle name="Vírgula 2 2 2 5 5 2 2 2" xfId="29262" xr:uid="{2BE3D4AA-37EC-4383-AAC9-A1FD0D93A65F}"/>
    <cellStyle name="Vírgula 2 2 2 5 5 2 3" xfId="21640" xr:uid="{8AFC23F3-BAC4-4ED2-949E-DD6A9CCE44A6}"/>
    <cellStyle name="Vírgula 2 2 2 5 5 3" xfId="10186" xr:uid="{9AA49C05-A8FE-443C-8B93-B1F1406BB91C}"/>
    <cellStyle name="Vírgula 2 2 2 5 5 3 2" xfId="25491" xr:uid="{D9358AD5-DE76-4BBB-9572-C64B21D20B12}"/>
    <cellStyle name="Vírgula 2 2 2 5 5 4" xfId="17869" xr:uid="{B601DBBF-A8C2-4CEF-8B09-84D9CC34D3CE}"/>
    <cellStyle name="Vírgula 2 2 2 5 6" xfId="3522" xr:uid="{F89B8A0E-8EBE-409A-A882-11AF7C3E7306}"/>
    <cellStyle name="Vírgula 2 2 2 5 6 2" xfId="11154" xr:uid="{2F0F63A5-74CF-47FF-B76E-2D0FD5E2F397}"/>
    <cellStyle name="Vírgula 2 2 2 5 6 2 2" xfId="26459" xr:uid="{1C31BA9E-7D2E-4D45-9057-1CA47C2443DC}"/>
    <cellStyle name="Vírgula 2 2 2 5 6 3" xfId="18837" xr:uid="{0C44CB15-3049-439A-922E-FD85DD145C5D}"/>
    <cellStyle name="Vírgula 2 2 2 5 7" xfId="946" xr:uid="{6F95FAC8-227C-45A7-AE3B-FC72EB843326}"/>
    <cellStyle name="Vírgula 2 2 2 5 7 2" xfId="8578" xr:uid="{6DD45546-8EDB-41DD-BAA8-3E62AB00CB86}"/>
    <cellStyle name="Vírgula 2 2 2 5 7 2 2" xfId="23883" xr:uid="{08DAD431-0445-4333-AD04-935C10BE3AB9}"/>
    <cellStyle name="Vírgula 2 2 2 5 7 3" xfId="16261" xr:uid="{B3B9D1F3-47F8-42DA-9177-FFFD8205C88C}"/>
    <cellStyle name="Vírgula 2 2 2 5 8" xfId="7929" xr:uid="{ED567070-1AF4-40BB-9E67-DC9F51F2A206}"/>
    <cellStyle name="Vírgula 2 2 2 5 8 2" xfId="23234" xr:uid="{36E504A2-DDA5-410F-A41A-0ECCFFD01AE7}"/>
    <cellStyle name="Vírgula 2 2 2 5 9" xfId="15612" xr:uid="{659FA4C6-9255-4EF4-99C3-CF8D9BBF3163}"/>
    <cellStyle name="Vírgula 2 2 2 6" xfId="377" xr:uid="{EF7338BD-1AEE-4A2A-B751-D9DA3F95AF12}"/>
    <cellStyle name="Vírgula 2 2 2 6 2" xfId="701" xr:uid="{6B724D17-B2E8-433A-B130-0C2372D6074E}"/>
    <cellStyle name="Vírgula 2 2 2 6 2 2" xfId="1994" xr:uid="{CF248695-364D-4FF4-81AD-A255FCC3EE0E}"/>
    <cellStyle name="Vírgula 2 2 2 6 2 2 2" xfId="7363" xr:uid="{5707E759-C16F-4F07-AEBC-A9DB59E62119}"/>
    <cellStyle name="Vírgula 2 2 2 6 2 2 2 2" xfId="14985" xr:uid="{37D80468-A89B-444D-A364-E03B101C4FDC}"/>
    <cellStyle name="Vírgula 2 2 2 6 2 2 2 2 2" xfId="30290" xr:uid="{6E80E2F3-4401-42A1-B7E5-FF5EFC0005CE}"/>
    <cellStyle name="Vírgula 2 2 2 6 2 2 2 3" xfId="22668" xr:uid="{E349F323-9C22-4C04-A46A-6D7B2CE17A48}"/>
    <cellStyle name="Vírgula 2 2 2 6 2 2 3" xfId="5991" xr:uid="{911EE834-D0A5-4B63-ADAE-F16B029056FC}"/>
    <cellStyle name="Vírgula 2 2 2 6 2 2 3 2" xfId="13613" xr:uid="{E7F3B4A8-8E62-4B15-8B12-BC3392466F92}"/>
    <cellStyle name="Vírgula 2 2 2 6 2 2 3 2 2" xfId="28918" xr:uid="{0152DC97-4298-4789-81C8-911AC83F391E}"/>
    <cellStyle name="Vírgula 2 2 2 6 2 2 3 3" xfId="21296" xr:uid="{C46B8EC6-2C9C-4E78-9590-AC7A7FE3E456}"/>
    <cellStyle name="Vírgula 2 2 2 6 2 2 4" xfId="9626" xr:uid="{56D02EA0-4F63-457E-B494-11EA79B4C225}"/>
    <cellStyle name="Vírgula 2 2 2 6 2 2 4 2" xfId="24931" xr:uid="{E6CA0BF2-E3C9-46BA-9562-F5EA9972A0B1}"/>
    <cellStyle name="Vírgula 2 2 2 6 2 2 5" xfId="17309" xr:uid="{433992BE-24FC-4C07-B2A6-2B04EFC4A01A}"/>
    <cellStyle name="Vírgula 2 2 2 6 2 3" xfId="2958" xr:uid="{E88DF59F-8BCF-45DC-8681-DD8358DE3B25}"/>
    <cellStyle name="Vírgula 2 2 2 6 2 3 2" xfId="6759" xr:uid="{76650BD7-7E38-4E68-BE06-2D0297D8842B}"/>
    <cellStyle name="Vírgula 2 2 2 6 2 3 2 2" xfId="14381" xr:uid="{5007C740-4EEE-4659-A217-1084E5EB571F}"/>
    <cellStyle name="Vírgula 2 2 2 6 2 3 2 2 2" xfId="29686" xr:uid="{903EF999-F6BC-4FF6-A6BE-869F138A8D2C}"/>
    <cellStyle name="Vírgula 2 2 2 6 2 3 2 3" xfId="22064" xr:uid="{9ED80213-A1F1-46D1-92E9-26C959BF0106}"/>
    <cellStyle name="Vírgula 2 2 2 6 2 3 3" xfId="10590" xr:uid="{EE9CB8E6-228B-442F-BFB3-26C2EE8E8047}"/>
    <cellStyle name="Vírgula 2 2 2 6 2 3 3 2" xfId="25895" xr:uid="{75704F30-2585-4C85-B342-C5478253C08C}"/>
    <cellStyle name="Vírgula 2 2 2 6 2 3 4" xfId="18273" xr:uid="{04262544-566B-4549-A1C2-863EFB1AD1BA}"/>
    <cellStyle name="Vírgula 2 2 2 6 2 4" xfId="3926" xr:uid="{39341BDF-80D0-4797-9631-7AC41D21C21D}"/>
    <cellStyle name="Vírgula 2 2 2 6 2 4 2" xfId="11558" xr:uid="{1E158C7E-B887-428C-A14D-81CF5799B0C2}"/>
    <cellStyle name="Vírgula 2 2 2 6 2 4 2 2" xfId="26863" xr:uid="{C0A910E2-D244-49EB-892C-8D251A076B41}"/>
    <cellStyle name="Vírgula 2 2 2 6 2 4 3" xfId="19241" xr:uid="{DB731002-4B5D-4CE4-958E-CDFF48647E47}"/>
    <cellStyle name="Vírgula 2 2 2 6 2 5" xfId="1350" xr:uid="{629F746E-B8A8-4F54-B975-16896A495647}"/>
    <cellStyle name="Vírgula 2 2 2 6 2 5 2" xfId="8982" xr:uid="{449DD05E-4EA9-44B5-8286-55CB2E0E8B81}"/>
    <cellStyle name="Vírgula 2 2 2 6 2 5 2 2" xfId="24287" xr:uid="{B71DDB4F-9BA2-44A4-A93E-90119253E4CF}"/>
    <cellStyle name="Vírgula 2 2 2 6 2 5 3" xfId="16665" xr:uid="{FCBC9588-A1DA-4CC5-B6F9-5DD4B8BCEE5C}"/>
    <cellStyle name="Vírgula 2 2 2 6 2 6" xfId="8333" xr:uid="{1180DCE9-6A15-4B4E-A520-5000031AB903}"/>
    <cellStyle name="Vírgula 2 2 2 6 2 6 2" xfId="23638" xr:uid="{F5858D18-FB7A-43F2-A2CA-858EDF9F257C}"/>
    <cellStyle name="Vírgula 2 2 2 6 2 7" xfId="16016" xr:uid="{4C61FCC5-62B7-43A4-A0F9-3B069F7A03B4}"/>
    <cellStyle name="Vírgula 2 2 2 6 3" xfId="2314" xr:uid="{81CFA0AF-0001-4AC3-AFA2-F0B3B29A68D7}"/>
    <cellStyle name="Vírgula 2 2 2 6 3 2" xfId="3282" xr:uid="{431DB55C-E5E8-4A81-B344-DD215E4CB66C}"/>
    <cellStyle name="Vírgula 2 2 2 6 3 2 2" xfId="10914" xr:uid="{03C2EA5C-34AE-4FC2-93D3-2E54FC02036D}"/>
    <cellStyle name="Vírgula 2 2 2 6 3 2 2 2" xfId="26219" xr:uid="{DFA014D3-79B1-4DFF-AE89-59B153E0875A}"/>
    <cellStyle name="Vírgula 2 2 2 6 3 2 3" xfId="18597" xr:uid="{B14A8D1B-9D81-47EB-B758-C04B011AE559}"/>
    <cellStyle name="Vírgula 2 2 2 6 3 3" xfId="4250" xr:uid="{533608DA-9B62-4C65-93A2-792D6ACC53E4}"/>
    <cellStyle name="Vírgula 2 2 2 6 3 3 2" xfId="11882" xr:uid="{9962CAF8-B12C-434E-811B-830E54EEAA58}"/>
    <cellStyle name="Vírgula 2 2 2 6 3 3 2 2" xfId="27187" xr:uid="{C2CF54FA-9277-4433-9BAB-1C9CF4E74B90}"/>
    <cellStyle name="Vírgula 2 2 2 6 3 3 3" xfId="19565" xr:uid="{D1AB38A6-EE1D-4543-8C62-2D7443988DC5}"/>
    <cellStyle name="Vírgula 2 2 2 6 3 4" xfId="9946" xr:uid="{6F3D11A4-EDA6-4650-95D3-0D5E9F971119}"/>
    <cellStyle name="Vírgula 2 2 2 6 3 4 2" xfId="25251" xr:uid="{C56EB989-42CA-48FA-855D-898B432D1D48}"/>
    <cellStyle name="Vírgula 2 2 2 6 3 5" xfId="17629" xr:uid="{A99CAE25-D245-406E-8F1D-923324C19BEE}"/>
    <cellStyle name="Vírgula 2 2 2 6 4" xfId="1674" xr:uid="{5FC80317-7940-4314-9A75-E87B74922F18}"/>
    <cellStyle name="Vírgula 2 2 2 6 4 2" xfId="6389" xr:uid="{B3CD3BB9-AC99-4086-AB62-68A6832FC0CE}"/>
    <cellStyle name="Vírgula 2 2 2 6 4 2 2" xfId="14011" xr:uid="{6D23F93F-BD7B-4257-850B-4AC8270E7D70}"/>
    <cellStyle name="Vírgula 2 2 2 6 4 2 2 2" xfId="29316" xr:uid="{BDFF5156-D171-415F-8116-DC89BC8F29ED}"/>
    <cellStyle name="Vírgula 2 2 2 6 4 2 3" xfId="21694" xr:uid="{DFC9170F-DD7D-4C00-B62D-6FEAF158644A}"/>
    <cellStyle name="Vírgula 2 2 2 6 4 3" xfId="9306" xr:uid="{DB7DB807-0200-4EEA-A81D-3D8CFE27697F}"/>
    <cellStyle name="Vírgula 2 2 2 6 4 3 2" xfId="24611" xr:uid="{D4982259-BB5E-4A02-BABC-D092C701F8A0}"/>
    <cellStyle name="Vírgula 2 2 2 6 4 4" xfId="16989" xr:uid="{802A1DC4-1745-44CF-8151-5C09F95FBC64}"/>
    <cellStyle name="Vírgula 2 2 2 6 5" xfId="2634" xr:uid="{2056D5E3-EC24-4AA2-986C-A72A2B03084C}"/>
    <cellStyle name="Vírgula 2 2 2 6 5 2" xfId="10266" xr:uid="{E4203064-A0DB-464A-887B-90755B078D80}"/>
    <cellStyle name="Vírgula 2 2 2 6 5 2 2" xfId="25571" xr:uid="{9F578695-096A-4EE8-99DE-2EB843029895}"/>
    <cellStyle name="Vírgula 2 2 2 6 5 3" xfId="17949" xr:uid="{DCDFF235-04BC-4F6D-89A1-2278CFD5A00C}"/>
    <cellStyle name="Vírgula 2 2 2 6 6" xfId="3602" xr:uid="{10931F4C-103C-45AA-8A61-FCF7E57FF393}"/>
    <cellStyle name="Vírgula 2 2 2 6 6 2" xfId="11234" xr:uid="{C7F46369-5D20-438B-A5F0-46FD1CD73DBD}"/>
    <cellStyle name="Vírgula 2 2 2 6 6 2 2" xfId="26539" xr:uid="{5385242A-A55E-4BD6-8456-B60AD12C4C68}"/>
    <cellStyle name="Vírgula 2 2 2 6 6 3" xfId="18917" xr:uid="{9E143840-4BFB-41C2-A96D-A93EF4D6A132}"/>
    <cellStyle name="Vírgula 2 2 2 6 7" xfId="1026" xr:uid="{A2818390-1B26-4EE2-B8D0-C7CE954285D0}"/>
    <cellStyle name="Vírgula 2 2 2 6 7 2" xfId="8658" xr:uid="{70E2B5E3-3775-4EDA-869B-B056D4DFF7C7}"/>
    <cellStyle name="Vírgula 2 2 2 6 7 2 2" xfId="23963" xr:uid="{A7BA0BFE-FF82-442A-8A07-E701337AA6D4}"/>
    <cellStyle name="Vírgula 2 2 2 6 7 3" xfId="16341" xr:uid="{FA55EA95-8FC8-4D34-83E6-5D3436AC87E8}"/>
    <cellStyle name="Vírgula 2 2 2 6 8" xfId="8009" xr:uid="{D6B99DDE-B4EC-4640-AFC4-2F537946950C}"/>
    <cellStyle name="Vírgula 2 2 2 6 8 2" xfId="23314" xr:uid="{4CD35449-7221-4A2A-95DE-EC862B86A739}"/>
    <cellStyle name="Vírgula 2 2 2 6 9" xfId="15692" xr:uid="{225B69DE-3226-4619-A87E-493964725B6C}"/>
    <cellStyle name="Vírgula 2 2 2 7" xfId="257" xr:uid="{0EFAD9A3-47F1-4C41-87A9-A8145A72A5E3}"/>
    <cellStyle name="Vírgula 2 2 2 7 2" xfId="581" xr:uid="{24049B39-2E96-425F-AFB6-D94289EE79F4}"/>
    <cellStyle name="Vírgula 2 2 2 7 2 2" xfId="1874" xr:uid="{F62F518B-C2BE-4935-AFCF-AAE8A7C0A1F3}"/>
    <cellStyle name="Vírgula 2 2 2 7 2 2 2" xfId="7336" xr:uid="{46EF9472-ABCD-44A6-809C-F81EC9C20A7C}"/>
    <cellStyle name="Vírgula 2 2 2 7 2 2 2 2" xfId="14958" xr:uid="{96CEF999-B37B-4B1E-A855-3617ADCDE611}"/>
    <cellStyle name="Vírgula 2 2 2 7 2 2 2 2 2" xfId="30263" xr:uid="{3ACC5DAE-EF5A-4906-B96D-A987A0251ECA}"/>
    <cellStyle name="Vírgula 2 2 2 7 2 2 2 3" xfId="22641" xr:uid="{B38EDF88-679A-4672-8142-27C7AECA2EE3}"/>
    <cellStyle name="Vírgula 2 2 2 7 2 2 3" xfId="5964" xr:uid="{7390BF9B-D30D-4878-BD2E-0A2246B4B7AE}"/>
    <cellStyle name="Vírgula 2 2 2 7 2 2 3 2" xfId="13586" xr:uid="{161CF952-A507-4D74-BF43-EDC4C5D19ADE}"/>
    <cellStyle name="Vírgula 2 2 2 7 2 2 3 2 2" xfId="28891" xr:uid="{6EA1D899-0784-420B-934B-1EBCFD6C20AF}"/>
    <cellStyle name="Vírgula 2 2 2 7 2 2 3 3" xfId="21269" xr:uid="{5D264661-2BB8-4718-B519-F235F3AECCDC}"/>
    <cellStyle name="Vírgula 2 2 2 7 2 2 4" xfId="9506" xr:uid="{89586C44-2AB1-42C4-A02A-E5FCF8B34A48}"/>
    <cellStyle name="Vírgula 2 2 2 7 2 2 4 2" xfId="24811" xr:uid="{6775B79F-1AA2-49FC-A294-CFF08C0DB6B2}"/>
    <cellStyle name="Vírgula 2 2 2 7 2 2 5" xfId="17189" xr:uid="{369A8BC0-C15C-4A9B-A8B8-FD9BADF045A0}"/>
    <cellStyle name="Vírgula 2 2 2 7 2 3" xfId="2838" xr:uid="{4B87EFAB-CB30-4223-B9BE-D77C2B497E7D}"/>
    <cellStyle name="Vírgula 2 2 2 7 2 3 2" xfId="6732" xr:uid="{FCB8B4A4-BF92-419B-9553-0D75E562CC6C}"/>
    <cellStyle name="Vírgula 2 2 2 7 2 3 2 2" xfId="14354" xr:uid="{F3A68543-0929-4511-9FF4-9399D919128A}"/>
    <cellStyle name="Vírgula 2 2 2 7 2 3 2 2 2" xfId="29659" xr:uid="{BC171DCC-E404-4FD9-8955-2C6A6B1E00F1}"/>
    <cellStyle name="Vírgula 2 2 2 7 2 3 2 3" xfId="22037" xr:uid="{008FD52B-50D8-4A82-B1FC-116CC2B6A53D}"/>
    <cellStyle name="Vírgula 2 2 2 7 2 3 3" xfId="10470" xr:uid="{3FEDD880-55A4-4257-8FDC-894D8F935203}"/>
    <cellStyle name="Vírgula 2 2 2 7 2 3 3 2" xfId="25775" xr:uid="{E9E6ED6D-46BC-459D-BAE5-83A2D7904FE4}"/>
    <cellStyle name="Vírgula 2 2 2 7 2 3 4" xfId="18153" xr:uid="{8182260F-FAC8-446E-A8DE-1202F8092E70}"/>
    <cellStyle name="Vírgula 2 2 2 7 2 4" xfId="3806" xr:uid="{982E559C-53E8-4912-B1C2-2E2CB437CC6A}"/>
    <cellStyle name="Vírgula 2 2 2 7 2 4 2" xfId="11438" xr:uid="{6F1E7199-AD67-4287-949F-69175920CA3E}"/>
    <cellStyle name="Vírgula 2 2 2 7 2 4 2 2" xfId="26743" xr:uid="{DDB715C2-B079-48AD-907A-D37652450132}"/>
    <cellStyle name="Vírgula 2 2 2 7 2 4 3" xfId="19121" xr:uid="{67062437-3765-47A8-9835-652E72490843}"/>
    <cellStyle name="Vírgula 2 2 2 7 2 5" xfId="1230" xr:uid="{B00BDA78-481F-495B-8520-E31D3BC4A348}"/>
    <cellStyle name="Vírgula 2 2 2 7 2 5 2" xfId="8862" xr:uid="{FF650D17-FE6D-45A5-AAFA-366249F209D6}"/>
    <cellStyle name="Vírgula 2 2 2 7 2 5 2 2" xfId="24167" xr:uid="{0454B122-1650-4495-B184-F4480DEABBFF}"/>
    <cellStyle name="Vírgula 2 2 2 7 2 5 3" xfId="16545" xr:uid="{1F8427B9-F242-4E45-B282-697FD649935F}"/>
    <cellStyle name="Vírgula 2 2 2 7 2 6" xfId="8213" xr:uid="{DB080C9F-E90D-42F4-A7AB-2F6453CB869B}"/>
    <cellStyle name="Vírgula 2 2 2 7 2 6 2" xfId="23518" xr:uid="{4A98B8B0-C878-4F8C-BCFD-51CF7E603E64}"/>
    <cellStyle name="Vírgula 2 2 2 7 2 7" xfId="15896" xr:uid="{6DDC6FBC-2631-4429-AB37-316B854FCD42}"/>
    <cellStyle name="Vírgula 2 2 2 7 3" xfId="2194" xr:uid="{4FDE3479-F597-4EF4-9BED-6B7145756355}"/>
    <cellStyle name="Vírgula 2 2 2 7 3 2" xfId="3162" xr:uid="{FFD718A5-845A-49CF-9D5B-82F2A8B1A8A8}"/>
    <cellStyle name="Vírgula 2 2 2 7 3 2 2" xfId="10794" xr:uid="{564893DB-B5F1-47DF-8EB7-DAAFE855D1FB}"/>
    <cellStyle name="Vírgula 2 2 2 7 3 2 2 2" xfId="26099" xr:uid="{FE5F2A78-5506-4377-8975-ED031DD496DB}"/>
    <cellStyle name="Vírgula 2 2 2 7 3 2 3" xfId="18477" xr:uid="{162C49E8-3F25-4AC6-924E-151E9144BD22}"/>
    <cellStyle name="Vírgula 2 2 2 7 3 3" xfId="4130" xr:uid="{41DAABF4-F9E1-4AFA-9D30-27BFA97201D1}"/>
    <cellStyle name="Vírgula 2 2 2 7 3 3 2" xfId="11762" xr:uid="{27A3F718-76F2-4989-B6EB-28509C02EF6D}"/>
    <cellStyle name="Vírgula 2 2 2 7 3 3 2 2" xfId="27067" xr:uid="{07A4F54E-9CF7-4903-859D-286E8B281EAC}"/>
    <cellStyle name="Vírgula 2 2 2 7 3 3 3" xfId="19445" xr:uid="{19A7EA06-4318-42C5-B04D-3B4EC56C5E80}"/>
    <cellStyle name="Vírgula 2 2 2 7 3 4" xfId="9826" xr:uid="{320CC6F0-70EE-4DF0-BB3C-042935DC8F60}"/>
    <cellStyle name="Vírgula 2 2 2 7 3 4 2" xfId="25131" xr:uid="{D974590B-66AD-4857-8016-2D199B3693E0}"/>
    <cellStyle name="Vírgula 2 2 2 7 3 5" xfId="17509" xr:uid="{30941386-151D-4FDA-A79F-C04FE06BEB94}"/>
    <cellStyle name="Vírgula 2 2 2 7 4" xfId="1554" xr:uid="{98539FA9-0699-4688-BA52-A477A2A64FBE}"/>
    <cellStyle name="Vírgula 2 2 2 7 4 2" xfId="6362" xr:uid="{5898BCD5-A142-4918-9BF5-A0CDCE14E16D}"/>
    <cellStyle name="Vírgula 2 2 2 7 4 2 2" xfId="13984" xr:uid="{F4E15948-A948-4936-B772-4207ED88F8C6}"/>
    <cellStyle name="Vírgula 2 2 2 7 4 2 2 2" xfId="29289" xr:uid="{D5CFEA64-D941-4ECE-8CAB-272BAEAD0E46}"/>
    <cellStyle name="Vírgula 2 2 2 7 4 2 3" xfId="21667" xr:uid="{98D19E63-2827-4678-B383-31483EA1B050}"/>
    <cellStyle name="Vírgula 2 2 2 7 4 3" xfId="9186" xr:uid="{A69A4D88-3A74-4552-AE9A-FFB42C15822B}"/>
    <cellStyle name="Vírgula 2 2 2 7 4 3 2" xfId="24491" xr:uid="{E42FF687-A217-4260-BF2C-B7D2356B5636}"/>
    <cellStyle name="Vírgula 2 2 2 7 4 4" xfId="16869" xr:uid="{B14A269C-7DAC-4BE2-8C7F-FBA0D511716A}"/>
    <cellStyle name="Vírgula 2 2 2 7 5" xfId="2514" xr:uid="{D9C2B600-DFC8-4FC9-9D05-8B4E9EAC8582}"/>
    <cellStyle name="Vírgula 2 2 2 7 5 2" xfId="10146" xr:uid="{F08D49F2-CDFA-4777-9255-7EC56DE590A1}"/>
    <cellStyle name="Vírgula 2 2 2 7 5 2 2" xfId="25451" xr:uid="{81C432D0-E516-4487-AEBB-D09CB804720B}"/>
    <cellStyle name="Vírgula 2 2 2 7 5 3" xfId="17829" xr:uid="{CE7898F3-3183-4C1D-B216-B45243844F0B}"/>
    <cellStyle name="Vírgula 2 2 2 7 6" xfId="3482" xr:uid="{0006BB6D-1027-49DA-A136-AC60FA3FA052}"/>
    <cellStyle name="Vírgula 2 2 2 7 6 2" xfId="11114" xr:uid="{98D3170C-EBA5-4045-9225-DCC78A5A8F98}"/>
    <cellStyle name="Vírgula 2 2 2 7 6 2 2" xfId="26419" xr:uid="{9DD18E3F-DA88-4236-9BEC-E89091026BEF}"/>
    <cellStyle name="Vírgula 2 2 2 7 6 3" xfId="18797" xr:uid="{98E90116-4697-4D98-BC35-2FACE78D958E}"/>
    <cellStyle name="Vírgula 2 2 2 7 7" xfId="906" xr:uid="{5C256CEA-80DE-4521-A3BD-2DC3F118175E}"/>
    <cellStyle name="Vírgula 2 2 2 7 7 2" xfId="8538" xr:uid="{8C8E5796-AF48-40C7-91AB-E5020A25F4AE}"/>
    <cellStyle name="Vírgula 2 2 2 7 7 2 2" xfId="23843" xr:uid="{2FDF65A3-EDA1-4E5C-A05C-15290202A01A}"/>
    <cellStyle name="Vírgula 2 2 2 7 7 3" xfId="16221" xr:uid="{D54F7273-BD81-4482-A138-82197D71EC5C}"/>
    <cellStyle name="Vírgula 2 2 2 7 8" xfId="7889" xr:uid="{BCF0C2A2-6A4F-45DC-861C-72454F03B9DE}"/>
    <cellStyle name="Vírgula 2 2 2 7 8 2" xfId="23194" xr:uid="{B2D1C1CA-1DD8-4FE4-BD3B-79C16E04ADF4}"/>
    <cellStyle name="Vírgula 2 2 2 7 9" xfId="15572" xr:uid="{77AF9308-5F90-46A7-B785-1180A51121E4}"/>
    <cellStyle name="Vírgula 2 2 2 8" xfId="417" xr:uid="{F93AED06-C6C9-4365-B1E2-043FB743FB70}"/>
    <cellStyle name="Vírgula 2 2 2 8 2" xfId="741" xr:uid="{4396C1D7-23EF-4919-8CDE-353A7877D3BA}"/>
    <cellStyle name="Vírgula 2 2 2 8 2 2" xfId="2034" xr:uid="{DAAFB8F6-3B73-492F-9389-FF8732B1C6FA}"/>
    <cellStyle name="Vírgula 2 2 2 8 2 2 2" xfId="7499" xr:uid="{69339DB7-8E57-4B47-8BB7-B4EE4A7066C4}"/>
    <cellStyle name="Vírgula 2 2 2 8 2 2 2 2" xfId="15121" xr:uid="{5F4FA170-D5C4-44E0-9B27-27B2B9573967}"/>
    <cellStyle name="Vírgula 2 2 2 8 2 2 2 2 2" xfId="30426" xr:uid="{11F79EA2-FFB5-4C4F-9229-99ECA4C12834}"/>
    <cellStyle name="Vírgula 2 2 2 8 2 2 2 3" xfId="22804" xr:uid="{6898F245-267C-44DB-86F1-C2D4AC8AD95D}"/>
    <cellStyle name="Vírgula 2 2 2 8 2 2 3" xfId="6127" xr:uid="{4FEBE4D7-D5EC-4F9D-A715-2A39D547E29B}"/>
    <cellStyle name="Vírgula 2 2 2 8 2 2 3 2" xfId="13749" xr:uid="{D6096797-C232-41B3-A969-50F6CDCD7A50}"/>
    <cellStyle name="Vírgula 2 2 2 8 2 2 3 2 2" xfId="29054" xr:uid="{B1D03D2C-9B9F-491E-B32E-C9DF4F40C977}"/>
    <cellStyle name="Vírgula 2 2 2 8 2 2 3 3" xfId="21432" xr:uid="{2E6FA115-AE36-4E68-AA13-5D11BA4E6E02}"/>
    <cellStyle name="Vírgula 2 2 2 8 2 2 4" xfId="9666" xr:uid="{F26E6E23-3ADC-412E-899B-92B3E835A112}"/>
    <cellStyle name="Vírgula 2 2 2 8 2 2 4 2" xfId="24971" xr:uid="{D090A201-6345-49C2-89E7-51DDB5E89C76}"/>
    <cellStyle name="Vírgula 2 2 2 8 2 2 5" xfId="17349" xr:uid="{6554818F-2EDB-4D4F-B5FC-11388C84AA16}"/>
    <cellStyle name="Vírgula 2 2 2 8 2 3" xfId="2998" xr:uid="{0222849C-B593-4E26-8E29-EC69062B1B6C}"/>
    <cellStyle name="Vírgula 2 2 2 8 2 3 2" xfId="6895" xr:uid="{9A92CE5A-E00F-40F7-8C4F-040234FB3B17}"/>
    <cellStyle name="Vírgula 2 2 2 8 2 3 2 2" xfId="14517" xr:uid="{FFD3D503-5AB3-4A5E-B1BC-25586C4CD8C2}"/>
    <cellStyle name="Vírgula 2 2 2 8 2 3 2 2 2" xfId="29822" xr:uid="{799E63E0-D5AF-4183-8EAF-5F1A099D4C42}"/>
    <cellStyle name="Vírgula 2 2 2 8 2 3 2 3" xfId="22200" xr:uid="{31A62792-A547-4925-B6C1-9E4B30B77139}"/>
    <cellStyle name="Vírgula 2 2 2 8 2 3 3" xfId="10630" xr:uid="{BDA825D1-FF12-444F-BD07-57B54C74DC74}"/>
    <cellStyle name="Vírgula 2 2 2 8 2 3 3 2" xfId="25935" xr:uid="{720C213E-C3EB-4D49-B503-C9753DD9FCFD}"/>
    <cellStyle name="Vírgula 2 2 2 8 2 3 4" xfId="18313" xr:uid="{0CF6AB61-ADC2-4BF1-8067-9A4DBB9CC126}"/>
    <cellStyle name="Vírgula 2 2 2 8 2 4" xfId="3966" xr:uid="{D00B75D7-BBE3-4DC0-AB65-953CE843F51C}"/>
    <cellStyle name="Vírgula 2 2 2 8 2 4 2" xfId="11598" xr:uid="{FEFBF897-CB84-4FD5-B338-47F6C39E744C}"/>
    <cellStyle name="Vírgula 2 2 2 8 2 4 2 2" xfId="26903" xr:uid="{1BC90FE7-BA89-4AA8-A05E-DEDAC5E6A58E}"/>
    <cellStyle name="Vírgula 2 2 2 8 2 4 3" xfId="19281" xr:uid="{0ED06F02-5011-4697-997A-ED77835645C0}"/>
    <cellStyle name="Vírgula 2 2 2 8 2 5" xfId="1390" xr:uid="{0CA55844-71FE-4140-A210-A251BA1D6ACD}"/>
    <cellStyle name="Vírgula 2 2 2 8 2 5 2" xfId="9022" xr:uid="{7B32A9CA-112B-4561-A7BE-37DE46B2751D}"/>
    <cellStyle name="Vírgula 2 2 2 8 2 5 2 2" xfId="24327" xr:uid="{09E8D89E-87E7-46C9-B492-E3C00E6F9899}"/>
    <cellStyle name="Vírgula 2 2 2 8 2 5 3" xfId="16705" xr:uid="{72DE8217-7562-458C-A916-321EBC2D94AC}"/>
    <cellStyle name="Vírgula 2 2 2 8 2 6" xfId="8373" xr:uid="{ADAE47BC-BCF7-4A06-A66D-20978EFC76E3}"/>
    <cellStyle name="Vírgula 2 2 2 8 2 6 2" xfId="23678" xr:uid="{0ADA9D16-A0C8-4690-89C8-274AF447B241}"/>
    <cellStyle name="Vírgula 2 2 2 8 2 7" xfId="16056" xr:uid="{2EBC2D6D-E0C3-48F7-BF5B-E56E1B76EF6B}"/>
    <cellStyle name="Vírgula 2 2 2 8 3" xfId="2354" xr:uid="{2F3267DA-6563-476A-A1C8-B839F06A2694}"/>
    <cellStyle name="Vírgula 2 2 2 8 3 2" xfId="3322" xr:uid="{CA6895AB-6FDB-4C63-BC58-30CADD5C337F}"/>
    <cellStyle name="Vírgula 2 2 2 8 3 2 2" xfId="10954" xr:uid="{22BAE480-DB1E-4DE3-8767-6BFDBE1B755E}"/>
    <cellStyle name="Vírgula 2 2 2 8 3 2 2 2" xfId="26259" xr:uid="{D2B238C0-ECA5-405A-9D6B-45D927C403CE}"/>
    <cellStyle name="Vírgula 2 2 2 8 3 2 3" xfId="18637" xr:uid="{4F579E64-1F7B-44E8-9D1F-D762E3B8F04F}"/>
    <cellStyle name="Vírgula 2 2 2 8 3 3" xfId="4290" xr:uid="{6D282713-C6C2-466B-A002-E4B5238CE00F}"/>
    <cellStyle name="Vírgula 2 2 2 8 3 3 2" xfId="11922" xr:uid="{996968D4-AD13-4BDE-BB6E-F4C452386FDA}"/>
    <cellStyle name="Vírgula 2 2 2 8 3 3 2 2" xfId="27227" xr:uid="{59C84F2A-AC6E-4A6A-8CEB-F1F080C42303}"/>
    <cellStyle name="Vírgula 2 2 2 8 3 3 3" xfId="19605" xr:uid="{7A328C40-68E7-49A0-90E3-2F166DC55082}"/>
    <cellStyle name="Vírgula 2 2 2 8 3 4" xfId="9986" xr:uid="{23AED265-1A7D-431A-9B7F-2BF4A267FD90}"/>
    <cellStyle name="Vírgula 2 2 2 8 3 4 2" xfId="25291" xr:uid="{B2B66AA1-676D-419C-84D1-51974B5814C2}"/>
    <cellStyle name="Vírgula 2 2 2 8 3 5" xfId="17669" xr:uid="{050A8CEA-1146-48A5-AF45-01FB8B7D6A7B}"/>
    <cellStyle name="Vírgula 2 2 2 8 4" xfId="1714" xr:uid="{A9C5470E-1E66-40DE-918F-019346D0DADC}"/>
    <cellStyle name="Vírgula 2 2 2 8 4 2" xfId="6525" xr:uid="{E9A79216-44A8-48DA-BD40-6606B5B0FCE2}"/>
    <cellStyle name="Vírgula 2 2 2 8 4 2 2" xfId="14147" xr:uid="{3B22052B-69E8-42F6-9070-27F66D67ECD0}"/>
    <cellStyle name="Vírgula 2 2 2 8 4 2 2 2" xfId="29452" xr:uid="{FB4A27D5-6124-465E-9F23-4967F305A074}"/>
    <cellStyle name="Vírgula 2 2 2 8 4 2 3" xfId="21830" xr:uid="{B8E74CA7-7A91-432B-843A-7BE1F6D110C1}"/>
    <cellStyle name="Vírgula 2 2 2 8 4 3" xfId="9346" xr:uid="{88E9A13A-88E0-428B-9DF2-E92325873109}"/>
    <cellStyle name="Vírgula 2 2 2 8 4 3 2" xfId="24651" xr:uid="{525BFAAB-ABD3-4623-9725-0D26237565A2}"/>
    <cellStyle name="Vírgula 2 2 2 8 4 4" xfId="17029" xr:uid="{16BFE9F6-625A-4AFC-8FD5-8768DEA82EB5}"/>
    <cellStyle name="Vírgula 2 2 2 8 5" xfId="2674" xr:uid="{530AF3C0-EB03-47B6-BF4D-A8004992895F}"/>
    <cellStyle name="Vírgula 2 2 2 8 5 2" xfId="10306" xr:uid="{D8D172C4-BA39-4833-9D26-55F876EAB57A}"/>
    <cellStyle name="Vírgula 2 2 2 8 5 2 2" xfId="25611" xr:uid="{25EDBC08-999C-46C4-A451-C031D2FB58E0}"/>
    <cellStyle name="Vírgula 2 2 2 8 5 3" xfId="17989" xr:uid="{6A00BCF2-7F2D-4CBB-95DF-9B00B735CC5C}"/>
    <cellStyle name="Vírgula 2 2 2 8 6" xfId="3642" xr:uid="{5665F684-6340-4717-A76F-DE039C09A8E8}"/>
    <cellStyle name="Vírgula 2 2 2 8 6 2" xfId="11274" xr:uid="{B5BB0528-C19D-4FC2-90FD-92145CB5DD8C}"/>
    <cellStyle name="Vírgula 2 2 2 8 6 2 2" xfId="26579" xr:uid="{F1AE6038-9CB1-4D2D-B582-36AEBFBF48B0}"/>
    <cellStyle name="Vírgula 2 2 2 8 6 3" xfId="18957" xr:uid="{DEC72D52-10FB-4099-B4B6-CF287815AF3C}"/>
    <cellStyle name="Vírgula 2 2 2 8 7" xfId="1066" xr:uid="{CA5ABB2A-A1ED-4FC2-8847-117EB253722A}"/>
    <cellStyle name="Vírgula 2 2 2 8 7 2" xfId="8698" xr:uid="{AA44455E-A35C-4A4C-A0A5-BE7A2FC5A8E6}"/>
    <cellStyle name="Vírgula 2 2 2 8 7 2 2" xfId="24003" xr:uid="{3D7B154A-78BA-4E33-8158-36B957658ED6}"/>
    <cellStyle name="Vírgula 2 2 2 8 7 3" xfId="16381" xr:uid="{355198B5-7145-4DDD-88F1-60068C9C462C}"/>
    <cellStyle name="Vírgula 2 2 2 8 8" xfId="8049" xr:uid="{5FE765F3-3ADA-4A8D-8535-A24E72D6019C}"/>
    <cellStyle name="Vírgula 2 2 2 8 8 2" xfId="23354" xr:uid="{51403B63-0837-4D89-A9FA-C17DB38BFEE6}"/>
    <cellStyle name="Vírgula 2 2 2 8 9" xfId="15732" xr:uid="{B8AD6698-E757-446B-86B4-9C1ADB98A9A6}"/>
    <cellStyle name="Vírgula 2 2 2 9" xfId="217" xr:uid="{7230EFAD-E001-4DB6-A7E3-8057A7F72888}"/>
    <cellStyle name="Vírgula 2 2 2 9 2" xfId="541" xr:uid="{E3CD1B72-AFFA-4EBC-8E2A-33AF392390AF}"/>
    <cellStyle name="Vírgula 2 2 2 9 2 2" xfId="1834" xr:uid="{618FCAF1-6C11-4E16-BF55-CDADD47A984A}"/>
    <cellStyle name="Vírgula 2 2 2 9 2 2 2" xfId="7529" xr:uid="{6038633D-A5A1-4C87-A545-FE8ACDA1BE8B}"/>
    <cellStyle name="Vírgula 2 2 2 9 2 2 2 2" xfId="15151" xr:uid="{72734F66-AF41-47EF-B89E-C6293B761853}"/>
    <cellStyle name="Vírgula 2 2 2 9 2 2 2 2 2" xfId="30456" xr:uid="{491B3AEA-369C-4295-A25A-9269CDE787E4}"/>
    <cellStyle name="Vírgula 2 2 2 9 2 2 2 3" xfId="22834" xr:uid="{07D00BB7-361A-4BFA-ABEB-32D62FCE280E}"/>
    <cellStyle name="Vírgula 2 2 2 9 2 2 3" xfId="6157" xr:uid="{6A4D4059-D474-4A34-9E89-63B15C221DE4}"/>
    <cellStyle name="Vírgula 2 2 2 9 2 2 3 2" xfId="13779" xr:uid="{FFE522C3-C4D9-474F-8A76-732BDFD40164}"/>
    <cellStyle name="Vírgula 2 2 2 9 2 2 3 2 2" xfId="29084" xr:uid="{AAEC5AD0-A0C7-481D-9ED5-1F0FE438231C}"/>
    <cellStyle name="Vírgula 2 2 2 9 2 2 3 3" xfId="21462" xr:uid="{E2187A45-C2FD-4A74-8F7D-2BB762264CB4}"/>
    <cellStyle name="Vírgula 2 2 2 9 2 2 4" xfId="9466" xr:uid="{1FE78A4C-139E-4EBC-B564-5EDADA0ED959}"/>
    <cellStyle name="Vírgula 2 2 2 9 2 2 4 2" xfId="24771" xr:uid="{3489B62B-B1BD-45FC-9785-AAB8D235B4CA}"/>
    <cellStyle name="Vírgula 2 2 2 9 2 2 5" xfId="17149" xr:uid="{7688CE48-85EE-4290-B688-F36E381BE613}"/>
    <cellStyle name="Vírgula 2 2 2 9 2 3" xfId="2798" xr:uid="{7CF72802-BB0A-4C9A-8E37-535CA4E75061}"/>
    <cellStyle name="Vírgula 2 2 2 9 2 3 2" xfId="6925" xr:uid="{F5B496A9-B499-4A67-B891-E1DD20874838}"/>
    <cellStyle name="Vírgula 2 2 2 9 2 3 2 2" xfId="14547" xr:uid="{7C4F3535-46EC-462D-849E-F3268456C730}"/>
    <cellStyle name="Vírgula 2 2 2 9 2 3 2 2 2" xfId="29852" xr:uid="{6C5D0848-971B-4848-A32E-7D1F0E3047BB}"/>
    <cellStyle name="Vírgula 2 2 2 9 2 3 2 3" xfId="22230" xr:uid="{2ADF12B0-96EA-4043-ABB8-5FBBA830654D}"/>
    <cellStyle name="Vírgula 2 2 2 9 2 3 3" xfId="10430" xr:uid="{4F3FAA61-93FC-45E2-BA25-EA67DA3DCD44}"/>
    <cellStyle name="Vírgula 2 2 2 9 2 3 3 2" xfId="25735" xr:uid="{ABC474EA-B43C-4015-BAB2-2BF49D5D7BDA}"/>
    <cellStyle name="Vírgula 2 2 2 9 2 3 4" xfId="18113" xr:uid="{D00B9953-2712-4A14-B12A-09D34ACDAE1A}"/>
    <cellStyle name="Vírgula 2 2 2 9 2 4" xfId="3766" xr:uid="{6E7CC80B-82EE-4E20-B22C-7EFB98D54376}"/>
    <cellStyle name="Vírgula 2 2 2 9 2 4 2" xfId="11398" xr:uid="{F0C185D1-B62D-4AC8-A245-64460034FF8D}"/>
    <cellStyle name="Vírgula 2 2 2 9 2 4 2 2" xfId="26703" xr:uid="{DCFF24AF-9756-443D-B8A2-8DCD600CA9EF}"/>
    <cellStyle name="Vírgula 2 2 2 9 2 4 3" xfId="19081" xr:uid="{33047353-36A4-4842-8A7C-8448CA426F45}"/>
    <cellStyle name="Vírgula 2 2 2 9 2 5" xfId="1190" xr:uid="{74D99CFB-865B-42F7-B66C-F21372EA9FA8}"/>
    <cellStyle name="Vírgula 2 2 2 9 2 5 2" xfId="8822" xr:uid="{7227AF4E-4BD9-4168-BD80-8F021F98F522}"/>
    <cellStyle name="Vírgula 2 2 2 9 2 5 2 2" xfId="24127" xr:uid="{ED4DDC0B-FA8D-4AAA-A559-DBA4AB1D5218}"/>
    <cellStyle name="Vírgula 2 2 2 9 2 5 3" xfId="16505" xr:uid="{74F3C003-1A25-4D28-B20A-D3ABAD273A37}"/>
    <cellStyle name="Vírgula 2 2 2 9 2 6" xfId="8173" xr:uid="{757927E9-7258-4976-92FD-93BB036CD17A}"/>
    <cellStyle name="Vírgula 2 2 2 9 2 6 2" xfId="23478" xr:uid="{0AAA393D-E216-4F40-999A-65A543DD6872}"/>
    <cellStyle name="Vírgula 2 2 2 9 2 7" xfId="15856" xr:uid="{F0FA5701-44F1-4665-8C8D-E64B0EA5D5D8}"/>
    <cellStyle name="Vírgula 2 2 2 9 3" xfId="2154" xr:uid="{390949E5-1725-4B26-BBCA-8F1A84A9013F}"/>
    <cellStyle name="Vírgula 2 2 2 9 3 2" xfId="3122" xr:uid="{EF10E637-5C5A-4BFF-AC15-C656029430B3}"/>
    <cellStyle name="Vírgula 2 2 2 9 3 2 2" xfId="10754" xr:uid="{7A56FA5F-89EB-4E47-857F-7EAC56FBDA31}"/>
    <cellStyle name="Vírgula 2 2 2 9 3 2 2 2" xfId="26059" xr:uid="{BED5E4C3-5116-4810-A8E1-45E8EA8CE646}"/>
    <cellStyle name="Vírgula 2 2 2 9 3 2 3" xfId="18437" xr:uid="{B5E0D37D-BEF8-4EEA-9D16-02263E31E449}"/>
    <cellStyle name="Vírgula 2 2 2 9 3 3" xfId="4090" xr:uid="{E9AAECB7-310E-4B0D-9F68-A959738D2A5D}"/>
    <cellStyle name="Vírgula 2 2 2 9 3 3 2" xfId="11722" xr:uid="{17DC0A8F-95B4-443F-AB6D-8EC4A5F9112E}"/>
    <cellStyle name="Vírgula 2 2 2 9 3 3 2 2" xfId="27027" xr:uid="{F4C8B15F-9550-4ABA-9F2F-11EF1C9314E5}"/>
    <cellStyle name="Vírgula 2 2 2 9 3 3 3" xfId="19405" xr:uid="{1CA97DF1-728F-4521-BB96-7D08CFF17011}"/>
    <cellStyle name="Vírgula 2 2 2 9 3 4" xfId="9786" xr:uid="{52A46E39-6714-4072-AD9A-971872C8D500}"/>
    <cellStyle name="Vírgula 2 2 2 9 3 4 2" xfId="25091" xr:uid="{581CF132-ABD4-4121-8D29-E680CA65F1AB}"/>
    <cellStyle name="Vírgula 2 2 2 9 3 5" xfId="17469" xr:uid="{D2A57DA3-90CB-410A-8341-79DB47495416}"/>
    <cellStyle name="Vírgula 2 2 2 9 4" xfId="1514" xr:uid="{ECFD3EBB-FB42-4FC0-AE69-FE7DA768681C}"/>
    <cellStyle name="Vírgula 2 2 2 9 4 2" xfId="6555" xr:uid="{762FED25-8ED5-4D73-A946-0B0E4A37F0D5}"/>
    <cellStyle name="Vírgula 2 2 2 9 4 2 2" xfId="14177" xr:uid="{729C834D-026F-4966-B253-BD5B97BB9128}"/>
    <cellStyle name="Vírgula 2 2 2 9 4 2 2 2" xfId="29482" xr:uid="{07731109-921C-49FA-ADEE-A3F79830220C}"/>
    <cellStyle name="Vírgula 2 2 2 9 4 2 3" xfId="21860" xr:uid="{71130D99-5CE3-4249-B97F-2FC0408A3598}"/>
    <cellStyle name="Vírgula 2 2 2 9 4 3" xfId="9146" xr:uid="{36421A05-B75E-4109-803F-EDBAEBBC5413}"/>
    <cellStyle name="Vírgula 2 2 2 9 4 3 2" xfId="24451" xr:uid="{90EED6F9-040D-4FF3-B7A8-9A64B1500F91}"/>
    <cellStyle name="Vírgula 2 2 2 9 4 4" xfId="16829" xr:uid="{0F8C29D9-FBA5-469D-BB30-7E5653A10F4B}"/>
    <cellStyle name="Vírgula 2 2 2 9 5" xfId="2474" xr:uid="{75724806-3D66-4124-96AF-F8C1AA88BDAD}"/>
    <cellStyle name="Vírgula 2 2 2 9 5 2" xfId="10106" xr:uid="{19A1BC78-1169-4D54-BF4B-9581C40FA26E}"/>
    <cellStyle name="Vírgula 2 2 2 9 5 2 2" xfId="25411" xr:uid="{E4289BCF-ACB8-482C-9DE0-9837C8B3A736}"/>
    <cellStyle name="Vírgula 2 2 2 9 5 3" xfId="17789" xr:uid="{232121E8-2B97-48D0-8F08-7E014781F139}"/>
    <cellStyle name="Vírgula 2 2 2 9 6" xfId="3442" xr:uid="{C912F527-92CE-42DE-98B6-2CBE5480099F}"/>
    <cellStyle name="Vírgula 2 2 2 9 6 2" xfId="11074" xr:uid="{CDA45346-71E1-42C7-903A-84C8D7DDB4C8}"/>
    <cellStyle name="Vírgula 2 2 2 9 6 2 2" xfId="26379" xr:uid="{4025CAC8-3053-45A3-BD50-B7E6DE1F5EBE}"/>
    <cellStyle name="Vírgula 2 2 2 9 6 3" xfId="18757" xr:uid="{432FD2FE-8983-40AE-A538-44E06BE2C372}"/>
    <cellStyle name="Vírgula 2 2 2 9 7" xfId="866" xr:uid="{82CBF9FE-03AD-4088-8186-FBF6568935B2}"/>
    <cellStyle name="Vírgula 2 2 2 9 7 2" xfId="8498" xr:uid="{5CFF5B33-4C67-46C4-8F37-65D95E8BE87E}"/>
    <cellStyle name="Vírgula 2 2 2 9 7 2 2" xfId="23803" xr:uid="{6FF41AB5-D0BC-4228-BE8F-B2E5DAA69D07}"/>
    <cellStyle name="Vírgula 2 2 2 9 7 3" xfId="16181" xr:uid="{9BC30527-0A73-4370-8ECD-80B60B4164C5}"/>
    <cellStyle name="Vírgula 2 2 2 9 8" xfId="7849" xr:uid="{C9F9B5F4-ED50-4CFB-8E03-2E0B5DECB7D4}"/>
    <cellStyle name="Vírgula 2 2 2 9 8 2" xfId="23154" xr:uid="{55C013C7-CF57-4F6F-9645-EBB745F60328}"/>
    <cellStyle name="Vírgula 2 2 2 9 9" xfId="15532" xr:uid="{44C798B2-AC19-4484-B4F2-49F4C57ED32D}"/>
    <cellStyle name="Vírgula 2 2 20" xfId="7822" xr:uid="{C2290BE3-C6F0-4ADE-87EB-90B8464785B3}"/>
    <cellStyle name="Vírgula 2 2 20 2" xfId="23127" xr:uid="{E8369D6A-0417-4E75-837E-AF7C573FA069}"/>
    <cellStyle name="Vírgula 2 2 21" xfId="15505" xr:uid="{1BA64F9B-CBBE-45EA-875E-665F1E8AE750}"/>
    <cellStyle name="Vírgula 2 2 3" xfId="202" xr:uid="{08CFA57A-5315-49D6-8ACD-6F963455E78B}"/>
    <cellStyle name="Vírgula 2 2 3 10" xfId="505" xr:uid="{56044BEF-E529-47CA-A61F-39AD217BC05E}"/>
    <cellStyle name="Vírgula 2 2 3 10 2" xfId="829" xr:uid="{939BF9C7-52A1-4A2B-BC79-03E16277970E}"/>
    <cellStyle name="Vírgula 2 2 3 10 2 2" xfId="2119" xr:uid="{2D075929-20DB-4F7A-9FBC-ACCC1032A03F}"/>
    <cellStyle name="Vírgula 2 2 3 10 2 2 2" xfId="7564" xr:uid="{7613DE5C-4FC4-4685-8EF3-5E9369FC0FE2}"/>
    <cellStyle name="Vírgula 2 2 3 10 2 2 2 2" xfId="15186" xr:uid="{1E181265-8E5E-468D-8B12-AADFDF892A88}"/>
    <cellStyle name="Vírgula 2 2 3 10 2 2 2 2 2" xfId="30491" xr:uid="{C66F8D42-5CFB-4C6E-919A-3C7CFDA281A7}"/>
    <cellStyle name="Vírgula 2 2 3 10 2 2 2 3" xfId="22869" xr:uid="{B802B0BE-6237-4D29-8657-B78D58145566}"/>
    <cellStyle name="Vírgula 2 2 3 10 2 2 3" xfId="6192" xr:uid="{7E924052-6547-475B-950E-93F3002321BC}"/>
    <cellStyle name="Vírgula 2 2 3 10 2 2 3 2" xfId="13814" xr:uid="{592960AC-9F45-4995-AC12-A45F34D6F9AC}"/>
    <cellStyle name="Vírgula 2 2 3 10 2 2 3 2 2" xfId="29119" xr:uid="{63C36B68-511C-4EEB-8B18-DFBE5DBD385B}"/>
    <cellStyle name="Vírgula 2 2 3 10 2 2 3 3" xfId="21497" xr:uid="{E31A2428-8CEA-406E-A125-47F5FE5FBDFF}"/>
    <cellStyle name="Vírgula 2 2 3 10 2 2 4" xfId="9751" xr:uid="{199A9C83-C465-42BB-A68C-F5147F1317E1}"/>
    <cellStyle name="Vírgula 2 2 3 10 2 2 4 2" xfId="25056" xr:uid="{F5D8FAC7-23EA-4720-AC21-0C16A3A64B76}"/>
    <cellStyle name="Vírgula 2 2 3 10 2 2 5" xfId="17434" xr:uid="{762A43AF-14F4-470F-8AAE-4D0200D1D7BF}"/>
    <cellStyle name="Vírgula 2 2 3 10 2 3" xfId="3086" xr:uid="{101352B5-CB62-4AA9-9FBA-AF00F5AE3949}"/>
    <cellStyle name="Vírgula 2 2 3 10 2 3 2" xfId="6960" xr:uid="{CAB4CAD1-0BF4-4AE5-B38B-AF6F15B0B000}"/>
    <cellStyle name="Vírgula 2 2 3 10 2 3 2 2" xfId="14582" xr:uid="{7120CA4A-1D0E-441A-9D50-6846129A3CDF}"/>
    <cellStyle name="Vírgula 2 2 3 10 2 3 2 2 2" xfId="29887" xr:uid="{4A5DDF31-5B35-4F3B-8813-5AB5859E4049}"/>
    <cellStyle name="Vírgula 2 2 3 10 2 3 2 3" xfId="22265" xr:uid="{892E1CC9-C8CE-458B-B484-326E8B2722FF}"/>
    <cellStyle name="Vírgula 2 2 3 10 2 3 3" xfId="10718" xr:uid="{5E445D62-6D50-4164-A068-150D32CC8DC8}"/>
    <cellStyle name="Vírgula 2 2 3 10 2 3 3 2" xfId="26023" xr:uid="{6505D527-0CF0-4A84-BD74-C7D974609A9A}"/>
    <cellStyle name="Vírgula 2 2 3 10 2 3 4" xfId="18401" xr:uid="{BC03074D-BC8D-45FA-A6CB-C3AE0789DDF1}"/>
    <cellStyle name="Vírgula 2 2 3 10 2 4" xfId="4054" xr:uid="{7B5FBFC3-B709-494D-A8D6-3FBCD6620C7F}"/>
    <cellStyle name="Vírgula 2 2 3 10 2 4 2" xfId="11686" xr:uid="{ECD3896E-577C-48FA-93E2-2FFECC91DE3F}"/>
    <cellStyle name="Vírgula 2 2 3 10 2 4 2 2" xfId="26991" xr:uid="{3310B0FE-CF7B-4378-9507-82DE29B2B850}"/>
    <cellStyle name="Vírgula 2 2 3 10 2 4 3" xfId="19369" xr:uid="{5818C0DD-7DD6-4AD3-ABFD-E5226BF0107A}"/>
    <cellStyle name="Vírgula 2 2 3 10 2 5" xfId="1478" xr:uid="{7897D97E-DABA-4B48-AE45-14D7E911AB8A}"/>
    <cellStyle name="Vírgula 2 2 3 10 2 5 2" xfId="9110" xr:uid="{C3AFCEC9-CB01-485F-BE76-122C3D54FBE0}"/>
    <cellStyle name="Vírgula 2 2 3 10 2 5 2 2" xfId="24415" xr:uid="{8674242F-3478-404C-A2CA-ECB973BE2420}"/>
    <cellStyle name="Vírgula 2 2 3 10 2 5 3" xfId="16793" xr:uid="{1D2EEFF6-1082-4E6F-9239-C3831039C31E}"/>
    <cellStyle name="Vírgula 2 2 3 10 2 6" xfId="8461" xr:uid="{4BDF3BFC-4C03-4932-9DD3-CD695DAEB216}"/>
    <cellStyle name="Vírgula 2 2 3 10 2 6 2" xfId="23766" xr:uid="{B4015F10-F7A3-4B53-B72B-F60043FD52DC}"/>
    <cellStyle name="Vírgula 2 2 3 10 2 7" xfId="16144" xr:uid="{79C9E9E7-36D9-4436-85CC-E67AD94E7E33}"/>
    <cellStyle name="Vírgula 2 2 3 10 3" xfId="2439" xr:uid="{E4A12B4C-560C-41E2-88E3-BD3D4495352C}"/>
    <cellStyle name="Vírgula 2 2 3 10 3 2" xfId="3407" xr:uid="{BC7FB11D-4373-41AC-9230-F217F4CD335D}"/>
    <cellStyle name="Vírgula 2 2 3 10 3 2 2" xfId="11039" xr:uid="{1F5A9E90-9444-4A5E-A79B-CE17E74BA8B2}"/>
    <cellStyle name="Vírgula 2 2 3 10 3 2 2 2" xfId="26344" xr:uid="{1B81D350-F7D7-4B9B-8018-468C30EA7870}"/>
    <cellStyle name="Vírgula 2 2 3 10 3 2 3" xfId="18722" xr:uid="{BACE5C3A-9682-4CBC-9ACC-4A29F88A0581}"/>
    <cellStyle name="Vírgula 2 2 3 10 3 3" xfId="4375" xr:uid="{F2664353-5477-44AD-87CA-7AD45F606648}"/>
    <cellStyle name="Vírgula 2 2 3 10 3 3 2" xfId="12007" xr:uid="{E3CB8ABA-5546-4FE1-850A-E7A743886E8B}"/>
    <cellStyle name="Vírgula 2 2 3 10 3 3 2 2" xfId="27312" xr:uid="{886A0E4D-D269-4882-935D-5221C1711818}"/>
    <cellStyle name="Vírgula 2 2 3 10 3 3 3" xfId="19690" xr:uid="{CFAFA6FA-73C4-42DB-A79C-DB028FFF96CB}"/>
    <cellStyle name="Vírgula 2 2 3 10 3 4" xfId="10071" xr:uid="{8BDD038A-1A91-4E4E-9ABF-F314209C9385}"/>
    <cellStyle name="Vírgula 2 2 3 10 3 4 2" xfId="25376" xr:uid="{18474381-9D14-412C-BC77-088EB783B703}"/>
    <cellStyle name="Vírgula 2 2 3 10 3 5" xfId="17754" xr:uid="{53B69E2B-4FAB-4A5F-9C8A-895DB28EA16D}"/>
    <cellStyle name="Vírgula 2 2 3 10 4" xfId="1799" xr:uid="{5E91D635-4897-4E49-A1D3-62A4A5C5BBD4}"/>
    <cellStyle name="Vírgula 2 2 3 10 4 2" xfId="6590" xr:uid="{97C454EB-81ED-458B-98DE-8F4380A69344}"/>
    <cellStyle name="Vírgula 2 2 3 10 4 2 2" xfId="14212" xr:uid="{DDAB3523-AE44-4727-88C5-36397B82B156}"/>
    <cellStyle name="Vírgula 2 2 3 10 4 2 2 2" xfId="29517" xr:uid="{75A4E8E3-3586-4D5C-ACF4-2A7583B363EA}"/>
    <cellStyle name="Vírgula 2 2 3 10 4 2 3" xfId="21895" xr:uid="{A9C73505-FE9F-4632-B245-498D0B564376}"/>
    <cellStyle name="Vírgula 2 2 3 10 4 3" xfId="9431" xr:uid="{E15499EE-2652-48C1-AB64-6A825A8A21D5}"/>
    <cellStyle name="Vírgula 2 2 3 10 4 3 2" xfId="24736" xr:uid="{335CBF27-7BA6-4140-A59A-3AAD2B9C9311}"/>
    <cellStyle name="Vírgula 2 2 3 10 4 4" xfId="17114" xr:uid="{1957460C-9CB0-4C9E-A308-D76A80CA09C3}"/>
    <cellStyle name="Vírgula 2 2 3 10 5" xfId="2762" xr:uid="{945AC3AF-7225-44D4-B7FD-CD123EA5DB97}"/>
    <cellStyle name="Vírgula 2 2 3 10 5 2" xfId="10394" xr:uid="{809D91DE-CDB2-46B5-A948-4AD87DADFE15}"/>
    <cellStyle name="Vírgula 2 2 3 10 5 2 2" xfId="25699" xr:uid="{B9154D76-860A-4CE3-A6C6-C8F80F7BCB62}"/>
    <cellStyle name="Vírgula 2 2 3 10 5 3" xfId="18077" xr:uid="{04726C5D-DC34-40BF-9D8F-90E70FA6C0AE}"/>
    <cellStyle name="Vírgula 2 2 3 10 6" xfId="3730" xr:uid="{A4DAA625-A684-4EDF-A517-A83DD0A48E7D}"/>
    <cellStyle name="Vírgula 2 2 3 10 6 2" xfId="11362" xr:uid="{A654C426-3AD3-44EB-B6DD-EDC212BFEDE3}"/>
    <cellStyle name="Vírgula 2 2 3 10 6 2 2" xfId="26667" xr:uid="{A9096D9E-066B-470C-AE82-BD12A145D6C2}"/>
    <cellStyle name="Vírgula 2 2 3 10 6 3" xfId="19045" xr:uid="{918876E0-7A3D-4EEE-AD3A-DE7B632F5988}"/>
    <cellStyle name="Vírgula 2 2 3 10 7" xfId="1154" xr:uid="{C38F8604-355B-4C2A-AF3A-03287D7A0926}"/>
    <cellStyle name="Vírgula 2 2 3 10 7 2" xfId="8786" xr:uid="{A265B672-6886-4046-AAC3-E5FA3795AD18}"/>
    <cellStyle name="Vírgula 2 2 3 10 7 2 2" xfId="24091" xr:uid="{D966C293-957C-4E3A-BB31-13694EC4D0CF}"/>
    <cellStyle name="Vírgula 2 2 3 10 7 3" xfId="16469" xr:uid="{C1B6F49C-3B83-488E-A736-132B04793429}"/>
    <cellStyle name="Vírgula 2 2 3 10 8" xfId="8137" xr:uid="{31C9A2EA-8621-48EB-B980-CE3D0F8C9145}"/>
    <cellStyle name="Vírgula 2 2 3 10 8 2" xfId="23442" xr:uid="{1E02543D-1122-46E5-B98A-823013A344AA}"/>
    <cellStyle name="Vírgula 2 2 3 10 9" xfId="15820" xr:uid="{8ED66F4E-54D6-416C-A853-A52329FABBB5}"/>
    <cellStyle name="Vírgula 2 2 3 11" xfId="526" xr:uid="{7D5ECF36-DEE8-4695-B036-534F0E0167A6}"/>
    <cellStyle name="Vírgula 2 2 3 11 2" xfId="1819" xr:uid="{3BAD9A38-2621-4CF8-B6FD-E12B69906318}"/>
    <cellStyle name="Vírgula 2 2 3 11 2 2" xfId="7219" xr:uid="{3EF45AD1-95EE-4932-AC8F-3BC45E06139C}"/>
    <cellStyle name="Vírgula 2 2 3 11 2 2 2" xfId="14841" xr:uid="{3AE5A1A4-C2D3-433D-8880-33517BE09B4B}"/>
    <cellStyle name="Vírgula 2 2 3 11 2 2 2 2" xfId="30146" xr:uid="{36A301D7-A629-48F7-A5BC-62A6FB2441E8}"/>
    <cellStyle name="Vírgula 2 2 3 11 2 2 3" xfId="22524" xr:uid="{74927688-E176-47E6-A874-4C9FC179ECBF}"/>
    <cellStyle name="Vírgula 2 2 3 11 2 3" xfId="5847" xr:uid="{4521F448-0ADA-4535-9BEB-5368ABEA30E5}"/>
    <cellStyle name="Vírgula 2 2 3 11 2 3 2" xfId="13469" xr:uid="{C8E92C5C-558D-4983-857C-FCB8F16EBF8E}"/>
    <cellStyle name="Vírgula 2 2 3 11 2 3 2 2" xfId="28774" xr:uid="{FBBB68BF-F900-4675-A9FD-A1EF41BA2022}"/>
    <cellStyle name="Vírgula 2 2 3 11 2 3 3" xfId="21152" xr:uid="{9B2EEBE2-57E5-4B0D-B16A-45154B637B41}"/>
    <cellStyle name="Vírgula 2 2 3 11 2 4" xfId="9451" xr:uid="{78728B0B-0182-4B4C-8055-FDFE8FE4A56C}"/>
    <cellStyle name="Vírgula 2 2 3 11 2 4 2" xfId="24756" xr:uid="{4BCBAB6F-A3D3-41A6-AB9A-9EC1D6BE9D5E}"/>
    <cellStyle name="Vírgula 2 2 3 11 2 5" xfId="17134" xr:uid="{125E2571-CD0A-46BF-AA47-C2E136BDE5EB}"/>
    <cellStyle name="Vírgula 2 2 3 11 3" xfId="2783" xr:uid="{8BF24303-B9CE-419F-8D67-1663658BB3C4}"/>
    <cellStyle name="Vírgula 2 2 3 11 3 2" xfId="6614" xr:uid="{4766C194-37BA-4902-95C2-35C5A3FB7BC1}"/>
    <cellStyle name="Vírgula 2 2 3 11 3 2 2" xfId="14236" xr:uid="{32AA63DB-0E62-4AB8-87DF-558D28682FEA}"/>
    <cellStyle name="Vírgula 2 2 3 11 3 2 2 2" xfId="29541" xr:uid="{930A84E8-4A5A-4421-B102-53B401C71FDA}"/>
    <cellStyle name="Vírgula 2 2 3 11 3 2 3" xfId="21919" xr:uid="{F0ADD321-1D4B-47BC-ABEA-93FB0650DB86}"/>
    <cellStyle name="Vírgula 2 2 3 11 3 3" xfId="10415" xr:uid="{B91EEB32-688E-499F-B363-EDE387E81A84}"/>
    <cellStyle name="Vírgula 2 2 3 11 3 3 2" xfId="25720" xr:uid="{4817A40D-31DE-4F94-BFE8-C035C19B6064}"/>
    <cellStyle name="Vírgula 2 2 3 11 3 4" xfId="18098" xr:uid="{9F02B4C7-2D6E-4C45-A47E-D4E9E6CC6248}"/>
    <cellStyle name="Vírgula 2 2 3 11 4" xfId="3751" xr:uid="{0C07F0E7-50A2-4DF8-A4E0-5209437BA76A}"/>
    <cellStyle name="Vírgula 2 2 3 11 4 2" xfId="11383" xr:uid="{733F9428-7C8D-4379-A090-494B52078288}"/>
    <cellStyle name="Vírgula 2 2 3 11 4 2 2" xfId="26688" xr:uid="{DA42CD7C-FB0E-4844-B457-A573ED0B7EA1}"/>
    <cellStyle name="Vírgula 2 2 3 11 4 3" xfId="19066" xr:uid="{F9F09B5A-FC4F-4704-A4AD-3CA99A0336D2}"/>
    <cellStyle name="Vírgula 2 2 3 11 5" xfId="1175" xr:uid="{AFA3C7DB-3B9B-4C9F-81BC-5275D1E665E6}"/>
    <cellStyle name="Vírgula 2 2 3 11 5 2" xfId="8807" xr:uid="{31CA9891-72E2-4E32-B002-7D2D4DAC6789}"/>
    <cellStyle name="Vírgula 2 2 3 11 5 2 2" xfId="24112" xr:uid="{D231C69D-2519-42F1-90C7-E8A6918C0B74}"/>
    <cellStyle name="Vírgula 2 2 3 11 5 3" xfId="16490" xr:uid="{FE826CF0-0E3C-4E1B-AF5E-6134927738E7}"/>
    <cellStyle name="Vírgula 2 2 3 11 6" xfId="8158" xr:uid="{0B6E2F55-977C-4B03-A74B-1FE2C2148EED}"/>
    <cellStyle name="Vírgula 2 2 3 11 6 2" xfId="23463" xr:uid="{67E4BDE2-CB06-4203-90DF-D38D358C6EE3}"/>
    <cellStyle name="Vírgula 2 2 3 11 7" xfId="15841" xr:uid="{75E095DA-8439-4F33-B455-99BCC2CB41B9}"/>
    <cellStyle name="Vírgula 2 2 3 12" xfId="2139" xr:uid="{F7DFD007-9DB9-469C-A690-90CBA1CA9CF2}"/>
    <cellStyle name="Vírgula 2 2 3 12 2" xfId="3107" xr:uid="{3C771922-E005-42C9-AED0-365EA3D36A3D}"/>
    <cellStyle name="Vírgula 2 2 3 12 2 2" xfId="10739" xr:uid="{4B4ADCE8-8871-40A5-90D4-46597FD2B313}"/>
    <cellStyle name="Vírgula 2 2 3 12 2 2 2" xfId="26044" xr:uid="{248401CC-3D09-4B6A-A7EC-2E6A4803C29B}"/>
    <cellStyle name="Vírgula 2 2 3 12 2 3" xfId="18422" xr:uid="{4613CF13-8126-410F-813B-79D39B08440F}"/>
    <cellStyle name="Vírgula 2 2 3 12 3" xfId="4075" xr:uid="{F356BA6D-28B0-46E3-88EF-1D245A530173}"/>
    <cellStyle name="Vírgula 2 2 3 12 3 2" xfId="11707" xr:uid="{27904D72-2D83-4412-8718-27CF0F38A853}"/>
    <cellStyle name="Vírgula 2 2 3 12 3 2 2" xfId="27012" xr:uid="{E9187B8C-D026-4C8F-896D-F3B39B9B3BD2}"/>
    <cellStyle name="Vírgula 2 2 3 12 3 3" xfId="19390" xr:uid="{5A9D68CC-4E57-4396-B0AE-920C3BACDC0D}"/>
    <cellStyle name="Vírgula 2 2 3 12 4" xfId="9771" xr:uid="{FA617119-D17A-4A4F-AA04-2E3B6378616B}"/>
    <cellStyle name="Vírgula 2 2 3 12 4 2" xfId="25076" xr:uid="{56A94B0E-7CB4-42A4-A2FA-E1EBC6C123F4}"/>
    <cellStyle name="Vírgula 2 2 3 12 5" xfId="17454" xr:uid="{7EA07FAD-8130-41FF-90CA-DA4E2C49B1BE}"/>
    <cellStyle name="Vírgula 2 2 3 13" xfId="1499" xr:uid="{7DD34E1E-0F79-445F-8E67-90921A3CB910}"/>
    <cellStyle name="Vírgula 2 2 3 13 2" xfId="7589" xr:uid="{5D8957D3-0FE6-4C05-B321-C8456195FAE0}"/>
    <cellStyle name="Vírgula 2 2 3 13 2 2" xfId="15211" xr:uid="{D0122A20-80A3-4CF3-86F3-F27630E9DC0A}"/>
    <cellStyle name="Vírgula 2 2 3 13 2 2 2" xfId="30516" xr:uid="{867D16F1-6738-4FF1-A673-B99A95246E93}"/>
    <cellStyle name="Vírgula 2 2 3 13 2 3" xfId="22894" xr:uid="{F196F83E-8CDB-42B1-ABE6-E4F06D8FEA34}"/>
    <cellStyle name="Vírgula 2 2 3 13 3" xfId="6217" xr:uid="{D4DE421D-A0F3-4F7A-8F5D-163E2C2B19B5}"/>
    <cellStyle name="Vírgula 2 2 3 13 3 2" xfId="13839" xr:uid="{C368E26A-2E0C-4E96-B39E-82617F4F6F6C}"/>
    <cellStyle name="Vírgula 2 2 3 13 3 2 2" xfId="29144" xr:uid="{D8E20580-CE65-4F5C-9B12-D6F544D890C0}"/>
    <cellStyle name="Vírgula 2 2 3 13 3 3" xfId="21522" xr:uid="{976ADDFA-2ABB-480D-B160-3F65DB82A5C7}"/>
    <cellStyle name="Vírgula 2 2 3 13 4" xfId="9131" xr:uid="{8E10262C-E7B1-4509-99E3-FEB9E7801DC3}"/>
    <cellStyle name="Vírgula 2 2 3 13 4 2" xfId="24436" xr:uid="{0EFAD9DD-45B4-4BAF-B4C5-3B7F0AC1836A}"/>
    <cellStyle name="Vírgula 2 2 3 13 5" xfId="16814" xr:uid="{DB4E657B-3426-40A4-9710-185CB9A98809}"/>
    <cellStyle name="Vírgula 2 2 3 14" xfId="2459" xr:uid="{901755F9-D9B6-4FEE-9A27-3C31DE9456FE}"/>
    <cellStyle name="Vírgula 2 2 3 14 2" xfId="6244" xr:uid="{595F6B05-63D7-4E11-8EA1-30D038A72F8A}"/>
    <cellStyle name="Vírgula 2 2 3 14 2 2" xfId="13866" xr:uid="{676D92D0-291B-4855-A461-4C7A483EB266}"/>
    <cellStyle name="Vírgula 2 2 3 14 2 2 2" xfId="29171" xr:uid="{31FD8938-6CD0-4A84-9628-7FD2BF1FC1C6}"/>
    <cellStyle name="Vírgula 2 2 3 14 2 3" xfId="21549" xr:uid="{6B120B7A-11E7-40C5-B640-6CA28577E109}"/>
    <cellStyle name="Vírgula 2 2 3 14 3" xfId="10091" xr:uid="{E5AA27F3-D772-4824-9DC0-98A005418A94}"/>
    <cellStyle name="Vírgula 2 2 3 14 3 2" xfId="25396" xr:uid="{873229C2-216F-436E-A835-19FF98F214BF}"/>
    <cellStyle name="Vírgula 2 2 3 14 4" xfId="17774" xr:uid="{B2F73002-C444-4C36-8941-73E3D0334EB8}"/>
    <cellStyle name="Vírgula 2 2 3 15" xfId="3427" xr:uid="{1D31C0E8-8EA1-4EE2-853F-9D6A6ECCFDDC}"/>
    <cellStyle name="Vírgula 2 2 3 15 2" xfId="11059" xr:uid="{D51879DA-4157-4456-85DC-ED9356DF525A}"/>
    <cellStyle name="Vírgula 2 2 3 15 2 2" xfId="26364" xr:uid="{249EC5F8-5AD9-4223-B803-21B84BF914C5}"/>
    <cellStyle name="Vírgula 2 2 3 15 3" xfId="18742" xr:uid="{BC4B5BF5-B19F-4008-93A7-FEC2B67A08AD}"/>
    <cellStyle name="Vírgula 2 2 3 16" xfId="851" xr:uid="{8B9B30A1-A14A-4A75-AAA4-229FC029BACE}"/>
    <cellStyle name="Vírgula 2 2 3 16 2" xfId="8483" xr:uid="{B326F3F7-EB0B-4C56-8A89-1FFE30AE9126}"/>
    <cellStyle name="Vírgula 2 2 3 16 2 2" xfId="23788" xr:uid="{4CCCC866-C516-463C-B08B-2425A2A16F4A}"/>
    <cellStyle name="Vírgula 2 2 3 16 3" xfId="16166" xr:uid="{E2FFE4F0-E0E6-414D-97E5-85439708F56E}"/>
    <cellStyle name="Vírgula 2 2 3 17" xfId="7834" xr:uid="{7C6B36E0-7029-4BA9-84CD-93BC025CE257}"/>
    <cellStyle name="Vírgula 2 2 3 17 2" xfId="23139" xr:uid="{78A2F7DC-D862-44A8-B6F2-80345E66A91D}"/>
    <cellStyle name="Vírgula 2 2 3 18" xfId="15517" xr:uid="{75E4A4AC-3A99-4FE8-A312-38DCBE7A5312}"/>
    <cellStyle name="Vírgula 2 2 3 2" xfId="242" xr:uid="{22985222-CC73-4799-A542-D7ADBCA8E98A}"/>
    <cellStyle name="Vírgula 2 2 3 2 10" xfId="2499" xr:uid="{151A35AC-0428-4C57-927D-1D589903FCEC}"/>
    <cellStyle name="Vírgula 2 2 3 2 10 2" xfId="10131" xr:uid="{DEA828FE-FD84-42E3-97A1-FDC2F8CA0A53}"/>
    <cellStyle name="Vírgula 2 2 3 2 10 2 2" xfId="25436" xr:uid="{12CAF565-7012-4113-81D9-FCE33A33D9E2}"/>
    <cellStyle name="Vírgula 2 2 3 2 10 3" xfId="17814" xr:uid="{2875327A-7457-4598-A793-33702A5A063C}"/>
    <cellStyle name="Vírgula 2 2 3 2 11" xfId="3467" xr:uid="{CC959039-0C34-434A-BE1E-D5D217B327FA}"/>
    <cellStyle name="Vírgula 2 2 3 2 11 2" xfId="11099" xr:uid="{48759BDD-DADD-4188-8F5B-8C84B94171D2}"/>
    <cellStyle name="Vírgula 2 2 3 2 11 2 2" xfId="26404" xr:uid="{4C9E3DAE-6D5A-4D46-9306-5BE34822FBD1}"/>
    <cellStyle name="Vírgula 2 2 3 2 11 3" xfId="18782" xr:uid="{F91192F6-CCA2-4702-81D1-36F74E17DDB5}"/>
    <cellStyle name="Vírgula 2 2 3 2 12" xfId="891" xr:uid="{DE2A3287-DE1B-45BE-95F7-76E0F3276853}"/>
    <cellStyle name="Vírgula 2 2 3 2 12 2" xfId="8523" xr:uid="{65E607BE-C7C3-4710-A2E6-E43DD60D7EDA}"/>
    <cellStyle name="Vírgula 2 2 3 2 12 2 2" xfId="23828" xr:uid="{2B2633D4-CF47-4020-AB48-75E425CA4AFF}"/>
    <cellStyle name="Vírgula 2 2 3 2 12 3" xfId="16206" xr:uid="{52EEA4DD-CAC0-4E41-BDA9-67BEFB7490D0}"/>
    <cellStyle name="Vírgula 2 2 3 2 13" xfId="7874" xr:uid="{25202D20-A906-40D2-A793-11CBC4DCB117}"/>
    <cellStyle name="Vírgula 2 2 3 2 13 2" xfId="23179" xr:uid="{F3879F3E-22CD-4583-B0CB-C8C9F708C4D8}"/>
    <cellStyle name="Vírgula 2 2 3 2 14" xfId="15557" xr:uid="{92F9FA63-13B3-43BB-9BCF-B3B2CF4D0F02}"/>
    <cellStyle name="Vírgula 2 2 3 2 2" xfId="362" xr:uid="{BAB5A1C4-CBCE-4A26-B8C5-AE2F543552C8}"/>
    <cellStyle name="Vírgula 2 2 3 2 2 2" xfId="686" xr:uid="{B4045F01-F489-4525-AECB-ADDD644F9EC4}"/>
    <cellStyle name="Vírgula 2 2 3 2 2 2 2" xfId="1979" xr:uid="{5B8085D8-DB1D-4CEE-8DF4-AF7DA124E996}"/>
    <cellStyle name="Vírgula 2 2 3 2 2 2 2 2" xfId="7388" xr:uid="{BC225C3F-10D2-4EBD-9C26-CC605E66CD26}"/>
    <cellStyle name="Vírgula 2 2 3 2 2 2 2 2 2" xfId="15010" xr:uid="{5086A571-4701-437E-BB63-44D9BDDADA2F}"/>
    <cellStyle name="Vírgula 2 2 3 2 2 2 2 2 2 2" xfId="30315" xr:uid="{5B384616-92FE-4070-BF52-8E7D3BA04C09}"/>
    <cellStyle name="Vírgula 2 2 3 2 2 2 2 2 3" xfId="22693" xr:uid="{D625F577-4C7C-4EB8-8A86-3F291A04A253}"/>
    <cellStyle name="Vírgula 2 2 3 2 2 2 2 3" xfId="6016" xr:uid="{BB3AE570-FBD5-4E79-8C50-C7BC757B3567}"/>
    <cellStyle name="Vírgula 2 2 3 2 2 2 2 3 2" xfId="13638" xr:uid="{86C24C3D-2705-4C2B-990A-6E1D2F5ED98E}"/>
    <cellStyle name="Vírgula 2 2 3 2 2 2 2 3 2 2" xfId="28943" xr:uid="{2C3B0DE8-F509-4672-8292-708DCFE66D05}"/>
    <cellStyle name="Vírgula 2 2 3 2 2 2 2 3 3" xfId="21321" xr:uid="{DD86456A-2EDC-479D-B796-D6DF9A6E1904}"/>
    <cellStyle name="Vírgula 2 2 3 2 2 2 2 4" xfId="9611" xr:uid="{7547B7D9-C575-4C2F-8954-D6603A3BF080}"/>
    <cellStyle name="Vírgula 2 2 3 2 2 2 2 4 2" xfId="24916" xr:uid="{9B45982F-85DB-4924-A7DF-AE8CECB1212B}"/>
    <cellStyle name="Vírgula 2 2 3 2 2 2 2 5" xfId="17294" xr:uid="{5DF75630-2740-464A-9ACA-0688EDA3C495}"/>
    <cellStyle name="Vírgula 2 2 3 2 2 2 3" xfId="2943" xr:uid="{F5CF59D9-9E3D-4C45-A87F-5ABAFA81A3FD}"/>
    <cellStyle name="Vírgula 2 2 3 2 2 2 3 2" xfId="6784" xr:uid="{9EBB3B5B-1EB8-4705-A059-4674BF6E0CB2}"/>
    <cellStyle name="Vírgula 2 2 3 2 2 2 3 2 2" xfId="14406" xr:uid="{555C3B0E-165C-479E-AA03-00C22325EAFB}"/>
    <cellStyle name="Vírgula 2 2 3 2 2 2 3 2 2 2" xfId="29711" xr:uid="{30007264-A8E5-40E3-8602-A52FE2A746BE}"/>
    <cellStyle name="Vírgula 2 2 3 2 2 2 3 2 3" xfId="22089" xr:uid="{501B6060-12FD-459B-83E5-F483287CA6E4}"/>
    <cellStyle name="Vírgula 2 2 3 2 2 2 3 3" xfId="10575" xr:uid="{75B025AA-113C-4AD6-9AE6-B3C30E6954EC}"/>
    <cellStyle name="Vírgula 2 2 3 2 2 2 3 3 2" xfId="25880" xr:uid="{6057122A-B787-4443-B789-37038C412DFB}"/>
    <cellStyle name="Vírgula 2 2 3 2 2 2 3 4" xfId="18258" xr:uid="{EFBC99E8-84E7-4755-9856-99363C02E8F8}"/>
    <cellStyle name="Vírgula 2 2 3 2 2 2 4" xfId="3911" xr:uid="{5364AA5B-D0BE-4798-8593-F39D51AF57D7}"/>
    <cellStyle name="Vírgula 2 2 3 2 2 2 4 2" xfId="11543" xr:uid="{D5F51A78-FA0C-4C30-841B-A8AF2E91A89B}"/>
    <cellStyle name="Vírgula 2 2 3 2 2 2 4 2 2" xfId="26848" xr:uid="{CA16C6DB-F9AF-4E5A-9BBF-8ACEDB48DA13}"/>
    <cellStyle name="Vírgula 2 2 3 2 2 2 4 3" xfId="19226" xr:uid="{977B48DC-C6E1-4D5B-B5B9-80AE36A8BDF5}"/>
    <cellStyle name="Vírgula 2 2 3 2 2 2 5" xfId="1335" xr:uid="{2BF2611C-B9AE-40F3-8126-5D77E7D7A988}"/>
    <cellStyle name="Vírgula 2 2 3 2 2 2 5 2" xfId="8967" xr:uid="{FD3FB29C-DF84-47BE-B57C-36079B6C9968}"/>
    <cellStyle name="Vírgula 2 2 3 2 2 2 5 2 2" xfId="24272" xr:uid="{73044A01-4AF0-4C7C-8937-35DF764927E3}"/>
    <cellStyle name="Vírgula 2 2 3 2 2 2 5 3" xfId="16650" xr:uid="{7F9950DE-DF9C-470F-96C4-0014AF781BA1}"/>
    <cellStyle name="Vírgula 2 2 3 2 2 2 6" xfId="8318" xr:uid="{CD9CED1F-58C5-477B-A114-43150796B6B4}"/>
    <cellStyle name="Vírgula 2 2 3 2 2 2 6 2" xfId="23623" xr:uid="{B1B04527-358D-456D-BC65-50A15FEBFE20}"/>
    <cellStyle name="Vírgula 2 2 3 2 2 2 7" xfId="16001" xr:uid="{79CAC631-E487-4088-97BA-F7342D608BB4}"/>
    <cellStyle name="Vírgula 2 2 3 2 2 3" xfId="2299" xr:uid="{2AAF7C0C-F6CC-43A7-A77E-B1CAD190585E}"/>
    <cellStyle name="Vírgula 2 2 3 2 2 3 2" xfId="3267" xr:uid="{483EEC8B-DB37-419D-9738-6A8E040C8797}"/>
    <cellStyle name="Vírgula 2 2 3 2 2 3 2 2" xfId="10899" xr:uid="{EF70FCD1-29F7-4189-8EB1-062611F1826B}"/>
    <cellStyle name="Vírgula 2 2 3 2 2 3 2 2 2" xfId="26204" xr:uid="{B036AD63-032B-4A02-B8DC-E030797FBB7B}"/>
    <cellStyle name="Vírgula 2 2 3 2 2 3 2 3" xfId="18582" xr:uid="{8C62FCF1-D42B-47C1-A3BA-F4743B53F1FE}"/>
    <cellStyle name="Vírgula 2 2 3 2 2 3 3" xfId="4235" xr:uid="{8DD527CE-0DEF-4D7B-942B-ED229D414212}"/>
    <cellStyle name="Vírgula 2 2 3 2 2 3 3 2" xfId="11867" xr:uid="{37AF932B-ABCB-4C3B-8867-F63B70685052}"/>
    <cellStyle name="Vírgula 2 2 3 2 2 3 3 2 2" xfId="27172" xr:uid="{D2DCE7CF-A3F9-4261-87BA-0F24218EC6D7}"/>
    <cellStyle name="Vírgula 2 2 3 2 2 3 3 3" xfId="19550" xr:uid="{5EFB61A7-7427-427D-AC50-2B7D4A3B887E}"/>
    <cellStyle name="Vírgula 2 2 3 2 2 3 4" xfId="9931" xr:uid="{6C80C9D7-E481-4818-AC7F-B676D437975A}"/>
    <cellStyle name="Vírgula 2 2 3 2 2 3 4 2" xfId="25236" xr:uid="{37A2EF84-EBCD-4660-94EF-EAD912059C0F}"/>
    <cellStyle name="Vírgula 2 2 3 2 2 3 5" xfId="17614" xr:uid="{1C49D6B5-E220-4BD2-958D-EA6E05C245B8}"/>
    <cellStyle name="Vírgula 2 2 3 2 2 4" xfId="1659" xr:uid="{E96A7FB7-59AA-4780-BF6E-BC593FC91302}"/>
    <cellStyle name="Vírgula 2 2 3 2 2 4 2" xfId="6414" xr:uid="{CE023379-75D6-4725-B99F-0B7A7DD81095}"/>
    <cellStyle name="Vírgula 2 2 3 2 2 4 2 2" xfId="14036" xr:uid="{8836CBF1-70FC-43B9-BA25-DCC1918B5CAC}"/>
    <cellStyle name="Vírgula 2 2 3 2 2 4 2 2 2" xfId="29341" xr:uid="{30C151EB-DC7B-4A33-BAE4-E1891E37B0CF}"/>
    <cellStyle name="Vírgula 2 2 3 2 2 4 2 3" xfId="21719" xr:uid="{95A855CD-FB1E-4B67-9530-128251432A22}"/>
    <cellStyle name="Vírgula 2 2 3 2 2 4 3" xfId="9291" xr:uid="{28660A17-E25D-4673-A7C8-A8D8AA8C340A}"/>
    <cellStyle name="Vírgula 2 2 3 2 2 4 3 2" xfId="24596" xr:uid="{5A39ED5F-9E64-4071-A4B8-F9ABC9C91030}"/>
    <cellStyle name="Vírgula 2 2 3 2 2 4 4" xfId="16974" xr:uid="{D00D0FFD-2C59-49DF-9231-660ED25E696D}"/>
    <cellStyle name="Vírgula 2 2 3 2 2 5" xfId="2619" xr:uid="{EF8686C5-B3EA-4E27-B893-10DBDBA3036F}"/>
    <cellStyle name="Vírgula 2 2 3 2 2 5 2" xfId="10251" xr:uid="{E7363730-F0FD-4CA2-9D08-38564BCDBBDE}"/>
    <cellStyle name="Vírgula 2 2 3 2 2 5 2 2" xfId="25556" xr:uid="{A23A5528-F6E3-42CE-8FF7-BA801FFE5FE0}"/>
    <cellStyle name="Vírgula 2 2 3 2 2 5 3" xfId="17934" xr:uid="{0C8335AC-DA28-4B6A-A2DA-F5AFC13B2AF0}"/>
    <cellStyle name="Vírgula 2 2 3 2 2 6" xfId="3587" xr:uid="{0DB21CEE-F63A-4AAA-ABBE-58C19DC82A46}"/>
    <cellStyle name="Vírgula 2 2 3 2 2 6 2" xfId="11219" xr:uid="{B940CAC3-D0B9-42A0-A1CA-6765335DCE98}"/>
    <cellStyle name="Vírgula 2 2 3 2 2 6 2 2" xfId="26524" xr:uid="{7162BE3C-81D7-4ACD-B9F1-D12EB1E3F911}"/>
    <cellStyle name="Vírgula 2 2 3 2 2 6 3" xfId="18902" xr:uid="{45BCC797-5B70-4650-8659-187EA21068A7}"/>
    <cellStyle name="Vírgula 2 2 3 2 2 7" xfId="1011" xr:uid="{B2E783DE-220C-4267-A135-82AB72CEC429}"/>
    <cellStyle name="Vírgula 2 2 3 2 2 7 2" xfId="8643" xr:uid="{9798EA5B-4AF4-4212-BA1A-BB5860911DC7}"/>
    <cellStyle name="Vírgula 2 2 3 2 2 7 2 2" xfId="23948" xr:uid="{43ED3C70-3326-4FBF-B9CF-4AA6958930DF}"/>
    <cellStyle name="Vírgula 2 2 3 2 2 7 3" xfId="16326" xr:uid="{BF6A4F12-5AB9-445E-A838-C15ECBA9DABF}"/>
    <cellStyle name="Vírgula 2 2 3 2 2 8" xfId="7994" xr:uid="{B5437331-F97B-427C-86F2-3D66F87A4EF3}"/>
    <cellStyle name="Vírgula 2 2 3 2 2 8 2" xfId="23299" xr:uid="{A3C047EB-B0B3-46F6-AD89-C187DC94F5C4}"/>
    <cellStyle name="Vírgula 2 2 3 2 2 9" xfId="15677" xr:uid="{0D028A1C-D62E-41DC-85E5-AE4C75961BE9}"/>
    <cellStyle name="Vírgula 2 2 3 2 3" xfId="322" xr:uid="{2A3CD494-4630-44E3-A25E-D3C8D971EFF1}"/>
    <cellStyle name="Vírgula 2 2 3 2 3 2" xfId="646" xr:uid="{5EC0CE26-9837-40F5-BEA5-15ACD3479BD9}"/>
    <cellStyle name="Vírgula 2 2 3 2 3 2 2" xfId="1939" xr:uid="{9DF67FFD-4167-4F91-92A7-6C7793050EA5}"/>
    <cellStyle name="Vírgula 2 2 3 2 3 2 2 2" xfId="9571" xr:uid="{97940887-E97C-4CF6-87B8-83AE0881C068}"/>
    <cellStyle name="Vírgula 2 2 3 2 3 2 2 2 2" xfId="24876" xr:uid="{7B4B1C98-6952-42D9-8CD6-FBA0C8C865CE}"/>
    <cellStyle name="Vírgula 2 2 3 2 3 2 2 3" xfId="17254" xr:uid="{2FE58A7C-A5EA-4A10-BF5B-0A1C0A089CE9}"/>
    <cellStyle name="Vírgula 2 2 3 2 3 2 3" xfId="2903" xr:uid="{974AD21C-9A8B-47C7-9D10-7324FB98EF28}"/>
    <cellStyle name="Vírgula 2 2 3 2 3 2 3 2" xfId="10535" xr:uid="{F2B5B33B-D3D2-411F-A320-C5B486C2ACCA}"/>
    <cellStyle name="Vírgula 2 2 3 2 3 2 3 2 2" xfId="25840" xr:uid="{0C1E8752-F435-4041-A839-BC0F7D68D696}"/>
    <cellStyle name="Vírgula 2 2 3 2 3 2 3 3" xfId="18218" xr:uid="{7F05BE76-198A-4FA3-A44D-59220924E0BF}"/>
    <cellStyle name="Vírgula 2 2 3 2 3 2 4" xfId="3871" xr:uid="{E8B7354E-9E94-4D8A-A93B-532129A6B509}"/>
    <cellStyle name="Vírgula 2 2 3 2 3 2 4 2" xfId="11503" xr:uid="{78AC08C5-ACDB-44A7-99F6-65C74AF59ABC}"/>
    <cellStyle name="Vírgula 2 2 3 2 3 2 4 2 2" xfId="26808" xr:uid="{90614382-743D-430B-8D59-3CDE3044E03D}"/>
    <cellStyle name="Vírgula 2 2 3 2 3 2 4 3" xfId="19186" xr:uid="{2B2D9696-D65B-4E35-B708-4820CF237E46}"/>
    <cellStyle name="Vírgula 2 2 3 2 3 2 5" xfId="1295" xr:uid="{ECB7CA30-F85C-48A2-858F-92A66917165F}"/>
    <cellStyle name="Vírgula 2 2 3 2 3 2 5 2" xfId="8927" xr:uid="{3FBCA3B6-F4B8-4B9D-8A25-46831B48366B}"/>
    <cellStyle name="Vírgula 2 2 3 2 3 2 5 2 2" xfId="24232" xr:uid="{22DFE6E2-394D-45EF-B515-6D8BC75BAFD4}"/>
    <cellStyle name="Vírgula 2 2 3 2 3 2 5 3" xfId="16610" xr:uid="{02AB41B0-7F3E-4EDB-8241-E360DE457069}"/>
    <cellStyle name="Vírgula 2 2 3 2 3 2 6" xfId="8278" xr:uid="{DAE0731B-D914-4CA4-8373-CB6196A635C7}"/>
    <cellStyle name="Vírgula 2 2 3 2 3 2 6 2" xfId="23583" xr:uid="{CE490F77-303B-4E0C-B548-7E0F9B4782AD}"/>
    <cellStyle name="Vírgula 2 2 3 2 3 2 7" xfId="15961" xr:uid="{FE848B0F-DF3A-4EA8-B444-37CBC8C870F1}"/>
    <cellStyle name="Vírgula 2 2 3 2 3 3" xfId="2259" xr:uid="{97819C21-D5C8-435B-BB10-8A73717C3748}"/>
    <cellStyle name="Vírgula 2 2 3 2 3 3 2" xfId="3227" xr:uid="{AC0CECF0-3ABA-4253-ACD7-84ACE0F31C9D}"/>
    <cellStyle name="Vírgula 2 2 3 2 3 3 2 2" xfId="10859" xr:uid="{34FF748A-5D62-4EFD-BAE1-A0007DCC0977}"/>
    <cellStyle name="Vírgula 2 2 3 2 3 3 2 2 2" xfId="26164" xr:uid="{0E06D63A-804A-4772-8531-03DE1D097F9E}"/>
    <cellStyle name="Vírgula 2 2 3 2 3 3 2 3" xfId="18542" xr:uid="{46D894F3-6A22-4DB4-8DD6-9C92383705C2}"/>
    <cellStyle name="Vírgula 2 2 3 2 3 3 3" xfId="4195" xr:uid="{835BEF69-8943-4EF6-9CED-BEFAAEE7C6D3}"/>
    <cellStyle name="Vírgula 2 2 3 2 3 3 3 2" xfId="11827" xr:uid="{DBE90BDA-466C-40C4-B748-BCD97877F649}"/>
    <cellStyle name="Vírgula 2 2 3 2 3 3 3 2 2" xfId="27132" xr:uid="{B8280A72-A852-4085-98B8-63D69C15848B}"/>
    <cellStyle name="Vírgula 2 2 3 2 3 3 3 3" xfId="19510" xr:uid="{F98D40CF-7948-4DAB-B7F5-63B810E7AE1D}"/>
    <cellStyle name="Vírgula 2 2 3 2 3 3 4" xfId="9891" xr:uid="{376BFCD1-8699-4978-AF3F-35FF9EDE697E}"/>
    <cellStyle name="Vírgula 2 2 3 2 3 3 4 2" xfId="25196" xr:uid="{820B9039-EB7C-4B11-8674-42A97C996FD1}"/>
    <cellStyle name="Vírgula 2 2 3 2 3 3 5" xfId="17574" xr:uid="{68BEFB42-A450-4A74-9655-DEDFAD5AFF78}"/>
    <cellStyle name="Vírgula 2 2 3 2 3 4" xfId="1619" xr:uid="{B665F426-62AD-4F00-B1C3-65A03C4BE8A4}"/>
    <cellStyle name="Vírgula 2 2 3 2 3 4 2" xfId="9251" xr:uid="{AA86645F-2545-43D9-A1FE-9823D89441ED}"/>
    <cellStyle name="Vírgula 2 2 3 2 3 4 2 2" xfId="24556" xr:uid="{3A231EEE-D26E-4A81-B172-A0B84637FCC9}"/>
    <cellStyle name="Vírgula 2 2 3 2 3 4 3" xfId="16934" xr:uid="{4206D279-608F-4C10-8AB3-F9F00CB4DCCE}"/>
    <cellStyle name="Vírgula 2 2 3 2 3 5" xfId="2579" xr:uid="{D5C87CF9-E52C-43F8-B71B-2F9E6AD60758}"/>
    <cellStyle name="Vírgula 2 2 3 2 3 5 2" xfId="10211" xr:uid="{2757728E-71C3-4247-8117-AD95221B6346}"/>
    <cellStyle name="Vírgula 2 2 3 2 3 5 2 2" xfId="25516" xr:uid="{3AC65EB2-8D67-4E6A-A9C6-DDF750E22F62}"/>
    <cellStyle name="Vírgula 2 2 3 2 3 5 3" xfId="17894" xr:uid="{46650554-E96A-464E-86D1-46FAEFE53800}"/>
    <cellStyle name="Vírgula 2 2 3 2 3 6" xfId="3547" xr:uid="{599A861D-9296-4F94-ACF3-6C8E43A6F758}"/>
    <cellStyle name="Vírgula 2 2 3 2 3 6 2" xfId="11179" xr:uid="{EAA5FB90-342F-4012-9AEF-86336E763F71}"/>
    <cellStyle name="Vírgula 2 2 3 2 3 6 2 2" xfId="26484" xr:uid="{5354B32D-747B-4B3E-A7B9-25D0EDA30A6E}"/>
    <cellStyle name="Vírgula 2 2 3 2 3 6 3" xfId="18862" xr:uid="{F95C2420-04BF-49E5-801D-34F762897E68}"/>
    <cellStyle name="Vírgula 2 2 3 2 3 7" xfId="971" xr:uid="{2CD168C4-1DF2-4794-92AA-6D6AC4EA4B06}"/>
    <cellStyle name="Vírgula 2 2 3 2 3 7 2" xfId="8603" xr:uid="{638F0CBF-8C13-4E2A-B7CB-F55F535D4EA6}"/>
    <cellStyle name="Vírgula 2 2 3 2 3 7 2 2" xfId="23908" xr:uid="{F21C8FD4-ACDB-4FF5-B6A9-7A90FF1AEEA9}"/>
    <cellStyle name="Vírgula 2 2 3 2 3 7 3" xfId="16286" xr:uid="{7822E231-A4B9-4270-B09A-86D0F807E023}"/>
    <cellStyle name="Vírgula 2 2 3 2 3 8" xfId="7954" xr:uid="{04EF9B98-A563-48AC-BBCB-35189FBDE258}"/>
    <cellStyle name="Vírgula 2 2 3 2 3 8 2" xfId="23259" xr:uid="{F81761D9-9E24-4569-8D48-E3775CF38B04}"/>
    <cellStyle name="Vírgula 2 2 3 2 3 9" xfId="15637" xr:uid="{2E7765D3-BD61-4127-AE86-86E0C696B75B}"/>
    <cellStyle name="Vírgula 2 2 3 2 4" xfId="402" xr:uid="{7FAD25A8-D5FF-4F1C-B2F6-2A0CC183B675}"/>
    <cellStyle name="Vírgula 2 2 3 2 4 2" xfId="726" xr:uid="{1F804CDC-04F6-4116-96DD-0B92057C1409}"/>
    <cellStyle name="Vírgula 2 2 3 2 4 2 2" xfId="2019" xr:uid="{433F7E60-42E2-4147-B51D-B1315AE0BAB8}"/>
    <cellStyle name="Vírgula 2 2 3 2 4 2 2 2" xfId="9651" xr:uid="{C43B83EB-F946-4EC8-99D2-5C9E3D7D053F}"/>
    <cellStyle name="Vírgula 2 2 3 2 4 2 2 2 2" xfId="24956" xr:uid="{2B918454-51D0-4189-BC7D-DF2C519EA6C8}"/>
    <cellStyle name="Vírgula 2 2 3 2 4 2 2 3" xfId="17334" xr:uid="{B16BE9D8-26AD-4ABC-8A4E-0811896B551E}"/>
    <cellStyle name="Vírgula 2 2 3 2 4 2 3" xfId="2983" xr:uid="{5C8EBA24-0913-410D-9AFF-96594F35BBF4}"/>
    <cellStyle name="Vírgula 2 2 3 2 4 2 3 2" xfId="10615" xr:uid="{67633D45-1390-4838-8EB0-13D6F4500EC1}"/>
    <cellStyle name="Vírgula 2 2 3 2 4 2 3 2 2" xfId="25920" xr:uid="{682CFE86-3A78-439F-ABDD-93617C09A8E5}"/>
    <cellStyle name="Vírgula 2 2 3 2 4 2 3 3" xfId="18298" xr:uid="{4CFA539A-E1EC-409E-8272-67257D04037A}"/>
    <cellStyle name="Vírgula 2 2 3 2 4 2 4" xfId="3951" xr:uid="{93A2A949-AF5E-4A9C-A34C-B61E754FF814}"/>
    <cellStyle name="Vírgula 2 2 3 2 4 2 4 2" xfId="11583" xr:uid="{792921D7-7DE0-4A95-A392-39383995F551}"/>
    <cellStyle name="Vírgula 2 2 3 2 4 2 4 2 2" xfId="26888" xr:uid="{EC7CFD39-73F4-47EF-8F54-18C3AC7C359A}"/>
    <cellStyle name="Vírgula 2 2 3 2 4 2 4 3" xfId="19266" xr:uid="{D8C332C3-0C8D-4013-8C11-65CC129C8540}"/>
    <cellStyle name="Vírgula 2 2 3 2 4 2 5" xfId="1375" xr:uid="{EC9445D1-6AD6-4F63-8D77-E2FC114CCE6E}"/>
    <cellStyle name="Vírgula 2 2 3 2 4 2 5 2" xfId="9007" xr:uid="{7A240079-0116-4C77-9439-66A0B6C7EBF6}"/>
    <cellStyle name="Vírgula 2 2 3 2 4 2 5 2 2" xfId="24312" xr:uid="{7D376219-8ADF-4B37-A107-EA16381C58E0}"/>
    <cellStyle name="Vírgula 2 2 3 2 4 2 5 3" xfId="16690" xr:uid="{F768F580-2D2E-4304-AB9D-D92099C8DEAD}"/>
    <cellStyle name="Vírgula 2 2 3 2 4 2 6" xfId="8358" xr:uid="{564B736E-6757-423D-B093-0E33D7F8A13B}"/>
    <cellStyle name="Vírgula 2 2 3 2 4 2 6 2" xfId="23663" xr:uid="{9C1D5ADC-A946-4414-A46A-140D0875A0B5}"/>
    <cellStyle name="Vírgula 2 2 3 2 4 2 7" xfId="16041" xr:uid="{3B904BDC-8F8B-44CE-8952-4BB4582A6277}"/>
    <cellStyle name="Vírgula 2 2 3 2 4 3" xfId="2339" xr:uid="{292E8BDD-D08E-4539-9429-8C52F906FE92}"/>
    <cellStyle name="Vírgula 2 2 3 2 4 3 2" xfId="3307" xr:uid="{17A48D35-CBDB-401B-9446-CDA3E4AC1559}"/>
    <cellStyle name="Vírgula 2 2 3 2 4 3 2 2" xfId="10939" xr:uid="{A6595A7E-7D84-49DD-ACED-C1DC5B1D80EC}"/>
    <cellStyle name="Vírgula 2 2 3 2 4 3 2 2 2" xfId="26244" xr:uid="{FAE09BAF-7DB4-4876-B654-397F4532BFB2}"/>
    <cellStyle name="Vírgula 2 2 3 2 4 3 2 3" xfId="18622" xr:uid="{FBF87E36-ACF8-435F-B29A-AB1C4C3AB925}"/>
    <cellStyle name="Vírgula 2 2 3 2 4 3 3" xfId="4275" xr:uid="{7AAB0F7C-E4B1-4B9E-913D-A11D24D7DA6A}"/>
    <cellStyle name="Vírgula 2 2 3 2 4 3 3 2" xfId="11907" xr:uid="{3E879675-3A37-4D4E-AD0E-77391D1BEC35}"/>
    <cellStyle name="Vírgula 2 2 3 2 4 3 3 2 2" xfId="27212" xr:uid="{8D256F7E-A9E4-43D0-858B-41CB3FB6F12A}"/>
    <cellStyle name="Vírgula 2 2 3 2 4 3 3 3" xfId="19590" xr:uid="{0D0E2F77-AC36-411B-AE2B-8307A112086D}"/>
    <cellStyle name="Vírgula 2 2 3 2 4 3 4" xfId="9971" xr:uid="{AD6FF63D-BFD2-44C8-9B19-27BABBDB73CA}"/>
    <cellStyle name="Vírgula 2 2 3 2 4 3 4 2" xfId="25276" xr:uid="{65C3A179-4FBA-42C7-BA94-545557367188}"/>
    <cellStyle name="Vírgula 2 2 3 2 4 3 5" xfId="17654" xr:uid="{9774B2CB-C426-4643-B93F-605A79C414AD}"/>
    <cellStyle name="Vírgula 2 2 3 2 4 4" xfId="1699" xr:uid="{A74E090D-95E9-4E42-A439-9B0F4705CBB5}"/>
    <cellStyle name="Vírgula 2 2 3 2 4 4 2" xfId="9331" xr:uid="{0B120BE6-66ED-4D8A-8E07-8C2B35E58BAE}"/>
    <cellStyle name="Vírgula 2 2 3 2 4 4 2 2" xfId="24636" xr:uid="{7F255184-4376-45ED-B296-32E951F94662}"/>
    <cellStyle name="Vírgula 2 2 3 2 4 4 3" xfId="17014" xr:uid="{0B47545C-D0D2-47CB-A39B-AA7434B6CE1D}"/>
    <cellStyle name="Vírgula 2 2 3 2 4 5" xfId="2659" xr:uid="{F2672658-4571-4933-8E91-B69CA8FCE626}"/>
    <cellStyle name="Vírgula 2 2 3 2 4 5 2" xfId="10291" xr:uid="{A716E10F-C773-42CC-933F-877A2AFA774B}"/>
    <cellStyle name="Vírgula 2 2 3 2 4 5 2 2" xfId="25596" xr:uid="{8A97C8E1-E76F-4CCD-B082-3483BF15D16A}"/>
    <cellStyle name="Vírgula 2 2 3 2 4 5 3" xfId="17974" xr:uid="{6C838ED4-9C02-48E6-B818-02C820DDA67E}"/>
    <cellStyle name="Vírgula 2 2 3 2 4 6" xfId="3627" xr:uid="{4C280530-0B7E-42C7-9DA7-E666712DB7F2}"/>
    <cellStyle name="Vírgula 2 2 3 2 4 6 2" xfId="11259" xr:uid="{13C5CBE0-02C9-4423-913C-FEE5E52942FE}"/>
    <cellStyle name="Vírgula 2 2 3 2 4 6 2 2" xfId="26564" xr:uid="{A81E528B-DB86-4006-B419-A9A0D1E9E897}"/>
    <cellStyle name="Vírgula 2 2 3 2 4 6 3" xfId="18942" xr:uid="{9FE44A44-3161-43C8-AEDE-2DD74637C31D}"/>
    <cellStyle name="Vírgula 2 2 3 2 4 7" xfId="1051" xr:uid="{65E232C6-A8F7-4777-909D-E2D9C2D63804}"/>
    <cellStyle name="Vírgula 2 2 3 2 4 7 2" xfId="8683" xr:uid="{91BA16A1-CADE-48B9-979D-F724D3873D1E}"/>
    <cellStyle name="Vírgula 2 2 3 2 4 7 2 2" xfId="23988" xr:uid="{7DE74986-0A29-4457-9E40-08E6E34E3206}"/>
    <cellStyle name="Vírgula 2 2 3 2 4 7 3" xfId="16366" xr:uid="{FFCBB659-A68D-4C21-849F-4D262B2965A8}"/>
    <cellStyle name="Vírgula 2 2 3 2 4 8" xfId="8034" xr:uid="{E7A396B9-1668-4371-B972-A119FED7153B}"/>
    <cellStyle name="Vírgula 2 2 3 2 4 8 2" xfId="23339" xr:uid="{A61B58CE-CC28-40C7-A75A-0B5B6DA31787}"/>
    <cellStyle name="Vírgula 2 2 3 2 4 9" xfId="15717" xr:uid="{345AAED6-DBF5-4229-9C3F-01116ADBCAD6}"/>
    <cellStyle name="Vírgula 2 2 3 2 5" xfId="282" xr:uid="{A4F507A9-9FD7-446C-B8A4-DDD53C475A2C}"/>
    <cellStyle name="Vírgula 2 2 3 2 5 2" xfId="606" xr:uid="{910DBA0F-42B2-4648-8927-382027712206}"/>
    <cellStyle name="Vírgula 2 2 3 2 5 2 2" xfId="1899" xr:uid="{3F3AC198-6C3F-4CAD-B14F-E23AE2A1C8CC}"/>
    <cellStyle name="Vírgula 2 2 3 2 5 2 2 2" xfId="9531" xr:uid="{D8089F9B-813C-48BE-99E5-572CC9B2FFFC}"/>
    <cellStyle name="Vírgula 2 2 3 2 5 2 2 2 2" xfId="24836" xr:uid="{CB6A9341-09A0-41A5-BFFD-4C242D8E1AA8}"/>
    <cellStyle name="Vírgula 2 2 3 2 5 2 2 3" xfId="17214" xr:uid="{9BBDB1E9-F9C5-439F-B889-A2AFF920BD4C}"/>
    <cellStyle name="Vírgula 2 2 3 2 5 2 3" xfId="2863" xr:uid="{9099EE19-E063-4466-9A14-9BDCE2EB1A87}"/>
    <cellStyle name="Vírgula 2 2 3 2 5 2 3 2" xfId="10495" xr:uid="{C451838E-8E64-4C5E-A704-3C1EA381FFDF}"/>
    <cellStyle name="Vírgula 2 2 3 2 5 2 3 2 2" xfId="25800" xr:uid="{80FCE76D-C82A-42DF-A34E-6EA17EAA4552}"/>
    <cellStyle name="Vírgula 2 2 3 2 5 2 3 3" xfId="18178" xr:uid="{614F304D-CCAA-44BE-9A53-A675796A3393}"/>
    <cellStyle name="Vírgula 2 2 3 2 5 2 4" xfId="3831" xr:uid="{B6EBB519-036F-4730-9BEF-CD82D68ADC3B}"/>
    <cellStyle name="Vírgula 2 2 3 2 5 2 4 2" xfId="11463" xr:uid="{5F0AED7A-4B54-4499-882E-6D45000404B5}"/>
    <cellStyle name="Vírgula 2 2 3 2 5 2 4 2 2" xfId="26768" xr:uid="{26A19963-8FEC-4116-A1E2-0966881B9FFC}"/>
    <cellStyle name="Vírgula 2 2 3 2 5 2 4 3" xfId="19146" xr:uid="{1B4532BA-E227-4FC1-ABCF-D568891B8685}"/>
    <cellStyle name="Vírgula 2 2 3 2 5 2 5" xfId="1255" xr:uid="{70D772CA-DB3B-4040-A3B1-70AC62511904}"/>
    <cellStyle name="Vírgula 2 2 3 2 5 2 5 2" xfId="8887" xr:uid="{00EC27E0-D6E2-4A4E-A8AD-73F78F42CFF3}"/>
    <cellStyle name="Vírgula 2 2 3 2 5 2 5 2 2" xfId="24192" xr:uid="{80D8B07A-DC2D-4BA9-A6C1-7C079EF2260E}"/>
    <cellStyle name="Vírgula 2 2 3 2 5 2 5 3" xfId="16570" xr:uid="{6634F23B-B0EC-40A7-B505-0CF3FA686BD3}"/>
    <cellStyle name="Vírgula 2 2 3 2 5 2 6" xfId="8238" xr:uid="{11B5EF8F-1DC7-4E8F-9194-C3353157FD99}"/>
    <cellStyle name="Vírgula 2 2 3 2 5 2 6 2" xfId="23543" xr:uid="{AB0BB0BB-AB5E-426B-882D-801C5D06498E}"/>
    <cellStyle name="Vírgula 2 2 3 2 5 2 7" xfId="15921" xr:uid="{569CABFD-7BF2-4A75-B375-F5BB49E1F909}"/>
    <cellStyle name="Vírgula 2 2 3 2 5 3" xfId="2219" xr:uid="{F4E4FF6B-EFAE-4D2D-A31B-0AD184AD54B1}"/>
    <cellStyle name="Vírgula 2 2 3 2 5 3 2" xfId="3187" xr:uid="{41CA1239-18FD-4053-BE9F-C99C8CCA7FCD}"/>
    <cellStyle name="Vírgula 2 2 3 2 5 3 2 2" xfId="10819" xr:uid="{9CE73449-A4E3-47FF-A847-40A684F0A334}"/>
    <cellStyle name="Vírgula 2 2 3 2 5 3 2 2 2" xfId="26124" xr:uid="{6CCD2AE3-630E-48B1-BAAF-D4E8DA553623}"/>
    <cellStyle name="Vírgula 2 2 3 2 5 3 2 3" xfId="18502" xr:uid="{93408A78-FFD1-4FE5-8D06-A376E65285AA}"/>
    <cellStyle name="Vírgula 2 2 3 2 5 3 3" xfId="4155" xr:uid="{E3350C91-0730-4842-BDED-DEC62060D234}"/>
    <cellStyle name="Vírgula 2 2 3 2 5 3 3 2" xfId="11787" xr:uid="{A449251B-8D15-4F4D-8460-89B240E412ED}"/>
    <cellStyle name="Vírgula 2 2 3 2 5 3 3 2 2" xfId="27092" xr:uid="{380E496D-5A02-4E92-98A2-B06978AC0EFD}"/>
    <cellStyle name="Vírgula 2 2 3 2 5 3 3 3" xfId="19470" xr:uid="{EF955687-A66C-483E-87A8-CE0DCDC5A860}"/>
    <cellStyle name="Vírgula 2 2 3 2 5 3 4" xfId="9851" xr:uid="{14F742FA-0A80-491A-839A-E90A2096E715}"/>
    <cellStyle name="Vírgula 2 2 3 2 5 3 4 2" xfId="25156" xr:uid="{F6DBB240-7B44-4B53-B886-5C91C2A3E4A4}"/>
    <cellStyle name="Vírgula 2 2 3 2 5 3 5" xfId="17534" xr:uid="{E9C1E750-4225-4687-9789-7564B6149347}"/>
    <cellStyle name="Vírgula 2 2 3 2 5 4" xfId="1579" xr:uid="{88D6E79F-8A9D-45F7-BC25-4BC95C12B0A2}"/>
    <cellStyle name="Vírgula 2 2 3 2 5 4 2" xfId="9211" xr:uid="{ADB1ACBF-A3A4-4615-937F-9AF2956FFF26}"/>
    <cellStyle name="Vírgula 2 2 3 2 5 4 2 2" xfId="24516" xr:uid="{E1974C79-54AD-471A-97C2-FCD2C7197650}"/>
    <cellStyle name="Vírgula 2 2 3 2 5 4 3" xfId="16894" xr:uid="{5DB8AB89-EC1C-4699-99F6-B4B677F86D80}"/>
    <cellStyle name="Vírgula 2 2 3 2 5 5" xfId="2539" xr:uid="{16D461E0-28C7-42A4-B0E0-DC452CF58B12}"/>
    <cellStyle name="Vírgula 2 2 3 2 5 5 2" xfId="10171" xr:uid="{419B9AB2-0EC6-4D94-A74E-E2F900405901}"/>
    <cellStyle name="Vírgula 2 2 3 2 5 5 2 2" xfId="25476" xr:uid="{96B5B47C-26A4-4E2A-B930-BF08190A5C96}"/>
    <cellStyle name="Vírgula 2 2 3 2 5 5 3" xfId="17854" xr:uid="{12A66561-D64F-4B0D-A4F0-987AA588751B}"/>
    <cellStyle name="Vírgula 2 2 3 2 5 6" xfId="3507" xr:uid="{597D3C8D-8486-4883-A3BD-59917983ABAD}"/>
    <cellStyle name="Vírgula 2 2 3 2 5 6 2" xfId="11139" xr:uid="{7C703D27-2B8F-44D9-B1A1-EF65E21650C3}"/>
    <cellStyle name="Vírgula 2 2 3 2 5 6 2 2" xfId="26444" xr:uid="{797DE091-FD80-4C90-82B7-CCBF94A339A3}"/>
    <cellStyle name="Vírgula 2 2 3 2 5 6 3" xfId="18822" xr:uid="{AE9AA6FA-F2F5-4AC9-A986-6CFBDB276B0D}"/>
    <cellStyle name="Vírgula 2 2 3 2 5 7" xfId="931" xr:uid="{2A92DC85-C269-4F0F-8B4B-87D7C619DAA0}"/>
    <cellStyle name="Vírgula 2 2 3 2 5 7 2" xfId="8563" xr:uid="{1A52CDA8-C5D0-49B8-851E-2701316E4750}"/>
    <cellStyle name="Vírgula 2 2 3 2 5 7 2 2" xfId="23868" xr:uid="{8584D9DF-78EA-49D5-A561-66D5BF97DD3D}"/>
    <cellStyle name="Vírgula 2 2 3 2 5 7 3" xfId="16246" xr:uid="{631D9C0C-452B-4A6B-9D7A-FB38FE568EE8}"/>
    <cellStyle name="Vírgula 2 2 3 2 5 8" xfId="7914" xr:uid="{B4F89A5E-B2EF-4771-A8E7-497EFA5FCF35}"/>
    <cellStyle name="Vírgula 2 2 3 2 5 8 2" xfId="23219" xr:uid="{4DCC6564-8F6E-4A91-B228-F315FA33E2D6}"/>
    <cellStyle name="Vírgula 2 2 3 2 5 9" xfId="15597" xr:uid="{14D56692-DAB4-4A0A-A4FD-7B102FF4CAC4}"/>
    <cellStyle name="Vírgula 2 2 3 2 6" xfId="442" xr:uid="{080D77A3-A3F9-4CF1-8F78-FCC328FDE5DD}"/>
    <cellStyle name="Vírgula 2 2 3 2 6 2" xfId="766" xr:uid="{D3899635-B9B1-4B94-8B8F-5B4599B354DC}"/>
    <cellStyle name="Vírgula 2 2 3 2 6 2 2" xfId="2059" xr:uid="{9CBE6B82-6A97-481C-8699-D49AD17596E3}"/>
    <cellStyle name="Vírgula 2 2 3 2 6 2 2 2" xfId="9691" xr:uid="{B27500D0-87EA-4C76-B2D5-04ADD9EAE5B1}"/>
    <cellStyle name="Vírgula 2 2 3 2 6 2 2 2 2" xfId="24996" xr:uid="{EAA84BB8-9929-4A8E-9CFE-24740CD25B27}"/>
    <cellStyle name="Vírgula 2 2 3 2 6 2 2 3" xfId="17374" xr:uid="{F526FEB4-48D0-49E0-AFAC-868D350CB912}"/>
    <cellStyle name="Vírgula 2 2 3 2 6 2 3" xfId="3023" xr:uid="{30A27C0D-0972-4E26-85E2-F44262650C5D}"/>
    <cellStyle name="Vírgula 2 2 3 2 6 2 3 2" xfId="10655" xr:uid="{1FCC7882-3015-4449-ABCA-F4AEA2479AA8}"/>
    <cellStyle name="Vírgula 2 2 3 2 6 2 3 2 2" xfId="25960" xr:uid="{6CBCB687-BE71-4321-8E52-DB32A207295D}"/>
    <cellStyle name="Vírgula 2 2 3 2 6 2 3 3" xfId="18338" xr:uid="{2427C1D0-20F2-49AE-AA67-1250521DEDEB}"/>
    <cellStyle name="Vírgula 2 2 3 2 6 2 4" xfId="3991" xr:uid="{8E472DAA-563C-425E-B96E-BECA5B6CE3DC}"/>
    <cellStyle name="Vírgula 2 2 3 2 6 2 4 2" xfId="11623" xr:uid="{707FDBEF-AE6A-4BB2-8E8D-A355FF5CB6F3}"/>
    <cellStyle name="Vírgula 2 2 3 2 6 2 4 2 2" xfId="26928" xr:uid="{95A65E22-50F0-485F-92B3-7643804E5F79}"/>
    <cellStyle name="Vírgula 2 2 3 2 6 2 4 3" xfId="19306" xr:uid="{B15A3B01-E4CB-414C-8E29-C79801F4CE2E}"/>
    <cellStyle name="Vírgula 2 2 3 2 6 2 5" xfId="1415" xr:uid="{DAE84B55-1F14-4E24-839E-1FA5DAC24CD9}"/>
    <cellStyle name="Vírgula 2 2 3 2 6 2 5 2" xfId="9047" xr:uid="{E7992B13-4B6F-46DA-9E46-0C2A389FC59C}"/>
    <cellStyle name="Vírgula 2 2 3 2 6 2 5 2 2" xfId="24352" xr:uid="{D6D9B056-895B-4E75-B277-036932C4D309}"/>
    <cellStyle name="Vírgula 2 2 3 2 6 2 5 3" xfId="16730" xr:uid="{CA1B4BD8-CDED-4B68-822C-BCC7520F8C3C}"/>
    <cellStyle name="Vírgula 2 2 3 2 6 2 6" xfId="8398" xr:uid="{1FBA6313-370D-4C62-A11A-F20743FC7FA1}"/>
    <cellStyle name="Vírgula 2 2 3 2 6 2 6 2" xfId="23703" xr:uid="{30F804E3-5FA8-4B8F-A6AA-6224E0A0EDA9}"/>
    <cellStyle name="Vírgula 2 2 3 2 6 2 7" xfId="16081" xr:uid="{6834D9EA-4816-46C4-ABCD-5D7AE0EF2D42}"/>
    <cellStyle name="Vírgula 2 2 3 2 6 3" xfId="2379" xr:uid="{746E56E9-49E2-4049-9A2E-1344165C45E5}"/>
    <cellStyle name="Vírgula 2 2 3 2 6 3 2" xfId="3347" xr:uid="{6C5E6474-B915-4392-A968-00CC01ABEECE}"/>
    <cellStyle name="Vírgula 2 2 3 2 6 3 2 2" xfId="10979" xr:uid="{16951254-B1FC-49F5-974F-C8F7706F85C2}"/>
    <cellStyle name="Vírgula 2 2 3 2 6 3 2 2 2" xfId="26284" xr:uid="{0580F4D9-5FE5-4AED-B4BA-C03E846048DA}"/>
    <cellStyle name="Vírgula 2 2 3 2 6 3 2 3" xfId="18662" xr:uid="{9BEE1B7E-05CE-40C0-B62F-6C53B405767D}"/>
    <cellStyle name="Vírgula 2 2 3 2 6 3 3" xfId="4315" xr:uid="{B6D72319-5374-4E8E-93B7-13DA771FE5B9}"/>
    <cellStyle name="Vírgula 2 2 3 2 6 3 3 2" xfId="11947" xr:uid="{D60E01C3-93F6-4DD6-80AD-8E3366294302}"/>
    <cellStyle name="Vírgula 2 2 3 2 6 3 3 2 2" xfId="27252" xr:uid="{2B2238B5-7795-4A57-9E43-A79E89425D6A}"/>
    <cellStyle name="Vírgula 2 2 3 2 6 3 3 3" xfId="19630" xr:uid="{33CED70C-EBF9-4A32-98C9-32171C6A57F1}"/>
    <cellStyle name="Vírgula 2 2 3 2 6 3 4" xfId="10011" xr:uid="{78F18BB0-701C-4CCB-9275-29C3A36449B6}"/>
    <cellStyle name="Vírgula 2 2 3 2 6 3 4 2" xfId="25316" xr:uid="{6C624AEE-A967-46CD-84E5-D7F56F16D6B2}"/>
    <cellStyle name="Vírgula 2 2 3 2 6 3 5" xfId="17694" xr:uid="{7141052D-CEDB-4B28-9087-19FE3D51C984}"/>
    <cellStyle name="Vírgula 2 2 3 2 6 4" xfId="1739" xr:uid="{6B416335-975B-4820-8289-C213A3B30CB2}"/>
    <cellStyle name="Vírgula 2 2 3 2 6 4 2" xfId="9371" xr:uid="{DF12DB96-A19F-459E-A10B-998891653408}"/>
    <cellStyle name="Vírgula 2 2 3 2 6 4 2 2" xfId="24676" xr:uid="{0F565505-996F-4707-BA38-38B32C5104B0}"/>
    <cellStyle name="Vírgula 2 2 3 2 6 4 3" xfId="17054" xr:uid="{645A6B16-DF76-4CBF-B78F-02B9728AF03C}"/>
    <cellStyle name="Vírgula 2 2 3 2 6 5" xfId="2699" xr:uid="{1E243255-6C0A-4703-95C2-3A4B48B6F31E}"/>
    <cellStyle name="Vírgula 2 2 3 2 6 5 2" xfId="10331" xr:uid="{74C97B95-7A9A-487F-AE44-DE2A359D76F4}"/>
    <cellStyle name="Vírgula 2 2 3 2 6 5 2 2" xfId="25636" xr:uid="{167BC79E-447D-4BED-A02F-E105094E3879}"/>
    <cellStyle name="Vírgula 2 2 3 2 6 5 3" xfId="18014" xr:uid="{87FDE571-4D0E-4136-8996-124D18ABAC78}"/>
    <cellStyle name="Vírgula 2 2 3 2 6 6" xfId="3667" xr:uid="{5B3A5BBA-F21E-458D-9F5D-7868767CB455}"/>
    <cellStyle name="Vírgula 2 2 3 2 6 6 2" xfId="11299" xr:uid="{94267930-6BCE-4373-BEEE-54E8A112F2EB}"/>
    <cellStyle name="Vírgula 2 2 3 2 6 6 2 2" xfId="26604" xr:uid="{31527BEA-977F-48F0-800F-1BF029BC93FA}"/>
    <cellStyle name="Vírgula 2 2 3 2 6 6 3" xfId="18982" xr:uid="{F52225D8-7701-4BA0-A8FB-B66E81735B4F}"/>
    <cellStyle name="Vírgula 2 2 3 2 6 7" xfId="1091" xr:uid="{BC8D0579-97A0-4C62-A9E5-9A45ED4519E2}"/>
    <cellStyle name="Vírgula 2 2 3 2 6 7 2" xfId="8723" xr:uid="{71662532-9607-4300-84EE-8AA2C4B1D214}"/>
    <cellStyle name="Vírgula 2 2 3 2 6 7 2 2" xfId="24028" xr:uid="{96E25F8C-BCFC-4298-838B-5C94C169B867}"/>
    <cellStyle name="Vírgula 2 2 3 2 6 7 3" xfId="16406" xr:uid="{AAF83F2B-42C4-4355-B8E9-474264E89E2E}"/>
    <cellStyle name="Vírgula 2 2 3 2 6 8" xfId="8074" xr:uid="{1426D61D-3AFD-4ACF-993A-3BB3E21C4ED2}"/>
    <cellStyle name="Vírgula 2 2 3 2 6 8 2" xfId="23379" xr:uid="{2520ED36-E7C8-4604-9D88-67BD47FDA472}"/>
    <cellStyle name="Vírgula 2 2 3 2 6 9" xfId="15757" xr:uid="{AD2EEA14-867B-4460-9AFD-297195CB21B2}"/>
    <cellStyle name="Vírgula 2 2 3 2 7" xfId="566" xr:uid="{9AC683A5-EB23-40B3-B435-35979E30D96E}"/>
    <cellStyle name="Vírgula 2 2 3 2 7 2" xfId="1859" xr:uid="{8EF2AB82-7159-4BF8-AD61-57FF77FAE7C5}"/>
    <cellStyle name="Vírgula 2 2 3 2 7 2 2" xfId="9491" xr:uid="{B5AA3474-E7E9-4F1F-B2D7-305A0E985C2E}"/>
    <cellStyle name="Vírgula 2 2 3 2 7 2 2 2" xfId="24796" xr:uid="{F3B95A16-8B03-444F-8C0C-5E358E2F83C4}"/>
    <cellStyle name="Vírgula 2 2 3 2 7 2 3" xfId="17174" xr:uid="{FBDF04BF-0593-4BB3-921C-AFFAE455802D}"/>
    <cellStyle name="Vírgula 2 2 3 2 7 3" xfId="2823" xr:uid="{A0667B03-AE38-4CC4-8152-5E09A8A26988}"/>
    <cellStyle name="Vírgula 2 2 3 2 7 3 2" xfId="10455" xr:uid="{048E015D-277F-446F-B4A9-E1E33EED19A3}"/>
    <cellStyle name="Vírgula 2 2 3 2 7 3 2 2" xfId="25760" xr:uid="{3158F716-C6F2-447A-A165-71E662869C6E}"/>
    <cellStyle name="Vírgula 2 2 3 2 7 3 3" xfId="18138" xr:uid="{3D0818E3-B76C-424D-BF07-26E3388E0D84}"/>
    <cellStyle name="Vírgula 2 2 3 2 7 4" xfId="3791" xr:uid="{255CAE5F-73F1-48B0-89EB-E0F42F83699B}"/>
    <cellStyle name="Vírgula 2 2 3 2 7 4 2" xfId="11423" xr:uid="{2ADFADAE-30F7-425D-9379-7D54AECD0505}"/>
    <cellStyle name="Vírgula 2 2 3 2 7 4 2 2" xfId="26728" xr:uid="{9F9F1DAC-AD64-4713-8629-F27EBAD4E079}"/>
    <cellStyle name="Vírgula 2 2 3 2 7 4 3" xfId="19106" xr:uid="{911ED2A9-0DAC-4A9C-94D7-F1077098A8AD}"/>
    <cellStyle name="Vírgula 2 2 3 2 7 5" xfId="1215" xr:uid="{1881C038-FEC9-4902-9DE6-7BEADE03D5DE}"/>
    <cellStyle name="Vírgula 2 2 3 2 7 5 2" xfId="8847" xr:uid="{D4A48262-A02B-4EB7-A9F7-7A5FD4EF2633}"/>
    <cellStyle name="Vírgula 2 2 3 2 7 5 2 2" xfId="24152" xr:uid="{D41E5235-2305-40C5-9749-BEB866C28B50}"/>
    <cellStyle name="Vírgula 2 2 3 2 7 5 3" xfId="16530" xr:uid="{BDDD448C-E07E-4DEA-AF19-366C6F126F9D}"/>
    <cellStyle name="Vírgula 2 2 3 2 7 6" xfId="8198" xr:uid="{ADB85504-4F0F-4E13-8A2E-7EEB0CD888C9}"/>
    <cellStyle name="Vírgula 2 2 3 2 7 6 2" xfId="23503" xr:uid="{CABE70AA-3445-498F-931D-5617C12B0FCE}"/>
    <cellStyle name="Vírgula 2 2 3 2 7 7" xfId="15881" xr:uid="{2D61B6EB-4631-4332-A656-F582913031D7}"/>
    <cellStyle name="Vírgula 2 2 3 2 8" xfId="2179" xr:uid="{6DFEA25C-0775-4180-8045-997A46A1E2DF}"/>
    <cellStyle name="Vírgula 2 2 3 2 8 2" xfId="3147" xr:uid="{85ABE890-A140-442E-885A-FCCC102BD254}"/>
    <cellStyle name="Vírgula 2 2 3 2 8 2 2" xfId="10779" xr:uid="{7069BE3F-F234-4B61-B304-2E8C2824E4A9}"/>
    <cellStyle name="Vírgula 2 2 3 2 8 2 2 2" xfId="26084" xr:uid="{3C7A6592-E123-4428-B117-5AA35699BD38}"/>
    <cellStyle name="Vírgula 2 2 3 2 8 2 3" xfId="18462" xr:uid="{11DD23FC-921F-4975-ABC7-68EFA7DE219D}"/>
    <cellStyle name="Vírgula 2 2 3 2 8 3" xfId="4115" xr:uid="{E7584C3C-17DA-49C0-ABD6-9347D6FB69C6}"/>
    <cellStyle name="Vírgula 2 2 3 2 8 3 2" xfId="11747" xr:uid="{CF5BAAA9-D1BF-43E7-85A3-1BBE4C7D3B70}"/>
    <cellStyle name="Vírgula 2 2 3 2 8 3 2 2" xfId="27052" xr:uid="{8C82B827-3DF8-4B51-AEC7-777873A5BBB4}"/>
    <cellStyle name="Vírgula 2 2 3 2 8 3 3" xfId="19430" xr:uid="{BBBD453A-73DD-4168-8BE3-FEEF58007180}"/>
    <cellStyle name="Vírgula 2 2 3 2 8 4" xfId="9811" xr:uid="{A50BA3AB-A48C-4786-919E-7770AFEA2FD5}"/>
    <cellStyle name="Vírgula 2 2 3 2 8 4 2" xfId="25116" xr:uid="{312B9002-AAD2-4C1F-8ED5-E62694D0188E}"/>
    <cellStyle name="Vírgula 2 2 3 2 8 5" xfId="17494" xr:uid="{6A373762-A861-4656-BAA6-855D15C897C6}"/>
    <cellStyle name="Vírgula 2 2 3 2 9" xfId="1539" xr:uid="{7B52DE1B-D230-4F38-83C7-0FC2E966116E}"/>
    <cellStyle name="Vírgula 2 2 3 2 9 2" xfId="9171" xr:uid="{4D0D9E05-7221-4A85-94A0-5A8967544849}"/>
    <cellStyle name="Vírgula 2 2 3 2 9 2 2" xfId="24476" xr:uid="{3E86DA44-98BE-44B2-AA6B-3CCF0C769BD5}"/>
    <cellStyle name="Vírgula 2 2 3 2 9 3" xfId="16854" xr:uid="{8F18859E-A3DC-4147-A444-11E61BDB6A91}"/>
    <cellStyle name="Vírgula 2 2 3 3" xfId="342" xr:uid="{E85941FE-1C8C-4A4F-B6A9-73FBA67C0DA6}"/>
    <cellStyle name="Vírgula 2 2 3 3 10" xfId="15657" xr:uid="{28118A7E-9F62-4EE5-B0B8-23AE8BAC3372}"/>
    <cellStyle name="Vírgula 2 2 3 3 2" xfId="463" xr:uid="{545BD84E-1745-45F1-B16C-B8FB730BE448}"/>
    <cellStyle name="Vírgula 2 2 3 3 2 2" xfId="787" xr:uid="{C126AA5A-270A-47F2-B947-A9DB93AD37D6}"/>
    <cellStyle name="Vírgula 2 2 3 3 2 2 2" xfId="2079" xr:uid="{A8CBA6E8-8ADC-4681-BACB-ED0140EF6EC7}"/>
    <cellStyle name="Vírgula 2 2 3 3 2 2 2 2" xfId="7422" xr:uid="{1019ECA3-A552-4F30-82D3-7760F1FA14F8}"/>
    <cellStyle name="Vírgula 2 2 3 3 2 2 2 2 2" xfId="15044" xr:uid="{2B890E4E-3780-491A-B18F-204E5100C84E}"/>
    <cellStyle name="Vírgula 2 2 3 3 2 2 2 2 2 2" xfId="30349" xr:uid="{A3959674-EEF5-4678-B700-EE68701CC62C}"/>
    <cellStyle name="Vírgula 2 2 3 3 2 2 2 2 3" xfId="22727" xr:uid="{7E02B0FB-950A-4C94-8CDD-38A81DBD4801}"/>
    <cellStyle name="Vírgula 2 2 3 3 2 2 2 3" xfId="6050" xr:uid="{4631BCF9-97D5-4F6C-A322-1ABCB40EB639}"/>
    <cellStyle name="Vírgula 2 2 3 3 2 2 2 3 2" xfId="13672" xr:uid="{42DE8C1B-B29A-43E3-842A-D8FD569D2DC1}"/>
    <cellStyle name="Vírgula 2 2 3 3 2 2 2 3 2 2" xfId="28977" xr:uid="{35FA0BFF-40CD-457B-84D5-EA7DE0BF938C}"/>
    <cellStyle name="Vírgula 2 2 3 3 2 2 2 3 3" xfId="21355" xr:uid="{3F207B36-60B8-4B6C-BF3D-45A47DC44D09}"/>
    <cellStyle name="Vírgula 2 2 3 3 2 2 2 4" xfId="9711" xr:uid="{BED86631-C666-4F78-B92D-2B966369BB4B}"/>
    <cellStyle name="Vírgula 2 2 3 3 2 2 2 4 2" xfId="25016" xr:uid="{8DE631A0-0FFD-4561-96B2-EBB28F2C45A0}"/>
    <cellStyle name="Vírgula 2 2 3 3 2 2 2 5" xfId="17394" xr:uid="{F76AA49E-9B42-43F4-A926-2FD9B1B01A68}"/>
    <cellStyle name="Vírgula 2 2 3 3 2 2 3" xfId="3044" xr:uid="{970CB3D4-2A7A-4341-9970-F8FBB8DAEA5C}"/>
    <cellStyle name="Vírgula 2 2 3 3 2 2 3 2" xfId="6818" xr:uid="{68D60787-0D81-4100-9904-30A1BD3321BA}"/>
    <cellStyle name="Vírgula 2 2 3 3 2 2 3 2 2" xfId="14440" xr:uid="{F268EF51-5CAB-4947-917C-DB96A53199DC}"/>
    <cellStyle name="Vírgula 2 2 3 3 2 2 3 2 2 2" xfId="29745" xr:uid="{F9D82B21-A6E6-4971-97D4-4A18DAD06E9A}"/>
    <cellStyle name="Vírgula 2 2 3 3 2 2 3 2 3" xfId="22123" xr:uid="{6D0B8793-6EBA-43CA-ACC8-5BB82C586B47}"/>
    <cellStyle name="Vírgula 2 2 3 3 2 2 3 3" xfId="10676" xr:uid="{6A984FAC-A49C-43D5-9DBA-84215D17D639}"/>
    <cellStyle name="Vírgula 2 2 3 3 2 2 3 3 2" xfId="25981" xr:uid="{3D575A8F-5D94-43EC-B3C4-D09F3462A673}"/>
    <cellStyle name="Vírgula 2 2 3 3 2 2 3 4" xfId="18359" xr:uid="{6F637DA1-F585-4FA8-8623-DD412233246D}"/>
    <cellStyle name="Vírgula 2 2 3 3 2 2 4" xfId="4012" xr:uid="{877025F9-AF60-4A90-83A9-B3FE6D9F72DD}"/>
    <cellStyle name="Vírgula 2 2 3 3 2 2 4 2" xfId="11644" xr:uid="{F9A2C58A-B75A-4F00-9985-291089570A3A}"/>
    <cellStyle name="Vírgula 2 2 3 3 2 2 4 2 2" xfId="26949" xr:uid="{F820086F-A27F-4158-BEBA-F21C60202D7B}"/>
    <cellStyle name="Vírgula 2 2 3 3 2 2 4 3" xfId="19327" xr:uid="{5251C369-2293-446B-A06F-6946692965EC}"/>
    <cellStyle name="Vírgula 2 2 3 3 2 2 5" xfId="1436" xr:uid="{75D13F47-D067-4ED5-B6CC-813F688C1555}"/>
    <cellStyle name="Vírgula 2 2 3 3 2 2 5 2" xfId="9068" xr:uid="{4417CE1C-705F-4F6C-8C82-C083C49215CD}"/>
    <cellStyle name="Vírgula 2 2 3 3 2 2 5 2 2" xfId="24373" xr:uid="{822A38A5-EEC2-4089-A5E9-B5EFC088F403}"/>
    <cellStyle name="Vírgula 2 2 3 3 2 2 5 3" xfId="16751" xr:uid="{18CDFA73-C729-4C4F-95FF-BADF295FEC0E}"/>
    <cellStyle name="Vírgula 2 2 3 3 2 2 6" xfId="8419" xr:uid="{A11C2456-9088-4FE3-BBF4-20027CD4AE82}"/>
    <cellStyle name="Vírgula 2 2 3 3 2 2 6 2" xfId="23724" xr:uid="{19E7F368-D4B6-4476-B6FA-F2AB8091AACA}"/>
    <cellStyle name="Vírgula 2 2 3 3 2 2 7" xfId="16102" xr:uid="{D3CFBA79-9BAD-4E39-B4E7-79F75545F0A7}"/>
    <cellStyle name="Vírgula 2 2 3 3 2 3" xfId="2399" xr:uid="{863E140C-EBC7-4E86-98FE-221D002AAD8E}"/>
    <cellStyle name="Vírgula 2 2 3 3 2 3 2" xfId="3367" xr:uid="{69CEEB5B-2FAE-467D-8D4E-1440AD1268E1}"/>
    <cellStyle name="Vírgula 2 2 3 3 2 3 2 2" xfId="10999" xr:uid="{A6563B35-81D2-4399-89C3-03BB08F9583F}"/>
    <cellStyle name="Vírgula 2 2 3 3 2 3 2 2 2" xfId="26304" xr:uid="{1068E4B0-01C2-4571-BC06-4F48474EFF5C}"/>
    <cellStyle name="Vírgula 2 2 3 3 2 3 2 3" xfId="18682" xr:uid="{15F9D94B-3C57-47AE-851A-26FF7E6EF917}"/>
    <cellStyle name="Vírgula 2 2 3 3 2 3 3" xfId="4335" xr:uid="{07CAE2D9-8815-4EBF-A9D1-49111520F938}"/>
    <cellStyle name="Vírgula 2 2 3 3 2 3 3 2" xfId="11967" xr:uid="{FB88F768-C5D6-4368-821F-8896FB02C5AD}"/>
    <cellStyle name="Vírgula 2 2 3 3 2 3 3 2 2" xfId="27272" xr:uid="{736E83B6-BE0E-48D4-9E77-C36EA03B46B4}"/>
    <cellStyle name="Vírgula 2 2 3 3 2 3 3 3" xfId="19650" xr:uid="{77BE85DD-8634-4354-943E-A1D3649C9C74}"/>
    <cellStyle name="Vírgula 2 2 3 3 2 3 4" xfId="10031" xr:uid="{ADA0A9F7-E3E5-4DEC-826F-966A614364E6}"/>
    <cellStyle name="Vírgula 2 2 3 3 2 3 4 2" xfId="25336" xr:uid="{696D30F0-846D-4C8F-8218-D0268FBCE18F}"/>
    <cellStyle name="Vírgula 2 2 3 3 2 3 5" xfId="17714" xr:uid="{1272A8B1-EAB2-4289-83D3-1C816624D484}"/>
    <cellStyle name="Vírgula 2 2 3 3 2 4" xfId="1759" xr:uid="{86142F45-7BC2-48DE-92F5-BE58ED78FD80}"/>
    <cellStyle name="Vírgula 2 2 3 3 2 4 2" xfId="6448" xr:uid="{29EFFFE8-B5EB-4655-BFC6-21930205770B}"/>
    <cellStyle name="Vírgula 2 2 3 3 2 4 2 2" xfId="14070" xr:uid="{19A147A9-FC55-4EDB-82DE-A23BAE1E85E7}"/>
    <cellStyle name="Vírgula 2 2 3 3 2 4 2 2 2" xfId="29375" xr:uid="{74B9C511-FF95-443A-B8BC-4BCE430E0455}"/>
    <cellStyle name="Vírgula 2 2 3 3 2 4 2 3" xfId="21753" xr:uid="{54C5F6D4-9C6C-4879-BED9-D1F5029E4AD1}"/>
    <cellStyle name="Vírgula 2 2 3 3 2 4 3" xfId="9391" xr:uid="{A572B664-7893-464C-A7D6-8CB596B7A296}"/>
    <cellStyle name="Vírgula 2 2 3 3 2 4 3 2" xfId="24696" xr:uid="{761A6E52-C8E9-4059-B7B8-011644AABE5B}"/>
    <cellStyle name="Vírgula 2 2 3 3 2 4 4" xfId="17074" xr:uid="{E9E5415A-E86C-4E2E-92EC-0B22C0568871}"/>
    <cellStyle name="Vírgula 2 2 3 3 2 5" xfId="2720" xr:uid="{FDFD74A8-0C44-40B0-ADE4-7BDA380B6EB6}"/>
    <cellStyle name="Vírgula 2 2 3 3 2 5 2" xfId="10352" xr:uid="{77CD5988-8F9E-468B-9278-6AD9952BF71E}"/>
    <cellStyle name="Vírgula 2 2 3 3 2 5 2 2" xfId="25657" xr:uid="{47505746-BDCA-41AF-8F8C-C4D5411799E0}"/>
    <cellStyle name="Vírgula 2 2 3 3 2 5 3" xfId="18035" xr:uid="{D510ECC1-DD36-41A6-AD83-86BF86366F2B}"/>
    <cellStyle name="Vírgula 2 2 3 3 2 6" xfId="3688" xr:uid="{F317E531-8898-4634-93D5-6EA6C4D7C416}"/>
    <cellStyle name="Vírgula 2 2 3 3 2 6 2" xfId="11320" xr:uid="{223D7F0B-A9C0-4377-82E5-6A3C17BB3557}"/>
    <cellStyle name="Vírgula 2 2 3 3 2 6 2 2" xfId="26625" xr:uid="{344266EB-ED4D-4E3B-8FF9-7F6F40472CA4}"/>
    <cellStyle name="Vírgula 2 2 3 3 2 6 3" xfId="19003" xr:uid="{39103ADC-9055-479E-B780-30D826B21120}"/>
    <cellStyle name="Vírgula 2 2 3 3 2 7" xfId="1112" xr:uid="{D6CF3B3E-5637-462C-BE03-AAC31D140678}"/>
    <cellStyle name="Vírgula 2 2 3 3 2 7 2" xfId="8744" xr:uid="{FFB17A6E-3EF3-4689-AE28-8564353D44AC}"/>
    <cellStyle name="Vírgula 2 2 3 3 2 7 2 2" xfId="24049" xr:uid="{2B445A02-2ED3-4183-A065-E43751DAFDF5}"/>
    <cellStyle name="Vírgula 2 2 3 3 2 7 3" xfId="16427" xr:uid="{326182EC-241D-4FCA-A32D-9ACCD568E5FD}"/>
    <cellStyle name="Vírgula 2 2 3 3 2 8" xfId="8095" xr:uid="{B92F3F48-CAAB-4242-BAFD-432B8C3A9B49}"/>
    <cellStyle name="Vírgula 2 2 3 3 2 8 2" xfId="23400" xr:uid="{3A6F90B1-E259-40D7-977F-3D4EA7C5C3A4}"/>
    <cellStyle name="Vírgula 2 2 3 3 2 9" xfId="15778" xr:uid="{59CE006B-760F-4F62-8024-2773569A438E}"/>
    <cellStyle name="Vírgula 2 2 3 3 3" xfId="666" xr:uid="{30787B2E-66D4-4606-9E48-72FC78DA1217}"/>
    <cellStyle name="Vírgula 2 2 3 3 3 2" xfId="1959" xr:uid="{0E347700-E579-4ECC-9B72-2109E743F91D}"/>
    <cellStyle name="Vírgula 2 2 3 3 3 2 2" xfId="7259" xr:uid="{98358B84-029B-441C-85AC-4AE7AFFABAF2}"/>
    <cellStyle name="Vírgula 2 2 3 3 3 2 2 2" xfId="14881" xr:uid="{9D458CD3-56B7-440A-AD59-DD83A2468D06}"/>
    <cellStyle name="Vírgula 2 2 3 3 3 2 2 2 2" xfId="30186" xr:uid="{85BAF817-02D3-49A6-A6EE-FA49C72E6990}"/>
    <cellStyle name="Vírgula 2 2 3 3 3 2 2 3" xfId="22564" xr:uid="{72A85719-3561-4802-B8A6-019A8B6421F2}"/>
    <cellStyle name="Vírgula 2 2 3 3 3 2 3" xfId="5887" xr:uid="{BBE1B62F-3B3B-4973-94DE-2134D2AD59E2}"/>
    <cellStyle name="Vírgula 2 2 3 3 3 2 3 2" xfId="13509" xr:uid="{B37395AA-CC5E-458C-995D-C9B3C9DD3840}"/>
    <cellStyle name="Vírgula 2 2 3 3 3 2 3 2 2" xfId="28814" xr:uid="{9C8A4FFD-1E2D-4154-A410-88AB5D71E8DC}"/>
    <cellStyle name="Vírgula 2 2 3 3 3 2 3 3" xfId="21192" xr:uid="{C6636920-56A4-4242-A66F-FE46CC04FB9A}"/>
    <cellStyle name="Vírgula 2 2 3 3 3 2 4" xfId="9591" xr:uid="{6CCE2180-5EAE-4357-A9FE-48B718A6A184}"/>
    <cellStyle name="Vírgula 2 2 3 3 3 2 4 2" xfId="24896" xr:uid="{4695D1A6-748A-4C08-A32F-172B44F9C070}"/>
    <cellStyle name="Vírgula 2 2 3 3 3 2 5" xfId="17274" xr:uid="{842BC6D1-A633-404B-A74B-C94BC15A24C6}"/>
    <cellStyle name="Vírgula 2 2 3 3 3 3" xfId="2923" xr:uid="{7B3608C9-57BD-43DA-B15B-DA415C32E992}"/>
    <cellStyle name="Vírgula 2 2 3 3 3 3 2" xfId="6655" xr:uid="{D1F00B85-FF24-4D90-BB7C-55F6FD343081}"/>
    <cellStyle name="Vírgula 2 2 3 3 3 3 2 2" xfId="14277" xr:uid="{FAD15900-5CCD-4156-BDCF-CEA18407A1C4}"/>
    <cellStyle name="Vírgula 2 2 3 3 3 3 2 2 2" xfId="29582" xr:uid="{1975F667-8366-4B46-BE0C-7BFDA622DAFB}"/>
    <cellStyle name="Vírgula 2 2 3 3 3 3 2 3" xfId="21960" xr:uid="{42A80BC4-931C-4A21-8CC8-CBB6BCA2F18E}"/>
    <cellStyle name="Vírgula 2 2 3 3 3 3 3" xfId="10555" xr:uid="{104F1D40-28F6-485C-8B6C-1E7BAAA75A02}"/>
    <cellStyle name="Vírgula 2 2 3 3 3 3 3 2" xfId="25860" xr:uid="{0BD7C0F0-FCFD-4376-BC16-A607D610DDF4}"/>
    <cellStyle name="Vírgula 2 2 3 3 3 3 4" xfId="18238" xr:uid="{91A65881-FB67-4C03-9C14-6D50CBD853BD}"/>
    <cellStyle name="Vírgula 2 2 3 3 3 4" xfId="3891" xr:uid="{BE969782-60CE-460D-8F1E-55C400994F52}"/>
    <cellStyle name="Vírgula 2 2 3 3 3 4 2" xfId="11523" xr:uid="{0CBDD70C-2D8F-49DD-9B7F-6E61732C39E5}"/>
    <cellStyle name="Vírgula 2 2 3 3 3 4 2 2" xfId="26828" xr:uid="{26808D2C-AD1D-4D2E-8748-B21A8D25D1B0}"/>
    <cellStyle name="Vírgula 2 2 3 3 3 4 3" xfId="19206" xr:uid="{86489286-466E-48FE-B5E4-F513265F802F}"/>
    <cellStyle name="Vírgula 2 2 3 3 3 5" xfId="1315" xr:uid="{481B02DF-3528-441B-BAE6-C86AF5039CC7}"/>
    <cellStyle name="Vírgula 2 2 3 3 3 5 2" xfId="8947" xr:uid="{FC451378-B154-4409-8D38-1AF7CBD5A3DD}"/>
    <cellStyle name="Vírgula 2 2 3 3 3 5 2 2" xfId="24252" xr:uid="{85DE66B6-D56F-4A1D-9ECB-57E8E42A072C}"/>
    <cellStyle name="Vírgula 2 2 3 3 3 5 3" xfId="16630" xr:uid="{165A1CD1-C07C-4F55-85B2-70ACB1112951}"/>
    <cellStyle name="Vírgula 2 2 3 3 3 6" xfId="8298" xr:uid="{867B307B-5554-4B8B-939E-7469CF0A257D}"/>
    <cellStyle name="Vírgula 2 2 3 3 3 6 2" xfId="23603" xr:uid="{386693D1-09A7-4DCF-9EB1-F2C89756484C}"/>
    <cellStyle name="Vírgula 2 2 3 3 3 7" xfId="15981" xr:uid="{96B75804-EF31-4827-85EE-B7D79BECA7AA}"/>
    <cellStyle name="Vírgula 2 2 3 3 4" xfId="2279" xr:uid="{C672DCC5-EAFA-4A95-BB9F-D3EFACDFDE85}"/>
    <cellStyle name="Vírgula 2 2 3 3 4 2" xfId="3247" xr:uid="{F7B92CB7-AF61-4F5B-B852-759E50BCDC2F}"/>
    <cellStyle name="Vírgula 2 2 3 3 4 2 2" xfId="10879" xr:uid="{CE3B859E-AB5B-44F4-A647-3EC21DF6C920}"/>
    <cellStyle name="Vírgula 2 2 3 3 4 2 2 2" xfId="26184" xr:uid="{E911D884-BF14-4171-9265-C006D26AD4D8}"/>
    <cellStyle name="Vírgula 2 2 3 3 4 2 3" xfId="18562" xr:uid="{1D56B5EA-82AF-4EB0-BD29-C86A0CB0B17B}"/>
    <cellStyle name="Vírgula 2 2 3 3 4 3" xfId="4215" xr:uid="{6133F606-E4C8-4FEF-9408-1B2DBA65A992}"/>
    <cellStyle name="Vírgula 2 2 3 3 4 3 2" xfId="11847" xr:uid="{CFFB8BB1-09BC-4A13-97DB-5ADD7768EAD3}"/>
    <cellStyle name="Vírgula 2 2 3 3 4 3 2 2" xfId="27152" xr:uid="{948652F5-D8ED-4A2B-A6F6-7C09C4DA9C2E}"/>
    <cellStyle name="Vírgula 2 2 3 3 4 3 3" xfId="19530" xr:uid="{4BBE810F-8645-4461-AE2F-09CAFD9FAE1D}"/>
    <cellStyle name="Vírgula 2 2 3 3 4 4" xfId="9911" xr:uid="{9493F84F-9DE1-4C4E-8842-7925245DFD5E}"/>
    <cellStyle name="Vírgula 2 2 3 3 4 4 2" xfId="25216" xr:uid="{93E698E1-913F-4F8B-AF3B-B82933249F22}"/>
    <cellStyle name="Vírgula 2 2 3 3 4 5" xfId="17594" xr:uid="{E75BAB46-6790-4948-A034-F5610662237A}"/>
    <cellStyle name="Vírgula 2 2 3 3 5" xfId="1639" xr:uid="{80B70F4C-9190-4A4B-A8FC-24910931415A}"/>
    <cellStyle name="Vírgula 2 2 3 3 5 2" xfId="6285" xr:uid="{709C6725-37C0-4287-80BA-274236AF20C1}"/>
    <cellStyle name="Vírgula 2 2 3 3 5 2 2" xfId="13907" xr:uid="{D7D2019C-ADF4-43ED-B8EB-97D41F886AE5}"/>
    <cellStyle name="Vírgula 2 2 3 3 5 2 2 2" xfId="29212" xr:uid="{34C8B52A-0559-4950-941E-C6C4E7835DF8}"/>
    <cellStyle name="Vírgula 2 2 3 3 5 2 3" xfId="21590" xr:uid="{B291889B-9161-476E-AFDD-7E85FA984C30}"/>
    <cellStyle name="Vírgula 2 2 3 3 5 3" xfId="9271" xr:uid="{45C16F3E-43C0-459C-974A-098A869B75F2}"/>
    <cellStyle name="Vírgula 2 2 3 3 5 3 2" xfId="24576" xr:uid="{05EE1536-D282-48BA-9AA0-061D522C007D}"/>
    <cellStyle name="Vírgula 2 2 3 3 5 4" xfId="16954" xr:uid="{1FFF0CE9-7CD4-4560-96CB-60C1AFDAC99D}"/>
    <cellStyle name="Vírgula 2 2 3 3 6" xfId="2599" xr:uid="{AED04823-A1BE-42DD-BF5A-F33556F6F2D2}"/>
    <cellStyle name="Vírgula 2 2 3 3 6 2" xfId="10231" xr:uid="{F8BDFA42-EE4E-461D-8E76-C00E92840CB1}"/>
    <cellStyle name="Vírgula 2 2 3 3 6 2 2" xfId="25536" xr:uid="{4BE6EF5B-8CD3-4302-973B-8FBA936003C7}"/>
    <cellStyle name="Vírgula 2 2 3 3 6 3" xfId="17914" xr:uid="{CB155F21-EC2F-491E-AE25-B73292FD07C2}"/>
    <cellStyle name="Vírgula 2 2 3 3 7" xfId="3567" xr:uid="{EF5418F3-E6D7-4978-9B19-2F27443B9D96}"/>
    <cellStyle name="Vírgula 2 2 3 3 7 2" xfId="11199" xr:uid="{DDF16843-EFD6-4855-A577-BC48993BB5BA}"/>
    <cellStyle name="Vírgula 2 2 3 3 7 2 2" xfId="26504" xr:uid="{870BABE2-E0F3-43EB-9110-52EB2416606D}"/>
    <cellStyle name="Vírgula 2 2 3 3 7 3" xfId="18882" xr:uid="{FC69B7C4-68C8-4946-BEE7-5DC3B0BBF755}"/>
    <cellStyle name="Vírgula 2 2 3 3 8" xfId="991" xr:uid="{12F21E4F-7BB7-4FCD-8E12-8B28C742053B}"/>
    <cellStyle name="Vírgula 2 2 3 3 8 2" xfId="8623" xr:uid="{33A1C768-18B3-45F6-B482-C12D11D81477}"/>
    <cellStyle name="Vírgula 2 2 3 3 8 2 2" xfId="23928" xr:uid="{A595D36C-1600-4FA0-ACEC-C5EE3CD3D666}"/>
    <cellStyle name="Vírgula 2 2 3 3 8 3" xfId="16306" xr:uid="{F3217406-C123-4703-8FA9-FB5B6121A635}"/>
    <cellStyle name="Vírgula 2 2 3 3 9" xfId="7974" xr:uid="{CE31132C-7AFD-425C-A5B0-1229CF3F5C4A}"/>
    <cellStyle name="Vírgula 2 2 3 3 9 2" xfId="23279" xr:uid="{5BB33BA8-B1F2-4714-B794-51734227CB56}"/>
    <cellStyle name="Vírgula 2 2 3 4" xfId="302" xr:uid="{6E7DE1B0-5EBD-434D-A255-5DCAF6B3CEE3}"/>
    <cellStyle name="Vírgula 2 2 3 4 2" xfId="626" xr:uid="{9664C70E-492A-4BEB-82C1-5D0096945F06}"/>
    <cellStyle name="Vírgula 2 2 3 4 2 2" xfId="1919" xr:uid="{1733B7AD-FC41-4318-BD10-415526A37B79}"/>
    <cellStyle name="Vírgula 2 2 3 4 2 2 2" xfId="5144" xr:uid="{19B93152-7E9C-49B3-A641-ED99F7D68470}"/>
    <cellStyle name="Vírgula 2 2 3 4 2 2 2 2" xfId="7451" xr:uid="{65DC31BF-58C4-4865-AB14-E83D4FF730D9}"/>
    <cellStyle name="Vírgula 2 2 3 4 2 2 2 2 2" xfId="15073" xr:uid="{B6BACD17-33BE-4C02-A3C0-0A08C2777E9A}"/>
    <cellStyle name="Vírgula 2 2 3 4 2 2 2 2 2 2" xfId="30378" xr:uid="{02FD89F3-D009-4493-BB01-3FC5B8E3BE24}"/>
    <cellStyle name="Vírgula 2 2 3 4 2 2 2 2 3" xfId="22756" xr:uid="{3F8510CA-AB15-4206-824F-BCFF4CE897E4}"/>
    <cellStyle name="Vírgula 2 2 3 4 2 2 2 3" xfId="6079" xr:uid="{C93CAAFB-05C0-4519-9520-F5881F8D9666}"/>
    <cellStyle name="Vírgula 2 2 3 4 2 2 2 3 2" xfId="13701" xr:uid="{05806B7E-1DE2-4B84-9B1F-5674D2B10F33}"/>
    <cellStyle name="Vírgula 2 2 3 4 2 2 2 3 2 2" xfId="29006" xr:uid="{18E7839A-4D7C-4F64-BB67-EF94FFC8BB7E}"/>
    <cellStyle name="Vírgula 2 2 3 4 2 2 2 3 3" xfId="21384" xr:uid="{45FDAB20-A9ED-41C6-A896-AB524E28BEF1}"/>
    <cellStyle name="Vírgula 2 2 3 4 2 2 2 4" xfId="12766" xr:uid="{9F9EC489-8504-4C70-B9D7-F73C0CB5568B}"/>
    <cellStyle name="Vírgula 2 2 3 4 2 2 2 4 2" xfId="28071" xr:uid="{CB1FDFC5-6E84-4FBB-8FD1-CC3BA50C8602}"/>
    <cellStyle name="Vírgula 2 2 3 4 2 2 2 5" xfId="20449" xr:uid="{7AB01FAE-84BE-4330-8B21-FE69F63892D2}"/>
    <cellStyle name="Vírgula 2 2 3 4 2 2 3" xfId="4847" xr:uid="{ACDD6AD7-1910-40B1-9B31-46318081691F}"/>
    <cellStyle name="Vírgula 2 2 3 4 2 2 3 2" xfId="6847" xr:uid="{85384EA2-1CC5-4488-9E6B-96EF5FF5AD08}"/>
    <cellStyle name="Vírgula 2 2 3 4 2 2 3 2 2" xfId="14469" xr:uid="{F081A719-FE84-43F6-9D8B-F2EE54FB491A}"/>
    <cellStyle name="Vírgula 2 2 3 4 2 2 3 2 2 2" xfId="29774" xr:uid="{7AE3E817-C83C-4BA4-883F-0745E58F0C2F}"/>
    <cellStyle name="Vírgula 2 2 3 4 2 2 3 2 3" xfId="22152" xr:uid="{D1C46584-7AF7-471C-A444-5F8B71FBA95A}"/>
    <cellStyle name="Vírgula 2 2 3 4 2 2 3 3" xfId="12469" xr:uid="{59831329-F265-4F0C-8489-6305E38C3E2F}"/>
    <cellStyle name="Vírgula 2 2 3 4 2 2 3 3 2" xfId="27774" xr:uid="{03AD0821-F525-4A77-BBAD-990906341118}"/>
    <cellStyle name="Vírgula 2 2 3 4 2 2 3 4" xfId="20152" xr:uid="{9DB1EFFD-79E9-4A4D-85A9-B0AD6F893F90}"/>
    <cellStyle name="Vírgula 2 2 3 4 2 2 4" xfId="5515" xr:uid="{A728A1FE-259C-4D2B-9BD8-C94F654A0F22}"/>
    <cellStyle name="Vírgula 2 2 3 4 2 2 4 2" xfId="13137" xr:uid="{1B2F2AA0-6456-4DD5-A31B-66D5DBF94FD9}"/>
    <cellStyle name="Vírgula 2 2 3 4 2 2 4 2 2" xfId="28442" xr:uid="{83E05B3A-6CEC-41C8-A181-A2F6B3FFDADD}"/>
    <cellStyle name="Vírgula 2 2 3 4 2 2 4 3" xfId="20820" xr:uid="{04436141-E362-4E8A-B77F-AE4672446A7B}"/>
    <cellStyle name="Vírgula 2 2 3 4 2 2 5" xfId="9551" xr:uid="{CB64080D-DD79-4B64-9FF6-13AAAAC6FDB4}"/>
    <cellStyle name="Vírgula 2 2 3 4 2 2 5 2" xfId="24856" xr:uid="{8151788A-28C3-4BFC-9393-038CD39202B6}"/>
    <cellStyle name="Vírgula 2 2 3 4 2 2 6" xfId="17234" xr:uid="{68475F78-B8BC-49BD-B3CA-4CCFC718BFB9}"/>
    <cellStyle name="Vírgula 2 2 3 4 2 3" xfId="2883" xr:uid="{7ABC1E45-4C3F-43D7-A557-55C0CAA2AF61}"/>
    <cellStyle name="Vírgula 2 2 3 4 2 3 2" xfId="7122" xr:uid="{A8416F37-C10A-49A9-BC8C-AC26A804B023}"/>
    <cellStyle name="Vírgula 2 2 3 4 2 3 2 2" xfId="14744" xr:uid="{E256FDBC-9895-4D78-A3B6-BCA4192B17D0}"/>
    <cellStyle name="Vírgula 2 2 3 4 2 3 2 2 2" xfId="30049" xr:uid="{06A749F7-35FE-49FF-9C90-4D96811B9C21}"/>
    <cellStyle name="Vírgula 2 2 3 4 2 3 2 3" xfId="22427" xr:uid="{B7A06CBC-AFA1-4E97-A238-E99A21378306}"/>
    <cellStyle name="Vírgula 2 2 3 4 2 3 3" xfId="5750" xr:uid="{651363E1-CC20-4447-8F25-35D7E33AE8A5}"/>
    <cellStyle name="Vírgula 2 2 3 4 2 3 3 2" xfId="13372" xr:uid="{6883B530-3CC0-453E-BCAD-23CF0E4F0072}"/>
    <cellStyle name="Vírgula 2 2 3 4 2 3 3 2 2" xfId="28677" xr:uid="{416A6D45-4C05-49F4-A8B4-26C1D3762905}"/>
    <cellStyle name="Vírgula 2 2 3 4 2 3 3 3" xfId="21055" xr:uid="{69C680C4-62CC-4603-A02A-9534DE6F4D9B}"/>
    <cellStyle name="Vírgula 2 2 3 4 2 3 4" xfId="10515" xr:uid="{6A91D3B9-35E5-4105-9C6F-8A152A868C00}"/>
    <cellStyle name="Vírgula 2 2 3 4 2 3 4 2" xfId="25820" xr:uid="{72995C69-3366-4F69-95F8-A9CC5C67527A}"/>
    <cellStyle name="Vírgula 2 2 3 4 2 3 5" xfId="18198" xr:uid="{1ED06CA4-ECD4-4AB1-986D-B91726E1B9A7}"/>
    <cellStyle name="Vírgula 2 2 3 4 2 4" xfId="3851" xr:uid="{687C1F85-86A6-42F4-84B8-FAE097852D1C}"/>
    <cellStyle name="Vírgula 2 2 3 4 2 4 2" xfId="6477" xr:uid="{DAA9BF37-501B-4F4D-88ED-5B5883574A12}"/>
    <cellStyle name="Vírgula 2 2 3 4 2 4 2 2" xfId="14099" xr:uid="{83D4BEAB-03F2-4693-97DC-9E043D44C543}"/>
    <cellStyle name="Vírgula 2 2 3 4 2 4 2 2 2" xfId="29404" xr:uid="{5116B65A-77AE-4BEA-A329-B7C480ACF42D}"/>
    <cellStyle name="Vírgula 2 2 3 4 2 4 2 3" xfId="21782" xr:uid="{8F953B8C-071F-417B-95C2-957798B4DC5B}"/>
    <cellStyle name="Vírgula 2 2 3 4 2 4 3" xfId="11483" xr:uid="{4863C449-75FF-49F2-B9B2-770B927B868C}"/>
    <cellStyle name="Vírgula 2 2 3 4 2 4 3 2" xfId="26788" xr:uid="{A7E2BFB3-2BD9-49C5-87FE-B1973B840E6A}"/>
    <cellStyle name="Vírgula 2 2 3 4 2 4 4" xfId="19166" xr:uid="{2C642F4F-F53B-498E-A1A1-095DCFA8C540}"/>
    <cellStyle name="Vírgula 2 2 3 4 2 5" xfId="1275" xr:uid="{1E8E9126-68E8-4FE4-977C-7A2F5FEE34A9}"/>
    <cellStyle name="Vírgula 2 2 3 4 2 5 2" xfId="8907" xr:uid="{AC985E7D-C493-4CFB-ACC2-C64687BE67F9}"/>
    <cellStyle name="Vírgula 2 2 3 4 2 5 2 2" xfId="24212" xr:uid="{32DBFC07-AAF8-439A-8668-8C7E0CF664E4}"/>
    <cellStyle name="Vírgula 2 2 3 4 2 5 3" xfId="16590" xr:uid="{4E1CF3D6-A599-4879-9AEA-F1B3DD4C5317}"/>
    <cellStyle name="Vírgula 2 2 3 4 2 6" xfId="8258" xr:uid="{5753AC2B-777B-49FD-9698-921657D49639}"/>
    <cellStyle name="Vírgula 2 2 3 4 2 6 2" xfId="23563" xr:uid="{CEE88999-D565-4C2C-8B76-45A4E22CAD2D}"/>
    <cellStyle name="Vírgula 2 2 3 4 2 7" xfId="15941" xr:uid="{7BA6D5B2-6C1A-4391-A8FE-36CD077829FB}"/>
    <cellStyle name="Vírgula 2 2 3 4 3" xfId="2239" xr:uid="{03DBB4BA-9AA5-40DF-A5FA-22685D839A0A}"/>
    <cellStyle name="Vírgula 2 2 3 4 3 2" xfId="3207" xr:uid="{A2239A77-F009-4B53-8F2C-0DE40ECFD3B2}"/>
    <cellStyle name="Vírgula 2 2 3 4 3 2 2" xfId="7288" xr:uid="{6356290B-A64E-4581-B917-BE0C06ACACDD}"/>
    <cellStyle name="Vírgula 2 2 3 4 3 2 2 2" xfId="14910" xr:uid="{A62BF65E-0CC6-4EA4-8862-EAEE08D2F467}"/>
    <cellStyle name="Vírgula 2 2 3 4 3 2 2 2 2" xfId="30215" xr:uid="{8E6D6CAD-C925-4F39-AA9F-7F1E95CD0F0C}"/>
    <cellStyle name="Vírgula 2 2 3 4 3 2 2 3" xfId="22593" xr:uid="{B3668163-E0DA-479C-9741-0D22CF87BC59}"/>
    <cellStyle name="Vírgula 2 2 3 4 3 2 3" xfId="5916" xr:uid="{3DEC8784-6E9D-4FF9-8A16-30BFF99064D4}"/>
    <cellStyle name="Vírgula 2 2 3 4 3 2 3 2" xfId="13538" xr:uid="{D29DFFDD-EE66-4272-BBCA-547654ABEA3C}"/>
    <cellStyle name="Vírgula 2 2 3 4 3 2 3 2 2" xfId="28843" xr:uid="{6D873AA8-A324-4EF8-AE8D-513C203F8F56}"/>
    <cellStyle name="Vírgula 2 2 3 4 3 2 3 3" xfId="21221" xr:uid="{557B89A0-00B8-4AB1-9C02-6F144C7D0EF2}"/>
    <cellStyle name="Vírgula 2 2 3 4 3 2 4" xfId="10839" xr:uid="{75E9C38E-4F93-4EFC-BD01-1314635EFA5C}"/>
    <cellStyle name="Vírgula 2 2 3 4 3 2 4 2" xfId="26144" xr:uid="{E679800C-670E-4D58-9699-9A2DE591D4BE}"/>
    <cellStyle name="Vírgula 2 2 3 4 3 2 5" xfId="18522" xr:uid="{C05BA6C2-B5AD-4E38-BB2C-DE07E1F38362}"/>
    <cellStyle name="Vírgula 2 2 3 4 3 3" xfId="4175" xr:uid="{8449F4FB-36BC-4ABD-9067-A36CA5965849}"/>
    <cellStyle name="Vírgula 2 2 3 4 3 3 2" xfId="6684" xr:uid="{E1E98673-3A14-4492-9477-CC5EF5CD387C}"/>
    <cellStyle name="Vírgula 2 2 3 4 3 3 2 2" xfId="14306" xr:uid="{7D088338-2F67-4519-9076-57064EA31981}"/>
    <cellStyle name="Vírgula 2 2 3 4 3 3 2 2 2" xfId="29611" xr:uid="{6613F13C-0E3C-441B-ACB4-418A2CC80287}"/>
    <cellStyle name="Vírgula 2 2 3 4 3 3 2 3" xfId="21989" xr:uid="{B37C2201-8262-4714-B028-880663E9198D}"/>
    <cellStyle name="Vírgula 2 2 3 4 3 3 3" xfId="11807" xr:uid="{16A5FED6-5B4A-4612-9A5C-C444D8EDD638}"/>
    <cellStyle name="Vírgula 2 2 3 4 3 3 3 2" xfId="27112" xr:uid="{9DD99440-818B-4A77-BE4A-4794B6279E91}"/>
    <cellStyle name="Vírgula 2 2 3 4 3 3 4" xfId="19490" xr:uid="{BB54D504-8309-4FF6-8DCC-4D999632191B}"/>
    <cellStyle name="Vírgula 2 2 3 4 3 4" xfId="5422" xr:uid="{0B58742B-D184-4E7A-9BED-20CDB4766FB2}"/>
    <cellStyle name="Vírgula 2 2 3 4 3 4 2" xfId="13044" xr:uid="{BD8048D4-8166-4A7D-9B66-57FA03A03B98}"/>
    <cellStyle name="Vírgula 2 2 3 4 3 4 2 2" xfId="28349" xr:uid="{5DBFBF1C-23F6-4502-869F-524407A2434A}"/>
    <cellStyle name="Vírgula 2 2 3 4 3 4 3" xfId="20727" xr:uid="{D7B37EA1-1460-48AE-9137-D1A7F87D199D}"/>
    <cellStyle name="Vírgula 2 2 3 4 3 5" xfId="9871" xr:uid="{D4BAF9AA-99CA-4DD5-AB3C-CF2B7531F557}"/>
    <cellStyle name="Vírgula 2 2 3 4 3 5 2" xfId="25176" xr:uid="{96924FEF-8F59-4896-9F68-8DB8FCC3CB9D}"/>
    <cellStyle name="Vírgula 2 2 3 4 3 6" xfId="17554" xr:uid="{E269B3AD-B166-4219-A0ED-B3992EEFF05E}"/>
    <cellStyle name="Vírgula 2 2 3 4 4" xfId="1599" xr:uid="{8FF1924D-4BFF-49A0-AAC2-978281EE55E4}"/>
    <cellStyle name="Vírgula 2 2 3 4 4 2" xfId="7028" xr:uid="{3A1D54FE-E7AC-4B46-8AB7-E258B3DADF49}"/>
    <cellStyle name="Vírgula 2 2 3 4 4 2 2" xfId="14650" xr:uid="{3C025694-CBC7-447E-8BC8-9D740D5A1C7B}"/>
    <cellStyle name="Vírgula 2 2 3 4 4 2 2 2" xfId="29955" xr:uid="{41EEB0BF-5567-437A-A210-98AA818C0063}"/>
    <cellStyle name="Vírgula 2 2 3 4 4 2 3" xfId="22333" xr:uid="{3B229DFB-6B55-441F-94D8-AADF49FF92FD}"/>
    <cellStyle name="Vírgula 2 2 3 4 4 3" xfId="5656" xr:uid="{33FF76E3-E110-41DF-87DE-A43615F54870}"/>
    <cellStyle name="Vírgula 2 2 3 4 4 3 2" xfId="13278" xr:uid="{C579BA84-E1F4-4754-A5DA-BCBD9B006593}"/>
    <cellStyle name="Vírgula 2 2 3 4 4 3 2 2" xfId="28583" xr:uid="{5EA0CE0A-1CE2-4934-8D05-BDDC969B21CE}"/>
    <cellStyle name="Vírgula 2 2 3 4 4 3 3" xfId="20961" xr:uid="{28FB693A-93E7-49B3-8CDE-E0B6290B5F5A}"/>
    <cellStyle name="Vírgula 2 2 3 4 4 4" xfId="9231" xr:uid="{0A872E10-5C73-4FCC-8C5C-103D62DF901B}"/>
    <cellStyle name="Vírgula 2 2 3 4 4 4 2" xfId="24536" xr:uid="{7DAAB128-7F83-413A-B02F-8CF5F03AE017}"/>
    <cellStyle name="Vírgula 2 2 3 4 4 5" xfId="16914" xr:uid="{AC610AC7-898D-4F41-94C1-CD42B3C0DC19}"/>
    <cellStyle name="Vírgula 2 2 3 4 5" xfId="2559" xr:uid="{339A48F8-EA3A-48D3-94A2-F687524EFDD6}"/>
    <cellStyle name="Vírgula 2 2 3 4 5 2" xfId="6314" xr:uid="{8B194FA1-2144-4219-9AF3-69FC7E45D802}"/>
    <cellStyle name="Vírgula 2 2 3 4 5 2 2" xfId="13936" xr:uid="{31F8304A-16EB-46B0-87B7-99DD594BD0E9}"/>
    <cellStyle name="Vírgula 2 2 3 4 5 2 2 2" xfId="29241" xr:uid="{7F218A94-BB04-485B-A285-8FC646EC31C5}"/>
    <cellStyle name="Vírgula 2 2 3 4 5 2 3" xfId="21619" xr:uid="{6F82217E-C100-40AC-B6A8-1E55750359FA}"/>
    <cellStyle name="Vírgula 2 2 3 4 5 3" xfId="10191" xr:uid="{2A007602-456B-4E38-A510-73679A004457}"/>
    <cellStyle name="Vírgula 2 2 3 4 5 3 2" xfId="25496" xr:uid="{F1C2F5BB-7A07-4249-A33C-23118038FA20}"/>
    <cellStyle name="Vírgula 2 2 3 4 5 4" xfId="17874" xr:uid="{BAB038AF-ACA0-44D3-9C9F-DA78D8EB2F93}"/>
    <cellStyle name="Vírgula 2 2 3 4 6" xfId="3527" xr:uid="{C0BCFFAA-4E7C-443B-A4F1-2D33DFF1DD04}"/>
    <cellStyle name="Vírgula 2 2 3 4 6 2" xfId="11159" xr:uid="{CFB9E27C-37D5-4823-A378-12F0573E955C}"/>
    <cellStyle name="Vírgula 2 2 3 4 6 2 2" xfId="26464" xr:uid="{B6348291-C868-44DA-B5C3-E3025B074271}"/>
    <cellStyle name="Vírgula 2 2 3 4 6 3" xfId="18842" xr:uid="{5F37857E-A4EC-43E1-AB05-70647F36359A}"/>
    <cellStyle name="Vírgula 2 2 3 4 7" xfId="951" xr:uid="{A865EB67-D498-4D01-A9C7-481BFEDFCEB0}"/>
    <cellStyle name="Vírgula 2 2 3 4 7 2" xfId="8583" xr:uid="{B0001CE5-8E6A-4399-AFCC-C44FF609CC4F}"/>
    <cellStyle name="Vírgula 2 2 3 4 7 2 2" xfId="23888" xr:uid="{A591C270-3FC7-4D6E-886A-277308B6231B}"/>
    <cellStyle name="Vírgula 2 2 3 4 7 3" xfId="16266" xr:uid="{1808AF57-33EA-4E50-AAC7-441A15EFEEB6}"/>
    <cellStyle name="Vírgula 2 2 3 4 8" xfId="7934" xr:uid="{D1C248D5-2156-43EF-9617-D68DB6B0232D}"/>
    <cellStyle name="Vírgula 2 2 3 4 8 2" xfId="23239" xr:uid="{FCC6FF38-F6EE-467F-95A1-416D505D314B}"/>
    <cellStyle name="Vírgula 2 2 3 4 9" xfId="15617" xr:uid="{45E7363B-5774-4008-91BD-8EE36EF7A9BF}"/>
    <cellStyle name="Vírgula 2 2 3 5" xfId="382" xr:uid="{38EDABA4-891A-47B6-A13E-9298311DC264}"/>
    <cellStyle name="Vírgula 2 2 3 5 2" xfId="706" xr:uid="{A16734BA-0E79-4E6F-ABA9-11AE3492A561}"/>
    <cellStyle name="Vírgula 2 2 3 5 2 2" xfId="1999" xr:uid="{F7EC1F1F-859A-4FCB-9E6B-71732CFE774F}"/>
    <cellStyle name="Vírgula 2 2 3 5 2 2 2" xfId="5171" xr:uid="{E086B7DC-AF32-4D87-887B-41FA84219493}"/>
    <cellStyle name="Vírgula 2 2 3 5 2 2 2 2" xfId="7478" xr:uid="{CBE7D745-49A4-4E68-BD7B-62EAA36C95D9}"/>
    <cellStyle name="Vírgula 2 2 3 5 2 2 2 2 2" xfId="15100" xr:uid="{A81CF404-4F23-4DB0-BB21-04F7180C9A38}"/>
    <cellStyle name="Vírgula 2 2 3 5 2 2 2 2 2 2" xfId="30405" xr:uid="{DEFADDA3-8061-4E63-92E4-6FCBB3BDB451}"/>
    <cellStyle name="Vírgula 2 2 3 5 2 2 2 2 3" xfId="22783" xr:uid="{E3844472-5565-40C4-9610-E13A23F013F8}"/>
    <cellStyle name="Vírgula 2 2 3 5 2 2 2 3" xfId="6106" xr:uid="{1D6DCC4F-7024-4D52-B078-92F812474CFD}"/>
    <cellStyle name="Vírgula 2 2 3 5 2 2 2 3 2" xfId="13728" xr:uid="{2F5B9995-80DA-4D99-8264-D8B216D88EA6}"/>
    <cellStyle name="Vírgula 2 2 3 5 2 2 2 3 2 2" xfId="29033" xr:uid="{BC6C2E39-C4AE-4BAB-BBB0-BC45DEF2AB29}"/>
    <cellStyle name="Vírgula 2 2 3 5 2 2 2 3 3" xfId="21411" xr:uid="{397C6A28-E4E9-4552-B8BA-FCE706943B76}"/>
    <cellStyle name="Vírgula 2 2 3 5 2 2 2 4" xfId="12793" xr:uid="{1437137A-31C8-4613-9CA4-4BF432D701F7}"/>
    <cellStyle name="Vírgula 2 2 3 5 2 2 2 4 2" xfId="28098" xr:uid="{51BB2F4F-0282-40CD-9218-087FA479E314}"/>
    <cellStyle name="Vírgula 2 2 3 5 2 2 2 5" xfId="20476" xr:uid="{4CC371E1-2A1B-419D-A943-958863337A52}"/>
    <cellStyle name="Vírgula 2 2 3 5 2 2 3" xfId="4874" xr:uid="{974BA3D1-2DAC-4A7A-92B7-8E97A04879D7}"/>
    <cellStyle name="Vírgula 2 2 3 5 2 2 3 2" xfId="6874" xr:uid="{CC17CD80-3B3F-48CC-8138-9DECA50D60AD}"/>
    <cellStyle name="Vírgula 2 2 3 5 2 2 3 2 2" xfId="14496" xr:uid="{0F7592F4-A0CA-43A9-B630-ADF0751C070A}"/>
    <cellStyle name="Vírgula 2 2 3 5 2 2 3 2 2 2" xfId="29801" xr:uid="{915D18F0-326F-4503-B8E4-5E21A6A50CA9}"/>
    <cellStyle name="Vírgula 2 2 3 5 2 2 3 2 3" xfId="22179" xr:uid="{818B6AE6-51ED-464A-B3A4-3840F6D7D61D}"/>
    <cellStyle name="Vírgula 2 2 3 5 2 2 3 3" xfId="12496" xr:uid="{7D2DEFED-FD2B-4183-8FCB-0717DE766968}"/>
    <cellStyle name="Vírgula 2 2 3 5 2 2 3 3 2" xfId="27801" xr:uid="{404FE8D0-83F3-49B9-B827-34C95CA84427}"/>
    <cellStyle name="Vírgula 2 2 3 5 2 2 3 4" xfId="20179" xr:uid="{4987B0B1-1307-42C5-A2F2-3CFAE4505780}"/>
    <cellStyle name="Vírgula 2 2 3 5 2 2 4" xfId="5542" xr:uid="{C9D952C8-4092-44A5-A5E4-7BFC91F61C08}"/>
    <cellStyle name="Vírgula 2 2 3 5 2 2 4 2" xfId="13164" xr:uid="{7B8D0581-651F-4A88-A6C1-CF64F6E32A78}"/>
    <cellStyle name="Vírgula 2 2 3 5 2 2 4 2 2" xfId="28469" xr:uid="{D55A6B3F-ED85-4381-8A21-06EC4602E76B}"/>
    <cellStyle name="Vírgula 2 2 3 5 2 2 4 3" xfId="20847" xr:uid="{626610E2-BDC3-4B37-9A08-E95787F00199}"/>
    <cellStyle name="Vírgula 2 2 3 5 2 2 5" xfId="9631" xr:uid="{BECDAA9C-650E-44D2-8ED6-8062B95B4872}"/>
    <cellStyle name="Vírgula 2 2 3 5 2 2 5 2" xfId="24936" xr:uid="{721B20CB-4DDB-43F1-995E-2F84AC03DA94}"/>
    <cellStyle name="Vírgula 2 2 3 5 2 2 6" xfId="17314" xr:uid="{D3D37487-7827-4255-9637-8684B81C297D}"/>
    <cellStyle name="Vírgula 2 2 3 5 2 3" xfId="2963" xr:uid="{F12C8D3F-5505-4348-8466-858A91779CEE}"/>
    <cellStyle name="Vírgula 2 2 3 5 2 3 2" xfId="7149" xr:uid="{A68853AF-CD5E-48BD-B0BB-21427C777C96}"/>
    <cellStyle name="Vírgula 2 2 3 5 2 3 2 2" xfId="14771" xr:uid="{2185549C-F514-4570-8A86-83327ADF74CC}"/>
    <cellStyle name="Vírgula 2 2 3 5 2 3 2 2 2" xfId="30076" xr:uid="{7B71C27F-67E9-4E38-AD6E-68EB053E4F90}"/>
    <cellStyle name="Vírgula 2 2 3 5 2 3 2 3" xfId="22454" xr:uid="{0EF736C2-5B0A-409B-B2CC-FC41FD5FD481}"/>
    <cellStyle name="Vírgula 2 2 3 5 2 3 3" xfId="5777" xr:uid="{04C240C6-9456-4E7C-9A12-2ADA0E074F1B}"/>
    <cellStyle name="Vírgula 2 2 3 5 2 3 3 2" xfId="13399" xr:uid="{91B4990B-E968-40C5-93D0-DA8EE33FA00F}"/>
    <cellStyle name="Vírgula 2 2 3 5 2 3 3 2 2" xfId="28704" xr:uid="{53A50C10-802D-46FC-82EF-BB5103B56E25}"/>
    <cellStyle name="Vírgula 2 2 3 5 2 3 3 3" xfId="21082" xr:uid="{516AF321-8535-4404-992F-C8E2866AB121}"/>
    <cellStyle name="Vírgula 2 2 3 5 2 3 4" xfId="10595" xr:uid="{06C4B473-7849-40D9-BC49-D65999D4E36A}"/>
    <cellStyle name="Vírgula 2 2 3 5 2 3 4 2" xfId="25900" xr:uid="{1DA1CA9B-DB2A-45E9-973D-A478D5807273}"/>
    <cellStyle name="Vírgula 2 2 3 5 2 3 5" xfId="18278" xr:uid="{E4548DFA-C70A-48A5-986F-C3C6BAE44EEC}"/>
    <cellStyle name="Vírgula 2 2 3 5 2 4" xfId="3931" xr:uid="{E5621129-4A1E-446C-9847-0F8175B2AA3E}"/>
    <cellStyle name="Vírgula 2 2 3 5 2 4 2" xfId="6504" xr:uid="{0234A269-D79B-4D09-B49B-D686A5C1BFC8}"/>
    <cellStyle name="Vírgula 2 2 3 5 2 4 2 2" xfId="14126" xr:uid="{E7694B46-0537-4E04-9EF3-0221CA76FDC9}"/>
    <cellStyle name="Vírgula 2 2 3 5 2 4 2 2 2" xfId="29431" xr:uid="{27C36892-8859-487F-992E-DDBB6E0F6807}"/>
    <cellStyle name="Vírgula 2 2 3 5 2 4 2 3" xfId="21809" xr:uid="{C8C065C0-2E89-4431-BB1D-F1556A38DDD8}"/>
    <cellStyle name="Vírgula 2 2 3 5 2 4 3" xfId="11563" xr:uid="{5E577911-44D5-412A-B548-6B98C1AE2F3A}"/>
    <cellStyle name="Vírgula 2 2 3 5 2 4 3 2" xfId="26868" xr:uid="{CF0E5851-DAC5-42CA-B70B-66CC5EA5B780}"/>
    <cellStyle name="Vírgula 2 2 3 5 2 4 4" xfId="19246" xr:uid="{A1517760-C70B-493D-9BEE-4A06442C571B}"/>
    <cellStyle name="Vírgula 2 2 3 5 2 5" xfId="1355" xr:uid="{8B669E3A-05E4-44FD-AC26-0097F107CE87}"/>
    <cellStyle name="Vírgula 2 2 3 5 2 5 2" xfId="8987" xr:uid="{B72353EE-E6FB-42C3-9F8D-853CB7E84AE1}"/>
    <cellStyle name="Vírgula 2 2 3 5 2 5 2 2" xfId="24292" xr:uid="{627742AD-5256-479A-B39C-5E5F719BF876}"/>
    <cellStyle name="Vírgula 2 2 3 5 2 5 3" xfId="16670" xr:uid="{32F0D0ED-8C8F-45E4-8237-C5D9604EE949}"/>
    <cellStyle name="Vírgula 2 2 3 5 2 6" xfId="8338" xr:uid="{641885CA-CA1E-4C8C-A754-D523F3CD3E30}"/>
    <cellStyle name="Vírgula 2 2 3 5 2 6 2" xfId="23643" xr:uid="{FFB5F34A-8AF8-4C04-BA50-F63DE2AA2207}"/>
    <cellStyle name="Vírgula 2 2 3 5 2 7" xfId="16021" xr:uid="{511F60BE-EF26-49A8-BD37-16806BDB487B}"/>
    <cellStyle name="Vírgula 2 2 3 5 3" xfId="2319" xr:uid="{C7885DB0-E36B-407F-B039-15FD83FD9B41}"/>
    <cellStyle name="Vírgula 2 2 3 5 3 2" xfId="3287" xr:uid="{CBD91087-D27B-463B-908A-D8B361DFDDF8}"/>
    <cellStyle name="Vírgula 2 2 3 5 3 2 2" xfId="7315" xr:uid="{D30A4EFA-4A87-4839-9541-AD250FFC66E9}"/>
    <cellStyle name="Vírgula 2 2 3 5 3 2 2 2" xfId="14937" xr:uid="{5E9E1904-6BBE-4AA8-BFAF-07274EB19AD4}"/>
    <cellStyle name="Vírgula 2 2 3 5 3 2 2 2 2" xfId="30242" xr:uid="{80AA4B08-89DD-4F95-ABED-40B539570E23}"/>
    <cellStyle name="Vírgula 2 2 3 5 3 2 2 3" xfId="22620" xr:uid="{22FEFDA4-674C-4573-A7B1-A43644C47D36}"/>
    <cellStyle name="Vírgula 2 2 3 5 3 2 3" xfId="5943" xr:uid="{4D103D18-4B73-4C80-9158-DFC91CAD2545}"/>
    <cellStyle name="Vírgula 2 2 3 5 3 2 3 2" xfId="13565" xr:uid="{D23C8039-54FA-496E-AACA-6237C82CC530}"/>
    <cellStyle name="Vírgula 2 2 3 5 3 2 3 2 2" xfId="28870" xr:uid="{EFE5EEF1-C180-4149-A98E-38A4F90CA71D}"/>
    <cellStyle name="Vírgula 2 2 3 5 3 2 3 3" xfId="21248" xr:uid="{69153E92-2968-41CE-AE71-0F9718BCDC91}"/>
    <cellStyle name="Vírgula 2 2 3 5 3 2 4" xfId="10919" xr:uid="{98E5F1BA-D393-4313-BF4B-5FD2835BDC17}"/>
    <cellStyle name="Vírgula 2 2 3 5 3 2 4 2" xfId="26224" xr:uid="{CAE38585-A75D-4A02-ACCF-09C8F0AAB9C5}"/>
    <cellStyle name="Vírgula 2 2 3 5 3 2 5" xfId="18602" xr:uid="{1650027E-7596-4AE6-918F-B1C2D1A4F99B}"/>
    <cellStyle name="Vírgula 2 2 3 5 3 3" xfId="4255" xr:uid="{7CB0E7F4-6200-4449-9CA4-0C052590A7C6}"/>
    <cellStyle name="Vírgula 2 2 3 5 3 3 2" xfId="6711" xr:uid="{0C033894-86AB-4C80-BDCE-A6171851C798}"/>
    <cellStyle name="Vírgula 2 2 3 5 3 3 2 2" xfId="14333" xr:uid="{7730262C-83E6-4370-8E8D-4EF8A978FAFE}"/>
    <cellStyle name="Vírgula 2 2 3 5 3 3 2 2 2" xfId="29638" xr:uid="{E55C8819-9146-403B-972B-CB35103EA54F}"/>
    <cellStyle name="Vírgula 2 2 3 5 3 3 2 3" xfId="22016" xr:uid="{F52390DB-132D-4D19-B4F2-B8ECEB44C7AD}"/>
    <cellStyle name="Vírgula 2 2 3 5 3 3 3" xfId="11887" xr:uid="{F8FBD257-D1F7-41E4-9502-D43C1E4C0431}"/>
    <cellStyle name="Vírgula 2 2 3 5 3 3 3 2" xfId="27192" xr:uid="{E7198BC4-9EF3-4267-AD08-753528B6BEA8}"/>
    <cellStyle name="Vírgula 2 2 3 5 3 3 4" xfId="19570" xr:uid="{914F9231-0706-4750-BE00-20B8B9107556}"/>
    <cellStyle name="Vírgula 2 2 3 5 3 4" xfId="5449" xr:uid="{B2D538F1-F838-491C-A9AF-29F0C0B52CFB}"/>
    <cellStyle name="Vírgula 2 2 3 5 3 4 2" xfId="13071" xr:uid="{E043F32B-7964-4E90-B938-080A97F8525C}"/>
    <cellStyle name="Vírgula 2 2 3 5 3 4 2 2" xfId="28376" xr:uid="{AEA4DAC9-A34F-47E9-92F8-CA02C6039232}"/>
    <cellStyle name="Vírgula 2 2 3 5 3 4 3" xfId="20754" xr:uid="{D2FA4D01-A9CB-45D3-BA62-B200EC0292BB}"/>
    <cellStyle name="Vírgula 2 2 3 5 3 5" xfId="9951" xr:uid="{5E0E45BA-0ECF-421B-B001-80CE9705D16A}"/>
    <cellStyle name="Vírgula 2 2 3 5 3 5 2" xfId="25256" xr:uid="{73902BC3-895D-43B0-8938-47860572F108}"/>
    <cellStyle name="Vírgula 2 2 3 5 3 6" xfId="17634" xr:uid="{AFA44503-E984-4DFA-882A-B6334F7F1217}"/>
    <cellStyle name="Vírgula 2 2 3 5 4" xfId="1679" xr:uid="{351290E6-8331-4833-BF96-011A03F238B9}"/>
    <cellStyle name="Vírgula 2 2 3 5 4 2" xfId="7055" xr:uid="{E524B505-D761-4037-BC9E-59C97A213639}"/>
    <cellStyle name="Vírgula 2 2 3 5 4 2 2" xfId="14677" xr:uid="{DD168273-D889-4620-89E6-250B1DB5F2B4}"/>
    <cellStyle name="Vírgula 2 2 3 5 4 2 2 2" xfId="29982" xr:uid="{6363F229-5569-46BA-AB69-CC9B65CFC882}"/>
    <cellStyle name="Vírgula 2 2 3 5 4 2 3" xfId="22360" xr:uid="{A890B7CB-C216-47BC-B7EC-565B87203CE5}"/>
    <cellStyle name="Vírgula 2 2 3 5 4 3" xfId="5683" xr:uid="{7B136F11-320A-458D-A3D0-F36B6A8DBA07}"/>
    <cellStyle name="Vírgula 2 2 3 5 4 3 2" xfId="13305" xr:uid="{E24BFD40-5603-4D81-802D-3ECC02A00791}"/>
    <cellStyle name="Vírgula 2 2 3 5 4 3 2 2" xfId="28610" xr:uid="{8E072506-5ECD-4920-83C5-A2C2DF8B95FA}"/>
    <cellStyle name="Vírgula 2 2 3 5 4 3 3" xfId="20988" xr:uid="{7F1939A8-DD0E-4596-94CD-B4C7060376D4}"/>
    <cellStyle name="Vírgula 2 2 3 5 4 4" xfId="9311" xr:uid="{9CA1D98E-440E-4585-991E-4B58C5C2E6F5}"/>
    <cellStyle name="Vírgula 2 2 3 5 4 4 2" xfId="24616" xr:uid="{9108A6FA-AFE1-4A90-9EE5-5B1F09213EDA}"/>
    <cellStyle name="Vírgula 2 2 3 5 4 5" xfId="16994" xr:uid="{A5555F1B-7AE7-4AAE-8C05-6ED66C4BF770}"/>
    <cellStyle name="Vírgula 2 2 3 5 5" xfId="2639" xr:uid="{51778381-D758-4383-8493-8C9F69DC38F6}"/>
    <cellStyle name="Vírgula 2 2 3 5 5 2" xfId="6341" xr:uid="{EAC2CED2-1E08-49A5-8931-DB3394C917FC}"/>
    <cellStyle name="Vírgula 2 2 3 5 5 2 2" xfId="13963" xr:uid="{6222DAC3-192D-4A54-A3AF-F9DBB2871B7E}"/>
    <cellStyle name="Vírgula 2 2 3 5 5 2 2 2" xfId="29268" xr:uid="{F24BA794-B89E-4B6B-8422-919F2E1F801A}"/>
    <cellStyle name="Vírgula 2 2 3 5 5 2 3" xfId="21646" xr:uid="{0420EFB9-A352-4B74-B086-021B7C86FD86}"/>
    <cellStyle name="Vírgula 2 2 3 5 5 3" xfId="10271" xr:uid="{5C7F857C-4C53-406D-9663-1E0FF218453E}"/>
    <cellStyle name="Vírgula 2 2 3 5 5 3 2" xfId="25576" xr:uid="{202AE1A4-BB6D-43A4-A620-8FB15F347686}"/>
    <cellStyle name="Vírgula 2 2 3 5 5 4" xfId="17954" xr:uid="{A578A792-99BE-4B1B-87CC-BB33DF14C6C9}"/>
    <cellStyle name="Vírgula 2 2 3 5 6" xfId="3607" xr:uid="{A12B4E66-FB8C-413E-AEB3-FBE3919F94B9}"/>
    <cellStyle name="Vírgula 2 2 3 5 6 2" xfId="11239" xr:uid="{8E18233F-BF07-4F5B-9EEC-825B861BC6B3}"/>
    <cellStyle name="Vírgula 2 2 3 5 6 2 2" xfId="26544" xr:uid="{888605AC-59B7-4845-9F39-2E9E3084F8C3}"/>
    <cellStyle name="Vírgula 2 2 3 5 6 3" xfId="18922" xr:uid="{1C26AAB3-5261-4B00-A1B8-6E07F304A2A8}"/>
    <cellStyle name="Vírgula 2 2 3 5 7" xfId="1031" xr:uid="{D17F4498-DC41-4926-A745-9324D1751F1D}"/>
    <cellStyle name="Vírgula 2 2 3 5 7 2" xfId="8663" xr:uid="{C1875C6C-F75E-41C6-BA21-BAC6181D5C78}"/>
    <cellStyle name="Vírgula 2 2 3 5 7 2 2" xfId="23968" xr:uid="{BFB18662-C6A5-4626-AE88-9071B8CA8532}"/>
    <cellStyle name="Vírgula 2 2 3 5 7 3" xfId="16346" xr:uid="{E2884438-AFD5-4E8E-A36F-2D40363DA4DA}"/>
    <cellStyle name="Vírgula 2 2 3 5 8" xfId="8014" xr:uid="{91F369CB-81E8-4937-B201-129EBA466ADE}"/>
    <cellStyle name="Vírgula 2 2 3 5 8 2" xfId="23319" xr:uid="{980ACA3A-43A7-4CF1-B0A5-2AF3B4555814}"/>
    <cellStyle name="Vírgula 2 2 3 5 9" xfId="15697" xr:uid="{F97FD6DB-D0BA-4F90-98C8-F93F980C362A}"/>
    <cellStyle name="Vírgula 2 2 3 6" xfId="262" xr:uid="{41CF2DCD-108E-4177-B342-22886250E7F0}"/>
    <cellStyle name="Vírgula 2 2 3 6 2" xfId="586" xr:uid="{A4CECE05-952D-4EFA-AD31-9277016000FD}"/>
    <cellStyle name="Vírgula 2 2 3 6 2 2" xfId="1879" xr:uid="{20BDE582-E2E0-46E4-8C3A-D2705CC30F68}"/>
    <cellStyle name="Vírgula 2 2 3 6 2 2 2" xfId="7369" xr:uid="{AE1562FE-DAD0-463F-941F-618845D38A3D}"/>
    <cellStyle name="Vírgula 2 2 3 6 2 2 2 2" xfId="14991" xr:uid="{0F80F9CF-2740-4185-B328-8B717349A5ED}"/>
    <cellStyle name="Vírgula 2 2 3 6 2 2 2 2 2" xfId="30296" xr:uid="{3D15FBB8-980E-444F-A2EB-72D8FD27BAAD}"/>
    <cellStyle name="Vírgula 2 2 3 6 2 2 2 3" xfId="22674" xr:uid="{14BD1238-DEB3-4584-9730-97B7513704B9}"/>
    <cellStyle name="Vírgula 2 2 3 6 2 2 3" xfId="5997" xr:uid="{BEBBE1E5-D46F-4477-BD6D-9BB2A40330D7}"/>
    <cellStyle name="Vírgula 2 2 3 6 2 2 3 2" xfId="13619" xr:uid="{CE80A70B-AE8C-49D7-9EC2-8E08E10CCC76}"/>
    <cellStyle name="Vírgula 2 2 3 6 2 2 3 2 2" xfId="28924" xr:uid="{F2D9D09E-37D4-4C3E-B489-D888F3FDA736}"/>
    <cellStyle name="Vírgula 2 2 3 6 2 2 3 3" xfId="21302" xr:uid="{9E6785AD-3F50-47C1-A667-8C92655E0104}"/>
    <cellStyle name="Vírgula 2 2 3 6 2 2 4" xfId="9511" xr:uid="{12D7DDD0-F07D-4277-B1BD-B8C76D2C42B8}"/>
    <cellStyle name="Vírgula 2 2 3 6 2 2 4 2" xfId="24816" xr:uid="{13B92C01-3547-4B30-8F83-CFE70ACE9210}"/>
    <cellStyle name="Vírgula 2 2 3 6 2 2 5" xfId="17194" xr:uid="{1E46D45C-5C81-4D74-AF31-BB9890BD6E31}"/>
    <cellStyle name="Vírgula 2 2 3 6 2 3" xfId="2843" xr:uid="{D1FFED87-7317-4559-BE24-DC171318BACC}"/>
    <cellStyle name="Vírgula 2 2 3 6 2 3 2" xfId="6765" xr:uid="{5D602911-4CCF-4DCF-8DBE-7AD1436AD2AB}"/>
    <cellStyle name="Vírgula 2 2 3 6 2 3 2 2" xfId="14387" xr:uid="{83963E17-AEF1-4F20-B801-BC0619483838}"/>
    <cellStyle name="Vírgula 2 2 3 6 2 3 2 2 2" xfId="29692" xr:uid="{3803F132-5611-46AF-BD3C-1AA467F36B02}"/>
    <cellStyle name="Vírgula 2 2 3 6 2 3 2 3" xfId="22070" xr:uid="{79BCA80F-6876-4D8F-9499-4D50389F4B08}"/>
    <cellStyle name="Vírgula 2 2 3 6 2 3 3" xfId="10475" xr:uid="{720C88AD-C519-4DE7-A47E-738B96FDB385}"/>
    <cellStyle name="Vírgula 2 2 3 6 2 3 3 2" xfId="25780" xr:uid="{742E9307-3F50-4BE9-A8B5-30FFAA29FB02}"/>
    <cellStyle name="Vírgula 2 2 3 6 2 3 4" xfId="18158" xr:uid="{A4F57054-4740-4E2E-9835-F3D1ED2B36A3}"/>
    <cellStyle name="Vírgula 2 2 3 6 2 4" xfId="3811" xr:uid="{AF51192B-B6C7-4574-924B-09C27A13F82E}"/>
    <cellStyle name="Vírgula 2 2 3 6 2 4 2" xfId="11443" xr:uid="{AB6175D8-B488-4833-9AF1-A34B4A8675F1}"/>
    <cellStyle name="Vírgula 2 2 3 6 2 4 2 2" xfId="26748" xr:uid="{C06479AF-A2F8-4236-9F8C-F69D294845B3}"/>
    <cellStyle name="Vírgula 2 2 3 6 2 4 3" xfId="19126" xr:uid="{6EE3EDA0-F641-4E6A-A8B8-2DD81CE1EE0A}"/>
    <cellStyle name="Vírgula 2 2 3 6 2 5" xfId="1235" xr:uid="{07F6CC3E-CB75-4290-9B41-C8118D960B8F}"/>
    <cellStyle name="Vírgula 2 2 3 6 2 5 2" xfId="8867" xr:uid="{7EF8D1C9-7E4D-48D6-9D78-F4E3EDAEFCDB}"/>
    <cellStyle name="Vírgula 2 2 3 6 2 5 2 2" xfId="24172" xr:uid="{C041D2A8-7566-49A5-B628-5E5B8004A742}"/>
    <cellStyle name="Vírgula 2 2 3 6 2 5 3" xfId="16550" xr:uid="{D016D2FA-462E-4AFE-A0DA-B48AFB970B1A}"/>
    <cellStyle name="Vírgula 2 2 3 6 2 6" xfId="8218" xr:uid="{F19CEE85-1407-4C19-800F-2AEC289D672A}"/>
    <cellStyle name="Vírgula 2 2 3 6 2 6 2" xfId="23523" xr:uid="{977A319E-6F0C-4D69-8FB7-FE4ABD14599C}"/>
    <cellStyle name="Vírgula 2 2 3 6 2 7" xfId="15901" xr:uid="{5CA67842-5AEC-4C77-884C-A79373A3DF46}"/>
    <cellStyle name="Vírgula 2 2 3 6 3" xfId="2199" xr:uid="{654D51F9-528A-4CBF-9BE6-D2B82A96B0F0}"/>
    <cellStyle name="Vírgula 2 2 3 6 3 2" xfId="3167" xr:uid="{EC00BB16-9122-453E-B3A9-5FF256E2A8D6}"/>
    <cellStyle name="Vírgula 2 2 3 6 3 2 2" xfId="10799" xr:uid="{6A7A5478-96CE-46BF-B784-4ECA7179DD5B}"/>
    <cellStyle name="Vírgula 2 2 3 6 3 2 2 2" xfId="26104" xr:uid="{4D81ED4E-9537-4934-98F2-1A8668C662D3}"/>
    <cellStyle name="Vírgula 2 2 3 6 3 2 3" xfId="18482" xr:uid="{56EA79F1-2693-4982-B322-BAC782446BD9}"/>
    <cellStyle name="Vírgula 2 2 3 6 3 3" xfId="4135" xr:uid="{C4A4DF9B-FB82-47A2-8517-F376C87373D6}"/>
    <cellStyle name="Vírgula 2 2 3 6 3 3 2" xfId="11767" xr:uid="{7CE60016-EE6A-41A1-B34B-DFF7B09146DC}"/>
    <cellStyle name="Vírgula 2 2 3 6 3 3 2 2" xfId="27072" xr:uid="{350EEB3E-50CE-4932-866E-21FDB2C619B2}"/>
    <cellStyle name="Vírgula 2 2 3 6 3 3 3" xfId="19450" xr:uid="{531F1697-86FF-43FA-AFC2-F751B171269D}"/>
    <cellStyle name="Vírgula 2 2 3 6 3 4" xfId="9831" xr:uid="{7355A130-9894-4CFE-94D9-7CE7951EA2AC}"/>
    <cellStyle name="Vírgula 2 2 3 6 3 4 2" xfId="25136" xr:uid="{0CCF448D-64E5-4864-8989-AA38F927597C}"/>
    <cellStyle name="Vírgula 2 2 3 6 3 5" xfId="17514" xr:uid="{413D2CE9-94D6-49D3-A433-55CD954D2BF2}"/>
    <cellStyle name="Vírgula 2 2 3 6 4" xfId="1559" xr:uid="{C3485CC1-5EFB-42AF-A1C4-3DE4C6B61FC6}"/>
    <cellStyle name="Vírgula 2 2 3 6 4 2" xfId="6395" xr:uid="{7D8B9614-DAB5-4E90-9A58-13721F054E3C}"/>
    <cellStyle name="Vírgula 2 2 3 6 4 2 2" xfId="14017" xr:uid="{626C4062-0F41-44D5-AA9A-4ACF3AE90074}"/>
    <cellStyle name="Vírgula 2 2 3 6 4 2 2 2" xfId="29322" xr:uid="{DF3DFB9E-B66E-4370-BEF7-35D1D941EE30}"/>
    <cellStyle name="Vírgula 2 2 3 6 4 2 3" xfId="21700" xr:uid="{E37C00C4-F6F7-4A79-A5FE-FE18243C58EA}"/>
    <cellStyle name="Vírgula 2 2 3 6 4 3" xfId="9191" xr:uid="{3D8E7538-0E44-4065-B64C-9A7BE065E336}"/>
    <cellStyle name="Vírgula 2 2 3 6 4 3 2" xfId="24496" xr:uid="{1DC4DC85-4F19-4E53-A503-CBA04CB44216}"/>
    <cellStyle name="Vírgula 2 2 3 6 4 4" xfId="16874" xr:uid="{EDEAC987-A61C-4F9E-949D-78D968BCF20D}"/>
    <cellStyle name="Vírgula 2 2 3 6 5" xfId="2519" xr:uid="{51B6B908-4460-4407-BEFC-49E8CCCBAA9E}"/>
    <cellStyle name="Vírgula 2 2 3 6 5 2" xfId="10151" xr:uid="{CB3C1467-8236-41DB-B47D-DE2895395752}"/>
    <cellStyle name="Vírgula 2 2 3 6 5 2 2" xfId="25456" xr:uid="{0BDBE615-16A0-4344-9C28-3BB2D4790A5C}"/>
    <cellStyle name="Vírgula 2 2 3 6 5 3" xfId="17834" xr:uid="{EF207AFB-AF6D-4FAF-9580-BE3C2FEA7142}"/>
    <cellStyle name="Vírgula 2 2 3 6 6" xfId="3487" xr:uid="{502A2D22-695B-4EE8-A9EB-63F48BBEE108}"/>
    <cellStyle name="Vírgula 2 2 3 6 6 2" xfId="11119" xr:uid="{49238D59-EA60-47B1-9CD6-E0636005AAF4}"/>
    <cellStyle name="Vírgula 2 2 3 6 6 2 2" xfId="26424" xr:uid="{EB58A267-779B-45C0-B976-8F86AEDFF30D}"/>
    <cellStyle name="Vírgula 2 2 3 6 6 3" xfId="18802" xr:uid="{A575CBF8-D9D2-420F-87A4-1363AFC22E0C}"/>
    <cellStyle name="Vírgula 2 2 3 6 7" xfId="911" xr:uid="{D9548DFC-7DAD-4E46-95B6-6D647D926DD0}"/>
    <cellStyle name="Vírgula 2 2 3 6 7 2" xfId="8543" xr:uid="{EA1A951E-9FBA-4753-8DB5-D437DE075B4F}"/>
    <cellStyle name="Vírgula 2 2 3 6 7 2 2" xfId="23848" xr:uid="{AF61E834-CE44-4F5D-B70F-658B4D1F4D5C}"/>
    <cellStyle name="Vírgula 2 2 3 6 7 3" xfId="16226" xr:uid="{0744CBDE-F3ED-47C9-95EB-2A678D03496C}"/>
    <cellStyle name="Vírgula 2 2 3 6 8" xfId="7894" xr:uid="{5B960C52-3772-410A-81A4-9CF44E602DFE}"/>
    <cellStyle name="Vírgula 2 2 3 6 8 2" xfId="23199" xr:uid="{1F551EB1-1EC3-4D57-B5C6-3CF96D026E59}"/>
    <cellStyle name="Vírgula 2 2 3 6 9" xfId="15577" xr:uid="{E4853DDC-26E7-4D6F-A15A-54E1D6E866AA}"/>
    <cellStyle name="Vírgula 2 2 3 7" xfId="422" xr:uid="{9EF16E53-7832-4DA8-A6F9-22828F1B9031}"/>
    <cellStyle name="Vírgula 2 2 3 7 2" xfId="746" xr:uid="{391FE5C2-C919-47F0-BDFD-A8BAC49D24EF}"/>
    <cellStyle name="Vírgula 2 2 3 7 2 2" xfId="2039" xr:uid="{4FC98525-0C89-40D7-B42C-20E63194BE43}"/>
    <cellStyle name="Vírgula 2 2 3 7 2 2 2" xfId="7342" xr:uid="{8C1F1D2C-A0CC-4EE8-BD3B-752FF7DB6092}"/>
    <cellStyle name="Vírgula 2 2 3 7 2 2 2 2" xfId="14964" xr:uid="{4E70A147-326E-47FA-8C69-62741D59BD05}"/>
    <cellStyle name="Vírgula 2 2 3 7 2 2 2 2 2" xfId="30269" xr:uid="{5109D8E7-8258-4058-9E43-28965A664686}"/>
    <cellStyle name="Vírgula 2 2 3 7 2 2 2 3" xfId="22647" xr:uid="{80F0DA92-949C-4D56-8F40-187120026B52}"/>
    <cellStyle name="Vírgula 2 2 3 7 2 2 3" xfId="5970" xr:uid="{E1FB0F40-DD7C-4B41-AC0F-7934F613666A}"/>
    <cellStyle name="Vírgula 2 2 3 7 2 2 3 2" xfId="13592" xr:uid="{726B0817-8220-4134-B495-0EBA9D6E7001}"/>
    <cellStyle name="Vírgula 2 2 3 7 2 2 3 2 2" xfId="28897" xr:uid="{CBBACB6B-9621-49F1-B65C-86F9AC2B2C37}"/>
    <cellStyle name="Vírgula 2 2 3 7 2 2 3 3" xfId="21275" xr:uid="{B3B25EFB-6981-4E0D-B197-84C748BF5499}"/>
    <cellStyle name="Vírgula 2 2 3 7 2 2 4" xfId="9671" xr:uid="{536F2BB6-4CE8-4C95-B4D1-EE705984F69B}"/>
    <cellStyle name="Vírgula 2 2 3 7 2 2 4 2" xfId="24976" xr:uid="{043FED8B-7E0D-4B0E-A10A-2C71EC4D2ABF}"/>
    <cellStyle name="Vírgula 2 2 3 7 2 2 5" xfId="17354" xr:uid="{08A2A67A-018A-4C5E-9D1D-D12A61B6A360}"/>
    <cellStyle name="Vírgula 2 2 3 7 2 3" xfId="3003" xr:uid="{082237F2-85DC-4E27-B6D0-9CE3699716DB}"/>
    <cellStyle name="Vírgula 2 2 3 7 2 3 2" xfId="6738" xr:uid="{A00541CA-BC44-41FA-9E1E-F1178AA77AFB}"/>
    <cellStyle name="Vírgula 2 2 3 7 2 3 2 2" xfId="14360" xr:uid="{3F1B9592-8E2E-4D5E-B86E-8EA2180731BC}"/>
    <cellStyle name="Vírgula 2 2 3 7 2 3 2 2 2" xfId="29665" xr:uid="{18C3A90F-0C28-4C0B-A8C9-62DA9771D1ED}"/>
    <cellStyle name="Vírgula 2 2 3 7 2 3 2 3" xfId="22043" xr:uid="{D0BD0EE5-3E32-4A3F-8CD0-A6A32036D944}"/>
    <cellStyle name="Vírgula 2 2 3 7 2 3 3" xfId="10635" xr:uid="{A7D8BED5-FD64-434B-8881-16EACCEB1BAA}"/>
    <cellStyle name="Vírgula 2 2 3 7 2 3 3 2" xfId="25940" xr:uid="{5D88025B-82A8-4650-A055-1A50F12D5DFF}"/>
    <cellStyle name="Vírgula 2 2 3 7 2 3 4" xfId="18318" xr:uid="{B90DA08D-E52D-4F9F-BAA7-7F600D4FB503}"/>
    <cellStyle name="Vírgula 2 2 3 7 2 4" xfId="3971" xr:uid="{BF1E7548-8900-4F3E-8B93-68938B8C093F}"/>
    <cellStyle name="Vírgula 2 2 3 7 2 4 2" xfId="11603" xr:uid="{007B5BE3-3596-4EDB-A81E-098EFB309BD5}"/>
    <cellStyle name="Vírgula 2 2 3 7 2 4 2 2" xfId="26908" xr:uid="{3DEC7B8A-5EEE-4B0E-8D93-C9CD6CEC94A0}"/>
    <cellStyle name="Vírgula 2 2 3 7 2 4 3" xfId="19286" xr:uid="{FFA2EF0E-22D6-4B3B-8619-14F81B12A6E4}"/>
    <cellStyle name="Vírgula 2 2 3 7 2 5" xfId="1395" xr:uid="{9E5E2D2E-9774-46A7-8AA1-BBB9D389B0E1}"/>
    <cellStyle name="Vírgula 2 2 3 7 2 5 2" xfId="9027" xr:uid="{C4046BD1-50C5-4D48-A551-0E8D496BDCB4}"/>
    <cellStyle name="Vírgula 2 2 3 7 2 5 2 2" xfId="24332" xr:uid="{7FE32C6B-9757-4103-AABF-B561B202B889}"/>
    <cellStyle name="Vírgula 2 2 3 7 2 5 3" xfId="16710" xr:uid="{C17F14F1-3999-4396-8D9B-B3A1283A9764}"/>
    <cellStyle name="Vírgula 2 2 3 7 2 6" xfId="8378" xr:uid="{B1843D6F-E51C-4109-B5D1-76504012E2B4}"/>
    <cellStyle name="Vírgula 2 2 3 7 2 6 2" xfId="23683" xr:uid="{EA3049F6-5EF4-4749-9385-9E31D28F5C68}"/>
    <cellStyle name="Vírgula 2 2 3 7 2 7" xfId="16061" xr:uid="{4FC05FB6-F809-4262-8224-F326E1C26300}"/>
    <cellStyle name="Vírgula 2 2 3 7 3" xfId="2359" xr:uid="{C7D484B9-6FA5-4837-921F-DE804133219B}"/>
    <cellStyle name="Vírgula 2 2 3 7 3 2" xfId="3327" xr:uid="{76D29FD4-FF36-4032-98DC-5A3AA20FEB9A}"/>
    <cellStyle name="Vírgula 2 2 3 7 3 2 2" xfId="10959" xr:uid="{75877085-4E71-41AA-B0C7-6B411BDACD88}"/>
    <cellStyle name="Vírgula 2 2 3 7 3 2 2 2" xfId="26264" xr:uid="{E37F2721-DE57-4B43-AC85-4B738997F835}"/>
    <cellStyle name="Vírgula 2 2 3 7 3 2 3" xfId="18642" xr:uid="{E32401C2-A821-41A1-9136-4C21FA587DF2}"/>
    <cellStyle name="Vírgula 2 2 3 7 3 3" xfId="4295" xr:uid="{7C0117D4-3579-4319-85A0-3BE66FFE69EE}"/>
    <cellStyle name="Vírgula 2 2 3 7 3 3 2" xfId="11927" xr:uid="{25CF3BDD-01E8-42BE-8A54-803704893064}"/>
    <cellStyle name="Vírgula 2 2 3 7 3 3 2 2" xfId="27232" xr:uid="{709E99E6-F1A5-44B6-89D3-71D68FEA842A}"/>
    <cellStyle name="Vírgula 2 2 3 7 3 3 3" xfId="19610" xr:uid="{933612C5-2F03-4D97-854E-2B7B46A8E121}"/>
    <cellStyle name="Vírgula 2 2 3 7 3 4" xfId="9991" xr:uid="{E93BCBC1-A0E5-43B7-A1FA-269C95BB4555}"/>
    <cellStyle name="Vírgula 2 2 3 7 3 4 2" xfId="25296" xr:uid="{F1EB6A17-3F2C-4A45-A5AE-92DB1BEFD263}"/>
    <cellStyle name="Vírgula 2 2 3 7 3 5" xfId="17674" xr:uid="{1C148215-33D9-4193-A14F-5C9400AAC94E}"/>
    <cellStyle name="Vírgula 2 2 3 7 4" xfId="1719" xr:uid="{CEB0FB56-BEFA-4CD3-8155-E4F3BBE1826F}"/>
    <cellStyle name="Vírgula 2 2 3 7 4 2" xfId="6368" xr:uid="{0CA5AF98-B379-4612-A636-EAF8E79AD1AB}"/>
    <cellStyle name="Vírgula 2 2 3 7 4 2 2" xfId="13990" xr:uid="{C8DA9240-4298-4D82-AB98-5537E1B94451}"/>
    <cellStyle name="Vírgula 2 2 3 7 4 2 2 2" xfId="29295" xr:uid="{28FC3A43-BA34-4953-9CD2-8FCD2B00C327}"/>
    <cellStyle name="Vírgula 2 2 3 7 4 2 3" xfId="21673" xr:uid="{E7B2D875-3FD2-452B-B89F-6A690168C48F}"/>
    <cellStyle name="Vírgula 2 2 3 7 4 3" xfId="9351" xr:uid="{DC099FCC-A95C-4DF7-A0C4-12B7B28AC6C4}"/>
    <cellStyle name="Vírgula 2 2 3 7 4 3 2" xfId="24656" xr:uid="{992A576E-8A0F-4CD5-8670-8954E31E8844}"/>
    <cellStyle name="Vírgula 2 2 3 7 4 4" xfId="17034" xr:uid="{FEF55858-22F5-4563-90F4-E2161B6855FD}"/>
    <cellStyle name="Vírgula 2 2 3 7 5" xfId="2679" xr:uid="{BD49D333-5D91-4BDF-8871-190EF6D2527D}"/>
    <cellStyle name="Vírgula 2 2 3 7 5 2" xfId="10311" xr:uid="{3124D1CD-13C0-4A66-B56A-4C5909299166}"/>
    <cellStyle name="Vírgula 2 2 3 7 5 2 2" xfId="25616" xr:uid="{7DC969C9-6B8C-419A-A6A2-F82FDF80CC32}"/>
    <cellStyle name="Vírgula 2 2 3 7 5 3" xfId="17994" xr:uid="{F5AEDB42-3C72-46E8-A71B-81E1EA00B571}"/>
    <cellStyle name="Vírgula 2 2 3 7 6" xfId="3647" xr:uid="{9230FFF4-6181-4460-99BF-820121558F13}"/>
    <cellStyle name="Vírgula 2 2 3 7 6 2" xfId="11279" xr:uid="{7A1AF8F7-D582-4AA0-9D87-1E6F97090D92}"/>
    <cellStyle name="Vírgula 2 2 3 7 6 2 2" xfId="26584" xr:uid="{EA014A5D-F482-4077-86CB-39D1A039380E}"/>
    <cellStyle name="Vírgula 2 2 3 7 6 3" xfId="18962" xr:uid="{D65EDCC4-7562-427C-8526-27C4256E75FC}"/>
    <cellStyle name="Vírgula 2 2 3 7 7" xfId="1071" xr:uid="{DBD6E18E-AD43-40D7-8723-CC00EA13DA38}"/>
    <cellStyle name="Vírgula 2 2 3 7 7 2" xfId="8703" xr:uid="{F0E68059-8B08-4D41-A66D-5F7EB7F82115}"/>
    <cellStyle name="Vírgula 2 2 3 7 7 2 2" xfId="24008" xr:uid="{4C50E27F-9522-4EFA-92B9-79CAE2F1C579}"/>
    <cellStyle name="Vírgula 2 2 3 7 7 3" xfId="16386" xr:uid="{BC55B041-28CB-43D0-BB54-A5EBB53F8F47}"/>
    <cellStyle name="Vírgula 2 2 3 7 8" xfId="8054" xr:uid="{86146CC9-8F05-4D5A-B914-E6AB8E07528C}"/>
    <cellStyle name="Vírgula 2 2 3 7 8 2" xfId="23359" xr:uid="{30DD3F07-8476-4C70-818E-74888CC9341A}"/>
    <cellStyle name="Vírgula 2 2 3 7 9" xfId="15737" xr:uid="{2E7166F2-D567-4C1F-8B27-185BA2C0876C}"/>
    <cellStyle name="Vírgula 2 2 3 8" xfId="222" xr:uid="{095A24D3-7B4F-4237-9B09-C6EF30A3A6E3}"/>
    <cellStyle name="Vírgula 2 2 3 8 2" xfId="546" xr:uid="{7A342047-DC0C-42F8-906D-BA1BDAACF166}"/>
    <cellStyle name="Vírgula 2 2 3 8 2 2" xfId="1839" xr:uid="{9F0E6C85-1CFA-4E9A-89EF-60F14AFC7681}"/>
    <cellStyle name="Vírgula 2 2 3 8 2 2 2" xfId="7505" xr:uid="{07223104-B33F-479F-B6DF-F3F077B84CBB}"/>
    <cellStyle name="Vírgula 2 2 3 8 2 2 2 2" xfId="15127" xr:uid="{3014563C-2FD5-4928-8944-B3A6C0DC8B7A}"/>
    <cellStyle name="Vírgula 2 2 3 8 2 2 2 2 2" xfId="30432" xr:uid="{B634A4B2-1725-4EEB-A768-32C6B9865BC7}"/>
    <cellStyle name="Vírgula 2 2 3 8 2 2 2 3" xfId="22810" xr:uid="{810ADBDE-413A-4A30-83C1-C46CC768A88A}"/>
    <cellStyle name="Vírgula 2 2 3 8 2 2 3" xfId="6133" xr:uid="{D6192A49-C264-4A4A-88C1-B9C253EFA3C4}"/>
    <cellStyle name="Vírgula 2 2 3 8 2 2 3 2" xfId="13755" xr:uid="{7174174A-900E-461F-B4FA-FB534DF403CD}"/>
    <cellStyle name="Vírgula 2 2 3 8 2 2 3 2 2" xfId="29060" xr:uid="{1C9AA713-567B-415C-95AA-0A9204B51464}"/>
    <cellStyle name="Vírgula 2 2 3 8 2 2 3 3" xfId="21438" xr:uid="{BB81E79F-66A8-4E28-A801-3B176F803B5A}"/>
    <cellStyle name="Vírgula 2 2 3 8 2 2 4" xfId="9471" xr:uid="{3803667E-1EFB-432F-B08C-FEC350F3B243}"/>
    <cellStyle name="Vírgula 2 2 3 8 2 2 4 2" xfId="24776" xr:uid="{BC7995DC-5F06-44B3-AEE7-FB54AAF8E076}"/>
    <cellStyle name="Vírgula 2 2 3 8 2 2 5" xfId="17154" xr:uid="{97E791F4-C1AE-4C58-807B-5CBFADF750FF}"/>
    <cellStyle name="Vírgula 2 2 3 8 2 3" xfId="2803" xr:uid="{1291765F-B79C-4CDA-89A3-7962E10AD4BF}"/>
    <cellStyle name="Vírgula 2 2 3 8 2 3 2" xfId="6901" xr:uid="{BB240EF7-E59C-4107-97D3-2EEBFE67CD2D}"/>
    <cellStyle name="Vírgula 2 2 3 8 2 3 2 2" xfId="14523" xr:uid="{CE19CBA7-3466-4CB6-B2B1-F116A7725DBB}"/>
    <cellStyle name="Vírgula 2 2 3 8 2 3 2 2 2" xfId="29828" xr:uid="{FE59E047-9A6F-403A-901E-6ABAE832D38B}"/>
    <cellStyle name="Vírgula 2 2 3 8 2 3 2 3" xfId="22206" xr:uid="{9D703E87-CDD6-4754-BCBB-721ADDA01C42}"/>
    <cellStyle name="Vírgula 2 2 3 8 2 3 3" xfId="10435" xr:uid="{6B0E25D6-549C-4BEE-B85F-0906BDA3D441}"/>
    <cellStyle name="Vírgula 2 2 3 8 2 3 3 2" xfId="25740" xr:uid="{DC464A55-A70B-4408-BCB1-9C8067D58BED}"/>
    <cellStyle name="Vírgula 2 2 3 8 2 3 4" xfId="18118" xr:uid="{FB4F3118-8899-4ABC-A896-F718D84A18C3}"/>
    <cellStyle name="Vírgula 2 2 3 8 2 4" xfId="3771" xr:uid="{CF0DF9F7-BD57-407B-B6DC-66A7231A8782}"/>
    <cellStyle name="Vírgula 2 2 3 8 2 4 2" xfId="11403" xr:uid="{59FA3B19-38E8-4E86-B624-4AC53A6A12B5}"/>
    <cellStyle name="Vírgula 2 2 3 8 2 4 2 2" xfId="26708" xr:uid="{E4E5984A-AEC0-4EA8-BC3E-117CB83B37B2}"/>
    <cellStyle name="Vírgula 2 2 3 8 2 4 3" xfId="19086" xr:uid="{CF2B4955-D1E5-4388-B93C-1F60387B0965}"/>
    <cellStyle name="Vírgula 2 2 3 8 2 5" xfId="1195" xr:uid="{E4F7FD34-6411-400F-9171-78A7754E965D}"/>
    <cellStyle name="Vírgula 2 2 3 8 2 5 2" xfId="8827" xr:uid="{DDD595E4-76E4-4DCD-A3E8-135FD7455BD8}"/>
    <cellStyle name="Vírgula 2 2 3 8 2 5 2 2" xfId="24132" xr:uid="{21DF7D68-2D93-4DB2-9F17-D1719A749018}"/>
    <cellStyle name="Vírgula 2 2 3 8 2 5 3" xfId="16510" xr:uid="{DEA779B2-2E86-4633-905D-0511513575B0}"/>
    <cellStyle name="Vírgula 2 2 3 8 2 6" xfId="8178" xr:uid="{261D3489-6FA4-4F1C-8043-3DBC0511302F}"/>
    <cellStyle name="Vírgula 2 2 3 8 2 6 2" xfId="23483" xr:uid="{8656E9FD-CE9E-4A87-A3B2-97661A9401D6}"/>
    <cellStyle name="Vírgula 2 2 3 8 2 7" xfId="15861" xr:uid="{303C65EA-E4E5-4433-8EF5-CB828B19B698}"/>
    <cellStyle name="Vírgula 2 2 3 8 3" xfId="2159" xr:uid="{9BB4D81F-621F-497D-AC09-C91EF126B29B}"/>
    <cellStyle name="Vírgula 2 2 3 8 3 2" xfId="3127" xr:uid="{CB6C8DD1-2F56-4B6C-AA89-41651F68B9DB}"/>
    <cellStyle name="Vírgula 2 2 3 8 3 2 2" xfId="10759" xr:uid="{0FB742C4-7957-4443-9BC6-E98BADA82E55}"/>
    <cellStyle name="Vírgula 2 2 3 8 3 2 2 2" xfId="26064" xr:uid="{50D1143D-1A50-4D74-8FA0-D8F6BFCC4B71}"/>
    <cellStyle name="Vírgula 2 2 3 8 3 2 3" xfId="18442" xr:uid="{D1CB6C7B-0BAF-4346-89F3-5B1C963A3C64}"/>
    <cellStyle name="Vírgula 2 2 3 8 3 3" xfId="4095" xr:uid="{3CD241D4-17CA-4824-A0AD-ED2AF88B1CA6}"/>
    <cellStyle name="Vírgula 2 2 3 8 3 3 2" xfId="11727" xr:uid="{44CBC9BC-BEBD-4426-81EC-F43C24053C09}"/>
    <cellStyle name="Vírgula 2 2 3 8 3 3 2 2" xfId="27032" xr:uid="{32187B05-681C-4FC4-928F-7386D77A0E79}"/>
    <cellStyle name="Vírgula 2 2 3 8 3 3 3" xfId="19410" xr:uid="{A79D8ABA-4596-46B5-8560-BE997CAEB702}"/>
    <cellStyle name="Vírgula 2 2 3 8 3 4" xfId="9791" xr:uid="{58FA5624-109C-43B5-A85E-3A007ED8DC8D}"/>
    <cellStyle name="Vírgula 2 2 3 8 3 4 2" xfId="25096" xr:uid="{C908B4CD-E5F1-4A08-8377-48FEC2F2E408}"/>
    <cellStyle name="Vírgula 2 2 3 8 3 5" xfId="17474" xr:uid="{671B5122-6DEC-4442-AB03-F46A90C90CA2}"/>
    <cellStyle name="Vírgula 2 2 3 8 4" xfId="1519" xr:uid="{2A1C156B-6098-4BB5-9343-184F791C4C88}"/>
    <cellStyle name="Vírgula 2 2 3 8 4 2" xfId="6531" xr:uid="{B8C04EB4-D1C1-41A7-B89E-9C417EF4E441}"/>
    <cellStyle name="Vírgula 2 2 3 8 4 2 2" xfId="14153" xr:uid="{32510EEB-AA4B-4F33-87C7-6744CEED4365}"/>
    <cellStyle name="Vírgula 2 2 3 8 4 2 2 2" xfId="29458" xr:uid="{8E1176B7-9CD3-40EF-A450-FA9134C90BCA}"/>
    <cellStyle name="Vírgula 2 2 3 8 4 2 3" xfId="21836" xr:uid="{F163FAD7-12D8-4C5D-BDFC-EAF96CD443AE}"/>
    <cellStyle name="Vírgula 2 2 3 8 4 3" xfId="9151" xr:uid="{C45AF485-C970-4FDB-8A94-8DAF3FAD9819}"/>
    <cellStyle name="Vírgula 2 2 3 8 4 3 2" xfId="24456" xr:uid="{A091A099-D525-49F2-87A9-BA6320333BFE}"/>
    <cellStyle name="Vírgula 2 2 3 8 4 4" xfId="16834" xr:uid="{C38FB9AA-7F09-4DC1-B1D2-64B7A7FAC4A2}"/>
    <cellStyle name="Vírgula 2 2 3 8 5" xfId="2479" xr:uid="{5991B84C-8362-403A-B544-FBD31A9EDA6D}"/>
    <cellStyle name="Vírgula 2 2 3 8 5 2" xfId="10111" xr:uid="{0050566A-6766-44ED-98AC-0C8A07FF2553}"/>
    <cellStyle name="Vírgula 2 2 3 8 5 2 2" xfId="25416" xr:uid="{81CEB8D8-275D-4A5E-83FA-BCAB4838D121}"/>
    <cellStyle name="Vírgula 2 2 3 8 5 3" xfId="17794" xr:uid="{93E994EB-49E2-4C36-BE9E-CFC3691F05ED}"/>
    <cellStyle name="Vírgula 2 2 3 8 6" xfId="3447" xr:uid="{3BFAB5BE-3EE6-4DBD-BDF8-B0FDBC442BC0}"/>
    <cellStyle name="Vírgula 2 2 3 8 6 2" xfId="11079" xr:uid="{9629B182-E3D8-4A93-8A14-B5864E4D13B3}"/>
    <cellStyle name="Vírgula 2 2 3 8 6 2 2" xfId="26384" xr:uid="{410A958B-D1C3-4253-BE5B-2415224A0D1C}"/>
    <cellStyle name="Vírgula 2 2 3 8 6 3" xfId="18762" xr:uid="{549498E7-5465-4ADA-BA69-47C3396AE94F}"/>
    <cellStyle name="Vírgula 2 2 3 8 7" xfId="871" xr:uid="{B56E9C62-8BDE-4B46-9460-1ECC9609A513}"/>
    <cellStyle name="Vírgula 2 2 3 8 7 2" xfId="8503" xr:uid="{BFEE58FB-0E1F-4278-910E-C4BF25CB987F}"/>
    <cellStyle name="Vírgula 2 2 3 8 7 2 2" xfId="23808" xr:uid="{C7F5E5E0-9BD1-43A9-A2EE-1A2E7259F7CE}"/>
    <cellStyle name="Vírgula 2 2 3 8 7 3" xfId="16186" xr:uid="{DE0AFAC8-4812-4C67-961F-DD2ACFDC830E}"/>
    <cellStyle name="Vírgula 2 2 3 8 8" xfId="7854" xr:uid="{7BD2F0F3-21E2-4ABB-BA91-EDA45599519E}"/>
    <cellStyle name="Vírgula 2 2 3 8 8 2" xfId="23159" xr:uid="{08D7AC50-1440-41E8-A861-1F5BDFF26934}"/>
    <cellStyle name="Vírgula 2 2 3 8 9" xfId="15537" xr:uid="{A2F8AC28-B844-441B-A578-FC4EE803B359}"/>
    <cellStyle name="Vírgula 2 2 3 9" xfId="484" xr:uid="{DF0B9A73-C03C-4FF6-802A-AA072C61FFB3}"/>
    <cellStyle name="Vírgula 2 2 3 9 2" xfId="808" xr:uid="{80A417CC-EC51-46C5-ADD3-7E2EC37ECDC8}"/>
    <cellStyle name="Vírgula 2 2 3 9 2 2" xfId="2099" xr:uid="{D60E022D-E78C-46A0-9535-3F338445FC43}"/>
    <cellStyle name="Vírgula 2 2 3 9 2 2 2" xfId="7535" xr:uid="{D81A8CB8-C7C9-485A-8B4A-D6BE322C33D6}"/>
    <cellStyle name="Vírgula 2 2 3 9 2 2 2 2" xfId="15157" xr:uid="{F41D2047-7752-4F77-BC23-541A1B665571}"/>
    <cellStyle name="Vírgula 2 2 3 9 2 2 2 2 2" xfId="30462" xr:uid="{AF095EC3-E036-479E-9709-7247D05E256F}"/>
    <cellStyle name="Vírgula 2 2 3 9 2 2 2 3" xfId="22840" xr:uid="{F46234B2-7698-4EBC-B2A7-6552938B61BB}"/>
    <cellStyle name="Vírgula 2 2 3 9 2 2 3" xfId="6163" xr:uid="{B90641AB-1154-4D4A-A3F8-66D6A4707518}"/>
    <cellStyle name="Vírgula 2 2 3 9 2 2 3 2" xfId="13785" xr:uid="{C43A21D8-72A8-4285-AEE2-1C9900E20EE1}"/>
    <cellStyle name="Vírgula 2 2 3 9 2 2 3 2 2" xfId="29090" xr:uid="{7667605D-AEEC-47D4-88D7-0B385E8EFEBD}"/>
    <cellStyle name="Vírgula 2 2 3 9 2 2 3 3" xfId="21468" xr:uid="{73D87AB7-2EA3-4B15-B0E0-EA263167FF30}"/>
    <cellStyle name="Vírgula 2 2 3 9 2 2 4" xfId="9731" xr:uid="{F05C0F0D-2B6B-4D88-B476-475E58BBC751}"/>
    <cellStyle name="Vírgula 2 2 3 9 2 2 4 2" xfId="25036" xr:uid="{0BFDCB37-C385-4EB5-A637-E7A2C84D7A10}"/>
    <cellStyle name="Vírgula 2 2 3 9 2 2 5" xfId="17414" xr:uid="{8695B30F-FE7B-4D3C-A313-A38C057D18BC}"/>
    <cellStyle name="Vírgula 2 2 3 9 2 3" xfId="3065" xr:uid="{4245D032-0B3B-454E-B16D-FE594D4AC56E}"/>
    <cellStyle name="Vírgula 2 2 3 9 2 3 2" xfId="6931" xr:uid="{AC2C67D9-C98B-462F-9707-FB796C4F555B}"/>
    <cellStyle name="Vírgula 2 2 3 9 2 3 2 2" xfId="14553" xr:uid="{1061AA15-1CB3-4902-8167-9704931D411F}"/>
    <cellStyle name="Vírgula 2 2 3 9 2 3 2 2 2" xfId="29858" xr:uid="{407768B4-6345-400A-9C07-3A8A676ADC7B}"/>
    <cellStyle name="Vírgula 2 2 3 9 2 3 2 3" xfId="22236" xr:uid="{A8FF5B35-4324-495A-8201-CFFFB14A7210}"/>
    <cellStyle name="Vírgula 2 2 3 9 2 3 3" xfId="10697" xr:uid="{47388C48-B114-4CA9-8C91-21E72D5D6542}"/>
    <cellStyle name="Vírgula 2 2 3 9 2 3 3 2" xfId="26002" xr:uid="{4EBB24D5-1C91-40D5-BC91-6E65A36F45F7}"/>
    <cellStyle name="Vírgula 2 2 3 9 2 3 4" xfId="18380" xr:uid="{1288907D-7C84-44CF-B04E-C45C23449C75}"/>
    <cellStyle name="Vírgula 2 2 3 9 2 4" xfId="4033" xr:uid="{EBD1B9D2-08E2-44BE-81C6-20242FEC4FE3}"/>
    <cellStyle name="Vírgula 2 2 3 9 2 4 2" xfId="11665" xr:uid="{ED431873-F9CB-4976-BF00-B60176FCDAF7}"/>
    <cellStyle name="Vírgula 2 2 3 9 2 4 2 2" xfId="26970" xr:uid="{BF14D36E-62A4-4B1D-87C7-10A6F6080C48}"/>
    <cellStyle name="Vírgula 2 2 3 9 2 4 3" xfId="19348" xr:uid="{B56AE2E2-EE9C-4123-8535-62D4B440E54F}"/>
    <cellStyle name="Vírgula 2 2 3 9 2 5" xfId="1457" xr:uid="{817E55CD-6406-4822-9EB5-E6DC54A323BC}"/>
    <cellStyle name="Vírgula 2 2 3 9 2 5 2" xfId="9089" xr:uid="{3174AA51-B271-4D1A-BD48-C8B092F56B34}"/>
    <cellStyle name="Vírgula 2 2 3 9 2 5 2 2" xfId="24394" xr:uid="{F23ADF7D-75AB-4701-911E-312EDCF57483}"/>
    <cellStyle name="Vírgula 2 2 3 9 2 5 3" xfId="16772" xr:uid="{37A75413-3B67-4D6F-A6EF-0068E4668A8B}"/>
    <cellStyle name="Vírgula 2 2 3 9 2 6" xfId="8440" xr:uid="{1A4C5D4C-940F-42A6-8001-E786BAA81BC0}"/>
    <cellStyle name="Vírgula 2 2 3 9 2 6 2" xfId="23745" xr:uid="{33404F84-9A50-41F1-96EE-51B8BF880999}"/>
    <cellStyle name="Vírgula 2 2 3 9 2 7" xfId="16123" xr:uid="{BCA0FFAF-7EC5-4104-A79C-DB051040411C}"/>
    <cellStyle name="Vírgula 2 2 3 9 3" xfId="2419" xr:uid="{C270E72E-2449-4A6F-902A-5F7DFB84C999}"/>
    <cellStyle name="Vírgula 2 2 3 9 3 2" xfId="3387" xr:uid="{8D82AE0A-F44B-409A-8441-917ECD250A8D}"/>
    <cellStyle name="Vírgula 2 2 3 9 3 2 2" xfId="11019" xr:uid="{04E9F2F9-C0DB-4FB0-A907-9BB81C951AAD}"/>
    <cellStyle name="Vírgula 2 2 3 9 3 2 2 2" xfId="26324" xr:uid="{53B4D5EC-B38E-47F7-A523-4A2F536DDC87}"/>
    <cellStyle name="Vírgula 2 2 3 9 3 2 3" xfId="18702" xr:uid="{F80B8BFA-84A4-4834-89E4-4B72BC6AD089}"/>
    <cellStyle name="Vírgula 2 2 3 9 3 3" xfId="4355" xr:uid="{40574E7D-4A40-4DDC-9A96-61284588FC33}"/>
    <cellStyle name="Vírgula 2 2 3 9 3 3 2" xfId="11987" xr:uid="{8CB5BBCD-34FB-4A34-BE88-3A06CF3C4E21}"/>
    <cellStyle name="Vírgula 2 2 3 9 3 3 2 2" xfId="27292" xr:uid="{E13A28E3-2659-45F2-9CD9-DB45138DBDAD}"/>
    <cellStyle name="Vírgula 2 2 3 9 3 3 3" xfId="19670" xr:uid="{14C88198-EBE6-4745-A650-04E6B4437A2E}"/>
    <cellStyle name="Vírgula 2 2 3 9 3 4" xfId="10051" xr:uid="{CE2EFBC9-3650-446F-81F2-B77CF2B87E14}"/>
    <cellStyle name="Vírgula 2 2 3 9 3 4 2" xfId="25356" xr:uid="{2EBDA2FC-73A9-46D4-8834-6FA54ED7C358}"/>
    <cellStyle name="Vírgula 2 2 3 9 3 5" xfId="17734" xr:uid="{F3022D6F-83E8-4982-822D-D743BBAF24CE}"/>
    <cellStyle name="Vírgula 2 2 3 9 4" xfId="1779" xr:uid="{06BB6678-A0B4-40BF-AB07-FF3581C34A19}"/>
    <cellStyle name="Vírgula 2 2 3 9 4 2" xfId="6561" xr:uid="{3E7B9EB1-C350-4E85-85B0-FEA7CA3D3F44}"/>
    <cellStyle name="Vírgula 2 2 3 9 4 2 2" xfId="14183" xr:uid="{31ED7114-F2F9-45A6-83C4-7C79FD8DC6BE}"/>
    <cellStyle name="Vírgula 2 2 3 9 4 2 2 2" xfId="29488" xr:uid="{74A52D15-0213-47C0-89DE-B38859B83E79}"/>
    <cellStyle name="Vírgula 2 2 3 9 4 2 3" xfId="21866" xr:uid="{9CDEEE79-7B9C-4119-9C52-0B86CAE4784E}"/>
    <cellStyle name="Vírgula 2 2 3 9 4 3" xfId="9411" xr:uid="{57483647-069C-4D93-8412-84D776E13133}"/>
    <cellStyle name="Vírgula 2 2 3 9 4 3 2" xfId="24716" xr:uid="{78FD6762-1A90-4F54-A3BC-C3ECB8BAA74D}"/>
    <cellStyle name="Vírgula 2 2 3 9 4 4" xfId="17094" xr:uid="{F88A3066-72AF-4AAD-9840-FF27E3EC8755}"/>
    <cellStyle name="Vírgula 2 2 3 9 5" xfId="2741" xr:uid="{F7804015-4F29-4C91-87CA-B76BCFD8D8E6}"/>
    <cellStyle name="Vírgula 2 2 3 9 5 2" xfId="10373" xr:uid="{794B2E0C-BC40-44D3-BACE-D61771272340}"/>
    <cellStyle name="Vírgula 2 2 3 9 5 2 2" xfId="25678" xr:uid="{1AA01DDD-E2E1-486A-B62B-D27CEA348C9E}"/>
    <cellStyle name="Vírgula 2 2 3 9 5 3" xfId="18056" xr:uid="{78FD1FC3-0C04-4C5B-AFD4-A4316AE47498}"/>
    <cellStyle name="Vírgula 2 2 3 9 6" xfId="3709" xr:uid="{8F619484-3C36-42A4-9BFA-89BF24E8BD75}"/>
    <cellStyle name="Vírgula 2 2 3 9 6 2" xfId="11341" xr:uid="{E4BBBB33-9171-422D-B5A5-36AEE7DC11A0}"/>
    <cellStyle name="Vírgula 2 2 3 9 6 2 2" xfId="26646" xr:uid="{6C57F99F-94CD-45F8-A371-DD0DB5175F60}"/>
    <cellStyle name="Vírgula 2 2 3 9 6 3" xfId="19024" xr:uid="{72CD2EDE-0E4E-4FD2-A511-EDFFB2F751D3}"/>
    <cellStyle name="Vírgula 2 2 3 9 7" xfId="1133" xr:uid="{56CCCC5E-D610-409B-BC05-15D1150FFA19}"/>
    <cellStyle name="Vírgula 2 2 3 9 7 2" xfId="8765" xr:uid="{881E4B59-AD22-47C2-8A26-0F04ADF0D5B6}"/>
    <cellStyle name="Vírgula 2 2 3 9 7 2 2" xfId="24070" xr:uid="{465EEBB6-4EE4-4924-881A-7A562B0697B2}"/>
    <cellStyle name="Vírgula 2 2 3 9 7 3" xfId="16448" xr:uid="{9D712F2D-24F9-484B-86AE-42AE3F8E9C61}"/>
    <cellStyle name="Vírgula 2 2 3 9 8" xfId="8116" xr:uid="{6BD5FEE3-FE07-438B-AD88-026770D8B225}"/>
    <cellStyle name="Vírgula 2 2 3 9 8 2" xfId="23421" xr:uid="{8C0306B8-E46C-4BA5-9221-1DCA802FFF2D}"/>
    <cellStyle name="Vírgula 2 2 3 9 9" xfId="15799" xr:uid="{C42E06BD-CAC3-4715-98E7-70FE0BCEF997}"/>
    <cellStyle name="Vírgula 2 2 4" xfId="232" xr:uid="{7E3C36CE-CCAC-4299-9774-C61144958ACA}"/>
    <cellStyle name="Vírgula 2 2 4 10" xfId="2489" xr:uid="{38EB8EC4-263D-4321-A0E5-4850EB4ABBE5}"/>
    <cellStyle name="Vírgula 2 2 4 10 2" xfId="5059" xr:uid="{9ED13F50-6350-4780-A25A-AC2183CEC12F}"/>
    <cellStyle name="Vírgula 2 2 4 10 2 2" xfId="7234" xr:uid="{5BE87B84-529F-42D2-A0DB-84B42369CBD4}"/>
    <cellStyle name="Vírgula 2 2 4 10 2 2 2" xfId="14856" xr:uid="{2E08ECAE-8401-4303-A60E-112CAF89B20C}"/>
    <cellStyle name="Vírgula 2 2 4 10 2 2 2 2" xfId="30161" xr:uid="{48430770-9828-4CC5-B2C8-7ED2AB5E031B}"/>
    <cellStyle name="Vírgula 2 2 4 10 2 2 3" xfId="22539" xr:uid="{E52D5FEB-412F-4620-8E11-14D039C0D60F}"/>
    <cellStyle name="Vírgula 2 2 4 10 2 3" xfId="5862" xr:uid="{CDB398B0-9525-40A3-8A15-729952B4025B}"/>
    <cellStyle name="Vírgula 2 2 4 10 2 3 2" xfId="13484" xr:uid="{968D41E4-82F9-47E2-9088-2ECF45906BCE}"/>
    <cellStyle name="Vírgula 2 2 4 10 2 3 2 2" xfId="28789" xr:uid="{4CC93401-26D8-47AE-B53F-24FA80351B78}"/>
    <cellStyle name="Vírgula 2 2 4 10 2 3 3" xfId="21167" xr:uid="{BEAAE941-AC2B-4058-B5E4-04624D4E43A2}"/>
    <cellStyle name="Vírgula 2 2 4 10 2 4" xfId="12681" xr:uid="{E2C1B022-A7B5-4DD7-9554-4A22BB5D85D2}"/>
    <cellStyle name="Vírgula 2 2 4 10 2 4 2" xfId="27986" xr:uid="{3EF51AA2-C02B-4950-9A9A-A5D512CFCFBD}"/>
    <cellStyle name="Vírgula 2 2 4 10 2 5" xfId="20364" xr:uid="{98868AE8-9C0F-41E8-8912-55101C8DB652}"/>
    <cellStyle name="Vírgula 2 2 4 10 3" xfId="4762" xr:uid="{7A959884-2024-400B-B3CC-F95BB345346E}"/>
    <cellStyle name="Vírgula 2 2 4 10 3 2" xfId="6629" xr:uid="{1B23FE1B-2B43-48AA-AABF-F6B7F69465B5}"/>
    <cellStyle name="Vírgula 2 2 4 10 3 2 2" xfId="14251" xr:uid="{492DAD4C-B6E1-42A7-9CB3-302E7A712E09}"/>
    <cellStyle name="Vírgula 2 2 4 10 3 2 2 2" xfId="29556" xr:uid="{5256FFD2-3122-4551-AA80-D10112FDA750}"/>
    <cellStyle name="Vírgula 2 2 4 10 3 2 3" xfId="21934" xr:uid="{7F2A4C06-6DFB-4DCA-8412-5BEAEA8327CA}"/>
    <cellStyle name="Vírgula 2 2 4 10 3 3" xfId="12384" xr:uid="{8219F6B2-308F-48B2-A217-0FD9A036FB09}"/>
    <cellStyle name="Vírgula 2 2 4 10 3 3 2" xfId="27689" xr:uid="{956322A8-7005-429F-A2B4-BF4CBA86F503}"/>
    <cellStyle name="Vírgula 2 2 4 10 3 4" xfId="20067" xr:uid="{688257CA-7BB4-43E8-89E8-BADE22A032DB}"/>
    <cellStyle name="Vírgula 2 2 4 10 4" xfId="5382" xr:uid="{3BED32D7-AF00-48C6-9D49-0205BE43486B}"/>
    <cellStyle name="Vírgula 2 2 4 10 4 2" xfId="13004" xr:uid="{AF3DFF43-5347-4A4C-956E-038CB540DCA8}"/>
    <cellStyle name="Vírgula 2 2 4 10 4 2 2" xfId="28309" xr:uid="{B89A242A-7310-486E-ACF0-FF48B5D778C3}"/>
    <cellStyle name="Vírgula 2 2 4 10 4 3" xfId="20687" xr:uid="{9BC1D660-46A3-4A8C-9C18-A92DB89057DF}"/>
    <cellStyle name="Vírgula 2 2 4 10 5" xfId="10121" xr:uid="{85E4638D-0C4E-48A8-B1B1-0E18A38E3998}"/>
    <cellStyle name="Vírgula 2 2 4 10 5 2" xfId="25426" xr:uid="{CC0CC813-89B6-44C7-A1E6-81FE52219832}"/>
    <cellStyle name="Vírgula 2 2 4 10 6" xfId="17804" xr:uid="{B74A2DF8-269A-48AD-BB84-D29A6AA3BCF4}"/>
    <cellStyle name="Vírgula 2 2 4 11" xfId="3457" xr:uid="{1FF76F61-DB4C-400E-8434-CBC5A6E9A88D}"/>
    <cellStyle name="Vírgula 2 2 4 11 2" xfId="6987" xr:uid="{AA8C9002-7962-4107-BE1E-A99E456E5F77}"/>
    <cellStyle name="Vírgula 2 2 4 11 2 2" xfId="14609" xr:uid="{9E4BEAAF-1677-4C72-997F-EC0EB011AEB6}"/>
    <cellStyle name="Vírgula 2 2 4 11 2 2 2" xfId="29914" xr:uid="{E2011D40-B43B-47F3-9D6E-3D8A1DA4678F}"/>
    <cellStyle name="Vírgula 2 2 4 11 2 3" xfId="22292" xr:uid="{250969AD-FB7D-4801-8D68-27F1F6DEE498}"/>
    <cellStyle name="Vírgula 2 2 4 11 3" xfId="5615" xr:uid="{B95C271E-1F88-4703-A0E6-AA41843834E5}"/>
    <cellStyle name="Vírgula 2 2 4 11 3 2" xfId="13237" xr:uid="{B26C3658-A540-462D-B0C4-FF4D6B8B367F}"/>
    <cellStyle name="Vírgula 2 2 4 11 3 2 2" xfId="28542" xr:uid="{E2D31F9D-A7D3-45D5-BB8A-19193FDCD215}"/>
    <cellStyle name="Vírgula 2 2 4 11 3 3" xfId="20920" xr:uid="{D5A2C01A-6976-43CD-B668-D54DC13ACFBC}"/>
    <cellStyle name="Vírgula 2 2 4 11 4" xfId="11089" xr:uid="{65F2F7FC-CE5E-439B-BCC6-528BFF30C4DB}"/>
    <cellStyle name="Vírgula 2 2 4 11 4 2" xfId="26394" xr:uid="{5F6D8680-16EC-4952-8DC9-642DEED2FE24}"/>
    <cellStyle name="Vírgula 2 2 4 11 5" xfId="18772" xr:uid="{78594E70-4967-403D-A04A-E6B553E051B5}"/>
    <cellStyle name="Vírgula 2 2 4 12" xfId="881" xr:uid="{42DF7964-F37B-40D1-A3FB-8D8886E0317A}"/>
    <cellStyle name="Vírgula 2 2 4 12 2" xfId="7594" xr:uid="{7DBDFA0D-7C7A-4F42-A003-264DFBB206BD}"/>
    <cellStyle name="Vírgula 2 2 4 12 2 2" xfId="15216" xr:uid="{9D571819-7A8A-446D-A2FF-8796E6CFD9BF}"/>
    <cellStyle name="Vírgula 2 2 4 12 2 2 2" xfId="30521" xr:uid="{3C4BD8A4-34AE-4570-A56C-EC713D782DAB}"/>
    <cellStyle name="Vírgula 2 2 4 12 2 3" xfId="22899" xr:uid="{F34A16B5-F690-4314-AB17-BD8A9116734D}"/>
    <cellStyle name="Vírgula 2 2 4 12 3" xfId="6222" xr:uid="{207E6D59-6E04-442C-87AA-C3089516DB92}"/>
    <cellStyle name="Vírgula 2 2 4 12 3 2" xfId="13844" xr:uid="{647232B7-0D43-4462-8F5F-4C6760077381}"/>
    <cellStyle name="Vírgula 2 2 4 12 3 2 2" xfId="29149" xr:uid="{B0893893-F6F4-49BE-A13A-B53CB76D69FA}"/>
    <cellStyle name="Vírgula 2 2 4 12 3 3" xfId="21527" xr:uid="{02A01844-987A-438C-9439-306FB34654A5}"/>
    <cellStyle name="Vírgula 2 2 4 12 4" xfId="8513" xr:uid="{ACF081D1-AA4F-4234-A3B9-665CE3F3CC33}"/>
    <cellStyle name="Vírgula 2 2 4 12 4 2" xfId="23818" xr:uid="{8A2AD841-A468-4E7D-A63F-3A32DAED5946}"/>
    <cellStyle name="Vírgula 2 2 4 12 5" xfId="16196" xr:uid="{B0E7B7EB-4707-4C5E-AB5F-5EEE107B2B0F}"/>
    <cellStyle name="Vírgula 2 2 4 13" xfId="4634" xr:uid="{CC0C0749-A729-4B00-B115-58E66471F9C9}"/>
    <cellStyle name="Vírgula 2 2 4 13 2" xfId="6259" xr:uid="{23C309A8-D133-4F28-8668-3EA78C39985A}"/>
    <cellStyle name="Vírgula 2 2 4 13 2 2" xfId="13881" xr:uid="{5C9D1C14-BDF0-4AC2-A0C8-81BD20D95FA0}"/>
    <cellStyle name="Vírgula 2 2 4 13 2 2 2" xfId="29186" xr:uid="{E3912777-0383-49C0-B174-F6BC9CAF65DF}"/>
    <cellStyle name="Vírgula 2 2 4 13 2 3" xfId="21564" xr:uid="{FF047B16-42AD-4C66-967F-5AD90CBF0419}"/>
    <cellStyle name="Vírgula 2 2 4 13 3" xfId="12256" xr:uid="{E3804ACE-F874-441F-B9B2-F79948174D03}"/>
    <cellStyle name="Vírgula 2 2 4 13 3 2" xfId="27561" xr:uid="{E754D073-E31A-4AD9-990B-88DF9CA5BF07}"/>
    <cellStyle name="Vírgula 2 2 4 13 4" xfId="19939" xr:uid="{37DF78CD-BDF7-4E07-AE89-DC1F9B81BE55}"/>
    <cellStyle name="Vírgula 2 2 4 14" xfId="5252" xr:uid="{ABB4AE12-5E50-4D49-9766-2D5AD5A2EF9A}"/>
    <cellStyle name="Vírgula 2 2 4 14 2" xfId="12874" xr:uid="{DB90F2F3-C3E8-4B8A-AB7A-49EF36DE3A93}"/>
    <cellStyle name="Vírgula 2 2 4 14 2 2" xfId="28179" xr:uid="{E6B8D631-418F-4346-9B30-76268EC6850E}"/>
    <cellStyle name="Vírgula 2 2 4 14 3" xfId="20557" xr:uid="{483DBB1C-0EB7-437F-8A3F-1C616488D7F5}"/>
    <cellStyle name="Vírgula 2 2 4 15" xfId="7864" xr:uid="{37716FD2-2AE0-4963-9497-3FE862A9FA3B}"/>
    <cellStyle name="Vírgula 2 2 4 15 2" xfId="23169" xr:uid="{5460F91A-FAC1-4207-88BF-D506870E77DD}"/>
    <cellStyle name="Vírgula 2 2 4 16" xfId="15547" xr:uid="{7C2D9C70-5F30-4AE6-966A-712FD13D7CCB}"/>
    <cellStyle name="Vírgula 2 2 4 2" xfId="352" xr:uid="{1AEF23AA-B576-4269-8C93-3E821076B718}"/>
    <cellStyle name="Vírgula 2 2 4 2 2" xfId="676" xr:uid="{8E2469DE-87C9-4D51-9BCA-EB61AC42C6C4}"/>
    <cellStyle name="Vírgula 2 2 4 2 2 2" xfId="1969" xr:uid="{CD0C0F8B-8F6C-43C9-BF6D-F6FFDC7AB01F}"/>
    <cellStyle name="Vírgula 2 2 4 2 2 2 2" xfId="5123" xr:uid="{2753F8F2-DB35-4345-A13E-5A069C6DCDE0}"/>
    <cellStyle name="Vírgula 2 2 4 2 2 2 2 2" xfId="7427" xr:uid="{AA97188D-E657-4C83-A49A-4B4939E8C729}"/>
    <cellStyle name="Vírgula 2 2 4 2 2 2 2 2 2" xfId="15049" xr:uid="{DDB3ED52-C64D-4079-8AA5-C1679300F79E}"/>
    <cellStyle name="Vírgula 2 2 4 2 2 2 2 2 2 2" xfId="30354" xr:uid="{6BFC7F64-D434-42DE-8589-C33B8EF62986}"/>
    <cellStyle name="Vírgula 2 2 4 2 2 2 2 2 3" xfId="22732" xr:uid="{ED5FD17F-3E08-41C6-9E1E-23AA40B31EE4}"/>
    <cellStyle name="Vírgula 2 2 4 2 2 2 2 3" xfId="6055" xr:uid="{27921AA7-DE3F-4439-AC56-944C217CB643}"/>
    <cellStyle name="Vírgula 2 2 4 2 2 2 2 3 2" xfId="13677" xr:uid="{2114D141-8463-49EA-8817-0C72119C9D3F}"/>
    <cellStyle name="Vírgula 2 2 4 2 2 2 2 3 2 2" xfId="28982" xr:uid="{66483153-C3E5-4AA9-9A1A-9544976B1966}"/>
    <cellStyle name="Vírgula 2 2 4 2 2 2 2 3 3" xfId="21360" xr:uid="{DA856DA6-23AC-4941-B98F-CEC173929E33}"/>
    <cellStyle name="Vírgula 2 2 4 2 2 2 2 4" xfId="12745" xr:uid="{DDFD5A9A-8DFD-42D8-AD34-185BD4A264D5}"/>
    <cellStyle name="Vírgula 2 2 4 2 2 2 2 4 2" xfId="28050" xr:uid="{62EE9CDE-9702-4085-83B9-3DA8045E8A74}"/>
    <cellStyle name="Vírgula 2 2 4 2 2 2 2 5" xfId="20428" xr:uid="{23C18C88-614C-4E8C-B084-CC5974C71109}"/>
    <cellStyle name="Vírgula 2 2 4 2 2 2 3" xfId="4826" xr:uid="{A0226A93-987A-441E-8EFB-DA84819B2041}"/>
    <cellStyle name="Vírgula 2 2 4 2 2 2 3 2" xfId="6823" xr:uid="{3543C3C3-34D7-4926-AF28-6F62736205DB}"/>
    <cellStyle name="Vírgula 2 2 4 2 2 2 3 2 2" xfId="14445" xr:uid="{62E2C9FD-4AE4-4509-95B8-467119ABF7E7}"/>
    <cellStyle name="Vírgula 2 2 4 2 2 2 3 2 2 2" xfId="29750" xr:uid="{25D8A71E-523A-4175-B15B-3D2C3520BCB6}"/>
    <cellStyle name="Vírgula 2 2 4 2 2 2 3 2 3" xfId="22128" xr:uid="{E339BBF9-08FF-4FA1-BE10-8AB94C361904}"/>
    <cellStyle name="Vírgula 2 2 4 2 2 2 3 3" xfId="12448" xr:uid="{2E923F06-C800-4755-BEAB-0A13EB171F59}"/>
    <cellStyle name="Vírgula 2 2 4 2 2 2 3 3 2" xfId="27753" xr:uid="{71479546-478F-4501-8CE6-1B769FB39D7D}"/>
    <cellStyle name="Vírgula 2 2 4 2 2 2 3 4" xfId="20131" xr:uid="{D6604145-09F0-45AF-8D4A-C9E56361A09B}"/>
    <cellStyle name="Vírgula 2 2 4 2 2 2 4" xfId="5494" xr:uid="{2679FA0F-A2A2-47CD-BEB3-768B5CB42BE1}"/>
    <cellStyle name="Vírgula 2 2 4 2 2 2 4 2" xfId="13116" xr:uid="{7A540585-01CB-4777-B283-F668E29B469E}"/>
    <cellStyle name="Vírgula 2 2 4 2 2 2 4 2 2" xfId="28421" xr:uid="{0AB09D5A-328D-4CE6-BB44-F343685DB40F}"/>
    <cellStyle name="Vírgula 2 2 4 2 2 2 4 3" xfId="20799" xr:uid="{1F736A88-ADE0-4418-8158-937561CDFB5A}"/>
    <cellStyle name="Vírgula 2 2 4 2 2 2 5" xfId="9601" xr:uid="{6190DCD9-D5D7-41A7-A521-DA70BDA80D97}"/>
    <cellStyle name="Vírgula 2 2 4 2 2 2 5 2" xfId="24906" xr:uid="{CFDF7F0F-0C39-4CA9-9504-04A0A34D7D39}"/>
    <cellStyle name="Vírgula 2 2 4 2 2 2 6" xfId="17284" xr:uid="{A129E374-1856-4171-B35A-7EFAF2FA7B2F}"/>
    <cellStyle name="Vírgula 2 2 4 2 2 3" xfId="2933" xr:uid="{3876ECCD-FDB7-4F20-89EC-2F684B5F36D3}"/>
    <cellStyle name="Vírgula 2 2 4 2 2 3 2" xfId="7101" xr:uid="{210E2892-D976-496B-B8F6-A46DD85BB9F6}"/>
    <cellStyle name="Vírgula 2 2 4 2 2 3 2 2" xfId="14723" xr:uid="{0C4D6F4C-3480-4D42-B666-306F91B36A9E}"/>
    <cellStyle name="Vírgula 2 2 4 2 2 3 2 2 2" xfId="30028" xr:uid="{179FE3F7-8671-4294-8C12-97440E52F325}"/>
    <cellStyle name="Vírgula 2 2 4 2 2 3 2 3" xfId="22406" xr:uid="{45295DAA-8DE5-4EA6-8410-6F5753F8B296}"/>
    <cellStyle name="Vírgula 2 2 4 2 2 3 3" xfId="5729" xr:uid="{FC3A3878-8604-4BDB-B138-F50D5CDDC0D2}"/>
    <cellStyle name="Vírgula 2 2 4 2 2 3 3 2" xfId="13351" xr:uid="{E1FE1CDB-0ACB-4107-9E00-7562757A8E48}"/>
    <cellStyle name="Vírgula 2 2 4 2 2 3 3 2 2" xfId="28656" xr:uid="{C8ADAAC7-F637-4687-9193-FB76B297A76A}"/>
    <cellStyle name="Vírgula 2 2 4 2 2 3 3 3" xfId="21034" xr:uid="{6C4CBB09-711E-4B07-9781-E7D13D8CE279}"/>
    <cellStyle name="Vírgula 2 2 4 2 2 3 4" xfId="10565" xr:uid="{3AE55587-7CEC-4DAA-BD2F-BDA3187BA70D}"/>
    <cellStyle name="Vírgula 2 2 4 2 2 3 4 2" xfId="25870" xr:uid="{D4DF27DC-339F-4E75-A361-CBEE02B70014}"/>
    <cellStyle name="Vírgula 2 2 4 2 2 3 5" xfId="18248" xr:uid="{C01D7D79-9BD1-45CE-853E-CEA38F1C91C5}"/>
    <cellStyle name="Vírgula 2 2 4 2 2 4" xfId="3901" xr:uid="{BEC0D4F6-E763-4865-A8AF-5FB18C3A41F3}"/>
    <cellStyle name="Vírgula 2 2 4 2 2 4 2" xfId="6453" xr:uid="{3AA509FB-49BF-4304-86E0-EABACA56B507}"/>
    <cellStyle name="Vírgula 2 2 4 2 2 4 2 2" xfId="14075" xr:uid="{DD91A218-5497-4EF5-8E71-0C7492E2C795}"/>
    <cellStyle name="Vírgula 2 2 4 2 2 4 2 2 2" xfId="29380" xr:uid="{421D018D-D20A-47A1-BBD9-A339372164A1}"/>
    <cellStyle name="Vírgula 2 2 4 2 2 4 2 3" xfId="21758" xr:uid="{8DCF9D75-63EF-439A-993A-D95F7F32DF3A}"/>
    <cellStyle name="Vírgula 2 2 4 2 2 4 3" xfId="11533" xr:uid="{2B668EBD-B47F-4388-9246-65833BE924BE}"/>
    <cellStyle name="Vírgula 2 2 4 2 2 4 3 2" xfId="26838" xr:uid="{D46B3D25-CF7A-4ECA-836F-82A0D43EAD2C}"/>
    <cellStyle name="Vírgula 2 2 4 2 2 4 4" xfId="19216" xr:uid="{D031ED3C-9305-4A8C-95B7-417569A032B7}"/>
    <cellStyle name="Vírgula 2 2 4 2 2 5" xfId="1325" xr:uid="{635A9BA6-694C-4187-BC4B-F2E635C42836}"/>
    <cellStyle name="Vírgula 2 2 4 2 2 5 2" xfId="8957" xr:uid="{6A175818-92BE-4764-968B-5CA80BE8539E}"/>
    <cellStyle name="Vírgula 2 2 4 2 2 5 2 2" xfId="24262" xr:uid="{2FC6BA05-8558-48C6-BFFD-3A6F61E76BA8}"/>
    <cellStyle name="Vírgula 2 2 4 2 2 5 3" xfId="16640" xr:uid="{DC395734-119A-4AED-9168-0B775CD4A03A}"/>
    <cellStyle name="Vírgula 2 2 4 2 2 6" xfId="8308" xr:uid="{65952FA9-9996-4D29-BB10-265AB1AD6811}"/>
    <cellStyle name="Vírgula 2 2 4 2 2 6 2" xfId="23613" xr:uid="{1FF49F8A-BDA1-4B8E-AF21-172646286547}"/>
    <cellStyle name="Vírgula 2 2 4 2 2 7" xfId="15991" xr:uid="{62EACA81-5D38-4D67-A072-24D19902E859}"/>
    <cellStyle name="Vírgula 2 2 4 2 3" xfId="2289" xr:uid="{5536F41E-A4B6-4644-9D17-8DF8B61C9125}"/>
    <cellStyle name="Vírgula 2 2 4 2 3 2" xfId="3257" xr:uid="{3C82DFA6-3B73-406F-8834-60503E4A77B2}"/>
    <cellStyle name="Vírgula 2 2 4 2 3 2 2" xfId="7264" xr:uid="{CD9FF7DD-26A1-4012-8C6B-C23C7B4AE80D}"/>
    <cellStyle name="Vírgula 2 2 4 2 3 2 2 2" xfId="14886" xr:uid="{45CFB476-F6E4-4D5A-81C2-5039C8DE6B58}"/>
    <cellStyle name="Vírgula 2 2 4 2 3 2 2 2 2" xfId="30191" xr:uid="{6B9B1B25-28E7-4799-B33A-92E3771A0921}"/>
    <cellStyle name="Vírgula 2 2 4 2 3 2 2 3" xfId="22569" xr:uid="{C42FDA67-ED82-4772-9F24-C3F1FAD77ADB}"/>
    <cellStyle name="Vírgula 2 2 4 2 3 2 3" xfId="5892" xr:uid="{7C0F1180-FCBA-4E42-B2BE-6A912F529EA9}"/>
    <cellStyle name="Vírgula 2 2 4 2 3 2 3 2" xfId="13514" xr:uid="{7626005F-604F-403C-B44A-231610B037FE}"/>
    <cellStyle name="Vírgula 2 2 4 2 3 2 3 2 2" xfId="28819" xr:uid="{7FC59A2D-0540-42A6-8740-A20EE6CD8621}"/>
    <cellStyle name="Vírgula 2 2 4 2 3 2 3 3" xfId="21197" xr:uid="{EBD052A1-F71C-4099-8E84-70AE5199BE74}"/>
    <cellStyle name="Vírgula 2 2 4 2 3 2 4" xfId="10889" xr:uid="{7C87C39B-BFB3-4931-A482-40C9ABF510BE}"/>
    <cellStyle name="Vírgula 2 2 4 2 3 2 4 2" xfId="26194" xr:uid="{3BF746EC-F188-47A5-9146-7FFDBF5F3147}"/>
    <cellStyle name="Vírgula 2 2 4 2 3 2 5" xfId="18572" xr:uid="{222B1293-3398-4501-AF74-A0398CC3BA81}"/>
    <cellStyle name="Vírgula 2 2 4 2 3 3" xfId="4225" xr:uid="{F8E05ED4-7795-4961-85AA-E6C23EC8C59F}"/>
    <cellStyle name="Vírgula 2 2 4 2 3 3 2" xfId="6660" xr:uid="{7422F33B-51E5-42DD-862F-F75E72B9A8B6}"/>
    <cellStyle name="Vírgula 2 2 4 2 3 3 2 2" xfId="14282" xr:uid="{C8FB4655-3DA5-46C3-968D-E36178C60D06}"/>
    <cellStyle name="Vírgula 2 2 4 2 3 3 2 2 2" xfId="29587" xr:uid="{545762EF-C7AF-463E-89AC-FD998E8536D0}"/>
    <cellStyle name="Vírgula 2 2 4 2 3 3 2 3" xfId="21965" xr:uid="{907C1F81-9456-4AD1-995F-E3A126A36A17}"/>
    <cellStyle name="Vírgula 2 2 4 2 3 3 3" xfId="11857" xr:uid="{870ABDF3-0AD6-40A5-A9B6-6F9DB288F601}"/>
    <cellStyle name="Vírgula 2 2 4 2 3 3 3 2" xfId="27162" xr:uid="{0708A2B6-91E8-4F12-8E76-E3A6A97554E4}"/>
    <cellStyle name="Vírgula 2 2 4 2 3 3 4" xfId="19540" xr:uid="{6FABED85-38BB-47E4-8A23-6AD098A857ED}"/>
    <cellStyle name="Vírgula 2 2 4 2 3 4" xfId="5401" xr:uid="{96F43B27-21D4-4AA4-B0AF-02532FD0289B}"/>
    <cellStyle name="Vírgula 2 2 4 2 3 4 2" xfId="13023" xr:uid="{3AC99404-5B8E-4073-9471-E0BC88155286}"/>
    <cellStyle name="Vírgula 2 2 4 2 3 4 2 2" xfId="28328" xr:uid="{BBCFA712-9CAD-4E5F-8C46-60E07993C811}"/>
    <cellStyle name="Vírgula 2 2 4 2 3 4 3" xfId="20706" xr:uid="{3FDC4892-D2B5-4FA0-9FC9-777DBB4A0AD9}"/>
    <cellStyle name="Vírgula 2 2 4 2 3 5" xfId="9921" xr:uid="{ADF77530-DF53-4A9D-B2D2-907ED3DCB35A}"/>
    <cellStyle name="Vírgula 2 2 4 2 3 5 2" xfId="25226" xr:uid="{D63E9E3C-3470-43AB-A90A-E9AB0EE7A2E9}"/>
    <cellStyle name="Vírgula 2 2 4 2 3 6" xfId="17604" xr:uid="{E084BBEC-DC27-4BF5-95EC-E88E842D4BC9}"/>
    <cellStyle name="Vírgula 2 2 4 2 4" xfId="1649" xr:uid="{4AC86B53-04A3-461A-98B5-B51997EE5D11}"/>
    <cellStyle name="Vírgula 2 2 4 2 4 2" xfId="7007" xr:uid="{2BB1166D-9ACD-4336-8EE3-497F417106E3}"/>
    <cellStyle name="Vírgula 2 2 4 2 4 2 2" xfId="14629" xr:uid="{ED93E47D-D794-4E19-A3EA-F0CF55CD7076}"/>
    <cellStyle name="Vírgula 2 2 4 2 4 2 2 2" xfId="29934" xr:uid="{F2268D25-ED61-48FE-9EF7-48E8F57E5BF9}"/>
    <cellStyle name="Vírgula 2 2 4 2 4 2 3" xfId="22312" xr:uid="{15264FFF-7885-488E-816F-3AD43A33371F}"/>
    <cellStyle name="Vírgula 2 2 4 2 4 3" xfId="5635" xr:uid="{45F7D088-B6A1-4442-9848-2A633E64087C}"/>
    <cellStyle name="Vírgula 2 2 4 2 4 3 2" xfId="13257" xr:uid="{63AF37A9-466F-4799-A336-8474671A9CC6}"/>
    <cellStyle name="Vírgula 2 2 4 2 4 3 2 2" xfId="28562" xr:uid="{BD34A6CB-5C04-43E7-82E0-4BFFA2B1484D}"/>
    <cellStyle name="Vírgula 2 2 4 2 4 3 3" xfId="20940" xr:uid="{D8E42C53-9551-4418-BC33-A856001BE643}"/>
    <cellStyle name="Vírgula 2 2 4 2 4 4" xfId="9281" xr:uid="{6CC7DC31-E85A-4A4F-8A10-2E82C1713A3F}"/>
    <cellStyle name="Vírgula 2 2 4 2 4 4 2" xfId="24586" xr:uid="{9074BDE6-61C7-4972-BD60-52DF3FC4FBA6}"/>
    <cellStyle name="Vírgula 2 2 4 2 4 5" xfId="16964" xr:uid="{AFDA3469-D2D4-4CD6-AD63-AD1BA83E5C85}"/>
    <cellStyle name="Vírgula 2 2 4 2 5" xfId="2609" xr:uid="{4E535D2B-39B4-433D-A7DC-F79917666845}"/>
    <cellStyle name="Vírgula 2 2 4 2 5 2" xfId="6290" xr:uid="{1FD2A3DB-3A96-4BC3-89C6-CF11D14AEF02}"/>
    <cellStyle name="Vírgula 2 2 4 2 5 2 2" xfId="13912" xr:uid="{FC79C3DF-85E3-4676-A9B0-15C7D06721F4}"/>
    <cellStyle name="Vírgula 2 2 4 2 5 2 2 2" xfId="29217" xr:uid="{4B4780A0-4B59-425F-B9D3-83A4CC4C6B56}"/>
    <cellStyle name="Vírgula 2 2 4 2 5 2 3" xfId="21595" xr:uid="{3415D753-D37A-4767-B975-0DB951415FB4}"/>
    <cellStyle name="Vírgula 2 2 4 2 5 3" xfId="10241" xr:uid="{603811F8-BCCE-4F56-972A-BF92B8C927A0}"/>
    <cellStyle name="Vírgula 2 2 4 2 5 3 2" xfId="25546" xr:uid="{25A3B441-FD71-4093-95EF-B72DA6BD33C5}"/>
    <cellStyle name="Vírgula 2 2 4 2 5 4" xfId="17924" xr:uid="{7D9AE6A7-2426-4763-A134-8A8EB8FEE38C}"/>
    <cellStyle name="Vírgula 2 2 4 2 6" xfId="3577" xr:uid="{1245C14A-94D9-4BD6-9497-D7A37FB637F4}"/>
    <cellStyle name="Vírgula 2 2 4 2 6 2" xfId="11209" xr:uid="{25FC2A34-B7D2-42A5-A6F7-54C921D9B160}"/>
    <cellStyle name="Vírgula 2 2 4 2 6 2 2" xfId="26514" xr:uid="{788D7AC5-8891-4AB1-A37A-759884370231}"/>
    <cellStyle name="Vírgula 2 2 4 2 6 3" xfId="18892" xr:uid="{6F908AAE-14D2-42B8-94F7-59B5CCC50B62}"/>
    <cellStyle name="Vírgula 2 2 4 2 7" xfId="1001" xr:uid="{7B2D4903-809F-45CA-8F65-BC563C9523C6}"/>
    <cellStyle name="Vírgula 2 2 4 2 7 2" xfId="8633" xr:uid="{A84FBDF5-78AC-462B-80D4-47A0120D1112}"/>
    <cellStyle name="Vírgula 2 2 4 2 7 2 2" xfId="23938" xr:uid="{3B2B9E30-699A-4BE9-9731-7042BD4793EA}"/>
    <cellStyle name="Vírgula 2 2 4 2 7 3" xfId="16316" xr:uid="{1F94707C-1791-4902-B870-B94186B2713A}"/>
    <cellStyle name="Vírgula 2 2 4 2 8" xfId="7984" xr:uid="{1971765A-39C3-4458-ACFB-3C4BDA2A546E}"/>
    <cellStyle name="Vírgula 2 2 4 2 8 2" xfId="23289" xr:uid="{4D8D9844-6AC2-4E1E-B5F5-0B3AEDCF15E9}"/>
    <cellStyle name="Vírgula 2 2 4 2 9" xfId="15667" xr:uid="{57109134-FE60-47B3-A8F5-5CA3A151E62E}"/>
    <cellStyle name="Vírgula 2 2 4 3" xfId="312" xr:uid="{3CB7905A-4192-4044-9DB7-DF6F2171A925}"/>
    <cellStyle name="Vírgula 2 2 4 3 2" xfId="636" xr:uid="{93FD46B6-BB13-4083-812A-9447C3EBDE83}"/>
    <cellStyle name="Vírgula 2 2 4 3 2 2" xfId="1929" xr:uid="{9C8E16A8-23F3-4551-A1F9-DBD3B3DDF14A}"/>
    <cellStyle name="Vírgula 2 2 4 3 2 2 2" xfId="5149" xr:uid="{EB2AA1DF-740F-49BA-A861-47AFE38FA2FE}"/>
    <cellStyle name="Vírgula 2 2 4 3 2 2 2 2" xfId="7456" xr:uid="{8E9CF998-E56E-4A04-805A-A04DAA25223A}"/>
    <cellStyle name="Vírgula 2 2 4 3 2 2 2 2 2" xfId="15078" xr:uid="{0AF8D0DD-7140-48DF-8481-FB9880DBE1DA}"/>
    <cellStyle name="Vírgula 2 2 4 3 2 2 2 2 2 2" xfId="30383" xr:uid="{E3042C43-1A04-424F-BE88-210D35244662}"/>
    <cellStyle name="Vírgula 2 2 4 3 2 2 2 2 3" xfId="22761" xr:uid="{3D955ADD-445E-49F0-8B55-F3F6A72E1341}"/>
    <cellStyle name="Vírgula 2 2 4 3 2 2 2 3" xfId="6084" xr:uid="{DAA28D3A-8B4C-4D28-ACAF-B83FF9E6A942}"/>
    <cellStyle name="Vírgula 2 2 4 3 2 2 2 3 2" xfId="13706" xr:uid="{222B38A6-E63C-4B0D-A5AE-675D5EF49526}"/>
    <cellStyle name="Vírgula 2 2 4 3 2 2 2 3 2 2" xfId="29011" xr:uid="{35B482C1-FDAA-4BFD-AE51-501A65F62ED1}"/>
    <cellStyle name="Vírgula 2 2 4 3 2 2 2 3 3" xfId="21389" xr:uid="{7041BBB2-EC40-491B-8FF6-CBAD298C6EC7}"/>
    <cellStyle name="Vírgula 2 2 4 3 2 2 2 4" xfId="12771" xr:uid="{AB64C4A7-45C6-46E3-8426-5FAFC1319E0E}"/>
    <cellStyle name="Vírgula 2 2 4 3 2 2 2 4 2" xfId="28076" xr:uid="{1E72D162-8A66-4366-BC6E-0FB1B2140135}"/>
    <cellStyle name="Vírgula 2 2 4 3 2 2 2 5" xfId="20454" xr:uid="{07AFC419-C523-4448-97ED-18370069E4F5}"/>
    <cellStyle name="Vírgula 2 2 4 3 2 2 3" xfId="4852" xr:uid="{258DC71C-F0BB-4B10-8FDC-A830E0FA6577}"/>
    <cellStyle name="Vírgula 2 2 4 3 2 2 3 2" xfId="6852" xr:uid="{51B76E20-C885-443D-ADA9-EC973B1CB1A5}"/>
    <cellStyle name="Vírgula 2 2 4 3 2 2 3 2 2" xfId="14474" xr:uid="{8CFAE85E-9844-4FB2-92F4-E530C3FF286C}"/>
    <cellStyle name="Vírgula 2 2 4 3 2 2 3 2 2 2" xfId="29779" xr:uid="{B41DA520-863E-4123-9AFC-91BE0F9EFF6E}"/>
    <cellStyle name="Vírgula 2 2 4 3 2 2 3 2 3" xfId="22157" xr:uid="{AD1F68E3-0899-4734-8C78-E00B6580B992}"/>
    <cellStyle name="Vírgula 2 2 4 3 2 2 3 3" xfId="12474" xr:uid="{ED4B178E-5F3A-4B5D-B505-77C6E978ADC4}"/>
    <cellStyle name="Vírgula 2 2 4 3 2 2 3 3 2" xfId="27779" xr:uid="{92E9E187-558B-41B5-887B-DF90E44507B3}"/>
    <cellStyle name="Vírgula 2 2 4 3 2 2 3 4" xfId="20157" xr:uid="{86364546-481E-4EB4-931E-C06E18140363}"/>
    <cellStyle name="Vírgula 2 2 4 3 2 2 4" xfId="5520" xr:uid="{5D0043CC-6C6B-4ADC-88D3-40BE83230B5C}"/>
    <cellStyle name="Vírgula 2 2 4 3 2 2 4 2" xfId="13142" xr:uid="{8D52F050-5C6F-4D06-873D-3C17D8C75B34}"/>
    <cellStyle name="Vírgula 2 2 4 3 2 2 4 2 2" xfId="28447" xr:uid="{194AD4FA-6AA2-4009-86C4-A1A751883642}"/>
    <cellStyle name="Vírgula 2 2 4 3 2 2 4 3" xfId="20825" xr:uid="{73D1444E-DB7F-4505-9A27-1101E3E300FC}"/>
    <cellStyle name="Vírgula 2 2 4 3 2 2 5" xfId="9561" xr:uid="{D88BC585-67F8-45DF-B45C-4271C3628B29}"/>
    <cellStyle name="Vírgula 2 2 4 3 2 2 5 2" xfId="24866" xr:uid="{9E453FE3-30EC-4703-BF2E-92B3DED719D8}"/>
    <cellStyle name="Vírgula 2 2 4 3 2 2 6" xfId="17244" xr:uid="{F03C73FD-386F-4963-B38F-B41859CEDF76}"/>
    <cellStyle name="Vírgula 2 2 4 3 2 3" xfId="2893" xr:uid="{2DDB40FC-AF64-4900-BBFB-4C544F5C14F9}"/>
    <cellStyle name="Vírgula 2 2 4 3 2 3 2" xfId="7127" xr:uid="{907865E5-8EC1-4942-A1B1-33C8BEF02C0C}"/>
    <cellStyle name="Vírgula 2 2 4 3 2 3 2 2" xfId="14749" xr:uid="{5D80033A-ABAF-4FDC-B43C-CBA578844FA9}"/>
    <cellStyle name="Vírgula 2 2 4 3 2 3 2 2 2" xfId="30054" xr:uid="{5F536B32-A924-4F42-A6A2-6F6DCDE58DEC}"/>
    <cellStyle name="Vírgula 2 2 4 3 2 3 2 3" xfId="22432" xr:uid="{D93322F2-7678-4B2E-B890-B77D7867D520}"/>
    <cellStyle name="Vírgula 2 2 4 3 2 3 3" xfId="5755" xr:uid="{874A3410-4F2A-496B-B004-BF004C5EEB6B}"/>
    <cellStyle name="Vírgula 2 2 4 3 2 3 3 2" xfId="13377" xr:uid="{D6CB78CA-9EE6-4E28-8A11-CA04D7FD0051}"/>
    <cellStyle name="Vírgula 2 2 4 3 2 3 3 2 2" xfId="28682" xr:uid="{395EAADC-4555-44B2-9A86-331C7DE101CA}"/>
    <cellStyle name="Vírgula 2 2 4 3 2 3 3 3" xfId="21060" xr:uid="{7E3AF1F1-D53F-400C-9440-A411F685175F}"/>
    <cellStyle name="Vírgula 2 2 4 3 2 3 4" xfId="10525" xr:uid="{39323E6B-0596-43FE-A5A5-D511BD970208}"/>
    <cellStyle name="Vírgula 2 2 4 3 2 3 4 2" xfId="25830" xr:uid="{09FC7EFB-B953-42AF-98BD-3C8C29F6E7F4}"/>
    <cellStyle name="Vírgula 2 2 4 3 2 3 5" xfId="18208" xr:uid="{E4BBCD7D-6F1C-47F9-8B22-329B3B85B8BF}"/>
    <cellStyle name="Vírgula 2 2 4 3 2 4" xfId="3861" xr:uid="{085630C0-CC4E-4544-8A71-DFDA5E873CE4}"/>
    <cellStyle name="Vírgula 2 2 4 3 2 4 2" xfId="6482" xr:uid="{81B24E41-D548-4DC0-8A95-BE42B717D098}"/>
    <cellStyle name="Vírgula 2 2 4 3 2 4 2 2" xfId="14104" xr:uid="{ADB40144-F1B3-4510-B19F-97CF1BB5B6DC}"/>
    <cellStyle name="Vírgula 2 2 4 3 2 4 2 2 2" xfId="29409" xr:uid="{11D56BF5-0CFC-4335-A3A8-C8C66D4A44BF}"/>
    <cellStyle name="Vírgula 2 2 4 3 2 4 2 3" xfId="21787" xr:uid="{4291DD7E-3F19-4B97-89AE-F873690BB8D6}"/>
    <cellStyle name="Vírgula 2 2 4 3 2 4 3" xfId="11493" xr:uid="{870302A1-4F73-4E14-840E-F98F6D5C07ED}"/>
    <cellStyle name="Vírgula 2 2 4 3 2 4 3 2" xfId="26798" xr:uid="{6270AEF1-A092-46A9-B4ED-330C6BBD970D}"/>
    <cellStyle name="Vírgula 2 2 4 3 2 4 4" xfId="19176" xr:uid="{133B8553-4D6C-48F1-AC5D-A92B8D51F0FB}"/>
    <cellStyle name="Vírgula 2 2 4 3 2 5" xfId="1285" xr:uid="{908D99F1-FBFF-4896-A350-9A674BE28A0A}"/>
    <cellStyle name="Vírgula 2 2 4 3 2 5 2" xfId="8917" xr:uid="{97BB2661-087C-413E-9453-37BC648B3CB3}"/>
    <cellStyle name="Vírgula 2 2 4 3 2 5 2 2" xfId="24222" xr:uid="{85127FD8-79D1-4B4C-805F-3E64382EBE18}"/>
    <cellStyle name="Vírgula 2 2 4 3 2 5 3" xfId="16600" xr:uid="{47F21740-E857-4EA1-B5AC-D8C3DAAE92C5}"/>
    <cellStyle name="Vírgula 2 2 4 3 2 6" xfId="8268" xr:uid="{757F12C4-E2C2-4754-99DE-6ADBDFC77849}"/>
    <cellStyle name="Vírgula 2 2 4 3 2 6 2" xfId="23573" xr:uid="{5D56E582-7B3B-483D-A9A9-4DC94F94A475}"/>
    <cellStyle name="Vírgula 2 2 4 3 2 7" xfId="15951" xr:uid="{AB1C4EEB-03CA-411E-882B-D2AD1CBED0C8}"/>
    <cellStyle name="Vírgula 2 2 4 3 3" xfId="2249" xr:uid="{41AC66F0-C622-4AA0-9E16-468AEB71DB62}"/>
    <cellStyle name="Vírgula 2 2 4 3 3 2" xfId="3217" xr:uid="{4A567363-4400-4290-BD4C-B20545A0A901}"/>
    <cellStyle name="Vírgula 2 2 4 3 3 2 2" xfId="7293" xr:uid="{DE112FD5-3439-44F5-A513-EC194418FC33}"/>
    <cellStyle name="Vírgula 2 2 4 3 3 2 2 2" xfId="14915" xr:uid="{213AC384-F579-4848-8589-D74E5106E0D3}"/>
    <cellStyle name="Vírgula 2 2 4 3 3 2 2 2 2" xfId="30220" xr:uid="{7A2227DA-6B63-4686-ACBD-C66DB7E9653D}"/>
    <cellStyle name="Vírgula 2 2 4 3 3 2 2 3" xfId="22598" xr:uid="{5B2DD065-F0FE-4C7E-A9C3-5F4DC48E7AF0}"/>
    <cellStyle name="Vírgula 2 2 4 3 3 2 3" xfId="5921" xr:uid="{A9617DA7-A74B-4B8B-82E5-71CEB19C025A}"/>
    <cellStyle name="Vírgula 2 2 4 3 3 2 3 2" xfId="13543" xr:uid="{9322148F-AEA3-491E-A6D3-DAEA4E7C00FD}"/>
    <cellStyle name="Vírgula 2 2 4 3 3 2 3 2 2" xfId="28848" xr:uid="{EBAD31E6-4069-4486-82FE-155957B01728}"/>
    <cellStyle name="Vírgula 2 2 4 3 3 2 3 3" xfId="21226" xr:uid="{686D6D00-6466-42E2-A577-0A5712376D62}"/>
    <cellStyle name="Vírgula 2 2 4 3 3 2 4" xfId="10849" xr:uid="{929A1511-AEB9-422F-976A-7C7CE2093E0B}"/>
    <cellStyle name="Vírgula 2 2 4 3 3 2 4 2" xfId="26154" xr:uid="{78056EBC-8D33-492A-9286-67B07C91EEEE}"/>
    <cellStyle name="Vírgula 2 2 4 3 3 2 5" xfId="18532" xr:uid="{04303414-96E3-41FB-8693-14759AAF4FCF}"/>
    <cellStyle name="Vírgula 2 2 4 3 3 3" xfId="4185" xr:uid="{41D873CE-9A3C-4080-95AB-8A59A241EB97}"/>
    <cellStyle name="Vírgula 2 2 4 3 3 3 2" xfId="6689" xr:uid="{CA5C43ED-931C-4829-B8EC-8CA58D3D5608}"/>
    <cellStyle name="Vírgula 2 2 4 3 3 3 2 2" xfId="14311" xr:uid="{624846BD-1758-49DB-ACE8-357C03988840}"/>
    <cellStyle name="Vírgula 2 2 4 3 3 3 2 2 2" xfId="29616" xr:uid="{B818A80F-EC75-4C2B-B4BA-B5CA59287726}"/>
    <cellStyle name="Vírgula 2 2 4 3 3 3 2 3" xfId="21994" xr:uid="{65C245A3-3E79-4C9B-BA2F-8C3B1184764B}"/>
    <cellStyle name="Vírgula 2 2 4 3 3 3 3" xfId="11817" xr:uid="{246AEDC8-193B-4B93-AEE4-63C884C4ACC6}"/>
    <cellStyle name="Vírgula 2 2 4 3 3 3 3 2" xfId="27122" xr:uid="{7C973F09-FD3E-4298-B0B2-8AD0B0883B6C}"/>
    <cellStyle name="Vírgula 2 2 4 3 3 3 4" xfId="19500" xr:uid="{7A193670-8B19-43E3-B82F-98729F1D137D}"/>
    <cellStyle name="Vírgula 2 2 4 3 3 4" xfId="5427" xr:uid="{FFD44506-1890-457C-A7AB-79D316E976AF}"/>
    <cellStyle name="Vírgula 2 2 4 3 3 4 2" xfId="13049" xr:uid="{9CE50D25-1E17-4D84-8BE9-9270C4F05844}"/>
    <cellStyle name="Vírgula 2 2 4 3 3 4 2 2" xfId="28354" xr:uid="{336B281D-A7F4-453E-B855-04EAF7FE565C}"/>
    <cellStyle name="Vírgula 2 2 4 3 3 4 3" xfId="20732" xr:uid="{A2EBA39B-0F50-4B82-BC65-CBF5DF05ED1E}"/>
    <cellStyle name="Vírgula 2 2 4 3 3 5" xfId="9881" xr:uid="{0E01DCFF-47EB-4657-84C2-F69C09E98A9D}"/>
    <cellStyle name="Vírgula 2 2 4 3 3 5 2" xfId="25186" xr:uid="{A6FD7E5F-6DC4-4EF4-8D5B-5E6D17898664}"/>
    <cellStyle name="Vírgula 2 2 4 3 3 6" xfId="17564" xr:uid="{1654625C-88FB-434A-989F-BCDDF2816080}"/>
    <cellStyle name="Vírgula 2 2 4 3 4" xfId="1609" xr:uid="{4FE401A6-B4E9-48B2-A94D-673BC2292787}"/>
    <cellStyle name="Vírgula 2 2 4 3 4 2" xfId="7033" xr:uid="{52DE5E82-551E-42A2-AEF2-D297488A3B09}"/>
    <cellStyle name="Vírgula 2 2 4 3 4 2 2" xfId="14655" xr:uid="{9085C887-41F4-4F25-872F-CD702EA7A9CA}"/>
    <cellStyle name="Vírgula 2 2 4 3 4 2 2 2" xfId="29960" xr:uid="{40041F76-9EA8-4AD4-81AB-6F690EC64348}"/>
    <cellStyle name="Vírgula 2 2 4 3 4 2 3" xfId="22338" xr:uid="{A4562555-167B-455F-AF1B-C62ADA8A044C}"/>
    <cellStyle name="Vírgula 2 2 4 3 4 3" xfId="5661" xr:uid="{EBF3430D-34FB-46C3-8236-98A036FEA7AD}"/>
    <cellStyle name="Vírgula 2 2 4 3 4 3 2" xfId="13283" xr:uid="{25DCB4F6-B29F-4844-83E7-2ACA95FBF712}"/>
    <cellStyle name="Vírgula 2 2 4 3 4 3 2 2" xfId="28588" xr:uid="{D093A4AC-9446-4091-9C2D-61BC8EEC379F}"/>
    <cellStyle name="Vírgula 2 2 4 3 4 3 3" xfId="20966" xr:uid="{6DE8A2E8-6A1F-453E-B946-52E370B6A807}"/>
    <cellStyle name="Vírgula 2 2 4 3 4 4" xfId="9241" xr:uid="{69CD7099-36B6-42D4-A5E9-D0EF80F805D2}"/>
    <cellStyle name="Vírgula 2 2 4 3 4 4 2" xfId="24546" xr:uid="{802F3971-4B90-41FE-912F-47AF6EB31DB9}"/>
    <cellStyle name="Vírgula 2 2 4 3 4 5" xfId="16924" xr:uid="{146D2016-8CAE-4D5C-8F95-FDED78243A16}"/>
    <cellStyle name="Vírgula 2 2 4 3 5" xfId="2569" xr:uid="{04F90959-60E4-45F0-9C2D-E026CCCDBE73}"/>
    <cellStyle name="Vírgula 2 2 4 3 5 2" xfId="6319" xr:uid="{BB79DA39-6470-47CA-B657-6C111E5D7666}"/>
    <cellStyle name="Vírgula 2 2 4 3 5 2 2" xfId="13941" xr:uid="{B44DB787-AFDE-4264-B4F1-ADC25F47B8DD}"/>
    <cellStyle name="Vírgula 2 2 4 3 5 2 2 2" xfId="29246" xr:uid="{B468485E-8C29-4CF5-8AA7-27889A0FF5C8}"/>
    <cellStyle name="Vírgula 2 2 4 3 5 2 3" xfId="21624" xr:uid="{1D909C10-A432-4419-B10D-05B41DC13935}"/>
    <cellStyle name="Vírgula 2 2 4 3 5 3" xfId="10201" xr:uid="{3EC14F5B-EE3E-4B52-BB23-F3BD40E59179}"/>
    <cellStyle name="Vírgula 2 2 4 3 5 3 2" xfId="25506" xr:uid="{B1072AD4-1EC9-4410-8A4E-FBE52B0B6742}"/>
    <cellStyle name="Vírgula 2 2 4 3 5 4" xfId="17884" xr:uid="{84DDB5FE-36F8-4BDC-B98C-4881BC4BB4E8}"/>
    <cellStyle name="Vírgula 2 2 4 3 6" xfId="3537" xr:uid="{DA1FD67E-22E8-47D8-A529-483B707579A8}"/>
    <cellStyle name="Vírgula 2 2 4 3 6 2" xfId="11169" xr:uid="{57E4EBF5-4E3B-4356-A7AD-9CB27B289AAE}"/>
    <cellStyle name="Vírgula 2 2 4 3 6 2 2" xfId="26474" xr:uid="{112594EC-0DF5-4E10-AB64-E7AD5E7F4CA8}"/>
    <cellStyle name="Vírgula 2 2 4 3 6 3" xfId="18852" xr:uid="{63254D27-F27C-4192-9983-2FAA7BC31BFC}"/>
    <cellStyle name="Vírgula 2 2 4 3 7" xfId="961" xr:uid="{B7C24D5E-238C-4257-B509-3E2EC4E3FB06}"/>
    <cellStyle name="Vírgula 2 2 4 3 7 2" xfId="8593" xr:uid="{3E8B9938-3FE6-4409-8800-5A09C7AC81A1}"/>
    <cellStyle name="Vírgula 2 2 4 3 7 2 2" xfId="23898" xr:uid="{0BC9D37A-57B5-4AF6-A1F4-304DE05253CD}"/>
    <cellStyle name="Vírgula 2 2 4 3 7 3" xfId="16276" xr:uid="{7DE212C8-881A-4D49-936C-E5227899B81E}"/>
    <cellStyle name="Vírgula 2 2 4 3 8" xfId="7944" xr:uid="{6C46817F-3FA8-46EF-9DE9-25990C62D6F2}"/>
    <cellStyle name="Vírgula 2 2 4 3 8 2" xfId="23249" xr:uid="{E09181FC-622A-43D4-B70D-6EA925732A81}"/>
    <cellStyle name="Vírgula 2 2 4 3 9" xfId="15627" xr:uid="{7C6050A8-DF2F-4B31-BF4F-34AE18A2522C}"/>
    <cellStyle name="Vírgula 2 2 4 4" xfId="392" xr:uid="{8E393CF5-6A0D-4217-94AC-8807A9AD7973}"/>
    <cellStyle name="Vírgula 2 2 4 4 2" xfId="716" xr:uid="{D5412E8A-EDCB-400B-B1A2-816F730C2188}"/>
    <cellStyle name="Vírgula 2 2 4 4 2 2" xfId="2009" xr:uid="{633586F4-94B0-46CA-B493-ABE6635E2172}"/>
    <cellStyle name="Vírgula 2 2 4 4 2 2 2" xfId="5176" xr:uid="{26363467-D7DE-4C7B-AFEE-9442F6A723A3}"/>
    <cellStyle name="Vírgula 2 2 4 4 2 2 2 2" xfId="7483" xr:uid="{FA0734A8-1109-44FA-B9AA-E93165FD4F85}"/>
    <cellStyle name="Vírgula 2 2 4 4 2 2 2 2 2" xfId="15105" xr:uid="{8C2774E8-F29D-4FFB-9BD5-F664623F8F2D}"/>
    <cellStyle name="Vírgula 2 2 4 4 2 2 2 2 2 2" xfId="30410" xr:uid="{7E80F395-1D41-4DFB-B022-5F4998D18F88}"/>
    <cellStyle name="Vírgula 2 2 4 4 2 2 2 2 3" xfId="22788" xr:uid="{28A3FD9E-166A-455E-872B-AE5FD3EB64D0}"/>
    <cellStyle name="Vírgula 2 2 4 4 2 2 2 3" xfId="6111" xr:uid="{44098D9E-B002-45CF-9F8D-6E6F072555FE}"/>
    <cellStyle name="Vírgula 2 2 4 4 2 2 2 3 2" xfId="13733" xr:uid="{D0E53FBA-16CB-4879-B530-C2886C1DC329}"/>
    <cellStyle name="Vírgula 2 2 4 4 2 2 2 3 2 2" xfId="29038" xr:uid="{B0BB6065-892B-49A6-B473-519A6A2FB437}"/>
    <cellStyle name="Vírgula 2 2 4 4 2 2 2 3 3" xfId="21416" xr:uid="{1185B1F2-5E5F-454B-9BA9-F3F379FCB88C}"/>
    <cellStyle name="Vírgula 2 2 4 4 2 2 2 4" xfId="12798" xr:uid="{71F7C5BD-9CF4-4905-95F9-F283DE66C28F}"/>
    <cellStyle name="Vírgula 2 2 4 4 2 2 2 4 2" xfId="28103" xr:uid="{BEF3E2F1-00A0-4BCD-99F3-A5DC318A2850}"/>
    <cellStyle name="Vírgula 2 2 4 4 2 2 2 5" xfId="20481" xr:uid="{72EA557A-3ADD-4D42-BE38-317363225802}"/>
    <cellStyle name="Vírgula 2 2 4 4 2 2 3" xfId="4879" xr:uid="{F7D1C378-79BB-4719-9C8C-DE49E0C50450}"/>
    <cellStyle name="Vírgula 2 2 4 4 2 2 3 2" xfId="6879" xr:uid="{960BBB47-4B71-4336-B892-CE13B387946A}"/>
    <cellStyle name="Vírgula 2 2 4 4 2 2 3 2 2" xfId="14501" xr:uid="{FBC6E17E-CC78-4C68-84B7-02BB28F8CC35}"/>
    <cellStyle name="Vírgula 2 2 4 4 2 2 3 2 2 2" xfId="29806" xr:uid="{49DFD540-CEAE-461C-985B-AC099A156D2D}"/>
    <cellStyle name="Vírgula 2 2 4 4 2 2 3 2 3" xfId="22184" xr:uid="{47D6AB1C-ECF4-4E90-AC1B-8FB0DE6848F2}"/>
    <cellStyle name="Vírgula 2 2 4 4 2 2 3 3" xfId="12501" xr:uid="{012C4B10-9078-4E39-864D-D5A6632048C3}"/>
    <cellStyle name="Vírgula 2 2 4 4 2 2 3 3 2" xfId="27806" xr:uid="{82889B03-1802-4B2A-ABD1-31FA2BB0E52F}"/>
    <cellStyle name="Vírgula 2 2 4 4 2 2 3 4" xfId="20184" xr:uid="{3B5F1BCC-7F4B-4B0E-9ECF-C369950ECE73}"/>
    <cellStyle name="Vírgula 2 2 4 4 2 2 4" xfId="5547" xr:uid="{B98FB9E5-FD28-42B6-AF7C-02545869DF9C}"/>
    <cellStyle name="Vírgula 2 2 4 4 2 2 4 2" xfId="13169" xr:uid="{718CC49D-D0ED-481D-9327-D83D58A17E5C}"/>
    <cellStyle name="Vírgula 2 2 4 4 2 2 4 2 2" xfId="28474" xr:uid="{A44EE754-FBCD-4E64-8E52-48F155005D85}"/>
    <cellStyle name="Vírgula 2 2 4 4 2 2 4 3" xfId="20852" xr:uid="{76DAE762-D172-4020-9BC9-B86AAE1A28C3}"/>
    <cellStyle name="Vírgula 2 2 4 4 2 2 5" xfId="9641" xr:uid="{549CE211-79D5-4C22-B69E-51F56BBCF759}"/>
    <cellStyle name="Vírgula 2 2 4 4 2 2 5 2" xfId="24946" xr:uid="{D09D581F-E6C6-4A51-878E-27BDC4D04E82}"/>
    <cellStyle name="Vírgula 2 2 4 4 2 2 6" xfId="17324" xr:uid="{1F1F115D-50C7-41A4-81AD-5BD5E438F7A8}"/>
    <cellStyle name="Vírgula 2 2 4 4 2 3" xfId="2973" xr:uid="{3454D9D9-4A2D-4336-9385-53942F7FC9DC}"/>
    <cellStyle name="Vírgula 2 2 4 4 2 3 2" xfId="7154" xr:uid="{985C2965-FCA9-4B23-960B-B7C84CD1B23C}"/>
    <cellStyle name="Vírgula 2 2 4 4 2 3 2 2" xfId="14776" xr:uid="{A2862913-8C11-4AD3-9673-B4B88D835CB8}"/>
    <cellStyle name="Vírgula 2 2 4 4 2 3 2 2 2" xfId="30081" xr:uid="{ECBB698E-549B-486C-953C-767902A61D04}"/>
    <cellStyle name="Vírgula 2 2 4 4 2 3 2 3" xfId="22459" xr:uid="{C540EE05-A7D7-409E-B317-451B6B49AF9D}"/>
    <cellStyle name="Vírgula 2 2 4 4 2 3 3" xfId="5782" xr:uid="{11A5207F-E786-4F08-A1D9-ADB7C609B2FF}"/>
    <cellStyle name="Vírgula 2 2 4 4 2 3 3 2" xfId="13404" xr:uid="{6DFAD4F2-C5BD-4171-9DE0-CEA500F6DDE1}"/>
    <cellStyle name="Vírgula 2 2 4 4 2 3 3 2 2" xfId="28709" xr:uid="{7077DA66-0E87-4799-9A07-FE33BF32D08F}"/>
    <cellStyle name="Vírgula 2 2 4 4 2 3 3 3" xfId="21087" xr:uid="{BFBCE42D-6E7F-4612-8115-8A161A638EAD}"/>
    <cellStyle name="Vírgula 2 2 4 4 2 3 4" xfId="10605" xr:uid="{7E4FE70D-D50C-421A-B9D0-3D340BB72D3D}"/>
    <cellStyle name="Vírgula 2 2 4 4 2 3 4 2" xfId="25910" xr:uid="{555DC075-AEBE-460A-942B-6C5DA20DEF01}"/>
    <cellStyle name="Vírgula 2 2 4 4 2 3 5" xfId="18288" xr:uid="{F848CA15-3432-4ADF-927C-8F22C30D6C43}"/>
    <cellStyle name="Vírgula 2 2 4 4 2 4" xfId="3941" xr:uid="{B238CF28-4C32-4EB0-9DC2-C3F238B92B59}"/>
    <cellStyle name="Vírgula 2 2 4 4 2 4 2" xfId="6509" xr:uid="{F9C5A77C-1447-43E0-8B94-4EA243387836}"/>
    <cellStyle name="Vírgula 2 2 4 4 2 4 2 2" xfId="14131" xr:uid="{0ECC6F93-75BF-4FAF-9DC6-32A64DBFDF86}"/>
    <cellStyle name="Vírgula 2 2 4 4 2 4 2 2 2" xfId="29436" xr:uid="{619B70D8-33E7-4034-BD3A-1ECB7B19B741}"/>
    <cellStyle name="Vírgula 2 2 4 4 2 4 2 3" xfId="21814" xr:uid="{F5C27D99-63CD-494F-AD20-236B5444177E}"/>
    <cellStyle name="Vírgula 2 2 4 4 2 4 3" xfId="11573" xr:uid="{6775A980-C65C-4A0D-88AA-7DC14EFFC61C}"/>
    <cellStyle name="Vírgula 2 2 4 4 2 4 3 2" xfId="26878" xr:uid="{80594693-9F91-4958-89FD-715BB00242F1}"/>
    <cellStyle name="Vírgula 2 2 4 4 2 4 4" xfId="19256" xr:uid="{599D4884-3D8A-4569-A151-9B4C977925AA}"/>
    <cellStyle name="Vírgula 2 2 4 4 2 5" xfId="1365" xr:uid="{9A66A16E-419B-4BE5-9333-760D69D468B1}"/>
    <cellStyle name="Vírgula 2 2 4 4 2 5 2" xfId="8997" xr:uid="{AB6ADE08-3FE5-43BA-B303-7AD60257C07F}"/>
    <cellStyle name="Vírgula 2 2 4 4 2 5 2 2" xfId="24302" xr:uid="{EEF345D0-4896-4533-801A-D5706827D6E2}"/>
    <cellStyle name="Vírgula 2 2 4 4 2 5 3" xfId="16680" xr:uid="{C7A10CAA-3CA3-4E1D-ADD8-2EA27573F64A}"/>
    <cellStyle name="Vírgula 2 2 4 4 2 6" xfId="8348" xr:uid="{972F9A39-898A-44E3-A126-62CB2BF3178F}"/>
    <cellStyle name="Vírgula 2 2 4 4 2 6 2" xfId="23653" xr:uid="{2C98EEBB-912B-482E-AE4C-9EC4593EBABC}"/>
    <cellStyle name="Vírgula 2 2 4 4 2 7" xfId="16031" xr:uid="{A2420D95-F239-4F2C-917C-27B64AE58204}"/>
    <cellStyle name="Vírgula 2 2 4 4 3" xfId="2329" xr:uid="{FBF61EA5-CE39-4622-A4BA-F22A40178B91}"/>
    <cellStyle name="Vírgula 2 2 4 4 3 2" xfId="3297" xr:uid="{E5E8E160-1559-4F89-AE92-CE58931115BF}"/>
    <cellStyle name="Vírgula 2 2 4 4 3 2 2" xfId="7320" xr:uid="{B44367EB-70C6-4232-9143-DF55F574075F}"/>
    <cellStyle name="Vírgula 2 2 4 4 3 2 2 2" xfId="14942" xr:uid="{1513563D-6173-4CA5-BED8-F5DCE961F012}"/>
    <cellStyle name="Vírgula 2 2 4 4 3 2 2 2 2" xfId="30247" xr:uid="{E48AB722-A2D2-40EC-AAAD-E09D985B8B3E}"/>
    <cellStyle name="Vírgula 2 2 4 4 3 2 2 3" xfId="22625" xr:uid="{06FC0334-C893-4282-9275-B3E2473291D9}"/>
    <cellStyle name="Vírgula 2 2 4 4 3 2 3" xfId="5948" xr:uid="{24E86A37-55AD-49F4-9EFE-66C45F8203F6}"/>
    <cellStyle name="Vírgula 2 2 4 4 3 2 3 2" xfId="13570" xr:uid="{39FD679C-CCBC-437D-9A02-2E0CB78AF479}"/>
    <cellStyle name="Vírgula 2 2 4 4 3 2 3 2 2" xfId="28875" xr:uid="{5D5165AA-3181-438F-988C-DEBA45A1615B}"/>
    <cellStyle name="Vírgula 2 2 4 4 3 2 3 3" xfId="21253" xr:uid="{81293514-36A9-4276-816C-1B3D5CC67EEB}"/>
    <cellStyle name="Vírgula 2 2 4 4 3 2 4" xfId="10929" xr:uid="{EA14F950-60FF-49AC-ACFB-BEAE7162AA42}"/>
    <cellStyle name="Vírgula 2 2 4 4 3 2 4 2" xfId="26234" xr:uid="{62992041-6E3A-4091-9C76-3C07DC5A8DE8}"/>
    <cellStyle name="Vírgula 2 2 4 4 3 2 5" xfId="18612" xr:uid="{68D99EBB-A5CE-4E62-936A-024D533282CF}"/>
    <cellStyle name="Vírgula 2 2 4 4 3 3" xfId="4265" xr:uid="{55680D2C-4F48-409D-8F47-4BAF3C807527}"/>
    <cellStyle name="Vírgula 2 2 4 4 3 3 2" xfId="6716" xr:uid="{8280DED0-EFB6-4524-BFA7-D4A5E8316D31}"/>
    <cellStyle name="Vírgula 2 2 4 4 3 3 2 2" xfId="14338" xr:uid="{56340C0A-8935-4B1B-9CCF-8480DD806280}"/>
    <cellStyle name="Vírgula 2 2 4 4 3 3 2 2 2" xfId="29643" xr:uid="{B6DC604D-15AC-4848-B88F-A09B40A0BAA9}"/>
    <cellStyle name="Vírgula 2 2 4 4 3 3 2 3" xfId="22021" xr:uid="{A51057E6-A29D-464A-AF38-6086BF3BD9BE}"/>
    <cellStyle name="Vírgula 2 2 4 4 3 3 3" xfId="11897" xr:uid="{9392C302-28DE-4ACD-B422-C69082393561}"/>
    <cellStyle name="Vírgula 2 2 4 4 3 3 3 2" xfId="27202" xr:uid="{A737E84F-93FE-432F-A916-8E1DCF67E8D8}"/>
    <cellStyle name="Vírgula 2 2 4 4 3 3 4" xfId="19580" xr:uid="{DBA1BECB-1612-4B28-9A7E-491A83A0117C}"/>
    <cellStyle name="Vírgula 2 2 4 4 3 4" xfId="5454" xr:uid="{6F3132DA-992B-4F83-8658-BC8340A6F4A4}"/>
    <cellStyle name="Vírgula 2 2 4 4 3 4 2" xfId="13076" xr:uid="{E692FDDC-49E3-4B49-90F7-2C83D79CB242}"/>
    <cellStyle name="Vírgula 2 2 4 4 3 4 2 2" xfId="28381" xr:uid="{9B6B425F-9851-4125-9AEB-40F336EF87AC}"/>
    <cellStyle name="Vírgula 2 2 4 4 3 4 3" xfId="20759" xr:uid="{CB44307A-73F2-43DB-9112-B7A775B5F5E2}"/>
    <cellStyle name="Vírgula 2 2 4 4 3 5" xfId="9961" xr:uid="{CCEF59E0-1897-4DCB-B80F-16D7DE7F322E}"/>
    <cellStyle name="Vírgula 2 2 4 4 3 5 2" xfId="25266" xr:uid="{E2E78709-062B-464D-A648-53A15C23A56F}"/>
    <cellStyle name="Vírgula 2 2 4 4 3 6" xfId="17644" xr:uid="{846FAE4F-2DC5-49FD-AD21-6A9FB784EB8A}"/>
    <cellStyle name="Vírgula 2 2 4 4 4" xfId="1689" xr:uid="{0FDE6352-8A4F-4D22-9652-ECB4809EB8DA}"/>
    <cellStyle name="Vírgula 2 2 4 4 4 2" xfId="7060" xr:uid="{27F9C9CF-5EF1-4684-B568-FC15FA4F3278}"/>
    <cellStyle name="Vírgula 2 2 4 4 4 2 2" xfId="14682" xr:uid="{21E9B352-6704-42B3-A938-7F7A1F494D22}"/>
    <cellStyle name="Vírgula 2 2 4 4 4 2 2 2" xfId="29987" xr:uid="{B8035EA8-A447-46D5-BBA2-77BA2B81364C}"/>
    <cellStyle name="Vírgula 2 2 4 4 4 2 3" xfId="22365" xr:uid="{18A0F6DF-AD26-4E5C-9D00-A89300273352}"/>
    <cellStyle name="Vírgula 2 2 4 4 4 3" xfId="5688" xr:uid="{F8102A5F-D55F-4408-B751-7C2288D24BE1}"/>
    <cellStyle name="Vírgula 2 2 4 4 4 3 2" xfId="13310" xr:uid="{7A444197-B09C-43C3-9EF2-1A49A0AD852B}"/>
    <cellStyle name="Vírgula 2 2 4 4 4 3 2 2" xfId="28615" xr:uid="{DB68BD3A-C7C8-492F-89FD-CBA55E3050E0}"/>
    <cellStyle name="Vírgula 2 2 4 4 4 3 3" xfId="20993" xr:uid="{17EBB8C8-0D1D-44BF-9900-D9C70C5D802D}"/>
    <cellStyle name="Vírgula 2 2 4 4 4 4" xfId="9321" xr:uid="{5F224145-589C-4978-BA71-271586B99A1A}"/>
    <cellStyle name="Vírgula 2 2 4 4 4 4 2" xfId="24626" xr:uid="{2956A28C-05DB-4154-B508-1232A8463292}"/>
    <cellStyle name="Vírgula 2 2 4 4 4 5" xfId="17004" xr:uid="{538CD0A7-E756-4FBF-868C-FADF14FE93CE}"/>
    <cellStyle name="Vírgula 2 2 4 4 5" xfId="2649" xr:uid="{913215D4-B629-4A81-8C7E-287B92B3680E}"/>
    <cellStyle name="Vírgula 2 2 4 4 5 2" xfId="6346" xr:uid="{D752E1CC-8AF9-45D1-8485-F5DC2FC37F97}"/>
    <cellStyle name="Vírgula 2 2 4 4 5 2 2" xfId="13968" xr:uid="{2C0FB9CF-FA38-4431-B12C-64093D29E94C}"/>
    <cellStyle name="Vírgula 2 2 4 4 5 2 2 2" xfId="29273" xr:uid="{06D673CD-F775-4524-BE28-99EC73E5FAF0}"/>
    <cellStyle name="Vírgula 2 2 4 4 5 2 3" xfId="21651" xr:uid="{5EE1FA44-7765-4E3C-82A0-B5957B683B59}"/>
    <cellStyle name="Vírgula 2 2 4 4 5 3" xfId="10281" xr:uid="{7649AB89-F62E-416F-ADCB-05F42CE6C5ED}"/>
    <cellStyle name="Vírgula 2 2 4 4 5 3 2" xfId="25586" xr:uid="{5A1F1D7E-04FC-4BF5-91E2-9A683B26A20A}"/>
    <cellStyle name="Vírgula 2 2 4 4 5 4" xfId="17964" xr:uid="{952CF127-067E-4EB7-9C35-368C5985630D}"/>
    <cellStyle name="Vírgula 2 2 4 4 6" xfId="3617" xr:uid="{D9532C99-6CFF-4E18-994C-861FBC49A732}"/>
    <cellStyle name="Vírgula 2 2 4 4 6 2" xfId="11249" xr:uid="{CE12D16B-F755-4914-B359-038FEBD20956}"/>
    <cellStyle name="Vírgula 2 2 4 4 6 2 2" xfId="26554" xr:uid="{CFC8C592-DB52-4F39-AE3E-8683B2DA3DE7}"/>
    <cellStyle name="Vírgula 2 2 4 4 6 3" xfId="18932" xr:uid="{7C79FDE6-CF5B-494E-829E-1132C2575410}"/>
    <cellStyle name="Vírgula 2 2 4 4 7" xfId="1041" xr:uid="{49FB39E6-5117-417C-BC4D-712B07681B85}"/>
    <cellStyle name="Vírgula 2 2 4 4 7 2" xfId="8673" xr:uid="{A118FFDE-8652-43A8-B936-0158AE2BA3A7}"/>
    <cellStyle name="Vírgula 2 2 4 4 7 2 2" xfId="23978" xr:uid="{4C97DC19-F290-4E16-9362-B9BF564A7D14}"/>
    <cellStyle name="Vírgula 2 2 4 4 7 3" xfId="16356" xr:uid="{A639899B-9281-4606-B095-4D37F1901335}"/>
    <cellStyle name="Vírgula 2 2 4 4 8" xfId="8024" xr:uid="{0FE74993-E7F4-46F6-88EB-4CACDEF20F22}"/>
    <cellStyle name="Vírgula 2 2 4 4 8 2" xfId="23329" xr:uid="{455DF281-0D84-4B2C-ACCC-0C03B55A5544}"/>
    <cellStyle name="Vírgula 2 2 4 4 9" xfId="15707" xr:uid="{8EC76C9C-2443-4286-B3DA-F48041AA7067}"/>
    <cellStyle name="Vírgula 2 2 4 5" xfId="272" xr:uid="{10494A23-ED51-4842-A5F1-EC7BC34E92CA}"/>
    <cellStyle name="Vírgula 2 2 4 5 2" xfId="596" xr:uid="{19D5DD3C-628D-45E0-9564-F894B3A6D870}"/>
    <cellStyle name="Vírgula 2 2 4 5 2 2" xfId="1889" xr:uid="{F5C9A5B5-D4C6-402A-8C62-A0C8708F0D01}"/>
    <cellStyle name="Vírgula 2 2 4 5 2 2 2" xfId="7393" xr:uid="{120E56EE-6729-45D3-9F1F-5EBED0D0413A}"/>
    <cellStyle name="Vírgula 2 2 4 5 2 2 2 2" xfId="15015" xr:uid="{ABF21416-75B7-4559-91AA-31ED19C9E9ED}"/>
    <cellStyle name="Vírgula 2 2 4 5 2 2 2 2 2" xfId="30320" xr:uid="{E1936C07-3F00-49C4-986B-E380858E0E5F}"/>
    <cellStyle name="Vírgula 2 2 4 5 2 2 2 3" xfId="22698" xr:uid="{080F4E49-B51F-4000-8F5D-CAC7A771389B}"/>
    <cellStyle name="Vírgula 2 2 4 5 2 2 3" xfId="6021" xr:uid="{82B6A51E-978A-4BF5-B1CB-56536BD25458}"/>
    <cellStyle name="Vírgula 2 2 4 5 2 2 3 2" xfId="13643" xr:uid="{22FF26B4-63E5-4065-973D-E27021199C91}"/>
    <cellStyle name="Vírgula 2 2 4 5 2 2 3 2 2" xfId="28948" xr:uid="{54C5CEEA-6AC6-4936-B979-E001CFC8FC52}"/>
    <cellStyle name="Vírgula 2 2 4 5 2 2 3 3" xfId="21326" xr:uid="{5E5C978C-7248-42CA-BB00-F5FE07F7060E}"/>
    <cellStyle name="Vírgula 2 2 4 5 2 2 4" xfId="9521" xr:uid="{54F270BE-1258-4CF9-8406-C0069DBD8FEB}"/>
    <cellStyle name="Vírgula 2 2 4 5 2 2 4 2" xfId="24826" xr:uid="{1A273F9D-891C-4A14-B207-2B8985295E96}"/>
    <cellStyle name="Vírgula 2 2 4 5 2 2 5" xfId="17204" xr:uid="{AB70A265-10F0-4FD6-A4CC-C9381C3B122E}"/>
    <cellStyle name="Vírgula 2 2 4 5 2 3" xfId="2853" xr:uid="{97E75CDA-026A-4432-82AB-0D386FDA90A2}"/>
    <cellStyle name="Vírgula 2 2 4 5 2 3 2" xfId="6789" xr:uid="{63401CE0-2BDE-45D6-81D1-FCD1C8BD940B}"/>
    <cellStyle name="Vírgula 2 2 4 5 2 3 2 2" xfId="14411" xr:uid="{0F94A02E-E64B-420A-8966-FD641B9239A1}"/>
    <cellStyle name="Vírgula 2 2 4 5 2 3 2 2 2" xfId="29716" xr:uid="{738B5968-FD9D-46D4-8D82-61F7ADB5D40A}"/>
    <cellStyle name="Vírgula 2 2 4 5 2 3 2 3" xfId="22094" xr:uid="{711149D8-02E6-431A-AE08-028049CF0F00}"/>
    <cellStyle name="Vírgula 2 2 4 5 2 3 3" xfId="10485" xr:uid="{5D3E41E7-1517-4E43-B4B9-02D135A97FE3}"/>
    <cellStyle name="Vírgula 2 2 4 5 2 3 3 2" xfId="25790" xr:uid="{41D66698-1660-4B12-8AC8-244E431C36A8}"/>
    <cellStyle name="Vírgula 2 2 4 5 2 3 4" xfId="18168" xr:uid="{63AEC548-43CE-4E9F-8E79-0FBBF1D7DA8D}"/>
    <cellStyle name="Vírgula 2 2 4 5 2 4" xfId="3821" xr:uid="{8CCB6205-3868-4FEB-A13C-606723BDF874}"/>
    <cellStyle name="Vírgula 2 2 4 5 2 4 2" xfId="11453" xr:uid="{345DB6B7-FB88-47E8-BC13-119F1E1FCB70}"/>
    <cellStyle name="Vírgula 2 2 4 5 2 4 2 2" xfId="26758" xr:uid="{447C639C-8231-4417-B597-F2663D8993BC}"/>
    <cellStyle name="Vírgula 2 2 4 5 2 4 3" xfId="19136" xr:uid="{4CC48908-153B-40D6-A045-4279090237A9}"/>
    <cellStyle name="Vírgula 2 2 4 5 2 5" xfId="1245" xr:uid="{3A57AACB-30A3-4BB9-B1F4-EEDBA6E828A9}"/>
    <cellStyle name="Vírgula 2 2 4 5 2 5 2" xfId="8877" xr:uid="{615BF6FC-C364-4202-9DF6-9B8E3492F017}"/>
    <cellStyle name="Vírgula 2 2 4 5 2 5 2 2" xfId="24182" xr:uid="{A5FEE1FA-EE75-470E-A6C3-40A69B726E0D}"/>
    <cellStyle name="Vírgula 2 2 4 5 2 5 3" xfId="16560" xr:uid="{23255B03-456D-4DDA-A7F0-8E69F1C28F95}"/>
    <cellStyle name="Vírgula 2 2 4 5 2 6" xfId="8228" xr:uid="{A595459F-3627-4D0B-9C60-CD7D96F4B712}"/>
    <cellStyle name="Vírgula 2 2 4 5 2 6 2" xfId="23533" xr:uid="{878C31F4-2A99-4777-8980-9E4CA5191663}"/>
    <cellStyle name="Vírgula 2 2 4 5 2 7" xfId="15911" xr:uid="{241D6CFE-3380-414A-93AC-D07E598051EB}"/>
    <cellStyle name="Vírgula 2 2 4 5 3" xfId="2209" xr:uid="{3478E708-BF91-4C08-9597-07612A11927A}"/>
    <cellStyle name="Vírgula 2 2 4 5 3 2" xfId="3177" xr:uid="{315AF8B5-00EA-4F12-9848-FC189C06022A}"/>
    <cellStyle name="Vírgula 2 2 4 5 3 2 2" xfId="10809" xr:uid="{1E0518E8-E5FE-4E5B-B099-C4B96660C90C}"/>
    <cellStyle name="Vírgula 2 2 4 5 3 2 2 2" xfId="26114" xr:uid="{097E652F-0CBC-4201-9B26-620E156032F1}"/>
    <cellStyle name="Vírgula 2 2 4 5 3 2 3" xfId="18492" xr:uid="{8B88B92E-B14E-44EC-AD67-DABA72CD6AF1}"/>
    <cellStyle name="Vírgula 2 2 4 5 3 3" xfId="4145" xr:uid="{590FA8A7-F747-481F-BF21-7B0875C28B27}"/>
    <cellStyle name="Vírgula 2 2 4 5 3 3 2" xfId="11777" xr:uid="{7E3196EA-05C0-4BAF-8591-D10291D523ED}"/>
    <cellStyle name="Vírgula 2 2 4 5 3 3 2 2" xfId="27082" xr:uid="{4C10C436-2718-4D52-B473-29346BD26165}"/>
    <cellStyle name="Vírgula 2 2 4 5 3 3 3" xfId="19460" xr:uid="{0F1DB9E1-4839-4D79-A705-EA9EA39AF4D5}"/>
    <cellStyle name="Vírgula 2 2 4 5 3 4" xfId="9841" xr:uid="{7B9035FE-21D2-4F52-80DC-AF13AB9F46AA}"/>
    <cellStyle name="Vírgula 2 2 4 5 3 4 2" xfId="25146" xr:uid="{015AFA55-2880-4491-A160-6D08CAB3CB27}"/>
    <cellStyle name="Vírgula 2 2 4 5 3 5" xfId="17524" xr:uid="{07190F24-6000-43E0-A74B-83265A85976B}"/>
    <cellStyle name="Vírgula 2 2 4 5 4" xfId="1569" xr:uid="{EB78940A-8C61-40B5-89D0-ADA17F8E9D30}"/>
    <cellStyle name="Vírgula 2 2 4 5 4 2" xfId="6419" xr:uid="{B6EB6488-2F84-4867-9957-C8CC84530257}"/>
    <cellStyle name="Vírgula 2 2 4 5 4 2 2" xfId="14041" xr:uid="{C877E69E-579A-4ADB-8600-A95B1C517433}"/>
    <cellStyle name="Vírgula 2 2 4 5 4 2 2 2" xfId="29346" xr:uid="{1B2AC039-C4AD-4EC0-8ED8-E8649CAFFAFB}"/>
    <cellStyle name="Vírgula 2 2 4 5 4 2 3" xfId="21724" xr:uid="{C4053BA8-CB5B-4C16-926F-EE2C45EE4FB3}"/>
    <cellStyle name="Vírgula 2 2 4 5 4 3" xfId="9201" xr:uid="{17FE3511-B6F0-424D-8827-DECA13329576}"/>
    <cellStyle name="Vírgula 2 2 4 5 4 3 2" xfId="24506" xr:uid="{3A7E4572-6AB1-4CA8-94CD-5586F6BB5DF5}"/>
    <cellStyle name="Vírgula 2 2 4 5 4 4" xfId="16884" xr:uid="{698D3361-011D-4AF4-B20F-974E177ABE52}"/>
    <cellStyle name="Vírgula 2 2 4 5 5" xfId="2529" xr:uid="{FB5757EA-2788-4E92-8E8E-F88833E5AC1C}"/>
    <cellStyle name="Vírgula 2 2 4 5 5 2" xfId="10161" xr:uid="{96857690-4D6F-45D6-AD01-CBE2DED3BDF2}"/>
    <cellStyle name="Vírgula 2 2 4 5 5 2 2" xfId="25466" xr:uid="{9E806332-434A-4397-8323-5160F6174A12}"/>
    <cellStyle name="Vírgula 2 2 4 5 5 3" xfId="17844" xr:uid="{027FA02E-7FC4-4F76-8F12-4D0FC3DFBCA2}"/>
    <cellStyle name="Vírgula 2 2 4 5 6" xfId="3497" xr:uid="{AAB46C09-D015-4425-89BE-2EB08726DDBF}"/>
    <cellStyle name="Vírgula 2 2 4 5 6 2" xfId="11129" xr:uid="{378A0A8D-B624-47B1-BE49-F142100995EF}"/>
    <cellStyle name="Vírgula 2 2 4 5 6 2 2" xfId="26434" xr:uid="{95EBA73D-A176-44D6-BA06-57923919130D}"/>
    <cellStyle name="Vírgula 2 2 4 5 6 3" xfId="18812" xr:uid="{5E05E098-C4CF-461D-BAC2-B106332E5994}"/>
    <cellStyle name="Vírgula 2 2 4 5 7" xfId="921" xr:uid="{1A90AD7F-D29A-481A-9422-83629C5919F3}"/>
    <cellStyle name="Vírgula 2 2 4 5 7 2" xfId="8553" xr:uid="{EB0E37F8-2500-49A3-A217-D55F5412137D}"/>
    <cellStyle name="Vírgula 2 2 4 5 7 2 2" xfId="23858" xr:uid="{765846A4-3695-4AED-AEC9-C0E6D0AE8DE8}"/>
    <cellStyle name="Vírgula 2 2 4 5 7 3" xfId="16236" xr:uid="{E0598331-E600-480F-A4CD-52448EBABBC5}"/>
    <cellStyle name="Vírgula 2 2 4 5 8" xfId="7904" xr:uid="{594D34BB-4756-4F69-A7A8-CA364EC08D2F}"/>
    <cellStyle name="Vírgula 2 2 4 5 8 2" xfId="23209" xr:uid="{483FD2FB-269D-4BBE-8D15-1CBCABF645C4}"/>
    <cellStyle name="Vírgula 2 2 4 5 9" xfId="15587" xr:uid="{E0658D6A-C156-4269-A503-5B60230AD8D3}"/>
    <cellStyle name="Vírgula 2 2 4 6" xfId="432" xr:uid="{B6EB7902-B5CE-40E2-BB94-C54F2073D80A}"/>
    <cellStyle name="Vírgula 2 2 4 6 2" xfId="756" xr:uid="{5CDF281C-6B25-4F4B-9708-F7E12B34F002}"/>
    <cellStyle name="Vírgula 2 2 4 6 2 2" xfId="2049" xr:uid="{99D1CC54-A084-4E24-B690-125BF0066598}"/>
    <cellStyle name="Vírgula 2 2 4 6 2 2 2" xfId="7347" xr:uid="{1009AD22-AE6A-4A82-9C2A-D4FC1BE0E7DA}"/>
    <cellStyle name="Vírgula 2 2 4 6 2 2 2 2" xfId="14969" xr:uid="{3FEA321F-009E-421D-A8B8-4A1BF00F5B21}"/>
    <cellStyle name="Vírgula 2 2 4 6 2 2 2 2 2" xfId="30274" xr:uid="{97315F21-DB1D-4E36-AA0D-194CF76CFA74}"/>
    <cellStyle name="Vírgula 2 2 4 6 2 2 2 3" xfId="22652" xr:uid="{F8CBD300-56B7-44ED-8847-3B49A4BBF58A}"/>
    <cellStyle name="Vírgula 2 2 4 6 2 2 3" xfId="5975" xr:uid="{0F5AAFC5-186B-4AD4-BBFE-F2C09A047C52}"/>
    <cellStyle name="Vírgula 2 2 4 6 2 2 3 2" xfId="13597" xr:uid="{500F41DF-24CA-4D17-9B68-CE31537A963E}"/>
    <cellStyle name="Vírgula 2 2 4 6 2 2 3 2 2" xfId="28902" xr:uid="{A8D32064-31B0-43D6-927E-B41819C4FCCE}"/>
    <cellStyle name="Vírgula 2 2 4 6 2 2 3 3" xfId="21280" xr:uid="{20AD46B2-053B-4246-A906-68063744F04D}"/>
    <cellStyle name="Vírgula 2 2 4 6 2 2 4" xfId="9681" xr:uid="{4AE6D1AF-5F89-4B2A-9440-77540DE3D9D2}"/>
    <cellStyle name="Vírgula 2 2 4 6 2 2 4 2" xfId="24986" xr:uid="{9AC212D4-364F-4E33-A426-BBD724CFB00A}"/>
    <cellStyle name="Vírgula 2 2 4 6 2 2 5" xfId="17364" xr:uid="{7D9E00C8-FEFC-4576-B661-2290FC9B15A3}"/>
    <cellStyle name="Vírgula 2 2 4 6 2 3" xfId="3013" xr:uid="{D27E3FA7-7798-4EFC-A0D1-173884177435}"/>
    <cellStyle name="Vírgula 2 2 4 6 2 3 2" xfId="6743" xr:uid="{5A52BFA2-0BAF-43CD-B05E-28F024F92C43}"/>
    <cellStyle name="Vírgula 2 2 4 6 2 3 2 2" xfId="14365" xr:uid="{C449EEDB-496B-412B-ACDD-C0796A66E9D5}"/>
    <cellStyle name="Vírgula 2 2 4 6 2 3 2 2 2" xfId="29670" xr:uid="{80F84E36-491D-48C9-8D34-A599D0540FBE}"/>
    <cellStyle name="Vírgula 2 2 4 6 2 3 2 3" xfId="22048" xr:uid="{8072FE4F-A7A8-4706-96FE-16E810EB1C88}"/>
    <cellStyle name="Vírgula 2 2 4 6 2 3 3" xfId="10645" xr:uid="{EB8F6EF0-691D-4EB5-90DD-5FBE6825BDE9}"/>
    <cellStyle name="Vírgula 2 2 4 6 2 3 3 2" xfId="25950" xr:uid="{BFD136C2-05FA-4E46-B990-B0B7B2112469}"/>
    <cellStyle name="Vírgula 2 2 4 6 2 3 4" xfId="18328" xr:uid="{1CDE7A9F-60D7-4BE1-8883-223782CE92C7}"/>
    <cellStyle name="Vírgula 2 2 4 6 2 4" xfId="3981" xr:uid="{74BBE94C-EB7B-4192-9FB8-C65C04860154}"/>
    <cellStyle name="Vírgula 2 2 4 6 2 4 2" xfId="11613" xr:uid="{F2E02D60-902C-48B7-A8D9-F6DBF5DBEBD2}"/>
    <cellStyle name="Vírgula 2 2 4 6 2 4 2 2" xfId="26918" xr:uid="{45726634-61C5-4D59-80F3-0258A002F7C4}"/>
    <cellStyle name="Vírgula 2 2 4 6 2 4 3" xfId="19296" xr:uid="{28D16123-72EA-4AB5-8BFA-BB1D1A1C1FC9}"/>
    <cellStyle name="Vírgula 2 2 4 6 2 5" xfId="1405" xr:uid="{8BA8CEDF-DEE2-41B1-B376-5F8E5BC7B3A8}"/>
    <cellStyle name="Vírgula 2 2 4 6 2 5 2" xfId="9037" xr:uid="{3530B936-D43C-4505-98CF-72698673A6E6}"/>
    <cellStyle name="Vírgula 2 2 4 6 2 5 2 2" xfId="24342" xr:uid="{9C97FA6C-60F7-4C2D-9322-8188BBE8DA84}"/>
    <cellStyle name="Vírgula 2 2 4 6 2 5 3" xfId="16720" xr:uid="{9F8288A2-E635-469D-AAD7-6EAAFEBCB9DE}"/>
    <cellStyle name="Vírgula 2 2 4 6 2 6" xfId="8388" xr:uid="{4C9BC0E2-61DD-4F06-B0E8-CE7DB2BD911D}"/>
    <cellStyle name="Vírgula 2 2 4 6 2 6 2" xfId="23693" xr:uid="{FF188AFE-1ED5-4035-84DA-1796A1D503AE}"/>
    <cellStyle name="Vírgula 2 2 4 6 2 7" xfId="16071" xr:uid="{6488BD28-400E-4B87-8C1F-4E17F19210C1}"/>
    <cellStyle name="Vírgula 2 2 4 6 3" xfId="2369" xr:uid="{CC799A64-F705-4D9E-A786-2C78C9F45E21}"/>
    <cellStyle name="Vírgula 2 2 4 6 3 2" xfId="3337" xr:uid="{C494F97C-CB6F-4DB9-AE3A-A892F2964252}"/>
    <cellStyle name="Vírgula 2 2 4 6 3 2 2" xfId="10969" xr:uid="{5E0A7893-801E-488B-8E3C-05BF950629DE}"/>
    <cellStyle name="Vírgula 2 2 4 6 3 2 2 2" xfId="26274" xr:uid="{A5D230A5-3D8B-4D8D-AD95-F15E65683CB5}"/>
    <cellStyle name="Vírgula 2 2 4 6 3 2 3" xfId="18652" xr:uid="{6BE8B0F9-4B18-4CBF-B267-C593A60920CD}"/>
    <cellStyle name="Vírgula 2 2 4 6 3 3" xfId="4305" xr:uid="{3696C171-3A52-414C-834D-A17CC7883DC3}"/>
    <cellStyle name="Vírgula 2 2 4 6 3 3 2" xfId="11937" xr:uid="{C32003A4-A2A0-4565-8EBD-7CD1AAEC0856}"/>
    <cellStyle name="Vírgula 2 2 4 6 3 3 2 2" xfId="27242" xr:uid="{CD18F631-F8BC-4912-9124-E4572870244C}"/>
    <cellStyle name="Vírgula 2 2 4 6 3 3 3" xfId="19620" xr:uid="{5779D75F-28E7-4E46-9856-D3C3C4914F70}"/>
    <cellStyle name="Vírgula 2 2 4 6 3 4" xfId="10001" xr:uid="{466932C3-7D37-4D17-8D3B-88C479AE4F05}"/>
    <cellStyle name="Vírgula 2 2 4 6 3 4 2" xfId="25306" xr:uid="{3965744D-0CD3-4421-BEF8-E90D9102D52F}"/>
    <cellStyle name="Vírgula 2 2 4 6 3 5" xfId="17684" xr:uid="{D36762F2-D6A8-4DA5-80FB-B5CE5CC5F623}"/>
    <cellStyle name="Vírgula 2 2 4 6 4" xfId="1729" xr:uid="{1AB93CDA-A917-46DC-BB2D-04D314F10DE2}"/>
    <cellStyle name="Vírgula 2 2 4 6 4 2" xfId="6373" xr:uid="{58AAE730-5C87-4140-A089-CBC922084BD0}"/>
    <cellStyle name="Vírgula 2 2 4 6 4 2 2" xfId="13995" xr:uid="{370A8083-571A-4CD0-8179-12E75F6DD6AE}"/>
    <cellStyle name="Vírgula 2 2 4 6 4 2 2 2" xfId="29300" xr:uid="{6128CFEF-557E-4C9D-8F95-A9D74880D421}"/>
    <cellStyle name="Vírgula 2 2 4 6 4 2 3" xfId="21678" xr:uid="{25E534EC-C83A-49B4-86E8-0DCD4A24B449}"/>
    <cellStyle name="Vírgula 2 2 4 6 4 3" xfId="9361" xr:uid="{1EF8896C-CD11-4A1B-B431-5239E49BEB0E}"/>
    <cellStyle name="Vírgula 2 2 4 6 4 3 2" xfId="24666" xr:uid="{6CB55CB7-FFC2-4B0D-BEFD-27A2832A7CD8}"/>
    <cellStyle name="Vírgula 2 2 4 6 4 4" xfId="17044" xr:uid="{69C93A45-0FD8-4D24-8B55-A595DFC7E9CC}"/>
    <cellStyle name="Vírgula 2 2 4 6 5" xfId="2689" xr:uid="{EA736C5B-C729-4560-B50B-10C2706C5AD5}"/>
    <cellStyle name="Vírgula 2 2 4 6 5 2" xfId="10321" xr:uid="{74AD6874-A4E9-45A1-A478-22B16118DF05}"/>
    <cellStyle name="Vírgula 2 2 4 6 5 2 2" xfId="25626" xr:uid="{5F49B7C5-AA6C-453A-8717-24423EAC5FC5}"/>
    <cellStyle name="Vírgula 2 2 4 6 5 3" xfId="18004" xr:uid="{21F7A7D3-A8E9-454A-AB44-CC54FB56D689}"/>
    <cellStyle name="Vírgula 2 2 4 6 6" xfId="3657" xr:uid="{43E61F65-4453-4598-8F9D-B740A14D98E9}"/>
    <cellStyle name="Vírgula 2 2 4 6 6 2" xfId="11289" xr:uid="{C7AE87F9-9A7D-45FE-9F0B-5B9F534EC5A6}"/>
    <cellStyle name="Vírgula 2 2 4 6 6 2 2" xfId="26594" xr:uid="{CEE7CA91-14D7-46DC-A6FA-5AD2CCB7A364}"/>
    <cellStyle name="Vírgula 2 2 4 6 6 3" xfId="18972" xr:uid="{9BD40837-D975-4407-88BF-1D285077307A}"/>
    <cellStyle name="Vírgula 2 2 4 6 7" xfId="1081" xr:uid="{B4D633CE-8CD6-4DD7-B622-C10D2B0F5D11}"/>
    <cellStyle name="Vírgula 2 2 4 6 7 2" xfId="8713" xr:uid="{6BA2F703-8ED8-47E7-AF98-71EA5EB5046A}"/>
    <cellStyle name="Vírgula 2 2 4 6 7 2 2" xfId="24018" xr:uid="{98F533CF-B1EB-4406-A711-73AFFBFC199A}"/>
    <cellStyle name="Vírgula 2 2 4 6 7 3" xfId="16396" xr:uid="{A1B274AC-6627-4EDE-B032-DE695F56363D}"/>
    <cellStyle name="Vírgula 2 2 4 6 8" xfId="8064" xr:uid="{B6E1D2A8-1E7D-412F-8446-0C6DF301B6BF}"/>
    <cellStyle name="Vírgula 2 2 4 6 8 2" xfId="23369" xr:uid="{DDB70223-8807-4C8D-B1A8-F74341A31FF8}"/>
    <cellStyle name="Vírgula 2 2 4 6 9" xfId="15747" xr:uid="{1976F3BF-231C-4721-AB71-FE8EAE6876D6}"/>
    <cellStyle name="Vírgula 2 2 4 7" xfId="556" xr:uid="{D808B80D-C9C6-4A26-9D77-C97623593573}"/>
    <cellStyle name="Vírgula 2 2 4 7 2" xfId="1849" xr:uid="{C76071BB-5C76-4864-A169-718D5CBF538F}"/>
    <cellStyle name="Vírgula 2 2 4 7 2 2" xfId="5188" xr:uid="{B156B497-D4C7-4AF8-AD89-9E88A89BCAAA}"/>
    <cellStyle name="Vírgula 2 2 4 7 2 2 2" xfId="7510" xr:uid="{04A9A1CD-72CE-4B87-B19F-DDA0A59A350D}"/>
    <cellStyle name="Vírgula 2 2 4 7 2 2 2 2" xfId="15132" xr:uid="{20FC575E-77F7-484B-8408-C397E5E5F083}"/>
    <cellStyle name="Vírgula 2 2 4 7 2 2 2 2 2" xfId="30437" xr:uid="{20879BB5-D0DE-4D7B-8359-2A232B0915B2}"/>
    <cellStyle name="Vírgula 2 2 4 7 2 2 2 3" xfId="22815" xr:uid="{7139B758-433E-4593-A510-97D336AC292D}"/>
    <cellStyle name="Vírgula 2 2 4 7 2 2 3" xfId="6138" xr:uid="{4160CE91-55D7-4F9E-95D3-89FBEF2F60F6}"/>
    <cellStyle name="Vírgula 2 2 4 7 2 2 3 2" xfId="13760" xr:uid="{98D2A8E9-B596-4D63-8306-B43338FE08A3}"/>
    <cellStyle name="Vírgula 2 2 4 7 2 2 3 2 2" xfId="29065" xr:uid="{0CFF8E30-2B7F-4309-A3EB-C11CDAC63F5D}"/>
    <cellStyle name="Vírgula 2 2 4 7 2 2 3 3" xfId="21443" xr:uid="{DBF561D4-405A-4715-84E4-FD100A093385}"/>
    <cellStyle name="Vírgula 2 2 4 7 2 2 4" xfId="12810" xr:uid="{CD648E61-8E0B-466B-87E4-6FA9A9A298CB}"/>
    <cellStyle name="Vírgula 2 2 4 7 2 2 4 2" xfId="28115" xr:uid="{7EE6CD42-3AAB-4455-8EE4-3240458366C2}"/>
    <cellStyle name="Vírgula 2 2 4 7 2 2 5" xfId="20493" xr:uid="{59879D40-BE3B-4330-B9B9-3D54EF6561EC}"/>
    <cellStyle name="Vírgula 2 2 4 7 2 3" xfId="4891" xr:uid="{8DB718EA-CDDF-4D62-997A-2F1AF33F0348}"/>
    <cellStyle name="Vírgula 2 2 4 7 2 3 2" xfId="6906" xr:uid="{F7982BF3-D463-4BD9-8A26-1D1289D9330F}"/>
    <cellStyle name="Vírgula 2 2 4 7 2 3 2 2" xfId="14528" xr:uid="{3E63FB23-CE1D-4157-9359-B26D3EF82081}"/>
    <cellStyle name="Vírgula 2 2 4 7 2 3 2 2 2" xfId="29833" xr:uid="{F8FBA328-942B-417A-864C-A5253F510D06}"/>
    <cellStyle name="Vírgula 2 2 4 7 2 3 2 3" xfId="22211" xr:uid="{9753C499-50E0-4057-BC8B-45AD1F34570B}"/>
    <cellStyle name="Vírgula 2 2 4 7 2 3 3" xfId="12513" xr:uid="{D6311859-A98A-42A4-8A62-264874791F0A}"/>
    <cellStyle name="Vírgula 2 2 4 7 2 3 3 2" xfId="27818" xr:uid="{C59EDBC7-3E21-4670-AFEC-0DEDB503F5F9}"/>
    <cellStyle name="Vírgula 2 2 4 7 2 3 4" xfId="20196" xr:uid="{F43D640F-7D28-4FB5-A88A-611461A0822D}"/>
    <cellStyle name="Vírgula 2 2 4 7 2 4" xfId="5559" xr:uid="{5B1C737A-A625-41B0-AD2D-DD0A806E8CA4}"/>
    <cellStyle name="Vírgula 2 2 4 7 2 4 2" xfId="13181" xr:uid="{2B3F0BED-3C29-4E74-875A-5F55C0421E86}"/>
    <cellStyle name="Vírgula 2 2 4 7 2 4 2 2" xfId="28486" xr:uid="{D3882E40-1D1E-402D-8AD2-10C7139AEECC}"/>
    <cellStyle name="Vírgula 2 2 4 7 2 4 3" xfId="20864" xr:uid="{4705609B-A060-4F02-BC56-71C4EACE0970}"/>
    <cellStyle name="Vírgula 2 2 4 7 2 5" xfId="9481" xr:uid="{B04775C1-89FC-4090-BDC5-4D0C9FF159CF}"/>
    <cellStyle name="Vírgula 2 2 4 7 2 5 2" xfId="24786" xr:uid="{49DB8CE2-FFE0-4CB8-99B8-CD8F017B1C39}"/>
    <cellStyle name="Vírgula 2 2 4 7 2 6" xfId="17164" xr:uid="{EE007E24-2D63-4F62-AAF6-1FC04C77A29F}"/>
    <cellStyle name="Vírgula 2 2 4 7 3" xfId="2813" xr:uid="{2528159D-06A8-4563-A754-8241088DC05E}"/>
    <cellStyle name="Vírgula 2 2 4 7 3 2" xfId="7166" xr:uid="{B4AD77AC-206A-4D0D-A794-C17B387E6453}"/>
    <cellStyle name="Vírgula 2 2 4 7 3 2 2" xfId="14788" xr:uid="{8144E9D2-2F84-45B2-83BB-E5B12AE3BF33}"/>
    <cellStyle name="Vírgula 2 2 4 7 3 2 2 2" xfId="30093" xr:uid="{49B5EC4A-86D9-4EC7-9D17-9B871EF596D0}"/>
    <cellStyle name="Vírgula 2 2 4 7 3 2 3" xfId="22471" xr:uid="{ED6ED7F8-CD71-4400-9849-6780132EDA69}"/>
    <cellStyle name="Vírgula 2 2 4 7 3 3" xfId="5794" xr:uid="{DFAF1B5C-909D-42EB-B692-726FD37DAC41}"/>
    <cellStyle name="Vírgula 2 2 4 7 3 3 2" xfId="13416" xr:uid="{28FAAE74-D3D4-47C7-ACD1-2C084211B273}"/>
    <cellStyle name="Vírgula 2 2 4 7 3 3 2 2" xfId="28721" xr:uid="{986227FE-AFA8-43B8-8E16-B07E9E59F5E2}"/>
    <cellStyle name="Vírgula 2 2 4 7 3 3 3" xfId="21099" xr:uid="{046545C6-1327-4EE5-B782-34E0F245589F}"/>
    <cellStyle name="Vírgula 2 2 4 7 3 4" xfId="10445" xr:uid="{91474970-70D6-483D-969B-2D2FE02F6C13}"/>
    <cellStyle name="Vírgula 2 2 4 7 3 4 2" xfId="25750" xr:uid="{0645A090-55CA-4E60-AFAB-68C26860192D}"/>
    <cellStyle name="Vírgula 2 2 4 7 3 5" xfId="18128" xr:uid="{6046DC70-AD9B-4F0A-8D9C-94F3CE2EB647}"/>
    <cellStyle name="Vírgula 2 2 4 7 4" xfId="3781" xr:uid="{5A93C3EA-070A-4DDA-9B4A-64C84CFCDF2F}"/>
    <cellStyle name="Vírgula 2 2 4 7 4 2" xfId="6536" xr:uid="{585D54B8-4743-4FC4-8678-0FA6CB96BFFC}"/>
    <cellStyle name="Vírgula 2 2 4 7 4 2 2" xfId="14158" xr:uid="{F4027859-3497-4DCE-8FA1-5C72B0383B61}"/>
    <cellStyle name="Vírgula 2 2 4 7 4 2 2 2" xfId="29463" xr:uid="{2A31CBD3-ED09-4B54-8B17-4EE40E77AE1E}"/>
    <cellStyle name="Vírgula 2 2 4 7 4 2 3" xfId="21841" xr:uid="{8F8EAC79-FDFA-43AB-84BB-67979DEB7D90}"/>
    <cellStyle name="Vírgula 2 2 4 7 4 3" xfId="11413" xr:uid="{B95F2B1E-2337-4B38-A8B1-85D414B40E5D}"/>
    <cellStyle name="Vírgula 2 2 4 7 4 3 2" xfId="26718" xr:uid="{FE2FD242-62E0-4C0D-B7F0-FC1DFCE531F8}"/>
    <cellStyle name="Vírgula 2 2 4 7 4 4" xfId="19096" xr:uid="{307D0B38-248B-4185-921C-FC42FAF0258A}"/>
    <cellStyle name="Vírgula 2 2 4 7 5" xfId="1205" xr:uid="{1BA24C9B-0DFF-4159-BEFD-F93D3AC80AA5}"/>
    <cellStyle name="Vírgula 2 2 4 7 5 2" xfId="8837" xr:uid="{ED873E08-0855-4B1D-8509-07D67B60320C}"/>
    <cellStyle name="Vírgula 2 2 4 7 5 2 2" xfId="24142" xr:uid="{95F4D9FA-74CC-4AE1-AF0D-F6CBE1162142}"/>
    <cellStyle name="Vírgula 2 2 4 7 5 3" xfId="16520" xr:uid="{7A4A7B18-21A5-457C-A610-0F6463DF5D9A}"/>
    <cellStyle name="Vírgula 2 2 4 7 6" xfId="8188" xr:uid="{B143476B-DBA5-47F5-8A53-BF778ECC1E5F}"/>
    <cellStyle name="Vírgula 2 2 4 7 6 2" xfId="23493" xr:uid="{009FAD94-767F-4A43-83F4-2343586AE967}"/>
    <cellStyle name="Vírgula 2 2 4 7 7" xfId="15871" xr:uid="{96C6B97A-AC03-4953-83FA-67045706BA44}"/>
    <cellStyle name="Vírgula 2 2 4 8" xfId="2169" xr:uid="{40A2B34B-30BA-44CF-8768-558541AD253F}"/>
    <cellStyle name="Vírgula 2 2 4 8 2" xfId="3137" xr:uid="{0ED0B3DA-F101-4B0E-B18F-A60BAE884229}"/>
    <cellStyle name="Vírgula 2 2 4 8 2 2" xfId="5206" xr:uid="{135EB61A-0B97-4C0A-8AE3-15C05F6FF1C3}"/>
    <cellStyle name="Vírgula 2 2 4 8 2 2 2" xfId="7540" xr:uid="{503E0708-B736-4AF6-BCC0-EB55E160888E}"/>
    <cellStyle name="Vírgula 2 2 4 8 2 2 2 2" xfId="15162" xr:uid="{EF57247E-BABE-4123-A3E0-2FE5C6C362F9}"/>
    <cellStyle name="Vírgula 2 2 4 8 2 2 2 2 2" xfId="30467" xr:uid="{37114308-4377-4BC4-BCC0-E16C35176FDC}"/>
    <cellStyle name="Vírgula 2 2 4 8 2 2 2 3" xfId="22845" xr:uid="{227D86E1-36D9-46AB-9EED-D39D607982CD}"/>
    <cellStyle name="Vírgula 2 2 4 8 2 2 3" xfId="6168" xr:uid="{FB7714B5-D2EC-4A36-B0D1-7EDCE6B2CFBF}"/>
    <cellStyle name="Vírgula 2 2 4 8 2 2 3 2" xfId="13790" xr:uid="{D80CBDB7-7D50-4920-B40C-B071EBD3D840}"/>
    <cellStyle name="Vírgula 2 2 4 8 2 2 3 2 2" xfId="29095" xr:uid="{2DA5157D-26EA-42DF-AC4C-692E4B1E1147}"/>
    <cellStyle name="Vírgula 2 2 4 8 2 2 3 3" xfId="21473" xr:uid="{6EAE4AB6-D4B0-48EB-8E45-6E55DB521C21}"/>
    <cellStyle name="Vírgula 2 2 4 8 2 2 4" xfId="12828" xr:uid="{161ACBFC-D017-4D90-ADE0-CFD351D0F826}"/>
    <cellStyle name="Vírgula 2 2 4 8 2 2 4 2" xfId="28133" xr:uid="{A96B0482-6F41-4725-91D8-B15491276F0A}"/>
    <cellStyle name="Vírgula 2 2 4 8 2 2 5" xfId="20511" xr:uid="{C4D5D7A5-A1D9-4F95-9C66-E188001FB5ED}"/>
    <cellStyle name="Vírgula 2 2 4 8 2 3" xfId="4909" xr:uid="{B3B0BEBF-89E4-48C4-83C7-B2351121BF2B}"/>
    <cellStyle name="Vírgula 2 2 4 8 2 3 2" xfId="6936" xr:uid="{0384B088-ACD8-4525-A1CF-AC5510365AAF}"/>
    <cellStyle name="Vírgula 2 2 4 8 2 3 2 2" xfId="14558" xr:uid="{A1F06761-0935-4BC5-B1FB-0FD38C8D1DDD}"/>
    <cellStyle name="Vírgula 2 2 4 8 2 3 2 2 2" xfId="29863" xr:uid="{7462A32E-5A34-4F6E-9EF1-22D5DECB385C}"/>
    <cellStyle name="Vírgula 2 2 4 8 2 3 2 3" xfId="22241" xr:uid="{21129F69-040E-4662-90D5-EE97F88E45B5}"/>
    <cellStyle name="Vírgula 2 2 4 8 2 3 3" xfId="12531" xr:uid="{04119FF0-719C-48C0-95B2-4F7BD5E322A0}"/>
    <cellStyle name="Vírgula 2 2 4 8 2 3 3 2" xfId="27836" xr:uid="{6E86D83A-DC90-4105-99D3-5994884BBB17}"/>
    <cellStyle name="Vírgula 2 2 4 8 2 3 4" xfId="20214" xr:uid="{DA17398B-59E5-4D96-B65D-3CBF83113988}"/>
    <cellStyle name="Vírgula 2 2 4 8 2 4" xfId="5577" xr:uid="{63B03932-9FCF-453A-BA0C-85858B1472CB}"/>
    <cellStyle name="Vírgula 2 2 4 8 2 4 2" xfId="13199" xr:uid="{796DF38D-17F6-4BB6-94FF-A7939C5CDC62}"/>
    <cellStyle name="Vírgula 2 2 4 8 2 4 2 2" xfId="28504" xr:uid="{8BF2DAC0-D06F-4957-9F50-2FE79061B5B7}"/>
    <cellStyle name="Vírgula 2 2 4 8 2 4 3" xfId="20882" xr:uid="{13195B9D-4E93-4F8C-A262-4582971C1E58}"/>
    <cellStyle name="Vírgula 2 2 4 8 2 5" xfId="10769" xr:uid="{DD3655BD-DB8C-4287-B028-D0A96B5E17F7}"/>
    <cellStyle name="Vírgula 2 2 4 8 2 5 2" xfId="26074" xr:uid="{141C19F4-5439-4BD8-8829-A5725D8CB9A7}"/>
    <cellStyle name="Vírgula 2 2 4 8 2 6" xfId="18452" xr:uid="{0997E9AA-7005-4428-A8CA-5D5139273A9C}"/>
    <cellStyle name="Vírgula 2 2 4 8 3" xfId="4105" xr:uid="{B20D1197-82DC-49C8-B02A-D74C2A53CA36}"/>
    <cellStyle name="Vírgula 2 2 4 8 3 2" xfId="7184" xr:uid="{BE16541E-D425-4C32-A528-78307F61DBBE}"/>
    <cellStyle name="Vírgula 2 2 4 8 3 2 2" xfId="14806" xr:uid="{2F3A15C4-79B5-41D4-8A7E-328A8633E26A}"/>
    <cellStyle name="Vírgula 2 2 4 8 3 2 2 2" xfId="30111" xr:uid="{AC3EA897-A16F-4467-91BA-8D67D2B35DEA}"/>
    <cellStyle name="Vírgula 2 2 4 8 3 2 3" xfId="22489" xr:uid="{5857A62B-C2B8-46B9-9933-066FA1CB1C3B}"/>
    <cellStyle name="Vírgula 2 2 4 8 3 3" xfId="5812" xr:uid="{B11C5DDF-26BC-4B5F-A652-065978509D31}"/>
    <cellStyle name="Vírgula 2 2 4 8 3 3 2" xfId="13434" xr:uid="{1802A107-FFEB-4B9E-835C-FB1227701AF9}"/>
    <cellStyle name="Vírgula 2 2 4 8 3 3 2 2" xfId="28739" xr:uid="{DEAD2CBF-635B-4948-953B-8D6FD51CD3AC}"/>
    <cellStyle name="Vírgula 2 2 4 8 3 3 3" xfId="21117" xr:uid="{E2CFA5BC-CE8E-48D4-81DF-A9FF1FFAC993}"/>
    <cellStyle name="Vírgula 2 2 4 8 3 4" xfId="11737" xr:uid="{A6F7E11C-7385-4092-8D37-5567B2BD293C}"/>
    <cellStyle name="Vírgula 2 2 4 8 3 4 2" xfId="27042" xr:uid="{DB3D6C9A-A451-4B4B-BF9B-0748CF935A23}"/>
    <cellStyle name="Vírgula 2 2 4 8 3 5" xfId="19420" xr:uid="{0846A5B8-7413-42DD-8360-B7CFFD28AF4C}"/>
    <cellStyle name="Vírgula 2 2 4 8 4" xfId="4724" xr:uid="{B35D9B2C-99C3-48E3-AE9D-94F3B30C6A2A}"/>
    <cellStyle name="Vírgula 2 2 4 8 4 2" xfId="6566" xr:uid="{823F9644-E974-4236-BB59-CF67A560600C}"/>
    <cellStyle name="Vírgula 2 2 4 8 4 2 2" xfId="14188" xr:uid="{B202FD56-C0F0-4D69-B3E9-DA95CDF2C033}"/>
    <cellStyle name="Vírgula 2 2 4 8 4 2 2 2" xfId="29493" xr:uid="{281D36BA-6110-4167-955E-ADB19DD8D34F}"/>
    <cellStyle name="Vírgula 2 2 4 8 4 2 3" xfId="21871" xr:uid="{AD916F0B-F114-419F-A3CA-9EBA7721C80F}"/>
    <cellStyle name="Vírgula 2 2 4 8 4 3" xfId="12346" xr:uid="{9252BD41-1D62-4C71-8278-2D1C86ED2C89}"/>
    <cellStyle name="Vírgula 2 2 4 8 4 3 2" xfId="27651" xr:uid="{244F8E3D-D928-45D3-9B59-A82115790EB6}"/>
    <cellStyle name="Vírgula 2 2 4 8 4 4" xfId="20029" xr:uid="{93B03D8A-7E97-44E5-898E-E361037A308B}"/>
    <cellStyle name="Vírgula 2 2 4 8 5" xfId="5344" xr:uid="{4AB1DE97-4AB4-433B-BA89-91BF7D442B06}"/>
    <cellStyle name="Vírgula 2 2 4 8 5 2" xfId="12966" xr:uid="{9A603151-8279-44CD-AB84-36A947808D05}"/>
    <cellStyle name="Vírgula 2 2 4 8 5 2 2" xfId="28271" xr:uid="{7A7BB496-2DDF-4AEB-9768-99A8ED681070}"/>
    <cellStyle name="Vírgula 2 2 4 8 5 3" xfId="20649" xr:uid="{2255ED05-8DD7-46BF-BE1F-1C8F4DCB61F1}"/>
    <cellStyle name="Vírgula 2 2 4 8 6" xfId="9801" xr:uid="{B6B29015-31FB-405D-BCCD-667CD57AE5B6}"/>
    <cellStyle name="Vírgula 2 2 4 8 6 2" xfId="25106" xr:uid="{C944AEBF-1263-41ED-99C9-E336B04C7C28}"/>
    <cellStyle name="Vírgula 2 2 4 8 7" xfId="17484" xr:uid="{EFA22C3C-4A7A-470B-B85A-453D80DB2A1D}"/>
    <cellStyle name="Vírgula 2 2 4 9" xfId="1529" xr:uid="{B5E265E7-FC7B-4145-A242-740B43F8C331}"/>
    <cellStyle name="Vírgula 2 2 4 9 2" xfId="4615" xr:uid="{95F52872-A319-4C26-A73B-14E5DF079559}"/>
    <cellStyle name="Vírgula 2 2 4 9 2 2" xfId="5222" xr:uid="{D33A8797-6394-40DB-8E2F-A426059EC5C6}"/>
    <cellStyle name="Vírgula 2 2 4 9 2 2 2" xfId="7569" xr:uid="{62954BAB-B4E4-451E-B9B0-FE2EBF801D49}"/>
    <cellStyle name="Vírgula 2 2 4 9 2 2 2 2" xfId="15191" xr:uid="{E39F0277-3FEC-497A-A197-F2B2253C0ADE}"/>
    <cellStyle name="Vírgula 2 2 4 9 2 2 2 2 2" xfId="30496" xr:uid="{1398349F-D639-4CB5-9C43-CBE2FB9B58FD}"/>
    <cellStyle name="Vírgula 2 2 4 9 2 2 2 3" xfId="22874" xr:uid="{A7C81554-FA5D-4FB0-AD86-FD6BE218C6C4}"/>
    <cellStyle name="Vírgula 2 2 4 9 2 2 3" xfId="6197" xr:uid="{E032ECCE-97C1-4A32-ACC6-B5A6BEBE2BF6}"/>
    <cellStyle name="Vírgula 2 2 4 9 2 2 3 2" xfId="13819" xr:uid="{72DC9EBD-855D-4680-A165-A95509E8B7F1}"/>
    <cellStyle name="Vírgula 2 2 4 9 2 2 3 2 2" xfId="29124" xr:uid="{125215F0-E4A2-404F-8D19-381B33ECC090}"/>
    <cellStyle name="Vírgula 2 2 4 9 2 2 3 3" xfId="21502" xr:uid="{DB36D660-A015-4F18-98B6-84B231854998}"/>
    <cellStyle name="Vírgula 2 2 4 9 2 2 4" xfId="12844" xr:uid="{563549AF-3DFA-4469-BB4F-7C88703D0F31}"/>
    <cellStyle name="Vírgula 2 2 4 9 2 2 4 2" xfId="28149" xr:uid="{B1524E80-7DB3-41D2-9B96-7B1E9B1BFA6B}"/>
    <cellStyle name="Vírgula 2 2 4 9 2 2 5" xfId="20527" xr:uid="{5AE0B0E4-7039-412A-8030-C2FBCC0BC299}"/>
    <cellStyle name="Vírgula 2 2 4 9 2 3" xfId="4925" xr:uid="{394E9802-6C1F-4D47-A58E-7DC6E926065A}"/>
    <cellStyle name="Vírgula 2 2 4 9 2 3 2" xfId="6965" xr:uid="{DB0E3079-87FA-49C6-B477-720B0FF6E482}"/>
    <cellStyle name="Vírgula 2 2 4 9 2 3 2 2" xfId="14587" xr:uid="{C56DBC16-7325-4812-AAD2-8FE83AF257CB}"/>
    <cellStyle name="Vírgula 2 2 4 9 2 3 2 2 2" xfId="29892" xr:uid="{489F1C00-CFE2-470F-96CD-AD89949715EB}"/>
    <cellStyle name="Vírgula 2 2 4 9 2 3 2 3" xfId="22270" xr:uid="{78F86DBF-2803-4E1D-B2DC-AA152DA4A4B1}"/>
    <cellStyle name="Vírgula 2 2 4 9 2 3 3" xfId="12547" xr:uid="{70AFD639-543E-4F7D-B15C-A182728225E2}"/>
    <cellStyle name="Vírgula 2 2 4 9 2 3 3 2" xfId="27852" xr:uid="{CAA05FE1-35B2-4720-A7C2-5CD92CB7099C}"/>
    <cellStyle name="Vírgula 2 2 4 9 2 3 4" xfId="20230" xr:uid="{9DA76DA2-0503-4DB1-8E1F-0B410E6AE903}"/>
    <cellStyle name="Vírgula 2 2 4 9 2 4" xfId="5593" xr:uid="{FC37AECE-7D82-4D57-97F0-37B98E43FE72}"/>
    <cellStyle name="Vírgula 2 2 4 9 2 4 2" xfId="13215" xr:uid="{A022ECE9-DE34-4C21-B0FA-410896395E7A}"/>
    <cellStyle name="Vírgula 2 2 4 9 2 4 2 2" xfId="28520" xr:uid="{A2C7F96E-B24C-4088-9150-A1C454966305}"/>
    <cellStyle name="Vírgula 2 2 4 9 2 4 3" xfId="20898" xr:uid="{53C1998D-644F-4306-9666-6D12766AFF3A}"/>
    <cellStyle name="Vírgula 2 2 4 9 2 5" xfId="12237" xr:uid="{7C9A2FA3-6515-4580-AEE2-A7F0F316FE2B}"/>
    <cellStyle name="Vírgula 2 2 4 9 2 5 2" xfId="27542" xr:uid="{B5438A0D-46A3-4414-892E-31BEBFCCEC1B}"/>
    <cellStyle name="Vírgula 2 2 4 9 2 6" xfId="19920" xr:uid="{4CFCCEE2-E125-4B4F-85D3-F8F0B088E2CC}"/>
    <cellStyle name="Vírgula 2 2 4 9 3" xfId="5037" xr:uid="{C5461DBA-98DA-47A2-A2A6-1BACC467656C}"/>
    <cellStyle name="Vírgula 2 2 4 9 3 2" xfId="7200" xr:uid="{C3D9B7B3-E560-40C1-B618-4CD7DA3CA9DE}"/>
    <cellStyle name="Vírgula 2 2 4 9 3 2 2" xfId="14822" xr:uid="{BA6633B7-5B56-4AA4-9868-155C76C931E4}"/>
    <cellStyle name="Vírgula 2 2 4 9 3 2 2 2" xfId="30127" xr:uid="{D27949A5-3E6D-4BE5-9897-6D5CFA0DB7DA}"/>
    <cellStyle name="Vírgula 2 2 4 9 3 2 3" xfId="22505" xr:uid="{B6CA09FB-4D46-4819-BC8F-915493A2FC07}"/>
    <cellStyle name="Vírgula 2 2 4 9 3 3" xfId="5828" xr:uid="{0A902FE9-39D5-464B-8D06-C0D639A3AB05}"/>
    <cellStyle name="Vírgula 2 2 4 9 3 3 2" xfId="13450" xr:uid="{13EC1FCC-2A75-4DF1-A701-B2478227EFF7}"/>
    <cellStyle name="Vírgula 2 2 4 9 3 3 2 2" xfId="28755" xr:uid="{0219672E-87FD-4030-B8FA-5BA28EC5AD7E}"/>
    <cellStyle name="Vírgula 2 2 4 9 3 3 3" xfId="21133" xr:uid="{F4C3E72D-DA30-4C6D-9C89-619EDE24E937}"/>
    <cellStyle name="Vírgula 2 2 4 9 3 4" xfId="12659" xr:uid="{187981D8-7218-419E-A3C7-A5A2BE2EA378}"/>
    <cellStyle name="Vírgula 2 2 4 9 3 4 2" xfId="27964" xr:uid="{22A52179-3AC5-4054-85FE-BAE4EB9F6133}"/>
    <cellStyle name="Vírgula 2 2 4 9 3 5" xfId="20342" xr:uid="{546269A0-C84B-4A3D-8791-168D4F7B53E0}"/>
    <cellStyle name="Vírgula 2 2 4 9 4" xfId="4740" xr:uid="{F3860D2A-466D-4C5E-B98A-74AAB206E106}"/>
    <cellStyle name="Vírgula 2 2 4 9 4 2" xfId="6595" xr:uid="{20B7B20B-5158-47A7-ABC6-FECD9692A061}"/>
    <cellStyle name="Vírgula 2 2 4 9 4 2 2" xfId="14217" xr:uid="{F9587220-F8BB-4873-8B74-8AFA318EC111}"/>
    <cellStyle name="Vírgula 2 2 4 9 4 2 2 2" xfId="29522" xr:uid="{6BC6E085-B3DA-4F30-AFDE-032499D0E802}"/>
    <cellStyle name="Vírgula 2 2 4 9 4 2 3" xfId="21900" xr:uid="{F6DB1C5E-2AB9-4503-9290-5C9FEE6CC5C5}"/>
    <cellStyle name="Vírgula 2 2 4 9 4 3" xfId="12362" xr:uid="{54685277-7AFB-499C-A2B6-9F00A6F950F7}"/>
    <cellStyle name="Vírgula 2 2 4 9 4 3 2" xfId="27667" xr:uid="{73870513-29B9-4980-9B08-9D3C8B351464}"/>
    <cellStyle name="Vírgula 2 2 4 9 4 4" xfId="20045" xr:uid="{FE340928-A897-44BA-81CF-B04FA394B403}"/>
    <cellStyle name="Vírgula 2 2 4 9 5" xfId="5360" xr:uid="{36951841-8CA8-44B3-8E76-D0D96311DCAE}"/>
    <cellStyle name="Vírgula 2 2 4 9 5 2" xfId="12982" xr:uid="{F98AD48D-A159-4575-93F2-DB4494CE0E51}"/>
    <cellStyle name="Vírgula 2 2 4 9 5 2 2" xfId="28287" xr:uid="{2C159FF9-7C1F-4E1D-8665-ABE01F188EBF}"/>
    <cellStyle name="Vírgula 2 2 4 9 5 3" xfId="20665" xr:uid="{587D805F-1369-47B8-AE40-884CAB8E8EA0}"/>
    <cellStyle name="Vírgula 2 2 4 9 6" xfId="9161" xr:uid="{1F6506CD-2CC1-4DA9-9803-362617588408}"/>
    <cellStyle name="Vírgula 2 2 4 9 6 2" xfId="24466" xr:uid="{A738A199-AA90-42D8-8B54-F09B2186C20C}"/>
    <cellStyle name="Vírgula 2 2 4 9 7" xfId="16844" xr:uid="{93DE8485-BAFF-40A3-A97A-6688C8CF1E52}"/>
    <cellStyle name="Vírgula 2 2 5" xfId="332" xr:uid="{C8F81C99-47DA-4B41-B4B7-F1FAA050BC75}"/>
    <cellStyle name="Vírgula 2 2 5 10" xfId="15647" xr:uid="{5ABB18A2-D2D5-48B0-BFB6-129918BFA6D8}"/>
    <cellStyle name="Vírgula 2 2 5 2" xfId="453" xr:uid="{6EB3958C-D309-446F-B1DF-8E2587FA13F9}"/>
    <cellStyle name="Vírgula 2 2 5 2 2" xfId="777" xr:uid="{AB18088C-D0DA-4790-BD82-0B06A8124900}"/>
    <cellStyle name="Vírgula 2 2 5 2 2 2" xfId="2069" xr:uid="{427A3B92-FB64-469C-9843-FFF7FD057E90}"/>
    <cellStyle name="Vírgula 2 2 5 2 2 2 2" xfId="7376" xr:uid="{C8ECA85C-55F7-437B-BDFF-5FDA4B2DF01D}"/>
    <cellStyle name="Vírgula 2 2 5 2 2 2 2 2" xfId="14998" xr:uid="{303DD6B0-44F8-41EE-B319-B281E0EE509D}"/>
    <cellStyle name="Vírgula 2 2 5 2 2 2 2 2 2" xfId="30303" xr:uid="{3CB31691-F225-4018-9181-E18DAFFD41C0}"/>
    <cellStyle name="Vírgula 2 2 5 2 2 2 2 3" xfId="22681" xr:uid="{D509EB49-C8FE-416A-927F-BD97E3F5EE3D}"/>
    <cellStyle name="Vírgula 2 2 5 2 2 2 3" xfId="6004" xr:uid="{B6E35F74-E22E-4707-A906-C123D05E09F9}"/>
    <cellStyle name="Vírgula 2 2 5 2 2 2 3 2" xfId="13626" xr:uid="{2DE30632-50BE-4E45-9617-148BE6A4FF53}"/>
    <cellStyle name="Vírgula 2 2 5 2 2 2 3 2 2" xfId="28931" xr:uid="{651794E5-ABCB-4407-BDF4-882660E946BA}"/>
    <cellStyle name="Vírgula 2 2 5 2 2 2 3 3" xfId="21309" xr:uid="{8F5E4DEB-D0D5-46BB-862C-73D41DAA4BC5}"/>
    <cellStyle name="Vírgula 2 2 5 2 2 2 4" xfId="9701" xr:uid="{39208F41-9CD3-4346-95BC-9960DBDBE0B3}"/>
    <cellStyle name="Vírgula 2 2 5 2 2 2 4 2" xfId="25006" xr:uid="{FAE32BCC-FD46-4F54-914E-B062A41C3648}"/>
    <cellStyle name="Vírgula 2 2 5 2 2 2 5" xfId="17384" xr:uid="{3ECBD133-52AB-4EA8-B586-694B54FF7F88}"/>
    <cellStyle name="Vírgula 2 2 5 2 2 3" xfId="3034" xr:uid="{BDD4B71D-05BA-48E6-BE0D-5100D0495876}"/>
    <cellStyle name="Vírgula 2 2 5 2 2 3 2" xfId="6772" xr:uid="{39BD6DCE-BE88-4149-94DF-08083A8B8BE7}"/>
    <cellStyle name="Vírgula 2 2 5 2 2 3 2 2" xfId="14394" xr:uid="{5C1CF72D-FBCF-42FD-ABD7-D5DBCE5078F7}"/>
    <cellStyle name="Vírgula 2 2 5 2 2 3 2 2 2" xfId="29699" xr:uid="{6A7B1AD6-12F7-4A4F-9257-10F95050AC9A}"/>
    <cellStyle name="Vírgula 2 2 5 2 2 3 2 3" xfId="22077" xr:uid="{8A1B38AD-9332-44D9-B7EA-F7A72D604B3D}"/>
    <cellStyle name="Vírgula 2 2 5 2 2 3 3" xfId="10666" xr:uid="{93C32DB8-C56E-430A-8066-EE4E7F88374B}"/>
    <cellStyle name="Vírgula 2 2 5 2 2 3 3 2" xfId="25971" xr:uid="{1A77910D-D545-48F2-B543-9E682854117F}"/>
    <cellStyle name="Vírgula 2 2 5 2 2 3 4" xfId="18349" xr:uid="{C9465520-1393-469A-B39A-D25EBB5FADAD}"/>
    <cellStyle name="Vírgula 2 2 5 2 2 4" xfId="4002" xr:uid="{7664E4BA-589E-49CA-AB54-F5EA57EAA174}"/>
    <cellStyle name="Vírgula 2 2 5 2 2 4 2" xfId="11634" xr:uid="{1FA7CA1B-6E78-4BD9-A321-1687C6C45388}"/>
    <cellStyle name="Vírgula 2 2 5 2 2 4 2 2" xfId="26939" xr:uid="{3D9D16A0-ED0A-410D-846F-23E92EC3BEBF}"/>
    <cellStyle name="Vírgula 2 2 5 2 2 4 3" xfId="19317" xr:uid="{BED47F58-6313-4A00-8AA7-D422223BDD16}"/>
    <cellStyle name="Vírgula 2 2 5 2 2 5" xfId="1426" xr:uid="{BD93319C-D8F6-49E2-8FBC-FEE53B302ADB}"/>
    <cellStyle name="Vírgula 2 2 5 2 2 5 2" xfId="9058" xr:uid="{DC2E8E5E-3797-41AF-B8D8-705D21697DBC}"/>
    <cellStyle name="Vírgula 2 2 5 2 2 5 2 2" xfId="24363" xr:uid="{CA67F106-7087-4CDB-A593-15E1152F00C2}"/>
    <cellStyle name="Vírgula 2 2 5 2 2 5 3" xfId="16741" xr:uid="{33BBAA14-6634-43B8-9E58-38C5F3CC2D19}"/>
    <cellStyle name="Vírgula 2 2 5 2 2 6" xfId="8409" xr:uid="{41473634-E8ED-4289-97EA-647D7E2377BB}"/>
    <cellStyle name="Vírgula 2 2 5 2 2 6 2" xfId="23714" xr:uid="{F52D365D-09AC-4AAE-AF6F-1620F8EE8FEE}"/>
    <cellStyle name="Vírgula 2 2 5 2 2 7" xfId="16092" xr:uid="{0B52B9F0-28A9-456E-BB80-742FA3CE38ED}"/>
    <cellStyle name="Vírgula 2 2 5 2 3" xfId="2389" xr:uid="{656601BB-20DC-4C77-A3CA-210A2A9B2A5F}"/>
    <cellStyle name="Vírgula 2 2 5 2 3 2" xfId="3357" xr:uid="{0E5CD43B-5D96-4E93-AC08-D85E7D93B524}"/>
    <cellStyle name="Vírgula 2 2 5 2 3 2 2" xfId="10989" xr:uid="{D6BD3A69-0719-485A-9E61-61FFD7F5774B}"/>
    <cellStyle name="Vírgula 2 2 5 2 3 2 2 2" xfId="26294" xr:uid="{BEBA9D96-FA23-4B01-A17D-92B9B2AEDCD8}"/>
    <cellStyle name="Vírgula 2 2 5 2 3 2 3" xfId="18672" xr:uid="{DB59FCB0-E158-428E-8B73-B9771EA58935}"/>
    <cellStyle name="Vírgula 2 2 5 2 3 3" xfId="4325" xr:uid="{8814BD33-AB48-43CE-84BB-E140E2734E68}"/>
    <cellStyle name="Vírgula 2 2 5 2 3 3 2" xfId="11957" xr:uid="{B221CC43-8376-42DE-B7D1-CEE073121DBC}"/>
    <cellStyle name="Vírgula 2 2 5 2 3 3 2 2" xfId="27262" xr:uid="{C3815D92-6655-4C4C-AF2A-191E2D56FFC2}"/>
    <cellStyle name="Vírgula 2 2 5 2 3 3 3" xfId="19640" xr:uid="{CC04A65B-9734-449F-89C1-735083E31709}"/>
    <cellStyle name="Vírgula 2 2 5 2 3 4" xfId="10021" xr:uid="{5BB78905-E754-4C4C-BAC4-BBCFF03EFB12}"/>
    <cellStyle name="Vírgula 2 2 5 2 3 4 2" xfId="25326" xr:uid="{BC28F244-5977-40E4-920D-06C2F9F4840A}"/>
    <cellStyle name="Vírgula 2 2 5 2 3 5" xfId="17704" xr:uid="{2DB2DD30-ED74-4C82-BA5E-09F26C448C9C}"/>
    <cellStyle name="Vírgula 2 2 5 2 4" xfId="1749" xr:uid="{34F34803-6D0D-4AA4-BDC4-BCE0EEFDA483}"/>
    <cellStyle name="Vírgula 2 2 5 2 4 2" xfId="6402" xr:uid="{F8819DB9-2955-46F2-9D33-A60CCB18F48F}"/>
    <cellStyle name="Vírgula 2 2 5 2 4 2 2" xfId="14024" xr:uid="{245CAF50-0896-4595-A758-72DDAD37A8E5}"/>
    <cellStyle name="Vírgula 2 2 5 2 4 2 2 2" xfId="29329" xr:uid="{C5523CAD-6CF5-40FB-86F9-2DD417FE99D3}"/>
    <cellStyle name="Vírgula 2 2 5 2 4 2 3" xfId="21707" xr:uid="{45C95C8A-88B5-4C5C-9901-0D720B81EC66}"/>
    <cellStyle name="Vírgula 2 2 5 2 4 3" xfId="9381" xr:uid="{783498FE-B810-47CA-A77B-7713CEA2B909}"/>
    <cellStyle name="Vírgula 2 2 5 2 4 3 2" xfId="24686" xr:uid="{AFB92754-DD2B-4135-BDF0-0F5CF7FA2DA8}"/>
    <cellStyle name="Vírgula 2 2 5 2 4 4" xfId="17064" xr:uid="{7474BFCC-A994-46FE-8A41-563C2153EC7D}"/>
    <cellStyle name="Vírgula 2 2 5 2 5" xfId="2710" xr:uid="{C1116D51-C4FD-4D42-9F6D-50EDB356C62B}"/>
    <cellStyle name="Vírgula 2 2 5 2 5 2" xfId="10342" xr:uid="{EAA82D81-9E08-4D7E-A170-8455AEB99901}"/>
    <cellStyle name="Vírgula 2 2 5 2 5 2 2" xfId="25647" xr:uid="{8C063532-36BB-4210-B976-3D1CD29C6706}"/>
    <cellStyle name="Vírgula 2 2 5 2 5 3" xfId="18025" xr:uid="{AE6A6B01-B829-4938-A6DA-37AEF2830637}"/>
    <cellStyle name="Vírgula 2 2 5 2 6" xfId="3678" xr:uid="{FC184557-AC41-4788-B4A2-9FF15F4C8DDF}"/>
    <cellStyle name="Vírgula 2 2 5 2 6 2" xfId="11310" xr:uid="{16ACE2B7-D6C1-4219-AB5F-762FE4C73D42}"/>
    <cellStyle name="Vírgula 2 2 5 2 6 2 2" xfId="26615" xr:uid="{0E45718A-3BC5-4188-A917-A578C47B13A2}"/>
    <cellStyle name="Vírgula 2 2 5 2 6 3" xfId="18993" xr:uid="{4137B850-5C1B-455F-8D8A-E2EE3659FD82}"/>
    <cellStyle name="Vírgula 2 2 5 2 7" xfId="1102" xr:uid="{102C55C8-A65D-40A4-93D0-1A9E23A3972A}"/>
    <cellStyle name="Vírgula 2 2 5 2 7 2" xfId="8734" xr:uid="{41BBBFFB-F37A-499B-85AC-048628A3A98C}"/>
    <cellStyle name="Vírgula 2 2 5 2 7 2 2" xfId="24039" xr:uid="{D7A35554-AA82-44F9-9F8C-B45BB3B4E331}"/>
    <cellStyle name="Vírgula 2 2 5 2 7 3" xfId="16417" xr:uid="{F2C748F4-5A1C-4AF2-8A68-7272C296B425}"/>
    <cellStyle name="Vírgula 2 2 5 2 8" xfId="8085" xr:uid="{840826CC-21F1-4298-B9C5-1BA3F2359712}"/>
    <cellStyle name="Vírgula 2 2 5 2 8 2" xfId="23390" xr:uid="{A082F8C9-D99C-40B3-8735-ADA479D5BA33}"/>
    <cellStyle name="Vírgula 2 2 5 2 9" xfId="15768" xr:uid="{ED977C0C-1EFA-4329-9FAA-B870DBBB1391}"/>
    <cellStyle name="Vírgula 2 2 5 3" xfId="656" xr:uid="{32849125-AA97-4B8E-88DA-05A9638BC096}"/>
    <cellStyle name="Vírgula 2 2 5 3 2" xfId="1949" xr:uid="{9FC42512-B438-40E6-B611-AF26D8DD668E}"/>
    <cellStyle name="Vírgula 2 2 5 3 2 2" xfId="7224" xr:uid="{56EA25E0-F800-4EAE-B438-7A341706CCF7}"/>
    <cellStyle name="Vírgula 2 2 5 3 2 2 2" xfId="14846" xr:uid="{E8373DDE-FB54-46E8-9F14-DD6CE84ACD98}"/>
    <cellStyle name="Vírgula 2 2 5 3 2 2 2 2" xfId="30151" xr:uid="{D23FDEF0-5B3F-4E63-A8D5-A0D53F4D0776}"/>
    <cellStyle name="Vírgula 2 2 5 3 2 2 3" xfId="22529" xr:uid="{E82A293C-F50E-44CB-AF84-6803A9BE1D7D}"/>
    <cellStyle name="Vírgula 2 2 5 3 2 3" xfId="5852" xr:uid="{4897D341-D411-472E-964B-F434AC6E5C44}"/>
    <cellStyle name="Vírgula 2 2 5 3 2 3 2" xfId="13474" xr:uid="{DF26C371-1ACC-41EB-94EA-97D0DE1738C9}"/>
    <cellStyle name="Vírgula 2 2 5 3 2 3 2 2" xfId="28779" xr:uid="{A76C448D-33C4-46F1-86A1-329CC5E21CF9}"/>
    <cellStyle name="Vírgula 2 2 5 3 2 3 3" xfId="21157" xr:uid="{A39997E7-3EB9-4C42-95D9-BD6894AA26E5}"/>
    <cellStyle name="Vírgula 2 2 5 3 2 4" xfId="9581" xr:uid="{943D70A5-0E36-4F8F-A5BB-C767F06B74CD}"/>
    <cellStyle name="Vírgula 2 2 5 3 2 4 2" xfId="24886" xr:uid="{5DE2F95C-C203-4B89-8BDF-0F020D2790F2}"/>
    <cellStyle name="Vírgula 2 2 5 3 2 5" xfId="17264" xr:uid="{B560DB0E-B5C8-4E01-888C-FEDB1E4D2C8E}"/>
    <cellStyle name="Vírgula 2 2 5 3 3" xfId="2913" xr:uid="{2BD9702A-BF19-4191-B552-3F7092F6B7C8}"/>
    <cellStyle name="Vírgula 2 2 5 3 3 2" xfId="6619" xr:uid="{E59BED13-A10D-4463-B95A-F80483C6D900}"/>
    <cellStyle name="Vírgula 2 2 5 3 3 2 2" xfId="14241" xr:uid="{39104A42-01DE-4950-94F9-6362E7FC75FC}"/>
    <cellStyle name="Vírgula 2 2 5 3 3 2 2 2" xfId="29546" xr:uid="{8F567C69-4930-4D6D-AA80-603F815B9C1D}"/>
    <cellStyle name="Vírgula 2 2 5 3 3 2 3" xfId="21924" xr:uid="{350DE853-1352-495C-8FCD-1876454082B8}"/>
    <cellStyle name="Vírgula 2 2 5 3 3 3" xfId="10545" xr:uid="{64573CFA-24B4-4AB6-8514-729AE92B243E}"/>
    <cellStyle name="Vírgula 2 2 5 3 3 3 2" xfId="25850" xr:uid="{FA01B604-07D3-4E37-A221-5123FCE423B1}"/>
    <cellStyle name="Vírgula 2 2 5 3 3 4" xfId="18228" xr:uid="{BAE5409A-172E-4C29-96BD-E311AFDA0501}"/>
    <cellStyle name="Vírgula 2 2 5 3 4" xfId="3881" xr:uid="{9FBA6B2D-40B9-49EC-BC42-EC201C692DAE}"/>
    <cellStyle name="Vírgula 2 2 5 3 4 2" xfId="11513" xr:uid="{BB15D930-108B-4316-A63B-ABBE7B518F1A}"/>
    <cellStyle name="Vírgula 2 2 5 3 4 2 2" xfId="26818" xr:uid="{DCE23C8B-5217-4EFE-9B59-7B263AA698BE}"/>
    <cellStyle name="Vírgula 2 2 5 3 4 3" xfId="19196" xr:uid="{778E7CEB-81D0-4D67-A72E-F6612E0EA2A9}"/>
    <cellStyle name="Vírgula 2 2 5 3 5" xfId="1305" xr:uid="{94B243F5-FEBC-40A6-891E-D592EA28BF4B}"/>
    <cellStyle name="Vírgula 2 2 5 3 5 2" xfId="8937" xr:uid="{C61A2E89-3ADB-47BD-A111-5DC24A7A4D05}"/>
    <cellStyle name="Vírgula 2 2 5 3 5 2 2" xfId="24242" xr:uid="{604ECDCA-DCB6-43F8-A1DF-AFC2450143BE}"/>
    <cellStyle name="Vírgula 2 2 5 3 5 3" xfId="16620" xr:uid="{B2FF9270-EDE3-445F-AFB2-4BEF289F8B51}"/>
    <cellStyle name="Vírgula 2 2 5 3 6" xfId="8288" xr:uid="{F0CE06A9-5ACB-40B3-BB96-1191BA27193B}"/>
    <cellStyle name="Vírgula 2 2 5 3 6 2" xfId="23593" xr:uid="{39EB1A89-BCA3-488F-BFF7-0DBCA2C2537B}"/>
    <cellStyle name="Vírgula 2 2 5 3 7" xfId="15971" xr:uid="{E7A7DBFD-831A-40D8-B64A-DFBDC7C88643}"/>
    <cellStyle name="Vírgula 2 2 5 4" xfId="2269" xr:uid="{7F9688A4-F5B3-4DD2-B23E-28A3139B0C7C}"/>
    <cellStyle name="Vírgula 2 2 5 4 2" xfId="3237" xr:uid="{A679C5B9-59AA-463B-A249-A175D6DB3A3F}"/>
    <cellStyle name="Vírgula 2 2 5 4 2 2" xfId="10869" xr:uid="{09E754C0-692E-470E-BE76-C5ACD7A226CF}"/>
    <cellStyle name="Vírgula 2 2 5 4 2 2 2" xfId="26174" xr:uid="{35C278F1-8D1D-43F2-BC0B-ADD8F0571375}"/>
    <cellStyle name="Vírgula 2 2 5 4 2 3" xfId="18552" xr:uid="{DA4DFF22-44F4-4DD2-92D8-D8749A830EE2}"/>
    <cellStyle name="Vírgula 2 2 5 4 3" xfId="4205" xr:uid="{BA86FE93-F111-4FB9-8FFD-22D2504E4F2E}"/>
    <cellStyle name="Vírgula 2 2 5 4 3 2" xfId="11837" xr:uid="{815602F1-7632-470D-9145-FE92B02D5805}"/>
    <cellStyle name="Vírgula 2 2 5 4 3 2 2" xfId="27142" xr:uid="{8745550A-13EE-4559-8F18-1BD06A61B13F}"/>
    <cellStyle name="Vírgula 2 2 5 4 3 3" xfId="19520" xr:uid="{63CE4522-BD0B-4DE5-A81B-4B2C74E3D7D3}"/>
    <cellStyle name="Vírgula 2 2 5 4 4" xfId="9901" xr:uid="{233E3C97-E020-43C8-881A-4BF3DE87D612}"/>
    <cellStyle name="Vírgula 2 2 5 4 4 2" xfId="25206" xr:uid="{4F0194F7-632D-401A-9485-B3B341CD769A}"/>
    <cellStyle name="Vírgula 2 2 5 4 5" xfId="17584" xr:uid="{6D8CF80D-1EE5-460B-A511-9B83E4F60442}"/>
    <cellStyle name="Vírgula 2 2 5 5" xfId="1629" xr:uid="{C517933F-C572-425B-91C5-A6D92C07FB23}"/>
    <cellStyle name="Vírgula 2 2 5 5 2" xfId="6249" xr:uid="{6BC2B621-5D81-46F7-A355-485C02AED34C}"/>
    <cellStyle name="Vírgula 2 2 5 5 2 2" xfId="13871" xr:uid="{0AF05BED-60DD-4B9C-82C3-FCFDC810B970}"/>
    <cellStyle name="Vírgula 2 2 5 5 2 2 2" xfId="29176" xr:uid="{EDC760FB-C5C3-4067-891D-1E331698BF00}"/>
    <cellStyle name="Vírgula 2 2 5 5 2 3" xfId="21554" xr:uid="{856AC672-2D37-47AC-9055-648D265B850E}"/>
    <cellStyle name="Vírgula 2 2 5 5 3" xfId="9261" xr:uid="{829C004E-FA3D-4074-844C-F8B1D60C211E}"/>
    <cellStyle name="Vírgula 2 2 5 5 3 2" xfId="24566" xr:uid="{04507F0F-B91A-4836-9CCB-F38C81A3EC57}"/>
    <cellStyle name="Vírgula 2 2 5 5 4" xfId="16944" xr:uid="{3A09D416-50E7-4CAC-A16D-13F6BAEA9631}"/>
    <cellStyle name="Vírgula 2 2 5 6" xfId="2589" xr:uid="{27740831-D7E2-460C-B060-70C5619D601D}"/>
    <cellStyle name="Vírgula 2 2 5 6 2" xfId="10221" xr:uid="{09FF69E7-BE69-4F00-85F7-9D94F45362DC}"/>
    <cellStyle name="Vírgula 2 2 5 6 2 2" xfId="25526" xr:uid="{B087854A-155D-4922-92E4-41CB93B6EC2C}"/>
    <cellStyle name="Vírgula 2 2 5 6 3" xfId="17904" xr:uid="{2F73D264-C2BD-45C7-8443-5938421D551E}"/>
    <cellStyle name="Vírgula 2 2 5 7" xfId="3557" xr:uid="{9D35EF96-E4F4-42D1-AB46-03A579376CA1}"/>
    <cellStyle name="Vírgula 2 2 5 7 2" xfId="11189" xr:uid="{81354C86-E739-451D-A340-C19227924166}"/>
    <cellStyle name="Vírgula 2 2 5 7 2 2" xfId="26494" xr:uid="{F9AD693B-823D-4E9F-8987-7239BAD3B9AF}"/>
    <cellStyle name="Vírgula 2 2 5 7 3" xfId="18872" xr:uid="{A9D804E1-2691-4481-A1BF-E0246FC9BF12}"/>
    <cellStyle name="Vírgula 2 2 5 8" xfId="981" xr:uid="{CE3A5D32-01A2-40A2-938D-50503B01E8AA}"/>
    <cellStyle name="Vírgula 2 2 5 8 2" xfId="8613" xr:uid="{F85684C0-66A3-4BA1-893E-5BD0573DF27F}"/>
    <cellStyle name="Vírgula 2 2 5 8 2 2" xfId="23918" xr:uid="{F6B5F266-94F1-48D4-BBD7-1DC6B01E2070}"/>
    <cellStyle name="Vírgula 2 2 5 8 3" xfId="16296" xr:uid="{6840A5FA-77E4-4BD1-A273-48F7EDC9F419}"/>
    <cellStyle name="Vírgula 2 2 5 9" xfId="7964" xr:uid="{680A86D2-B071-4EE1-9162-27B79E849867}"/>
    <cellStyle name="Vírgula 2 2 5 9 2" xfId="23269" xr:uid="{30F7D9BB-B63C-4FC7-9D0A-E4F5D981EA83}"/>
    <cellStyle name="Vírgula 2 2 6" xfId="292" xr:uid="{F9963CCC-E8E2-41D6-B03F-EFF75E074D29}"/>
    <cellStyle name="Vírgula 2 2 6 2" xfId="616" xr:uid="{B29C05ED-D03D-47B7-86A2-C6514DE9C91C}"/>
    <cellStyle name="Vírgula 2 2 6 2 2" xfId="1909" xr:uid="{E8045A23-1BB4-460E-A160-CD393F4BEB4C}"/>
    <cellStyle name="Vírgula 2 2 6 2 2 2" xfId="5107" xr:uid="{9711599C-3A58-4A27-8C2C-6BF157D146D6}"/>
    <cellStyle name="Vírgula 2 2 6 2 2 2 2" xfId="7398" xr:uid="{5AA17361-22BC-463B-82B5-200413F52404}"/>
    <cellStyle name="Vírgula 2 2 6 2 2 2 2 2" xfId="15020" xr:uid="{9AB92260-995E-4A58-BFCA-A9D8C0E570E3}"/>
    <cellStyle name="Vírgula 2 2 6 2 2 2 2 2 2" xfId="30325" xr:uid="{2AFAE206-10C0-4D2B-B2BA-2B4945479CD2}"/>
    <cellStyle name="Vírgula 2 2 6 2 2 2 2 3" xfId="22703" xr:uid="{A3ABB410-75C3-47FA-9653-A328FCC5C8FA}"/>
    <cellStyle name="Vírgula 2 2 6 2 2 2 3" xfId="6026" xr:uid="{B43A700E-35F2-4259-BF6B-9539B96610E8}"/>
    <cellStyle name="Vírgula 2 2 6 2 2 2 3 2" xfId="13648" xr:uid="{6170B926-69ED-43BE-A072-7F8499D66007}"/>
    <cellStyle name="Vírgula 2 2 6 2 2 2 3 2 2" xfId="28953" xr:uid="{B59D06C3-2102-4437-A04D-678643257E00}"/>
    <cellStyle name="Vírgula 2 2 6 2 2 2 3 3" xfId="21331" xr:uid="{0F4D5AC3-F6C9-4A5C-96B4-6F8AD4AC3B34}"/>
    <cellStyle name="Vírgula 2 2 6 2 2 2 4" xfId="12729" xr:uid="{9AC0F497-C487-4C00-93E1-164230056738}"/>
    <cellStyle name="Vírgula 2 2 6 2 2 2 4 2" xfId="28034" xr:uid="{BCF2426D-3553-4D73-BA3E-D0DD8636E6BA}"/>
    <cellStyle name="Vírgula 2 2 6 2 2 2 5" xfId="20412" xr:uid="{A97F2A62-BE3A-49E5-BEC8-F12BBEC79B78}"/>
    <cellStyle name="Vírgula 2 2 6 2 2 3" xfId="4810" xr:uid="{5C87F57F-98E2-4C68-99BC-B020D892C7CF}"/>
    <cellStyle name="Vírgula 2 2 6 2 2 3 2" xfId="6794" xr:uid="{28623C11-BC96-4CE9-9984-8BFB73CD1F83}"/>
    <cellStyle name="Vírgula 2 2 6 2 2 3 2 2" xfId="14416" xr:uid="{F0D4DA48-A3C1-47EF-96CE-EC689E284974}"/>
    <cellStyle name="Vírgula 2 2 6 2 2 3 2 2 2" xfId="29721" xr:uid="{C0E4627D-2FCA-4F7C-B6D1-44E7D38C5A53}"/>
    <cellStyle name="Vírgula 2 2 6 2 2 3 2 3" xfId="22099" xr:uid="{53E00AF6-02A4-4B7D-9B9C-5A44127421D1}"/>
    <cellStyle name="Vírgula 2 2 6 2 2 3 3" xfId="12432" xr:uid="{2D3CA329-F58D-4EDF-89A5-CF3EDFA85230}"/>
    <cellStyle name="Vírgula 2 2 6 2 2 3 3 2" xfId="27737" xr:uid="{35423CF8-4695-48A8-ABE9-75722ABA33DD}"/>
    <cellStyle name="Vírgula 2 2 6 2 2 3 4" xfId="20115" xr:uid="{2BEB5E48-D1EA-4253-BE2D-D9BBD3E03EBA}"/>
    <cellStyle name="Vírgula 2 2 6 2 2 4" xfId="5478" xr:uid="{0D8AA119-3B40-4527-B13E-D0355989A434}"/>
    <cellStyle name="Vírgula 2 2 6 2 2 4 2" xfId="13100" xr:uid="{15CD4EFD-889F-4054-9E08-9BD7BA99B6BB}"/>
    <cellStyle name="Vírgula 2 2 6 2 2 4 2 2" xfId="28405" xr:uid="{1C212EFC-FE9E-454E-B72C-8BF9E69C2F55}"/>
    <cellStyle name="Vírgula 2 2 6 2 2 4 3" xfId="20783" xr:uid="{43056FC0-D940-45AC-ACC9-E9F72C21AE87}"/>
    <cellStyle name="Vírgula 2 2 6 2 2 5" xfId="9541" xr:uid="{7D9693F1-905B-46AC-AAA6-3BB28F6E0E3C}"/>
    <cellStyle name="Vírgula 2 2 6 2 2 5 2" xfId="24846" xr:uid="{EECE613D-EE4E-4DBB-869A-9F4E271E6397}"/>
    <cellStyle name="Vírgula 2 2 6 2 2 6" xfId="17224" xr:uid="{EB50256B-12B9-4D7E-8BBD-14DA23FF5B50}"/>
    <cellStyle name="Vírgula 2 2 6 2 3" xfId="2873" xr:uid="{C8C391A4-7941-40D8-B29B-FD3E9EDFA0B4}"/>
    <cellStyle name="Vírgula 2 2 6 2 3 2" xfId="7084" xr:uid="{8A19F01C-F1C8-4EC7-9040-BADAAE33BB56}"/>
    <cellStyle name="Vírgula 2 2 6 2 3 2 2" xfId="14706" xr:uid="{86ED65A3-9ADE-43EE-8058-E678AFA713FF}"/>
    <cellStyle name="Vírgula 2 2 6 2 3 2 2 2" xfId="30011" xr:uid="{2998EA84-4BB8-4547-96B7-EFFEC6B028A0}"/>
    <cellStyle name="Vírgula 2 2 6 2 3 2 3" xfId="22389" xr:uid="{C922A12F-32CC-4196-8430-8D56B550952E}"/>
    <cellStyle name="Vírgula 2 2 6 2 3 3" xfId="5712" xr:uid="{169889D7-AEA3-45AA-83C2-9B3D2ADA9F17}"/>
    <cellStyle name="Vírgula 2 2 6 2 3 3 2" xfId="13334" xr:uid="{C3D135D6-EE1C-40E0-8EBA-6234D0664382}"/>
    <cellStyle name="Vírgula 2 2 6 2 3 3 2 2" xfId="28639" xr:uid="{CA210C0E-DF35-478A-984B-77E886ADF1E0}"/>
    <cellStyle name="Vírgula 2 2 6 2 3 3 3" xfId="21017" xr:uid="{259D5112-8B90-4574-8E67-F1B255620315}"/>
    <cellStyle name="Vírgula 2 2 6 2 3 4" xfId="10505" xr:uid="{808A60F0-3D5D-411B-A6FF-8578CA2E47B6}"/>
    <cellStyle name="Vírgula 2 2 6 2 3 4 2" xfId="25810" xr:uid="{36BB7A77-4CC8-498B-B3C6-908A000E820B}"/>
    <cellStyle name="Vírgula 2 2 6 2 3 5" xfId="18188" xr:uid="{96F958FD-3F12-4C3B-99D3-2851DD1F2588}"/>
    <cellStyle name="Vírgula 2 2 6 2 4" xfId="3841" xr:uid="{22AF7547-DF10-4E83-81FA-3A0334E6A636}"/>
    <cellStyle name="Vírgula 2 2 6 2 4 2" xfId="6424" xr:uid="{2580D2C1-129A-4176-A8E5-F9BCB170603A}"/>
    <cellStyle name="Vírgula 2 2 6 2 4 2 2" xfId="14046" xr:uid="{F7E0A90E-0083-45A6-BC9B-AF7BA327799A}"/>
    <cellStyle name="Vírgula 2 2 6 2 4 2 2 2" xfId="29351" xr:uid="{F9F7850B-0F42-45A6-9DBC-16F3895BF3C7}"/>
    <cellStyle name="Vírgula 2 2 6 2 4 2 3" xfId="21729" xr:uid="{9EE18774-F0B2-4B9E-B85A-4F3A120F15A8}"/>
    <cellStyle name="Vírgula 2 2 6 2 4 3" xfId="11473" xr:uid="{DFDEE9D9-170B-4990-97BD-FCA159EC2FF9}"/>
    <cellStyle name="Vírgula 2 2 6 2 4 3 2" xfId="26778" xr:uid="{D4EC74BC-E145-46A3-8CA7-F46FD161EA8D}"/>
    <cellStyle name="Vírgula 2 2 6 2 4 4" xfId="19156" xr:uid="{A38E6B47-E9C8-4C0D-A62B-6564DE531451}"/>
    <cellStyle name="Vírgula 2 2 6 2 5" xfId="1265" xr:uid="{7A4AE363-7266-4380-B0EC-9920F0FA8F6B}"/>
    <cellStyle name="Vírgula 2 2 6 2 5 2" xfId="8897" xr:uid="{DBF6B521-685C-4CA8-8EE4-E0050C4913BB}"/>
    <cellStyle name="Vírgula 2 2 6 2 5 2 2" xfId="24202" xr:uid="{EBE24B33-8B6B-459A-8625-A44695F6BEC4}"/>
    <cellStyle name="Vírgula 2 2 6 2 5 3" xfId="16580" xr:uid="{2B28D789-220B-4E8B-B7D4-565DD1A62EC7}"/>
    <cellStyle name="Vírgula 2 2 6 2 6" xfId="8248" xr:uid="{4509AEA9-6CCA-4BBD-BDF9-031484F378FB}"/>
    <cellStyle name="Vírgula 2 2 6 2 6 2" xfId="23553" xr:uid="{EFFE94FC-570E-43CF-BD1B-52DFB4CC8F38}"/>
    <cellStyle name="Vírgula 2 2 6 2 7" xfId="15931" xr:uid="{8B421C83-B838-4C57-8757-8AD7B0F15FAC}"/>
    <cellStyle name="Vírgula 2 2 6 3" xfId="2229" xr:uid="{E9BEA394-65B6-46B6-8EB2-1BF982F6F6F7}"/>
    <cellStyle name="Vírgula 2 2 6 3 2" xfId="3197" xr:uid="{6BF2F001-5D76-4DB7-BA3E-612EE9B79365}"/>
    <cellStyle name="Vírgula 2 2 6 3 2 2" xfId="7239" xr:uid="{C417B16D-EBDB-429E-A9F6-81FA1629774B}"/>
    <cellStyle name="Vírgula 2 2 6 3 2 2 2" xfId="14861" xr:uid="{91EFE9C0-57F9-40E4-A971-F4FD14B43547}"/>
    <cellStyle name="Vírgula 2 2 6 3 2 2 2 2" xfId="30166" xr:uid="{87592540-396A-4362-B0DE-1F211AA4DAAA}"/>
    <cellStyle name="Vírgula 2 2 6 3 2 2 3" xfId="22544" xr:uid="{93C7CE77-5578-4B54-AB78-5B1C87CFD8F9}"/>
    <cellStyle name="Vírgula 2 2 6 3 2 3" xfId="5867" xr:uid="{893CBCC7-A420-4E19-94B3-246945C41609}"/>
    <cellStyle name="Vírgula 2 2 6 3 2 3 2" xfId="13489" xr:uid="{BB07FD4D-3592-46BE-A3D2-88922EE15DC7}"/>
    <cellStyle name="Vírgula 2 2 6 3 2 3 2 2" xfId="28794" xr:uid="{578D692A-7E11-4882-B1E0-A264D286EC21}"/>
    <cellStyle name="Vírgula 2 2 6 3 2 3 3" xfId="21172" xr:uid="{DBE6D746-F330-42E6-B10B-48B965D435E8}"/>
    <cellStyle name="Vírgula 2 2 6 3 2 4" xfId="10829" xr:uid="{3D363AC8-5C1B-4AA9-9AD2-A0340F2F9123}"/>
    <cellStyle name="Vírgula 2 2 6 3 2 4 2" xfId="26134" xr:uid="{222B7026-307C-4016-BA33-A4967F15C6DD}"/>
    <cellStyle name="Vírgula 2 2 6 3 2 5" xfId="18512" xr:uid="{A95C8252-4ACF-4B3D-974F-23D81935DD58}"/>
    <cellStyle name="Vírgula 2 2 6 3 3" xfId="4165" xr:uid="{503B2B50-D92C-4D3F-A03D-38091D39F1F9}"/>
    <cellStyle name="Vírgula 2 2 6 3 3 2" xfId="6634" xr:uid="{2D346E33-BEE3-437E-8666-F3A3D45CBE9B}"/>
    <cellStyle name="Vírgula 2 2 6 3 3 2 2" xfId="14256" xr:uid="{1DCD8F38-0B59-4C81-9FCB-89A18FCDAC97}"/>
    <cellStyle name="Vírgula 2 2 6 3 3 2 2 2" xfId="29561" xr:uid="{C95331A2-6529-43D0-9C6D-5C1325A6C1E4}"/>
    <cellStyle name="Vírgula 2 2 6 3 3 2 3" xfId="21939" xr:uid="{542A10ED-A994-497E-8CE7-AAD018B0BD1C}"/>
    <cellStyle name="Vírgula 2 2 6 3 3 3" xfId="11797" xr:uid="{FC4BE1C8-2C06-4654-B017-8EB910CCFBB7}"/>
    <cellStyle name="Vírgula 2 2 6 3 3 3 2" xfId="27102" xr:uid="{8B1BA4EB-188E-4602-80DF-8760AB00389B}"/>
    <cellStyle name="Vírgula 2 2 6 3 3 4" xfId="19480" xr:uid="{88743688-E67F-4DAD-A737-885B8A921E42}"/>
    <cellStyle name="Vírgula 2 2 6 3 4" xfId="5385" xr:uid="{08417F66-2536-417F-9352-AD23DAEB8AF3}"/>
    <cellStyle name="Vírgula 2 2 6 3 4 2" xfId="13007" xr:uid="{6F19F1E4-97D7-4867-B292-E61EABE27920}"/>
    <cellStyle name="Vírgula 2 2 6 3 4 2 2" xfId="28312" xr:uid="{9ECF380E-B950-4FE1-93B5-49EF76827D04}"/>
    <cellStyle name="Vírgula 2 2 6 3 4 3" xfId="20690" xr:uid="{83B8995D-6D2F-4865-8839-136A07222A05}"/>
    <cellStyle name="Vírgula 2 2 6 3 5" xfId="9861" xr:uid="{82A98674-DB12-4B20-80B4-38B62361CB51}"/>
    <cellStyle name="Vírgula 2 2 6 3 5 2" xfId="25166" xr:uid="{FA775340-3B2A-4DDC-9196-31A7B51422F0}"/>
    <cellStyle name="Vírgula 2 2 6 3 6" xfId="17544" xr:uid="{0047FFC2-04A6-4FFF-B800-B373BFBAD345}"/>
    <cellStyle name="Vírgula 2 2 6 4" xfId="1589" xr:uid="{EC9364C6-6691-40C4-9A02-761AED225A46}"/>
    <cellStyle name="Vírgula 2 2 6 4 2" xfId="6990" xr:uid="{B427FA1D-7FB0-4D73-A380-AC7C20D2A08A}"/>
    <cellStyle name="Vírgula 2 2 6 4 2 2" xfId="14612" xr:uid="{0E7AE691-6A03-4D64-A462-1329BD71A5F5}"/>
    <cellStyle name="Vírgula 2 2 6 4 2 2 2" xfId="29917" xr:uid="{F0780607-2B4E-44E0-9B3D-9DB698D3875C}"/>
    <cellStyle name="Vírgula 2 2 6 4 2 3" xfId="22295" xr:uid="{37DC8ECF-65D2-4DE8-A7DC-BECBADA27D39}"/>
    <cellStyle name="Vírgula 2 2 6 4 3" xfId="5618" xr:uid="{7B8CFD5A-4412-46B8-A011-A3E7F627F44F}"/>
    <cellStyle name="Vírgula 2 2 6 4 3 2" xfId="13240" xr:uid="{F1098A8B-BAAB-4A17-85E8-D465D8A4A907}"/>
    <cellStyle name="Vírgula 2 2 6 4 3 2 2" xfId="28545" xr:uid="{4C636FBE-D43F-480A-B567-A5ED8FFB887B}"/>
    <cellStyle name="Vírgula 2 2 6 4 3 3" xfId="20923" xr:uid="{6C667802-543A-4B4D-B173-F2E32302C899}"/>
    <cellStyle name="Vírgula 2 2 6 4 4" xfId="9221" xr:uid="{5971501D-1E35-4352-85E5-0AC404D4882F}"/>
    <cellStyle name="Vírgula 2 2 6 4 4 2" xfId="24526" xr:uid="{FAD4F4DC-C928-49B2-BE31-DA139E9453DE}"/>
    <cellStyle name="Vírgula 2 2 6 4 5" xfId="16904" xr:uid="{AA00AA74-5273-4472-98AC-F2689B9D193B}"/>
    <cellStyle name="Vírgula 2 2 6 5" xfId="2549" xr:uid="{9F48A2A1-49BE-49D3-9BF8-3F4D62B0DD12}"/>
    <cellStyle name="Vírgula 2 2 6 5 2" xfId="6264" xr:uid="{A9B066D8-1B70-41AE-ACE9-5D29F67DF080}"/>
    <cellStyle name="Vírgula 2 2 6 5 2 2" xfId="13886" xr:uid="{6BBAA576-C448-41F8-BF4D-76CD56B388B4}"/>
    <cellStyle name="Vírgula 2 2 6 5 2 2 2" xfId="29191" xr:uid="{CB08EFD3-1F0E-4977-8021-B89102177876}"/>
    <cellStyle name="Vírgula 2 2 6 5 2 3" xfId="21569" xr:uid="{76974CF5-31DF-4601-A38B-CC6F10B41F26}"/>
    <cellStyle name="Vírgula 2 2 6 5 3" xfId="10181" xr:uid="{FCE3E1DB-DA1F-4E5E-95DA-D57B43CFF99E}"/>
    <cellStyle name="Vírgula 2 2 6 5 3 2" xfId="25486" xr:uid="{E7E105E9-9B66-4524-98E9-230C3A9C51A0}"/>
    <cellStyle name="Vírgula 2 2 6 5 4" xfId="17864" xr:uid="{637DA049-3611-43D0-ACE8-C44BBE69CA8C}"/>
    <cellStyle name="Vírgula 2 2 6 6" xfId="3517" xr:uid="{3B4ED3DA-BDFF-4873-8DD0-62180E36EA70}"/>
    <cellStyle name="Vírgula 2 2 6 6 2" xfId="11149" xr:uid="{FEB6B7AE-46F1-4980-B55F-7FB5439224C0}"/>
    <cellStyle name="Vírgula 2 2 6 6 2 2" xfId="26454" xr:uid="{D0C5BE31-89B5-4E5C-A537-952548EF8E1F}"/>
    <cellStyle name="Vírgula 2 2 6 6 3" xfId="18832" xr:uid="{EF0C6467-89FA-4F9E-956C-06F7BA9C26D1}"/>
    <cellStyle name="Vírgula 2 2 6 7" xfId="941" xr:uid="{0D78D71E-5A8A-43B7-A589-8CB067AFABDF}"/>
    <cellStyle name="Vírgula 2 2 6 7 2" xfId="8573" xr:uid="{BDC199CF-A249-4B67-AD07-E173DA0D11A7}"/>
    <cellStyle name="Vírgula 2 2 6 7 2 2" xfId="23878" xr:uid="{2037B45C-4D43-4D6F-A2BF-1ED9A20E7F95}"/>
    <cellStyle name="Vírgula 2 2 6 7 3" xfId="16256" xr:uid="{BDDEF81A-C7B0-4984-8D0E-A01CA5493984}"/>
    <cellStyle name="Vírgula 2 2 6 8" xfId="7924" xr:uid="{9984CE08-22F5-412A-B207-888A93DBBADD}"/>
    <cellStyle name="Vírgula 2 2 6 8 2" xfId="23229" xr:uid="{E52050ED-E660-4330-B060-12C9CC10F355}"/>
    <cellStyle name="Vírgula 2 2 6 9" xfId="15607" xr:uid="{D1847FE8-FAF2-4D5F-BEA0-FFC4A68BFBD8}"/>
    <cellStyle name="Vírgula 2 2 7" xfId="372" xr:uid="{F264F40E-1881-4E62-8F42-F971CE5C93F4}"/>
    <cellStyle name="Vírgula 2 2 7 2" xfId="696" xr:uid="{36A4DD87-A470-4CAB-9820-35B0B9E16213}"/>
    <cellStyle name="Vírgula 2 2 7 2 2" xfId="1989" xr:uid="{F8754B61-D063-4815-BB00-5BDE5B024002}"/>
    <cellStyle name="Vírgula 2 2 7 2 2 2" xfId="5113" xr:uid="{43C89605-F263-431B-AE69-81F01E8E2D27}"/>
    <cellStyle name="Vírgula 2 2 7 2 2 2 2" xfId="7407" xr:uid="{3BDA3CCC-2BC3-4BD0-8ADF-70F5FF2560D4}"/>
    <cellStyle name="Vírgula 2 2 7 2 2 2 2 2" xfId="15029" xr:uid="{EEF5C14F-7340-461E-B3E8-CCCDF2CAEF6D}"/>
    <cellStyle name="Vírgula 2 2 7 2 2 2 2 2 2" xfId="30334" xr:uid="{0386A6CE-E937-46B5-939E-2D126F71361F}"/>
    <cellStyle name="Vírgula 2 2 7 2 2 2 2 3" xfId="22712" xr:uid="{C0FFACE6-1BAC-4B20-81C5-4BBE9F96492E}"/>
    <cellStyle name="Vírgula 2 2 7 2 2 2 3" xfId="6035" xr:uid="{E1E93584-8C77-4A56-A76B-0F4EA3F0A3AF}"/>
    <cellStyle name="Vírgula 2 2 7 2 2 2 3 2" xfId="13657" xr:uid="{96A77A7B-7C69-4DCA-9948-76D755AD7E09}"/>
    <cellStyle name="Vírgula 2 2 7 2 2 2 3 2 2" xfId="28962" xr:uid="{8404D4F5-D5FF-4BA6-9F26-FE6F5DB47141}"/>
    <cellStyle name="Vírgula 2 2 7 2 2 2 3 3" xfId="21340" xr:uid="{DFDDBD30-2DBD-43DD-BA06-4EB815928AFD}"/>
    <cellStyle name="Vírgula 2 2 7 2 2 2 4" xfId="12735" xr:uid="{9DE08A44-8651-46BA-8A08-1DD222956717}"/>
    <cellStyle name="Vírgula 2 2 7 2 2 2 4 2" xfId="28040" xr:uid="{32A39CAE-C23D-4AB7-B056-0557F9DD95F1}"/>
    <cellStyle name="Vírgula 2 2 7 2 2 2 5" xfId="20418" xr:uid="{B7DAF5F7-541B-4CD1-A580-56DB1F117144}"/>
    <cellStyle name="Vírgula 2 2 7 2 2 3" xfId="4816" xr:uid="{8CD3134D-8478-4D12-B983-7913BA129F29}"/>
    <cellStyle name="Vírgula 2 2 7 2 2 3 2" xfId="6803" xr:uid="{DAF43A14-C950-4BC9-A07B-76151A07D4E0}"/>
    <cellStyle name="Vírgula 2 2 7 2 2 3 2 2" xfId="14425" xr:uid="{EDE8FCA0-09EC-4D89-A2C6-9A3021394CA8}"/>
    <cellStyle name="Vírgula 2 2 7 2 2 3 2 2 2" xfId="29730" xr:uid="{5BE50CD0-FCFD-4FC4-B7A4-123419D3B2AA}"/>
    <cellStyle name="Vírgula 2 2 7 2 2 3 2 3" xfId="22108" xr:uid="{B21B87D4-155A-42AF-831C-A82E1980C782}"/>
    <cellStyle name="Vírgula 2 2 7 2 2 3 3" xfId="12438" xr:uid="{CD339F9F-49C8-4F00-A007-7DFDE12B68D5}"/>
    <cellStyle name="Vírgula 2 2 7 2 2 3 3 2" xfId="27743" xr:uid="{8A07C6E6-6804-4ED8-90D6-41B1B6989CFC}"/>
    <cellStyle name="Vírgula 2 2 7 2 2 3 4" xfId="20121" xr:uid="{BE4CB3CA-5B8F-4FBB-9739-68C1747D498F}"/>
    <cellStyle name="Vírgula 2 2 7 2 2 4" xfId="5484" xr:uid="{1EB62725-2C74-47E4-B290-C82415FFD4EC}"/>
    <cellStyle name="Vírgula 2 2 7 2 2 4 2" xfId="13106" xr:uid="{B2D59982-ED60-4AB7-9C4C-B857D7FC3471}"/>
    <cellStyle name="Vírgula 2 2 7 2 2 4 2 2" xfId="28411" xr:uid="{17C1595C-668C-47DD-8DA5-5A9138227F76}"/>
    <cellStyle name="Vírgula 2 2 7 2 2 4 3" xfId="20789" xr:uid="{D8D69BA2-E9BA-476D-9C18-B25ABFC92A3B}"/>
    <cellStyle name="Vírgula 2 2 7 2 2 5" xfId="9621" xr:uid="{DA1AB181-FA9A-4D83-BC62-D70C148DFCD3}"/>
    <cellStyle name="Vírgula 2 2 7 2 2 5 2" xfId="24926" xr:uid="{4545D785-CDDA-4DD7-88B0-DEEB3A460642}"/>
    <cellStyle name="Vírgula 2 2 7 2 2 6" xfId="17304" xr:uid="{719F91CD-118C-47C2-942D-E065139FEEA4}"/>
    <cellStyle name="Vírgula 2 2 7 2 3" xfId="2953" xr:uid="{3F0AA388-BBE5-4082-8F33-72348BE3D640}"/>
    <cellStyle name="Vírgula 2 2 7 2 3 2" xfId="7091" xr:uid="{315F839F-E66B-44AA-B238-2AC98CB7E244}"/>
    <cellStyle name="Vírgula 2 2 7 2 3 2 2" xfId="14713" xr:uid="{B8BDCC5D-E39B-4598-B0C8-3E410130B278}"/>
    <cellStyle name="Vírgula 2 2 7 2 3 2 2 2" xfId="30018" xr:uid="{1ABA9492-D0F6-4EDF-B41C-4C60623E5D1E}"/>
    <cellStyle name="Vírgula 2 2 7 2 3 2 3" xfId="22396" xr:uid="{07BC0000-DFCA-423B-8D18-95F13C0D4A37}"/>
    <cellStyle name="Vírgula 2 2 7 2 3 3" xfId="5719" xr:uid="{8633A6D4-3CD0-4B5F-B8C0-D07CA7438AC0}"/>
    <cellStyle name="Vírgula 2 2 7 2 3 3 2" xfId="13341" xr:uid="{B3767F3D-51FA-49C1-9C6A-D4A7303CB382}"/>
    <cellStyle name="Vírgula 2 2 7 2 3 3 2 2" xfId="28646" xr:uid="{53FC1097-920C-47EC-828D-A390AFF23C99}"/>
    <cellStyle name="Vírgula 2 2 7 2 3 3 3" xfId="21024" xr:uid="{BC8D5E91-B379-4653-A793-CEDF991D11A5}"/>
    <cellStyle name="Vírgula 2 2 7 2 3 4" xfId="10585" xr:uid="{CBC076F5-59B6-428A-BC6E-CA0D9B5D0A96}"/>
    <cellStyle name="Vírgula 2 2 7 2 3 4 2" xfId="25890" xr:uid="{D92DAF6C-6B62-445F-BB70-1DE7188D8335}"/>
    <cellStyle name="Vírgula 2 2 7 2 3 5" xfId="18268" xr:uid="{E439BD66-0EE0-4D27-9A6F-AADAEECE0ED5}"/>
    <cellStyle name="Vírgula 2 2 7 2 4" xfId="3921" xr:uid="{FC1E744B-B853-4A03-80B5-4A893AF99697}"/>
    <cellStyle name="Vírgula 2 2 7 2 4 2" xfId="6433" xr:uid="{4A45DEE5-52C1-4C64-8C9A-D8D975BE67A7}"/>
    <cellStyle name="Vírgula 2 2 7 2 4 2 2" xfId="14055" xr:uid="{300F5619-DD0A-47C6-A5E1-E5D8AAA123FC}"/>
    <cellStyle name="Vírgula 2 2 7 2 4 2 2 2" xfId="29360" xr:uid="{9E0A4EF8-626F-42E4-8D8B-0F14D11DE199}"/>
    <cellStyle name="Vírgula 2 2 7 2 4 2 3" xfId="21738" xr:uid="{2236A0AB-9FAB-421C-AB48-8E72555DE36A}"/>
    <cellStyle name="Vírgula 2 2 7 2 4 3" xfId="11553" xr:uid="{B81A8AD7-89FD-4EAE-89FD-C9DE95FB46F7}"/>
    <cellStyle name="Vírgula 2 2 7 2 4 3 2" xfId="26858" xr:uid="{EF72FBD9-3C4F-48B2-B4FD-AF0C4C55079A}"/>
    <cellStyle name="Vírgula 2 2 7 2 4 4" xfId="19236" xr:uid="{2225AF1A-90BC-4BEF-8C34-AB1A551FA4FF}"/>
    <cellStyle name="Vírgula 2 2 7 2 5" xfId="1345" xr:uid="{E4E5BD12-9036-4561-8D77-8FCCCB1289B6}"/>
    <cellStyle name="Vírgula 2 2 7 2 5 2" xfId="8977" xr:uid="{53930783-BDB1-4EA2-9980-F3454EA2A0B2}"/>
    <cellStyle name="Vírgula 2 2 7 2 5 2 2" xfId="24282" xr:uid="{C1416B86-1A69-4443-AC44-F71F858A6939}"/>
    <cellStyle name="Vírgula 2 2 7 2 5 3" xfId="16660" xr:uid="{39728866-6A26-4E80-BD6F-D84F54E11976}"/>
    <cellStyle name="Vírgula 2 2 7 2 6" xfId="8328" xr:uid="{8343ACE1-F1C3-4988-8A8E-4B1735EB3EF0}"/>
    <cellStyle name="Vírgula 2 2 7 2 6 2" xfId="23633" xr:uid="{8BD408D8-F768-48DF-89FE-F3693D56E362}"/>
    <cellStyle name="Vírgula 2 2 7 2 7" xfId="16011" xr:uid="{E6CA2047-2ECE-4ED7-ACAE-01939EE42E12}"/>
    <cellStyle name="Vírgula 2 2 7 3" xfId="2309" xr:uid="{60F91DD1-BB8B-4D2C-92C8-C156D5BE5F1B}"/>
    <cellStyle name="Vírgula 2 2 7 3 2" xfId="3277" xr:uid="{0023B1D1-CF7A-42DD-A5C3-DD26D019AF7C}"/>
    <cellStyle name="Vírgula 2 2 7 3 2 2" xfId="7247" xr:uid="{BE0E0543-5DF0-401C-899C-4B86BB9E2704}"/>
    <cellStyle name="Vírgula 2 2 7 3 2 2 2" xfId="14869" xr:uid="{1C221D8C-5823-4A57-B1DD-D142A0DD005D}"/>
    <cellStyle name="Vírgula 2 2 7 3 2 2 2 2" xfId="30174" xr:uid="{B3DBA244-ECA9-4CD6-B067-2A95B55A2AA2}"/>
    <cellStyle name="Vírgula 2 2 7 3 2 2 3" xfId="22552" xr:uid="{1947440C-5D8C-492D-BD6B-16E31CF4EA92}"/>
    <cellStyle name="Vírgula 2 2 7 3 2 3" xfId="5875" xr:uid="{93EEDCB3-E04A-4C4A-83DE-8588D1434619}"/>
    <cellStyle name="Vírgula 2 2 7 3 2 3 2" xfId="13497" xr:uid="{453B6CD6-DF48-414E-B5AD-0F3A297D1250}"/>
    <cellStyle name="Vírgula 2 2 7 3 2 3 2 2" xfId="28802" xr:uid="{A262239E-6A08-45F9-8652-E84706BF4BFC}"/>
    <cellStyle name="Vírgula 2 2 7 3 2 3 3" xfId="21180" xr:uid="{629F2BD7-F9D9-4FD5-968E-E17C15CA7458}"/>
    <cellStyle name="Vírgula 2 2 7 3 2 4" xfId="10909" xr:uid="{AE884697-5AB3-4EB0-9104-53A4BF594E7F}"/>
    <cellStyle name="Vírgula 2 2 7 3 2 4 2" xfId="26214" xr:uid="{2E269018-5B2C-4960-9515-1CF48FC41A2E}"/>
    <cellStyle name="Vírgula 2 2 7 3 2 5" xfId="18592" xr:uid="{93ED6FB4-CE2D-4198-B6D2-4F1FAC1621C9}"/>
    <cellStyle name="Vírgula 2 2 7 3 3" xfId="4245" xr:uid="{843DBD2F-C9AF-4273-A5C0-2A8D96A5B802}"/>
    <cellStyle name="Vírgula 2 2 7 3 3 2" xfId="6643" xr:uid="{4D0F2DDF-3C9F-4578-986F-58323879AE77}"/>
    <cellStyle name="Vírgula 2 2 7 3 3 2 2" xfId="14265" xr:uid="{7D8D92B3-11E0-46DB-89CC-4244B5DE7B11}"/>
    <cellStyle name="Vírgula 2 2 7 3 3 2 2 2" xfId="29570" xr:uid="{2A668B04-52F5-4821-8737-F7D277D15579}"/>
    <cellStyle name="Vírgula 2 2 7 3 3 2 3" xfId="21948" xr:uid="{72BF4CD7-2A02-4ACE-B2D7-F38F7D1C7194}"/>
    <cellStyle name="Vírgula 2 2 7 3 3 3" xfId="11877" xr:uid="{D09EFF36-3095-4D67-9C55-13EBB73293E6}"/>
    <cellStyle name="Vírgula 2 2 7 3 3 3 2" xfId="27182" xr:uid="{89690268-4EBC-4E66-BFD0-9578276DCC50}"/>
    <cellStyle name="Vírgula 2 2 7 3 3 4" xfId="19560" xr:uid="{BB3FB1F7-2F83-4CB9-AE3D-83C6FB893C7B}"/>
    <cellStyle name="Vírgula 2 2 7 3 4" xfId="5391" xr:uid="{2E9497B6-F4F9-4B42-A445-8BB7F99AC8CD}"/>
    <cellStyle name="Vírgula 2 2 7 3 4 2" xfId="13013" xr:uid="{E084E28F-EC4A-4D60-AD96-12C2EBCB899F}"/>
    <cellStyle name="Vírgula 2 2 7 3 4 2 2" xfId="28318" xr:uid="{26304D23-F9F8-48AD-8E7C-9C486DEB18D0}"/>
    <cellStyle name="Vírgula 2 2 7 3 4 3" xfId="20696" xr:uid="{F86E3C53-7087-4EB5-8347-45238C1B1338}"/>
    <cellStyle name="Vírgula 2 2 7 3 5" xfId="9941" xr:uid="{40D63B3C-18A4-4D78-BFC5-34E2B34E2241}"/>
    <cellStyle name="Vírgula 2 2 7 3 5 2" xfId="25246" xr:uid="{44A7BF86-2CD5-4B95-81E2-6BC72B40781F}"/>
    <cellStyle name="Vírgula 2 2 7 3 6" xfId="17624" xr:uid="{562AA03F-7FBA-475F-93D0-CF4CB14CB2EB}"/>
    <cellStyle name="Vírgula 2 2 7 4" xfId="1669" xr:uid="{C5E393C5-AE0D-42F1-9716-47E61CD26D5E}"/>
    <cellStyle name="Vírgula 2 2 7 4 2" xfId="6997" xr:uid="{B0FA7315-7FC7-4823-AA90-A1CAE338E48C}"/>
    <cellStyle name="Vírgula 2 2 7 4 2 2" xfId="14619" xr:uid="{E0A1D5BD-F922-47B2-A158-773CA8B08B9E}"/>
    <cellStyle name="Vírgula 2 2 7 4 2 2 2" xfId="29924" xr:uid="{E4FA8373-F7E0-41AF-8661-2CEF7302D77C}"/>
    <cellStyle name="Vírgula 2 2 7 4 2 3" xfId="22302" xr:uid="{13BB73B8-493D-440A-A5B6-F2B3BFC127B1}"/>
    <cellStyle name="Vírgula 2 2 7 4 3" xfId="5625" xr:uid="{0748D47D-4080-45F5-879B-20DA8A3924FF}"/>
    <cellStyle name="Vírgula 2 2 7 4 3 2" xfId="13247" xr:uid="{0C4E0AD6-9E65-4782-84BE-7B54E251EB3A}"/>
    <cellStyle name="Vírgula 2 2 7 4 3 2 2" xfId="28552" xr:uid="{14C51B47-1B5B-4B4E-879E-F9F139CEB3E1}"/>
    <cellStyle name="Vírgula 2 2 7 4 3 3" xfId="20930" xr:uid="{F6AC90F2-309A-4A93-9B90-0FB4B68A88B5}"/>
    <cellStyle name="Vírgula 2 2 7 4 4" xfId="9301" xr:uid="{7056D1AE-A323-4CCA-B31A-D0F1BFBA6EBA}"/>
    <cellStyle name="Vírgula 2 2 7 4 4 2" xfId="24606" xr:uid="{AD14CB38-52A4-48C2-A7A4-6DFB56AFA394}"/>
    <cellStyle name="Vírgula 2 2 7 4 5" xfId="16984" xr:uid="{71D54C27-6B25-49A0-B923-ECE0F953127D}"/>
    <cellStyle name="Vírgula 2 2 7 5" xfId="2629" xr:uid="{63AF301E-25D8-475B-B484-920AEB2A89C9}"/>
    <cellStyle name="Vírgula 2 2 7 5 2" xfId="6273" xr:uid="{3C2EBE57-0442-4365-AFEC-05AF20216C36}"/>
    <cellStyle name="Vírgula 2 2 7 5 2 2" xfId="13895" xr:uid="{015B0833-2C63-412B-B7B5-00FA7FAD5C3A}"/>
    <cellStyle name="Vírgula 2 2 7 5 2 2 2" xfId="29200" xr:uid="{B9635E96-1593-48F3-9C91-E624CBBEDD82}"/>
    <cellStyle name="Vírgula 2 2 7 5 2 3" xfId="21578" xr:uid="{2AB410B0-EA2B-4765-8DD2-2A963DCBAFC1}"/>
    <cellStyle name="Vírgula 2 2 7 5 3" xfId="10261" xr:uid="{390E52EC-00DD-496A-9E26-470561977A58}"/>
    <cellStyle name="Vírgula 2 2 7 5 3 2" xfId="25566" xr:uid="{EB66483F-B870-4B79-B81D-F259BC37C753}"/>
    <cellStyle name="Vírgula 2 2 7 5 4" xfId="17944" xr:uid="{A6974787-0D5D-4920-920E-5EC38E062747}"/>
    <cellStyle name="Vírgula 2 2 7 6" xfId="3597" xr:uid="{827B2D1C-A36B-4714-81D3-9FD2D4FAE367}"/>
    <cellStyle name="Vírgula 2 2 7 6 2" xfId="11229" xr:uid="{2B244BD5-6CFC-4328-A3E8-A90055A6ACE7}"/>
    <cellStyle name="Vírgula 2 2 7 6 2 2" xfId="26534" xr:uid="{08345E2D-48E7-4F22-B757-8CC6541798A8}"/>
    <cellStyle name="Vírgula 2 2 7 6 3" xfId="18912" xr:uid="{AF4FF8AB-67E7-48BB-8F11-EFAAF4289C5C}"/>
    <cellStyle name="Vírgula 2 2 7 7" xfId="1021" xr:uid="{551822BB-7269-44A9-8912-66B35FFE4700}"/>
    <cellStyle name="Vírgula 2 2 7 7 2" xfId="8653" xr:uid="{C875B4CD-D4C0-4C39-9258-D59073745B03}"/>
    <cellStyle name="Vírgula 2 2 7 7 2 2" xfId="23958" xr:uid="{909130B7-8801-4197-A239-6269A58472DF}"/>
    <cellStyle name="Vírgula 2 2 7 7 3" xfId="16336" xr:uid="{3D23ED01-6BA8-4F8F-B1D8-EC43B73AE677}"/>
    <cellStyle name="Vírgula 2 2 7 8" xfId="8004" xr:uid="{6D34CC4F-8FF6-49CF-9AD9-3D5035F24CA2}"/>
    <cellStyle name="Vírgula 2 2 7 8 2" xfId="23309" xr:uid="{74423669-1D79-429F-AF2E-9E4C2D9F3FA8}"/>
    <cellStyle name="Vírgula 2 2 7 9" xfId="15687" xr:uid="{475D01D9-5310-41DB-9A53-A80326CF3DCE}"/>
    <cellStyle name="Vírgula 2 2 8" xfId="252" xr:uid="{A7106C56-0DDF-4637-A50F-C22C4DD775A8}"/>
    <cellStyle name="Vírgula 2 2 8 2" xfId="576" xr:uid="{96560210-790A-47B2-ADA9-66A845D03D83}"/>
    <cellStyle name="Vírgula 2 2 8 2 2" xfId="1869" xr:uid="{71D95EFF-48CA-4D79-A446-08C07C2B49BF}"/>
    <cellStyle name="Vírgula 2 2 8 2 2 2" xfId="5132" xr:uid="{F3FE8FB0-87FD-4056-AE20-CB561A539111}"/>
    <cellStyle name="Vírgula 2 2 8 2 2 2 2" xfId="7436" xr:uid="{0483DB51-8112-4956-8BE2-7660F71C623A}"/>
    <cellStyle name="Vírgula 2 2 8 2 2 2 2 2" xfId="15058" xr:uid="{8D2B5E48-4932-4BD5-86FF-05DEC0B4E297}"/>
    <cellStyle name="Vírgula 2 2 8 2 2 2 2 2 2" xfId="30363" xr:uid="{FCFF378A-A0B4-4CAE-98E7-A4A480D66B07}"/>
    <cellStyle name="Vírgula 2 2 8 2 2 2 2 3" xfId="22741" xr:uid="{F48D3ECB-6A95-434B-9119-EB22D45E284C}"/>
    <cellStyle name="Vírgula 2 2 8 2 2 2 3" xfId="6064" xr:uid="{699E84D0-3AB8-4021-9947-5417B505501A}"/>
    <cellStyle name="Vírgula 2 2 8 2 2 2 3 2" xfId="13686" xr:uid="{B37D1575-8CF5-4A25-9086-2B76EF3754DE}"/>
    <cellStyle name="Vírgula 2 2 8 2 2 2 3 2 2" xfId="28991" xr:uid="{66DABEFB-14F1-4886-B63E-C2AF38518F57}"/>
    <cellStyle name="Vírgula 2 2 8 2 2 2 3 3" xfId="21369" xr:uid="{02B38E4E-2687-4F32-8643-88D717289D47}"/>
    <cellStyle name="Vírgula 2 2 8 2 2 2 4" xfId="12754" xr:uid="{B439F0EF-2184-41FC-A280-F73DEA6883AA}"/>
    <cellStyle name="Vírgula 2 2 8 2 2 2 4 2" xfId="28059" xr:uid="{3C2FF4C1-200C-48A7-B49F-BB87A574E848}"/>
    <cellStyle name="Vírgula 2 2 8 2 2 2 5" xfId="20437" xr:uid="{DC251D2A-6799-424A-86CE-A4B35032C79F}"/>
    <cellStyle name="Vírgula 2 2 8 2 2 3" xfId="4835" xr:uid="{1D0DABB1-92F7-4FE2-8453-6AC32CC056BD}"/>
    <cellStyle name="Vírgula 2 2 8 2 2 3 2" xfId="6832" xr:uid="{38CAD165-290E-4203-B053-B8ED41F702D6}"/>
    <cellStyle name="Vírgula 2 2 8 2 2 3 2 2" xfId="14454" xr:uid="{92956261-8764-4EB9-8084-D9965E968C24}"/>
    <cellStyle name="Vírgula 2 2 8 2 2 3 2 2 2" xfId="29759" xr:uid="{17C369B4-B40D-429E-8A11-756FB67D70EF}"/>
    <cellStyle name="Vírgula 2 2 8 2 2 3 2 3" xfId="22137" xr:uid="{23BBCE3C-20A0-4291-B0DD-252C50986B79}"/>
    <cellStyle name="Vírgula 2 2 8 2 2 3 3" xfId="12457" xr:uid="{295F86A1-1158-4E22-8F3F-AABEC90732F2}"/>
    <cellStyle name="Vírgula 2 2 8 2 2 3 3 2" xfId="27762" xr:uid="{0E2C0954-1D80-4FC2-9035-5E7A99B35306}"/>
    <cellStyle name="Vírgula 2 2 8 2 2 3 4" xfId="20140" xr:uid="{6A7FEA57-65A8-4F48-B50F-683CFB727D94}"/>
    <cellStyle name="Vírgula 2 2 8 2 2 4" xfId="5503" xr:uid="{5B985545-4FB5-4351-8553-827CB9D04EC3}"/>
    <cellStyle name="Vírgula 2 2 8 2 2 4 2" xfId="13125" xr:uid="{7C05CDFB-5D7E-4196-AC2D-D7AFEFF1A799}"/>
    <cellStyle name="Vírgula 2 2 8 2 2 4 2 2" xfId="28430" xr:uid="{099DFD2A-D35D-44BD-90DC-EB97A079816D}"/>
    <cellStyle name="Vírgula 2 2 8 2 2 4 3" xfId="20808" xr:uid="{78EB28C7-63C0-480C-82F5-AAC45B2B422D}"/>
    <cellStyle name="Vírgula 2 2 8 2 2 5" xfId="9501" xr:uid="{281738FB-E9EF-4370-AF19-72FAE19495DF}"/>
    <cellStyle name="Vírgula 2 2 8 2 2 5 2" xfId="24806" xr:uid="{6618FA02-75F7-45CC-95B2-0D9A58D26839}"/>
    <cellStyle name="Vírgula 2 2 8 2 2 6" xfId="17184" xr:uid="{13FF36E1-FCA7-40D2-A2F3-DE460394AB64}"/>
    <cellStyle name="Vírgula 2 2 8 2 3" xfId="2833" xr:uid="{F1A3FFC6-324D-42AC-BB2E-D77C0F5D0EAA}"/>
    <cellStyle name="Vírgula 2 2 8 2 3 2" xfId="7110" xr:uid="{2D9A7E25-F9B1-4687-9D95-48E240514F29}"/>
    <cellStyle name="Vírgula 2 2 8 2 3 2 2" xfId="14732" xr:uid="{86FC1197-F934-4F0B-98F2-44417DE245C9}"/>
    <cellStyle name="Vírgula 2 2 8 2 3 2 2 2" xfId="30037" xr:uid="{4AB1FE35-26F3-4225-A060-9DC14DDA6505}"/>
    <cellStyle name="Vírgula 2 2 8 2 3 2 3" xfId="22415" xr:uid="{7D7AEAFD-F465-4FFA-885E-DE0CB333DEE5}"/>
    <cellStyle name="Vírgula 2 2 8 2 3 3" xfId="5738" xr:uid="{9FF95874-7083-4730-AC94-1F72FCF50E30}"/>
    <cellStyle name="Vírgula 2 2 8 2 3 3 2" xfId="13360" xr:uid="{A672559E-10C1-450F-BA55-FE5A580EB06E}"/>
    <cellStyle name="Vírgula 2 2 8 2 3 3 2 2" xfId="28665" xr:uid="{C0E064D6-60FF-4734-9432-6F06E1FB3D52}"/>
    <cellStyle name="Vírgula 2 2 8 2 3 3 3" xfId="21043" xr:uid="{2EF7729A-AE98-4256-B4F1-56BC9E828F99}"/>
    <cellStyle name="Vírgula 2 2 8 2 3 4" xfId="10465" xr:uid="{BEE4A7E7-C0F0-4D69-9D6B-B77A287E580B}"/>
    <cellStyle name="Vírgula 2 2 8 2 3 4 2" xfId="25770" xr:uid="{2A0422AB-686A-49AF-AE4B-7503B43210E1}"/>
    <cellStyle name="Vírgula 2 2 8 2 3 5" xfId="18148" xr:uid="{07A7211D-407C-4FF6-BDB1-C36B26B883E9}"/>
    <cellStyle name="Vírgula 2 2 8 2 4" xfId="3801" xr:uid="{CC4711C3-16A7-4A47-AA8C-D382393AA1DC}"/>
    <cellStyle name="Vírgula 2 2 8 2 4 2" xfId="6462" xr:uid="{E7B4E008-D9BC-44FA-87AD-EA9B4C9C523E}"/>
    <cellStyle name="Vírgula 2 2 8 2 4 2 2" xfId="14084" xr:uid="{DB32B6C2-CB3D-4406-8E93-F7ED225DB2E2}"/>
    <cellStyle name="Vírgula 2 2 8 2 4 2 2 2" xfId="29389" xr:uid="{8C144285-F00A-4402-8406-89A40170C031}"/>
    <cellStyle name="Vírgula 2 2 8 2 4 2 3" xfId="21767" xr:uid="{574978BA-8D47-4DAF-9D67-11C984BB00A8}"/>
    <cellStyle name="Vírgula 2 2 8 2 4 3" xfId="11433" xr:uid="{692A1DA9-483D-4D3E-A0A3-C5C8E52F58E6}"/>
    <cellStyle name="Vírgula 2 2 8 2 4 3 2" xfId="26738" xr:uid="{757674EC-3FA3-41A6-818D-4B462F7B47E0}"/>
    <cellStyle name="Vírgula 2 2 8 2 4 4" xfId="19116" xr:uid="{94210D3F-2DEA-48C0-9E5F-EF6FDBA1427C}"/>
    <cellStyle name="Vírgula 2 2 8 2 5" xfId="1225" xr:uid="{6CC03FA4-80E4-48D2-B12A-731677497A80}"/>
    <cellStyle name="Vírgula 2 2 8 2 5 2" xfId="8857" xr:uid="{9E22F997-1A0B-4C66-9ABD-5B2CAABA1461}"/>
    <cellStyle name="Vírgula 2 2 8 2 5 2 2" xfId="24162" xr:uid="{6F63BE67-1D53-4874-958E-A3BD6FE68807}"/>
    <cellStyle name="Vírgula 2 2 8 2 5 3" xfId="16540" xr:uid="{05C4CBB9-31BF-440E-B469-6BB4D5930DF4}"/>
    <cellStyle name="Vírgula 2 2 8 2 6" xfId="8208" xr:uid="{D520F65E-1719-4CD2-957E-0C89C30E4BA0}"/>
    <cellStyle name="Vírgula 2 2 8 2 6 2" xfId="23513" xr:uid="{C66D6138-9A24-4893-8BDF-7F512D021631}"/>
    <cellStyle name="Vírgula 2 2 8 2 7" xfId="15891" xr:uid="{AEAF80FC-ACA1-4D05-9670-76EAF216894D}"/>
    <cellStyle name="Vírgula 2 2 8 3" xfId="2189" xr:uid="{E27B2F9D-0EFC-468E-85E2-DC8FE1EF6D99}"/>
    <cellStyle name="Vírgula 2 2 8 3 2" xfId="3157" xr:uid="{A06831A8-ECB9-4E27-941B-C831E082A839}"/>
    <cellStyle name="Vírgula 2 2 8 3 2 2" xfId="7273" xr:uid="{2BF460C2-7777-4ABA-B133-156672C75551}"/>
    <cellStyle name="Vírgula 2 2 8 3 2 2 2" xfId="14895" xr:uid="{588136C0-4B6A-4B30-A994-266BD1286867}"/>
    <cellStyle name="Vírgula 2 2 8 3 2 2 2 2" xfId="30200" xr:uid="{7535458F-4778-4CEB-9190-4FC8EA3BD70D}"/>
    <cellStyle name="Vírgula 2 2 8 3 2 2 3" xfId="22578" xr:uid="{3D4A3A80-51D0-456D-91AE-CDF0EDE7249D}"/>
    <cellStyle name="Vírgula 2 2 8 3 2 3" xfId="5901" xr:uid="{774B009C-E932-429B-9A92-5449A5E960E8}"/>
    <cellStyle name="Vírgula 2 2 8 3 2 3 2" xfId="13523" xr:uid="{B1D161F5-A213-4A16-9D65-6A2A7D61B588}"/>
    <cellStyle name="Vírgula 2 2 8 3 2 3 2 2" xfId="28828" xr:uid="{E085B881-49BA-4623-A471-FCC1C7C3D3FF}"/>
    <cellStyle name="Vírgula 2 2 8 3 2 3 3" xfId="21206" xr:uid="{4920CD3C-1327-46F9-8CC8-64ECD91FD00F}"/>
    <cellStyle name="Vírgula 2 2 8 3 2 4" xfId="10789" xr:uid="{3E3AED01-F1F8-4365-959B-1AA2DD04C9C4}"/>
    <cellStyle name="Vírgula 2 2 8 3 2 4 2" xfId="26094" xr:uid="{966C0A1D-2D98-4C34-9637-58DCE11FFDD8}"/>
    <cellStyle name="Vírgula 2 2 8 3 2 5" xfId="18472" xr:uid="{E7834A27-33DC-4CAE-8E1D-B05C9751C784}"/>
    <cellStyle name="Vírgula 2 2 8 3 3" xfId="4125" xr:uid="{309BB3F4-2188-4C62-B9C7-A166EA8BEE75}"/>
    <cellStyle name="Vírgula 2 2 8 3 3 2" xfId="6669" xr:uid="{88682E5F-0BBC-4B95-A684-F3584FDAD723}"/>
    <cellStyle name="Vírgula 2 2 8 3 3 2 2" xfId="14291" xr:uid="{C1F96C35-0AF2-4642-9D21-15C77E113E8B}"/>
    <cellStyle name="Vírgula 2 2 8 3 3 2 2 2" xfId="29596" xr:uid="{124D618E-DCCF-4D73-8B98-40C1219D6945}"/>
    <cellStyle name="Vírgula 2 2 8 3 3 2 3" xfId="21974" xr:uid="{37729F94-510E-498D-9D66-D37468B84D94}"/>
    <cellStyle name="Vírgula 2 2 8 3 3 3" xfId="11757" xr:uid="{6F07B180-EE19-4F6F-8B00-12D8D61AB9D0}"/>
    <cellStyle name="Vírgula 2 2 8 3 3 3 2" xfId="27062" xr:uid="{D167601B-A0AC-4F63-95D3-4291E845D099}"/>
    <cellStyle name="Vírgula 2 2 8 3 3 4" xfId="19440" xr:uid="{56A69F8F-3CD6-41E2-B9D9-F5950C967E4C}"/>
    <cellStyle name="Vírgula 2 2 8 3 4" xfId="5410" xr:uid="{2386517F-DCC3-4D74-8F00-C60F6ECAA6A6}"/>
    <cellStyle name="Vírgula 2 2 8 3 4 2" xfId="13032" xr:uid="{F3A71091-BD52-4E0D-99EB-8CDD8A2916A6}"/>
    <cellStyle name="Vírgula 2 2 8 3 4 2 2" xfId="28337" xr:uid="{D03C66B4-92AA-417B-BFC4-73569A583D95}"/>
    <cellStyle name="Vírgula 2 2 8 3 4 3" xfId="20715" xr:uid="{9EB91F98-1CBA-41BF-8FC0-7E4FB5E3F9F2}"/>
    <cellStyle name="Vírgula 2 2 8 3 5" xfId="9821" xr:uid="{B0BE1715-18D1-4A55-A1EF-0B65FAEA1652}"/>
    <cellStyle name="Vírgula 2 2 8 3 5 2" xfId="25126" xr:uid="{99CAD458-CB0A-4F36-B296-827455BC5D21}"/>
    <cellStyle name="Vírgula 2 2 8 3 6" xfId="17504" xr:uid="{3BF19105-842F-4CA3-AB58-3CA546E931B1}"/>
    <cellStyle name="Vírgula 2 2 8 4" xfId="1549" xr:uid="{F971BE88-30D8-46C3-B0D8-1E0233983A14}"/>
    <cellStyle name="Vírgula 2 2 8 4 2" xfId="7016" xr:uid="{08788CFC-DB5A-49CE-A2CD-8E0F628A57F9}"/>
    <cellStyle name="Vírgula 2 2 8 4 2 2" xfId="14638" xr:uid="{AD277D0C-E276-4D38-AE9A-909D7AEF001D}"/>
    <cellStyle name="Vírgula 2 2 8 4 2 2 2" xfId="29943" xr:uid="{7EEDFF5F-2EF3-4A14-BEC6-9D29B107208C}"/>
    <cellStyle name="Vírgula 2 2 8 4 2 3" xfId="22321" xr:uid="{603258EB-0454-4A90-A1E0-AB5A56571A47}"/>
    <cellStyle name="Vírgula 2 2 8 4 3" xfId="5644" xr:uid="{43865D4B-7A59-42DA-9213-0AE4B0AD009B}"/>
    <cellStyle name="Vírgula 2 2 8 4 3 2" xfId="13266" xr:uid="{F888B8A5-F20E-433D-96BC-5D074921B5C0}"/>
    <cellStyle name="Vírgula 2 2 8 4 3 2 2" xfId="28571" xr:uid="{19F3895F-CFB6-4E5F-8609-43E6FA2EAFB7}"/>
    <cellStyle name="Vírgula 2 2 8 4 3 3" xfId="20949" xr:uid="{C2DDEF61-8633-4AE1-81AA-E4C861D25C1F}"/>
    <cellStyle name="Vírgula 2 2 8 4 4" xfId="9181" xr:uid="{D0E80D58-DEA8-49B5-8906-99F26F24E224}"/>
    <cellStyle name="Vírgula 2 2 8 4 4 2" xfId="24486" xr:uid="{CE51C7BE-DF70-4469-81FB-B9B970F905B4}"/>
    <cellStyle name="Vírgula 2 2 8 4 5" xfId="16864" xr:uid="{8B2C234F-CDFA-4BA9-B1C7-4B9F3DA2B832}"/>
    <cellStyle name="Vírgula 2 2 8 5" xfId="2509" xr:uid="{BCCD7C3D-F00F-4A9C-A7F2-11706BE9F903}"/>
    <cellStyle name="Vírgula 2 2 8 5 2" xfId="6299" xr:uid="{93DFC913-C561-4D01-AF17-6616FD632362}"/>
    <cellStyle name="Vírgula 2 2 8 5 2 2" xfId="13921" xr:uid="{5E1413DC-1ABB-480E-A82D-078FAAF553B6}"/>
    <cellStyle name="Vírgula 2 2 8 5 2 2 2" xfId="29226" xr:uid="{488BF94C-19DF-47B1-9E92-C91F7766C5B0}"/>
    <cellStyle name="Vírgula 2 2 8 5 2 3" xfId="21604" xr:uid="{1A152236-474F-4FA2-95F1-58A90ED0E74C}"/>
    <cellStyle name="Vírgula 2 2 8 5 3" xfId="10141" xr:uid="{4D0724FD-AA7E-4528-AE75-656726C17842}"/>
    <cellStyle name="Vírgula 2 2 8 5 3 2" xfId="25446" xr:uid="{4AC73415-4324-4965-8085-458EB0E70DDF}"/>
    <cellStyle name="Vírgula 2 2 8 5 4" xfId="17824" xr:uid="{A1694B42-8DBF-40E9-BC09-0C22CA5E5D15}"/>
    <cellStyle name="Vírgula 2 2 8 6" xfId="3477" xr:uid="{ED4DD297-1D20-4A02-843C-0D67520157DF}"/>
    <cellStyle name="Vírgula 2 2 8 6 2" xfId="11109" xr:uid="{760429DE-019C-4788-8F9E-CAA5EE617626}"/>
    <cellStyle name="Vírgula 2 2 8 6 2 2" xfId="26414" xr:uid="{D3984648-4853-4476-9FB5-C107F30CE53D}"/>
    <cellStyle name="Vírgula 2 2 8 6 3" xfId="18792" xr:uid="{BD83D5A1-C870-4FD7-B3E6-D6C4D0206C0B}"/>
    <cellStyle name="Vírgula 2 2 8 7" xfId="901" xr:uid="{86163395-FE83-4C81-BD56-BABD308A787E}"/>
    <cellStyle name="Vírgula 2 2 8 7 2" xfId="8533" xr:uid="{149D168C-21A0-47D6-B7CF-2A25720AFDCD}"/>
    <cellStyle name="Vírgula 2 2 8 7 2 2" xfId="23838" xr:uid="{94F6607E-C366-433C-8C30-C853734E6A52}"/>
    <cellStyle name="Vírgula 2 2 8 7 3" xfId="16216" xr:uid="{844A4038-C62A-496C-BE52-DACCDE335DF8}"/>
    <cellStyle name="Vírgula 2 2 8 8" xfId="7884" xr:uid="{28B0B778-BAF6-4707-9960-A715319F8A2E}"/>
    <cellStyle name="Vírgula 2 2 8 8 2" xfId="23189" xr:uid="{7F2239D3-B80B-4A18-AE54-44E264C62B5F}"/>
    <cellStyle name="Vírgula 2 2 8 9" xfId="15567" xr:uid="{8AC7673E-4DBD-4B37-8C01-26B2E370BD01}"/>
    <cellStyle name="Vírgula 2 2 9" xfId="412" xr:uid="{FBA2F487-545D-4821-9771-F9E665D31700}"/>
    <cellStyle name="Vírgula 2 2 9 2" xfId="736" xr:uid="{B32874AE-5DFD-4668-A897-E2FEC593BA41}"/>
    <cellStyle name="Vírgula 2 2 9 2 2" xfId="2029" xr:uid="{D978FB5F-27C6-4603-B0E1-EF0E670C0126}"/>
    <cellStyle name="Vírgula 2 2 9 2 2 2" xfId="5156" xr:uid="{0A322BFD-1D67-4087-98F3-A8FE8D32A48B}"/>
    <cellStyle name="Vírgula 2 2 9 2 2 2 2" xfId="7463" xr:uid="{7D9F61B1-8497-4272-B79D-9AEE1B5B2E8B}"/>
    <cellStyle name="Vírgula 2 2 9 2 2 2 2 2" xfId="15085" xr:uid="{0BEDBFB5-ABC0-41AA-968C-644351667E8A}"/>
    <cellStyle name="Vírgula 2 2 9 2 2 2 2 2 2" xfId="30390" xr:uid="{DBC4DB63-16AC-4213-B573-A2FCE18BA06A}"/>
    <cellStyle name="Vírgula 2 2 9 2 2 2 2 3" xfId="22768" xr:uid="{92D5C05D-A0B6-4050-A2DB-4F955D1ACF8F}"/>
    <cellStyle name="Vírgula 2 2 9 2 2 2 3" xfId="6091" xr:uid="{4BDB3664-1495-4AFE-972D-E1217D6BC137}"/>
    <cellStyle name="Vírgula 2 2 9 2 2 2 3 2" xfId="13713" xr:uid="{6FDADBB9-8731-4495-AFCF-A14FC570A52E}"/>
    <cellStyle name="Vírgula 2 2 9 2 2 2 3 2 2" xfId="29018" xr:uid="{B1321215-36A7-428A-B42B-A3E2F20AC335}"/>
    <cellStyle name="Vírgula 2 2 9 2 2 2 3 3" xfId="21396" xr:uid="{5DB5B2B2-A820-47BE-B282-04162A88DE02}"/>
    <cellStyle name="Vírgula 2 2 9 2 2 2 4" xfId="12778" xr:uid="{737B4F32-80A9-4438-8F2A-F06736FC0E78}"/>
    <cellStyle name="Vírgula 2 2 9 2 2 2 4 2" xfId="28083" xr:uid="{8E427AB5-76A4-4146-A214-E1B4E39269A7}"/>
    <cellStyle name="Vírgula 2 2 9 2 2 2 5" xfId="20461" xr:uid="{4EF2BEE7-B677-4196-ABF9-BCB5AF19C7A1}"/>
    <cellStyle name="Vírgula 2 2 9 2 2 3" xfId="4859" xr:uid="{B506FCA1-625E-46A6-8F90-40709EF2382D}"/>
    <cellStyle name="Vírgula 2 2 9 2 2 3 2" xfId="6859" xr:uid="{36B1ED4D-8CD4-4D7C-BD71-4B759732066A}"/>
    <cellStyle name="Vírgula 2 2 9 2 2 3 2 2" xfId="14481" xr:uid="{4EC5D9A3-ACF4-46B3-8847-0F3FB6925899}"/>
    <cellStyle name="Vírgula 2 2 9 2 2 3 2 2 2" xfId="29786" xr:uid="{775496F9-5FBB-4355-9D73-018A0263DC13}"/>
    <cellStyle name="Vírgula 2 2 9 2 2 3 2 3" xfId="22164" xr:uid="{5A32AF50-305D-463B-9000-C445CB9674CE}"/>
    <cellStyle name="Vírgula 2 2 9 2 2 3 3" xfId="12481" xr:uid="{BDFA7BB3-52B0-4530-9F13-30AE7C5498E3}"/>
    <cellStyle name="Vírgula 2 2 9 2 2 3 3 2" xfId="27786" xr:uid="{3BE4A640-8037-456A-B297-486CB4141AF1}"/>
    <cellStyle name="Vírgula 2 2 9 2 2 3 4" xfId="20164" xr:uid="{96C15124-DDBB-4115-98C0-DDD931E31B91}"/>
    <cellStyle name="Vírgula 2 2 9 2 2 4" xfId="5527" xr:uid="{642B0D69-C0A3-4B70-96B1-2E9943E687AF}"/>
    <cellStyle name="Vírgula 2 2 9 2 2 4 2" xfId="13149" xr:uid="{44AFA116-7D26-449F-A3A4-166832DA4D1E}"/>
    <cellStyle name="Vírgula 2 2 9 2 2 4 2 2" xfId="28454" xr:uid="{28E63EA8-47CF-437A-BC0A-BA789956E7FE}"/>
    <cellStyle name="Vírgula 2 2 9 2 2 4 3" xfId="20832" xr:uid="{51EB2273-32C9-444B-901F-64157E99F8CF}"/>
    <cellStyle name="Vírgula 2 2 9 2 2 5" xfId="9661" xr:uid="{D9B16214-6CCE-48D2-888F-B2B33D8DE532}"/>
    <cellStyle name="Vírgula 2 2 9 2 2 5 2" xfId="24966" xr:uid="{CBE968A1-DB4C-4ACE-A6AE-B94477090173}"/>
    <cellStyle name="Vírgula 2 2 9 2 2 6" xfId="17344" xr:uid="{445BA10E-03FF-40B7-8726-23C531D0F721}"/>
    <cellStyle name="Vírgula 2 2 9 2 3" xfId="2993" xr:uid="{E86EF22A-29BD-4F15-9F42-3F71F79E38B5}"/>
    <cellStyle name="Vírgula 2 2 9 2 3 2" xfId="7134" xr:uid="{7DA5A594-D805-4489-BFDC-F1A752582227}"/>
    <cellStyle name="Vírgula 2 2 9 2 3 2 2" xfId="14756" xr:uid="{20DD9D59-53E3-4944-B0B1-968315751404}"/>
    <cellStyle name="Vírgula 2 2 9 2 3 2 2 2" xfId="30061" xr:uid="{62166133-18A3-4ECE-90B6-D6436B25C118}"/>
    <cellStyle name="Vírgula 2 2 9 2 3 2 3" xfId="22439" xr:uid="{043B8E25-5FA3-4E1D-8C4D-89F940464DB0}"/>
    <cellStyle name="Vírgula 2 2 9 2 3 3" xfId="5762" xr:uid="{CE4D75B0-1112-4A4E-B4D8-E3E08752361B}"/>
    <cellStyle name="Vírgula 2 2 9 2 3 3 2" xfId="13384" xr:uid="{6908DDAD-E7D1-49B5-87FF-C66C5A2D6065}"/>
    <cellStyle name="Vírgula 2 2 9 2 3 3 2 2" xfId="28689" xr:uid="{E25BF5FB-8651-44B5-9174-9AFF83F54ADA}"/>
    <cellStyle name="Vírgula 2 2 9 2 3 3 3" xfId="21067" xr:uid="{3C8B2480-538D-42A6-8C24-779F320892DA}"/>
    <cellStyle name="Vírgula 2 2 9 2 3 4" xfId="10625" xr:uid="{44387DB7-5DB8-4E50-B84E-2A50DE0A3DB1}"/>
    <cellStyle name="Vírgula 2 2 9 2 3 4 2" xfId="25930" xr:uid="{A59F58B0-E424-4484-94BF-89B4F50F0986}"/>
    <cellStyle name="Vírgula 2 2 9 2 3 5" xfId="18308" xr:uid="{8A84720D-C4BF-463C-8835-608F469440ED}"/>
    <cellStyle name="Vírgula 2 2 9 2 4" xfId="3961" xr:uid="{18A84106-0BFD-4FF1-9E92-A6F19F34571B}"/>
    <cellStyle name="Vírgula 2 2 9 2 4 2" xfId="6489" xr:uid="{C04C2875-837E-48A1-A517-925A4A69B167}"/>
    <cellStyle name="Vírgula 2 2 9 2 4 2 2" xfId="14111" xr:uid="{24A36235-37B3-461A-9EF9-8214907184B7}"/>
    <cellStyle name="Vírgula 2 2 9 2 4 2 2 2" xfId="29416" xr:uid="{1B2C4A44-732C-4A49-A63A-931EE285C306}"/>
    <cellStyle name="Vírgula 2 2 9 2 4 2 3" xfId="21794" xr:uid="{29DE4CCF-885B-455D-99B9-CA32978B4890}"/>
    <cellStyle name="Vírgula 2 2 9 2 4 3" xfId="11593" xr:uid="{38C390CC-01A7-4541-9AAD-BC1DA8B01764}"/>
    <cellStyle name="Vírgula 2 2 9 2 4 3 2" xfId="26898" xr:uid="{8A3BC92B-75BF-466E-B65F-A4B132C95209}"/>
    <cellStyle name="Vírgula 2 2 9 2 4 4" xfId="19276" xr:uid="{C27F74CD-87FF-411E-A12F-650DCA61C592}"/>
    <cellStyle name="Vírgula 2 2 9 2 5" xfId="1385" xr:uid="{1695D060-CD37-4EB5-B094-1BC6DB5C4C20}"/>
    <cellStyle name="Vírgula 2 2 9 2 5 2" xfId="9017" xr:uid="{736D1596-CF24-4C68-9249-FC67A2387E2C}"/>
    <cellStyle name="Vírgula 2 2 9 2 5 2 2" xfId="24322" xr:uid="{09E1608C-70E2-48C3-83AB-5250EC897436}"/>
    <cellStyle name="Vírgula 2 2 9 2 5 3" xfId="16700" xr:uid="{F65AAE8D-6668-479A-A814-4A091A129AB8}"/>
    <cellStyle name="Vírgula 2 2 9 2 6" xfId="8368" xr:uid="{962F5482-7FA0-418B-B0EF-4F3FE85BD958}"/>
    <cellStyle name="Vírgula 2 2 9 2 6 2" xfId="23673" xr:uid="{7F43275D-1921-465C-B4CA-653B6E30271C}"/>
    <cellStyle name="Vírgula 2 2 9 2 7" xfId="16051" xr:uid="{C701BF72-5CFA-4A71-9C8E-1E2CE5536BAC}"/>
    <cellStyle name="Vírgula 2 2 9 3" xfId="2349" xr:uid="{39203C82-412C-4CE8-A79C-4D2788B75277}"/>
    <cellStyle name="Vírgula 2 2 9 3 2" xfId="3317" xr:uid="{D1A62E1A-2759-420E-849C-97F8EAAC3D9A}"/>
    <cellStyle name="Vírgula 2 2 9 3 2 2" xfId="7300" xr:uid="{4D0F3544-E92C-4347-B4FD-923F90CD66E5}"/>
    <cellStyle name="Vírgula 2 2 9 3 2 2 2" xfId="14922" xr:uid="{D3BD95A0-0604-4C11-A68D-C46CD6967781}"/>
    <cellStyle name="Vírgula 2 2 9 3 2 2 2 2" xfId="30227" xr:uid="{13623C12-A0ED-4259-87A9-0BCCE86E156D}"/>
    <cellStyle name="Vírgula 2 2 9 3 2 2 3" xfId="22605" xr:uid="{77B77F3A-E37B-455E-9270-9CF5438C94A5}"/>
    <cellStyle name="Vírgula 2 2 9 3 2 3" xfId="5928" xr:uid="{3429ACA7-3944-4E09-81C7-9F09794D8A33}"/>
    <cellStyle name="Vírgula 2 2 9 3 2 3 2" xfId="13550" xr:uid="{888C85FF-848D-4CB2-A5D5-7412259DC0C7}"/>
    <cellStyle name="Vírgula 2 2 9 3 2 3 2 2" xfId="28855" xr:uid="{AFFE2537-E450-4FD1-BDBE-64115376E199}"/>
    <cellStyle name="Vírgula 2 2 9 3 2 3 3" xfId="21233" xr:uid="{0AD13006-D285-4820-8DF8-302CAC160C78}"/>
    <cellStyle name="Vírgula 2 2 9 3 2 4" xfId="10949" xr:uid="{D8B24571-4E6E-4DB7-819A-D08396637A28}"/>
    <cellStyle name="Vírgula 2 2 9 3 2 4 2" xfId="26254" xr:uid="{5CAB71E1-1B68-4CDE-AD06-EFCC0249B970}"/>
    <cellStyle name="Vírgula 2 2 9 3 2 5" xfId="18632" xr:uid="{AD86CCCB-320F-4935-A576-7A344453219C}"/>
    <cellStyle name="Vírgula 2 2 9 3 3" xfId="4285" xr:uid="{40500DE7-5E9F-467E-BD4E-7094ABF59076}"/>
    <cellStyle name="Vírgula 2 2 9 3 3 2" xfId="6696" xr:uid="{8B0E0260-25BF-4197-91A1-D9CD9487A80B}"/>
    <cellStyle name="Vírgula 2 2 9 3 3 2 2" xfId="14318" xr:uid="{8C245E0E-3AEE-4E46-B1ED-18BE47E1DD17}"/>
    <cellStyle name="Vírgula 2 2 9 3 3 2 2 2" xfId="29623" xr:uid="{295BCFB6-D2C7-4323-A97E-F5AA598E3956}"/>
    <cellStyle name="Vírgula 2 2 9 3 3 2 3" xfId="22001" xr:uid="{04CFB6F0-8DE4-4129-A9F2-BFC80FF7EB97}"/>
    <cellStyle name="Vírgula 2 2 9 3 3 3" xfId="11917" xr:uid="{02FC9CE3-AFE3-42D0-84AC-8857A0F32925}"/>
    <cellStyle name="Vírgula 2 2 9 3 3 3 2" xfId="27222" xr:uid="{C79E653A-A421-4362-B12E-5F6BF022C652}"/>
    <cellStyle name="Vírgula 2 2 9 3 3 4" xfId="19600" xr:uid="{9EE1D643-80B0-4D4A-A534-4854F487186F}"/>
    <cellStyle name="Vírgula 2 2 9 3 4" xfId="5434" xr:uid="{1B77A480-8FA6-438A-835B-51215E22F321}"/>
    <cellStyle name="Vírgula 2 2 9 3 4 2" xfId="13056" xr:uid="{F23E812B-4739-4B3B-8421-42CD4F239275}"/>
    <cellStyle name="Vírgula 2 2 9 3 4 2 2" xfId="28361" xr:uid="{F20B1E85-16F3-4EEB-A8FE-3ABDBF83BB6D}"/>
    <cellStyle name="Vírgula 2 2 9 3 4 3" xfId="20739" xr:uid="{CF9C6E32-2115-4D8E-BF72-3D643EB413D9}"/>
    <cellStyle name="Vírgula 2 2 9 3 5" xfId="9981" xr:uid="{E8F7E751-7101-4932-BF02-9486B7B8932C}"/>
    <cellStyle name="Vírgula 2 2 9 3 5 2" xfId="25286" xr:uid="{ACAF39B0-D817-48F4-A60D-ECF75D3728F5}"/>
    <cellStyle name="Vírgula 2 2 9 3 6" xfId="17664" xr:uid="{2C08E105-A668-4CBF-9367-4897C3847E91}"/>
    <cellStyle name="Vírgula 2 2 9 4" xfId="1709" xr:uid="{42278640-8052-4B61-96D5-EBBAB6089079}"/>
    <cellStyle name="Vírgula 2 2 9 4 2" xfId="7040" xr:uid="{C012B79D-AC6E-497E-9961-DB1537FC71E6}"/>
    <cellStyle name="Vírgula 2 2 9 4 2 2" xfId="14662" xr:uid="{4DBC2F5F-8DA3-460C-8A37-69BEDD67E3BC}"/>
    <cellStyle name="Vírgula 2 2 9 4 2 2 2" xfId="29967" xr:uid="{85CE2D10-FF5F-4AF7-9660-5EF5F77F808F}"/>
    <cellStyle name="Vírgula 2 2 9 4 2 3" xfId="22345" xr:uid="{C114433A-2F53-43A4-80FB-642571AAEB4F}"/>
    <cellStyle name="Vírgula 2 2 9 4 3" xfId="5668" xr:uid="{831B3C88-8746-4CA3-8E04-14D0EEBEA6D1}"/>
    <cellStyle name="Vírgula 2 2 9 4 3 2" xfId="13290" xr:uid="{4C66AF56-73B9-408A-8E73-6F087372584C}"/>
    <cellStyle name="Vírgula 2 2 9 4 3 2 2" xfId="28595" xr:uid="{28053E94-0923-4195-85D3-152AB8376F28}"/>
    <cellStyle name="Vírgula 2 2 9 4 3 3" xfId="20973" xr:uid="{15CE7BF3-EC05-43C7-AD90-03471F70C4FE}"/>
    <cellStyle name="Vírgula 2 2 9 4 4" xfId="9341" xr:uid="{1C5E32E0-0AC8-420A-8627-228C240A93C6}"/>
    <cellStyle name="Vírgula 2 2 9 4 4 2" xfId="24646" xr:uid="{64A7DBAA-4666-4F45-9B5F-84A29032FAE6}"/>
    <cellStyle name="Vírgula 2 2 9 4 5" xfId="17024" xr:uid="{AEB63AC5-24C4-4B96-9398-6E696DA04BBC}"/>
    <cellStyle name="Vírgula 2 2 9 5" xfId="2669" xr:uid="{5B81AFA1-2389-4094-A389-8C4E72889AB7}"/>
    <cellStyle name="Vírgula 2 2 9 5 2" xfId="6326" xr:uid="{A6FC4AD6-BD89-4883-A988-F5C89B6E9C61}"/>
    <cellStyle name="Vírgula 2 2 9 5 2 2" xfId="13948" xr:uid="{BA473D92-4570-4853-AF91-B27D7D54DC0A}"/>
    <cellStyle name="Vírgula 2 2 9 5 2 2 2" xfId="29253" xr:uid="{214D6675-28AF-44CF-BE46-5A87D1503C95}"/>
    <cellStyle name="Vírgula 2 2 9 5 2 3" xfId="21631" xr:uid="{1BB1548F-D659-4FEF-9B75-A7853319323F}"/>
    <cellStyle name="Vírgula 2 2 9 5 3" xfId="10301" xr:uid="{D253F1EC-55A3-4475-91B0-D31F05CA2D75}"/>
    <cellStyle name="Vírgula 2 2 9 5 3 2" xfId="25606" xr:uid="{3A4B0F6A-5E1D-400B-A624-ECA84D26BAED}"/>
    <cellStyle name="Vírgula 2 2 9 5 4" xfId="17984" xr:uid="{05C558B6-877E-474D-B10B-FDBFF360DEA8}"/>
    <cellStyle name="Vírgula 2 2 9 6" xfId="3637" xr:uid="{D244C1CD-E3B6-418F-A4D4-6241FC2ACE23}"/>
    <cellStyle name="Vírgula 2 2 9 6 2" xfId="11269" xr:uid="{BACA0B60-A227-4E34-A0BC-29F561246A7E}"/>
    <cellStyle name="Vírgula 2 2 9 6 2 2" xfId="26574" xr:uid="{93D83685-4BB4-4B11-A800-23E237C98C74}"/>
    <cellStyle name="Vírgula 2 2 9 6 3" xfId="18952" xr:uid="{9D498B70-77BF-446C-A040-B3654D5BE66A}"/>
    <cellStyle name="Vírgula 2 2 9 7" xfId="1061" xr:uid="{EADA924A-3DCF-4C96-8CF8-8ECF4B271FB1}"/>
    <cellStyle name="Vírgula 2 2 9 7 2" xfId="8693" xr:uid="{4A334011-A303-41B6-8660-29D5B29AF818}"/>
    <cellStyle name="Vírgula 2 2 9 7 2 2" xfId="23998" xr:uid="{F750FB74-A3CB-4D94-BA9D-8BCCDFF119A6}"/>
    <cellStyle name="Vírgula 2 2 9 7 3" xfId="16376" xr:uid="{FD463726-B8D5-4394-B0F1-10500F953E95}"/>
    <cellStyle name="Vírgula 2 2 9 8" xfId="8044" xr:uid="{E42E8DDB-713C-45D1-A4ED-3DD2E16AA901}"/>
    <cellStyle name="Vírgula 2 2 9 8 2" xfId="23349" xr:uid="{62BAFB76-A3CC-4A1B-A304-AF547F65A18E}"/>
    <cellStyle name="Vírgula 2 2 9 9" xfId="15727" xr:uid="{3577C7FE-B740-45CD-A66D-4E0F9B28B2E6}"/>
    <cellStyle name="Vírgula 2 20" xfId="95" xr:uid="{F858CC59-71CB-49C7-A86E-EB8C68617F7C}"/>
    <cellStyle name="Vírgula 2 20 2" xfId="7732" xr:uid="{F230B218-FA27-4961-8B68-9CF9E91C0EBC}"/>
    <cellStyle name="Vírgula 2 20 2 2" xfId="23037" xr:uid="{94D94EF2-C7AD-42BC-8412-6834E6DA529F}"/>
    <cellStyle name="Vírgula 2 20 3" xfId="15415" xr:uid="{FDBE9B74-FF7F-4650-A0BD-023862B0E3A6}"/>
    <cellStyle name="Vírgula 2 21" xfId="7804" xr:uid="{81E8BC5F-B4C5-49B2-91A7-9E9E10A1AAC6}"/>
    <cellStyle name="Vírgula 2 21 2" xfId="23109" xr:uid="{BBF8BA37-1793-4EE5-A6CF-7E6EEF9640FA}"/>
    <cellStyle name="Vírgula 2 22" xfId="15487" xr:uid="{70DD4F06-A766-411A-9912-27DA00703EA1}"/>
    <cellStyle name="Vírgula 2 3" xfId="194" xr:uid="{DB319F5B-9E07-4AB8-B709-53C9D3FCC2CD}"/>
    <cellStyle name="Vírgula 2 3 10" xfId="476" xr:uid="{77B04A0B-0535-4D77-8F3F-3016B957AB52}"/>
    <cellStyle name="Vírgula 2 3 10 2" xfId="800" xr:uid="{8ED32847-D661-40D9-BCA5-0D70B6409988}"/>
    <cellStyle name="Vírgula 2 3 10 2 2" xfId="2091" xr:uid="{47EB964D-7C1C-4E19-85A1-0EF0A29D485D}"/>
    <cellStyle name="Vírgula 2 3 10 2 2 2" xfId="7517" xr:uid="{AB57A908-E1E1-464F-9C1B-7D4374824D56}"/>
    <cellStyle name="Vírgula 2 3 10 2 2 2 2" xfId="15139" xr:uid="{C73A0139-BAEA-4827-99C8-39724D6102FC}"/>
    <cellStyle name="Vírgula 2 3 10 2 2 2 2 2" xfId="30444" xr:uid="{782221CB-A996-4EBF-B086-8A3ED3D47009}"/>
    <cellStyle name="Vírgula 2 3 10 2 2 2 3" xfId="22822" xr:uid="{BF1F37D6-7177-4D35-AC03-1FCA24F5B8F8}"/>
    <cellStyle name="Vírgula 2 3 10 2 2 3" xfId="6145" xr:uid="{5ADE0DF8-6A75-4A2A-A5CE-9932F3FFB1AD}"/>
    <cellStyle name="Vírgula 2 3 10 2 2 3 2" xfId="13767" xr:uid="{EC47231A-0248-4522-BF4D-D85A7DE8189F}"/>
    <cellStyle name="Vírgula 2 3 10 2 2 3 2 2" xfId="29072" xr:uid="{864C7815-F518-4B4F-8557-A8DAEA51C1C3}"/>
    <cellStyle name="Vírgula 2 3 10 2 2 3 3" xfId="21450" xr:uid="{6E60CEF9-C060-4EBB-B89D-134EB1778A81}"/>
    <cellStyle name="Vírgula 2 3 10 2 2 4" xfId="9723" xr:uid="{3C400577-BCD9-49E4-A66B-2BE6737B5262}"/>
    <cellStyle name="Vírgula 2 3 10 2 2 4 2" xfId="25028" xr:uid="{A4556B12-3BF1-485B-BB34-FFBB68A3EAD3}"/>
    <cellStyle name="Vírgula 2 3 10 2 2 5" xfId="17406" xr:uid="{1F0A04F0-8CFE-4A83-BC65-1B771B7F467A}"/>
    <cellStyle name="Vírgula 2 3 10 2 3" xfId="3057" xr:uid="{0CAC58E1-9B70-427B-8DAD-FA598FECA7B0}"/>
    <cellStyle name="Vírgula 2 3 10 2 3 2" xfId="6913" xr:uid="{13922945-40CD-47D6-A3F3-8DD3411FAB85}"/>
    <cellStyle name="Vírgula 2 3 10 2 3 2 2" xfId="14535" xr:uid="{7D5621B3-4462-4FBD-9445-DEA652FD1D1F}"/>
    <cellStyle name="Vírgula 2 3 10 2 3 2 2 2" xfId="29840" xr:uid="{38DC6796-76A9-4D8B-B64A-2168E025D6A0}"/>
    <cellStyle name="Vírgula 2 3 10 2 3 2 3" xfId="22218" xr:uid="{FA258682-A928-4FDF-868C-D24B2E3EACFB}"/>
    <cellStyle name="Vírgula 2 3 10 2 3 3" xfId="10689" xr:uid="{0422E090-75B8-4E1E-89CD-FCD550145CB6}"/>
    <cellStyle name="Vírgula 2 3 10 2 3 3 2" xfId="25994" xr:uid="{70DDBDC4-4015-4257-AF73-242A485C4C94}"/>
    <cellStyle name="Vírgula 2 3 10 2 3 4" xfId="18372" xr:uid="{CB124D17-E8CB-422D-B04C-0D91C32A15E0}"/>
    <cellStyle name="Vírgula 2 3 10 2 4" xfId="4025" xr:uid="{65D8DDBA-EF21-46D5-ACB1-C5E06EB851A2}"/>
    <cellStyle name="Vírgula 2 3 10 2 4 2" xfId="11657" xr:uid="{E046C4D3-89E5-4984-96AC-636B2E728282}"/>
    <cellStyle name="Vírgula 2 3 10 2 4 2 2" xfId="26962" xr:uid="{F9609428-EC5D-49FA-93FB-38CD2835C072}"/>
    <cellStyle name="Vírgula 2 3 10 2 4 3" xfId="19340" xr:uid="{7A362C3A-F8B7-4DD5-97C3-48B6C9DEE53E}"/>
    <cellStyle name="Vírgula 2 3 10 2 5" xfId="1449" xr:uid="{B0FCDA94-D142-44EC-91AD-9F4130A80F9C}"/>
    <cellStyle name="Vírgula 2 3 10 2 5 2" xfId="9081" xr:uid="{F139CAB6-114D-49E8-AE1D-96BFDA03B78B}"/>
    <cellStyle name="Vírgula 2 3 10 2 5 2 2" xfId="24386" xr:uid="{FFC11A5F-F127-46EF-A74B-BFC9263C79D1}"/>
    <cellStyle name="Vírgula 2 3 10 2 5 3" xfId="16764" xr:uid="{E52DB244-1FCC-4AFE-899A-AD93F6EB15F9}"/>
    <cellStyle name="Vírgula 2 3 10 2 6" xfId="8432" xr:uid="{674C4B81-34FA-4F2C-AE05-475D6D05BE20}"/>
    <cellStyle name="Vírgula 2 3 10 2 6 2" xfId="23737" xr:uid="{F78EC352-9C3C-4DDE-B11C-359B001728FD}"/>
    <cellStyle name="Vírgula 2 3 10 2 7" xfId="16115" xr:uid="{E26829D8-AB09-46BD-9ED1-C0918F95C989}"/>
    <cellStyle name="Vírgula 2 3 10 3" xfId="2411" xr:uid="{7812B450-C61D-48A7-8E6C-493749F94355}"/>
    <cellStyle name="Vírgula 2 3 10 3 2" xfId="3379" xr:uid="{6885BBCA-1968-4AC3-A98E-9B2F5AC80E91}"/>
    <cellStyle name="Vírgula 2 3 10 3 2 2" xfId="11011" xr:uid="{2195A916-C290-4DEF-9E95-AFA490F65D6B}"/>
    <cellStyle name="Vírgula 2 3 10 3 2 2 2" xfId="26316" xr:uid="{95F7EDCB-B082-49BD-B5F6-6C31E253E393}"/>
    <cellStyle name="Vírgula 2 3 10 3 2 3" xfId="18694" xr:uid="{86944A94-71C3-4AE5-8C4A-FA9B06715CA2}"/>
    <cellStyle name="Vírgula 2 3 10 3 3" xfId="4347" xr:uid="{09B46970-95EF-4F37-A212-AB5B58A3D30E}"/>
    <cellStyle name="Vírgula 2 3 10 3 3 2" xfId="11979" xr:uid="{AD9EF369-6431-43CE-AC92-A3A6ECEB2709}"/>
    <cellStyle name="Vírgula 2 3 10 3 3 2 2" xfId="27284" xr:uid="{8978BA74-DC88-4AAC-8235-B84B4C2C0832}"/>
    <cellStyle name="Vírgula 2 3 10 3 3 3" xfId="19662" xr:uid="{401D254B-D841-48F6-BF6F-977DC1AFD2B1}"/>
    <cellStyle name="Vírgula 2 3 10 3 4" xfId="10043" xr:uid="{4F279A85-87B4-44F4-AC97-03E221AC0B82}"/>
    <cellStyle name="Vírgula 2 3 10 3 4 2" xfId="25348" xr:uid="{489C1941-F0D3-4993-AEE5-70E62B5D0236}"/>
    <cellStyle name="Vírgula 2 3 10 3 5" xfId="17726" xr:uid="{6CC816C6-1C37-4981-AFC4-A4F715310DA5}"/>
    <cellStyle name="Vírgula 2 3 10 4" xfId="1771" xr:uid="{558E6253-9377-474F-8F95-B3CB9DBF88BC}"/>
    <cellStyle name="Vírgula 2 3 10 4 2" xfId="6543" xr:uid="{0AE4B186-5BC3-4DC0-AF8F-E99772D2AED2}"/>
    <cellStyle name="Vírgula 2 3 10 4 2 2" xfId="14165" xr:uid="{48AB280E-4B09-441D-BF13-F238B6465F48}"/>
    <cellStyle name="Vírgula 2 3 10 4 2 2 2" xfId="29470" xr:uid="{034DEAAB-342E-40BB-9D5C-5524D6C845F3}"/>
    <cellStyle name="Vírgula 2 3 10 4 2 3" xfId="21848" xr:uid="{81E320CF-CBC3-4747-BAC9-7E949611338F}"/>
    <cellStyle name="Vírgula 2 3 10 4 3" xfId="9403" xr:uid="{68C0036D-7264-45CF-A5CF-14014182FCBA}"/>
    <cellStyle name="Vírgula 2 3 10 4 3 2" xfId="24708" xr:uid="{ECA758F7-D90D-4F8A-92C0-2D591709ACA9}"/>
    <cellStyle name="Vírgula 2 3 10 4 4" xfId="17086" xr:uid="{E8B2D441-3E69-482E-A375-203FFCAD0202}"/>
    <cellStyle name="Vírgula 2 3 10 5" xfId="2733" xr:uid="{AF2D9AAD-0767-4E6A-B717-2678C4154D27}"/>
    <cellStyle name="Vírgula 2 3 10 5 2" xfId="10365" xr:uid="{182FA7F3-2961-47CF-86B3-42D9226FE837}"/>
    <cellStyle name="Vírgula 2 3 10 5 2 2" xfId="25670" xr:uid="{879FE893-75E6-43B9-95A4-268DFBE36849}"/>
    <cellStyle name="Vírgula 2 3 10 5 3" xfId="18048" xr:uid="{C535D33B-C20D-4BBC-A9F4-6E8A74E4D2C1}"/>
    <cellStyle name="Vírgula 2 3 10 6" xfId="3701" xr:uid="{E9175F36-1706-429E-9ECE-BB368A6FA7CC}"/>
    <cellStyle name="Vírgula 2 3 10 6 2" xfId="11333" xr:uid="{E28121D5-650F-46F9-96C3-03CE2D0002DA}"/>
    <cellStyle name="Vírgula 2 3 10 6 2 2" xfId="26638" xr:uid="{69E8960B-A8C9-4B67-B1CE-CFE83FD4E160}"/>
    <cellStyle name="Vírgula 2 3 10 6 3" xfId="19016" xr:uid="{F6493B11-7588-424C-9B4B-59AD10625C01}"/>
    <cellStyle name="Vírgula 2 3 10 7" xfId="1125" xr:uid="{A377C53C-6259-4920-8BAD-C8CB626D7C3C}"/>
    <cellStyle name="Vírgula 2 3 10 7 2" xfId="8757" xr:uid="{A2BA00E5-CF1A-495F-9BAF-218FC21ED7BC}"/>
    <cellStyle name="Vírgula 2 3 10 7 2 2" xfId="24062" xr:uid="{6B685CBD-81B3-4C40-BBBC-16319C2CC3F9}"/>
    <cellStyle name="Vírgula 2 3 10 7 3" xfId="16440" xr:uid="{0C75662B-F9BE-426A-A11F-AA122DF6EF38}"/>
    <cellStyle name="Vírgula 2 3 10 8" xfId="8108" xr:uid="{4BC5AD8A-2B45-44CD-A35C-BE1FA2FBF7FC}"/>
    <cellStyle name="Vírgula 2 3 10 8 2" xfId="23413" xr:uid="{5075577A-D296-4B02-8D1D-98C2BA6838E9}"/>
    <cellStyle name="Vírgula 2 3 10 9" xfId="15791" xr:uid="{A18C6468-A389-4B69-AE77-B427EB7A9E35}"/>
    <cellStyle name="Vírgula 2 3 11" xfId="497" xr:uid="{AA12FD6C-4DAE-4575-8A41-E41063BDC5BD}"/>
    <cellStyle name="Vírgula 2 3 11 2" xfId="821" xr:uid="{8170470F-3561-4BD7-AE0C-C129F35DA32C}"/>
    <cellStyle name="Vírgula 2 3 11 2 2" xfId="2111" xr:uid="{62B6EED6-7B3B-4821-8CDE-3D6E433A579C}"/>
    <cellStyle name="Vírgula 2 3 11 2 2 2" xfId="7546" xr:uid="{4449D4EF-29FF-4E87-9094-789D108EE62D}"/>
    <cellStyle name="Vírgula 2 3 11 2 2 2 2" xfId="15168" xr:uid="{2087A1C7-4286-483C-90C3-69FB966320DA}"/>
    <cellStyle name="Vírgula 2 3 11 2 2 2 2 2" xfId="30473" xr:uid="{9A7BC9BD-B03A-4622-B656-309ECB1B71D2}"/>
    <cellStyle name="Vírgula 2 3 11 2 2 2 3" xfId="22851" xr:uid="{580F0805-4C73-4892-8C88-1F7A6703550D}"/>
    <cellStyle name="Vírgula 2 3 11 2 2 3" xfId="6174" xr:uid="{C7B86FDA-49D8-4AF6-8103-3216A0D2F56B}"/>
    <cellStyle name="Vírgula 2 3 11 2 2 3 2" xfId="13796" xr:uid="{B66B163D-7F1F-49B5-8208-04C2AD8266D6}"/>
    <cellStyle name="Vírgula 2 3 11 2 2 3 2 2" xfId="29101" xr:uid="{779179F5-ED36-46D6-8C69-168B7BCCBF6E}"/>
    <cellStyle name="Vírgula 2 3 11 2 2 3 3" xfId="21479" xr:uid="{2229271F-3445-48A8-88B8-F2FCAB2CC831}"/>
    <cellStyle name="Vírgula 2 3 11 2 2 4" xfId="9743" xr:uid="{9D3CC695-2CFE-4D70-9E62-75FD19B8B37A}"/>
    <cellStyle name="Vírgula 2 3 11 2 2 4 2" xfId="25048" xr:uid="{D564421A-DA49-411E-AC10-386E63FCA70B}"/>
    <cellStyle name="Vírgula 2 3 11 2 2 5" xfId="17426" xr:uid="{517F26BE-8426-4EA1-94D4-7B25D0DF9B31}"/>
    <cellStyle name="Vírgula 2 3 11 2 3" xfId="3078" xr:uid="{7357A2CA-ACA7-4589-90A7-2CC740869291}"/>
    <cellStyle name="Vírgula 2 3 11 2 3 2" xfId="6942" xr:uid="{C832580E-535D-42D2-B304-4C7C79BE00CB}"/>
    <cellStyle name="Vírgula 2 3 11 2 3 2 2" xfId="14564" xr:uid="{6CD81495-F629-48E0-A7F9-DF4C4D325D1A}"/>
    <cellStyle name="Vírgula 2 3 11 2 3 2 2 2" xfId="29869" xr:uid="{D850BEE0-848C-4E39-B988-93A26BC2A538}"/>
    <cellStyle name="Vírgula 2 3 11 2 3 2 3" xfId="22247" xr:uid="{FE3F2228-17E0-47AD-8612-5AF63B72E80D}"/>
    <cellStyle name="Vírgula 2 3 11 2 3 3" xfId="10710" xr:uid="{0138DF6B-6816-4152-A8BC-CFBFF55715AE}"/>
    <cellStyle name="Vírgula 2 3 11 2 3 3 2" xfId="26015" xr:uid="{0FE4430A-810C-4FFC-9C71-B2FF205B018F}"/>
    <cellStyle name="Vírgula 2 3 11 2 3 4" xfId="18393" xr:uid="{80D4195C-4162-4DB3-9A30-E014FEECB720}"/>
    <cellStyle name="Vírgula 2 3 11 2 4" xfId="4046" xr:uid="{3DD7BE03-9815-4F56-B95E-D734CDC9EDCF}"/>
    <cellStyle name="Vírgula 2 3 11 2 4 2" xfId="11678" xr:uid="{DC4CA6B3-7453-408B-826A-2CF5654B238D}"/>
    <cellStyle name="Vírgula 2 3 11 2 4 2 2" xfId="26983" xr:uid="{F0D00167-1124-4E99-B9F1-373269491791}"/>
    <cellStyle name="Vírgula 2 3 11 2 4 3" xfId="19361" xr:uid="{26C4BB3D-162D-4792-9475-E05B154D5E1A}"/>
    <cellStyle name="Vírgula 2 3 11 2 5" xfId="1470" xr:uid="{23E466DD-C2C6-4794-A7C4-9B0A5D2C35C6}"/>
    <cellStyle name="Vírgula 2 3 11 2 5 2" xfId="9102" xr:uid="{3DC97598-2CF7-476B-AB60-29FAE72709D4}"/>
    <cellStyle name="Vírgula 2 3 11 2 5 2 2" xfId="24407" xr:uid="{9DC58C10-1BFC-4A75-B35B-51E9F11AD836}"/>
    <cellStyle name="Vírgula 2 3 11 2 5 3" xfId="16785" xr:uid="{AB6DE400-38DF-4B1D-8889-272345BAB580}"/>
    <cellStyle name="Vírgula 2 3 11 2 6" xfId="8453" xr:uid="{195EA640-6006-4525-874C-66CEC18B6B36}"/>
    <cellStyle name="Vírgula 2 3 11 2 6 2" xfId="23758" xr:uid="{B8CEE076-4222-4EE2-95D2-78C9D9B487AC}"/>
    <cellStyle name="Vírgula 2 3 11 2 7" xfId="16136" xr:uid="{ED0E8B23-54EF-4A82-A5D9-556808BCC26B}"/>
    <cellStyle name="Vírgula 2 3 11 3" xfId="2431" xr:uid="{65F1D833-AFF0-4835-BA33-C8E6B27184E5}"/>
    <cellStyle name="Vírgula 2 3 11 3 2" xfId="3399" xr:uid="{77EB9AC5-265D-4773-9E62-E7ECDAD771B3}"/>
    <cellStyle name="Vírgula 2 3 11 3 2 2" xfId="11031" xr:uid="{B97C849A-B68B-45A1-B011-3C07A9E39CCF}"/>
    <cellStyle name="Vírgula 2 3 11 3 2 2 2" xfId="26336" xr:uid="{0D69D94E-A53A-4867-9E05-52F93DE9397C}"/>
    <cellStyle name="Vírgula 2 3 11 3 2 3" xfId="18714" xr:uid="{B6B35A51-2C17-4434-949C-6F0B5774484F}"/>
    <cellStyle name="Vírgula 2 3 11 3 3" xfId="4367" xr:uid="{E62557E2-9472-4B32-B7BA-B4252F23F0A8}"/>
    <cellStyle name="Vírgula 2 3 11 3 3 2" xfId="11999" xr:uid="{95BC818F-6E76-48A7-8F20-AE171503BFFF}"/>
    <cellStyle name="Vírgula 2 3 11 3 3 2 2" xfId="27304" xr:uid="{BC9E39E8-2EDF-4F5E-9A1C-4FF9319E5FD1}"/>
    <cellStyle name="Vírgula 2 3 11 3 3 3" xfId="19682" xr:uid="{FFC1AA49-749A-4A85-AAE5-F25DEFBB3C6E}"/>
    <cellStyle name="Vírgula 2 3 11 3 4" xfId="10063" xr:uid="{26069CBD-EB9D-4AE0-A22B-4660EFD67D7E}"/>
    <cellStyle name="Vírgula 2 3 11 3 4 2" xfId="25368" xr:uid="{FF072F02-564C-49E4-A4D6-5425EEAC534D}"/>
    <cellStyle name="Vírgula 2 3 11 3 5" xfId="17746" xr:uid="{07168C0E-19E1-4F80-95EA-9A65404AC540}"/>
    <cellStyle name="Vírgula 2 3 11 4" xfId="1791" xr:uid="{8532F94C-7D6C-4862-96D3-B2F07AF5D602}"/>
    <cellStyle name="Vírgula 2 3 11 4 2" xfId="6572" xr:uid="{FC079E7C-9FA0-4488-9177-26FF029C315D}"/>
    <cellStyle name="Vírgula 2 3 11 4 2 2" xfId="14194" xr:uid="{5CDBED57-468B-4FD3-A83E-1614AF3DFD01}"/>
    <cellStyle name="Vírgula 2 3 11 4 2 2 2" xfId="29499" xr:uid="{2B776CC6-640F-4E0B-8114-15F08E04E96F}"/>
    <cellStyle name="Vírgula 2 3 11 4 2 3" xfId="21877" xr:uid="{2539601E-6E19-46FA-BFF0-3A8E922A7410}"/>
    <cellStyle name="Vírgula 2 3 11 4 3" xfId="9423" xr:uid="{6F9A0568-4EA6-42FE-8CBA-AE4B346CB8B8}"/>
    <cellStyle name="Vírgula 2 3 11 4 3 2" xfId="24728" xr:uid="{DAF07D41-03B6-4B49-8F95-C24A92A2E0F5}"/>
    <cellStyle name="Vírgula 2 3 11 4 4" xfId="17106" xr:uid="{83E5CEB5-6971-4F65-8B03-19EB8D856A9F}"/>
    <cellStyle name="Vírgula 2 3 11 5" xfId="2754" xr:uid="{41F40CF1-4809-4359-9FED-EA727A0EBE35}"/>
    <cellStyle name="Vírgula 2 3 11 5 2" xfId="10386" xr:uid="{F23C7AAE-8EB7-4E47-989C-DB8993EAD5DA}"/>
    <cellStyle name="Vírgula 2 3 11 5 2 2" xfId="25691" xr:uid="{E7F9E9CA-E31E-479E-A266-B91D3AB87902}"/>
    <cellStyle name="Vírgula 2 3 11 5 3" xfId="18069" xr:uid="{89643F6F-30C7-4175-89C0-B6383134BA06}"/>
    <cellStyle name="Vírgula 2 3 11 6" xfId="3722" xr:uid="{4A7FCC39-C227-498B-B594-2B49117AF8E1}"/>
    <cellStyle name="Vírgula 2 3 11 6 2" xfId="11354" xr:uid="{3C4A91EE-8579-45F6-967C-9479A57760B8}"/>
    <cellStyle name="Vírgula 2 3 11 6 2 2" xfId="26659" xr:uid="{4AA18E0C-62A3-4844-A508-E113115A296B}"/>
    <cellStyle name="Vírgula 2 3 11 6 3" xfId="19037" xr:uid="{5FF58201-1EF6-46B6-B778-D4ACA93BF5DB}"/>
    <cellStyle name="Vírgula 2 3 11 7" xfId="1146" xr:uid="{B782A38E-555C-4958-985F-3751ED3521F3}"/>
    <cellStyle name="Vírgula 2 3 11 7 2" xfId="8778" xr:uid="{1304EE44-2364-4DAD-A3ED-49C6550DD5B9}"/>
    <cellStyle name="Vírgula 2 3 11 7 2 2" xfId="24083" xr:uid="{0BB10D15-9ABC-4E88-AB13-859CC1D2A099}"/>
    <cellStyle name="Vírgula 2 3 11 7 3" xfId="16461" xr:uid="{6EE3BF49-EA84-4707-9F4B-8385009EFA6A}"/>
    <cellStyle name="Vírgula 2 3 11 8" xfId="8129" xr:uid="{55538962-FF56-4941-8376-01B6E320A989}"/>
    <cellStyle name="Vírgula 2 3 11 8 2" xfId="23434" xr:uid="{F0307788-401C-4570-AF70-058D57E79F00}"/>
    <cellStyle name="Vírgula 2 3 11 9" xfId="15812" xr:uid="{AA512F17-886B-4912-AC37-772BB65FF38F}"/>
    <cellStyle name="Vírgula 2 3 12" xfId="518" xr:uid="{63339309-02F5-4AAA-B817-40CC1F80C428}"/>
    <cellStyle name="Vírgula 2 3 12 2" xfId="1811" xr:uid="{D52BFCB4-5016-404E-A758-FCC278D869D0}"/>
    <cellStyle name="Vírgula 2 3 12 2 2" xfId="7204" xr:uid="{829F1C72-8DFE-4E9A-AF5D-85B030122429}"/>
    <cellStyle name="Vírgula 2 3 12 2 2 2" xfId="14826" xr:uid="{42766B8B-56F2-4779-B562-631797FA67B5}"/>
    <cellStyle name="Vírgula 2 3 12 2 2 2 2" xfId="30131" xr:uid="{2C14E544-7B0E-4569-82E0-6A3A48063803}"/>
    <cellStyle name="Vírgula 2 3 12 2 2 3" xfId="22509" xr:uid="{EBAC699A-7FD2-43FD-92EB-7E623A8D0804}"/>
    <cellStyle name="Vírgula 2 3 12 2 3" xfId="5832" xr:uid="{7C3B2551-1A7F-48CA-A2AD-1D22F2BFC6C7}"/>
    <cellStyle name="Vírgula 2 3 12 2 3 2" xfId="13454" xr:uid="{A4D34CFA-9C9E-4C8B-B4CE-663460BC83A7}"/>
    <cellStyle name="Vírgula 2 3 12 2 3 2 2" xfId="28759" xr:uid="{72E7544F-9789-445D-99C1-9BF5C64233E1}"/>
    <cellStyle name="Vírgula 2 3 12 2 3 3" xfId="21137" xr:uid="{A240E87B-04FE-4B52-8C01-5099B2EA0C67}"/>
    <cellStyle name="Vírgula 2 3 12 2 4" xfId="9443" xr:uid="{CAA3639E-C60E-419A-90D7-5664AA45D484}"/>
    <cellStyle name="Vírgula 2 3 12 2 4 2" xfId="24748" xr:uid="{0B1A50D4-C87D-4D4F-AF5D-273080D6E9FA}"/>
    <cellStyle name="Vírgula 2 3 12 2 5" xfId="17126" xr:uid="{FD0DEBCD-D7FE-4F54-A04D-12BA8EB0BAEE}"/>
    <cellStyle name="Vírgula 2 3 12 3" xfId="2775" xr:uid="{23F2282F-371E-4B50-953C-92EA3B85C740}"/>
    <cellStyle name="Vírgula 2 3 12 3 2" xfId="6599" xr:uid="{5CEAB582-A19A-4604-9033-34766CD9C1E0}"/>
    <cellStyle name="Vírgula 2 3 12 3 2 2" xfId="14221" xr:uid="{7FBABF3D-1DDD-4E5E-B2E8-8CF1B8C0ADB8}"/>
    <cellStyle name="Vírgula 2 3 12 3 2 2 2" xfId="29526" xr:uid="{552517FE-7BCB-4EF4-A7CA-DA2190EE1774}"/>
    <cellStyle name="Vírgula 2 3 12 3 2 3" xfId="21904" xr:uid="{31CC2065-74A9-4BC6-9827-C009908F7EBA}"/>
    <cellStyle name="Vírgula 2 3 12 3 3" xfId="10407" xr:uid="{D3628086-26F2-41D1-B2A6-B3158168D5E8}"/>
    <cellStyle name="Vírgula 2 3 12 3 3 2" xfId="25712" xr:uid="{B93DFE29-777B-4F79-82E8-C21CEA8C97B3}"/>
    <cellStyle name="Vírgula 2 3 12 3 4" xfId="18090" xr:uid="{CD74ADBC-E2B3-40C8-850E-A3B7ED81A12F}"/>
    <cellStyle name="Vírgula 2 3 12 4" xfId="3743" xr:uid="{6C091243-0A9B-43D9-B579-05216CBD6AC9}"/>
    <cellStyle name="Vírgula 2 3 12 4 2" xfId="11375" xr:uid="{2BB8F20E-7AA5-4B73-AF44-E737C7531076}"/>
    <cellStyle name="Vírgula 2 3 12 4 2 2" xfId="26680" xr:uid="{D3158755-8C87-4982-834C-001C4D2014AB}"/>
    <cellStyle name="Vírgula 2 3 12 4 3" xfId="19058" xr:uid="{6D58F7E5-0927-4103-8749-8D08DC03837D}"/>
    <cellStyle name="Vírgula 2 3 12 5" xfId="1167" xr:uid="{A045EEDB-0775-4B6F-AD41-F262B91AB0F0}"/>
    <cellStyle name="Vírgula 2 3 12 5 2" xfId="8799" xr:uid="{2261ABE6-95D3-4F01-9D51-4D330E180A6B}"/>
    <cellStyle name="Vírgula 2 3 12 5 2 2" xfId="24104" xr:uid="{75DBB1CA-6797-489F-BBA4-9FE83F30B955}"/>
    <cellStyle name="Vírgula 2 3 12 5 3" xfId="16482" xr:uid="{4B3A38BC-4B4C-48B7-91E5-E4B54C05B2F8}"/>
    <cellStyle name="Vírgula 2 3 12 6" xfId="8150" xr:uid="{1ABA2C45-9F3E-4089-939E-AF253D1FF5BD}"/>
    <cellStyle name="Vírgula 2 3 12 6 2" xfId="23455" xr:uid="{F0AC431E-A905-412B-9A7A-FA34EE7E5304}"/>
    <cellStyle name="Vírgula 2 3 12 7" xfId="15833" xr:uid="{37275B49-3C22-442D-A940-73237D6ED472}"/>
    <cellStyle name="Vírgula 2 3 13" xfId="2131" xr:uid="{AD57278B-A1DF-4C39-9ED8-F4C7B2D32EB6}"/>
    <cellStyle name="Vírgula 2 3 13 2" xfId="3099" xr:uid="{3020CB04-9A0F-44DC-94DA-30D1F30DB264}"/>
    <cellStyle name="Vírgula 2 3 13 2 2" xfId="10731" xr:uid="{B56D48CC-74D8-4155-9540-E9924A36BC81}"/>
    <cellStyle name="Vírgula 2 3 13 2 2 2" xfId="26036" xr:uid="{8876BCF7-DF10-44CC-8D5E-F5E508B302DF}"/>
    <cellStyle name="Vírgula 2 3 13 2 3" xfId="18414" xr:uid="{2F1C1F5F-5C23-4A17-963C-8E25A00FC590}"/>
    <cellStyle name="Vírgula 2 3 13 3" xfId="4067" xr:uid="{6A300E25-7C04-4BC2-BC50-0F1F25C29A0C}"/>
    <cellStyle name="Vírgula 2 3 13 3 2" xfId="11699" xr:uid="{DBAAB846-961C-40E8-87E3-62CB5954597B}"/>
    <cellStyle name="Vírgula 2 3 13 3 2 2" xfId="27004" xr:uid="{12DFD92F-AB02-4CB2-AD29-D7FC8CEE94AD}"/>
    <cellStyle name="Vírgula 2 3 13 3 3" xfId="19382" xr:uid="{C2E227CE-637C-4B9E-B940-360B34A090EF}"/>
    <cellStyle name="Vírgula 2 3 13 4" xfId="9763" xr:uid="{6CAE4BFD-AB82-4D5A-A029-71F4393A7646}"/>
    <cellStyle name="Vírgula 2 3 13 4 2" xfId="25068" xr:uid="{CFF6E738-181C-4D0D-BFC5-663A7ABAACFA}"/>
    <cellStyle name="Vírgula 2 3 13 5" xfId="17446" xr:uid="{7A341A99-8774-4B77-B6FD-E57E29040367}"/>
    <cellStyle name="Vírgula 2 3 14" xfId="1491" xr:uid="{6F8281EC-6959-4889-9910-530923E4200E}"/>
    <cellStyle name="Vírgula 2 3 14 2" xfId="7574" xr:uid="{3E1BE0DB-ACA8-43F2-AE9F-BBB80C799BF1}"/>
    <cellStyle name="Vírgula 2 3 14 2 2" xfId="15196" xr:uid="{AAAA3CCC-3542-4DBF-BF39-2DC5F0E03158}"/>
    <cellStyle name="Vírgula 2 3 14 2 2 2" xfId="30501" xr:uid="{5E7B6B0C-F8B3-4397-92E5-3D79BFC7D48B}"/>
    <cellStyle name="Vírgula 2 3 14 2 3" xfId="22879" xr:uid="{571F4D13-9613-4E9C-8DB9-54F75FFB9609}"/>
    <cellStyle name="Vírgula 2 3 14 3" xfId="6202" xr:uid="{A744D5D7-5DE1-4FC3-B884-02C1B57907C6}"/>
    <cellStyle name="Vírgula 2 3 14 3 2" xfId="13824" xr:uid="{EF9DB992-CA29-4CA8-B549-7BD329240A9B}"/>
    <cellStyle name="Vírgula 2 3 14 3 2 2" xfId="29129" xr:uid="{BBD580E7-D698-44FA-9BA0-9A8987F1136C}"/>
    <cellStyle name="Vírgula 2 3 14 3 3" xfId="21507" xr:uid="{2928E6D7-1727-45CB-95AF-4CD85ED8A2A7}"/>
    <cellStyle name="Vírgula 2 3 14 4" xfId="9123" xr:uid="{18CFB2FF-DF0A-420E-9FB7-4003B9E877F0}"/>
    <cellStyle name="Vírgula 2 3 14 4 2" xfId="24428" xr:uid="{CE686016-68CA-4016-B0BD-566526485A3F}"/>
    <cellStyle name="Vírgula 2 3 14 5" xfId="16806" xr:uid="{84A39B77-9DCA-4F85-8A28-1DB63803CD50}"/>
    <cellStyle name="Vírgula 2 3 15" xfId="2451" xr:uid="{A5015DD2-C55D-4E68-8CCB-43D2B5AB84D2}"/>
    <cellStyle name="Vírgula 2 3 15 2" xfId="6226" xr:uid="{03C0A639-ED8E-4CC3-8CBF-FA63D1827FC1}"/>
    <cellStyle name="Vírgula 2 3 15 2 2" xfId="13848" xr:uid="{ACFBE8F1-D39C-4185-B2B5-8EF26DEB5972}"/>
    <cellStyle name="Vírgula 2 3 15 2 2 2" xfId="29153" xr:uid="{FAB7BF47-8037-457F-B4EA-D292E7EEB0AB}"/>
    <cellStyle name="Vírgula 2 3 15 2 3" xfId="21531" xr:uid="{FE2F02F9-5407-40D2-B2FC-7C8CC827B5EC}"/>
    <cellStyle name="Vírgula 2 3 15 3" xfId="10083" xr:uid="{C70BFED6-F477-4462-8B2C-EB1D309EDB0D}"/>
    <cellStyle name="Vírgula 2 3 15 3 2" xfId="25388" xr:uid="{E1FC59C8-3345-44F1-ABC3-9F2C7364B96B}"/>
    <cellStyle name="Vírgula 2 3 15 4" xfId="17766" xr:uid="{B97355F3-6A5C-407D-A8CA-645F9B3986C1}"/>
    <cellStyle name="Vírgula 2 3 16" xfId="3419" xr:uid="{7D58D50D-E5E6-463C-813C-8C40CFECC87F}"/>
    <cellStyle name="Vírgula 2 3 16 2" xfId="11051" xr:uid="{5EDC4BB8-8AE5-49A2-80C2-DBDE48AA424A}"/>
    <cellStyle name="Vírgula 2 3 16 2 2" xfId="26356" xr:uid="{8BE00D21-41CE-4C89-BBF2-66035EEC7C72}"/>
    <cellStyle name="Vírgula 2 3 16 3" xfId="18734" xr:uid="{89E34CA2-BDE1-45F8-BE22-5036B17F9DCC}"/>
    <cellStyle name="Vírgula 2 3 17" xfId="843" xr:uid="{6979CD20-56A9-424B-842E-34A6E057F87F}"/>
    <cellStyle name="Vírgula 2 3 17 2" xfId="8475" xr:uid="{ECDBDA32-840C-4258-988D-5E70901890E0}"/>
    <cellStyle name="Vírgula 2 3 17 2 2" xfId="23780" xr:uid="{85100D87-2525-4C0A-95FB-BDA16B7CAABA}"/>
    <cellStyle name="Vírgula 2 3 17 3" xfId="16158" xr:uid="{E3858D03-3B61-4020-B638-10318EE02825}"/>
    <cellStyle name="Vírgula 2 3 18" xfId="7826" xr:uid="{8CD89261-AF9F-450E-A48A-F45B2A4C27B8}"/>
    <cellStyle name="Vírgula 2 3 18 2" xfId="23131" xr:uid="{5E3DA043-1BC5-4B0D-A011-EF8644907B63}"/>
    <cellStyle name="Vírgula 2 3 19" xfId="15509" xr:uid="{6A2B3832-67FE-419A-91F9-8EED3059663D}"/>
    <cellStyle name="Vírgula 2 3 2" xfId="204" xr:uid="{308E9AC7-B585-40E3-9AB4-7F4D56693385}"/>
    <cellStyle name="Vírgula 2 3 2 10" xfId="507" xr:uid="{2928EE8E-D165-485D-AA7A-919047B69E26}"/>
    <cellStyle name="Vírgula 2 3 2 10 2" xfId="831" xr:uid="{9EECF8C1-D52F-4AA2-9390-A725FB3C1428}"/>
    <cellStyle name="Vírgula 2 3 2 10 2 2" xfId="2121" xr:uid="{DCA6C958-08EF-4E87-AE7F-51BE351BAF7B}"/>
    <cellStyle name="Vírgula 2 3 2 10 2 2 2" xfId="7555" xr:uid="{92D05955-4AC2-40DA-B00F-BA2398C62CE1}"/>
    <cellStyle name="Vírgula 2 3 2 10 2 2 2 2" xfId="15177" xr:uid="{BFF83D27-A783-4B87-8BA0-EC733C05AE7B}"/>
    <cellStyle name="Vírgula 2 3 2 10 2 2 2 2 2" xfId="30482" xr:uid="{E22F0B1E-0158-4F00-AB24-4BB175474D6B}"/>
    <cellStyle name="Vírgula 2 3 2 10 2 2 2 3" xfId="22860" xr:uid="{A5E8EE2F-B88E-413C-97B0-221A89162179}"/>
    <cellStyle name="Vírgula 2 3 2 10 2 2 3" xfId="6183" xr:uid="{7C4CEF8D-EC4C-45BE-9EBF-7ACC60BA333A}"/>
    <cellStyle name="Vírgula 2 3 2 10 2 2 3 2" xfId="13805" xr:uid="{0E0AA9D0-5CF2-4CB6-9188-5835196A7ADB}"/>
    <cellStyle name="Vírgula 2 3 2 10 2 2 3 2 2" xfId="29110" xr:uid="{1FC50C22-FD8E-40DC-9241-938FC96744D6}"/>
    <cellStyle name="Vírgula 2 3 2 10 2 2 3 3" xfId="21488" xr:uid="{41F86F55-C0BD-4447-99B0-E9BFD83D8060}"/>
    <cellStyle name="Vírgula 2 3 2 10 2 2 4" xfId="9753" xr:uid="{B68FF703-C277-460D-8542-BC258BEF9720}"/>
    <cellStyle name="Vírgula 2 3 2 10 2 2 4 2" xfId="25058" xr:uid="{A7BA973F-EB55-4DE7-AB5A-9070377D3924}"/>
    <cellStyle name="Vírgula 2 3 2 10 2 2 5" xfId="17436" xr:uid="{C31F8194-F877-4F76-B79E-C2B40CA207C0}"/>
    <cellStyle name="Vírgula 2 3 2 10 2 3" xfId="3088" xr:uid="{49AEA7BB-E390-420A-A802-9AF516576B24}"/>
    <cellStyle name="Vírgula 2 3 2 10 2 3 2" xfId="6951" xr:uid="{5730F35C-6783-4E8C-B6F6-94745BC4A7BB}"/>
    <cellStyle name="Vírgula 2 3 2 10 2 3 2 2" xfId="14573" xr:uid="{43CFF8D9-A801-422F-A71A-46BF07A2FAF3}"/>
    <cellStyle name="Vírgula 2 3 2 10 2 3 2 2 2" xfId="29878" xr:uid="{B9FA63D2-1797-4C05-B073-2A0E608C3F4A}"/>
    <cellStyle name="Vírgula 2 3 2 10 2 3 2 3" xfId="22256" xr:uid="{F6E9C086-8739-41BD-A355-C08E8544337C}"/>
    <cellStyle name="Vírgula 2 3 2 10 2 3 3" xfId="10720" xr:uid="{85ED0998-02E0-420D-8755-74731C64E128}"/>
    <cellStyle name="Vírgula 2 3 2 10 2 3 3 2" xfId="26025" xr:uid="{AFA756BD-7922-4DBA-B208-13DB3F24B50A}"/>
    <cellStyle name="Vírgula 2 3 2 10 2 3 4" xfId="18403" xr:uid="{FD59AA19-9088-453E-A6D9-66CABA23FFA7}"/>
    <cellStyle name="Vírgula 2 3 2 10 2 4" xfId="4056" xr:uid="{65700BE8-0260-4D2A-B25E-99293F6C2FFA}"/>
    <cellStyle name="Vírgula 2 3 2 10 2 4 2" xfId="11688" xr:uid="{0B6AE09D-B315-4B61-B366-D18CBE420CC0}"/>
    <cellStyle name="Vírgula 2 3 2 10 2 4 2 2" xfId="26993" xr:uid="{B092D67F-ED98-4FF0-BD49-6E3C9A97FDF3}"/>
    <cellStyle name="Vírgula 2 3 2 10 2 4 3" xfId="19371" xr:uid="{3AEADD1A-1048-456A-919D-0BE2B8E9A29D}"/>
    <cellStyle name="Vírgula 2 3 2 10 2 5" xfId="1480" xr:uid="{526C13E3-0DD1-44CD-8EC6-FE5A3217772A}"/>
    <cellStyle name="Vírgula 2 3 2 10 2 5 2" xfId="9112" xr:uid="{E777E7F7-23EA-428B-A34E-A4CD1B54333F}"/>
    <cellStyle name="Vírgula 2 3 2 10 2 5 2 2" xfId="24417" xr:uid="{4ECFA4D0-4114-44C0-9EF6-C969CDC81349}"/>
    <cellStyle name="Vírgula 2 3 2 10 2 5 3" xfId="16795" xr:uid="{4805899B-41B2-4A9E-B92A-2C5DA435FD05}"/>
    <cellStyle name="Vírgula 2 3 2 10 2 6" xfId="8463" xr:uid="{6CBB1C7A-8597-481D-9155-16C34E5387A4}"/>
    <cellStyle name="Vírgula 2 3 2 10 2 6 2" xfId="23768" xr:uid="{AA0671CC-4414-4AC6-B7B8-47188420B41B}"/>
    <cellStyle name="Vírgula 2 3 2 10 2 7" xfId="16146" xr:uid="{21E5CBF0-6C7A-417B-A2AB-A14F3C052372}"/>
    <cellStyle name="Vírgula 2 3 2 10 3" xfId="2441" xr:uid="{7F5F6141-7CEA-4EBD-BC52-29AEF725B528}"/>
    <cellStyle name="Vírgula 2 3 2 10 3 2" xfId="3409" xr:uid="{C9B0DAE4-67D4-44CE-882C-D746F56EBF3F}"/>
    <cellStyle name="Vírgula 2 3 2 10 3 2 2" xfId="11041" xr:uid="{5C1D4BE8-D328-4306-9C84-8E4E04463232}"/>
    <cellStyle name="Vírgula 2 3 2 10 3 2 2 2" xfId="26346" xr:uid="{8F28D05C-0757-492B-865D-13A697B2D3DD}"/>
    <cellStyle name="Vírgula 2 3 2 10 3 2 3" xfId="18724" xr:uid="{3329B70F-5B25-44A5-AA21-6E1FFAA803C8}"/>
    <cellStyle name="Vírgula 2 3 2 10 3 3" xfId="4377" xr:uid="{C6693078-2B0A-4D31-9B62-271E5097B867}"/>
    <cellStyle name="Vírgula 2 3 2 10 3 3 2" xfId="12009" xr:uid="{297EF648-3DAC-4EC9-A557-A01F4F33F342}"/>
    <cellStyle name="Vírgula 2 3 2 10 3 3 2 2" xfId="27314" xr:uid="{EDA99858-3F6E-48DA-A30E-2A7AB1FFB839}"/>
    <cellStyle name="Vírgula 2 3 2 10 3 3 3" xfId="19692" xr:uid="{C6D3C212-3E79-48DE-9131-C7619FE6722B}"/>
    <cellStyle name="Vírgula 2 3 2 10 3 4" xfId="10073" xr:uid="{F3336213-5F92-4653-9BAE-B39F900EF82A}"/>
    <cellStyle name="Vírgula 2 3 2 10 3 4 2" xfId="25378" xr:uid="{74445845-FBB0-49B1-AF27-4FAA9F1631D4}"/>
    <cellStyle name="Vírgula 2 3 2 10 3 5" xfId="17756" xr:uid="{1C90A212-55BF-4D1F-80CE-BBF51CC9BA22}"/>
    <cellStyle name="Vírgula 2 3 2 10 4" xfId="1801" xr:uid="{FA63DD3E-5967-40C3-9945-9E363D321F09}"/>
    <cellStyle name="Vírgula 2 3 2 10 4 2" xfId="6581" xr:uid="{7C83C619-AE81-479A-944A-B02C7C8F0A1B}"/>
    <cellStyle name="Vírgula 2 3 2 10 4 2 2" xfId="14203" xr:uid="{8C6EF6A6-4078-4E56-8A5E-B4309CDDDBBA}"/>
    <cellStyle name="Vírgula 2 3 2 10 4 2 2 2" xfId="29508" xr:uid="{91A2005B-70F2-483B-8C46-C274FF8631C7}"/>
    <cellStyle name="Vírgula 2 3 2 10 4 2 3" xfId="21886" xr:uid="{DFB16CE7-E76C-4B83-B915-4C16ED90F474}"/>
    <cellStyle name="Vírgula 2 3 2 10 4 3" xfId="9433" xr:uid="{B911F12F-F74E-4F02-9206-BB13AE2AF565}"/>
    <cellStyle name="Vírgula 2 3 2 10 4 3 2" xfId="24738" xr:uid="{1A98B1DF-45B4-4FDB-9E48-3306CF75AA19}"/>
    <cellStyle name="Vírgula 2 3 2 10 4 4" xfId="17116" xr:uid="{FD3E720B-F47C-4CB2-B2E8-A4B0FB081771}"/>
    <cellStyle name="Vírgula 2 3 2 10 5" xfId="2764" xr:uid="{E4B6AE4F-4733-4EAA-8554-C236BB5E7DB7}"/>
    <cellStyle name="Vírgula 2 3 2 10 5 2" xfId="10396" xr:uid="{2465F670-024E-41F2-907A-25E0D5D310F9}"/>
    <cellStyle name="Vírgula 2 3 2 10 5 2 2" xfId="25701" xr:uid="{8A7F57F3-AC69-45B5-A5B4-15FFC4C19CF7}"/>
    <cellStyle name="Vírgula 2 3 2 10 5 3" xfId="18079" xr:uid="{0F20707F-A7A5-4D45-84E3-96277CD006CD}"/>
    <cellStyle name="Vírgula 2 3 2 10 6" xfId="3732" xr:uid="{8955B82D-F5E1-4DF5-9457-00A84BF7D22F}"/>
    <cellStyle name="Vírgula 2 3 2 10 6 2" xfId="11364" xr:uid="{7623C5A3-D4ED-45B8-AA13-4C95BEA138AA}"/>
    <cellStyle name="Vírgula 2 3 2 10 6 2 2" xfId="26669" xr:uid="{8CCF1BA5-0370-4994-B879-4E4582BFF64F}"/>
    <cellStyle name="Vírgula 2 3 2 10 6 3" xfId="19047" xr:uid="{83BE3FF7-972D-478E-B098-F3E35FC7BD47}"/>
    <cellStyle name="Vírgula 2 3 2 10 7" xfId="1156" xr:uid="{62E1D7C4-8D7F-4351-AEBA-0D6FB31770F4}"/>
    <cellStyle name="Vírgula 2 3 2 10 7 2" xfId="8788" xr:uid="{AABF58F7-D09F-4EB0-BEBF-01CA49EBDA8E}"/>
    <cellStyle name="Vírgula 2 3 2 10 7 2 2" xfId="24093" xr:uid="{F86B80DD-73E2-47C8-AF22-632B020DC0DD}"/>
    <cellStyle name="Vírgula 2 3 2 10 7 3" xfId="16471" xr:uid="{4466C7AE-B339-4D23-927F-19E7172EAC1F}"/>
    <cellStyle name="Vírgula 2 3 2 10 8" xfId="8139" xr:uid="{8ABA7FEB-5670-433B-B549-D65BEDD615EE}"/>
    <cellStyle name="Vírgula 2 3 2 10 8 2" xfId="23444" xr:uid="{15609A35-8C1F-4EE4-841E-47E448F2750D}"/>
    <cellStyle name="Vírgula 2 3 2 10 9" xfId="15822" xr:uid="{FC4CA3D2-401F-4255-9B08-187D2B19B644}"/>
    <cellStyle name="Vírgula 2 3 2 11" xfId="528" xr:uid="{E4184FC0-9043-4289-A9CA-EDD9596850AF}"/>
    <cellStyle name="Vírgula 2 3 2 11 2" xfId="1821" xr:uid="{4AE51DF9-5D63-49F4-9C0B-F4BEF77F0214}"/>
    <cellStyle name="Vírgula 2 3 2 11 2 2" xfId="7213" xr:uid="{383B38C1-7D06-4BC0-87B0-8D9833FB571B}"/>
    <cellStyle name="Vírgula 2 3 2 11 2 2 2" xfId="14835" xr:uid="{09216163-81E4-411C-AD05-E1695951CFD0}"/>
    <cellStyle name="Vírgula 2 3 2 11 2 2 2 2" xfId="30140" xr:uid="{ED010B99-310E-479C-A23C-4AED65770111}"/>
    <cellStyle name="Vírgula 2 3 2 11 2 2 3" xfId="22518" xr:uid="{C5B15747-8062-44E2-A53B-29BBE70DD24A}"/>
    <cellStyle name="Vírgula 2 3 2 11 2 3" xfId="5841" xr:uid="{26D280BF-1D19-452E-AFC6-F8AFC943A7F0}"/>
    <cellStyle name="Vírgula 2 3 2 11 2 3 2" xfId="13463" xr:uid="{55DAEBFC-0699-4131-949E-A9368A93F385}"/>
    <cellStyle name="Vírgula 2 3 2 11 2 3 2 2" xfId="28768" xr:uid="{4150FA3F-63F1-48DA-BC62-BA0FFD3F1C6E}"/>
    <cellStyle name="Vírgula 2 3 2 11 2 3 3" xfId="21146" xr:uid="{92006F55-DFB2-4163-9EE4-008ED0F99C9D}"/>
    <cellStyle name="Vírgula 2 3 2 11 2 4" xfId="9453" xr:uid="{DCCABBFE-9153-45E2-9953-C0E1C13DB27A}"/>
    <cellStyle name="Vírgula 2 3 2 11 2 4 2" xfId="24758" xr:uid="{C55E1D09-6F2D-492D-A3D4-3033C407158B}"/>
    <cellStyle name="Vírgula 2 3 2 11 2 5" xfId="17136" xr:uid="{F42C8619-986E-4174-AD1C-4778A4E686CE}"/>
    <cellStyle name="Vírgula 2 3 2 11 3" xfId="2785" xr:uid="{F0D02F5C-9EF0-4AC7-89D2-F168B86AB098}"/>
    <cellStyle name="Vírgula 2 3 2 11 3 2" xfId="6608" xr:uid="{7C7DD25F-89CD-470D-8B7C-2BED9CFF331B}"/>
    <cellStyle name="Vírgula 2 3 2 11 3 2 2" xfId="14230" xr:uid="{3DB1C8B4-5E85-4C95-93BB-4476E19E6EC7}"/>
    <cellStyle name="Vírgula 2 3 2 11 3 2 2 2" xfId="29535" xr:uid="{E639B89B-0BC5-4B04-85D2-41E92B22ADA3}"/>
    <cellStyle name="Vírgula 2 3 2 11 3 2 3" xfId="21913" xr:uid="{3C22A054-29A2-4112-AF95-F51227A49FC6}"/>
    <cellStyle name="Vírgula 2 3 2 11 3 3" xfId="10417" xr:uid="{E2853EB7-AD9B-4141-AB8F-87C10F685B6E}"/>
    <cellStyle name="Vírgula 2 3 2 11 3 3 2" xfId="25722" xr:uid="{4C2CE932-32A4-4E8E-888F-0D4692B83499}"/>
    <cellStyle name="Vírgula 2 3 2 11 3 4" xfId="18100" xr:uid="{72348FC1-1CE8-4305-ADB1-67F8C971A925}"/>
    <cellStyle name="Vírgula 2 3 2 11 4" xfId="3753" xr:uid="{513F6CAE-4243-4855-BAAE-0A732987D315}"/>
    <cellStyle name="Vírgula 2 3 2 11 4 2" xfId="11385" xr:uid="{68E89921-D7FA-4D59-ABC7-05211E756258}"/>
    <cellStyle name="Vírgula 2 3 2 11 4 2 2" xfId="26690" xr:uid="{E7C72E32-1466-4B94-BD78-8DDCF756B858}"/>
    <cellStyle name="Vírgula 2 3 2 11 4 3" xfId="19068" xr:uid="{2FF4752C-5D12-48B4-AEEF-561175645ADA}"/>
    <cellStyle name="Vírgula 2 3 2 11 5" xfId="1177" xr:uid="{07734BE4-F790-4CF1-99FD-D80A05FD9189}"/>
    <cellStyle name="Vírgula 2 3 2 11 5 2" xfId="8809" xr:uid="{6D9A5702-F23F-4E60-95A8-3FED540B5985}"/>
    <cellStyle name="Vírgula 2 3 2 11 5 2 2" xfId="24114" xr:uid="{4DA9C0E8-51DC-410B-9287-0E49EBF0B785}"/>
    <cellStyle name="Vírgula 2 3 2 11 5 3" xfId="16492" xr:uid="{E68E66D7-783B-4AF1-8850-B615B4D6853E}"/>
    <cellStyle name="Vírgula 2 3 2 11 6" xfId="8160" xr:uid="{AD97255C-E6AA-4D01-8054-494FBC46D70D}"/>
    <cellStyle name="Vírgula 2 3 2 11 6 2" xfId="23465" xr:uid="{5BF8E1F4-DCF5-4940-B4F6-3309A2A410FE}"/>
    <cellStyle name="Vírgula 2 3 2 11 7" xfId="15843" xr:uid="{0617D3FD-0985-4468-9A20-540C3D3F54A2}"/>
    <cellStyle name="Vírgula 2 3 2 12" xfId="2141" xr:uid="{F102CBBE-2EB2-48D2-B9B4-2F2FAE7DD7B6}"/>
    <cellStyle name="Vírgula 2 3 2 12 2" xfId="3109" xr:uid="{B4F59295-EA71-4033-8888-FAEB85F762E1}"/>
    <cellStyle name="Vírgula 2 3 2 12 2 2" xfId="10741" xr:uid="{BDF98DE8-4F9E-4BEC-8673-D4D4403AD12D}"/>
    <cellStyle name="Vírgula 2 3 2 12 2 2 2" xfId="26046" xr:uid="{0F95AB17-ECAC-4BD6-9BBC-C1A7D4FFFE33}"/>
    <cellStyle name="Vírgula 2 3 2 12 2 3" xfId="18424" xr:uid="{E4EDD6C8-2BB3-4BCA-A117-D38E1BC9BEC0}"/>
    <cellStyle name="Vírgula 2 3 2 12 3" xfId="4077" xr:uid="{4454868F-850E-4351-8B4B-B8B4FDDBFEF2}"/>
    <cellStyle name="Vírgula 2 3 2 12 3 2" xfId="11709" xr:uid="{4EAB83E3-833D-45B6-A948-5155AC7D0B48}"/>
    <cellStyle name="Vírgula 2 3 2 12 3 2 2" xfId="27014" xr:uid="{94BEB4D5-5478-4533-8991-92A222CD4DE8}"/>
    <cellStyle name="Vírgula 2 3 2 12 3 3" xfId="19392" xr:uid="{964F5829-F389-47DE-88AB-C23574D91272}"/>
    <cellStyle name="Vírgula 2 3 2 12 4" xfId="9773" xr:uid="{FADED604-B93A-45EE-A592-5ADB9EF3557F}"/>
    <cellStyle name="Vírgula 2 3 2 12 4 2" xfId="25078" xr:uid="{5C5721E1-52D6-484B-844F-6885957E313D}"/>
    <cellStyle name="Vírgula 2 3 2 12 5" xfId="17456" xr:uid="{FA6234AB-81AB-4F6D-8A7F-DCBC339B7600}"/>
    <cellStyle name="Vírgula 2 3 2 13" xfId="1501" xr:uid="{B2DE80D9-B023-4BE1-9CCE-17A2A4EE1C98}"/>
    <cellStyle name="Vírgula 2 3 2 13 2" xfId="7583" xr:uid="{7A45EC11-2D72-4A52-96C1-95A47560D3DB}"/>
    <cellStyle name="Vírgula 2 3 2 13 2 2" xfId="15205" xr:uid="{E2F72490-C834-4B35-863B-C075824B260E}"/>
    <cellStyle name="Vírgula 2 3 2 13 2 2 2" xfId="30510" xr:uid="{997863BC-2949-4333-9D41-C1F1CA2250E6}"/>
    <cellStyle name="Vírgula 2 3 2 13 2 3" xfId="22888" xr:uid="{7E964803-1A3F-434A-A985-007542C5EB3B}"/>
    <cellStyle name="Vírgula 2 3 2 13 3" xfId="6211" xr:uid="{5A0D1167-496A-4041-A741-3E6BF795A38B}"/>
    <cellStyle name="Vírgula 2 3 2 13 3 2" xfId="13833" xr:uid="{B8DDF4DF-BC81-4051-89E7-1C8F5FD8586E}"/>
    <cellStyle name="Vírgula 2 3 2 13 3 2 2" xfId="29138" xr:uid="{8F1E5B80-29C5-4FB1-AE0C-A64DE95BFC55}"/>
    <cellStyle name="Vírgula 2 3 2 13 3 3" xfId="21516" xr:uid="{6B835612-0597-4181-B33E-8C50117C8109}"/>
    <cellStyle name="Vírgula 2 3 2 13 4" xfId="9133" xr:uid="{775A68BA-4E12-4225-88E8-7189D03E2574}"/>
    <cellStyle name="Vírgula 2 3 2 13 4 2" xfId="24438" xr:uid="{4D6EE0B3-05DA-4CAE-B446-7054FC385FF6}"/>
    <cellStyle name="Vírgula 2 3 2 13 5" xfId="16816" xr:uid="{35CA41C6-DF68-4B64-9BDC-A3F7426EEA29}"/>
    <cellStyle name="Vírgula 2 3 2 14" xfId="2461" xr:uid="{04793E81-9BA9-43AF-86EC-ED595AAD4A2B}"/>
    <cellStyle name="Vírgula 2 3 2 14 2" xfId="6235" xr:uid="{CB0D09F6-A0CA-45B9-8679-0072F794175A}"/>
    <cellStyle name="Vírgula 2 3 2 14 2 2" xfId="13857" xr:uid="{81F5EE53-EC50-4ACC-98EB-1E53A6D04998}"/>
    <cellStyle name="Vírgula 2 3 2 14 2 2 2" xfId="29162" xr:uid="{5A291F60-CFA1-4212-A63C-8086F7B57D3D}"/>
    <cellStyle name="Vírgula 2 3 2 14 2 3" xfId="21540" xr:uid="{1FB12BC0-02D2-4AAA-BCCC-573182838E1F}"/>
    <cellStyle name="Vírgula 2 3 2 14 3" xfId="10093" xr:uid="{88A67156-91FC-42EC-9F44-760363246254}"/>
    <cellStyle name="Vírgula 2 3 2 14 3 2" xfId="25398" xr:uid="{C5F23D24-8D7B-415E-8A00-A662F39DC8E6}"/>
    <cellStyle name="Vírgula 2 3 2 14 4" xfId="17776" xr:uid="{E36492A2-66E0-4039-8955-2DFD93BCF462}"/>
    <cellStyle name="Vírgula 2 3 2 15" xfId="3429" xr:uid="{BA22DB15-5DE0-4398-8089-F0FF3E931894}"/>
    <cellStyle name="Vírgula 2 3 2 15 2" xfId="11061" xr:uid="{AECCECEA-2822-40BD-967F-EA1714D3EB94}"/>
    <cellStyle name="Vírgula 2 3 2 15 2 2" xfId="26366" xr:uid="{54B42990-BD5C-48A9-8FF3-190DAFAC4049}"/>
    <cellStyle name="Vírgula 2 3 2 15 3" xfId="18744" xr:uid="{A6679F55-AAD0-4493-BD45-8D28EAC56803}"/>
    <cellStyle name="Vírgula 2 3 2 16" xfId="853" xr:uid="{DC01F745-8E3B-49D7-BF92-96B6B193A243}"/>
    <cellStyle name="Vírgula 2 3 2 16 2" xfId="8485" xr:uid="{1332E82F-7FC5-4616-A4DC-B08DA63BF821}"/>
    <cellStyle name="Vírgula 2 3 2 16 2 2" xfId="23790" xr:uid="{1CBC0307-17A8-432A-9A92-D5808B376CAC}"/>
    <cellStyle name="Vírgula 2 3 2 16 3" xfId="16168" xr:uid="{1A758961-9E28-4822-BAAA-D8C89F2C1A3F}"/>
    <cellStyle name="Vírgula 2 3 2 17" xfId="7836" xr:uid="{8A3E6702-6A4A-45C4-A55B-2B5B20B895D7}"/>
    <cellStyle name="Vírgula 2 3 2 17 2" xfId="23141" xr:uid="{FE2F7070-F1A6-4EAE-BCFA-BB0C36E6E0F1}"/>
    <cellStyle name="Vírgula 2 3 2 18" xfId="15519" xr:uid="{DC69D032-FBF3-4618-A1C2-7D05C0219AD3}"/>
    <cellStyle name="Vírgula 2 3 2 2" xfId="244" xr:uid="{FB8E798F-A6D1-4A74-B587-249D10A39E13}"/>
    <cellStyle name="Vírgula 2 3 2 2 10" xfId="2501" xr:uid="{15ED6D5C-C277-48AE-9E42-74CCFEED1529}"/>
    <cellStyle name="Vírgula 2 3 2 2 10 2" xfId="10133" xr:uid="{57D96F52-415C-4020-B8EE-FF494C56DD77}"/>
    <cellStyle name="Vírgula 2 3 2 2 10 2 2" xfId="25438" xr:uid="{83444CD0-026B-4B83-87AD-61F694FF4E86}"/>
    <cellStyle name="Vírgula 2 3 2 2 10 3" xfId="17816" xr:uid="{B80C6E16-8A95-4CF2-94C1-CA00EC155C2B}"/>
    <cellStyle name="Vírgula 2 3 2 2 11" xfId="3469" xr:uid="{A493E227-E6EB-4B63-8348-E323270C087F}"/>
    <cellStyle name="Vírgula 2 3 2 2 11 2" xfId="11101" xr:uid="{6D745400-A254-42B9-A33C-6664C946A399}"/>
    <cellStyle name="Vírgula 2 3 2 2 11 2 2" xfId="26406" xr:uid="{99FA5EDF-94B4-45E6-90D6-6A84322F753E}"/>
    <cellStyle name="Vírgula 2 3 2 2 11 3" xfId="18784" xr:uid="{03246D3F-AA7B-49CA-8EB0-D5E582D86DDA}"/>
    <cellStyle name="Vírgula 2 3 2 2 12" xfId="893" xr:uid="{26E544C7-9573-4EFB-B522-C277918E3F91}"/>
    <cellStyle name="Vírgula 2 3 2 2 12 2" xfId="8525" xr:uid="{22F4C931-3EB5-4A4B-9517-6259A262F20C}"/>
    <cellStyle name="Vírgula 2 3 2 2 12 2 2" xfId="23830" xr:uid="{17DE9C15-205C-4E69-9630-0FD592C8E74A}"/>
    <cellStyle name="Vírgula 2 3 2 2 12 3" xfId="16208" xr:uid="{63E518DE-A084-4B0E-B2CD-81BB55882D90}"/>
    <cellStyle name="Vírgula 2 3 2 2 13" xfId="7876" xr:uid="{CA66FF2F-F055-4E36-A31F-F176AAD1B212}"/>
    <cellStyle name="Vírgula 2 3 2 2 13 2" xfId="23181" xr:uid="{CBC07C75-794B-4C26-8609-1B79A0466744}"/>
    <cellStyle name="Vírgula 2 3 2 2 14" xfId="15559" xr:uid="{F58EF45F-3C5D-4134-A8A8-ED3CA69A6AE0}"/>
    <cellStyle name="Vírgula 2 3 2 2 2" xfId="364" xr:uid="{CBBC8146-5B74-4799-BECF-DA0063E91D1C}"/>
    <cellStyle name="Vírgula 2 3 2 2 2 2" xfId="688" xr:uid="{B311E9D1-9FEA-4C8B-BF7F-37399DFBD2AB}"/>
    <cellStyle name="Vírgula 2 3 2 2 2 2 2" xfId="1981" xr:uid="{0D0377FB-8A40-4A87-82D5-460B676CEA82}"/>
    <cellStyle name="Vírgula 2 3 2 2 2 2 2 2" xfId="7382" xr:uid="{5E23DE20-C88E-4926-9A7B-145074A33864}"/>
    <cellStyle name="Vírgula 2 3 2 2 2 2 2 2 2" xfId="15004" xr:uid="{3F655169-6E08-4CDF-BBA7-24921F78E7C4}"/>
    <cellStyle name="Vírgula 2 3 2 2 2 2 2 2 2 2" xfId="30309" xr:uid="{DDF3ED06-EC58-4796-840B-1EB14B611D4A}"/>
    <cellStyle name="Vírgula 2 3 2 2 2 2 2 2 3" xfId="22687" xr:uid="{8C8056F8-45BC-44A1-90A1-B5393C9AA3D3}"/>
    <cellStyle name="Vírgula 2 3 2 2 2 2 2 3" xfId="6010" xr:uid="{5CC6869F-BEC5-4AFD-A2B7-B9C635958D39}"/>
    <cellStyle name="Vírgula 2 3 2 2 2 2 2 3 2" xfId="13632" xr:uid="{818BC9BD-8DBC-498A-8DBD-A8B5826444DD}"/>
    <cellStyle name="Vírgula 2 3 2 2 2 2 2 3 2 2" xfId="28937" xr:uid="{11A466DE-430F-4C3A-B19D-BB767EF893B4}"/>
    <cellStyle name="Vírgula 2 3 2 2 2 2 2 3 3" xfId="21315" xr:uid="{0FF6C314-A444-49FA-9C94-5237A228E015}"/>
    <cellStyle name="Vírgula 2 3 2 2 2 2 2 4" xfId="9613" xr:uid="{56483DB7-46F9-4225-B7EF-BCF880DC23FE}"/>
    <cellStyle name="Vírgula 2 3 2 2 2 2 2 4 2" xfId="24918" xr:uid="{8CBF979B-69AC-4FE0-BAF2-7639F2B00E40}"/>
    <cellStyle name="Vírgula 2 3 2 2 2 2 2 5" xfId="17296" xr:uid="{E7C96B07-3355-4BF9-A3C9-2A74A942C42A}"/>
    <cellStyle name="Vírgula 2 3 2 2 2 2 3" xfId="2945" xr:uid="{FC92B642-29D4-4C4D-9743-E4EE84C45110}"/>
    <cellStyle name="Vírgula 2 3 2 2 2 2 3 2" xfId="6778" xr:uid="{9F249D0D-791D-4813-A714-E1ADFF70282D}"/>
    <cellStyle name="Vírgula 2 3 2 2 2 2 3 2 2" xfId="14400" xr:uid="{0801EF52-ECE5-4341-8482-2130FC6FAD43}"/>
    <cellStyle name="Vírgula 2 3 2 2 2 2 3 2 2 2" xfId="29705" xr:uid="{753A2E76-6F0E-4B76-9405-C9C810F1D498}"/>
    <cellStyle name="Vírgula 2 3 2 2 2 2 3 2 3" xfId="22083" xr:uid="{674329AA-A0BB-4D6E-AABF-659E816D419B}"/>
    <cellStyle name="Vírgula 2 3 2 2 2 2 3 3" xfId="10577" xr:uid="{9F8D53A8-3712-45B4-873B-F76AFC6276A5}"/>
    <cellStyle name="Vírgula 2 3 2 2 2 2 3 3 2" xfId="25882" xr:uid="{6CF6DD73-8F9C-43A9-AFB5-0FAD8EBFD2FA}"/>
    <cellStyle name="Vírgula 2 3 2 2 2 2 3 4" xfId="18260" xr:uid="{16C8073C-27CC-49AA-85BB-B9825C14C126}"/>
    <cellStyle name="Vírgula 2 3 2 2 2 2 4" xfId="3913" xr:uid="{AF2B0F2C-A51C-4F5C-9246-52C5212DDF92}"/>
    <cellStyle name="Vírgula 2 3 2 2 2 2 4 2" xfId="11545" xr:uid="{473A77E1-B04C-4624-8D5D-2AB7D8FBE220}"/>
    <cellStyle name="Vírgula 2 3 2 2 2 2 4 2 2" xfId="26850" xr:uid="{E48BB950-DE21-4792-AAE4-ADA7A2C9E66C}"/>
    <cellStyle name="Vírgula 2 3 2 2 2 2 4 3" xfId="19228" xr:uid="{E9FE509A-DED5-4088-B72C-F776216B89B7}"/>
    <cellStyle name="Vírgula 2 3 2 2 2 2 5" xfId="1337" xr:uid="{E5B30793-B4F2-4387-8B6A-8AD58DC6777F}"/>
    <cellStyle name="Vírgula 2 3 2 2 2 2 5 2" xfId="8969" xr:uid="{CB64E738-A3D0-49CC-BDC1-89FC39BF93EF}"/>
    <cellStyle name="Vírgula 2 3 2 2 2 2 5 2 2" xfId="24274" xr:uid="{69FF0A8F-FFEE-444E-BF98-1C8EFDE5260B}"/>
    <cellStyle name="Vírgula 2 3 2 2 2 2 5 3" xfId="16652" xr:uid="{C7A6F953-A0BC-4930-ABCA-188C4EA01527}"/>
    <cellStyle name="Vírgula 2 3 2 2 2 2 6" xfId="8320" xr:uid="{36338713-DFE0-44EE-8FEC-3ECC5245B25D}"/>
    <cellStyle name="Vírgula 2 3 2 2 2 2 6 2" xfId="23625" xr:uid="{7878811B-B3C0-4C8C-BF09-DFE7E82CBFD7}"/>
    <cellStyle name="Vírgula 2 3 2 2 2 2 7" xfId="16003" xr:uid="{17EC8F86-B3FD-485B-B579-B48E2ACEB327}"/>
    <cellStyle name="Vírgula 2 3 2 2 2 3" xfId="2301" xr:uid="{769B35D6-B42E-4FE6-93E0-BA1211AED16F}"/>
    <cellStyle name="Vírgula 2 3 2 2 2 3 2" xfId="3269" xr:uid="{2565A5A0-4B44-4611-A199-A76E46B37FB1}"/>
    <cellStyle name="Vírgula 2 3 2 2 2 3 2 2" xfId="10901" xr:uid="{171A28DA-9DA1-4D73-AF2E-FBBEB0340192}"/>
    <cellStyle name="Vírgula 2 3 2 2 2 3 2 2 2" xfId="26206" xr:uid="{7D966782-4572-45DC-BDEF-F04602594263}"/>
    <cellStyle name="Vírgula 2 3 2 2 2 3 2 3" xfId="18584" xr:uid="{22D7DA6E-AACC-4FA8-A0EF-89DBB6DFB3E0}"/>
    <cellStyle name="Vírgula 2 3 2 2 2 3 3" xfId="4237" xr:uid="{82F0A142-F06F-47D5-873E-130BCDE62658}"/>
    <cellStyle name="Vírgula 2 3 2 2 2 3 3 2" xfId="11869" xr:uid="{9CF1877F-BE45-4181-85A5-20A28EB90377}"/>
    <cellStyle name="Vírgula 2 3 2 2 2 3 3 2 2" xfId="27174" xr:uid="{6A50A35E-E01F-47EC-B350-3218452B14CF}"/>
    <cellStyle name="Vírgula 2 3 2 2 2 3 3 3" xfId="19552" xr:uid="{456F63AD-6BF8-471F-9591-F31FDA9381A5}"/>
    <cellStyle name="Vírgula 2 3 2 2 2 3 4" xfId="9933" xr:uid="{AF471131-8FE2-4CC2-8E2D-BE24E7163F90}"/>
    <cellStyle name="Vírgula 2 3 2 2 2 3 4 2" xfId="25238" xr:uid="{9B0BF123-3FC7-4EC8-8BF3-2C66A445D11A}"/>
    <cellStyle name="Vírgula 2 3 2 2 2 3 5" xfId="17616" xr:uid="{38788C1B-080D-435B-B873-6FDA46F6651D}"/>
    <cellStyle name="Vírgula 2 3 2 2 2 4" xfId="1661" xr:uid="{BD28C6AA-22B5-458F-A0C2-80CB167DB096}"/>
    <cellStyle name="Vírgula 2 3 2 2 2 4 2" xfId="6408" xr:uid="{D1E1BC00-B49D-4203-ACCD-550B9FE11F91}"/>
    <cellStyle name="Vírgula 2 3 2 2 2 4 2 2" xfId="14030" xr:uid="{195AD511-04A1-4FE5-BDA5-4BF1263EA291}"/>
    <cellStyle name="Vírgula 2 3 2 2 2 4 2 2 2" xfId="29335" xr:uid="{6FE2D106-FC69-4D6F-AC50-159DA7F5D109}"/>
    <cellStyle name="Vírgula 2 3 2 2 2 4 2 3" xfId="21713" xr:uid="{9F446E63-4055-4510-81B0-77496735E9EC}"/>
    <cellStyle name="Vírgula 2 3 2 2 2 4 3" xfId="9293" xr:uid="{22DEECB3-62D5-44DF-A3F4-E67FA057ADC1}"/>
    <cellStyle name="Vírgula 2 3 2 2 2 4 3 2" xfId="24598" xr:uid="{86B73EAC-2197-4AA5-94F6-E97825B5C199}"/>
    <cellStyle name="Vírgula 2 3 2 2 2 4 4" xfId="16976" xr:uid="{8D689C3F-49A0-41EC-9254-3E53F4EF9109}"/>
    <cellStyle name="Vírgula 2 3 2 2 2 5" xfId="2621" xr:uid="{3CB70321-7079-4710-9EEB-2BC07E212E77}"/>
    <cellStyle name="Vírgula 2 3 2 2 2 5 2" xfId="10253" xr:uid="{22D6B3DE-D001-41A7-8F77-A9DE2664BDBC}"/>
    <cellStyle name="Vírgula 2 3 2 2 2 5 2 2" xfId="25558" xr:uid="{318EC798-AA1D-4CBA-81E0-2C4282877E87}"/>
    <cellStyle name="Vírgula 2 3 2 2 2 5 3" xfId="17936" xr:uid="{B1C0997E-C9A4-4502-9A56-F224D4790F14}"/>
    <cellStyle name="Vírgula 2 3 2 2 2 6" xfId="3589" xr:uid="{2088484C-39BD-471C-85C7-F966849B7EDA}"/>
    <cellStyle name="Vírgula 2 3 2 2 2 6 2" xfId="11221" xr:uid="{94EE3839-ABFB-4606-A394-25298706B8C5}"/>
    <cellStyle name="Vírgula 2 3 2 2 2 6 2 2" xfId="26526" xr:uid="{AF194D54-4285-4AA7-8D08-23DF456EF6CE}"/>
    <cellStyle name="Vírgula 2 3 2 2 2 6 3" xfId="18904" xr:uid="{C48F5FC7-F990-44FE-ACB3-FF2805CA86C5}"/>
    <cellStyle name="Vírgula 2 3 2 2 2 7" xfId="1013" xr:uid="{8973D708-87CE-4E7E-A038-21E995D7242C}"/>
    <cellStyle name="Vírgula 2 3 2 2 2 7 2" xfId="8645" xr:uid="{08477AF0-78BD-45FF-84D5-E25EB624F024}"/>
    <cellStyle name="Vírgula 2 3 2 2 2 7 2 2" xfId="23950" xr:uid="{891D264E-CC20-4B3D-9CAE-8B11B9D00673}"/>
    <cellStyle name="Vírgula 2 3 2 2 2 7 3" xfId="16328" xr:uid="{CD388F77-6C92-4C96-9994-61193EA4D8AC}"/>
    <cellStyle name="Vírgula 2 3 2 2 2 8" xfId="7996" xr:uid="{77BE4896-B9C9-40AF-A24C-BE152C83CC13}"/>
    <cellStyle name="Vírgula 2 3 2 2 2 8 2" xfId="23301" xr:uid="{F3B2B34E-3965-4666-BBF8-95FDC7AFC58B}"/>
    <cellStyle name="Vírgula 2 3 2 2 2 9" xfId="15679" xr:uid="{839516D1-F891-49AE-9B55-C3B4FDC4F60B}"/>
    <cellStyle name="Vírgula 2 3 2 2 3" xfId="324" xr:uid="{51995E97-6D7E-4BFB-BDDE-B3BBD8880352}"/>
    <cellStyle name="Vírgula 2 3 2 2 3 2" xfId="648" xr:uid="{B3636018-1C48-4136-9201-A20EA954A77F}"/>
    <cellStyle name="Vírgula 2 3 2 2 3 2 2" xfId="1941" xr:uid="{E2CD30BA-0362-4686-9F7A-50320988ECCE}"/>
    <cellStyle name="Vírgula 2 3 2 2 3 2 2 2" xfId="9573" xr:uid="{50DBEDC7-E923-4627-B7C5-1B79074F2724}"/>
    <cellStyle name="Vírgula 2 3 2 2 3 2 2 2 2" xfId="24878" xr:uid="{85E38057-2154-4D3A-BEEA-CF33451F0B4E}"/>
    <cellStyle name="Vírgula 2 3 2 2 3 2 2 3" xfId="17256" xr:uid="{ACC3D083-A979-4244-B10D-0A934B575C8D}"/>
    <cellStyle name="Vírgula 2 3 2 2 3 2 3" xfId="2905" xr:uid="{088AED9F-A977-4C11-BFA8-FB45D6D36223}"/>
    <cellStyle name="Vírgula 2 3 2 2 3 2 3 2" xfId="10537" xr:uid="{CE158C12-6704-45A2-9619-70CB752C8D9C}"/>
    <cellStyle name="Vírgula 2 3 2 2 3 2 3 2 2" xfId="25842" xr:uid="{17A6F810-E907-41E2-A256-2D268C67D2B5}"/>
    <cellStyle name="Vírgula 2 3 2 2 3 2 3 3" xfId="18220" xr:uid="{3FF5DD81-FDA1-4BB5-8285-623F26524385}"/>
    <cellStyle name="Vírgula 2 3 2 2 3 2 4" xfId="3873" xr:uid="{D82082D2-67E6-4BBD-8825-BB79D52D9FF6}"/>
    <cellStyle name="Vírgula 2 3 2 2 3 2 4 2" xfId="11505" xr:uid="{D3421F3E-35BC-42D1-AAFE-CD642050785A}"/>
    <cellStyle name="Vírgula 2 3 2 2 3 2 4 2 2" xfId="26810" xr:uid="{A440735A-411B-4131-A98F-8C3DFA3632AB}"/>
    <cellStyle name="Vírgula 2 3 2 2 3 2 4 3" xfId="19188" xr:uid="{33B42AFD-F825-4EAC-BAFD-F956C1E6EC35}"/>
    <cellStyle name="Vírgula 2 3 2 2 3 2 5" xfId="1297" xr:uid="{DDC34DB5-24E8-4CF0-88AE-733BE40D3651}"/>
    <cellStyle name="Vírgula 2 3 2 2 3 2 5 2" xfId="8929" xr:uid="{374668EE-B18C-4F66-9435-8EF7D87568E1}"/>
    <cellStyle name="Vírgula 2 3 2 2 3 2 5 2 2" xfId="24234" xr:uid="{54BD2AF5-ED2A-412F-B796-01A92FED516E}"/>
    <cellStyle name="Vírgula 2 3 2 2 3 2 5 3" xfId="16612" xr:uid="{FE575AEF-3ED5-4421-BE94-8FDAF1EE59D0}"/>
    <cellStyle name="Vírgula 2 3 2 2 3 2 6" xfId="8280" xr:uid="{94745876-1DBB-4C43-AA20-D5F861CA9F6E}"/>
    <cellStyle name="Vírgula 2 3 2 2 3 2 6 2" xfId="23585" xr:uid="{B2095843-2FEB-46D5-BCE1-0A7958CA2DF1}"/>
    <cellStyle name="Vírgula 2 3 2 2 3 2 7" xfId="15963" xr:uid="{41FD3606-C0D9-48D3-BCAC-41B55BC249B6}"/>
    <cellStyle name="Vírgula 2 3 2 2 3 3" xfId="2261" xr:uid="{A328C5FD-36E6-4F69-8B7B-607C1BF9AA61}"/>
    <cellStyle name="Vírgula 2 3 2 2 3 3 2" xfId="3229" xr:uid="{BE39FB08-7754-4701-BF7B-DF93B10F0858}"/>
    <cellStyle name="Vírgula 2 3 2 2 3 3 2 2" xfId="10861" xr:uid="{C031F48B-B08D-49FC-8F57-DCD28CA7E521}"/>
    <cellStyle name="Vírgula 2 3 2 2 3 3 2 2 2" xfId="26166" xr:uid="{CCD68DB2-ECF0-4C19-8019-B73156D0E1EE}"/>
    <cellStyle name="Vírgula 2 3 2 2 3 3 2 3" xfId="18544" xr:uid="{ECA76339-ED7B-42B2-A588-FDAFF74234B6}"/>
    <cellStyle name="Vírgula 2 3 2 2 3 3 3" xfId="4197" xr:uid="{2A6E188C-E30F-4DF1-A6CF-6292D763FFAB}"/>
    <cellStyle name="Vírgula 2 3 2 2 3 3 3 2" xfId="11829" xr:uid="{52063325-32CB-494C-B7F1-AD3112EF7AA5}"/>
    <cellStyle name="Vírgula 2 3 2 2 3 3 3 2 2" xfId="27134" xr:uid="{90DBAF2A-68BA-49BD-95A7-DFA9828D8E32}"/>
    <cellStyle name="Vírgula 2 3 2 2 3 3 3 3" xfId="19512" xr:uid="{9A5ED325-1936-49B1-8A0B-2B48A75CFCB3}"/>
    <cellStyle name="Vírgula 2 3 2 2 3 3 4" xfId="9893" xr:uid="{D4D2DC7E-3E1F-4BAD-8990-0F26FDEC0AB9}"/>
    <cellStyle name="Vírgula 2 3 2 2 3 3 4 2" xfId="25198" xr:uid="{BCBF8641-7EE1-49A1-9B3D-41C4C37C7996}"/>
    <cellStyle name="Vírgula 2 3 2 2 3 3 5" xfId="17576" xr:uid="{992E5DB5-CB09-4342-B24D-56D7D2F85F7A}"/>
    <cellStyle name="Vírgula 2 3 2 2 3 4" xfId="1621" xr:uid="{11A14B05-37C2-4061-9DAA-F88F3DF7387F}"/>
    <cellStyle name="Vírgula 2 3 2 2 3 4 2" xfId="9253" xr:uid="{36879B00-745F-4FA9-975E-67539E940564}"/>
    <cellStyle name="Vírgula 2 3 2 2 3 4 2 2" xfId="24558" xr:uid="{AAC6893E-4416-4755-ABD2-76DADBDD6AC3}"/>
    <cellStyle name="Vírgula 2 3 2 2 3 4 3" xfId="16936" xr:uid="{3F920A90-F51E-4CF3-B3CA-59DE414050ED}"/>
    <cellStyle name="Vírgula 2 3 2 2 3 5" xfId="2581" xr:uid="{C4FC5A64-4930-4551-A191-D086F0131FA0}"/>
    <cellStyle name="Vírgula 2 3 2 2 3 5 2" xfId="10213" xr:uid="{3FE98883-E24E-4EAD-8A42-6DBFD70A8FBB}"/>
    <cellStyle name="Vírgula 2 3 2 2 3 5 2 2" xfId="25518" xr:uid="{0D2E220C-D126-4721-B3CF-2EDDC2434B49}"/>
    <cellStyle name="Vírgula 2 3 2 2 3 5 3" xfId="17896" xr:uid="{5419F3B0-5F6B-4E4E-8049-A18DD67A7410}"/>
    <cellStyle name="Vírgula 2 3 2 2 3 6" xfId="3549" xr:uid="{C61BBB0A-934A-4C20-B9AA-D2672E36EE09}"/>
    <cellStyle name="Vírgula 2 3 2 2 3 6 2" xfId="11181" xr:uid="{31438D52-EF6D-4F33-9C04-8AEBF4CE5CE2}"/>
    <cellStyle name="Vírgula 2 3 2 2 3 6 2 2" xfId="26486" xr:uid="{4DA26C50-92BB-4B89-9953-C1ADE071F9D0}"/>
    <cellStyle name="Vírgula 2 3 2 2 3 6 3" xfId="18864" xr:uid="{F4DCB80A-7217-42D0-B8D3-899C7980B310}"/>
    <cellStyle name="Vírgula 2 3 2 2 3 7" xfId="973" xr:uid="{BAFCBA80-1863-49E2-BDD4-042C22546D21}"/>
    <cellStyle name="Vírgula 2 3 2 2 3 7 2" xfId="8605" xr:uid="{EA85BAEB-0F37-4738-9F82-10BC926A2650}"/>
    <cellStyle name="Vírgula 2 3 2 2 3 7 2 2" xfId="23910" xr:uid="{E85E46A0-2820-4AF8-B5FB-5A3752BBAD01}"/>
    <cellStyle name="Vírgula 2 3 2 2 3 7 3" xfId="16288" xr:uid="{A8F3246C-A43A-4A47-AFEF-B3AA3C92729A}"/>
    <cellStyle name="Vírgula 2 3 2 2 3 8" xfId="7956" xr:uid="{91F8B604-51FC-496F-9A40-86663BBB18F0}"/>
    <cellStyle name="Vírgula 2 3 2 2 3 8 2" xfId="23261" xr:uid="{DA1AE9DA-54E6-48A9-947D-4315FA3AEE85}"/>
    <cellStyle name="Vírgula 2 3 2 2 3 9" xfId="15639" xr:uid="{26DF009C-41B6-47BA-B6F7-821CEF87A5F2}"/>
    <cellStyle name="Vírgula 2 3 2 2 4" xfId="404" xr:uid="{F87BDE66-618B-4EDB-8B41-7660542029E0}"/>
    <cellStyle name="Vírgula 2 3 2 2 4 2" xfId="728" xr:uid="{ED17640A-E832-4AD7-A76E-37C7E857587B}"/>
    <cellStyle name="Vírgula 2 3 2 2 4 2 2" xfId="2021" xr:uid="{5C43EA08-C0AF-4154-B5DA-2A378FAF9BB3}"/>
    <cellStyle name="Vírgula 2 3 2 2 4 2 2 2" xfId="9653" xr:uid="{F3E7B8B6-4C5B-4D5B-87EB-9B273F3E86DB}"/>
    <cellStyle name="Vírgula 2 3 2 2 4 2 2 2 2" xfId="24958" xr:uid="{8DCFFECE-1300-4F6A-BC2E-598108F0FDA0}"/>
    <cellStyle name="Vírgula 2 3 2 2 4 2 2 3" xfId="17336" xr:uid="{1D856D0B-9B2C-42DF-8883-F2A8777DA983}"/>
    <cellStyle name="Vírgula 2 3 2 2 4 2 3" xfId="2985" xr:uid="{5448506E-6776-4989-A759-14F38EFC5487}"/>
    <cellStyle name="Vírgula 2 3 2 2 4 2 3 2" xfId="10617" xr:uid="{07A778F3-1891-43ED-8172-0F05EC90349B}"/>
    <cellStyle name="Vírgula 2 3 2 2 4 2 3 2 2" xfId="25922" xr:uid="{1D64C508-E1EE-4A16-B308-44B441268E9A}"/>
    <cellStyle name="Vírgula 2 3 2 2 4 2 3 3" xfId="18300" xr:uid="{712339D3-68CC-499C-BE05-C86447FA097D}"/>
    <cellStyle name="Vírgula 2 3 2 2 4 2 4" xfId="3953" xr:uid="{0ECACCB8-B7E4-4EA7-BA45-3A74D044CF83}"/>
    <cellStyle name="Vírgula 2 3 2 2 4 2 4 2" xfId="11585" xr:uid="{E8551840-9572-492F-88F4-A26B047AA68E}"/>
    <cellStyle name="Vírgula 2 3 2 2 4 2 4 2 2" xfId="26890" xr:uid="{DB62F908-9351-4065-AE20-3F495C2B3400}"/>
    <cellStyle name="Vírgula 2 3 2 2 4 2 4 3" xfId="19268" xr:uid="{A4025F28-0027-4BBD-A788-FD813620C27F}"/>
    <cellStyle name="Vírgula 2 3 2 2 4 2 5" xfId="1377" xr:uid="{08C4DE4C-B426-4676-A06B-BDB1DD89A4ED}"/>
    <cellStyle name="Vírgula 2 3 2 2 4 2 5 2" xfId="9009" xr:uid="{77A8FCB6-D889-48AB-B906-4B4F5BE421B8}"/>
    <cellStyle name="Vírgula 2 3 2 2 4 2 5 2 2" xfId="24314" xr:uid="{0D820EA0-7784-485D-A2A1-F9D2BCF93A84}"/>
    <cellStyle name="Vírgula 2 3 2 2 4 2 5 3" xfId="16692" xr:uid="{42A5D8F1-45DA-4D68-B6D1-62E2F3556BC4}"/>
    <cellStyle name="Vírgula 2 3 2 2 4 2 6" xfId="8360" xr:uid="{697DB2F3-57BE-49DA-956A-0D8C6D24B4C7}"/>
    <cellStyle name="Vírgula 2 3 2 2 4 2 6 2" xfId="23665" xr:uid="{803CEA1C-E202-4D16-A4E8-5DEB6D3A5EE2}"/>
    <cellStyle name="Vírgula 2 3 2 2 4 2 7" xfId="16043" xr:uid="{4E5C815D-6BA6-415B-97F6-E25FF3B59B66}"/>
    <cellStyle name="Vírgula 2 3 2 2 4 3" xfId="2341" xr:uid="{C13F20C4-20C4-4F80-BB85-BE6DF8E59C10}"/>
    <cellStyle name="Vírgula 2 3 2 2 4 3 2" xfId="3309" xr:uid="{FEB6EDE4-FABF-435A-93D6-493BCC3BD345}"/>
    <cellStyle name="Vírgula 2 3 2 2 4 3 2 2" xfId="10941" xr:uid="{154DF287-52CD-4BAC-B807-18E33D72D28C}"/>
    <cellStyle name="Vírgula 2 3 2 2 4 3 2 2 2" xfId="26246" xr:uid="{81628BA0-01A1-4D36-A005-0EC0069ADF13}"/>
    <cellStyle name="Vírgula 2 3 2 2 4 3 2 3" xfId="18624" xr:uid="{4C617DA7-6AF5-4B2D-A74B-E0E1735F80DC}"/>
    <cellStyle name="Vírgula 2 3 2 2 4 3 3" xfId="4277" xr:uid="{B5A4894B-C87E-4C5B-903F-3BF685F4A631}"/>
    <cellStyle name="Vírgula 2 3 2 2 4 3 3 2" xfId="11909" xr:uid="{104DB0FD-42F8-4FD9-A7F4-0554762636F2}"/>
    <cellStyle name="Vírgula 2 3 2 2 4 3 3 2 2" xfId="27214" xr:uid="{85FC95CB-AB28-4C52-B1B8-ABBB495C9222}"/>
    <cellStyle name="Vírgula 2 3 2 2 4 3 3 3" xfId="19592" xr:uid="{746E5075-9196-43E1-8A0F-5ACE444A05A6}"/>
    <cellStyle name="Vírgula 2 3 2 2 4 3 4" xfId="9973" xr:uid="{C15B4647-28A4-4FD1-B12F-67FBE133B871}"/>
    <cellStyle name="Vírgula 2 3 2 2 4 3 4 2" xfId="25278" xr:uid="{CD206A77-70D1-45F0-99CF-FEA6638A5C43}"/>
    <cellStyle name="Vírgula 2 3 2 2 4 3 5" xfId="17656" xr:uid="{F8FB575C-CAE5-48B3-9F89-DAEE51E90ABE}"/>
    <cellStyle name="Vírgula 2 3 2 2 4 4" xfId="1701" xr:uid="{EF1D47AA-7D6F-4082-83CB-17C7CE4B8E9F}"/>
    <cellStyle name="Vírgula 2 3 2 2 4 4 2" xfId="9333" xr:uid="{2BE4AF47-DDB9-4929-A51C-33D3EBDDE942}"/>
    <cellStyle name="Vírgula 2 3 2 2 4 4 2 2" xfId="24638" xr:uid="{31996014-9F4C-4372-83F8-DEF00AB37A23}"/>
    <cellStyle name="Vírgula 2 3 2 2 4 4 3" xfId="17016" xr:uid="{F64C7976-7950-4839-A55C-34C4AA51BEE1}"/>
    <cellStyle name="Vírgula 2 3 2 2 4 5" xfId="2661" xr:uid="{32738EBF-B01C-4241-B0BA-25024A5AA3E7}"/>
    <cellStyle name="Vírgula 2 3 2 2 4 5 2" xfId="10293" xr:uid="{2CB81C1B-248D-43AF-AFFB-AB2161924074}"/>
    <cellStyle name="Vírgula 2 3 2 2 4 5 2 2" xfId="25598" xr:uid="{8269BE38-A65B-49EA-A584-9E124623948D}"/>
    <cellStyle name="Vírgula 2 3 2 2 4 5 3" xfId="17976" xr:uid="{383A6592-8A74-44A7-B842-59072E3BA2B0}"/>
    <cellStyle name="Vírgula 2 3 2 2 4 6" xfId="3629" xr:uid="{2248E9C4-BB92-4212-9688-826131E7FD4B}"/>
    <cellStyle name="Vírgula 2 3 2 2 4 6 2" xfId="11261" xr:uid="{483DEAE4-E3DD-48EE-9A23-39F158287E1C}"/>
    <cellStyle name="Vírgula 2 3 2 2 4 6 2 2" xfId="26566" xr:uid="{047DADB5-9C7D-4A5C-9F9C-E79916DB5781}"/>
    <cellStyle name="Vírgula 2 3 2 2 4 6 3" xfId="18944" xr:uid="{5D5655E9-DA8F-4C9B-B5DC-C3A66953C6FF}"/>
    <cellStyle name="Vírgula 2 3 2 2 4 7" xfId="1053" xr:uid="{79703DFC-F9B9-4195-A665-123D10BD3CA4}"/>
    <cellStyle name="Vírgula 2 3 2 2 4 7 2" xfId="8685" xr:uid="{7B7D3F94-FBC6-4575-B657-18153650701B}"/>
    <cellStyle name="Vírgula 2 3 2 2 4 7 2 2" xfId="23990" xr:uid="{65BD4C38-DA70-4C64-866E-EC2CC1067C9D}"/>
    <cellStyle name="Vírgula 2 3 2 2 4 7 3" xfId="16368" xr:uid="{7DEBD17C-8AC8-4062-9F33-03AD6FD5D74D}"/>
    <cellStyle name="Vírgula 2 3 2 2 4 8" xfId="8036" xr:uid="{65EA5177-1FD5-40C5-99D4-215357DD959C}"/>
    <cellStyle name="Vírgula 2 3 2 2 4 8 2" xfId="23341" xr:uid="{2126FE56-3535-4FA5-A42A-203A78BD325F}"/>
    <cellStyle name="Vírgula 2 3 2 2 4 9" xfId="15719" xr:uid="{6383E5D9-1318-4D1B-B2DC-2FA96721E787}"/>
    <cellStyle name="Vírgula 2 3 2 2 5" xfId="284" xr:uid="{C40E7D3A-CC7F-459A-A75C-7116EDF3AEDA}"/>
    <cellStyle name="Vírgula 2 3 2 2 5 2" xfId="608" xr:uid="{85AFBC06-1766-4FB8-AC1A-01936D3085FC}"/>
    <cellStyle name="Vírgula 2 3 2 2 5 2 2" xfId="1901" xr:uid="{459E48F3-6AA2-43FB-8F4A-5F2C3F063072}"/>
    <cellStyle name="Vírgula 2 3 2 2 5 2 2 2" xfId="9533" xr:uid="{84E55EB4-5EC6-4A99-80E7-BF0949FD5EDC}"/>
    <cellStyle name="Vírgula 2 3 2 2 5 2 2 2 2" xfId="24838" xr:uid="{F5DF62A2-5096-462A-BD21-5730497E0992}"/>
    <cellStyle name="Vírgula 2 3 2 2 5 2 2 3" xfId="17216" xr:uid="{0D3425CE-EFE2-49EA-BC2F-3F72159120D7}"/>
    <cellStyle name="Vírgula 2 3 2 2 5 2 3" xfId="2865" xr:uid="{8A222419-5F32-4150-9BA8-96819B1DFAF2}"/>
    <cellStyle name="Vírgula 2 3 2 2 5 2 3 2" xfId="10497" xr:uid="{649AD661-79D1-48C7-8B7A-BF174152B470}"/>
    <cellStyle name="Vírgula 2 3 2 2 5 2 3 2 2" xfId="25802" xr:uid="{4BB968E7-D6FA-4874-BE95-F3BC825307B7}"/>
    <cellStyle name="Vírgula 2 3 2 2 5 2 3 3" xfId="18180" xr:uid="{E85EADDE-5DE6-4681-8BB8-6AD973828C94}"/>
    <cellStyle name="Vírgula 2 3 2 2 5 2 4" xfId="3833" xr:uid="{73FF887F-318B-4A55-A3A0-0EBE13875425}"/>
    <cellStyle name="Vírgula 2 3 2 2 5 2 4 2" xfId="11465" xr:uid="{7532BA92-68EB-4C1A-84B5-7F6C1C72E9D4}"/>
    <cellStyle name="Vírgula 2 3 2 2 5 2 4 2 2" xfId="26770" xr:uid="{8A0ED295-7DA2-42FE-96FC-42F6157EA6F7}"/>
    <cellStyle name="Vírgula 2 3 2 2 5 2 4 3" xfId="19148" xr:uid="{7C566005-EF7F-4CDE-9223-41B341E5ACFF}"/>
    <cellStyle name="Vírgula 2 3 2 2 5 2 5" xfId="1257" xr:uid="{7841079D-C605-4364-B787-F7E6B67E74AD}"/>
    <cellStyle name="Vírgula 2 3 2 2 5 2 5 2" xfId="8889" xr:uid="{37E2E632-E824-4273-A175-91BB66795436}"/>
    <cellStyle name="Vírgula 2 3 2 2 5 2 5 2 2" xfId="24194" xr:uid="{136C4054-E3C0-489E-BE5D-47729E667BBA}"/>
    <cellStyle name="Vírgula 2 3 2 2 5 2 5 3" xfId="16572" xr:uid="{D04AAA57-6AB3-4320-B705-54D6BF4B910D}"/>
    <cellStyle name="Vírgula 2 3 2 2 5 2 6" xfId="8240" xr:uid="{250F42AC-414D-4CEF-A227-4B0D6E389A63}"/>
    <cellStyle name="Vírgula 2 3 2 2 5 2 6 2" xfId="23545" xr:uid="{91646001-B2BE-44BF-9998-16F963424418}"/>
    <cellStyle name="Vírgula 2 3 2 2 5 2 7" xfId="15923" xr:uid="{1E2D7AAE-BC2A-4DB8-BEF3-69F011E83ED7}"/>
    <cellStyle name="Vírgula 2 3 2 2 5 3" xfId="2221" xr:uid="{4719CFB7-0814-4AD9-A7CC-74911618D098}"/>
    <cellStyle name="Vírgula 2 3 2 2 5 3 2" xfId="3189" xr:uid="{F8B099C6-6D10-45CC-AD7F-2C6731B2DE5E}"/>
    <cellStyle name="Vírgula 2 3 2 2 5 3 2 2" xfId="10821" xr:uid="{AD0A32BF-B09F-4C4D-9E3F-50A0E1CEE313}"/>
    <cellStyle name="Vírgula 2 3 2 2 5 3 2 2 2" xfId="26126" xr:uid="{F983D26A-E915-412A-B014-11AD1470D098}"/>
    <cellStyle name="Vírgula 2 3 2 2 5 3 2 3" xfId="18504" xr:uid="{A403CC66-B604-4095-A42A-8CDB1D38DB5F}"/>
    <cellStyle name="Vírgula 2 3 2 2 5 3 3" xfId="4157" xr:uid="{14C79A16-8052-42AC-858A-71BA1B6813A0}"/>
    <cellStyle name="Vírgula 2 3 2 2 5 3 3 2" xfId="11789" xr:uid="{43C89599-AEF4-408E-851B-2576EBC5FF96}"/>
    <cellStyle name="Vírgula 2 3 2 2 5 3 3 2 2" xfId="27094" xr:uid="{62D91B17-F044-41F8-9FB7-0F86D55DAC02}"/>
    <cellStyle name="Vírgula 2 3 2 2 5 3 3 3" xfId="19472" xr:uid="{E1A81973-09B0-4336-BE15-E390BF8845E2}"/>
    <cellStyle name="Vírgula 2 3 2 2 5 3 4" xfId="9853" xr:uid="{D6059572-42D9-478A-813D-C9E993AC9220}"/>
    <cellStyle name="Vírgula 2 3 2 2 5 3 4 2" xfId="25158" xr:uid="{3314643E-8FF7-4757-910B-A8F0376FEE71}"/>
    <cellStyle name="Vírgula 2 3 2 2 5 3 5" xfId="17536" xr:uid="{E863DAF3-BE09-4AC1-A7C9-2BDAC2592A86}"/>
    <cellStyle name="Vírgula 2 3 2 2 5 4" xfId="1581" xr:uid="{EC7C747B-EA87-41E4-8445-6755FFEEB42F}"/>
    <cellStyle name="Vírgula 2 3 2 2 5 4 2" xfId="9213" xr:uid="{BDBDFE7B-E5AB-4D71-81D3-3556C8EED461}"/>
    <cellStyle name="Vírgula 2 3 2 2 5 4 2 2" xfId="24518" xr:uid="{5607215B-549C-462E-8109-A61F4AEF407A}"/>
    <cellStyle name="Vírgula 2 3 2 2 5 4 3" xfId="16896" xr:uid="{C03D23D5-7468-4CA9-80D1-E213FF7F80A5}"/>
    <cellStyle name="Vírgula 2 3 2 2 5 5" xfId="2541" xr:uid="{58DE64EA-6722-4C4F-B55E-D36046DDA139}"/>
    <cellStyle name="Vírgula 2 3 2 2 5 5 2" xfId="10173" xr:uid="{4E464F67-C3C9-4574-8428-8221612E58ED}"/>
    <cellStyle name="Vírgula 2 3 2 2 5 5 2 2" xfId="25478" xr:uid="{07A2741F-9225-4456-8681-019C1A7831C0}"/>
    <cellStyle name="Vírgula 2 3 2 2 5 5 3" xfId="17856" xr:uid="{D2A30038-D208-46F9-AB14-256EF68C665B}"/>
    <cellStyle name="Vírgula 2 3 2 2 5 6" xfId="3509" xr:uid="{9CF3F669-D7AC-4C43-BDB5-DEC26BB5E0F3}"/>
    <cellStyle name="Vírgula 2 3 2 2 5 6 2" xfId="11141" xr:uid="{A7BC064E-B0BB-42AB-8753-D20DD8C59E6D}"/>
    <cellStyle name="Vírgula 2 3 2 2 5 6 2 2" xfId="26446" xr:uid="{0703063D-9948-48CC-8AFA-174A3D7D0515}"/>
    <cellStyle name="Vírgula 2 3 2 2 5 6 3" xfId="18824" xr:uid="{67DADE56-719C-4FB5-AAC6-C47C1AED25B5}"/>
    <cellStyle name="Vírgula 2 3 2 2 5 7" xfId="933" xr:uid="{510D94DD-AC4D-4254-A8E2-ADE421398B95}"/>
    <cellStyle name="Vírgula 2 3 2 2 5 7 2" xfId="8565" xr:uid="{48EB6523-C47D-4686-A160-1020CF21FFA3}"/>
    <cellStyle name="Vírgula 2 3 2 2 5 7 2 2" xfId="23870" xr:uid="{E1365BA7-8864-486A-81BE-ECF649CD9750}"/>
    <cellStyle name="Vírgula 2 3 2 2 5 7 3" xfId="16248" xr:uid="{FDDF5CA1-70AF-4CFA-9550-8FCECEA83E03}"/>
    <cellStyle name="Vírgula 2 3 2 2 5 8" xfId="7916" xr:uid="{63F7E76B-533A-4ED6-A749-9E21B622B7E9}"/>
    <cellStyle name="Vírgula 2 3 2 2 5 8 2" xfId="23221" xr:uid="{94E3AD9B-A70F-4E05-8730-8F46F6441240}"/>
    <cellStyle name="Vírgula 2 3 2 2 5 9" xfId="15599" xr:uid="{D362F1C2-2F00-416F-AF41-E1CECDF5E2C9}"/>
    <cellStyle name="Vírgula 2 3 2 2 6" xfId="444" xr:uid="{4009B7AB-1BA8-4ABF-86C7-34E0AECA059A}"/>
    <cellStyle name="Vírgula 2 3 2 2 6 2" xfId="768" xr:uid="{0C07435F-3ACB-48ED-A8C2-A395A289990B}"/>
    <cellStyle name="Vírgula 2 3 2 2 6 2 2" xfId="2061" xr:uid="{3E6CCABD-3A7D-4E1B-BBCB-5A334F85DB15}"/>
    <cellStyle name="Vírgula 2 3 2 2 6 2 2 2" xfId="9693" xr:uid="{BD2754EB-1D36-4996-B04B-91435A1DDD70}"/>
    <cellStyle name="Vírgula 2 3 2 2 6 2 2 2 2" xfId="24998" xr:uid="{C8E88CE2-1F89-4748-A347-DB475DFE9DBF}"/>
    <cellStyle name="Vírgula 2 3 2 2 6 2 2 3" xfId="17376" xr:uid="{EE75D61A-FD8E-4DC4-8A23-1D163D952C1C}"/>
    <cellStyle name="Vírgula 2 3 2 2 6 2 3" xfId="3025" xr:uid="{7B2F809D-CC11-4A4D-B1A5-0CB6B9BCE8A4}"/>
    <cellStyle name="Vírgula 2 3 2 2 6 2 3 2" xfId="10657" xr:uid="{BB88FB9E-194A-4D64-B130-947577D94A38}"/>
    <cellStyle name="Vírgula 2 3 2 2 6 2 3 2 2" xfId="25962" xr:uid="{BE795C2A-3BB6-4E7B-86A2-F21F5978344C}"/>
    <cellStyle name="Vírgula 2 3 2 2 6 2 3 3" xfId="18340" xr:uid="{DF47E7E3-4C65-40AA-9385-0F35BCDD8E4F}"/>
    <cellStyle name="Vírgula 2 3 2 2 6 2 4" xfId="3993" xr:uid="{EE75DD31-D053-414F-8D1F-5FA1E5B2754C}"/>
    <cellStyle name="Vírgula 2 3 2 2 6 2 4 2" xfId="11625" xr:uid="{1B7CDDC2-90AA-4E9A-85EF-7F70968EE48F}"/>
    <cellStyle name="Vírgula 2 3 2 2 6 2 4 2 2" xfId="26930" xr:uid="{FBFC0904-EC8A-477A-A998-8B2DD336EA53}"/>
    <cellStyle name="Vírgula 2 3 2 2 6 2 4 3" xfId="19308" xr:uid="{F02CD5E6-99DA-4D81-A428-9E2A8E7E7338}"/>
    <cellStyle name="Vírgula 2 3 2 2 6 2 5" xfId="1417" xr:uid="{C75BC53B-0B1C-42D8-A026-FE5E37DB2985}"/>
    <cellStyle name="Vírgula 2 3 2 2 6 2 5 2" xfId="9049" xr:uid="{8C03AB1B-C03E-4CE3-88CD-4F7D9A01DD64}"/>
    <cellStyle name="Vírgula 2 3 2 2 6 2 5 2 2" xfId="24354" xr:uid="{06FB69A6-C5CC-4C62-B477-760A7F8B450B}"/>
    <cellStyle name="Vírgula 2 3 2 2 6 2 5 3" xfId="16732" xr:uid="{B4461605-132C-4C07-836E-BD060ED12B53}"/>
    <cellStyle name="Vírgula 2 3 2 2 6 2 6" xfId="8400" xr:uid="{52C8B5AD-B222-414D-949D-0A591B630E3B}"/>
    <cellStyle name="Vírgula 2 3 2 2 6 2 6 2" xfId="23705" xr:uid="{0A4560DF-B21D-4FAC-8AF7-E2C091FE51EB}"/>
    <cellStyle name="Vírgula 2 3 2 2 6 2 7" xfId="16083" xr:uid="{CB4C8BD3-87CA-43EC-BDB7-85DBCEC09F4A}"/>
    <cellStyle name="Vírgula 2 3 2 2 6 3" xfId="2381" xr:uid="{EBDA0D69-A611-4954-93BE-ABFF9F9CE61B}"/>
    <cellStyle name="Vírgula 2 3 2 2 6 3 2" xfId="3349" xr:uid="{56F22F82-F8F2-4530-8DE6-8C3E98683891}"/>
    <cellStyle name="Vírgula 2 3 2 2 6 3 2 2" xfId="10981" xr:uid="{AB951356-2846-4BEB-B19C-889B2E65B59C}"/>
    <cellStyle name="Vírgula 2 3 2 2 6 3 2 2 2" xfId="26286" xr:uid="{692316C4-BA98-465C-8B6D-3BB8EABF004D}"/>
    <cellStyle name="Vírgula 2 3 2 2 6 3 2 3" xfId="18664" xr:uid="{E26D8267-3920-4675-BC97-7B431F7E2274}"/>
    <cellStyle name="Vírgula 2 3 2 2 6 3 3" xfId="4317" xr:uid="{5D3B6716-BE8B-449D-9176-582787676D2D}"/>
    <cellStyle name="Vírgula 2 3 2 2 6 3 3 2" xfId="11949" xr:uid="{5C1C9BFD-428F-4CD7-9A80-71EE3D0391AE}"/>
    <cellStyle name="Vírgula 2 3 2 2 6 3 3 2 2" xfId="27254" xr:uid="{E5A80AE6-55F7-421B-84FB-FC18AEC0CD3B}"/>
    <cellStyle name="Vírgula 2 3 2 2 6 3 3 3" xfId="19632" xr:uid="{6485ED24-20D5-47B5-BDDE-F8F39D59CDCC}"/>
    <cellStyle name="Vírgula 2 3 2 2 6 3 4" xfId="10013" xr:uid="{10091B0F-55AB-45C3-8389-63A94E3E77EE}"/>
    <cellStyle name="Vírgula 2 3 2 2 6 3 4 2" xfId="25318" xr:uid="{75C10A2F-AFB8-49C5-A106-12F1208C7D7C}"/>
    <cellStyle name="Vírgula 2 3 2 2 6 3 5" xfId="17696" xr:uid="{B9BA2133-70CC-476E-8743-EFE8DE45241E}"/>
    <cellStyle name="Vírgula 2 3 2 2 6 4" xfId="1741" xr:uid="{6F5C43CC-ADF4-4B96-8E20-293F6E3AF727}"/>
    <cellStyle name="Vírgula 2 3 2 2 6 4 2" xfId="9373" xr:uid="{BAE19942-D3DB-4B58-BD93-7342474840A1}"/>
    <cellStyle name="Vírgula 2 3 2 2 6 4 2 2" xfId="24678" xr:uid="{19AD838B-1762-4B40-94FB-7F2305ED8D24}"/>
    <cellStyle name="Vírgula 2 3 2 2 6 4 3" xfId="17056" xr:uid="{5744925F-8E41-47D2-9198-CF84F1685634}"/>
    <cellStyle name="Vírgula 2 3 2 2 6 5" xfId="2701" xr:uid="{0CE0050D-9753-4CD4-BDE6-E6D39881A9A2}"/>
    <cellStyle name="Vírgula 2 3 2 2 6 5 2" xfId="10333" xr:uid="{90E830D6-03B3-4CE9-A7D8-2F657018EFF1}"/>
    <cellStyle name="Vírgula 2 3 2 2 6 5 2 2" xfId="25638" xr:uid="{C6124B74-DD64-4282-8391-BCD19FAF53AE}"/>
    <cellStyle name="Vírgula 2 3 2 2 6 5 3" xfId="18016" xr:uid="{494B830F-8219-421B-B50D-A05806548E6C}"/>
    <cellStyle name="Vírgula 2 3 2 2 6 6" xfId="3669" xr:uid="{0A87EBDC-8100-4150-84BD-FAF516D03092}"/>
    <cellStyle name="Vírgula 2 3 2 2 6 6 2" xfId="11301" xr:uid="{A5207AF9-12E2-41FA-846B-0295D1937942}"/>
    <cellStyle name="Vírgula 2 3 2 2 6 6 2 2" xfId="26606" xr:uid="{039DF9D2-1847-489B-8365-509F91BBFEA8}"/>
    <cellStyle name="Vírgula 2 3 2 2 6 6 3" xfId="18984" xr:uid="{EBC1D49E-E29E-4017-B652-675A3643DC26}"/>
    <cellStyle name="Vírgula 2 3 2 2 6 7" xfId="1093" xr:uid="{67044E52-4D54-43B5-8C95-F1EC31920181}"/>
    <cellStyle name="Vírgula 2 3 2 2 6 7 2" xfId="8725" xr:uid="{E21AC78E-8056-4380-9655-891947B5443B}"/>
    <cellStyle name="Vírgula 2 3 2 2 6 7 2 2" xfId="24030" xr:uid="{502A9AD0-DA89-4CE8-A4EE-63F8F7C03C0E}"/>
    <cellStyle name="Vírgula 2 3 2 2 6 7 3" xfId="16408" xr:uid="{509959EA-4F2A-4C7A-A193-899ED9AA391C}"/>
    <cellStyle name="Vírgula 2 3 2 2 6 8" xfId="8076" xr:uid="{21C1C8EB-F4E1-4326-A2C2-485C5EC13B9B}"/>
    <cellStyle name="Vírgula 2 3 2 2 6 8 2" xfId="23381" xr:uid="{FF1B00E7-520C-48E4-BECF-9A16814CF37B}"/>
    <cellStyle name="Vírgula 2 3 2 2 6 9" xfId="15759" xr:uid="{44182EFE-09C8-4863-AD05-91E6244596A2}"/>
    <cellStyle name="Vírgula 2 3 2 2 7" xfId="568" xr:uid="{01946BC4-44E0-4CF6-8C0F-2A45B392C7D1}"/>
    <cellStyle name="Vírgula 2 3 2 2 7 2" xfId="1861" xr:uid="{A11E7B38-C86A-4B37-B0C9-0481C70C2491}"/>
    <cellStyle name="Vírgula 2 3 2 2 7 2 2" xfId="9493" xr:uid="{31F45549-CAF7-4EBB-AE37-0FAD3FE21F0B}"/>
    <cellStyle name="Vírgula 2 3 2 2 7 2 2 2" xfId="24798" xr:uid="{C258D7AE-B913-4724-BC1D-923B7B7A7183}"/>
    <cellStyle name="Vírgula 2 3 2 2 7 2 3" xfId="17176" xr:uid="{33283D65-52A9-4407-BD9C-298334BE7AF8}"/>
    <cellStyle name="Vírgula 2 3 2 2 7 3" xfId="2825" xr:uid="{3C67DAA1-A1B8-4149-9164-9F4CCC673D83}"/>
    <cellStyle name="Vírgula 2 3 2 2 7 3 2" xfId="10457" xr:uid="{887D31CA-3285-44E7-BC06-BAC12C75E804}"/>
    <cellStyle name="Vírgula 2 3 2 2 7 3 2 2" xfId="25762" xr:uid="{565B0348-D18B-4C1F-993C-214B20BC07CE}"/>
    <cellStyle name="Vírgula 2 3 2 2 7 3 3" xfId="18140" xr:uid="{2FFD0E74-C796-430E-9B67-ECFA198F6EC3}"/>
    <cellStyle name="Vírgula 2 3 2 2 7 4" xfId="3793" xr:uid="{90278687-7E78-4E94-A7E0-080CE6E5A34B}"/>
    <cellStyle name="Vírgula 2 3 2 2 7 4 2" xfId="11425" xr:uid="{E6AF536C-9FC7-4F7C-9B73-ADC442392874}"/>
    <cellStyle name="Vírgula 2 3 2 2 7 4 2 2" xfId="26730" xr:uid="{C34C5336-C2EA-4437-B39A-243AAFF912D3}"/>
    <cellStyle name="Vírgula 2 3 2 2 7 4 3" xfId="19108" xr:uid="{0F580068-3422-4BF7-9DBD-62E68BCDFAD9}"/>
    <cellStyle name="Vírgula 2 3 2 2 7 5" xfId="1217" xr:uid="{4715D89E-3700-4EB3-B8EA-809D544F0063}"/>
    <cellStyle name="Vírgula 2 3 2 2 7 5 2" xfId="8849" xr:uid="{036A1B13-2AE9-424F-926E-47D4401A44D0}"/>
    <cellStyle name="Vírgula 2 3 2 2 7 5 2 2" xfId="24154" xr:uid="{C7D2ED8D-CF6B-4A0B-8F6F-515AFB705685}"/>
    <cellStyle name="Vírgula 2 3 2 2 7 5 3" xfId="16532" xr:uid="{B09D11F1-9787-431B-BAEC-3728B8F34BEB}"/>
    <cellStyle name="Vírgula 2 3 2 2 7 6" xfId="8200" xr:uid="{824F8595-A750-4B43-9ADC-5EC1615AA5BB}"/>
    <cellStyle name="Vírgula 2 3 2 2 7 6 2" xfId="23505" xr:uid="{B3A06A41-AC6A-4534-AEA8-0942176C35F1}"/>
    <cellStyle name="Vírgula 2 3 2 2 7 7" xfId="15883" xr:uid="{0B5357E9-A95B-470A-957C-908BFBBB8D50}"/>
    <cellStyle name="Vírgula 2 3 2 2 8" xfId="2181" xr:uid="{77FF0059-FAB2-4E69-8651-964439F2629A}"/>
    <cellStyle name="Vírgula 2 3 2 2 8 2" xfId="3149" xr:uid="{F05D8A1C-5684-49D0-9754-B33B451C0290}"/>
    <cellStyle name="Vírgula 2 3 2 2 8 2 2" xfId="10781" xr:uid="{400F1299-A9BC-43CC-84FD-3454374E45C9}"/>
    <cellStyle name="Vírgula 2 3 2 2 8 2 2 2" xfId="26086" xr:uid="{E64B61B6-5EE4-47B2-8A91-37BC40721D3B}"/>
    <cellStyle name="Vírgula 2 3 2 2 8 2 3" xfId="18464" xr:uid="{2ACEAA4C-9C16-413F-9159-0E30DBC373B1}"/>
    <cellStyle name="Vírgula 2 3 2 2 8 3" xfId="4117" xr:uid="{04B6B725-1E37-4652-9D1E-C7096EBAFA6C}"/>
    <cellStyle name="Vírgula 2 3 2 2 8 3 2" xfId="11749" xr:uid="{46C0BC59-E1CF-453D-8CD1-DEADE8CE1CA8}"/>
    <cellStyle name="Vírgula 2 3 2 2 8 3 2 2" xfId="27054" xr:uid="{6365B078-A938-4313-9778-E8AA1CF28091}"/>
    <cellStyle name="Vírgula 2 3 2 2 8 3 3" xfId="19432" xr:uid="{7559E1FD-A1CE-4778-A7E3-8910AE6714A0}"/>
    <cellStyle name="Vírgula 2 3 2 2 8 4" xfId="9813" xr:uid="{22CC6D46-1624-4661-975F-13FB1B8B1A2F}"/>
    <cellStyle name="Vírgula 2 3 2 2 8 4 2" xfId="25118" xr:uid="{A8794A4B-96C7-4E54-8427-9BC943D763E7}"/>
    <cellStyle name="Vírgula 2 3 2 2 8 5" xfId="17496" xr:uid="{7655DCA5-DCA6-46C9-89EA-4F8C444CE4A0}"/>
    <cellStyle name="Vírgula 2 3 2 2 9" xfId="1541" xr:uid="{151E1FA4-A9BB-4FFA-8E28-BD9D8592688C}"/>
    <cellStyle name="Vírgula 2 3 2 2 9 2" xfId="9173" xr:uid="{A393B1A5-1FEA-4DA7-BDA2-04240261DD50}"/>
    <cellStyle name="Vírgula 2 3 2 2 9 2 2" xfId="24478" xr:uid="{8144A333-5457-416B-83CF-3013A2EF9CD7}"/>
    <cellStyle name="Vírgula 2 3 2 2 9 3" xfId="16856" xr:uid="{8931DFA3-D66D-49CC-A83B-1CE491A48A98}"/>
    <cellStyle name="Vírgula 2 3 2 3" xfId="344" xr:uid="{26DA612C-1695-4534-985D-84BD139C6319}"/>
    <cellStyle name="Vírgula 2 3 2 3 10" xfId="15659" xr:uid="{4F4A0E5D-CD9B-4F07-BE20-44D9E0D092B2}"/>
    <cellStyle name="Vírgula 2 3 2 3 2" xfId="465" xr:uid="{C0A1D309-DEC4-4A63-B45E-48DCF1909FC7}"/>
    <cellStyle name="Vírgula 2 3 2 3 2 2" xfId="789" xr:uid="{5EB07BE4-884A-4E87-AFC4-78AD1AF171F8}"/>
    <cellStyle name="Vírgula 2 3 2 3 2 2 2" xfId="2081" xr:uid="{27AB7272-C503-4CC3-855C-BDF1BFB0FF07}"/>
    <cellStyle name="Vírgula 2 3 2 3 2 2 2 2" xfId="7413" xr:uid="{0DF9F0D2-A397-4AFD-ABAD-38D66A3B6C19}"/>
    <cellStyle name="Vírgula 2 3 2 3 2 2 2 2 2" xfId="15035" xr:uid="{A13137CB-9B4B-445C-B3BF-DD3DEEB8D18D}"/>
    <cellStyle name="Vírgula 2 3 2 3 2 2 2 2 2 2" xfId="30340" xr:uid="{747944D4-3091-4998-A46A-64627AFB608D}"/>
    <cellStyle name="Vírgula 2 3 2 3 2 2 2 2 3" xfId="22718" xr:uid="{5424E525-1AFF-4FBB-A902-D384EA0C8158}"/>
    <cellStyle name="Vírgula 2 3 2 3 2 2 2 3" xfId="6041" xr:uid="{26ACF0EC-5AFB-4C6D-9351-B5C42B28186C}"/>
    <cellStyle name="Vírgula 2 3 2 3 2 2 2 3 2" xfId="13663" xr:uid="{A12754D3-A72C-4940-A3BA-BF0D516B65DA}"/>
    <cellStyle name="Vírgula 2 3 2 3 2 2 2 3 2 2" xfId="28968" xr:uid="{3B2802C5-9E11-42D8-9399-BC042B29A6E1}"/>
    <cellStyle name="Vírgula 2 3 2 3 2 2 2 3 3" xfId="21346" xr:uid="{F4578F26-002E-4EA7-87F5-6257A8007AB4}"/>
    <cellStyle name="Vírgula 2 3 2 3 2 2 2 4" xfId="9713" xr:uid="{09BB1345-B5AA-4613-9CB6-BF08D1CF2094}"/>
    <cellStyle name="Vírgula 2 3 2 3 2 2 2 4 2" xfId="25018" xr:uid="{3B96D434-17C2-40A3-9E23-FE095416E882}"/>
    <cellStyle name="Vírgula 2 3 2 3 2 2 2 5" xfId="17396" xr:uid="{39B5173F-90A8-4D07-A6A4-9AFB39442A6C}"/>
    <cellStyle name="Vírgula 2 3 2 3 2 2 3" xfId="3046" xr:uid="{279D2A4D-840B-4370-9E0B-10F0B857D475}"/>
    <cellStyle name="Vírgula 2 3 2 3 2 2 3 2" xfId="6809" xr:uid="{73F1398A-DC02-4315-9EE9-7B1392C69F98}"/>
    <cellStyle name="Vírgula 2 3 2 3 2 2 3 2 2" xfId="14431" xr:uid="{3024264B-980D-4E88-9D8E-DCCE878B7E3C}"/>
    <cellStyle name="Vírgula 2 3 2 3 2 2 3 2 2 2" xfId="29736" xr:uid="{1443C7F8-31BA-4E18-AF38-134434101027}"/>
    <cellStyle name="Vírgula 2 3 2 3 2 2 3 2 3" xfId="22114" xr:uid="{38A72089-57BB-4DAF-933B-D2F531A5752B}"/>
    <cellStyle name="Vírgula 2 3 2 3 2 2 3 3" xfId="10678" xr:uid="{48FD0FA4-1BD5-4D8A-B570-D68ACF9312E5}"/>
    <cellStyle name="Vírgula 2 3 2 3 2 2 3 3 2" xfId="25983" xr:uid="{0BC047C9-E168-4C1B-AF92-FADC2D954014}"/>
    <cellStyle name="Vírgula 2 3 2 3 2 2 3 4" xfId="18361" xr:uid="{F646CF0B-9B20-42E7-AE29-04BEBFAFE500}"/>
    <cellStyle name="Vírgula 2 3 2 3 2 2 4" xfId="4014" xr:uid="{06AD2817-5D75-48FD-BE64-F3D9A7890F99}"/>
    <cellStyle name="Vírgula 2 3 2 3 2 2 4 2" xfId="11646" xr:uid="{F74A563E-BBB7-4FA5-8B07-3B80D050608E}"/>
    <cellStyle name="Vírgula 2 3 2 3 2 2 4 2 2" xfId="26951" xr:uid="{F21130CB-A249-4D4D-9E0B-C39F3F623CC7}"/>
    <cellStyle name="Vírgula 2 3 2 3 2 2 4 3" xfId="19329" xr:uid="{95F756EB-6863-4BF9-81CD-ECEBA0831FDA}"/>
    <cellStyle name="Vírgula 2 3 2 3 2 2 5" xfId="1438" xr:uid="{788F8C2F-284E-40DF-A17E-370B24196E38}"/>
    <cellStyle name="Vírgula 2 3 2 3 2 2 5 2" xfId="9070" xr:uid="{B97C75DB-D3B7-47D5-B228-A3B6221330DA}"/>
    <cellStyle name="Vírgula 2 3 2 3 2 2 5 2 2" xfId="24375" xr:uid="{F6F9184F-29BC-40FC-AE28-D26793823780}"/>
    <cellStyle name="Vírgula 2 3 2 3 2 2 5 3" xfId="16753" xr:uid="{66183AA1-B932-441A-A030-C905568F1F24}"/>
    <cellStyle name="Vírgula 2 3 2 3 2 2 6" xfId="8421" xr:uid="{6B6C9A8B-8B51-456E-93C5-8349FD0908D7}"/>
    <cellStyle name="Vírgula 2 3 2 3 2 2 6 2" xfId="23726" xr:uid="{3299761B-773C-4F8D-8AFD-53BEBEBDEEC7}"/>
    <cellStyle name="Vírgula 2 3 2 3 2 2 7" xfId="16104" xr:uid="{0AFCDDCE-F3AE-42BE-A1D8-DD0F0940AC3C}"/>
    <cellStyle name="Vírgula 2 3 2 3 2 3" xfId="2401" xr:uid="{14D87D24-3E39-45B1-96E1-8C1C13F52EA8}"/>
    <cellStyle name="Vírgula 2 3 2 3 2 3 2" xfId="3369" xr:uid="{F1EF6B63-ACC4-4099-A05B-F1B19B206632}"/>
    <cellStyle name="Vírgula 2 3 2 3 2 3 2 2" xfId="11001" xr:uid="{8E393895-2341-4CA9-852C-03AC311A1846}"/>
    <cellStyle name="Vírgula 2 3 2 3 2 3 2 2 2" xfId="26306" xr:uid="{A772AA38-8873-43A3-B652-23BA595DDDF2}"/>
    <cellStyle name="Vírgula 2 3 2 3 2 3 2 3" xfId="18684" xr:uid="{D8671266-EDA6-4B55-9E15-335349D660D0}"/>
    <cellStyle name="Vírgula 2 3 2 3 2 3 3" xfId="4337" xr:uid="{CFF85039-4569-4F50-965B-171876484313}"/>
    <cellStyle name="Vírgula 2 3 2 3 2 3 3 2" xfId="11969" xr:uid="{71D91F7B-9E9D-45A9-85BA-6EE1BCB4B440}"/>
    <cellStyle name="Vírgula 2 3 2 3 2 3 3 2 2" xfId="27274" xr:uid="{55C49447-BFDB-42A2-BC11-3CB3B7B9EF95}"/>
    <cellStyle name="Vírgula 2 3 2 3 2 3 3 3" xfId="19652" xr:uid="{C1E1A18C-D901-4052-B4BC-0D1E4B40D1FE}"/>
    <cellStyle name="Vírgula 2 3 2 3 2 3 4" xfId="10033" xr:uid="{D6985824-5810-449E-80B2-96EA00630B05}"/>
    <cellStyle name="Vírgula 2 3 2 3 2 3 4 2" xfId="25338" xr:uid="{3B66C095-A149-4319-9E21-88144BD5CB23}"/>
    <cellStyle name="Vírgula 2 3 2 3 2 3 5" xfId="17716" xr:uid="{2E567954-AEFB-4575-94E4-DA093271AD02}"/>
    <cellStyle name="Vírgula 2 3 2 3 2 4" xfId="1761" xr:uid="{28ADFDEA-7AAF-482C-AEBF-E03D67AF7C53}"/>
    <cellStyle name="Vírgula 2 3 2 3 2 4 2" xfId="6439" xr:uid="{3C9C965C-A6F2-4745-811A-3983193EB574}"/>
    <cellStyle name="Vírgula 2 3 2 3 2 4 2 2" xfId="14061" xr:uid="{657D7210-2F9C-4E13-ABD7-FCD4C6A38F75}"/>
    <cellStyle name="Vírgula 2 3 2 3 2 4 2 2 2" xfId="29366" xr:uid="{19B118BE-0D03-4332-BAFA-DA197A28A5E0}"/>
    <cellStyle name="Vírgula 2 3 2 3 2 4 2 3" xfId="21744" xr:uid="{C7469365-6ACD-4C41-968B-E2E75D7FCF72}"/>
    <cellStyle name="Vírgula 2 3 2 3 2 4 3" xfId="9393" xr:uid="{07FCAB4B-0E6C-4FEC-863D-C4E091225C6E}"/>
    <cellStyle name="Vírgula 2 3 2 3 2 4 3 2" xfId="24698" xr:uid="{E716C456-5B55-4256-965F-327CF6C16585}"/>
    <cellStyle name="Vírgula 2 3 2 3 2 4 4" xfId="17076" xr:uid="{7378FF0B-F758-4797-A1F1-38999B2CF34B}"/>
    <cellStyle name="Vírgula 2 3 2 3 2 5" xfId="2722" xr:uid="{A39CDDF4-023D-41EB-88BE-FB47B840445D}"/>
    <cellStyle name="Vírgula 2 3 2 3 2 5 2" xfId="10354" xr:uid="{62A7187E-9768-4023-89B5-E06C3AE934C2}"/>
    <cellStyle name="Vírgula 2 3 2 3 2 5 2 2" xfId="25659" xr:uid="{86053BA2-619B-41E2-A3C5-1C1ADADA693B}"/>
    <cellStyle name="Vírgula 2 3 2 3 2 5 3" xfId="18037" xr:uid="{ECA22B78-4311-4F40-8A98-145BAFE8BE41}"/>
    <cellStyle name="Vírgula 2 3 2 3 2 6" xfId="3690" xr:uid="{F5520047-D4BB-4EA8-99E1-76BE76F80488}"/>
    <cellStyle name="Vírgula 2 3 2 3 2 6 2" xfId="11322" xr:uid="{85D9FC6A-A474-4F5A-A74F-4E5A18E7AF76}"/>
    <cellStyle name="Vírgula 2 3 2 3 2 6 2 2" xfId="26627" xr:uid="{FFE9F548-BD0E-4C11-82B9-237F751996B3}"/>
    <cellStyle name="Vírgula 2 3 2 3 2 6 3" xfId="19005" xr:uid="{C0EFE4B3-773A-4259-9F74-D879B1E7C6C2}"/>
    <cellStyle name="Vírgula 2 3 2 3 2 7" xfId="1114" xr:uid="{B73B6FDE-2A1A-42E0-A123-257ABCFEF4D3}"/>
    <cellStyle name="Vírgula 2 3 2 3 2 7 2" xfId="8746" xr:uid="{B0B0870E-35B0-429D-A559-0E37435A08D4}"/>
    <cellStyle name="Vírgula 2 3 2 3 2 7 2 2" xfId="24051" xr:uid="{FC13EA27-D44F-43E5-891F-B33EBAD181AD}"/>
    <cellStyle name="Vírgula 2 3 2 3 2 7 3" xfId="16429" xr:uid="{CFE4E57B-ADE2-4748-8E02-31CA79678234}"/>
    <cellStyle name="Vírgula 2 3 2 3 2 8" xfId="8097" xr:uid="{9E8F8192-BEFE-4E5E-8767-D8195FFAE7A1}"/>
    <cellStyle name="Vírgula 2 3 2 3 2 8 2" xfId="23402" xr:uid="{D1FFD6E9-5B95-4C6A-B4AD-6ED5A376F6D0}"/>
    <cellStyle name="Vírgula 2 3 2 3 2 9" xfId="15780" xr:uid="{52EC763B-3637-4D27-A78D-1CC4D043117C}"/>
    <cellStyle name="Vírgula 2 3 2 3 3" xfId="668" xr:uid="{B19395DA-0B6A-4386-9318-5BCA79095C49}"/>
    <cellStyle name="Vírgula 2 3 2 3 3 2" xfId="1961" xr:uid="{7388A384-08C2-4004-9792-3DD22B091744}"/>
    <cellStyle name="Vírgula 2 3 2 3 3 2 2" xfId="7253" xr:uid="{1579D199-E569-421E-BF66-D031361BEB3A}"/>
    <cellStyle name="Vírgula 2 3 2 3 3 2 2 2" xfId="14875" xr:uid="{566CA9EE-E08C-4CB7-B12A-6D2D626D5FDF}"/>
    <cellStyle name="Vírgula 2 3 2 3 3 2 2 2 2" xfId="30180" xr:uid="{870D32F7-23FF-44BD-B2C4-A9326227396D}"/>
    <cellStyle name="Vírgula 2 3 2 3 3 2 2 3" xfId="22558" xr:uid="{67E49845-B307-47A8-A80B-FA50BB6E5FA4}"/>
    <cellStyle name="Vírgula 2 3 2 3 3 2 3" xfId="5881" xr:uid="{4A13F2D9-6343-4CD3-9120-C3128DF92CB3}"/>
    <cellStyle name="Vírgula 2 3 2 3 3 2 3 2" xfId="13503" xr:uid="{0DFAE0C8-8D7C-4250-BD7C-042CD73DA259}"/>
    <cellStyle name="Vírgula 2 3 2 3 3 2 3 2 2" xfId="28808" xr:uid="{FE6C1D27-18BA-459F-BCE6-0F405A7CE26D}"/>
    <cellStyle name="Vírgula 2 3 2 3 3 2 3 3" xfId="21186" xr:uid="{1F1C9F92-5B3D-4CDD-BBF2-155A58109534}"/>
    <cellStyle name="Vírgula 2 3 2 3 3 2 4" xfId="9593" xr:uid="{D265E9F7-57A4-45A2-814E-30EFFFE2DBAF}"/>
    <cellStyle name="Vírgula 2 3 2 3 3 2 4 2" xfId="24898" xr:uid="{53DAEB39-80C1-42CA-AA61-D931FE77AA38}"/>
    <cellStyle name="Vírgula 2 3 2 3 3 2 5" xfId="17276" xr:uid="{FB1BB9A9-DD8C-4CBA-9276-F54B368877A9}"/>
    <cellStyle name="Vírgula 2 3 2 3 3 3" xfId="2925" xr:uid="{5705A4FD-F10F-41F8-92DC-00EC3183F4C1}"/>
    <cellStyle name="Vírgula 2 3 2 3 3 3 2" xfId="6649" xr:uid="{46F9D331-BED8-4714-A45E-33ED6C28A629}"/>
    <cellStyle name="Vírgula 2 3 2 3 3 3 2 2" xfId="14271" xr:uid="{4291E1AA-0C9B-4696-93D8-D5E925CB75A6}"/>
    <cellStyle name="Vírgula 2 3 2 3 3 3 2 2 2" xfId="29576" xr:uid="{B37FACA2-32CA-43AD-B1A9-B0A96FB53960}"/>
    <cellStyle name="Vírgula 2 3 2 3 3 3 2 3" xfId="21954" xr:uid="{5629354E-7089-43D3-BCC6-42F183C3C5B2}"/>
    <cellStyle name="Vírgula 2 3 2 3 3 3 3" xfId="10557" xr:uid="{8F6F1DCD-E9AB-4587-A697-F871AC590BCF}"/>
    <cellStyle name="Vírgula 2 3 2 3 3 3 3 2" xfId="25862" xr:uid="{CB38EDD7-B620-499F-BB21-E975C6AF5AAC}"/>
    <cellStyle name="Vírgula 2 3 2 3 3 3 4" xfId="18240" xr:uid="{AFEF7D0B-CEAA-4797-8CCF-237002E0AEB4}"/>
    <cellStyle name="Vírgula 2 3 2 3 3 4" xfId="3893" xr:uid="{DAA38588-15F7-4602-8CFB-CCD7F124577E}"/>
    <cellStyle name="Vírgula 2 3 2 3 3 4 2" xfId="11525" xr:uid="{9475F512-BCA4-4C6D-AD84-FD222BBA01F7}"/>
    <cellStyle name="Vírgula 2 3 2 3 3 4 2 2" xfId="26830" xr:uid="{EC8F614F-9FFC-4E5A-8FFC-CCA4A4DD923D}"/>
    <cellStyle name="Vírgula 2 3 2 3 3 4 3" xfId="19208" xr:uid="{92B31835-C538-42DC-97E6-0A2D229D6E8A}"/>
    <cellStyle name="Vírgula 2 3 2 3 3 5" xfId="1317" xr:uid="{CEFEACD2-42B5-445A-9A70-3B47C98B4867}"/>
    <cellStyle name="Vírgula 2 3 2 3 3 5 2" xfId="8949" xr:uid="{567C0192-93CE-4CF8-8D03-65A4F1746D52}"/>
    <cellStyle name="Vírgula 2 3 2 3 3 5 2 2" xfId="24254" xr:uid="{7E9545D4-16F6-4B1F-BF61-8B48ABEEFDDA}"/>
    <cellStyle name="Vírgula 2 3 2 3 3 5 3" xfId="16632" xr:uid="{B843CF5F-6CD0-4D80-B73A-585FAEC81135}"/>
    <cellStyle name="Vírgula 2 3 2 3 3 6" xfId="8300" xr:uid="{6BCB79C9-6BAC-4D52-8865-3642860EA304}"/>
    <cellStyle name="Vírgula 2 3 2 3 3 6 2" xfId="23605" xr:uid="{E6DD4C2F-1F47-46B0-B755-14EEF974F8A5}"/>
    <cellStyle name="Vírgula 2 3 2 3 3 7" xfId="15983" xr:uid="{D6A4FF95-0352-4280-92C2-5752C7DE861C}"/>
    <cellStyle name="Vírgula 2 3 2 3 4" xfId="2281" xr:uid="{010418CC-0516-409B-BFE0-2559E0BC6614}"/>
    <cellStyle name="Vírgula 2 3 2 3 4 2" xfId="3249" xr:uid="{E6FA6FB1-60A7-4CF9-9C62-A3707BB03304}"/>
    <cellStyle name="Vírgula 2 3 2 3 4 2 2" xfId="10881" xr:uid="{2BFF852D-9923-4099-A2D2-DEEF6E729BE1}"/>
    <cellStyle name="Vírgula 2 3 2 3 4 2 2 2" xfId="26186" xr:uid="{F9200154-16BE-43A1-8C9D-518A7792032E}"/>
    <cellStyle name="Vírgula 2 3 2 3 4 2 3" xfId="18564" xr:uid="{0DD3AB4F-3ADB-45E0-80E9-01F68CF760EA}"/>
    <cellStyle name="Vírgula 2 3 2 3 4 3" xfId="4217" xr:uid="{B1AFEF64-57F9-4158-BE3E-FB6D1D7713C9}"/>
    <cellStyle name="Vírgula 2 3 2 3 4 3 2" xfId="11849" xr:uid="{D145791A-CD4C-4320-8996-7E30CAA48D15}"/>
    <cellStyle name="Vírgula 2 3 2 3 4 3 2 2" xfId="27154" xr:uid="{E3050C5D-8315-4A3E-A596-53CA852A5F4E}"/>
    <cellStyle name="Vírgula 2 3 2 3 4 3 3" xfId="19532" xr:uid="{22D8BDBB-220C-4B1C-9BAD-1454770294E0}"/>
    <cellStyle name="Vírgula 2 3 2 3 4 4" xfId="9913" xr:uid="{C81C74E4-D38B-48C9-811C-B2CE17C5862B}"/>
    <cellStyle name="Vírgula 2 3 2 3 4 4 2" xfId="25218" xr:uid="{D5077543-8FD1-4FEC-BB4C-48A1CA57BB96}"/>
    <cellStyle name="Vírgula 2 3 2 3 4 5" xfId="17596" xr:uid="{4B849D98-A598-464A-9D05-F5A11BA95A6D}"/>
    <cellStyle name="Vírgula 2 3 2 3 5" xfId="1641" xr:uid="{780FD11E-6D60-4252-BF93-219830F0894D}"/>
    <cellStyle name="Vírgula 2 3 2 3 5 2" xfId="6279" xr:uid="{7CC1BB90-5FAF-4B31-9805-9EA553C21C1A}"/>
    <cellStyle name="Vírgula 2 3 2 3 5 2 2" xfId="13901" xr:uid="{3319348D-452A-490F-B232-EA400F3A4483}"/>
    <cellStyle name="Vírgula 2 3 2 3 5 2 2 2" xfId="29206" xr:uid="{C7BB288C-B403-4541-9526-C5EE3DBC2688}"/>
    <cellStyle name="Vírgula 2 3 2 3 5 2 3" xfId="21584" xr:uid="{BC573A81-8A71-4E06-ABEE-D208EE93A484}"/>
    <cellStyle name="Vírgula 2 3 2 3 5 3" xfId="9273" xr:uid="{0FD57578-763A-4E80-8EF2-4EAF6C3194CC}"/>
    <cellStyle name="Vírgula 2 3 2 3 5 3 2" xfId="24578" xr:uid="{DCC86CD3-03B5-4F97-B859-71A6A16EF474}"/>
    <cellStyle name="Vírgula 2 3 2 3 5 4" xfId="16956" xr:uid="{A24DAE5C-F135-4A10-82EE-A4C93999C19A}"/>
    <cellStyle name="Vírgula 2 3 2 3 6" xfId="2601" xr:uid="{88AA6DC6-E68A-4AF6-8831-83ACEE4A2A20}"/>
    <cellStyle name="Vírgula 2 3 2 3 6 2" xfId="10233" xr:uid="{AD18EDFC-F2B9-485F-8993-C32A8CBB5B41}"/>
    <cellStyle name="Vírgula 2 3 2 3 6 2 2" xfId="25538" xr:uid="{1C47C1DD-436E-429F-B777-92CAB07C5A2E}"/>
    <cellStyle name="Vírgula 2 3 2 3 6 3" xfId="17916" xr:uid="{388D164E-D33B-4C4D-8F72-A970C43497AE}"/>
    <cellStyle name="Vírgula 2 3 2 3 7" xfId="3569" xr:uid="{D2502C5D-3F0F-4717-B5C8-4767A714F73E}"/>
    <cellStyle name="Vírgula 2 3 2 3 7 2" xfId="11201" xr:uid="{8B502FBA-6E97-4726-A1E4-EEBA8419340F}"/>
    <cellStyle name="Vírgula 2 3 2 3 7 2 2" xfId="26506" xr:uid="{A1820F27-42BF-4556-82DF-8B12F8ED5190}"/>
    <cellStyle name="Vírgula 2 3 2 3 7 3" xfId="18884" xr:uid="{425E793E-E0BA-441B-8660-AD2A733780B4}"/>
    <cellStyle name="Vírgula 2 3 2 3 8" xfId="993" xr:uid="{2C8BCC3B-56E6-46A4-B26D-4939A88A0593}"/>
    <cellStyle name="Vírgula 2 3 2 3 8 2" xfId="8625" xr:uid="{23FE32D7-AEC0-47EC-A429-ABC58BD78C15}"/>
    <cellStyle name="Vírgula 2 3 2 3 8 2 2" xfId="23930" xr:uid="{02E35ECE-B9B0-4B2D-918C-A5A8C533A207}"/>
    <cellStyle name="Vírgula 2 3 2 3 8 3" xfId="16308" xr:uid="{303DEF3D-7BEF-414B-89B0-C74D5632E84A}"/>
    <cellStyle name="Vírgula 2 3 2 3 9" xfId="7976" xr:uid="{E3AF7F46-6DEA-4B10-8C7C-336C61D6BB01}"/>
    <cellStyle name="Vírgula 2 3 2 3 9 2" xfId="23281" xr:uid="{EA0840FA-ABDB-41F2-8C17-7DC0208C2723}"/>
    <cellStyle name="Vírgula 2 3 2 4" xfId="304" xr:uid="{E799438C-6018-4F53-9789-ADC8544A7725}"/>
    <cellStyle name="Vírgula 2 3 2 4 2" xfId="628" xr:uid="{4A93C9B5-2BE8-42C0-A1BC-1F5A4B19656A}"/>
    <cellStyle name="Vírgula 2 3 2 4 2 2" xfId="1921" xr:uid="{E59F809F-D16A-4501-B718-E9F134A174FD}"/>
    <cellStyle name="Vírgula 2 3 2 4 2 2 2" xfId="5138" xr:uid="{D57A19EB-1CED-41AE-8AC7-B953210BAD27}"/>
    <cellStyle name="Vírgula 2 3 2 4 2 2 2 2" xfId="7442" xr:uid="{757995CC-3DC1-4694-970E-449C31A67F6B}"/>
    <cellStyle name="Vírgula 2 3 2 4 2 2 2 2 2" xfId="15064" xr:uid="{CC263A3B-D631-43C1-B3CF-05EFD48157B1}"/>
    <cellStyle name="Vírgula 2 3 2 4 2 2 2 2 2 2" xfId="30369" xr:uid="{62768162-61F0-43E5-8DE5-41820EE1AD0E}"/>
    <cellStyle name="Vírgula 2 3 2 4 2 2 2 2 3" xfId="22747" xr:uid="{1FF2CF2B-E617-45A7-BB66-36C838B4333C}"/>
    <cellStyle name="Vírgula 2 3 2 4 2 2 2 3" xfId="6070" xr:uid="{0B406998-0EAC-4EF4-A436-843B16F53CC0}"/>
    <cellStyle name="Vírgula 2 3 2 4 2 2 2 3 2" xfId="13692" xr:uid="{B25A7520-6A37-4442-BABF-AFED98498C7F}"/>
    <cellStyle name="Vírgula 2 3 2 4 2 2 2 3 2 2" xfId="28997" xr:uid="{0F1BBF73-4DCD-4F9D-A36C-BA625905A7DA}"/>
    <cellStyle name="Vírgula 2 3 2 4 2 2 2 3 3" xfId="21375" xr:uid="{589FDAC1-B5C5-4A4E-A7B7-D57BDA64ADA9}"/>
    <cellStyle name="Vírgula 2 3 2 4 2 2 2 4" xfId="12760" xr:uid="{31ADCDA5-C2F0-49B3-8410-23B6BD31144F}"/>
    <cellStyle name="Vírgula 2 3 2 4 2 2 2 4 2" xfId="28065" xr:uid="{B332B1A8-7AF1-4C7E-A893-C22CEADFB4E1}"/>
    <cellStyle name="Vírgula 2 3 2 4 2 2 2 5" xfId="20443" xr:uid="{3720CEDD-B9B5-4101-93E4-527E55FF3F85}"/>
    <cellStyle name="Vírgula 2 3 2 4 2 2 3" xfId="4841" xr:uid="{7FFE563F-ADC1-42A8-BF0D-71FF3B11C74D}"/>
    <cellStyle name="Vírgula 2 3 2 4 2 2 3 2" xfId="6838" xr:uid="{9C49E599-C299-4DEC-80AC-C010717E6520}"/>
    <cellStyle name="Vírgula 2 3 2 4 2 2 3 2 2" xfId="14460" xr:uid="{69BE8277-FD47-44BD-AEA1-47A7D472DD08}"/>
    <cellStyle name="Vírgula 2 3 2 4 2 2 3 2 2 2" xfId="29765" xr:uid="{3A43C831-E367-4690-87D4-B6D8BDF32E73}"/>
    <cellStyle name="Vírgula 2 3 2 4 2 2 3 2 3" xfId="22143" xr:uid="{56E7C30C-B144-4D7D-80BA-C845BFE87DF2}"/>
    <cellStyle name="Vírgula 2 3 2 4 2 2 3 3" xfId="12463" xr:uid="{ECF2BFD0-FC4B-4468-9D1F-47D2AF0D8C9B}"/>
    <cellStyle name="Vírgula 2 3 2 4 2 2 3 3 2" xfId="27768" xr:uid="{2E3F8961-5406-4579-9B03-4CAF0290023B}"/>
    <cellStyle name="Vírgula 2 3 2 4 2 2 3 4" xfId="20146" xr:uid="{A03D74EB-35A1-4F1E-804D-71E54DF6DDA7}"/>
    <cellStyle name="Vírgula 2 3 2 4 2 2 4" xfId="5509" xr:uid="{0C050BEC-D545-4119-873A-3F86B06448F7}"/>
    <cellStyle name="Vírgula 2 3 2 4 2 2 4 2" xfId="13131" xr:uid="{5390FFE3-AA32-4630-9F0E-DFF625454A1B}"/>
    <cellStyle name="Vírgula 2 3 2 4 2 2 4 2 2" xfId="28436" xr:uid="{F447BC9C-BC24-462E-B2C3-2694A37A2E56}"/>
    <cellStyle name="Vírgula 2 3 2 4 2 2 4 3" xfId="20814" xr:uid="{644350D1-5264-4835-821A-48620C3E4228}"/>
    <cellStyle name="Vírgula 2 3 2 4 2 2 5" xfId="9553" xr:uid="{6F96B801-6168-483B-A6D0-2D5A42194C2E}"/>
    <cellStyle name="Vírgula 2 3 2 4 2 2 5 2" xfId="24858" xr:uid="{27A3A461-8173-4CF5-AB6E-BCE4F155ED98}"/>
    <cellStyle name="Vírgula 2 3 2 4 2 2 6" xfId="17236" xr:uid="{803C3E90-926C-4BD3-B3DF-711387E46E3D}"/>
    <cellStyle name="Vírgula 2 3 2 4 2 3" xfId="2885" xr:uid="{DB1E5C95-D806-442D-B15E-1DFC8545344D}"/>
    <cellStyle name="Vírgula 2 3 2 4 2 3 2" xfId="7116" xr:uid="{AFE535FC-F488-4381-8E8C-80E9E76ECACB}"/>
    <cellStyle name="Vírgula 2 3 2 4 2 3 2 2" xfId="14738" xr:uid="{7352A237-409A-4C0E-ADD3-54EADB430FE3}"/>
    <cellStyle name="Vírgula 2 3 2 4 2 3 2 2 2" xfId="30043" xr:uid="{0974E48A-CA60-46D1-8AB3-FC9C084A7BC3}"/>
    <cellStyle name="Vírgula 2 3 2 4 2 3 2 3" xfId="22421" xr:uid="{FA23FCF1-1642-413D-8622-C37E676ADCD8}"/>
    <cellStyle name="Vírgula 2 3 2 4 2 3 3" xfId="5744" xr:uid="{09DA6A1B-137A-4CC9-BE83-EBE5EB01CEE2}"/>
    <cellStyle name="Vírgula 2 3 2 4 2 3 3 2" xfId="13366" xr:uid="{6C2A0A6C-0D71-4173-AAB4-87B521E224EA}"/>
    <cellStyle name="Vírgula 2 3 2 4 2 3 3 2 2" xfId="28671" xr:uid="{FC67B4F0-65C1-493E-B38C-4C922340D8DB}"/>
    <cellStyle name="Vírgula 2 3 2 4 2 3 3 3" xfId="21049" xr:uid="{51D451CD-75AA-4F82-9D6E-C94439E7CD58}"/>
    <cellStyle name="Vírgula 2 3 2 4 2 3 4" xfId="10517" xr:uid="{D10629FB-AF3F-41B4-98DA-EC20071ECC67}"/>
    <cellStyle name="Vírgula 2 3 2 4 2 3 4 2" xfId="25822" xr:uid="{16D36B15-A043-4D4E-85AE-E578975AF779}"/>
    <cellStyle name="Vírgula 2 3 2 4 2 3 5" xfId="18200" xr:uid="{343D5EB3-3DC0-410E-8312-8DB21D823EFC}"/>
    <cellStyle name="Vírgula 2 3 2 4 2 4" xfId="3853" xr:uid="{0BC8E902-28B9-40E1-9273-8765D0BC495D}"/>
    <cellStyle name="Vírgula 2 3 2 4 2 4 2" xfId="6468" xr:uid="{038ABD01-4912-4D3A-8EAA-88E435AE606B}"/>
    <cellStyle name="Vírgula 2 3 2 4 2 4 2 2" xfId="14090" xr:uid="{01FA294C-A60E-4B34-AC70-DC4A012F1BC4}"/>
    <cellStyle name="Vírgula 2 3 2 4 2 4 2 2 2" xfId="29395" xr:uid="{EA88F13C-43DF-4DB7-A905-88BC32FDC519}"/>
    <cellStyle name="Vírgula 2 3 2 4 2 4 2 3" xfId="21773" xr:uid="{4EB1667F-1DD0-4741-AB04-A18958AB77EC}"/>
    <cellStyle name="Vírgula 2 3 2 4 2 4 3" xfId="11485" xr:uid="{802DF394-CD7A-4839-AB21-556713BB8E49}"/>
    <cellStyle name="Vírgula 2 3 2 4 2 4 3 2" xfId="26790" xr:uid="{47497587-B4FE-4074-9715-DD74C64C3638}"/>
    <cellStyle name="Vírgula 2 3 2 4 2 4 4" xfId="19168" xr:uid="{8A15C6A2-C7D8-4B26-A892-485314D7A3EA}"/>
    <cellStyle name="Vírgula 2 3 2 4 2 5" xfId="1277" xr:uid="{3ED511AA-0E4E-45F0-8A79-DDD2F94316B2}"/>
    <cellStyle name="Vírgula 2 3 2 4 2 5 2" xfId="8909" xr:uid="{8FA1A0D9-7C3D-44E3-AC23-B79B12114F91}"/>
    <cellStyle name="Vírgula 2 3 2 4 2 5 2 2" xfId="24214" xr:uid="{A60797EF-21A9-4FBD-9043-593C7BD655CC}"/>
    <cellStyle name="Vírgula 2 3 2 4 2 5 3" xfId="16592" xr:uid="{ADCDCB45-8D33-4779-BD52-458CF42678AB}"/>
    <cellStyle name="Vírgula 2 3 2 4 2 6" xfId="8260" xr:uid="{B9A0A3E2-11F4-4059-B385-52C2066EEACF}"/>
    <cellStyle name="Vírgula 2 3 2 4 2 6 2" xfId="23565" xr:uid="{ADC2C098-9280-4CFD-BD11-180C996291A8}"/>
    <cellStyle name="Vírgula 2 3 2 4 2 7" xfId="15943" xr:uid="{6934C557-52E0-4101-90E0-70D049BC4EFF}"/>
    <cellStyle name="Vírgula 2 3 2 4 3" xfId="2241" xr:uid="{B6296162-839D-46AF-9F34-718135266981}"/>
    <cellStyle name="Vírgula 2 3 2 4 3 2" xfId="3209" xr:uid="{70BE75F1-ACA3-48C5-8780-2BCFD1D308EE}"/>
    <cellStyle name="Vírgula 2 3 2 4 3 2 2" xfId="7279" xr:uid="{9792D6EC-F4E8-4905-91E0-28F4E04F7317}"/>
    <cellStyle name="Vírgula 2 3 2 4 3 2 2 2" xfId="14901" xr:uid="{1BA49543-CB29-4EF6-ABE3-C9D1B6A460EF}"/>
    <cellStyle name="Vírgula 2 3 2 4 3 2 2 2 2" xfId="30206" xr:uid="{83B85CD4-58B3-4E15-B808-3388F9B37DC3}"/>
    <cellStyle name="Vírgula 2 3 2 4 3 2 2 3" xfId="22584" xr:uid="{3A5F4276-FCAC-4D3D-B597-97CE6A860957}"/>
    <cellStyle name="Vírgula 2 3 2 4 3 2 3" xfId="5907" xr:uid="{73D0BCDF-A1AF-46F6-AB73-F95F1BFCA69F}"/>
    <cellStyle name="Vírgula 2 3 2 4 3 2 3 2" xfId="13529" xr:uid="{9F71AD2D-CC8F-42D8-99B3-A557A2B8A405}"/>
    <cellStyle name="Vírgula 2 3 2 4 3 2 3 2 2" xfId="28834" xr:uid="{BFEF3E44-9F46-4098-95E1-0E00BBD5311D}"/>
    <cellStyle name="Vírgula 2 3 2 4 3 2 3 3" xfId="21212" xr:uid="{F6C5DC27-6DF6-497E-89B9-CE4E85F3064B}"/>
    <cellStyle name="Vírgula 2 3 2 4 3 2 4" xfId="10841" xr:uid="{4868D327-1B4D-44F9-8DB5-B0202B6897B6}"/>
    <cellStyle name="Vírgula 2 3 2 4 3 2 4 2" xfId="26146" xr:uid="{D3F1B250-32B0-4FE2-87B9-D0AB26986041}"/>
    <cellStyle name="Vírgula 2 3 2 4 3 2 5" xfId="18524" xr:uid="{AD6B02DD-FB32-437A-8CFB-A69CBBA9F9B3}"/>
    <cellStyle name="Vírgula 2 3 2 4 3 3" xfId="4177" xr:uid="{50769D15-6894-453B-9E52-DD8976447850}"/>
    <cellStyle name="Vírgula 2 3 2 4 3 3 2" xfId="6675" xr:uid="{7257FECC-696A-4CEB-93BE-A8B8231DEEEC}"/>
    <cellStyle name="Vírgula 2 3 2 4 3 3 2 2" xfId="14297" xr:uid="{E68FDB28-B7FB-40D0-9E06-325DAE8C5337}"/>
    <cellStyle name="Vírgula 2 3 2 4 3 3 2 2 2" xfId="29602" xr:uid="{8B4A6497-0A22-4CCA-B990-0944C41F33CF}"/>
    <cellStyle name="Vírgula 2 3 2 4 3 3 2 3" xfId="21980" xr:uid="{519ACB24-10F6-4FA2-A5DE-8F2B7AABA274}"/>
    <cellStyle name="Vírgula 2 3 2 4 3 3 3" xfId="11809" xr:uid="{6612D380-FA52-4AF8-88E5-BA8B3E38F3F7}"/>
    <cellStyle name="Vírgula 2 3 2 4 3 3 3 2" xfId="27114" xr:uid="{35ADEC44-6B1A-4A5B-ABD6-A1B01FEBF270}"/>
    <cellStyle name="Vírgula 2 3 2 4 3 3 4" xfId="19492" xr:uid="{C33A593C-70F8-4881-A330-665CC3F07D11}"/>
    <cellStyle name="Vírgula 2 3 2 4 3 4" xfId="5416" xr:uid="{9D740E4A-B9DB-4170-B349-C51888266397}"/>
    <cellStyle name="Vírgula 2 3 2 4 3 4 2" xfId="13038" xr:uid="{D70538EA-A8FD-45A0-916B-3E9ED23B4217}"/>
    <cellStyle name="Vírgula 2 3 2 4 3 4 2 2" xfId="28343" xr:uid="{D4C202C9-D51A-4160-9EB1-A500529372E9}"/>
    <cellStyle name="Vírgula 2 3 2 4 3 4 3" xfId="20721" xr:uid="{4EB7A464-2404-4D8A-B80B-B0EE5C2DBFC7}"/>
    <cellStyle name="Vírgula 2 3 2 4 3 5" xfId="9873" xr:uid="{1814C5EB-8BFA-4DE1-9391-19F14CC4E96F}"/>
    <cellStyle name="Vírgula 2 3 2 4 3 5 2" xfId="25178" xr:uid="{CAEC027A-B11C-4CE4-A146-84E7FC67A090}"/>
    <cellStyle name="Vírgula 2 3 2 4 3 6" xfId="17556" xr:uid="{8DB6E845-DAEF-4A8D-AD2C-BDD285844311}"/>
    <cellStyle name="Vírgula 2 3 2 4 4" xfId="1601" xr:uid="{CB421867-3975-4665-B3FB-639F1D681AFB}"/>
    <cellStyle name="Vírgula 2 3 2 4 4 2" xfId="7022" xr:uid="{43F32CF3-6C96-4FAA-AE0A-838F8988542E}"/>
    <cellStyle name="Vírgula 2 3 2 4 4 2 2" xfId="14644" xr:uid="{A5A7A43F-781D-48B7-B7DC-5165DEA68728}"/>
    <cellStyle name="Vírgula 2 3 2 4 4 2 2 2" xfId="29949" xr:uid="{94E72C63-36DE-470A-9394-3F96774F582D}"/>
    <cellStyle name="Vírgula 2 3 2 4 4 2 3" xfId="22327" xr:uid="{DE8F2088-0B8F-4011-9BDB-86A7B3B78F73}"/>
    <cellStyle name="Vírgula 2 3 2 4 4 3" xfId="5650" xr:uid="{A3703185-A47A-472C-96E2-A5E3A76D6E99}"/>
    <cellStyle name="Vírgula 2 3 2 4 4 3 2" xfId="13272" xr:uid="{A6D428BF-226B-4EA6-9933-77A8DF9F2166}"/>
    <cellStyle name="Vírgula 2 3 2 4 4 3 2 2" xfId="28577" xr:uid="{761693A2-D1FE-45A7-9988-2B8E5BA2EF67}"/>
    <cellStyle name="Vírgula 2 3 2 4 4 3 3" xfId="20955" xr:uid="{66C40EF8-B6FC-43BC-BA94-A6846D7F02C5}"/>
    <cellStyle name="Vírgula 2 3 2 4 4 4" xfId="9233" xr:uid="{7617CDE4-7380-4DDA-A041-EBAEDA4A09F4}"/>
    <cellStyle name="Vírgula 2 3 2 4 4 4 2" xfId="24538" xr:uid="{9A13D514-70A3-4B90-8F25-9C044CCCB3A8}"/>
    <cellStyle name="Vírgula 2 3 2 4 4 5" xfId="16916" xr:uid="{38048B03-6092-48E5-AECC-F29A2559A2FB}"/>
    <cellStyle name="Vírgula 2 3 2 4 5" xfId="2561" xr:uid="{DCFE4A00-F055-4A00-81D5-37094A97E02E}"/>
    <cellStyle name="Vírgula 2 3 2 4 5 2" xfId="6305" xr:uid="{7BD4CD64-7756-4316-85BC-8BA18F90ED4A}"/>
    <cellStyle name="Vírgula 2 3 2 4 5 2 2" xfId="13927" xr:uid="{E5228C3A-7CB8-49A5-9017-640A45164F31}"/>
    <cellStyle name="Vírgula 2 3 2 4 5 2 2 2" xfId="29232" xr:uid="{EB23239A-5A52-46C0-9F02-DA370BEE5333}"/>
    <cellStyle name="Vírgula 2 3 2 4 5 2 3" xfId="21610" xr:uid="{0250233D-3761-4211-BF33-4EB0F84DC8CF}"/>
    <cellStyle name="Vírgula 2 3 2 4 5 3" xfId="10193" xr:uid="{4B45F8B3-86DB-4C5A-99E3-433E2A6C2934}"/>
    <cellStyle name="Vírgula 2 3 2 4 5 3 2" xfId="25498" xr:uid="{1C0A8B0A-DD9E-4E89-B0F5-7C61EC63E10C}"/>
    <cellStyle name="Vírgula 2 3 2 4 5 4" xfId="17876" xr:uid="{F7C91398-A282-48EF-917C-EA1907B1C8ED}"/>
    <cellStyle name="Vírgula 2 3 2 4 6" xfId="3529" xr:uid="{152EC41E-76D1-4E4E-8A00-FB8A75FADFD4}"/>
    <cellStyle name="Vírgula 2 3 2 4 6 2" xfId="11161" xr:uid="{98D9C5EE-677D-4C7F-A003-A00D0C7EE8CB}"/>
    <cellStyle name="Vírgula 2 3 2 4 6 2 2" xfId="26466" xr:uid="{C04B88F5-0751-4305-B213-DD67233A8097}"/>
    <cellStyle name="Vírgula 2 3 2 4 6 3" xfId="18844" xr:uid="{231FEFB6-6CDD-4C73-9357-6CEB66E6F3D1}"/>
    <cellStyle name="Vírgula 2 3 2 4 7" xfId="953" xr:uid="{7C5298F7-3053-41B6-8127-427DFD1AC597}"/>
    <cellStyle name="Vírgula 2 3 2 4 7 2" xfId="8585" xr:uid="{95C5EEE9-B0B6-4724-B77D-9C9995DC682E}"/>
    <cellStyle name="Vírgula 2 3 2 4 7 2 2" xfId="23890" xr:uid="{1AAA478F-D7D8-4307-A947-B6CCE749B844}"/>
    <cellStyle name="Vírgula 2 3 2 4 7 3" xfId="16268" xr:uid="{857AB21E-B983-4D35-8ABF-F658CF073E89}"/>
    <cellStyle name="Vírgula 2 3 2 4 8" xfId="7936" xr:uid="{467E6880-1E0A-4C64-BA91-AE6ABE1A0EE3}"/>
    <cellStyle name="Vírgula 2 3 2 4 8 2" xfId="23241" xr:uid="{7EAF6703-ADE9-4FFF-A922-9D92971D2811}"/>
    <cellStyle name="Vírgula 2 3 2 4 9" xfId="15619" xr:uid="{9C1A9CF1-F0EF-4445-9FA5-42FA3744D59D}"/>
    <cellStyle name="Vírgula 2 3 2 5" xfId="384" xr:uid="{BD268341-D795-447C-8E39-D04DFC56E7E0}"/>
    <cellStyle name="Vírgula 2 3 2 5 2" xfId="708" xr:uid="{D0B431C0-A889-4FF3-82B3-BF3D4702E019}"/>
    <cellStyle name="Vírgula 2 3 2 5 2 2" xfId="2001" xr:uid="{21A67E66-9D69-47E0-8483-D9169C42239B}"/>
    <cellStyle name="Vírgula 2 3 2 5 2 2 2" xfId="5162" xr:uid="{6F6D7FC7-4212-4C32-80B1-52D1B7E3A9E8}"/>
    <cellStyle name="Vírgula 2 3 2 5 2 2 2 2" xfId="7469" xr:uid="{96050FE9-F6DD-4970-859F-9EE016911D1B}"/>
    <cellStyle name="Vírgula 2 3 2 5 2 2 2 2 2" xfId="15091" xr:uid="{7EC05870-D07B-4937-AF61-7EF4D158D67B}"/>
    <cellStyle name="Vírgula 2 3 2 5 2 2 2 2 2 2" xfId="30396" xr:uid="{24FAD6B9-6D25-4FFC-BEC3-F9212C95B350}"/>
    <cellStyle name="Vírgula 2 3 2 5 2 2 2 2 3" xfId="22774" xr:uid="{9C0C5C5A-368D-4199-8BAC-91FC2D77F379}"/>
    <cellStyle name="Vírgula 2 3 2 5 2 2 2 3" xfId="6097" xr:uid="{379CB8B6-C774-4E41-86C1-AC3CF226D073}"/>
    <cellStyle name="Vírgula 2 3 2 5 2 2 2 3 2" xfId="13719" xr:uid="{1AA95356-F494-45D6-91B1-9DB40D4A4E0C}"/>
    <cellStyle name="Vírgula 2 3 2 5 2 2 2 3 2 2" xfId="29024" xr:uid="{0E8D4AF9-9894-4185-81F4-18721C54922E}"/>
    <cellStyle name="Vírgula 2 3 2 5 2 2 2 3 3" xfId="21402" xr:uid="{E8755EB1-8A1F-4E16-9950-C919CAD440FF}"/>
    <cellStyle name="Vírgula 2 3 2 5 2 2 2 4" xfId="12784" xr:uid="{0C630928-D265-4574-9FEF-74BF25682F8E}"/>
    <cellStyle name="Vírgula 2 3 2 5 2 2 2 4 2" xfId="28089" xr:uid="{FC2FF84F-ACCF-42C7-926F-22155702FD77}"/>
    <cellStyle name="Vírgula 2 3 2 5 2 2 2 5" xfId="20467" xr:uid="{F6657E86-014E-42D3-8729-BDC9DAFFAFBC}"/>
    <cellStyle name="Vírgula 2 3 2 5 2 2 3" xfId="4865" xr:uid="{C2E02266-87CF-473D-8FB7-CEB7874E8BA8}"/>
    <cellStyle name="Vírgula 2 3 2 5 2 2 3 2" xfId="6865" xr:uid="{EE50A980-1670-4FBC-A6DB-18B2A86F404D}"/>
    <cellStyle name="Vírgula 2 3 2 5 2 2 3 2 2" xfId="14487" xr:uid="{2EFCC1B7-4750-46D1-A93A-5D48CBD51B41}"/>
    <cellStyle name="Vírgula 2 3 2 5 2 2 3 2 2 2" xfId="29792" xr:uid="{04C64BBF-87B3-4113-9A64-81DAD2932651}"/>
    <cellStyle name="Vírgula 2 3 2 5 2 2 3 2 3" xfId="22170" xr:uid="{B82AF1C8-12E6-4E59-8B76-77ECD21DA406}"/>
    <cellStyle name="Vírgula 2 3 2 5 2 2 3 3" xfId="12487" xr:uid="{BE848A72-2347-41C2-87A5-20678A56E444}"/>
    <cellStyle name="Vírgula 2 3 2 5 2 2 3 3 2" xfId="27792" xr:uid="{E0C62CA8-C2F0-43E1-8B6E-05067E7256BC}"/>
    <cellStyle name="Vírgula 2 3 2 5 2 2 3 4" xfId="20170" xr:uid="{7775CF4B-CF9F-4C41-A51B-7805728CDBD6}"/>
    <cellStyle name="Vírgula 2 3 2 5 2 2 4" xfId="5533" xr:uid="{98F738B6-67CA-4110-B33E-866E0D52924A}"/>
    <cellStyle name="Vírgula 2 3 2 5 2 2 4 2" xfId="13155" xr:uid="{068B60A5-CA73-42EA-9542-27CA528A719F}"/>
    <cellStyle name="Vírgula 2 3 2 5 2 2 4 2 2" xfId="28460" xr:uid="{8967D9BE-1584-47F7-A68E-34BDD25DDE54}"/>
    <cellStyle name="Vírgula 2 3 2 5 2 2 4 3" xfId="20838" xr:uid="{5B27BD56-69A7-40F5-B8EB-6C64A2C8954A}"/>
    <cellStyle name="Vírgula 2 3 2 5 2 2 5" xfId="9633" xr:uid="{3E5AC252-94F2-4A4F-BC93-D6573918B78A}"/>
    <cellStyle name="Vírgula 2 3 2 5 2 2 5 2" xfId="24938" xr:uid="{C6507EF7-C7B3-4E61-B3E2-0D0A2C8CCF9A}"/>
    <cellStyle name="Vírgula 2 3 2 5 2 2 6" xfId="17316" xr:uid="{6249884B-7A22-4ABF-8058-CE61A96391C2}"/>
    <cellStyle name="Vírgula 2 3 2 5 2 3" xfId="2965" xr:uid="{09B92F35-B883-4DA9-A82A-1C64C2E4894C}"/>
    <cellStyle name="Vírgula 2 3 2 5 2 3 2" xfId="7140" xr:uid="{351D73F9-40B8-425E-ABF4-D2D1366BCBA9}"/>
    <cellStyle name="Vírgula 2 3 2 5 2 3 2 2" xfId="14762" xr:uid="{FDD49594-A992-4BCA-95D8-CDF6C893B608}"/>
    <cellStyle name="Vírgula 2 3 2 5 2 3 2 2 2" xfId="30067" xr:uid="{B69150CA-1EA2-4550-8ECE-477B8666F0CE}"/>
    <cellStyle name="Vírgula 2 3 2 5 2 3 2 3" xfId="22445" xr:uid="{D299650E-F252-4652-901B-26F9D3BD4D8E}"/>
    <cellStyle name="Vírgula 2 3 2 5 2 3 3" xfId="5768" xr:uid="{88A73DB2-94CA-40E4-82FC-8CC42E9E40D2}"/>
    <cellStyle name="Vírgula 2 3 2 5 2 3 3 2" xfId="13390" xr:uid="{98D42662-52A3-4FD0-9E78-9D103FD6C2F7}"/>
    <cellStyle name="Vírgula 2 3 2 5 2 3 3 2 2" xfId="28695" xr:uid="{1BE56E6E-F0A4-48BD-8D01-979D20ECE6D3}"/>
    <cellStyle name="Vírgula 2 3 2 5 2 3 3 3" xfId="21073" xr:uid="{3D54C5F3-27B3-4BC9-BAA9-2B63C28965F3}"/>
    <cellStyle name="Vírgula 2 3 2 5 2 3 4" xfId="10597" xr:uid="{8E624F97-7E6D-4302-A39E-D6CB85E3BD81}"/>
    <cellStyle name="Vírgula 2 3 2 5 2 3 4 2" xfId="25902" xr:uid="{6BBD123C-2A80-4E1A-B9C2-A276DF486F2A}"/>
    <cellStyle name="Vírgula 2 3 2 5 2 3 5" xfId="18280" xr:uid="{A3ADD2C1-326D-42FF-805A-46AC0AE8FE40}"/>
    <cellStyle name="Vírgula 2 3 2 5 2 4" xfId="3933" xr:uid="{8C960F05-3C22-464B-8379-47B994783839}"/>
    <cellStyle name="Vírgula 2 3 2 5 2 4 2" xfId="6495" xr:uid="{CAFAD31A-6C21-44A7-B383-14B36F98B6B4}"/>
    <cellStyle name="Vírgula 2 3 2 5 2 4 2 2" xfId="14117" xr:uid="{3BBA8086-3C06-41F7-9BF4-DC02DFF8D881}"/>
    <cellStyle name="Vírgula 2 3 2 5 2 4 2 2 2" xfId="29422" xr:uid="{C1628D36-6BAF-4A3F-80B6-E64C9189C306}"/>
    <cellStyle name="Vírgula 2 3 2 5 2 4 2 3" xfId="21800" xr:uid="{CBBA0213-638B-4BF1-BDCC-F5D8C0AF5589}"/>
    <cellStyle name="Vírgula 2 3 2 5 2 4 3" xfId="11565" xr:uid="{E4B33F63-0662-44D6-A86E-8E530F9D1FF6}"/>
    <cellStyle name="Vírgula 2 3 2 5 2 4 3 2" xfId="26870" xr:uid="{6BD00A5C-56F8-48DD-88C6-BA2AEEC1CFF4}"/>
    <cellStyle name="Vírgula 2 3 2 5 2 4 4" xfId="19248" xr:uid="{BCBC4EA1-E8D9-4C90-BED9-D4BC432D723D}"/>
    <cellStyle name="Vírgula 2 3 2 5 2 5" xfId="1357" xr:uid="{052B5384-9E3D-470C-A7D5-92182654B226}"/>
    <cellStyle name="Vírgula 2 3 2 5 2 5 2" xfId="8989" xr:uid="{D7F29ABA-DEFC-468B-9DD7-8E89477CA08E}"/>
    <cellStyle name="Vírgula 2 3 2 5 2 5 2 2" xfId="24294" xr:uid="{137D0710-8B10-4C64-A68E-7C41EA17FEC6}"/>
    <cellStyle name="Vírgula 2 3 2 5 2 5 3" xfId="16672" xr:uid="{091EE9E4-79BF-489D-A73B-0509AB1D5291}"/>
    <cellStyle name="Vírgula 2 3 2 5 2 6" xfId="8340" xr:uid="{5633092C-D3A3-4113-823C-F64552F48611}"/>
    <cellStyle name="Vírgula 2 3 2 5 2 6 2" xfId="23645" xr:uid="{EC25A195-564B-4545-802A-7E8FBB59816E}"/>
    <cellStyle name="Vírgula 2 3 2 5 2 7" xfId="16023" xr:uid="{3BE2DAF7-C67C-4269-8548-B9677036DAB5}"/>
    <cellStyle name="Vírgula 2 3 2 5 3" xfId="2321" xr:uid="{82B1162F-5A6B-4FEB-B6F7-FFFEC4AF1FA7}"/>
    <cellStyle name="Vírgula 2 3 2 5 3 2" xfId="3289" xr:uid="{A7F77729-AABF-4DF3-A5C6-074D753F3638}"/>
    <cellStyle name="Vírgula 2 3 2 5 3 2 2" xfId="7306" xr:uid="{070FFB40-A9F2-4605-93AF-0569E7F3B168}"/>
    <cellStyle name="Vírgula 2 3 2 5 3 2 2 2" xfId="14928" xr:uid="{E4DDF2F3-8828-4C06-8861-F8BDD2CA5412}"/>
    <cellStyle name="Vírgula 2 3 2 5 3 2 2 2 2" xfId="30233" xr:uid="{C5F52D57-8B0D-4FF9-B457-997FD884A865}"/>
    <cellStyle name="Vírgula 2 3 2 5 3 2 2 3" xfId="22611" xr:uid="{299F250F-6033-42A0-A60F-05615A9F4985}"/>
    <cellStyle name="Vírgula 2 3 2 5 3 2 3" xfId="5934" xr:uid="{4806C229-FA83-4082-8999-34F4A8C1DD69}"/>
    <cellStyle name="Vírgula 2 3 2 5 3 2 3 2" xfId="13556" xr:uid="{CE3912AF-884C-429D-BDEF-905287C6813F}"/>
    <cellStyle name="Vírgula 2 3 2 5 3 2 3 2 2" xfId="28861" xr:uid="{8B644BAA-4A7B-4DE5-A15F-D0F866A29753}"/>
    <cellStyle name="Vírgula 2 3 2 5 3 2 3 3" xfId="21239" xr:uid="{74EFD8B0-3634-49EC-AA50-7C98C9F48D19}"/>
    <cellStyle name="Vírgula 2 3 2 5 3 2 4" xfId="10921" xr:uid="{6239633C-4A8E-4026-A07D-616D24F45056}"/>
    <cellStyle name="Vírgula 2 3 2 5 3 2 4 2" xfId="26226" xr:uid="{C3893A46-C56C-4F76-A55E-4B5FB5D68515}"/>
    <cellStyle name="Vírgula 2 3 2 5 3 2 5" xfId="18604" xr:uid="{26972BF1-1168-4B57-ADE2-51F3819A9F28}"/>
    <cellStyle name="Vírgula 2 3 2 5 3 3" xfId="4257" xr:uid="{FBB1A785-34E5-4F35-8DCC-7D61BFD6BD5B}"/>
    <cellStyle name="Vírgula 2 3 2 5 3 3 2" xfId="6702" xr:uid="{9827F180-5D7F-41FD-8F70-A0AE5CF8A1FD}"/>
    <cellStyle name="Vírgula 2 3 2 5 3 3 2 2" xfId="14324" xr:uid="{79C234A1-FF1F-427B-ACE2-73CC486AD9B4}"/>
    <cellStyle name="Vírgula 2 3 2 5 3 3 2 2 2" xfId="29629" xr:uid="{08B4FFD6-09CF-4D8A-BF26-8D1BD972BE3E}"/>
    <cellStyle name="Vírgula 2 3 2 5 3 3 2 3" xfId="22007" xr:uid="{1AEAE948-A909-423E-88B7-3604E8BE6D9B}"/>
    <cellStyle name="Vírgula 2 3 2 5 3 3 3" xfId="11889" xr:uid="{5371D80A-CA2A-4FE8-8179-C34BAC077843}"/>
    <cellStyle name="Vírgula 2 3 2 5 3 3 3 2" xfId="27194" xr:uid="{1BC0AC87-74BB-4C6A-8A67-7D29CC3CEEA4}"/>
    <cellStyle name="Vírgula 2 3 2 5 3 3 4" xfId="19572" xr:uid="{1D6691CB-A7BA-4ED0-B040-4BFB6E120577}"/>
    <cellStyle name="Vírgula 2 3 2 5 3 4" xfId="5440" xr:uid="{19AC4383-42E5-451B-A6B4-44158B92E5E1}"/>
    <cellStyle name="Vírgula 2 3 2 5 3 4 2" xfId="13062" xr:uid="{4521004B-AC39-47BF-9969-E0B0E1BDA8A8}"/>
    <cellStyle name="Vírgula 2 3 2 5 3 4 2 2" xfId="28367" xr:uid="{049FCA7D-1362-4C8D-A696-F1499F60CACD}"/>
    <cellStyle name="Vírgula 2 3 2 5 3 4 3" xfId="20745" xr:uid="{D77E47CA-8D3E-4CF0-B11E-CD1C0BFBE7CE}"/>
    <cellStyle name="Vírgula 2 3 2 5 3 5" xfId="9953" xr:uid="{8B9FCC52-548D-4922-B773-A32051B93118}"/>
    <cellStyle name="Vírgula 2 3 2 5 3 5 2" xfId="25258" xr:uid="{C8AA24FD-3A0C-4DF7-96B6-141B7390973D}"/>
    <cellStyle name="Vírgula 2 3 2 5 3 6" xfId="17636" xr:uid="{5E10EDB9-4A91-48AC-B5B1-7FBCC6470933}"/>
    <cellStyle name="Vírgula 2 3 2 5 4" xfId="1681" xr:uid="{560431C1-A280-4D69-87D5-D6F964803D55}"/>
    <cellStyle name="Vírgula 2 3 2 5 4 2" xfId="7046" xr:uid="{B339FCC7-A2E0-426D-AE7D-A2D07117A7AA}"/>
    <cellStyle name="Vírgula 2 3 2 5 4 2 2" xfId="14668" xr:uid="{D2FBDE1A-8D7C-4BB3-87FF-B51A3ABF8F66}"/>
    <cellStyle name="Vírgula 2 3 2 5 4 2 2 2" xfId="29973" xr:uid="{46859BCF-E4AE-47BF-9ADE-F3A8CA587C85}"/>
    <cellStyle name="Vírgula 2 3 2 5 4 2 3" xfId="22351" xr:uid="{CCEAEB12-4E2A-4C15-9681-D40134001DFB}"/>
    <cellStyle name="Vírgula 2 3 2 5 4 3" xfId="5674" xr:uid="{91EAE1EE-48C4-46B6-91AF-7E697A42A939}"/>
    <cellStyle name="Vírgula 2 3 2 5 4 3 2" xfId="13296" xr:uid="{B43837A8-3853-421E-8684-AEC4E10965AB}"/>
    <cellStyle name="Vírgula 2 3 2 5 4 3 2 2" xfId="28601" xr:uid="{79043419-21F0-4E79-B20F-EE40C9113551}"/>
    <cellStyle name="Vírgula 2 3 2 5 4 3 3" xfId="20979" xr:uid="{86204D42-3C47-4803-8059-89E74BB0CF8E}"/>
    <cellStyle name="Vírgula 2 3 2 5 4 4" xfId="9313" xr:uid="{1414D08A-DC5B-40EF-A07F-3BA9DE891D96}"/>
    <cellStyle name="Vírgula 2 3 2 5 4 4 2" xfId="24618" xr:uid="{FD561161-2F55-4B40-8F2A-607FD7954C2A}"/>
    <cellStyle name="Vírgula 2 3 2 5 4 5" xfId="16996" xr:uid="{4309602F-76B7-4A35-AB3F-80B4D010B8DF}"/>
    <cellStyle name="Vírgula 2 3 2 5 5" xfId="2641" xr:uid="{624613DA-6EC5-48B1-BD11-C027C279E924}"/>
    <cellStyle name="Vírgula 2 3 2 5 5 2" xfId="6332" xr:uid="{26AE1BC2-66F3-46BB-9459-9FF81E380513}"/>
    <cellStyle name="Vírgula 2 3 2 5 5 2 2" xfId="13954" xr:uid="{FF06A37D-03F9-480C-A6E7-DFE43BDBC369}"/>
    <cellStyle name="Vírgula 2 3 2 5 5 2 2 2" xfId="29259" xr:uid="{E66203EC-40AE-4D29-BFFE-1C402892D8F2}"/>
    <cellStyle name="Vírgula 2 3 2 5 5 2 3" xfId="21637" xr:uid="{B2503982-00E2-4504-A8C8-0644AC0FCAEC}"/>
    <cellStyle name="Vírgula 2 3 2 5 5 3" xfId="10273" xr:uid="{51A5A5A8-D5F3-402D-B823-2A4A99CD26D8}"/>
    <cellStyle name="Vírgula 2 3 2 5 5 3 2" xfId="25578" xr:uid="{244626D5-5EC4-4045-853A-B97228B0054B}"/>
    <cellStyle name="Vírgula 2 3 2 5 5 4" xfId="17956" xr:uid="{463492FB-2BD8-48A3-87CD-9D99A0DC5D21}"/>
    <cellStyle name="Vírgula 2 3 2 5 6" xfId="3609" xr:uid="{F609C26A-DFF3-4B11-B242-D84049FF1F4B}"/>
    <cellStyle name="Vírgula 2 3 2 5 6 2" xfId="11241" xr:uid="{AAB08EE7-7CB4-40C1-ACD9-C35EDAE307E9}"/>
    <cellStyle name="Vírgula 2 3 2 5 6 2 2" xfId="26546" xr:uid="{A56F6D2C-9E53-48B3-A179-8771F1163A00}"/>
    <cellStyle name="Vírgula 2 3 2 5 6 3" xfId="18924" xr:uid="{316ED8EE-6621-409F-A4E6-A2960DC7E238}"/>
    <cellStyle name="Vírgula 2 3 2 5 7" xfId="1033" xr:uid="{22C90104-1223-444B-B04C-3E01D42940C1}"/>
    <cellStyle name="Vírgula 2 3 2 5 7 2" xfId="8665" xr:uid="{1A6A0D55-4124-4301-8394-16E43173D4F0}"/>
    <cellStyle name="Vírgula 2 3 2 5 7 2 2" xfId="23970" xr:uid="{3C06F32C-8C09-42EA-9820-F543CD9FC242}"/>
    <cellStyle name="Vírgula 2 3 2 5 7 3" xfId="16348" xr:uid="{36B69B3A-737C-4EED-9F2C-01BBB634B2B2}"/>
    <cellStyle name="Vírgula 2 3 2 5 8" xfId="8016" xr:uid="{9FA4C78A-6F52-4AE3-8052-04AAEF43872A}"/>
    <cellStyle name="Vírgula 2 3 2 5 8 2" xfId="23321" xr:uid="{02053669-A8DD-4918-BA36-2ED6C1BB588D}"/>
    <cellStyle name="Vírgula 2 3 2 5 9" xfId="15699" xr:uid="{DC55B8D2-B936-4886-90B8-7701F9E874E9}"/>
    <cellStyle name="Vírgula 2 3 2 6" xfId="264" xr:uid="{DBD0BF2F-20E4-4022-92AE-1C9744CD9B81}"/>
    <cellStyle name="Vírgula 2 3 2 6 2" xfId="588" xr:uid="{AD01E6A6-DBFC-48A6-A9B0-28F24BE947B2}"/>
    <cellStyle name="Vírgula 2 3 2 6 2 2" xfId="1881" xr:uid="{C3D8E1B1-5D0B-4B00-8402-7BF4BCF6DBE3}"/>
    <cellStyle name="Vírgula 2 3 2 6 2 2 2" xfId="7360" xr:uid="{213A2382-B46D-42BD-9365-AD4C3014D79D}"/>
    <cellStyle name="Vírgula 2 3 2 6 2 2 2 2" xfId="14982" xr:uid="{57FC4BF6-7662-4FE0-93A8-289E62BC1EA2}"/>
    <cellStyle name="Vírgula 2 3 2 6 2 2 2 2 2" xfId="30287" xr:uid="{A0739F03-2C45-4D70-919F-6873C6107443}"/>
    <cellStyle name="Vírgula 2 3 2 6 2 2 2 3" xfId="22665" xr:uid="{F6ECCA40-FCD3-4327-AAE7-940A661143F4}"/>
    <cellStyle name="Vírgula 2 3 2 6 2 2 3" xfId="5988" xr:uid="{F4073B0B-46A1-4627-B5C9-EDC34A9E32E5}"/>
    <cellStyle name="Vírgula 2 3 2 6 2 2 3 2" xfId="13610" xr:uid="{122D130D-C4B3-4843-AF47-D78EC9F673EE}"/>
    <cellStyle name="Vírgula 2 3 2 6 2 2 3 2 2" xfId="28915" xr:uid="{1FF45DDE-A5CB-40B0-8458-71B9C1C48EC5}"/>
    <cellStyle name="Vírgula 2 3 2 6 2 2 3 3" xfId="21293" xr:uid="{4F06D8C2-8344-4573-8925-C33BD648F64D}"/>
    <cellStyle name="Vírgula 2 3 2 6 2 2 4" xfId="9513" xr:uid="{7B7ED6AF-FD77-47FC-AFEA-1205270EAB03}"/>
    <cellStyle name="Vírgula 2 3 2 6 2 2 4 2" xfId="24818" xr:uid="{9F9774D7-4DF8-4E69-B10B-9904234AE45D}"/>
    <cellStyle name="Vírgula 2 3 2 6 2 2 5" xfId="17196" xr:uid="{AB26506F-B006-4F37-B483-7181BAD7B040}"/>
    <cellStyle name="Vírgula 2 3 2 6 2 3" xfId="2845" xr:uid="{C2A63BB3-CAF7-4E51-A54E-8BBDAC0C0F24}"/>
    <cellStyle name="Vírgula 2 3 2 6 2 3 2" xfId="6756" xr:uid="{1F8808CF-687B-4C26-9150-E733B49D74D1}"/>
    <cellStyle name="Vírgula 2 3 2 6 2 3 2 2" xfId="14378" xr:uid="{EB75D3A9-FCE0-4196-8822-5EC8C457682E}"/>
    <cellStyle name="Vírgula 2 3 2 6 2 3 2 2 2" xfId="29683" xr:uid="{838F5B58-0606-410C-8295-6C12C87DADC9}"/>
    <cellStyle name="Vírgula 2 3 2 6 2 3 2 3" xfId="22061" xr:uid="{D3E99C3D-3B4F-4208-8A29-A24F488322EE}"/>
    <cellStyle name="Vírgula 2 3 2 6 2 3 3" xfId="10477" xr:uid="{60F9321C-8268-4091-B71C-21C59BEA998E}"/>
    <cellStyle name="Vírgula 2 3 2 6 2 3 3 2" xfId="25782" xr:uid="{AC5D0494-28FA-4964-BD0A-9F271B07C2AB}"/>
    <cellStyle name="Vírgula 2 3 2 6 2 3 4" xfId="18160" xr:uid="{C23B8F77-A0FB-4F4C-90E8-AE1670420D3D}"/>
    <cellStyle name="Vírgula 2 3 2 6 2 4" xfId="3813" xr:uid="{FAFD332C-7752-41DE-AE91-41C879417E29}"/>
    <cellStyle name="Vírgula 2 3 2 6 2 4 2" xfId="11445" xr:uid="{44C56F95-1E55-496F-A649-51315DBBD7EF}"/>
    <cellStyle name="Vírgula 2 3 2 6 2 4 2 2" xfId="26750" xr:uid="{A485C8F4-D382-4109-A99B-133A1C504082}"/>
    <cellStyle name="Vírgula 2 3 2 6 2 4 3" xfId="19128" xr:uid="{3EED69C6-7B79-49CC-9C4E-7DB026E4D8BE}"/>
    <cellStyle name="Vírgula 2 3 2 6 2 5" xfId="1237" xr:uid="{40ABDC10-6303-4156-A426-BC54D1D83F9D}"/>
    <cellStyle name="Vírgula 2 3 2 6 2 5 2" xfId="8869" xr:uid="{DCE9C7E2-5C50-4328-ACAF-9D4F73AF0581}"/>
    <cellStyle name="Vírgula 2 3 2 6 2 5 2 2" xfId="24174" xr:uid="{B5A2ABB9-2FEE-4687-B159-42C67D699A6B}"/>
    <cellStyle name="Vírgula 2 3 2 6 2 5 3" xfId="16552" xr:uid="{88BFD403-7A36-454E-B8B4-61A9FEF4D1A6}"/>
    <cellStyle name="Vírgula 2 3 2 6 2 6" xfId="8220" xr:uid="{9FAD2E45-957A-41D7-A8CF-B6AB30F7684E}"/>
    <cellStyle name="Vírgula 2 3 2 6 2 6 2" xfId="23525" xr:uid="{37A266FE-F8EC-4955-811E-84830AA53032}"/>
    <cellStyle name="Vírgula 2 3 2 6 2 7" xfId="15903" xr:uid="{08213E09-A601-448D-B6C2-92763614F3D3}"/>
    <cellStyle name="Vírgula 2 3 2 6 3" xfId="2201" xr:uid="{B8B740EE-3A58-43F1-BD80-817936C51359}"/>
    <cellStyle name="Vírgula 2 3 2 6 3 2" xfId="3169" xr:uid="{7B1324C7-D1FB-456D-B5AC-068AF29A5B84}"/>
    <cellStyle name="Vírgula 2 3 2 6 3 2 2" xfId="10801" xr:uid="{5AFA539E-CE4D-47C9-9F2C-A27983A0BF77}"/>
    <cellStyle name="Vírgula 2 3 2 6 3 2 2 2" xfId="26106" xr:uid="{D02D6E33-83B6-48FC-BDD6-DEB1616338B6}"/>
    <cellStyle name="Vírgula 2 3 2 6 3 2 3" xfId="18484" xr:uid="{6A42E29B-FC8F-45B8-A070-06F39FABDCE6}"/>
    <cellStyle name="Vírgula 2 3 2 6 3 3" xfId="4137" xr:uid="{BBDA44EA-F9CF-4B70-AD7F-AFF06932E5A6}"/>
    <cellStyle name="Vírgula 2 3 2 6 3 3 2" xfId="11769" xr:uid="{AD7DA937-2877-4077-8F4A-3BD74C740703}"/>
    <cellStyle name="Vírgula 2 3 2 6 3 3 2 2" xfId="27074" xr:uid="{C0470911-D2EB-4D6E-9B63-8A13AF88C070}"/>
    <cellStyle name="Vírgula 2 3 2 6 3 3 3" xfId="19452" xr:uid="{7E37946A-12ED-4936-A679-89404400B1F6}"/>
    <cellStyle name="Vírgula 2 3 2 6 3 4" xfId="9833" xr:uid="{950766EA-554D-4EC0-B97E-DBF9230F86B5}"/>
    <cellStyle name="Vírgula 2 3 2 6 3 4 2" xfId="25138" xr:uid="{1337ED85-E806-4F7F-84D6-C189C5BFA09A}"/>
    <cellStyle name="Vírgula 2 3 2 6 3 5" xfId="17516" xr:uid="{E21CD5DA-BE0F-405A-AECA-F62D03A7EE46}"/>
    <cellStyle name="Vírgula 2 3 2 6 4" xfId="1561" xr:uid="{FDC6245D-836A-42E0-9756-E586D2BB63C8}"/>
    <cellStyle name="Vírgula 2 3 2 6 4 2" xfId="6386" xr:uid="{2A0B9A91-F05B-47B7-915D-1A9E8E31DD0E}"/>
    <cellStyle name="Vírgula 2 3 2 6 4 2 2" xfId="14008" xr:uid="{E6060C3C-F9F5-468C-A388-D7879BB4B236}"/>
    <cellStyle name="Vírgula 2 3 2 6 4 2 2 2" xfId="29313" xr:uid="{4ECB5290-3A28-4EA2-8DC5-137DAF660892}"/>
    <cellStyle name="Vírgula 2 3 2 6 4 2 3" xfId="21691" xr:uid="{8CDADB9A-5FC3-45EE-B6E8-2B318DD87F94}"/>
    <cellStyle name="Vírgula 2 3 2 6 4 3" xfId="9193" xr:uid="{A68B7B99-7FDF-4807-BB90-205A03F6106A}"/>
    <cellStyle name="Vírgula 2 3 2 6 4 3 2" xfId="24498" xr:uid="{F2D6E58B-8D3F-4D56-9305-9DC1182479A0}"/>
    <cellStyle name="Vírgula 2 3 2 6 4 4" xfId="16876" xr:uid="{750B6147-F5D4-48B0-B902-BE33869AA2DD}"/>
    <cellStyle name="Vírgula 2 3 2 6 5" xfId="2521" xr:uid="{65B19C53-0F61-4219-9329-FDEDC060B731}"/>
    <cellStyle name="Vírgula 2 3 2 6 5 2" xfId="10153" xr:uid="{DE1A78BD-F7F6-42D8-9ECF-B12CFF27327D}"/>
    <cellStyle name="Vírgula 2 3 2 6 5 2 2" xfId="25458" xr:uid="{2A5C1781-F811-40D7-B872-170E74CF8BBA}"/>
    <cellStyle name="Vírgula 2 3 2 6 5 3" xfId="17836" xr:uid="{6C92A055-C70D-420A-9595-7EB22D476386}"/>
    <cellStyle name="Vírgula 2 3 2 6 6" xfId="3489" xr:uid="{C7139198-D720-4FE8-8067-FD494052E5EE}"/>
    <cellStyle name="Vírgula 2 3 2 6 6 2" xfId="11121" xr:uid="{0E070D9B-1EEB-4102-814D-AC31F5FF1F29}"/>
    <cellStyle name="Vírgula 2 3 2 6 6 2 2" xfId="26426" xr:uid="{FA8E4242-2DDA-473E-BB78-B9555AC123AA}"/>
    <cellStyle name="Vírgula 2 3 2 6 6 3" xfId="18804" xr:uid="{0FA62086-1F16-40DE-8B76-007DB2C51DBA}"/>
    <cellStyle name="Vírgula 2 3 2 6 7" xfId="913" xr:uid="{F3695331-537C-4C75-8CB8-AC5B33C3E65D}"/>
    <cellStyle name="Vírgula 2 3 2 6 7 2" xfId="8545" xr:uid="{A8959232-C7F3-455E-BBE2-9DDFD8B45694}"/>
    <cellStyle name="Vírgula 2 3 2 6 7 2 2" xfId="23850" xr:uid="{AC605A7C-B9E6-45D2-8904-2A60DFF39855}"/>
    <cellStyle name="Vírgula 2 3 2 6 7 3" xfId="16228" xr:uid="{95B7C244-BFA0-4A6B-911B-218B36D13984}"/>
    <cellStyle name="Vírgula 2 3 2 6 8" xfId="7896" xr:uid="{965A600F-A02C-4081-9DED-E82DC43AD76A}"/>
    <cellStyle name="Vírgula 2 3 2 6 8 2" xfId="23201" xr:uid="{A7E740D6-C2DE-48A9-894D-EE58A927C745}"/>
    <cellStyle name="Vírgula 2 3 2 6 9" xfId="15579" xr:uid="{FEE28809-FA5E-4ED8-82C2-D0B424DA6604}"/>
    <cellStyle name="Vírgula 2 3 2 7" xfId="424" xr:uid="{2E900F8E-AC75-434E-9693-B2CEAB0C87F0}"/>
    <cellStyle name="Vírgula 2 3 2 7 2" xfId="748" xr:uid="{41E22FD1-5189-4D3C-B055-D2D9F7B7AF99}"/>
    <cellStyle name="Vírgula 2 3 2 7 2 2" xfId="2041" xr:uid="{8E16967A-5E65-4B8E-885D-F4438F6EAA52}"/>
    <cellStyle name="Vírgula 2 3 2 7 2 2 2" xfId="7333" xr:uid="{C8EA3148-26F3-4350-98F1-D583697DA05A}"/>
    <cellStyle name="Vírgula 2 3 2 7 2 2 2 2" xfId="14955" xr:uid="{138CCE4A-BF64-480D-A7C5-06D7614EF09A}"/>
    <cellStyle name="Vírgula 2 3 2 7 2 2 2 2 2" xfId="30260" xr:uid="{0FFD99A7-33BC-4335-861B-08C06F6D99EC}"/>
    <cellStyle name="Vírgula 2 3 2 7 2 2 2 3" xfId="22638" xr:uid="{FE18D0D8-ADF8-4318-A1C3-7F9EBE91EE5F}"/>
    <cellStyle name="Vírgula 2 3 2 7 2 2 3" xfId="5961" xr:uid="{8C57249A-8FF6-4EB2-83A2-219DF8D0DD3B}"/>
    <cellStyle name="Vírgula 2 3 2 7 2 2 3 2" xfId="13583" xr:uid="{AEED6DE3-025F-451B-9972-43828FBA1DB4}"/>
    <cellStyle name="Vírgula 2 3 2 7 2 2 3 2 2" xfId="28888" xr:uid="{B5A7600E-560A-4B0B-9C7D-18BEEB03D3BD}"/>
    <cellStyle name="Vírgula 2 3 2 7 2 2 3 3" xfId="21266" xr:uid="{BEA0214D-88E7-440E-8722-41F7A0B4F120}"/>
    <cellStyle name="Vírgula 2 3 2 7 2 2 4" xfId="9673" xr:uid="{1D5289D4-51D6-4B8B-B0C0-A34837BFFC85}"/>
    <cellStyle name="Vírgula 2 3 2 7 2 2 4 2" xfId="24978" xr:uid="{CE90C8DA-4125-467D-A3CB-D34A1D804A46}"/>
    <cellStyle name="Vírgula 2 3 2 7 2 2 5" xfId="17356" xr:uid="{ACFCC2F2-22F5-44AC-8387-4BE82CB05072}"/>
    <cellStyle name="Vírgula 2 3 2 7 2 3" xfId="3005" xr:uid="{46D559C9-EBC5-4EA6-949D-D59985D1C4F4}"/>
    <cellStyle name="Vírgula 2 3 2 7 2 3 2" xfId="6729" xr:uid="{CEBCF454-5303-4E12-A51A-CCD41E7BB499}"/>
    <cellStyle name="Vírgula 2 3 2 7 2 3 2 2" xfId="14351" xr:uid="{11EFB865-116A-47A2-9CA9-8F1D03947419}"/>
    <cellStyle name="Vírgula 2 3 2 7 2 3 2 2 2" xfId="29656" xr:uid="{152CF9F6-97A4-475A-A7D2-0717B68B81C2}"/>
    <cellStyle name="Vírgula 2 3 2 7 2 3 2 3" xfId="22034" xr:uid="{6FDDB9EE-63F8-4666-A858-82E51F6DE909}"/>
    <cellStyle name="Vírgula 2 3 2 7 2 3 3" xfId="10637" xr:uid="{80FD95F9-302E-4432-BCC0-7EC9E6380A02}"/>
    <cellStyle name="Vírgula 2 3 2 7 2 3 3 2" xfId="25942" xr:uid="{39823425-6DE9-4FD3-A046-336D6D209182}"/>
    <cellStyle name="Vírgula 2 3 2 7 2 3 4" xfId="18320" xr:uid="{35B15DC0-4A01-46F4-A172-29E22A5B784F}"/>
    <cellStyle name="Vírgula 2 3 2 7 2 4" xfId="3973" xr:uid="{EB94E743-47DE-4684-B747-0284E3F0DC83}"/>
    <cellStyle name="Vírgula 2 3 2 7 2 4 2" xfId="11605" xr:uid="{01A2647C-766A-4BDE-9B3F-12766EE6DB8A}"/>
    <cellStyle name="Vírgula 2 3 2 7 2 4 2 2" xfId="26910" xr:uid="{6CFEC056-492D-4058-B069-352DF6A4A7E2}"/>
    <cellStyle name="Vírgula 2 3 2 7 2 4 3" xfId="19288" xr:uid="{79D48CBF-2420-4A97-8B2B-FFE81AA07E3D}"/>
    <cellStyle name="Vírgula 2 3 2 7 2 5" xfId="1397" xr:uid="{912CE112-C782-486C-A200-81E15E792BB5}"/>
    <cellStyle name="Vírgula 2 3 2 7 2 5 2" xfId="9029" xr:uid="{5C4E45C3-11A8-4E2F-A5EA-BA8D450148B8}"/>
    <cellStyle name="Vírgula 2 3 2 7 2 5 2 2" xfId="24334" xr:uid="{B05E0EC9-D1A0-4D33-BEAF-E05EA877DFCE}"/>
    <cellStyle name="Vírgula 2 3 2 7 2 5 3" xfId="16712" xr:uid="{1E3AB0EF-73B6-414F-93CF-315E6C70EB52}"/>
    <cellStyle name="Vírgula 2 3 2 7 2 6" xfId="8380" xr:uid="{82C57458-26D4-4F6A-BE36-DE3F0DE8618A}"/>
    <cellStyle name="Vírgula 2 3 2 7 2 6 2" xfId="23685" xr:uid="{BD9325A3-93A4-45DA-803E-8BB69BDE6AB1}"/>
    <cellStyle name="Vírgula 2 3 2 7 2 7" xfId="16063" xr:uid="{DF8652C7-3A58-46DF-A0C6-1064D29E06B1}"/>
    <cellStyle name="Vírgula 2 3 2 7 3" xfId="2361" xr:uid="{8FC73518-4851-43A1-A0F9-C0D1E54F13CE}"/>
    <cellStyle name="Vírgula 2 3 2 7 3 2" xfId="3329" xr:uid="{47390EE0-9A01-46EE-836D-22D29B92EAF8}"/>
    <cellStyle name="Vírgula 2 3 2 7 3 2 2" xfId="10961" xr:uid="{2E00F274-3C9A-43C9-AFEF-B03120065464}"/>
    <cellStyle name="Vírgula 2 3 2 7 3 2 2 2" xfId="26266" xr:uid="{325AF27F-B8B4-4179-A6DA-C795B9F3D9AA}"/>
    <cellStyle name="Vírgula 2 3 2 7 3 2 3" xfId="18644" xr:uid="{3178FAAD-995E-4EE3-9EE4-167605B5AE03}"/>
    <cellStyle name="Vírgula 2 3 2 7 3 3" xfId="4297" xr:uid="{8AE23980-73DC-43A6-B9A7-201674E2F7BD}"/>
    <cellStyle name="Vírgula 2 3 2 7 3 3 2" xfId="11929" xr:uid="{076B1F03-4399-4EC9-8D3E-659277791A97}"/>
    <cellStyle name="Vírgula 2 3 2 7 3 3 2 2" xfId="27234" xr:uid="{6373C331-2673-4B95-8A7A-7CF0129D5B20}"/>
    <cellStyle name="Vírgula 2 3 2 7 3 3 3" xfId="19612" xr:uid="{B215B7FB-F2D3-4348-9476-54907ADDEE56}"/>
    <cellStyle name="Vírgula 2 3 2 7 3 4" xfId="9993" xr:uid="{5A097CD9-3FC7-4C10-A5A7-A8E1BFA0A9A6}"/>
    <cellStyle name="Vírgula 2 3 2 7 3 4 2" xfId="25298" xr:uid="{3384BA29-29D9-42BC-B3AD-CD6E3EA74CD4}"/>
    <cellStyle name="Vírgula 2 3 2 7 3 5" xfId="17676" xr:uid="{DE04D5B0-5E1E-4DF9-9775-5AC0800A6664}"/>
    <cellStyle name="Vírgula 2 3 2 7 4" xfId="1721" xr:uid="{351C8777-3CF8-4C63-BFE9-CCC3915CEC6F}"/>
    <cellStyle name="Vírgula 2 3 2 7 4 2" xfId="6359" xr:uid="{9481E32F-7B52-43AE-BFBD-C7AF8AF23D5A}"/>
    <cellStyle name="Vírgula 2 3 2 7 4 2 2" xfId="13981" xr:uid="{48120F3B-F29A-4955-9526-0ECF0451B1B7}"/>
    <cellStyle name="Vírgula 2 3 2 7 4 2 2 2" xfId="29286" xr:uid="{4FC83AB5-CF26-4A7D-A7D1-9F9A92174529}"/>
    <cellStyle name="Vírgula 2 3 2 7 4 2 3" xfId="21664" xr:uid="{D6DD642D-3266-4069-A5A8-0D2A3F24E623}"/>
    <cellStyle name="Vírgula 2 3 2 7 4 3" xfId="9353" xr:uid="{4CC4B267-1646-4BEC-BF0F-B6B55E63231B}"/>
    <cellStyle name="Vírgula 2 3 2 7 4 3 2" xfId="24658" xr:uid="{39DB4582-0B0A-4F95-8435-7E629FFC0D40}"/>
    <cellStyle name="Vírgula 2 3 2 7 4 4" xfId="17036" xr:uid="{8943ADAB-352D-43A0-9810-16477770D9BE}"/>
    <cellStyle name="Vírgula 2 3 2 7 5" xfId="2681" xr:uid="{FDB08B5A-633A-4174-9AD6-A599D3B385E2}"/>
    <cellStyle name="Vírgula 2 3 2 7 5 2" xfId="10313" xr:uid="{9B5F0E70-B568-4233-A4CC-767306DCC94F}"/>
    <cellStyle name="Vírgula 2 3 2 7 5 2 2" xfId="25618" xr:uid="{259FAC31-DCDC-4C3C-B2B1-8641C9A7EB85}"/>
    <cellStyle name="Vírgula 2 3 2 7 5 3" xfId="17996" xr:uid="{FC9BEF5A-1E18-457F-95DD-4F58004BBFFD}"/>
    <cellStyle name="Vírgula 2 3 2 7 6" xfId="3649" xr:uid="{DB10B042-470F-496B-AD69-4E57A8C3A127}"/>
    <cellStyle name="Vírgula 2 3 2 7 6 2" xfId="11281" xr:uid="{F7551CD3-1B72-4461-A5AF-10D5802EE454}"/>
    <cellStyle name="Vírgula 2 3 2 7 6 2 2" xfId="26586" xr:uid="{04DAF6E5-D386-4CFC-975D-E84294A7B5AD}"/>
    <cellStyle name="Vírgula 2 3 2 7 6 3" xfId="18964" xr:uid="{8D1D72F2-CE2F-43D5-A078-1A51317B829B}"/>
    <cellStyle name="Vírgula 2 3 2 7 7" xfId="1073" xr:uid="{BAFF43DB-0FF1-430B-82AF-00B7AABF9E5C}"/>
    <cellStyle name="Vírgula 2 3 2 7 7 2" xfId="8705" xr:uid="{E8E2B6C2-CF17-464C-9D97-422A87C003EA}"/>
    <cellStyle name="Vírgula 2 3 2 7 7 2 2" xfId="24010" xr:uid="{63AC7858-BD26-4B34-9D2C-C4D5461C6D1A}"/>
    <cellStyle name="Vírgula 2 3 2 7 7 3" xfId="16388" xr:uid="{EE9023AD-E417-4318-85C1-7DEE424B4F9F}"/>
    <cellStyle name="Vírgula 2 3 2 7 8" xfId="8056" xr:uid="{4F343E96-C504-4439-A48B-0C60F608E716}"/>
    <cellStyle name="Vírgula 2 3 2 7 8 2" xfId="23361" xr:uid="{4A2C1B34-D4D0-407C-8CBC-AB32D26D5582}"/>
    <cellStyle name="Vírgula 2 3 2 7 9" xfId="15739" xr:uid="{80E978F8-42BA-48A8-A492-2112E0FCA9CD}"/>
    <cellStyle name="Vírgula 2 3 2 8" xfId="224" xr:uid="{CDC67A2E-9D63-4AB2-BC2C-88C7BDBD8D3A}"/>
    <cellStyle name="Vírgula 2 3 2 8 2" xfId="548" xr:uid="{6B709D31-6A83-4CBE-AB49-A18DE557AFA7}"/>
    <cellStyle name="Vírgula 2 3 2 8 2 2" xfId="1841" xr:uid="{D6085D5B-6A00-44A4-9367-D89BE686D2D6}"/>
    <cellStyle name="Vírgula 2 3 2 8 2 2 2" xfId="7496" xr:uid="{D07B686E-B388-4BB1-A972-752FFE35ABA2}"/>
    <cellStyle name="Vírgula 2 3 2 8 2 2 2 2" xfId="15118" xr:uid="{B5D92817-28E3-4DB1-A1B1-0270F3E98E58}"/>
    <cellStyle name="Vírgula 2 3 2 8 2 2 2 2 2" xfId="30423" xr:uid="{5111662D-3D3C-4465-9490-EF7DD947E98C}"/>
    <cellStyle name="Vírgula 2 3 2 8 2 2 2 3" xfId="22801" xr:uid="{373777FD-1899-4F98-8263-C1EF151CF857}"/>
    <cellStyle name="Vírgula 2 3 2 8 2 2 3" xfId="6124" xr:uid="{2A6BC754-2544-471B-9FCC-D8502DD3CDF0}"/>
    <cellStyle name="Vírgula 2 3 2 8 2 2 3 2" xfId="13746" xr:uid="{2C7EF44B-B786-4B35-9E56-6D0924ADF094}"/>
    <cellStyle name="Vírgula 2 3 2 8 2 2 3 2 2" xfId="29051" xr:uid="{BA77D823-241D-4F4F-963D-0D0FC480ED44}"/>
    <cellStyle name="Vírgula 2 3 2 8 2 2 3 3" xfId="21429" xr:uid="{1CE457C5-EE33-4D07-B860-38BF2DDF8213}"/>
    <cellStyle name="Vírgula 2 3 2 8 2 2 4" xfId="9473" xr:uid="{47229C23-1AD0-4627-A8DB-D6F7E2E33E5B}"/>
    <cellStyle name="Vírgula 2 3 2 8 2 2 4 2" xfId="24778" xr:uid="{021CAA99-EDE7-4E10-93FA-3BC378F10430}"/>
    <cellStyle name="Vírgula 2 3 2 8 2 2 5" xfId="17156" xr:uid="{D464C33A-DED0-48F1-9E03-3972848B8BE8}"/>
    <cellStyle name="Vírgula 2 3 2 8 2 3" xfId="2805" xr:uid="{1F426BF4-8387-4A8E-B849-A1818CCD8991}"/>
    <cellStyle name="Vírgula 2 3 2 8 2 3 2" xfId="6892" xr:uid="{38491EC5-7421-40E3-8CB0-AB9711D34708}"/>
    <cellStyle name="Vírgula 2 3 2 8 2 3 2 2" xfId="14514" xr:uid="{DB59D875-6332-4A0F-947B-B3D7F866060E}"/>
    <cellStyle name="Vírgula 2 3 2 8 2 3 2 2 2" xfId="29819" xr:uid="{A25FEED1-C450-4BC2-9D9B-72C6115FC890}"/>
    <cellStyle name="Vírgula 2 3 2 8 2 3 2 3" xfId="22197" xr:uid="{AA23A2FA-44B0-41E3-A5EE-A955509E0811}"/>
    <cellStyle name="Vírgula 2 3 2 8 2 3 3" xfId="10437" xr:uid="{EBEBD917-B824-4E6B-821C-443F6E2C89DB}"/>
    <cellStyle name="Vírgula 2 3 2 8 2 3 3 2" xfId="25742" xr:uid="{4FF6AE94-B641-4CF4-B2F0-4B03C6DC0BDD}"/>
    <cellStyle name="Vírgula 2 3 2 8 2 3 4" xfId="18120" xr:uid="{2EB3832C-EDDD-4C9D-B315-9F10E39B926D}"/>
    <cellStyle name="Vírgula 2 3 2 8 2 4" xfId="3773" xr:uid="{7BB7516C-9639-462E-A293-35269A650AA5}"/>
    <cellStyle name="Vírgula 2 3 2 8 2 4 2" xfId="11405" xr:uid="{5AC52397-A37A-43CF-A75C-4F4F49FB4363}"/>
    <cellStyle name="Vírgula 2 3 2 8 2 4 2 2" xfId="26710" xr:uid="{4DC9ADB0-6A0F-43A5-A87E-950F8D6AFAAB}"/>
    <cellStyle name="Vírgula 2 3 2 8 2 4 3" xfId="19088" xr:uid="{201FFC9E-4F11-43E2-8D75-C8422245FA52}"/>
    <cellStyle name="Vírgula 2 3 2 8 2 5" xfId="1197" xr:uid="{66BFACC6-07D7-4109-A554-F56029E54E00}"/>
    <cellStyle name="Vírgula 2 3 2 8 2 5 2" xfId="8829" xr:uid="{EBBD74CA-2A18-4AED-9DC9-552DA19F7604}"/>
    <cellStyle name="Vírgula 2 3 2 8 2 5 2 2" xfId="24134" xr:uid="{A7B08CBF-5FEB-459C-872E-6967EBE025C3}"/>
    <cellStyle name="Vírgula 2 3 2 8 2 5 3" xfId="16512" xr:uid="{994F0B19-54BF-4782-B0F8-6A5FF91B499D}"/>
    <cellStyle name="Vírgula 2 3 2 8 2 6" xfId="8180" xr:uid="{F800B64F-4047-4E3D-85DE-5E724F8BD83E}"/>
    <cellStyle name="Vírgula 2 3 2 8 2 6 2" xfId="23485" xr:uid="{14A1CED6-A170-4283-9A9D-E6E6147F0728}"/>
    <cellStyle name="Vírgula 2 3 2 8 2 7" xfId="15863" xr:uid="{8D1AA150-07C6-46F5-ACC5-6181185B25F9}"/>
    <cellStyle name="Vírgula 2 3 2 8 3" xfId="2161" xr:uid="{E8EA487A-6AA0-4E0A-A523-F41093739822}"/>
    <cellStyle name="Vírgula 2 3 2 8 3 2" xfId="3129" xr:uid="{3EFD613E-6689-4624-8ABD-75EC02A634BC}"/>
    <cellStyle name="Vírgula 2 3 2 8 3 2 2" xfId="10761" xr:uid="{BD5A470E-97CD-43ED-8F72-C41642A5F177}"/>
    <cellStyle name="Vírgula 2 3 2 8 3 2 2 2" xfId="26066" xr:uid="{73BBE437-52B3-4DAA-B473-E051F6F3B834}"/>
    <cellStyle name="Vírgula 2 3 2 8 3 2 3" xfId="18444" xr:uid="{53B7CBEE-EE08-4354-9E85-AC3CC3314FDB}"/>
    <cellStyle name="Vírgula 2 3 2 8 3 3" xfId="4097" xr:uid="{B317201B-670D-46B5-B7EC-56DE72A4D04E}"/>
    <cellStyle name="Vírgula 2 3 2 8 3 3 2" xfId="11729" xr:uid="{6E19D627-2F9E-40F7-81AE-7EAF3A2E10CC}"/>
    <cellStyle name="Vírgula 2 3 2 8 3 3 2 2" xfId="27034" xr:uid="{07B69BD6-7B2D-4DD0-BFF2-3DC9D7F165EC}"/>
    <cellStyle name="Vírgula 2 3 2 8 3 3 3" xfId="19412" xr:uid="{52FDC1F7-A3BA-485F-B9A2-6AC82182C62B}"/>
    <cellStyle name="Vírgula 2 3 2 8 3 4" xfId="9793" xr:uid="{A6432CF2-1788-4ACE-821E-40CA9E900568}"/>
    <cellStyle name="Vírgula 2 3 2 8 3 4 2" xfId="25098" xr:uid="{228ADCE8-EA86-4FA2-B01B-E31CBF32DC06}"/>
    <cellStyle name="Vírgula 2 3 2 8 3 5" xfId="17476" xr:uid="{F0EE62A1-ECB2-47C6-AF27-68BFBBE5D027}"/>
    <cellStyle name="Vírgula 2 3 2 8 4" xfId="1521" xr:uid="{DF71A1CA-B887-4CA6-8628-4CCD43F3CFAF}"/>
    <cellStyle name="Vírgula 2 3 2 8 4 2" xfId="6522" xr:uid="{DCA2D0AA-1AD8-4AD1-9559-7287ED2B8F20}"/>
    <cellStyle name="Vírgula 2 3 2 8 4 2 2" xfId="14144" xr:uid="{60F98662-4DEA-4DD0-A199-ED72F025CDEE}"/>
    <cellStyle name="Vírgula 2 3 2 8 4 2 2 2" xfId="29449" xr:uid="{45E2D62F-DAD6-49E3-8C49-B1FBD7263D78}"/>
    <cellStyle name="Vírgula 2 3 2 8 4 2 3" xfId="21827" xr:uid="{10DD1798-A87A-4749-BF60-C2FA168D4580}"/>
    <cellStyle name="Vírgula 2 3 2 8 4 3" xfId="9153" xr:uid="{392158B4-69D8-4BB5-BF92-7E07345FF175}"/>
    <cellStyle name="Vírgula 2 3 2 8 4 3 2" xfId="24458" xr:uid="{D79FD573-8380-4823-9042-22DD644A8A4A}"/>
    <cellStyle name="Vírgula 2 3 2 8 4 4" xfId="16836" xr:uid="{85CE0FA9-AFAF-4D4D-9D02-FEFBE361FAA9}"/>
    <cellStyle name="Vírgula 2 3 2 8 5" xfId="2481" xr:uid="{A99A7440-0588-43C4-957C-7BC2815E206B}"/>
    <cellStyle name="Vírgula 2 3 2 8 5 2" xfId="10113" xr:uid="{353E9BF4-0CC6-4E9D-9ADA-44A28B5E575D}"/>
    <cellStyle name="Vírgula 2 3 2 8 5 2 2" xfId="25418" xr:uid="{7A6C445A-333C-481A-8A88-543375768920}"/>
    <cellStyle name="Vírgula 2 3 2 8 5 3" xfId="17796" xr:uid="{6AF5B6AC-28FD-40C0-AE1C-5C9D0D448D9E}"/>
    <cellStyle name="Vírgula 2 3 2 8 6" xfId="3449" xr:uid="{782263D6-61D5-4BA7-A59A-744FB2E3150E}"/>
    <cellStyle name="Vírgula 2 3 2 8 6 2" xfId="11081" xr:uid="{D00BE52A-8382-4C3F-A4F8-6632971BC910}"/>
    <cellStyle name="Vírgula 2 3 2 8 6 2 2" xfId="26386" xr:uid="{0655DF76-4456-4400-9BF4-A14B09E60ADC}"/>
    <cellStyle name="Vírgula 2 3 2 8 6 3" xfId="18764" xr:uid="{CC08FAB1-0546-4B62-92BA-11921A7490BF}"/>
    <cellStyle name="Vírgula 2 3 2 8 7" xfId="873" xr:uid="{C4C86972-B080-4C5F-BAC0-203BA403741D}"/>
    <cellStyle name="Vírgula 2 3 2 8 7 2" xfId="8505" xr:uid="{404AAAB2-D905-4241-9F0C-E872B13A8E12}"/>
    <cellStyle name="Vírgula 2 3 2 8 7 2 2" xfId="23810" xr:uid="{BFF4778B-D506-4CCE-9470-BEB2983AC5A5}"/>
    <cellStyle name="Vírgula 2 3 2 8 7 3" xfId="16188" xr:uid="{C1E31F4A-8E07-49E7-BAC3-94491D672DE9}"/>
    <cellStyle name="Vírgula 2 3 2 8 8" xfId="7856" xr:uid="{D06DE6FE-71F0-4776-AF2A-1698634EEC15}"/>
    <cellStyle name="Vírgula 2 3 2 8 8 2" xfId="23161" xr:uid="{345E3CA3-6C09-446E-A362-2CE93C48F739}"/>
    <cellStyle name="Vírgula 2 3 2 8 9" xfId="15539" xr:uid="{5AC1F6C9-3948-48CB-B1C3-6891FDC9FC35}"/>
    <cellStyle name="Vírgula 2 3 2 9" xfId="486" xr:uid="{6C093F4F-3DCB-462E-9DF1-75E99D0729F9}"/>
    <cellStyle name="Vírgula 2 3 2 9 2" xfId="810" xr:uid="{A712327C-0D23-4284-9343-5407BDD2DB48}"/>
    <cellStyle name="Vírgula 2 3 2 9 2 2" xfId="2101" xr:uid="{7C5CB88D-134E-4382-84D1-1CF40BE5D7AE}"/>
    <cellStyle name="Vírgula 2 3 2 9 2 2 2" xfId="7526" xr:uid="{8038FDE2-666C-4E42-8E7F-4564C73D19F1}"/>
    <cellStyle name="Vírgula 2 3 2 9 2 2 2 2" xfId="15148" xr:uid="{8874CD54-0104-4345-B58E-459F80E8ABE9}"/>
    <cellStyle name="Vírgula 2 3 2 9 2 2 2 2 2" xfId="30453" xr:uid="{84B0F174-E7F8-47F1-9316-21986FB18E45}"/>
    <cellStyle name="Vírgula 2 3 2 9 2 2 2 3" xfId="22831" xr:uid="{2F201486-F69B-4F7A-81A8-D06F5184EF3D}"/>
    <cellStyle name="Vírgula 2 3 2 9 2 2 3" xfId="6154" xr:uid="{60336BCD-222B-443A-926E-BF3F40BA10DF}"/>
    <cellStyle name="Vírgula 2 3 2 9 2 2 3 2" xfId="13776" xr:uid="{E2BA7206-F316-4C6A-A0D2-86AA4EB650E4}"/>
    <cellStyle name="Vírgula 2 3 2 9 2 2 3 2 2" xfId="29081" xr:uid="{712BAFF3-BEA2-43CB-8A9B-8B632D62F22A}"/>
    <cellStyle name="Vírgula 2 3 2 9 2 2 3 3" xfId="21459" xr:uid="{C9F93640-593D-47B2-A3DB-9B702DA61A63}"/>
    <cellStyle name="Vírgula 2 3 2 9 2 2 4" xfId="9733" xr:uid="{C3B033A6-B8B6-415B-AF56-2F0CE6202937}"/>
    <cellStyle name="Vírgula 2 3 2 9 2 2 4 2" xfId="25038" xr:uid="{CD60E565-3A01-440F-8AD8-B1FD5C1511C9}"/>
    <cellStyle name="Vírgula 2 3 2 9 2 2 5" xfId="17416" xr:uid="{F8281772-AC73-4BE9-9850-1E53049BFDAC}"/>
    <cellStyle name="Vírgula 2 3 2 9 2 3" xfId="3067" xr:uid="{A740A933-9C4D-491F-8304-7C11AE6CADCB}"/>
    <cellStyle name="Vírgula 2 3 2 9 2 3 2" xfId="6922" xr:uid="{CE18A766-C4A6-401E-AABD-E0862730F91E}"/>
    <cellStyle name="Vírgula 2 3 2 9 2 3 2 2" xfId="14544" xr:uid="{FCE43AF8-F12A-449A-96CD-28731281A44B}"/>
    <cellStyle name="Vírgula 2 3 2 9 2 3 2 2 2" xfId="29849" xr:uid="{74FDADC8-0987-4751-84FD-CF5E756F01CA}"/>
    <cellStyle name="Vírgula 2 3 2 9 2 3 2 3" xfId="22227" xr:uid="{75AFAC7E-13C9-40E1-8D65-0B07B396DF87}"/>
    <cellStyle name="Vírgula 2 3 2 9 2 3 3" xfId="10699" xr:uid="{13ADEA95-FDD9-4FF2-A0F8-B05BE7D71D50}"/>
    <cellStyle name="Vírgula 2 3 2 9 2 3 3 2" xfId="26004" xr:uid="{37490F0C-A4D3-4E12-9AD8-8E4071EA48A4}"/>
    <cellStyle name="Vírgula 2 3 2 9 2 3 4" xfId="18382" xr:uid="{54B33675-80DB-43F5-BFEC-3C2C647EFB76}"/>
    <cellStyle name="Vírgula 2 3 2 9 2 4" xfId="4035" xr:uid="{E541F3B5-0512-44FE-8A44-DD8E6E50C2C6}"/>
    <cellStyle name="Vírgula 2 3 2 9 2 4 2" xfId="11667" xr:uid="{5E7EB34A-869A-4014-A766-7D0341BA6AFA}"/>
    <cellStyle name="Vírgula 2 3 2 9 2 4 2 2" xfId="26972" xr:uid="{D0A76B3C-66F9-448F-B069-BC9220FC7A61}"/>
    <cellStyle name="Vírgula 2 3 2 9 2 4 3" xfId="19350" xr:uid="{F762D0BB-70E9-46AA-B435-665F551DEFC5}"/>
    <cellStyle name="Vírgula 2 3 2 9 2 5" xfId="1459" xr:uid="{175A2EDA-8C2E-4CA3-B2AA-8BEA2A2F4E27}"/>
    <cellStyle name="Vírgula 2 3 2 9 2 5 2" xfId="9091" xr:uid="{514EE778-A651-48AD-BFEB-F7DA230F7A37}"/>
    <cellStyle name="Vírgula 2 3 2 9 2 5 2 2" xfId="24396" xr:uid="{AE6BDE71-25F6-4BA2-BA7D-01210F140745}"/>
    <cellStyle name="Vírgula 2 3 2 9 2 5 3" xfId="16774" xr:uid="{203DF1AD-544B-4BD7-8BB7-27411C19315B}"/>
    <cellStyle name="Vírgula 2 3 2 9 2 6" xfId="8442" xr:uid="{D7BFAC33-4779-4B3A-BBC2-A4AC6C3881D3}"/>
    <cellStyle name="Vírgula 2 3 2 9 2 6 2" xfId="23747" xr:uid="{F2F76E13-4FAC-4B3F-9607-B2172BE8774F}"/>
    <cellStyle name="Vírgula 2 3 2 9 2 7" xfId="16125" xr:uid="{46785BCB-2C95-49B1-BEEE-C0A39E25C657}"/>
    <cellStyle name="Vírgula 2 3 2 9 3" xfId="2421" xr:uid="{B9E7C600-362A-421A-9221-C51E8CDEA20A}"/>
    <cellStyle name="Vírgula 2 3 2 9 3 2" xfId="3389" xr:uid="{2AC7BCCB-2D0A-46EB-B971-70F10B2451DA}"/>
    <cellStyle name="Vírgula 2 3 2 9 3 2 2" xfId="11021" xr:uid="{1C165EEC-AE48-4684-A202-C00C84CFA262}"/>
    <cellStyle name="Vírgula 2 3 2 9 3 2 2 2" xfId="26326" xr:uid="{3868A4C2-8682-400E-952B-2AA9633B76EF}"/>
    <cellStyle name="Vírgula 2 3 2 9 3 2 3" xfId="18704" xr:uid="{27140F02-B207-44E3-A03A-C13EB63E096F}"/>
    <cellStyle name="Vírgula 2 3 2 9 3 3" xfId="4357" xr:uid="{42AEA525-A286-4BE6-B6E7-616032D14455}"/>
    <cellStyle name="Vírgula 2 3 2 9 3 3 2" xfId="11989" xr:uid="{4D4A7E59-2523-4D59-A94A-EF8DC6A93530}"/>
    <cellStyle name="Vírgula 2 3 2 9 3 3 2 2" xfId="27294" xr:uid="{30712F3B-4E4D-46DA-86CB-FB57A3B86644}"/>
    <cellStyle name="Vírgula 2 3 2 9 3 3 3" xfId="19672" xr:uid="{815A0DD8-82BF-4143-A524-D7444FACA253}"/>
    <cellStyle name="Vírgula 2 3 2 9 3 4" xfId="10053" xr:uid="{FEE69D3A-5FD4-45F2-AEA9-43B3DB68956F}"/>
    <cellStyle name="Vírgula 2 3 2 9 3 4 2" xfId="25358" xr:uid="{40D277D9-5808-48D7-915D-BEA86C636CD1}"/>
    <cellStyle name="Vírgula 2 3 2 9 3 5" xfId="17736" xr:uid="{5F6DBDB8-9BC1-4001-B591-552AD18CA2AD}"/>
    <cellStyle name="Vírgula 2 3 2 9 4" xfId="1781" xr:uid="{B3A82DDB-501E-4C94-BD8B-327BE4038B94}"/>
    <cellStyle name="Vírgula 2 3 2 9 4 2" xfId="6552" xr:uid="{118E000D-8784-4EAB-A800-CB4531134DF1}"/>
    <cellStyle name="Vírgula 2 3 2 9 4 2 2" xfId="14174" xr:uid="{2272F7E4-3379-4840-B83F-D899F8FECA9C}"/>
    <cellStyle name="Vírgula 2 3 2 9 4 2 2 2" xfId="29479" xr:uid="{01989876-7E94-4BAD-AE0C-703D931429F2}"/>
    <cellStyle name="Vírgula 2 3 2 9 4 2 3" xfId="21857" xr:uid="{412CBEAC-2324-4214-9A22-1499F86F2FF0}"/>
    <cellStyle name="Vírgula 2 3 2 9 4 3" xfId="9413" xr:uid="{AF006856-B432-4AB4-A653-1010D32F3570}"/>
    <cellStyle name="Vírgula 2 3 2 9 4 3 2" xfId="24718" xr:uid="{AFF3CC59-70AC-4658-8A4E-D1AFD72E4808}"/>
    <cellStyle name="Vírgula 2 3 2 9 4 4" xfId="17096" xr:uid="{EC13B544-9655-468A-BEB6-373065DCE9DA}"/>
    <cellStyle name="Vírgula 2 3 2 9 5" xfId="2743" xr:uid="{8198881B-C300-4B8F-A6D4-F7C63164DC66}"/>
    <cellStyle name="Vírgula 2 3 2 9 5 2" xfId="10375" xr:uid="{9ACAE09A-208F-4AD5-AEF0-66456C7E745E}"/>
    <cellStyle name="Vírgula 2 3 2 9 5 2 2" xfId="25680" xr:uid="{A96EDBC1-A04F-4F60-9651-6361DF19E997}"/>
    <cellStyle name="Vírgula 2 3 2 9 5 3" xfId="18058" xr:uid="{D01A2DC4-6923-4465-850E-4C9A6516CD0E}"/>
    <cellStyle name="Vírgula 2 3 2 9 6" xfId="3711" xr:uid="{F286D418-DF5B-4269-850F-339EA86AF216}"/>
    <cellStyle name="Vírgula 2 3 2 9 6 2" xfId="11343" xr:uid="{9F36A475-A7F0-4985-8D0F-7EF8226BBD58}"/>
    <cellStyle name="Vírgula 2 3 2 9 6 2 2" xfId="26648" xr:uid="{594FD9DC-734C-4EB8-AC12-9A7BCE3A254A}"/>
    <cellStyle name="Vírgula 2 3 2 9 6 3" xfId="19026" xr:uid="{26E37169-7ECD-4886-8A14-29C0C33C9DFF}"/>
    <cellStyle name="Vírgula 2 3 2 9 7" xfId="1135" xr:uid="{4A513B4B-4E61-4943-A512-CF195854A512}"/>
    <cellStyle name="Vírgula 2 3 2 9 7 2" xfId="8767" xr:uid="{6D48C3D2-5767-4C97-9883-A61FE24FECCC}"/>
    <cellStyle name="Vírgula 2 3 2 9 7 2 2" xfId="24072" xr:uid="{253E8D21-0390-4C88-8949-14BD86938ACE}"/>
    <cellStyle name="Vírgula 2 3 2 9 7 3" xfId="16450" xr:uid="{000EC5D7-8C2E-4105-8B6E-174E1EA2B0AB}"/>
    <cellStyle name="Vírgula 2 3 2 9 8" xfId="8118" xr:uid="{18B0F77D-B417-4EDF-8A4B-79257FCCDB46}"/>
    <cellStyle name="Vírgula 2 3 2 9 8 2" xfId="23423" xr:uid="{94603C84-7932-4726-9AFB-8D17130EB2F1}"/>
    <cellStyle name="Vírgula 2 3 2 9 9" xfId="15801" xr:uid="{8E8D0868-5CAB-4B94-B14F-E5E249C2A3AE}"/>
    <cellStyle name="Vírgula 2 3 3" xfId="234" xr:uid="{8C4554E4-4309-473C-A2B6-B71E5BA05683}"/>
    <cellStyle name="Vírgula 2 3 3 10" xfId="2491" xr:uid="{BB3DDDB7-3F67-47D0-87A9-25860151462B}"/>
    <cellStyle name="Vírgula 2 3 3 10 2" xfId="10123" xr:uid="{E096C9D2-AC7D-47E0-818E-CF5352F361F1}"/>
    <cellStyle name="Vírgula 2 3 3 10 2 2" xfId="25428" xr:uid="{B88349CB-8232-4868-97C7-DF0E4586E9BD}"/>
    <cellStyle name="Vírgula 2 3 3 10 3" xfId="17806" xr:uid="{9C38ABAB-6529-4750-AEC8-611DC012272A}"/>
    <cellStyle name="Vírgula 2 3 3 11" xfId="3459" xr:uid="{5FB8E943-3F71-4D6F-8AF6-F037459913C9}"/>
    <cellStyle name="Vírgula 2 3 3 11 2" xfId="11091" xr:uid="{B4F15A80-DC87-46F4-B083-066972B49D9B}"/>
    <cellStyle name="Vírgula 2 3 3 11 2 2" xfId="26396" xr:uid="{07076F6F-D4F6-4670-8567-9FC60E1B8F59}"/>
    <cellStyle name="Vírgula 2 3 3 11 3" xfId="18774" xr:uid="{980AF752-799E-46EE-9659-6B1E9BD81920}"/>
    <cellStyle name="Vírgula 2 3 3 12" xfId="883" xr:uid="{3FE37DC3-C392-406A-BA0D-0505C6921E1A}"/>
    <cellStyle name="Vírgula 2 3 3 12 2" xfId="8515" xr:uid="{75B1866B-38D3-4899-A5A2-F467827676FC}"/>
    <cellStyle name="Vírgula 2 3 3 12 2 2" xfId="23820" xr:uid="{8B222A0C-07A3-4EA1-A48B-E28D9193B365}"/>
    <cellStyle name="Vírgula 2 3 3 12 3" xfId="16198" xr:uid="{DC489BB6-E610-4D27-A1E4-37F0F6321B57}"/>
    <cellStyle name="Vírgula 2 3 3 13" xfId="7866" xr:uid="{C64BFBF9-BA62-4401-B6EA-5C7F19A86D3C}"/>
    <cellStyle name="Vírgula 2 3 3 13 2" xfId="23171" xr:uid="{4CC2D4B0-AEE2-4CAB-AFEE-2E398CCF334E}"/>
    <cellStyle name="Vírgula 2 3 3 14" xfId="15549" xr:uid="{465224DD-1314-434F-8EF0-0C9C24C40872}"/>
    <cellStyle name="Vírgula 2 3 3 2" xfId="354" xr:uid="{3D8DD885-E865-4B22-B0BC-4CC753BE9CDC}"/>
    <cellStyle name="Vírgula 2 3 3 2 2" xfId="678" xr:uid="{0217A847-BB86-4603-8CC8-C53A71029F48}"/>
    <cellStyle name="Vírgula 2 3 3 2 2 2" xfId="1971" xr:uid="{8AD079BE-D9A6-4D25-9B49-56B28A667E56}"/>
    <cellStyle name="Vírgula 2 3 3 2 2 2 2" xfId="7373" xr:uid="{B92CA797-0407-456C-BB4A-4A1099D55266}"/>
    <cellStyle name="Vírgula 2 3 3 2 2 2 2 2" xfId="14995" xr:uid="{66213D1E-1B86-4D6D-851F-BC7E4CB1EA0E}"/>
    <cellStyle name="Vírgula 2 3 3 2 2 2 2 2 2" xfId="30300" xr:uid="{7A2846D8-F508-4F16-8E31-9A6D6E1D70E2}"/>
    <cellStyle name="Vírgula 2 3 3 2 2 2 2 3" xfId="22678" xr:uid="{4362DD54-88FB-4231-8A94-67905E90E811}"/>
    <cellStyle name="Vírgula 2 3 3 2 2 2 3" xfId="6001" xr:uid="{D3772834-0458-4463-9955-C7E5DF885B30}"/>
    <cellStyle name="Vírgula 2 3 3 2 2 2 3 2" xfId="13623" xr:uid="{E9B84E86-E4E2-406E-AD7D-D94758EEEC61}"/>
    <cellStyle name="Vírgula 2 3 3 2 2 2 3 2 2" xfId="28928" xr:uid="{EEA797A1-F0C6-4A75-AD49-81A6627B98A2}"/>
    <cellStyle name="Vírgula 2 3 3 2 2 2 3 3" xfId="21306" xr:uid="{BA6D7CD5-DBE5-409C-ABED-34E1401C6A5C}"/>
    <cellStyle name="Vírgula 2 3 3 2 2 2 4" xfId="9603" xr:uid="{80166201-384B-4EB8-A534-A93D0836EDE3}"/>
    <cellStyle name="Vírgula 2 3 3 2 2 2 4 2" xfId="24908" xr:uid="{EF6996B7-44C3-425C-956B-4859E40CE320}"/>
    <cellStyle name="Vírgula 2 3 3 2 2 2 5" xfId="17286" xr:uid="{C45B277B-F78D-4259-A0F2-3EA16B4A6245}"/>
    <cellStyle name="Vírgula 2 3 3 2 2 3" xfId="2935" xr:uid="{92380005-E852-4399-9EEE-9F6C3622DFF5}"/>
    <cellStyle name="Vírgula 2 3 3 2 2 3 2" xfId="6769" xr:uid="{FA576C14-FF47-43EA-BE7C-7FF0D6C6B132}"/>
    <cellStyle name="Vírgula 2 3 3 2 2 3 2 2" xfId="14391" xr:uid="{41D9C7BF-CE6B-4BB3-84D5-5A93608F1714}"/>
    <cellStyle name="Vírgula 2 3 3 2 2 3 2 2 2" xfId="29696" xr:uid="{8A4068CD-AC70-4414-B052-D259B7D73078}"/>
    <cellStyle name="Vírgula 2 3 3 2 2 3 2 3" xfId="22074" xr:uid="{FC9E9ED7-C0B0-4CCF-90CC-4AFE804EFE5A}"/>
    <cellStyle name="Vírgula 2 3 3 2 2 3 3" xfId="10567" xr:uid="{3F315614-C2BA-48CF-88ED-882B27FD7D3A}"/>
    <cellStyle name="Vírgula 2 3 3 2 2 3 3 2" xfId="25872" xr:uid="{5AB08BBE-1AB9-4396-ACCB-8908E4E400C4}"/>
    <cellStyle name="Vírgula 2 3 3 2 2 3 4" xfId="18250" xr:uid="{E57BA71A-04E3-415D-9A1F-6FB4AE6A64F0}"/>
    <cellStyle name="Vírgula 2 3 3 2 2 4" xfId="3903" xr:uid="{A760C34E-CDAE-4F54-A04B-75BC57A615A5}"/>
    <cellStyle name="Vírgula 2 3 3 2 2 4 2" xfId="11535" xr:uid="{4E11EFE3-ED0C-4228-9A18-46027F5BD9AC}"/>
    <cellStyle name="Vírgula 2 3 3 2 2 4 2 2" xfId="26840" xr:uid="{9A36FAE1-F3CB-41F4-8A95-3BDEB478F8E3}"/>
    <cellStyle name="Vírgula 2 3 3 2 2 4 3" xfId="19218" xr:uid="{B81330CF-52B2-4D7B-B853-8E91ABA263E2}"/>
    <cellStyle name="Vírgula 2 3 3 2 2 5" xfId="1327" xr:uid="{893F3359-5ADE-4F2C-A5AA-69B9939DE1C3}"/>
    <cellStyle name="Vírgula 2 3 3 2 2 5 2" xfId="8959" xr:uid="{81F50A35-33BA-492F-8EBD-52C3B754CF8A}"/>
    <cellStyle name="Vírgula 2 3 3 2 2 5 2 2" xfId="24264" xr:uid="{3FB4CC03-1350-4A06-BE6D-ED392D707F67}"/>
    <cellStyle name="Vírgula 2 3 3 2 2 5 3" xfId="16642" xr:uid="{0F1A493E-8ECF-4B53-9434-43D7B4892C73}"/>
    <cellStyle name="Vírgula 2 3 3 2 2 6" xfId="8310" xr:uid="{9365964C-5E4C-42A5-9D5F-29777EDC09D5}"/>
    <cellStyle name="Vírgula 2 3 3 2 2 6 2" xfId="23615" xr:uid="{C2B4C4CB-942B-4051-8F8A-217E946D9762}"/>
    <cellStyle name="Vírgula 2 3 3 2 2 7" xfId="15993" xr:uid="{B898FF1A-829A-469E-83ED-98DFD24BED5A}"/>
    <cellStyle name="Vírgula 2 3 3 2 3" xfId="2291" xr:uid="{D9256CD9-E533-4EDD-8387-3366E14121F6}"/>
    <cellStyle name="Vírgula 2 3 3 2 3 2" xfId="3259" xr:uid="{662044BC-0D26-4D00-8AF8-352A93F80815}"/>
    <cellStyle name="Vírgula 2 3 3 2 3 2 2" xfId="10891" xr:uid="{493EED45-35C1-46BC-A47D-164F1779B2FB}"/>
    <cellStyle name="Vírgula 2 3 3 2 3 2 2 2" xfId="26196" xr:uid="{C4D79D0B-7FC9-4CBF-9FFC-44D010BE283F}"/>
    <cellStyle name="Vírgula 2 3 3 2 3 2 3" xfId="18574" xr:uid="{9311EC2D-0729-4C47-80F2-EE5F4089F37C}"/>
    <cellStyle name="Vírgula 2 3 3 2 3 3" xfId="4227" xr:uid="{5DDA61BB-7228-4AED-B359-41E4AA994498}"/>
    <cellStyle name="Vírgula 2 3 3 2 3 3 2" xfId="11859" xr:uid="{E3F5DA0E-197A-4917-94BC-37BE9E0A074B}"/>
    <cellStyle name="Vírgula 2 3 3 2 3 3 2 2" xfId="27164" xr:uid="{C0AD8805-4DA3-48E8-8962-8265EE07A605}"/>
    <cellStyle name="Vírgula 2 3 3 2 3 3 3" xfId="19542" xr:uid="{4521024D-264F-407D-B0E7-F0A77196BF33}"/>
    <cellStyle name="Vírgula 2 3 3 2 3 4" xfId="9923" xr:uid="{3CEDC762-A2AF-4094-AA1B-BB7C99A8745D}"/>
    <cellStyle name="Vírgula 2 3 3 2 3 4 2" xfId="25228" xr:uid="{AE52D6F0-B765-486E-83FA-AC87F49F2FB6}"/>
    <cellStyle name="Vírgula 2 3 3 2 3 5" xfId="17606" xr:uid="{C59EA98F-125E-44F3-A7D2-05F2816FBD72}"/>
    <cellStyle name="Vírgula 2 3 3 2 4" xfId="1651" xr:uid="{DAB1CD4D-05AE-4F66-8442-05BEAC2FFA9D}"/>
    <cellStyle name="Vírgula 2 3 3 2 4 2" xfId="6399" xr:uid="{E3FB825A-50C1-4C56-BEB2-24749623B6B2}"/>
    <cellStyle name="Vírgula 2 3 3 2 4 2 2" xfId="14021" xr:uid="{42F4C147-61D4-4145-8244-1F2D4485A607}"/>
    <cellStyle name="Vírgula 2 3 3 2 4 2 2 2" xfId="29326" xr:uid="{0284A22B-F69B-4C97-9532-027B526A0D5E}"/>
    <cellStyle name="Vírgula 2 3 3 2 4 2 3" xfId="21704" xr:uid="{EC6AA16A-4EC0-4847-A630-F91E7AEB79B8}"/>
    <cellStyle name="Vírgula 2 3 3 2 4 3" xfId="9283" xr:uid="{42D2B626-7D59-44AB-B8C0-C371A195D650}"/>
    <cellStyle name="Vírgula 2 3 3 2 4 3 2" xfId="24588" xr:uid="{91572BCB-AD6A-4799-9003-3740A8A327AF}"/>
    <cellStyle name="Vírgula 2 3 3 2 4 4" xfId="16966" xr:uid="{0D0D51DE-76B8-4490-8577-7AA2466395D6}"/>
    <cellStyle name="Vírgula 2 3 3 2 5" xfId="2611" xr:uid="{6529542A-D51F-404A-B68A-A1F6AE87A5DD}"/>
    <cellStyle name="Vírgula 2 3 3 2 5 2" xfId="10243" xr:uid="{9E46ACFB-2494-4226-B0BA-711785F43D5B}"/>
    <cellStyle name="Vírgula 2 3 3 2 5 2 2" xfId="25548" xr:uid="{72DF980B-F82B-4B96-8203-DB1627A9483F}"/>
    <cellStyle name="Vírgula 2 3 3 2 5 3" xfId="17926" xr:uid="{C1F6DC8E-3B3D-4198-9FAD-67968075634B}"/>
    <cellStyle name="Vírgula 2 3 3 2 6" xfId="3579" xr:uid="{798E9337-5415-4D86-B162-27C60716D7FF}"/>
    <cellStyle name="Vírgula 2 3 3 2 6 2" xfId="11211" xr:uid="{BE878BF6-0382-4D20-B971-471FA902F663}"/>
    <cellStyle name="Vírgula 2 3 3 2 6 2 2" xfId="26516" xr:uid="{3639ECF6-8D50-42E4-A56F-8248BB432B87}"/>
    <cellStyle name="Vírgula 2 3 3 2 6 3" xfId="18894" xr:uid="{D0ECD4B0-06F6-44A1-8D3E-35652CC4CE25}"/>
    <cellStyle name="Vírgula 2 3 3 2 7" xfId="1003" xr:uid="{D9F450EC-F160-4772-8129-73B9B5F6E507}"/>
    <cellStyle name="Vírgula 2 3 3 2 7 2" xfId="8635" xr:uid="{01A84452-B065-4BBA-BF78-789CCC193D7F}"/>
    <cellStyle name="Vírgula 2 3 3 2 7 2 2" xfId="23940" xr:uid="{0BF9391B-DEEA-468A-82BB-62B931E1358A}"/>
    <cellStyle name="Vírgula 2 3 3 2 7 3" xfId="16318" xr:uid="{A593ECB2-B095-43DD-A372-A4F65FC87D2B}"/>
    <cellStyle name="Vírgula 2 3 3 2 8" xfId="7986" xr:uid="{804AE294-5131-417E-876C-E7C9CAE047CD}"/>
    <cellStyle name="Vírgula 2 3 3 2 8 2" xfId="23291" xr:uid="{BCC5A9A7-73CC-4577-9838-8C8ED4B9E628}"/>
    <cellStyle name="Vírgula 2 3 3 2 9" xfId="15669" xr:uid="{01CDEE25-D8D5-4A3A-B6E8-183D84540AF3}"/>
    <cellStyle name="Vírgula 2 3 3 3" xfId="314" xr:uid="{88A7E154-3219-4F80-9939-72CFC6A0E933}"/>
    <cellStyle name="Vírgula 2 3 3 3 2" xfId="638" xr:uid="{BB7A37BD-D734-4507-BE23-EB2EE8967445}"/>
    <cellStyle name="Vírgula 2 3 3 3 2 2" xfId="1931" xr:uid="{793296B1-6A7D-475E-B17D-8DCAC596CA6B}"/>
    <cellStyle name="Vírgula 2 3 3 3 2 2 2" xfId="9563" xr:uid="{4497F01E-3EF7-4577-AEB6-F6F760C2115F}"/>
    <cellStyle name="Vírgula 2 3 3 3 2 2 2 2" xfId="24868" xr:uid="{A31BB156-1509-4DFD-9EF3-B3E63F0205F5}"/>
    <cellStyle name="Vírgula 2 3 3 3 2 2 3" xfId="17246" xr:uid="{14C13501-9F1A-44A0-A8FC-85D18E59F72C}"/>
    <cellStyle name="Vírgula 2 3 3 3 2 3" xfId="2895" xr:uid="{4F65F627-645A-44F8-AA23-F06748C96B16}"/>
    <cellStyle name="Vírgula 2 3 3 3 2 3 2" xfId="10527" xr:uid="{B6B0D2DD-63C8-44FC-9AB7-08C7D1C264F6}"/>
    <cellStyle name="Vírgula 2 3 3 3 2 3 2 2" xfId="25832" xr:uid="{0CE8A744-F171-42A9-8D4A-AB28A32EA6C1}"/>
    <cellStyle name="Vírgula 2 3 3 3 2 3 3" xfId="18210" xr:uid="{92A8E224-1907-4CA0-88C5-501A749C7CD9}"/>
    <cellStyle name="Vírgula 2 3 3 3 2 4" xfId="3863" xr:uid="{082401B2-FD72-41FB-B2F4-835A3B7FB411}"/>
    <cellStyle name="Vírgula 2 3 3 3 2 4 2" xfId="11495" xr:uid="{A3D28BE5-9407-4709-9BCD-45DD1514AE56}"/>
    <cellStyle name="Vírgula 2 3 3 3 2 4 2 2" xfId="26800" xr:uid="{BCB98615-1D01-4A2B-8E0E-2ABD4FD04B97}"/>
    <cellStyle name="Vírgula 2 3 3 3 2 4 3" xfId="19178" xr:uid="{FF4EF831-DDFC-42ED-A11E-8FCF4667381B}"/>
    <cellStyle name="Vírgula 2 3 3 3 2 5" xfId="1287" xr:uid="{4D71E134-F326-4523-BB27-9144F5B19D4A}"/>
    <cellStyle name="Vírgula 2 3 3 3 2 5 2" xfId="8919" xr:uid="{15386B08-BDD0-4E6D-BA73-846CE5757CDF}"/>
    <cellStyle name="Vírgula 2 3 3 3 2 5 2 2" xfId="24224" xr:uid="{38618F64-9AAB-418E-8735-492D2403920A}"/>
    <cellStyle name="Vírgula 2 3 3 3 2 5 3" xfId="16602" xr:uid="{1C916C54-4F49-4FF3-96DC-4EBF9C12C0CA}"/>
    <cellStyle name="Vírgula 2 3 3 3 2 6" xfId="8270" xr:uid="{B2E2E11A-AEFB-4585-9B18-C854701E7029}"/>
    <cellStyle name="Vírgula 2 3 3 3 2 6 2" xfId="23575" xr:uid="{9398B3D3-32EA-44DF-9F1A-F353881383E3}"/>
    <cellStyle name="Vírgula 2 3 3 3 2 7" xfId="15953" xr:uid="{07C03528-3BA4-4EBE-AD14-B0C8353CA230}"/>
    <cellStyle name="Vírgula 2 3 3 3 3" xfId="2251" xr:uid="{FDB2C7DA-8848-40DA-8193-D9C345B16AC8}"/>
    <cellStyle name="Vírgula 2 3 3 3 3 2" xfId="3219" xr:uid="{E651F4A9-ACDB-438F-AE72-EFC430DBD7E2}"/>
    <cellStyle name="Vírgula 2 3 3 3 3 2 2" xfId="10851" xr:uid="{BC4991CA-B500-4FEA-B9FD-E03BB75135F5}"/>
    <cellStyle name="Vírgula 2 3 3 3 3 2 2 2" xfId="26156" xr:uid="{3606C753-AF5F-4A09-987E-107999683158}"/>
    <cellStyle name="Vírgula 2 3 3 3 3 2 3" xfId="18534" xr:uid="{829678A9-C233-4A15-A6DC-E5C4B57666AD}"/>
    <cellStyle name="Vírgula 2 3 3 3 3 3" xfId="4187" xr:uid="{CFDFB8E1-8D1A-4400-8436-A99CF214AD84}"/>
    <cellStyle name="Vírgula 2 3 3 3 3 3 2" xfId="11819" xr:uid="{3A7C3278-6F2A-4F92-A759-C4E608866F22}"/>
    <cellStyle name="Vírgula 2 3 3 3 3 3 2 2" xfId="27124" xr:uid="{249B6E72-B1BF-4DC2-B7C8-1C1CE5C75733}"/>
    <cellStyle name="Vírgula 2 3 3 3 3 3 3" xfId="19502" xr:uid="{210A25D8-E4E1-4272-8B47-D09F7949092A}"/>
    <cellStyle name="Vírgula 2 3 3 3 3 4" xfId="9883" xr:uid="{E71BDA07-4AC7-48BB-A6AB-BEF38357E9F6}"/>
    <cellStyle name="Vírgula 2 3 3 3 3 4 2" xfId="25188" xr:uid="{9039D809-E26F-4A05-9DFF-45C087867B64}"/>
    <cellStyle name="Vírgula 2 3 3 3 3 5" xfId="17566" xr:uid="{5F656BE7-CA22-4902-AE6A-80CFD8459B65}"/>
    <cellStyle name="Vírgula 2 3 3 3 4" xfId="1611" xr:uid="{8A11824F-2F3B-4E93-95DF-E32EA8EA1E96}"/>
    <cellStyle name="Vírgula 2 3 3 3 4 2" xfId="9243" xr:uid="{E450A455-DAC8-440C-89F1-71EE28880950}"/>
    <cellStyle name="Vírgula 2 3 3 3 4 2 2" xfId="24548" xr:uid="{667FBE0A-AFE9-47BE-A37E-ECEC0B741B75}"/>
    <cellStyle name="Vírgula 2 3 3 3 4 3" xfId="16926" xr:uid="{CD9AFC25-E162-4561-BDCA-C2313974746D}"/>
    <cellStyle name="Vírgula 2 3 3 3 5" xfId="2571" xr:uid="{13F8C7F9-BC23-4A38-B774-C99BB8459CD1}"/>
    <cellStyle name="Vírgula 2 3 3 3 5 2" xfId="10203" xr:uid="{A5D368F5-CFE9-4C3D-99FA-EF639981B9F1}"/>
    <cellStyle name="Vírgula 2 3 3 3 5 2 2" xfId="25508" xr:uid="{E6B1D7C8-9284-4BF7-8B32-1DE32035FB6B}"/>
    <cellStyle name="Vírgula 2 3 3 3 5 3" xfId="17886" xr:uid="{F40DDBDA-A425-4BA9-8357-4BCDD25D15FB}"/>
    <cellStyle name="Vírgula 2 3 3 3 6" xfId="3539" xr:uid="{0AB143DF-4AF5-4F32-82A6-B3054D82F179}"/>
    <cellStyle name="Vírgula 2 3 3 3 6 2" xfId="11171" xr:uid="{741C5A12-00E2-43F6-BC20-3A089CF4EF5A}"/>
    <cellStyle name="Vírgula 2 3 3 3 6 2 2" xfId="26476" xr:uid="{406B5CB4-887B-4CBF-A2D6-5422824ECC85}"/>
    <cellStyle name="Vírgula 2 3 3 3 6 3" xfId="18854" xr:uid="{C506C5AF-F057-4A9B-9EC5-7B4C079E4A2D}"/>
    <cellStyle name="Vírgula 2 3 3 3 7" xfId="963" xr:uid="{068831AF-4374-42B2-828B-140FB1CAA02D}"/>
    <cellStyle name="Vírgula 2 3 3 3 7 2" xfId="8595" xr:uid="{56B99DB4-2E88-471E-9D8C-75D8C409CA40}"/>
    <cellStyle name="Vírgula 2 3 3 3 7 2 2" xfId="23900" xr:uid="{BA305FF9-EA5C-4D88-99EF-1C944BA28CBB}"/>
    <cellStyle name="Vírgula 2 3 3 3 7 3" xfId="16278" xr:uid="{A374CBD5-0035-4C65-8836-5D23EC643D18}"/>
    <cellStyle name="Vírgula 2 3 3 3 8" xfId="7946" xr:uid="{01600809-B02A-4E74-AADF-42E22245D369}"/>
    <cellStyle name="Vírgula 2 3 3 3 8 2" xfId="23251" xr:uid="{AF19095E-5338-4EFD-94D4-AE16D3CFE332}"/>
    <cellStyle name="Vírgula 2 3 3 3 9" xfId="15629" xr:uid="{B83F6655-D107-42EA-97D0-7C21CA5D3833}"/>
    <cellStyle name="Vírgula 2 3 3 4" xfId="394" xr:uid="{F675AF91-F6E9-480E-9DE0-8859A54A6660}"/>
    <cellStyle name="Vírgula 2 3 3 4 2" xfId="718" xr:uid="{A921437D-7757-4547-9204-115C49933236}"/>
    <cellStyle name="Vírgula 2 3 3 4 2 2" xfId="2011" xr:uid="{7986A1DE-C15B-4B4E-B561-82406DFD354F}"/>
    <cellStyle name="Vírgula 2 3 3 4 2 2 2" xfId="9643" xr:uid="{F340FB48-DDC1-4716-A647-413060CE72B6}"/>
    <cellStyle name="Vírgula 2 3 3 4 2 2 2 2" xfId="24948" xr:uid="{8DD9A797-AF0B-41E4-A7D3-CEFB5BD97CC2}"/>
    <cellStyle name="Vírgula 2 3 3 4 2 2 3" xfId="17326" xr:uid="{941F96DC-4971-4836-A74F-71773497D16A}"/>
    <cellStyle name="Vírgula 2 3 3 4 2 3" xfId="2975" xr:uid="{A4464EC3-A094-463D-9939-18B007D96249}"/>
    <cellStyle name="Vírgula 2 3 3 4 2 3 2" xfId="10607" xr:uid="{50726AE6-24D4-403F-9508-10A5E477A459}"/>
    <cellStyle name="Vírgula 2 3 3 4 2 3 2 2" xfId="25912" xr:uid="{84C3377C-2DF2-4B57-9455-D1B4F264A29D}"/>
    <cellStyle name="Vírgula 2 3 3 4 2 3 3" xfId="18290" xr:uid="{49472C6B-EC51-4EE1-A577-8EDFB263AAC9}"/>
    <cellStyle name="Vírgula 2 3 3 4 2 4" xfId="3943" xr:uid="{E16518A6-E0FF-4F50-8F32-CB82F1400664}"/>
    <cellStyle name="Vírgula 2 3 3 4 2 4 2" xfId="11575" xr:uid="{C16C8920-3B77-4244-A103-B2974F48EE3B}"/>
    <cellStyle name="Vírgula 2 3 3 4 2 4 2 2" xfId="26880" xr:uid="{179E2E20-D39C-471B-BD1E-5A7CC4412253}"/>
    <cellStyle name="Vírgula 2 3 3 4 2 4 3" xfId="19258" xr:uid="{D48C45BA-E20A-42EA-89B3-AD3A55883F44}"/>
    <cellStyle name="Vírgula 2 3 3 4 2 5" xfId="1367" xr:uid="{857A2F62-3BEC-44AB-A54A-837F37B1381E}"/>
    <cellStyle name="Vírgula 2 3 3 4 2 5 2" xfId="8999" xr:uid="{BFFC916C-02F1-40E5-A2B9-516548D115BD}"/>
    <cellStyle name="Vírgula 2 3 3 4 2 5 2 2" xfId="24304" xr:uid="{4945E026-274C-4A6F-8227-CB0B66E6D597}"/>
    <cellStyle name="Vírgula 2 3 3 4 2 5 3" xfId="16682" xr:uid="{EE0296D4-491D-46C6-9D7A-4A6200620012}"/>
    <cellStyle name="Vírgula 2 3 3 4 2 6" xfId="8350" xr:uid="{22A506B2-7E1C-4E33-9C14-9EEC519C952A}"/>
    <cellStyle name="Vírgula 2 3 3 4 2 6 2" xfId="23655" xr:uid="{F98C54F3-F2B9-49B0-AAEA-482640ADC009}"/>
    <cellStyle name="Vírgula 2 3 3 4 2 7" xfId="16033" xr:uid="{65CD78D8-4CA6-4BD8-BDEE-17A842DD2BF9}"/>
    <cellStyle name="Vírgula 2 3 3 4 3" xfId="2331" xr:uid="{91EF3936-7F06-4610-8CF7-D50FC3B6C87B}"/>
    <cellStyle name="Vírgula 2 3 3 4 3 2" xfId="3299" xr:uid="{308FA86A-86EA-4E23-AE28-8D4DE80A403D}"/>
    <cellStyle name="Vírgula 2 3 3 4 3 2 2" xfId="10931" xr:uid="{4A486358-7948-423D-A37B-7952BCD93874}"/>
    <cellStyle name="Vírgula 2 3 3 4 3 2 2 2" xfId="26236" xr:uid="{17E8CBD8-EE6E-4EB6-9831-497BC23E4D25}"/>
    <cellStyle name="Vírgula 2 3 3 4 3 2 3" xfId="18614" xr:uid="{D6DD1514-39AF-42F8-AA38-D1021EA7EB2F}"/>
    <cellStyle name="Vírgula 2 3 3 4 3 3" xfId="4267" xr:uid="{DAFEACEC-2EED-450B-93D2-2E5439639A72}"/>
    <cellStyle name="Vírgula 2 3 3 4 3 3 2" xfId="11899" xr:uid="{B640FCD8-10AD-4E22-8E3B-54BA30475F03}"/>
    <cellStyle name="Vírgula 2 3 3 4 3 3 2 2" xfId="27204" xr:uid="{01067037-9777-415A-AA7D-EE708ADAEDD5}"/>
    <cellStyle name="Vírgula 2 3 3 4 3 3 3" xfId="19582" xr:uid="{2B53C221-CC4F-4652-830D-D0337785C360}"/>
    <cellStyle name="Vírgula 2 3 3 4 3 4" xfId="9963" xr:uid="{5A2E1483-8FFE-4674-9175-FFC1EB4EBC0E}"/>
    <cellStyle name="Vírgula 2 3 3 4 3 4 2" xfId="25268" xr:uid="{B013D891-CA15-4A9E-B589-F14C531F57C3}"/>
    <cellStyle name="Vírgula 2 3 3 4 3 5" xfId="17646" xr:uid="{0CF7A18D-0464-46C3-A16D-D78CE956C4AD}"/>
    <cellStyle name="Vírgula 2 3 3 4 4" xfId="1691" xr:uid="{76DD3E8A-4810-403F-BC46-E61497C12CD4}"/>
    <cellStyle name="Vírgula 2 3 3 4 4 2" xfId="9323" xr:uid="{CCE4F419-E7DC-4E97-AA37-C258D34A25C3}"/>
    <cellStyle name="Vírgula 2 3 3 4 4 2 2" xfId="24628" xr:uid="{C0A925E9-705D-44FE-989A-C9B79556E072}"/>
    <cellStyle name="Vírgula 2 3 3 4 4 3" xfId="17006" xr:uid="{28FC0B23-D828-42AE-9375-DD5E1E5283AE}"/>
    <cellStyle name="Vírgula 2 3 3 4 5" xfId="2651" xr:uid="{6F353002-38CC-4136-B5A8-E019E84FF26F}"/>
    <cellStyle name="Vírgula 2 3 3 4 5 2" xfId="10283" xr:uid="{5673A83E-0D7F-4CFD-A018-0462563CD529}"/>
    <cellStyle name="Vírgula 2 3 3 4 5 2 2" xfId="25588" xr:uid="{A34A779F-95C9-453E-B4E5-32D1C97A9DF4}"/>
    <cellStyle name="Vírgula 2 3 3 4 5 3" xfId="17966" xr:uid="{9FBE1204-705C-4CAF-BCF5-6A1493251E54}"/>
    <cellStyle name="Vírgula 2 3 3 4 6" xfId="3619" xr:uid="{3A850F1F-3F2F-4985-B1BF-BE0638457535}"/>
    <cellStyle name="Vírgula 2 3 3 4 6 2" xfId="11251" xr:uid="{9A109885-B66D-40F9-9C1A-8627A0EB6560}"/>
    <cellStyle name="Vírgula 2 3 3 4 6 2 2" xfId="26556" xr:uid="{F8A9A7A7-B882-43AE-AEDC-4CF3A51BBDF7}"/>
    <cellStyle name="Vírgula 2 3 3 4 6 3" xfId="18934" xr:uid="{87A8A7A9-231E-477C-9566-A8DA77CF6B87}"/>
    <cellStyle name="Vírgula 2 3 3 4 7" xfId="1043" xr:uid="{60E99CA8-15AE-4458-8930-2057B9700E78}"/>
    <cellStyle name="Vírgula 2 3 3 4 7 2" xfId="8675" xr:uid="{FDF1D867-3AE6-45FE-B3BC-A06CD9BD7B70}"/>
    <cellStyle name="Vírgula 2 3 3 4 7 2 2" xfId="23980" xr:uid="{29569495-F73A-4C20-A0AA-B5E9801C0AC8}"/>
    <cellStyle name="Vírgula 2 3 3 4 7 3" xfId="16358" xr:uid="{B95EBB90-D583-4ABC-ACCD-DD9D1378B0FD}"/>
    <cellStyle name="Vírgula 2 3 3 4 8" xfId="8026" xr:uid="{A95573BC-6B0B-4100-AB60-EEC5C89C4D39}"/>
    <cellStyle name="Vírgula 2 3 3 4 8 2" xfId="23331" xr:uid="{78011C8D-87C6-4196-8DE3-6B901D3FE9D7}"/>
    <cellStyle name="Vírgula 2 3 3 4 9" xfId="15709" xr:uid="{6118FB93-6BFF-4443-9EE0-107CF580A279}"/>
    <cellStyle name="Vírgula 2 3 3 5" xfId="274" xr:uid="{C94E32D7-A342-4168-9424-C7C40B2583A6}"/>
    <cellStyle name="Vírgula 2 3 3 5 2" xfId="598" xr:uid="{BD4FB4B9-4483-49DD-8F39-621CF96A5699}"/>
    <cellStyle name="Vírgula 2 3 3 5 2 2" xfId="1891" xr:uid="{83A71877-9EC6-4066-9EE2-F3D9DE96AA7E}"/>
    <cellStyle name="Vírgula 2 3 3 5 2 2 2" xfId="9523" xr:uid="{A58E9549-1B32-41B9-87C4-56EADD09D20A}"/>
    <cellStyle name="Vírgula 2 3 3 5 2 2 2 2" xfId="24828" xr:uid="{A32C6C97-A512-4829-B087-6912AFF3A05D}"/>
    <cellStyle name="Vírgula 2 3 3 5 2 2 3" xfId="17206" xr:uid="{59250AB1-8D52-4A48-AA2E-4C251C2E1E3E}"/>
    <cellStyle name="Vírgula 2 3 3 5 2 3" xfId="2855" xr:uid="{D65EC3B4-3829-4056-B84B-1064E1CD257C}"/>
    <cellStyle name="Vírgula 2 3 3 5 2 3 2" xfId="10487" xr:uid="{BAE7A5E1-9FD0-44C1-B683-4AAB6745269B}"/>
    <cellStyle name="Vírgula 2 3 3 5 2 3 2 2" xfId="25792" xr:uid="{279315D4-14A6-4C11-99C6-8A615D7E3E88}"/>
    <cellStyle name="Vírgula 2 3 3 5 2 3 3" xfId="18170" xr:uid="{A6C3EC3E-F920-4467-8574-4F1E2F36B7EA}"/>
    <cellStyle name="Vírgula 2 3 3 5 2 4" xfId="3823" xr:uid="{4BC9D0CE-C517-4423-8F1E-3565D1DB2979}"/>
    <cellStyle name="Vírgula 2 3 3 5 2 4 2" xfId="11455" xr:uid="{BE5CECFB-D6EF-49B8-84F9-BB334AB26EE9}"/>
    <cellStyle name="Vírgula 2 3 3 5 2 4 2 2" xfId="26760" xr:uid="{E1E2A102-754A-488C-B05F-0E933E005CC6}"/>
    <cellStyle name="Vírgula 2 3 3 5 2 4 3" xfId="19138" xr:uid="{EA72F6C0-6F79-485E-AE71-6E852BF0E714}"/>
    <cellStyle name="Vírgula 2 3 3 5 2 5" xfId="1247" xr:uid="{D016AE78-9A8C-4657-9E90-FDEFDD9AC64A}"/>
    <cellStyle name="Vírgula 2 3 3 5 2 5 2" xfId="8879" xr:uid="{0BB00D23-5A10-4C17-BCA9-18FEB8FE7E08}"/>
    <cellStyle name="Vírgula 2 3 3 5 2 5 2 2" xfId="24184" xr:uid="{512F75CE-8A6A-44B8-B102-C47561AFF8BE}"/>
    <cellStyle name="Vírgula 2 3 3 5 2 5 3" xfId="16562" xr:uid="{45D30E19-AC4C-4DF3-990F-547D397B1919}"/>
    <cellStyle name="Vírgula 2 3 3 5 2 6" xfId="8230" xr:uid="{A798FBEF-7042-418D-8FF3-7956EFAF51D3}"/>
    <cellStyle name="Vírgula 2 3 3 5 2 6 2" xfId="23535" xr:uid="{5A9147C0-ABEC-41CF-B28B-42E243A4B7A0}"/>
    <cellStyle name="Vírgula 2 3 3 5 2 7" xfId="15913" xr:uid="{D79AFCE7-4895-40D7-B929-6220D6EDED3F}"/>
    <cellStyle name="Vírgula 2 3 3 5 3" xfId="2211" xr:uid="{173080BB-FFF5-4C38-B809-56002AD1D8EA}"/>
    <cellStyle name="Vírgula 2 3 3 5 3 2" xfId="3179" xr:uid="{37A1B76B-B579-41A7-9BDA-BCE8C3906D89}"/>
    <cellStyle name="Vírgula 2 3 3 5 3 2 2" xfId="10811" xr:uid="{ABBFFCAD-74CC-452F-BF48-94CE5B8C5654}"/>
    <cellStyle name="Vírgula 2 3 3 5 3 2 2 2" xfId="26116" xr:uid="{7E285B25-6E3A-4288-A300-6A6A0D85CC4B}"/>
    <cellStyle name="Vírgula 2 3 3 5 3 2 3" xfId="18494" xr:uid="{8B6BDB3A-C6C1-4905-8FD2-B3949EBDA9C6}"/>
    <cellStyle name="Vírgula 2 3 3 5 3 3" xfId="4147" xr:uid="{D57A7304-7AFF-4193-B2F2-9EF396AA2147}"/>
    <cellStyle name="Vírgula 2 3 3 5 3 3 2" xfId="11779" xr:uid="{5A902757-7B21-4E76-A29E-BC2A876CAC1E}"/>
    <cellStyle name="Vírgula 2 3 3 5 3 3 2 2" xfId="27084" xr:uid="{4818A630-5283-44E0-853A-D2712B016E37}"/>
    <cellStyle name="Vírgula 2 3 3 5 3 3 3" xfId="19462" xr:uid="{4A2AE107-A7B1-44C4-B834-1A05A649A412}"/>
    <cellStyle name="Vírgula 2 3 3 5 3 4" xfId="9843" xr:uid="{4EC50ECD-DB87-445D-A195-8B330B38B253}"/>
    <cellStyle name="Vírgula 2 3 3 5 3 4 2" xfId="25148" xr:uid="{DD908C62-D4F4-40DA-A77C-EB26A0D92761}"/>
    <cellStyle name="Vírgula 2 3 3 5 3 5" xfId="17526" xr:uid="{9AB2F992-4E5F-4769-A34D-0CAF8B0FFE3C}"/>
    <cellStyle name="Vírgula 2 3 3 5 4" xfId="1571" xr:uid="{7CB7C58C-D40A-4A40-AAB0-A68927BD9658}"/>
    <cellStyle name="Vírgula 2 3 3 5 4 2" xfId="9203" xr:uid="{CCF1ADB1-8E3C-4BF0-84B6-D3305FC167F3}"/>
    <cellStyle name="Vírgula 2 3 3 5 4 2 2" xfId="24508" xr:uid="{9EB252B2-D774-4B28-9DDA-16C3E233BA56}"/>
    <cellStyle name="Vírgula 2 3 3 5 4 3" xfId="16886" xr:uid="{D654809F-80A7-4CAB-A859-1EAB5586668C}"/>
    <cellStyle name="Vírgula 2 3 3 5 5" xfId="2531" xr:uid="{27210D68-B5EA-4FD4-BE19-47BC71176D0D}"/>
    <cellStyle name="Vírgula 2 3 3 5 5 2" xfId="10163" xr:uid="{DD60C58D-10E4-4247-BDFE-ECA8ED8E9D6C}"/>
    <cellStyle name="Vírgula 2 3 3 5 5 2 2" xfId="25468" xr:uid="{86B5E87C-C07A-4E3B-A33E-91EB903BE207}"/>
    <cellStyle name="Vírgula 2 3 3 5 5 3" xfId="17846" xr:uid="{FF4E08FE-8C0F-4FC4-B0E4-6B2A92CCB44D}"/>
    <cellStyle name="Vírgula 2 3 3 5 6" xfId="3499" xr:uid="{B2DA7862-B89E-40DC-B9E6-442AAAA9BA35}"/>
    <cellStyle name="Vírgula 2 3 3 5 6 2" xfId="11131" xr:uid="{512AA745-9FA9-4827-94EF-8479A08B37EA}"/>
    <cellStyle name="Vírgula 2 3 3 5 6 2 2" xfId="26436" xr:uid="{B7A16BF5-DA30-46BD-A874-1D7782ADC753}"/>
    <cellStyle name="Vírgula 2 3 3 5 6 3" xfId="18814" xr:uid="{CA825CDB-233B-45E5-B23F-B201239DBADC}"/>
    <cellStyle name="Vírgula 2 3 3 5 7" xfId="923" xr:uid="{0E0772E1-B3B4-47D9-B904-2380FB5D6717}"/>
    <cellStyle name="Vírgula 2 3 3 5 7 2" xfId="8555" xr:uid="{F2B6BFC0-EB04-45B9-ADC7-2D24519E6F53}"/>
    <cellStyle name="Vírgula 2 3 3 5 7 2 2" xfId="23860" xr:uid="{1A01B0F4-35D6-42BA-A9D6-A5C98E33DD66}"/>
    <cellStyle name="Vírgula 2 3 3 5 7 3" xfId="16238" xr:uid="{801C9F57-677A-47D8-8970-D46FC364DD41}"/>
    <cellStyle name="Vírgula 2 3 3 5 8" xfId="7906" xr:uid="{FF9ABF71-9CE1-4F42-BBA4-CCC2EA38322C}"/>
    <cellStyle name="Vírgula 2 3 3 5 8 2" xfId="23211" xr:uid="{AD853096-CFEF-461C-AE95-CD65B0E515BA}"/>
    <cellStyle name="Vírgula 2 3 3 5 9" xfId="15589" xr:uid="{960A9D36-801B-4C15-B95E-306826C2080B}"/>
    <cellStyle name="Vírgula 2 3 3 6" xfId="434" xr:uid="{B43BFE35-32D4-45B0-A263-07F0FA3C1992}"/>
    <cellStyle name="Vírgula 2 3 3 6 2" xfId="758" xr:uid="{AE360157-08D9-4BE0-889C-6B6FEF273023}"/>
    <cellStyle name="Vírgula 2 3 3 6 2 2" xfId="2051" xr:uid="{97F1EA67-F569-46AD-B460-6E0923FE6658}"/>
    <cellStyle name="Vírgula 2 3 3 6 2 2 2" xfId="9683" xr:uid="{DFADC211-D40E-4E04-B1B4-8150BB83BAD0}"/>
    <cellStyle name="Vírgula 2 3 3 6 2 2 2 2" xfId="24988" xr:uid="{26AF88BF-AFFD-485D-95D0-D3F240E2A5FA}"/>
    <cellStyle name="Vírgula 2 3 3 6 2 2 3" xfId="17366" xr:uid="{8F4ED475-6FF1-407F-A702-A7AFDBAB0E48}"/>
    <cellStyle name="Vírgula 2 3 3 6 2 3" xfId="3015" xr:uid="{A9B17450-EA0C-4E4F-9E72-AE260FA69C1D}"/>
    <cellStyle name="Vírgula 2 3 3 6 2 3 2" xfId="10647" xr:uid="{43D2B513-C269-497F-AEBB-102BFB4F3491}"/>
    <cellStyle name="Vírgula 2 3 3 6 2 3 2 2" xfId="25952" xr:uid="{579E26F1-EE7C-4077-A239-08F154C587BD}"/>
    <cellStyle name="Vírgula 2 3 3 6 2 3 3" xfId="18330" xr:uid="{38250D31-F7B2-48ED-8B0E-14049C48A285}"/>
    <cellStyle name="Vírgula 2 3 3 6 2 4" xfId="3983" xr:uid="{83491A41-651A-47C2-A01F-BA94B2BE51E7}"/>
    <cellStyle name="Vírgula 2 3 3 6 2 4 2" xfId="11615" xr:uid="{06D6A804-FDD9-41A2-923A-4A21678057CC}"/>
    <cellStyle name="Vírgula 2 3 3 6 2 4 2 2" xfId="26920" xr:uid="{C47A4613-C5BD-42EB-9BD1-7BC730B5CACC}"/>
    <cellStyle name="Vírgula 2 3 3 6 2 4 3" xfId="19298" xr:uid="{762BECDC-D7BE-4D5F-9D3A-0CBB5A1EABF1}"/>
    <cellStyle name="Vírgula 2 3 3 6 2 5" xfId="1407" xr:uid="{4D3210A4-F53B-4DF3-A9B1-EE1E56202578}"/>
    <cellStyle name="Vírgula 2 3 3 6 2 5 2" xfId="9039" xr:uid="{2698CC1C-4A3D-4EDA-909C-1C7612EB5F6E}"/>
    <cellStyle name="Vírgula 2 3 3 6 2 5 2 2" xfId="24344" xr:uid="{CEE89AD8-D775-4FB4-9D18-B617DA74EA65}"/>
    <cellStyle name="Vírgula 2 3 3 6 2 5 3" xfId="16722" xr:uid="{E059A626-B4C4-4EB8-BF47-6BF6C8567E17}"/>
    <cellStyle name="Vírgula 2 3 3 6 2 6" xfId="8390" xr:uid="{9E23AC68-2C62-4413-B087-50A3EB996792}"/>
    <cellStyle name="Vírgula 2 3 3 6 2 6 2" xfId="23695" xr:uid="{1E832E86-09DF-43BB-878E-B0EE74436660}"/>
    <cellStyle name="Vírgula 2 3 3 6 2 7" xfId="16073" xr:uid="{B4D184D2-EB4C-4239-8147-D1705593E834}"/>
    <cellStyle name="Vírgula 2 3 3 6 3" xfId="2371" xr:uid="{0ED5A4A1-1E78-4A4E-9ED0-F03125AD7867}"/>
    <cellStyle name="Vírgula 2 3 3 6 3 2" xfId="3339" xr:uid="{333B8F1A-F836-4A20-BDEC-A328DB484524}"/>
    <cellStyle name="Vírgula 2 3 3 6 3 2 2" xfId="10971" xr:uid="{4A2E095F-3A09-419E-A920-7AA280EE83AB}"/>
    <cellStyle name="Vírgula 2 3 3 6 3 2 2 2" xfId="26276" xr:uid="{617F69E1-1E46-42D0-B305-C2D3B52FAB67}"/>
    <cellStyle name="Vírgula 2 3 3 6 3 2 3" xfId="18654" xr:uid="{145997A6-5989-4A16-8664-53B1681F7FE6}"/>
    <cellStyle name="Vírgula 2 3 3 6 3 3" xfId="4307" xr:uid="{BA3229D6-5502-4EF3-AD9B-DE266D76B0A2}"/>
    <cellStyle name="Vírgula 2 3 3 6 3 3 2" xfId="11939" xr:uid="{1195D24F-C105-4A86-97D7-D3E94776ECC3}"/>
    <cellStyle name="Vírgula 2 3 3 6 3 3 2 2" xfId="27244" xr:uid="{8367879B-4079-4322-AD79-EE04279BECDE}"/>
    <cellStyle name="Vírgula 2 3 3 6 3 3 3" xfId="19622" xr:uid="{D2C3BFAA-257D-4BA5-89F8-204376DC8154}"/>
    <cellStyle name="Vírgula 2 3 3 6 3 4" xfId="10003" xr:uid="{220B059F-0F5B-43FE-B3A0-39AB2AACBDCE}"/>
    <cellStyle name="Vírgula 2 3 3 6 3 4 2" xfId="25308" xr:uid="{81A7B843-738F-40ED-A75A-7591AEAE9292}"/>
    <cellStyle name="Vírgula 2 3 3 6 3 5" xfId="17686" xr:uid="{5104CD7B-2E51-48BF-A69F-1CFC8464914F}"/>
    <cellStyle name="Vírgula 2 3 3 6 4" xfId="1731" xr:uid="{A05D8231-3DA7-4193-9A6B-E8EE9CF478E0}"/>
    <cellStyle name="Vírgula 2 3 3 6 4 2" xfId="9363" xr:uid="{6768E42C-6F57-48D0-8D73-FE351660AE66}"/>
    <cellStyle name="Vírgula 2 3 3 6 4 2 2" xfId="24668" xr:uid="{FB6488D7-1E0E-4494-AF0D-601D851AC705}"/>
    <cellStyle name="Vírgula 2 3 3 6 4 3" xfId="17046" xr:uid="{9DBFE119-F280-4EB0-8C50-9AFBD0124DEA}"/>
    <cellStyle name="Vírgula 2 3 3 6 5" xfId="2691" xr:uid="{E160269F-7A5B-4D4E-A9FB-5D5F55392249}"/>
    <cellStyle name="Vírgula 2 3 3 6 5 2" xfId="10323" xr:uid="{323A7AFA-F970-404C-8A2E-F97502887C46}"/>
    <cellStyle name="Vírgula 2 3 3 6 5 2 2" xfId="25628" xr:uid="{2A516E5E-567F-453F-9540-AC898AE675EB}"/>
    <cellStyle name="Vírgula 2 3 3 6 5 3" xfId="18006" xr:uid="{35C03D38-448C-4207-8E3A-B8B17B1DB09E}"/>
    <cellStyle name="Vírgula 2 3 3 6 6" xfId="3659" xr:uid="{4D3DB1D4-726A-4C24-B741-618FB0BBC1F4}"/>
    <cellStyle name="Vírgula 2 3 3 6 6 2" xfId="11291" xr:uid="{61F281ED-A155-4AE1-B047-7D294ED5B420}"/>
    <cellStyle name="Vírgula 2 3 3 6 6 2 2" xfId="26596" xr:uid="{CCBF396E-6F61-41AA-B0D3-AE20815C1A88}"/>
    <cellStyle name="Vírgula 2 3 3 6 6 3" xfId="18974" xr:uid="{F3CF1F0B-04A0-482D-966A-768B72484BB3}"/>
    <cellStyle name="Vírgula 2 3 3 6 7" xfId="1083" xr:uid="{24A0B459-84EB-4CB9-A046-54610BE8D6EA}"/>
    <cellStyle name="Vírgula 2 3 3 6 7 2" xfId="8715" xr:uid="{C1470734-F843-4917-BBB9-5B5D94A5E231}"/>
    <cellStyle name="Vírgula 2 3 3 6 7 2 2" xfId="24020" xr:uid="{83385CDB-0BBE-49E4-B1C1-42D47C00CF82}"/>
    <cellStyle name="Vírgula 2 3 3 6 7 3" xfId="16398" xr:uid="{F6361D7D-ABC8-4F72-B885-64D9FD71C8D9}"/>
    <cellStyle name="Vírgula 2 3 3 6 8" xfId="8066" xr:uid="{7F6338B5-CD0C-42AC-90A1-CF60152717DF}"/>
    <cellStyle name="Vírgula 2 3 3 6 8 2" xfId="23371" xr:uid="{883E357A-177E-4B15-9BFF-AE150A792F2C}"/>
    <cellStyle name="Vírgula 2 3 3 6 9" xfId="15749" xr:uid="{22E6FCB5-644C-4FFF-B8EC-083BB0423DC9}"/>
    <cellStyle name="Vírgula 2 3 3 7" xfId="558" xr:uid="{8B9AFDC8-7399-4E58-900B-267A394621C3}"/>
    <cellStyle name="Vírgula 2 3 3 7 2" xfId="1851" xr:uid="{69FBC382-1A30-405D-8E86-79930F01B103}"/>
    <cellStyle name="Vírgula 2 3 3 7 2 2" xfId="9483" xr:uid="{26800AE2-CC1D-4E73-9533-DFEF039A22D7}"/>
    <cellStyle name="Vírgula 2 3 3 7 2 2 2" xfId="24788" xr:uid="{83963D2C-90A2-4314-9130-79BED86FA9FC}"/>
    <cellStyle name="Vírgula 2 3 3 7 2 3" xfId="17166" xr:uid="{C467FCBA-536E-429E-B4BD-35CEEEF3C877}"/>
    <cellStyle name="Vírgula 2 3 3 7 3" xfId="2815" xr:uid="{2A58A45B-C516-43F3-8143-14AB4568476D}"/>
    <cellStyle name="Vírgula 2 3 3 7 3 2" xfId="10447" xr:uid="{EE508E93-5C22-40C5-A09B-49A3B61832F7}"/>
    <cellStyle name="Vírgula 2 3 3 7 3 2 2" xfId="25752" xr:uid="{9ADC707C-5709-4937-AC1F-C168AB20A1C5}"/>
    <cellStyle name="Vírgula 2 3 3 7 3 3" xfId="18130" xr:uid="{B208B75E-C79A-4678-A2C8-B6DB470B655A}"/>
    <cellStyle name="Vírgula 2 3 3 7 4" xfId="3783" xr:uid="{E1CFF9FC-F176-4C78-BBDE-DCADFB4672CB}"/>
    <cellStyle name="Vírgula 2 3 3 7 4 2" xfId="11415" xr:uid="{76300228-A47F-406A-824D-C40041BB34DB}"/>
    <cellStyle name="Vírgula 2 3 3 7 4 2 2" xfId="26720" xr:uid="{867E9E0F-7D73-4E96-BEDA-1F92EA4242E6}"/>
    <cellStyle name="Vírgula 2 3 3 7 4 3" xfId="19098" xr:uid="{3D10BC54-8301-404F-A8E6-5B4F2F32D853}"/>
    <cellStyle name="Vírgula 2 3 3 7 5" xfId="1207" xr:uid="{66448B55-EF88-4246-92C7-E1D02C68467A}"/>
    <cellStyle name="Vírgula 2 3 3 7 5 2" xfId="8839" xr:uid="{6F094482-4DFA-4D8A-A819-45A1D5547DAB}"/>
    <cellStyle name="Vírgula 2 3 3 7 5 2 2" xfId="24144" xr:uid="{6C4010DB-5933-49F4-98FF-1BFA7453D47B}"/>
    <cellStyle name="Vírgula 2 3 3 7 5 3" xfId="16522" xr:uid="{9D118C88-C197-4027-8B7F-9705C198236B}"/>
    <cellStyle name="Vírgula 2 3 3 7 6" xfId="8190" xr:uid="{E6D1EB26-2017-4508-ABC6-6DC1674FE0F4}"/>
    <cellStyle name="Vírgula 2 3 3 7 6 2" xfId="23495" xr:uid="{79FBA338-EA6C-46CA-8432-E4B7275D23DB}"/>
    <cellStyle name="Vírgula 2 3 3 7 7" xfId="15873" xr:uid="{3B1A9299-5D9F-4DAF-969F-AC37C91ED398}"/>
    <cellStyle name="Vírgula 2 3 3 8" xfId="2171" xr:uid="{DDDAB655-62D0-42EA-B119-44B3D71F695D}"/>
    <cellStyle name="Vírgula 2 3 3 8 2" xfId="3139" xr:uid="{000227CD-990B-42D7-8066-F374979E1824}"/>
    <cellStyle name="Vírgula 2 3 3 8 2 2" xfId="10771" xr:uid="{FED8FD01-9508-461D-B98A-180FC900A40F}"/>
    <cellStyle name="Vírgula 2 3 3 8 2 2 2" xfId="26076" xr:uid="{84ACCB71-CA58-468C-A6D5-764729697607}"/>
    <cellStyle name="Vírgula 2 3 3 8 2 3" xfId="18454" xr:uid="{E2AE1499-4BDF-43E9-980A-27FC364F29F0}"/>
    <cellStyle name="Vírgula 2 3 3 8 3" xfId="4107" xr:uid="{284C2171-4DE0-4C9A-9ABE-5D18C6136E0D}"/>
    <cellStyle name="Vírgula 2 3 3 8 3 2" xfId="11739" xr:uid="{0F815C33-DF62-4ECE-88AF-BD0D2ECF4C73}"/>
    <cellStyle name="Vírgula 2 3 3 8 3 2 2" xfId="27044" xr:uid="{B9499537-6F57-4A25-984B-B6855B0CB2C5}"/>
    <cellStyle name="Vírgula 2 3 3 8 3 3" xfId="19422" xr:uid="{EA0821E6-FE9C-4127-BF90-1ED287F40B4E}"/>
    <cellStyle name="Vírgula 2 3 3 8 4" xfId="9803" xr:uid="{D901AD3E-D967-4261-81C9-1248BD5187EF}"/>
    <cellStyle name="Vírgula 2 3 3 8 4 2" xfId="25108" xr:uid="{6D871CE9-4D01-460C-8B63-4AAFAC4148FC}"/>
    <cellStyle name="Vírgula 2 3 3 8 5" xfId="17486" xr:uid="{6D9EA9E1-8897-4B8B-84F3-C4DE8558A1AF}"/>
    <cellStyle name="Vírgula 2 3 3 9" xfId="1531" xr:uid="{DFC58430-1BB5-4885-B3AC-B6A614C669EE}"/>
    <cellStyle name="Vírgula 2 3 3 9 2" xfId="9163" xr:uid="{A4A55545-0EF9-4961-A71C-E6CB234893B7}"/>
    <cellStyle name="Vírgula 2 3 3 9 2 2" xfId="24468" xr:uid="{EB6C6E63-6758-40A3-BD1A-E07D991E8FF4}"/>
    <cellStyle name="Vírgula 2 3 3 9 3" xfId="16846" xr:uid="{C4633A85-437C-492E-A1C0-375E949B5483}"/>
    <cellStyle name="Vírgula 2 3 4" xfId="334" xr:uid="{B9482DFB-31AC-4853-B612-DADEBCF204B0}"/>
    <cellStyle name="Vírgula 2 3 4 10" xfId="15649" xr:uid="{C4C81AF1-9A0C-4ACE-AFBA-AC6EC64BC0C7}"/>
    <cellStyle name="Vírgula 2 3 4 2" xfId="455" xr:uid="{A96C5976-1B63-4A45-B22D-5221DBF34D54}"/>
    <cellStyle name="Vírgula 2 3 4 2 2" xfId="779" xr:uid="{2830CF8A-DC69-4FE2-A609-C53528EA9F1C}"/>
    <cellStyle name="Vírgula 2 3 4 2 2 2" xfId="2071" xr:uid="{19625D22-0042-4384-9B86-6AAD94A4F5F7}"/>
    <cellStyle name="Vírgula 2 3 4 2 2 2 2" xfId="7404" xr:uid="{BCA73095-E86B-4BDF-B472-6D09F4EA0959}"/>
    <cellStyle name="Vírgula 2 3 4 2 2 2 2 2" xfId="15026" xr:uid="{DA772335-BBB3-4472-B9FB-40E2F1780C58}"/>
    <cellStyle name="Vírgula 2 3 4 2 2 2 2 2 2" xfId="30331" xr:uid="{066CDCFA-F2CA-4F53-88BB-02C89127886C}"/>
    <cellStyle name="Vírgula 2 3 4 2 2 2 2 3" xfId="22709" xr:uid="{B833C67B-80E6-4069-8279-DF13C95D1E72}"/>
    <cellStyle name="Vírgula 2 3 4 2 2 2 3" xfId="6032" xr:uid="{DF3D4F18-AE87-4215-8E87-D517CBA173EA}"/>
    <cellStyle name="Vírgula 2 3 4 2 2 2 3 2" xfId="13654" xr:uid="{5071225A-5081-42E0-B42D-ED1F19AC5725}"/>
    <cellStyle name="Vírgula 2 3 4 2 2 2 3 2 2" xfId="28959" xr:uid="{2C869EFC-04F4-4242-8CC4-2F3384C98E1B}"/>
    <cellStyle name="Vírgula 2 3 4 2 2 2 3 3" xfId="21337" xr:uid="{44650632-EDB8-454C-9DF1-1AD35C1890FD}"/>
    <cellStyle name="Vírgula 2 3 4 2 2 2 4" xfId="9703" xr:uid="{BD14EBD0-54FD-4F78-AB4E-CE1C37DD6FAE}"/>
    <cellStyle name="Vírgula 2 3 4 2 2 2 4 2" xfId="25008" xr:uid="{893B3F87-4705-4073-AF27-B31314CFB38D}"/>
    <cellStyle name="Vírgula 2 3 4 2 2 2 5" xfId="17386" xr:uid="{D5A87BAC-B13D-4BD6-967B-201EE764330A}"/>
    <cellStyle name="Vírgula 2 3 4 2 2 3" xfId="3036" xr:uid="{5C1EA181-A10A-497F-970F-DA1ABDF05197}"/>
    <cellStyle name="Vírgula 2 3 4 2 2 3 2" xfId="6800" xr:uid="{53B98EC9-2C49-4871-B0F1-CEE11F5153D0}"/>
    <cellStyle name="Vírgula 2 3 4 2 2 3 2 2" xfId="14422" xr:uid="{DF7ADFF8-0897-42BB-AE42-172AC437028A}"/>
    <cellStyle name="Vírgula 2 3 4 2 2 3 2 2 2" xfId="29727" xr:uid="{3181501E-7CF8-4017-8C6C-B46AA4276A85}"/>
    <cellStyle name="Vírgula 2 3 4 2 2 3 2 3" xfId="22105" xr:uid="{BD05AE0B-28A6-4A40-BDDD-01F374AB959D}"/>
    <cellStyle name="Vírgula 2 3 4 2 2 3 3" xfId="10668" xr:uid="{77397606-F024-4DB4-BC2A-B49AEA19D2FD}"/>
    <cellStyle name="Vírgula 2 3 4 2 2 3 3 2" xfId="25973" xr:uid="{6A0AEB50-5BC1-4DDC-B479-607C1ED4BFF8}"/>
    <cellStyle name="Vírgula 2 3 4 2 2 3 4" xfId="18351" xr:uid="{E92A8728-A502-4B94-8964-7A5BDE31003B}"/>
    <cellStyle name="Vírgula 2 3 4 2 2 4" xfId="4004" xr:uid="{E21274F6-59A0-43EC-8C74-1510A798F4EC}"/>
    <cellStyle name="Vírgula 2 3 4 2 2 4 2" xfId="11636" xr:uid="{268A2518-0F4E-4AD9-8131-FBA8FD90D64C}"/>
    <cellStyle name="Vírgula 2 3 4 2 2 4 2 2" xfId="26941" xr:uid="{CE959CFF-93C0-421B-89D9-CAAB02DB024C}"/>
    <cellStyle name="Vírgula 2 3 4 2 2 4 3" xfId="19319" xr:uid="{EDA978AC-5588-4CEA-85FE-3AD4001F7032}"/>
    <cellStyle name="Vírgula 2 3 4 2 2 5" xfId="1428" xr:uid="{D91654A3-FBC3-44A1-B5B2-6AFB093ADD66}"/>
    <cellStyle name="Vírgula 2 3 4 2 2 5 2" xfId="9060" xr:uid="{8C8F3FF0-5207-4F9C-863A-CBECCD484F4C}"/>
    <cellStyle name="Vírgula 2 3 4 2 2 5 2 2" xfId="24365" xr:uid="{689115C4-A8BA-4067-9C65-1AC92083B294}"/>
    <cellStyle name="Vírgula 2 3 4 2 2 5 3" xfId="16743" xr:uid="{B60AE4AA-995F-4143-B0AD-FD494F8BFEF3}"/>
    <cellStyle name="Vírgula 2 3 4 2 2 6" xfId="8411" xr:uid="{0E578447-FB6A-405A-89D0-95A7B86C6A61}"/>
    <cellStyle name="Vírgula 2 3 4 2 2 6 2" xfId="23716" xr:uid="{3E9B2266-3FF6-45E0-BD9F-88B487324E16}"/>
    <cellStyle name="Vírgula 2 3 4 2 2 7" xfId="16094" xr:uid="{118FE657-F1A0-4426-B166-EE6E9C524D45}"/>
    <cellStyle name="Vírgula 2 3 4 2 3" xfId="2391" xr:uid="{14DBF6A4-AB19-4E25-9CAE-A22224AA82A4}"/>
    <cellStyle name="Vírgula 2 3 4 2 3 2" xfId="3359" xr:uid="{F79FD21C-C1CF-43ED-B659-0879DAAD47EF}"/>
    <cellStyle name="Vírgula 2 3 4 2 3 2 2" xfId="10991" xr:uid="{B891CE1B-5BE0-4E6E-8830-E517D5985213}"/>
    <cellStyle name="Vírgula 2 3 4 2 3 2 2 2" xfId="26296" xr:uid="{5360A01A-FF01-4FC9-BC1A-B54EA45B4070}"/>
    <cellStyle name="Vírgula 2 3 4 2 3 2 3" xfId="18674" xr:uid="{D85A5BE1-2DBB-4B36-B228-8EA53ECCFA51}"/>
    <cellStyle name="Vírgula 2 3 4 2 3 3" xfId="4327" xr:uid="{DBAAFFDD-25A1-4B1F-AFB7-D32287B326C2}"/>
    <cellStyle name="Vírgula 2 3 4 2 3 3 2" xfId="11959" xr:uid="{12A18504-DAD0-4A49-85E0-1422F9561DFA}"/>
    <cellStyle name="Vírgula 2 3 4 2 3 3 2 2" xfId="27264" xr:uid="{6AE8F5AF-7688-4772-A43E-A1AA09FDC7DB}"/>
    <cellStyle name="Vírgula 2 3 4 2 3 3 3" xfId="19642" xr:uid="{EDF9012D-7C6C-46B9-B2A5-8400F9E77167}"/>
    <cellStyle name="Vírgula 2 3 4 2 3 4" xfId="10023" xr:uid="{2134241A-8292-443D-889D-552145B61FB2}"/>
    <cellStyle name="Vírgula 2 3 4 2 3 4 2" xfId="25328" xr:uid="{5CC3F739-B3B6-4882-86B1-6B20B098BF9E}"/>
    <cellStyle name="Vírgula 2 3 4 2 3 5" xfId="17706" xr:uid="{6BD99315-5346-44F0-894D-CF5A069BC563}"/>
    <cellStyle name="Vírgula 2 3 4 2 4" xfId="1751" xr:uid="{D258C921-EA65-430F-87D9-75E848499050}"/>
    <cellStyle name="Vírgula 2 3 4 2 4 2" xfId="6430" xr:uid="{AEEAE7EA-FE7F-46AC-A37F-CF03A918D775}"/>
    <cellStyle name="Vírgula 2 3 4 2 4 2 2" xfId="14052" xr:uid="{826F0D4C-25E8-4029-AE4F-EE0233AA7823}"/>
    <cellStyle name="Vírgula 2 3 4 2 4 2 2 2" xfId="29357" xr:uid="{B1750882-5223-4690-9AEA-CC507E30A719}"/>
    <cellStyle name="Vírgula 2 3 4 2 4 2 3" xfId="21735" xr:uid="{8CEBFCB8-1187-45F7-9C95-10BB2B36BF2D}"/>
    <cellStyle name="Vírgula 2 3 4 2 4 3" xfId="9383" xr:uid="{54A43350-EE8E-4AA3-8426-B55828606395}"/>
    <cellStyle name="Vírgula 2 3 4 2 4 3 2" xfId="24688" xr:uid="{10A99D20-1B40-4B62-8E85-7D4B4371B109}"/>
    <cellStyle name="Vírgula 2 3 4 2 4 4" xfId="17066" xr:uid="{19E38F16-527E-4216-A95F-64C3181A33DC}"/>
    <cellStyle name="Vírgula 2 3 4 2 5" xfId="2712" xr:uid="{7E550FB4-7B56-4DFA-B104-7999F22185BD}"/>
    <cellStyle name="Vírgula 2 3 4 2 5 2" xfId="10344" xr:uid="{A7406041-8684-47A9-8040-5696B238F1A6}"/>
    <cellStyle name="Vírgula 2 3 4 2 5 2 2" xfId="25649" xr:uid="{EE3C3704-0651-49D4-87FC-C67A1D7E8D82}"/>
    <cellStyle name="Vírgula 2 3 4 2 5 3" xfId="18027" xr:uid="{6E2CCB84-E0D5-400A-A954-FAEB1047619C}"/>
    <cellStyle name="Vírgula 2 3 4 2 6" xfId="3680" xr:uid="{7AB4C83B-567E-45E4-9ECD-BE9C1E274C33}"/>
    <cellStyle name="Vírgula 2 3 4 2 6 2" xfId="11312" xr:uid="{16E6F6C8-7190-4807-BA6A-C4E2D7ACE250}"/>
    <cellStyle name="Vírgula 2 3 4 2 6 2 2" xfId="26617" xr:uid="{1CD98998-3E05-4965-BA86-065A82172BD6}"/>
    <cellStyle name="Vírgula 2 3 4 2 6 3" xfId="18995" xr:uid="{8AEF614D-8B11-475C-93E9-27EF169C11A8}"/>
    <cellStyle name="Vírgula 2 3 4 2 7" xfId="1104" xr:uid="{743501CD-51A3-4860-A14F-1AC2AD33CBB1}"/>
    <cellStyle name="Vírgula 2 3 4 2 7 2" xfId="8736" xr:uid="{9BC177A6-E756-48D1-9664-40563D79B778}"/>
    <cellStyle name="Vírgula 2 3 4 2 7 2 2" xfId="24041" xr:uid="{D77E09EC-4FC1-4CBE-A1DC-5B9D7638AD56}"/>
    <cellStyle name="Vírgula 2 3 4 2 7 3" xfId="16419" xr:uid="{B2495E16-DB14-4502-A5B3-17F925A5E1EB}"/>
    <cellStyle name="Vírgula 2 3 4 2 8" xfId="8087" xr:uid="{E15C67B8-FF38-4729-A766-10910D28DB18}"/>
    <cellStyle name="Vírgula 2 3 4 2 8 2" xfId="23392" xr:uid="{69C7714D-1B95-4E0F-A4E6-695DEE660221}"/>
    <cellStyle name="Vírgula 2 3 4 2 9" xfId="15770" xr:uid="{6379CEE9-5F7D-4E8B-B80D-4239B708904E}"/>
    <cellStyle name="Vírgula 2 3 4 3" xfId="658" xr:uid="{B4F822D0-A9A9-4F03-8C78-9540D5BAD9DE}"/>
    <cellStyle name="Vírgula 2 3 4 3 2" xfId="1951" xr:uid="{DE3ED636-0252-441A-9D4A-76DC3BE7E9DC}"/>
    <cellStyle name="Vírgula 2 3 4 3 2 2" xfId="7244" xr:uid="{36B05424-93A0-4CA0-981A-A276DE6ACA57}"/>
    <cellStyle name="Vírgula 2 3 4 3 2 2 2" xfId="14866" xr:uid="{19FAF1AF-BE96-4609-A548-457901A91A93}"/>
    <cellStyle name="Vírgula 2 3 4 3 2 2 2 2" xfId="30171" xr:uid="{BEBB69E2-1759-4115-99FB-190B7E2F72D9}"/>
    <cellStyle name="Vírgula 2 3 4 3 2 2 3" xfId="22549" xr:uid="{16F6554E-E207-41C6-A6AA-A4D06226F3E9}"/>
    <cellStyle name="Vírgula 2 3 4 3 2 3" xfId="5872" xr:uid="{766552DB-06AC-4111-92A4-DEFA588098C1}"/>
    <cellStyle name="Vírgula 2 3 4 3 2 3 2" xfId="13494" xr:uid="{E4A35027-F19B-4D75-9C46-30DD9E4BE6AF}"/>
    <cellStyle name="Vírgula 2 3 4 3 2 3 2 2" xfId="28799" xr:uid="{0B67EA24-A0F3-47A1-A71F-16040E04E8C9}"/>
    <cellStyle name="Vírgula 2 3 4 3 2 3 3" xfId="21177" xr:uid="{6DE3CCD1-027A-4E3E-85B3-D8C9BCA45013}"/>
    <cellStyle name="Vírgula 2 3 4 3 2 4" xfId="9583" xr:uid="{BACA2D90-FDE6-46DB-9D75-0559E84DDFD1}"/>
    <cellStyle name="Vírgula 2 3 4 3 2 4 2" xfId="24888" xr:uid="{FCF1AEC4-23C5-4015-8D80-A04E3901A01B}"/>
    <cellStyle name="Vírgula 2 3 4 3 2 5" xfId="17266" xr:uid="{748547E3-CAA0-45D1-92A5-A67DD7C1B81B}"/>
    <cellStyle name="Vírgula 2 3 4 3 3" xfId="2915" xr:uid="{85797240-60A4-4076-BC5D-437DF805D3A4}"/>
    <cellStyle name="Vírgula 2 3 4 3 3 2" xfId="6640" xr:uid="{D693611A-EE59-48A6-B389-E155B94D95DB}"/>
    <cellStyle name="Vírgula 2 3 4 3 3 2 2" xfId="14262" xr:uid="{A1D54F03-2A31-4048-8E24-E46AA0F703AE}"/>
    <cellStyle name="Vírgula 2 3 4 3 3 2 2 2" xfId="29567" xr:uid="{2ED7DEE4-8C9C-4F28-A01A-2451B79B1EB1}"/>
    <cellStyle name="Vírgula 2 3 4 3 3 2 3" xfId="21945" xr:uid="{0CDA5DDE-8858-41CC-8A5B-8DD0396261A3}"/>
    <cellStyle name="Vírgula 2 3 4 3 3 3" xfId="10547" xr:uid="{676E2224-DD1F-4444-A00D-BA3FA7CEB694}"/>
    <cellStyle name="Vírgula 2 3 4 3 3 3 2" xfId="25852" xr:uid="{22D5FAD4-210C-48E8-B6C6-2D835BA91D70}"/>
    <cellStyle name="Vírgula 2 3 4 3 3 4" xfId="18230" xr:uid="{B9CB54F2-BB7C-4A46-A443-56F4B84D0BE5}"/>
    <cellStyle name="Vírgula 2 3 4 3 4" xfId="3883" xr:uid="{C9191AB7-45C4-4884-9C8B-6C9E9AEF19A5}"/>
    <cellStyle name="Vírgula 2 3 4 3 4 2" xfId="11515" xr:uid="{10E8C2A7-4D85-410B-9669-B213C5B4E98D}"/>
    <cellStyle name="Vírgula 2 3 4 3 4 2 2" xfId="26820" xr:uid="{97C2AD62-2D2E-4AA7-9B12-392CB4993C28}"/>
    <cellStyle name="Vírgula 2 3 4 3 4 3" xfId="19198" xr:uid="{F0666166-66FC-4BC3-AAAA-E373757D4E0A}"/>
    <cellStyle name="Vírgula 2 3 4 3 5" xfId="1307" xr:uid="{30F615A1-6164-4DD9-9682-307A35552A31}"/>
    <cellStyle name="Vírgula 2 3 4 3 5 2" xfId="8939" xr:uid="{282573A2-ADB5-4A29-8DDA-37AE2A5C816F}"/>
    <cellStyle name="Vírgula 2 3 4 3 5 2 2" xfId="24244" xr:uid="{D516F0DC-50D2-42D0-A4FC-230CDB9331A2}"/>
    <cellStyle name="Vírgula 2 3 4 3 5 3" xfId="16622" xr:uid="{A73C72F1-4919-4411-ADBB-0B5F92557368}"/>
    <cellStyle name="Vírgula 2 3 4 3 6" xfId="8290" xr:uid="{45D4A30A-6317-4B5C-ADAF-7393F7B83A75}"/>
    <cellStyle name="Vírgula 2 3 4 3 6 2" xfId="23595" xr:uid="{0EF7EDEB-6922-4605-ABA7-C7248AB6A63B}"/>
    <cellStyle name="Vírgula 2 3 4 3 7" xfId="15973" xr:uid="{2D13E0EF-439F-4203-9C43-AEAB3D441CB2}"/>
    <cellStyle name="Vírgula 2 3 4 4" xfId="2271" xr:uid="{4FFA945C-B9EC-479D-AB9D-5A9A469BC9F8}"/>
    <cellStyle name="Vírgula 2 3 4 4 2" xfId="3239" xr:uid="{C5DDBB3E-14B8-4D3D-B936-FF0A03C003A6}"/>
    <cellStyle name="Vírgula 2 3 4 4 2 2" xfId="10871" xr:uid="{7BC63027-4291-4BED-ADEA-7E50C5477AD9}"/>
    <cellStyle name="Vírgula 2 3 4 4 2 2 2" xfId="26176" xr:uid="{8A23EAAE-5540-4D4A-85AA-9E3CCD9A8D52}"/>
    <cellStyle name="Vírgula 2 3 4 4 2 3" xfId="18554" xr:uid="{30073A12-ACDA-4E3B-8ABA-2D2B76AB209F}"/>
    <cellStyle name="Vírgula 2 3 4 4 3" xfId="4207" xr:uid="{E25CBAB8-475F-4FE4-836A-61483A1D7C72}"/>
    <cellStyle name="Vírgula 2 3 4 4 3 2" xfId="11839" xr:uid="{6D040E03-0B6A-4F93-9B27-8D3BD59E1952}"/>
    <cellStyle name="Vírgula 2 3 4 4 3 2 2" xfId="27144" xr:uid="{38785778-A604-4081-81B6-AB9B6A0294D5}"/>
    <cellStyle name="Vírgula 2 3 4 4 3 3" xfId="19522" xr:uid="{40609E12-E2AC-40F5-8B3C-F3CA3DC5DE5D}"/>
    <cellStyle name="Vírgula 2 3 4 4 4" xfId="9903" xr:uid="{0CDDABB5-7911-44EA-A328-EED10EBED460}"/>
    <cellStyle name="Vírgula 2 3 4 4 4 2" xfId="25208" xr:uid="{5C4B1CA7-7EE7-4A11-A06A-A4017F296FEC}"/>
    <cellStyle name="Vírgula 2 3 4 4 5" xfId="17586" xr:uid="{08CC69DD-644E-4B91-B023-0C3DC513D90D}"/>
    <cellStyle name="Vírgula 2 3 4 5" xfId="1631" xr:uid="{4037A4DD-A9DE-441B-B9E8-88E0870B139C}"/>
    <cellStyle name="Vírgula 2 3 4 5 2" xfId="6270" xr:uid="{841D8667-E550-4582-B6A2-55B0D2CB4515}"/>
    <cellStyle name="Vírgula 2 3 4 5 2 2" xfId="13892" xr:uid="{135F1D41-6026-4D11-A5B8-FBCF3BC3DA87}"/>
    <cellStyle name="Vírgula 2 3 4 5 2 2 2" xfId="29197" xr:uid="{27FDDCF0-D0C2-402A-8260-31D8774C457D}"/>
    <cellStyle name="Vírgula 2 3 4 5 2 3" xfId="21575" xr:uid="{B754E917-3D1A-4756-B53A-C74FE7B711E2}"/>
    <cellStyle name="Vírgula 2 3 4 5 3" xfId="9263" xr:uid="{64E10CFE-D9F8-49CB-BAD4-28F54AD1DD2E}"/>
    <cellStyle name="Vírgula 2 3 4 5 3 2" xfId="24568" xr:uid="{BB1AA619-8562-4C7A-BF82-81E4DA58D51E}"/>
    <cellStyle name="Vírgula 2 3 4 5 4" xfId="16946" xr:uid="{DC87C7AC-B14A-40F7-BD34-8572B3BCA7BE}"/>
    <cellStyle name="Vírgula 2 3 4 6" xfId="2591" xr:uid="{35606197-DCA7-4F2E-B43B-55FBF3C19B71}"/>
    <cellStyle name="Vírgula 2 3 4 6 2" xfId="10223" xr:uid="{63F1FC6F-E99F-4870-906F-477CA0333E14}"/>
    <cellStyle name="Vírgula 2 3 4 6 2 2" xfId="25528" xr:uid="{ADE06D66-F1D9-427F-AA81-44B567E064D1}"/>
    <cellStyle name="Vírgula 2 3 4 6 3" xfId="17906" xr:uid="{BD981E72-6714-4581-9BF1-E8C49AE7EAC0}"/>
    <cellStyle name="Vírgula 2 3 4 7" xfId="3559" xr:uid="{BEF78B57-4F83-4FB8-B7E6-2710EC488E70}"/>
    <cellStyle name="Vírgula 2 3 4 7 2" xfId="11191" xr:uid="{E03D0E23-6B37-43BB-AB0D-0D6899E44888}"/>
    <cellStyle name="Vírgula 2 3 4 7 2 2" xfId="26496" xr:uid="{D05BC6E1-CE7C-481D-84E5-8826E434BBB3}"/>
    <cellStyle name="Vírgula 2 3 4 7 3" xfId="18874" xr:uid="{44286FFE-293E-4033-94B5-0ACF6C3788F9}"/>
    <cellStyle name="Vírgula 2 3 4 8" xfId="983" xr:uid="{6446C9E1-B79D-41E4-97FB-9B379587707C}"/>
    <cellStyle name="Vírgula 2 3 4 8 2" xfId="8615" xr:uid="{24720A3E-B833-4C54-B02A-A847CD1F9EE4}"/>
    <cellStyle name="Vírgula 2 3 4 8 2 2" xfId="23920" xr:uid="{BBBAB376-9A85-42B7-9EC4-935B1AF664D9}"/>
    <cellStyle name="Vírgula 2 3 4 8 3" xfId="16298" xr:uid="{91479935-7B65-41A9-9155-3905A1F8E756}"/>
    <cellStyle name="Vírgula 2 3 4 9" xfId="7966" xr:uid="{C23C34AA-9516-4128-9713-A11FFB4CA0C5}"/>
    <cellStyle name="Vírgula 2 3 4 9 2" xfId="23271" xr:uid="{ADB6A033-EA9D-4829-8C49-99B16BD684A4}"/>
    <cellStyle name="Vírgula 2 3 5" xfId="294" xr:uid="{6983B744-73AB-4223-A987-C690E56B2786}"/>
    <cellStyle name="Vírgula 2 3 5 2" xfId="618" xr:uid="{64D3D587-6006-4A03-B26A-359B8E75811A}"/>
    <cellStyle name="Vírgula 2 3 5 2 2" xfId="1911" xr:uid="{D8061085-BF28-43D4-BA46-08F54D8CBF90}"/>
    <cellStyle name="Vírgula 2 3 5 2 2 2" xfId="5129" xr:uid="{63A705DE-8AA2-49C9-9C57-5E483A8B3907}"/>
    <cellStyle name="Vírgula 2 3 5 2 2 2 2" xfId="7433" xr:uid="{BF647EA2-43FA-4419-87DF-30674FC896C3}"/>
    <cellStyle name="Vírgula 2 3 5 2 2 2 2 2" xfId="15055" xr:uid="{6C32474F-E25F-4D3F-93AD-C9599C23F9D6}"/>
    <cellStyle name="Vírgula 2 3 5 2 2 2 2 2 2" xfId="30360" xr:uid="{FFCE5962-E8B2-4516-AA3D-E63FA5D4504B}"/>
    <cellStyle name="Vírgula 2 3 5 2 2 2 2 3" xfId="22738" xr:uid="{30113265-F969-47C8-A45C-B42E0592EC36}"/>
    <cellStyle name="Vírgula 2 3 5 2 2 2 3" xfId="6061" xr:uid="{9DB7D8B2-4C31-4009-89C2-F4DD56F7D6A5}"/>
    <cellStyle name="Vírgula 2 3 5 2 2 2 3 2" xfId="13683" xr:uid="{913B82FA-0EF0-4F9B-B764-FB8F9CD08E96}"/>
    <cellStyle name="Vírgula 2 3 5 2 2 2 3 2 2" xfId="28988" xr:uid="{E6F772C2-1863-425C-AD5C-E070EE3F2A83}"/>
    <cellStyle name="Vírgula 2 3 5 2 2 2 3 3" xfId="21366" xr:uid="{2DB89BD4-CAA0-4B6A-B85F-5C03378542BD}"/>
    <cellStyle name="Vírgula 2 3 5 2 2 2 4" xfId="12751" xr:uid="{E98D3F26-2238-4947-9C45-C6F155B84B41}"/>
    <cellStyle name="Vírgula 2 3 5 2 2 2 4 2" xfId="28056" xr:uid="{582B8FBE-A61A-4985-9F2F-0372777CA6F7}"/>
    <cellStyle name="Vírgula 2 3 5 2 2 2 5" xfId="20434" xr:uid="{428E5EA5-9432-459A-A159-7F6AF24616D8}"/>
    <cellStyle name="Vírgula 2 3 5 2 2 3" xfId="4832" xr:uid="{1CFDDC80-B702-43CB-A0FF-5854FE55C97B}"/>
    <cellStyle name="Vírgula 2 3 5 2 2 3 2" xfId="6829" xr:uid="{C6E73BCB-8C26-4B03-80D0-FF732E6F70FC}"/>
    <cellStyle name="Vírgula 2 3 5 2 2 3 2 2" xfId="14451" xr:uid="{E574535D-EB41-4EAF-B3E3-D25892CE651E}"/>
    <cellStyle name="Vírgula 2 3 5 2 2 3 2 2 2" xfId="29756" xr:uid="{23072500-ABAF-4C31-957B-3DE29B66E8D4}"/>
    <cellStyle name="Vírgula 2 3 5 2 2 3 2 3" xfId="22134" xr:uid="{1DABEB3F-94D2-4A90-A18B-F4B40CFD7F6A}"/>
    <cellStyle name="Vírgula 2 3 5 2 2 3 3" xfId="12454" xr:uid="{000A838A-954E-4A19-8BC7-DCDC5522C5C7}"/>
    <cellStyle name="Vírgula 2 3 5 2 2 3 3 2" xfId="27759" xr:uid="{D31FCCEA-DE41-419D-8855-EE081CCD736C}"/>
    <cellStyle name="Vírgula 2 3 5 2 2 3 4" xfId="20137" xr:uid="{37FFD41B-9496-4A5C-89E3-727F77DF8169}"/>
    <cellStyle name="Vírgula 2 3 5 2 2 4" xfId="5500" xr:uid="{77929C52-CD41-4DF0-AD44-E6BD30C1C224}"/>
    <cellStyle name="Vírgula 2 3 5 2 2 4 2" xfId="13122" xr:uid="{942EDA5B-10D5-46C5-BC32-AF39718260AC}"/>
    <cellStyle name="Vírgula 2 3 5 2 2 4 2 2" xfId="28427" xr:uid="{D2C27CD2-1F66-4D60-B0A2-C79EB8E54278}"/>
    <cellStyle name="Vírgula 2 3 5 2 2 4 3" xfId="20805" xr:uid="{0629857D-3663-467D-9833-78C7D3A136A9}"/>
    <cellStyle name="Vírgula 2 3 5 2 2 5" xfId="9543" xr:uid="{44C7FA90-7432-4B16-9BC6-07BD44099D12}"/>
    <cellStyle name="Vírgula 2 3 5 2 2 5 2" xfId="24848" xr:uid="{4222A684-CA9C-4EF1-9D60-C5DBC327F1F4}"/>
    <cellStyle name="Vírgula 2 3 5 2 2 6" xfId="17226" xr:uid="{32C5D9E3-6995-469C-9E1B-500B91B7E46F}"/>
    <cellStyle name="Vírgula 2 3 5 2 3" xfId="2875" xr:uid="{0E4D6FCB-F65B-4928-B4F9-7EEBA553ED05}"/>
    <cellStyle name="Vírgula 2 3 5 2 3 2" xfId="7107" xr:uid="{38313C04-C1DF-4713-A2E1-1DD8A752D430}"/>
    <cellStyle name="Vírgula 2 3 5 2 3 2 2" xfId="14729" xr:uid="{5F7B0E9F-D3E7-4CCE-A178-021DE097E15B}"/>
    <cellStyle name="Vírgula 2 3 5 2 3 2 2 2" xfId="30034" xr:uid="{9F0BD2C9-4337-46A7-A02F-0867E493D880}"/>
    <cellStyle name="Vírgula 2 3 5 2 3 2 3" xfId="22412" xr:uid="{EDD38AAA-88E1-475E-9388-10B4EC48361D}"/>
    <cellStyle name="Vírgula 2 3 5 2 3 3" xfId="5735" xr:uid="{073EA13F-C5F4-457E-84C6-374411B94443}"/>
    <cellStyle name="Vírgula 2 3 5 2 3 3 2" xfId="13357" xr:uid="{05E6B0AE-0FF2-4A08-98BB-FFE902D142C7}"/>
    <cellStyle name="Vírgula 2 3 5 2 3 3 2 2" xfId="28662" xr:uid="{73EF80C1-C757-4C3E-ADED-874830BD903D}"/>
    <cellStyle name="Vírgula 2 3 5 2 3 3 3" xfId="21040" xr:uid="{44B73EE8-ED1E-42BD-AE79-EF3FE3AF5863}"/>
    <cellStyle name="Vírgula 2 3 5 2 3 4" xfId="10507" xr:uid="{6778EDED-76F4-43A3-B3F9-6A39147C692E}"/>
    <cellStyle name="Vírgula 2 3 5 2 3 4 2" xfId="25812" xr:uid="{7EA6004F-849D-4119-BD87-1AE17F06DC3F}"/>
    <cellStyle name="Vírgula 2 3 5 2 3 5" xfId="18190" xr:uid="{43E203CC-7732-4F9B-B60F-E1EF3B0F61A9}"/>
    <cellStyle name="Vírgula 2 3 5 2 4" xfId="3843" xr:uid="{E0A5164C-8558-4EE6-A04C-1DA8F4790CB0}"/>
    <cellStyle name="Vírgula 2 3 5 2 4 2" xfId="6459" xr:uid="{047CD61D-CD07-40C5-AF5D-28FC327F3AC9}"/>
    <cellStyle name="Vírgula 2 3 5 2 4 2 2" xfId="14081" xr:uid="{1355C083-5F08-4719-B180-C6564953CEDF}"/>
    <cellStyle name="Vírgula 2 3 5 2 4 2 2 2" xfId="29386" xr:uid="{395A27DD-D844-46C4-BF4A-2B3F651CC08F}"/>
    <cellStyle name="Vírgula 2 3 5 2 4 2 3" xfId="21764" xr:uid="{6DC02F76-5DD5-4583-B7AA-67A3CD5F3B81}"/>
    <cellStyle name="Vírgula 2 3 5 2 4 3" xfId="11475" xr:uid="{020004FB-14AD-4ADC-A7E5-F2D92B3DCDCE}"/>
    <cellStyle name="Vírgula 2 3 5 2 4 3 2" xfId="26780" xr:uid="{A0B22A08-67D3-428D-A8AC-22185A6FC63A}"/>
    <cellStyle name="Vírgula 2 3 5 2 4 4" xfId="19158" xr:uid="{BD5A38BD-17B4-47D0-BC7A-350B4CC36CD0}"/>
    <cellStyle name="Vírgula 2 3 5 2 5" xfId="1267" xr:uid="{AEF2DA58-5F4A-48C6-986C-4136416E2C06}"/>
    <cellStyle name="Vírgula 2 3 5 2 5 2" xfId="8899" xr:uid="{AAF03E97-6772-4012-A370-F5B7D4AED981}"/>
    <cellStyle name="Vírgula 2 3 5 2 5 2 2" xfId="24204" xr:uid="{8B1D29CD-0ADA-4260-8A54-BA040FC69C72}"/>
    <cellStyle name="Vírgula 2 3 5 2 5 3" xfId="16582" xr:uid="{A7D48F4C-9C48-4C09-A48E-3FE20811C22E}"/>
    <cellStyle name="Vírgula 2 3 5 2 6" xfId="8250" xr:uid="{1D67F899-DD83-48A5-9E93-97DF9A83ACEE}"/>
    <cellStyle name="Vírgula 2 3 5 2 6 2" xfId="23555" xr:uid="{E6BCA90F-5E7A-4875-8A72-B204C4A61486}"/>
    <cellStyle name="Vírgula 2 3 5 2 7" xfId="15933" xr:uid="{F6651D77-309D-41A3-8CCC-B9CECB97CAAA}"/>
    <cellStyle name="Vírgula 2 3 5 3" xfId="2231" xr:uid="{33ABC78E-DD29-4D57-ABB3-A2CF0426D2AF}"/>
    <cellStyle name="Vírgula 2 3 5 3 2" xfId="3199" xr:uid="{FA51A763-6404-4BA6-8F38-1661045C95A3}"/>
    <cellStyle name="Vírgula 2 3 5 3 2 2" xfId="7270" xr:uid="{43475561-BB1C-4E74-8A51-1702AED6F137}"/>
    <cellStyle name="Vírgula 2 3 5 3 2 2 2" xfId="14892" xr:uid="{246973DE-7EEF-4EF8-9F6B-CD286135EF61}"/>
    <cellStyle name="Vírgula 2 3 5 3 2 2 2 2" xfId="30197" xr:uid="{2E5B55A7-151B-41A3-9AB2-2EB1EA0A4A91}"/>
    <cellStyle name="Vírgula 2 3 5 3 2 2 3" xfId="22575" xr:uid="{2990BBEB-DDB3-4FD5-91BB-A09171903559}"/>
    <cellStyle name="Vírgula 2 3 5 3 2 3" xfId="5898" xr:uid="{9B8D6E49-C62F-46E9-8BDA-948187546BBD}"/>
    <cellStyle name="Vírgula 2 3 5 3 2 3 2" xfId="13520" xr:uid="{7836ADAE-0B1A-446F-93B6-A51BA6459C11}"/>
    <cellStyle name="Vírgula 2 3 5 3 2 3 2 2" xfId="28825" xr:uid="{24B5A822-B4B1-4C10-8A33-F6D62E2E081E}"/>
    <cellStyle name="Vírgula 2 3 5 3 2 3 3" xfId="21203" xr:uid="{AEF876E8-62CC-42F7-840B-967A10040E84}"/>
    <cellStyle name="Vírgula 2 3 5 3 2 4" xfId="10831" xr:uid="{10C330D6-8DFF-4BC1-81C6-D9BAF910FC3D}"/>
    <cellStyle name="Vírgula 2 3 5 3 2 4 2" xfId="26136" xr:uid="{3DDC9185-AB61-47A2-9C15-7959CB130A2F}"/>
    <cellStyle name="Vírgula 2 3 5 3 2 5" xfId="18514" xr:uid="{C163C541-ECF4-4725-A6FF-59A8C9A731E5}"/>
    <cellStyle name="Vírgula 2 3 5 3 3" xfId="4167" xr:uid="{AF8EDAE1-A4D1-49E9-ABB6-AFDF28700CF7}"/>
    <cellStyle name="Vírgula 2 3 5 3 3 2" xfId="6666" xr:uid="{1204DEE1-7249-4B3E-B242-9B0205ECE0C0}"/>
    <cellStyle name="Vírgula 2 3 5 3 3 2 2" xfId="14288" xr:uid="{5D4C802A-7CF2-49A3-A31E-AE75665363BA}"/>
    <cellStyle name="Vírgula 2 3 5 3 3 2 2 2" xfId="29593" xr:uid="{CBDA1B96-D923-4384-AD7D-483625E8B874}"/>
    <cellStyle name="Vírgula 2 3 5 3 3 2 3" xfId="21971" xr:uid="{2F119C72-B4C3-4A43-8FE2-B5C3FE8BDDD0}"/>
    <cellStyle name="Vírgula 2 3 5 3 3 3" xfId="11799" xr:uid="{36A5E4D8-1645-4A82-80CB-E66EC8F71AFC}"/>
    <cellStyle name="Vírgula 2 3 5 3 3 3 2" xfId="27104" xr:uid="{646DC053-67D4-4A7B-91FA-7C981F9CFDB8}"/>
    <cellStyle name="Vírgula 2 3 5 3 3 4" xfId="19482" xr:uid="{DEAB5818-60AA-44DE-9290-B9ABAD349CA0}"/>
    <cellStyle name="Vírgula 2 3 5 3 4" xfId="5407" xr:uid="{16F18D2C-5A41-4536-9A97-DBBDF347B02C}"/>
    <cellStyle name="Vírgula 2 3 5 3 4 2" xfId="13029" xr:uid="{88261CA5-BA4F-4BB1-86FF-C60B0C668F7F}"/>
    <cellStyle name="Vírgula 2 3 5 3 4 2 2" xfId="28334" xr:uid="{8E5FA69A-F60B-44F5-B80B-D7E3F3A756E9}"/>
    <cellStyle name="Vírgula 2 3 5 3 4 3" xfId="20712" xr:uid="{BBD0F3E3-2B24-4217-B71D-D64CB61A7766}"/>
    <cellStyle name="Vírgula 2 3 5 3 5" xfId="9863" xr:uid="{DD33F10B-FF72-467D-970A-72C0972075E3}"/>
    <cellStyle name="Vírgula 2 3 5 3 5 2" xfId="25168" xr:uid="{FF57951B-E6CF-46A6-8C5E-7BC9D81D6BFD}"/>
    <cellStyle name="Vírgula 2 3 5 3 6" xfId="17546" xr:uid="{F3D7534C-C668-4463-A6B9-911998544B55}"/>
    <cellStyle name="Vírgula 2 3 5 4" xfId="1591" xr:uid="{FAEC8A22-96D1-456B-8261-3CAE009DAB31}"/>
    <cellStyle name="Vírgula 2 3 5 4 2" xfId="7013" xr:uid="{407C3557-3819-4A66-8DDF-528ED85DD8F5}"/>
    <cellStyle name="Vírgula 2 3 5 4 2 2" xfId="14635" xr:uid="{75CE6CAF-6E24-4448-960E-27780C9A71C1}"/>
    <cellStyle name="Vírgula 2 3 5 4 2 2 2" xfId="29940" xr:uid="{B81773C3-90C9-4DD1-B558-74C5506145AD}"/>
    <cellStyle name="Vírgula 2 3 5 4 2 3" xfId="22318" xr:uid="{5B886202-1E5A-48CE-816A-4136F4C79B04}"/>
    <cellStyle name="Vírgula 2 3 5 4 3" xfId="5641" xr:uid="{76862580-0FDE-4CD7-844A-8D829181F087}"/>
    <cellStyle name="Vírgula 2 3 5 4 3 2" xfId="13263" xr:uid="{7CB2B924-B6D1-4EA9-966E-5460A20C0757}"/>
    <cellStyle name="Vírgula 2 3 5 4 3 2 2" xfId="28568" xr:uid="{9A1735EB-E2FF-4CD3-8328-ECCBCFEF4210}"/>
    <cellStyle name="Vírgula 2 3 5 4 3 3" xfId="20946" xr:uid="{89A82144-AA07-4BC3-9811-4707CB41F0A4}"/>
    <cellStyle name="Vírgula 2 3 5 4 4" xfId="9223" xr:uid="{A699792C-A2AB-4220-BB7C-C1FB376F0480}"/>
    <cellStyle name="Vírgula 2 3 5 4 4 2" xfId="24528" xr:uid="{936D63F1-ABA7-4776-B7A8-6DBA4A16CE55}"/>
    <cellStyle name="Vírgula 2 3 5 4 5" xfId="16906" xr:uid="{1CE7339F-5609-4B78-909F-89F93EB1D8BC}"/>
    <cellStyle name="Vírgula 2 3 5 5" xfId="2551" xr:uid="{61606068-AAE3-4B10-9EC6-37205E3B1D7B}"/>
    <cellStyle name="Vírgula 2 3 5 5 2" xfId="6296" xr:uid="{8EBEF339-54F2-4440-B6D8-E54CF41274F9}"/>
    <cellStyle name="Vírgula 2 3 5 5 2 2" xfId="13918" xr:uid="{BEBAFF63-9EBF-4FD6-A12B-5F70512278B1}"/>
    <cellStyle name="Vírgula 2 3 5 5 2 2 2" xfId="29223" xr:uid="{FCB2B74F-B968-4280-BAA0-B124A9E3EEF0}"/>
    <cellStyle name="Vírgula 2 3 5 5 2 3" xfId="21601" xr:uid="{208426B0-A05C-40A1-8256-759851875948}"/>
    <cellStyle name="Vírgula 2 3 5 5 3" xfId="10183" xr:uid="{E7A3A0DC-DE16-4B54-B34A-59ABD1AF6A78}"/>
    <cellStyle name="Vírgula 2 3 5 5 3 2" xfId="25488" xr:uid="{F62A909D-CC34-4080-A98E-9AF9E44A792F}"/>
    <cellStyle name="Vírgula 2 3 5 5 4" xfId="17866" xr:uid="{39BE75E2-24D1-40C3-B056-718E52C777EC}"/>
    <cellStyle name="Vírgula 2 3 5 6" xfId="3519" xr:uid="{996D9530-34B2-4C38-A84D-3E80EEDB4838}"/>
    <cellStyle name="Vírgula 2 3 5 6 2" xfId="11151" xr:uid="{88EBE1A7-2818-4257-AB58-9258B5E1536A}"/>
    <cellStyle name="Vírgula 2 3 5 6 2 2" xfId="26456" xr:uid="{1CBC91D7-8248-487B-AE22-B68E7A9D802D}"/>
    <cellStyle name="Vírgula 2 3 5 6 3" xfId="18834" xr:uid="{A1D747B6-552E-468E-AEAB-E5B790EF9E19}"/>
    <cellStyle name="Vírgula 2 3 5 7" xfId="943" xr:uid="{93B94AB8-865D-47DB-94A5-9C1F36AB5E39}"/>
    <cellStyle name="Vírgula 2 3 5 7 2" xfId="8575" xr:uid="{EAE12D62-7474-4D1B-A104-A8E555B61366}"/>
    <cellStyle name="Vírgula 2 3 5 7 2 2" xfId="23880" xr:uid="{5C581B3A-52E1-4F18-89BD-3A47D933E415}"/>
    <cellStyle name="Vírgula 2 3 5 7 3" xfId="16258" xr:uid="{8128CCD8-1E5E-4C11-8DA8-4241634DDB67}"/>
    <cellStyle name="Vírgula 2 3 5 8" xfId="7926" xr:uid="{596D73E6-BF01-436E-A305-3D961DA86007}"/>
    <cellStyle name="Vírgula 2 3 5 8 2" xfId="23231" xr:uid="{96F75F52-F1D3-4CF0-B9DE-8A8B6E92C45F}"/>
    <cellStyle name="Vírgula 2 3 5 9" xfId="15609" xr:uid="{2289F09D-078C-4B7F-8B15-95E838A5A13A}"/>
    <cellStyle name="Vírgula 2 3 6" xfId="374" xr:uid="{8F18A5A9-8056-4B92-9481-12DC6BECF343}"/>
    <cellStyle name="Vírgula 2 3 6 2" xfId="698" xr:uid="{76DD2A55-E68C-4A08-80DD-5E4481CB6782}"/>
    <cellStyle name="Vírgula 2 3 6 2 2" xfId="1991" xr:uid="{01CC7BB0-7EC1-40DE-9A1E-BB85B4DA89FF}"/>
    <cellStyle name="Vírgula 2 3 6 2 2 2" xfId="5153" xr:uid="{2561C0BA-7BB5-43FE-8EEE-291812B7D417}"/>
    <cellStyle name="Vírgula 2 3 6 2 2 2 2" xfId="7460" xr:uid="{02872136-67BA-4324-B2AD-A4F19B99C91C}"/>
    <cellStyle name="Vírgula 2 3 6 2 2 2 2 2" xfId="15082" xr:uid="{15C4DD3C-AE70-4BDE-BCBA-341296DEC64F}"/>
    <cellStyle name="Vírgula 2 3 6 2 2 2 2 2 2" xfId="30387" xr:uid="{4D30E9B0-7388-46D9-80EE-46126E261CAE}"/>
    <cellStyle name="Vírgula 2 3 6 2 2 2 2 3" xfId="22765" xr:uid="{3F69DB57-C89B-4C8D-BC92-94836FB7D837}"/>
    <cellStyle name="Vírgula 2 3 6 2 2 2 3" xfId="6088" xr:uid="{DCC5C63F-0F16-45E5-96CC-63F74DAE7961}"/>
    <cellStyle name="Vírgula 2 3 6 2 2 2 3 2" xfId="13710" xr:uid="{BBB8149E-1BC3-4CEA-AD86-82DDDE2E8029}"/>
    <cellStyle name="Vírgula 2 3 6 2 2 2 3 2 2" xfId="29015" xr:uid="{B4A20BBB-EB71-46EB-88F9-DCB9AF31B25C}"/>
    <cellStyle name="Vírgula 2 3 6 2 2 2 3 3" xfId="21393" xr:uid="{95802815-202C-4FA8-8BD5-668DA14E384B}"/>
    <cellStyle name="Vírgula 2 3 6 2 2 2 4" xfId="12775" xr:uid="{C6AB8F17-7AB9-4CCA-972E-2FCA84011FD8}"/>
    <cellStyle name="Vírgula 2 3 6 2 2 2 4 2" xfId="28080" xr:uid="{6E5C6F8F-42B8-4758-84AD-AAF624F91A88}"/>
    <cellStyle name="Vírgula 2 3 6 2 2 2 5" xfId="20458" xr:uid="{6BDA1A44-4E52-4B71-ACA2-2BCFAD8E0F61}"/>
    <cellStyle name="Vírgula 2 3 6 2 2 3" xfId="4856" xr:uid="{ECED7923-F28F-4A4E-A26C-67309A59E81B}"/>
    <cellStyle name="Vírgula 2 3 6 2 2 3 2" xfId="6856" xr:uid="{B588D222-B9EC-45FC-A349-FB89F78042C8}"/>
    <cellStyle name="Vírgula 2 3 6 2 2 3 2 2" xfId="14478" xr:uid="{F333D331-E5C7-4EFB-A127-912F25EB4A56}"/>
    <cellStyle name="Vírgula 2 3 6 2 2 3 2 2 2" xfId="29783" xr:uid="{A585D2E0-279F-488F-8087-C5E65C73EC0B}"/>
    <cellStyle name="Vírgula 2 3 6 2 2 3 2 3" xfId="22161" xr:uid="{AC807453-D2D5-492D-ADF4-E1ED9BBBBDC5}"/>
    <cellStyle name="Vírgula 2 3 6 2 2 3 3" xfId="12478" xr:uid="{E8C01458-2939-4F76-A0A6-32DCA2132A02}"/>
    <cellStyle name="Vírgula 2 3 6 2 2 3 3 2" xfId="27783" xr:uid="{21BC3919-58BC-4C25-A0E4-C8B1C22603A2}"/>
    <cellStyle name="Vírgula 2 3 6 2 2 3 4" xfId="20161" xr:uid="{EFEE9820-FF16-403B-9F36-E525584B55BE}"/>
    <cellStyle name="Vírgula 2 3 6 2 2 4" xfId="5524" xr:uid="{D4CBE971-6BD1-413E-BCD8-3105FEDB1075}"/>
    <cellStyle name="Vírgula 2 3 6 2 2 4 2" xfId="13146" xr:uid="{100CFC89-C109-4641-A1F8-00BF1F06355D}"/>
    <cellStyle name="Vírgula 2 3 6 2 2 4 2 2" xfId="28451" xr:uid="{6CD0240C-5BF3-4BCA-A42F-7060BCD41F91}"/>
    <cellStyle name="Vírgula 2 3 6 2 2 4 3" xfId="20829" xr:uid="{35B4F98C-7176-444B-BC04-F6A9CDD04E67}"/>
    <cellStyle name="Vírgula 2 3 6 2 2 5" xfId="9623" xr:uid="{6036F65E-5760-43ED-A915-3265C8026444}"/>
    <cellStyle name="Vírgula 2 3 6 2 2 5 2" xfId="24928" xr:uid="{DA29FA49-672F-4C98-B760-0BDBC46E04E2}"/>
    <cellStyle name="Vírgula 2 3 6 2 2 6" xfId="17306" xr:uid="{C69ADC0B-2305-4CBA-B2DF-0C6778C223C6}"/>
    <cellStyle name="Vírgula 2 3 6 2 3" xfId="2955" xr:uid="{4CFDA99B-5DD1-4286-9AAA-0A3B073A3F9E}"/>
    <cellStyle name="Vírgula 2 3 6 2 3 2" xfId="7131" xr:uid="{AD314408-4620-4979-9779-92A6044E0145}"/>
    <cellStyle name="Vírgula 2 3 6 2 3 2 2" xfId="14753" xr:uid="{F753D718-3650-49C4-9D0D-F5E135E0938D}"/>
    <cellStyle name="Vírgula 2 3 6 2 3 2 2 2" xfId="30058" xr:uid="{5E966E55-C084-4BBD-954C-488CF5170F35}"/>
    <cellStyle name="Vírgula 2 3 6 2 3 2 3" xfId="22436" xr:uid="{88BD928B-5D16-4147-8E80-6D3C009C18F9}"/>
    <cellStyle name="Vírgula 2 3 6 2 3 3" xfId="5759" xr:uid="{207C3B3F-80C7-4156-9651-B01D242D4E9D}"/>
    <cellStyle name="Vírgula 2 3 6 2 3 3 2" xfId="13381" xr:uid="{C1A0EADC-EFF1-40FD-B5C8-6CC85EB8EB0D}"/>
    <cellStyle name="Vírgula 2 3 6 2 3 3 2 2" xfId="28686" xr:uid="{F6FBDDD0-A85D-48E5-8016-5D00160E4AB7}"/>
    <cellStyle name="Vírgula 2 3 6 2 3 3 3" xfId="21064" xr:uid="{5E2DE7A5-2F16-42D7-A59F-0BC64BDF0837}"/>
    <cellStyle name="Vírgula 2 3 6 2 3 4" xfId="10587" xr:uid="{5ADCB9AF-AB4C-44D8-840A-4FEC351A847A}"/>
    <cellStyle name="Vírgula 2 3 6 2 3 4 2" xfId="25892" xr:uid="{A85861A0-F815-4908-A851-5D498D2E96A1}"/>
    <cellStyle name="Vírgula 2 3 6 2 3 5" xfId="18270" xr:uid="{D5C4F1B2-2FEB-49B7-A525-138A6FD5DA50}"/>
    <cellStyle name="Vírgula 2 3 6 2 4" xfId="3923" xr:uid="{137AFF73-C1BC-4910-B1E8-2806511242DE}"/>
    <cellStyle name="Vírgula 2 3 6 2 4 2" xfId="6486" xr:uid="{5CD6BF86-EB28-47D4-A971-B40CFCA121D1}"/>
    <cellStyle name="Vírgula 2 3 6 2 4 2 2" xfId="14108" xr:uid="{64156C8C-AD59-4B9F-B7AA-87D30B3B7358}"/>
    <cellStyle name="Vírgula 2 3 6 2 4 2 2 2" xfId="29413" xr:uid="{ACCB0622-3FB8-4274-91B3-63645FAD384E}"/>
    <cellStyle name="Vírgula 2 3 6 2 4 2 3" xfId="21791" xr:uid="{14DED178-B131-4E96-A951-A12A382E16D2}"/>
    <cellStyle name="Vírgula 2 3 6 2 4 3" xfId="11555" xr:uid="{5FE47F96-7E3A-445D-BA1F-31391A694FA6}"/>
    <cellStyle name="Vírgula 2 3 6 2 4 3 2" xfId="26860" xr:uid="{004FBD6A-3537-4C36-A8CB-F1E63530DD62}"/>
    <cellStyle name="Vírgula 2 3 6 2 4 4" xfId="19238" xr:uid="{D31FC63C-ECB7-463F-95E3-445880E7098D}"/>
    <cellStyle name="Vírgula 2 3 6 2 5" xfId="1347" xr:uid="{F8699BD0-C31E-4307-BAA0-542BEDBBD925}"/>
    <cellStyle name="Vírgula 2 3 6 2 5 2" xfId="8979" xr:uid="{27A34132-2F44-4B91-9C1F-6099C81FE50D}"/>
    <cellStyle name="Vírgula 2 3 6 2 5 2 2" xfId="24284" xr:uid="{91F47982-8FA5-4453-AAEE-CAE659356AB7}"/>
    <cellStyle name="Vírgula 2 3 6 2 5 3" xfId="16662" xr:uid="{3332F023-B116-4DC5-961C-B5AEF4C05093}"/>
    <cellStyle name="Vírgula 2 3 6 2 6" xfId="8330" xr:uid="{1486FAFD-F2E7-4250-8D81-707F0FA3B5DF}"/>
    <cellStyle name="Vírgula 2 3 6 2 6 2" xfId="23635" xr:uid="{AD030927-B41B-4A3D-BAEA-3F33E9FDA579}"/>
    <cellStyle name="Vírgula 2 3 6 2 7" xfId="16013" xr:uid="{8B7B161A-53C7-4BC4-AFB7-321C4CB4BFAC}"/>
    <cellStyle name="Vírgula 2 3 6 3" xfId="2311" xr:uid="{4AF3C4AE-AB1B-4A9F-BF67-4B4AF8EE8D19}"/>
    <cellStyle name="Vírgula 2 3 6 3 2" xfId="3279" xr:uid="{8AB2B8DE-318D-4ACF-97CF-4D4B825E1594}"/>
    <cellStyle name="Vírgula 2 3 6 3 2 2" xfId="7297" xr:uid="{ECE13998-6C48-4E40-A8DC-045616004556}"/>
    <cellStyle name="Vírgula 2 3 6 3 2 2 2" xfId="14919" xr:uid="{C62D19B1-7CF3-41B3-A9B3-1BCA92732350}"/>
    <cellStyle name="Vírgula 2 3 6 3 2 2 2 2" xfId="30224" xr:uid="{094937C9-C9C4-4028-AE33-DFE139087B24}"/>
    <cellStyle name="Vírgula 2 3 6 3 2 2 3" xfId="22602" xr:uid="{B4E98A3F-3D45-4F10-99B4-E5C36D3A1935}"/>
    <cellStyle name="Vírgula 2 3 6 3 2 3" xfId="5925" xr:uid="{1A1DBDE6-F4DE-4EB5-B227-CB4F15060C7C}"/>
    <cellStyle name="Vírgula 2 3 6 3 2 3 2" xfId="13547" xr:uid="{521A1F2E-E329-4A70-BA70-A177E4A8EDCF}"/>
    <cellStyle name="Vírgula 2 3 6 3 2 3 2 2" xfId="28852" xr:uid="{D71350A9-3EDC-443B-9DC9-A939BDBA7618}"/>
    <cellStyle name="Vírgula 2 3 6 3 2 3 3" xfId="21230" xr:uid="{7FA0A7FF-9B07-405D-B621-A6594FD06706}"/>
    <cellStyle name="Vírgula 2 3 6 3 2 4" xfId="10911" xr:uid="{668B0FC6-0D9E-40D6-A3A0-D7C08DAE6E85}"/>
    <cellStyle name="Vírgula 2 3 6 3 2 4 2" xfId="26216" xr:uid="{3534399B-3D6F-4807-A192-E9CD6640F480}"/>
    <cellStyle name="Vírgula 2 3 6 3 2 5" xfId="18594" xr:uid="{D3EEC614-D492-4B54-876B-F37B71698C11}"/>
    <cellStyle name="Vírgula 2 3 6 3 3" xfId="4247" xr:uid="{4CDDBA7C-D178-4539-84C2-818EF43B30ED}"/>
    <cellStyle name="Vírgula 2 3 6 3 3 2" xfId="6693" xr:uid="{5E250D17-DE26-40E3-8522-E153D45F3EFC}"/>
    <cellStyle name="Vírgula 2 3 6 3 3 2 2" xfId="14315" xr:uid="{19323686-BD48-4C9A-96F4-1E27DD8BEC34}"/>
    <cellStyle name="Vírgula 2 3 6 3 3 2 2 2" xfId="29620" xr:uid="{9D2D9BA5-2AEC-4918-A12C-A2026A0C8DCC}"/>
    <cellStyle name="Vírgula 2 3 6 3 3 2 3" xfId="21998" xr:uid="{F200CF87-5B2E-467C-876B-2386C4E52384}"/>
    <cellStyle name="Vírgula 2 3 6 3 3 3" xfId="11879" xr:uid="{4244EED8-2D7E-41B1-B152-BCB6DF980D2C}"/>
    <cellStyle name="Vírgula 2 3 6 3 3 3 2" xfId="27184" xr:uid="{E83609FF-ED4D-4AF8-A723-C3413C8AAA60}"/>
    <cellStyle name="Vírgula 2 3 6 3 3 4" xfId="19562" xr:uid="{C1741BC5-64E5-4B0D-B18E-D1F8446D18D5}"/>
    <cellStyle name="Vírgula 2 3 6 3 4" xfId="5431" xr:uid="{BF4B623B-AB2B-4547-BC50-35403A859D46}"/>
    <cellStyle name="Vírgula 2 3 6 3 4 2" xfId="13053" xr:uid="{DFE0AF19-98FC-4C69-AC7F-C15D5F49A965}"/>
    <cellStyle name="Vírgula 2 3 6 3 4 2 2" xfId="28358" xr:uid="{DF7F530D-482C-4D29-B20E-1AC468E7D85A}"/>
    <cellStyle name="Vírgula 2 3 6 3 4 3" xfId="20736" xr:uid="{D1E04E70-BBE4-4A9F-AA5D-21AB91E33D92}"/>
    <cellStyle name="Vírgula 2 3 6 3 5" xfId="9943" xr:uid="{F086F372-1B20-464C-902C-A9CE0416918A}"/>
    <cellStyle name="Vírgula 2 3 6 3 5 2" xfId="25248" xr:uid="{B9E5FD68-21EB-48F1-AF48-F11CC8F140B5}"/>
    <cellStyle name="Vírgula 2 3 6 3 6" xfId="17626" xr:uid="{14A02C81-7E67-4BE9-BDE2-952864B26264}"/>
    <cellStyle name="Vírgula 2 3 6 4" xfId="1671" xr:uid="{9ACC4587-F33A-4420-9241-90C1C4492100}"/>
    <cellStyle name="Vírgula 2 3 6 4 2" xfId="7037" xr:uid="{F7C829DB-0CBC-40DB-AE64-D7D3680DAF1B}"/>
    <cellStyle name="Vírgula 2 3 6 4 2 2" xfId="14659" xr:uid="{1CA747BC-2900-4A18-819E-F98A643C46F1}"/>
    <cellStyle name="Vírgula 2 3 6 4 2 2 2" xfId="29964" xr:uid="{0DDDE542-44CC-4456-93F8-B9D9683BED36}"/>
    <cellStyle name="Vírgula 2 3 6 4 2 3" xfId="22342" xr:uid="{C7F62BBF-7B25-477B-A12A-3FD51044B584}"/>
    <cellStyle name="Vírgula 2 3 6 4 3" xfId="5665" xr:uid="{C60DFF7C-F2D9-44B8-9225-0F13F9D55EEC}"/>
    <cellStyle name="Vírgula 2 3 6 4 3 2" xfId="13287" xr:uid="{4FC36048-F024-4E34-B18B-898EB0F178FB}"/>
    <cellStyle name="Vírgula 2 3 6 4 3 2 2" xfId="28592" xr:uid="{BF5F886E-2E39-474C-B9B5-F883925E201F}"/>
    <cellStyle name="Vírgula 2 3 6 4 3 3" xfId="20970" xr:uid="{AA5306C3-D848-4248-8445-41822BE4A197}"/>
    <cellStyle name="Vírgula 2 3 6 4 4" xfId="9303" xr:uid="{324EB5C0-C786-4CA6-8C2C-F9238625D86D}"/>
    <cellStyle name="Vírgula 2 3 6 4 4 2" xfId="24608" xr:uid="{6EDC3954-C209-4089-BB62-9A0E4CF3E738}"/>
    <cellStyle name="Vírgula 2 3 6 4 5" xfId="16986" xr:uid="{6B3366E9-177A-4EF3-ADDE-35F8E67BB920}"/>
    <cellStyle name="Vírgula 2 3 6 5" xfId="2631" xr:uid="{DE70B89C-CDE2-41D4-A4F8-04FDC75E9B58}"/>
    <cellStyle name="Vírgula 2 3 6 5 2" xfId="6323" xr:uid="{187EBAF8-DBFE-4BEE-AEE5-35329E5D37A2}"/>
    <cellStyle name="Vírgula 2 3 6 5 2 2" xfId="13945" xr:uid="{848C11D0-2B91-4A72-BCFB-33D8D02D2B9F}"/>
    <cellStyle name="Vírgula 2 3 6 5 2 2 2" xfId="29250" xr:uid="{DA083356-F73E-454C-9C2B-586497580499}"/>
    <cellStyle name="Vírgula 2 3 6 5 2 3" xfId="21628" xr:uid="{C58243BB-4A64-4734-9384-9F2DC73A1375}"/>
    <cellStyle name="Vírgula 2 3 6 5 3" xfId="10263" xr:uid="{674D5907-06CF-4458-B72D-6B7E53B29BF4}"/>
    <cellStyle name="Vírgula 2 3 6 5 3 2" xfId="25568" xr:uid="{1FA328F7-201A-4812-A43D-E8A32366A718}"/>
    <cellStyle name="Vírgula 2 3 6 5 4" xfId="17946" xr:uid="{F2AF56EC-E7F6-48B1-9969-EB1D69648ED9}"/>
    <cellStyle name="Vírgula 2 3 6 6" xfId="3599" xr:uid="{C4425501-CE87-4F92-BFBB-B2552CF0CF1E}"/>
    <cellStyle name="Vírgula 2 3 6 6 2" xfId="11231" xr:uid="{53D0B358-E7F2-42A9-982C-B6148CF2F523}"/>
    <cellStyle name="Vírgula 2 3 6 6 2 2" xfId="26536" xr:uid="{A4741D3B-C7B0-41D0-876A-BE5F20D8EB9A}"/>
    <cellStyle name="Vírgula 2 3 6 6 3" xfId="18914" xr:uid="{0BA0D704-2992-4CEA-B909-AF2C321DD4F9}"/>
    <cellStyle name="Vírgula 2 3 6 7" xfId="1023" xr:uid="{00D8F616-265E-4A46-88DE-055A3AD5767E}"/>
    <cellStyle name="Vírgula 2 3 6 7 2" xfId="8655" xr:uid="{AF0E7078-448A-4A9F-A7E5-B6B83874C6B6}"/>
    <cellStyle name="Vírgula 2 3 6 7 2 2" xfId="23960" xr:uid="{6E0AE751-286D-4937-A3A1-33DB3021D1DE}"/>
    <cellStyle name="Vírgula 2 3 6 7 3" xfId="16338" xr:uid="{3387F306-705E-4262-BAB9-45031238785C}"/>
    <cellStyle name="Vírgula 2 3 6 8" xfId="8006" xr:uid="{1C2E2A58-3592-4092-B3DE-64A0954107B3}"/>
    <cellStyle name="Vírgula 2 3 6 8 2" xfId="23311" xr:uid="{2FDEA6D1-BB87-46C0-ABC5-B09C97C9C988}"/>
    <cellStyle name="Vírgula 2 3 6 9" xfId="15689" xr:uid="{833C70C9-1E3C-4486-B6AA-56762890AE11}"/>
    <cellStyle name="Vírgula 2 3 7" xfId="254" xr:uid="{F42C0C5B-2869-46B2-A66E-5B999D6F5933}"/>
    <cellStyle name="Vírgula 2 3 7 2" xfId="578" xr:uid="{8F075F67-D465-4E53-A8DA-A56DFA663704}"/>
    <cellStyle name="Vírgula 2 3 7 2 2" xfId="1871" xr:uid="{A84E293B-54AA-46DF-BF31-8014B1C023D5}"/>
    <cellStyle name="Vírgula 2 3 7 2 2 2" xfId="7351" xr:uid="{20B93D26-B462-44AC-8FFB-02D7B39A9B4E}"/>
    <cellStyle name="Vírgula 2 3 7 2 2 2 2" xfId="14973" xr:uid="{BCA6D197-45C0-4968-BE04-D624D3FEE8BA}"/>
    <cellStyle name="Vírgula 2 3 7 2 2 2 2 2" xfId="30278" xr:uid="{86623F72-D098-45D1-843C-392646687C73}"/>
    <cellStyle name="Vírgula 2 3 7 2 2 2 3" xfId="22656" xr:uid="{E2A52448-A189-400E-988F-9768C023ED0A}"/>
    <cellStyle name="Vírgula 2 3 7 2 2 3" xfId="5979" xr:uid="{1B5F48CD-483C-4C91-AEC7-2A1C10F240BE}"/>
    <cellStyle name="Vírgula 2 3 7 2 2 3 2" xfId="13601" xr:uid="{D09B2626-93E5-4EB6-9458-26EF7C11399F}"/>
    <cellStyle name="Vírgula 2 3 7 2 2 3 2 2" xfId="28906" xr:uid="{54430543-8E3A-43F8-B0DF-266D34E0CFB9}"/>
    <cellStyle name="Vírgula 2 3 7 2 2 3 3" xfId="21284" xr:uid="{7BBBC2D4-E915-4D66-8C35-8ACE911CC39C}"/>
    <cellStyle name="Vírgula 2 3 7 2 2 4" xfId="9503" xr:uid="{55BF9094-7AB9-4C4F-9250-0A28131F97A1}"/>
    <cellStyle name="Vírgula 2 3 7 2 2 4 2" xfId="24808" xr:uid="{C1C9FC52-EB60-4507-B7B1-903108671069}"/>
    <cellStyle name="Vírgula 2 3 7 2 2 5" xfId="17186" xr:uid="{5AA2AB0F-D07B-42DF-A7EF-1A920E377D0B}"/>
    <cellStyle name="Vírgula 2 3 7 2 3" xfId="2835" xr:uid="{D30CC6B0-64D4-442F-BE8E-15A514107C51}"/>
    <cellStyle name="Vírgula 2 3 7 2 3 2" xfId="6747" xr:uid="{6B3930B5-B9C5-4951-A94B-53E4CA16942C}"/>
    <cellStyle name="Vírgula 2 3 7 2 3 2 2" xfId="14369" xr:uid="{A9487B03-7B4F-49BF-9A9A-553452E59F31}"/>
    <cellStyle name="Vírgula 2 3 7 2 3 2 2 2" xfId="29674" xr:uid="{E3EDB8F1-9551-4BD9-BE0C-A4BCA1759B3F}"/>
    <cellStyle name="Vírgula 2 3 7 2 3 2 3" xfId="22052" xr:uid="{35E08D42-B17A-492C-A30B-C8959F15C846}"/>
    <cellStyle name="Vírgula 2 3 7 2 3 3" xfId="10467" xr:uid="{03A2229F-D9E6-475B-834F-39C542248799}"/>
    <cellStyle name="Vírgula 2 3 7 2 3 3 2" xfId="25772" xr:uid="{EEF5E9CE-4CEB-424C-9BBA-1132B7E1469E}"/>
    <cellStyle name="Vírgula 2 3 7 2 3 4" xfId="18150" xr:uid="{5FD79A77-B0CD-4AAF-87DE-AF5CF40F2640}"/>
    <cellStyle name="Vírgula 2 3 7 2 4" xfId="3803" xr:uid="{95E8A5CA-8E71-4E22-AEC8-565F02CEF0DF}"/>
    <cellStyle name="Vírgula 2 3 7 2 4 2" xfId="11435" xr:uid="{655B4054-7D7B-4517-A014-18BCE738A33C}"/>
    <cellStyle name="Vírgula 2 3 7 2 4 2 2" xfId="26740" xr:uid="{CA450EC0-0D19-4BF7-8C35-DE5EFA7E26A9}"/>
    <cellStyle name="Vírgula 2 3 7 2 4 3" xfId="19118" xr:uid="{E28E8539-BE00-4E1E-B33F-7D3CA3827B20}"/>
    <cellStyle name="Vírgula 2 3 7 2 5" xfId="1227" xr:uid="{78C40EAA-897A-4A57-BB0E-9AE2057B38B9}"/>
    <cellStyle name="Vírgula 2 3 7 2 5 2" xfId="8859" xr:uid="{18787530-0FBC-4D6F-8997-7B29064597C5}"/>
    <cellStyle name="Vírgula 2 3 7 2 5 2 2" xfId="24164" xr:uid="{3E7E7E64-77DC-44C6-9215-738C43017B85}"/>
    <cellStyle name="Vírgula 2 3 7 2 5 3" xfId="16542" xr:uid="{DD1E6AE3-1910-4A83-9FB6-73B255D2EAEC}"/>
    <cellStyle name="Vírgula 2 3 7 2 6" xfId="8210" xr:uid="{771E8908-8715-448E-B806-68B1E89944EE}"/>
    <cellStyle name="Vírgula 2 3 7 2 6 2" xfId="23515" xr:uid="{26125585-D37E-45A3-B727-4AF593D6CD3F}"/>
    <cellStyle name="Vírgula 2 3 7 2 7" xfId="15893" xr:uid="{4164CF43-086E-4205-B0C1-A3F1D2F8B0A4}"/>
    <cellStyle name="Vírgula 2 3 7 3" xfId="2191" xr:uid="{831C7B0B-00C2-4C44-A4E9-AD000C7F060D}"/>
    <cellStyle name="Vírgula 2 3 7 3 2" xfId="3159" xr:uid="{183F8748-992A-49EA-9544-FD24A6F01299}"/>
    <cellStyle name="Vírgula 2 3 7 3 2 2" xfId="10791" xr:uid="{D2DE7AF2-5526-40B6-8F07-60ECB6A4AC9B}"/>
    <cellStyle name="Vírgula 2 3 7 3 2 2 2" xfId="26096" xr:uid="{3AC58685-8220-43C8-92F5-851E187039CB}"/>
    <cellStyle name="Vírgula 2 3 7 3 2 3" xfId="18474" xr:uid="{B8775F6B-D7F3-490E-B1C8-C06509D435D3}"/>
    <cellStyle name="Vírgula 2 3 7 3 3" xfId="4127" xr:uid="{0B5D2B6E-E6D7-4BCA-BB31-EAF91F8147E9}"/>
    <cellStyle name="Vírgula 2 3 7 3 3 2" xfId="11759" xr:uid="{934615A6-574B-4C6A-BEF1-BFB7FB06E36E}"/>
    <cellStyle name="Vírgula 2 3 7 3 3 2 2" xfId="27064" xr:uid="{79E2071B-463F-4766-A67F-4D686A55A9C3}"/>
    <cellStyle name="Vírgula 2 3 7 3 3 3" xfId="19442" xr:uid="{4FF21C67-7996-4E31-8A43-EDAFEE9E3B60}"/>
    <cellStyle name="Vírgula 2 3 7 3 4" xfId="9823" xr:uid="{F577A90E-36F2-42C7-9BDE-0391A3873C0C}"/>
    <cellStyle name="Vírgula 2 3 7 3 4 2" xfId="25128" xr:uid="{6AF0C585-44E2-469D-B707-59D90D513872}"/>
    <cellStyle name="Vírgula 2 3 7 3 5" xfId="17506" xr:uid="{4F1A95A6-782C-4D6C-AB3B-7A1A46894C9D}"/>
    <cellStyle name="Vírgula 2 3 7 4" xfId="1551" xr:uid="{1E3A90FE-6600-4609-A154-79CBE3816684}"/>
    <cellStyle name="Vírgula 2 3 7 4 2" xfId="6377" xr:uid="{3852D1F4-DCAF-4543-83DF-455B0B25959C}"/>
    <cellStyle name="Vírgula 2 3 7 4 2 2" xfId="13999" xr:uid="{1E78BC7C-DF8B-4032-80C5-B206DBD300A5}"/>
    <cellStyle name="Vírgula 2 3 7 4 2 2 2" xfId="29304" xr:uid="{C72450A4-9D61-4D49-8662-CB78884A9B7A}"/>
    <cellStyle name="Vírgula 2 3 7 4 2 3" xfId="21682" xr:uid="{09EBB75E-3D7F-43DC-927B-94679BAACC6E}"/>
    <cellStyle name="Vírgula 2 3 7 4 3" xfId="9183" xr:uid="{60D08D00-ABBD-49C0-9C51-857F94B6F8C5}"/>
    <cellStyle name="Vírgula 2 3 7 4 3 2" xfId="24488" xr:uid="{EA84AFAD-308C-479A-BBAB-59DD2465D91E}"/>
    <cellStyle name="Vírgula 2 3 7 4 4" xfId="16866" xr:uid="{72BF4502-642B-4592-A690-C213F4E368F6}"/>
    <cellStyle name="Vírgula 2 3 7 5" xfId="2511" xr:uid="{794DDEF2-9E84-4DB5-95A7-A0E1A4A459B2}"/>
    <cellStyle name="Vírgula 2 3 7 5 2" xfId="10143" xr:uid="{A4807D07-7391-4A14-9806-048146C85395}"/>
    <cellStyle name="Vírgula 2 3 7 5 2 2" xfId="25448" xr:uid="{A0097569-42CC-4722-986D-40541DE9ACEE}"/>
    <cellStyle name="Vírgula 2 3 7 5 3" xfId="17826" xr:uid="{775463DE-9C7E-484F-82A0-B06B4A0B5E95}"/>
    <cellStyle name="Vírgula 2 3 7 6" xfId="3479" xr:uid="{E59922E6-8C38-4B0A-AEE4-25A112C4E1A7}"/>
    <cellStyle name="Vírgula 2 3 7 6 2" xfId="11111" xr:uid="{28827FE5-E8FA-45CA-A8F1-183927FFADDB}"/>
    <cellStyle name="Vírgula 2 3 7 6 2 2" xfId="26416" xr:uid="{421EAB9A-7D2B-495A-92AA-DA539FA1EF3A}"/>
    <cellStyle name="Vírgula 2 3 7 6 3" xfId="18794" xr:uid="{F3D430E7-175F-4CC6-997F-05B170ED02DA}"/>
    <cellStyle name="Vírgula 2 3 7 7" xfId="903" xr:uid="{B495BF60-E541-4304-A48E-15BE049A3E4C}"/>
    <cellStyle name="Vírgula 2 3 7 7 2" xfId="8535" xr:uid="{D8BB95A6-06FB-472D-83E3-819A8BA5196F}"/>
    <cellStyle name="Vírgula 2 3 7 7 2 2" xfId="23840" xr:uid="{AF96216A-122C-4EB8-962C-F837F6C4717C}"/>
    <cellStyle name="Vírgula 2 3 7 7 3" xfId="16218" xr:uid="{21F41178-8212-4AB0-970F-70CF97B7D296}"/>
    <cellStyle name="Vírgula 2 3 7 8" xfId="7886" xr:uid="{3DE5BAE7-5FE8-4172-B11B-67114509F834}"/>
    <cellStyle name="Vírgula 2 3 7 8 2" xfId="23191" xr:uid="{47435F30-6A6E-46D3-98ED-46A5E6517929}"/>
    <cellStyle name="Vírgula 2 3 7 9" xfId="15569" xr:uid="{6895D819-E295-4C4E-A64F-EF3962F90AA8}"/>
    <cellStyle name="Vírgula 2 3 8" xfId="414" xr:uid="{59137F04-0C98-4495-A752-B9EB77B6C45B}"/>
    <cellStyle name="Vírgula 2 3 8 2" xfId="738" xr:uid="{7DAEB35C-6C2A-45B0-B934-E86F8A59FD46}"/>
    <cellStyle name="Vírgula 2 3 8 2 2" xfId="2031" xr:uid="{A3C6DBA0-A60B-4C50-880E-CC9CC56442CC}"/>
    <cellStyle name="Vírgula 2 3 8 2 2 2" xfId="7324" xr:uid="{12657EEA-B88D-48E8-8F94-122EE71DC35D}"/>
    <cellStyle name="Vírgula 2 3 8 2 2 2 2" xfId="14946" xr:uid="{B44C60FD-EA88-4204-B41E-832BDDEDDDA6}"/>
    <cellStyle name="Vírgula 2 3 8 2 2 2 2 2" xfId="30251" xr:uid="{849AA82D-1336-4C36-9739-0934F3B1DFFA}"/>
    <cellStyle name="Vírgula 2 3 8 2 2 2 3" xfId="22629" xr:uid="{0AB216FA-9190-49B5-93CC-E5A4C5292AAD}"/>
    <cellStyle name="Vírgula 2 3 8 2 2 3" xfId="5952" xr:uid="{D21DD770-97DF-499B-8153-59E2A876A0D7}"/>
    <cellStyle name="Vírgula 2 3 8 2 2 3 2" xfId="13574" xr:uid="{C60E8D73-383F-4233-A3FE-44A63AE9959D}"/>
    <cellStyle name="Vírgula 2 3 8 2 2 3 2 2" xfId="28879" xr:uid="{AB8D81B6-6105-4FD9-88A8-ADDA5514BB0F}"/>
    <cellStyle name="Vírgula 2 3 8 2 2 3 3" xfId="21257" xr:uid="{826BF886-DAE9-42AD-A2B5-693F77AD6DB9}"/>
    <cellStyle name="Vírgula 2 3 8 2 2 4" xfId="9663" xr:uid="{67C48332-DE87-415B-A3A1-1D460F724395}"/>
    <cellStyle name="Vírgula 2 3 8 2 2 4 2" xfId="24968" xr:uid="{EBA7D56B-92C3-4106-AD81-E12DF160F91F}"/>
    <cellStyle name="Vírgula 2 3 8 2 2 5" xfId="17346" xr:uid="{23AF91CD-7D86-4821-81EE-B1DE5285EFDA}"/>
    <cellStyle name="Vírgula 2 3 8 2 3" xfId="2995" xr:uid="{C2D85463-FF5D-469E-BA16-823B88D41414}"/>
    <cellStyle name="Vírgula 2 3 8 2 3 2" xfId="6720" xr:uid="{278BD4BE-3BB9-435F-AB32-C51B50C1C991}"/>
    <cellStyle name="Vírgula 2 3 8 2 3 2 2" xfId="14342" xr:uid="{CDFA6A91-2D8A-4C02-90E9-185B4033D2F6}"/>
    <cellStyle name="Vírgula 2 3 8 2 3 2 2 2" xfId="29647" xr:uid="{DF882482-5919-4EA4-BEEB-6A52AF21981A}"/>
    <cellStyle name="Vírgula 2 3 8 2 3 2 3" xfId="22025" xr:uid="{B3FB8A2A-2984-43C5-B4F7-D9DE1461E68C}"/>
    <cellStyle name="Vírgula 2 3 8 2 3 3" xfId="10627" xr:uid="{7526C48D-061F-4D63-A91C-A62317975D5F}"/>
    <cellStyle name="Vírgula 2 3 8 2 3 3 2" xfId="25932" xr:uid="{5D00262F-7D7F-4F5C-BEB2-F017052E7879}"/>
    <cellStyle name="Vírgula 2 3 8 2 3 4" xfId="18310" xr:uid="{01C6136C-1C89-42DE-AAA4-CA366F09AF32}"/>
    <cellStyle name="Vírgula 2 3 8 2 4" xfId="3963" xr:uid="{1C083256-CE51-4D52-BD07-E04F93226E52}"/>
    <cellStyle name="Vírgula 2 3 8 2 4 2" xfId="11595" xr:uid="{DF72D1C0-E910-4332-BCA4-C1DAAE01ED27}"/>
    <cellStyle name="Vírgula 2 3 8 2 4 2 2" xfId="26900" xr:uid="{9E28EE6A-4A19-4A11-A109-4C1F9D22150A}"/>
    <cellStyle name="Vírgula 2 3 8 2 4 3" xfId="19278" xr:uid="{2AD25763-05DB-4233-B929-1C9248772223}"/>
    <cellStyle name="Vírgula 2 3 8 2 5" xfId="1387" xr:uid="{CB5D63CF-2A01-4772-A0AF-A5E290C67387}"/>
    <cellStyle name="Vírgula 2 3 8 2 5 2" xfId="9019" xr:uid="{05033E8B-BAE1-4211-9F27-2B3F6BA6599A}"/>
    <cellStyle name="Vírgula 2 3 8 2 5 2 2" xfId="24324" xr:uid="{BA23297E-1790-4BC2-BA13-4060430E41EB}"/>
    <cellStyle name="Vírgula 2 3 8 2 5 3" xfId="16702" xr:uid="{AFAF6AB0-ABDA-4710-A7ED-CA95D8C7E8A7}"/>
    <cellStyle name="Vírgula 2 3 8 2 6" xfId="8370" xr:uid="{6B6C693C-E5F6-4EB0-B6A9-D6A3AD49E9D0}"/>
    <cellStyle name="Vírgula 2 3 8 2 6 2" xfId="23675" xr:uid="{5399F9E6-64AA-4566-A142-8E1E9CB48E90}"/>
    <cellStyle name="Vírgula 2 3 8 2 7" xfId="16053" xr:uid="{72850713-F195-4B9A-B564-37C787BE7B75}"/>
    <cellStyle name="Vírgula 2 3 8 3" xfId="2351" xr:uid="{029A9F56-7C41-4809-AA7A-85EAD6DB58D6}"/>
    <cellStyle name="Vírgula 2 3 8 3 2" xfId="3319" xr:uid="{D9A09990-CFC5-463E-B998-8BC867E13965}"/>
    <cellStyle name="Vírgula 2 3 8 3 2 2" xfId="10951" xr:uid="{7E42231A-E781-470B-A99F-6313C55B6C7A}"/>
    <cellStyle name="Vírgula 2 3 8 3 2 2 2" xfId="26256" xr:uid="{9F60835C-A416-4E79-A49F-B843192F83E4}"/>
    <cellStyle name="Vírgula 2 3 8 3 2 3" xfId="18634" xr:uid="{6C43DAFF-178E-448F-ACE4-724A09909BC3}"/>
    <cellStyle name="Vírgula 2 3 8 3 3" xfId="4287" xr:uid="{0AC292CC-4B50-4F06-9390-BE0F068B707F}"/>
    <cellStyle name="Vírgula 2 3 8 3 3 2" xfId="11919" xr:uid="{AD2508EE-D4E4-4696-8A23-F7F5A0FD9384}"/>
    <cellStyle name="Vírgula 2 3 8 3 3 2 2" xfId="27224" xr:uid="{7B5BBED1-DE43-44FE-A75C-2B8A89D33135}"/>
    <cellStyle name="Vírgula 2 3 8 3 3 3" xfId="19602" xr:uid="{AE3EE3AC-CE62-4E3C-BB17-F2450C7B61C0}"/>
    <cellStyle name="Vírgula 2 3 8 3 4" xfId="9983" xr:uid="{54FB99ED-5221-4A1B-9109-E14E12F0998C}"/>
    <cellStyle name="Vírgula 2 3 8 3 4 2" xfId="25288" xr:uid="{451E793D-4A75-4F27-ABCD-2A99565D3EEB}"/>
    <cellStyle name="Vírgula 2 3 8 3 5" xfId="17666" xr:uid="{D0C76C1A-8DAD-4C02-AF91-8B463303ADA2}"/>
    <cellStyle name="Vírgula 2 3 8 4" xfId="1711" xr:uid="{B354B5CA-A253-4355-88D3-817B675DABA9}"/>
    <cellStyle name="Vírgula 2 3 8 4 2" xfId="6350" xr:uid="{926BA8FB-D31C-44A1-B035-AD0921C0CCFE}"/>
    <cellStyle name="Vírgula 2 3 8 4 2 2" xfId="13972" xr:uid="{91190BA4-9081-4325-86E1-3AD37A23788D}"/>
    <cellStyle name="Vírgula 2 3 8 4 2 2 2" xfId="29277" xr:uid="{B7647AF5-8740-434F-AE35-A2D659865399}"/>
    <cellStyle name="Vírgula 2 3 8 4 2 3" xfId="21655" xr:uid="{D4FADE4A-0C08-4C61-B2A3-523F4BA18078}"/>
    <cellStyle name="Vírgula 2 3 8 4 3" xfId="9343" xr:uid="{0EC24FA3-4290-4F72-BF3F-2EB3E76A0C4B}"/>
    <cellStyle name="Vírgula 2 3 8 4 3 2" xfId="24648" xr:uid="{C41F13DD-1C55-4C7C-8C0F-9E8FD9695AC9}"/>
    <cellStyle name="Vírgula 2 3 8 4 4" xfId="17026" xr:uid="{354DD336-6485-4B7F-8C56-ABCEE3352BB2}"/>
    <cellStyle name="Vírgula 2 3 8 5" xfId="2671" xr:uid="{331E7507-9622-445C-B9DD-5BF51015ADBF}"/>
    <cellStyle name="Vírgula 2 3 8 5 2" xfId="10303" xr:uid="{42DB3954-48A5-4A4D-862F-BED9F66597D3}"/>
    <cellStyle name="Vírgula 2 3 8 5 2 2" xfId="25608" xr:uid="{4342170B-102F-469A-A79A-E5B5A9E3F117}"/>
    <cellStyle name="Vírgula 2 3 8 5 3" xfId="17986" xr:uid="{54F77F8F-71C5-4057-8364-F389084EAFF1}"/>
    <cellStyle name="Vírgula 2 3 8 6" xfId="3639" xr:uid="{6312B1FF-6FCE-45C1-901F-B2A0A41583C0}"/>
    <cellStyle name="Vírgula 2 3 8 6 2" xfId="11271" xr:uid="{F60914E4-2BB6-4CF6-8883-F56196206D03}"/>
    <cellStyle name="Vírgula 2 3 8 6 2 2" xfId="26576" xr:uid="{0D977ECC-7CBE-4701-87EF-70EFD65E79D8}"/>
    <cellStyle name="Vírgula 2 3 8 6 3" xfId="18954" xr:uid="{2045F0AC-AFCB-484A-89ED-41DD54715EDA}"/>
    <cellStyle name="Vírgula 2 3 8 7" xfId="1063" xr:uid="{FBFAE840-A4B3-4312-9067-62308404E792}"/>
    <cellStyle name="Vírgula 2 3 8 7 2" xfId="8695" xr:uid="{6AD6D655-461D-412B-91E9-E3CBB50C1380}"/>
    <cellStyle name="Vírgula 2 3 8 7 2 2" xfId="24000" xr:uid="{5BD8B70A-0F4F-484A-809C-0BB550916647}"/>
    <cellStyle name="Vírgula 2 3 8 7 3" xfId="16378" xr:uid="{80A6B597-CABE-4B42-83B3-915B5F2B9AF9}"/>
    <cellStyle name="Vírgula 2 3 8 8" xfId="8046" xr:uid="{E0DAA4C3-390D-4C92-9C76-6DCC58764CE4}"/>
    <cellStyle name="Vírgula 2 3 8 8 2" xfId="23351" xr:uid="{54985C51-A6C0-40BA-80C1-C49B846F2AC6}"/>
    <cellStyle name="Vírgula 2 3 8 9" xfId="15729" xr:uid="{62F4B171-265E-4952-A39C-572AFBDA0AD3}"/>
    <cellStyle name="Vírgula 2 3 9" xfId="214" xr:uid="{2DE4F1DD-5F15-4125-B708-92198E57B291}"/>
    <cellStyle name="Vírgula 2 3 9 2" xfId="538" xr:uid="{E4BB471D-B63B-4146-8A0C-2501D9B12489}"/>
    <cellStyle name="Vírgula 2 3 9 2 2" xfId="1831" xr:uid="{03657AB1-7E0F-467E-A264-3A714BA77C44}"/>
    <cellStyle name="Vírgula 2 3 9 2 2 2" xfId="7487" xr:uid="{C24C07F1-C5CE-406C-B1ED-600025205C98}"/>
    <cellStyle name="Vírgula 2 3 9 2 2 2 2" xfId="15109" xr:uid="{5BA44FA7-7B2C-437A-8122-9FE8E6EAAE2C}"/>
    <cellStyle name="Vírgula 2 3 9 2 2 2 2 2" xfId="30414" xr:uid="{F1A6CBCE-C240-4479-9EB8-152E8807368B}"/>
    <cellStyle name="Vírgula 2 3 9 2 2 2 3" xfId="22792" xr:uid="{2BA01383-EF91-460F-9FD3-8B1E6544B99F}"/>
    <cellStyle name="Vírgula 2 3 9 2 2 3" xfId="6115" xr:uid="{950F9777-3C6C-4282-9EB2-1A8C890B1023}"/>
    <cellStyle name="Vírgula 2 3 9 2 2 3 2" xfId="13737" xr:uid="{E5E4E2AB-ADBD-4FFF-B092-F85D4C423083}"/>
    <cellStyle name="Vírgula 2 3 9 2 2 3 2 2" xfId="29042" xr:uid="{66DBAB28-6400-4824-8555-7A83343BD5ED}"/>
    <cellStyle name="Vírgula 2 3 9 2 2 3 3" xfId="21420" xr:uid="{EA27B20F-00C3-4C3E-A46D-D891AD8CF51E}"/>
    <cellStyle name="Vírgula 2 3 9 2 2 4" xfId="9463" xr:uid="{7244D5DC-BD92-465E-BBAD-964F4623DA6A}"/>
    <cellStyle name="Vírgula 2 3 9 2 2 4 2" xfId="24768" xr:uid="{6C9991ED-9134-4852-A8C7-0DBFF0EA50A8}"/>
    <cellStyle name="Vírgula 2 3 9 2 2 5" xfId="17146" xr:uid="{5C93B204-CAD8-4320-8392-5B6A74CBDE00}"/>
    <cellStyle name="Vírgula 2 3 9 2 3" xfId="2795" xr:uid="{642295B5-3792-4B8E-B071-812F80203839}"/>
    <cellStyle name="Vírgula 2 3 9 2 3 2" xfId="6883" xr:uid="{3508A32F-F560-4CA1-9465-A727E4C024E9}"/>
    <cellStyle name="Vírgula 2 3 9 2 3 2 2" xfId="14505" xr:uid="{511B2541-1740-4E5C-8A97-A332A301569F}"/>
    <cellStyle name="Vírgula 2 3 9 2 3 2 2 2" xfId="29810" xr:uid="{F256D697-34C4-4652-8EE6-6DE3AE4594DB}"/>
    <cellStyle name="Vírgula 2 3 9 2 3 2 3" xfId="22188" xr:uid="{D2F1AADE-F31E-4B79-9748-70D7BC570EC8}"/>
    <cellStyle name="Vírgula 2 3 9 2 3 3" xfId="10427" xr:uid="{FAD9FAF5-C27A-4ABB-BD78-C1341F67BFA0}"/>
    <cellStyle name="Vírgula 2 3 9 2 3 3 2" xfId="25732" xr:uid="{2413D360-E20A-480E-B1C3-37A76DA6E5A1}"/>
    <cellStyle name="Vírgula 2 3 9 2 3 4" xfId="18110" xr:uid="{5F142B10-B685-4554-96E8-A0F8DE7FC962}"/>
    <cellStyle name="Vírgula 2 3 9 2 4" xfId="3763" xr:uid="{271A4F7F-8379-4827-9658-BB99998C5C00}"/>
    <cellStyle name="Vírgula 2 3 9 2 4 2" xfId="11395" xr:uid="{FAB44335-356F-4291-B352-70C21F1FFC42}"/>
    <cellStyle name="Vírgula 2 3 9 2 4 2 2" xfId="26700" xr:uid="{4DCC61CB-4EA5-4625-B7A8-227D5348DA65}"/>
    <cellStyle name="Vírgula 2 3 9 2 4 3" xfId="19078" xr:uid="{95D9E184-ECD9-4E16-9C45-DEFBF181F7D6}"/>
    <cellStyle name="Vírgula 2 3 9 2 5" xfId="1187" xr:uid="{6950D125-3DD0-49C6-817B-C24174696D24}"/>
    <cellStyle name="Vírgula 2 3 9 2 5 2" xfId="8819" xr:uid="{9FBA66CF-6C45-4865-B3BC-0745BB145BD2}"/>
    <cellStyle name="Vírgula 2 3 9 2 5 2 2" xfId="24124" xr:uid="{35497659-C98F-4670-965F-4E74255B6A92}"/>
    <cellStyle name="Vírgula 2 3 9 2 5 3" xfId="16502" xr:uid="{A7148196-863D-42C8-8705-EE7A1B34F3E9}"/>
    <cellStyle name="Vírgula 2 3 9 2 6" xfId="8170" xr:uid="{7A023BB7-29B1-45F9-AEAC-2461237F1EEA}"/>
    <cellStyle name="Vírgula 2 3 9 2 6 2" xfId="23475" xr:uid="{4B92CF25-2085-4B1D-B2CB-545D104FB54B}"/>
    <cellStyle name="Vírgula 2 3 9 2 7" xfId="15853" xr:uid="{BC124268-3F49-4F18-B4FC-81E93E1A177D}"/>
    <cellStyle name="Vírgula 2 3 9 3" xfId="2151" xr:uid="{203A7F95-B9B1-48E0-8295-F30FB76E71A8}"/>
    <cellStyle name="Vírgula 2 3 9 3 2" xfId="3119" xr:uid="{CA3A5392-E1AD-424E-B0D0-163D9AE7BFC9}"/>
    <cellStyle name="Vírgula 2 3 9 3 2 2" xfId="10751" xr:uid="{288E06E1-42B8-463D-AE43-8F6A575241E2}"/>
    <cellStyle name="Vírgula 2 3 9 3 2 2 2" xfId="26056" xr:uid="{68E3B8F0-6A14-4876-BECB-9ABF54C65387}"/>
    <cellStyle name="Vírgula 2 3 9 3 2 3" xfId="18434" xr:uid="{C2FAE7B6-EFA5-44E5-A86C-7172D1DC0D06}"/>
    <cellStyle name="Vírgula 2 3 9 3 3" xfId="4087" xr:uid="{C550E422-4676-4BE0-96FE-BE284EC045C3}"/>
    <cellStyle name="Vírgula 2 3 9 3 3 2" xfId="11719" xr:uid="{3BDF0571-879E-41D1-9081-56ADFEC3536B}"/>
    <cellStyle name="Vírgula 2 3 9 3 3 2 2" xfId="27024" xr:uid="{EEF4E925-FDE3-47B2-844E-F92E81A6072D}"/>
    <cellStyle name="Vírgula 2 3 9 3 3 3" xfId="19402" xr:uid="{8E203DFB-F59D-4844-8ED8-A24FAFFBC04E}"/>
    <cellStyle name="Vírgula 2 3 9 3 4" xfId="9783" xr:uid="{68E38CC5-F835-4ACF-B3FD-CD791A39EE62}"/>
    <cellStyle name="Vírgula 2 3 9 3 4 2" xfId="25088" xr:uid="{300AA972-AB3D-491E-95D9-3439F8026230}"/>
    <cellStyle name="Vírgula 2 3 9 3 5" xfId="17466" xr:uid="{93F5891A-0B71-4788-B7C9-91182BD858CA}"/>
    <cellStyle name="Vírgula 2 3 9 4" xfId="1511" xr:uid="{9B4C15D0-EDA5-4DB7-92A4-9FAEF8A45937}"/>
    <cellStyle name="Vírgula 2 3 9 4 2" xfId="6513" xr:uid="{188BBE8E-9232-46A7-BC3A-7746D3D4F71C}"/>
    <cellStyle name="Vírgula 2 3 9 4 2 2" xfId="14135" xr:uid="{33E4C77A-5115-416E-B78B-9EA8A72B8F11}"/>
    <cellStyle name="Vírgula 2 3 9 4 2 2 2" xfId="29440" xr:uid="{44BDEC84-1E92-4B56-822A-EA2F732E55F9}"/>
    <cellStyle name="Vírgula 2 3 9 4 2 3" xfId="21818" xr:uid="{9ED8A205-17BB-4E13-BEFE-8B49EB83EB44}"/>
    <cellStyle name="Vírgula 2 3 9 4 3" xfId="9143" xr:uid="{028FAC1C-8058-448E-9D2E-6E261A42849C}"/>
    <cellStyle name="Vírgula 2 3 9 4 3 2" xfId="24448" xr:uid="{299B66EB-F832-42C9-AC73-DF33C990613F}"/>
    <cellStyle name="Vírgula 2 3 9 4 4" xfId="16826" xr:uid="{03CE5A2E-686B-4ADC-8778-F55B40E4E793}"/>
    <cellStyle name="Vírgula 2 3 9 5" xfId="2471" xr:uid="{EDAB1E1C-9E79-43CB-94A7-DBBEF964EEF3}"/>
    <cellStyle name="Vírgula 2 3 9 5 2" xfId="10103" xr:uid="{669308B2-B667-4586-BC02-1D58E2FF67D3}"/>
    <cellStyle name="Vírgula 2 3 9 5 2 2" xfId="25408" xr:uid="{B945F3D4-4DF1-4AC2-AAEA-8FAE67A163E0}"/>
    <cellStyle name="Vírgula 2 3 9 5 3" xfId="17786" xr:uid="{DBC06BCE-5798-41B7-9329-8AC100D84FC7}"/>
    <cellStyle name="Vírgula 2 3 9 6" xfId="3439" xr:uid="{FA88439F-D7B4-480A-93D2-BE77A1B4ED56}"/>
    <cellStyle name="Vírgula 2 3 9 6 2" xfId="11071" xr:uid="{1A48B0FE-69E4-47D2-B890-FE5D97413836}"/>
    <cellStyle name="Vírgula 2 3 9 6 2 2" xfId="26376" xr:uid="{72EF2AC0-D659-4BC8-9607-03E85F01083C}"/>
    <cellStyle name="Vírgula 2 3 9 6 3" xfId="18754" xr:uid="{9F7EBFDE-54F2-46DF-9DA2-75E2EAAA3A71}"/>
    <cellStyle name="Vírgula 2 3 9 7" xfId="863" xr:uid="{268542D7-A765-4A36-8B02-22BF1CEF56A8}"/>
    <cellStyle name="Vírgula 2 3 9 7 2" xfId="8495" xr:uid="{BDA6F037-8B22-45BD-86AA-B7E1FB6AC76D}"/>
    <cellStyle name="Vírgula 2 3 9 7 2 2" xfId="23800" xr:uid="{487E9BBA-9B2F-466D-AF3E-267FB0D1935D}"/>
    <cellStyle name="Vírgula 2 3 9 7 3" xfId="16178" xr:uid="{1FC5F89F-16FF-4A01-A749-A09094BB7DC5}"/>
    <cellStyle name="Vírgula 2 3 9 8" xfId="7846" xr:uid="{AED0BE59-584F-4BD6-936D-EF5C05DDC1F7}"/>
    <cellStyle name="Vírgula 2 3 9 8 2" xfId="23151" xr:uid="{34629B65-46E9-4357-AB91-CC8C2A82CF4F}"/>
    <cellStyle name="Vírgula 2 3 9 9" xfId="15529" xr:uid="{B41A7D42-3F24-4A1B-9505-65E371CC4C67}"/>
    <cellStyle name="Vírgula 2 4" xfId="199" xr:uid="{DF1471EC-0747-4BD9-985D-964816CE4B5F}"/>
    <cellStyle name="Vírgula 2 4 10" xfId="502" xr:uid="{C098B3EE-FF61-43EB-AA67-D32DF627AB76}"/>
    <cellStyle name="Vírgula 2 4 10 2" xfId="826" xr:uid="{22F658E2-4356-48DB-AE16-B5118D5D3D35}"/>
    <cellStyle name="Vírgula 2 4 10 2 2" xfId="2116" xr:uid="{089AC11B-C791-4534-82F1-A773AD2A409E}"/>
    <cellStyle name="Vírgula 2 4 10 2 2 2" xfId="7561" xr:uid="{6C16A2B8-88D0-4814-A05B-7B0A1B8B80F2}"/>
    <cellStyle name="Vírgula 2 4 10 2 2 2 2" xfId="15183" xr:uid="{788032F2-A265-47EE-A450-3ABC5ADF943D}"/>
    <cellStyle name="Vírgula 2 4 10 2 2 2 2 2" xfId="30488" xr:uid="{D70B9E8A-DA05-4244-9E2F-76B32AB65DC7}"/>
    <cellStyle name="Vírgula 2 4 10 2 2 2 3" xfId="22866" xr:uid="{9E5D19A9-DFFE-44D8-8F96-09FD4EC7B2A1}"/>
    <cellStyle name="Vírgula 2 4 10 2 2 3" xfId="6189" xr:uid="{F23E3FE4-AF4E-43B1-80BD-594729B96286}"/>
    <cellStyle name="Vírgula 2 4 10 2 2 3 2" xfId="13811" xr:uid="{A45994FF-754E-412E-9F51-0FF70391E9D2}"/>
    <cellStyle name="Vírgula 2 4 10 2 2 3 2 2" xfId="29116" xr:uid="{91A9C366-43A6-4918-8159-508461740095}"/>
    <cellStyle name="Vírgula 2 4 10 2 2 3 3" xfId="21494" xr:uid="{59519AB9-8076-42DF-AF97-1A0FB02B1C14}"/>
    <cellStyle name="Vírgula 2 4 10 2 2 4" xfId="9748" xr:uid="{F9B9F22E-9277-4DDD-B1A9-104091240B5A}"/>
    <cellStyle name="Vírgula 2 4 10 2 2 4 2" xfId="25053" xr:uid="{128F0D44-EFFE-4C85-9109-D763FA196763}"/>
    <cellStyle name="Vírgula 2 4 10 2 2 5" xfId="17431" xr:uid="{B474D49F-95FB-4E94-BA2D-65627E245BFF}"/>
    <cellStyle name="Vírgula 2 4 10 2 3" xfId="3083" xr:uid="{114B143F-6A2F-4820-A644-9BE24E2EF9E8}"/>
    <cellStyle name="Vírgula 2 4 10 2 3 2" xfId="6957" xr:uid="{D04B132B-C005-4FC6-AB95-30FA7ACB6FBA}"/>
    <cellStyle name="Vírgula 2 4 10 2 3 2 2" xfId="14579" xr:uid="{4E5E370A-BEF9-4649-8B47-D7210EAFF5BF}"/>
    <cellStyle name="Vírgula 2 4 10 2 3 2 2 2" xfId="29884" xr:uid="{D24A5AB3-E16F-4313-B7BB-DC9F4ED3DD96}"/>
    <cellStyle name="Vírgula 2 4 10 2 3 2 3" xfId="22262" xr:uid="{081ECEE2-B8C0-4B17-9F06-4FA42D36ADCB}"/>
    <cellStyle name="Vírgula 2 4 10 2 3 3" xfId="10715" xr:uid="{49ED1EEA-ADB1-4BCB-B7FA-299EBFC04CEB}"/>
    <cellStyle name="Vírgula 2 4 10 2 3 3 2" xfId="26020" xr:uid="{BDD07202-3E86-42E5-A503-EB170035E67D}"/>
    <cellStyle name="Vírgula 2 4 10 2 3 4" xfId="18398" xr:uid="{466282CB-58A2-47D0-9710-124FFA1BDF64}"/>
    <cellStyle name="Vírgula 2 4 10 2 4" xfId="4051" xr:uid="{5858CA56-9260-49CF-8044-DBEA655C1810}"/>
    <cellStyle name="Vírgula 2 4 10 2 4 2" xfId="11683" xr:uid="{03C448E3-2A55-4464-AF6C-143FB7530B77}"/>
    <cellStyle name="Vírgula 2 4 10 2 4 2 2" xfId="26988" xr:uid="{8CC50112-B211-4880-89AA-AA868DA53AE0}"/>
    <cellStyle name="Vírgula 2 4 10 2 4 3" xfId="19366" xr:uid="{C5F8435E-8DB8-443C-9F26-626387188374}"/>
    <cellStyle name="Vírgula 2 4 10 2 5" xfId="1475" xr:uid="{E2511D99-E2CA-474F-9313-FFC364C6AA7C}"/>
    <cellStyle name="Vírgula 2 4 10 2 5 2" xfId="9107" xr:uid="{9ECD14F2-3593-4687-AD1B-02160667D23A}"/>
    <cellStyle name="Vírgula 2 4 10 2 5 2 2" xfId="24412" xr:uid="{54BA0FBE-04B2-4A61-8CBA-A2C6343A0842}"/>
    <cellStyle name="Vírgula 2 4 10 2 5 3" xfId="16790" xr:uid="{E6B11F39-FDF2-4F45-A4C9-06205C56C6A1}"/>
    <cellStyle name="Vírgula 2 4 10 2 6" xfId="8458" xr:uid="{5B01F3A8-37B3-48A1-92B0-BF3585C5593E}"/>
    <cellStyle name="Vírgula 2 4 10 2 6 2" xfId="23763" xr:uid="{EC16A5AB-97E6-484B-888A-C4134E720080}"/>
    <cellStyle name="Vírgula 2 4 10 2 7" xfId="16141" xr:uid="{F772BCC2-DAEF-4170-9EC9-D4D4177E48E5}"/>
    <cellStyle name="Vírgula 2 4 10 3" xfId="2436" xr:uid="{03FA70BD-9567-4C17-8B89-8C2FB3444A81}"/>
    <cellStyle name="Vírgula 2 4 10 3 2" xfId="3404" xr:uid="{7E32E064-1653-401B-90E1-B176E4065C4F}"/>
    <cellStyle name="Vírgula 2 4 10 3 2 2" xfId="11036" xr:uid="{8A8E5B38-B6A3-402C-A741-3FE406833713}"/>
    <cellStyle name="Vírgula 2 4 10 3 2 2 2" xfId="26341" xr:uid="{175D515E-3A63-4D12-B2DC-A9F501A3DDB5}"/>
    <cellStyle name="Vírgula 2 4 10 3 2 3" xfId="18719" xr:uid="{65935A9B-C9AF-40A7-8063-3FB932C9EF90}"/>
    <cellStyle name="Vírgula 2 4 10 3 3" xfId="4372" xr:uid="{883235EF-CC08-4BC1-8131-C96FC4601215}"/>
    <cellStyle name="Vírgula 2 4 10 3 3 2" xfId="12004" xr:uid="{E05C3F94-8E2A-49C7-BC52-A8EA582DADD9}"/>
    <cellStyle name="Vírgula 2 4 10 3 3 2 2" xfId="27309" xr:uid="{CB30B1C7-0D7E-4039-AF7A-CE44EF6B89B4}"/>
    <cellStyle name="Vírgula 2 4 10 3 3 3" xfId="19687" xr:uid="{5325BCB0-71A3-4ACD-B620-10EB963ECCEC}"/>
    <cellStyle name="Vírgula 2 4 10 3 4" xfId="10068" xr:uid="{9A448561-CAA7-413F-9EC6-F3DECDD5BB9E}"/>
    <cellStyle name="Vírgula 2 4 10 3 4 2" xfId="25373" xr:uid="{DC139BFC-4AF5-45E7-B510-F41790029631}"/>
    <cellStyle name="Vírgula 2 4 10 3 5" xfId="17751" xr:uid="{CE8E4060-4621-4510-AFCA-569698FF1B4F}"/>
    <cellStyle name="Vírgula 2 4 10 4" xfId="1796" xr:uid="{074A76F1-EA39-4711-BFF1-C9DF4C75CACA}"/>
    <cellStyle name="Vírgula 2 4 10 4 2" xfId="6587" xr:uid="{D1E57077-4F8E-4280-9B9D-F6C00F43CB26}"/>
    <cellStyle name="Vírgula 2 4 10 4 2 2" xfId="14209" xr:uid="{778D74F4-F087-4C2E-A41B-35A7A707A651}"/>
    <cellStyle name="Vírgula 2 4 10 4 2 2 2" xfId="29514" xr:uid="{0D5970C8-6CBB-4C7D-B216-1C578F97C086}"/>
    <cellStyle name="Vírgula 2 4 10 4 2 3" xfId="21892" xr:uid="{45ADDECA-5979-43FC-8085-4BF67F4D7F51}"/>
    <cellStyle name="Vírgula 2 4 10 4 3" xfId="9428" xr:uid="{CED44ED0-0CB4-4F0E-AEE2-9116EB73DDE1}"/>
    <cellStyle name="Vírgula 2 4 10 4 3 2" xfId="24733" xr:uid="{2413F991-E719-4A62-8B88-7B0A54015852}"/>
    <cellStyle name="Vírgula 2 4 10 4 4" xfId="17111" xr:uid="{5171B8FB-220E-4E28-9D13-5B77FE335B39}"/>
    <cellStyle name="Vírgula 2 4 10 5" xfId="2759" xr:uid="{F6E6AD23-DFA2-46BA-9419-AE03A34081EC}"/>
    <cellStyle name="Vírgula 2 4 10 5 2" xfId="10391" xr:uid="{382AA758-B4A2-4A11-B55B-8293EBE39BFA}"/>
    <cellStyle name="Vírgula 2 4 10 5 2 2" xfId="25696" xr:uid="{FACB54D1-9924-4652-866D-F96E46800AD0}"/>
    <cellStyle name="Vírgula 2 4 10 5 3" xfId="18074" xr:uid="{1F04635F-6830-4DB7-A958-3C5F41FCFCDD}"/>
    <cellStyle name="Vírgula 2 4 10 6" xfId="3727" xr:uid="{83B5E78C-0AA0-4D79-B1FA-6FD8F6B81B12}"/>
    <cellStyle name="Vírgula 2 4 10 6 2" xfId="11359" xr:uid="{7A059256-B8B0-4561-A752-A0428ACADA44}"/>
    <cellStyle name="Vírgula 2 4 10 6 2 2" xfId="26664" xr:uid="{450A2C3A-B4C9-4FE1-B109-8AF27530C397}"/>
    <cellStyle name="Vírgula 2 4 10 6 3" xfId="19042" xr:uid="{143B621F-9685-4FA7-8298-0C33427A6FD2}"/>
    <cellStyle name="Vírgula 2 4 10 7" xfId="1151" xr:uid="{282CF7BF-57EC-430F-934A-7AFE90D6F72E}"/>
    <cellStyle name="Vírgula 2 4 10 7 2" xfId="8783" xr:uid="{19F296F4-FC70-4A6D-93F0-19C272D0281E}"/>
    <cellStyle name="Vírgula 2 4 10 7 2 2" xfId="24088" xr:uid="{B722B5BB-69FB-498D-A02F-1EF42DA874EC}"/>
    <cellStyle name="Vírgula 2 4 10 7 3" xfId="16466" xr:uid="{E657A876-4853-4FA9-A726-EE1DF844BA4C}"/>
    <cellStyle name="Vírgula 2 4 10 8" xfId="8134" xr:uid="{0E50170A-5161-4A2A-BD50-BC7E152F9C4C}"/>
    <cellStyle name="Vírgula 2 4 10 8 2" xfId="23439" xr:uid="{BCF7706A-C3E9-4E80-BA0E-0D3A6F8BEC10}"/>
    <cellStyle name="Vírgula 2 4 10 9" xfId="15817" xr:uid="{1CE9E396-E127-4E41-BC10-2A1E6CC15CA2}"/>
    <cellStyle name="Vírgula 2 4 11" xfId="523" xr:uid="{24E2A05A-E1D6-48D1-B369-9807E7E81492}"/>
    <cellStyle name="Vírgula 2 4 11 2" xfId="1816" xr:uid="{301214D9-ADF2-419C-984F-B9048A41B2DE}"/>
    <cellStyle name="Vírgula 2 4 11 2 2" xfId="7216" xr:uid="{C48B6CAB-3FE7-404F-999A-BD94F10AE74F}"/>
    <cellStyle name="Vírgula 2 4 11 2 2 2" xfId="14838" xr:uid="{2FE58107-8BF4-4C5C-852E-B1CDEF640F19}"/>
    <cellStyle name="Vírgula 2 4 11 2 2 2 2" xfId="30143" xr:uid="{F0EB3BAE-51FC-4142-BDE3-9448DA994054}"/>
    <cellStyle name="Vírgula 2 4 11 2 2 3" xfId="22521" xr:uid="{D5134B71-44C2-478E-A8F4-C2DCAAB4C5EB}"/>
    <cellStyle name="Vírgula 2 4 11 2 3" xfId="5844" xr:uid="{7E55ABF4-23D5-418D-95DA-936F3284362A}"/>
    <cellStyle name="Vírgula 2 4 11 2 3 2" xfId="13466" xr:uid="{367E4DB0-BA8F-4149-BCC0-94AEEB5BC0CD}"/>
    <cellStyle name="Vírgula 2 4 11 2 3 2 2" xfId="28771" xr:uid="{3A2E465A-66D7-4712-9C29-2697123A300B}"/>
    <cellStyle name="Vírgula 2 4 11 2 3 3" xfId="21149" xr:uid="{5876DFBD-F642-4F8C-94A6-3E774A299F74}"/>
    <cellStyle name="Vírgula 2 4 11 2 4" xfId="9448" xr:uid="{D7A9F92F-361B-4EFA-9562-5FF0855A2784}"/>
    <cellStyle name="Vírgula 2 4 11 2 4 2" xfId="24753" xr:uid="{1F3FF350-EC9F-41FC-8B24-0A87BD958C38}"/>
    <cellStyle name="Vírgula 2 4 11 2 5" xfId="17131" xr:uid="{F6436FCB-09BA-473E-855F-3E268D043D6B}"/>
    <cellStyle name="Vírgula 2 4 11 3" xfId="2780" xr:uid="{8D60B708-4BEF-49D6-9ECB-3059692BC904}"/>
    <cellStyle name="Vírgula 2 4 11 3 2" xfId="6611" xr:uid="{EA197C8F-7773-4E70-B1BB-4E77C429AA8F}"/>
    <cellStyle name="Vírgula 2 4 11 3 2 2" xfId="14233" xr:uid="{C12FAB5E-1373-4197-85FD-E2C7A65B72A2}"/>
    <cellStyle name="Vírgula 2 4 11 3 2 2 2" xfId="29538" xr:uid="{FB35FFE1-B6CC-4F74-BC4B-DC639C51CC54}"/>
    <cellStyle name="Vírgula 2 4 11 3 2 3" xfId="21916" xr:uid="{A417836A-01E6-4A9A-9218-BF58109C7686}"/>
    <cellStyle name="Vírgula 2 4 11 3 3" xfId="10412" xr:uid="{5AD28A5B-2A3E-4E9E-A87C-C761A8E4879A}"/>
    <cellStyle name="Vírgula 2 4 11 3 3 2" xfId="25717" xr:uid="{044927BE-C247-485A-8263-8D85FFF0C71A}"/>
    <cellStyle name="Vírgula 2 4 11 3 4" xfId="18095" xr:uid="{C9FC7BFE-6F6A-425F-B905-9D0826000448}"/>
    <cellStyle name="Vírgula 2 4 11 4" xfId="3748" xr:uid="{98F13F7E-762C-461B-A6D8-034DAED35E6C}"/>
    <cellStyle name="Vírgula 2 4 11 4 2" xfId="11380" xr:uid="{0EF905E0-42FA-43F1-BD35-E76BA6BB2952}"/>
    <cellStyle name="Vírgula 2 4 11 4 2 2" xfId="26685" xr:uid="{D1E28E98-1B0D-4F2F-8ACA-3D1E0FADCE24}"/>
    <cellStyle name="Vírgula 2 4 11 4 3" xfId="19063" xr:uid="{774771C0-EBCE-4698-9032-4F4AD33B51E3}"/>
    <cellStyle name="Vírgula 2 4 11 5" xfId="1172" xr:uid="{8BDCF3D0-4D7D-4E90-9074-CE14339A14FB}"/>
    <cellStyle name="Vírgula 2 4 11 5 2" xfId="8804" xr:uid="{C3B5FE20-8245-42AE-AD09-E5460972C8DB}"/>
    <cellStyle name="Vírgula 2 4 11 5 2 2" xfId="24109" xr:uid="{78C4CA14-2AB8-47AE-96F9-7DE10B5C2679}"/>
    <cellStyle name="Vírgula 2 4 11 5 3" xfId="16487" xr:uid="{46E56CFD-4002-46A5-89CD-DC7CC7739574}"/>
    <cellStyle name="Vírgula 2 4 11 6" xfId="8155" xr:uid="{1A6609D6-E570-450A-BB5C-724A008630F5}"/>
    <cellStyle name="Vírgula 2 4 11 6 2" xfId="23460" xr:uid="{684C2CCE-EF1F-45F0-A4F3-03421A75FB45}"/>
    <cellStyle name="Vírgula 2 4 11 7" xfId="15838" xr:uid="{3F351396-BEA6-490A-ABE4-26A860F06567}"/>
    <cellStyle name="Vírgula 2 4 12" xfId="2136" xr:uid="{0FE819E4-2B06-4681-9414-5850C41517A4}"/>
    <cellStyle name="Vírgula 2 4 12 2" xfId="3104" xr:uid="{5D077F58-7137-448D-8261-8CF16F9D7E82}"/>
    <cellStyle name="Vírgula 2 4 12 2 2" xfId="10736" xr:uid="{4A94A699-194E-4F0B-BA13-4EA4AA4DBB86}"/>
    <cellStyle name="Vírgula 2 4 12 2 2 2" xfId="26041" xr:uid="{7B28D12A-F046-4884-A3D2-8FF47A0A826B}"/>
    <cellStyle name="Vírgula 2 4 12 2 3" xfId="18419" xr:uid="{48AE7C24-CA86-4F79-BE68-6530C61D2021}"/>
    <cellStyle name="Vírgula 2 4 12 3" xfId="4072" xr:uid="{224A08FB-2455-4218-84CC-F30749A401EF}"/>
    <cellStyle name="Vírgula 2 4 12 3 2" xfId="11704" xr:uid="{EA2E7084-3221-4F47-87F4-8DF0D7163D20}"/>
    <cellStyle name="Vírgula 2 4 12 3 2 2" xfId="27009" xr:uid="{D4A3B02C-FD07-43A5-AB1C-123C9D377D56}"/>
    <cellStyle name="Vírgula 2 4 12 3 3" xfId="19387" xr:uid="{61921017-00A3-47B6-A027-27CFE113EDFF}"/>
    <cellStyle name="Vírgula 2 4 12 4" xfId="9768" xr:uid="{BC8571AC-D585-4BEC-B972-61A74985CD79}"/>
    <cellStyle name="Vírgula 2 4 12 4 2" xfId="25073" xr:uid="{FEC0F784-C260-495B-BAFB-525BF6AA1D92}"/>
    <cellStyle name="Vírgula 2 4 12 5" xfId="17451" xr:uid="{EBA94758-28AD-4B28-A8EE-25482F743C5B}"/>
    <cellStyle name="Vírgula 2 4 13" xfId="1496" xr:uid="{A934708D-30C4-4A0E-81F4-B721B6CD9082}"/>
    <cellStyle name="Vírgula 2 4 13 2" xfId="7586" xr:uid="{CAB21ACD-BA5D-48BB-804E-7A029FFA9C3F}"/>
    <cellStyle name="Vírgula 2 4 13 2 2" xfId="15208" xr:uid="{C374B3F2-34B6-4BDB-9B85-F07B39FAC141}"/>
    <cellStyle name="Vírgula 2 4 13 2 2 2" xfId="30513" xr:uid="{A913A96E-5C44-41AE-9EE3-3A01262A1AAE}"/>
    <cellStyle name="Vírgula 2 4 13 2 3" xfId="22891" xr:uid="{5B01C1E1-F71F-4421-8C10-8D2014487162}"/>
    <cellStyle name="Vírgula 2 4 13 3" xfId="6214" xr:uid="{82BA1D6A-536D-48E9-BB39-5726A2407CD7}"/>
    <cellStyle name="Vírgula 2 4 13 3 2" xfId="13836" xr:uid="{4B1AD15D-BE4D-4D4A-8A73-9E55AC9CCAE5}"/>
    <cellStyle name="Vírgula 2 4 13 3 2 2" xfId="29141" xr:uid="{89B80561-04F6-4142-A7E9-18EC2487031F}"/>
    <cellStyle name="Vírgula 2 4 13 3 3" xfId="21519" xr:uid="{B7B70EE0-E76E-490E-BE53-B160769E17CF}"/>
    <cellStyle name="Vírgula 2 4 13 4" xfId="9128" xr:uid="{1159B9BC-C287-412E-AFFD-396979934CE3}"/>
    <cellStyle name="Vírgula 2 4 13 4 2" xfId="24433" xr:uid="{D0A1E69E-9454-4906-A06C-E0E54E99BF5F}"/>
    <cellStyle name="Vírgula 2 4 13 5" xfId="16811" xr:uid="{1274498F-F552-41CE-92BF-3A4C80C7A7D5}"/>
    <cellStyle name="Vírgula 2 4 14" xfId="2456" xr:uid="{EC0F6A95-E7DE-4015-9B04-DD5FF62F9FED}"/>
    <cellStyle name="Vírgula 2 4 14 2" xfId="6241" xr:uid="{48846B20-1B93-4089-BF8C-4F1951FE2052}"/>
    <cellStyle name="Vírgula 2 4 14 2 2" xfId="13863" xr:uid="{31DAD873-3C21-4984-80EC-FC6FF5796B58}"/>
    <cellStyle name="Vírgula 2 4 14 2 2 2" xfId="29168" xr:uid="{730BF3C8-E775-4AFA-9465-3F6CB4AA7A0A}"/>
    <cellStyle name="Vírgula 2 4 14 2 3" xfId="21546" xr:uid="{18FF0A1A-267F-465F-8BB5-FD80DFCACEB9}"/>
    <cellStyle name="Vírgula 2 4 14 3" xfId="10088" xr:uid="{423F16A7-11C5-408C-8F4E-CDA9ABA08C6D}"/>
    <cellStyle name="Vírgula 2 4 14 3 2" xfId="25393" xr:uid="{ABB221BD-0C73-43E3-A9C3-6B8F91DBEE56}"/>
    <cellStyle name="Vírgula 2 4 14 4" xfId="17771" xr:uid="{5B9E16A4-2F93-4CD0-AF13-547835190DC7}"/>
    <cellStyle name="Vírgula 2 4 15" xfId="3424" xr:uid="{C6429694-BC9F-4BF3-B439-C86C48F6DB83}"/>
    <cellStyle name="Vírgula 2 4 15 2" xfId="11056" xr:uid="{02FDDFA3-74F6-4029-B9F2-169DE4C631A3}"/>
    <cellStyle name="Vírgula 2 4 15 2 2" xfId="26361" xr:uid="{B311B388-82C6-45D9-9558-F52A294B91D3}"/>
    <cellStyle name="Vírgula 2 4 15 3" xfId="18739" xr:uid="{461A44BD-5C58-4C68-929C-1B561005E567}"/>
    <cellStyle name="Vírgula 2 4 16" xfId="848" xr:uid="{6E945357-7B76-4DC8-8033-498251536C7C}"/>
    <cellStyle name="Vírgula 2 4 16 2" xfId="8480" xr:uid="{45BED343-273B-4808-9452-07651667F93D}"/>
    <cellStyle name="Vírgula 2 4 16 2 2" xfId="23785" xr:uid="{854F7E15-1879-4042-A842-D2EB32D4A3AB}"/>
    <cellStyle name="Vírgula 2 4 16 3" xfId="16163" xr:uid="{5D812427-EC37-4023-A134-AE10E0E343D4}"/>
    <cellStyle name="Vírgula 2 4 17" xfId="7831" xr:uid="{6C476F1E-58A9-487F-8883-E706B697222A}"/>
    <cellStyle name="Vírgula 2 4 17 2" xfId="23136" xr:uid="{AD0DCF87-7C11-4312-84DB-D0FB7CAE5FE0}"/>
    <cellStyle name="Vírgula 2 4 18" xfId="15514" xr:uid="{DC1F6078-031C-4B88-B7B5-10DD22C01770}"/>
    <cellStyle name="Vírgula 2 4 2" xfId="239" xr:uid="{5CBFFD97-44E0-4CF1-84D4-3883236C5C33}"/>
    <cellStyle name="Vírgula 2 4 2 10" xfId="2496" xr:uid="{3DA1AC51-09ED-4A87-B040-F768256FF28E}"/>
    <cellStyle name="Vírgula 2 4 2 10 2" xfId="10128" xr:uid="{B282E6DD-3EA6-4A76-ADDB-C9C918F9EB24}"/>
    <cellStyle name="Vírgula 2 4 2 10 2 2" xfId="25433" xr:uid="{7091BBE9-4EE7-4BAB-87B0-58F3762D1AB0}"/>
    <cellStyle name="Vírgula 2 4 2 10 3" xfId="17811" xr:uid="{B719626F-19FC-4BBB-8F6E-B3603BBC1EF1}"/>
    <cellStyle name="Vírgula 2 4 2 11" xfId="3464" xr:uid="{1D14797A-7EBD-4508-AD78-CBFB339B1F5A}"/>
    <cellStyle name="Vírgula 2 4 2 11 2" xfId="11096" xr:uid="{28D3E542-4CA7-493B-A95C-63150695BCCA}"/>
    <cellStyle name="Vírgula 2 4 2 11 2 2" xfId="26401" xr:uid="{7F4FBBEF-BE17-4B3E-A37B-D00AC8BD1A7C}"/>
    <cellStyle name="Vírgula 2 4 2 11 3" xfId="18779" xr:uid="{0CC5D264-CC5C-47C4-885D-7E6CA279C6CE}"/>
    <cellStyle name="Vírgula 2 4 2 12" xfId="888" xr:uid="{860C3769-08C4-4FF8-8A69-0E4DBEABFF33}"/>
    <cellStyle name="Vírgula 2 4 2 12 2" xfId="8520" xr:uid="{A721A3B7-CD3D-4D5D-99B1-1419D828B043}"/>
    <cellStyle name="Vírgula 2 4 2 12 2 2" xfId="23825" xr:uid="{B653F944-E844-4671-A5E4-754A3690B31F}"/>
    <cellStyle name="Vírgula 2 4 2 12 3" xfId="16203" xr:uid="{AB455BF8-58AE-4E60-B811-BAA922D1571A}"/>
    <cellStyle name="Vírgula 2 4 2 13" xfId="7871" xr:uid="{B103BC2C-AEAE-4AB5-86BD-32D82CBEF340}"/>
    <cellStyle name="Vírgula 2 4 2 13 2" xfId="23176" xr:uid="{51570DA8-756F-4E1E-8DE5-62A6ADB1AD80}"/>
    <cellStyle name="Vírgula 2 4 2 14" xfId="15554" xr:uid="{A831BBC9-D926-4B53-82E4-CC5B11D8D2CB}"/>
    <cellStyle name="Vírgula 2 4 2 2" xfId="359" xr:uid="{645E7AF1-6C91-4F5D-90FA-97D7F6CA4851}"/>
    <cellStyle name="Vírgula 2 4 2 2 2" xfId="683" xr:uid="{A2750D53-1240-4DA6-9A8B-54987DEF8525}"/>
    <cellStyle name="Vírgula 2 4 2 2 2 2" xfId="1976" xr:uid="{1333CAC6-424D-4254-932D-4AA39E5649A5}"/>
    <cellStyle name="Vírgula 2 4 2 2 2 2 2" xfId="7385" xr:uid="{F568ADEE-5E94-4AB4-853E-B2EFC2E66FB6}"/>
    <cellStyle name="Vírgula 2 4 2 2 2 2 2 2" xfId="15007" xr:uid="{F4CD4EAE-70A5-459F-BE6F-FEAA8A27DAC3}"/>
    <cellStyle name="Vírgula 2 4 2 2 2 2 2 2 2" xfId="30312" xr:uid="{CED5AF36-27B4-4852-8EEB-A89A2EB8BEFA}"/>
    <cellStyle name="Vírgula 2 4 2 2 2 2 2 3" xfId="22690" xr:uid="{A916A9DB-0C74-43B3-AB81-2F10FE285A8F}"/>
    <cellStyle name="Vírgula 2 4 2 2 2 2 3" xfId="6013" xr:uid="{6BE40C55-DB4F-44AC-894D-7932B7451C31}"/>
    <cellStyle name="Vírgula 2 4 2 2 2 2 3 2" xfId="13635" xr:uid="{70818AA8-7E44-4308-BADC-7FB10B9B445E}"/>
    <cellStyle name="Vírgula 2 4 2 2 2 2 3 2 2" xfId="28940" xr:uid="{1363630B-F9C8-4910-AB09-BDB61551C27F}"/>
    <cellStyle name="Vírgula 2 4 2 2 2 2 3 3" xfId="21318" xr:uid="{0D272159-6F6A-4472-9BEA-C2A2953332F8}"/>
    <cellStyle name="Vírgula 2 4 2 2 2 2 4" xfId="9608" xr:uid="{88FF6551-E78D-4BDE-8A13-3ABF0B7EB608}"/>
    <cellStyle name="Vírgula 2 4 2 2 2 2 4 2" xfId="24913" xr:uid="{BD22A034-A58F-4FCE-9B51-DB017FB1F4FB}"/>
    <cellStyle name="Vírgula 2 4 2 2 2 2 5" xfId="17291" xr:uid="{B79F3971-C614-4AC4-9682-E2B8FA6A9755}"/>
    <cellStyle name="Vírgula 2 4 2 2 2 3" xfId="2940" xr:uid="{B1666DD9-42AB-493B-AC4C-95F12BF8EE1E}"/>
    <cellStyle name="Vírgula 2 4 2 2 2 3 2" xfId="6781" xr:uid="{BCB0C223-314F-454E-8FDE-941E671D7FC0}"/>
    <cellStyle name="Vírgula 2 4 2 2 2 3 2 2" xfId="14403" xr:uid="{A6F2AC00-CF72-4554-8CB5-53F6348C4B36}"/>
    <cellStyle name="Vírgula 2 4 2 2 2 3 2 2 2" xfId="29708" xr:uid="{A3DE3FA3-E5FD-42C6-98AB-2323EB923F90}"/>
    <cellStyle name="Vírgula 2 4 2 2 2 3 2 3" xfId="22086" xr:uid="{B67C8A37-6F3D-4907-B8AC-076830DE87D8}"/>
    <cellStyle name="Vírgula 2 4 2 2 2 3 3" xfId="10572" xr:uid="{61ECDB5F-856A-4EBD-BFD5-74F8518875DD}"/>
    <cellStyle name="Vírgula 2 4 2 2 2 3 3 2" xfId="25877" xr:uid="{B9E429DE-3897-446B-AE89-83FB5778B091}"/>
    <cellStyle name="Vírgula 2 4 2 2 2 3 4" xfId="18255" xr:uid="{7605CC6F-32BB-4960-9A31-71C2E712C544}"/>
    <cellStyle name="Vírgula 2 4 2 2 2 4" xfId="3908" xr:uid="{5D6A2AE6-2B8C-45D6-9D7B-D1930BE5D4E6}"/>
    <cellStyle name="Vírgula 2 4 2 2 2 4 2" xfId="11540" xr:uid="{DB01A9A1-211B-4703-9186-CA3AA18A4C87}"/>
    <cellStyle name="Vírgula 2 4 2 2 2 4 2 2" xfId="26845" xr:uid="{29E67624-C5B7-4F70-8F5C-F8D1610C0BCE}"/>
    <cellStyle name="Vírgula 2 4 2 2 2 4 3" xfId="19223" xr:uid="{7687B573-3CDF-41DA-A74B-F27741236505}"/>
    <cellStyle name="Vírgula 2 4 2 2 2 5" xfId="1332" xr:uid="{A331CE68-CF41-4646-AF06-503E55315ABC}"/>
    <cellStyle name="Vírgula 2 4 2 2 2 5 2" xfId="8964" xr:uid="{A9674747-DBD3-468B-A6B6-D9739194B6BC}"/>
    <cellStyle name="Vírgula 2 4 2 2 2 5 2 2" xfId="24269" xr:uid="{FE343459-056B-4DC8-86FB-EE4E5B7CFFC7}"/>
    <cellStyle name="Vírgula 2 4 2 2 2 5 3" xfId="16647" xr:uid="{D6CD05AC-039B-49BD-ABCB-65387F1B527B}"/>
    <cellStyle name="Vírgula 2 4 2 2 2 6" xfId="8315" xr:uid="{3F628CA7-9391-4031-8A93-217846CF50E9}"/>
    <cellStyle name="Vírgula 2 4 2 2 2 6 2" xfId="23620" xr:uid="{497843F6-9FF4-49A2-A374-13CF2902E4A6}"/>
    <cellStyle name="Vírgula 2 4 2 2 2 7" xfId="15998" xr:uid="{2151656C-E288-4741-98A9-49D6820D14D9}"/>
    <cellStyle name="Vírgula 2 4 2 2 3" xfId="2296" xr:uid="{E81A906B-7142-4997-BBF9-7F601F0E85C0}"/>
    <cellStyle name="Vírgula 2 4 2 2 3 2" xfId="3264" xr:uid="{9D64ACD1-D802-46BD-9805-2AEC2394B9FD}"/>
    <cellStyle name="Vírgula 2 4 2 2 3 2 2" xfId="10896" xr:uid="{E11A66D9-FB2C-4F15-82AF-E0F9C6680DC4}"/>
    <cellStyle name="Vírgula 2 4 2 2 3 2 2 2" xfId="26201" xr:uid="{2750E7B9-1E54-4DE2-AC17-31AD877C4134}"/>
    <cellStyle name="Vírgula 2 4 2 2 3 2 3" xfId="18579" xr:uid="{707F4555-6227-4F77-82EA-52FFBF9FA911}"/>
    <cellStyle name="Vírgula 2 4 2 2 3 3" xfId="4232" xr:uid="{1201F96C-8559-42A7-958C-D63BF702C7A6}"/>
    <cellStyle name="Vírgula 2 4 2 2 3 3 2" xfId="11864" xr:uid="{AF3EF5AB-C6EE-46CF-B669-46245A001D0D}"/>
    <cellStyle name="Vírgula 2 4 2 2 3 3 2 2" xfId="27169" xr:uid="{67769E64-A6D5-4AFD-8148-431A0A9D97A5}"/>
    <cellStyle name="Vírgula 2 4 2 2 3 3 3" xfId="19547" xr:uid="{E1DDCC39-6A40-4496-AE1F-FC5CE5C00722}"/>
    <cellStyle name="Vírgula 2 4 2 2 3 4" xfId="9928" xr:uid="{1C0C24DB-73F4-4399-9E87-095FCDE86B72}"/>
    <cellStyle name="Vírgula 2 4 2 2 3 4 2" xfId="25233" xr:uid="{05197872-7B7B-4155-A320-A44D4F2D4472}"/>
    <cellStyle name="Vírgula 2 4 2 2 3 5" xfId="17611" xr:uid="{F393E0E3-8BFE-4F6C-A861-49C58D541081}"/>
    <cellStyle name="Vírgula 2 4 2 2 4" xfId="1656" xr:uid="{10521E01-C9AB-4A2B-BBFD-CCA2BE3C1A71}"/>
    <cellStyle name="Vírgula 2 4 2 2 4 2" xfId="6411" xr:uid="{6A5878DF-72CA-47C1-882E-92B427BD497F}"/>
    <cellStyle name="Vírgula 2 4 2 2 4 2 2" xfId="14033" xr:uid="{F9D30332-A9D3-4D56-984F-6643EBA6C6EE}"/>
    <cellStyle name="Vírgula 2 4 2 2 4 2 2 2" xfId="29338" xr:uid="{6E7F68CD-CC3A-484F-85B1-D1DCB8248381}"/>
    <cellStyle name="Vírgula 2 4 2 2 4 2 3" xfId="21716" xr:uid="{D672A5F0-9505-4223-ABC4-BB07A011DFDA}"/>
    <cellStyle name="Vírgula 2 4 2 2 4 3" xfId="9288" xr:uid="{BB79EFF3-E526-40D8-98C8-DBB6E6EDC573}"/>
    <cellStyle name="Vírgula 2 4 2 2 4 3 2" xfId="24593" xr:uid="{81612118-0CF8-46D0-B829-C048BB47A1E9}"/>
    <cellStyle name="Vírgula 2 4 2 2 4 4" xfId="16971" xr:uid="{CC2BAC95-D3C6-49B8-9817-AADE7E7F3490}"/>
    <cellStyle name="Vírgula 2 4 2 2 5" xfId="2616" xr:uid="{4D8630C7-F5DD-495F-ADEF-AE762DCE634E}"/>
    <cellStyle name="Vírgula 2 4 2 2 5 2" xfId="10248" xr:uid="{97EAF82D-6850-4A75-A7A6-4EC613E5A875}"/>
    <cellStyle name="Vírgula 2 4 2 2 5 2 2" xfId="25553" xr:uid="{4D0D69EE-D40B-4C62-B8B1-99F6601AD070}"/>
    <cellStyle name="Vírgula 2 4 2 2 5 3" xfId="17931" xr:uid="{40A973A7-F8AE-43FB-939F-0C146749ABCA}"/>
    <cellStyle name="Vírgula 2 4 2 2 6" xfId="3584" xr:uid="{3C24F8CA-7B0F-45DF-91EB-96E8C427C1D0}"/>
    <cellStyle name="Vírgula 2 4 2 2 6 2" xfId="11216" xr:uid="{26BBDC35-497F-4179-8121-99A7F4DB4683}"/>
    <cellStyle name="Vírgula 2 4 2 2 6 2 2" xfId="26521" xr:uid="{55306C52-2B14-459E-99C6-14CE0082357B}"/>
    <cellStyle name="Vírgula 2 4 2 2 6 3" xfId="18899" xr:uid="{6FC9617F-CB28-4557-B079-A39DCC362EA2}"/>
    <cellStyle name="Vírgula 2 4 2 2 7" xfId="1008" xr:uid="{2FED1B75-8609-44CA-A9BB-42EF79DE2B08}"/>
    <cellStyle name="Vírgula 2 4 2 2 7 2" xfId="8640" xr:uid="{1FB9B22A-9AFD-475A-B4D5-EA275B31C541}"/>
    <cellStyle name="Vírgula 2 4 2 2 7 2 2" xfId="23945" xr:uid="{663DBCCA-F4D1-4934-89C3-EFC4B780A6CE}"/>
    <cellStyle name="Vírgula 2 4 2 2 7 3" xfId="16323" xr:uid="{D8F4035D-D336-4F1A-AA4B-E07C630FA70D}"/>
    <cellStyle name="Vírgula 2 4 2 2 8" xfId="7991" xr:uid="{90C49ACA-0054-4A9E-8B3B-BA7BF963E699}"/>
    <cellStyle name="Vírgula 2 4 2 2 8 2" xfId="23296" xr:uid="{17806713-3ABB-408D-8734-F85B423EB874}"/>
    <cellStyle name="Vírgula 2 4 2 2 9" xfId="15674" xr:uid="{12FCB526-0DEC-470F-B5CE-DC473616679C}"/>
    <cellStyle name="Vírgula 2 4 2 3" xfId="319" xr:uid="{BFF36E2E-01B6-42A1-8B73-54B16C261A7C}"/>
    <cellStyle name="Vírgula 2 4 2 3 2" xfId="643" xr:uid="{673D86F7-8C1D-46FA-82CD-A5187D3104C1}"/>
    <cellStyle name="Vírgula 2 4 2 3 2 2" xfId="1936" xr:uid="{941EF8CC-9EE7-4744-A117-05F9FA77F3B2}"/>
    <cellStyle name="Vírgula 2 4 2 3 2 2 2" xfId="9568" xr:uid="{1E25E24C-613C-4264-A225-51C4175FB26B}"/>
    <cellStyle name="Vírgula 2 4 2 3 2 2 2 2" xfId="24873" xr:uid="{8E005573-CB4F-43BC-9F70-3747035D0E11}"/>
    <cellStyle name="Vírgula 2 4 2 3 2 2 3" xfId="17251" xr:uid="{928DC390-D07F-48EB-8F25-470A930E31E7}"/>
    <cellStyle name="Vírgula 2 4 2 3 2 3" xfId="2900" xr:uid="{4A4CA0AA-52E2-47A8-9F9E-D3F30B9695AC}"/>
    <cellStyle name="Vírgula 2 4 2 3 2 3 2" xfId="10532" xr:uid="{2308A79F-87D7-4812-B574-BC576FF08D4B}"/>
    <cellStyle name="Vírgula 2 4 2 3 2 3 2 2" xfId="25837" xr:uid="{1E2C12C9-4D86-40CA-AE3D-C6DFD7D4729C}"/>
    <cellStyle name="Vírgula 2 4 2 3 2 3 3" xfId="18215" xr:uid="{96913B08-ED70-408D-A96E-E0D271F2A1B9}"/>
    <cellStyle name="Vírgula 2 4 2 3 2 4" xfId="3868" xr:uid="{A7C1D7FF-499F-4EDE-B051-BDB2E2B88408}"/>
    <cellStyle name="Vírgula 2 4 2 3 2 4 2" xfId="11500" xr:uid="{F874D7CD-F843-43E9-900F-4071CD9E2C98}"/>
    <cellStyle name="Vírgula 2 4 2 3 2 4 2 2" xfId="26805" xr:uid="{03918699-3C6C-491E-9695-CF751776049D}"/>
    <cellStyle name="Vírgula 2 4 2 3 2 4 3" xfId="19183" xr:uid="{BD5560C5-826F-42D2-9B72-C77285368099}"/>
    <cellStyle name="Vírgula 2 4 2 3 2 5" xfId="1292" xr:uid="{5514B376-7524-44E2-8F1B-36F3447B7B8D}"/>
    <cellStyle name="Vírgula 2 4 2 3 2 5 2" xfId="8924" xr:uid="{AB9878B6-05F2-4C8F-B046-EAE37FA16FBD}"/>
    <cellStyle name="Vírgula 2 4 2 3 2 5 2 2" xfId="24229" xr:uid="{943E3F5C-5EBC-421C-BC85-D787E5B4280F}"/>
    <cellStyle name="Vírgula 2 4 2 3 2 5 3" xfId="16607" xr:uid="{B6C3D140-8F4A-4725-B54A-049CC45D01EA}"/>
    <cellStyle name="Vírgula 2 4 2 3 2 6" xfId="8275" xr:uid="{EFAB878F-B118-4B8A-9FA4-308E92276AB0}"/>
    <cellStyle name="Vírgula 2 4 2 3 2 6 2" xfId="23580" xr:uid="{62642473-C40E-4D12-B1A9-89AF44140BF8}"/>
    <cellStyle name="Vírgula 2 4 2 3 2 7" xfId="15958" xr:uid="{4FA8402F-3ACF-41F9-86D7-41134821C529}"/>
    <cellStyle name="Vírgula 2 4 2 3 3" xfId="2256" xr:uid="{B62A1B97-8D78-4173-BBE6-441F7B403007}"/>
    <cellStyle name="Vírgula 2 4 2 3 3 2" xfId="3224" xr:uid="{BA39DAFF-E0ED-43F9-BCA5-2E1083B8614E}"/>
    <cellStyle name="Vírgula 2 4 2 3 3 2 2" xfId="10856" xr:uid="{D15798C0-CC7A-454D-A6D9-BEF15FC2F4A9}"/>
    <cellStyle name="Vírgula 2 4 2 3 3 2 2 2" xfId="26161" xr:uid="{3B591B80-33DE-4322-88DE-1AFC76F74126}"/>
    <cellStyle name="Vírgula 2 4 2 3 3 2 3" xfId="18539" xr:uid="{AF7EC149-54C9-4ADD-9033-96BA8724A59A}"/>
    <cellStyle name="Vírgula 2 4 2 3 3 3" xfId="4192" xr:uid="{9D551C1F-9A95-4AFA-B162-9BF04848629A}"/>
    <cellStyle name="Vírgula 2 4 2 3 3 3 2" xfId="11824" xr:uid="{501DFF77-E1D9-46DD-964F-F2FE59DC57BB}"/>
    <cellStyle name="Vírgula 2 4 2 3 3 3 2 2" xfId="27129" xr:uid="{D7E15EE4-C4CF-48E8-AC7B-BC90FE03DA64}"/>
    <cellStyle name="Vírgula 2 4 2 3 3 3 3" xfId="19507" xr:uid="{AB9D5DF2-F2A0-4D46-9BAB-82A296EA6311}"/>
    <cellStyle name="Vírgula 2 4 2 3 3 4" xfId="9888" xr:uid="{60B6C7C1-C7ED-497E-A7E8-C91D50EFBECE}"/>
    <cellStyle name="Vírgula 2 4 2 3 3 4 2" xfId="25193" xr:uid="{EE6BCDA6-B840-4DBD-B2BC-D747AE328A9E}"/>
    <cellStyle name="Vírgula 2 4 2 3 3 5" xfId="17571" xr:uid="{91058BD6-8C6C-4A72-AB3E-1FA40437A5AB}"/>
    <cellStyle name="Vírgula 2 4 2 3 4" xfId="1616" xr:uid="{4E51B8FE-C9D6-4FB0-8574-644CDF8B26D1}"/>
    <cellStyle name="Vírgula 2 4 2 3 4 2" xfId="9248" xr:uid="{DB2342D0-D8A8-4E0A-982B-E8F8861EF3E3}"/>
    <cellStyle name="Vírgula 2 4 2 3 4 2 2" xfId="24553" xr:uid="{F1088BCD-C24B-48B4-B4FC-903FD63B24EB}"/>
    <cellStyle name="Vírgula 2 4 2 3 4 3" xfId="16931" xr:uid="{F50B482A-DD20-49FF-8846-0BCE31C896CB}"/>
    <cellStyle name="Vírgula 2 4 2 3 5" xfId="2576" xr:uid="{708C96D5-F482-4164-BBBD-8AB27D093F59}"/>
    <cellStyle name="Vírgula 2 4 2 3 5 2" xfId="10208" xr:uid="{BD6A364C-3909-4B0E-A991-907B9E00B574}"/>
    <cellStyle name="Vírgula 2 4 2 3 5 2 2" xfId="25513" xr:uid="{19336836-34E4-437E-83C7-F490EE21EB8D}"/>
    <cellStyle name="Vírgula 2 4 2 3 5 3" xfId="17891" xr:uid="{D478C801-FF9B-4337-A2D7-9BC5FEAAFED7}"/>
    <cellStyle name="Vírgula 2 4 2 3 6" xfId="3544" xr:uid="{551DD944-EDBD-4D4C-9EAE-0311BA2AE676}"/>
    <cellStyle name="Vírgula 2 4 2 3 6 2" xfId="11176" xr:uid="{392665D7-B0BF-4EEB-9119-2930FC79DD2D}"/>
    <cellStyle name="Vírgula 2 4 2 3 6 2 2" xfId="26481" xr:uid="{A0C2976B-69FA-4EB1-A598-DD21743ADD34}"/>
    <cellStyle name="Vírgula 2 4 2 3 6 3" xfId="18859" xr:uid="{D7C88D3C-3D91-47EA-9349-EA8C684FA257}"/>
    <cellStyle name="Vírgula 2 4 2 3 7" xfId="968" xr:uid="{12BC3F84-EA79-4BDB-89B9-BB2D3B629E80}"/>
    <cellStyle name="Vírgula 2 4 2 3 7 2" xfId="8600" xr:uid="{2E657F32-610D-48A3-9D8B-BD39ED672507}"/>
    <cellStyle name="Vírgula 2 4 2 3 7 2 2" xfId="23905" xr:uid="{74C0E2CA-520B-4DC6-9E9E-13A95CD55283}"/>
    <cellStyle name="Vírgula 2 4 2 3 7 3" xfId="16283" xr:uid="{54AFDA1A-3319-4646-A3E8-AA1643E7E864}"/>
    <cellStyle name="Vírgula 2 4 2 3 8" xfId="7951" xr:uid="{D65EE934-7ABD-498C-A01F-8BE006726588}"/>
    <cellStyle name="Vírgula 2 4 2 3 8 2" xfId="23256" xr:uid="{48C33117-2E93-40CA-B194-7966ECF12C8D}"/>
    <cellStyle name="Vírgula 2 4 2 3 9" xfId="15634" xr:uid="{969ECBD0-503B-4230-855A-B08A03E7B3FD}"/>
    <cellStyle name="Vírgula 2 4 2 4" xfId="399" xr:uid="{CF3931B7-1214-42FA-B83A-C0C53528FDA6}"/>
    <cellStyle name="Vírgula 2 4 2 4 2" xfId="723" xr:uid="{22201147-DB54-44DC-B0B1-486C109797F3}"/>
    <cellStyle name="Vírgula 2 4 2 4 2 2" xfId="2016" xr:uid="{306A7B77-D019-4967-B366-40159F7DC4AE}"/>
    <cellStyle name="Vírgula 2 4 2 4 2 2 2" xfId="9648" xr:uid="{435499D5-62A6-4CC9-9A36-791563E71C8C}"/>
    <cellStyle name="Vírgula 2 4 2 4 2 2 2 2" xfId="24953" xr:uid="{D7270C29-26FF-4E75-ACD1-7296DF323B4F}"/>
    <cellStyle name="Vírgula 2 4 2 4 2 2 3" xfId="17331" xr:uid="{020AB66A-3242-416C-8C2C-0DF37C9A7C75}"/>
    <cellStyle name="Vírgula 2 4 2 4 2 3" xfId="2980" xr:uid="{7167C03C-DCAB-4058-B1DC-12379180EE14}"/>
    <cellStyle name="Vírgula 2 4 2 4 2 3 2" xfId="10612" xr:uid="{3F3321CE-EBE3-4257-B271-D12B8388F3BF}"/>
    <cellStyle name="Vírgula 2 4 2 4 2 3 2 2" xfId="25917" xr:uid="{ECC8A80F-3DB8-44CA-832E-9A25C2F53E84}"/>
    <cellStyle name="Vírgula 2 4 2 4 2 3 3" xfId="18295" xr:uid="{66482D25-C1EF-4F54-952E-2EDF55EAAA76}"/>
    <cellStyle name="Vírgula 2 4 2 4 2 4" xfId="3948" xr:uid="{727748BB-FA4C-47EB-9EE6-0E91C36235D8}"/>
    <cellStyle name="Vírgula 2 4 2 4 2 4 2" xfId="11580" xr:uid="{7BCB5BFB-0647-43AE-8472-4E91D6E6F907}"/>
    <cellStyle name="Vírgula 2 4 2 4 2 4 2 2" xfId="26885" xr:uid="{9AB2618C-282C-4B13-A594-7CAEEAED3CB3}"/>
    <cellStyle name="Vírgula 2 4 2 4 2 4 3" xfId="19263" xr:uid="{8DB3A465-1EB1-4136-86D9-AB508A3377A1}"/>
    <cellStyle name="Vírgula 2 4 2 4 2 5" xfId="1372" xr:uid="{10E39BBE-05ED-415C-9B40-A1E6D786A33F}"/>
    <cellStyle name="Vírgula 2 4 2 4 2 5 2" xfId="9004" xr:uid="{6EFFBB12-0B9B-466D-B026-7CE2069124E1}"/>
    <cellStyle name="Vírgula 2 4 2 4 2 5 2 2" xfId="24309" xr:uid="{55590C4B-3528-458D-AACB-65921E8B4794}"/>
    <cellStyle name="Vírgula 2 4 2 4 2 5 3" xfId="16687" xr:uid="{15610961-1841-4CC1-BF22-3F1DFC6A7416}"/>
    <cellStyle name="Vírgula 2 4 2 4 2 6" xfId="8355" xr:uid="{39558B95-6B67-47DE-AF76-5B7C73277A2C}"/>
    <cellStyle name="Vírgula 2 4 2 4 2 6 2" xfId="23660" xr:uid="{BE339938-AF91-47A5-A44F-8198044F38F7}"/>
    <cellStyle name="Vírgula 2 4 2 4 2 7" xfId="16038" xr:uid="{1D82EC7C-F3E3-489A-943C-AF13B7CB587B}"/>
    <cellStyle name="Vírgula 2 4 2 4 3" xfId="2336" xr:uid="{2161EEE2-2CE9-4321-8E4F-C9943E65C55D}"/>
    <cellStyle name="Vírgula 2 4 2 4 3 2" xfId="3304" xr:uid="{A84EDB89-01C7-43F5-88FE-8FB1155BA706}"/>
    <cellStyle name="Vírgula 2 4 2 4 3 2 2" xfId="10936" xr:uid="{324F4CA6-0800-4021-961A-871233E4D845}"/>
    <cellStyle name="Vírgula 2 4 2 4 3 2 2 2" xfId="26241" xr:uid="{554B7D83-9627-4976-BA1F-1B680A4B8645}"/>
    <cellStyle name="Vírgula 2 4 2 4 3 2 3" xfId="18619" xr:uid="{3EBDE3AF-BE83-45B2-8E44-25EA8F028F3F}"/>
    <cellStyle name="Vírgula 2 4 2 4 3 3" xfId="4272" xr:uid="{8DE4EF37-08F7-49D2-9E77-703DBF3495EA}"/>
    <cellStyle name="Vírgula 2 4 2 4 3 3 2" xfId="11904" xr:uid="{DEEB9E2A-67C8-42D9-8E43-49F21ACF68C9}"/>
    <cellStyle name="Vírgula 2 4 2 4 3 3 2 2" xfId="27209" xr:uid="{899FB2FE-9A05-477A-A821-EFDE8247F8BB}"/>
    <cellStyle name="Vírgula 2 4 2 4 3 3 3" xfId="19587" xr:uid="{FB8AFDE4-972E-4B76-B294-7942AF046CC8}"/>
    <cellStyle name="Vírgula 2 4 2 4 3 4" xfId="9968" xr:uid="{F294E8EE-2979-4D5E-92BB-F1BB83FCD6F8}"/>
    <cellStyle name="Vírgula 2 4 2 4 3 4 2" xfId="25273" xr:uid="{2BD568E2-0BB4-4BA6-B9CB-286F0FF0F8E4}"/>
    <cellStyle name="Vírgula 2 4 2 4 3 5" xfId="17651" xr:uid="{0518D66A-410B-4B55-9660-B2A693778A00}"/>
    <cellStyle name="Vírgula 2 4 2 4 4" xfId="1696" xr:uid="{ACEB08AB-55B1-4F85-97CD-DC913EE616D9}"/>
    <cellStyle name="Vírgula 2 4 2 4 4 2" xfId="9328" xr:uid="{5BEB6FFC-8815-48D7-A484-1D813B9E63A4}"/>
    <cellStyle name="Vírgula 2 4 2 4 4 2 2" xfId="24633" xr:uid="{2265E79F-40EF-4049-AC19-96491AB742EB}"/>
    <cellStyle name="Vírgula 2 4 2 4 4 3" xfId="17011" xr:uid="{D6790E33-7B6D-4D4F-8EE5-027200A554B9}"/>
    <cellStyle name="Vírgula 2 4 2 4 5" xfId="2656" xr:uid="{0740C6C6-ECF1-4C73-BC6B-B7D27BF1D7C6}"/>
    <cellStyle name="Vírgula 2 4 2 4 5 2" xfId="10288" xr:uid="{7AEE2AC7-CF56-4B60-80FB-C231319B9323}"/>
    <cellStyle name="Vírgula 2 4 2 4 5 2 2" xfId="25593" xr:uid="{121C8A39-0760-4ED7-B71E-D9534DB77CF0}"/>
    <cellStyle name="Vírgula 2 4 2 4 5 3" xfId="17971" xr:uid="{9422AD46-C480-4520-BBD3-5A6C5F319285}"/>
    <cellStyle name="Vírgula 2 4 2 4 6" xfId="3624" xr:uid="{336217B4-BA34-4390-B892-EDECAE2B023A}"/>
    <cellStyle name="Vírgula 2 4 2 4 6 2" xfId="11256" xr:uid="{ADEED997-CDA6-46C5-A18B-CBF4B57B28C0}"/>
    <cellStyle name="Vírgula 2 4 2 4 6 2 2" xfId="26561" xr:uid="{6F304024-5D47-412C-A125-AA5443629374}"/>
    <cellStyle name="Vírgula 2 4 2 4 6 3" xfId="18939" xr:uid="{68120A86-6E8F-49FB-82DE-B34BDE8CE0E6}"/>
    <cellStyle name="Vírgula 2 4 2 4 7" xfId="1048" xr:uid="{EE1F8463-B4C5-49E8-B863-1360A45688BE}"/>
    <cellStyle name="Vírgula 2 4 2 4 7 2" xfId="8680" xr:uid="{8928D980-3563-400C-86E4-B51C5BDCBF5D}"/>
    <cellStyle name="Vírgula 2 4 2 4 7 2 2" xfId="23985" xr:uid="{C28D99D5-A11A-46D8-A91B-AC2B9E8CE026}"/>
    <cellStyle name="Vírgula 2 4 2 4 7 3" xfId="16363" xr:uid="{9AC120C5-5A82-406A-9115-BD7B158DDAA3}"/>
    <cellStyle name="Vírgula 2 4 2 4 8" xfId="8031" xr:uid="{8CF23499-D47B-4BE3-8A67-51A88F2568B8}"/>
    <cellStyle name="Vírgula 2 4 2 4 8 2" xfId="23336" xr:uid="{2BF3D435-5843-4460-8921-C48497F3D783}"/>
    <cellStyle name="Vírgula 2 4 2 4 9" xfId="15714" xr:uid="{9DC5CFBC-1C26-4E41-A699-B9CEC9695D17}"/>
    <cellStyle name="Vírgula 2 4 2 5" xfId="279" xr:uid="{1E112881-7934-40B5-979B-13D36D2A106E}"/>
    <cellStyle name="Vírgula 2 4 2 5 2" xfId="603" xr:uid="{5184DE17-7619-4C3A-8BD6-21C01F7FBBAF}"/>
    <cellStyle name="Vírgula 2 4 2 5 2 2" xfId="1896" xr:uid="{EE767DB2-699B-4D62-8A4F-731911D5FBE7}"/>
    <cellStyle name="Vírgula 2 4 2 5 2 2 2" xfId="9528" xr:uid="{DB2B2127-938D-449E-9EB0-74C712064275}"/>
    <cellStyle name="Vírgula 2 4 2 5 2 2 2 2" xfId="24833" xr:uid="{D29C0FF8-D170-400A-8ABB-777C957B9C1A}"/>
    <cellStyle name="Vírgula 2 4 2 5 2 2 3" xfId="17211" xr:uid="{6F15F486-72D4-4165-94B8-D7CF1D32261C}"/>
    <cellStyle name="Vírgula 2 4 2 5 2 3" xfId="2860" xr:uid="{2FFB0DB2-40C1-4C8E-BECE-AF3017CDE5E1}"/>
    <cellStyle name="Vírgula 2 4 2 5 2 3 2" xfId="10492" xr:uid="{05360E76-00F3-4573-B12C-51E52C0B538E}"/>
    <cellStyle name="Vírgula 2 4 2 5 2 3 2 2" xfId="25797" xr:uid="{E71D800F-A6CC-429E-9D44-95028C8C2ECE}"/>
    <cellStyle name="Vírgula 2 4 2 5 2 3 3" xfId="18175" xr:uid="{89E4E43D-9495-4B10-A5AE-825523597458}"/>
    <cellStyle name="Vírgula 2 4 2 5 2 4" xfId="3828" xr:uid="{527BA2EC-B5CA-4CD7-AFED-346BD6024810}"/>
    <cellStyle name="Vírgula 2 4 2 5 2 4 2" xfId="11460" xr:uid="{1AFB01B9-327E-4E77-9539-E32070485D42}"/>
    <cellStyle name="Vírgula 2 4 2 5 2 4 2 2" xfId="26765" xr:uid="{E828FE6E-54CC-4E9D-A7FA-CDC7AE316AE3}"/>
    <cellStyle name="Vírgula 2 4 2 5 2 4 3" xfId="19143" xr:uid="{32093075-A204-4D0D-AB62-BEE24CEA8A6A}"/>
    <cellStyle name="Vírgula 2 4 2 5 2 5" xfId="1252" xr:uid="{EAC284EE-0C74-4252-A9FE-15A145CBE602}"/>
    <cellStyle name="Vírgula 2 4 2 5 2 5 2" xfId="8884" xr:uid="{B4551247-749A-479E-BA7B-956FABF5DB3F}"/>
    <cellStyle name="Vírgula 2 4 2 5 2 5 2 2" xfId="24189" xr:uid="{3625508F-A65D-4D30-95C6-DAB6C7D90735}"/>
    <cellStyle name="Vírgula 2 4 2 5 2 5 3" xfId="16567" xr:uid="{E93C2A38-8AE2-4B9E-ADD0-414192331236}"/>
    <cellStyle name="Vírgula 2 4 2 5 2 6" xfId="8235" xr:uid="{1C949614-11EE-42A6-8623-DF37EE7EE12D}"/>
    <cellStyle name="Vírgula 2 4 2 5 2 6 2" xfId="23540" xr:uid="{9B85B492-0743-4423-859C-FBDFF06FE03D}"/>
    <cellStyle name="Vírgula 2 4 2 5 2 7" xfId="15918" xr:uid="{410EA03C-C0C3-45F3-B5F8-D074B01A5C3B}"/>
    <cellStyle name="Vírgula 2 4 2 5 3" xfId="2216" xr:uid="{2F852807-DA69-4780-8C21-41C7634BDDE7}"/>
    <cellStyle name="Vírgula 2 4 2 5 3 2" xfId="3184" xr:uid="{6486A6BA-CB8F-4F21-9265-B795CC42EC02}"/>
    <cellStyle name="Vírgula 2 4 2 5 3 2 2" xfId="10816" xr:uid="{18F2CA17-558E-4ED4-B6A3-2C7E7D670E27}"/>
    <cellStyle name="Vírgula 2 4 2 5 3 2 2 2" xfId="26121" xr:uid="{B8E932E8-931C-4AA3-A0EA-2FA56F63B5CC}"/>
    <cellStyle name="Vírgula 2 4 2 5 3 2 3" xfId="18499" xr:uid="{4E14B92F-6981-4D22-A7D9-6FD951E4F728}"/>
    <cellStyle name="Vírgula 2 4 2 5 3 3" xfId="4152" xr:uid="{EEE0DD7B-48A2-41F8-A5ED-1E685C7A483B}"/>
    <cellStyle name="Vírgula 2 4 2 5 3 3 2" xfId="11784" xr:uid="{19AE8097-45AF-4194-B3AC-915012215E6B}"/>
    <cellStyle name="Vírgula 2 4 2 5 3 3 2 2" xfId="27089" xr:uid="{8181F341-11DD-4C73-B1B6-A9197438A488}"/>
    <cellStyle name="Vírgula 2 4 2 5 3 3 3" xfId="19467" xr:uid="{97524E2E-4B1B-40C3-B4F0-9B881DDF3EA4}"/>
    <cellStyle name="Vírgula 2 4 2 5 3 4" xfId="9848" xr:uid="{8955F2C1-007D-4F07-A8BA-66B422DA8AF1}"/>
    <cellStyle name="Vírgula 2 4 2 5 3 4 2" xfId="25153" xr:uid="{203E8135-4210-4C47-9391-CE2B2FA4B71C}"/>
    <cellStyle name="Vírgula 2 4 2 5 3 5" xfId="17531" xr:uid="{17DB6F44-46C9-49CD-9644-44836D6DDE38}"/>
    <cellStyle name="Vírgula 2 4 2 5 4" xfId="1576" xr:uid="{AC5A9AD2-E9CF-498E-839F-1EFE7D38C541}"/>
    <cellStyle name="Vírgula 2 4 2 5 4 2" xfId="9208" xr:uid="{DC4520FF-4DAA-43BA-BE02-5B21CFC22185}"/>
    <cellStyle name="Vírgula 2 4 2 5 4 2 2" xfId="24513" xr:uid="{3600ED31-3A3C-4E5A-908E-F854B75AA511}"/>
    <cellStyle name="Vírgula 2 4 2 5 4 3" xfId="16891" xr:uid="{994056CE-887C-4E5E-91A7-E0845F79F0B9}"/>
    <cellStyle name="Vírgula 2 4 2 5 5" xfId="2536" xr:uid="{E41592DD-2E40-4D22-A701-C61B09CBF3C7}"/>
    <cellStyle name="Vírgula 2 4 2 5 5 2" xfId="10168" xr:uid="{182B70EC-C2CC-434E-8475-0E26B335E48B}"/>
    <cellStyle name="Vírgula 2 4 2 5 5 2 2" xfId="25473" xr:uid="{B8E74DB4-DF96-4DDF-8F66-3EEBEB4029E1}"/>
    <cellStyle name="Vírgula 2 4 2 5 5 3" xfId="17851" xr:uid="{BC3D5CEC-1D2E-4AB5-B18C-4490EB531011}"/>
    <cellStyle name="Vírgula 2 4 2 5 6" xfId="3504" xr:uid="{2ED38CC3-DD87-42C6-B482-7DC381503FB7}"/>
    <cellStyle name="Vírgula 2 4 2 5 6 2" xfId="11136" xr:uid="{651DB26D-24B6-410C-8AD8-A19F41D1BF84}"/>
    <cellStyle name="Vírgula 2 4 2 5 6 2 2" xfId="26441" xr:uid="{10381AA0-F687-4254-B370-C4CDDED49BF9}"/>
    <cellStyle name="Vírgula 2 4 2 5 6 3" xfId="18819" xr:uid="{759F4852-598A-4CA5-9325-4B9C5AD70872}"/>
    <cellStyle name="Vírgula 2 4 2 5 7" xfId="928" xr:uid="{FE10CE11-7370-486F-988D-8EE6D4F64FC8}"/>
    <cellStyle name="Vírgula 2 4 2 5 7 2" xfId="8560" xr:uid="{CA14347A-8CB6-4922-BFB5-521C9C5D1C37}"/>
    <cellStyle name="Vírgula 2 4 2 5 7 2 2" xfId="23865" xr:uid="{01ED3032-B3C6-447C-9624-ABC0BA512830}"/>
    <cellStyle name="Vírgula 2 4 2 5 7 3" xfId="16243" xr:uid="{234CE810-31E3-452E-8803-61775343D210}"/>
    <cellStyle name="Vírgula 2 4 2 5 8" xfId="7911" xr:uid="{6A682D22-F7E3-4058-80CD-C1257E23FAED}"/>
    <cellStyle name="Vírgula 2 4 2 5 8 2" xfId="23216" xr:uid="{164604AC-6911-476C-B82A-C1FA7283C38A}"/>
    <cellStyle name="Vírgula 2 4 2 5 9" xfId="15594" xr:uid="{0B788648-EEB2-41EE-96E4-F8E4F05179B8}"/>
    <cellStyle name="Vírgula 2 4 2 6" xfId="439" xr:uid="{E31DFA60-2011-44A8-A026-A9B944318D78}"/>
    <cellStyle name="Vírgula 2 4 2 6 2" xfId="763" xr:uid="{5DF0BDC7-81EB-41BD-BD48-A63D976DDE2F}"/>
    <cellStyle name="Vírgula 2 4 2 6 2 2" xfId="2056" xr:uid="{0CBBD53B-C226-4828-8201-5AD94524E34F}"/>
    <cellStyle name="Vírgula 2 4 2 6 2 2 2" xfId="9688" xr:uid="{C9E6D898-3691-4739-840C-A544045D3F19}"/>
    <cellStyle name="Vírgula 2 4 2 6 2 2 2 2" xfId="24993" xr:uid="{8F8E113B-A7D2-47CC-808C-3411E572BEC1}"/>
    <cellStyle name="Vírgula 2 4 2 6 2 2 3" xfId="17371" xr:uid="{C7007AED-D991-4397-80A6-1A5D1B86BA5C}"/>
    <cellStyle name="Vírgula 2 4 2 6 2 3" xfId="3020" xr:uid="{570D3193-485F-4461-A6E4-80B7A2934A28}"/>
    <cellStyle name="Vírgula 2 4 2 6 2 3 2" xfId="10652" xr:uid="{413530D8-9F7C-4C11-A323-3D4E3F751079}"/>
    <cellStyle name="Vírgula 2 4 2 6 2 3 2 2" xfId="25957" xr:uid="{5DA2BC44-D2DB-4D8E-8C94-44F469A544F6}"/>
    <cellStyle name="Vírgula 2 4 2 6 2 3 3" xfId="18335" xr:uid="{01453756-9398-42DE-8E3E-46D224F5D954}"/>
    <cellStyle name="Vírgula 2 4 2 6 2 4" xfId="3988" xr:uid="{329C579A-E0AF-4E4B-B359-F23EAD072A19}"/>
    <cellStyle name="Vírgula 2 4 2 6 2 4 2" xfId="11620" xr:uid="{D8FB3A83-8AD1-4869-BAA4-DF13CC34B7C5}"/>
    <cellStyle name="Vírgula 2 4 2 6 2 4 2 2" xfId="26925" xr:uid="{2A9EBA15-5494-4B86-9578-ED4F0268CF32}"/>
    <cellStyle name="Vírgula 2 4 2 6 2 4 3" xfId="19303" xr:uid="{CBEA1598-E2EA-453D-933A-0F6E46F9E456}"/>
    <cellStyle name="Vírgula 2 4 2 6 2 5" xfId="1412" xr:uid="{D19AF65D-B498-4D16-B283-882518804042}"/>
    <cellStyle name="Vírgula 2 4 2 6 2 5 2" xfId="9044" xr:uid="{6C64B4F5-42C7-4DB5-9537-8698EE98D021}"/>
    <cellStyle name="Vírgula 2 4 2 6 2 5 2 2" xfId="24349" xr:uid="{16AD64E8-22AE-41E2-941E-CEC524DD408E}"/>
    <cellStyle name="Vírgula 2 4 2 6 2 5 3" xfId="16727" xr:uid="{209002D8-0E1A-43AF-BB2F-97C5F750D611}"/>
    <cellStyle name="Vírgula 2 4 2 6 2 6" xfId="8395" xr:uid="{D1FCF937-A2F5-4D44-9FB4-093DFA68EC8F}"/>
    <cellStyle name="Vírgula 2 4 2 6 2 6 2" xfId="23700" xr:uid="{2B656DBC-D5D0-44EF-BE82-175FDF42F7EB}"/>
    <cellStyle name="Vírgula 2 4 2 6 2 7" xfId="16078" xr:uid="{FB361737-1560-4B89-973A-4FFAF34A9570}"/>
    <cellStyle name="Vírgula 2 4 2 6 3" xfId="2376" xr:uid="{A65D1CB1-812B-447C-A974-29BC797F892A}"/>
    <cellStyle name="Vírgula 2 4 2 6 3 2" xfId="3344" xr:uid="{D37D240C-8488-4486-97E3-9A0002A25B42}"/>
    <cellStyle name="Vírgula 2 4 2 6 3 2 2" xfId="10976" xr:uid="{456A7647-1329-4076-B4C9-7767E28B1F56}"/>
    <cellStyle name="Vírgula 2 4 2 6 3 2 2 2" xfId="26281" xr:uid="{2FC1EF90-DCE6-414E-9EE5-4D1575F2B050}"/>
    <cellStyle name="Vírgula 2 4 2 6 3 2 3" xfId="18659" xr:uid="{69694090-3DE8-4D4B-9D2C-46B876AA0B2A}"/>
    <cellStyle name="Vírgula 2 4 2 6 3 3" xfId="4312" xr:uid="{7697BF6C-A2CC-4D53-8D84-72EE83B8D3E0}"/>
    <cellStyle name="Vírgula 2 4 2 6 3 3 2" xfId="11944" xr:uid="{FAE6F54A-8313-4221-87C2-9EAC60D2B4C1}"/>
    <cellStyle name="Vírgula 2 4 2 6 3 3 2 2" xfId="27249" xr:uid="{4554FD2A-EF6D-423B-98BC-CEFDD3D30E23}"/>
    <cellStyle name="Vírgula 2 4 2 6 3 3 3" xfId="19627" xr:uid="{09351A28-3E7D-43A2-B19F-17D031F074D3}"/>
    <cellStyle name="Vírgula 2 4 2 6 3 4" xfId="10008" xr:uid="{9907B7D7-6193-44F9-AF31-E2FAACD2A9A5}"/>
    <cellStyle name="Vírgula 2 4 2 6 3 4 2" xfId="25313" xr:uid="{56B0381C-B401-480C-9B0A-A68112022C23}"/>
    <cellStyle name="Vírgula 2 4 2 6 3 5" xfId="17691" xr:uid="{1F4BDA31-59BE-4ACC-AB16-1538FA998A3F}"/>
    <cellStyle name="Vírgula 2 4 2 6 4" xfId="1736" xr:uid="{565337E1-5621-44F6-8BBE-5380135CD0ED}"/>
    <cellStyle name="Vírgula 2 4 2 6 4 2" xfId="9368" xr:uid="{65FF1166-1CF8-4179-A7DB-8ECA81C40738}"/>
    <cellStyle name="Vírgula 2 4 2 6 4 2 2" xfId="24673" xr:uid="{71FA4653-5478-4647-8B76-D8C42219B530}"/>
    <cellStyle name="Vírgula 2 4 2 6 4 3" xfId="17051" xr:uid="{9EAE1898-2E82-4EB3-9C83-8C9909A62109}"/>
    <cellStyle name="Vírgula 2 4 2 6 5" xfId="2696" xr:uid="{B2130D48-3A89-4FCA-89F3-2A57A68A54B3}"/>
    <cellStyle name="Vírgula 2 4 2 6 5 2" xfId="10328" xr:uid="{483B9BCA-66FA-41FC-BC06-45D2DC9E7EEF}"/>
    <cellStyle name="Vírgula 2 4 2 6 5 2 2" xfId="25633" xr:uid="{626F11EF-2981-448D-BA59-C96F72CA3EFB}"/>
    <cellStyle name="Vírgula 2 4 2 6 5 3" xfId="18011" xr:uid="{B5425EBA-BE64-48D3-81E5-AE6AE6EE6EB6}"/>
    <cellStyle name="Vírgula 2 4 2 6 6" xfId="3664" xr:uid="{9788C9A0-BBCE-4026-ACE7-6D603DC52C54}"/>
    <cellStyle name="Vírgula 2 4 2 6 6 2" xfId="11296" xr:uid="{F8D77BD1-246A-4DF4-9A54-5DF09FB9A5D9}"/>
    <cellStyle name="Vírgula 2 4 2 6 6 2 2" xfId="26601" xr:uid="{F850A208-8BC4-402C-8C9A-C12E15279F6C}"/>
    <cellStyle name="Vírgula 2 4 2 6 6 3" xfId="18979" xr:uid="{5949491C-3C88-4787-903A-4AD86ECB344F}"/>
    <cellStyle name="Vírgula 2 4 2 6 7" xfId="1088" xr:uid="{8969D82D-5ED3-4283-BDE7-DFD71A4B2D36}"/>
    <cellStyle name="Vírgula 2 4 2 6 7 2" xfId="8720" xr:uid="{A888DFB1-C4B7-4F5E-9F5A-CDAE163E8D2F}"/>
    <cellStyle name="Vírgula 2 4 2 6 7 2 2" xfId="24025" xr:uid="{B8C4F6DF-91CC-464A-AEA3-CBC66F104F8C}"/>
    <cellStyle name="Vírgula 2 4 2 6 7 3" xfId="16403" xr:uid="{4072770B-7902-4E86-AB8A-D2E44D0F6D03}"/>
    <cellStyle name="Vírgula 2 4 2 6 8" xfId="8071" xr:uid="{E86CCE87-F5C7-428D-A5A4-6723AECE9F07}"/>
    <cellStyle name="Vírgula 2 4 2 6 8 2" xfId="23376" xr:uid="{785AD377-DD83-4797-BC92-06D80CD49533}"/>
    <cellStyle name="Vírgula 2 4 2 6 9" xfId="15754" xr:uid="{3F8FE6C0-FA6D-4CD8-8875-E5E582D7E9EB}"/>
    <cellStyle name="Vírgula 2 4 2 7" xfId="563" xr:uid="{D6903E39-57B1-4E8D-ABD4-6EA7446BCFCE}"/>
    <cellStyle name="Vírgula 2 4 2 7 2" xfId="1856" xr:uid="{A1236DC1-69D0-45AE-93B5-9626758FB7C3}"/>
    <cellStyle name="Vírgula 2 4 2 7 2 2" xfId="9488" xr:uid="{54A32E48-8AAC-4A38-9F27-E3307B13C9F6}"/>
    <cellStyle name="Vírgula 2 4 2 7 2 2 2" xfId="24793" xr:uid="{20E02343-3F1F-4745-B7F1-18A5E7BE5F37}"/>
    <cellStyle name="Vírgula 2 4 2 7 2 3" xfId="17171" xr:uid="{F7BF8FE8-6FCD-49EF-8FA9-2EF1096516E0}"/>
    <cellStyle name="Vírgula 2 4 2 7 3" xfId="2820" xr:uid="{5F5923AC-A26F-4816-A05F-0EE9F2305740}"/>
    <cellStyle name="Vírgula 2 4 2 7 3 2" xfId="10452" xr:uid="{CBDF9BE2-A939-4A46-AF21-0EFF93C6DA98}"/>
    <cellStyle name="Vírgula 2 4 2 7 3 2 2" xfId="25757" xr:uid="{AEC7E8F0-0E2B-421D-9E9B-099AD31A4D95}"/>
    <cellStyle name="Vírgula 2 4 2 7 3 3" xfId="18135" xr:uid="{71095498-8147-4DDA-A8FF-6C377D7607BA}"/>
    <cellStyle name="Vírgula 2 4 2 7 4" xfId="3788" xr:uid="{9A3C29BD-26A5-46A4-962B-6171DBB2B45D}"/>
    <cellStyle name="Vírgula 2 4 2 7 4 2" xfId="11420" xr:uid="{02931186-9C20-4E38-AA4A-02BAE14A4B2E}"/>
    <cellStyle name="Vírgula 2 4 2 7 4 2 2" xfId="26725" xr:uid="{5A9E0577-EA40-44DB-953C-40869D53BB2C}"/>
    <cellStyle name="Vírgula 2 4 2 7 4 3" xfId="19103" xr:uid="{E2BC94B6-42F2-40D0-8EA9-6B8B8900B1F4}"/>
    <cellStyle name="Vírgula 2 4 2 7 5" xfId="1212" xr:uid="{A0C296CB-9F28-42BA-B226-C420D99F017C}"/>
    <cellStyle name="Vírgula 2 4 2 7 5 2" xfId="8844" xr:uid="{90A825BD-D75C-4A68-AB2C-6402C5421F65}"/>
    <cellStyle name="Vírgula 2 4 2 7 5 2 2" xfId="24149" xr:uid="{51A3DB01-8697-4BEC-B1EC-1A29961DF0C9}"/>
    <cellStyle name="Vírgula 2 4 2 7 5 3" xfId="16527" xr:uid="{9608707A-430E-4BC5-94CB-35FE21F4A047}"/>
    <cellStyle name="Vírgula 2 4 2 7 6" xfId="8195" xr:uid="{7AEB2B96-FFB1-4A44-966F-D02D1DBE91D3}"/>
    <cellStyle name="Vírgula 2 4 2 7 6 2" xfId="23500" xr:uid="{CAD73849-8CFC-48F2-993C-EBBFC48E5CAB}"/>
    <cellStyle name="Vírgula 2 4 2 7 7" xfId="15878" xr:uid="{6F620FB2-C319-4621-95F6-40EC190BF36B}"/>
    <cellStyle name="Vírgula 2 4 2 8" xfId="2176" xr:uid="{27096C53-B365-4727-BB6D-C30D671B4807}"/>
    <cellStyle name="Vírgula 2 4 2 8 2" xfId="3144" xr:uid="{366067BE-9ED8-4257-9A53-B58ED29B4E46}"/>
    <cellStyle name="Vírgula 2 4 2 8 2 2" xfId="10776" xr:uid="{54476424-7578-4399-AC56-596C5C7F6617}"/>
    <cellStyle name="Vírgula 2 4 2 8 2 2 2" xfId="26081" xr:uid="{513A4F66-EB34-417D-8492-9006BDFDE5F5}"/>
    <cellStyle name="Vírgula 2 4 2 8 2 3" xfId="18459" xr:uid="{7E597008-083C-4014-A98C-D4EEE8D28B49}"/>
    <cellStyle name="Vírgula 2 4 2 8 3" xfId="4112" xr:uid="{B4EEB231-F2FB-4AF5-814C-0BBE7D11A446}"/>
    <cellStyle name="Vírgula 2 4 2 8 3 2" xfId="11744" xr:uid="{99CA9FA6-B60B-4B08-9637-820FCA2863F8}"/>
    <cellStyle name="Vírgula 2 4 2 8 3 2 2" xfId="27049" xr:uid="{4D8E6C0E-BC98-47CF-89DF-6E19E2FC2E1F}"/>
    <cellStyle name="Vírgula 2 4 2 8 3 3" xfId="19427" xr:uid="{948B13D3-8C84-4508-A8BF-DD18BEF3C382}"/>
    <cellStyle name="Vírgula 2 4 2 8 4" xfId="9808" xr:uid="{3769A3F9-5636-4268-A3DC-D2DBAF204D87}"/>
    <cellStyle name="Vírgula 2 4 2 8 4 2" xfId="25113" xr:uid="{5B475036-44B9-4050-BB26-994B3A9C6EA3}"/>
    <cellStyle name="Vírgula 2 4 2 8 5" xfId="17491" xr:uid="{32859F4F-0ED2-45E9-898D-040E056CA237}"/>
    <cellStyle name="Vírgula 2 4 2 9" xfId="1536" xr:uid="{3A944BB9-C2EB-49E9-9106-4184867F5BEC}"/>
    <cellStyle name="Vírgula 2 4 2 9 2" xfId="9168" xr:uid="{7443EBD1-6B89-4E6E-9DC3-78E26ABA7C92}"/>
    <cellStyle name="Vírgula 2 4 2 9 2 2" xfId="24473" xr:uid="{CE21FDCB-2573-41C6-8F84-F0A7BA12E6B3}"/>
    <cellStyle name="Vírgula 2 4 2 9 3" xfId="16851" xr:uid="{28885C68-0DDA-4A37-BFC5-47ED2E21321E}"/>
    <cellStyle name="Vírgula 2 4 3" xfId="339" xr:uid="{EDBF780C-4943-4E0D-B7F9-1C13EFDE0FBC}"/>
    <cellStyle name="Vírgula 2 4 3 10" xfId="15654" xr:uid="{1E3E5E9C-EBDC-424D-9433-6CC2BBD72F00}"/>
    <cellStyle name="Vírgula 2 4 3 2" xfId="460" xr:uid="{7B118F55-F7AE-43B0-A13B-4E92E8029F57}"/>
    <cellStyle name="Vírgula 2 4 3 2 2" xfId="784" xr:uid="{A1866EBA-A116-4D26-B8A0-9B1D2AD62D82}"/>
    <cellStyle name="Vírgula 2 4 3 2 2 2" xfId="2076" xr:uid="{FC88C3F1-0763-4F88-A58B-9A90CF28AF7A}"/>
    <cellStyle name="Vírgula 2 4 3 2 2 2 2" xfId="7419" xr:uid="{EED13589-F6AE-4396-A796-15F56A878ABC}"/>
    <cellStyle name="Vírgula 2 4 3 2 2 2 2 2" xfId="15041" xr:uid="{DBD07433-1235-453B-B754-B819DC65790A}"/>
    <cellStyle name="Vírgula 2 4 3 2 2 2 2 2 2" xfId="30346" xr:uid="{1A7B2FF7-4E29-4DD2-B9A9-38C57E4E3C6D}"/>
    <cellStyle name="Vírgula 2 4 3 2 2 2 2 3" xfId="22724" xr:uid="{DE3CE5D8-8583-446D-BC63-25CE4875166E}"/>
    <cellStyle name="Vírgula 2 4 3 2 2 2 3" xfId="6047" xr:uid="{57A9DCA0-92DA-4562-8E96-03F70BEEEEEC}"/>
    <cellStyle name="Vírgula 2 4 3 2 2 2 3 2" xfId="13669" xr:uid="{08D654E4-5078-4534-9483-9FC512E2CB54}"/>
    <cellStyle name="Vírgula 2 4 3 2 2 2 3 2 2" xfId="28974" xr:uid="{3BD94CEB-7B35-42E8-8E48-84BDD0162244}"/>
    <cellStyle name="Vírgula 2 4 3 2 2 2 3 3" xfId="21352" xr:uid="{956CA6C9-7C85-4C6F-A985-603F52C08B48}"/>
    <cellStyle name="Vírgula 2 4 3 2 2 2 4" xfId="9708" xr:uid="{1CBD963E-F7D4-44A5-9A10-E648C85D7F40}"/>
    <cellStyle name="Vírgula 2 4 3 2 2 2 4 2" xfId="25013" xr:uid="{905029EF-EFFB-46D8-8A83-6C98CE1EF225}"/>
    <cellStyle name="Vírgula 2 4 3 2 2 2 5" xfId="17391" xr:uid="{90F5DCC3-C3D3-4B7E-8C29-FFDB28944E22}"/>
    <cellStyle name="Vírgula 2 4 3 2 2 3" xfId="3041" xr:uid="{A20385ED-936C-400B-90D3-8E99F0B50075}"/>
    <cellStyle name="Vírgula 2 4 3 2 2 3 2" xfId="6815" xr:uid="{628A87DD-6EF7-444C-B1BB-C6B61A74CB8F}"/>
    <cellStyle name="Vírgula 2 4 3 2 2 3 2 2" xfId="14437" xr:uid="{25C82A70-0C2D-43C8-9799-AFEB5601EDA3}"/>
    <cellStyle name="Vírgula 2 4 3 2 2 3 2 2 2" xfId="29742" xr:uid="{9A408E98-6440-4E4F-9488-C61E5814FCB8}"/>
    <cellStyle name="Vírgula 2 4 3 2 2 3 2 3" xfId="22120" xr:uid="{30C133FB-2B49-4D50-8E28-92D261F8150A}"/>
    <cellStyle name="Vírgula 2 4 3 2 2 3 3" xfId="10673" xr:uid="{BF973FBF-4066-401B-9D1C-BED6553E6C89}"/>
    <cellStyle name="Vírgula 2 4 3 2 2 3 3 2" xfId="25978" xr:uid="{1DD38525-3FC2-4141-ADC4-B97C21CFC73E}"/>
    <cellStyle name="Vírgula 2 4 3 2 2 3 4" xfId="18356" xr:uid="{53B47485-80D7-4C0C-886D-4DBD045FE96D}"/>
    <cellStyle name="Vírgula 2 4 3 2 2 4" xfId="4009" xr:uid="{4E18D7A7-6DE6-40B4-B91F-0E8508B74635}"/>
    <cellStyle name="Vírgula 2 4 3 2 2 4 2" xfId="11641" xr:uid="{345D04D2-E15D-4291-9A42-FA93C65BC335}"/>
    <cellStyle name="Vírgula 2 4 3 2 2 4 2 2" xfId="26946" xr:uid="{CA2C9E5A-072D-4095-BD98-D96D2D1CB73B}"/>
    <cellStyle name="Vírgula 2 4 3 2 2 4 3" xfId="19324" xr:uid="{64E01C99-BED4-4CC6-B734-F660BDA6020F}"/>
    <cellStyle name="Vírgula 2 4 3 2 2 5" xfId="1433" xr:uid="{BCE5D105-7AE2-4552-80F8-6AEE5551FF1A}"/>
    <cellStyle name="Vírgula 2 4 3 2 2 5 2" xfId="9065" xr:uid="{2A4DE725-0C78-4E2E-A9B2-AD47DBDF8B7C}"/>
    <cellStyle name="Vírgula 2 4 3 2 2 5 2 2" xfId="24370" xr:uid="{A8A3E80F-A954-47C6-9617-73EC8ACAEFDB}"/>
    <cellStyle name="Vírgula 2 4 3 2 2 5 3" xfId="16748" xr:uid="{9368E2B9-012B-46A8-A565-86E3B3384BA5}"/>
    <cellStyle name="Vírgula 2 4 3 2 2 6" xfId="8416" xr:uid="{A0640AB0-7E72-4E3F-861B-8556BFCC8AC2}"/>
    <cellStyle name="Vírgula 2 4 3 2 2 6 2" xfId="23721" xr:uid="{1A5DEDB0-14E1-4FFA-8BC3-4A2F0C6CF71B}"/>
    <cellStyle name="Vírgula 2 4 3 2 2 7" xfId="16099" xr:uid="{05BD379C-96F8-4914-A9D0-037AEF7678C4}"/>
    <cellStyle name="Vírgula 2 4 3 2 3" xfId="2396" xr:uid="{73DB3958-020F-42F3-8CAE-7FA5973EE946}"/>
    <cellStyle name="Vírgula 2 4 3 2 3 2" xfId="3364" xr:uid="{571B7A14-E8A2-4C0B-B151-54280EFBAE41}"/>
    <cellStyle name="Vírgula 2 4 3 2 3 2 2" xfId="10996" xr:uid="{7B9A30F3-5DDA-43FB-B290-35775C35248D}"/>
    <cellStyle name="Vírgula 2 4 3 2 3 2 2 2" xfId="26301" xr:uid="{79B1C8D5-048F-429E-9CDA-6B36492B4D40}"/>
    <cellStyle name="Vírgula 2 4 3 2 3 2 3" xfId="18679" xr:uid="{1A0A330D-4805-41BD-8CF5-C5D7FEBAA40B}"/>
    <cellStyle name="Vírgula 2 4 3 2 3 3" xfId="4332" xr:uid="{1CEF4A3C-49CF-46D9-ADAD-FF5006CCC11F}"/>
    <cellStyle name="Vírgula 2 4 3 2 3 3 2" xfId="11964" xr:uid="{98CCC589-30E4-4301-9694-C62556E4E9AD}"/>
    <cellStyle name="Vírgula 2 4 3 2 3 3 2 2" xfId="27269" xr:uid="{703718C1-489B-4A82-94D4-B0EDFA2EAE17}"/>
    <cellStyle name="Vírgula 2 4 3 2 3 3 3" xfId="19647" xr:uid="{A0BADB68-CFF4-4F7E-872F-F4BADEE1904B}"/>
    <cellStyle name="Vírgula 2 4 3 2 3 4" xfId="10028" xr:uid="{5B0C0C35-97A8-46A5-8FD4-40EF84799E17}"/>
    <cellStyle name="Vírgula 2 4 3 2 3 4 2" xfId="25333" xr:uid="{242C1480-324B-422A-98C3-80BD6F3BD177}"/>
    <cellStyle name="Vírgula 2 4 3 2 3 5" xfId="17711" xr:uid="{BB714E99-1B51-4703-90B5-77B84880E2E8}"/>
    <cellStyle name="Vírgula 2 4 3 2 4" xfId="1756" xr:uid="{ED106FD8-56CA-421D-A509-44F782654FAF}"/>
    <cellStyle name="Vírgula 2 4 3 2 4 2" xfId="6445" xr:uid="{309C604B-4B3B-4E55-A3CB-3C843D19F1F3}"/>
    <cellStyle name="Vírgula 2 4 3 2 4 2 2" xfId="14067" xr:uid="{E34E32F9-D3B4-43DF-BB16-0E9C585152AB}"/>
    <cellStyle name="Vírgula 2 4 3 2 4 2 2 2" xfId="29372" xr:uid="{A7F1BC57-99FC-4F87-80F0-BBCAE4F7F8FF}"/>
    <cellStyle name="Vírgula 2 4 3 2 4 2 3" xfId="21750" xr:uid="{72D8DBCD-AABD-4F54-90E3-465CDF4D1418}"/>
    <cellStyle name="Vírgula 2 4 3 2 4 3" xfId="9388" xr:uid="{3E68EB2D-5BED-40F0-9005-C0360C775B2C}"/>
    <cellStyle name="Vírgula 2 4 3 2 4 3 2" xfId="24693" xr:uid="{21CB1EF9-F1C0-4801-810F-E2A4DB0314F9}"/>
    <cellStyle name="Vírgula 2 4 3 2 4 4" xfId="17071" xr:uid="{CC8A0B5C-D992-4F95-8965-EC2554B6F2E1}"/>
    <cellStyle name="Vírgula 2 4 3 2 5" xfId="2717" xr:uid="{3F3C9DE2-DB34-46EE-A475-DAD9AF72E28C}"/>
    <cellStyle name="Vírgula 2 4 3 2 5 2" xfId="10349" xr:uid="{2E3DF084-068A-4B12-96F7-A11749C44274}"/>
    <cellStyle name="Vírgula 2 4 3 2 5 2 2" xfId="25654" xr:uid="{3602C497-ECF9-4873-AFBF-5826B40BE002}"/>
    <cellStyle name="Vírgula 2 4 3 2 5 3" xfId="18032" xr:uid="{E7B1808B-4B8E-4943-9B27-2B5D5B332E40}"/>
    <cellStyle name="Vírgula 2 4 3 2 6" xfId="3685" xr:uid="{D0A3C62D-8BED-43C5-AF9F-3A534EE135AD}"/>
    <cellStyle name="Vírgula 2 4 3 2 6 2" xfId="11317" xr:uid="{C690AE11-CEF8-40BD-8844-0BF7106F5A85}"/>
    <cellStyle name="Vírgula 2 4 3 2 6 2 2" xfId="26622" xr:uid="{EBA43F30-A548-44A0-AF22-F0965940EF3F}"/>
    <cellStyle name="Vírgula 2 4 3 2 6 3" xfId="19000" xr:uid="{437FC3F5-1D57-4477-AD18-88D53DC6B7CF}"/>
    <cellStyle name="Vírgula 2 4 3 2 7" xfId="1109" xr:uid="{E6C07B0C-06A2-405A-AC19-C87DE52ACE62}"/>
    <cellStyle name="Vírgula 2 4 3 2 7 2" xfId="8741" xr:uid="{6292C143-A4AE-4844-B8C0-89B26FC34D6A}"/>
    <cellStyle name="Vírgula 2 4 3 2 7 2 2" xfId="24046" xr:uid="{FE698DB1-69CE-4C49-9771-D22972F02D5A}"/>
    <cellStyle name="Vírgula 2 4 3 2 7 3" xfId="16424" xr:uid="{D64EB8E3-55EB-4A43-A0F4-F8CD238D8492}"/>
    <cellStyle name="Vírgula 2 4 3 2 8" xfId="8092" xr:uid="{D0902A16-2CA8-4E00-8E87-B16256A3438D}"/>
    <cellStyle name="Vírgula 2 4 3 2 8 2" xfId="23397" xr:uid="{9C2D6DCD-77EB-4B81-92CD-DFD2EB31C492}"/>
    <cellStyle name="Vírgula 2 4 3 2 9" xfId="15775" xr:uid="{2B56D5C4-4C0C-42D5-8346-087633C2E55B}"/>
    <cellStyle name="Vírgula 2 4 3 3" xfId="663" xr:uid="{B211D205-DDF4-4F63-A646-866CA5AE8324}"/>
    <cellStyle name="Vírgula 2 4 3 3 2" xfId="1956" xr:uid="{0A9FFDDA-B9E2-4BAD-A125-55BDDADAFA64}"/>
    <cellStyle name="Vírgula 2 4 3 3 2 2" xfId="7256" xr:uid="{9441A763-FC84-4A79-83A9-4F156C39A5BB}"/>
    <cellStyle name="Vírgula 2 4 3 3 2 2 2" xfId="14878" xr:uid="{4429CEC0-DA9E-4C29-9BAE-00CE9F496B30}"/>
    <cellStyle name="Vírgula 2 4 3 3 2 2 2 2" xfId="30183" xr:uid="{490F8467-C0ED-4BE2-B715-E06C05503DF0}"/>
    <cellStyle name="Vírgula 2 4 3 3 2 2 3" xfId="22561" xr:uid="{DBFE8515-29C0-483F-AEFF-8A1A9DBD56AF}"/>
    <cellStyle name="Vírgula 2 4 3 3 2 3" xfId="5884" xr:uid="{4B5973BD-CB09-46DD-9D44-19A1F33C9C8F}"/>
    <cellStyle name="Vírgula 2 4 3 3 2 3 2" xfId="13506" xr:uid="{FA0EF516-36CF-416B-8C2A-D41E0F484F3C}"/>
    <cellStyle name="Vírgula 2 4 3 3 2 3 2 2" xfId="28811" xr:uid="{CFC50A90-DD81-4487-A26F-B953EE0D962C}"/>
    <cellStyle name="Vírgula 2 4 3 3 2 3 3" xfId="21189" xr:uid="{0242968A-8FBF-4D44-9DED-47E181CFBCC6}"/>
    <cellStyle name="Vírgula 2 4 3 3 2 4" xfId="9588" xr:uid="{FFA272B2-EA3F-432A-B5B5-FF12A310B0BF}"/>
    <cellStyle name="Vírgula 2 4 3 3 2 4 2" xfId="24893" xr:uid="{DE07B1BF-7BCF-4A79-9EE5-AD05546B41CD}"/>
    <cellStyle name="Vírgula 2 4 3 3 2 5" xfId="17271" xr:uid="{490AF36B-C504-45E9-86B7-3C63D4A27D09}"/>
    <cellStyle name="Vírgula 2 4 3 3 3" xfId="2920" xr:uid="{FE20E50C-9D62-4FC1-A118-9A9903E603D5}"/>
    <cellStyle name="Vírgula 2 4 3 3 3 2" xfId="6652" xr:uid="{E3BEE267-D0D5-443C-A128-4E91EB2BA1B6}"/>
    <cellStyle name="Vírgula 2 4 3 3 3 2 2" xfId="14274" xr:uid="{F6257EED-3204-4555-B8CF-400D6D25EE2B}"/>
    <cellStyle name="Vírgula 2 4 3 3 3 2 2 2" xfId="29579" xr:uid="{0693380F-94CF-4814-B1C3-CC96E6D4125E}"/>
    <cellStyle name="Vírgula 2 4 3 3 3 2 3" xfId="21957" xr:uid="{3FE5E1E9-A948-40E6-9F48-673D56178232}"/>
    <cellStyle name="Vírgula 2 4 3 3 3 3" xfId="10552" xr:uid="{D93B7BEB-1568-42A2-8E6B-88AE926AAA99}"/>
    <cellStyle name="Vírgula 2 4 3 3 3 3 2" xfId="25857" xr:uid="{9E72AC2D-4A25-4F83-B3CB-70F9397D2D52}"/>
    <cellStyle name="Vírgula 2 4 3 3 3 4" xfId="18235" xr:uid="{6E3EEA1D-83C2-4269-8FE3-15D5309C2475}"/>
    <cellStyle name="Vírgula 2 4 3 3 4" xfId="3888" xr:uid="{52DB765D-8C39-44DC-A245-AAF2E93D9BAC}"/>
    <cellStyle name="Vírgula 2 4 3 3 4 2" xfId="11520" xr:uid="{04FC3F0D-4125-4C7C-8F81-62FD9AAA9ECA}"/>
    <cellStyle name="Vírgula 2 4 3 3 4 2 2" xfId="26825" xr:uid="{3EA74683-BB50-4EE1-B40E-5F6FBF25292D}"/>
    <cellStyle name="Vírgula 2 4 3 3 4 3" xfId="19203" xr:uid="{92CC9AA1-2556-462A-9242-4FCF52071EEB}"/>
    <cellStyle name="Vírgula 2 4 3 3 5" xfId="1312" xr:uid="{29B27262-DCD6-4AF9-9B6F-25C377B34D57}"/>
    <cellStyle name="Vírgula 2 4 3 3 5 2" xfId="8944" xr:uid="{14847041-5846-4582-BD16-6DA6117300B6}"/>
    <cellStyle name="Vírgula 2 4 3 3 5 2 2" xfId="24249" xr:uid="{6E43D567-8D68-4FF7-9602-A3C3545F4C94}"/>
    <cellStyle name="Vírgula 2 4 3 3 5 3" xfId="16627" xr:uid="{E14DAE48-8AB0-4D23-BDA4-73EC9B5179CC}"/>
    <cellStyle name="Vírgula 2 4 3 3 6" xfId="8295" xr:uid="{79EDF01C-6337-432E-BE4D-32D5B5156C2F}"/>
    <cellStyle name="Vírgula 2 4 3 3 6 2" xfId="23600" xr:uid="{9F9A15BE-9FAF-4B8F-A42A-9101879DEA4F}"/>
    <cellStyle name="Vírgula 2 4 3 3 7" xfId="15978" xr:uid="{00BFD304-BBC0-4C3D-AFC6-32F96671640C}"/>
    <cellStyle name="Vírgula 2 4 3 4" xfId="2276" xr:uid="{59B82868-C4D7-47B2-A24D-9642BBAA24E5}"/>
    <cellStyle name="Vírgula 2 4 3 4 2" xfId="3244" xr:uid="{37A24B77-2BBD-4137-B7B3-228796A10D3D}"/>
    <cellStyle name="Vírgula 2 4 3 4 2 2" xfId="10876" xr:uid="{BC46AC54-4C84-49E4-8E0B-29DA28F9A352}"/>
    <cellStyle name="Vírgula 2 4 3 4 2 2 2" xfId="26181" xr:uid="{037EE7B0-9070-4594-A1A6-592568E5AB4F}"/>
    <cellStyle name="Vírgula 2 4 3 4 2 3" xfId="18559" xr:uid="{84A9EB20-2E8E-4B44-B081-0DEFB08B145A}"/>
    <cellStyle name="Vírgula 2 4 3 4 3" xfId="4212" xr:uid="{072EF4B9-EE52-40AA-BDA0-C4A5F9A99B9A}"/>
    <cellStyle name="Vírgula 2 4 3 4 3 2" xfId="11844" xr:uid="{96E97CC3-151B-493D-AAA1-C9996638E80D}"/>
    <cellStyle name="Vírgula 2 4 3 4 3 2 2" xfId="27149" xr:uid="{73C593AC-367F-48B0-B491-04F0914DBF7C}"/>
    <cellStyle name="Vírgula 2 4 3 4 3 3" xfId="19527" xr:uid="{1E0AF954-B159-4AA5-A956-ED467DD370C5}"/>
    <cellStyle name="Vírgula 2 4 3 4 4" xfId="9908" xr:uid="{17D74E85-72EF-4720-94DF-8D4728D2764A}"/>
    <cellStyle name="Vírgula 2 4 3 4 4 2" xfId="25213" xr:uid="{AAA8FDA9-F167-4BE4-842B-2C320609A7C0}"/>
    <cellStyle name="Vírgula 2 4 3 4 5" xfId="17591" xr:uid="{4D12D8C3-7C3B-4015-AEE7-C79A7B329113}"/>
    <cellStyle name="Vírgula 2 4 3 5" xfId="1636" xr:uid="{628D7205-D177-43A2-8E7C-699F6D91E825}"/>
    <cellStyle name="Vírgula 2 4 3 5 2" xfId="6282" xr:uid="{0D3EB346-D33A-4C1B-8757-BDAC86B010E6}"/>
    <cellStyle name="Vírgula 2 4 3 5 2 2" xfId="13904" xr:uid="{CB092054-6F9E-42E2-9DD4-E91803FD7B8A}"/>
    <cellStyle name="Vírgula 2 4 3 5 2 2 2" xfId="29209" xr:uid="{480C3596-E522-4412-A81A-BCAF01A5335A}"/>
    <cellStyle name="Vírgula 2 4 3 5 2 3" xfId="21587" xr:uid="{CCB36394-6C6F-4E37-9408-F403B6752AEB}"/>
    <cellStyle name="Vírgula 2 4 3 5 3" xfId="9268" xr:uid="{76B1E9D5-5B46-4161-B4E0-09B4A7D4E2A1}"/>
    <cellStyle name="Vírgula 2 4 3 5 3 2" xfId="24573" xr:uid="{A1A68400-F572-4630-A6E4-099E0F0CDBD1}"/>
    <cellStyle name="Vírgula 2 4 3 5 4" xfId="16951" xr:uid="{0D10FE83-1A46-4719-8F80-9BCB484D37F5}"/>
    <cellStyle name="Vírgula 2 4 3 6" xfId="2596" xr:uid="{E9A95752-EE8E-44BD-BAFB-24DB0243DBB5}"/>
    <cellStyle name="Vírgula 2 4 3 6 2" xfId="10228" xr:uid="{8EF22635-8542-4CEF-9BEB-588606228214}"/>
    <cellStyle name="Vírgula 2 4 3 6 2 2" xfId="25533" xr:uid="{FF996A08-BDE3-46C2-8BCC-1682B60813E2}"/>
    <cellStyle name="Vírgula 2 4 3 6 3" xfId="17911" xr:uid="{200BA660-9D4A-4C48-9B77-DB214705A773}"/>
    <cellStyle name="Vírgula 2 4 3 7" xfId="3564" xr:uid="{53511384-9751-4136-AF53-E88FA6827552}"/>
    <cellStyle name="Vírgula 2 4 3 7 2" xfId="11196" xr:uid="{9D51E4E1-297F-48A0-BAEE-76B4F15A6C79}"/>
    <cellStyle name="Vírgula 2 4 3 7 2 2" xfId="26501" xr:uid="{736F42BB-13A1-4C09-A26B-B80DB81961EE}"/>
    <cellStyle name="Vírgula 2 4 3 7 3" xfId="18879" xr:uid="{02A809CB-5091-4AAF-8BE7-755803DF2B39}"/>
    <cellStyle name="Vírgula 2 4 3 8" xfId="988" xr:uid="{D78EEB85-5CBD-424A-98C4-80D1A6BF840C}"/>
    <cellStyle name="Vírgula 2 4 3 8 2" xfId="8620" xr:uid="{1484B7F5-8A27-48A4-A59F-FB7BA9F9DAE1}"/>
    <cellStyle name="Vírgula 2 4 3 8 2 2" xfId="23925" xr:uid="{20F30A55-34C5-44A0-B5AC-C8504AACF843}"/>
    <cellStyle name="Vírgula 2 4 3 8 3" xfId="16303" xr:uid="{437C2D21-AD7D-4740-9BEB-057DCFCD9E65}"/>
    <cellStyle name="Vírgula 2 4 3 9" xfId="7971" xr:uid="{C4201F29-8F29-43C6-BD9B-E469C35181AE}"/>
    <cellStyle name="Vírgula 2 4 3 9 2" xfId="23276" xr:uid="{2E2DF067-91E1-44FF-B190-37A09B9544C3}"/>
    <cellStyle name="Vírgula 2 4 4" xfId="299" xr:uid="{B5B41E31-DE34-4133-937A-575187D346AC}"/>
    <cellStyle name="Vírgula 2 4 4 2" xfId="623" xr:uid="{8E38458A-90A7-4477-BD83-98585A350155}"/>
    <cellStyle name="Vírgula 2 4 4 2 2" xfId="1916" xr:uid="{A1374DD6-E88D-4D40-AF1A-8F2880D46A07}"/>
    <cellStyle name="Vírgula 2 4 4 2 2 2" xfId="5141" xr:uid="{31A1A316-6727-4272-ADA8-BD2B077F4E5B}"/>
    <cellStyle name="Vírgula 2 4 4 2 2 2 2" xfId="7448" xr:uid="{C80D99E2-DB47-4545-B2BF-C8A8AEC331A7}"/>
    <cellStyle name="Vírgula 2 4 4 2 2 2 2 2" xfId="15070" xr:uid="{CCB24F00-396A-4520-B548-09E2A681FE02}"/>
    <cellStyle name="Vírgula 2 4 4 2 2 2 2 2 2" xfId="30375" xr:uid="{9FA16F40-D02A-4D94-B75A-2123296B90CC}"/>
    <cellStyle name="Vírgula 2 4 4 2 2 2 2 3" xfId="22753" xr:uid="{36B58B95-10C5-4426-BD58-574783A34045}"/>
    <cellStyle name="Vírgula 2 4 4 2 2 2 3" xfId="6076" xr:uid="{CEF91D75-17E1-4EC5-A60A-068C2D3862E8}"/>
    <cellStyle name="Vírgula 2 4 4 2 2 2 3 2" xfId="13698" xr:uid="{B606079F-2739-49B6-BDD9-7F3B7387EF89}"/>
    <cellStyle name="Vírgula 2 4 4 2 2 2 3 2 2" xfId="29003" xr:uid="{10B7BFD9-6006-40F6-ABC7-6023BC38BD79}"/>
    <cellStyle name="Vírgula 2 4 4 2 2 2 3 3" xfId="21381" xr:uid="{68C3365D-1B63-4483-8475-0694449128A3}"/>
    <cellStyle name="Vírgula 2 4 4 2 2 2 4" xfId="12763" xr:uid="{A2035ACD-9D4C-4707-88E7-B7AD6C62B7CC}"/>
    <cellStyle name="Vírgula 2 4 4 2 2 2 4 2" xfId="28068" xr:uid="{26977351-71EC-4C6E-A3D9-D90E094C5178}"/>
    <cellStyle name="Vírgula 2 4 4 2 2 2 5" xfId="20446" xr:uid="{3CDA21C8-55F2-4E26-96CF-FAB2B0693951}"/>
    <cellStyle name="Vírgula 2 4 4 2 2 3" xfId="4844" xr:uid="{17CCD46D-D48A-4848-AB96-2C8B917B3B29}"/>
    <cellStyle name="Vírgula 2 4 4 2 2 3 2" xfId="6844" xr:uid="{EA2F00D1-B195-460C-BCAC-88D95B858302}"/>
    <cellStyle name="Vírgula 2 4 4 2 2 3 2 2" xfId="14466" xr:uid="{AD2759F8-C063-4078-8058-E66E1F6E1F0F}"/>
    <cellStyle name="Vírgula 2 4 4 2 2 3 2 2 2" xfId="29771" xr:uid="{F66988DA-6A36-4352-89C7-67D55A1BB543}"/>
    <cellStyle name="Vírgula 2 4 4 2 2 3 2 3" xfId="22149" xr:uid="{1405E804-6639-489D-8F80-A756F4845F03}"/>
    <cellStyle name="Vírgula 2 4 4 2 2 3 3" xfId="12466" xr:uid="{807CE062-92F3-45D9-BF3A-285F0BC85473}"/>
    <cellStyle name="Vírgula 2 4 4 2 2 3 3 2" xfId="27771" xr:uid="{DC5E6664-FA77-4807-A8BF-67452C23C6B4}"/>
    <cellStyle name="Vírgula 2 4 4 2 2 3 4" xfId="20149" xr:uid="{4CE747F8-4768-4AAE-9990-97A0357F51E8}"/>
    <cellStyle name="Vírgula 2 4 4 2 2 4" xfId="5512" xr:uid="{DC8C048C-48D1-4588-BAB2-93CC19C5E5C2}"/>
    <cellStyle name="Vírgula 2 4 4 2 2 4 2" xfId="13134" xr:uid="{DBBF410A-FB54-4E9D-B690-01EC3C329BAC}"/>
    <cellStyle name="Vírgula 2 4 4 2 2 4 2 2" xfId="28439" xr:uid="{375BEDCA-6AD4-414A-AF1D-923F33C95793}"/>
    <cellStyle name="Vírgula 2 4 4 2 2 4 3" xfId="20817" xr:uid="{1792A9D0-42F0-4021-97FB-BE4D96BD740E}"/>
    <cellStyle name="Vírgula 2 4 4 2 2 5" xfId="9548" xr:uid="{2D1A50A0-FEFA-472E-BD5F-7057A127FC5B}"/>
    <cellStyle name="Vírgula 2 4 4 2 2 5 2" xfId="24853" xr:uid="{039A177E-D1D6-4417-BD0C-5A4257943A59}"/>
    <cellStyle name="Vírgula 2 4 4 2 2 6" xfId="17231" xr:uid="{75879580-648F-4B2A-896D-0EFBD54C1B15}"/>
    <cellStyle name="Vírgula 2 4 4 2 3" xfId="2880" xr:uid="{49F9082E-3405-4681-841D-F642B4EED838}"/>
    <cellStyle name="Vírgula 2 4 4 2 3 2" xfId="7119" xr:uid="{DDA395E4-F06C-4EFE-9243-D3BF25BFC0D1}"/>
    <cellStyle name="Vírgula 2 4 4 2 3 2 2" xfId="14741" xr:uid="{5620AF17-35B0-4A4D-B34F-0F4309F10869}"/>
    <cellStyle name="Vírgula 2 4 4 2 3 2 2 2" xfId="30046" xr:uid="{091E371E-377C-47E5-8DF1-2E02AB253572}"/>
    <cellStyle name="Vírgula 2 4 4 2 3 2 3" xfId="22424" xr:uid="{6A92F778-5FBB-4148-8638-454952BC3413}"/>
    <cellStyle name="Vírgula 2 4 4 2 3 3" xfId="5747" xr:uid="{E69E7158-7972-43DF-9BF4-D3762A0541DC}"/>
    <cellStyle name="Vírgula 2 4 4 2 3 3 2" xfId="13369" xr:uid="{1FBBCDA1-544A-45A4-93B3-A7C786E39FC4}"/>
    <cellStyle name="Vírgula 2 4 4 2 3 3 2 2" xfId="28674" xr:uid="{1B3A7A9C-C82D-40E7-97EF-C5DBD7685A1B}"/>
    <cellStyle name="Vírgula 2 4 4 2 3 3 3" xfId="21052" xr:uid="{AC5E3CD3-4B64-4401-9155-D09501D91CEA}"/>
    <cellStyle name="Vírgula 2 4 4 2 3 4" xfId="10512" xr:uid="{8AC42E7C-1021-4C9D-9B34-1DA20D099782}"/>
    <cellStyle name="Vírgula 2 4 4 2 3 4 2" xfId="25817" xr:uid="{441B54F5-E4AA-4829-9EB5-4F4417CD61D9}"/>
    <cellStyle name="Vírgula 2 4 4 2 3 5" xfId="18195" xr:uid="{4FEAE286-E606-4740-A27C-E4C58524549D}"/>
    <cellStyle name="Vírgula 2 4 4 2 4" xfId="3848" xr:uid="{67159B39-01EA-4E34-A3BC-3BA14282CCB5}"/>
    <cellStyle name="Vírgula 2 4 4 2 4 2" xfId="6474" xr:uid="{6A353386-1C94-466E-A105-E18AB7DDB4AC}"/>
    <cellStyle name="Vírgula 2 4 4 2 4 2 2" xfId="14096" xr:uid="{239A17E6-8A99-46C1-820E-6084AC2B76E2}"/>
    <cellStyle name="Vírgula 2 4 4 2 4 2 2 2" xfId="29401" xr:uid="{562ADC63-FD3F-44A8-A75D-B117098CFDF8}"/>
    <cellStyle name="Vírgula 2 4 4 2 4 2 3" xfId="21779" xr:uid="{BA04F5CA-1205-4A26-BE2C-E7710A46B492}"/>
    <cellStyle name="Vírgula 2 4 4 2 4 3" xfId="11480" xr:uid="{D700BE1A-24D0-421B-B684-D406A4F37569}"/>
    <cellStyle name="Vírgula 2 4 4 2 4 3 2" xfId="26785" xr:uid="{29C22FBD-E75F-439D-8830-2777342FFE30}"/>
    <cellStyle name="Vírgula 2 4 4 2 4 4" xfId="19163" xr:uid="{740F8E3F-2AD9-441E-878E-344580C585BA}"/>
    <cellStyle name="Vírgula 2 4 4 2 5" xfId="1272" xr:uid="{569C968A-59E9-430A-B321-B0441BE4163C}"/>
    <cellStyle name="Vírgula 2 4 4 2 5 2" xfId="8904" xr:uid="{880CB1DA-13C1-43EF-9BD3-36C4F433D23B}"/>
    <cellStyle name="Vírgula 2 4 4 2 5 2 2" xfId="24209" xr:uid="{28B24A53-D04F-4AC6-9EA1-24C49977C75E}"/>
    <cellStyle name="Vírgula 2 4 4 2 5 3" xfId="16587" xr:uid="{CCF2DB25-6660-4CCB-A606-EC22379C8A21}"/>
    <cellStyle name="Vírgula 2 4 4 2 6" xfId="8255" xr:uid="{A2BA000A-F51C-464B-B8EF-C52F94FFA264}"/>
    <cellStyle name="Vírgula 2 4 4 2 6 2" xfId="23560" xr:uid="{CDBDB5A1-E411-4FAB-B45E-283384E52D15}"/>
    <cellStyle name="Vírgula 2 4 4 2 7" xfId="15938" xr:uid="{6D215FD9-DE82-47F7-94E1-CE32FFC6B955}"/>
    <cellStyle name="Vírgula 2 4 4 3" xfId="2236" xr:uid="{8B2EF000-FDB7-4EB2-AF4D-DE21DB026BE7}"/>
    <cellStyle name="Vírgula 2 4 4 3 2" xfId="3204" xr:uid="{7D9B5606-AB4E-44BE-8065-44E83CBF99DD}"/>
    <cellStyle name="Vírgula 2 4 4 3 2 2" xfId="7285" xr:uid="{47018670-4C23-4F3B-BA2B-984F6986CAB4}"/>
    <cellStyle name="Vírgula 2 4 4 3 2 2 2" xfId="14907" xr:uid="{A84E412D-340B-4AA6-83CD-37D41551248D}"/>
    <cellStyle name="Vírgula 2 4 4 3 2 2 2 2" xfId="30212" xr:uid="{B1464972-6CDF-4DA9-B929-E48D6C41AB0C}"/>
    <cellStyle name="Vírgula 2 4 4 3 2 2 3" xfId="22590" xr:uid="{186B039E-477A-4B07-A8F5-B9C7967B1A69}"/>
    <cellStyle name="Vírgula 2 4 4 3 2 3" xfId="5913" xr:uid="{33FCD648-FE48-4D67-BAC5-AF2A7DA1FDED}"/>
    <cellStyle name="Vírgula 2 4 4 3 2 3 2" xfId="13535" xr:uid="{0CE3266B-1E82-4760-993C-2C32C5AC4090}"/>
    <cellStyle name="Vírgula 2 4 4 3 2 3 2 2" xfId="28840" xr:uid="{45FAEA33-8647-469D-9C1E-0B2647F147C7}"/>
    <cellStyle name="Vírgula 2 4 4 3 2 3 3" xfId="21218" xr:uid="{BE968995-EFE4-461F-A87A-F9E95A2218B0}"/>
    <cellStyle name="Vírgula 2 4 4 3 2 4" xfId="10836" xr:uid="{9052458D-3B05-4FDB-8D1A-866006EB9415}"/>
    <cellStyle name="Vírgula 2 4 4 3 2 4 2" xfId="26141" xr:uid="{48A3341F-9DAC-45BF-B99C-2F44A7F17050}"/>
    <cellStyle name="Vírgula 2 4 4 3 2 5" xfId="18519" xr:uid="{62BBAD94-27F0-4206-A2B4-E9FB2A3C0F50}"/>
    <cellStyle name="Vírgula 2 4 4 3 3" xfId="4172" xr:uid="{E50BF66E-3B26-49C1-8EE9-29ED805DDA26}"/>
    <cellStyle name="Vírgula 2 4 4 3 3 2" xfId="6681" xr:uid="{0743AE7D-31DE-4C15-BBCC-1502D34845B9}"/>
    <cellStyle name="Vírgula 2 4 4 3 3 2 2" xfId="14303" xr:uid="{0EA5BB11-9352-436C-A852-05FFC3CBF83C}"/>
    <cellStyle name="Vírgula 2 4 4 3 3 2 2 2" xfId="29608" xr:uid="{56889BA4-1AE2-4348-A6D0-CA9B856FF413}"/>
    <cellStyle name="Vírgula 2 4 4 3 3 2 3" xfId="21986" xr:uid="{11213182-2CB7-48FD-BFF0-DEB6FCF37061}"/>
    <cellStyle name="Vírgula 2 4 4 3 3 3" xfId="11804" xr:uid="{EF1DD46D-F4A4-4B47-954C-E3105FD52638}"/>
    <cellStyle name="Vírgula 2 4 4 3 3 3 2" xfId="27109" xr:uid="{6864E6F9-5189-46B8-9379-F75203E092E0}"/>
    <cellStyle name="Vírgula 2 4 4 3 3 4" xfId="19487" xr:uid="{AD58D23B-1DAE-4932-9508-84302522BC1E}"/>
    <cellStyle name="Vírgula 2 4 4 3 4" xfId="5419" xr:uid="{755EDB83-5F1A-438F-A488-9AF6DE9FF4E2}"/>
    <cellStyle name="Vírgula 2 4 4 3 4 2" xfId="13041" xr:uid="{CF585481-D1A7-4C14-8AEC-D3E12867DDF3}"/>
    <cellStyle name="Vírgula 2 4 4 3 4 2 2" xfId="28346" xr:uid="{45091DF0-288E-4FD2-8EB2-62D401940764}"/>
    <cellStyle name="Vírgula 2 4 4 3 4 3" xfId="20724" xr:uid="{3F87E8C5-8D37-4F5C-A4BC-C7A87BABBF25}"/>
    <cellStyle name="Vírgula 2 4 4 3 5" xfId="9868" xr:uid="{E4E6D499-812B-419D-AEA0-36C57C2EAE81}"/>
    <cellStyle name="Vírgula 2 4 4 3 5 2" xfId="25173" xr:uid="{8B3E0B4D-EFA7-429D-B04C-532FAA8BE1F8}"/>
    <cellStyle name="Vírgula 2 4 4 3 6" xfId="17551" xr:uid="{769C80B2-3832-4E3A-9D6B-6453C14BF237}"/>
    <cellStyle name="Vírgula 2 4 4 4" xfId="1596" xr:uid="{E87AB99B-2C35-4822-B30A-241AB5BA2FDD}"/>
    <cellStyle name="Vírgula 2 4 4 4 2" xfId="7025" xr:uid="{048CAA8C-77E8-40F4-8D7E-FB69B74CEA72}"/>
    <cellStyle name="Vírgula 2 4 4 4 2 2" xfId="14647" xr:uid="{E6A63015-938D-42B5-BCBE-EAE86FDD3FEE}"/>
    <cellStyle name="Vírgula 2 4 4 4 2 2 2" xfId="29952" xr:uid="{2BAC665C-F825-4F3E-BBDA-616EBA28A3BC}"/>
    <cellStyle name="Vírgula 2 4 4 4 2 3" xfId="22330" xr:uid="{406A43F0-7649-42CF-A7A9-B9FCD1EB5760}"/>
    <cellStyle name="Vírgula 2 4 4 4 3" xfId="5653" xr:uid="{8331D7B9-2B75-4F06-8DF2-33BFD0DD1079}"/>
    <cellStyle name="Vírgula 2 4 4 4 3 2" xfId="13275" xr:uid="{4BDE14E9-A98C-4969-86C2-4DE90E49886B}"/>
    <cellStyle name="Vírgula 2 4 4 4 3 2 2" xfId="28580" xr:uid="{D84BA9F8-521E-411F-95FA-03A07E1F2495}"/>
    <cellStyle name="Vírgula 2 4 4 4 3 3" xfId="20958" xr:uid="{C01AB9FF-1317-4923-BC78-54856D1C2FF3}"/>
    <cellStyle name="Vírgula 2 4 4 4 4" xfId="9228" xr:uid="{26D4B04A-5371-4356-871A-23078D0DBFD6}"/>
    <cellStyle name="Vírgula 2 4 4 4 4 2" xfId="24533" xr:uid="{4016C641-DDAE-44F7-9A8E-93BD29F70D03}"/>
    <cellStyle name="Vírgula 2 4 4 4 5" xfId="16911" xr:uid="{075C5B2E-0E1C-43FD-A325-FAF2533D1806}"/>
    <cellStyle name="Vírgula 2 4 4 5" xfId="2556" xr:uid="{A2350D9A-85AF-4430-9B58-DE03FE83D152}"/>
    <cellStyle name="Vírgula 2 4 4 5 2" xfId="6311" xr:uid="{71DDC78B-FB50-41C1-A797-9691E654DE7A}"/>
    <cellStyle name="Vírgula 2 4 4 5 2 2" xfId="13933" xr:uid="{521F9437-2A92-49D5-98E5-A576262A9AE1}"/>
    <cellStyle name="Vírgula 2 4 4 5 2 2 2" xfId="29238" xr:uid="{3FEF36E6-C0D3-4189-B037-9E7509611C39}"/>
    <cellStyle name="Vírgula 2 4 4 5 2 3" xfId="21616" xr:uid="{041461F0-0BCB-4005-8035-EE13103E2456}"/>
    <cellStyle name="Vírgula 2 4 4 5 3" xfId="10188" xr:uid="{CED18B6B-3453-4A32-9E9D-F740EA608CCE}"/>
    <cellStyle name="Vírgula 2 4 4 5 3 2" xfId="25493" xr:uid="{FF6466A6-BF74-4351-A9AE-47CAF5669223}"/>
    <cellStyle name="Vírgula 2 4 4 5 4" xfId="17871" xr:uid="{FFA9BC9D-7C3E-4737-BB63-523A96F49D16}"/>
    <cellStyle name="Vírgula 2 4 4 6" xfId="3524" xr:uid="{9231AF80-52D5-48C0-91E5-6F87A748CF53}"/>
    <cellStyle name="Vírgula 2 4 4 6 2" xfId="11156" xr:uid="{9617F04D-F580-48F8-AB9F-434C38FD96F1}"/>
    <cellStyle name="Vírgula 2 4 4 6 2 2" xfId="26461" xr:uid="{2BB6963F-C266-4AF0-AAEA-D08518C7FEC0}"/>
    <cellStyle name="Vírgula 2 4 4 6 3" xfId="18839" xr:uid="{C8DD07A0-3B37-4232-B414-D13F20B67B50}"/>
    <cellStyle name="Vírgula 2 4 4 7" xfId="948" xr:uid="{592A78B5-DAF1-48D4-BEF2-C7AC1FB6C05B}"/>
    <cellStyle name="Vírgula 2 4 4 7 2" xfId="8580" xr:uid="{B73E3BC1-34E5-4135-A4B6-02EFC1D73A90}"/>
    <cellStyle name="Vírgula 2 4 4 7 2 2" xfId="23885" xr:uid="{E6D33452-1AE5-47C0-885F-1A7EC98C052E}"/>
    <cellStyle name="Vírgula 2 4 4 7 3" xfId="16263" xr:uid="{B12B3670-8757-45D2-BEF7-CE8B610F5C18}"/>
    <cellStyle name="Vírgula 2 4 4 8" xfId="7931" xr:uid="{CFB9E718-FDB8-4DE0-A482-88FE8DAB88BF}"/>
    <cellStyle name="Vírgula 2 4 4 8 2" xfId="23236" xr:uid="{380732D0-A34A-4C88-8C4E-2814F7E5711A}"/>
    <cellStyle name="Vírgula 2 4 4 9" xfId="15614" xr:uid="{1192D5D3-8A38-4DE0-8A7F-5B01A4AFDC87}"/>
    <cellStyle name="Vírgula 2 4 5" xfId="379" xr:uid="{5A8C7568-DADE-43B0-B463-58110A40001B}"/>
    <cellStyle name="Vírgula 2 4 5 2" xfId="703" xr:uid="{4C30B793-20C0-48C4-B2D7-C5595F1CEA42}"/>
    <cellStyle name="Vírgula 2 4 5 2 2" xfId="1996" xr:uid="{D1990A09-C750-414E-9CA6-75EAA161F564}"/>
    <cellStyle name="Vírgula 2 4 5 2 2 2" xfId="5168" xr:uid="{8EBE911E-A31C-46AF-B400-0FE19628F8A3}"/>
    <cellStyle name="Vírgula 2 4 5 2 2 2 2" xfId="7475" xr:uid="{ADD15A6D-0BD0-466D-961A-B63A2CDEF9CA}"/>
    <cellStyle name="Vírgula 2 4 5 2 2 2 2 2" xfId="15097" xr:uid="{B322BA8C-E135-4566-B5A8-C3E7AA34A287}"/>
    <cellStyle name="Vírgula 2 4 5 2 2 2 2 2 2" xfId="30402" xr:uid="{9ECA2E06-DE2C-4A88-8C66-09DE35268734}"/>
    <cellStyle name="Vírgula 2 4 5 2 2 2 2 3" xfId="22780" xr:uid="{AB506847-17C5-43A4-83FA-2381F1F7B1D3}"/>
    <cellStyle name="Vírgula 2 4 5 2 2 2 3" xfId="6103" xr:uid="{5EF167DC-2DBC-4BB0-915D-7EDD969032EF}"/>
    <cellStyle name="Vírgula 2 4 5 2 2 2 3 2" xfId="13725" xr:uid="{ED85FD75-3D5E-4A41-AB75-EC73A1A898BE}"/>
    <cellStyle name="Vírgula 2 4 5 2 2 2 3 2 2" xfId="29030" xr:uid="{F703696A-A6D3-4FF0-9DC1-A9E99A14FB70}"/>
    <cellStyle name="Vírgula 2 4 5 2 2 2 3 3" xfId="21408" xr:uid="{9F9BE51D-6B7B-4643-92FB-7EC2EBFC958C}"/>
    <cellStyle name="Vírgula 2 4 5 2 2 2 4" xfId="12790" xr:uid="{A290B1F9-DBA2-4129-99F7-449C3E78B54A}"/>
    <cellStyle name="Vírgula 2 4 5 2 2 2 4 2" xfId="28095" xr:uid="{63F7DBFF-DDB0-4502-8370-34B6D6D66532}"/>
    <cellStyle name="Vírgula 2 4 5 2 2 2 5" xfId="20473" xr:uid="{435DA106-A428-4797-AD9B-7FF9750770DF}"/>
    <cellStyle name="Vírgula 2 4 5 2 2 3" xfId="4871" xr:uid="{08B71A81-8391-4992-B224-C2027A1379FB}"/>
    <cellStyle name="Vírgula 2 4 5 2 2 3 2" xfId="6871" xr:uid="{4D27FB8B-41FA-4A96-B45F-248BEB9F0552}"/>
    <cellStyle name="Vírgula 2 4 5 2 2 3 2 2" xfId="14493" xr:uid="{CC780719-06CA-41A1-BF9D-247FA5E647F2}"/>
    <cellStyle name="Vírgula 2 4 5 2 2 3 2 2 2" xfId="29798" xr:uid="{BE3DB12A-FCD8-4275-98D1-A8F57AA5EB19}"/>
    <cellStyle name="Vírgula 2 4 5 2 2 3 2 3" xfId="22176" xr:uid="{5021FF5D-A8D6-43E7-A3FD-AEEC4BF29C90}"/>
    <cellStyle name="Vírgula 2 4 5 2 2 3 3" xfId="12493" xr:uid="{A3858332-58E7-43A8-8740-ACC1F14523E5}"/>
    <cellStyle name="Vírgula 2 4 5 2 2 3 3 2" xfId="27798" xr:uid="{63DDCBC4-D7B5-41D8-9935-19BADEB42D7E}"/>
    <cellStyle name="Vírgula 2 4 5 2 2 3 4" xfId="20176" xr:uid="{68348D70-4C2F-4E48-90A8-CFE020663623}"/>
    <cellStyle name="Vírgula 2 4 5 2 2 4" xfId="5539" xr:uid="{E28DB099-D39D-4258-9190-9633B1C5CC60}"/>
    <cellStyle name="Vírgula 2 4 5 2 2 4 2" xfId="13161" xr:uid="{5E6E47E4-8ED2-4368-96F4-8EAEED998DCA}"/>
    <cellStyle name="Vírgula 2 4 5 2 2 4 2 2" xfId="28466" xr:uid="{75D81653-2D71-4DF8-B95A-279892D109F6}"/>
    <cellStyle name="Vírgula 2 4 5 2 2 4 3" xfId="20844" xr:uid="{BB265E06-7DCA-4618-B0B5-A0A50CBADF48}"/>
    <cellStyle name="Vírgula 2 4 5 2 2 5" xfId="9628" xr:uid="{4CF26958-F00B-43F7-8A3F-D3F10E4F7D32}"/>
    <cellStyle name="Vírgula 2 4 5 2 2 5 2" xfId="24933" xr:uid="{9E1CC52D-7D35-44F8-B1D0-49970C29D8CE}"/>
    <cellStyle name="Vírgula 2 4 5 2 2 6" xfId="17311" xr:uid="{C8D51BE3-4AEA-47D4-AD62-EAB80AAC1451}"/>
    <cellStyle name="Vírgula 2 4 5 2 3" xfId="2960" xr:uid="{CCA09317-47F4-4139-8450-07B4BE57224C}"/>
    <cellStyle name="Vírgula 2 4 5 2 3 2" xfId="7146" xr:uid="{E1A1B03D-B55B-4A25-A2FC-0E7D58DC8D47}"/>
    <cellStyle name="Vírgula 2 4 5 2 3 2 2" xfId="14768" xr:uid="{3ED7A959-8AD2-4258-8450-CAB6FF3F41D0}"/>
    <cellStyle name="Vírgula 2 4 5 2 3 2 2 2" xfId="30073" xr:uid="{769FA916-5961-4854-A212-6A521EF85142}"/>
    <cellStyle name="Vírgula 2 4 5 2 3 2 3" xfId="22451" xr:uid="{9A465DBE-1F57-4A38-87C6-252BE7C8D853}"/>
    <cellStyle name="Vírgula 2 4 5 2 3 3" xfId="5774" xr:uid="{D95022CE-ECE4-4430-BDB4-B9834AF2417C}"/>
    <cellStyle name="Vírgula 2 4 5 2 3 3 2" xfId="13396" xr:uid="{FCDAA80F-091B-40C2-A20C-33CC22B75125}"/>
    <cellStyle name="Vírgula 2 4 5 2 3 3 2 2" xfId="28701" xr:uid="{A5FF4F2A-84DD-4CDE-91EF-3986437E8F16}"/>
    <cellStyle name="Vírgula 2 4 5 2 3 3 3" xfId="21079" xr:uid="{40259165-AC7A-4CE6-8E27-315BC431BC6B}"/>
    <cellStyle name="Vírgula 2 4 5 2 3 4" xfId="10592" xr:uid="{1EC5AD8E-6952-4B51-AFD8-07B39E413CA5}"/>
    <cellStyle name="Vírgula 2 4 5 2 3 4 2" xfId="25897" xr:uid="{33FFBD99-A0D8-4E92-A62C-E1866C22B779}"/>
    <cellStyle name="Vírgula 2 4 5 2 3 5" xfId="18275" xr:uid="{915B49D2-3BE1-4756-BA47-B60E2C648AA4}"/>
    <cellStyle name="Vírgula 2 4 5 2 4" xfId="3928" xr:uid="{E6B2D56D-5BF2-4D69-B800-7B94A3FC8C17}"/>
    <cellStyle name="Vírgula 2 4 5 2 4 2" xfId="6501" xr:uid="{2EED7CE4-8FCB-469F-803D-C2F7688C2AA8}"/>
    <cellStyle name="Vírgula 2 4 5 2 4 2 2" xfId="14123" xr:uid="{D9DC72EC-0829-4FFD-A969-4123914F6CD7}"/>
    <cellStyle name="Vírgula 2 4 5 2 4 2 2 2" xfId="29428" xr:uid="{49B13C84-7142-4522-A1CF-63D7DD7B8A17}"/>
    <cellStyle name="Vírgula 2 4 5 2 4 2 3" xfId="21806" xr:uid="{961C0BE0-4DE8-41AF-9A91-2027CCB630B0}"/>
    <cellStyle name="Vírgula 2 4 5 2 4 3" xfId="11560" xr:uid="{07103A20-3348-45A0-9442-42D27BD8F585}"/>
    <cellStyle name="Vírgula 2 4 5 2 4 3 2" xfId="26865" xr:uid="{1A5730C7-4BBA-47FB-8BF3-B867E3986A46}"/>
    <cellStyle name="Vírgula 2 4 5 2 4 4" xfId="19243" xr:uid="{179660A4-F19A-4F88-9014-93673501472A}"/>
    <cellStyle name="Vírgula 2 4 5 2 5" xfId="1352" xr:uid="{8095A7B0-FD9E-4476-AE04-EF726BF7B24A}"/>
    <cellStyle name="Vírgula 2 4 5 2 5 2" xfId="8984" xr:uid="{FCF2764C-B3D6-4DBE-80CF-3A34031E9C1C}"/>
    <cellStyle name="Vírgula 2 4 5 2 5 2 2" xfId="24289" xr:uid="{6AC82A73-9CA7-4FA4-BD51-14157FC21EF1}"/>
    <cellStyle name="Vírgula 2 4 5 2 5 3" xfId="16667" xr:uid="{BBE10725-83AE-4948-864D-4E064A4CD7B9}"/>
    <cellStyle name="Vírgula 2 4 5 2 6" xfId="8335" xr:uid="{99F58AD0-1403-42A3-AA38-657317B4E995}"/>
    <cellStyle name="Vírgula 2 4 5 2 6 2" xfId="23640" xr:uid="{001FEA08-B61A-4E69-880D-ABC96EF88E28}"/>
    <cellStyle name="Vírgula 2 4 5 2 7" xfId="16018" xr:uid="{CFA8B526-49B9-4172-91CC-3383F08B0627}"/>
    <cellStyle name="Vírgula 2 4 5 3" xfId="2316" xr:uid="{5C2DF75B-F99E-4316-9322-4127693BC6DD}"/>
    <cellStyle name="Vírgula 2 4 5 3 2" xfId="3284" xr:uid="{5D3C0B9F-20C0-4495-B8BD-42ADE37E1875}"/>
    <cellStyle name="Vírgula 2 4 5 3 2 2" xfId="7312" xr:uid="{663F2F8E-092F-41CC-B976-771AD74E7013}"/>
    <cellStyle name="Vírgula 2 4 5 3 2 2 2" xfId="14934" xr:uid="{BB67BC55-4E87-40AA-899C-0C5DEC5E1FAA}"/>
    <cellStyle name="Vírgula 2 4 5 3 2 2 2 2" xfId="30239" xr:uid="{4C471110-2DBE-429F-A3C4-66797BFAF40F}"/>
    <cellStyle name="Vírgula 2 4 5 3 2 2 3" xfId="22617" xr:uid="{847040C8-8D6A-40CF-B39C-5D76A3F424EF}"/>
    <cellStyle name="Vírgula 2 4 5 3 2 3" xfId="5940" xr:uid="{5120AA8D-147F-4AE0-9C4A-2D2DB6515BAB}"/>
    <cellStyle name="Vírgula 2 4 5 3 2 3 2" xfId="13562" xr:uid="{867D0297-837A-4E9C-89A1-D4D291FDF43F}"/>
    <cellStyle name="Vírgula 2 4 5 3 2 3 2 2" xfId="28867" xr:uid="{285E0FD7-0DE1-4356-B7B3-2F59BC14CEEB}"/>
    <cellStyle name="Vírgula 2 4 5 3 2 3 3" xfId="21245" xr:uid="{86618256-F1AB-4264-976C-6B9701D1F212}"/>
    <cellStyle name="Vírgula 2 4 5 3 2 4" xfId="10916" xr:uid="{6429E7DA-219B-42AC-BEAB-4AA6ED2E65CA}"/>
    <cellStyle name="Vírgula 2 4 5 3 2 4 2" xfId="26221" xr:uid="{F9C16840-29DD-4AF4-924F-0780FA459CDC}"/>
    <cellStyle name="Vírgula 2 4 5 3 2 5" xfId="18599" xr:uid="{C6375B7B-84C4-43CC-B2C1-42C8A2E8531F}"/>
    <cellStyle name="Vírgula 2 4 5 3 3" xfId="4252" xr:uid="{971884A5-2051-47B9-87B8-C568E3F0094A}"/>
    <cellStyle name="Vírgula 2 4 5 3 3 2" xfId="6708" xr:uid="{97541E2C-A185-4BE9-BB10-502B09CCE8DC}"/>
    <cellStyle name="Vírgula 2 4 5 3 3 2 2" xfId="14330" xr:uid="{AB27B440-98D9-426E-BA07-A8571F4C3B6E}"/>
    <cellStyle name="Vírgula 2 4 5 3 3 2 2 2" xfId="29635" xr:uid="{09764BD0-AD50-492E-BCE2-BDF43CFC6920}"/>
    <cellStyle name="Vírgula 2 4 5 3 3 2 3" xfId="22013" xr:uid="{75707337-C65D-4131-BC22-A306C7E2055F}"/>
    <cellStyle name="Vírgula 2 4 5 3 3 3" xfId="11884" xr:uid="{788AC69C-5B02-4956-8B0C-2EC9C1D80B6D}"/>
    <cellStyle name="Vírgula 2 4 5 3 3 3 2" xfId="27189" xr:uid="{A09CED10-CA14-4654-BFBD-5DE663BBE6BC}"/>
    <cellStyle name="Vírgula 2 4 5 3 3 4" xfId="19567" xr:uid="{A4298CD3-99EC-4724-BCE6-660711EC6FDF}"/>
    <cellStyle name="Vírgula 2 4 5 3 4" xfId="5446" xr:uid="{9097A675-0AA3-4B60-AB36-C89F4CBEC3A9}"/>
    <cellStyle name="Vírgula 2 4 5 3 4 2" xfId="13068" xr:uid="{C11651C6-30D8-47F1-BA0E-0D8A7C6DDD06}"/>
    <cellStyle name="Vírgula 2 4 5 3 4 2 2" xfId="28373" xr:uid="{70E58B75-3CBA-49FC-846D-69A49396E9F1}"/>
    <cellStyle name="Vírgula 2 4 5 3 4 3" xfId="20751" xr:uid="{E2679DA3-AF08-4194-AFF9-90B3B5C83F6F}"/>
    <cellStyle name="Vírgula 2 4 5 3 5" xfId="9948" xr:uid="{DC8BA39F-721E-4297-871C-E9038A5F5708}"/>
    <cellStyle name="Vírgula 2 4 5 3 5 2" xfId="25253" xr:uid="{725D4D27-77A2-4D7A-9C02-1A31972C9B33}"/>
    <cellStyle name="Vírgula 2 4 5 3 6" xfId="17631" xr:uid="{3EF44C1E-FF9A-4D27-9D70-CFD623A97ECA}"/>
    <cellStyle name="Vírgula 2 4 5 4" xfId="1676" xr:uid="{067D06EE-046F-493C-A1E7-2A66E5BD6E28}"/>
    <cellStyle name="Vírgula 2 4 5 4 2" xfId="7052" xr:uid="{8CA0C4E0-E8CC-405D-A35A-DA22D0741FB7}"/>
    <cellStyle name="Vírgula 2 4 5 4 2 2" xfId="14674" xr:uid="{2AFDD121-B860-4D8B-A23C-FAE068D587DF}"/>
    <cellStyle name="Vírgula 2 4 5 4 2 2 2" xfId="29979" xr:uid="{805F068B-708A-4624-AC42-D1DA1300B2D1}"/>
    <cellStyle name="Vírgula 2 4 5 4 2 3" xfId="22357" xr:uid="{59529EBB-8AE4-4D72-9FC6-A53E47206398}"/>
    <cellStyle name="Vírgula 2 4 5 4 3" xfId="5680" xr:uid="{9040DCD5-EC0B-45EF-BEF0-17D5B536A462}"/>
    <cellStyle name="Vírgula 2 4 5 4 3 2" xfId="13302" xr:uid="{0950DE81-09AB-4516-9319-25E111C61464}"/>
    <cellStyle name="Vírgula 2 4 5 4 3 2 2" xfId="28607" xr:uid="{7D0D93AB-F434-4AE1-BD0C-5928AE8E6754}"/>
    <cellStyle name="Vírgula 2 4 5 4 3 3" xfId="20985" xr:uid="{0524639C-2054-48B2-AED7-D40AD87533F2}"/>
    <cellStyle name="Vírgula 2 4 5 4 4" xfId="9308" xr:uid="{2E054CB6-3372-4B21-87F4-8E146E69AB65}"/>
    <cellStyle name="Vírgula 2 4 5 4 4 2" xfId="24613" xr:uid="{507ED00F-88CC-4C51-9E04-CBBEB4019F31}"/>
    <cellStyle name="Vírgula 2 4 5 4 5" xfId="16991" xr:uid="{0E5840FA-E7EE-41D6-A606-7DD00C86DFE0}"/>
    <cellStyle name="Vírgula 2 4 5 5" xfId="2636" xr:uid="{93F4AFAB-8CD3-4317-B4D3-E0BCCDC95F63}"/>
    <cellStyle name="Vírgula 2 4 5 5 2" xfId="6338" xr:uid="{165634A9-00F8-4087-A852-88607DD008BA}"/>
    <cellStyle name="Vírgula 2 4 5 5 2 2" xfId="13960" xr:uid="{47FB5409-3C9D-4F66-90C0-5718584B6709}"/>
    <cellStyle name="Vírgula 2 4 5 5 2 2 2" xfId="29265" xr:uid="{2D88FA0F-1528-4B62-87A9-C7C74226768C}"/>
    <cellStyle name="Vírgula 2 4 5 5 2 3" xfId="21643" xr:uid="{2BD9AE91-08EB-4D76-89AA-16E96F9048C7}"/>
    <cellStyle name="Vírgula 2 4 5 5 3" xfId="10268" xr:uid="{B8F67479-79C3-4951-B1E1-4784D255A1E2}"/>
    <cellStyle name="Vírgula 2 4 5 5 3 2" xfId="25573" xr:uid="{E71A847B-3DEE-49D5-934B-294C3774B307}"/>
    <cellStyle name="Vírgula 2 4 5 5 4" xfId="17951" xr:uid="{04326DD4-32D6-4524-9D08-2508BDEE5459}"/>
    <cellStyle name="Vírgula 2 4 5 6" xfId="3604" xr:uid="{07C51FA8-FB18-47CD-9B03-3568A3BA8D70}"/>
    <cellStyle name="Vírgula 2 4 5 6 2" xfId="11236" xr:uid="{53BE0FED-F3D9-47AA-B80A-17B6FB92A667}"/>
    <cellStyle name="Vírgula 2 4 5 6 2 2" xfId="26541" xr:uid="{99DC3EF0-CD69-4CDF-890D-B97FEF37C2B9}"/>
    <cellStyle name="Vírgula 2 4 5 6 3" xfId="18919" xr:uid="{BB7E1E1D-1161-4420-BE3B-8338676CCA91}"/>
    <cellStyle name="Vírgula 2 4 5 7" xfId="1028" xr:uid="{3EC44C1E-802E-4C21-972F-5CDA6DA79476}"/>
    <cellStyle name="Vírgula 2 4 5 7 2" xfId="8660" xr:uid="{DC2412DB-5AEE-4E3D-AEF0-0DB9678CAD76}"/>
    <cellStyle name="Vírgula 2 4 5 7 2 2" xfId="23965" xr:uid="{64A314AD-E3A5-48EC-A2ED-07212F93083A}"/>
    <cellStyle name="Vírgula 2 4 5 7 3" xfId="16343" xr:uid="{527AC018-9EFC-44FC-95D6-8A7BD05D1CED}"/>
    <cellStyle name="Vírgula 2 4 5 8" xfId="8011" xr:uid="{E06248AB-D68A-4933-B141-5F4CDB4DACD1}"/>
    <cellStyle name="Vírgula 2 4 5 8 2" xfId="23316" xr:uid="{EDD38F7B-D89A-45BD-B391-41A97F3FD7B9}"/>
    <cellStyle name="Vírgula 2 4 5 9" xfId="15694" xr:uid="{96EE1981-55B6-46F3-844F-084399C42E2C}"/>
    <cellStyle name="Vírgula 2 4 6" xfId="259" xr:uid="{FBF26806-9409-48FC-A61D-B318D89D1A51}"/>
    <cellStyle name="Vírgula 2 4 6 2" xfId="583" xr:uid="{D9E06904-AAEB-43E4-9A6E-DB45FEB25D3E}"/>
    <cellStyle name="Vírgula 2 4 6 2 2" xfId="1876" xr:uid="{E6F63C7B-0B33-4F8D-BA8F-4A201A2B761C}"/>
    <cellStyle name="Vírgula 2 4 6 2 2 2" xfId="7366" xr:uid="{43A76631-73DA-462C-A3CC-F93B4126EE0E}"/>
    <cellStyle name="Vírgula 2 4 6 2 2 2 2" xfId="14988" xr:uid="{8F748BEB-DDFF-4EE3-B10F-94FD88BBB2BE}"/>
    <cellStyle name="Vírgula 2 4 6 2 2 2 2 2" xfId="30293" xr:uid="{75B115ED-7831-4248-A48F-D701324DBB0E}"/>
    <cellStyle name="Vírgula 2 4 6 2 2 2 3" xfId="22671" xr:uid="{A2E34420-B221-445C-923F-B0D82506F487}"/>
    <cellStyle name="Vírgula 2 4 6 2 2 3" xfId="5994" xr:uid="{4941F201-0D57-4F0D-98CA-9455946954BF}"/>
    <cellStyle name="Vírgula 2 4 6 2 2 3 2" xfId="13616" xr:uid="{BDCE5BAB-A9A5-4C6B-A41C-5AC4CB149181}"/>
    <cellStyle name="Vírgula 2 4 6 2 2 3 2 2" xfId="28921" xr:uid="{4D21E698-BEB6-43F9-9069-9D468387EB1A}"/>
    <cellStyle name="Vírgula 2 4 6 2 2 3 3" xfId="21299" xr:uid="{D9848A7E-9209-4B53-9F88-6754ED9F6607}"/>
    <cellStyle name="Vírgula 2 4 6 2 2 4" xfId="9508" xr:uid="{A01BCC98-1F3E-46CA-ADA8-F2A50BCD5A62}"/>
    <cellStyle name="Vírgula 2 4 6 2 2 4 2" xfId="24813" xr:uid="{843703C0-8913-4F59-A03E-BA1225708D5C}"/>
    <cellStyle name="Vírgula 2 4 6 2 2 5" xfId="17191" xr:uid="{AEB84CAC-CA88-4B3E-8878-0960D6A78803}"/>
    <cellStyle name="Vírgula 2 4 6 2 3" xfId="2840" xr:uid="{2F8876C9-5605-47B2-87FA-6F4280F6B323}"/>
    <cellStyle name="Vírgula 2 4 6 2 3 2" xfId="6762" xr:uid="{EAC6411B-551F-4085-A58B-FA9160DEBA83}"/>
    <cellStyle name="Vírgula 2 4 6 2 3 2 2" xfId="14384" xr:uid="{AC3DAC30-DEFD-433E-B826-F0C1B21B95B6}"/>
    <cellStyle name="Vírgula 2 4 6 2 3 2 2 2" xfId="29689" xr:uid="{7DFE28B2-01F6-4EE2-AC33-07BA76AA3D96}"/>
    <cellStyle name="Vírgula 2 4 6 2 3 2 3" xfId="22067" xr:uid="{9E47061E-AB5D-4035-A92E-19A6D3BBCA03}"/>
    <cellStyle name="Vírgula 2 4 6 2 3 3" xfId="10472" xr:uid="{13818F68-95A1-427A-8172-00A4817B0959}"/>
    <cellStyle name="Vírgula 2 4 6 2 3 3 2" xfId="25777" xr:uid="{8069E20A-7B93-4299-AAA1-A9D51683BEDC}"/>
    <cellStyle name="Vírgula 2 4 6 2 3 4" xfId="18155" xr:uid="{5320CDB1-E2FE-41FF-91D1-BA4FE8619212}"/>
    <cellStyle name="Vírgula 2 4 6 2 4" xfId="3808" xr:uid="{35922B57-2984-433B-B617-69EA09FD7277}"/>
    <cellStyle name="Vírgula 2 4 6 2 4 2" xfId="11440" xr:uid="{DE6AB0D6-2A0B-4D2D-B0AE-B43B2DA89FAE}"/>
    <cellStyle name="Vírgula 2 4 6 2 4 2 2" xfId="26745" xr:uid="{50A7056A-AE99-4794-8AD7-8FCFED604214}"/>
    <cellStyle name="Vírgula 2 4 6 2 4 3" xfId="19123" xr:uid="{0666AC16-BC30-4F1B-983F-7468E7036A74}"/>
    <cellStyle name="Vírgula 2 4 6 2 5" xfId="1232" xr:uid="{36A64114-16F0-4BA3-931F-278EFFAED026}"/>
    <cellStyle name="Vírgula 2 4 6 2 5 2" xfId="8864" xr:uid="{3CE3D699-A918-42CC-9A77-2B025C0696B0}"/>
    <cellStyle name="Vírgula 2 4 6 2 5 2 2" xfId="24169" xr:uid="{DF181908-3936-401A-ADAB-CDF352D4A1BB}"/>
    <cellStyle name="Vírgula 2 4 6 2 5 3" xfId="16547" xr:uid="{B5974EE0-D00B-4D97-A26F-02177DA76F2C}"/>
    <cellStyle name="Vírgula 2 4 6 2 6" xfId="8215" xr:uid="{A512F947-2881-4664-8A5D-1C86A0BDF682}"/>
    <cellStyle name="Vírgula 2 4 6 2 6 2" xfId="23520" xr:uid="{0C1ADEBA-383A-484A-BE19-DFFA59CE2DA2}"/>
    <cellStyle name="Vírgula 2 4 6 2 7" xfId="15898" xr:uid="{BB1A2D92-CCF1-4624-BD93-19CCB1422481}"/>
    <cellStyle name="Vírgula 2 4 6 3" xfId="2196" xr:uid="{31F61C5E-A79E-4FBE-AF39-0015EC06BDE5}"/>
    <cellStyle name="Vírgula 2 4 6 3 2" xfId="3164" xr:uid="{60F7E273-00A5-46A8-8724-4328F580E03F}"/>
    <cellStyle name="Vírgula 2 4 6 3 2 2" xfId="10796" xr:uid="{74569A2B-04C2-4658-AF5D-F011218C6BFD}"/>
    <cellStyle name="Vírgula 2 4 6 3 2 2 2" xfId="26101" xr:uid="{7C206DC9-12CD-44BE-8D07-8D536D7AEFA8}"/>
    <cellStyle name="Vírgula 2 4 6 3 2 3" xfId="18479" xr:uid="{B199195D-A1D5-4196-90B8-68AD1379DE87}"/>
    <cellStyle name="Vírgula 2 4 6 3 3" xfId="4132" xr:uid="{2626991A-143D-4FD8-B478-270160F3DCE5}"/>
    <cellStyle name="Vírgula 2 4 6 3 3 2" xfId="11764" xr:uid="{A454CE54-39B9-452E-AC17-56351D0FCEB5}"/>
    <cellStyle name="Vírgula 2 4 6 3 3 2 2" xfId="27069" xr:uid="{E5CB4A4A-8B88-4669-94FC-16427F881F19}"/>
    <cellStyle name="Vírgula 2 4 6 3 3 3" xfId="19447" xr:uid="{B52ECB82-3726-4C9C-96B8-2B5F274EC68E}"/>
    <cellStyle name="Vírgula 2 4 6 3 4" xfId="9828" xr:uid="{8E87429B-BCE7-4395-A93D-1B239782CAB8}"/>
    <cellStyle name="Vírgula 2 4 6 3 4 2" xfId="25133" xr:uid="{34663D7F-A978-402B-A784-E89C02B9E6E3}"/>
    <cellStyle name="Vírgula 2 4 6 3 5" xfId="17511" xr:uid="{F996A379-EC38-4D11-8DC5-F119AF9C00A7}"/>
    <cellStyle name="Vírgula 2 4 6 4" xfId="1556" xr:uid="{7F10AC9C-D323-4BF1-85DF-2909E5107C0F}"/>
    <cellStyle name="Vírgula 2 4 6 4 2" xfId="6392" xr:uid="{14AA6C11-968C-4FCB-871E-80775DED9D1A}"/>
    <cellStyle name="Vírgula 2 4 6 4 2 2" xfId="14014" xr:uid="{007AC10E-4B7B-49E7-B242-D296FF7595EA}"/>
    <cellStyle name="Vírgula 2 4 6 4 2 2 2" xfId="29319" xr:uid="{593A8EA0-83BE-4533-A8A8-AE22530538F3}"/>
    <cellStyle name="Vírgula 2 4 6 4 2 3" xfId="21697" xr:uid="{4B48617C-03F0-410E-BBEE-3EFE02A46D6E}"/>
    <cellStyle name="Vírgula 2 4 6 4 3" xfId="9188" xr:uid="{3EDDFEE2-4560-4384-AC7D-8166450363A7}"/>
    <cellStyle name="Vírgula 2 4 6 4 3 2" xfId="24493" xr:uid="{0D5E985F-7366-40D4-8465-B1DF4BB5FC39}"/>
    <cellStyle name="Vírgula 2 4 6 4 4" xfId="16871" xr:uid="{9DD29282-4086-47D1-B281-ADE1C8FC9149}"/>
    <cellStyle name="Vírgula 2 4 6 5" xfId="2516" xr:uid="{7E725D10-F1BC-4EBF-A62B-CF458518FEBF}"/>
    <cellStyle name="Vírgula 2 4 6 5 2" xfId="10148" xr:uid="{B1E068B2-58DC-4B0B-839F-6AC9A3761FA0}"/>
    <cellStyle name="Vírgula 2 4 6 5 2 2" xfId="25453" xr:uid="{8F101A0F-CB89-4F21-8A18-CFA986DF6826}"/>
    <cellStyle name="Vírgula 2 4 6 5 3" xfId="17831" xr:uid="{571F6955-0A70-48AE-857A-8023035FD266}"/>
    <cellStyle name="Vírgula 2 4 6 6" xfId="3484" xr:uid="{8830EAE4-6795-4AE5-B46A-175474FD47D8}"/>
    <cellStyle name="Vírgula 2 4 6 6 2" xfId="11116" xr:uid="{90F4C963-42D9-452F-AA15-6A2F80B0E571}"/>
    <cellStyle name="Vírgula 2 4 6 6 2 2" xfId="26421" xr:uid="{18F365D9-F1C6-4181-839C-3C6E62B143C4}"/>
    <cellStyle name="Vírgula 2 4 6 6 3" xfId="18799" xr:uid="{B8D6A184-08BB-4DB2-B8CE-4FAE1B300CD6}"/>
    <cellStyle name="Vírgula 2 4 6 7" xfId="908" xr:uid="{13A675D6-8070-4930-8BF1-256EA5FEE012}"/>
    <cellStyle name="Vírgula 2 4 6 7 2" xfId="8540" xr:uid="{40CC6A68-7E87-4E03-8201-3A68FD840502}"/>
    <cellStyle name="Vírgula 2 4 6 7 2 2" xfId="23845" xr:uid="{562B9B0A-6290-4998-9672-D48E737D376A}"/>
    <cellStyle name="Vírgula 2 4 6 7 3" xfId="16223" xr:uid="{1EDFD5A5-6027-4C34-A85A-1B0E8E91173F}"/>
    <cellStyle name="Vírgula 2 4 6 8" xfId="7891" xr:uid="{E273DF5C-E359-484A-AD6F-891E6D19A51C}"/>
    <cellStyle name="Vírgula 2 4 6 8 2" xfId="23196" xr:uid="{2AF154DD-8981-4D32-9CA1-183DFAD8B68C}"/>
    <cellStyle name="Vírgula 2 4 6 9" xfId="15574" xr:uid="{7605D2C5-34A8-46AE-A015-AA4E87BB0EA1}"/>
    <cellStyle name="Vírgula 2 4 7" xfId="419" xr:uid="{E6C7E485-3994-4133-A709-3C9DCE513ED4}"/>
    <cellStyle name="Vírgula 2 4 7 2" xfId="743" xr:uid="{278D5DE1-7BDC-4336-844A-003049B4D107}"/>
    <cellStyle name="Vírgula 2 4 7 2 2" xfId="2036" xr:uid="{841F461C-A644-44E2-A2C8-7A5BBC807D46}"/>
    <cellStyle name="Vírgula 2 4 7 2 2 2" xfId="7339" xr:uid="{C035C7AC-9301-46E8-840E-56950D3608BB}"/>
    <cellStyle name="Vírgula 2 4 7 2 2 2 2" xfId="14961" xr:uid="{9715370A-CDE1-45AD-8F58-649D16D531F5}"/>
    <cellStyle name="Vírgula 2 4 7 2 2 2 2 2" xfId="30266" xr:uid="{7CC73315-DD96-4220-BD87-27ACF10207DC}"/>
    <cellStyle name="Vírgula 2 4 7 2 2 2 3" xfId="22644" xr:uid="{3562EB1B-E4E8-416F-8C4A-70CFBD19595E}"/>
    <cellStyle name="Vírgula 2 4 7 2 2 3" xfId="5967" xr:uid="{4A188B48-2398-4F45-B394-DCF6A8FD9E53}"/>
    <cellStyle name="Vírgula 2 4 7 2 2 3 2" xfId="13589" xr:uid="{8E1AF142-5E36-4C5F-8364-B2A71CBEBD25}"/>
    <cellStyle name="Vírgula 2 4 7 2 2 3 2 2" xfId="28894" xr:uid="{570250A5-E6F8-4791-9C78-2DA6A4359B5C}"/>
    <cellStyle name="Vírgula 2 4 7 2 2 3 3" xfId="21272" xr:uid="{E2FF8569-F05E-4B9C-B6E2-C43D234B783E}"/>
    <cellStyle name="Vírgula 2 4 7 2 2 4" xfId="9668" xr:uid="{598C11E3-954D-431F-9A20-BE2B72E6F70C}"/>
    <cellStyle name="Vírgula 2 4 7 2 2 4 2" xfId="24973" xr:uid="{D639C973-6798-4370-8285-6BCDDDC21CBA}"/>
    <cellStyle name="Vírgula 2 4 7 2 2 5" xfId="17351" xr:uid="{ECE4F293-4E73-45BE-BCF9-F332A423990E}"/>
    <cellStyle name="Vírgula 2 4 7 2 3" xfId="3000" xr:uid="{D439D70A-3FAF-425E-9BEE-AC610C2DBD97}"/>
    <cellStyle name="Vírgula 2 4 7 2 3 2" xfId="6735" xr:uid="{6DF2A351-3D78-47E6-8FB5-4E4BEE8E2DB3}"/>
    <cellStyle name="Vírgula 2 4 7 2 3 2 2" xfId="14357" xr:uid="{6CBA2271-7768-498A-ADB0-27CD772EACA1}"/>
    <cellStyle name="Vírgula 2 4 7 2 3 2 2 2" xfId="29662" xr:uid="{F7A4A3CC-783D-4107-83C8-2D8F3A2CC456}"/>
    <cellStyle name="Vírgula 2 4 7 2 3 2 3" xfId="22040" xr:uid="{167F7535-1489-470C-9376-010A728A9D4B}"/>
    <cellStyle name="Vírgula 2 4 7 2 3 3" xfId="10632" xr:uid="{E4750B49-40E0-407D-B3B6-AE13A9475018}"/>
    <cellStyle name="Vírgula 2 4 7 2 3 3 2" xfId="25937" xr:uid="{5A0C24E5-C80A-4F38-9B65-9845AE92D35B}"/>
    <cellStyle name="Vírgula 2 4 7 2 3 4" xfId="18315" xr:uid="{790B4435-E515-4D83-837F-FDEA86DEF9A3}"/>
    <cellStyle name="Vírgula 2 4 7 2 4" xfId="3968" xr:uid="{AB603AE1-18B3-4AC9-A11F-C049B5455C11}"/>
    <cellStyle name="Vírgula 2 4 7 2 4 2" xfId="11600" xr:uid="{335C0F71-2007-4C0D-812E-0B1D138D7BC5}"/>
    <cellStyle name="Vírgula 2 4 7 2 4 2 2" xfId="26905" xr:uid="{6C83F299-83CC-481E-ACDA-54D1AF1305BF}"/>
    <cellStyle name="Vírgula 2 4 7 2 4 3" xfId="19283" xr:uid="{D66BF45A-84E4-4907-8B8B-3F492CEB6A65}"/>
    <cellStyle name="Vírgula 2 4 7 2 5" xfId="1392" xr:uid="{68D8B80C-18BE-44B0-94CB-37AFD13C2592}"/>
    <cellStyle name="Vírgula 2 4 7 2 5 2" xfId="9024" xr:uid="{FD581863-1A67-420D-9DE1-EA9DD6801F51}"/>
    <cellStyle name="Vírgula 2 4 7 2 5 2 2" xfId="24329" xr:uid="{816CCD40-070D-40B2-BFD2-D000D29B6898}"/>
    <cellStyle name="Vírgula 2 4 7 2 5 3" xfId="16707" xr:uid="{136C009D-9F90-4B85-A902-EC91D8C16B66}"/>
    <cellStyle name="Vírgula 2 4 7 2 6" xfId="8375" xr:uid="{47DA510C-F218-4269-A7E8-8F1B0D296B1F}"/>
    <cellStyle name="Vírgula 2 4 7 2 6 2" xfId="23680" xr:uid="{754F1107-4B64-4A45-9C61-8276F5955613}"/>
    <cellStyle name="Vírgula 2 4 7 2 7" xfId="16058" xr:uid="{1D13F708-70F3-4086-9AA6-7AC659978DC6}"/>
    <cellStyle name="Vírgula 2 4 7 3" xfId="2356" xr:uid="{A6D8E33D-AFE1-427D-9E03-453B20C6D97C}"/>
    <cellStyle name="Vírgula 2 4 7 3 2" xfId="3324" xr:uid="{BA95C74B-9B83-466F-B6F6-5FB2E6A9A3C3}"/>
    <cellStyle name="Vírgula 2 4 7 3 2 2" xfId="10956" xr:uid="{3DF01595-705E-433A-9BAD-87C8C64E6C39}"/>
    <cellStyle name="Vírgula 2 4 7 3 2 2 2" xfId="26261" xr:uid="{6836BAB3-641F-4C40-90E4-E837B695EE4B}"/>
    <cellStyle name="Vírgula 2 4 7 3 2 3" xfId="18639" xr:uid="{1492AFE9-028F-47DA-85EE-0FF4B89CAFA6}"/>
    <cellStyle name="Vírgula 2 4 7 3 3" xfId="4292" xr:uid="{160C99C6-7E8B-4AEC-8572-FDBD7A9BCE09}"/>
    <cellStyle name="Vírgula 2 4 7 3 3 2" xfId="11924" xr:uid="{E09A03DA-0135-43D1-96E2-A183906EEDD1}"/>
    <cellStyle name="Vírgula 2 4 7 3 3 2 2" xfId="27229" xr:uid="{5840150E-69BA-4539-8266-C5BE68987C54}"/>
    <cellStyle name="Vírgula 2 4 7 3 3 3" xfId="19607" xr:uid="{E808F07D-6839-4C34-B5A4-F5D756165ADC}"/>
    <cellStyle name="Vírgula 2 4 7 3 4" xfId="9988" xr:uid="{033E35D9-F48D-4F0B-B6E1-08D063A7B0EE}"/>
    <cellStyle name="Vírgula 2 4 7 3 4 2" xfId="25293" xr:uid="{186BA1A9-D6BB-4511-8ECD-4795566EC127}"/>
    <cellStyle name="Vírgula 2 4 7 3 5" xfId="17671" xr:uid="{85FE860C-BD64-4A8B-8C91-CCFCEEDDF67B}"/>
    <cellStyle name="Vírgula 2 4 7 4" xfId="1716" xr:uid="{74F34C75-0689-4B02-AF20-1B21106510F7}"/>
    <cellStyle name="Vírgula 2 4 7 4 2" xfId="6365" xr:uid="{3A17B6CD-2CD2-46E1-8FEC-FE94E6C9F967}"/>
    <cellStyle name="Vírgula 2 4 7 4 2 2" xfId="13987" xr:uid="{1D354093-45DD-4913-A467-24635074A6D2}"/>
    <cellStyle name="Vírgula 2 4 7 4 2 2 2" xfId="29292" xr:uid="{044FF39F-EC75-4C45-A078-1F67D15329D6}"/>
    <cellStyle name="Vírgula 2 4 7 4 2 3" xfId="21670" xr:uid="{C7FAE01B-CE41-492F-A0F9-BDD51014F0F7}"/>
    <cellStyle name="Vírgula 2 4 7 4 3" xfId="9348" xr:uid="{19C2FB5E-04DD-4F4D-B0DA-8384DA631CA1}"/>
    <cellStyle name="Vírgula 2 4 7 4 3 2" xfId="24653" xr:uid="{5112F772-66AF-4843-B6A0-69C3D5828C77}"/>
    <cellStyle name="Vírgula 2 4 7 4 4" xfId="17031" xr:uid="{A769C7CA-AB20-455C-AA0C-7C2AB122FF92}"/>
    <cellStyle name="Vírgula 2 4 7 5" xfId="2676" xr:uid="{B12F8F2F-01A9-4566-8A20-48A91DD3D5AA}"/>
    <cellStyle name="Vírgula 2 4 7 5 2" xfId="10308" xr:uid="{BF397538-7174-44F7-B9F1-025CAF45E4F0}"/>
    <cellStyle name="Vírgula 2 4 7 5 2 2" xfId="25613" xr:uid="{BB97DC81-5BEF-4B85-80F5-33C9E619B014}"/>
    <cellStyle name="Vírgula 2 4 7 5 3" xfId="17991" xr:uid="{5AF86D32-D0BF-4E57-AF98-9F477B224325}"/>
    <cellStyle name="Vírgula 2 4 7 6" xfId="3644" xr:uid="{0DA0C0F0-3DCC-4BBD-9F1C-658777F07BF4}"/>
    <cellStyle name="Vírgula 2 4 7 6 2" xfId="11276" xr:uid="{5784FEAE-C6FC-4BD3-8A38-4F070BBAF797}"/>
    <cellStyle name="Vírgula 2 4 7 6 2 2" xfId="26581" xr:uid="{14574E94-9AB4-4A2C-9444-2C16B8A9B36E}"/>
    <cellStyle name="Vírgula 2 4 7 6 3" xfId="18959" xr:uid="{5152FAB9-3D90-4958-AA0F-3E68718C4F00}"/>
    <cellStyle name="Vírgula 2 4 7 7" xfId="1068" xr:uid="{47857EB5-D187-4E26-99B7-2176755C1C8C}"/>
    <cellStyle name="Vírgula 2 4 7 7 2" xfId="8700" xr:uid="{2158A952-CC11-45BD-9F41-A4EB5D8FD4EC}"/>
    <cellStyle name="Vírgula 2 4 7 7 2 2" xfId="24005" xr:uid="{1794F942-9EB4-450F-9D33-4790C83F84BE}"/>
    <cellStyle name="Vírgula 2 4 7 7 3" xfId="16383" xr:uid="{7CCCEDFB-5E5C-4389-AB27-6894CFD47EDC}"/>
    <cellStyle name="Vírgula 2 4 7 8" xfId="8051" xr:uid="{9ECB42EE-CA57-43AE-940A-29504337DCE3}"/>
    <cellStyle name="Vírgula 2 4 7 8 2" xfId="23356" xr:uid="{4C944ABE-A839-46A4-8DDA-034A7218A4FD}"/>
    <cellStyle name="Vírgula 2 4 7 9" xfId="15734" xr:uid="{640CB2DA-A221-4C00-ACB5-2EF3F3EE9DF7}"/>
    <cellStyle name="Vírgula 2 4 8" xfId="219" xr:uid="{519FA583-B3DF-4273-A3D8-DFFA3B7C50CA}"/>
    <cellStyle name="Vírgula 2 4 8 2" xfId="543" xr:uid="{F966F15F-3BF6-4B28-A88C-6C7895326F7B}"/>
    <cellStyle name="Vírgula 2 4 8 2 2" xfId="1836" xr:uid="{D8D975DF-EE8A-43AC-A9F9-532D863EB4EE}"/>
    <cellStyle name="Vírgula 2 4 8 2 2 2" xfId="7502" xr:uid="{9C2E787A-87D8-4C87-862E-2DC9481EF937}"/>
    <cellStyle name="Vírgula 2 4 8 2 2 2 2" xfId="15124" xr:uid="{A9CA2D32-7281-4557-843B-7EB6F35285FB}"/>
    <cellStyle name="Vírgula 2 4 8 2 2 2 2 2" xfId="30429" xr:uid="{D6A59D5B-E78E-485E-9135-841F552937EA}"/>
    <cellStyle name="Vírgula 2 4 8 2 2 2 3" xfId="22807" xr:uid="{7CEF041A-1854-45B7-8354-342AE03923F6}"/>
    <cellStyle name="Vírgula 2 4 8 2 2 3" xfId="6130" xr:uid="{907267F9-C5A5-41AE-ADE0-4C6B33BC7FFC}"/>
    <cellStyle name="Vírgula 2 4 8 2 2 3 2" xfId="13752" xr:uid="{A79A6E2D-8EF1-4936-B390-3B1017BF20BE}"/>
    <cellStyle name="Vírgula 2 4 8 2 2 3 2 2" xfId="29057" xr:uid="{87F5FFE5-6307-4976-8C72-B190EBA024F2}"/>
    <cellStyle name="Vírgula 2 4 8 2 2 3 3" xfId="21435" xr:uid="{E9344185-4F08-48C1-A96E-30A27472563C}"/>
    <cellStyle name="Vírgula 2 4 8 2 2 4" xfId="9468" xr:uid="{09FD0F63-6F65-4437-AA7C-61ED155F8DBB}"/>
    <cellStyle name="Vírgula 2 4 8 2 2 4 2" xfId="24773" xr:uid="{F4EEF5E9-35C3-4B19-9828-76D51C3B8EA5}"/>
    <cellStyle name="Vírgula 2 4 8 2 2 5" xfId="17151" xr:uid="{7D4CF260-2A25-4373-A586-B020492247A7}"/>
    <cellStyle name="Vírgula 2 4 8 2 3" xfId="2800" xr:uid="{4C5E9781-D013-4CC4-B90C-D5C59DC8A823}"/>
    <cellStyle name="Vírgula 2 4 8 2 3 2" xfId="6898" xr:uid="{1408EC47-C916-4AE3-AB09-B7967057FA62}"/>
    <cellStyle name="Vírgula 2 4 8 2 3 2 2" xfId="14520" xr:uid="{CEDCEC8E-0DA6-43C1-88DA-D9195FAF4910}"/>
    <cellStyle name="Vírgula 2 4 8 2 3 2 2 2" xfId="29825" xr:uid="{C8530247-C19D-4501-8274-701236F9C801}"/>
    <cellStyle name="Vírgula 2 4 8 2 3 2 3" xfId="22203" xr:uid="{101F4252-248D-4BEF-A444-637A9A0E4284}"/>
    <cellStyle name="Vírgula 2 4 8 2 3 3" xfId="10432" xr:uid="{B62570B5-98FE-4DD0-8DBC-1775CD201414}"/>
    <cellStyle name="Vírgula 2 4 8 2 3 3 2" xfId="25737" xr:uid="{4D7826A7-2AE4-4723-90F8-EF28F84E1C85}"/>
    <cellStyle name="Vírgula 2 4 8 2 3 4" xfId="18115" xr:uid="{1F28D73B-17FF-4935-88EE-866923B7A083}"/>
    <cellStyle name="Vírgula 2 4 8 2 4" xfId="3768" xr:uid="{2CF47240-0FA5-47D7-8655-053B1FE9152B}"/>
    <cellStyle name="Vírgula 2 4 8 2 4 2" xfId="11400" xr:uid="{8E5C2C88-AAD2-4877-AA46-239FB283863F}"/>
    <cellStyle name="Vírgula 2 4 8 2 4 2 2" xfId="26705" xr:uid="{75D49341-4063-4F11-A27A-B6BD32443214}"/>
    <cellStyle name="Vírgula 2 4 8 2 4 3" xfId="19083" xr:uid="{A7CEB2F7-1C65-4B7D-B6AE-FADD86802149}"/>
    <cellStyle name="Vírgula 2 4 8 2 5" xfId="1192" xr:uid="{98CB4AC7-C4E2-48A7-B16C-89E8A1847EBA}"/>
    <cellStyle name="Vírgula 2 4 8 2 5 2" xfId="8824" xr:uid="{E1811DBA-9FD9-4193-8D61-D503C22E2DD4}"/>
    <cellStyle name="Vírgula 2 4 8 2 5 2 2" xfId="24129" xr:uid="{ADE7F6F3-52D0-4135-BE5A-A48BF49FD53B}"/>
    <cellStyle name="Vírgula 2 4 8 2 5 3" xfId="16507" xr:uid="{251D0A8C-A8DE-4AAF-AFCB-43A2C3C4BE2A}"/>
    <cellStyle name="Vírgula 2 4 8 2 6" xfId="8175" xr:uid="{CF67CEBE-B4DD-42A5-AE3A-EB5654547A81}"/>
    <cellStyle name="Vírgula 2 4 8 2 6 2" xfId="23480" xr:uid="{DDDF644A-EC09-4B23-A3B3-C4C29EA77789}"/>
    <cellStyle name="Vírgula 2 4 8 2 7" xfId="15858" xr:uid="{77C5FF97-EBEF-4845-925B-8E3E44507269}"/>
    <cellStyle name="Vírgula 2 4 8 3" xfId="2156" xr:uid="{390B2242-40BC-4CF7-994B-3F8553B187E8}"/>
    <cellStyle name="Vírgula 2 4 8 3 2" xfId="3124" xr:uid="{15760A0A-B675-413A-9B1C-717B64810E74}"/>
    <cellStyle name="Vírgula 2 4 8 3 2 2" xfId="10756" xr:uid="{939B705F-C7E7-4C48-B7F3-00AAA5569F19}"/>
    <cellStyle name="Vírgula 2 4 8 3 2 2 2" xfId="26061" xr:uid="{4DB09F64-625E-4B32-B424-E3252EFAEEA4}"/>
    <cellStyle name="Vírgula 2 4 8 3 2 3" xfId="18439" xr:uid="{F5BFB004-6CAF-492F-8F08-2AFC16CFA170}"/>
    <cellStyle name="Vírgula 2 4 8 3 3" xfId="4092" xr:uid="{602EB720-14F4-4D8A-A87B-EBDD60F9AEFE}"/>
    <cellStyle name="Vírgula 2 4 8 3 3 2" xfId="11724" xr:uid="{A86AD721-FBED-402F-B55F-9FB7468C6CCB}"/>
    <cellStyle name="Vírgula 2 4 8 3 3 2 2" xfId="27029" xr:uid="{818937EC-10E4-4F5B-9498-3790F60E0613}"/>
    <cellStyle name="Vírgula 2 4 8 3 3 3" xfId="19407" xr:uid="{3983B637-C29B-4844-8E1F-4878DA66969F}"/>
    <cellStyle name="Vírgula 2 4 8 3 4" xfId="9788" xr:uid="{F6EDDBE6-739E-44D6-A5EF-0A7F22968FD8}"/>
    <cellStyle name="Vírgula 2 4 8 3 4 2" xfId="25093" xr:uid="{9BE85052-3DC3-425D-8CB4-2B8065B7846E}"/>
    <cellStyle name="Vírgula 2 4 8 3 5" xfId="17471" xr:uid="{83D2A3F5-6F6B-4F19-88B9-2AB10489EF7A}"/>
    <cellStyle name="Vírgula 2 4 8 4" xfId="1516" xr:uid="{546584D1-F020-47DC-A20A-7AC80D7507FC}"/>
    <cellStyle name="Vírgula 2 4 8 4 2" xfId="6528" xr:uid="{7DAA88B3-976A-4C90-80FF-D22D75D7BC01}"/>
    <cellStyle name="Vírgula 2 4 8 4 2 2" xfId="14150" xr:uid="{8D3697AA-35F1-444F-B6C5-978E33F05D4D}"/>
    <cellStyle name="Vírgula 2 4 8 4 2 2 2" xfId="29455" xr:uid="{2D36B5A5-05B2-44DE-AAD8-0C05A693E549}"/>
    <cellStyle name="Vírgula 2 4 8 4 2 3" xfId="21833" xr:uid="{A166BF3F-95C5-4A17-A516-15A5FD54D193}"/>
    <cellStyle name="Vírgula 2 4 8 4 3" xfId="9148" xr:uid="{44E29425-DABC-472D-9212-91C92D8EA801}"/>
    <cellStyle name="Vírgula 2 4 8 4 3 2" xfId="24453" xr:uid="{2C07AE95-093B-4268-9865-59682EDA8FB3}"/>
    <cellStyle name="Vírgula 2 4 8 4 4" xfId="16831" xr:uid="{19EF59F7-AB19-4FC7-8966-12C642D01DE6}"/>
    <cellStyle name="Vírgula 2 4 8 5" xfId="2476" xr:uid="{52186D40-07D3-4673-9440-EC941342C16E}"/>
    <cellStyle name="Vírgula 2 4 8 5 2" xfId="10108" xr:uid="{250928A7-85DF-4920-BAF9-FD4FA4C4BB5F}"/>
    <cellStyle name="Vírgula 2 4 8 5 2 2" xfId="25413" xr:uid="{E07B2506-F68A-4C1E-83E4-3684BA943BEA}"/>
    <cellStyle name="Vírgula 2 4 8 5 3" xfId="17791" xr:uid="{7AD33F7C-8452-4290-97A1-D96B7D37A67B}"/>
    <cellStyle name="Vírgula 2 4 8 6" xfId="3444" xr:uid="{A5136782-8F75-4DDE-9586-2A71F1315DEB}"/>
    <cellStyle name="Vírgula 2 4 8 6 2" xfId="11076" xr:uid="{F3CAEA48-3850-4ACE-A780-7A54ECBB9808}"/>
    <cellStyle name="Vírgula 2 4 8 6 2 2" xfId="26381" xr:uid="{FB810300-F46E-40CF-8AED-C450A92B1AF0}"/>
    <cellStyle name="Vírgula 2 4 8 6 3" xfId="18759" xr:uid="{FFA70749-FABE-4EA7-8E2E-59085ACCB89D}"/>
    <cellStyle name="Vírgula 2 4 8 7" xfId="868" xr:uid="{D23B7439-E56F-45F0-B9AD-27BAAD1309C8}"/>
    <cellStyle name="Vírgula 2 4 8 7 2" xfId="8500" xr:uid="{D2CD2FFE-3DF4-45A2-B0E8-5BF0AB819440}"/>
    <cellStyle name="Vírgula 2 4 8 7 2 2" xfId="23805" xr:uid="{44946BA7-5789-4DC6-884F-2D16FCFD5915}"/>
    <cellStyle name="Vírgula 2 4 8 7 3" xfId="16183" xr:uid="{7A171A61-9783-48B2-8D41-5DC6EC7C115D}"/>
    <cellStyle name="Vírgula 2 4 8 8" xfId="7851" xr:uid="{E3414010-73B8-4F4F-A431-F095CCF1FAF7}"/>
    <cellStyle name="Vírgula 2 4 8 8 2" xfId="23156" xr:uid="{EC552CB4-2E9B-41C9-9A1E-2457C9D55AA3}"/>
    <cellStyle name="Vírgula 2 4 8 9" xfId="15534" xr:uid="{DE1EA504-EDED-4106-8F59-D4FEBEE0E0BA}"/>
    <cellStyle name="Vírgula 2 4 9" xfId="481" xr:uid="{1F075F3E-EA05-42D1-B292-1009C2267709}"/>
    <cellStyle name="Vírgula 2 4 9 2" xfId="805" xr:uid="{EA2A2829-1C18-4019-8C57-F965B8679B15}"/>
    <cellStyle name="Vírgula 2 4 9 2 2" xfId="2096" xr:uid="{A354B7BF-7BC9-4673-ACB2-702D135FEAF7}"/>
    <cellStyle name="Vírgula 2 4 9 2 2 2" xfId="7532" xr:uid="{7EDD4404-6F22-4D5F-88E9-5B18086C0982}"/>
    <cellStyle name="Vírgula 2 4 9 2 2 2 2" xfId="15154" xr:uid="{EE8AF409-0C98-4A6F-A3DA-FC7325E95C79}"/>
    <cellStyle name="Vírgula 2 4 9 2 2 2 2 2" xfId="30459" xr:uid="{534EF225-BFC4-4A8B-89F0-9D2E8E85146F}"/>
    <cellStyle name="Vírgula 2 4 9 2 2 2 3" xfId="22837" xr:uid="{32E78750-28EF-4974-BFA8-CE363A939282}"/>
    <cellStyle name="Vírgula 2 4 9 2 2 3" xfId="6160" xr:uid="{0D64A0C5-C3F3-42D1-9DE3-8FB7C1859338}"/>
    <cellStyle name="Vírgula 2 4 9 2 2 3 2" xfId="13782" xr:uid="{2BC57619-3982-4A65-BB42-CAF9974A5ED9}"/>
    <cellStyle name="Vírgula 2 4 9 2 2 3 2 2" xfId="29087" xr:uid="{DAF367C3-D46E-4BB1-8012-51B903AAD994}"/>
    <cellStyle name="Vírgula 2 4 9 2 2 3 3" xfId="21465" xr:uid="{9A94A31B-7251-46D3-B1D9-607A00B74584}"/>
    <cellStyle name="Vírgula 2 4 9 2 2 4" xfId="9728" xr:uid="{413D71CB-8CFA-4D01-818D-EE0F5872CD22}"/>
    <cellStyle name="Vírgula 2 4 9 2 2 4 2" xfId="25033" xr:uid="{56ABF872-3094-4A52-9B08-41DF239B94C5}"/>
    <cellStyle name="Vírgula 2 4 9 2 2 5" xfId="17411" xr:uid="{147D3212-1DFE-4698-9E8F-D1271F46D90E}"/>
    <cellStyle name="Vírgula 2 4 9 2 3" xfId="3062" xr:uid="{2E5DAD23-C645-42EF-805F-C3DBEC8C40C4}"/>
    <cellStyle name="Vírgula 2 4 9 2 3 2" xfId="6928" xr:uid="{1241A935-C8E9-4CCE-B33B-721FC1347045}"/>
    <cellStyle name="Vírgula 2 4 9 2 3 2 2" xfId="14550" xr:uid="{E7439181-74BA-4E49-ACA3-3EB991E54AFE}"/>
    <cellStyle name="Vírgula 2 4 9 2 3 2 2 2" xfId="29855" xr:uid="{F23508BA-5588-4D1F-81C8-6E6F7A425E61}"/>
    <cellStyle name="Vírgula 2 4 9 2 3 2 3" xfId="22233" xr:uid="{B60D76D9-DE4A-4A1C-888A-11DB80569C0D}"/>
    <cellStyle name="Vírgula 2 4 9 2 3 3" xfId="10694" xr:uid="{D5CECF2F-7A1A-4549-8CAC-1C9FE28E8B0C}"/>
    <cellStyle name="Vírgula 2 4 9 2 3 3 2" xfId="25999" xr:uid="{4C272DE1-4330-4210-A132-B93377772E35}"/>
    <cellStyle name="Vírgula 2 4 9 2 3 4" xfId="18377" xr:uid="{E2584409-5FB4-4D04-BD10-A3A871390CD1}"/>
    <cellStyle name="Vírgula 2 4 9 2 4" xfId="4030" xr:uid="{E49BF2D4-C071-4189-8702-F8ADB6D72173}"/>
    <cellStyle name="Vírgula 2 4 9 2 4 2" xfId="11662" xr:uid="{21F6FEDA-5D14-4320-9A19-81687C7B6B15}"/>
    <cellStyle name="Vírgula 2 4 9 2 4 2 2" xfId="26967" xr:uid="{7BF7C3E7-D7AE-40B2-8454-F4B609CB8495}"/>
    <cellStyle name="Vírgula 2 4 9 2 4 3" xfId="19345" xr:uid="{C961A077-CC33-47C0-A100-03F62341F5DD}"/>
    <cellStyle name="Vírgula 2 4 9 2 5" xfId="1454" xr:uid="{C7549DCB-097F-42BE-9295-4D3FDF1D6296}"/>
    <cellStyle name="Vírgula 2 4 9 2 5 2" xfId="9086" xr:uid="{E44ECAF0-B876-4FE9-B72A-0B244298CC90}"/>
    <cellStyle name="Vírgula 2 4 9 2 5 2 2" xfId="24391" xr:uid="{51077E51-13C7-489B-8B47-2E7434209DEB}"/>
    <cellStyle name="Vírgula 2 4 9 2 5 3" xfId="16769" xr:uid="{D468FEC5-7158-471C-A034-1A6031AA5B16}"/>
    <cellStyle name="Vírgula 2 4 9 2 6" xfId="8437" xr:uid="{BE109C76-D10A-4661-BA95-5DEA693F0F80}"/>
    <cellStyle name="Vírgula 2 4 9 2 6 2" xfId="23742" xr:uid="{93383278-DA3C-44DD-A53A-2233826EA851}"/>
    <cellStyle name="Vírgula 2 4 9 2 7" xfId="16120" xr:uid="{81B403E1-2851-4859-B676-62AB1C297985}"/>
    <cellStyle name="Vírgula 2 4 9 3" xfId="2416" xr:uid="{5623AD50-3C70-4E07-BE7A-11340007520C}"/>
    <cellStyle name="Vírgula 2 4 9 3 2" xfId="3384" xr:uid="{192B9A53-5673-4909-8577-0A170D861894}"/>
    <cellStyle name="Vírgula 2 4 9 3 2 2" xfId="11016" xr:uid="{9F7257C7-A6C4-41F9-B466-6C93DEF56D07}"/>
    <cellStyle name="Vírgula 2 4 9 3 2 2 2" xfId="26321" xr:uid="{65A7D8F0-B4E0-4AEA-9611-8E0D58F4CDF3}"/>
    <cellStyle name="Vírgula 2 4 9 3 2 3" xfId="18699" xr:uid="{C3387CEB-3720-45B5-8702-E7ED80E32A55}"/>
    <cellStyle name="Vírgula 2 4 9 3 3" xfId="4352" xr:uid="{B61656A1-6EC5-4B2E-A5EE-9A797A4EFB0B}"/>
    <cellStyle name="Vírgula 2 4 9 3 3 2" xfId="11984" xr:uid="{CEBCE8DD-90BE-44DE-9833-F080A0435DAB}"/>
    <cellStyle name="Vírgula 2 4 9 3 3 2 2" xfId="27289" xr:uid="{D44A15BD-A790-4A7F-9B97-BCA8320ED2CE}"/>
    <cellStyle name="Vírgula 2 4 9 3 3 3" xfId="19667" xr:uid="{FF7FD7F3-100D-411F-83A2-95A46427E87F}"/>
    <cellStyle name="Vírgula 2 4 9 3 4" xfId="10048" xr:uid="{2178C97E-4A9A-4C41-A0A7-8FDFC12C8C8D}"/>
    <cellStyle name="Vírgula 2 4 9 3 4 2" xfId="25353" xr:uid="{88A4FDED-EF72-4582-8BF8-3E8BAC305A44}"/>
    <cellStyle name="Vírgula 2 4 9 3 5" xfId="17731" xr:uid="{2531CD63-4E53-4927-9AC3-A579779F9043}"/>
    <cellStyle name="Vírgula 2 4 9 4" xfId="1776" xr:uid="{D15414B7-45BE-4738-AC19-9D1645149C76}"/>
    <cellStyle name="Vírgula 2 4 9 4 2" xfId="6558" xr:uid="{0CEE173C-9822-4F40-AFB5-15FB9EE33508}"/>
    <cellStyle name="Vírgula 2 4 9 4 2 2" xfId="14180" xr:uid="{E37CF7D9-9092-4C69-8584-3560EF7B9358}"/>
    <cellStyle name="Vírgula 2 4 9 4 2 2 2" xfId="29485" xr:uid="{AEFBC590-67E8-4336-8B4B-46DFCB270D0F}"/>
    <cellStyle name="Vírgula 2 4 9 4 2 3" xfId="21863" xr:uid="{9B82A49E-5007-4463-BAD0-9F1C1A1A5831}"/>
    <cellStyle name="Vírgula 2 4 9 4 3" xfId="9408" xr:uid="{D4ABB6D2-51F2-4FAF-918A-95D6B66E37AF}"/>
    <cellStyle name="Vírgula 2 4 9 4 3 2" xfId="24713" xr:uid="{A46A5ED2-CF6B-4B45-B56E-603A1E5502E9}"/>
    <cellStyle name="Vírgula 2 4 9 4 4" xfId="17091" xr:uid="{5CBFB38C-B13B-4429-9EF9-C4BC41E1D956}"/>
    <cellStyle name="Vírgula 2 4 9 5" xfId="2738" xr:uid="{1FCA056C-9F82-4D00-AFA5-AD6B258B9045}"/>
    <cellStyle name="Vírgula 2 4 9 5 2" xfId="10370" xr:uid="{9BCDFAF6-9228-4BD3-B407-6189488E1173}"/>
    <cellStyle name="Vírgula 2 4 9 5 2 2" xfId="25675" xr:uid="{90CEC08D-8780-42EB-B2E1-104DDECD64C9}"/>
    <cellStyle name="Vírgula 2 4 9 5 3" xfId="18053" xr:uid="{2F222400-86CE-4B8A-8948-95547D6D1425}"/>
    <cellStyle name="Vírgula 2 4 9 6" xfId="3706" xr:uid="{4CCC4E56-6F55-4148-8CBF-4626AF984FFB}"/>
    <cellStyle name="Vírgula 2 4 9 6 2" xfId="11338" xr:uid="{4EFA5316-1C18-4689-BFA0-1497026A8447}"/>
    <cellStyle name="Vírgula 2 4 9 6 2 2" xfId="26643" xr:uid="{22927C06-C184-421D-BF62-CCA5037683E7}"/>
    <cellStyle name="Vírgula 2 4 9 6 3" xfId="19021" xr:uid="{1856ECB6-A470-4723-A191-04DC67C88ECC}"/>
    <cellStyle name="Vírgula 2 4 9 7" xfId="1130" xr:uid="{4CE119C2-6CAE-4B04-8443-F121458DEC85}"/>
    <cellStyle name="Vírgula 2 4 9 7 2" xfId="8762" xr:uid="{215F537C-CDD6-4EC8-AE6D-240EC9894FE2}"/>
    <cellStyle name="Vírgula 2 4 9 7 2 2" xfId="24067" xr:uid="{B8BA2D0B-7DAC-414F-8DA0-47DC999AF72E}"/>
    <cellStyle name="Vírgula 2 4 9 7 3" xfId="16445" xr:uid="{0D24064C-872E-4CFD-B4BE-0660A78C21EB}"/>
    <cellStyle name="Vírgula 2 4 9 8" xfId="8113" xr:uid="{7354112D-EA84-4F9D-AC18-9E6295D76FAC}"/>
    <cellStyle name="Vírgula 2 4 9 8 2" xfId="23418" xr:uid="{7051EB2E-AD76-4490-AC40-77C3A89A0095}"/>
    <cellStyle name="Vírgula 2 4 9 9" xfId="15796" xr:uid="{6BA014C6-02EE-4C80-BD53-8ED7CB16EE98}"/>
    <cellStyle name="Vírgula 2 5" xfId="229" xr:uid="{AEE9864F-2810-4645-A5ED-540EC139775E}"/>
    <cellStyle name="Vírgula 2 5 10" xfId="2486" xr:uid="{6EFE6988-2985-4D8C-9770-CB777A193DCB}"/>
    <cellStyle name="Vírgula 2 5 10 2" xfId="5056" xr:uid="{C402C147-A7D1-4E02-A599-27637F05E6D8}"/>
    <cellStyle name="Vírgula 2 5 10 2 2" xfId="7231" xr:uid="{84ADAAB8-7A09-4928-A5E7-0F6A8838FC6C}"/>
    <cellStyle name="Vírgula 2 5 10 2 2 2" xfId="14853" xr:uid="{43AF06CE-966B-4199-9FE5-4881984759F1}"/>
    <cellStyle name="Vírgula 2 5 10 2 2 2 2" xfId="30158" xr:uid="{F947E7BE-5128-4982-B56C-6793778B1E86}"/>
    <cellStyle name="Vírgula 2 5 10 2 2 3" xfId="22536" xr:uid="{85EFC06A-5E30-4DFA-AC22-8B1A6514D132}"/>
    <cellStyle name="Vírgula 2 5 10 2 3" xfId="5859" xr:uid="{727C9C16-6576-4757-88FE-7E37036D56CB}"/>
    <cellStyle name="Vírgula 2 5 10 2 3 2" xfId="13481" xr:uid="{2F3AD78A-8149-42ED-9AC8-2AF4D5874622}"/>
    <cellStyle name="Vírgula 2 5 10 2 3 2 2" xfId="28786" xr:uid="{B0AA93AE-9486-4716-8B72-35C2B2C9BE13}"/>
    <cellStyle name="Vírgula 2 5 10 2 3 3" xfId="21164" xr:uid="{C272AE0B-8964-4806-B842-A1D727430C08}"/>
    <cellStyle name="Vírgula 2 5 10 2 4" xfId="12678" xr:uid="{69507501-5297-4A7E-BC0D-68FF71B3572B}"/>
    <cellStyle name="Vírgula 2 5 10 2 4 2" xfId="27983" xr:uid="{3991A420-33BA-4762-A577-C192BD3AA173}"/>
    <cellStyle name="Vírgula 2 5 10 2 5" xfId="20361" xr:uid="{96D14C8D-213E-4C68-8310-920019D5BC11}"/>
    <cellStyle name="Vírgula 2 5 10 3" xfId="4759" xr:uid="{8B6E5BF8-9098-46F9-A7C4-74B406465FCF}"/>
    <cellStyle name="Vírgula 2 5 10 3 2" xfId="6626" xr:uid="{BE1BEBE6-A331-4C25-AFA0-1DDE3BA95F2C}"/>
    <cellStyle name="Vírgula 2 5 10 3 2 2" xfId="14248" xr:uid="{B2B33A8B-D02D-426A-9A51-53661713D989}"/>
    <cellStyle name="Vírgula 2 5 10 3 2 2 2" xfId="29553" xr:uid="{9C0C68D6-5BD5-4882-9DD8-FAEACA4FDF5A}"/>
    <cellStyle name="Vírgula 2 5 10 3 2 3" xfId="21931" xr:uid="{1C3845DB-A27D-4337-AF54-55ACDAD015A4}"/>
    <cellStyle name="Vírgula 2 5 10 3 3" xfId="12381" xr:uid="{36456684-C4DC-4A47-AE8D-F6FA4A2221E1}"/>
    <cellStyle name="Vírgula 2 5 10 3 3 2" xfId="27686" xr:uid="{762121A1-5FBC-4B7A-A452-F3C29A948BDA}"/>
    <cellStyle name="Vírgula 2 5 10 3 4" xfId="20064" xr:uid="{CAC52B07-54D3-4DDE-8A09-6D65F7E16FE5}"/>
    <cellStyle name="Vírgula 2 5 10 4" xfId="5379" xr:uid="{6756E24C-C7CD-44C9-BA7B-7C5E1710C1B9}"/>
    <cellStyle name="Vírgula 2 5 10 4 2" xfId="13001" xr:uid="{D105F673-0CE9-4432-904A-D91CEA92E99C}"/>
    <cellStyle name="Vírgula 2 5 10 4 2 2" xfId="28306" xr:uid="{ED5A770B-8EB6-47A7-87A6-0766782150D3}"/>
    <cellStyle name="Vírgula 2 5 10 4 3" xfId="20684" xr:uid="{1CD8A2A4-7DD4-4BF7-B3EA-881D235EF697}"/>
    <cellStyle name="Vírgula 2 5 10 5" xfId="10118" xr:uid="{51FE2D29-F9DB-4723-81F4-FE2A20A52A45}"/>
    <cellStyle name="Vírgula 2 5 10 5 2" xfId="25423" xr:uid="{176E3E8E-4288-4523-AA65-640012BC5A23}"/>
    <cellStyle name="Vírgula 2 5 10 6" xfId="17801" xr:uid="{73D87365-EED3-4FF9-8B10-E15CB931C6CD}"/>
    <cellStyle name="Vírgula 2 5 11" xfId="3454" xr:uid="{AAFB7DF4-9A01-4EAD-BFD6-4CD101D4831E}"/>
    <cellStyle name="Vírgula 2 5 11 2" xfId="6984" xr:uid="{2835D291-1C37-4F77-BEA6-CB89242FF8E9}"/>
    <cellStyle name="Vírgula 2 5 11 2 2" xfId="14606" xr:uid="{D8B13060-03EA-46FF-80CF-47710DC892F5}"/>
    <cellStyle name="Vírgula 2 5 11 2 2 2" xfId="29911" xr:uid="{C6E93B72-6780-4315-935D-AE9817C6A366}"/>
    <cellStyle name="Vírgula 2 5 11 2 3" xfId="22289" xr:uid="{CF91B75D-7CF8-4B27-AC06-B086C5E73E16}"/>
    <cellStyle name="Vírgula 2 5 11 3" xfId="5612" xr:uid="{4578566D-DF9E-4740-B479-6FFA913C3807}"/>
    <cellStyle name="Vírgula 2 5 11 3 2" xfId="13234" xr:uid="{99C84742-569B-43D4-823D-5BBB2F3F640A}"/>
    <cellStyle name="Vírgula 2 5 11 3 2 2" xfId="28539" xr:uid="{B3723642-C401-4540-A2B1-859853A2B634}"/>
    <cellStyle name="Vírgula 2 5 11 3 3" xfId="20917" xr:uid="{1E020846-8853-4151-B80B-5AE6AF0B2A84}"/>
    <cellStyle name="Vírgula 2 5 11 4" xfId="11086" xr:uid="{63C9A60A-76ED-4BA9-9A3D-D57DC69FB9F6}"/>
    <cellStyle name="Vírgula 2 5 11 4 2" xfId="26391" xr:uid="{1BBD2B25-3E73-451B-BF4D-6949F7ACAD61}"/>
    <cellStyle name="Vírgula 2 5 11 5" xfId="18769" xr:uid="{2C6D46EB-F7C7-4CAD-8FE0-999B977EE7A2}"/>
    <cellStyle name="Vírgula 2 5 12" xfId="878" xr:uid="{C84E68DE-BB49-4EC3-B41C-1387218934D5}"/>
    <cellStyle name="Vírgula 2 5 12 2" xfId="7591" xr:uid="{421E0AE0-EDF8-4CBD-B4FB-64369A9E87FC}"/>
    <cellStyle name="Vírgula 2 5 12 2 2" xfId="15213" xr:uid="{45EF9641-E1CC-4850-B87C-2E8F23D7F890}"/>
    <cellStyle name="Vírgula 2 5 12 2 2 2" xfId="30518" xr:uid="{38DC7833-6E09-4016-BACB-EC975A32F5EE}"/>
    <cellStyle name="Vírgula 2 5 12 2 3" xfId="22896" xr:uid="{7C6FC02A-9BDF-4DFF-931A-3760666D25B4}"/>
    <cellStyle name="Vírgula 2 5 12 3" xfId="6219" xr:uid="{164891F2-33AA-45CA-AB41-876DE20C338C}"/>
    <cellStyle name="Vírgula 2 5 12 3 2" xfId="13841" xr:uid="{B21E6B14-DD72-4C92-BCE5-9B5F191F56A7}"/>
    <cellStyle name="Vírgula 2 5 12 3 2 2" xfId="29146" xr:uid="{FF338D26-69B2-45A5-BAB0-D9B094B17E8C}"/>
    <cellStyle name="Vírgula 2 5 12 3 3" xfId="21524" xr:uid="{5D6E14B2-AE67-4652-A945-07211D0887FB}"/>
    <cellStyle name="Vírgula 2 5 12 4" xfId="8510" xr:uid="{351384BE-7F6C-4AC0-932B-4E02C232354C}"/>
    <cellStyle name="Vírgula 2 5 12 4 2" xfId="23815" xr:uid="{67F096B1-2A95-47F7-9316-C1C680021FA3}"/>
    <cellStyle name="Vírgula 2 5 12 5" xfId="16193" xr:uid="{122A641C-0BA4-487B-A0D3-236DED330A23}"/>
    <cellStyle name="Vírgula 2 5 13" xfId="4631" xr:uid="{45112219-7519-4E3E-9183-2EC52C0BA073}"/>
    <cellStyle name="Vírgula 2 5 13 2" xfId="6256" xr:uid="{9B366786-5D0F-4C0A-95BA-37588E683596}"/>
    <cellStyle name="Vírgula 2 5 13 2 2" xfId="13878" xr:uid="{57A5DF88-D25A-46BD-BC4D-DA040E9FD378}"/>
    <cellStyle name="Vírgula 2 5 13 2 2 2" xfId="29183" xr:uid="{18B65ACE-88C3-4F94-A3DA-059651654668}"/>
    <cellStyle name="Vírgula 2 5 13 2 3" xfId="21561" xr:uid="{78A57F7B-AA1C-40A5-BA9C-7CB5935265AF}"/>
    <cellStyle name="Vírgula 2 5 13 3" xfId="12253" xr:uid="{0173624F-35E7-44E0-B954-9184146770A6}"/>
    <cellStyle name="Vírgula 2 5 13 3 2" xfId="27558" xr:uid="{E1074388-5B91-4C85-83C3-E54AE77B0A05}"/>
    <cellStyle name="Vírgula 2 5 13 4" xfId="19936" xr:uid="{670AA94E-3150-438F-80B1-F7BFC15DCF02}"/>
    <cellStyle name="Vírgula 2 5 14" xfId="5249" xr:uid="{4134C164-3241-4F9A-AB95-9F40BC7334CA}"/>
    <cellStyle name="Vírgula 2 5 14 2" xfId="12871" xr:uid="{EA253F48-15AA-47DF-B4F1-7A404FB8CDCD}"/>
    <cellStyle name="Vírgula 2 5 14 2 2" xfId="28176" xr:uid="{E9A3BBBE-886E-4208-94CE-BDB572846C41}"/>
    <cellStyle name="Vírgula 2 5 14 3" xfId="20554" xr:uid="{DEBEEDB7-C1F7-48BA-9A48-F1BAFB603358}"/>
    <cellStyle name="Vírgula 2 5 15" xfId="7861" xr:uid="{93C60C08-0517-466D-9391-18A7FD3C78E6}"/>
    <cellStyle name="Vírgula 2 5 15 2" xfId="23166" xr:uid="{4F9EFDF5-D7C4-4B6D-B35C-DC2FBDD56F02}"/>
    <cellStyle name="Vírgula 2 5 16" xfId="15544" xr:uid="{F17AA92D-776A-4677-A7B4-94F81125F323}"/>
    <cellStyle name="Vírgula 2 5 2" xfId="349" xr:uid="{C876D5D2-1DFC-4008-9AAA-1732C95B4D6C}"/>
    <cellStyle name="Vírgula 2 5 2 2" xfId="673" xr:uid="{061B7CAB-CE23-4F06-A8E5-92EA20648E0D}"/>
    <cellStyle name="Vírgula 2 5 2 2 2" xfId="1966" xr:uid="{FD023E9C-6B5A-48C8-9049-6CC62CC53171}"/>
    <cellStyle name="Vírgula 2 5 2 2 2 2" xfId="5120" xr:uid="{9DED383D-7EC6-4226-B89E-7B1AF8B204A6}"/>
    <cellStyle name="Vírgula 2 5 2 2 2 2 2" xfId="7424" xr:uid="{EC6DAA6D-37FE-4C48-B6B8-DA8E34DD0F5D}"/>
    <cellStyle name="Vírgula 2 5 2 2 2 2 2 2" xfId="15046" xr:uid="{F507BA76-AF6A-407B-A0AD-0FE8826CF661}"/>
    <cellStyle name="Vírgula 2 5 2 2 2 2 2 2 2" xfId="30351" xr:uid="{B11452E3-F1D5-4BB5-944C-6F27F9D6BFB4}"/>
    <cellStyle name="Vírgula 2 5 2 2 2 2 2 3" xfId="22729" xr:uid="{202E33CC-80E8-48E2-B8AC-5BA81FD9CB55}"/>
    <cellStyle name="Vírgula 2 5 2 2 2 2 3" xfId="6052" xr:uid="{193BDA36-764B-4480-8339-19C4EB0E2B45}"/>
    <cellStyle name="Vírgula 2 5 2 2 2 2 3 2" xfId="13674" xr:uid="{1009BCA0-3304-4344-B9C9-664A49114182}"/>
    <cellStyle name="Vírgula 2 5 2 2 2 2 3 2 2" xfId="28979" xr:uid="{9E3F9017-E873-44CB-A9CD-2FF1A955ABEA}"/>
    <cellStyle name="Vírgula 2 5 2 2 2 2 3 3" xfId="21357" xr:uid="{2566E348-FB13-4C5E-AE79-7E73CAFE5473}"/>
    <cellStyle name="Vírgula 2 5 2 2 2 2 4" xfId="12742" xr:uid="{FA8EEA1B-95C3-4C7F-9AA4-F251FFC8B381}"/>
    <cellStyle name="Vírgula 2 5 2 2 2 2 4 2" xfId="28047" xr:uid="{33196E5D-0079-489F-B366-71AB77FCD635}"/>
    <cellStyle name="Vírgula 2 5 2 2 2 2 5" xfId="20425" xr:uid="{5444A219-39F2-49CC-8FBA-CB0C47C25DE4}"/>
    <cellStyle name="Vírgula 2 5 2 2 2 3" xfId="4823" xr:uid="{1D255887-875C-47BC-BEBD-C3101DF7721D}"/>
    <cellStyle name="Vírgula 2 5 2 2 2 3 2" xfId="6820" xr:uid="{B861796F-72A7-4D82-8E9F-876E7DDB38D5}"/>
    <cellStyle name="Vírgula 2 5 2 2 2 3 2 2" xfId="14442" xr:uid="{579D2F9F-2304-43AC-B1C3-83454B9738C6}"/>
    <cellStyle name="Vírgula 2 5 2 2 2 3 2 2 2" xfId="29747" xr:uid="{14A251D5-7660-4D89-A6B1-F1725183832D}"/>
    <cellStyle name="Vírgula 2 5 2 2 2 3 2 3" xfId="22125" xr:uid="{C5998006-603D-4534-B62C-03AD922CB6E0}"/>
    <cellStyle name="Vírgula 2 5 2 2 2 3 3" xfId="12445" xr:uid="{247ED624-17FE-4B34-ACF9-5048310B8B9E}"/>
    <cellStyle name="Vírgula 2 5 2 2 2 3 3 2" xfId="27750" xr:uid="{949BBBC0-AD74-41BB-8B1A-6AB2DCB88164}"/>
    <cellStyle name="Vírgula 2 5 2 2 2 3 4" xfId="20128" xr:uid="{8E96F9F0-3A21-4998-AE7E-EA167E1164FE}"/>
    <cellStyle name="Vírgula 2 5 2 2 2 4" xfId="5491" xr:uid="{78F86393-D759-4E6F-82BC-0C2052BCB8DE}"/>
    <cellStyle name="Vírgula 2 5 2 2 2 4 2" xfId="13113" xr:uid="{A81A4FD7-F572-4FF1-A959-C4BE84A14CCB}"/>
    <cellStyle name="Vírgula 2 5 2 2 2 4 2 2" xfId="28418" xr:uid="{178799DE-5D95-4433-B49E-F5EDAFC67F78}"/>
    <cellStyle name="Vírgula 2 5 2 2 2 4 3" xfId="20796" xr:uid="{171A20D3-F847-43D8-9EF0-606E9AD878B0}"/>
    <cellStyle name="Vírgula 2 5 2 2 2 5" xfId="9598" xr:uid="{E7F48983-F4F0-459E-AE5C-5FFF752C7E5E}"/>
    <cellStyle name="Vírgula 2 5 2 2 2 5 2" xfId="24903" xr:uid="{FC457CFE-6384-4E5B-B131-EBA90FF37B2B}"/>
    <cellStyle name="Vírgula 2 5 2 2 2 6" xfId="17281" xr:uid="{31B4222F-E993-48EB-90E2-ADF52BC9C491}"/>
    <cellStyle name="Vírgula 2 5 2 2 3" xfId="2930" xr:uid="{EAF710F9-1628-486D-9921-C9C541D42139}"/>
    <cellStyle name="Vírgula 2 5 2 2 3 2" xfId="7098" xr:uid="{64F705ED-5580-4717-8A83-319BE2E2443E}"/>
    <cellStyle name="Vírgula 2 5 2 2 3 2 2" xfId="14720" xr:uid="{70E9F3CB-B305-4B17-A9C8-7C746A4FA84C}"/>
    <cellStyle name="Vírgula 2 5 2 2 3 2 2 2" xfId="30025" xr:uid="{CDDCD210-9E13-4236-8093-492EFFDF9A54}"/>
    <cellStyle name="Vírgula 2 5 2 2 3 2 3" xfId="22403" xr:uid="{8A74624F-8C86-42BB-884B-283A1DBAE2E4}"/>
    <cellStyle name="Vírgula 2 5 2 2 3 3" xfId="5726" xr:uid="{7CB70AF0-3DE2-4421-B2CA-D1277B74BD7F}"/>
    <cellStyle name="Vírgula 2 5 2 2 3 3 2" xfId="13348" xr:uid="{9EF20519-B409-41AA-AE15-DF3A79A9EBF4}"/>
    <cellStyle name="Vírgula 2 5 2 2 3 3 2 2" xfId="28653" xr:uid="{2AED8428-0B9E-4E7B-A5FE-DCD2EC2A671C}"/>
    <cellStyle name="Vírgula 2 5 2 2 3 3 3" xfId="21031" xr:uid="{C623F3C2-0472-4834-B1BD-DAE00A66D6DB}"/>
    <cellStyle name="Vírgula 2 5 2 2 3 4" xfId="10562" xr:uid="{9C398D88-523F-44B4-B4D3-10838EE47235}"/>
    <cellStyle name="Vírgula 2 5 2 2 3 4 2" xfId="25867" xr:uid="{AD39CAA1-BB02-4036-B3B3-EB60E3B73CC7}"/>
    <cellStyle name="Vírgula 2 5 2 2 3 5" xfId="18245" xr:uid="{234620E9-1AA1-416D-9CFF-5FA136976475}"/>
    <cellStyle name="Vírgula 2 5 2 2 4" xfId="3898" xr:uid="{EF0D3603-515F-47F5-A4A2-86E9C028E6BF}"/>
    <cellStyle name="Vírgula 2 5 2 2 4 2" xfId="6450" xr:uid="{F7B49215-6C99-49CB-B2D5-E84AF19EC65A}"/>
    <cellStyle name="Vírgula 2 5 2 2 4 2 2" xfId="14072" xr:uid="{13C34248-8B99-437A-8025-576E9459B822}"/>
    <cellStyle name="Vírgula 2 5 2 2 4 2 2 2" xfId="29377" xr:uid="{1F749F34-EB9A-4E20-98B2-2D5EABCC8200}"/>
    <cellStyle name="Vírgula 2 5 2 2 4 2 3" xfId="21755" xr:uid="{5EC52102-EBD6-4E22-99EE-A09806148D49}"/>
    <cellStyle name="Vírgula 2 5 2 2 4 3" xfId="11530" xr:uid="{93DC2A5A-D17C-4D36-949C-31D6C7D89CBB}"/>
    <cellStyle name="Vírgula 2 5 2 2 4 3 2" xfId="26835" xr:uid="{391FF83D-4499-4C70-9DD0-7534663C33FC}"/>
    <cellStyle name="Vírgula 2 5 2 2 4 4" xfId="19213" xr:uid="{AA71BB82-1E22-4F6F-85D4-AA21D9A7E591}"/>
    <cellStyle name="Vírgula 2 5 2 2 5" xfId="1322" xr:uid="{A5D7DE9B-EA95-4E81-9378-3451DA65AFF0}"/>
    <cellStyle name="Vírgula 2 5 2 2 5 2" xfId="8954" xr:uid="{B16375DF-81E0-4BB1-84D7-02C4EA5797EF}"/>
    <cellStyle name="Vírgula 2 5 2 2 5 2 2" xfId="24259" xr:uid="{6A49F83B-7B32-4A77-8B5E-968C083B91DA}"/>
    <cellStyle name="Vírgula 2 5 2 2 5 3" xfId="16637" xr:uid="{F47DE59D-7217-4DBC-A0CE-2F976F00292B}"/>
    <cellStyle name="Vírgula 2 5 2 2 6" xfId="8305" xr:uid="{3B3B6C3A-9518-4B8A-893B-52714D1C4E9F}"/>
    <cellStyle name="Vírgula 2 5 2 2 6 2" xfId="23610" xr:uid="{B2DE0230-EE08-4EFE-9F9F-7E31B44B3045}"/>
    <cellStyle name="Vírgula 2 5 2 2 7" xfId="15988" xr:uid="{35A2D7C9-A34F-47D5-B6BE-8E8E7805A79A}"/>
    <cellStyle name="Vírgula 2 5 2 3" xfId="2286" xr:uid="{D6AA5101-E0BD-482A-A21E-EAB4359F9627}"/>
    <cellStyle name="Vírgula 2 5 2 3 2" xfId="3254" xr:uid="{73D99A2E-D221-4B9C-BA43-0780FB8CBEEE}"/>
    <cellStyle name="Vírgula 2 5 2 3 2 2" xfId="7261" xr:uid="{20BE0929-D395-4D19-B46F-2690B0543499}"/>
    <cellStyle name="Vírgula 2 5 2 3 2 2 2" xfId="14883" xr:uid="{EDA7CE71-FB3F-4B23-8248-967D4A95C869}"/>
    <cellStyle name="Vírgula 2 5 2 3 2 2 2 2" xfId="30188" xr:uid="{A81DBE46-200E-4A5D-AC68-F456A05D4C0E}"/>
    <cellStyle name="Vírgula 2 5 2 3 2 2 3" xfId="22566" xr:uid="{4AB700A6-5A77-466B-B7D2-0F4EAAAD910D}"/>
    <cellStyle name="Vírgula 2 5 2 3 2 3" xfId="5889" xr:uid="{B7E47CC3-17BB-49C6-AAE9-15299C0ADD71}"/>
    <cellStyle name="Vírgula 2 5 2 3 2 3 2" xfId="13511" xr:uid="{6929E74A-1317-47B3-8740-277EBC4D2951}"/>
    <cellStyle name="Vírgula 2 5 2 3 2 3 2 2" xfId="28816" xr:uid="{C1C800EB-8A44-4057-88DA-ACAC656ACCFA}"/>
    <cellStyle name="Vírgula 2 5 2 3 2 3 3" xfId="21194" xr:uid="{36088E4B-8569-4985-ACE5-A060E8296155}"/>
    <cellStyle name="Vírgula 2 5 2 3 2 4" xfId="10886" xr:uid="{5FD2FE46-7195-4993-910C-782221AFB1B0}"/>
    <cellStyle name="Vírgula 2 5 2 3 2 4 2" xfId="26191" xr:uid="{C5FE1645-9575-411C-AA90-02FA9D9BB29F}"/>
    <cellStyle name="Vírgula 2 5 2 3 2 5" xfId="18569" xr:uid="{7D5DF3E6-6899-4C16-A71E-A5A506DFABE6}"/>
    <cellStyle name="Vírgula 2 5 2 3 3" xfId="4222" xr:uid="{16262279-669A-4B04-8D82-07670F49D31C}"/>
    <cellStyle name="Vírgula 2 5 2 3 3 2" xfId="6657" xr:uid="{45628245-5DFA-4773-902D-EAF4077284DC}"/>
    <cellStyle name="Vírgula 2 5 2 3 3 2 2" xfId="14279" xr:uid="{D08D3270-FCA1-468C-A31C-5590CDEBBEBF}"/>
    <cellStyle name="Vírgula 2 5 2 3 3 2 2 2" xfId="29584" xr:uid="{4B051F15-9691-4155-A777-7D6D31D3B482}"/>
    <cellStyle name="Vírgula 2 5 2 3 3 2 3" xfId="21962" xr:uid="{34B0CFA1-B986-4FA9-851D-A92965EF4831}"/>
    <cellStyle name="Vírgula 2 5 2 3 3 3" xfId="11854" xr:uid="{10551A6A-5CFC-4D4E-9691-4DD011F4B119}"/>
    <cellStyle name="Vírgula 2 5 2 3 3 3 2" xfId="27159" xr:uid="{67471D22-A39A-45BE-9124-5303E701F781}"/>
    <cellStyle name="Vírgula 2 5 2 3 3 4" xfId="19537" xr:uid="{6F0541F0-9188-4033-9BE7-F0AA0610074F}"/>
    <cellStyle name="Vírgula 2 5 2 3 4" xfId="5398" xr:uid="{218A3FD3-3CA0-46F4-A63F-FECD9963E00D}"/>
    <cellStyle name="Vírgula 2 5 2 3 4 2" xfId="13020" xr:uid="{06DEC29C-B656-4973-84A3-92C66B6E8504}"/>
    <cellStyle name="Vírgula 2 5 2 3 4 2 2" xfId="28325" xr:uid="{BE305221-84A4-4CCB-8ED5-7E96EA756BE6}"/>
    <cellStyle name="Vírgula 2 5 2 3 4 3" xfId="20703" xr:uid="{E6416FAB-6F3A-4F99-800F-2CFA0AC4366C}"/>
    <cellStyle name="Vírgula 2 5 2 3 5" xfId="9918" xr:uid="{2B6ED4FA-B883-48DF-8897-D87351589FDE}"/>
    <cellStyle name="Vírgula 2 5 2 3 5 2" xfId="25223" xr:uid="{28934FAA-0DE0-45EF-A2EF-B4B96930A8BD}"/>
    <cellStyle name="Vírgula 2 5 2 3 6" xfId="17601" xr:uid="{89A4A667-6004-4C36-96FA-A3B31AF1DDD1}"/>
    <cellStyle name="Vírgula 2 5 2 4" xfId="1646" xr:uid="{4CF5057B-B7E9-4A81-8D4D-6A6E3F4AC2B0}"/>
    <cellStyle name="Vírgula 2 5 2 4 2" xfId="7004" xr:uid="{9672CBC5-6718-4EBE-99BF-F255603B345B}"/>
    <cellStyle name="Vírgula 2 5 2 4 2 2" xfId="14626" xr:uid="{0465887D-FD41-4117-B7AC-19BD88CFD7C1}"/>
    <cellStyle name="Vírgula 2 5 2 4 2 2 2" xfId="29931" xr:uid="{CCEDF0FD-B2D3-4D54-B6FC-7E95641C2B05}"/>
    <cellStyle name="Vírgula 2 5 2 4 2 3" xfId="22309" xr:uid="{DBC66CD9-EA3F-4122-8D4C-7AAF110D9D3F}"/>
    <cellStyle name="Vírgula 2 5 2 4 3" xfId="5632" xr:uid="{91F8A531-97A4-4D98-856A-097992BC5C24}"/>
    <cellStyle name="Vírgula 2 5 2 4 3 2" xfId="13254" xr:uid="{8EB34D03-8210-4F98-B751-4D6A8BEAB476}"/>
    <cellStyle name="Vírgula 2 5 2 4 3 2 2" xfId="28559" xr:uid="{E9B9A57F-E2C6-48B3-B881-FF213FCABDCD}"/>
    <cellStyle name="Vírgula 2 5 2 4 3 3" xfId="20937" xr:uid="{77B3770C-1A60-49F1-8124-EB9920E4D62C}"/>
    <cellStyle name="Vírgula 2 5 2 4 4" xfId="9278" xr:uid="{689CD641-A95C-4A76-BA63-0A6091439CB1}"/>
    <cellStyle name="Vírgula 2 5 2 4 4 2" xfId="24583" xr:uid="{F4CB1117-B4A3-489E-8381-87414A9A1DA7}"/>
    <cellStyle name="Vírgula 2 5 2 4 5" xfId="16961" xr:uid="{ECBAAC55-1761-4EF1-975C-98508F501D47}"/>
    <cellStyle name="Vírgula 2 5 2 5" xfId="2606" xr:uid="{259AECDF-3B92-4169-8466-5322EB2FFDCC}"/>
    <cellStyle name="Vírgula 2 5 2 5 2" xfId="6287" xr:uid="{84F9E829-46BC-4CD3-8303-2AFDCC3392F9}"/>
    <cellStyle name="Vírgula 2 5 2 5 2 2" xfId="13909" xr:uid="{53259577-84BA-466C-AF4E-4111885538E8}"/>
    <cellStyle name="Vírgula 2 5 2 5 2 2 2" xfId="29214" xr:uid="{D35F2D39-3178-4938-A58C-066F8890FF47}"/>
    <cellStyle name="Vírgula 2 5 2 5 2 3" xfId="21592" xr:uid="{94547C0A-4F1C-43B0-84FD-6D5293EBB120}"/>
    <cellStyle name="Vírgula 2 5 2 5 3" xfId="10238" xr:uid="{0110D72B-F28D-411D-A4B9-EEEE284F43FE}"/>
    <cellStyle name="Vírgula 2 5 2 5 3 2" xfId="25543" xr:uid="{EA08CC80-8324-47E9-B067-08AA903F561E}"/>
    <cellStyle name="Vírgula 2 5 2 5 4" xfId="17921" xr:uid="{A66361C1-8138-44D0-A72E-235AA496FB0B}"/>
    <cellStyle name="Vírgula 2 5 2 6" xfId="3574" xr:uid="{B1B7D0B1-E885-486B-8B24-15199DE07250}"/>
    <cellStyle name="Vírgula 2 5 2 6 2" xfId="11206" xr:uid="{B0873FA5-E9E0-4AA0-AA10-AB7E13C48F87}"/>
    <cellStyle name="Vírgula 2 5 2 6 2 2" xfId="26511" xr:uid="{A3EA4C29-BC55-4FCF-B5CB-4E648D10CEDE}"/>
    <cellStyle name="Vírgula 2 5 2 6 3" xfId="18889" xr:uid="{5A62F33C-55BA-49F9-A530-0B2D8F3F7155}"/>
    <cellStyle name="Vírgula 2 5 2 7" xfId="998" xr:uid="{AEEF0FC8-4CF3-4E3E-A6B2-05000BB1D5E8}"/>
    <cellStyle name="Vírgula 2 5 2 7 2" xfId="8630" xr:uid="{F37F69FE-951B-41D0-A159-A44057168EBF}"/>
    <cellStyle name="Vírgula 2 5 2 7 2 2" xfId="23935" xr:uid="{10846060-BEDC-4379-A771-3D9EA1FD13A1}"/>
    <cellStyle name="Vírgula 2 5 2 7 3" xfId="16313" xr:uid="{8CC6F66B-B841-440A-860F-591AECB6D02D}"/>
    <cellStyle name="Vírgula 2 5 2 8" xfId="7981" xr:uid="{66604C8F-4D0E-43A1-8871-111A3D5D18CB}"/>
    <cellStyle name="Vírgula 2 5 2 8 2" xfId="23286" xr:uid="{F2D6F185-65D7-4B47-988F-7C491ECA9406}"/>
    <cellStyle name="Vírgula 2 5 2 9" xfId="15664" xr:uid="{1837A30F-8BCF-4DD7-BF83-319FA94AFBD2}"/>
    <cellStyle name="Vírgula 2 5 3" xfId="309" xr:uid="{9AC465AA-8BD0-4027-9BB2-F52BB34D622D}"/>
    <cellStyle name="Vírgula 2 5 3 2" xfId="633" xr:uid="{341A7F55-4087-4F9E-A272-BAFB8B0D3976}"/>
    <cellStyle name="Vírgula 2 5 3 2 2" xfId="1926" xr:uid="{B4D0BBA0-82AA-482D-A325-7FC231124555}"/>
    <cellStyle name="Vírgula 2 5 3 2 2 2" xfId="5146" xr:uid="{2139EE66-C314-4772-AB9F-25CDCB84BA77}"/>
    <cellStyle name="Vírgula 2 5 3 2 2 2 2" xfId="7453" xr:uid="{E9C1144F-8770-4483-B9C4-680E492C41D6}"/>
    <cellStyle name="Vírgula 2 5 3 2 2 2 2 2" xfId="15075" xr:uid="{0E9206D6-4EC3-45B5-9FFF-41EB2D5100A0}"/>
    <cellStyle name="Vírgula 2 5 3 2 2 2 2 2 2" xfId="30380" xr:uid="{54787578-E679-4FD1-95C2-B8F435982E31}"/>
    <cellStyle name="Vírgula 2 5 3 2 2 2 2 3" xfId="22758" xr:uid="{63BA70CE-1BA8-4C88-BE44-57F2EE4A00F0}"/>
    <cellStyle name="Vírgula 2 5 3 2 2 2 3" xfId="6081" xr:uid="{2B2E02FF-EC2C-4E8F-B601-384A7B633CFA}"/>
    <cellStyle name="Vírgula 2 5 3 2 2 2 3 2" xfId="13703" xr:uid="{37A40585-652F-40C9-ABF1-50B5E06EF9A7}"/>
    <cellStyle name="Vírgula 2 5 3 2 2 2 3 2 2" xfId="29008" xr:uid="{2A3D767C-53B5-4B57-87FA-1D30F6F06D06}"/>
    <cellStyle name="Vírgula 2 5 3 2 2 2 3 3" xfId="21386" xr:uid="{7101385D-9640-4B80-B89F-FABAC92E0622}"/>
    <cellStyle name="Vírgula 2 5 3 2 2 2 4" xfId="12768" xr:uid="{7B88ABEC-CD10-41D3-BB07-3CA272D8D548}"/>
    <cellStyle name="Vírgula 2 5 3 2 2 2 4 2" xfId="28073" xr:uid="{D007E0E6-7367-4E04-81DC-8CCBFB6ABFE4}"/>
    <cellStyle name="Vírgula 2 5 3 2 2 2 5" xfId="20451" xr:uid="{002B9404-E99C-46E1-8F45-FC2614DD1AE5}"/>
    <cellStyle name="Vírgula 2 5 3 2 2 3" xfId="4849" xr:uid="{D317B0D4-D86E-4B21-BB91-B055F6EC0EEB}"/>
    <cellStyle name="Vírgula 2 5 3 2 2 3 2" xfId="6849" xr:uid="{74FDE115-9E3A-48F1-953B-DB7928C3F1D3}"/>
    <cellStyle name="Vírgula 2 5 3 2 2 3 2 2" xfId="14471" xr:uid="{CAFE53D9-A497-4589-BCB6-96D16A83C19E}"/>
    <cellStyle name="Vírgula 2 5 3 2 2 3 2 2 2" xfId="29776" xr:uid="{40106D21-0D9C-427C-A89D-D5D5450F854A}"/>
    <cellStyle name="Vírgula 2 5 3 2 2 3 2 3" xfId="22154" xr:uid="{965E0AAD-AE6A-451B-8E89-FD9B740FAB28}"/>
    <cellStyle name="Vírgula 2 5 3 2 2 3 3" xfId="12471" xr:uid="{D840C9ED-DC72-41DC-88B4-3E60B1DF350D}"/>
    <cellStyle name="Vírgula 2 5 3 2 2 3 3 2" xfId="27776" xr:uid="{C08CE45C-4505-4528-9ACF-B2ED0E4D5684}"/>
    <cellStyle name="Vírgula 2 5 3 2 2 3 4" xfId="20154" xr:uid="{D26B20C8-8E83-4265-BE1E-E6B1D22C903E}"/>
    <cellStyle name="Vírgula 2 5 3 2 2 4" xfId="5517" xr:uid="{938BC745-1799-4B77-8DF2-0AB75FB0F042}"/>
    <cellStyle name="Vírgula 2 5 3 2 2 4 2" xfId="13139" xr:uid="{D3561DD4-B694-40C4-B992-65AACF4C735F}"/>
    <cellStyle name="Vírgula 2 5 3 2 2 4 2 2" xfId="28444" xr:uid="{CF920D0D-D726-400D-A382-CC2E738548F6}"/>
    <cellStyle name="Vírgula 2 5 3 2 2 4 3" xfId="20822" xr:uid="{1A543DEB-B58F-45C1-A8B8-DD64745BF9F4}"/>
    <cellStyle name="Vírgula 2 5 3 2 2 5" xfId="9558" xr:uid="{8871A2FB-CAD0-45B6-9391-8A86446B5AFF}"/>
    <cellStyle name="Vírgula 2 5 3 2 2 5 2" xfId="24863" xr:uid="{B2C69E80-6545-4892-B948-AB3173590142}"/>
    <cellStyle name="Vírgula 2 5 3 2 2 6" xfId="17241" xr:uid="{C4355A7E-BBDA-4F34-BBD2-E2852B6C32C2}"/>
    <cellStyle name="Vírgula 2 5 3 2 3" xfId="2890" xr:uid="{20E0A8B0-2078-4820-9F00-7ACFA82C98A9}"/>
    <cellStyle name="Vírgula 2 5 3 2 3 2" xfId="7124" xr:uid="{6AEE04B1-CF75-4C9A-A10B-6504BE69C037}"/>
    <cellStyle name="Vírgula 2 5 3 2 3 2 2" xfId="14746" xr:uid="{5314434F-146A-47DA-A191-6AA1386DEF13}"/>
    <cellStyle name="Vírgula 2 5 3 2 3 2 2 2" xfId="30051" xr:uid="{F80C0522-AE58-4103-9FD2-67813DFE0A9F}"/>
    <cellStyle name="Vírgula 2 5 3 2 3 2 3" xfId="22429" xr:uid="{4E6213D9-2AE9-43EF-AC17-890E02888A9B}"/>
    <cellStyle name="Vírgula 2 5 3 2 3 3" xfId="5752" xr:uid="{0DEA38ED-DF5B-480B-895C-C2F6C2FA81E4}"/>
    <cellStyle name="Vírgula 2 5 3 2 3 3 2" xfId="13374" xr:uid="{AE79ADF6-5ECE-42DA-95B7-1A26A10D40D6}"/>
    <cellStyle name="Vírgula 2 5 3 2 3 3 2 2" xfId="28679" xr:uid="{564CE153-5985-4811-887F-901D72D9D9F2}"/>
    <cellStyle name="Vírgula 2 5 3 2 3 3 3" xfId="21057" xr:uid="{D4240B60-6DBF-424B-9967-EA297A4696EA}"/>
    <cellStyle name="Vírgula 2 5 3 2 3 4" xfId="10522" xr:uid="{97E515BB-E172-49A7-BDA2-9D6CF6DEEC77}"/>
    <cellStyle name="Vírgula 2 5 3 2 3 4 2" xfId="25827" xr:uid="{7E555EB7-04EC-4A59-9D00-1481C6143E1B}"/>
    <cellStyle name="Vírgula 2 5 3 2 3 5" xfId="18205" xr:uid="{67BA32F0-9C8A-4F24-8935-C41301392B1D}"/>
    <cellStyle name="Vírgula 2 5 3 2 4" xfId="3858" xr:uid="{B8EC2480-014B-4345-8552-2F8C22AF44F5}"/>
    <cellStyle name="Vírgula 2 5 3 2 4 2" xfId="6479" xr:uid="{CB533344-77B3-48EC-AC82-52088C5CC3D2}"/>
    <cellStyle name="Vírgula 2 5 3 2 4 2 2" xfId="14101" xr:uid="{7532D78C-BC8D-49AF-A13C-F85151EABB11}"/>
    <cellStyle name="Vírgula 2 5 3 2 4 2 2 2" xfId="29406" xr:uid="{62DB821C-35A2-400E-8965-87CA48810E5D}"/>
    <cellStyle name="Vírgula 2 5 3 2 4 2 3" xfId="21784" xr:uid="{F7763625-0729-429D-B93E-86D6724B4F92}"/>
    <cellStyle name="Vírgula 2 5 3 2 4 3" xfId="11490" xr:uid="{782BBE35-8280-4791-AC52-73D0A9D0C280}"/>
    <cellStyle name="Vírgula 2 5 3 2 4 3 2" xfId="26795" xr:uid="{A6D77C8A-B281-491C-9789-9BB321B5562C}"/>
    <cellStyle name="Vírgula 2 5 3 2 4 4" xfId="19173" xr:uid="{90605589-B758-4ED4-A5B6-7645940E52F0}"/>
    <cellStyle name="Vírgula 2 5 3 2 5" xfId="1282" xr:uid="{C30EDE41-EC0B-40E6-AF1F-4B73C9256831}"/>
    <cellStyle name="Vírgula 2 5 3 2 5 2" xfId="8914" xr:uid="{8AA16AB0-E46E-4261-9D1A-6786E987478E}"/>
    <cellStyle name="Vírgula 2 5 3 2 5 2 2" xfId="24219" xr:uid="{B2F53A6B-7AA3-41E1-868A-B65A41FBBB56}"/>
    <cellStyle name="Vírgula 2 5 3 2 5 3" xfId="16597" xr:uid="{57F82763-097A-4436-9941-1996C8904552}"/>
    <cellStyle name="Vírgula 2 5 3 2 6" xfId="8265" xr:uid="{CB67F6A9-20EF-4AAB-B8C0-F5B7265C9CB1}"/>
    <cellStyle name="Vírgula 2 5 3 2 6 2" xfId="23570" xr:uid="{AFA57B67-958F-4B65-AB1A-21ACD3D0C125}"/>
    <cellStyle name="Vírgula 2 5 3 2 7" xfId="15948" xr:uid="{3CC14240-8E23-47F2-BE1E-4DDD9C2B8C57}"/>
    <cellStyle name="Vírgula 2 5 3 3" xfId="2246" xr:uid="{DA4E1B88-9C8C-47DA-B0FE-55C0EC3CD99A}"/>
    <cellStyle name="Vírgula 2 5 3 3 2" xfId="3214" xr:uid="{02D81EDD-D8D1-4CE6-AAFC-6D6A596251F4}"/>
    <cellStyle name="Vírgula 2 5 3 3 2 2" xfId="7290" xr:uid="{A7A983C9-CD5B-46B7-A759-306ACAE7C2F6}"/>
    <cellStyle name="Vírgula 2 5 3 3 2 2 2" xfId="14912" xr:uid="{35B5FD75-9E20-4787-B64C-89D5663F3FF7}"/>
    <cellStyle name="Vírgula 2 5 3 3 2 2 2 2" xfId="30217" xr:uid="{9BE55E44-67C4-4F7A-B97C-E1C9C30502DB}"/>
    <cellStyle name="Vírgula 2 5 3 3 2 2 3" xfId="22595" xr:uid="{D850C052-3F58-41F3-B64A-27274F19E967}"/>
    <cellStyle name="Vírgula 2 5 3 3 2 3" xfId="5918" xr:uid="{CA780545-4923-4A63-B5E0-827EC031B85B}"/>
    <cellStyle name="Vírgula 2 5 3 3 2 3 2" xfId="13540" xr:uid="{712473AC-F90D-4BB1-871D-B7749B1110CD}"/>
    <cellStyle name="Vírgula 2 5 3 3 2 3 2 2" xfId="28845" xr:uid="{70B48587-4424-4D70-8F27-CA70DEF61706}"/>
    <cellStyle name="Vírgula 2 5 3 3 2 3 3" xfId="21223" xr:uid="{453AD709-CA81-4F03-9646-55E2DEFA4B86}"/>
    <cellStyle name="Vírgula 2 5 3 3 2 4" xfId="10846" xr:uid="{7156BD3A-1661-4350-B1CC-58B23F92F858}"/>
    <cellStyle name="Vírgula 2 5 3 3 2 4 2" xfId="26151" xr:uid="{82DA85E3-302B-4AC4-8E8B-B3A9EA87DA22}"/>
    <cellStyle name="Vírgula 2 5 3 3 2 5" xfId="18529" xr:uid="{58FF536D-E768-459E-98DE-E63E2C424ED9}"/>
    <cellStyle name="Vírgula 2 5 3 3 3" xfId="4182" xr:uid="{077E698B-8F81-461A-97A1-0400E27F1D3D}"/>
    <cellStyle name="Vírgula 2 5 3 3 3 2" xfId="6686" xr:uid="{EAF7C30A-4FE2-413B-81CA-AEEBAED996B7}"/>
    <cellStyle name="Vírgula 2 5 3 3 3 2 2" xfId="14308" xr:uid="{0F5B14E8-F641-45D7-85C1-44A035840F1B}"/>
    <cellStyle name="Vírgula 2 5 3 3 3 2 2 2" xfId="29613" xr:uid="{C2034E8B-1966-47FA-A1F0-26CE886A5413}"/>
    <cellStyle name="Vírgula 2 5 3 3 3 2 3" xfId="21991" xr:uid="{8E8F8FC6-17D1-4A5C-8B6F-8DEDD4B75CAD}"/>
    <cellStyle name="Vírgula 2 5 3 3 3 3" xfId="11814" xr:uid="{092631F4-B472-4285-8A28-FEFF4B6A64FD}"/>
    <cellStyle name="Vírgula 2 5 3 3 3 3 2" xfId="27119" xr:uid="{8D4CCD52-AB7C-4ACD-8263-4BBEE6DF55E1}"/>
    <cellStyle name="Vírgula 2 5 3 3 3 4" xfId="19497" xr:uid="{FC7F0876-3B4C-4BFE-99FC-F78200D9DC1C}"/>
    <cellStyle name="Vírgula 2 5 3 3 4" xfId="5424" xr:uid="{2E415B29-8F90-47C0-B832-C42369E8203D}"/>
    <cellStyle name="Vírgula 2 5 3 3 4 2" xfId="13046" xr:uid="{3B8B6D53-4C8F-4401-BF97-4458906A757D}"/>
    <cellStyle name="Vírgula 2 5 3 3 4 2 2" xfId="28351" xr:uid="{560F5A6F-F903-4263-BFCE-2140258C1179}"/>
    <cellStyle name="Vírgula 2 5 3 3 4 3" xfId="20729" xr:uid="{56677215-23C7-4599-9FED-5927D94E30F9}"/>
    <cellStyle name="Vírgula 2 5 3 3 5" xfId="9878" xr:uid="{02D957E5-0F9F-4CDA-BA9F-EF6EEAA3DFD7}"/>
    <cellStyle name="Vírgula 2 5 3 3 5 2" xfId="25183" xr:uid="{DC8458D3-CA3F-4E9B-947C-7B2B25714B94}"/>
    <cellStyle name="Vírgula 2 5 3 3 6" xfId="17561" xr:uid="{1BE732DB-6DEA-482D-A80B-E592B9524E07}"/>
    <cellStyle name="Vírgula 2 5 3 4" xfId="1606" xr:uid="{915B98CB-29D0-4055-820C-413A6717F8F8}"/>
    <cellStyle name="Vírgula 2 5 3 4 2" xfId="7030" xr:uid="{92C87299-2DFF-4CBF-9A82-082A70DE2B87}"/>
    <cellStyle name="Vírgula 2 5 3 4 2 2" xfId="14652" xr:uid="{AE3F5D25-0A62-48E6-91FC-FCC242987055}"/>
    <cellStyle name="Vírgula 2 5 3 4 2 2 2" xfId="29957" xr:uid="{632B6BA8-179E-436C-9226-EC372BDD0A7C}"/>
    <cellStyle name="Vírgula 2 5 3 4 2 3" xfId="22335" xr:uid="{5C440664-D1E8-49E2-B7AA-3382B0BE9B7A}"/>
    <cellStyle name="Vírgula 2 5 3 4 3" xfId="5658" xr:uid="{33774C0D-CBEC-4D08-BD5D-C312EF0D6E6A}"/>
    <cellStyle name="Vírgula 2 5 3 4 3 2" xfId="13280" xr:uid="{3146A769-66B4-45E5-BD91-49271D0725E6}"/>
    <cellStyle name="Vírgula 2 5 3 4 3 2 2" xfId="28585" xr:uid="{98490E78-497D-47DD-9971-8C8DFB9F34FF}"/>
    <cellStyle name="Vírgula 2 5 3 4 3 3" xfId="20963" xr:uid="{ECF0D927-880A-4FEA-BFB5-99497DD35C43}"/>
    <cellStyle name="Vírgula 2 5 3 4 4" xfId="9238" xr:uid="{B7A4994C-C38F-492B-A1E3-B40F3E0268A8}"/>
    <cellStyle name="Vírgula 2 5 3 4 4 2" xfId="24543" xr:uid="{0B25E072-AF10-428D-84BA-67CD3D0A5BB0}"/>
    <cellStyle name="Vírgula 2 5 3 4 5" xfId="16921" xr:uid="{52A26D55-D8B0-4680-BFA1-F4DF0BE3972C}"/>
    <cellStyle name="Vírgula 2 5 3 5" xfId="2566" xr:uid="{AB568113-0DC9-4B41-B2D7-04D70D49F8FC}"/>
    <cellStyle name="Vírgula 2 5 3 5 2" xfId="6316" xr:uid="{60E4DE71-B32D-485B-A3BB-23EDD3A0AF93}"/>
    <cellStyle name="Vírgula 2 5 3 5 2 2" xfId="13938" xr:uid="{EDDE68D0-52EE-4ED8-A00E-C08505B21BCF}"/>
    <cellStyle name="Vírgula 2 5 3 5 2 2 2" xfId="29243" xr:uid="{9C9FE674-7776-4889-948C-461DDDCD2F84}"/>
    <cellStyle name="Vírgula 2 5 3 5 2 3" xfId="21621" xr:uid="{540E9777-CD5C-4F44-A26D-ACD33DF1C390}"/>
    <cellStyle name="Vírgula 2 5 3 5 3" xfId="10198" xr:uid="{187CDEBF-F681-4074-87C3-73B46AD5E3E4}"/>
    <cellStyle name="Vírgula 2 5 3 5 3 2" xfId="25503" xr:uid="{97D5C9E3-9856-4A78-9339-8249CF5D1666}"/>
    <cellStyle name="Vírgula 2 5 3 5 4" xfId="17881" xr:uid="{BA821900-D92E-4BDF-A78A-7DC236D45674}"/>
    <cellStyle name="Vírgula 2 5 3 6" xfId="3534" xr:uid="{2DCE4670-AD49-43FD-9563-E54BD6E616C8}"/>
    <cellStyle name="Vírgula 2 5 3 6 2" xfId="11166" xr:uid="{7E1D89E4-4771-424B-BE51-FF9724C35FEB}"/>
    <cellStyle name="Vírgula 2 5 3 6 2 2" xfId="26471" xr:uid="{1BF0C183-BDED-4AA4-93A5-AFF7654AD2C2}"/>
    <cellStyle name="Vírgula 2 5 3 6 3" xfId="18849" xr:uid="{AB1ACDCF-2E3F-4EAB-B73D-A2574B276862}"/>
    <cellStyle name="Vírgula 2 5 3 7" xfId="958" xr:uid="{6249B966-E30B-4E7D-9700-0E1ABDCF0E72}"/>
    <cellStyle name="Vírgula 2 5 3 7 2" xfId="8590" xr:uid="{0C5B63BF-C58C-402B-BC6C-125422BD2A32}"/>
    <cellStyle name="Vírgula 2 5 3 7 2 2" xfId="23895" xr:uid="{A6D5D405-2E79-4F05-92CB-C4A651D445B0}"/>
    <cellStyle name="Vírgula 2 5 3 7 3" xfId="16273" xr:uid="{F5CC5067-3586-486C-A5C4-5CE5F35C4C34}"/>
    <cellStyle name="Vírgula 2 5 3 8" xfId="7941" xr:uid="{1AF9B18B-C823-49B9-9274-6776EC572F49}"/>
    <cellStyle name="Vírgula 2 5 3 8 2" xfId="23246" xr:uid="{B676BC80-1F38-4C64-9E73-0AC6734D9DA8}"/>
    <cellStyle name="Vírgula 2 5 3 9" xfId="15624" xr:uid="{684BEA6D-9D61-4E0E-89FF-075EB4498560}"/>
    <cellStyle name="Vírgula 2 5 4" xfId="389" xr:uid="{695EFC33-F13D-478D-9781-B4330DCBFF08}"/>
    <cellStyle name="Vírgula 2 5 4 2" xfId="713" xr:uid="{645943B4-A7E1-4664-8BBE-DDE2D58F478A}"/>
    <cellStyle name="Vírgula 2 5 4 2 2" xfId="2006" xr:uid="{272ABF1F-48BB-404E-809D-6C0C6CCC7F71}"/>
    <cellStyle name="Vírgula 2 5 4 2 2 2" xfId="5173" xr:uid="{48D4D658-74D0-41CC-8F57-A54A6969965D}"/>
    <cellStyle name="Vírgula 2 5 4 2 2 2 2" xfId="7480" xr:uid="{8DCA6762-3B06-4E33-A027-98642EDE8F4C}"/>
    <cellStyle name="Vírgula 2 5 4 2 2 2 2 2" xfId="15102" xr:uid="{F8D57F97-50B5-40DF-A32D-BC878274B711}"/>
    <cellStyle name="Vírgula 2 5 4 2 2 2 2 2 2" xfId="30407" xr:uid="{7BF5247E-3233-4C3B-8099-36D4DF5406AB}"/>
    <cellStyle name="Vírgula 2 5 4 2 2 2 2 3" xfId="22785" xr:uid="{BA5CDEF9-DD31-40C2-AA28-8415DE347095}"/>
    <cellStyle name="Vírgula 2 5 4 2 2 2 3" xfId="6108" xr:uid="{4AF69D7C-C227-441D-B9B8-959C333BE217}"/>
    <cellStyle name="Vírgula 2 5 4 2 2 2 3 2" xfId="13730" xr:uid="{DD05C0F9-7E01-459A-B277-B1E2A8031CCF}"/>
    <cellStyle name="Vírgula 2 5 4 2 2 2 3 2 2" xfId="29035" xr:uid="{5C9A3AEC-00D1-4D7B-A410-8D0C40643B3C}"/>
    <cellStyle name="Vírgula 2 5 4 2 2 2 3 3" xfId="21413" xr:uid="{760ECA4D-085C-4F19-9345-8595F009DE31}"/>
    <cellStyle name="Vírgula 2 5 4 2 2 2 4" xfId="12795" xr:uid="{B92A3603-29B1-4450-B20B-99D9E4AE717A}"/>
    <cellStyle name="Vírgula 2 5 4 2 2 2 4 2" xfId="28100" xr:uid="{1B7C454E-3A34-4846-931B-F7439082E68B}"/>
    <cellStyle name="Vírgula 2 5 4 2 2 2 5" xfId="20478" xr:uid="{DECACF78-A3CC-4BC3-A280-76840AB60AF2}"/>
    <cellStyle name="Vírgula 2 5 4 2 2 3" xfId="4876" xr:uid="{4C83DE17-9AD9-47F1-B316-565E08933E36}"/>
    <cellStyle name="Vírgula 2 5 4 2 2 3 2" xfId="6876" xr:uid="{4F378312-25D8-4659-91EE-3ED466F64FEB}"/>
    <cellStyle name="Vírgula 2 5 4 2 2 3 2 2" xfId="14498" xr:uid="{6E923B6D-D7C2-42E0-B5FC-F9017C4047D4}"/>
    <cellStyle name="Vírgula 2 5 4 2 2 3 2 2 2" xfId="29803" xr:uid="{18EE2F19-B178-42DA-B67F-E71A129D2324}"/>
    <cellStyle name="Vírgula 2 5 4 2 2 3 2 3" xfId="22181" xr:uid="{107C504D-F747-4A3A-B1D0-24A9978B7EBF}"/>
    <cellStyle name="Vírgula 2 5 4 2 2 3 3" xfId="12498" xr:uid="{8F4E32BF-1649-4CD0-8F8A-7EBA7D5C6D95}"/>
    <cellStyle name="Vírgula 2 5 4 2 2 3 3 2" xfId="27803" xr:uid="{DE849E2B-7499-42C0-B538-738A7C5FE8B7}"/>
    <cellStyle name="Vírgula 2 5 4 2 2 3 4" xfId="20181" xr:uid="{A7390A1C-A553-4A4A-A2F8-18B3E9D2A1D0}"/>
    <cellStyle name="Vírgula 2 5 4 2 2 4" xfId="5544" xr:uid="{7BD5E6A5-560C-49E1-B0ED-9C4C74D9B5E4}"/>
    <cellStyle name="Vírgula 2 5 4 2 2 4 2" xfId="13166" xr:uid="{AE7C6FD9-349B-4756-8698-BEB0C21FD874}"/>
    <cellStyle name="Vírgula 2 5 4 2 2 4 2 2" xfId="28471" xr:uid="{1AC4BF29-D275-42B4-88EB-0365D24628D6}"/>
    <cellStyle name="Vírgula 2 5 4 2 2 4 3" xfId="20849" xr:uid="{31BD2188-F5E3-4788-AA9C-8B88281E4E8C}"/>
    <cellStyle name="Vírgula 2 5 4 2 2 5" xfId="9638" xr:uid="{8FC05FEE-E594-4993-84AD-A6E33D62A9C9}"/>
    <cellStyle name="Vírgula 2 5 4 2 2 5 2" xfId="24943" xr:uid="{B66AE5BD-3666-419D-93DF-BAB7B0186BAB}"/>
    <cellStyle name="Vírgula 2 5 4 2 2 6" xfId="17321" xr:uid="{D95BE873-BCAE-4544-8CA2-51C54FBD6510}"/>
    <cellStyle name="Vírgula 2 5 4 2 3" xfId="2970" xr:uid="{C8D225E2-2AB3-4F63-A9A4-9ECB1AFEF7F8}"/>
    <cellStyle name="Vírgula 2 5 4 2 3 2" xfId="7151" xr:uid="{D7172369-056D-4B22-922A-CC3F838DB37B}"/>
    <cellStyle name="Vírgula 2 5 4 2 3 2 2" xfId="14773" xr:uid="{F4B9C48B-6AFC-47E1-ACCA-F4EC7C35AFAC}"/>
    <cellStyle name="Vírgula 2 5 4 2 3 2 2 2" xfId="30078" xr:uid="{CCD7DCFC-D84D-4D5E-8E8C-DE1C4D1B0F13}"/>
    <cellStyle name="Vírgula 2 5 4 2 3 2 3" xfId="22456" xr:uid="{9DBEBF5F-73C3-4CCC-9536-5AA262A61EE0}"/>
    <cellStyle name="Vírgula 2 5 4 2 3 3" xfId="5779" xr:uid="{071CEEA6-7891-4144-9E17-D9AA1DCABCD6}"/>
    <cellStyle name="Vírgula 2 5 4 2 3 3 2" xfId="13401" xr:uid="{3A77726C-6540-4B13-A5AC-5EAADA91AB31}"/>
    <cellStyle name="Vírgula 2 5 4 2 3 3 2 2" xfId="28706" xr:uid="{3C3B51A4-7302-4962-9C06-F7695A53021D}"/>
    <cellStyle name="Vírgula 2 5 4 2 3 3 3" xfId="21084" xr:uid="{B6DD9C01-B9E1-43FD-9C97-78E01344F083}"/>
    <cellStyle name="Vírgula 2 5 4 2 3 4" xfId="10602" xr:uid="{CD5F40AE-4D67-4948-9C4D-47D5A478980A}"/>
    <cellStyle name="Vírgula 2 5 4 2 3 4 2" xfId="25907" xr:uid="{03EEAB31-ECBC-4328-A982-F5636974F243}"/>
    <cellStyle name="Vírgula 2 5 4 2 3 5" xfId="18285" xr:uid="{603C7B7D-415D-4CD5-8713-BAB1681702CD}"/>
    <cellStyle name="Vírgula 2 5 4 2 4" xfId="3938" xr:uid="{54336F50-1ADA-417D-8E77-06B5CDB939C9}"/>
    <cellStyle name="Vírgula 2 5 4 2 4 2" xfId="6506" xr:uid="{2AD56640-67B2-4443-BE53-A8DE68C224FD}"/>
    <cellStyle name="Vírgula 2 5 4 2 4 2 2" xfId="14128" xr:uid="{763F9718-69DA-4A80-9221-2B1F8CF4DD73}"/>
    <cellStyle name="Vírgula 2 5 4 2 4 2 2 2" xfId="29433" xr:uid="{0079ECD3-F25F-456F-95F4-94244721617D}"/>
    <cellStyle name="Vírgula 2 5 4 2 4 2 3" xfId="21811" xr:uid="{6B6D9987-B299-48EF-B4B1-CCCF3E8F187B}"/>
    <cellStyle name="Vírgula 2 5 4 2 4 3" xfId="11570" xr:uid="{7ACB1BEA-83E8-49F8-BB90-064ACF21A02F}"/>
    <cellStyle name="Vírgula 2 5 4 2 4 3 2" xfId="26875" xr:uid="{E98DAF93-2333-49CE-A454-A03405D3D359}"/>
    <cellStyle name="Vírgula 2 5 4 2 4 4" xfId="19253" xr:uid="{2CBB5A3B-8107-4BA5-BD47-AE172D79C440}"/>
    <cellStyle name="Vírgula 2 5 4 2 5" xfId="1362" xr:uid="{4D9B7BC9-9688-4A02-9AE1-E6F8182FA861}"/>
    <cellStyle name="Vírgula 2 5 4 2 5 2" xfId="8994" xr:uid="{6BD928A5-4C48-47DD-A074-552BE34150A4}"/>
    <cellStyle name="Vírgula 2 5 4 2 5 2 2" xfId="24299" xr:uid="{8ABD37E0-125F-4190-88C0-13BC2DEA2D18}"/>
    <cellStyle name="Vírgula 2 5 4 2 5 3" xfId="16677" xr:uid="{E318DFC7-20DA-4A43-ACB4-945C570C4899}"/>
    <cellStyle name="Vírgula 2 5 4 2 6" xfId="8345" xr:uid="{42981E20-9C2E-4B4B-8D3A-B6460A43E9F5}"/>
    <cellStyle name="Vírgula 2 5 4 2 6 2" xfId="23650" xr:uid="{B3A36BC6-A162-459E-964D-09C10ADDE59F}"/>
    <cellStyle name="Vírgula 2 5 4 2 7" xfId="16028" xr:uid="{FCA489B3-01C9-4D41-8FD9-A98C8409AC82}"/>
    <cellStyle name="Vírgula 2 5 4 3" xfId="2326" xr:uid="{85D4C163-FD1A-47F4-A531-8462F7C17D13}"/>
    <cellStyle name="Vírgula 2 5 4 3 2" xfId="3294" xr:uid="{220CC56A-88B8-499C-974F-B36BCC9853A0}"/>
    <cellStyle name="Vírgula 2 5 4 3 2 2" xfId="7317" xr:uid="{D4F530E5-FDFE-49AB-BC84-4F3B6BC90AB7}"/>
    <cellStyle name="Vírgula 2 5 4 3 2 2 2" xfId="14939" xr:uid="{B192044F-A55D-45EE-94A8-10C760940EEE}"/>
    <cellStyle name="Vírgula 2 5 4 3 2 2 2 2" xfId="30244" xr:uid="{EE5478E8-AA3F-45F1-B5C5-E5208923AAD7}"/>
    <cellStyle name="Vírgula 2 5 4 3 2 2 3" xfId="22622" xr:uid="{9767A2FF-AF47-422E-951A-3E58C950B606}"/>
    <cellStyle name="Vírgula 2 5 4 3 2 3" xfId="5945" xr:uid="{8D8C332E-003E-4F52-AE05-4322B2403D8C}"/>
    <cellStyle name="Vírgula 2 5 4 3 2 3 2" xfId="13567" xr:uid="{46286469-C597-4ADC-8B49-5F3A7AE0A9DC}"/>
    <cellStyle name="Vírgula 2 5 4 3 2 3 2 2" xfId="28872" xr:uid="{6C3E3E03-008F-46DC-BB31-CEFFCD41A839}"/>
    <cellStyle name="Vírgula 2 5 4 3 2 3 3" xfId="21250" xr:uid="{16493585-44D6-4170-8D99-EE6D88FB6900}"/>
    <cellStyle name="Vírgula 2 5 4 3 2 4" xfId="10926" xr:uid="{350D5BDF-F6EE-4308-A6B6-8779AE8466BB}"/>
    <cellStyle name="Vírgula 2 5 4 3 2 4 2" xfId="26231" xr:uid="{00FE35EB-0446-47D8-82CE-4704F8FD86D5}"/>
    <cellStyle name="Vírgula 2 5 4 3 2 5" xfId="18609" xr:uid="{E0B21AB2-6892-4A04-94CD-6D97B5A0425A}"/>
    <cellStyle name="Vírgula 2 5 4 3 3" xfId="4262" xr:uid="{314255FD-ED81-4245-9969-707AD63D007F}"/>
    <cellStyle name="Vírgula 2 5 4 3 3 2" xfId="6713" xr:uid="{0C1FA18F-F136-4BD7-A90A-17A291B330B0}"/>
    <cellStyle name="Vírgula 2 5 4 3 3 2 2" xfId="14335" xr:uid="{E1DAA1D0-EDB2-4D17-A84E-0BDDFFBCE0B7}"/>
    <cellStyle name="Vírgula 2 5 4 3 3 2 2 2" xfId="29640" xr:uid="{EA0E3143-96A2-4659-BC35-6A0EEAE9045C}"/>
    <cellStyle name="Vírgula 2 5 4 3 3 2 3" xfId="22018" xr:uid="{E3B15AB7-1941-48BD-9403-CD28671C7142}"/>
    <cellStyle name="Vírgula 2 5 4 3 3 3" xfId="11894" xr:uid="{24453F01-ADB0-4498-B8EC-ADD7FE99F50F}"/>
    <cellStyle name="Vírgula 2 5 4 3 3 3 2" xfId="27199" xr:uid="{BBBA6274-9C45-4F6E-A225-B3305EF07681}"/>
    <cellStyle name="Vírgula 2 5 4 3 3 4" xfId="19577" xr:uid="{342F47B9-32F5-4395-BC33-547CAFDD4946}"/>
    <cellStyle name="Vírgula 2 5 4 3 4" xfId="5451" xr:uid="{41CEF02E-B4A1-495A-8C98-AF7EAE0CD26F}"/>
    <cellStyle name="Vírgula 2 5 4 3 4 2" xfId="13073" xr:uid="{A1B02087-8A2F-414D-978D-EA9B0CA8EFCB}"/>
    <cellStyle name="Vírgula 2 5 4 3 4 2 2" xfId="28378" xr:uid="{D12268DC-AEB2-4F8A-B891-72ABA8211B61}"/>
    <cellStyle name="Vírgula 2 5 4 3 4 3" xfId="20756" xr:uid="{BDDBD891-F14F-4BEA-9B90-B220506D74D6}"/>
    <cellStyle name="Vírgula 2 5 4 3 5" xfId="9958" xr:uid="{6275E9EC-4A08-4CB3-9801-700C0DAE5A50}"/>
    <cellStyle name="Vírgula 2 5 4 3 5 2" xfId="25263" xr:uid="{E6BAFBAD-9B6E-47EF-86E2-714FEB4FFA9B}"/>
    <cellStyle name="Vírgula 2 5 4 3 6" xfId="17641" xr:uid="{8A1D8F69-6987-4D20-AC98-417C2EEB172D}"/>
    <cellStyle name="Vírgula 2 5 4 4" xfId="1686" xr:uid="{FEB61ADC-FA3D-41D2-B7F0-B1050B4124A5}"/>
    <cellStyle name="Vírgula 2 5 4 4 2" xfId="7057" xr:uid="{64C5D36D-14F9-4D1A-BB56-387B6B085E29}"/>
    <cellStyle name="Vírgula 2 5 4 4 2 2" xfId="14679" xr:uid="{D5C8E4F6-85CC-4E37-A1FB-7B987FDB9C8E}"/>
    <cellStyle name="Vírgula 2 5 4 4 2 2 2" xfId="29984" xr:uid="{E5EE67D0-2B34-4337-8A32-0FD00C3C3CBD}"/>
    <cellStyle name="Vírgula 2 5 4 4 2 3" xfId="22362" xr:uid="{DFAE0E34-D979-4C8C-984F-EF302BEEE97C}"/>
    <cellStyle name="Vírgula 2 5 4 4 3" xfId="5685" xr:uid="{DC3F7B04-EA6D-4505-819E-A674BB55115E}"/>
    <cellStyle name="Vírgula 2 5 4 4 3 2" xfId="13307" xr:uid="{9DD161AD-B5A0-4C65-8E21-2D742DCF509E}"/>
    <cellStyle name="Vírgula 2 5 4 4 3 2 2" xfId="28612" xr:uid="{0900EB8B-60EA-454F-9B72-BEE71B2F88A5}"/>
    <cellStyle name="Vírgula 2 5 4 4 3 3" xfId="20990" xr:uid="{5171D0F8-8DD3-4DE8-A280-40B237A6CC97}"/>
    <cellStyle name="Vírgula 2 5 4 4 4" xfId="9318" xr:uid="{E92BBE38-25BD-4470-96AD-4C02FD91AFD9}"/>
    <cellStyle name="Vírgula 2 5 4 4 4 2" xfId="24623" xr:uid="{67C35A41-DE82-412D-AB12-919D5060FA08}"/>
    <cellStyle name="Vírgula 2 5 4 4 5" xfId="17001" xr:uid="{A9132C82-DEB8-4874-A857-A5BA5C7A690E}"/>
    <cellStyle name="Vírgula 2 5 4 5" xfId="2646" xr:uid="{B7A9A9AC-2F3C-44A4-8756-567F5C994F41}"/>
    <cellStyle name="Vírgula 2 5 4 5 2" xfId="6343" xr:uid="{7557A3D6-E199-404D-846C-F4C54A9A54C2}"/>
    <cellStyle name="Vírgula 2 5 4 5 2 2" xfId="13965" xr:uid="{AE4CFE2E-813F-4087-888A-72E056BB4232}"/>
    <cellStyle name="Vírgula 2 5 4 5 2 2 2" xfId="29270" xr:uid="{AD6C9C32-6E6B-46DF-96C9-777709C279E5}"/>
    <cellStyle name="Vírgula 2 5 4 5 2 3" xfId="21648" xr:uid="{E5F74F3D-AE93-44C2-BC10-826D53926482}"/>
    <cellStyle name="Vírgula 2 5 4 5 3" xfId="10278" xr:uid="{A4B3B0ED-B057-4F92-838D-35F0312A01EB}"/>
    <cellStyle name="Vírgula 2 5 4 5 3 2" xfId="25583" xr:uid="{3567D2F9-284A-40A4-AD1F-1537F5294ABF}"/>
    <cellStyle name="Vírgula 2 5 4 5 4" xfId="17961" xr:uid="{558231A7-5B74-4C91-8B34-F4D5E37B36B0}"/>
    <cellStyle name="Vírgula 2 5 4 6" xfId="3614" xr:uid="{5883F222-EA65-45F4-B1A8-65C3CF6EB521}"/>
    <cellStyle name="Vírgula 2 5 4 6 2" xfId="11246" xr:uid="{97A0C273-3444-45A8-87C2-1A4734643740}"/>
    <cellStyle name="Vírgula 2 5 4 6 2 2" xfId="26551" xr:uid="{053C8CAF-2294-4442-8616-20B71D131DC4}"/>
    <cellStyle name="Vírgula 2 5 4 6 3" xfId="18929" xr:uid="{8040FE7F-AF64-417B-BB6E-44DA4EE62954}"/>
    <cellStyle name="Vírgula 2 5 4 7" xfId="1038" xr:uid="{43F179A0-6893-4EB5-8FE6-DA5D5A20C7FC}"/>
    <cellStyle name="Vírgula 2 5 4 7 2" xfId="8670" xr:uid="{A366F340-89D9-458E-A54F-687A4B41A976}"/>
    <cellStyle name="Vírgula 2 5 4 7 2 2" xfId="23975" xr:uid="{573766C2-B0AD-42FE-A307-CFAB8CCBAA23}"/>
    <cellStyle name="Vírgula 2 5 4 7 3" xfId="16353" xr:uid="{2D1F2CE6-78C2-4BD1-8404-ACFF331355F1}"/>
    <cellStyle name="Vírgula 2 5 4 8" xfId="8021" xr:uid="{051E7F94-7165-414B-A78F-2774F7173657}"/>
    <cellStyle name="Vírgula 2 5 4 8 2" xfId="23326" xr:uid="{FE3177B0-FBBC-44CE-B475-5239010476A9}"/>
    <cellStyle name="Vírgula 2 5 4 9" xfId="15704" xr:uid="{0BED34DB-FB28-4792-98BD-5B30BE78DFCD}"/>
    <cellStyle name="Vírgula 2 5 5" xfId="269" xr:uid="{82E62C4C-2CC8-47F6-B04C-1A0BD69D6BC2}"/>
    <cellStyle name="Vírgula 2 5 5 2" xfId="593" xr:uid="{AEE36736-7994-4AFD-86EE-066C549A4324}"/>
    <cellStyle name="Vírgula 2 5 5 2 2" xfId="1886" xr:uid="{2F09633A-E316-41AF-A0D4-7D60EBAD0BBC}"/>
    <cellStyle name="Vírgula 2 5 5 2 2 2" xfId="7390" xr:uid="{35B158A4-7549-4CAE-B8D7-C4D0C66B0568}"/>
    <cellStyle name="Vírgula 2 5 5 2 2 2 2" xfId="15012" xr:uid="{C7E8B731-3C1F-4524-80A2-E32AE0BF3F19}"/>
    <cellStyle name="Vírgula 2 5 5 2 2 2 2 2" xfId="30317" xr:uid="{20046508-1B00-4A59-9B63-B11976A8A5F7}"/>
    <cellStyle name="Vírgula 2 5 5 2 2 2 3" xfId="22695" xr:uid="{CC809D57-8CF8-450F-AAF6-834C2B3E55B5}"/>
    <cellStyle name="Vírgula 2 5 5 2 2 3" xfId="6018" xr:uid="{AB0177AA-08DF-40A7-BF37-5B9254EB0AF8}"/>
    <cellStyle name="Vírgula 2 5 5 2 2 3 2" xfId="13640" xr:uid="{618D3675-E4C6-4FFC-A7D4-1CD5159445C8}"/>
    <cellStyle name="Vírgula 2 5 5 2 2 3 2 2" xfId="28945" xr:uid="{31543FB4-A5CF-4A23-862B-CDBB131FF3C2}"/>
    <cellStyle name="Vírgula 2 5 5 2 2 3 3" xfId="21323" xr:uid="{67486704-7562-4D26-BA82-1EC9DBD6B4B6}"/>
    <cellStyle name="Vírgula 2 5 5 2 2 4" xfId="9518" xr:uid="{8D2D4057-F4EC-442B-84B4-03ED0C2101F5}"/>
    <cellStyle name="Vírgula 2 5 5 2 2 4 2" xfId="24823" xr:uid="{0C640517-AB97-48AA-B298-DE7570AFDF7C}"/>
    <cellStyle name="Vírgula 2 5 5 2 2 5" xfId="17201" xr:uid="{97120380-2C38-4469-8DCA-6E9A23C6012C}"/>
    <cellStyle name="Vírgula 2 5 5 2 3" xfId="2850" xr:uid="{4C2AD7C4-49B9-4BCF-9AA1-22087BCEFBA4}"/>
    <cellStyle name="Vírgula 2 5 5 2 3 2" xfId="6786" xr:uid="{58EE0C10-0C3B-43B7-A7E8-3331541B8CB7}"/>
    <cellStyle name="Vírgula 2 5 5 2 3 2 2" xfId="14408" xr:uid="{64494476-967C-4911-B072-CB53C53AA92B}"/>
    <cellStyle name="Vírgula 2 5 5 2 3 2 2 2" xfId="29713" xr:uid="{186CF706-9C51-4B0C-8F49-400371431D92}"/>
    <cellStyle name="Vírgula 2 5 5 2 3 2 3" xfId="22091" xr:uid="{138E312E-110D-4861-A607-AC1EBE83E07F}"/>
    <cellStyle name="Vírgula 2 5 5 2 3 3" xfId="10482" xr:uid="{C2B303FE-C02B-44EA-A0B9-94078EE80785}"/>
    <cellStyle name="Vírgula 2 5 5 2 3 3 2" xfId="25787" xr:uid="{1EB26C05-2D55-4B49-A0C5-7E94B5ACD72C}"/>
    <cellStyle name="Vírgula 2 5 5 2 3 4" xfId="18165" xr:uid="{36F16DD1-E143-4859-9EB0-3F3076434A08}"/>
    <cellStyle name="Vírgula 2 5 5 2 4" xfId="3818" xr:uid="{698F653A-D018-4816-933A-E5F06F8E8576}"/>
    <cellStyle name="Vírgula 2 5 5 2 4 2" xfId="11450" xr:uid="{A32E1AFC-A4C7-4C0B-93D9-8BF2C759B53B}"/>
    <cellStyle name="Vírgula 2 5 5 2 4 2 2" xfId="26755" xr:uid="{A0BD787F-4D85-4E34-9AE9-0D1E01ED390B}"/>
    <cellStyle name="Vírgula 2 5 5 2 4 3" xfId="19133" xr:uid="{B19BE0C5-CB4C-46E1-9D71-6F91B080BE08}"/>
    <cellStyle name="Vírgula 2 5 5 2 5" xfId="1242" xr:uid="{7A3BB439-B41C-4A0F-A9EC-F614D79AD304}"/>
    <cellStyle name="Vírgula 2 5 5 2 5 2" xfId="8874" xr:uid="{C6C0EBD2-A7B2-440D-8494-738904667861}"/>
    <cellStyle name="Vírgula 2 5 5 2 5 2 2" xfId="24179" xr:uid="{407AEF9C-4E19-4F4E-BBFE-E6945D92B6F3}"/>
    <cellStyle name="Vírgula 2 5 5 2 5 3" xfId="16557" xr:uid="{777982BF-B307-4C9D-ADEC-0276AAC7D0B4}"/>
    <cellStyle name="Vírgula 2 5 5 2 6" xfId="8225" xr:uid="{827C7C8B-1643-48B5-B6E6-BADE800B7085}"/>
    <cellStyle name="Vírgula 2 5 5 2 6 2" xfId="23530" xr:uid="{ECCD41C3-A9A7-4FFF-BA3A-939A81FB1CFF}"/>
    <cellStyle name="Vírgula 2 5 5 2 7" xfId="15908" xr:uid="{93CA7678-041C-4945-94BB-5E42E7A5EA25}"/>
    <cellStyle name="Vírgula 2 5 5 3" xfId="2206" xr:uid="{FE6CF2AB-27CA-4A52-A4A0-FF2E303BA614}"/>
    <cellStyle name="Vírgula 2 5 5 3 2" xfId="3174" xr:uid="{E0F54F92-7E3E-458A-837A-06A13F058345}"/>
    <cellStyle name="Vírgula 2 5 5 3 2 2" xfId="10806" xr:uid="{35455A39-39C3-4459-B9E7-E69550001488}"/>
    <cellStyle name="Vírgula 2 5 5 3 2 2 2" xfId="26111" xr:uid="{3B6CC9C6-9D53-4859-BF3E-960D34885B2D}"/>
    <cellStyle name="Vírgula 2 5 5 3 2 3" xfId="18489" xr:uid="{345B0D5C-D42A-43D5-8766-08E7F205B681}"/>
    <cellStyle name="Vírgula 2 5 5 3 3" xfId="4142" xr:uid="{7E273FAF-BA86-4F38-ACF9-FAF6874B9E4B}"/>
    <cellStyle name="Vírgula 2 5 5 3 3 2" xfId="11774" xr:uid="{63229855-D0D7-4286-92D9-EF0B0C43E727}"/>
    <cellStyle name="Vírgula 2 5 5 3 3 2 2" xfId="27079" xr:uid="{B002FD54-7FD6-4A55-858D-10D0CB3F5B98}"/>
    <cellStyle name="Vírgula 2 5 5 3 3 3" xfId="19457" xr:uid="{89C339F5-87E0-4627-8E2F-B5CB20B48EC6}"/>
    <cellStyle name="Vírgula 2 5 5 3 4" xfId="9838" xr:uid="{B72350AE-C4A1-40D6-9663-FC48C94F23DD}"/>
    <cellStyle name="Vírgula 2 5 5 3 4 2" xfId="25143" xr:uid="{53392B16-AD87-4034-8A69-59AD6C990A2E}"/>
    <cellStyle name="Vírgula 2 5 5 3 5" xfId="17521" xr:uid="{4FE51FAE-E8F3-4AAF-8A4D-9FD9A246D701}"/>
    <cellStyle name="Vírgula 2 5 5 4" xfId="1566" xr:uid="{0F6C9C94-FFD8-49D6-8F2E-CA00AFCA12C9}"/>
    <cellStyle name="Vírgula 2 5 5 4 2" xfId="6416" xr:uid="{D36F9DC1-A5DF-4E82-A149-FE276F1C6D9D}"/>
    <cellStyle name="Vírgula 2 5 5 4 2 2" xfId="14038" xr:uid="{20C7671D-2F81-413C-BB55-FF4D61E6FF91}"/>
    <cellStyle name="Vírgula 2 5 5 4 2 2 2" xfId="29343" xr:uid="{5DD31BCD-AD50-49E0-A400-3C2B26038EB7}"/>
    <cellStyle name="Vírgula 2 5 5 4 2 3" xfId="21721" xr:uid="{CBD19516-B6E9-49EF-B0FE-D4C36EDABFA2}"/>
    <cellStyle name="Vírgula 2 5 5 4 3" xfId="9198" xr:uid="{78B58266-83F3-4EA2-B666-04D34FAB997A}"/>
    <cellStyle name="Vírgula 2 5 5 4 3 2" xfId="24503" xr:uid="{36FB8729-7230-4302-997E-8069C124F88C}"/>
    <cellStyle name="Vírgula 2 5 5 4 4" xfId="16881" xr:uid="{87582896-FE69-49A4-B3CB-6EB342CEB03C}"/>
    <cellStyle name="Vírgula 2 5 5 5" xfId="2526" xr:uid="{C62991BE-EEB3-4B38-9E09-436756C8F263}"/>
    <cellStyle name="Vírgula 2 5 5 5 2" xfId="10158" xr:uid="{7340B4B9-98E0-4952-AD41-24A53A049360}"/>
    <cellStyle name="Vírgula 2 5 5 5 2 2" xfId="25463" xr:uid="{3F7E4167-52A1-4AD8-88C6-B70FA4605B53}"/>
    <cellStyle name="Vírgula 2 5 5 5 3" xfId="17841" xr:uid="{31D28A05-0692-4D21-94D8-74599FC243D3}"/>
    <cellStyle name="Vírgula 2 5 5 6" xfId="3494" xr:uid="{71521096-4377-430F-8FE0-10EFB52CD21A}"/>
    <cellStyle name="Vírgula 2 5 5 6 2" xfId="11126" xr:uid="{9388073F-9C14-4A80-833A-CBC2CCD864D1}"/>
    <cellStyle name="Vírgula 2 5 5 6 2 2" xfId="26431" xr:uid="{71A22D3F-5F10-4A23-B748-65C82BF0C734}"/>
    <cellStyle name="Vírgula 2 5 5 6 3" xfId="18809" xr:uid="{0317229E-562D-4409-ACE8-22A96D469EC0}"/>
    <cellStyle name="Vírgula 2 5 5 7" xfId="918" xr:uid="{00107A75-3F5A-4300-A088-64ED698646ED}"/>
    <cellStyle name="Vírgula 2 5 5 7 2" xfId="8550" xr:uid="{6519E41F-C1E5-4A54-A4A3-AF3E62D0DC77}"/>
    <cellStyle name="Vírgula 2 5 5 7 2 2" xfId="23855" xr:uid="{5FEFC2D9-B881-466F-A0A0-ADAE57B440FE}"/>
    <cellStyle name="Vírgula 2 5 5 7 3" xfId="16233" xr:uid="{D722294D-6B9E-4D41-98A0-1BA22B106D78}"/>
    <cellStyle name="Vírgula 2 5 5 8" xfId="7901" xr:uid="{297FC988-BB11-4B4B-BB57-11AA1DD8B6EB}"/>
    <cellStyle name="Vírgula 2 5 5 8 2" xfId="23206" xr:uid="{D0B541DA-572C-467D-B2EE-EFFED39DC3CD}"/>
    <cellStyle name="Vírgula 2 5 5 9" xfId="15584" xr:uid="{6FF4F9B3-A37F-44F9-B73F-B380F70FBDD6}"/>
    <cellStyle name="Vírgula 2 5 6" xfId="429" xr:uid="{74158B5F-E718-4614-A812-15337DF11D66}"/>
    <cellStyle name="Vírgula 2 5 6 2" xfId="753" xr:uid="{4CEF3084-F571-4187-B062-F75E634AED09}"/>
    <cellStyle name="Vírgula 2 5 6 2 2" xfId="2046" xr:uid="{562FD9EE-2EBC-41C6-AC5C-7BBA49EE7244}"/>
    <cellStyle name="Vírgula 2 5 6 2 2 2" xfId="7344" xr:uid="{1EE99087-608D-46D6-9C25-753164ABBD3A}"/>
    <cellStyle name="Vírgula 2 5 6 2 2 2 2" xfId="14966" xr:uid="{1117ECC8-9F3B-48A8-A5F8-C1A7AB203563}"/>
    <cellStyle name="Vírgula 2 5 6 2 2 2 2 2" xfId="30271" xr:uid="{FD5F0E26-9521-449E-B5B4-E0E379BD1AFE}"/>
    <cellStyle name="Vírgula 2 5 6 2 2 2 3" xfId="22649" xr:uid="{0BA9F7AD-2832-45FF-94ED-10AEC27D9BDD}"/>
    <cellStyle name="Vírgula 2 5 6 2 2 3" xfId="5972" xr:uid="{357CC0B9-F75E-4C8B-9C0C-5F7ABFADF200}"/>
    <cellStyle name="Vírgula 2 5 6 2 2 3 2" xfId="13594" xr:uid="{D4219325-07F3-48D4-BACC-C3A9F8FE6BF5}"/>
    <cellStyle name="Vírgula 2 5 6 2 2 3 2 2" xfId="28899" xr:uid="{D8F4F1EE-0421-42DD-BADA-D6DF16F667A7}"/>
    <cellStyle name="Vírgula 2 5 6 2 2 3 3" xfId="21277" xr:uid="{CA7BA029-FF6B-47FE-BBE5-DE5DEBC500B1}"/>
    <cellStyle name="Vírgula 2 5 6 2 2 4" xfId="9678" xr:uid="{86DAB3C9-FB7E-464A-93FE-9D702E28BEFD}"/>
    <cellStyle name="Vírgula 2 5 6 2 2 4 2" xfId="24983" xr:uid="{A10CED96-ECBB-479D-9B68-7595E448C11A}"/>
    <cellStyle name="Vírgula 2 5 6 2 2 5" xfId="17361" xr:uid="{8F797CF4-B35E-4CE0-9568-DB3617927709}"/>
    <cellStyle name="Vírgula 2 5 6 2 3" xfId="3010" xr:uid="{02E4CEFC-018B-4B8F-B71F-3D7465A76B06}"/>
    <cellStyle name="Vírgula 2 5 6 2 3 2" xfId="6740" xr:uid="{C3E43B3B-B5C7-4A8F-9430-A3371955CA74}"/>
    <cellStyle name="Vírgula 2 5 6 2 3 2 2" xfId="14362" xr:uid="{B0C23711-4D4E-413C-B460-BCE8E08A564A}"/>
    <cellStyle name="Vírgula 2 5 6 2 3 2 2 2" xfId="29667" xr:uid="{F9170D36-E0F7-4D74-BE0B-B193B1EAFC88}"/>
    <cellStyle name="Vírgula 2 5 6 2 3 2 3" xfId="22045" xr:uid="{9D9F50B4-1F62-4A60-A952-AFFB3B070544}"/>
    <cellStyle name="Vírgula 2 5 6 2 3 3" xfId="10642" xr:uid="{DB4B2131-4F1E-47F2-A57A-B56B6BAFD97E}"/>
    <cellStyle name="Vírgula 2 5 6 2 3 3 2" xfId="25947" xr:uid="{C2D159E2-A427-4AD5-8B29-A7CE9B703607}"/>
    <cellStyle name="Vírgula 2 5 6 2 3 4" xfId="18325" xr:uid="{E60DD554-E67F-4B9A-86E7-9EFCFE944C79}"/>
    <cellStyle name="Vírgula 2 5 6 2 4" xfId="3978" xr:uid="{E28DBA2D-DA0E-44C4-903E-0E6241C48BA7}"/>
    <cellStyle name="Vírgula 2 5 6 2 4 2" xfId="11610" xr:uid="{3E617DE6-72E8-423F-B09E-70B63F2B0774}"/>
    <cellStyle name="Vírgula 2 5 6 2 4 2 2" xfId="26915" xr:uid="{84A62F58-180F-49D4-96DD-404D45179A6F}"/>
    <cellStyle name="Vírgula 2 5 6 2 4 3" xfId="19293" xr:uid="{1546D34C-A84F-4CAB-9F22-E39A734F986E}"/>
    <cellStyle name="Vírgula 2 5 6 2 5" xfId="1402" xr:uid="{08583AE6-85C5-47C5-B1A8-3E71055909C8}"/>
    <cellStyle name="Vírgula 2 5 6 2 5 2" xfId="9034" xr:uid="{5DE27280-786F-468A-ABB4-58746CC7FEB5}"/>
    <cellStyle name="Vírgula 2 5 6 2 5 2 2" xfId="24339" xr:uid="{BA31C93D-E19A-4C65-8632-6BA3C2F44139}"/>
    <cellStyle name="Vírgula 2 5 6 2 5 3" xfId="16717" xr:uid="{30D3DDEF-6084-4E95-A3BB-E8430E5582C6}"/>
    <cellStyle name="Vírgula 2 5 6 2 6" xfId="8385" xr:uid="{96CC9A1C-9E7B-4F23-BCCC-825A14F27206}"/>
    <cellStyle name="Vírgula 2 5 6 2 6 2" xfId="23690" xr:uid="{B61B950C-4A84-4ED7-93BC-847472E1A519}"/>
    <cellStyle name="Vírgula 2 5 6 2 7" xfId="16068" xr:uid="{CF5C75BB-8F07-429F-A806-17ECD3325DC3}"/>
    <cellStyle name="Vírgula 2 5 6 3" xfId="2366" xr:uid="{2367D2D0-FAE9-442F-877F-89F7FDB190FC}"/>
    <cellStyle name="Vírgula 2 5 6 3 2" xfId="3334" xr:uid="{43FA605B-557E-4F51-8E80-F00869F454C7}"/>
    <cellStyle name="Vírgula 2 5 6 3 2 2" xfId="10966" xr:uid="{798EC090-069C-46A9-A64F-0E2FC7E66FFC}"/>
    <cellStyle name="Vírgula 2 5 6 3 2 2 2" xfId="26271" xr:uid="{D1E70126-827C-437F-8D64-93A3DD09426A}"/>
    <cellStyle name="Vírgula 2 5 6 3 2 3" xfId="18649" xr:uid="{3F9382F6-2C4F-430F-902A-C6659BDCD3AF}"/>
    <cellStyle name="Vírgula 2 5 6 3 3" xfId="4302" xr:uid="{5DA60DC2-F130-4B59-9618-33A841BC11DF}"/>
    <cellStyle name="Vírgula 2 5 6 3 3 2" xfId="11934" xr:uid="{D5FB13B6-98C8-44D7-AC51-9DA24A09D706}"/>
    <cellStyle name="Vírgula 2 5 6 3 3 2 2" xfId="27239" xr:uid="{39633D3E-4867-4C88-A7A9-71694AE153EB}"/>
    <cellStyle name="Vírgula 2 5 6 3 3 3" xfId="19617" xr:uid="{212B13FB-3346-4F36-B1E1-1C5C3E6424E3}"/>
    <cellStyle name="Vírgula 2 5 6 3 4" xfId="9998" xr:uid="{C7B85ED5-531F-49ED-BE84-992B28CB0F2F}"/>
    <cellStyle name="Vírgula 2 5 6 3 4 2" xfId="25303" xr:uid="{EBA49550-5EC0-406B-919A-AF438AFE0D91}"/>
    <cellStyle name="Vírgula 2 5 6 3 5" xfId="17681" xr:uid="{7B4D012E-AEBA-4D5D-AB69-311DEE8813D2}"/>
    <cellStyle name="Vírgula 2 5 6 4" xfId="1726" xr:uid="{E3376A5E-F44C-4E89-8B25-5653F42992A6}"/>
    <cellStyle name="Vírgula 2 5 6 4 2" xfId="6370" xr:uid="{DFFEAA15-9236-4658-8C98-67963997CBFA}"/>
    <cellStyle name="Vírgula 2 5 6 4 2 2" xfId="13992" xr:uid="{6A7FBCFE-1888-42DC-B21A-F2201406B08F}"/>
    <cellStyle name="Vírgula 2 5 6 4 2 2 2" xfId="29297" xr:uid="{00B799AC-A5D6-40C6-85BE-F515CA4453FB}"/>
    <cellStyle name="Vírgula 2 5 6 4 2 3" xfId="21675" xr:uid="{00973DA0-D4CE-4838-8E8D-7ED035DF783E}"/>
    <cellStyle name="Vírgula 2 5 6 4 3" xfId="9358" xr:uid="{E4105473-8648-4B8C-A9F2-0699FDD3C423}"/>
    <cellStyle name="Vírgula 2 5 6 4 3 2" xfId="24663" xr:uid="{D4FA14BC-989D-4425-AA90-F7BEDECDFC89}"/>
    <cellStyle name="Vírgula 2 5 6 4 4" xfId="17041" xr:uid="{8EA8AEC5-1D6E-4475-B93F-C95EA1B11317}"/>
    <cellStyle name="Vírgula 2 5 6 5" xfId="2686" xr:uid="{446FF288-06EB-4A6F-899E-83AAFF70CF70}"/>
    <cellStyle name="Vírgula 2 5 6 5 2" xfId="10318" xr:uid="{912B2912-BD44-4ABE-BA45-183ED22CC9EA}"/>
    <cellStyle name="Vírgula 2 5 6 5 2 2" xfId="25623" xr:uid="{F1EBB8EA-4628-4EA3-8DE9-BA9B8BBEB7DE}"/>
    <cellStyle name="Vírgula 2 5 6 5 3" xfId="18001" xr:uid="{E0F6F90D-2927-4FA0-A494-64FD2AD8B1B0}"/>
    <cellStyle name="Vírgula 2 5 6 6" xfId="3654" xr:uid="{07910248-5AF6-4B81-B17B-C43D805CDE46}"/>
    <cellStyle name="Vírgula 2 5 6 6 2" xfId="11286" xr:uid="{7889A980-D370-4582-BCA5-6C212CF27F51}"/>
    <cellStyle name="Vírgula 2 5 6 6 2 2" xfId="26591" xr:uid="{C8F9CC3B-2553-4C92-9C19-C0B6A42D81B2}"/>
    <cellStyle name="Vírgula 2 5 6 6 3" xfId="18969" xr:uid="{8C772B7D-D53B-4065-9416-96E7A495F6F7}"/>
    <cellStyle name="Vírgula 2 5 6 7" xfId="1078" xr:uid="{6AA7D03B-AE8A-408C-8987-E3D67A8530DB}"/>
    <cellStyle name="Vírgula 2 5 6 7 2" xfId="8710" xr:uid="{740EA6F2-210B-4F80-8AF7-37AE8BB7DAAA}"/>
    <cellStyle name="Vírgula 2 5 6 7 2 2" xfId="24015" xr:uid="{ADE5AFE0-9746-4096-B97A-A14877ED28C2}"/>
    <cellStyle name="Vírgula 2 5 6 7 3" xfId="16393" xr:uid="{90188FF3-75D2-413F-A205-15E542C980F0}"/>
    <cellStyle name="Vírgula 2 5 6 8" xfId="8061" xr:uid="{128AE2CD-3989-4F37-9DC7-D58910BCCE51}"/>
    <cellStyle name="Vírgula 2 5 6 8 2" xfId="23366" xr:uid="{9B767864-3414-4185-BEDD-D9D96E3286E2}"/>
    <cellStyle name="Vírgula 2 5 6 9" xfId="15744" xr:uid="{5BCB5755-EC02-41E0-97A9-2D24F981EF15}"/>
    <cellStyle name="Vírgula 2 5 7" xfId="553" xr:uid="{BAF73CE5-9518-45DD-814D-A91922FC307B}"/>
    <cellStyle name="Vírgula 2 5 7 2" xfId="1846" xr:uid="{551CB290-879A-442E-9517-97B056788B51}"/>
    <cellStyle name="Vírgula 2 5 7 2 2" xfId="5185" xr:uid="{57353A59-F803-47D6-ABB2-E3DDD46599B7}"/>
    <cellStyle name="Vírgula 2 5 7 2 2 2" xfId="7507" xr:uid="{498CB3CC-93DA-4ACA-8F60-1F155C640275}"/>
    <cellStyle name="Vírgula 2 5 7 2 2 2 2" xfId="15129" xr:uid="{2928650B-6606-4FBC-AB8F-55811BD2CC2E}"/>
    <cellStyle name="Vírgula 2 5 7 2 2 2 2 2" xfId="30434" xr:uid="{648EA612-C3A4-4E94-BDE5-73032601F760}"/>
    <cellStyle name="Vírgula 2 5 7 2 2 2 3" xfId="22812" xr:uid="{4026C702-20B9-47E5-A09F-F59BFF78B64F}"/>
    <cellStyle name="Vírgula 2 5 7 2 2 3" xfId="6135" xr:uid="{220D9980-E3F4-4B5B-8C6A-0CF6B0DA6409}"/>
    <cellStyle name="Vírgula 2 5 7 2 2 3 2" xfId="13757" xr:uid="{B527F1F4-BA5B-4605-A30F-767143764680}"/>
    <cellStyle name="Vírgula 2 5 7 2 2 3 2 2" xfId="29062" xr:uid="{2574F468-EED2-4BC3-8E94-BD0C07399159}"/>
    <cellStyle name="Vírgula 2 5 7 2 2 3 3" xfId="21440" xr:uid="{A10CC00B-4FAD-42FA-9D98-689C60126CC1}"/>
    <cellStyle name="Vírgula 2 5 7 2 2 4" xfId="12807" xr:uid="{A64ACA0B-962D-451B-8CEC-C7E9EDA554DF}"/>
    <cellStyle name="Vírgula 2 5 7 2 2 4 2" xfId="28112" xr:uid="{9DDE805F-1E56-4427-941E-DBC440233464}"/>
    <cellStyle name="Vírgula 2 5 7 2 2 5" xfId="20490" xr:uid="{93879C78-E162-4AFC-94CF-94E8C4E1E11C}"/>
    <cellStyle name="Vírgula 2 5 7 2 3" xfId="4888" xr:uid="{858A6122-0EBA-4246-B0B0-0D854CF175DB}"/>
    <cellStyle name="Vírgula 2 5 7 2 3 2" xfId="6903" xr:uid="{8FB6B605-D029-450D-969D-76A86A1D76C1}"/>
    <cellStyle name="Vírgula 2 5 7 2 3 2 2" xfId="14525" xr:uid="{FF511307-CA45-4690-8B96-FF9309FDCE75}"/>
    <cellStyle name="Vírgula 2 5 7 2 3 2 2 2" xfId="29830" xr:uid="{07F67BFE-25CC-474C-8EE9-D4A44764B20C}"/>
    <cellStyle name="Vírgula 2 5 7 2 3 2 3" xfId="22208" xr:uid="{9CC4F464-0550-4650-A43B-0C11A8D9F91B}"/>
    <cellStyle name="Vírgula 2 5 7 2 3 3" xfId="12510" xr:uid="{C1DAB8E2-C2FD-4286-ADC3-F5300B9B7814}"/>
    <cellStyle name="Vírgula 2 5 7 2 3 3 2" xfId="27815" xr:uid="{33A39CFD-4EF8-4A41-9C9C-D60A8FDFC0DF}"/>
    <cellStyle name="Vírgula 2 5 7 2 3 4" xfId="20193" xr:uid="{DD818381-CC86-468A-8B4E-29B31F20D6F2}"/>
    <cellStyle name="Vírgula 2 5 7 2 4" xfId="5556" xr:uid="{B9854417-A1F7-4AAA-ADA7-FDDD97F4723E}"/>
    <cellStyle name="Vírgula 2 5 7 2 4 2" xfId="13178" xr:uid="{45AB80E2-52A3-4CE2-AE96-4BB0FE974656}"/>
    <cellStyle name="Vírgula 2 5 7 2 4 2 2" xfId="28483" xr:uid="{4CF6171C-72AE-4A70-9CDC-0FCD0C149112}"/>
    <cellStyle name="Vírgula 2 5 7 2 4 3" xfId="20861" xr:uid="{93A48D16-A3DC-497B-B5CC-FBED9FBCF8C7}"/>
    <cellStyle name="Vírgula 2 5 7 2 5" xfId="9478" xr:uid="{3C9A7687-06DF-4BAA-8994-B45A37A45E7D}"/>
    <cellStyle name="Vírgula 2 5 7 2 5 2" xfId="24783" xr:uid="{D8DA5B31-4615-41DD-B694-6CE90A656027}"/>
    <cellStyle name="Vírgula 2 5 7 2 6" xfId="17161" xr:uid="{29A1D4CD-A517-4943-B851-D2B2BCE46CA8}"/>
    <cellStyle name="Vírgula 2 5 7 3" xfId="2810" xr:uid="{52A03BEB-9E95-4651-A0E7-2CC4874A0DCD}"/>
    <cellStyle name="Vírgula 2 5 7 3 2" xfId="7163" xr:uid="{994DE1D5-5A52-48FA-A780-40D9E0D5BB7B}"/>
    <cellStyle name="Vírgula 2 5 7 3 2 2" xfId="14785" xr:uid="{4B9A3554-58D8-4737-B85C-7B39AFAF23EC}"/>
    <cellStyle name="Vírgula 2 5 7 3 2 2 2" xfId="30090" xr:uid="{4C9B0D36-1257-4019-8FA4-EA805110D35E}"/>
    <cellStyle name="Vírgula 2 5 7 3 2 3" xfId="22468" xr:uid="{C7C1DD39-DEFF-491D-806E-1A3B83F7686B}"/>
    <cellStyle name="Vírgula 2 5 7 3 3" xfId="5791" xr:uid="{21607891-2286-4EC3-A762-B30580379F0F}"/>
    <cellStyle name="Vírgula 2 5 7 3 3 2" xfId="13413" xr:uid="{CB44A042-5410-43FA-9C81-FDE9E52EB7C4}"/>
    <cellStyle name="Vírgula 2 5 7 3 3 2 2" xfId="28718" xr:uid="{B40875BF-89EF-4401-9F8F-C9E34C24EF91}"/>
    <cellStyle name="Vírgula 2 5 7 3 3 3" xfId="21096" xr:uid="{44ACCA2B-FE35-4B2D-8E81-1A337F646EC3}"/>
    <cellStyle name="Vírgula 2 5 7 3 4" xfId="10442" xr:uid="{0E316264-6EBD-4314-8306-4F7D7798937B}"/>
    <cellStyle name="Vírgula 2 5 7 3 4 2" xfId="25747" xr:uid="{9FB08477-6479-41C8-AA35-DD667162314A}"/>
    <cellStyle name="Vírgula 2 5 7 3 5" xfId="18125" xr:uid="{7087D1E5-91F5-4D2D-A9C7-B44B1C5BB027}"/>
    <cellStyle name="Vírgula 2 5 7 4" xfId="3778" xr:uid="{A9167317-7282-43A5-89C4-DE05F3891B51}"/>
    <cellStyle name="Vírgula 2 5 7 4 2" xfId="6533" xr:uid="{7C577259-6B2B-4277-BE6F-3E89E688D58E}"/>
    <cellStyle name="Vírgula 2 5 7 4 2 2" xfId="14155" xr:uid="{9C353F75-2AD6-404B-8E31-3FB35A19B501}"/>
    <cellStyle name="Vírgula 2 5 7 4 2 2 2" xfId="29460" xr:uid="{12F550BD-ABAF-4B0D-85AB-182B8EAB0C07}"/>
    <cellStyle name="Vírgula 2 5 7 4 2 3" xfId="21838" xr:uid="{7C55A9BC-CFE3-440E-B78D-66B5F925EE61}"/>
    <cellStyle name="Vírgula 2 5 7 4 3" xfId="11410" xr:uid="{114C9A74-2311-4BC7-A966-FE983F9E9FB9}"/>
    <cellStyle name="Vírgula 2 5 7 4 3 2" xfId="26715" xr:uid="{8F0D193C-E94C-4F4B-92C4-AD1DB5E21C9D}"/>
    <cellStyle name="Vírgula 2 5 7 4 4" xfId="19093" xr:uid="{014E8D4B-6C5C-4346-8897-3EED839AE824}"/>
    <cellStyle name="Vírgula 2 5 7 5" xfId="1202" xr:uid="{4B3F2A4F-CE70-4BC2-9DC7-2C88F22A4B09}"/>
    <cellStyle name="Vírgula 2 5 7 5 2" xfId="8834" xr:uid="{EC0A267F-FD14-4C2D-BE3D-77EC6C423B93}"/>
    <cellStyle name="Vírgula 2 5 7 5 2 2" xfId="24139" xr:uid="{6A31802D-6318-49CA-85FA-59F4A316B23B}"/>
    <cellStyle name="Vírgula 2 5 7 5 3" xfId="16517" xr:uid="{BCA384CF-8F5B-4686-B465-460682643543}"/>
    <cellStyle name="Vírgula 2 5 7 6" xfId="8185" xr:uid="{62FE357E-80CE-4912-8AE0-39E9EBCD39AC}"/>
    <cellStyle name="Vírgula 2 5 7 6 2" xfId="23490" xr:uid="{58EF7B78-8EC0-43E0-9C93-A5D256D86037}"/>
    <cellStyle name="Vírgula 2 5 7 7" xfId="15868" xr:uid="{1AE23A11-1B56-4F5B-9F49-B87EF0FDAD04}"/>
    <cellStyle name="Vírgula 2 5 8" xfId="2166" xr:uid="{D04017DF-17DB-4B64-9B4D-63F16F1C25E6}"/>
    <cellStyle name="Vírgula 2 5 8 2" xfId="3134" xr:uid="{B2C430A3-DFCF-49D8-B8BB-A628DEC78E05}"/>
    <cellStyle name="Vírgula 2 5 8 2 2" xfId="5203" xr:uid="{4412090C-ACF2-48B2-8CCD-9C8D9C9BB758}"/>
    <cellStyle name="Vírgula 2 5 8 2 2 2" xfId="7537" xr:uid="{9CCD8032-CCE2-4F04-A9C9-7D8F0B42F5C7}"/>
    <cellStyle name="Vírgula 2 5 8 2 2 2 2" xfId="15159" xr:uid="{062122A9-36B8-40E6-9EC6-3E461780B34A}"/>
    <cellStyle name="Vírgula 2 5 8 2 2 2 2 2" xfId="30464" xr:uid="{2FFB0D84-6A42-4672-9CBB-241ADA7C31F6}"/>
    <cellStyle name="Vírgula 2 5 8 2 2 2 3" xfId="22842" xr:uid="{95FF2588-3A2F-4783-817D-85C45FDB3114}"/>
    <cellStyle name="Vírgula 2 5 8 2 2 3" xfId="6165" xr:uid="{B6B8D7AA-D0A2-428B-A825-7D4A459B9433}"/>
    <cellStyle name="Vírgula 2 5 8 2 2 3 2" xfId="13787" xr:uid="{5DA49D32-C1E6-46B7-AC3B-0F77A1F38DE1}"/>
    <cellStyle name="Vírgula 2 5 8 2 2 3 2 2" xfId="29092" xr:uid="{66945221-319C-43C3-9DBA-4C5BDC9DB139}"/>
    <cellStyle name="Vírgula 2 5 8 2 2 3 3" xfId="21470" xr:uid="{7EEF8C13-686C-4021-A12B-AC379A927A4B}"/>
    <cellStyle name="Vírgula 2 5 8 2 2 4" xfId="12825" xr:uid="{B83D1110-CB49-4346-89E5-3BEC7BD4A109}"/>
    <cellStyle name="Vírgula 2 5 8 2 2 4 2" xfId="28130" xr:uid="{11996952-2C5F-45DE-9BC3-7D38487611F7}"/>
    <cellStyle name="Vírgula 2 5 8 2 2 5" xfId="20508" xr:uid="{B0DB6E62-6423-4A0F-8020-75C525A78D10}"/>
    <cellStyle name="Vírgula 2 5 8 2 3" xfId="4906" xr:uid="{D56E5696-6506-4131-AA7A-003EE9847D75}"/>
    <cellStyle name="Vírgula 2 5 8 2 3 2" xfId="6933" xr:uid="{7F553DCC-2236-4108-9D21-8C3F9D38AFD1}"/>
    <cellStyle name="Vírgula 2 5 8 2 3 2 2" xfId="14555" xr:uid="{D3A1E710-CB9D-4644-B771-F6EB8452C695}"/>
    <cellStyle name="Vírgula 2 5 8 2 3 2 2 2" xfId="29860" xr:uid="{4757E261-D996-4137-B592-D5AE033D6AFD}"/>
    <cellStyle name="Vírgula 2 5 8 2 3 2 3" xfId="22238" xr:uid="{9919E777-1729-4D4A-B2E0-C42D2DA4FF90}"/>
    <cellStyle name="Vírgula 2 5 8 2 3 3" xfId="12528" xr:uid="{CAECE562-1FD9-472D-804F-7A29C309CC44}"/>
    <cellStyle name="Vírgula 2 5 8 2 3 3 2" xfId="27833" xr:uid="{B84067F2-5C33-4016-99BD-B96D6E9EA741}"/>
    <cellStyle name="Vírgula 2 5 8 2 3 4" xfId="20211" xr:uid="{112F4644-A859-43AB-A0CF-026757C824C6}"/>
    <cellStyle name="Vírgula 2 5 8 2 4" xfId="5574" xr:uid="{B46B5953-99FE-4B4E-A631-47A920EB414F}"/>
    <cellStyle name="Vírgula 2 5 8 2 4 2" xfId="13196" xr:uid="{E335C1AD-6FC9-4664-A3D2-55CB280D1B27}"/>
    <cellStyle name="Vírgula 2 5 8 2 4 2 2" xfId="28501" xr:uid="{204A50AD-8C91-421D-A093-73D2E4C9D50F}"/>
    <cellStyle name="Vírgula 2 5 8 2 4 3" xfId="20879" xr:uid="{45DAC0BF-DD31-4BA0-91A8-03381C19D24E}"/>
    <cellStyle name="Vírgula 2 5 8 2 5" xfId="10766" xr:uid="{BC7F1395-0A0D-45DE-85C1-E345901D9758}"/>
    <cellStyle name="Vírgula 2 5 8 2 5 2" xfId="26071" xr:uid="{0A62B45E-5820-44AC-B0D3-71D9180F0877}"/>
    <cellStyle name="Vírgula 2 5 8 2 6" xfId="18449" xr:uid="{0E2F3899-8CFA-4AAE-B0B0-1972F94DC11A}"/>
    <cellStyle name="Vírgula 2 5 8 3" xfId="4102" xr:uid="{78E6A76A-4DCE-4824-A5DD-16DF46468542}"/>
    <cellStyle name="Vírgula 2 5 8 3 2" xfId="7181" xr:uid="{27CB60B9-7342-4226-BA8A-CC8FB28B1877}"/>
    <cellStyle name="Vírgula 2 5 8 3 2 2" xfId="14803" xr:uid="{7136CC6F-B9EE-4B6C-BC04-A7BDADD5BA0B}"/>
    <cellStyle name="Vírgula 2 5 8 3 2 2 2" xfId="30108" xr:uid="{FCAA4B64-472C-403E-8A06-CB6FFC063141}"/>
    <cellStyle name="Vírgula 2 5 8 3 2 3" xfId="22486" xr:uid="{1306DC58-1AFF-49B2-B0C0-F8A9A32F33AC}"/>
    <cellStyle name="Vírgula 2 5 8 3 3" xfId="5809" xr:uid="{6BC85322-164D-49CC-ADCA-1E62201C4E01}"/>
    <cellStyle name="Vírgula 2 5 8 3 3 2" xfId="13431" xr:uid="{7B17A2F9-DE64-42D2-B21D-157EE719A586}"/>
    <cellStyle name="Vírgula 2 5 8 3 3 2 2" xfId="28736" xr:uid="{FB8699C0-63AF-48CD-A862-74B3FAD3FA1D}"/>
    <cellStyle name="Vírgula 2 5 8 3 3 3" xfId="21114" xr:uid="{97B01807-6648-4212-B980-BB04D9859EB9}"/>
    <cellStyle name="Vírgula 2 5 8 3 4" xfId="11734" xr:uid="{3C66F537-57B0-4597-A6A8-14DB6806FB86}"/>
    <cellStyle name="Vírgula 2 5 8 3 4 2" xfId="27039" xr:uid="{6033944C-8C83-4F2B-B7AC-0363B46181F9}"/>
    <cellStyle name="Vírgula 2 5 8 3 5" xfId="19417" xr:uid="{8842432E-9A87-4EA1-A2AD-F7CEC2DF7CD4}"/>
    <cellStyle name="Vírgula 2 5 8 4" xfId="4721" xr:uid="{181A4BA9-B055-4124-AFC7-D4CDAD184DAF}"/>
    <cellStyle name="Vírgula 2 5 8 4 2" xfId="6563" xr:uid="{C85DE755-768F-45AA-BC5A-AFF966D2AF7E}"/>
    <cellStyle name="Vírgula 2 5 8 4 2 2" xfId="14185" xr:uid="{384FC9C3-E70E-4A9F-9979-CD7FC50614AD}"/>
    <cellStyle name="Vírgula 2 5 8 4 2 2 2" xfId="29490" xr:uid="{FC466DC8-7563-4F2B-8276-2E97688773EF}"/>
    <cellStyle name="Vírgula 2 5 8 4 2 3" xfId="21868" xr:uid="{39C73073-05DF-4AE4-B958-B63F94A12C0B}"/>
    <cellStyle name="Vírgula 2 5 8 4 3" xfId="12343" xr:uid="{091E79D2-274F-4DD2-B3D3-ED2DD1ABC025}"/>
    <cellStyle name="Vírgula 2 5 8 4 3 2" xfId="27648" xr:uid="{13F200E5-0AA8-48C8-A50A-3F2888A8AA07}"/>
    <cellStyle name="Vírgula 2 5 8 4 4" xfId="20026" xr:uid="{08199805-0FB1-48AF-9F8F-F454138E4884}"/>
    <cellStyle name="Vírgula 2 5 8 5" xfId="5341" xr:uid="{49F0AC96-5D5E-45FA-836E-C76AD2894919}"/>
    <cellStyle name="Vírgula 2 5 8 5 2" xfId="12963" xr:uid="{CA38B20B-5B47-441A-80BC-AF4C7ADFB5E8}"/>
    <cellStyle name="Vírgula 2 5 8 5 2 2" xfId="28268" xr:uid="{42CFBACA-F964-42E2-AE1A-97DA7A53AA5A}"/>
    <cellStyle name="Vírgula 2 5 8 5 3" xfId="20646" xr:uid="{AAFE16AD-4A2E-469A-8116-11CC7F797D14}"/>
    <cellStyle name="Vírgula 2 5 8 6" xfId="9798" xr:uid="{1A2D935A-F23E-4F1A-8B34-1EEF3C8E41EB}"/>
    <cellStyle name="Vírgula 2 5 8 6 2" xfId="25103" xr:uid="{4FE8C467-BA43-42FC-B74D-3B23C278B16B}"/>
    <cellStyle name="Vírgula 2 5 8 7" xfId="17481" xr:uid="{50907C7E-9DD2-4D63-99CB-717D8E392A87}"/>
    <cellStyle name="Vírgula 2 5 9" xfId="1526" xr:uid="{DAAAF8B2-CB73-4387-A81C-8F97580D6CE8}"/>
    <cellStyle name="Vírgula 2 5 9 2" xfId="4612" xr:uid="{16E20574-65FE-498B-8D49-3932B0C20A13}"/>
    <cellStyle name="Vírgula 2 5 9 2 2" xfId="5219" xr:uid="{24706D78-DDCA-4760-AF30-4847690B0691}"/>
    <cellStyle name="Vírgula 2 5 9 2 2 2" xfId="7566" xr:uid="{56FBFB1E-01E9-446A-8FA8-C6651D33051E}"/>
    <cellStyle name="Vírgula 2 5 9 2 2 2 2" xfId="15188" xr:uid="{38781276-D01E-45DC-A4F6-459EB2C5B3F3}"/>
    <cellStyle name="Vírgula 2 5 9 2 2 2 2 2" xfId="30493" xr:uid="{6A395695-B244-4A61-938A-9B2E071287E1}"/>
    <cellStyle name="Vírgula 2 5 9 2 2 2 3" xfId="22871" xr:uid="{7D814CA5-7E7E-4595-B7E8-61F45EABAFD0}"/>
    <cellStyle name="Vírgula 2 5 9 2 2 3" xfId="6194" xr:uid="{A3006787-C0C1-4573-A628-BCEFDE68ED7D}"/>
    <cellStyle name="Vírgula 2 5 9 2 2 3 2" xfId="13816" xr:uid="{34A65283-644D-4BBC-9153-33CBCAC7516F}"/>
    <cellStyle name="Vírgula 2 5 9 2 2 3 2 2" xfId="29121" xr:uid="{A1292E7A-681B-4730-9BB0-66F267AE7A66}"/>
    <cellStyle name="Vírgula 2 5 9 2 2 3 3" xfId="21499" xr:uid="{51DA1B8C-E78B-4684-82B2-4A25CB3C7E19}"/>
    <cellStyle name="Vírgula 2 5 9 2 2 4" xfId="12841" xr:uid="{84D39DD4-9225-4869-8F62-AE8CF252FD2F}"/>
    <cellStyle name="Vírgula 2 5 9 2 2 4 2" xfId="28146" xr:uid="{216D1EC4-4499-403E-A433-AFDC12A6549E}"/>
    <cellStyle name="Vírgula 2 5 9 2 2 5" xfId="20524" xr:uid="{631D2F04-F3DC-48D9-BB72-3502C465F5D7}"/>
    <cellStyle name="Vírgula 2 5 9 2 3" xfId="4922" xr:uid="{5C2C640F-5560-4277-AF5E-FA520BEA349D}"/>
    <cellStyle name="Vírgula 2 5 9 2 3 2" xfId="6962" xr:uid="{C1F27164-6C31-4CB2-9346-2EE39513EE32}"/>
    <cellStyle name="Vírgula 2 5 9 2 3 2 2" xfId="14584" xr:uid="{8A73350F-7A6F-4351-BA53-C8E90A9B6E44}"/>
    <cellStyle name="Vírgula 2 5 9 2 3 2 2 2" xfId="29889" xr:uid="{EC911319-9ECF-4365-98E8-787C751B91BC}"/>
    <cellStyle name="Vírgula 2 5 9 2 3 2 3" xfId="22267" xr:uid="{F440F916-3B2F-4FA5-8C14-0B2C6E762074}"/>
    <cellStyle name="Vírgula 2 5 9 2 3 3" xfId="12544" xr:uid="{28DBE17C-3762-46D2-AD95-7FC194471FC8}"/>
    <cellStyle name="Vírgula 2 5 9 2 3 3 2" xfId="27849" xr:uid="{45344E6E-4356-4C7E-8056-94519CDBAC1B}"/>
    <cellStyle name="Vírgula 2 5 9 2 3 4" xfId="20227" xr:uid="{A5F754F1-3767-48C4-A257-0FC279DDE062}"/>
    <cellStyle name="Vírgula 2 5 9 2 4" xfId="5590" xr:uid="{E730225B-264F-4C3B-B6A7-55305F34C5CB}"/>
    <cellStyle name="Vírgula 2 5 9 2 4 2" xfId="13212" xr:uid="{49D7B28B-9349-43D9-8190-F14298E857B0}"/>
    <cellStyle name="Vírgula 2 5 9 2 4 2 2" xfId="28517" xr:uid="{C147A963-50B8-4B6C-BA35-513489FA1878}"/>
    <cellStyle name="Vírgula 2 5 9 2 4 3" xfId="20895" xr:uid="{5328ADAE-9209-4B01-8F2C-C40FBAF9261E}"/>
    <cellStyle name="Vírgula 2 5 9 2 5" xfId="12234" xr:uid="{50F8D7E9-975D-4901-B506-C312303AA918}"/>
    <cellStyle name="Vírgula 2 5 9 2 5 2" xfId="27539" xr:uid="{C66D9211-116B-46B6-8B0D-C4B58248F7D5}"/>
    <cellStyle name="Vírgula 2 5 9 2 6" xfId="19917" xr:uid="{F4895784-834F-494E-A9E7-95A3A03D503C}"/>
    <cellStyle name="Vírgula 2 5 9 3" xfId="5034" xr:uid="{7EF83C90-BC02-462E-93B1-2B1EB2D59ACB}"/>
    <cellStyle name="Vírgula 2 5 9 3 2" xfId="7197" xr:uid="{083ADEFA-21DA-4758-8AF4-B715EA31244E}"/>
    <cellStyle name="Vírgula 2 5 9 3 2 2" xfId="14819" xr:uid="{198C4A09-7BA1-4D7C-A7C3-C91374E05D19}"/>
    <cellStyle name="Vírgula 2 5 9 3 2 2 2" xfId="30124" xr:uid="{913AAA81-7877-46FF-A67C-E088F2C079E6}"/>
    <cellStyle name="Vírgula 2 5 9 3 2 3" xfId="22502" xr:uid="{6C225412-45AF-419E-A9D0-E47BB9B291E7}"/>
    <cellStyle name="Vírgula 2 5 9 3 3" xfId="5825" xr:uid="{C5EA35EA-737F-49CA-91AC-7DB61BA3E2A1}"/>
    <cellStyle name="Vírgula 2 5 9 3 3 2" xfId="13447" xr:uid="{E3A6B0D1-7A4B-40AB-B813-D8073F9D9DDA}"/>
    <cellStyle name="Vírgula 2 5 9 3 3 2 2" xfId="28752" xr:uid="{B28FBFFC-A29B-4754-9CAE-B6CE14E6CEA5}"/>
    <cellStyle name="Vírgula 2 5 9 3 3 3" xfId="21130" xr:uid="{98C445D7-FC98-47CE-B326-EB46B91DE308}"/>
    <cellStyle name="Vírgula 2 5 9 3 4" xfId="12656" xr:uid="{1138517B-9D69-4F0A-B3F0-19D3ACA378FD}"/>
    <cellStyle name="Vírgula 2 5 9 3 4 2" xfId="27961" xr:uid="{4C855A2F-B505-43F5-BA38-95E727F12F28}"/>
    <cellStyle name="Vírgula 2 5 9 3 5" xfId="20339" xr:uid="{98A2F3D3-2012-471B-8F1B-B15E6970A3F6}"/>
    <cellStyle name="Vírgula 2 5 9 4" xfId="4737" xr:uid="{DEC54E29-0031-44F3-8F16-7296378FD46E}"/>
    <cellStyle name="Vírgula 2 5 9 4 2" xfId="6592" xr:uid="{39C060E7-3BE7-46E1-AA01-9CA24F9DBB5A}"/>
    <cellStyle name="Vírgula 2 5 9 4 2 2" xfId="14214" xr:uid="{F62F11FB-CA63-47C5-87C4-072D4871A7C4}"/>
    <cellStyle name="Vírgula 2 5 9 4 2 2 2" xfId="29519" xr:uid="{3B49CB59-DD1D-46AD-B7D9-8332B93BA33A}"/>
    <cellStyle name="Vírgula 2 5 9 4 2 3" xfId="21897" xr:uid="{211858CF-D07D-4B7A-9F6A-192A64AC8A48}"/>
    <cellStyle name="Vírgula 2 5 9 4 3" xfId="12359" xr:uid="{75A51997-4DC7-4BC9-871F-AD7235B6392B}"/>
    <cellStyle name="Vírgula 2 5 9 4 3 2" xfId="27664" xr:uid="{440A8FC2-579C-427E-80F3-A620FF4EC8FE}"/>
    <cellStyle name="Vírgula 2 5 9 4 4" xfId="20042" xr:uid="{CB7EEAD1-DDEF-4204-B7A6-3DBA4CB38AE5}"/>
    <cellStyle name="Vírgula 2 5 9 5" xfId="5357" xr:uid="{909122BF-77A9-422F-B348-D24B359B031A}"/>
    <cellStyle name="Vírgula 2 5 9 5 2" xfId="12979" xr:uid="{7939FAA1-7B13-4E16-A890-2B81BB7BE0A3}"/>
    <cellStyle name="Vírgula 2 5 9 5 2 2" xfId="28284" xr:uid="{BFF91EA3-C13C-428F-8C09-24C96961A5A1}"/>
    <cellStyle name="Vírgula 2 5 9 5 3" xfId="20662" xr:uid="{2C708B9B-4BC6-4FE2-8D06-A2315E7E2F76}"/>
    <cellStyle name="Vírgula 2 5 9 6" xfId="9158" xr:uid="{4F266DC4-30E5-4B8C-9AA3-545A2EDB2F1E}"/>
    <cellStyle name="Vírgula 2 5 9 6 2" xfId="24463" xr:uid="{F4ECDEA8-D624-4D17-9ED9-9B8E5B45499B}"/>
    <cellStyle name="Vírgula 2 5 9 7" xfId="16841" xr:uid="{3DC01460-6F18-4576-B125-5EA5E8309E11}"/>
    <cellStyle name="Vírgula 2 6" xfId="329" xr:uid="{20484B9D-0311-465E-8DBD-036DEE152D54}"/>
    <cellStyle name="Vírgula 2 6 10" xfId="15644" xr:uid="{AE445319-7639-4300-BB7F-61285C747D5C}"/>
    <cellStyle name="Vírgula 2 6 2" xfId="450" xr:uid="{BC00E31F-E9D3-48DE-9A33-43F2140C7E05}"/>
    <cellStyle name="Vírgula 2 6 2 2" xfId="774" xr:uid="{75CB59FE-9DF3-478B-9D05-870B9104DA24}"/>
    <cellStyle name="Vírgula 2 6 2 2 2" xfId="2066" xr:uid="{C738426B-D6FD-4765-B879-F1DBBA931BFE}"/>
    <cellStyle name="Vírgula 2 6 2 2 2 2" xfId="7395" xr:uid="{7F8BF6FE-0C71-4580-9320-F7A94C413DFD}"/>
    <cellStyle name="Vírgula 2 6 2 2 2 2 2" xfId="15017" xr:uid="{B065FC76-859F-443D-8D30-4966D261D505}"/>
    <cellStyle name="Vírgula 2 6 2 2 2 2 2 2" xfId="30322" xr:uid="{93C94169-7DEB-4F00-A9FF-2DC5037AB447}"/>
    <cellStyle name="Vírgula 2 6 2 2 2 2 3" xfId="22700" xr:uid="{AB193F18-91FE-40DA-91DB-44E48911F609}"/>
    <cellStyle name="Vírgula 2 6 2 2 2 3" xfId="6023" xr:uid="{2FC8C2C3-BF52-442F-8C2A-D04AA08781FA}"/>
    <cellStyle name="Vírgula 2 6 2 2 2 3 2" xfId="13645" xr:uid="{764C6EE2-4AE4-43D4-A223-C6391CF6300D}"/>
    <cellStyle name="Vírgula 2 6 2 2 2 3 2 2" xfId="28950" xr:uid="{BB4EE4BE-D089-4376-A69B-821FD0394DA4}"/>
    <cellStyle name="Vírgula 2 6 2 2 2 3 3" xfId="21328" xr:uid="{B862D734-5A4B-4248-93EE-D09D6DC43FE9}"/>
    <cellStyle name="Vírgula 2 6 2 2 2 4" xfId="9698" xr:uid="{50D58169-3E86-4E52-8DB6-A5ABFE6438C2}"/>
    <cellStyle name="Vírgula 2 6 2 2 2 4 2" xfId="25003" xr:uid="{49D076EF-DAF1-4451-9E0D-35CF3A38F8FB}"/>
    <cellStyle name="Vírgula 2 6 2 2 2 5" xfId="17381" xr:uid="{CFF5192F-83BC-4F70-BB52-B31E854CD7B9}"/>
    <cellStyle name="Vírgula 2 6 2 2 3" xfId="3031" xr:uid="{5ACDC5A9-C126-4729-A923-6878A5B2A745}"/>
    <cellStyle name="Vírgula 2 6 2 2 3 2" xfId="6791" xr:uid="{435979C6-6529-435C-9168-67E46A343385}"/>
    <cellStyle name="Vírgula 2 6 2 2 3 2 2" xfId="14413" xr:uid="{1053629C-1A76-46C2-8E2A-4F96BEADFAFB}"/>
    <cellStyle name="Vírgula 2 6 2 2 3 2 2 2" xfId="29718" xr:uid="{3031A078-51DD-462C-A868-DB92BBEA2144}"/>
    <cellStyle name="Vírgula 2 6 2 2 3 2 3" xfId="22096" xr:uid="{53E65D14-B887-47D8-AA01-7092B340F5C0}"/>
    <cellStyle name="Vírgula 2 6 2 2 3 3" xfId="10663" xr:uid="{7E4CE0C7-0468-4311-B852-C5CF974C14C7}"/>
    <cellStyle name="Vírgula 2 6 2 2 3 3 2" xfId="25968" xr:uid="{ADC590FC-B13D-4EED-8A64-D976AAF2E4E6}"/>
    <cellStyle name="Vírgula 2 6 2 2 3 4" xfId="18346" xr:uid="{412B8D0C-E990-4D7E-9758-7704B37FD56C}"/>
    <cellStyle name="Vírgula 2 6 2 2 4" xfId="3999" xr:uid="{2A9926FF-75C6-4D45-BF86-E2C83F56FBC2}"/>
    <cellStyle name="Vírgula 2 6 2 2 4 2" xfId="11631" xr:uid="{96D4A057-5B33-41ED-811F-F4C2A75F32BB}"/>
    <cellStyle name="Vírgula 2 6 2 2 4 2 2" xfId="26936" xr:uid="{AC0E7DED-F5C2-4804-A668-D6D7525BF540}"/>
    <cellStyle name="Vírgula 2 6 2 2 4 3" xfId="19314" xr:uid="{09FE787E-0B92-4E60-8B8E-731A321364E3}"/>
    <cellStyle name="Vírgula 2 6 2 2 5" xfId="1423" xr:uid="{3EC3DB54-F637-4F5D-B5E6-A746FC14A6B4}"/>
    <cellStyle name="Vírgula 2 6 2 2 5 2" xfId="9055" xr:uid="{85FF0CB7-A7EF-4122-A4A8-A464B23788FD}"/>
    <cellStyle name="Vírgula 2 6 2 2 5 2 2" xfId="24360" xr:uid="{7C10CF2F-222A-4D19-9A81-9E3FE39C9500}"/>
    <cellStyle name="Vírgula 2 6 2 2 5 3" xfId="16738" xr:uid="{C28A87F5-7E1B-418F-900D-8CC229FF32E3}"/>
    <cellStyle name="Vírgula 2 6 2 2 6" xfId="8406" xr:uid="{40D96869-6087-457B-8E92-A9DF65731778}"/>
    <cellStyle name="Vírgula 2 6 2 2 6 2" xfId="23711" xr:uid="{995CE013-697E-4214-ACAF-A01274A2BA6C}"/>
    <cellStyle name="Vírgula 2 6 2 2 7" xfId="16089" xr:uid="{B8D7751F-4652-477E-BB58-B76120723525}"/>
    <cellStyle name="Vírgula 2 6 2 3" xfId="2386" xr:uid="{180E2E5B-4E8C-4A52-9C9C-9A89D6048532}"/>
    <cellStyle name="Vírgula 2 6 2 3 2" xfId="3354" xr:uid="{D83F58F8-1686-4E9D-AC2C-B3BE9FFDB3EC}"/>
    <cellStyle name="Vírgula 2 6 2 3 2 2" xfId="10986" xr:uid="{74023072-CA1F-49D5-ACDA-8D9ADD2F107E}"/>
    <cellStyle name="Vírgula 2 6 2 3 2 2 2" xfId="26291" xr:uid="{4B2A3727-4FF0-47FF-A139-AC32C3C9DAD9}"/>
    <cellStyle name="Vírgula 2 6 2 3 2 3" xfId="18669" xr:uid="{652FC23F-36B3-47EE-8963-59B34A7AC567}"/>
    <cellStyle name="Vírgula 2 6 2 3 3" xfId="4322" xr:uid="{525EDCA6-663E-4121-B0C5-2D9F576C3C04}"/>
    <cellStyle name="Vírgula 2 6 2 3 3 2" xfId="11954" xr:uid="{1883C888-53AF-41F3-BE91-253497404528}"/>
    <cellStyle name="Vírgula 2 6 2 3 3 2 2" xfId="27259" xr:uid="{5B089DB7-20A3-4E70-8ACB-8973E6710CB9}"/>
    <cellStyle name="Vírgula 2 6 2 3 3 3" xfId="19637" xr:uid="{8EFE5132-FEBE-4CE4-8FB8-2ACB939C50D6}"/>
    <cellStyle name="Vírgula 2 6 2 3 4" xfId="10018" xr:uid="{587B0059-D52D-4383-9876-37D8218FEB56}"/>
    <cellStyle name="Vírgula 2 6 2 3 4 2" xfId="25323" xr:uid="{8A98D33E-5C7A-4C1E-BD08-1E17EA29554E}"/>
    <cellStyle name="Vírgula 2 6 2 3 5" xfId="17701" xr:uid="{1DFCEDB2-8115-49CC-A35A-05DE8D4F8174}"/>
    <cellStyle name="Vírgula 2 6 2 4" xfId="1746" xr:uid="{CFBFA661-8FAB-4026-9CFE-9A19F4FE6A93}"/>
    <cellStyle name="Vírgula 2 6 2 4 2" xfId="6421" xr:uid="{E943CBAB-4655-45A7-A661-3A294E85E152}"/>
    <cellStyle name="Vírgula 2 6 2 4 2 2" xfId="14043" xr:uid="{AD530D85-AB10-4EC3-B964-013BD0031DB0}"/>
    <cellStyle name="Vírgula 2 6 2 4 2 2 2" xfId="29348" xr:uid="{223C94D5-A848-46ED-BE03-BA915CF6C247}"/>
    <cellStyle name="Vírgula 2 6 2 4 2 3" xfId="21726" xr:uid="{E76165AA-116E-474E-A9E2-5838B343651A}"/>
    <cellStyle name="Vírgula 2 6 2 4 3" xfId="9378" xr:uid="{F6F8EFA4-A9AD-474D-8240-2FB3D7D8D254}"/>
    <cellStyle name="Vírgula 2 6 2 4 3 2" xfId="24683" xr:uid="{61AC779E-90F4-4790-90CA-B2A27267DC63}"/>
    <cellStyle name="Vírgula 2 6 2 4 4" xfId="17061" xr:uid="{B4F2DDC9-AB74-4F59-9740-3A34D829A78C}"/>
    <cellStyle name="Vírgula 2 6 2 5" xfId="2707" xr:uid="{D0D319A2-67AC-4844-8C49-E5C76C0E5932}"/>
    <cellStyle name="Vírgula 2 6 2 5 2" xfId="10339" xr:uid="{BF9294D1-8A9F-4B5E-9C46-B192BC837A32}"/>
    <cellStyle name="Vírgula 2 6 2 5 2 2" xfId="25644" xr:uid="{55179B23-14E7-4E76-9275-F22D04A96D30}"/>
    <cellStyle name="Vírgula 2 6 2 5 3" xfId="18022" xr:uid="{C1A6AA47-BCC2-4522-BC91-EBABF679290C}"/>
    <cellStyle name="Vírgula 2 6 2 6" xfId="3675" xr:uid="{29463CFC-644B-4879-9831-73BE09D7F62C}"/>
    <cellStyle name="Vírgula 2 6 2 6 2" xfId="11307" xr:uid="{4BBE9A15-B259-4BCC-A458-8203A43DF7A1}"/>
    <cellStyle name="Vírgula 2 6 2 6 2 2" xfId="26612" xr:uid="{F99AEDC4-7D04-46D0-8142-654385BBDEAA}"/>
    <cellStyle name="Vírgula 2 6 2 6 3" xfId="18990" xr:uid="{4BEF1694-F0A0-428E-AAFB-6DFEC112F8E5}"/>
    <cellStyle name="Vírgula 2 6 2 7" xfId="1099" xr:uid="{8323C87E-9191-4087-A235-A2DF57DB8056}"/>
    <cellStyle name="Vírgula 2 6 2 7 2" xfId="8731" xr:uid="{0DF7779F-23FE-4190-A59B-BBC8BD8E56A3}"/>
    <cellStyle name="Vírgula 2 6 2 7 2 2" xfId="24036" xr:uid="{F1DEDC25-68DB-470F-B527-E663F1223058}"/>
    <cellStyle name="Vírgula 2 6 2 7 3" xfId="16414" xr:uid="{0222EA94-729F-41AC-9C20-DFCC0062CDDC}"/>
    <cellStyle name="Vírgula 2 6 2 8" xfId="8082" xr:uid="{3C974FAA-86A8-4F60-9D6F-CDD606EF6508}"/>
    <cellStyle name="Vírgula 2 6 2 8 2" xfId="23387" xr:uid="{FD9BC221-192F-4F7F-AB43-5B8DBEB490AB}"/>
    <cellStyle name="Vírgula 2 6 2 9" xfId="15765" xr:uid="{A3CED362-DC99-42E5-B799-3FE4AE2F5FCF}"/>
    <cellStyle name="Vírgula 2 6 3" xfId="653" xr:uid="{FA1FD679-5A27-4036-8CA8-7290540C3482}"/>
    <cellStyle name="Vírgula 2 6 3 2" xfId="1946" xr:uid="{7B266117-4F54-47BE-871B-2A27AC6ECC7F}"/>
    <cellStyle name="Vírgula 2 6 3 2 2" xfId="7236" xr:uid="{BD30E2DB-F6FA-4832-8269-5AA5678FC47A}"/>
    <cellStyle name="Vírgula 2 6 3 2 2 2" xfId="14858" xr:uid="{E5663801-1A8A-4705-B4AC-746B80A368F9}"/>
    <cellStyle name="Vírgula 2 6 3 2 2 2 2" xfId="30163" xr:uid="{2052BC40-E4B8-49A3-AD05-6749C033B620}"/>
    <cellStyle name="Vírgula 2 6 3 2 2 3" xfId="22541" xr:uid="{5476666C-6521-4586-8B46-146239922275}"/>
    <cellStyle name="Vírgula 2 6 3 2 3" xfId="5864" xr:uid="{8653BBFD-C6A3-4C4B-8061-A3ED65441C2E}"/>
    <cellStyle name="Vírgula 2 6 3 2 3 2" xfId="13486" xr:uid="{E8B5EF8E-031D-445F-9E55-E8A5C5AA68B5}"/>
    <cellStyle name="Vírgula 2 6 3 2 3 2 2" xfId="28791" xr:uid="{0BC682E3-8150-4503-912E-600BD18BA745}"/>
    <cellStyle name="Vírgula 2 6 3 2 3 3" xfId="21169" xr:uid="{01AD8811-6A96-4261-B05D-E2A6EE0D34AC}"/>
    <cellStyle name="Vírgula 2 6 3 2 4" xfId="9578" xr:uid="{ECC7FF01-2D79-4BCA-B52C-636A55F7611A}"/>
    <cellStyle name="Vírgula 2 6 3 2 4 2" xfId="24883" xr:uid="{356ED2B1-D4C4-4D9C-8E0F-8A650CF2E110}"/>
    <cellStyle name="Vírgula 2 6 3 2 5" xfId="17261" xr:uid="{090F2D59-8295-4F0C-BD58-27CECFAD62A8}"/>
    <cellStyle name="Vírgula 2 6 3 3" xfId="2910" xr:uid="{04A1FAED-67BD-44E9-BCB4-B926303BDEE9}"/>
    <cellStyle name="Vírgula 2 6 3 3 2" xfId="6631" xr:uid="{292047FC-0B18-4775-857B-308A9BAB2511}"/>
    <cellStyle name="Vírgula 2 6 3 3 2 2" xfId="14253" xr:uid="{DBB83D76-DEE1-44DD-9EFE-C903C8FD54AB}"/>
    <cellStyle name="Vírgula 2 6 3 3 2 2 2" xfId="29558" xr:uid="{E6C4C7A9-0760-442B-8BA8-640EA6BA7567}"/>
    <cellStyle name="Vírgula 2 6 3 3 2 3" xfId="21936" xr:uid="{3EB395A4-7928-4EF2-A413-D02F1A4D6BAC}"/>
    <cellStyle name="Vírgula 2 6 3 3 3" xfId="10542" xr:uid="{E0C29A68-9FB7-421D-B017-70F45AEBEF5B}"/>
    <cellStyle name="Vírgula 2 6 3 3 3 2" xfId="25847" xr:uid="{173E9D6C-DD0F-4ABB-93B9-7BC73CF67A29}"/>
    <cellStyle name="Vírgula 2 6 3 3 4" xfId="18225" xr:uid="{816D3CB7-6B29-4DCA-AE40-2DDB3A1BE0F6}"/>
    <cellStyle name="Vírgula 2 6 3 4" xfId="3878" xr:uid="{5B3C347B-1971-4AD4-A8B6-B449AB91D0EE}"/>
    <cellStyle name="Vírgula 2 6 3 4 2" xfId="11510" xr:uid="{33C2286C-7A47-42EE-9474-B38B27C743B5}"/>
    <cellStyle name="Vírgula 2 6 3 4 2 2" xfId="26815" xr:uid="{746BAFDE-92AD-4DFB-84F4-B61C949FE889}"/>
    <cellStyle name="Vírgula 2 6 3 4 3" xfId="19193" xr:uid="{7B247ED4-BCEE-4899-A955-63F49D6A3DCB}"/>
    <cellStyle name="Vírgula 2 6 3 5" xfId="1302" xr:uid="{CFE80DF4-67CA-4864-8A06-756EBC661EA6}"/>
    <cellStyle name="Vírgula 2 6 3 5 2" xfId="8934" xr:uid="{3D67876E-FFCC-46DF-AFAD-187C87018C10}"/>
    <cellStyle name="Vírgula 2 6 3 5 2 2" xfId="24239" xr:uid="{F61137C2-2D3C-40FA-961B-409961C7DD7A}"/>
    <cellStyle name="Vírgula 2 6 3 5 3" xfId="16617" xr:uid="{402A46E0-1CF0-4476-92E3-5BC889C858A5}"/>
    <cellStyle name="Vírgula 2 6 3 6" xfId="8285" xr:uid="{A44E50B2-565F-40D5-B0DD-37C2F917078B}"/>
    <cellStyle name="Vírgula 2 6 3 6 2" xfId="23590" xr:uid="{A1388035-1708-4D16-89B2-CB88A6CC6834}"/>
    <cellStyle name="Vírgula 2 6 3 7" xfId="15968" xr:uid="{6BAFC3EA-8A6E-468C-B3CA-936B8286D31F}"/>
    <cellStyle name="Vírgula 2 6 4" xfId="2266" xr:uid="{6D386568-AF69-47D2-B5EA-75CD3D55D24F}"/>
    <cellStyle name="Vírgula 2 6 4 2" xfId="3234" xr:uid="{3C408AD5-8CC9-4E7E-9820-D57B2A88A983}"/>
    <cellStyle name="Vírgula 2 6 4 2 2" xfId="10866" xr:uid="{56E00104-BB0D-4D87-AD1B-9DF7BDEB9082}"/>
    <cellStyle name="Vírgula 2 6 4 2 2 2" xfId="26171" xr:uid="{02FDC8EE-97E1-449C-8292-3FCA616CE179}"/>
    <cellStyle name="Vírgula 2 6 4 2 3" xfId="18549" xr:uid="{05660F53-2A07-4B3D-9336-968984EE306C}"/>
    <cellStyle name="Vírgula 2 6 4 3" xfId="4202" xr:uid="{E7E36810-41BC-4302-BCB2-A8BDBB9723C1}"/>
    <cellStyle name="Vírgula 2 6 4 3 2" xfId="11834" xr:uid="{F424D246-44F4-4959-9D59-A1B0DD8AC01A}"/>
    <cellStyle name="Vírgula 2 6 4 3 2 2" xfId="27139" xr:uid="{5B1038E5-C013-42BA-B541-4709C4209146}"/>
    <cellStyle name="Vírgula 2 6 4 3 3" xfId="19517" xr:uid="{BEA31EDA-26DB-4AB4-B5B7-759A400A673D}"/>
    <cellStyle name="Vírgula 2 6 4 4" xfId="9898" xr:uid="{FB9A1FF2-43C3-496B-A106-3CAB49FDB01B}"/>
    <cellStyle name="Vírgula 2 6 4 4 2" xfId="25203" xr:uid="{A723582A-2FB2-420C-B56E-130816D2ED43}"/>
    <cellStyle name="Vírgula 2 6 4 5" xfId="17581" xr:uid="{13B2C46D-FC52-4F11-B011-FCE27072F2AF}"/>
    <cellStyle name="Vírgula 2 6 5" xfId="1626" xr:uid="{21CB349C-34D6-4271-BB4E-BCD62BB9BA26}"/>
    <cellStyle name="Vírgula 2 6 5 2" xfId="6261" xr:uid="{ED7AADEB-21BA-4400-842F-ABFEAB5E6795}"/>
    <cellStyle name="Vírgula 2 6 5 2 2" xfId="13883" xr:uid="{95D7B9FC-506C-43A4-B268-E0DC9707918C}"/>
    <cellStyle name="Vírgula 2 6 5 2 2 2" xfId="29188" xr:uid="{3882DF7D-09BB-4F33-9B81-DE6E4FA36231}"/>
    <cellStyle name="Vírgula 2 6 5 2 3" xfId="21566" xr:uid="{725E84E0-C228-4AE1-AFED-4E10890460D9}"/>
    <cellStyle name="Vírgula 2 6 5 3" xfId="9258" xr:uid="{2179F74D-5280-40EC-86B4-865AF2087791}"/>
    <cellStyle name="Vírgula 2 6 5 3 2" xfId="24563" xr:uid="{2E857D7A-16E9-4FF9-B3A2-102577C0C551}"/>
    <cellStyle name="Vírgula 2 6 5 4" xfId="16941" xr:uid="{10CB5158-B8F1-4E10-A3E7-FF3BD80F8C76}"/>
    <cellStyle name="Vírgula 2 6 6" xfId="2586" xr:uid="{66735E8B-AB2D-4EE4-A30A-3A17E6E73665}"/>
    <cellStyle name="Vírgula 2 6 6 2" xfId="10218" xr:uid="{246A0E3D-2351-46D1-BF68-1D94BF2542CD}"/>
    <cellStyle name="Vírgula 2 6 6 2 2" xfId="25523" xr:uid="{9F9EB249-9752-4C78-BF6A-4F350AD78143}"/>
    <cellStyle name="Vírgula 2 6 6 3" xfId="17901" xr:uid="{11B876F9-B12E-4EF2-8213-DC2415DEBB56}"/>
    <cellStyle name="Vírgula 2 6 7" xfId="3554" xr:uid="{8849088A-CB24-4ECD-9AEE-2DFF68B2E13C}"/>
    <cellStyle name="Vírgula 2 6 7 2" xfId="11186" xr:uid="{825C572F-4687-419E-B1DA-A550DA06AD95}"/>
    <cellStyle name="Vírgula 2 6 7 2 2" xfId="26491" xr:uid="{3F534826-FD6F-4280-9A03-14098A43D51A}"/>
    <cellStyle name="Vírgula 2 6 7 3" xfId="18869" xr:uid="{90B98468-DCF7-48DE-B783-B3A5B0D00AD2}"/>
    <cellStyle name="Vírgula 2 6 8" xfId="978" xr:uid="{6D4A76CC-BFC4-4118-A2A6-B400030C30E8}"/>
    <cellStyle name="Vírgula 2 6 8 2" xfId="8610" xr:uid="{710721B4-3FB2-4901-920B-7E2DB8FF4706}"/>
    <cellStyle name="Vírgula 2 6 8 2 2" xfId="23915" xr:uid="{325D2306-EED5-4929-A900-4C5A4814ACB3}"/>
    <cellStyle name="Vírgula 2 6 8 3" xfId="16293" xr:uid="{BC3D6291-3F28-473C-80EE-69A2975F6E7C}"/>
    <cellStyle name="Vírgula 2 6 9" xfId="7961" xr:uid="{7E6BADF6-2AAD-449B-B985-19F2A22DD898}"/>
    <cellStyle name="Vírgula 2 6 9 2" xfId="23266" xr:uid="{A04A34F3-1111-4D42-BA45-0F22032DE631}"/>
    <cellStyle name="Vírgula 2 7" xfId="289" xr:uid="{1E2C0A57-D7ED-4BAD-82FA-7A378BCACF60}"/>
    <cellStyle name="Vírgula 2 7 10" xfId="15604" xr:uid="{183893AD-0F83-469A-ACCC-41BFB8C30F6B}"/>
    <cellStyle name="Vírgula 2 7 2" xfId="613" xr:uid="{B37EA9B8-AF65-4067-9274-E0CDC50E0B2F}"/>
    <cellStyle name="Vírgula 2 7 2 2" xfId="1906" xr:uid="{996E4B97-232F-4BDF-994C-20A3F0B51C01}"/>
    <cellStyle name="Vírgula 2 7 2 2 2" xfId="7513" xr:uid="{86B74A6D-92B9-44D5-AD4D-7792D48E174C}"/>
    <cellStyle name="Vírgula 2 7 2 2 2 2" xfId="15135" xr:uid="{8CCB45A4-54A7-4C16-A276-D6AA7DE48007}"/>
    <cellStyle name="Vírgula 2 7 2 2 2 2 2" xfId="30440" xr:uid="{37916778-8DF9-4C3C-BCC5-1D92B2DABD6A}"/>
    <cellStyle name="Vírgula 2 7 2 2 2 3" xfId="22818" xr:uid="{BC32263A-9D45-4975-BE0A-18A6519BBD80}"/>
    <cellStyle name="Vírgula 2 7 2 2 3" xfId="6141" xr:uid="{AFC83183-7A63-4C5F-B57A-D4A16E552251}"/>
    <cellStyle name="Vírgula 2 7 2 2 3 2" xfId="13763" xr:uid="{12D35191-4863-469E-8B8F-1BB56666C768}"/>
    <cellStyle name="Vírgula 2 7 2 2 3 2 2" xfId="29068" xr:uid="{4B97B098-4D49-4183-BF3C-D74CA7A789A1}"/>
    <cellStyle name="Vírgula 2 7 2 2 3 3" xfId="21446" xr:uid="{91AB30A5-F662-4644-8436-71DCC86DD9AC}"/>
    <cellStyle name="Vírgula 2 7 2 2 4" xfId="5191" xr:uid="{67E8B8A0-51A2-4AE6-A43E-BB0C49A7791D}"/>
    <cellStyle name="Vírgula 2 7 2 2 4 2" xfId="12813" xr:uid="{F32924FF-CE78-41CB-8544-B92DC3E3A73B}"/>
    <cellStyle name="Vírgula 2 7 2 2 4 2 2" xfId="28118" xr:uid="{5DF85065-FCB5-4D81-8804-81C85F98EC35}"/>
    <cellStyle name="Vírgula 2 7 2 2 4 3" xfId="20496" xr:uid="{8BC0B933-F3C5-41BF-9DA4-9B1A8E8CF32A}"/>
    <cellStyle name="Vírgula 2 7 2 2 5" xfId="9538" xr:uid="{9A28A60C-66A2-4A74-A631-2E10794F1105}"/>
    <cellStyle name="Vírgula 2 7 2 2 5 2" xfId="24843" xr:uid="{0F55975C-9742-4F3F-94A4-DFBA0061FC1C}"/>
    <cellStyle name="Vírgula 2 7 2 2 6" xfId="17221" xr:uid="{B23BC68D-D3AD-4B24-8B5A-F12CB20103FD}"/>
    <cellStyle name="Vírgula 2 7 2 3" xfId="2870" xr:uid="{BF0B4F6B-2C17-44E5-B56C-E15E2E6FFABB}"/>
    <cellStyle name="Vírgula 2 7 2 3 2" xfId="6909" xr:uid="{87CBB302-0EC6-4F8B-AB57-31741749E9C1}"/>
    <cellStyle name="Vírgula 2 7 2 3 2 2" xfId="14531" xr:uid="{C7B53F0A-8D78-4A28-BE43-AB00CCA35617}"/>
    <cellStyle name="Vírgula 2 7 2 3 2 2 2" xfId="29836" xr:uid="{053C1DD7-314D-497F-AC13-B78438882424}"/>
    <cellStyle name="Vírgula 2 7 2 3 2 3" xfId="22214" xr:uid="{5F731856-9042-4C8E-AF6E-9BBD266B195B}"/>
    <cellStyle name="Vírgula 2 7 2 3 3" xfId="4894" xr:uid="{EDACA2DB-A753-4129-9974-1B54A598D476}"/>
    <cellStyle name="Vírgula 2 7 2 3 3 2" xfId="12516" xr:uid="{3C1422F0-8018-49BB-8BC7-03AA6664E9A9}"/>
    <cellStyle name="Vírgula 2 7 2 3 3 2 2" xfId="27821" xr:uid="{2ED18707-0FE7-4AAE-B4CF-E4C0B4872F58}"/>
    <cellStyle name="Vírgula 2 7 2 3 3 3" xfId="20199" xr:uid="{9B037543-E30F-43B0-B407-ADC8B4D43737}"/>
    <cellStyle name="Vírgula 2 7 2 3 4" xfId="10502" xr:uid="{D5770EB7-D03D-413D-A48D-FCFA2F16E12E}"/>
    <cellStyle name="Vírgula 2 7 2 3 4 2" xfId="25807" xr:uid="{CDF97F85-8E2D-4EAE-8832-40DB6002872C}"/>
    <cellStyle name="Vírgula 2 7 2 3 5" xfId="18185" xr:uid="{33766D56-FE46-4E7C-B44C-3835178A7421}"/>
    <cellStyle name="Vírgula 2 7 2 4" xfId="3838" xr:uid="{6F665276-9051-41F3-AFCB-1CED08079721}"/>
    <cellStyle name="Vírgula 2 7 2 4 2" xfId="5562" xr:uid="{79DDCBC4-9EBF-4ECC-9511-6A8C5564B913}"/>
    <cellStyle name="Vírgula 2 7 2 4 2 2" xfId="13184" xr:uid="{F283C771-831C-4380-A000-201C42B33E15}"/>
    <cellStyle name="Vírgula 2 7 2 4 2 2 2" xfId="28489" xr:uid="{C943068C-3859-4A57-A8D8-3A82E65C65E9}"/>
    <cellStyle name="Vírgula 2 7 2 4 2 3" xfId="20867" xr:uid="{D9042D36-420D-4494-B79D-75410EEADF98}"/>
    <cellStyle name="Vírgula 2 7 2 4 3" xfId="11470" xr:uid="{D59C2A7E-22A1-49AE-9AA4-9CC297F52310}"/>
    <cellStyle name="Vírgula 2 7 2 4 3 2" xfId="26775" xr:uid="{B1D9F24D-5B69-4E43-AA0D-304DC656FB6F}"/>
    <cellStyle name="Vírgula 2 7 2 4 4" xfId="19153" xr:uid="{3C2E6B76-8FA0-4A46-9252-F158E9FC9B0B}"/>
    <cellStyle name="Vírgula 2 7 2 5" xfId="1262" xr:uid="{829A0418-0906-463B-B2F7-08A25ACC9A02}"/>
    <cellStyle name="Vírgula 2 7 2 5 2" xfId="8894" xr:uid="{630A363B-8B71-447D-BE28-2C0566E2B14C}"/>
    <cellStyle name="Vírgula 2 7 2 5 2 2" xfId="24199" xr:uid="{8FF2652E-D933-48F2-BB3B-D5D91B70B9AD}"/>
    <cellStyle name="Vírgula 2 7 2 5 3" xfId="16577" xr:uid="{EF8F20B1-4D9A-4404-9B8D-868831E46687}"/>
    <cellStyle name="Vírgula 2 7 2 6" xfId="4595" xr:uid="{D6C3F5C8-0C75-439F-89E8-40DDB39152A2}"/>
    <cellStyle name="Vírgula 2 7 2 6 2" xfId="12217" xr:uid="{AF140D05-3802-4135-9E34-BCE1EF2590D8}"/>
    <cellStyle name="Vírgula 2 7 2 6 2 2" xfId="27522" xr:uid="{411DD60D-09C1-42E8-9693-B8B10D921D94}"/>
    <cellStyle name="Vírgula 2 7 2 6 3" xfId="19900" xr:uid="{C80FD96C-F894-449A-B064-371A6FC8C83F}"/>
    <cellStyle name="Vírgula 2 7 2 7" xfId="8245" xr:uid="{952A094F-E808-4725-87D8-CC265CD22B4F}"/>
    <cellStyle name="Vírgula 2 7 2 7 2" xfId="23550" xr:uid="{6860EECA-D812-41AE-B0DF-0F9622AC6BB6}"/>
    <cellStyle name="Vírgula 2 7 2 8" xfId="15928" xr:uid="{556D37ED-00DB-40A2-B1A5-D046383507F4}"/>
    <cellStyle name="Vírgula 2 7 3" xfId="2226" xr:uid="{1A6FA4EC-5C78-47F8-B721-62E21474712D}"/>
    <cellStyle name="Vírgula 2 7 3 2" xfId="3194" xr:uid="{48FE5F9C-7CD5-4425-AD70-4EB473DC0CC7}"/>
    <cellStyle name="Vírgula 2 7 3 2 2" xfId="7169" xr:uid="{44C78325-3889-4DA7-B8C6-98D668B3F764}"/>
    <cellStyle name="Vírgula 2 7 3 2 2 2" xfId="14791" xr:uid="{527F3657-A00E-4231-BA67-FA39ABA21608}"/>
    <cellStyle name="Vírgula 2 7 3 2 2 2 2" xfId="30096" xr:uid="{BCDFADAC-386E-49FD-AFE8-7959BA5ECE0E}"/>
    <cellStyle name="Vírgula 2 7 3 2 2 3" xfId="22474" xr:uid="{38378B5E-6E6A-423D-B8FE-51840EEE2BE4}"/>
    <cellStyle name="Vírgula 2 7 3 2 3" xfId="10826" xr:uid="{8960CD1E-4776-4441-AD0F-6BFDAA81D667}"/>
    <cellStyle name="Vírgula 2 7 3 2 3 2" xfId="26131" xr:uid="{25842064-1BEF-433C-B2C9-A0EFDB94F5A5}"/>
    <cellStyle name="Vírgula 2 7 3 2 4" xfId="18509" xr:uid="{2409953A-1A7F-477E-BD7E-EB52FDA48781}"/>
    <cellStyle name="Vírgula 2 7 3 3" xfId="4162" xr:uid="{4ED7D62A-75DC-4546-8F9D-0D15AF22DD5C}"/>
    <cellStyle name="Vírgula 2 7 3 3 2" xfId="5797" xr:uid="{8211D8DA-C123-47DB-82AF-6B80F352AABB}"/>
    <cellStyle name="Vírgula 2 7 3 3 2 2" xfId="13419" xr:uid="{DE2D0364-4C26-4E97-97AE-03BF5962903D}"/>
    <cellStyle name="Vírgula 2 7 3 3 2 2 2" xfId="28724" xr:uid="{8161AFD4-ABFA-4EE8-89D1-35A12FA19CBA}"/>
    <cellStyle name="Vírgula 2 7 3 3 2 3" xfId="21102" xr:uid="{32EA660A-1A9A-4416-8270-7145440F543A}"/>
    <cellStyle name="Vírgula 2 7 3 3 3" xfId="11794" xr:uid="{E802EBBC-E77F-40B8-A092-529AB95F580A}"/>
    <cellStyle name="Vírgula 2 7 3 3 3 2" xfId="27099" xr:uid="{FDA3740F-1654-4A72-9187-26708E20B0D6}"/>
    <cellStyle name="Vírgula 2 7 3 3 4" xfId="19477" xr:uid="{50C46163-D5D2-4ABD-BF00-0FB472D1BE04}"/>
    <cellStyle name="Vírgula 2 7 3 4" xfId="5017" xr:uid="{E622E76D-1729-45A1-8B6B-6A041D1945B3}"/>
    <cellStyle name="Vírgula 2 7 3 4 2" xfId="12639" xr:uid="{839FFEA4-3C8C-4B56-BBCB-FB552A11C401}"/>
    <cellStyle name="Vírgula 2 7 3 4 2 2" xfId="27944" xr:uid="{7362B31C-BF40-476C-8BC8-213425B8737B}"/>
    <cellStyle name="Vírgula 2 7 3 4 3" xfId="20322" xr:uid="{21B40DA4-BA71-4205-BE3D-A57C908A1744}"/>
    <cellStyle name="Vírgula 2 7 3 5" xfId="9858" xr:uid="{413E1254-586E-4280-9F76-3AAB9CB466EC}"/>
    <cellStyle name="Vírgula 2 7 3 5 2" xfId="25163" xr:uid="{B0C4BDDA-B0FD-48FE-9186-1BEFEED2ED5B}"/>
    <cellStyle name="Vírgula 2 7 3 6" xfId="17541" xr:uid="{F32EFF9E-0DA9-4561-96F5-850418578B99}"/>
    <cellStyle name="Vírgula 2 7 4" xfId="1586" xr:uid="{74C87300-E107-4E11-994A-AD462B70F4F1}"/>
    <cellStyle name="Vírgula 2 7 4 2" xfId="6539" xr:uid="{33647AC7-3631-4750-B638-CA25F0140526}"/>
    <cellStyle name="Vírgula 2 7 4 2 2" xfId="14161" xr:uid="{24490644-7DD9-4018-A1EA-2AC936817AC6}"/>
    <cellStyle name="Vírgula 2 7 4 2 2 2" xfId="29466" xr:uid="{27229F71-5B25-40B1-A7D1-E67121382909}"/>
    <cellStyle name="Vírgula 2 7 4 2 3" xfId="21844" xr:uid="{B574D87E-C811-4F8C-A11C-180DE1147D2D}"/>
    <cellStyle name="Vírgula 2 7 4 3" xfId="4712" xr:uid="{276DAFF2-F217-4113-84A8-488AC59D16AB}"/>
    <cellStyle name="Vírgula 2 7 4 3 2" xfId="12334" xr:uid="{E6F4B1D1-8A58-442C-B7AB-2A3AE560EE3C}"/>
    <cellStyle name="Vírgula 2 7 4 3 2 2" xfId="27639" xr:uid="{19067EFA-A791-4C34-AA38-094B67AA8577}"/>
    <cellStyle name="Vírgula 2 7 4 3 3" xfId="20017" xr:uid="{E5BD23B0-286C-4A22-AF37-6C000227F94E}"/>
    <cellStyle name="Vírgula 2 7 4 4" xfId="9218" xr:uid="{BB4606D4-3105-4547-BB51-B3EB1F61059C}"/>
    <cellStyle name="Vírgula 2 7 4 4 2" xfId="24523" xr:uid="{33BA15E2-367C-4AE9-9142-9439B17882C1}"/>
    <cellStyle name="Vírgula 2 7 4 5" xfId="16901" xr:uid="{6FEA5FD0-44C3-40BC-BE78-159072239012}"/>
    <cellStyle name="Vírgula 2 7 5" xfId="2546" xr:uid="{145C3D59-C6D7-4DD2-B1DB-F58053C0C179}"/>
    <cellStyle name="Vírgula 2 7 5 2" xfId="5332" xr:uid="{BB967584-EED9-4C7E-951F-407AC34DFD01}"/>
    <cellStyle name="Vírgula 2 7 5 2 2" xfId="12954" xr:uid="{F7A7854B-FB74-4422-B02E-263407323165}"/>
    <cellStyle name="Vírgula 2 7 5 2 2 2" xfId="28259" xr:uid="{79D7AB7D-01F4-4808-A1FA-5D70A800EA7A}"/>
    <cellStyle name="Vírgula 2 7 5 2 3" xfId="20637" xr:uid="{749C1D2F-E6F1-4194-826E-2DEF057180F9}"/>
    <cellStyle name="Vírgula 2 7 5 3" xfId="10178" xr:uid="{C3DDFCB8-4A3D-4EAA-BC5C-80D118BA8B06}"/>
    <cellStyle name="Vírgula 2 7 5 3 2" xfId="25483" xr:uid="{7EA67389-E3F2-49D2-8707-BE437AE055E1}"/>
    <cellStyle name="Vírgula 2 7 5 4" xfId="17861" xr:uid="{67020731-C226-43B0-B482-F969B80D3AEC}"/>
    <cellStyle name="Vírgula 2 7 6" xfId="3514" xr:uid="{01A1E570-EC16-4C79-AEA0-BCF089C70E27}"/>
    <cellStyle name="Vírgula 2 7 6 2" xfId="11146" xr:uid="{9BD3AB50-4685-48D3-8D1C-BEC0A2EBD5E1}"/>
    <cellStyle name="Vírgula 2 7 6 2 2" xfId="26451" xr:uid="{BCFA494C-E31A-4CCC-B63F-DE63D370F108}"/>
    <cellStyle name="Vírgula 2 7 6 3" xfId="18829" xr:uid="{7C0AD650-75DA-4171-9563-4B5B1E51FE0A}"/>
    <cellStyle name="Vírgula 2 7 7" xfId="938" xr:uid="{60742A8B-427E-4C5A-B75B-169FC4BED87C}"/>
    <cellStyle name="Vírgula 2 7 7 2" xfId="8570" xr:uid="{DB138D2A-7D79-4BCB-9033-573BAB52BF65}"/>
    <cellStyle name="Vírgula 2 7 7 2 2" xfId="23875" xr:uid="{8CB8B003-2437-4A38-97DE-E726D515FC22}"/>
    <cellStyle name="Vírgula 2 7 7 3" xfId="16253" xr:uid="{088C8F35-9C5F-4B22-B21A-9C2CBFD05086}"/>
    <cellStyle name="Vírgula 2 7 8" xfId="4472" xr:uid="{3A4AA8AE-5C58-4B4E-A8F9-9876B443DA3B}"/>
    <cellStyle name="Vírgula 2 7 8 2" xfId="12095" xr:uid="{C8A1B9CD-711C-491F-8C5E-CF3731A30F4F}"/>
    <cellStyle name="Vírgula 2 7 8 2 2" xfId="27400" xr:uid="{C5898D07-728B-4A99-8323-9B6A6D8804D7}"/>
    <cellStyle name="Vírgula 2 7 8 3" xfId="19778" xr:uid="{2E7D2385-0457-403B-B7C6-080C388307BD}"/>
    <cellStyle name="Vírgula 2 7 9" xfId="7921" xr:uid="{1157E658-7CC5-48C3-B46E-853AC330D950}"/>
    <cellStyle name="Vírgula 2 7 9 2" xfId="23226" xr:uid="{BCD1602A-0968-4639-AB8A-4C1647E132AD}"/>
    <cellStyle name="Vírgula 2 8" xfId="369" xr:uid="{937FD1C5-FC7E-4B7D-B31F-9609014A441D}"/>
    <cellStyle name="Vírgula 2 8 2" xfId="693" xr:uid="{3A7491C5-E6EF-40E5-ACA2-F6798F21A230}"/>
    <cellStyle name="Vírgula 2 8 2 2" xfId="1986" xr:uid="{EA0D42A0-5D98-4417-8381-FC0BA4CC75E0}"/>
    <cellStyle name="Vírgula 2 8 2 2 2" xfId="7542" xr:uid="{5CF64209-E2A4-484D-A17C-6844C38F8A2F}"/>
    <cellStyle name="Vírgula 2 8 2 2 2 2" xfId="15164" xr:uid="{C9ABAC5E-6772-48B7-B0CE-10AA56635865}"/>
    <cellStyle name="Vírgula 2 8 2 2 2 2 2" xfId="30469" xr:uid="{CD99649D-8805-4B5F-8AB1-6440BAB08FBA}"/>
    <cellStyle name="Vírgula 2 8 2 2 2 3" xfId="22847" xr:uid="{C6DF6194-42F8-400A-B9E8-544C8C0BC8D8}"/>
    <cellStyle name="Vírgula 2 8 2 2 3" xfId="6170" xr:uid="{A8AF7BDC-5D4E-44B3-892B-F99392DE8940}"/>
    <cellStyle name="Vírgula 2 8 2 2 3 2" xfId="13792" xr:uid="{E15F652B-A3C1-410E-A320-99FD46866B3C}"/>
    <cellStyle name="Vírgula 2 8 2 2 3 2 2" xfId="29097" xr:uid="{1BD9AA6A-6569-42C3-B3D6-719DEDFEC0C9}"/>
    <cellStyle name="Vírgula 2 8 2 2 3 3" xfId="21475" xr:uid="{7A09D04E-EB02-4BF4-8D83-74DADA737567}"/>
    <cellStyle name="Vírgula 2 8 2 2 4" xfId="9618" xr:uid="{79703534-2F06-4CE5-8233-62D372DF8587}"/>
    <cellStyle name="Vírgula 2 8 2 2 4 2" xfId="24923" xr:uid="{8042C683-B8C6-4844-848B-CA46DAE6B8A8}"/>
    <cellStyle name="Vírgula 2 8 2 2 5" xfId="17301" xr:uid="{9ED28B37-AAE1-470D-B79D-E944687364A6}"/>
    <cellStyle name="Vírgula 2 8 2 3" xfId="2950" xr:uid="{E252F7DB-4FFC-4FAE-9DB3-DFDE85D9760E}"/>
    <cellStyle name="Vírgula 2 8 2 3 2" xfId="6938" xr:uid="{9FBA9BBE-CF60-4230-BAB1-C8D6BF8FADF7}"/>
    <cellStyle name="Vírgula 2 8 2 3 2 2" xfId="14560" xr:uid="{4DF9F5BF-4574-40EC-81EC-43E4C03A51E0}"/>
    <cellStyle name="Vírgula 2 8 2 3 2 2 2" xfId="29865" xr:uid="{DD82C986-F216-4D39-AE33-A7BA8CE2BCEC}"/>
    <cellStyle name="Vírgula 2 8 2 3 2 3" xfId="22243" xr:uid="{74CCABB3-2A39-489E-A3C3-9CB5CD277ED3}"/>
    <cellStyle name="Vírgula 2 8 2 3 3" xfId="10582" xr:uid="{9DF04FAD-E6AC-439A-A879-5C863810EAD8}"/>
    <cellStyle name="Vírgula 2 8 2 3 3 2" xfId="25887" xr:uid="{65A332EE-FC4B-4D3D-B521-94B609E2B186}"/>
    <cellStyle name="Vírgula 2 8 2 3 4" xfId="18265" xr:uid="{AA44A178-B097-41A8-849B-948CD8ABD226}"/>
    <cellStyle name="Vírgula 2 8 2 4" xfId="3918" xr:uid="{7B4F395D-0D2B-4BB3-9700-F5249213DAF8}"/>
    <cellStyle name="Vírgula 2 8 2 4 2" xfId="11550" xr:uid="{53F7FCA7-7EC0-472E-9400-654D8C1ADD8D}"/>
    <cellStyle name="Vírgula 2 8 2 4 2 2" xfId="26855" xr:uid="{5A2FA82D-6789-46D3-A3C4-4C8AEF139C20}"/>
    <cellStyle name="Vírgula 2 8 2 4 3" xfId="19233" xr:uid="{1C20F037-5F80-484A-9CB6-1EBE3893E811}"/>
    <cellStyle name="Vírgula 2 8 2 5" xfId="1342" xr:uid="{43CF61E1-B209-41B6-9D58-1FD25BA80E41}"/>
    <cellStyle name="Vírgula 2 8 2 5 2" xfId="8974" xr:uid="{80707075-EFF2-4667-AD4E-E2D749907C2B}"/>
    <cellStyle name="Vírgula 2 8 2 5 2 2" xfId="24279" xr:uid="{31A8FDC4-4794-4B73-AF37-90B0E8CF8E5B}"/>
    <cellStyle name="Vírgula 2 8 2 5 3" xfId="16657" xr:uid="{A779A5D6-F70B-4582-AC01-0FDF3D8807BF}"/>
    <cellStyle name="Vírgula 2 8 2 6" xfId="8325" xr:uid="{A4212852-FA4D-47E6-9050-6F36629190DC}"/>
    <cellStyle name="Vírgula 2 8 2 6 2" xfId="23630" xr:uid="{13E928F2-9719-454F-8D9D-4C7AED4BAFD1}"/>
    <cellStyle name="Vírgula 2 8 2 7" xfId="16008" xr:uid="{8C1C3765-6C50-4BE1-BB3C-1CBB7DD7EC17}"/>
    <cellStyle name="Vírgula 2 8 3" xfId="2306" xr:uid="{7B78944C-9342-4C65-B701-E51A4009E90F}"/>
    <cellStyle name="Vírgula 2 8 3 2" xfId="3274" xr:uid="{219C4671-2EED-4A32-84E0-802AB075092F}"/>
    <cellStyle name="Vírgula 2 8 3 2 2" xfId="10906" xr:uid="{CC06843D-11DD-4CBA-9047-DC1D807529A2}"/>
    <cellStyle name="Vírgula 2 8 3 2 2 2" xfId="26211" xr:uid="{13F17513-9FCC-4D21-8033-74C5AA9AFCC6}"/>
    <cellStyle name="Vírgula 2 8 3 2 3" xfId="18589" xr:uid="{37657D6E-5E86-4CD7-A63E-08D4DC4BF8D4}"/>
    <cellStyle name="Vírgula 2 8 3 3" xfId="4242" xr:uid="{E4B15744-007F-40CA-A58A-D6ACE01834B6}"/>
    <cellStyle name="Vírgula 2 8 3 3 2" xfId="11874" xr:uid="{E7BE96B4-D0D9-495C-AF00-0A98877F9CDE}"/>
    <cellStyle name="Vírgula 2 8 3 3 2 2" xfId="27179" xr:uid="{5B074E62-2330-4D43-A1C5-4A717AE7D884}"/>
    <cellStyle name="Vírgula 2 8 3 3 3" xfId="19557" xr:uid="{4DD4B763-246B-400D-8710-FED4F5AE463C}"/>
    <cellStyle name="Vírgula 2 8 3 4" xfId="9938" xr:uid="{6176195F-4EF8-491B-9A9C-A6A83789FEE0}"/>
    <cellStyle name="Vírgula 2 8 3 4 2" xfId="25243" xr:uid="{DC5AB4DF-D659-4FCA-911B-69A8DF341A27}"/>
    <cellStyle name="Vírgula 2 8 3 5" xfId="17621" xr:uid="{2271A949-4414-4A0B-BF37-F5F8B307D60B}"/>
    <cellStyle name="Vírgula 2 8 4" xfId="1666" xr:uid="{9FCA0A36-6F17-41DE-B12F-621C0A9FD2CC}"/>
    <cellStyle name="Vírgula 2 8 4 2" xfId="6568" xr:uid="{68EE0FDB-30A3-4DCF-9D55-B43611C4A9E7}"/>
    <cellStyle name="Vírgula 2 8 4 2 2" xfId="14190" xr:uid="{E1682499-0FB9-4415-8772-087894509C78}"/>
    <cellStyle name="Vírgula 2 8 4 2 2 2" xfId="29495" xr:uid="{9D7CD593-E7E8-454D-914A-8B03509E5246}"/>
    <cellStyle name="Vírgula 2 8 4 2 3" xfId="21873" xr:uid="{AC57A5E5-14BE-4067-92CE-50321F4A3345}"/>
    <cellStyle name="Vírgula 2 8 4 3" xfId="9298" xr:uid="{09E91B3A-6BD4-4DBD-A404-67B7D39E0C14}"/>
    <cellStyle name="Vírgula 2 8 4 3 2" xfId="24603" xr:uid="{62B263AF-E0A0-4FC7-BC46-C50566B53954}"/>
    <cellStyle name="Vírgula 2 8 4 4" xfId="16981" xr:uid="{95D6F741-4727-48B8-BFC5-9EEAE8769143}"/>
    <cellStyle name="Vírgula 2 8 5" xfId="2626" xr:uid="{0B190EE6-EFD7-45E0-846F-D5D2D4D8E1E6}"/>
    <cellStyle name="Vírgula 2 8 5 2" xfId="10258" xr:uid="{41999702-2945-4F4E-9268-BBC882BCB627}"/>
    <cellStyle name="Vírgula 2 8 5 2 2" xfId="25563" xr:uid="{C2C2633B-762D-49FD-810A-2985AD24256C}"/>
    <cellStyle name="Vírgula 2 8 5 3" xfId="17941" xr:uid="{35B7D42A-ADED-4276-B082-F4626BE65E34}"/>
    <cellStyle name="Vírgula 2 8 6" xfId="3594" xr:uid="{99C02C34-6592-4D97-BC84-532B0BA737CB}"/>
    <cellStyle name="Vírgula 2 8 6 2" xfId="11226" xr:uid="{86DD062E-70F1-4971-87E2-4448A4BE31DD}"/>
    <cellStyle name="Vírgula 2 8 6 2 2" xfId="26531" xr:uid="{752CE14E-E91C-4FA8-8F0A-EE2BA5FE373A}"/>
    <cellStyle name="Vírgula 2 8 6 3" xfId="18909" xr:uid="{E7E97BB8-42C8-4CB2-A2C0-AFC02B6EDB5A}"/>
    <cellStyle name="Vírgula 2 8 7" xfId="1018" xr:uid="{9DD545AB-EBFD-488B-ACCB-25A98AB3B327}"/>
    <cellStyle name="Vírgula 2 8 7 2" xfId="8650" xr:uid="{4A205C1A-0A2B-4048-A2B8-82FBDDA38E2E}"/>
    <cellStyle name="Vírgula 2 8 7 2 2" xfId="23955" xr:uid="{00440FAD-14BF-442F-BD14-0CB1C8578F25}"/>
    <cellStyle name="Vírgula 2 8 7 3" xfId="16333" xr:uid="{392AA2A5-8D8B-431F-886F-B4BDDC301B25}"/>
    <cellStyle name="Vírgula 2 8 8" xfId="8001" xr:uid="{B458A0DB-AFA7-427C-ADE5-8C740D6FD3D1}"/>
    <cellStyle name="Vírgula 2 8 8 2" xfId="23306" xr:uid="{FF75DE42-592F-4601-AC63-4B13C544AC19}"/>
    <cellStyle name="Vírgula 2 8 9" xfId="15684" xr:uid="{60118863-5A4D-402B-983B-A3730A920612}"/>
    <cellStyle name="Vírgula 2 9" xfId="249" xr:uid="{03FA24E0-11D3-4F17-83A4-F5DEC1E84407}"/>
    <cellStyle name="Vírgula 2 9 2" xfId="573" xr:uid="{8533FF36-86C3-4D7A-8802-9F8749E3EC66}"/>
    <cellStyle name="Vírgula 2 9 2 2" xfId="1866" xr:uid="{DF317F5A-E42D-42C3-B959-DF013C00C582}"/>
    <cellStyle name="Vírgula 2 9 2 2 2" xfId="9498" xr:uid="{01A41FED-6753-4C0C-99C5-18E3A0A6CBBD}"/>
    <cellStyle name="Vírgula 2 9 2 2 2 2" xfId="24803" xr:uid="{29791927-6CBD-42F2-AA0B-4ED9CDCD33A0}"/>
    <cellStyle name="Vírgula 2 9 2 2 3" xfId="17181" xr:uid="{E5E87041-985B-4C77-827C-9C6542D04B15}"/>
    <cellStyle name="Vírgula 2 9 2 3" xfId="2830" xr:uid="{8D85AFBE-0E9A-4289-994B-42D747605351}"/>
    <cellStyle name="Vírgula 2 9 2 3 2" xfId="10462" xr:uid="{5A889BC1-3688-4DD9-B32A-9FA709895E39}"/>
    <cellStyle name="Vírgula 2 9 2 3 2 2" xfId="25767" xr:uid="{AD873E21-3780-4DC9-890A-C275413317C0}"/>
    <cellStyle name="Vírgula 2 9 2 3 3" xfId="18145" xr:uid="{EF8525FC-52B5-48E0-9499-7E990C5F45C1}"/>
    <cellStyle name="Vírgula 2 9 2 4" xfId="3798" xr:uid="{C5C75BE9-50B8-42BF-AA23-E025E5F8D0E2}"/>
    <cellStyle name="Vírgula 2 9 2 4 2" xfId="11430" xr:uid="{77457096-646D-4247-9111-1172F33DD672}"/>
    <cellStyle name="Vírgula 2 9 2 4 2 2" xfId="26735" xr:uid="{C9DB89B8-324C-47AB-AC07-3B53244823DE}"/>
    <cellStyle name="Vírgula 2 9 2 4 3" xfId="19113" xr:uid="{DAC35DA5-8497-492F-B1B6-0BE52FFF495C}"/>
    <cellStyle name="Vírgula 2 9 2 5" xfId="1222" xr:uid="{845FCAED-DF59-4CEB-A5EC-E9FF365F3D3D}"/>
    <cellStyle name="Vírgula 2 9 2 5 2" xfId="8854" xr:uid="{AD65EFA5-761C-4ADF-BB12-E5301DEBCBBF}"/>
    <cellStyle name="Vírgula 2 9 2 5 2 2" xfId="24159" xr:uid="{ED6B12B4-9B80-41C8-93F4-BF7B0917DA14}"/>
    <cellStyle name="Vírgula 2 9 2 5 3" xfId="16537" xr:uid="{659B066D-71C9-4E6A-A142-51C47879413E}"/>
    <cellStyle name="Vírgula 2 9 2 6" xfId="8205" xr:uid="{D7B7EE35-62D5-4B49-ABED-511F8485A959}"/>
    <cellStyle name="Vírgula 2 9 2 6 2" xfId="23510" xr:uid="{76F27BAA-C814-408E-A386-1B29703206C8}"/>
    <cellStyle name="Vírgula 2 9 2 7" xfId="15888" xr:uid="{D469705D-4A57-458E-9944-014A717CC626}"/>
    <cellStyle name="Vírgula 2 9 3" xfId="2186" xr:uid="{2181ECFB-8B53-4AB4-9C53-9715C6C37D86}"/>
    <cellStyle name="Vírgula 2 9 3 2" xfId="3154" xr:uid="{3C53C914-4FC2-4F74-A76A-056A0CD44260}"/>
    <cellStyle name="Vírgula 2 9 3 2 2" xfId="10786" xr:uid="{20B29A88-A828-44CD-B622-F8E169BE03CC}"/>
    <cellStyle name="Vírgula 2 9 3 2 2 2" xfId="26091" xr:uid="{AD6A03F5-029E-4F4A-9DD9-7C7FD9A0EAA3}"/>
    <cellStyle name="Vírgula 2 9 3 2 3" xfId="18469" xr:uid="{0E359AD3-8FDE-4C03-BE8A-C9DCD3237CEB}"/>
    <cellStyle name="Vírgula 2 9 3 3" xfId="4122" xr:uid="{1B986BF4-4E9B-42AB-9AD1-C021DE445E61}"/>
    <cellStyle name="Vírgula 2 9 3 3 2" xfId="11754" xr:uid="{3DC28AC9-1003-4ADF-AA02-A25061200D84}"/>
    <cellStyle name="Vírgula 2 9 3 3 2 2" xfId="27059" xr:uid="{7A593F3F-D25C-417A-AB8C-577DA8F7BE87}"/>
    <cellStyle name="Vírgula 2 9 3 3 3" xfId="19437" xr:uid="{5BD79D88-A0F0-4CAB-A6C9-C74631D971E8}"/>
    <cellStyle name="Vírgula 2 9 3 4" xfId="9818" xr:uid="{176DEF52-8A26-49D7-AF0E-24A22E5919D8}"/>
    <cellStyle name="Vírgula 2 9 3 4 2" xfId="25123" xr:uid="{E137654D-E6CA-4A83-BD92-E77FFE114615}"/>
    <cellStyle name="Vírgula 2 9 3 5" xfId="17501" xr:uid="{F62A5BD2-553B-44AB-8F47-E67C63CBD7A6}"/>
    <cellStyle name="Vírgula 2 9 4" xfId="1546" xr:uid="{D7D060A7-2242-473D-8635-0403D4EB9A42}"/>
    <cellStyle name="Vírgula 2 9 4 2" xfId="9178" xr:uid="{60235D39-4DB4-4B4A-B990-A86C19E2AA69}"/>
    <cellStyle name="Vírgula 2 9 4 2 2" xfId="24483" xr:uid="{37098A83-68D9-4CC6-BAF8-700136A7D811}"/>
    <cellStyle name="Vírgula 2 9 4 3" xfId="16861" xr:uid="{06570CDF-D0D8-419E-A3CC-36D4309F86BB}"/>
    <cellStyle name="Vírgula 2 9 5" xfId="2506" xr:uid="{48C1CDE5-01F0-4545-9DC1-5F647894A843}"/>
    <cellStyle name="Vírgula 2 9 5 2" xfId="10138" xr:uid="{A8C99B7A-DA45-46BE-BF45-68D228BB7C46}"/>
    <cellStyle name="Vírgula 2 9 5 2 2" xfId="25443" xr:uid="{F980CAF3-81C2-482C-80DB-B21BE865BCCA}"/>
    <cellStyle name="Vírgula 2 9 5 3" xfId="17821" xr:uid="{BE7DE44A-4B49-4371-ADB5-33A797610FCC}"/>
    <cellStyle name="Vírgula 2 9 6" xfId="3474" xr:uid="{29521777-7CF8-4DF2-A6C3-776D2E80FCF2}"/>
    <cellStyle name="Vírgula 2 9 6 2" xfId="11106" xr:uid="{B989AB02-60FD-4B76-93CA-E2142BB82B19}"/>
    <cellStyle name="Vírgula 2 9 6 2 2" xfId="26411" xr:uid="{8226D711-8AA0-4B30-927A-F1ED4AF1B86B}"/>
    <cellStyle name="Vírgula 2 9 6 3" xfId="18789" xr:uid="{2DB5FC98-56C1-41AC-89B1-640168AD60F3}"/>
    <cellStyle name="Vírgula 2 9 7" xfId="898" xr:uid="{38C07ADB-E4A8-4655-BD96-03B125EA1FEE}"/>
    <cellStyle name="Vírgula 2 9 7 2" xfId="8530" xr:uid="{27519458-5958-47FB-9852-F6C9CC07C22F}"/>
    <cellStyle name="Vírgula 2 9 7 2 2" xfId="23835" xr:uid="{98802002-B9D2-430D-BDA7-91472AEF4670}"/>
    <cellStyle name="Vírgula 2 9 7 3" xfId="16213" xr:uid="{95AE7FB4-087E-4703-8EBA-6014E0957DCE}"/>
    <cellStyle name="Vírgula 2 9 8" xfId="7881" xr:uid="{1A57C2B2-6AD7-46F6-8C71-DF84C00C35A5}"/>
    <cellStyle name="Vírgula 2 9 8 2" xfId="23186" xr:uid="{DDD39A89-F5C7-4889-9065-FD349CF0D53E}"/>
    <cellStyle name="Vírgula 2 9 9" xfId="15564" xr:uid="{CDD8E6DD-F794-4DD9-B4B5-E9DEB69C10B2}"/>
    <cellStyle name="Vírgula 20" xfId="4929" xr:uid="{D373DC8D-D2AA-4328-82FB-454165026FC1}"/>
    <cellStyle name="Vírgula 20 2" xfId="6972" xr:uid="{41849FDF-F79A-4337-8199-2282C4D7E138}"/>
    <cellStyle name="Vírgula 20 2 2" xfId="14594" xr:uid="{92CEC954-A2C5-4FE9-9A81-AC2B6871D430}"/>
    <cellStyle name="Vírgula 20 2 2 2" xfId="29899" xr:uid="{717C83ED-14EF-4423-84EA-C9956294CF25}"/>
    <cellStyle name="Vírgula 20 2 3" xfId="22277" xr:uid="{03488A32-DDA7-4DAD-8DAC-2BB003CE3EBF}"/>
    <cellStyle name="Vírgula 20 3" xfId="5600" xr:uid="{7CE79B75-4540-40E5-BEB4-28EBDB715D71}"/>
    <cellStyle name="Vírgula 20 3 2" xfId="13222" xr:uid="{6133B320-F2E5-4C19-9DE2-3BAF74B64FD5}"/>
    <cellStyle name="Vírgula 20 3 2 2" xfId="28527" xr:uid="{E4AE47F0-832C-43CE-8896-742FAF0F7676}"/>
    <cellStyle name="Vírgula 20 3 3" xfId="20905" xr:uid="{B784D0F5-F241-4CB2-9CE0-CC8F85FE8368}"/>
    <cellStyle name="Vírgula 20 4" xfId="12551" xr:uid="{F892FC2B-7738-4FBE-A927-4475ED574DF5}"/>
    <cellStyle name="Vírgula 20 4 2" xfId="27856" xr:uid="{20A09F60-04B7-4D0C-B5E8-089299BB4F27}"/>
    <cellStyle name="Vírgula 20 5" xfId="20234" xr:uid="{9B0C33C3-4BB2-4F9E-A397-7234552123F1}"/>
    <cellStyle name="Vírgula 21" xfId="5227" xr:uid="{4D8AC011-E7CA-449C-B020-40589333F7CA}"/>
    <cellStyle name="Vírgula 21 2" xfId="7579" xr:uid="{4B5A17A3-C4E0-4D8B-9B28-551D796338B6}"/>
    <cellStyle name="Vírgula 21 2 2" xfId="15201" xr:uid="{ABD3D93C-1B00-418C-B1C7-C322D62A41C7}"/>
    <cellStyle name="Vírgula 21 2 2 2" xfId="30506" xr:uid="{1A29EB8F-DB98-47F0-A956-078159E24DF6}"/>
    <cellStyle name="Vírgula 21 2 3" xfId="22884" xr:uid="{CC496A8D-A7B9-4BED-9FB8-CC90962B5E99}"/>
    <cellStyle name="Vírgula 21 3" xfId="6207" xr:uid="{C21B3F0D-60F7-4FC1-814A-CB149ED73C4A}"/>
    <cellStyle name="Vírgula 21 3 2" xfId="13829" xr:uid="{678FB5DC-881D-4DEB-9B7F-622C652AB528}"/>
    <cellStyle name="Vírgula 21 3 2 2" xfId="29134" xr:uid="{24DC87F3-D986-40FD-801F-D2906F3DBEA3}"/>
    <cellStyle name="Vírgula 21 3 3" xfId="21512" xr:uid="{34E56D57-E0B2-4214-951D-7A7B476DF44B}"/>
    <cellStyle name="Vírgula 21 4" xfId="12849" xr:uid="{51E6FAC2-246D-4B95-B05B-F356031E85F4}"/>
    <cellStyle name="Vírgula 21 4 2" xfId="28154" xr:uid="{3C0F196C-DA9E-4363-985B-9295B493BBC6}"/>
    <cellStyle name="Vírgula 21 5" xfId="20532" xr:uid="{CBD03EE7-674E-4DCC-BA15-2A0D4EF06E69}"/>
    <cellStyle name="Vírgula 22" xfId="4619" xr:uid="{D267D9EC-3950-4DCE-8777-604DFA161CBE}"/>
    <cellStyle name="Vírgula 22 2" xfId="6231" xr:uid="{74074376-7ADC-4FD2-8F11-C776667376AF}"/>
    <cellStyle name="Vírgula 22 2 2" xfId="13853" xr:uid="{F880E13F-8CEE-49E0-8113-A99861707713}"/>
    <cellStyle name="Vírgula 22 2 2 2" xfId="29158" xr:uid="{238F3D2C-D9A3-43A5-8502-D7EE3C6B302C}"/>
    <cellStyle name="Vírgula 22 2 3" xfId="21536" xr:uid="{2391DB06-5AF3-44A4-891A-C3F857DEFF64}"/>
    <cellStyle name="Vírgula 22 3" xfId="12241" xr:uid="{3E2F5A99-0C3E-4E37-AADF-9991EFFAF539}"/>
    <cellStyle name="Vírgula 22 3 2" xfId="27546" xr:uid="{0D8A0FEA-DDC4-4E06-AF1A-AF563AA11E10}"/>
    <cellStyle name="Vírgula 22 4" xfId="19924" xr:uid="{3B8AFF8D-4E52-4601-BA31-C253DF0E5E95}"/>
    <cellStyle name="Vírgula 23" xfId="5237" xr:uid="{27DAC504-EF33-4DD0-995B-DB20FF8559FF}"/>
    <cellStyle name="Vírgula 23 2" xfId="12859" xr:uid="{4FEBB241-C7AF-4092-ABB1-C32B08DCA84A}"/>
    <cellStyle name="Vírgula 23 2 2" xfId="28164" xr:uid="{5A191259-9F29-4D44-ABDE-C4FF73DB8D72}"/>
    <cellStyle name="Vírgula 23 3" xfId="20542" xr:uid="{690B1432-6975-4BAD-865D-5F89F6EEE077}"/>
    <cellStyle name="Vírgula 24" xfId="30667" xr:uid="{3ED82172-327F-4415-A18D-0AE796B619A7}"/>
    <cellStyle name="Vírgula 25" xfId="30690" xr:uid="{53E69031-EFB6-4274-BABC-AAC22F3D569E}"/>
    <cellStyle name="Vírgula 26" xfId="30752" xr:uid="{75123D11-0CE7-48F8-811E-C36900FE9BD7}"/>
    <cellStyle name="Vírgula 3" xfId="172" xr:uid="{C20BDFF6-90D6-43D8-AAC4-E0E16A0F627F}"/>
    <cellStyle name="Vírgula 3 10" xfId="410" xr:uid="{239AB474-9697-460D-B824-8646932AEA27}"/>
    <cellStyle name="Vírgula 3 10 2" xfId="734" xr:uid="{FEB029BA-C381-447A-9304-1A00E68B5EB9}"/>
    <cellStyle name="Vírgula 3 10 2 2" xfId="2027" xr:uid="{302AB7EA-7CF5-4F1D-BAD5-6D5CF623B766}"/>
    <cellStyle name="Vírgula 3 10 2 2 2" xfId="5154" xr:uid="{DD619662-B396-48C3-9063-1136880B2810}"/>
    <cellStyle name="Vírgula 3 10 2 2 2 2" xfId="7461" xr:uid="{97FD5D2A-71A5-4D47-B1BA-E73B39789D84}"/>
    <cellStyle name="Vírgula 3 10 2 2 2 2 2" xfId="15083" xr:uid="{080275FA-E509-4D8D-9F04-5D3767835A0B}"/>
    <cellStyle name="Vírgula 3 10 2 2 2 2 2 2" xfId="30388" xr:uid="{BC9E3B9A-3BCE-4EDA-91CF-A8333751F5C1}"/>
    <cellStyle name="Vírgula 3 10 2 2 2 2 3" xfId="22766" xr:uid="{A0DA0540-F260-48AF-8A91-AF649C59B935}"/>
    <cellStyle name="Vírgula 3 10 2 2 2 3" xfId="6089" xr:uid="{1CB13A76-A542-4C8D-B715-B2D9259F0E0B}"/>
    <cellStyle name="Vírgula 3 10 2 2 2 3 2" xfId="13711" xr:uid="{FD261FC6-9210-47FB-8BEC-734C7DBF35BD}"/>
    <cellStyle name="Vírgula 3 10 2 2 2 3 2 2" xfId="29016" xr:uid="{E868F5E0-F647-4B43-8421-0DF5327C1DDA}"/>
    <cellStyle name="Vírgula 3 10 2 2 2 3 3" xfId="21394" xr:uid="{E31E2EAE-DA49-4AE0-9822-A00C69933560}"/>
    <cellStyle name="Vírgula 3 10 2 2 2 4" xfId="12776" xr:uid="{0553048A-F3EA-4731-A681-CD2A38A5DA4A}"/>
    <cellStyle name="Vírgula 3 10 2 2 2 4 2" xfId="28081" xr:uid="{2BE5D3FD-12CB-4862-989D-3657A8052D28}"/>
    <cellStyle name="Vírgula 3 10 2 2 2 5" xfId="20459" xr:uid="{F46A40D2-1BA1-41E7-8266-E9438476B203}"/>
    <cellStyle name="Vírgula 3 10 2 2 3" xfId="4857" xr:uid="{BE39F1C6-1378-451A-9013-8185DA1BECA4}"/>
    <cellStyle name="Vírgula 3 10 2 2 3 2" xfId="6857" xr:uid="{61E735AC-BA2C-465F-A544-399942579CB7}"/>
    <cellStyle name="Vírgula 3 10 2 2 3 2 2" xfId="14479" xr:uid="{5D3E13F2-31B4-4E66-862B-534628FADF55}"/>
    <cellStyle name="Vírgula 3 10 2 2 3 2 2 2" xfId="29784" xr:uid="{62F7B7FC-B385-406B-8CAA-B6A2786BCCCB}"/>
    <cellStyle name="Vírgula 3 10 2 2 3 2 3" xfId="22162" xr:uid="{DC4D3AD2-92DE-44B3-908A-1BC753EAAE15}"/>
    <cellStyle name="Vírgula 3 10 2 2 3 3" xfId="12479" xr:uid="{BEA4F504-2C9F-46FB-A80D-CDC7DB996002}"/>
    <cellStyle name="Vírgula 3 10 2 2 3 3 2" xfId="27784" xr:uid="{7AF5B3BD-435E-4260-BB37-5A77D306530B}"/>
    <cellStyle name="Vírgula 3 10 2 2 3 4" xfId="20162" xr:uid="{9FED0E2D-472D-4C32-AC1D-E382666A8599}"/>
    <cellStyle name="Vírgula 3 10 2 2 4" xfId="5525" xr:uid="{5C6FBCD2-42E2-45A5-9D65-95D723ABB1FE}"/>
    <cellStyle name="Vírgula 3 10 2 2 4 2" xfId="13147" xr:uid="{DE64C91B-0A22-4845-AF29-0F22B22E9FDF}"/>
    <cellStyle name="Vírgula 3 10 2 2 4 2 2" xfId="28452" xr:uid="{42D2BF0C-443F-4F80-ADB4-C90676383D65}"/>
    <cellStyle name="Vírgula 3 10 2 2 4 3" xfId="20830" xr:uid="{112FEF16-2612-4ED0-BA44-83ABFC72AE4F}"/>
    <cellStyle name="Vírgula 3 10 2 2 5" xfId="9659" xr:uid="{10CFA223-A932-41DC-9851-D5DA0431FC40}"/>
    <cellStyle name="Vírgula 3 10 2 2 5 2" xfId="24964" xr:uid="{A5588761-C4EE-4705-A30C-F0FDC472576B}"/>
    <cellStyle name="Vírgula 3 10 2 2 6" xfId="17342" xr:uid="{877BDD92-06D6-45DD-A0BE-7F57D28F31F3}"/>
    <cellStyle name="Vírgula 3 10 2 3" xfId="2991" xr:uid="{325EC65D-E23B-4714-9ABA-62758FBCE58F}"/>
    <cellStyle name="Vírgula 3 10 2 3 2" xfId="7132" xr:uid="{93F790B4-7F62-495F-8EF5-B770D125EFBE}"/>
    <cellStyle name="Vírgula 3 10 2 3 2 2" xfId="14754" xr:uid="{2B6C25CC-BB4D-4897-907A-59279C31C334}"/>
    <cellStyle name="Vírgula 3 10 2 3 2 2 2" xfId="30059" xr:uid="{89F419C9-2E27-4902-B582-6CD066E84BCB}"/>
    <cellStyle name="Vírgula 3 10 2 3 2 3" xfId="22437" xr:uid="{04BEE4CF-3FB5-49C1-A3DB-924FB1E8F4E0}"/>
    <cellStyle name="Vírgula 3 10 2 3 3" xfId="5760" xr:uid="{8448EAEC-6108-4288-BF96-2C768ADC758A}"/>
    <cellStyle name="Vírgula 3 10 2 3 3 2" xfId="13382" xr:uid="{22FBADE7-3057-41CF-A92A-2787C7E39DBF}"/>
    <cellStyle name="Vírgula 3 10 2 3 3 2 2" xfId="28687" xr:uid="{67825180-99AB-467C-ADCE-B85A7B5B8222}"/>
    <cellStyle name="Vírgula 3 10 2 3 3 3" xfId="21065" xr:uid="{E463B887-7A42-44BF-905F-43589FDDF8B5}"/>
    <cellStyle name="Vírgula 3 10 2 3 4" xfId="10623" xr:uid="{02D7F590-18F3-4A2A-A30A-AECCD4892446}"/>
    <cellStyle name="Vírgula 3 10 2 3 4 2" xfId="25928" xr:uid="{C94802C3-2AF2-456F-8D54-900ED5A889CA}"/>
    <cellStyle name="Vírgula 3 10 2 3 5" xfId="18306" xr:uid="{57F69936-F143-49BF-94EE-FEF11FFB5960}"/>
    <cellStyle name="Vírgula 3 10 2 4" xfId="3959" xr:uid="{D4F7394A-186D-4669-A3C2-7DC4146C358E}"/>
    <cellStyle name="Vírgula 3 10 2 4 2" xfId="6487" xr:uid="{0A766162-921A-4E31-BFAF-AE8BC535291D}"/>
    <cellStyle name="Vírgula 3 10 2 4 2 2" xfId="14109" xr:uid="{7DA13261-6312-4EB6-A220-99F25312600A}"/>
    <cellStyle name="Vírgula 3 10 2 4 2 2 2" xfId="29414" xr:uid="{980E44A2-2767-4538-BFF1-CD73EEED1782}"/>
    <cellStyle name="Vírgula 3 10 2 4 2 3" xfId="21792" xr:uid="{4EF9BAE6-2ED2-47D9-925F-63BCF79EBE2A}"/>
    <cellStyle name="Vírgula 3 10 2 4 3" xfId="11591" xr:uid="{677672B7-93B9-4885-8B61-5A25064A1968}"/>
    <cellStyle name="Vírgula 3 10 2 4 3 2" xfId="26896" xr:uid="{1B06E96E-D7CD-45D4-8561-FFBC6558885E}"/>
    <cellStyle name="Vírgula 3 10 2 4 4" xfId="19274" xr:uid="{E4C1536B-9D81-450C-828B-BF00E7C4EFF0}"/>
    <cellStyle name="Vírgula 3 10 2 5" xfId="1383" xr:uid="{91E7E9F2-A497-4365-87AB-ABF72B78DD71}"/>
    <cellStyle name="Vírgula 3 10 2 5 2" xfId="9015" xr:uid="{E85FCD7D-D022-4BA0-963C-12256B94085A}"/>
    <cellStyle name="Vírgula 3 10 2 5 2 2" xfId="24320" xr:uid="{89E2B011-95C3-4E31-BCFE-8BB0DFBF58AA}"/>
    <cellStyle name="Vírgula 3 10 2 5 3" xfId="16698" xr:uid="{A949CD0F-D42F-4360-9A85-3E7058787564}"/>
    <cellStyle name="Vírgula 3 10 2 6" xfId="8366" xr:uid="{C0DC4993-EFA8-4DED-8B98-0E9456C39FEB}"/>
    <cellStyle name="Vírgula 3 10 2 6 2" xfId="23671" xr:uid="{7BEA1D9A-0F8D-4976-B53B-9804933C734F}"/>
    <cellStyle name="Vírgula 3 10 2 7" xfId="16049" xr:uid="{9C5FDA5D-9217-42DD-A43B-EF05876D4144}"/>
    <cellStyle name="Vírgula 3 10 3" xfId="2347" xr:uid="{B302B931-1EA1-42A2-B6EA-ACA8B6318FC4}"/>
    <cellStyle name="Vírgula 3 10 3 2" xfId="3315" xr:uid="{616D45A3-8329-4DD2-B38A-31E2E6450128}"/>
    <cellStyle name="Vírgula 3 10 3 2 2" xfId="7298" xr:uid="{A9E78D3C-7E71-42C8-897B-A2B87243E29E}"/>
    <cellStyle name="Vírgula 3 10 3 2 2 2" xfId="14920" xr:uid="{0D97512F-B976-4182-A3F6-678DB3DBD6AF}"/>
    <cellStyle name="Vírgula 3 10 3 2 2 2 2" xfId="30225" xr:uid="{8B1FCBB1-BE45-40D2-A558-8354DBAA00E4}"/>
    <cellStyle name="Vírgula 3 10 3 2 2 3" xfId="22603" xr:uid="{5F94A1D7-A3A7-4633-9ADD-C77A8D64C1CD}"/>
    <cellStyle name="Vírgula 3 10 3 2 3" xfId="5926" xr:uid="{0FEFDDA5-03F5-4B9B-91B0-B063F5B9F61E}"/>
    <cellStyle name="Vírgula 3 10 3 2 3 2" xfId="13548" xr:uid="{CF084A85-C2C9-48DE-B605-6BDE7A7B8699}"/>
    <cellStyle name="Vírgula 3 10 3 2 3 2 2" xfId="28853" xr:uid="{315C76D6-D755-468F-811B-F62BD5BB72D6}"/>
    <cellStyle name="Vírgula 3 10 3 2 3 3" xfId="21231" xr:uid="{49E9EC76-1452-4642-BDB3-5B0C152F8409}"/>
    <cellStyle name="Vírgula 3 10 3 2 4" xfId="10947" xr:uid="{4DB8DABE-18AD-4F04-A523-C3FC36D156AE}"/>
    <cellStyle name="Vírgula 3 10 3 2 4 2" xfId="26252" xr:uid="{5B818908-62CD-4E47-A82D-84B5C10A8A58}"/>
    <cellStyle name="Vírgula 3 10 3 2 5" xfId="18630" xr:uid="{A9816CCF-3919-4DDB-BC34-F565E31369F4}"/>
    <cellStyle name="Vírgula 3 10 3 3" xfId="4283" xr:uid="{0E270F76-2809-45AE-9008-CEAD26EEDBD0}"/>
    <cellStyle name="Vírgula 3 10 3 3 2" xfId="6694" xr:uid="{A8D12030-2834-4D0F-91B7-659B6C722BCF}"/>
    <cellStyle name="Vírgula 3 10 3 3 2 2" xfId="14316" xr:uid="{6365098F-ECF5-4F46-B638-89F6CDDA0AF1}"/>
    <cellStyle name="Vírgula 3 10 3 3 2 2 2" xfId="29621" xr:uid="{0FB8E65B-3804-4001-836F-B2B915CD87DA}"/>
    <cellStyle name="Vírgula 3 10 3 3 2 3" xfId="21999" xr:uid="{37EE776E-6A8E-4CD0-9F32-F3DD417FAC0E}"/>
    <cellStyle name="Vírgula 3 10 3 3 3" xfId="11915" xr:uid="{5BF66EB2-8E62-4026-BD68-05BAF8CD0E7E}"/>
    <cellStyle name="Vírgula 3 10 3 3 3 2" xfId="27220" xr:uid="{2ECD668A-DB48-43D1-A4F8-AFBA92267CD6}"/>
    <cellStyle name="Vírgula 3 10 3 3 4" xfId="19598" xr:uid="{F58A5648-2542-4897-BFC1-82304C68A1AF}"/>
    <cellStyle name="Vírgula 3 10 3 4" xfId="5432" xr:uid="{161DC528-FD09-4738-847A-C0207189329A}"/>
    <cellStyle name="Vírgula 3 10 3 4 2" xfId="13054" xr:uid="{98914F0B-7A48-4939-8F7D-971C46F5A100}"/>
    <cellStyle name="Vírgula 3 10 3 4 2 2" xfId="28359" xr:uid="{1A7446D2-B122-4286-AB58-CB504CDAA595}"/>
    <cellStyle name="Vírgula 3 10 3 4 3" xfId="20737" xr:uid="{72525803-8665-466C-85F5-73486E45692C}"/>
    <cellStyle name="Vírgula 3 10 3 5" xfId="9979" xr:uid="{2229F5EA-5E35-4077-9029-A1CA068054CC}"/>
    <cellStyle name="Vírgula 3 10 3 5 2" xfId="25284" xr:uid="{301CA65C-3603-4635-B214-7E6340993BBC}"/>
    <cellStyle name="Vírgula 3 10 3 6" xfId="17662" xr:uid="{FDD1A05B-4166-4AC1-ADBF-ADEAAF00FBF8}"/>
    <cellStyle name="Vírgula 3 10 4" xfId="1707" xr:uid="{CF640FF4-2F6B-4D4F-BFCA-767D24A29475}"/>
    <cellStyle name="Vírgula 3 10 4 2" xfId="7038" xr:uid="{27B9512A-4AD9-4634-BB8E-46A481BC3B90}"/>
    <cellStyle name="Vírgula 3 10 4 2 2" xfId="14660" xr:uid="{47324FE6-28BC-404C-8CDC-B0440A4A33F6}"/>
    <cellStyle name="Vírgula 3 10 4 2 2 2" xfId="29965" xr:uid="{28B86896-C84F-4E80-8E40-66399BF7AF23}"/>
    <cellStyle name="Vírgula 3 10 4 2 3" xfId="22343" xr:uid="{B546291E-C6A3-433C-B0E8-42FCAD7C101D}"/>
    <cellStyle name="Vírgula 3 10 4 3" xfId="5666" xr:uid="{F0DEF13B-DFA1-496C-B3DE-B197BC644E1C}"/>
    <cellStyle name="Vírgula 3 10 4 3 2" xfId="13288" xr:uid="{8EBD083C-4109-40CA-AA3D-1DBDAC0FA116}"/>
    <cellStyle name="Vírgula 3 10 4 3 2 2" xfId="28593" xr:uid="{417B5259-C915-4B65-9125-25D63EB92D33}"/>
    <cellStyle name="Vírgula 3 10 4 3 3" xfId="20971" xr:uid="{EA851152-B281-412B-8720-C025E2A54547}"/>
    <cellStyle name="Vírgula 3 10 4 4" xfId="9339" xr:uid="{DAB1A18D-547D-4226-AAC1-D38FAF552682}"/>
    <cellStyle name="Vírgula 3 10 4 4 2" xfId="24644" xr:uid="{C1FA0487-6433-455D-8BB6-E426D360408D}"/>
    <cellStyle name="Vírgula 3 10 4 5" xfId="17022" xr:uid="{E5EB39D0-2193-417A-BE4F-8AC382409A43}"/>
    <cellStyle name="Vírgula 3 10 5" xfId="2667" xr:uid="{68F39135-D3CF-44C6-9BB9-15169366DD0C}"/>
    <cellStyle name="Vírgula 3 10 5 2" xfId="6324" xr:uid="{27403225-7990-4ECD-AE51-308A3CF6683F}"/>
    <cellStyle name="Vírgula 3 10 5 2 2" xfId="13946" xr:uid="{2FE2B230-77E5-4462-8B77-0EC0D0BB458E}"/>
    <cellStyle name="Vírgula 3 10 5 2 2 2" xfId="29251" xr:uid="{17F3B18E-4D06-4FC7-8061-12D25271B114}"/>
    <cellStyle name="Vírgula 3 10 5 2 3" xfId="21629" xr:uid="{953B2F52-BD24-49E0-87D6-9EE607B1C2C2}"/>
    <cellStyle name="Vírgula 3 10 5 3" xfId="10299" xr:uid="{3FBCE2C3-A2E5-4201-8270-049C343D1BE2}"/>
    <cellStyle name="Vírgula 3 10 5 3 2" xfId="25604" xr:uid="{E638BD99-926F-43B3-B47E-8D1530C8D546}"/>
    <cellStyle name="Vírgula 3 10 5 4" xfId="17982" xr:uid="{F7C2FA5E-1C71-4866-942B-2557616FD3CA}"/>
    <cellStyle name="Vírgula 3 10 6" xfId="3635" xr:uid="{F1D74D5A-20A0-409E-84FA-5E658D65C530}"/>
    <cellStyle name="Vírgula 3 10 6 2" xfId="11267" xr:uid="{5ADC81B4-CEFE-4EE4-8008-B99D22C28D4C}"/>
    <cellStyle name="Vírgula 3 10 6 2 2" xfId="26572" xr:uid="{5F6FD22F-A9AA-4F66-B6A2-09467793C8C7}"/>
    <cellStyle name="Vírgula 3 10 6 3" xfId="18950" xr:uid="{DB66D5F3-D8FA-43AB-98E0-C86DE8A07FF1}"/>
    <cellStyle name="Vírgula 3 10 7" xfId="1059" xr:uid="{56F8B537-1860-48C8-991E-188891C57615}"/>
    <cellStyle name="Vírgula 3 10 7 2" xfId="8691" xr:uid="{B55C79DA-A2FC-4B49-96E7-E678468194FE}"/>
    <cellStyle name="Vírgula 3 10 7 2 2" xfId="23996" xr:uid="{323B7680-6BF1-45B5-9D38-282713963FC7}"/>
    <cellStyle name="Vírgula 3 10 7 3" xfId="16374" xr:uid="{B1EEF2C0-33DC-41DA-B1CB-FC4347EC36E2}"/>
    <cellStyle name="Vírgula 3 10 8" xfId="8042" xr:uid="{19C87CFF-F484-4F37-8772-55CDE8E0D851}"/>
    <cellStyle name="Vírgula 3 10 8 2" xfId="23347" xr:uid="{9B944872-79E0-406E-9CC0-BEA61F86B88E}"/>
    <cellStyle name="Vírgula 3 10 9" xfId="15725" xr:uid="{85EA78AF-003D-4498-ADA8-B64B3F24B410}"/>
    <cellStyle name="Vírgula 3 11" xfId="210" xr:uid="{C68CAFF1-75D0-4589-BC9D-301B80B3A247}"/>
    <cellStyle name="Vírgula 3 11 2" xfId="534" xr:uid="{B336A3ED-3558-4E5B-AB34-B694A5F10718}"/>
    <cellStyle name="Vírgula 3 11 2 2" xfId="1827" xr:uid="{83AFA416-C2C2-435D-B525-5D64A0EEB39C}"/>
    <cellStyle name="Vírgula 3 11 2 2 2" xfId="7352" xr:uid="{595BD9DF-1839-42C2-8450-AE24080410D3}"/>
    <cellStyle name="Vírgula 3 11 2 2 2 2" xfId="14974" xr:uid="{FC48431A-5354-4783-A8F5-86BC7584B26F}"/>
    <cellStyle name="Vírgula 3 11 2 2 2 2 2" xfId="30279" xr:uid="{F2132AA3-E049-4C56-AEDB-DC9863DB258C}"/>
    <cellStyle name="Vírgula 3 11 2 2 2 3" xfId="22657" xr:uid="{EAC50BCF-4C44-42DD-9ACC-B524D5859DB7}"/>
    <cellStyle name="Vírgula 3 11 2 2 3" xfId="5980" xr:uid="{46E574A9-6309-4A9F-9547-763F277684AE}"/>
    <cellStyle name="Vírgula 3 11 2 2 3 2" xfId="13602" xr:uid="{BEF5EC54-0762-40B2-A443-F2FDA8B194FA}"/>
    <cellStyle name="Vírgula 3 11 2 2 3 2 2" xfId="28907" xr:uid="{5B5FC1CB-1FE4-4B63-8372-500FFD074CC0}"/>
    <cellStyle name="Vírgula 3 11 2 2 3 3" xfId="21285" xr:uid="{E9F46EED-143E-40B7-AAB5-9D971485EE82}"/>
    <cellStyle name="Vírgula 3 11 2 2 4" xfId="9459" xr:uid="{619EBD2D-0E31-4B77-BF2D-7011D29E2ED9}"/>
    <cellStyle name="Vírgula 3 11 2 2 4 2" xfId="24764" xr:uid="{8335739A-3883-4ED0-8325-1E32F206178A}"/>
    <cellStyle name="Vírgula 3 11 2 2 5" xfId="17142" xr:uid="{9D94EF50-36CB-4CC5-931E-E903404D9D06}"/>
    <cellStyle name="Vírgula 3 11 2 3" xfId="2791" xr:uid="{3CD1BDC5-65D8-4973-974C-52BD82482F07}"/>
    <cellStyle name="Vírgula 3 11 2 3 2" xfId="6748" xr:uid="{063DC2AC-5061-4178-8861-232D8F02EBA3}"/>
    <cellStyle name="Vírgula 3 11 2 3 2 2" xfId="14370" xr:uid="{6FD2B655-70EF-49EA-80B6-311A3170E2A5}"/>
    <cellStyle name="Vírgula 3 11 2 3 2 2 2" xfId="29675" xr:uid="{17138129-FE42-47C3-BFFA-F59532732346}"/>
    <cellStyle name="Vírgula 3 11 2 3 2 3" xfId="22053" xr:uid="{4FA1A8D3-9FCD-4F27-AD7B-038BDD66D526}"/>
    <cellStyle name="Vírgula 3 11 2 3 3" xfId="10423" xr:uid="{9A6F26ED-9015-466F-A436-11D4DE3AA668}"/>
    <cellStyle name="Vírgula 3 11 2 3 3 2" xfId="25728" xr:uid="{BF72AEE3-BA41-4B0A-9FBF-8187C52A85AA}"/>
    <cellStyle name="Vírgula 3 11 2 3 4" xfId="18106" xr:uid="{4258A323-DF2E-4372-8124-E61513859944}"/>
    <cellStyle name="Vírgula 3 11 2 4" xfId="3759" xr:uid="{15CE07FB-C345-49E9-80F6-C7DFBB9E46F1}"/>
    <cellStyle name="Vírgula 3 11 2 4 2" xfId="11391" xr:uid="{51061329-67B5-41FB-B2BC-B0A16D7F401F}"/>
    <cellStyle name="Vírgula 3 11 2 4 2 2" xfId="26696" xr:uid="{3C09401C-9D1A-47A0-B2D1-9D538FBD7118}"/>
    <cellStyle name="Vírgula 3 11 2 4 3" xfId="19074" xr:uid="{A7FD7EC7-98C9-48C0-A631-FC411C9D4732}"/>
    <cellStyle name="Vírgula 3 11 2 5" xfId="1183" xr:uid="{42096AA1-2B30-4816-9182-85A567053EE4}"/>
    <cellStyle name="Vírgula 3 11 2 5 2" xfId="8815" xr:uid="{B1C4FED2-2A90-4631-BD44-097C7134B598}"/>
    <cellStyle name="Vírgula 3 11 2 5 2 2" xfId="24120" xr:uid="{11FFE293-AF2E-4444-9CF2-036FF7D3D7A6}"/>
    <cellStyle name="Vírgula 3 11 2 5 3" xfId="16498" xr:uid="{02B293C1-22F0-4BF2-8B23-42C205C3992D}"/>
    <cellStyle name="Vírgula 3 11 2 6" xfId="8166" xr:uid="{13DA2D8E-8334-4BDD-AB5C-8CCA15D76C04}"/>
    <cellStyle name="Vírgula 3 11 2 6 2" xfId="23471" xr:uid="{A12C2FE0-5A01-4188-8C95-E62277B0B175}"/>
    <cellStyle name="Vírgula 3 11 2 7" xfId="15849" xr:uid="{C9243F98-D21E-4EC3-9B97-21B64FF99232}"/>
    <cellStyle name="Vírgula 3 11 3" xfId="2147" xr:uid="{3451C36B-3D48-4E77-BA17-0515DB774323}"/>
    <cellStyle name="Vírgula 3 11 3 2" xfId="3115" xr:uid="{C62CC6A1-5F5A-4039-B36E-E3A3022CF9FD}"/>
    <cellStyle name="Vírgula 3 11 3 2 2" xfId="10747" xr:uid="{08B5FB21-4069-4AD6-BE5F-B5CE33D90989}"/>
    <cellStyle name="Vírgula 3 11 3 2 2 2" xfId="26052" xr:uid="{2DA14649-724E-40C3-8E1F-3C246A05B20A}"/>
    <cellStyle name="Vírgula 3 11 3 2 3" xfId="18430" xr:uid="{12E71153-0D8D-43E1-B79D-AE2C6871E3E1}"/>
    <cellStyle name="Vírgula 3 11 3 3" xfId="4083" xr:uid="{6C1A6152-4CDB-42D2-8990-F9CA25D7FB82}"/>
    <cellStyle name="Vírgula 3 11 3 3 2" xfId="11715" xr:uid="{C5FBF1E8-4FD4-4220-AC6A-192C01AF1537}"/>
    <cellStyle name="Vírgula 3 11 3 3 2 2" xfId="27020" xr:uid="{DBDB4AE8-B574-43A8-BF7E-9A805025CABA}"/>
    <cellStyle name="Vírgula 3 11 3 3 3" xfId="19398" xr:uid="{6325AE53-5EC3-4798-9454-40DB774A8937}"/>
    <cellStyle name="Vírgula 3 11 3 4" xfId="9779" xr:uid="{26A3B1F8-0D4F-4126-8E17-9339F9E84DFF}"/>
    <cellStyle name="Vírgula 3 11 3 4 2" xfId="25084" xr:uid="{3582E744-F99C-4586-9A94-B5E87E1CC6B5}"/>
    <cellStyle name="Vírgula 3 11 3 5" xfId="17462" xr:uid="{541B75FC-50A6-4D8F-ADF5-DC996998B4DC}"/>
    <cellStyle name="Vírgula 3 11 4" xfId="1507" xr:uid="{F6AC93FA-B440-4229-9EA3-60E01AD915A3}"/>
    <cellStyle name="Vírgula 3 11 4 2" xfId="6378" xr:uid="{981B8419-BA73-4F3C-BE61-C0FA708698DE}"/>
    <cellStyle name="Vírgula 3 11 4 2 2" xfId="14000" xr:uid="{98366B53-E52B-4718-B706-4917B5DFDAB2}"/>
    <cellStyle name="Vírgula 3 11 4 2 2 2" xfId="29305" xr:uid="{FAB56D74-54B5-48D4-8E0F-8295DD7ADCEB}"/>
    <cellStyle name="Vírgula 3 11 4 2 3" xfId="21683" xr:uid="{D13B4C3A-2329-447B-86CD-70FBAB59F2D6}"/>
    <cellStyle name="Vírgula 3 11 4 3" xfId="9139" xr:uid="{71863ED5-2FB4-4220-AE92-C0278FBD2BA6}"/>
    <cellStyle name="Vírgula 3 11 4 3 2" xfId="24444" xr:uid="{D730C8D0-C2A0-4BA6-A7C0-55461BD08C43}"/>
    <cellStyle name="Vírgula 3 11 4 4" xfId="16822" xr:uid="{70C8F853-3408-43C6-AFAD-EA2EB59C3042}"/>
    <cellStyle name="Vírgula 3 11 5" xfId="2467" xr:uid="{12BDBEBC-BE8E-43C8-956F-6BAE1E996D94}"/>
    <cellStyle name="Vírgula 3 11 5 2" xfId="10099" xr:uid="{163363F3-74A0-4F5E-B814-4CC588E38AA8}"/>
    <cellStyle name="Vírgula 3 11 5 2 2" xfId="25404" xr:uid="{4A8A69C1-C2A3-4239-9AF3-ED0B2555846F}"/>
    <cellStyle name="Vírgula 3 11 5 3" xfId="17782" xr:uid="{527577D1-459D-4097-B656-E41CD9776A17}"/>
    <cellStyle name="Vírgula 3 11 6" xfId="3435" xr:uid="{88161714-2A6A-4963-A74C-D69F2A199202}"/>
    <cellStyle name="Vírgula 3 11 6 2" xfId="11067" xr:uid="{CCEF120B-6CD6-40D0-A99F-22EE8CD31E71}"/>
    <cellStyle name="Vírgula 3 11 6 2 2" xfId="26372" xr:uid="{0565FA6E-AA15-4414-B4FA-3F4146FB6A01}"/>
    <cellStyle name="Vírgula 3 11 6 3" xfId="18750" xr:uid="{558A613A-FFD0-4B44-B2A1-40845EB75E81}"/>
    <cellStyle name="Vírgula 3 11 7" xfId="859" xr:uid="{554C2359-D826-438E-81C6-1F2F9F669447}"/>
    <cellStyle name="Vírgula 3 11 7 2" xfId="8491" xr:uid="{5C8A4DF9-BE45-47C0-BA67-C8226A926B32}"/>
    <cellStyle name="Vírgula 3 11 7 2 2" xfId="23796" xr:uid="{C28C8FF1-CA56-4B2D-930F-73DE03BD6546}"/>
    <cellStyle name="Vírgula 3 11 7 3" xfId="16174" xr:uid="{3C757CA5-E428-435D-A411-ABBDAF323576}"/>
    <cellStyle name="Vírgula 3 11 8" xfId="7842" xr:uid="{E468B227-C94F-46B6-AAFB-8CC0A590EAAE}"/>
    <cellStyle name="Vírgula 3 11 8 2" xfId="23147" xr:uid="{6D860AD8-8B53-4BF0-B955-242ED8323816}"/>
    <cellStyle name="Vírgula 3 11 9" xfId="15525" xr:uid="{FAD12CED-C273-41EF-8F38-19760D51FD84}"/>
    <cellStyle name="Vírgula 3 12" xfId="472" xr:uid="{FEDFDEF7-CD37-4B92-BCE8-8F3C1D46A54B}"/>
    <cellStyle name="Vírgula 3 12 2" xfId="796" xr:uid="{65195135-5CE6-4534-96E8-80C3DE3E1440}"/>
    <cellStyle name="Vírgula 3 12 2 2" xfId="2087" xr:uid="{6820BE40-8A73-4A3B-A0E4-BDB9A7C4AA11}"/>
    <cellStyle name="Vírgula 3 12 2 2 2" xfId="7325" xr:uid="{B8F6AC9A-E1DA-4A85-9845-CF0D38CDBD60}"/>
    <cellStyle name="Vírgula 3 12 2 2 2 2" xfId="14947" xr:uid="{75C41408-5E28-42BD-B8EC-A3E589E33326}"/>
    <cellStyle name="Vírgula 3 12 2 2 2 2 2" xfId="30252" xr:uid="{EC267CA1-CE10-447E-A4AE-CE9AE9946998}"/>
    <cellStyle name="Vírgula 3 12 2 2 2 3" xfId="22630" xr:uid="{E1702D5C-06DB-4E24-97BF-7E0BA65D16CA}"/>
    <cellStyle name="Vírgula 3 12 2 2 3" xfId="5953" xr:uid="{1D82185C-8281-4562-AF8B-F52DB17804BE}"/>
    <cellStyle name="Vírgula 3 12 2 2 3 2" xfId="13575" xr:uid="{36FF4F1E-7D41-4D23-ABA4-D82299FA2A83}"/>
    <cellStyle name="Vírgula 3 12 2 2 3 2 2" xfId="28880" xr:uid="{FAF7BF09-8260-44F0-8D4E-90F3CDC78871}"/>
    <cellStyle name="Vírgula 3 12 2 2 3 3" xfId="21258" xr:uid="{35002BA5-D8EA-4BDD-930E-8D0006645107}"/>
    <cellStyle name="Vírgula 3 12 2 2 4" xfId="9719" xr:uid="{2AF27F44-FC2A-411F-AC86-914313408193}"/>
    <cellStyle name="Vírgula 3 12 2 2 4 2" xfId="25024" xr:uid="{F58820E4-1246-47E4-8CCA-77F2BB13BEFD}"/>
    <cellStyle name="Vírgula 3 12 2 2 5" xfId="17402" xr:uid="{F3BE1BEA-4EB7-4623-A4BC-C09A94DC5EB4}"/>
    <cellStyle name="Vírgula 3 12 2 3" xfId="3053" xr:uid="{428B4709-46EB-4A93-886D-98BF19325646}"/>
    <cellStyle name="Vírgula 3 12 2 3 2" xfId="6721" xr:uid="{47A9CE35-586D-4959-AFA5-CE20FBBD1F62}"/>
    <cellStyle name="Vírgula 3 12 2 3 2 2" xfId="14343" xr:uid="{0FE377C8-96CC-4723-A7D3-57DE631677FF}"/>
    <cellStyle name="Vírgula 3 12 2 3 2 2 2" xfId="29648" xr:uid="{6A8E2C3D-7A89-4A69-B0CB-F73E9872E17B}"/>
    <cellStyle name="Vírgula 3 12 2 3 2 3" xfId="22026" xr:uid="{78703287-0863-467C-838C-F44679EFDDD5}"/>
    <cellStyle name="Vírgula 3 12 2 3 3" xfId="10685" xr:uid="{BE759864-631E-434D-BEE8-575C3E464495}"/>
    <cellStyle name="Vírgula 3 12 2 3 3 2" xfId="25990" xr:uid="{D80379C4-2D33-453F-B341-A3473528BB70}"/>
    <cellStyle name="Vírgula 3 12 2 3 4" xfId="18368" xr:uid="{D2446FE9-35B1-46C9-B237-1CF8F65864C6}"/>
    <cellStyle name="Vírgula 3 12 2 4" xfId="4021" xr:uid="{F20369ED-52D9-4FF1-AC77-640C0F567246}"/>
    <cellStyle name="Vírgula 3 12 2 4 2" xfId="11653" xr:uid="{50177D82-0535-4A6C-9668-7D2FCC29A8AE}"/>
    <cellStyle name="Vírgula 3 12 2 4 2 2" xfId="26958" xr:uid="{18133551-E23F-481E-AEA6-B42A00AFCDA1}"/>
    <cellStyle name="Vírgula 3 12 2 4 3" xfId="19336" xr:uid="{C119023D-04CB-48DE-A21A-982CFF71A89E}"/>
    <cellStyle name="Vírgula 3 12 2 5" xfId="1445" xr:uid="{5B5B8241-0584-4FF6-8599-E6A11526D0B9}"/>
    <cellStyle name="Vírgula 3 12 2 5 2" xfId="9077" xr:uid="{9CB83426-2554-42A1-BF6B-2529EB3FC7FC}"/>
    <cellStyle name="Vírgula 3 12 2 5 2 2" xfId="24382" xr:uid="{8C64C25E-8C93-4F3A-B624-82E3F9FFC969}"/>
    <cellStyle name="Vírgula 3 12 2 5 3" xfId="16760" xr:uid="{9CD83FFE-CBC1-41C3-85BE-4401F7B00902}"/>
    <cellStyle name="Vírgula 3 12 2 6" xfId="8428" xr:uid="{B1CBBB34-B6B1-4E98-8F51-339F5AB32EF4}"/>
    <cellStyle name="Vírgula 3 12 2 6 2" xfId="23733" xr:uid="{65B9F3EE-7A3D-4839-9BB1-117914FEECC3}"/>
    <cellStyle name="Vírgula 3 12 2 7" xfId="16111" xr:uid="{C45F5D14-4C45-4669-B340-0F13013D5626}"/>
    <cellStyle name="Vírgula 3 12 3" xfId="2407" xr:uid="{EB4EB2E5-F919-49F5-90B6-BDD5E64A6901}"/>
    <cellStyle name="Vírgula 3 12 3 2" xfId="3375" xr:uid="{8B033C45-3FF6-44FE-BD5F-E1BBBD5BF546}"/>
    <cellStyle name="Vírgula 3 12 3 2 2" xfId="11007" xr:uid="{6BAF8E57-BBE2-4B02-AC06-D5C03E372F39}"/>
    <cellStyle name="Vírgula 3 12 3 2 2 2" xfId="26312" xr:uid="{3A23378B-DCDE-4E4C-BC84-D2D9FA9C2ADB}"/>
    <cellStyle name="Vírgula 3 12 3 2 3" xfId="18690" xr:uid="{D2856655-7CAB-4A6D-AFDE-D4AACCB7DB08}"/>
    <cellStyle name="Vírgula 3 12 3 3" xfId="4343" xr:uid="{77F0F5AB-FD19-43D4-9B3F-4FB1CE7D72A7}"/>
    <cellStyle name="Vírgula 3 12 3 3 2" xfId="11975" xr:uid="{638E3447-BDCE-4740-A11D-A8ABCB7C858C}"/>
    <cellStyle name="Vírgula 3 12 3 3 2 2" xfId="27280" xr:uid="{6E1EDC19-7AF2-4982-B4D1-8839DE5FED91}"/>
    <cellStyle name="Vírgula 3 12 3 3 3" xfId="19658" xr:uid="{DA9AB37B-64ED-468D-9555-E237F866FDAA}"/>
    <cellStyle name="Vírgula 3 12 3 4" xfId="10039" xr:uid="{9AAAF14E-6660-4877-BD8B-EED2C45B7221}"/>
    <cellStyle name="Vírgula 3 12 3 4 2" xfId="25344" xr:uid="{43BB7407-9115-4F56-8E6C-D59FEF564ADE}"/>
    <cellStyle name="Vírgula 3 12 3 5" xfId="17722" xr:uid="{6B3030D3-7A37-4537-9843-A87B216E15A8}"/>
    <cellStyle name="Vírgula 3 12 4" xfId="1767" xr:uid="{2C4B5ECC-E38B-4447-A1A9-1E847600F5D9}"/>
    <cellStyle name="Vírgula 3 12 4 2" xfId="6351" xr:uid="{321E9088-6A7A-4965-B351-6CCEE013AC3A}"/>
    <cellStyle name="Vírgula 3 12 4 2 2" xfId="13973" xr:uid="{04476A9D-FB9D-40B4-B552-BFD0E67B252A}"/>
    <cellStyle name="Vírgula 3 12 4 2 2 2" xfId="29278" xr:uid="{EFDD4694-AA6B-4827-BCAA-AA8C1FD44390}"/>
    <cellStyle name="Vírgula 3 12 4 2 3" xfId="21656" xr:uid="{07EF6C9C-DC1A-40D5-AB5F-AAAE84DF09C0}"/>
    <cellStyle name="Vírgula 3 12 4 3" xfId="9399" xr:uid="{4F7A5357-2C36-4F97-AAD4-551057C3FD29}"/>
    <cellStyle name="Vírgula 3 12 4 3 2" xfId="24704" xr:uid="{17E96E1A-6376-4999-8290-CD330BF96FEB}"/>
    <cellStyle name="Vírgula 3 12 4 4" xfId="17082" xr:uid="{6089CB7E-1C66-4378-A0E4-A14504352E4C}"/>
    <cellStyle name="Vírgula 3 12 5" xfId="2729" xr:uid="{B681E390-D6E6-4F80-9EAF-4D8BC83D3C26}"/>
    <cellStyle name="Vírgula 3 12 5 2" xfId="10361" xr:uid="{4EE21ED1-DFA0-4BD5-B009-9858E6F17197}"/>
    <cellStyle name="Vírgula 3 12 5 2 2" xfId="25666" xr:uid="{5CA0812B-4E53-44E6-9129-7A1BFB61AFB6}"/>
    <cellStyle name="Vírgula 3 12 5 3" xfId="18044" xr:uid="{5A27FEEE-A0BD-4F8A-856E-C0C389C64FD2}"/>
    <cellStyle name="Vírgula 3 12 6" xfId="3697" xr:uid="{F6A75BAA-F8B2-47C3-BEF1-B8F6271EA080}"/>
    <cellStyle name="Vírgula 3 12 6 2" xfId="11329" xr:uid="{BFAEA185-F801-4F8B-B142-AF53E0433930}"/>
    <cellStyle name="Vírgula 3 12 6 2 2" xfId="26634" xr:uid="{0BBBEFEE-EBB0-4409-9DA4-B4C20A999FC4}"/>
    <cellStyle name="Vírgula 3 12 6 3" xfId="19012" xr:uid="{B36F8839-B65E-4906-A426-7816ABB570A5}"/>
    <cellStyle name="Vírgula 3 12 7" xfId="1121" xr:uid="{72979AEC-958C-4609-BE1B-F75F1532E56D}"/>
    <cellStyle name="Vírgula 3 12 7 2" xfId="8753" xr:uid="{D54E532B-EA2A-400E-86AD-D06F2B475A82}"/>
    <cellStyle name="Vírgula 3 12 7 2 2" xfId="24058" xr:uid="{DDEB8B33-3B60-457A-ADE4-E90ED1C0F9E8}"/>
    <cellStyle name="Vírgula 3 12 7 3" xfId="16436" xr:uid="{184491E4-39EB-410B-BF58-18F059BA4265}"/>
    <cellStyle name="Vírgula 3 12 8" xfId="8104" xr:uid="{CFBA4414-D768-4EA9-A577-984B603203D8}"/>
    <cellStyle name="Vírgula 3 12 8 2" xfId="23409" xr:uid="{8A83C0F0-1F83-43D5-B005-9EAF8780D9FC}"/>
    <cellStyle name="Vírgula 3 12 9" xfId="15787" xr:uid="{DC780F46-3C92-4788-B3E0-E7C2F4C87DD0}"/>
    <cellStyle name="Vírgula 3 13" xfId="493" xr:uid="{E2F495ED-B067-4DE0-93C6-D7084F128922}"/>
    <cellStyle name="Vírgula 3 13 2" xfId="817" xr:uid="{337F120C-DB01-4137-BD8B-346C51E16583}"/>
    <cellStyle name="Vírgula 3 13 2 2" xfId="2107" xr:uid="{D59B1185-3D60-456C-9382-2CDFFA4557FF}"/>
    <cellStyle name="Vírgula 3 13 2 2 2" xfId="7488" xr:uid="{E8215785-E128-4A83-9F10-17057273EC75}"/>
    <cellStyle name="Vírgula 3 13 2 2 2 2" xfId="15110" xr:uid="{7E1E8E85-7718-42AE-8268-174FFA4DAEF0}"/>
    <cellStyle name="Vírgula 3 13 2 2 2 2 2" xfId="30415" xr:uid="{1C43F1C5-592E-4ED0-8AC7-15A80B2B8ABC}"/>
    <cellStyle name="Vírgula 3 13 2 2 2 3" xfId="22793" xr:uid="{12447A49-2BD0-4208-96A7-00EAF14FED46}"/>
    <cellStyle name="Vírgula 3 13 2 2 3" xfId="6116" xr:uid="{AAAA0F55-C91C-4B94-A822-707525F43D8D}"/>
    <cellStyle name="Vírgula 3 13 2 2 3 2" xfId="13738" xr:uid="{DA6B0387-39BC-428D-9796-DDCBBD8F5809}"/>
    <cellStyle name="Vírgula 3 13 2 2 3 2 2" xfId="29043" xr:uid="{21653BEB-75A8-4EEF-9893-A2DA40DA99EA}"/>
    <cellStyle name="Vírgula 3 13 2 2 3 3" xfId="21421" xr:uid="{9B9465E8-CF93-4756-BF5A-24B07150217E}"/>
    <cellStyle name="Vírgula 3 13 2 2 4" xfId="9739" xr:uid="{8CB33625-B6EC-4973-8105-33EA9786FDA0}"/>
    <cellStyle name="Vírgula 3 13 2 2 4 2" xfId="25044" xr:uid="{68776EB6-A9E8-47AF-8FD7-4306C0B21694}"/>
    <cellStyle name="Vírgula 3 13 2 2 5" xfId="17422" xr:uid="{0AB8FBF5-579C-4152-8175-49FA85EC9918}"/>
    <cellStyle name="Vírgula 3 13 2 3" xfId="3074" xr:uid="{43F06941-95CB-42DF-A9A3-999734B20A94}"/>
    <cellStyle name="Vírgula 3 13 2 3 2" xfId="6884" xr:uid="{2314AA75-8D36-4EBD-91DF-290E569F20A1}"/>
    <cellStyle name="Vírgula 3 13 2 3 2 2" xfId="14506" xr:uid="{FC1531F7-A283-44A4-9E35-DA96EB40FDAE}"/>
    <cellStyle name="Vírgula 3 13 2 3 2 2 2" xfId="29811" xr:uid="{EEE4174B-E8E5-47CF-AC4B-3FA9EB24E266}"/>
    <cellStyle name="Vírgula 3 13 2 3 2 3" xfId="22189" xr:uid="{A7B3566A-39FF-43FB-903C-B695D2ED2FE9}"/>
    <cellStyle name="Vírgula 3 13 2 3 3" xfId="10706" xr:uid="{138A71A0-E22E-48F7-B79D-1451AF909F97}"/>
    <cellStyle name="Vírgula 3 13 2 3 3 2" xfId="26011" xr:uid="{DB1FA194-F416-4267-BEB3-6B51B692F79D}"/>
    <cellStyle name="Vírgula 3 13 2 3 4" xfId="18389" xr:uid="{85BCDC92-EE31-4CE1-A117-28F9A8FDAB20}"/>
    <cellStyle name="Vírgula 3 13 2 4" xfId="4042" xr:uid="{2450EEDE-7A5E-44D6-88AB-3C685582C7B0}"/>
    <cellStyle name="Vírgula 3 13 2 4 2" xfId="11674" xr:uid="{FB2B32D6-5131-460C-8A2E-EF6BDA591414}"/>
    <cellStyle name="Vírgula 3 13 2 4 2 2" xfId="26979" xr:uid="{FC21BBE0-1030-4F12-9CB2-74CAC58E04A4}"/>
    <cellStyle name="Vírgula 3 13 2 4 3" xfId="19357" xr:uid="{830E8A44-2F0D-4504-A69F-4501523C6C22}"/>
    <cellStyle name="Vírgula 3 13 2 5" xfId="1466" xr:uid="{9DDC25E3-765C-4B37-9B9D-E4ECC3DBF8C0}"/>
    <cellStyle name="Vírgula 3 13 2 5 2" xfId="9098" xr:uid="{48D87168-859F-4A22-B34F-519ABFDABFE6}"/>
    <cellStyle name="Vírgula 3 13 2 5 2 2" xfId="24403" xr:uid="{958919AB-2B8B-4F0D-B2F3-07E6E3AEF52C}"/>
    <cellStyle name="Vírgula 3 13 2 5 3" xfId="16781" xr:uid="{881265D4-9B94-418D-911B-147B7F39BC74}"/>
    <cellStyle name="Vírgula 3 13 2 6" xfId="8449" xr:uid="{FFA3D8DA-A468-4A01-9AF5-96D2F37AD43E}"/>
    <cellStyle name="Vírgula 3 13 2 6 2" xfId="23754" xr:uid="{B245C9C7-AC4D-4E59-BEDB-6A215F10EBB7}"/>
    <cellStyle name="Vírgula 3 13 2 7" xfId="16132" xr:uid="{B9AE4D26-CA49-4FF8-B859-EEB8E39E3EDE}"/>
    <cellStyle name="Vírgula 3 13 3" xfId="2427" xr:uid="{0C59A162-A02A-4BD3-B44A-91434DA84754}"/>
    <cellStyle name="Vírgula 3 13 3 2" xfId="3395" xr:uid="{7AD88278-B1DF-4E7F-AC20-BB11E8AED0B4}"/>
    <cellStyle name="Vírgula 3 13 3 2 2" xfId="11027" xr:uid="{3E8F8B57-A40A-4F57-9827-76C34E7D3861}"/>
    <cellStyle name="Vírgula 3 13 3 2 2 2" xfId="26332" xr:uid="{1946CB68-9685-401C-B6DA-C4457B3EDEA3}"/>
    <cellStyle name="Vírgula 3 13 3 2 3" xfId="18710" xr:uid="{48116F43-D1B6-4550-804C-7F6F6CC94AE5}"/>
    <cellStyle name="Vírgula 3 13 3 3" xfId="4363" xr:uid="{65C0B1DF-FCA3-4C22-A40D-7C603F102677}"/>
    <cellStyle name="Vírgula 3 13 3 3 2" xfId="11995" xr:uid="{5C75DB89-E3B2-466A-8214-2BC43681EC7C}"/>
    <cellStyle name="Vírgula 3 13 3 3 2 2" xfId="27300" xr:uid="{9B3EA91A-0C5E-452F-B181-EC4B61D7EAFA}"/>
    <cellStyle name="Vírgula 3 13 3 3 3" xfId="19678" xr:uid="{53760EC0-78BA-43DA-B496-5C9643157592}"/>
    <cellStyle name="Vírgula 3 13 3 4" xfId="10059" xr:uid="{8717B135-43E4-431E-9D42-225BA3052761}"/>
    <cellStyle name="Vírgula 3 13 3 4 2" xfId="25364" xr:uid="{E92B9C8D-8301-44C1-BF2C-9BBD2E12FC94}"/>
    <cellStyle name="Vírgula 3 13 3 5" xfId="17742" xr:uid="{DC3C8B1E-52B2-4246-9BB3-5FAC357C31CE}"/>
    <cellStyle name="Vírgula 3 13 4" xfId="1787" xr:uid="{BCB09151-5F2A-406C-B809-18F44B1E55F6}"/>
    <cellStyle name="Vírgula 3 13 4 2" xfId="6514" xr:uid="{268650F8-318C-4EBC-B45F-088CEBCB3D5A}"/>
    <cellStyle name="Vírgula 3 13 4 2 2" xfId="14136" xr:uid="{3A4C6A30-04F7-4B02-A8C9-E89E47F945BC}"/>
    <cellStyle name="Vírgula 3 13 4 2 2 2" xfId="29441" xr:uid="{51964EA4-3C50-43DD-9DB7-7413FA66069C}"/>
    <cellStyle name="Vírgula 3 13 4 2 3" xfId="21819" xr:uid="{D3B2D424-B84A-4E35-95A7-4C99C19C7C1B}"/>
    <cellStyle name="Vírgula 3 13 4 3" xfId="9419" xr:uid="{E6CA821F-A777-45D9-BD51-EA7643DDE8FB}"/>
    <cellStyle name="Vírgula 3 13 4 3 2" xfId="24724" xr:uid="{D684906B-4B55-47C1-85F5-63E4CE7FED17}"/>
    <cellStyle name="Vírgula 3 13 4 4" xfId="17102" xr:uid="{664A157B-A42F-45BE-A624-FA934CDDF3D5}"/>
    <cellStyle name="Vírgula 3 13 5" xfId="2750" xr:uid="{8F3A3E61-8DA8-476A-9784-1C79003743B8}"/>
    <cellStyle name="Vírgula 3 13 5 2" xfId="10382" xr:uid="{66F9543A-2553-4A8A-8116-9F3952572449}"/>
    <cellStyle name="Vírgula 3 13 5 2 2" xfId="25687" xr:uid="{5E7129C2-585D-4B9A-BE17-7FD45F85B531}"/>
    <cellStyle name="Vírgula 3 13 5 3" xfId="18065" xr:uid="{AD5FCBC9-E254-4D78-80F6-2C176D34F700}"/>
    <cellStyle name="Vírgula 3 13 6" xfId="3718" xr:uid="{F6703A13-7A37-48A3-9E8E-BC1BFE720839}"/>
    <cellStyle name="Vírgula 3 13 6 2" xfId="11350" xr:uid="{DEB9B443-7371-4CB6-91D8-B7ABBE0CF575}"/>
    <cellStyle name="Vírgula 3 13 6 2 2" xfId="26655" xr:uid="{B9AF7483-7958-4EBD-9A81-2C9C8518CC37}"/>
    <cellStyle name="Vírgula 3 13 6 3" xfId="19033" xr:uid="{1DAD8A95-5CDF-4901-AC84-6E1CED5F305A}"/>
    <cellStyle name="Vírgula 3 13 7" xfId="1142" xr:uid="{0D321104-EC03-4844-81EC-ED2039C7450E}"/>
    <cellStyle name="Vírgula 3 13 7 2" xfId="8774" xr:uid="{715A9983-E9BE-45E3-8D8D-38E7948E00A5}"/>
    <cellStyle name="Vírgula 3 13 7 2 2" xfId="24079" xr:uid="{D85B796C-B42A-4CDF-96CC-C6976BD8C6EF}"/>
    <cellStyle name="Vírgula 3 13 7 3" xfId="16457" xr:uid="{A25D117E-F63D-44D5-93D8-BC7497DF5968}"/>
    <cellStyle name="Vírgula 3 13 8" xfId="8125" xr:uid="{86DC63D4-64E3-4288-A31F-2B8A535EA86A}"/>
    <cellStyle name="Vírgula 3 13 8 2" xfId="23430" xr:uid="{A6F58BD3-77ED-4D32-BA10-D041B4BF452D}"/>
    <cellStyle name="Vírgula 3 13 9" xfId="15808" xr:uid="{E8727823-E2E9-4025-9215-597116D3E7B0}"/>
    <cellStyle name="Vírgula 3 14" xfId="514" xr:uid="{28E28BC8-A826-4227-B2C7-88E780FB94E6}"/>
    <cellStyle name="Vírgula 3 14 2" xfId="1807" xr:uid="{05CE63BE-3182-4216-A66B-E34ED0EBFCF4}"/>
    <cellStyle name="Vírgula 3 14 2 2" xfId="5195" xr:uid="{21AA1505-CFD4-44F4-9EBC-DEEAC8EA98C6}"/>
    <cellStyle name="Vírgula 3 14 2 2 2" xfId="7518" xr:uid="{A8F2BA51-DCFB-4F11-B656-F4E418893FEC}"/>
    <cellStyle name="Vírgula 3 14 2 2 2 2" xfId="15140" xr:uid="{F2067E61-8605-408F-9F7F-1EA4B4BE4FB6}"/>
    <cellStyle name="Vírgula 3 14 2 2 2 2 2" xfId="30445" xr:uid="{E94EF5AB-E598-446E-9D58-1559A9259192}"/>
    <cellStyle name="Vírgula 3 14 2 2 2 3" xfId="22823" xr:uid="{8635822E-AC58-432C-944D-89C8A08A25F6}"/>
    <cellStyle name="Vírgula 3 14 2 2 3" xfId="6146" xr:uid="{9C1F67D0-5AB9-44DD-8631-D91A0A59FA43}"/>
    <cellStyle name="Vírgula 3 14 2 2 3 2" xfId="13768" xr:uid="{2AC6BAC9-20A3-4064-88EA-5A5DD0751331}"/>
    <cellStyle name="Vírgula 3 14 2 2 3 2 2" xfId="29073" xr:uid="{FE71D72F-197E-416E-85D6-71B13339A018}"/>
    <cellStyle name="Vírgula 3 14 2 2 3 3" xfId="21451" xr:uid="{D66491F2-5509-4500-A39F-EFD4EB0B334E}"/>
    <cellStyle name="Vírgula 3 14 2 2 4" xfId="12817" xr:uid="{FA403C1F-DF7E-49DF-8A88-664EB49C955B}"/>
    <cellStyle name="Vírgula 3 14 2 2 4 2" xfId="28122" xr:uid="{8EF66E19-E1D9-4218-A128-B6B880882FA7}"/>
    <cellStyle name="Vírgula 3 14 2 2 5" xfId="20500" xr:uid="{E19671C6-F7E3-4793-87E6-D9AE53B12961}"/>
    <cellStyle name="Vírgula 3 14 2 3" xfId="4898" xr:uid="{49357465-44FE-429C-BE39-02C94FDECFBE}"/>
    <cellStyle name="Vírgula 3 14 2 3 2" xfId="6914" xr:uid="{D3205E9E-499E-4099-887B-0B32E23C4803}"/>
    <cellStyle name="Vírgula 3 14 2 3 2 2" xfId="14536" xr:uid="{325F369C-FCC3-4136-AE98-911A369796BE}"/>
    <cellStyle name="Vírgula 3 14 2 3 2 2 2" xfId="29841" xr:uid="{7B03696C-75A9-4C7C-8E50-FAF2276FF226}"/>
    <cellStyle name="Vírgula 3 14 2 3 2 3" xfId="22219" xr:uid="{0F7F0B47-6FC9-40AD-98F1-00F4C68FD18E}"/>
    <cellStyle name="Vírgula 3 14 2 3 3" xfId="12520" xr:uid="{46F3AE2C-4168-4CD4-A487-30C904E6D1D8}"/>
    <cellStyle name="Vírgula 3 14 2 3 3 2" xfId="27825" xr:uid="{D65830B7-5D35-467E-9CC8-99D1A498225B}"/>
    <cellStyle name="Vírgula 3 14 2 3 4" xfId="20203" xr:uid="{17E18DA4-BB94-4547-B450-49BF01E44C09}"/>
    <cellStyle name="Vírgula 3 14 2 4" xfId="5566" xr:uid="{5216AB58-BBFD-4DC8-89C7-ADC21DBDB11E}"/>
    <cellStyle name="Vírgula 3 14 2 4 2" xfId="13188" xr:uid="{5747FD67-7243-483B-B38B-683F72E16C2D}"/>
    <cellStyle name="Vírgula 3 14 2 4 2 2" xfId="28493" xr:uid="{BF3405A3-2C85-4238-AD8A-E90207D3D65C}"/>
    <cellStyle name="Vírgula 3 14 2 4 3" xfId="20871" xr:uid="{9DF3200D-61AE-498A-A307-01F183C7162C}"/>
    <cellStyle name="Vírgula 3 14 2 5" xfId="9439" xr:uid="{80A68396-F370-4960-B657-3676F0874805}"/>
    <cellStyle name="Vírgula 3 14 2 5 2" xfId="24744" xr:uid="{BE0EC8E9-0D7C-4DD3-BF64-15C0120529E3}"/>
    <cellStyle name="Vírgula 3 14 2 6" xfId="17122" xr:uid="{7780E2BB-3E2E-4C90-AE87-EF01E4BE6C18}"/>
    <cellStyle name="Vírgula 3 14 3" xfId="2771" xr:uid="{7DFA236B-3E82-40C2-B80E-2004CE066993}"/>
    <cellStyle name="Vírgula 3 14 3 2" xfId="7173" xr:uid="{F8DDA4FF-8991-435C-87B1-17E47A9291C9}"/>
    <cellStyle name="Vírgula 3 14 3 2 2" xfId="14795" xr:uid="{68AD836E-3EFF-4E77-911F-15A2D4D89C9E}"/>
    <cellStyle name="Vírgula 3 14 3 2 2 2" xfId="30100" xr:uid="{1906C4D1-DFD3-4D79-842C-7AED8B056CDA}"/>
    <cellStyle name="Vírgula 3 14 3 2 3" xfId="22478" xr:uid="{446EBC3D-F31E-4CED-8E1D-1BD251244CF9}"/>
    <cellStyle name="Vírgula 3 14 3 3" xfId="5801" xr:uid="{F53B1586-6F83-446B-AF3A-87E10BD11421}"/>
    <cellStyle name="Vírgula 3 14 3 3 2" xfId="13423" xr:uid="{DAEB73D3-0FFC-4678-ACA2-4F7E065FD5D4}"/>
    <cellStyle name="Vírgula 3 14 3 3 2 2" xfId="28728" xr:uid="{BBE4F51D-6E55-434F-975C-9D589F0ACE13}"/>
    <cellStyle name="Vírgula 3 14 3 3 3" xfId="21106" xr:uid="{DDB3CB24-AC3F-43C9-A0F9-17097664AAA8}"/>
    <cellStyle name="Vírgula 3 14 3 4" xfId="10403" xr:uid="{938CB45A-B576-480F-8F24-5E064AD54F55}"/>
    <cellStyle name="Vírgula 3 14 3 4 2" xfId="25708" xr:uid="{34E35F50-9C7B-4363-B7FE-0CDAD4FD0CA6}"/>
    <cellStyle name="Vírgula 3 14 3 5" xfId="18086" xr:uid="{742FFC09-CADF-4BB6-B164-A611917ADD94}"/>
    <cellStyle name="Vírgula 3 14 4" xfId="3739" xr:uid="{63FEA720-12C8-424C-A731-C7E893E4BE8E}"/>
    <cellStyle name="Vírgula 3 14 4 2" xfId="6544" xr:uid="{8A5EEC7C-972D-4601-A0D4-928DAE65CE8A}"/>
    <cellStyle name="Vírgula 3 14 4 2 2" xfId="14166" xr:uid="{81E582C0-762C-4C88-9748-441B2B18FCB5}"/>
    <cellStyle name="Vírgula 3 14 4 2 2 2" xfId="29471" xr:uid="{EF7E57A1-9C4C-4672-8AB2-5206177310AF}"/>
    <cellStyle name="Vírgula 3 14 4 2 3" xfId="21849" xr:uid="{DA7FE608-44E1-4CF9-A123-F11025C730C0}"/>
    <cellStyle name="Vírgula 3 14 4 3" xfId="11371" xr:uid="{4A0F22E2-78D1-4718-8330-4D5AC7DB4999}"/>
    <cellStyle name="Vírgula 3 14 4 3 2" xfId="26676" xr:uid="{FF3BEE67-9B98-41A2-BE44-F07E1BF32139}"/>
    <cellStyle name="Vírgula 3 14 4 4" xfId="19054" xr:uid="{FAE6D448-389A-48BC-BA85-CBE96674571C}"/>
    <cellStyle name="Vírgula 3 14 5" xfId="1163" xr:uid="{58962B2D-C9A4-40D0-9ECA-605AD3CF1C30}"/>
    <cellStyle name="Vírgula 3 14 5 2" xfId="8795" xr:uid="{17A649AD-A58F-4B90-B6DC-8DB842BE14CF}"/>
    <cellStyle name="Vírgula 3 14 5 2 2" xfId="24100" xr:uid="{B785CC48-BD86-4CFC-B272-485695C697C1}"/>
    <cellStyle name="Vírgula 3 14 5 3" xfId="16478" xr:uid="{4CACA055-2339-4B12-B7AF-FAAEBDE66FCB}"/>
    <cellStyle name="Vírgula 3 14 6" xfId="8146" xr:uid="{04697A02-8F7B-4C71-8E72-8348A6999A29}"/>
    <cellStyle name="Vírgula 3 14 6 2" xfId="23451" xr:uid="{319A7242-1CFA-456B-AB4C-0FE015B97468}"/>
    <cellStyle name="Vírgula 3 14 7" xfId="15829" xr:uid="{AB70F534-421C-4967-B491-095C0EEE3A05}"/>
    <cellStyle name="Vírgula 3 15" xfId="2127" xr:uid="{6355735B-EF8E-4E15-813A-897D82A1F994}"/>
    <cellStyle name="Vírgula 3 15 2" xfId="3095" xr:uid="{D50057CE-41BE-40E1-BF44-7C1172880837}"/>
    <cellStyle name="Vírgula 3 15 2 2" xfId="5211" xr:uid="{B9784AC9-3EB2-42D1-A393-04F2E2BEFA62}"/>
    <cellStyle name="Vírgula 3 15 2 2 2" xfId="7547" xr:uid="{97EFCBE3-C92E-42A5-BB3B-821C3FBF4E32}"/>
    <cellStyle name="Vírgula 3 15 2 2 2 2" xfId="15169" xr:uid="{7D0A0DD8-23DF-47C6-B067-D757298CF4B9}"/>
    <cellStyle name="Vírgula 3 15 2 2 2 2 2" xfId="30474" xr:uid="{D46235F5-5512-4028-826C-236CDB2019D5}"/>
    <cellStyle name="Vírgula 3 15 2 2 2 3" xfId="22852" xr:uid="{CED4AE68-C1A4-42BF-B120-7C1B844A2C7A}"/>
    <cellStyle name="Vírgula 3 15 2 2 3" xfId="6175" xr:uid="{C1D21D73-880F-4042-970D-1281ABF8DB6A}"/>
    <cellStyle name="Vírgula 3 15 2 2 3 2" xfId="13797" xr:uid="{3C5B19A2-AB84-4C2C-9EFB-CE7DB46F2F4A}"/>
    <cellStyle name="Vírgula 3 15 2 2 3 2 2" xfId="29102" xr:uid="{14688915-DB4E-49A3-A9DB-C056BBA9CD8C}"/>
    <cellStyle name="Vírgula 3 15 2 2 3 3" xfId="21480" xr:uid="{24555814-A1B8-4478-B41A-86E955E462A8}"/>
    <cellStyle name="Vírgula 3 15 2 2 4" xfId="12833" xr:uid="{3A08D5F3-8D93-4DF2-B59B-074BB28519D8}"/>
    <cellStyle name="Vírgula 3 15 2 2 4 2" xfId="28138" xr:uid="{E057534B-CBE6-4CA6-9F5C-AEC6E874B45B}"/>
    <cellStyle name="Vírgula 3 15 2 2 5" xfId="20516" xr:uid="{8B5E2DB6-4669-494E-A46E-29E64ACA5AB3}"/>
    <cellStyle name="Vírgula 3 15 2 3" xfId="4914" xr:uid="{FA88CC2A-5119-4A9B-877F-47ABBE7B93E0}"/>
    <cellStyle name="Vírgula 3 15 2 3 2" xfId="6943" xr:uid="{CD57D2C9-D4A4-484D-A9CB-1CC3DECDF984}"/>
    <cellStyle name="Vírgula 3 15 2 3 2 2" xfId="14565" xr:uid="{241C2F20-D5EA-4CF2-B3EE-0242695FA286}"/>
    <cellStyle name="Vírgula 3 15 2 3 2 2 2" xfId="29870" xr:uid="{E3E7013B-CB5B-46E5-8A58-B445B45D185B}"/>
    <cellStyle name="Vírgula 3 15 2 3 2 3" xfId="22248" xr:uid="{403AF0F0-5144-40CE-913C-093FBAD7FD97}"/>
    <cellStyle name="Vírgula 3 15 2 3 3" xfId="12536" xr:uid="{66D83A71-A68F-4E2D-BA76-374B7FF4EA1F}"/>
    <cellStyle name="Vírgula 3 15 2 3 3 2" xfId="27841" xr:uid="{8F4E3A40-976D-421B-AF6F-CF587E469B92}"/>
    <cellStyle name="Vírgula 3 15 2 3 4" xfId="20219" xr:uid="{68CAAB88-5472-4F3E-AE6C-3A3ABA6BE96A}"/>
    <cellStyle name="Vírgula 3 15 2 4" xfId="5582" xr:uid="{5BCD8441-CEBC-4929-9027-033AF677861E}"/>
    <cellStyle name="Vírgula 3 15 2 4 2" xfId="13204" xr:uid="{2E3E57CF-179D-4B8F-A25E-9AAA6BFC80C0}"/>
    <cellStyle name="Vírgula 3 15 2 4 2 2" xfId="28509" xr:uid="{907FE4B4-C599-4C58-9E10-89F90D594E9E}"/>
    <cellStyle name="Vírgula 3 15 2 4 3" xfId="20887" xr:uid="{8B7BF451-692C-459F-B9C8-44EC2C92E5D0}"/>
    <cellStyle name="Vírgula 3 15 2 5" xfId="10727" xr:uid="{5C55C2F0-A972-4B82-96D5-26DADF8067C7}"/>
    <cellStyle name="Vírgula 3 15 2 5 2" xfId="26032" xr:uid="{CDDF061C-7CC0-48F9-B33E-CF8CA79F587F}"/>
    <cellStyle name="Vírgula 3 15 2 6" xfId="18410" xr:uid="{EA901173-A1C0-4F66-A000-C64C1A6BE678}"/>
    <cellStyle name="Vírgula 3 15 3" xfId="4063" xr:uid="{65BD61C2-F0B1-41B2-8393-3F47FB85A2AE}"/>
    <cellStyle name="Vírgula 3 15 3 2" xfId="7189" xr:uid="{F2171F90-F9BE-45CE-8C18-4F3F0062AE95}"/>
    <cellStyle name="Vírgula 3 15 3 2 2" xfId="14811" xr:uid="{5AE38AA0-B8AE-4273-9D7F-B12A1B5BC69D}"/>
    <cellStyle name="Vírgula 3 15 3 2 2 2" xfId="30116" xr:uid="{B1174449-E835-429B-A3F1-4DB95CBB6161}"/>
    <cellStyle name="Vírgula 3 15 3 2 3" xfId="22494" xr:uid="{A4C86D8F-FE79-45C9-A931-4D711BA3D694}"/>
    <cellStyle name="Vírgula 3 15 3 3" xfId="5817" xr:uid="{27E37AA2-6071-48E1-87D5-0CDA3C028326}"/>
    <cellStyle name="Vírgula 3 15 3 3 2" xfId="13439" xr:uid="{AF70E2C4-08E4-44A4-9876-A3C49CC93247}"/>
    <cellStyle name="Vírgula 3 15 3 3 2 2" xfId="28744" xr:uid="{6C4DEC05-D47C-4756-A48A-7687F6839F74}"/>
    <cellStyle name="Vírgula 3 15 3 3 3" xfId="21122" xr:uid="{53D6DC87-D225-450E-B435-C0FF2A0F319D}"/>
    <cellStyle name="Vírgula 3 15 3 4" xfId="11695" xr:uid="{7B58D802-752F-4E9D-A29F-67D70B88E68D}"/>
    <cellStyle name="Vírgula 3 15 3 4 2" xfId="27000" xr:uid="{A513D3AB-D5AE-432D-AA8F-B80169740B08}"/>
    <cellStyle name="Vírgula 3 15 3 5" xfId="19378" xr:uid="{E988309B-1681-4601-9693-0B37F4CC61E5}"/>
    <cellStyle name="Vírgula 3 15 4" xfId="4729" xr:uid="{6DDFBFD7-530B-43A2-BFDD-1DEAB2603D2E}"/>
    <cellStyle name="Vírgula 3 15 4 2" xfId="6573" xr:uid="{5826EB73-B8FC-4C72-BBBE-BA7DCFDE3956}"/>
    <cellStyle name="Vírgula 3 15 4 2 2" xfId="14195" xr:uid="{774AB63B-0851-4B0B-A7DB-7ABB20335ADC}"/>
    <cellStyle name="Vírgula 3 15 4 2 2 2" xfId="29500" xr:uid="{A453CF88-948F-4238-84EF-5C2CB15AA011}"/>
    <cellStyle name="Vírgula 3 15 4 2 3" xfId="21878" xr:uid="{4781E850-5231-4A02-8E70-C622D9621815}"/>
    <cellStyle name="Vírgula 3 15 4 3" xfId="12351" xr:uid="{F65A48F4-D030-443C-9917-E9236A06BC87}"/>
    <cellStyle name="Vírgula 3 15 4 3 2" xfId="27656" xr:uid="{E5AD43CB-4632-48D4-AEB7-FD221D3B0916}"/>
    <cellStyle name="Vírgula 3 15 4 4" xfId="20034" xr:uid="{F3F17AF8-0F5B-4F7A-862C-EE168F8E77A5}"/>
    <cellStyle name="Vírgula 3 15 5" xfId="5349" xr:uid="{3A1ECDBF-DEF4-4656-82AF-8D83DC635D35}"/>
    <cellStyle name="Vírgula 3 15 5 2" xfId="12971" xr:uid="{1F0B5732-4327-4DA5-9B8D-A50B3BC798F5}"/>
    <cellStyle name="Vírgula 3 15 5 2 2" xfId="28276" xr:uid="{950ABF6D-D1B6-4A1C-B961-3DD32293AB94}"/>
    <cellStyle name="Vírgula 3 15 5 3" xfId="20654" xr:uid="{CF63827B-8C91-4763-B90F-F88B971B477F}"/>
    <cellStyle name="Vírgula 3 15 6" xfId="9759" xr:uid="{8BBD9C30-F828-4E7D-BE0D-FC12A52CF3C6}"/>
    <cellStyle name="Vírgula 3 15 6 2" xfId="25064" xr:uid="{1B506047-42E1-43A4-BC04-43D1663AD099}"/>
    <cellStyle name="Vírgula 3 15 7" xfId="17442" xr:uid="{3A52AC6A-8F40-449D-84EC-CAF18B9CCEEA}"/>
    <cellStyle name="Vírgula 3 16" xfId="1487" xr:uid="{99BEF0EE-695A-4568-87F2-A0BF3521E5FC}"/>
    <cellStyle name="Vírgula 3 16 2" xfId="5041" xr:uid="{DBCE9C50-1C24-469F-9E70-284873C87762}"/>
    <cellStyle name="Vírgula 3 16 2 2" xfId="7205" xr:uid="{9D77AEAF-9927-4DBA-9F73-33FDDB178283}"/>
    <cellStyle name="Vírgula 3 16 2 2 2" xfId="14827" xr:uid="{FEF1D05B-A34C-419A-AE14-D09B86ADF055}"/>
    <cellStyle name="Vírgula 3 16 2 2 2 2" xfId="30132" xr:uid="{B30CB8FA-5A0D-4673-A12E-ABBF7B568497}"/>
    <cellStyle name="Vírgula 3 16 2 2 3" xfId="22510" xr:uid="{DCDF861A-FE47-4E3B-8596-B7E2DB777222}"/>
    <cellStyle name="Vírgula 3 16 2 3" xfId="5833" xr:uid="{D3CA2AE3-C516-40F1-BEBE-4845162BB396}"/>
    <cellStyle name="Vírgula 3 16 2 3 2" xfId="13455" xr:uid="{79504257-ECD4-4C33-96D8-276F36ED8E74}"/>
    <cellStyle name="Vírgula 3 16 2 3 2 2" xfId="28760" xr:uid="{4A0D6CC2-A764-4054-B55F-C5733EFBC4BE}"/>
    <cellStyle name="Vírgula 3 16 2 3 3" xfId="21138" xr:uid="{1C109DBB-4BC2-4B64-B87B-88552CFFD1D3}"/>
    <cellStyle name="Vírgula 3 16 2 4" xfId="12663" xr:uid="{6E061B44-FE17-4E50-844A-DDE497CF9572}"/>
    <cellStyle name="Vírgula 3 16 2 4 2" xfId="27968" xr:uid="{511B13E1-C747-4BA7-89AE-C5615EEF2E3B}"/>
    <cellStyle name="Vírgula 3 16 2 5" xfId="20346" xr:uid="{263B04F1-1B52-422E-927E-A2D2146D4F06}"/>
    <cellStyle name="Vírgula 3 16 3" xfId="4744" xr:uid="{48761D35-0FC9-492F-89C9-3F2563EBCEE8}"/>
    <cellStyle name="Vírgula 3 16 3 2" xfId="6600" xr:uid="{1436659C-103D-4B99-9772-5F5E943F4132}"/>
    <cellStyle name="Vírgula 3 16 3 2 2" xfId="14222" xr:uid="{AF1FEC19-527A-4A1A-8CC9-246B4FBDA180}"/>
    <cellStyle name="Vírgula 3 16 3 2 2 2" xfId="29527" xr:uid="{848144A9-E405-4E30-BD3D-E2C090F80E0E}"/>
    <cellStyle name="Vírgula 3 16 3 2 3" xfId="21905" xr:uid="{2570E428-D68A-4C66-80C3-40046EFFCAF2}"/>
    <cellStyle name="Vírgula 3 16 3 3" xfId="12366" xr:uid="{514A57B4-0A0B-4D24-AE6F-955AF6D0A04A}"/>
    <cellStyle name="Vírgula 3 16 3 3 2" xfId="27671" xr:uid="{CF007106-3D12-4097-8C70-745989E8EC13}"/>
    <cellStyle name="Vírgula 3 16 3 4" xfId="20049" xr:uid="{04F28117-A596-4893-8105-367EC90EAF9F}"/>
    <cellStyle name="Vírgula 3 16 4" xfId="5364" xr:uid="{A3A03938-6608-4B8A-B7FB-C425B7467C2A}"/>
    <cellStyle name="Vírgula 3 16 4 2" xfId="12986" xr:uid="{8ADD5BF1-C898-4086-ADFF-CF111D95D4DE}"/>
    <cellStyle name="Vírgula 3 16 4 2 2" xfId="28291" xr:uid="{9E8EF830-FB16-4446-8F25-50E963FE1F64}"/>
    <cellStyle name="Vírgula 3 16 4 3" xfId="20669" xr:uid="{DF029A56-1786-4FF1-8E0F-13787A4808B1}"/>
    <cellStyle name="Vírgula 3 16 5" xfId="9119" xr:uid="{4009DCD7-5791-4DF6-B0D5-EB68642FDCDD}"/>
    <cellStyle name="Vírgula 3 16 5 2" xfId="24424" xr:uid="{4DF04DF3-B791-4F77-B0FC-C7D0E8B16D40}"/>
    <cellStyle name="Vírgula 3 16 6" xfId="16802" xr:uid="{DCAE2F4F-0BAD-4441-951D-A97ECD1FA26A}"/>
    <cellStyle name="Vírgula 3 17" xfId="2447" xr:uid="{DBF91CC9-A524-43D2-8BA4-8A7292BE74BA}"/>
    <cellStyle name="Vírgula 3 17 2" xfId="6969" xr:uid="{101A5E19-6A60-441A-AF65-85078A85A097}"/>
    <cellStyle name="Vírgula 3 17 2 2" xfId="14591" xr:uid="{0BDCC036-0DD8-435D-B62E-5F556F61C52A}"/>
    <cellStyle name="Vírgula 3 17 2 2 2" xfId="29896" xr:uid="{7F4FA866-8C54-4697-9400-0B0A53565004}"/>
    <cellStyle name="Vírgula 3 17 2 3" xfId="22274" xr:uid="{9BA222A5-7DDB-44A8-8385-E493F349A84D}"/>
    <cellStyle name="Vírgula 3 17 3" xfId="5597" xr:uid="{B6E2BA54-2BED-4967-BE10-518452A779BC}"/>
    <cellStyle name="Vírgula 3 17 3 2" xfId="13219" xr:uid="{082E6B2D-0386-4979-95C6-C2FFF1F6305C}"/>
    <cellStyle name="Vírgula 3 17 3 2 2" xfId="28524" xr:uid="{B64BF590-F2F8-44D6-9C0B-3266C372B4C4}"/>
    <cellStyle name="Vírgula 3 17 3 3" xfId="20902" xr:uid="{587CAC62-FD90-4D98-8D94-52D63B62F008}"/>
    <cellStyle name="Vírgula 3 17 4" xfId="10079" xr:uid="{A5391A76-BF4D-42EF-908E-AAE902243EE5}"/>
    <cellStyle name="Vírgula 3 17 4 2" xfId="25384" xr:uid="{F1DAC8BB-8B2D-419F-BDB9-8E7D8806854F}"/>
    <cellStyle name="Vírgula 3 17 5" xfId="17762" xr:uid="{627FA953-935B-417C-9C1D-4493A9E6592E}"/>
    <cellStyle name="Vírgula 3 18" xfId="3415" xr:uid="{A3C74F83-5753-4CF0-AA60-286705CB8453}"/>
    <cellStyle name="Vírgula 3 18 2" xfId="7575" xr:uid="{32EC0B40-749B-481D-B2F5-148D95D8DA74}"/>
    <cellStyle name="Vírgula 3 18 2 2" xfId="15197" xr:uid="{6FFD5FCC-39DB-4CEE-8CD3-308A3E319924}"/>
    <cellStyle name="Vírgula 3 18 2 2 2" xfId="30502" xr:uid="{54E10507-BD35-424C-ACEF-87C76503FA43}"/>
    <cellStyle name="Vírgula 3 18 2 3" xfId="22880" xr:uid="{900E7836-5082-4E60-9161-BD7EF36F1010}"/>
    <cellStyle name="Vírgula 3 18 3" xfId="6203" xr:uid="{0A6B228E-02AE-48F9-B959-8CDB1E7784FE}"/>
    <cellStyle name="Vírgula 3 18 3 2" xfId="13825" xr:uid="{C8120293-A353-4451-B813-85F6E22868B1}"/>
    <cellStyle name="Vírgula 3 18 3 2 2" xfId="29130" xr:uid="{55C50053-7E77-41F7-A4AB-DBB01FCE7C54}"/>
    <cellStyle name="Vírgula 3 18 3 3" xfId="21508" xr:uid="{B2EA776F-70D2-45A9-8BB7-F790CCDF66CA}"/>
    <cellStyle name="Vírgula 3 18 4" xfId="11047" xr:uid="{A0BDCD9A-610F-4232-86EC-C00AF9267A27}"/>
    <cellStyle name="Vírgula 3 18 4 2" xfId="26352" xr:uid="{368D7A85-4474-49E9-8EF9-E93CFF74FA28}"/>
    <cellStyle name="Vírgula 3 18 5" xfId="18730" xr:uid="{E1F57DB7-613B-4284-ADCF-96C80486E737}"/>
    <cellStyle name="Vírgula 3 19" xfId="839" xr:uid="{91400A02-6641-44E5-8BB3-50B33C31D18E}"/>
    <cellStyle name="Vírgula 3 19 2" xfId="6227" xr:uid="{C3650018-0718-4233-8188-1584DA5BB339}"/>
    <cellStyle name="Vírgula 3 19 2 2" xfId="13849" xr:uid="{10CDC7F4-FF73-4DAB-AF2D-CDC3EC46E920}"/>
    <cellStyle name="Vírgula 3 19 2 2 2" xfId="29154" xr:uid="{B7F8A163-25BD-4384-BCDF-1D5743DE58F6}"/>
    <cellStyle name="Vírgula 3 19 2 3" xfId="21532" xr:uid="{D3BCF611-74DA-47A1-948C-52E4DB3DD4E6}"/>
    <cellStyle name="Vírgula 3 19 3" xfId="8471" xr:uid="{F4E30EAC-5C01-4C19-AB9E-2D74C4058F67}"/>
    <cellStyle name="Vírgula 3 19 3 2" xfId="23776" xr:uid="{71E14A12-C30B-44C9-8CD2-57D1666EBDA2}"/>
    <cellStyle name="Vírgula 3 19 4" xfId="16154" xr:uid="{977D5FCD-566A-4229-AA92-B2D08CCD7EB8}"/>
    <cellStyle name="Vírgula 3 2" xfId="191" xr:uid="{B8463EF3-B9B7-43F8-9A5F-C2EFA630F14D}"/>
    <cellStyle name="Vírgula 3 2 10" xfId="213" xr:uid="{E8822C52-BB7F-4C32-97BB-985FD18EEC06}"/>
    <cellStyle name="Vírgula 3 2 10 2" xfId="537" xr:uid="{E9F7F7A8-BFD1-4661-BB18-F8846E1D46A9}"/>
    <cellStyle name="Vírgula 3 2 10 2 2" xfId="1830" xr:uid="{C91662FF-C1D8-4240-8E50-B16B687E75B9}"/>
    <cellStyle name="Vírgula 3 2 10 2 2 2" xfId="7355" xr:uid="{858057D5-5A7D-4E91-A874-2F53C5AAFA3A}"/>
    <cellStyle name="Vírgula 3 2 10 2 2 2 2" xfId="14977" xr:uid="{2FFEB463-E4CF-4FBB-8071-D9045D199DE9}"/>
    <cellStyle name="Vírgula 3 2 10 2 2 2 2 2" xfId="30282" xr:uid="{960946C2-A9B9-4C41-8961-F4A30B6C1253}"/>
    <cellStyle name="Vírgula 3 2 10 2 2 2 3" xfId="22660" xr:uid="{848D0586-E720-42C4-9E1E-B8CC6475D489}"/>
    <cellStyle name="Vírgula 3 2 10 2 2 3" xfId="5983" xr:uid="{73956C5B-0D7B-4458-8A8E-4949C7869CA2}"/>
    <cellStyle name="Vírgula 3 2 10 2 2 3 2" xfId="13605" xr:uid="{3D81123D-E672-42BE-9851-FA04B8F93914}"/>
    <cellStyle name="Vírgula 3 2 10 2 2 3 2 2" xfId="28910" xr:uid="{B65B688A-BD00-4D55-A1B3-12049E25F40C}"/>
    <cellStyle name="Vírgula 3 2 10 2 2 3 3" xfId="21288" xr:uid="{07B2006B-DE49-4865-8E63-8E27A8B737AF}"/>
    <cellStyle name="Vírgula 3 2 10 2 2 4" xfId="9462" xr:uid="{B0AC9BD5-7850-41E7-8CDC-8D9154D0DDF9}"/>
    <cellStyle name="Vírgula 3 2 10 2 2 4 2" xfId="24767" xr:uid="{62706BED-11E2-430A-8F3B-99AA1E7CF3AD}"/>
    <cellStyle name="Vírgula 3 2 10 2 2 5" xfId="17145" xr:uid="{BC9CFC80-8F5E-42CC-A221-6329455FA0C9}"/>
    <cellStyle name="Vírgula 3 2 10 2 3" xfId="2794" xr:uid="{452AACF2-AC5F-4EE4-92BF-A052EEAEBDCD}"/>
    <cellStyle name="Vírgula 3 2 10 2 3 2" xfId="6751" xr:uid="{DC4897AD-CCE4-4DE8-A981-A0D9D392C5C2}"/>
    <cellStyle name="Vírgula 3 2 10 2 3 2 2" xfId="14373" xr:uid="{B7288432-2685-4F96-9148-49D7D87462BB}"/>
    <cellStyle name="Vírgula 3 2 10 2 3 2 2 2" xfId="29678" xr:uid="{B656A630-AB20-4A89-B510-EA11FF34DF59}"/>
    <cellStyle name="Vírgula 3 2 10 2 3 2 3" xfId="22056" xr:uid="{8D1B8D07-233A-4742-B842-19EFB0CB5291}"/>
    <cellStyle name="Vírgula 3 2 10 2 3 3" xfId="10426" xr:uid="{0D658306-569F-4B13-8116-C553D6D29F81}"/>
    <cellStyle name="Vírgula 3 2 10 2 3 3 2" xfId="25731" xr:uid="{C04285F6-9743-4CE5-A6C5-388A1C88E939}"/>
    <cellStyle name="Vírgula 3 2 10 2 3 4" xfId="18109" xr:uid="{2BDF3A45-26BD-4DC2-8D1F-A2620A781CDA}"/>
    <cellStyle name="Vírgula 3 2 10 2 4" xfId="3762" xr:uid="{5F702543-7C0C-4963-B6C7-E23A905E4485}"/>
    <cellStyle name="Vírgula 3 2 10 2 4 2" xfId="11394" xr:uid="{FEDB1D1B-77C6-4157-B133-9963338D8FBE}"/>
    <cellStyle name="Vírgula 3 2 10 2 4 2 2" xfId="26699" xr:uid="{31EA7816-1826-430A-B29E-F36A4020A00F}"/>
    <cellStyle name="Vírgula 3 2 10 2 4 3" xfId="19077" xr:uid="{3157153D-9B2E-4AC3-A5EE-C8DF7122AAD5}"/>
    <cellStyle name="Vírgula 3 2 10 2 5" xfId="1186" xr:uid="{9C3AB77D-2194-412C-9AF6-105E4AE80362}"/>
    <cellStyle name="Vírgula 3 2 10 2 5 2" xfId="8818" xr:uid="{0CAC666C-A3F5-4860-8F9F-D90BD5310F2E}"/>
    <cellStyle name="Vírgula 3 2 10 2 5 2 2" xfId="24123" xr:uid="{05C73FC1-BD23-4F91-BE40-3711EC7DA1AF}"/>
    <cellStyle name="Vírgula 3 2 10 2 5 3" xfId="16501" xr:uid="{4B22D4BE-9AE0-4A64-B652-7684DA32BEE4}"/>
    <cellStyle name="Vírgula 3 2 10 2 6" xfId="8169" xr:uid="{25B5E557-1DA9-433E-B01E-C7D804EDEC56}"/>
    <cellStyle name="Vírgula 3 2 10 2 6 2" xfId="23474" xr:uid="{DBAF74FD-E42E-48BE-904F-CA9FC2724CDD}"/>
    <cellStyle name="Vírgula 3 2 10 2 7" xfId="15852" xr:uid="{099A476C-56BE-4ECF-817A-19380E1B3193}"/>
    <cellStyle name="Vírgula 3 2 10 3" xfId="2150" xr:uid="{9427FC62-A9A8-4754-96A3-6E7CB5A96AA7}"/>
    <cellStyle name="Vírgula 3 2 10 3 2" xfId="3118" xr:uid="{9D8AC020-4BBD-4563-9F0B-FD3343428B1B}"/>
    <cellStyle name="Vírgula 3 2 10 3 2 2" xfId="10750" xr:uid="{F65A37AA-54BD-4346-9061-E5D709CC5448}"/>
    <cellStyle name="Vírgula 3 2 10 3 2 2 2" xfId="26055" xr:uid="{A078A1BB-406A-4EFD-945D-DF5ABBB67C87}"/>
    <cellStyle name="Vírgula 3 2 10 3 2 3" xfId="18433" xr:uid="{0BBB6436-BA65-498A-B0B1-1281BED27E88}"/>
    <cellStyle name="Vírgula 3 2 10 3 3" xfId="4086" xr:uid="{8B7DE27F-8A9A-4707-BD45-6F54A5C50E86}"/>
    <cellStyle name="Vírgula 3 2 10 3 3 2" xfId="11718" xr:uid="{32225500-001B-4CF4-9FFB-9A0009F93656}"/>
    <cellStyle name="Vírgula 3 2 10 3 3 2 2" xfId="27023" xr:uid="{5C653DD4-0F49-4351-A43D-50A2FF700CC2}"/>
    <cellStyle name="Vírgula 3 2 10 3 3 3" xfId="19401" xr:uid="{D5D9E4B8-6672-4A2E-92CA-8A2514309B1F}"/>
    <cellStyle name="Vírgula 3 2 10 3 4" xfId="9782" xr:uid="{D2452FD5-F315-4191-B3A1-33263AC6CEBE}"/>
    <cellStyle name="Vírgula 3 2 10 3 4 2" xfId="25087" xr:uid="{F9DB0BCC-1666-42EB-B2FC-BBAA78ABF0AE}"/>
    <cellStyle name="Vírgula 3 2 10 3 5" xfId="17465" xr:uid="{F6EBC731-F492-4159-B3C2-41C8FF4D944E}"/>
    <cellStyle name="Vírgula 3 2 10 4" xfId="1510" xr:uid="{893C3485-796C-4395-8799-A43EF7A4D07C}"/>
    <cellStyle name="Vírgula 3 2 10 4 2" xfId="6381" xr:uid="{B453365C-6A78-49F2-92D1-3E66522E37E5}"/>
    <cellStyle name="Vírgula 3 2 10 4 2 2" xfId="14003" xr:uid="{0EB8DAC6-5557-4EDC-8E3B-30EBFB785F21}"/>
    <cellStyle name="Vírgula 3 2 10 4 2 2 2" xfId="29308" xr:uid="{062C1CB9-AE42-48D6-8923-04FC1CA15A4F}"/>
    <cellStyle name="Vírgula 3 2 10 4 2 3" xfId="21686" xr:uid="{8CB88191-0E22-4655-954A-691AFCC7924A}"/>
    <cellStyle name="Vírgula 3 2 10 4 3" xfId="9142" xr:uid="{499E9C0C-A75C-46C0-8594-545863846966}"/>
    <cellStyle name="Vírgula 3 2 10 4 3 2" xfId="24447" xr:uid="{B084DC38-8EC2-4655-BCC0-98AFE7BB3443}"/>
    <cellStyle name="Vírgula 3 2 10 4 4" xfId="16825" xr:uid="{D43393C2-CCD7-49B8-8CB7-F6E977D28715}"/>
    <cellStyle name="Vírgula 3 2 10 5" xfId="2470" xr:uid="{D88B63D1-1A0E-4213-BD51-F5F1B65A4169}"/>
    <cellStyle name="Vírgula 3 2 10 5 2" xfId="10102" xr:uid="{F145A3C5-B048-4933-B1FF-6A9194739B2D}"/>
    <cellStyle name="Vírgula 3 2 10 5 2 2" xfId="25407" xr:uid="{D440B322-1BB1-473D-AE2B-785C931EFD92}"/>
    <cellStyle name="Vírgula 3 2 10 5 3" xfId="17785" xr:uid="{5746C1C1-2C8E-4B8E-BA19-35E46C7764A2}"/>
    <cellStyle name="Vírgula 3 2 10 6" xfId="3438" xr:uid="{7A579443-D782-4A19-A949-ADCAB577D730}"/>
    <cellStyle name="Vírgula 3 2 10 6 2" xfId="11070" xr:uid="{4B35275D-BDA4-4AAA-84DB-87DACBE671F8}"/>
    <cellStyle name="Vírgula 3 2 10 6 2 2" xfId="26375" xr:uid="{96C40F36-22C9-4EF6-AE8E-B03FC1763BC6}"/>
    <cellStyle name="Vírgula 3 2 10 6 3" xfId="18753" xr:uid="{84501C52-6BA3-4005-B40E-C01D6B4DD84A}"/>
    <cellStyle name="Vírgula 3 2 10 7" xfId="862" xr:uid="{A59AABE1-5AD0-41F0-ADAD-711592F60C0E}"/>
    <cellStyle name="Vírgula 3 2 10 7 2" xfId="8494" xr:uid="{82FBFD6E-E692-416D-89F4-2FDE206B42FD}"/>
    <cellStyle name="Vírgula 3 2 10 7 2 2" xfId="23799" xr:uid="{225A1B9B-BE7C-413B-BAE7-9D168625798F}"/>
    <cellStyle name="Vírgula 3 2 10 7 3" xfId="16177" xr:uid="{FBC4817E-37F9-4DD1-8EE0-237002E57516}"/>
    <cellStyle name="Vírgula 3 2 10 8" xfId="7845" xr:uid="{117F6281-6335-42AB-B0C1-08B34BF655CF}"/>
    <cellStyle name="Vírgula 3 2 10 8 2" xfId="23150" xr:uid="{C675F1C0-BF52-4477-B98C-6542911FCE7C}"/>
    <cellStyle name="Vírgula 3 2 10 9" xfId="15528" xr:uid="{0B45ADFE-8F65-48B3-971B-74EBF8A6AAA7}"/>
    <cellStyle name="Vírgula 3 2 11" xfId="475" xr:uid="{F0EA2DE4-663B-4424-8971-1A295C46537A}"/>
    <cellStyle name="Vírgula 3 2 11 2" xfId="799" xr:uid="{EA37EF37-0472-44B5-826B-64DF7AC7B6D6}"/>
    <cellStyle name="Vírgula 3 2 11 2 2" xfId="2090" xr:uid="{3F3D5C11-407F-45F9-8079-8AFD01400AA6}"/>
    <cellStyle name="Vírgula 3 2 11 2 2 2" xfId="7328" xr:uid="{1C9C928E-7382-4D4B-A46B-A0A27B835B06}"/>
    <cellStyle name="Vírgula 3 2 11 2 2 2 2" xfId="14950" xr:uid="{9464EAEE-2D45-4E34-BF50-96263D90D5F5}"/>
    <cellStyle name="Vírgula 3 2 11 2 2 2 2 2" xfId="30255" xr:uid="{8EF5E0A5-8738-4BEF-9406-BBCF3BD3D90C}"/>
    <cellStyle name="Vírgula 3 2 11 2 2 2 3" xfId="22633" xr:uid="{2C9B449C-1546-4D8C-B5CC-2B4872FA30BE}"/>
    <cellStyle name="Vírgula 3 2 11 2 2 3" xfId="5956" xr:uid="{F58CA123-62C9-4041-A819-C4FF3C273360}"/>
    <cellStyle name="Vírgula 3 2 11 2 2 3 2" xfId="13578" xr:uid="{38A35E0D-7431-407E-B689-7322ACAB0DA3}"/>
    <cellStyle name="Vírgula 3 2 11 2 2 3 2 2" xfId="28883" xr:uid="{09D72496-AEF7-430E-B188-730EC72F1528}"/>
    <cellStyle name="Vírgula 3 2 11 2 2 3 3" xfId="21261" xr:uid="{6716143B-5F5E-4234-9D90-7E6F925E331F}"/>
    <cellStyle name="Vírgula 3 2 11 2 2 4" xfId="9722" xr:uid="{6A331D2F-02AF-420B-BCBF-81B21A9B2362}"/>
    <cellStyle name="Vírgula 3 2 11 2 2 4 2" xfId="25027" xr:uid="{664F1D41-75D9-4E7B-A256-842AE525F813}"/>
    <cellStyle name="Vírgula 3 2 11 2 2 5" xfId="17405" xr:uid="{D5FB1E15-FFB5-402C-B9CB-8C2F46A3B421}"/>
    <cellStyle name="Vírgula 3 2 11 2 3" xfId="3056" xr:uid="{06150C54-4ABA-4600-8423-704F2E85486A}"/>
    <cellStyle name="Vírgula 3 2 11 2 3 2" xfId="6724" xr:uid="{10D556F1-9453-49F0-A008-3255F1CBF050}"/>
    <cellStyle name="Vírgula 3 2 11 2 3 2 2" xfId="14346" xr:uid="{1E679034-FA84-48B9-821D-F56627AAC3BF}"/>
    <cellStyle name="Vírgula 3 2 11 2 3 2 2 2" xfId="29651" xr:uid="{843A058D-F5BF-4403-854D-844EC11B6036}"/>
    <cellStyle name="Vírgula 3 2 11 2 3 2 3" xfId="22029" xr:uid="{088899EC-ECED-4326-BC76-020E0D48640F}"/>
    <cellStyle name="Vírgula 3 2 11 2 3 3" xfId="10688" xr:uid="{65C4FAE4-B213-4D70-9241-D3D89A96928E}"/>
    <cellStyle name="Vírgula 3 2 11 2 3 3 2" xfId="25993" xr:uid="{181E3FA1-88C3-436C-9361-D5D38947C6B7}"/>
    <cellStyle name="Vírgula 3 2 11 2 3 4" xfId="18371" xr:uid="{F0CBCF80-9934-4647-900E-146B93849B83}"/>
    <cellStyle name="Vírgula 3 2 11 2 4" xfId="4024" xr:uid="{963B0BBA-6575-4947-9F45-6B1E9AD41ED5}"/>
    <cellStyle name="Vírgula 3 2 11 2 4 2" xfId="11656" xr:uid="{0A46EB53-9EFA-457D-B62F-0EED6A76E10C}"/>
    <cellStyle name="Vírgula 3 2 11 2 4 2 2" xfId="26961" xr:uid="{59DEBC8F-4BC8-42E6-BC30-6A4990A1718F}"/>
    <cellStyle name="Vírgula 3 2 11 2 4 3" xfId="19339" xr:uid="{0A0CAFE1-5AFC-4B67-BCB4-C68C7E9430F9}"/>
    <cellStyle name="Vírgula 3 2 11 2 5" xfId="1448" xr:uid="{9715DA3A-CC9E-491D-99C9-FF9C61AE7676}"/>
    <cellStyle name="Vírgula 3 2 11 2 5 2" xfId="9080" xr:uid="{D70FA87B-6E25-4691-BD5D-FB1BAB15B6E5}"/>
    <cellStyle name="Vírgula 3 2 11 2 5 2 2" xfId="24385" xr:uid="{A9BEE027-CEE8-40F0-B1BB-2720AD2442EE}"/>
    <cellStyle name="Vírgula 3 2 11 2 5 3" xfId="16763" xr:uid="{85F30E0C-DD5D-4FB3-909E-8893640FE9E4}"/>
    <cellStyle name="Vírgula 3 2 11 2 6" xfId="8431" xr:uid="{3310D635-1ED8-43A4-91D7-9279A35CE216}"/>
    <cellStyle name="Vírgula 3 2 11 2 6 2" xfId="23736" xr:uid="{2871A520-A140-40E6-87BF-650E73255870}"/>
    <cellStyle name="Vírgula 3 2 11 2 7" xfId="16114" xr:uid="{ED377E3F-85B4-4243-8083-0E8C704EA0BB}"/>
    <cellStyle name="Vírgula 3 2 11 3" xfId="2410" xr:uid="{D38669D9-ED76-45EA-B515-B15615D5EA50}"/>
    <cellStyle name="Vírgula 3 2 11 3 2" xfId="3378" xr:uid="{268E9B05-45F8-4267-BADC-0A47AF5EE511}"/>
    <cellStyle name="Vírgula 3 2 11 3 2 2" xfId="11010" xr:uid="{E6A83CC5-197D-4F33-9EFC-8A420EE8E5E8}"/>
    <cellStyle name="Vírgula 3 2 11 3 2 2 2" xfId="26315" xr:uid="{5E50C61F-3F6F-430C-B4BC-14A056BE0DD2}"/>
    <cellStyle name="Vírgula 3 2 11 3 2 3" xfId="18693" xr:uid="{6F70EDB2-4173-4DC8-AF8B-D617722D9860}"/>
    <cellStyle name="Vírgula 3 2 11 3 3" xfId="4346" xr:uid="{25281E97-A4C5-4F95-9B4A-62BB34D01426}"/>
    <cellStyle name="Vírgula 3 2 11 3 3 2" xfId="11978" xr:uid="{CD8571E8-C3B0-43E6-A5CB-BD0FAFB44454}"/>
    <cellStyle name="Vírgula 3 2 11 3 3 2 2" xfId="27283" xr:uid="{41C4CDF5-B3B1-423E-B2FE-7AE87E85368A}"/>
    <cellStyle name="Vírgula 3 2 11 3 3 3" xfId="19661" xr:uid="{CDB307DB-7E86-4D05-98F6-24E21BF56C55}"/>
    <cellStyle name="Vírgula 3 2 11 3 4" xfId="10042" xr:uid="{368F31A1-0828-4FD8-B7FA-5DAF7C1858DC}"/>
    <cellStyle name="Vírgula 3 2 11 3 4 2" xfId="25347" xr:uid="{156BC2A1-C54D-438B-B68D-4601E09B4C73}"/>
    <cellStyle name="Vírgula 3 2 11 3 5" xfId="17725" xr:uid="{55C349D9-9D70-404F-ACEE-972451DC3DDA}"/>
    <cellStyle name="Vírgula 3 2 11 4" xfId="1770" xr:uid="{71CE5FC4-1155-4332-8AB0-F878AB9A5255}"/>
    <cellStyle name="Vírgula 3 2 11 4 2" xfId="6354" xr:uid="{04804A1E-DFA2-45EF-ACD3-D09DD2D6C3D4}"/>
    <cellStyle name="Vírgula 3 2 11 4 2 2" xfId="13976" xr:uid="{19056296-3EF1-4F56-A3DE-6BFCB853F2C5}"/>
    <cellStyle name="Vírgula 3 2 11 4 2 2 2" xfId="29281" xr:uid="{9C7E04AC-B440-46BD-8395-35F0BAA63317}"/>
    <cellStyle name="Vírgula 3 2 11 4 2 3" xfId="21659" xr:uid="{06FACE34-98A3-4520-9AFD-40EA9F7FB17C}"/>
    <cellStyle name="Vírgula 3 2 11 4 3" xfId="9402" xr:uid="{451BF674-8E74-46F4-9B65-E5E01488C226}"/>
    <cellStyle name="Vírgula 3 2 11 4 3 2" xfId="24707" xr:uid="{4F2E6F45-F9F6-45A6-A7CA-C346E50D4FF1}"/>
    <cellStyle name="Vírgula 3 2 11 4 4" xfId="17085" xr:uid="{E9C3ACFA-EA32-4E52-9986-B3F6A79FDAC0}"/>
    <cellStyle name="Vírgula 3 2 11 5" xfId="2732" xr:uid="{0C872C39-4EF3-4858-B4F6-88B9C2A25B8B}"/>
    <cellStyle name="Vírgula 3 2 11 5 2" xfId="10364" xr:uid="{879531EA-EE73-4F76-908E-81B71110B097}"/>
    <cellStyle name="Vírgula 3 2 11 5 2 2" xfId="25669" xr:uid="{B2129664-A42E-42E7-AE71-B07FA72811E9}"/>
    <cellStyle name="Vírgula 3 2 11 5 3" xfId="18047" xr:uid="{4C8E670B-213A-43C6-8472-DAFD8B3E0332}"/>
    <cellStyle name="Vírgula 3 2 11 6" xfId="3700" xr:uid="{EB060A78-5C1B-44EF-B777-71C3A9EF4FD0}"/>
    <cellStyle name="Vírgula 3 2 11 6 2" xfId="11332" xr:uid="{593F7BE5-5052-42B4-B47A-53B4736F4421}"/>
    <cellStyle name="Vírgula 3 2 11 6 2 2" xfId="26637" xr:uid="{8B76ECE3-99DA-4E47-A2A4-36918CFED217}"/>
    <cellStyle name="Vírgula 3 2 11 6 3" xfId="19015" xr:uid="{6DE38FBD-2D93-48E1-AD1D-9FB98FBAE4DA}"/>
    <cellStyle name="Vírgula 3 2 11 7" xfId="1124" xr:uid="{34EB8AF4-C707-4808-91C3-F68E94B31774}"/>
    <cellStyle name="Vírgula 3 2 11 7 2" xfId="8756" xr:uid="{1F32180B-B505-42CB-941A-77A999E1919E}"/>
    <cellStyle name="Vírgula 3 2 11 7 2 2" xfId="24061" xr:uid="{903BF836-2A91-4A95-9B5C-B84400F74BEF}"/>
    <cellStyle name="Vírgula 3 2 11 7 3" xfId="16439" xr:uid="{228EB0F9-3F84-4CE2-A97C-22F1736C361E}"/>
    <cellStyle name="Vírgula 3 2 11 8" xfId="8107" xr:uid="{E238EBD4-9908-4906-BBB1-0A856E326F55}"/>
    <cellStyle name="Vírgula 3 2 11 8 2" xfId="23412" xr:uid="{9ED80C36-0F50-4F60-BC4B-9756AD441A4A}"/>
    <cellStyle name="Vírgula 3 2 11 9" xfId="15790" xr:uid="{0AE0A719-C55B-4E9A-92BB-91EF898B150C}"/>
    <cellStyle name="Vírgula 3 2 12" xfId="496" xr:uid="{4C55F2CA-F18C-417C-82A8-034FE568AE71}"/>
    <cellStyle name="Vírgula 3 2 12 2" xfId="820" xr:uid="{8FFCABD3-3457-4962-A51B-AA85FF0EE5E5}"/>
    <cellStyle name="Vírgula 3 2 12 2 2" xfId="2110" xr:uid="{E12EE4BA-DE6D-4838-A294-A9861E0F9449}"/>
    <cellStyle name="Vírgula 3 2 12 2 2 2" xfId="7491" xr:uid="{56ACA2DD-6523-4E5A-99CE-02F72A261F86}"/>
    <cellStyle name="Vírgula 3 2 12 2 2 2 2" xfId="15113" xr:uid="{D9EA8391-705C-420C-AF84-B08982B6293E}"/>
    <cellStyle name="Vírgula 3 2 12 2 2 2 2 2" xfId="30418" xr:uid="{5EADAFB0-97D5-4C73-ACBA-B972F885FCF3}"/>
    <cellStyle name="Vírgula 3 2 12 2 2 2 3" xfId="22796" xr:uid="{2DB6E953-87B6-44D5-8F26-729F122BB3B0}"/>
    <cellStyle name="Vírgula 3 2 12 2 2 3" xfId="6119" xr:uid="{67F6DA2A-63F6-47CC-AC78-D92094E040D2}"/>
    <cellStyle name="Vírgula 3 2 12 2 2 3 2" xfId="13741" xr:uid="{F381ED68-DC30-49A1-B76F-6CBF972912DF}"/>
    <cellStyle name="Vírgula 3 2 12 2 2 3 2 2" xfId="29046" xr:uid="{27D60BED-AB87-4EC0-B4A7-BD354303AF81}"/>
    <cellStyle name="Vírgula 3 2 12 2 2 3 3" xfId="21424" xr:uid="{36060FEA-B736-4E3E-B190-D887AAF8C394}"/>
    <cellStyle name="Vírgula 3 2 12 2 2 4" xfId="9742" xr:uid="{02182654-E878-4D54-93E1-534A497FE012}"/>
    <cellStyle name="Vírgula 3 2 12 2 2 4 2" xfId="25047" xr:uid="{CEFF4C22-7575-4CC5-B707-EEA73B5B271E}"/>
    <cellStyle name="Vírgula 3 2 12 2 2 5" xfId="17425" xr:uid="{CA926BA8-6691-4A71-9FAD-36AFB514F63A}"/>
    <cellStyle name="Vírgula 3 2 12 2 3" xfId="3077" xr:uid="{12CE1885-B4E3-4549-9B98-B21A8B4CFFC6}"/>
    <cellStyle name="Vírgula 3 2 12 2 3 2" xfId="6887" xr:uid="{F918AE12-7A24-455E-BA00-3C1DD2A5CF0A}"/>
    <cellStyle name="Vírgula 3 2 12 2 3 2 2" xfId="14509" xr:uid="{8B598152-A50E-416E-AFDE-7E516B02FAA0}"/>
    <cellStyle name="Vírgula 3 2 12 2 3 2 2 2" xfId="29814" xr:uid="{6CEE9CE5-B534-4419-9FDF-4F8D97B4F633}"/>
    <cellStyle name="Vírgula 3 2 12 2 3 2 3" xfId="22192" xr:uid="{F86B7FB1-AA41-4F56-816F-C855E1A9A7BE}"/>
    <cellStyle name="Vírgula 3 2 12 2 3 3" xfId="10709" xr:uid="{87C1416A-5939-4DCD-B632-6D66DC7EA4C4}"/>
    <cellStyle name="Vírgula 3 2 12 2 3 3 2" xfId="26014" xr:uid="{6DCC6059-F9A1-4640-AF48-157E1F2640CB}"/>
    <cellStyle name="Vírgula 3 2 12 2 3 4" xfId="18392" xr:uid="{A9DE68FB-64E2-486D-96F9-3BB1545B9D24}"/>
    <cellStyle name="Vírgula 3 2 12 2 4" xfId="4045" xr:uid="{B2B14958-FFA8-47F7-B93F-8CA206D5BFCA}"/>
    <cellStyle name="Vírgula 3 2 12 2 4 2" xfId="11677" xr:uid="{889CE727-64E1-48E2-8C66-7B8DB2E85EB1}"/>
    <cellStyle name="Vírgula 3 2 12 2 4 2 2" xfId="26982" xr:uid="{CAB1A85A-AF6F-454C-858D-248DC24DC644}"/>
    <cellStyle name="Vírgula 3 2 12 2 4 3" xfId="19360" xr:uid="{C05909C9-B809-411A-9D93-3F9A0BB8217E}"/>
    <cellStyle name="Vírgula 3 2 12 2 5" xfId="1469" xr:uid="{55F93DD8-9C11-484C-BFE4-5A70FB07624C}"/>
    <cellStyle name="Vírgula 3 2 12 2 5 2" xfId="9101" xr:uid="{70802783-2640-488B-A8FC-34333B16E3A9}"/>
    <cellStyle name="Vírgula 3 2 12 2 5 2 2" xfId="24406" xr:uid="{40214074-C7CA-4FEB-9B00-DCFF95E5EC96}"/>
    <cellStyle name="Vírgula 3 2 12 2 5 3" xfId="16784" xr:uid="{8F59A904-AA0D-41FC-BD07-76C3B689335C}"/>
    <cellStyle name="Vírgula 3 2 12 2 6" xfId="8452" xr:uid="{585AEE4F-AB01-4ED7-BE2E-ABB10DA2324D}"/>
    <cellStyle name="Vírgula 3 2 12 2 6 2" xfId="23757" xr:uid="{611B894D-EAD3-4340-B47A-3CD372A9E789}"/>
    <cellStyle name="Vírgula 3 2 12 2 7" xfId="16135" xr:uid="{B63D9615-6F71-444F-ABAF-DC3E5E184EB7}"/>
    <cellStyle name="Vírgula 3 2 12 3" xfId="2430" xr:uid="{FB5EB244-5BF5-4304-A635-72FCC2E1DE7B}"/>
    <cellStyle name="Vírgula 3 2 12 3 2" xfId="3398" xr:uid="{FC4982A8-EC30-4EFD-ACAD-6191CDBB7A5F}"/>
    <cellStyle name="Vírgula 3 2 12 3 2 2" xfId="11030" xr:uid="{11E8FC2D-F9AC-4E60-891F-CD80798AF701}"/>
    <cellStyle name="Vírgula 3 2 12 3 2 2 2" xfId="26335" xr:uid="{B4EDA356-63E4-4E8D-8629-ACD3BD0EE1CD}"/>
    <cellStyle name="Vírgula 3 2 12 3 2 3" xfId="18713" xr:uid="{50F83195-DE1E-4685-80CD-E99394E2A218}"/>
    <cellStyle name="Vírgula 3 2 12 3 3" xfId="4366" xr:uid="{50A3F231-1AFD-4F94-9F99-859F56DBCA13}"/>
    <cellStyle name="Vírgula 3 2 12 3 3 2" xfId="11998" xr:uid="{19DE7C8D-1FE3-4947-84FB-76D8815AB909}"/>
    <cellStyle name="Vírgula 3 2 12 3 3 2 2" xfId="27303" xr:uid="{A4034EDA-A786-4E77-8662-D3C3C970614C}"/>
    <cellStyle name="Vírgula 3 2 12 3 3 3" xfId="19681" xr:uid="{8DC4E92B-93B1-48E2-8E8E-519D3135D379}"/>
    <cellStyle name="Vírgula 3 2 12 3 4" xfId="10062" xr:uid="{4E72BB2E-106A-462B-B61C-D0BD29F50122}"/>
    <cellStyle name="Vírgula 3 2 12 3 4 2" xfId="25367" xr:uid="{327B00F7-26CC-4388-8A1C-DD05A3A1CDE8}"/>
    <cellStyle name="Vírgula 3 2 12 3 5" xfId="17745" xr:uid="{D8D36563-6EDB-45F8-B305-680958FD378D}"/>
    <cellStyle name="Vírgula 3 2 12 4" xfId="1790" xr:uid="{A9C3B890-81B6-43C0-954B-E8A324B9936E}"/>
    <cellStyle name="Vírgula 3 2 12 4 2" xfId="6517" xr:uid="{39B064F3-39D6-4529-926C-B2903BCE8E35}"/>
    <cellStyle name="Vírgula 3 2 12 4 2 2" xfId="14139" xr:uid="{21F2D2A7-8840-4365-9ED8-6E921BAF020F}"/>
    <cellStyle name="Vírgula 3 2 12 4 2 2 2" xfId="29444" xr:uid="{37E8C68C-CE17-41E4-99C5-506A073B2B8F}"/>
    <cellStyle name="Vírgula 3 2 12 4 2 3" xfId="21822" xr:uid="{9B10306A-D7AF-4FDE-A089-5CDA9AA1A261}"/>
    <cellStyle name="Vírgula 3 2 12 4 3" xfId="9422" xr:uid="{0CBBE0F9-2183-415E-AD4F-B033687AF755}"/>
    <cellStyle name="Vírgula 3 2 12 4 3 2" xfId="24727" xr:uid="{7A345F8C-02A4-4A0E-A0C5-F546C4579AB5}"/>
    <cellStyle name="Vírgula 3 2 12 4 4" xfId="17105" xr:uid="{FA310B04-1A4B-4AD2-A4E5-DE0455C35881}"/>
    <cellStyle name="Vírgula 3 2 12 5" xfId="2753" xr:uid="{94022E14-7270-4AB9-8A78-7A78926428E8}"/>
    <cellStyle name="Vírgula 3 2 12 5 2" xfId="10385" xr:uid="{071A17DB-E4CA-431A-B7E0-160174E21058}"/>
    <cellStyle name="Vírgula 3 2 12 5 2 2" xfId="25690" xr:uid="{3609E31E-B7DB-4E5E-9818-BAFF84F9BD07}"/>
    <cellStyle name="Vírgula 3 2 12 5 3" xfId="18068" xr:uid="{573BB5F6-C297-4B60-ADCD-DE4F7A56BDC5}"/>
    <cellStyle name="Vírgula 3 2 12 6" xfId="3721" xr:uid="{21E6ED98-21A5-49C8-9901-0F04EA63BB9E}"/>
    <cellStyle name="Vírgula 3 2 12 6 2" xfId="11353" xr:uid="{AF301520-D39F-413A-9E74-56B7A06AC315}"/>
    <cellStyle name="Vírgula 3 2 12 6 2 2" xfId="26658" xr:uid="{1BE8B06A-B2ED-4724-8031-D7DAB9FC9354}"/>
    <cellStyle name="Vírgula 3 2 12 6 3" xfId="19036" xr:uid="{BCF7AD58-A687-4C0D-87A4-F9A090E53CA2}"/>
    <cellStyle name="Vírgula 3 2 12 7" xfId="1145" xr:uid="{4227EC65-8317-455B-BF97-6F409C4171EA}"/>
    <cellStyle name="Vírgula 3 2 12 7 2" xfId="8777" xr:uid="{AF63405B-0601-4708-8C07-36609675AAFC}"/>
    <cellStyle name="Vírgula 3 2 12 7 2 2" xfId="24082" xr:uid="{553F847D-AEF5-4660-8A91-AF36A98FF26E}"/>
    <cellStyle name="Vírgula 3 2 12 7 3" xfId="16460" xr:uid="{46EAC40F-16D8-48B9-9A64-ACA42F63DE8C}"/>
    <cellStyle name="Vírgula 3 2 12 8" xfId="8128" xr:uid="{7DBF38C9-0007-4E03-B0B5-3106E48A5BC9}"/>
    <cellStyle name="Vírgula 3 2 12 8 2" xfId="23433" xr:uid="{01441774-6C70-4951-AD94-EF7389000E19}"/>
    <cellStyle name="Vírgula 3 2 12 9" xfId="15811" xr:uid="{BA98736E-C1D9-423E-A64E-05C2933123EE}"/>
    <cellStyle name="Vírgula 3 2 13" xfId="517" xr:uid="{699C2610-8DEF-4B8E-86A6-65F51A0FFA7C}"/>
    <cellStyle name="Vírgula 3 2 13 2" xfId="1810" xr:uid="{A71A3384-E2EE-449A-855C-0310B0265FC3}"/>
    <cellStyle name="Vírgula 3 2 13 2 2" xfId="5197" xr:uid="{BBAB21A4-4FEC-4718-9DEB-601099F63974}"/>
    <cellStyle name="Vírgula 3 2 13 2 2 2" xfId="7521" xr:uid="{520EDFAE-5D75-4EE7-9B01-54A138622420}"/>
    <cellStyle name="Vírgula 3 2 13 2 2 2 2" xfId="15143" xr:uid="{C53BC562-89D0-418A-B5D0-FE8A348A6118}"/>
    <cellStyle name="Vírgula 3 2 13 2 2 2 2 2" xfId="30448" xr:uid="{F47E6262-3FBB-42D3-8CB0-BF0679C069BE}"/>
    <cellStyle name="Vírgula 3 2 13 2 2 2 3" xfId="22826" xr:uid="{BA5FF750-0462-4662-A376-F442D1964375}"/>
    <cellStyle name="Vírgula 3 2 13 2 2 3" xfId="6149" xr:uid="{B0EBB63F-C574-4A28-9719-4DC60E717455}"/>
    <cellStyle name="Vírgula 3 2 13 2 2 3 2" xfId="13771" xr:uid="{E2E7330E-F7F9-4900-A683-B03E27782D10}"/>
    <cellStyle name="Vírgula 3 2 13 2 2 3 2 2" xfId="29076" xr:uid="{3C2411B1-9EE3-481E-93D9-DF7C971D4C7C}"/>
    <cellStyle name="Vírgula 3 2 13 2 2 3 3" xfId="21454" xr:uid="{5DC6792C-7F81-42DB-9734-257BAE963D56}"/>
    <cellStyle name="Vírgula 3 2 13 2 2 4" xfId="12819" xr:uid="{23D5135B-2C69-4D45-954F-643E668B5D28}"/>
    <cellStyle name="Vírgula 3 2 13 2 2 4 2" xfId="28124" xr:uid="{AF2C71B2-1BBC-428D-B53C-893ACBA9BBC0}"/>
    <cellStyle name="Vírgula 3 2 13 2 2 5" xfId="20502" xr:uid="{D6876A69-D4EC-42A1-BAF0-0D30DCA6255A}"/>
    <cellStyle name="Vírgula 3 2 13 2 3" xfId="4900" xr:uid="{0F48F97C-C670-4E9F-959F-271CE61EE82F}"/>
    <cellStyle name="Vírgula 3 2 13 2 3 2" xfId="6917" xr:uid="{E0B96FED-90F8-435F-AFCF-8BF2FE4A67F4}"/>
    <cellStyle name="Vírgula 3 2 13 2 3 2 2" xfId="14539" xr:uid="{62B50FD3-6E56-4821-8FC6-367DE9A1A8C8}"/>
    <cellStyle name="Vírgula 3 2 13 2 3 2 2 2" xfId="29844" xr:uid="{554E3407-D839-455B-977B-19B3E593474E}"/>
    <cellStyle name="Vírgula 3 2 13 2 3 2 3" xfId="22222" xr:uid="{F0CEDC24-5173-45FB-84B2-10E2FCA4064B}"/>
    <cellStyle name="Vírgula 3 2 13 2 3 3" xfId="12522" xr:uid="{CDCE4D73-0718-4090-A10C-6FA2C9F3B3C2}"/>
    <cellStyle name="Vírgula 3 2 13 2 3 3 2" xfId="27827" xr:uid="{65258627-FFAA-4D35-BAA3-51B8C6FFB288}"/>
    <cellStyle name="Vírgula 3 2 13 2 3 4" xfId="20205" xr:uid="{CDD3C4F1-09CA-4754-AD84-D1B55094CD11}"/>
    <cellStyle name="Vírgula 3 2 13 2 4" xfId="5568" xr:uid="{B29284DA-BDDD-4E39-9A30-3D68716EE504}"/>
    <cellStyle name="Vírgula 3 2 13 2 4 2" xfId="13190" xr:uid="{4567FEA3-6023-4D8B-A3DA-C78C8DB2EA11}"/>
    <cellStyle name="Vírgula 3 2 13 2 4 2 2" xfId="28495" xr:uid="{3F6DF7E2-3288-4620-8F68-D54D4EF18EEA}"/>
    <cellStyle name="Vírgula 3 2 13 2 4 3" xfId="20873" xr:uid="{C6DF0C71-C1E2-4FF6-8D16-7C59E5D5E4DE}"/>
    <cellStyle name="Vírgula 3 2 13 2 5" xfId="9442" xr:uid="{C89B1AA4-9EB5-456B-920B-9AC17B7DFB7F}"/>
    <cellStyle name="Vírgula 3 2 13 2 5 2" xfId="24747" xr:uid="{8102C7D1-B855-4E1A-8DB8-ADA39B0BE7EA}"/>
    <cellStyle name="Vírgula 3 2 13 2 6" xfId="17125" xr:uid="{CF4DEFDE-778E-45AA-BA9D-07BAD35539CE}"/>
    <cellStyle name="Vírgula 3 2 13 3" xfId="2774" xr:uid="{9E312AF2-8882-4018-BC0E-C788B67C41CB}"/>
    <cellStyle name="Vírgula 3 2 13 3 2" xfId="7175" xr:uid="{42A401D0-80E3-4148-91CF-8A68275AD103}"/>
    <cellStyle name="Vírgula 3 2 13 3 2 2" xfId="14797" xr:uid="{26E1F76F-1808-48F7-920F-6AA402776BDB}"/>
    <cellStyle name="Vírgula 3 2 13 3 2 2 2" xfId="30102" xr:uid="{0C907218-F05C-473C-971A-D2A9C4551CDD}"/>
    <cellStyle name="Vírgula 3 2 13 3 2 3" xfId="22480" xr:uid="{BCEB9F70-5C44-4392-B2E5-040CDA907736}"/>
    <cellStyle name="Vírgula 3 2 13 3 3" xfId="5803" xr:uid="{952D7044-9C75-407E-B617-2248E1BA6D83}"/>
    <cellStyle name="Vírgula 3 2 13 3 3 2" xfId="13425" xr:uid="{11D1C88D-6A83-4471-BBED-D31BB9A55120}"/>
    <cellStyle name="Vírgula 3 2 13 3 3 2 2" xfId="28730" xr:uid="{B4A58317-DAC6-4794-9374-7B6EADD83E0C}"/>
    <cellStyle name="Vírgula 3 2 13 3 3 3" xfId="21108" xr:uid="{4C785614-0358-47EF-B5D6-35537037FF1D}"/>
    <cellStyle name="Vírgula 3 2 13 3 4" xfId="10406" xr:uid="{EF9DDE9C-38E9-4CA2-8776-F8BCD4FEE256}"/>
    <cellStyle name="Vírgula 3 2 13 3 4 2" xfId="25711" xr:uid="{4C8D031F-2FFC-49B2-9604-4EF6C7A6F984}"/>
    <cellStyle name="Vírgula 3 2 13 3 5" xfId="18089" xr:uid="{2FC85EFA-2487-466C-A86D-9B4F5F152E75}"/>
    <cellStyle name="Vírgula 3 2 13 4" xfId="3742" xr:uid="{A3F36EF6-5D8F-406A-A6F0-E27365E46828}"/>
    <cellStyle name="Vírgula 3 2 13 4 2" xfId="6547" xr:uid="{64DA831A-4A66-404C-8C72-1E4BF1064829}"/>
    <cellStyle name="Vírgula 3 2 13 4 2 2" xfId="14169" xr:uid="{568A900E-11FC-4E97-8EBB-16256E35A6F1}"/>
    <cellStyle name="Vírgula 3 2 13 4 2 2 2" xfId="29474" xr:uid="{D449738C-474A-4802-8F66-F002F7365EE8}"/>
    <cellStyle name="Vírgula 3 2 13 4 2 3" xfId="21852" xr:uid="{7554F9E6-3F3D-4186-90C7-16B71BFEACE1}"/>
    <cellStyle name="Vírgula 3 2 13 4 3" xfId="11374" xr:uid="{2DA9D8AF-B722-476B-9830-E7E52F7A8641}"/>
    <cellStyle name="Vírgula 3 2 13 4 3 2" xfId="26679" xr:uid="{4080A362-69A8-4930-ACE4-9E9DF01628A8}"/>
    <cellStyle name="Vírgula 3 2 13 4 4" xfId="19057" xr:uid="{53146CCF-05BD-40DF-A31D-75928054D37A}"/>
    <cellStyle name="Vírgula 3 2 13 5" xfId="1166" xr:uid="{F7B4F74C-70F0-4090-A327-629D14E6E828}"/>
    <cellStyle name="Vírgula 3 2 13 5 2" xfId="8798" xr:uid="{D695563C-01BC-4D4D-91D0-C0D9ECBCA420}"/>
    <cellStyle name="Vírgula 3 2 13 5 2 2" xfId="24103" xr:uid="{97DA8A32-F971-4F11-8575-B3E8907B875F}"/>
    <cellStyle name="Vírgula 3 2 13 5 3" xfId="16481" xr:uid="{9EAA2A55-5AF3-4A08-8610-F608A78C4E16}"/>
    <cellStyle name="Vírgula 3 2 13 6" xfId="8149" xr:uid="{666FEC00-177F-461E-9D53-1B6E7AF64C29}"/>
    <cellStyle name="Vírgula 3 2 13 6 2" xfId="23454" xr:uid="{4A70AA14-2655-4FF1-952D-E3EFC2B8B6A6}"/>
    <cellStyle name="Vírgula 3 2 13 7" xfId="15832" xr:uid="{AC217DAD-8CC2-436C-829B-13B82714A37A}"/>
    <cellStyle name="Vírgula 3 2 14" xfId="2130" xr:uid="{B946DBD8-FA77-491D-A3F2-BA44D07350CD}"/>
    <cellStyle name="Vírgula 3 2 14 2" xfId="3098" xr:uid="{A364B765-8A61-4ADD-BDDD-CFA0C45E3BA3}"/>
    <cellStyle name="Vírgula 3 2 14 2 2" xfId="5213" xr:uid="{751C7F68-6B8E-464D-A73B-252A8D2ED89B}"/>
    <cellStyle name="Vírgula 3 2 14 2 2 2" xfId="7550" xr:uid="{DFF87375-7B04-4890-BFB2-B68287E7F3C9}"/>
    <cellStyle name="Vírgula 3 2 14 2 2 2 2" xfId="15172" xr:uid="{358FBE1D-F75D-4139-B5C3-224E661E2316}"/>
    <cellStyle name="Vírgula 3 2 14 2 2 2 2 2" xfId="30477" xr:uid="{43925C67-1753-4F96-9B59-8C9D482E5362}"/>
    <cellStyle name="Vírgula 3 2 14 2 2 2 3" xfId="22855" xr:uid="{16AF8904-D859-4853-B087-779F52980A46}"/>
    <cellStyle name="Vírgula 3 2 14 2 2 3" xfId="6178" xr:uid="{02806AA2-25C5-4A24-974E-F31D59F313A4}"/>
    <cellStyle name="Vírgula 3 2 14 2 2 3 2" xfId="13800" xr:uid="{B4B8C455-E6D7-4BD4-A94B-BF9A516E7054}"/>
    <cellStyle name="Vírgula 3 2 14 2 2 3 2 2" xfId="29105" xr:uid="{B74F1C72-BD67-47A5-91EC-AE913F95B2E8}"/>
    <cellStyle name="Vírgula 3 2 14 2 2 3 3" xfId="21483" xr:uid="{7D4F4898-17AE-4E1F-A694-6E6EA6785688}"/>
    <cellStyle name="Vírgula 3 2 14 2 2 4" xfId="12835" xr:uid="{571903D9-56CF-4909-A6CF-922EF42AB4B9}"/>
    <cellStyle name="Vírgula 3 2 14 2 2 4 2" xfId="28140" xr:uid="{722B921A-D8BB-4C8F-A2CC-AA7D77FECA8C}"/>
    <cellStyle name="Vírgula 3 2 14 2 2 5" xfId="20518" xr:uid="{E84C9AB1-56DD-4B5C-AC88-D25CA265C924}"/>
    <cellStyle name="Vírgula 3 2 14 2 3" xfId="4916" xr:uid="{FF90A69F-9736-44AB-B8F7-A10AA71C4C1A}"/>
    <cellStyle name="Vírgula 3 2 14 2 3 2" xfId="6946" xr:uid="{B00B486A-17FD-4E89-B044-0BE7148C6520}"/>
    <cellStyle name="Vírgula 3 2 14 2 3 2 2" xfId="14568" xr:uid="{D9463D5F-B7AD-4D66-A0B4-BFC7AAF0136B}"/>
    <cellStyle name="Vírgula 3 2 14 2 3 2 2 2" xfId="29873" xr:uid="{F17EB784-9D6B-4A23-8EEC-B961B11D5C1A}"/>
    <cellStyle name="Vírgula 3 2 14 2 3 2 3" xfId="22251" xr:uid="{3D4B15F9-825C-472D-8AE8-B0A53F740686}"/>
    <cellStyle name="Vírgula 3 2 14 2 3 3" xfId="12538" xr:uid="{9CCFEF55-5656-43B4-AB0C-17DB16D80695}"/>
    <cellStyle name="Vírgula 3 2 14 2 3 3 2" xfId="27843" xr:uid="{E19596B8-5561-40BD-8E61-1F0137D7B654}"/>
    <cellStyle name="Vírgula 3 2 14 2 3 4" xfId="20221" xr:uid="{9FE9C723-CE8A-4EB2-9CD2-C539B1150FA8}"/>
    <cellStyle name="Vírgula 3 2 14 2 4" xfId="5584" xr:uid="{6078A181-E74D-458B-8935-E209E3EBB436}"/>
    <cellStyle name="Vírgula 3 2 14 2 4 2" xfId="13206" xr:uid="{D1E2D337-A84C-4025-83D5-A19A0865B3FE}"/>
    <cellStyle name="Vírgula 3 2 14 2 4 2 2" xfId="28511" xr:uid="{2838E504-2122-4879-A30E-2F115FEBBF94}"/>
    <cellStyle name="Vírgula 3 2 14 2 4 3" xfId="20889" xr:uid="{631CECD9-B214-4C02-8917-C7B9EC065796}"/>
    <cellStyle name="Vírgula 3 2 14 2 5" xfId="10730" xr:uid="{F7700F66-C44A-45D5-AB93-CD72792470C9}"/>
    <cellStyle name="Vírgula 3 2 14 2 5 2" xfId="26035" xr:uid="{BDD67A84-C922-4965-9FB0-1CA0A5316E25}"/>
    <cellStyle name="Vírgula 3 2 14 2 6" xfId="18413" xr:uid="{E249CF7C-7E79-4F66-8D3D-97D20186AD26}"/>
    <cellStyle name="Vírgula 3 2 14 3" xfId="4066" xr:uid="{8DC91C86-FF82-4F2E-AB15-3D1D4E2F9BB5}"/>
    <cellStyle name="Vírgula 3 2 14 3 2" xfId="7191" xr:uid="{A4E15D35-1F2C-4847-94FD-994A2021A447}"/>
    <cellStyle name="Vírgula 3 2 14 3 2 2" xfId="14813" xr:uid="{24B54C09-E557-4B3B-91F3-E60B847FDEE4}"/>
    <cellStyle name="Vírgula 3 2 14 3 2 2 2" xfId="30118" xr:uid="{43CA553B-5EDE-432B-AB0E-C0A5D415CD9B}"/>
    <cellStyle name="Vírgula 3 2 14 3 2 3" xfId="22496" xr:uid="{3BCCB060-B989-40DD-8E55-D1E424A6DF82}"/>
    <cellStyle name="Vírgula 3 2 14 3 3" xfId="5819" xr:uid="{2BF0D3E6-E8A0-4B6B-B8F7-627C87E01AC1}"/>
    <cellStyle name="Vírgula 3 2 14 3 3 2" xfId="13441" xr:uid="{9862E38C-C208-4B28-97C9-D57F6DE1FFF3}"/>
    <cellStyle name="Vírgula 3 2 14 3 3 2 2" xfId="28746" xr:uid="{5E3EC095-6A58-44FF-B8AA-20946C67CD20}"/>
    <cellStyle name="Vírgula 3 2 14 3 3 3" xfId="21124" xr:uid="{C192E541-220F-4E13-85F7-07DB230CF26B}"/>
    <cellStyle name="Vírgula 3 2 14 3 4" xfId="11698" xr:uid="{AB49D656-2A55-45EB-9933-0E3FF66E41F3}"/>
    <cellStyle name="Vírgula 3 2 14 3 4 2" xfId="27003" xr:uid="{3979D41A-325E-426B-B10B-18C37B76DD97}"/>
    <cellStyle name="Vírgula 3 2 14 3 5" xfId="19381" xr:uid="{F9CBB52D-1739-42DB-ACF5-CDAD992A6892}"/>
    <cellStyle name="Vírgula 3 2 14 4" xfId="4731" xr:uid="{12040B4B-48C7-48A5-92BD-AC0E694B3999}"/>
    <cellStyle name="Vírgula 3 2 14 4 2" xfId="6576" xr:uid="{3760169F-5FA1-4090-8BA1-69143B407D75}"/>
    <cellStyle name="Vírgula 3 2 14 4 2 2" xfId="14198" xr:uid="{A69CC877-E1FB-42B1-96F0-92751CDF6857}"/>
    <cellStyle name="Vírgula 3 2 14 4 2 2 2" xfId="29503" xr:uid="{28C987F3-A39A-4616-80D4-86C9F620E46B}"/>
    <cellStyle name="Vírgula 3 2 14 4 2 3" xfId="21881" xr:uid="{45C5FD24-9508-42A5-A33F-194663DDC310}"/>
    <cellStyle name="Vírgula 3 2 14 4 3" xfId="12353" xr:uid="{8DC5ABED-510A-4311-B260-4EB256A3AC5E}"/>
    <cellStyle name="Vírgula 3 2 14 4 3 2" xfId="27658" xr:uid="{6B6F37B5-DDFE-4E05-9037-070935CE48F1}"/>
    <cellStyle name="Vírgula 3 2 14 4 4" xfId="20036" xr:uid="{2BEDDFC1-11CD-4051-89AE-451667DBD9CB}"/>
    <cellStyle name="Vírgula 3 2 14 5" xfId="5351" xr:uid="{B573699B-06AF-48CE-954E-0697763EEDEB}"/>
    <cellStyle name="Vírgula 3 2 14 5 2" xfId="12973" xr:uid="{953B6289-A7D2-4175-A699-A758149E6728}"/>
    <cellStyle name="Vírgula 3 2 14 5 2 2" xfId="28278" xr:uid="{2BC4CEB5-8515-4F5D-AC84-8A408FE8DB57}"/>
    <cellStyle name="Vírgula 3 2 14 5 3" xfId="20656" xr:uid="{0B6CC111-75AC-489F-B11A-510D353218B9}"/>
    <cellStyle name="Vírgula 3 2 14 6" xfId="9762" xr:uid="{CF04D54D-5C15-4492-B0E9-86E02AA77C4B}"/>
    <cellStyle name="Vírgula 3 2 14 6 2" xfId="25067" xr:uid="{6F8308C4-5982-4675-9684-F79EF49963EC}"/>
    <cellStyle name="Vírgula 3 2 14 7" xfId="17445" xr:uid="{42B87D9E-A29C-4EE5-9B89-754D540FA76C}"/>
    <cellStyle name="Vírgula 3 2 15" xfId="1490" xr:uid="{BD20FE65-A96A-4568-A483-29650D339B88}"/>
    <cellStyle name="Vírgula 3 2 15 2" xfId="5043" xr:uid="{B414634E-B860-42FF-81DC-DE3489667F07}"/>
    <cellStyle name="Vírgula 3 2 15 2 2" xfId="7208" xr:uid="{3FE673BD-B91D-4718-BF74-D2417C083427}"/>
    <cellStyle name="Vírgula 3 2 15 2 2 2" xfId="14830" xr:uid="{F82A1594-8418-40E4-B01F-347BD054C81D}"/>
    <cellStyle name="Vírgula 3 2 15 2 2 2 2" xfId="30135" xr:uid="{F99A48C7-51B8-4DDF-9BD6-1D8A782C6C3B}"/>
    <cellStyle name="Vírgula 3 2 15 2 2 3" xfId="22513" xr:uid="{349A7759-AA1B-47A8-8BD6-F07FB3F16C7B}"/>
    <cellStyle name="Vírgula 3 2 15 2 3" xfId="5836" xr:uid="{2B31CB65-2F46-4DB1-B315-3D1E5430FBC4}"/>
    <cellStyle name="Vírgula 3 2 15 2 3 2" xfId="13458" xr:uid="{3169ECEB-8A58-4F94-9519-3BFEAE97DCFB}"/>
    <cellStyle name="Vírgula 3 2 15 2 3 2 2" xfId="28763" xr:uid="{94E37F5C-DE6C-42CE-A3A3-1D5CBCE2CFEC}"/>
    <cellStyle name="Vírgula 3 2 15 2 3 3" xfId="21141" xr:uid="{5468F16C-6044-42C8-81F9-87ED5758FF54}"/>
    <cellStyle name="Vírgula 3 2 15 2 4" xfId="12665" xr:uid="{04920ECD-4F2F-4262-948F-309AEB1F7D6E}"/>
    <cellStyle name="Vírgula 3 2 15 2 4 2" xfId="27970" xr:uid="{BA55BF11-E6CF-4C04-88FE-2356130C7233}"/>
    <cellStyle name="Vírgula 3 2 15 2 5" xfId="20348" xr:uid="{C3E16DED-055C-4E4C-B03E-2F3D158539A0}"/>
    <cellStyle name="Vírgula 3 2 15 3" xfId="4746" xr:uid="{7762013E-743B-486A-BB65-63F262193D18}"/>
    <cellStyle name="Vírgula 3 2 15 3 2" xfId="6603" xr:uid="{B4B8E9B0-9C00-4075-8B04-5F79AEAEC334}"/>
    <cellStyle name="Vírgula 3 2 15 3 2 2" xfId="14225" xr:uid="{E722840C-9609-4AE9-9EDD-E58BDCB49EFE}"/>
    <cellStyle name="Vírgula 3 2 15 3 2 2 2" xfId="29530" xr:uid="{7F31BA09-DB2F-4CDC-A61E-7BBCD330BB36}"/>
    <cellStyle name="Vírgula 3 2 15 3 2 3" xfId="21908" xr:uid="{EFF5FE5B-8E56-4406-8019-4825884A1B63}"/>
    <cellStyle name="Vírgula 3 2 15 3 3" xfId="12368" xr:uid="{60DB1265-3367-4CC1-84C2-0CAC726D1440}"/>
    <cellStyle name="Vírgula 3 2 15 3 3 2" xfId="27673" xr:uid="{88FFAE81-CD2E-4CDE-83C2-D38C2CF2FFE3}"/>
    <cellStyle name="Vírgula 3 2 15 3 4" xfId="20051" xr:uid="{974F93EF-F8B2-47C8-BAF2-64A2552C5833}"/>
    <cellStyle name="Vírgula 3 2 15 4" xfId="5366" xr:uid="{A5EF0ED2-63A1-4D72-B450-EFC770AB6B7F}"/>
    <cellStyle name="Vírgula 3 2 15 4 2" xfId="12988" xr:uid="{9738B9F1-391B-4DF5-A1E3-40AABFEB3776}"/>
    <cellStyle name="Vírgula 3 2 15 4 2 2" xfId="28293" xr:uid="{7BF2C1CC-0BC3-46A6-8E80-EE1F3A50CB7D}"/>
    <cellStyle name="Vírgula 3 2 15 4 3" xfId="20671" xr:uid="{327E1295-EDE8-4C46-8526-8C5D9AE10055}"/>
    <cellStyle name="Vírgula 3 2 15 5" xfId="9122" xr:uid="{35A6EF3F-9A31-4A65-82D2-91D499C5BA7E}"/>
    <cellStyle name="Vírgula 3 2 15 5 2" xfId="24427" xr:uid="{8C8B3884-8EEA-49F0-805E-8CB320C73B8B}"/>
    <cellStyle name="Vírgula 3 2 15 6" xfId="16805" xr:uid="{6CCD75A3-3B4E-4EE6-B245-22F48B62D088}"/>
    <cellStyle name="Vírgula 3 2 16" xfId="2450" xr:uid="{5346C9E4-49BF-419C-B48D-3E7E86671128}"/>
    <cellStyle name="Vírgula 3 2 16 2" xfId="6971" xr:uid="{1AD7A647-4D29-4FC5-93F5-A44BAE6C060B}"/>
    <cellStyle name="Vírgula 3 2 16 2 2" xfId="14593" xr:uid="{E7BB88BA-A020-442D-BB2A-562822A93621}"/>
    <cellStyle name="Vírgula 3 2 16 2 2 2" xfId="29898" xr:uid="{BD03423B-C8BD-4425-89E3-1FD409C891AC}"/>
    <cellStyle name="Vírgula 3 2 16 2 3" xfId="22276" xr:uid="{4E341F28-D84D-4C95-A136-F896BACE1A58}"/>
    <cellStyle name="Vírgula 3 2 16 3" xfId="5599" xr:uid="{C8068145-4DD7-425A-815D-A9FFC8DBDDFB}"/>
    <cellStyle name="Vírgula 3 2 16 3 2" xfId="13221" xr:uid="{BCD4AFAD-C207-430E-9CC4-7DEBAAE4C4F1}"/>
    <cellStyle name="Vírgula 3 2 16 3 2 2" xfId="28526" xr:uid="{008C719E-C27F-4487-87F3-026894AD4281}"/>
    <cellStyle name="Vírgula 3 2 16 3 3" xfId="20904" xr:uid="{78542E05-6440-4CFC-9D7E-9C4508496D1E}"/>
    <cellStyle name="Vírgula 3 2 16 4" xfId="10082" xr:uid="{D53CBC7B-CE95-4378-835D-E487CBBEBC9E}"/>
    <cellStyle name="Vírgula 3 2 16 4 2" xfId="25387" xr:uid="{46B34AD9-FD99-4C0D-A2FF-153670783325}"/>
    <cellStyle name="Vírgula 3 2 16 5" xfId="17765" xr:uid="{701BEC74-4548-49DF-B25F-E46F4496F1A7}"/>
    <cellStyle name="Vírgula 3 2 17" xfId="3418" xr:uid="{2DFEB4A8-69EA-4DB8-BFD9-9A2395059DCE}"/>
    <cellStyle name="Vírgula 3 2 17 2" xfId="7578" xr:uid="{09274B14-EA49-4EC6-B646-447414B7C479}"/>
    <cellStyle name="Vírgula 3 2 17 2 2" xfId="15200" xr:uid="{BB792280-EA87-4B7A-97C5-9954CEBC6F5C}"/>
    <cellStyle name="Vírgula 3 2 17 2 2 2" xfId="30505" xr:uid="{F4D35D8B-0EE2-4593-9B20-7565FF78A029}"/>
    <cellStyle name="Vírgula 3 2 17 2 3" xfId="22883" xr:uid="{B01CB2C5-6D38-4ED3-9107-B11DCC512617}"/>
    <cellStyle name="Vírgula 3 2 17 3" xfId="6206" xr:uid="{7E5D6FC5-22C0-4CE0-8FF5-228B5CE1E25A}"/>
    <cellStyle name="Vírgula 3 2 17 3 2" xfId="13828" xr:uid="{E8A10781-9858-49F5-99A0-F0978E52E153}"/>
    <cellStyle name="Vírgula 3 2 17 3 2 2" xfId="29133" xr:uid="{6185C73A-9076-4550-BB47-189C41AB6A58}"/>
    <cellStyle name="Vírgula 3 2 17 3 3" xfId="21511" xr:uid="{60292AF8-8D08-4831-8D9F-4BEEB635966F}"/>
    <cellStyle name="Vírgula 3 2 17 4" xfId="11050" xr:uid="{2D9639C2-89E8-48BA-8BA6-D6690F73A1B9}"/>
    <cellStyle name="Vírgula 3 2 17 4 2" xfId="26355" xr:uid="{6B46024D-6F16-4ACC-9E68-D231A80F7E33}"/>
    <cellStyle name="Vírgula 3 2 17 5" xfId="18733" xr:uid="{D84B4246-B3E4-47DA-8862-CAB25373E0F7}"/>
    <cellStyle name="Vírgula 3 2 18" xfId="842" xr:uid="{2FB88A8E-072A-4D5D-8786-B93F7B4CA752}"/>
    <cellStyle name="Vírgula 3 2 18 2" xfId="6230" xr:uid="{2B1752AD-4896-42B9-87B9-210AE16CB66D}"/>
    <cellStyle name="Vírgula 3 2 18 2 2" xfId="13852" xr:uid="{4B1323A2-4FC4-48C7-B579-AFC9FDBBD635}"/>
    <cellStyle name="Vírgula 3 2 18 2 2 2" xfId="29157" xr:uid="{E48A3F3B-8AAE-4C88-8D52-9C6F9FEF7267}"/>
    <cellStyle name="Vírgula 3 2 18 2 3" xfId="21535" xr:uid="{325DB0B6-02C6-4534-A1D0-ECEBF068FC7A}"/>
    <cellStyle name="Vírgula 3 2 18 3" xfId="8474" xr:uid="{EFB0DEE1-4EB8-4144-8A07-64EFD2CD3092}"/>
    <cellStyle name="Vírgula 3 2 18 3 2" xfId="23779" xr:uid="{3178469E-0FB7-4A47-B928-3080B4160EA2}"/>
    <cellStyle name="Vírgula 3 2 18 4" xfId="16157" xr:uid="{FFE3C30C-59BB-480C-B7D7-597BB2D4A829}"/>
    <cellStyle name="Vírgula 3 2 19" xfId="5236" xr:uid="{EA1C3045-A157-40C7-AD78-9EB5FC5B11A1}"/>
    <cellStyle name="Vírgula 3 2 19 2" xfId="12858" xr:uid="{5A7AFF26-1CEB-4078-8A2B-9FDF947FED9E}"/>
    <cellStyle name="Vírgula 3 2 19 2 2" xfId="28163" xr:uid="{10246D91-09B3-4A09-9D0C-69C936FD9E9D}"/>
    <cellStyle name="Vírgula 3 2 19 3" xfId="20541" xr:uid="{6070C710-4CC8-4DD1-819B-0E1136B887B5}"/>
    <cellStyle name="Vírgula 3 2 2" xfId="198" xr:uid="{177455A7-D5FE-4D8A-8A8C-351F51BD1725}"/>
    <cellStyle name="Vírgula 3 2 2 10" xfId="480" xr:uid="{0F8C742B-9BB4-4D89-A805-ED61A3BC7DCD}"/>
    <cellStyle name="Vírgula 3 2 2 10 2" xfId="804" xr:uid="{B9452D40-656F-4FFA-ADE0-46CC405A1EF3}"/>
    <cellStyle name="Vírgula 3 2 2 10 2 2" xfId="2095" xr:uid="{B3364B39-AD89-409F-A003-704D892CABD2}"/>
    <cellStyle name="Vírgula 3 2 2 10 2 2 2" xfId="7559" xr:uid="{E81BE834-9C6D-475A-9177-D4EBB1D19043}"/>
    <cellStyle name="Vírgula 3 2 2 10 2 2 2 2" xfId="15181" xr:uid="{45286037-8D3C-4A08-BE7B-81BBA997916C}"/>
    <cellStyle name="Vírgula 3 2 2 10 2 2 2 2 2" xfId="30486" xr:uid="{52CCF180-B972-4887-B220-9B9ACAEAF78C}"/>
    <cellStyle name="Vírgula 3 2 2 10 2 2 2 3" xfId="22864" xr:uid="{EA6447AB-57CE-47C6-B92E-E746B4EB78F0}"/>
    <cellStyle name="Vírgula 3 2 2 10 2 2 3" xfId="6187" xr:uid="{CE7F5A1E-27D9-462E-B1FF-F8B2F3146E12}"/>
    <cellStyle name="Vírgula 3 2 2 10 2 2 3 2" xfId="13809" xr:uid="{E26B59BE-B219-44D1-85B0-ABD6BCDD65D1}"/>
    <cellStyle name="Vírgula 3 2 2 10 2 2 3 2 2" xfId="29114" xr:uid="{6EA86C10-E1EF-4B28-BF00-68B6F0615472}"/>
    <cellStyle name="Vírgula 3 2 2 10 2 2 3 3" xfId="21492" xr:uid="{636EBDAD-4373-43C3-903C-99FA57C6995C}"/>
    <cellStyle name="Vírgula 3 2 2 10 2 2 4" xfId="9727" xr:uid="{498A3EC5-4682-4E43-843C-39E750764E59}"/>
    <cellStyle name="Vírgula 3 2 2 10 2 2 4 2" xfId="25032" xr:uid="{74758115-2776-43C3-A14C-3DC6357DDED2}"/>
    <cellStyle name="Vírgula 3 2 2 10 2 2 5" xfId="17410" xr:uid="{9F1F1E26-3B67-494A-B1F1-9DD240257A15}"/>
    <cellStyle name="Vírgula 3 2 2 10 2 3" xfId="3061" xr:uid="{E3A6757E-F712-4FC2-8776-CA910BA9F9BA}"/>
    <cellStyle name="Vírgula 3 2 2 10 2 3 2" xfId="6955" xr:uid="{792326E5-A6C6-4A68-BDF8-C68BBC7BE2CC}"/>
    <cellStyle name="Vírgula 3 2 2 10 2 3 2 2" xfId="14577" xr:uid="{E3D9E69E-1D69-4A1A-AF11-F869FA3A37B0}"/>
    <cellStyle name="Vírgula 3 2 2 10 2 3 2 2 2" xfId="29882" xr:uid="{49687795-040E-4B3D-A82C-CCDAEFC673AF}"/>
    <cellStyle name="Vírgula 3 2 2 10 2 3 2 3" xfId="22260" xr:uid="{2027D2E0-2D1E-4276-8FCA-79629F696A1B}"/>
    <cellStyle name="Vírgula 3 2 2 10 2 3 3" xfId="10693" xr:uid="{A12AEC3C-1867-4530-8F00-83DD4710740F}"/>
    <cellStyle name="Vírgula 3 2 2 10 2 3 3 2" xfId="25998" xr:uid="{5E36D906-D733-4622-B166-92AF7212213A}"/>
    <cellStyle name="Vírgula 3 2 2 10 2 3 4" xfId="18376" xr:uid="{F9396FC4-73E7-4A02-B3CB-325EEB2156EC}"/>
    <cellStyle name="Vírgula 3 2 2 10 2 4" xfId="4029" xr:uid="{4C3D9F70-C73B-4379-9294-A40E09876C51}"/>
    <cellStyle name="Vírgula 3 2 2 10 2 4 2" xfId="11661" xr:uid="{0BF063F7-6C0B-4F14-9BFD-30142CD7B90F}"/>
    <cellStyle name="Vírgula 3 2 2 10 2 4 2 2" xfId="26966" xr:uid="{BBA0D161-7322-4E59-B075-B34887349231}"/>
    <cellStyle name="Vírgula 3 2 2 10 2 4 3" xfId="19344" xr:uid="{5D299413-A959-4525-9266-2EF73757F99E}"/>
    <cellStyle name="Vírgula 3 2 2 10 2 5" xfId="1453" xr:uid="{0F6EC5A9-703E-4ECC-A180-CDF71D03EF5B}"/>
    <cellStyle name="Vírgula 3 2 2 10 2 5 2" xfId="9085" xr:uid="{32368052-8177-4A45-AD02-A6899E668FD4}"/>
    <cellStyle name="Vírgula 3 2 2 10 2 5 2 2" xfId="24390" xr:uid="{6963A38B-E90D-4261-BF89-21B0BB892E25}"/>
    <cellStyle name="Vírgula 3 2 2 10 2 5 3" xfId="16768" xr:uid="{B68DD8D4-9243-4F1C-B60B-3F0205D4FB13}"/>
    <cellStyle name="Vírgula 3 2 2 10 2 6" xfId="8436" xr:uid="{E87467E5-23D5-4B39-83E0-B416632036FD}"/>
    <cellStyle name="Vírgula 3 2 2 10 2 6 2" xfId="23741" xr:uid="{B6CBC39B-44A2-462E-B9AB-CFA06840166B}"/>
    <cellStyle name="Vírgula 3 2 2 10 2 7" xfId="16119" xr:uid="{F0F2671E-51DB-4BE0-AB6D-4136B542FC9E}"/>
    <cellStyle name="Vírgula 3 2 2 10 3" xfId="2415" xr:uid="{A28210E4-BE75-4AF9-BA7B-10239DA128F0}"/>
    <cellStyle name="Vírgula 3 2 2 10 3 2" xfId="3383" xr:uid="{60674E99-686F-48AA-8961-E0D8584F3F83}"/>
    <cellStyle name="Vírgula 3 2 2 10 3 2 2" xfId="11015" xr:uid="{DA860691-2A44-47E4-97F7-09415078F1F3}"/>
    <cellStyle name="Vírgula 3 2 2 10 3 2 2 2" xfId="26320" xr:uid="{FC73D111-5461-4A12-BDC6-D242DCAC1B57}"/>
    <cellStyle name="Vírgula 3 2 2 10 3 2 3" xfId="18698" xr:uid="{E9401229-4EA0-4F95-BC1B-D9FB8C6DE842}"/>
    <cellStyle name="Vírgula 3 2 2 10 3 3" xfId="4351" xr:uid="{0FC4AB1A-01AA-402A-A06C-E9062BD2B84E}"/>
    <cellStyle name="Vírgula 3 2 2 10 3 3 2" xfId="11983" xr:uid="{3EF35D7C-F576-4357-9095-E1F884646048}"/>
    <cellStyle name="Vírgula 3 2 2 10 3 3 2 2" xfId="27288" xr:uid="{0D8637F2-9FA9-43CD-B615-69A608507410}"/>
    <cellStyle name="Vírgula 3 2 2 10 3 3 3" xfId="19666" xr:uid="{B95ECD21-05E7-459E-8F91-3C8F84845E5A}"/>
    <cellStyle name="Vírgula 3 2 2 10 3 4" xfId="10047" xr:uid="{383BA668-2DB4-4BCB-ADEA-A2BDFB0E1A3E}"/>
    <cellStyle name="Vírgula 3 2 2 10 3 4 2" xfId="25352" xr:uid="{40275035-7F0E-44BE-8EB5-0162BA99D996}"/>
    <cellStyle name="Vírgula 3 2 2 10 3 5" xfId="17730" xr:uid="{0645EBF2-CBF1-428B-ACED-DD77EB00606F}"/>
    <cellStyle name="Vírgula 3 2 2 10 4" xfId="1775" xr:uid="{6E15EA82-1B73-45F0-A98E-971596A16186}"/>
    <cellStyle name="Vírgula 3 2 2 10 4 2" xfId="6585" xr:uid="{76CB0330-B6A0-431D-918F-80AED95AA6E7}"/>
    <cellStyle name="Vírgula 3 2 2 10 4 2 2" xfId="14207" xr:uid="{B28443B9-880A-4658-9412-DFD44D387178}"/>
    <cellStyle name="Vírgula 3 2 2 10 4 2 2 2" xfId="29512" xr:uid="{3D02FD3F-7112-467E-9144-A6255BCDB748}"/>
    <cellStyle name="Vírgula 3 2 2 10 4 2 3" xfId="21890" xr:uid="{C9BB0874-D6A8-4ABF-B129-B6779FBB7121}"/>
    <cellStyle name="Vírgula 3 2 2 10 4 3" xfId="9407" xr:uid="{E263481C-F93F-4CC3-81F8-A34C5EA4559E}"/>
    <cellStyle name="Vírgula 3 2 2 10 4 3 2" xfId="24712" xr:uid="{03E079CE-381A-4E1C-88CC-314D8E56ADFB}"/>
    <cellStyle name="Vírgula 3 2 2 10 4 4" xfId="17090" xr:uid="{8EABBD86-56B8-4D1C-A07C-BA6B7FE97FDA}"/>
    <cellStyle name="Vírgula 3 2 2 10 5" xfId="2737" xr:uid="{ED93E9F7-FC74-4D1F-96D8-C71FB70171AF}"/>
    <cellStyle name="Vírgula 3 2 2 10 5 2" xfId="10369" xr:uid="{4211AA81-8F32-4F74-910B-A7B394515E90}"/>
    <cellStyle name="Vírgula 3 2 2 10 5 2 2" xfId="25674" xr:uid="{1E928542-2B39-440E-B7E2-FC25D5763BD6}"/>
    <cellStyle name="Vírgula 3 2 2 10 5 3" xfId="18052" xr:uid="{BFAE7BA7-9644-41CA-8D15-B414501CE064}"/>
    <cellStyle name="Vírgula 3 2 2 10 6" xfId="3705" xr:uid="{7C164DB8-C707-46DA-8C83-4DE4CE563F09}"/>
    <cellStyle name="Vírgula 3 2 2 10 6 2" xfId="11337" xr:uid="{11DCD263-37FD-49EA-9DA3-CB413EA26576}"/>
    <cellStyle name="Vírgula 3 2 2 10 6 2 2" xfId="26642" xr:uid="{170A9C2F-D31C-47AF-9BC4-8037895DD032}"/>
    <cellStyle name="Vírgula 3 2 2 10 6 3" xfId="19020" xr:uid="{EFE6D2BC-5083-40B6-9E2B-98B3D972FC4B}"/>
    <cellStyle name="Vírgula 3 2 2 10 7" xfId="1129" xr:uid="{F466C7C6-6A59-4E45-A062-0F990095D02B}"/>
    <cellStyle name="Vírgula 3 2 2 10 7 2" xfId="8761" xr:uid="{8990FDA5-7EF3-4827-9A2F-AC53164854C2}"/>
    <cellStyle name="Vírgula 3 2 2 10 7 2 2" xfId="24066" xr:uid="{ED095F82-0B96-4BA7-8C1E-2C8DBB6FE448}"/>
    <cellStyle name="Vírgula 3 2 2 10 7 3" xfId="16444" xr:uid="{76A33B52-4796-48F1-9374-FBA135A31FCD}"/>
    <cellStyle name="Vírgula 3 2 2 10 8" xfId="8112" xr:uid="{E5A3278E-653D-4176-8D2D-3E60875A85F6}"/>
    <cellStyle name="Vírgula 3 2 2 10 8 2" xfId="23417" xr:uid="{513AAED3-BD9F-404D-A26B-32C2B021E4FB}"/>
    <cellStyle name="Vírgula 3 2 2 10 9" xfId="15795" xr:uid="{2352A346-A4C7-4173-AF46-2FCCFC9D3F11}"/>
    <cellStyle name="Vírgula 3 2 2 11" xfId="501" xr:uid="{E975EB0B-5279-4000-8E77-B68788E44FD1}"/>
    <cellStyle name="Vírgula 3 2 2 11 2" xfId="825" xr:uid="{06567FDD-61D9-4979-B1E4-9A9F2FA57EFE}"/>
    <cellStyle name="Vírgula 3 2 2 11 2 2" xfId="2115" xr:uid="{0456F9DE-4336-443A-AF0F-6F6D46336959}"/>
    <cellStyle name="Vírgula 3 2 2 11 2 2 2" xfId="9747" xr:uid="{6851B89E-0E68-4366-8A7F-BD0937AA9525}"/>
    <cellStyle name="Vírgula 3 2 2 11 2 2 2 2" xfId="25052" xr:uid="{81714616-9881-4EC3-BEC5-ACCB5BFF6649}"/>
    <cellStyle name="Vírgula 3 2 2 11 2 2 3" xfId="17430" xr:uid="{BFDD18D4-B007-4072-81FE-53AA1D3655FB}"/>
    <cellStyle name="Vírgula 3 2 2 11 2 3" xfId="3082" xr:uid="{C3C0CB51-6BC3-4C98-AC0C-382E0BED5FB9}"/>
    <cellStyle name="Vírgula 3 2 2 11 2 3 2" xfId="10714" xr:uid="{68E67511-F025-474C-8C56-BE16F24CFDB6}"/>
    <cellStyle name="Vírgula 3 2 2 11 2 3 2 2" xfId="26019" xr:uid="{A4ACA548-C1DD-41F5-9308-85355B0AF724}"/>
    <cellStyle name="Vírgula 3 2 2 11 2 3 3" xfId="18397" xr:uid="{65B7363B-6873-4A69-9640-28D202801FBC}"/>
    <cellStyle name="Vírgula 3 2 2 11 2 4" xfId="4050" xr:uid="{3584D1ED-AF52-46F7-B783-3429AF02C497}"/>
    <cellStyle name="Vírgula 3 2 2 11 2 4 2" xfId="11682" xr:uid="{6EEEEC43-CA2A-4293-91F1-CFCEB14A9339}"/>
    <cellStyle name="Vírgula 3 2 2 11 2 4 2 2" xfId="26987" xr:uid="{8092329B-0145-4586-9F10-3034A01B03C7}"/>
    <cellStyle name="Vírgula 3 2 2 11 2 4 3" xfId="19365" xr:uid="{AE3D54D5-9A67-414F-B9FD-A6B792FCE055}"/>
    <cellStyle name="Vírgula 3 2 2 11 2 5" xfId="1474" xr:uid="{29AB26EF-EDA7-48F1-A3E8-1869A017C385}"/>
    <cellStyle name="Vírgula 3 2 2 11 2 5 2" xfId="9106" xr:uid="{0E061552-12A3-4BAD-976E-A2BBB0C441FD}"/>
    <cellStyle name="Vírgula 3 2 2 11 2 5 2 2" xfId="24411" xr:uid="{164BA3A9-A71A-46E8-8AC0-AA685E8D5C0E}"/>
    <cellStyle name="Vírgula 3 2 2 11 2 5 3" xfId="16789" xr:uid="{43E3AA94-9A6E-4322-9495-CEE498C77AFA}"/>
    <cellStyle name="Vírgula 3 2 2 11 2 6" xfId="8457" xr:uid="{58DA4A5E-9D55-4E18-B61C-1590FF46410C}"/>
    <cellStyle name="Vírgula 3 2 2 11 2 6 2" xfId="23762" xr:uid="{F0DC1CDE-2F8C-413D-BD5F-B01054B31118}"/>
    <cellStyle name="Vírgula 3 2 2 11 2 7" xfId="16140" xr:uid="{0793396B-F8E0-4BC4-805E-58780FFC9641}"/>
    <cellStyle name="Vírgula 3 2 2 11 3" xfId="2435" xr:uid="{0F6F75CE-7E46-428E-9022-32777C59D647}"/>
    <cellStyle name="Vírgula 3 2 2 11 3 2" xfId="3403" xr:uid="{441766F2-083A-4B3F-95D2-3B963270C91B}"/>
    <cellStyle name="Vírgula 3 2 2 11 3 2 2" xfId="11035" xr:uid="{263B5D15-D5F6-4EB1-B179-CCC8677CB800}"/>
    <cellStyle name="Vírgula 3 2 2 11 3 2 2 2" xfId="26340" xr:uid="{E9CDC8EA-5E55-48D9-A2BA-497516421452}"/>
    <cellStyle name="Vírgula 3 2 2 11 3 2 3" xfId="18718" xr:uid="{66144996-2777-469A-B26D-71F64C5F7229}"/>
    <cellStyle name="Vírgula 3 2 2 11 3 3" xfId="4371" xr:uid="{B59B208D-642A-4B0D-B303-85FE7D0E6B14}"/>
    <cellStyle name="Vírgula 3 2 2 11 3 3 2" xfId="12003" xr:uid="{7EE8F101-377B-4A4F-9645-DBACF78B787D}"/>
    <cellStyle name="Vírgula 3 2 2 11 3 3 2 2" xfId="27308" xr:uid="{7E80CBE4-6453-4213-A813-81236D032925}"/>
    <cellStyle name="Vírgula 3 2 2 11 3 3 3" xfId="19686" xr:uid="{ECCAA568-C180-4405-91D6-0C46293801D5}"/>
    <cellStyle name="Vírgula 3 2 2 11 3 4" xfId="10067" xr:uid="{787DBBFE-D8AC-414D-8138-94B544521C56}"/>
    <cellStyle name="Vírgula 3 2 2 11 3 4 2" xfId="25372" xr:uid="{00E7C27A-F656-4781-8018-A1E8BB510739}"/>
    <cellStyle name="Vírgula 3 2 2 11 3 5" xfId="17750" xr:uid="{58D0FDBE-2C18-4907-BC7A-3CDBEB196DEC}"/>
    <cellStyle name="Vírgula 3 2 2 11 4" xfId="1795" xr:uid="{B32401AE-3F1A-4049-8DD8-1B453453A90F}"/>
    <cellStyle name="Vírgula 3 2 2 11 4 2" xfId="9427" xr:uid="{8520F7F1-A5D4-4CBA-8AE6-7D6D312F9D8E}"/>
    <cellStyle name="Vírgula 3 2 2 11 4 2 2" xfId="24732" xr:uid="{82A8D185-5337-40FB-9402-8871130CE75F}"/>
    <cellStyle name="Vírgula 3 2 2 11 4 3" xfId="17110" xr:uid="{2C7C5C2F-A6E9-42C0-B8D5-E6140BF13003}"/>
    <cellStyle name="Vírgula 3 2 2 11 5" xfId="2758" xr:uid="{0A9C6E64-B2C7-4478-B839-B5B42EA9653A}"/>
    <cellStyle name="Vírgula 3 2 2 11 5 2" xfId="10390" xr:uid="{F30F8B74-D8C7-4972-99FE-AE4A99925B02}"/>
    <cellStyle name="Vírgula 3 2 2 11 5 2 2" xfId="25695" xr:uid="{0B47A5E8-B79F-4FA9-B912-5C54413F6C69}"/>
    <cellStyle name="Vírgula 3 2 2 11 5 3" xfId="18073" xr:uid="{4B67A8B0-B38E-42F5-9D71-F80E70F42AD5}"/>
    <cellStyle name="Vírgula 3 2 2 11 6" xfId="3726" xr:uid="{EFAC0FEE-6C34-4CB1-8431-DD28B87672EF}"/>
    <cellStyle name="Vírgula 3 2 2 11 6 2" xfId="11358" xr:uid="{E64E4DE0-CFAE-4281-A312-ECA197E1064D}"/>
    <cellStyle name="Vírgula 3 2 2 11 6 2 2" xfId="26663" xr:uid="{33AAD000-769A-43F4-A0C9-8A0F82BF8B91}"/>
    <cellStyle name="Vírgula 3 2 2 11 6 3" xfId="19041" xr:uid="{67E8573E-8826-401E-B7B7-5431F5C7D77E}"/>
    <cellStyle name="Vírgula 3 2 2 11 7" xfId="1150" xr:uid="{CBB7E8F3-14E7-4084-9D6C-FE0775905EF1}"/>
    <cellStyle name="Vírgula 3 2 2 11 7 2" xfId="8782" xr:uid="{6175743D-72EE-446D-A9BB-698B3060D5E7}"/>
    <cellStyle name="Vírgula 3 2 2 11 7 2 2" xfId="24087" xr:uid="{DB82E5C8-F3F8-49EC-94BB-887AA5A0B172}"/>
    <cellStyle name="Vírgula 3 2 2 11 7 3" xfId="16465" xr:uid="{19629A6A-4EB7-4DA4-8418-EC5094129374}"/>
    <cellStyle name="Vírgula 3 2 2 11 8" xfId="8133" xr:uid="{EFC2260C-9CE5-4017-9708-47832A0B5B63}"/>
    <cellStyle name="Vírgula 3 2 2 11 8 2" xfId="23438" xr:uid="{704F083C-19A9-498E-99FD-1DDEEADC7ABC}"/>
    <cellStyle name="Vírgula 3 2 2 11 9" xfId="15816" xr:uid="{42E7C134-5E1C-47D2-8A32-DB7AE6F19432}"/>
    <cellStyle name="Vírgula 3 2 2 12" xfId="522" xr:uid="{C5A5FED2-220F-441D-8865-57CA4455159A}"/>
    <cellStyle name="Vírgula 3 2 2 12 2" xfId="1815" xr:uid="{81BEB3FB-22C3-46CD-96A6-621D3CD28367}"/>
    <cellStyle name="Vírgula 3 2 2 12 2 2" xfId="9447" xr:uid="{F0D9F1BE-8331-4141-8847-A733F19F2930}"/>
    <cellStyle name="Vírgula 3 2 2 12 2 2 2" xfId="24752" xr:uid="{9D04BB15-9E24-4588-B480-408F836BE84B}"/>
    <cellStyle name="Vírgula 3 2 2 12 2 3" xfId="17130" xr:uid="{5CAD1EEA-DD02-4595-A2D0-083DE6B4FAB7}"/>
    <cellStyle name="Vírgula 3 2 2 12 3" xfId="2779" xr:uid="{D8FAF111-066B-45C8-A0C1-8A1CAF84C900}"/>
    <cellStyle name="Vírgula 3 2 2 12 3 2" xfId="10411" xr:uid="{EAF02CDE-A45B-4CED-848D-34DEBF06B42E}"/>
    <cellStyle name="Vírgula 3 2 2 12 3 2 2" xfId="25716" xr:uid="{08BA11CF-625F-497D-9242-E7BB6BFD1EA7}"/>
    <cellStyle name="Vírgula 3 2 2 12 3 3" xfId="18094" xr:uid="{229CE0EE-51F7-49FD-978C-D77EF1F52AAC}"/>
    <cellStyle name="Vírgula 3 2 2 12 4" xfId="3747" xr:uid="{0EB0712A-EEC9-427F-9EAB-05A5EA41A2B3}"/>
    <cellStyle name="Vírgula 3 2 2 12 4 2" xfId="11379" xr:uid="{FA79326F-DC69-4E7D-A345-8E458B285B73}"/>
    <cellStyle name="Vírgula 3 2 2 12 4 2 2" xfId="26684" xr:uid="{D14F9306-22D0-4494-A8F1-73C624211677}"/>
    <cellStyle name="Vírgula 3 2 2 12 4 3" xfId="19062" xr:uid="{BA127C95-465C-44FB-8FF9-7DFB2BE6BC20}"/>
    <cellStyle name="Vírgula 3 2 2 12 5" xfId="1171" xr:uid="{4D0AEF2A-BC79-48BE-8744-27FFD30C0348}"/>
    <cellStyle name="Vírgula 3 2 2 12 5 2" xfId="8803" xr:uid="{AB169E26-B796-4F48-BABD-910EE826383F}"/>
    <cellStyle name="Vírgula 3 2 2 12 5 2 2" xfId="24108" xr:uid="{9643286A-0F5D-4E9B-B3F2-69845776949E}"/>
    <cellStyle name="Vírgula 3 2 2 12 5 3" xfId="16486" xr:uid="{19B1CFBA-0727-45AD-84D3-2AAA1389AA48}"/>
    <cellStyle name="Vírgula 3 2 2 12 6" xfId="8154" xr:uid="{EF934DD7-5AE2-429B-91D1-A9AA64070C86}"/>
    <cellStyle name="Vírgula 3 2 2 12 6 2" xfId="23459" xr:uid="{8B9FF497-A93D-4890-81BB-46ECFCDD8484}"/>
    <cellStyle name="Vírgula 3 2 2 12 7" xfId="15837" xr:uid="{122054B2-44B4-4CBC-A999-735264C1CD4D}"/>
    <cellStyle name="Vírgula 3 2 2 13" xfId="2135" xr:uid="{26D98F39-9D39-42C2-89E3-E9776BB5CF3B}"/>
    <cellStyle name="Vírgula 3 2 2 13 2" xfId="3103" xr:uid="{4E91745F-0751-42ED-AB21-55A8758BCA76}"/>
    <cellStyle name="Vírgula 3 2 2 13 2 2" xfId="10735" xr:uid="{BAA0E397-1DA7-45D3-8C6A-BF69FAB7434F}"/>
    <cellStyle name="Vírgula 3 2 2 13 2 2 2" xfId="26040" xr:uid="{525B8212-FEEC-4CC8-B1E0-83D8AECBD5A2}"/>
    <cellStyle name="Vírgula 3 2 2 13 2 3" xfId="18418" xr:uid="{A8FF80B9-9596-48E1-94D6-A60BE13B2C18}"/>
    <cellStyle name="Vírgula 3 2 2 13 3" xfId="4071" xr:uid="{1C728186-EA1F-4BE2-A259-A39C3D52DE67}"/>
    <cellStyle name="Vírgula 3 2 2 13 3 2" xfId="11703" xr:uid="{98BBC591-073F-436C-A4AE-8A58F0FEF9E1}"/>
    <cellStyle name="Vírgula 3 2 2 13 3 2 2" xfId="27008" xr:uid="{FA0E2436-0F9D-4B91-BD1E-85DBB6DE7B6F}"/>
    <cellStyle name="Vírgula 3 2 2 13 3 3" xfId="19386" xr:uid="{817AB573-D094-4BF1-A505-B561B6E292B4}"/>
    <cellStyle name="Vírgula 3 2 2 13 4" xfId="9767" xr:uid="{0AB5B41A-9E12-43F8-88E1-0DD36023181D}"/>
    <cellStyle name="Vírgula 3 2 2 13 4 2" xfId="25072" xr:uid="{94CEAC11-318F-44AA-A745-5E949D8C2556}"/>
    <cellStyle name="Vírgula 3 2 2 13 5" xfId="17450" xr:uid="{64802610-6926-4910-8778-86B68BE91E06}"/>
    <cellStyle name="Vírgula 3 2 2 14" xfId="1495" xr:uid="{0DD44515-5C4A-41B9-B212-3DFB3906E248}"/>
    <cellStyle name="Vírgula 3 2 2 14 2" xfId="6239" xr:uid="{5AE6FE1D-3DEE-4D12-96B9-57E03ED23E92}"/>
    <cellStyle name="Vírgula 3 2 2 14 2 2" xfId="13861" xr:uid="{7BA7FC9D-3361-448D-92C6-7A5CFF37E854}"/>
    <cellStyle name="Vírgula 3 2 2 14 2 2 2" xfId="29166" xr:uid="{2A6491C6-207F-49C9-93DF-4ED86FB8E1E4}"/>
    <cellStyle name="Vírgula 3 2 2 14 2 3" xfId="21544" xr:uid="{3F8236E0-08AC-4924-9FCA-E2C78FFDF8D8}"/>
    <cellStyle name="Vírgula 3 2 2 14 3" xfId="9127" xr:uid="{F8816188-5F1F-400D-BB8B-157C1E146BA0}"/>
    <cellStyle name="Vírgula 3 2 2 14 3 2" xfId="24432" xr:uid="{013021F9-A09F-4CEE-B82C-A9EC54C4F900}"/>
    <cellStyle name="Vírgula 3 2 2 14 4" xfId="16810" xr:uid="{540AA5C1-E336-4655-B237-DF4CCDBBFD57}"/>
    <cellStyle name="Vírgula 3 2 2 15" xfId="2455" xr:uid="{581C31A3-BE92-42FA-A2A3-1620835BAA77}"/>
    <cellStyle name="Vírgula 3 2 2 15 2" xfId="10087" xr:uid="{317A2186-14A7-450F-BDDC-A3E2E71AA1CF}"/>
    <cellStyle name="Vírgula 3 2 2 15 2 2" xfId="25392" xr:uid="{B171A2CA-7952-43CD-8225-956A35EDF0EF}"/>
    <cellStyle name="Vírgula 3 2 2 15 3" xfId="17770" xr:uid="{56A4C50E-595A-4E5B-A1BF-17C30DB6601A}"/>
    <cellStyle name="Vírgula 3 2 2 16" xfId="3423" xr:uid="{153E2F49-7543-4843-8654-6E5539274484}"/>
    <cellStyle name="Vírgula 3 2 2 16 2" xfId="11055" xr:uid="{18FAF31B-3A3C-4969-8061-AD9AC30437A2}"/>
    <cellStyle name="Vírgula 3 2 2 16 2 2" xfId="26360" xr:uid="{D3E1DDB7-F5F7-4EFC-B5E6-DA021CF13476}"/>
    <cellStyle name="Vírgula 3 2 2 16 3" xfId="18738" xr:uid="{CFF2670F-D3A6-45AB-BE28-3F22A0A2BD33}"/>
    <cellStyle name="Vírgula 3 2 2 17" xfId="847" xr:uid="{C8D18894-006B-46C1-B73A-823E013D7CBA}"/>
    <cellStyle name="Vírgula 3 2 2 17 2" xfId="8479" xr:uid="{E0DF65D1-E744-42BD-A14F-A985CD07B249}"/>
    <cellStyle name="Vírgula 3 2 2 17 2 2" xfId="23784" xr:uid="{DEE31388-707F-41F5-9389-EFF68DA81FEA}"/>
    <cellStyle name="Vírgula 3 2 2 17 3" xfId="16162" xr:uid="{F651F9CC-CDE9-405D-B4E3-27598BF58B22}"/>
    <cellStyle name="Vírgula 3 2 2 18" xfId="7830" xr:uid="{C9378E78-B040-42F4-8F4B-67B7082E5977}"/>
    <cellStyle name="Vírgula 3 2 2 18 2" xfId="23135" xr:uid="{4D27BE7D-16E5-42F4-B96A-1A8BB3ECB1E3}"/>
    <cellStyle name="Vírgula 3 2 2 19" xfId="15513" xr:uid="{0CB859A0-28DA-4278-84BB-542431E2A19C}"/>
    <cellStyle name="Vírgula 3 2 2 2" xfId="208" xr:uid="{B2BBC352-D286-4CBB-8BC3-201B5C782F79}"/>
    <cellStyle name="Vírgula 3 2 2 2 10" xfId="511" xr:uid="{4087ACFD-528F-4EFE-B8EB-ACC2B41D27AA}"/>
    <cellStyle name="Vírgula 3 2 2 2 10 2" xfId="835" xr:uid="{C6AD19E5-E9D5-4CE8-8189-7793174742EE}"/>
    <cellStyle name="Vírgula 3 2 2 2 10 2 2" xfId="2125" xr:uid="{EBED6FAD-F8E2-4712-895A-DEE42D368FE0}"/>
    <cellStyle name="Vírgula 3 2 2 2 10 2 2 2" xfId="9757" xr:uid="{1256040F-63F8-4D28-AEFC-96DEE06726FD}"/>
    <cellStyle name="Vírgula 3 2 2 2 10 2 2 2 2" xfId="25062" xr:uid="{C807086D-84B4-4D76-8155-250BA55B94B6}"/>
    <cellStyle name="Vírgula 3 2 2 2 10 2 2 3" xfId="17440" xr:uid="{2763CA72-DF86-4E3E-A9BD-6C498B1F64F5}"/>
    <cellStyle name="Vírgula 3 2 2 2 10 2 3" xfId="3092" xr:uid="{FA38E81B-7989-4E3E-99DC-42A89629CFD2}"/>
    <cellStyle name="Vírgula 3 2 2 2 10 2 3 2" xfId="10724" xr:uid="{07E5D8EB-BFC2-4020-8B67-05AC904FA6FC}"/>
    <cellStyle name="Vírgula 3 2 2 2 10 2 3 2 2" xfId="26029" xr:uid="{BD6E0D30-92EF-42B2-B0A5-4295C2157D1E}"/>
    <cellStyle name="Vírgula 3 2 2 2 10 2 3 3" xfId="18407" xr:uid="{E43B02F8-1E8F-48F4-8684-9A17F8F1EC64}"/>
    <cellStyle name="Vírgula 3 2 2 2 10 2 4" xfId="4060" xr:uid="{EFDD5444-96B5-432E-9161-809DFEB6A05B}"/>
    <cellStyle name="Vírgula 3 2 2 2 10 2 4 2" xfId="11692" xr:uid="{E24FB50F-06D1-467B-B6BA-77F501BCD0C5}"/>
    <cellStyle name="Vírgula 3 2 2 2 10 2 4 2 2" xfId="26997" xr:uid="{817BFC87-72EA-40A2-ADCD-92F1ABDF006B}"/>
    <cellStyle name="Vírgula 3 2 2 2 10 2 4 3" xfId="19375" xr:uid="{28B07133-188C-4E31-B675-0E3138E7BA82}"/>
    <cellStyle name="Vírgula 3 2 2 2 10 2 5" xfId="1484" xr:uid="{C66FB4B6-B6B6-4167-A4CF-D61DA12CE41D}"/>
    <cellStyle name="Vírgula 3 2 2 2 10 2 5 2" xfId="9116" xr:uid="{A513A454-6350-408F-824A-56A907CC78A2}"/>
    <cellStyle name="Vírgula 3 2 2 2 10 2 5 2 2" xfId="24421" xr:uid="{DB24ECAF-AC07-4708-92B3-AC4F716A92AE}"/>
    <cellStyle name="Vírgula 3 2 2 2 10 2 5 3" xfId="16799" xr:uid="{1F9FC12B-D71F-4F68-9992-D0626F9544E6}"/>
    <cellStyle name="Vírgula 3 2 2 2 10 2 6" xfId="8467" xr:uid="{34F34927-AABA-4ED4-A392-92993BFED5B6}"/>
    <cellStyle name="Vírgula 3 2 2 2 10 2 6 2" xfId="23772" xr:uid="{6FACD6E9-6651-427D-990C-40D56D8565CD}"/>
    <cellStyle name="Vírgula 3 2 2 2 10 2 7" xfId="16150" xr:uid="{28AB2D56-5B09-4D1B-8632-896A8A207FF1}"/>
    <cellStyle name="Vírgula 3 2 2 2 10 3" xfId="2445" xr:uid="{A8456D49-20A4-4B2D-AAEE-D791EB13D3B2}"/>
    <cellStyle name="Vírgula 3 2 2 2 10 3 2" xfId="3413" xr:uid="{0F9D0972-2B93-424F-8F9D-C72E54737BA9}"/>
    <cellStyle name="Vírgula 3 2 2 2 10 3 2 2" xfId="11045" xr:uid="{B96CFF12-E712-4F1A-AE21-9134ADA873F0}"/>
    <cellStyle name="Vírgula 3 2 2 2 10 3 2 2 2" xfId="26350" xr:uid="{C6ECAE8F-E193-456C-AA16-2A9D1D3F486F}"/>
    <cellStyle name="Vírgula 3 2 2 2 10 3 2 3" xfId="18728" xr:uid="{488FD4E8-D39D-4C23-B57D-CCE4C178E7DB}"/>
    <cellStyle name="Vírgula 3 2 2 2 10 3 3" xfId="4381" xr:uid="{57748679-AD61-42C2-9A55-3B70CBEA7C45}"/>
    <cellStyle name="Vírgula 3 2 2 2 10 3 3 2" xfId="12013" xr:uid="{FCD155A3-901F-4437-B3C0-70E4A6673EF0}"/>
    <cellStyle name="Vírgula 3 2 2 2 10 3 3 2 2" xfId="27318" xr:uid="{7E24D9F2-CA7F-44C9-9CB8-24D2C3C0FB68}"/>
    <cellStyle name="Vírgula 3 2 2 2 10 3 3 3" xfId="19696" xr:uid="{1D9783B1-312A-42EF-B677-FF1F6086F411}"/>
    <cellStyle name="Vírgula 3 2 2 2 10 3 4" xfId="10077" xr:uid="{BD8B6706-8EE3-43CB-B259-68E6EE7AA071}"/>
    <cellStyle name="Vírgula 3 2 2 2 10 3 4 2" xfId="25382" xr:uid="{9058771A-C3CC-40C5-83B8-0D58AAE7D81E}"/>
    <cellStyle name="Vírgula 3 2 2 2 10 3 5" xfId="17760" xr:uid="{4BDAD7E4-10B9-4EDA-8650-547A3E790444}"/>
    <cellStyle name="Vírgula 3 2 2 2 10 4" xfId="1805" xr:uid="{DE26FEBA-C6BF-4400-A9CF-3E3C596D2F5A}"/>
    <cellStyle name="Vírgula 3 2 2 2 10 4 2" xfId="9437" xr:uid="{7543C30E-A473-483C-B349-59A0C56AEED9}"/>
    <cellStyle name="Vírgula 3 2 2 2 10 4 2 2" xfId="24742" xr:uid="{19AF6DE4-8FA3-4334-9B24-1793E6B2334F}"/>
    <cellStyle name="Vírgula 3 2 2 2 10 4 3" xfId="17120" xr:uid="{EAF86532-8F3B-482E-9331-FF870E799B8C}"/>
    <cellStyle name="Vírgula 3 2 2 2 10 5" xfId="2768" xr:uid="{D9C6ECBE-0DD6-4E21-A4E9-9F9A1C11639D}"/>
    <cellStyle name="Vírgula 3 2 2 2 10 5 2" xfId="10400" xr:uid="{5DDDE0F2-5158-4C35-8B67-8491B615F44F}"/>
    <cellStyle name="Vírgula 3 2 2 2 10 5 2 2" xfId="25705" xr:uid="{503E2BAF-124E-4CAB-8D25-59F63D32F986}"/>
    <cellStyle name="Vírgula 3 2 2 2 10 5 3" xfId="18083" xr:uid="{37213F75-A2CF-49BC-8449-B032524FCC33}"/>
    <cellStyle name="Vírgula 3 2 2 2 10 6" xfId="3736" xr:uid="{C6276B8E-4046-4533-8F0A-C42D49F21629}"/>
    <cellStyle name="Vírgula 3 2 2 2 10 6 2" xfId="11368" xr:uid="{9BCC17AE-F003-46B3-A46A-BD0CBB9CB31D}"/>
    <cellStyle name="Vírgula 3 2 2 2 10 6 2 2" xfId="26673" xr:uid="{8932B0EF-3DD4-429A-B71B-2A514F7D9D29}"/>
    <cellStyle name="Vírgula 3 2 2 2 10 6 3" xfId="19051" xr:uid="{2FFECD27-C2D7-48A7-98A9-98F5A6DEFA11}"/>
    <cellStyle name="Vírgula 3 2 2 2 10 7" xfId="1160" xr:uid="{88DBD435-6E5A-4A5B-AF94-5D6874A8B862}"/>
    <cellStyle name="Vírgula 3 2 2 2 10 7 2" xfId="8792" xr:uid="{916267DE-0639-4B8A-B5FE-D0EE20E6FD11}"/>
    <cellStyle name="Vírgula 3 2 2 2 10 7 2 2" xfId="24097" xr:uid="{D1EC58A6-6B9B-4F77-BDEC-F53984DE0C61}"/>
    <cellStyle name="Vírgula 3 2 2 2 10 7 3" xfId="16475" xr:uid="{A4973B49-3B63-4BAE-B083-7772AAFDB164}"/>
    <cellStyle name="Vírgula 3 2 2 2 10 8" xfId="8143" xr:uid="{A3D2E939-290C-479C-8EC6-28410B3081BF}"/>
    <cellStyle name="Vírgula 3 2 2 2 10 8 2" xfId="23448" xr:uid="{05BF86F4-A7B4-489B-9F5F-AB2D0B4C8F77}"/>
    <cellStyle name="Vírgula 3 2 2 2 10 9" xfId="15826" xr:uid="{FBDBE7AF-86C3-406E-BE82-DC2F0E9276BF}"/>
    <cellStyle name="Vírgula 3 2 2 2 11" xfId="532" xr:uid="{C12B05E2-BA89-4C12-8B6D-86FD1C61E658}"/>
    <cellStyle name="Vírgula 3 2 2 2 11 2" xfId="1825" xr:uid="{058397B6-2AAD-475B-9946-F65F83133A32}"/>
    <cellStyle name="Vírgula 3 2 2 2 11 2 2" xfId="9457" xr:uid="{7034A202-5E02-4E49-84EA-581DD51D2D97}"/>
    <cellStyle name="Vírgula 3 2 2 2 11 2 2 2" xfId="24762" xr:uid="{F88D000C-2DE8-4CE8-AC98-4F81C83F81BA}"/>
    <cellStyle name="Vírgula 3 2 2 2 11 2 3" xfId="17140" xr:uid="{2B2E7E1D-0CB6-413B-B737-6F1BA5D322D0}"/>
    <cellStyle name="Vírgula 3 2 2 2 11 3" xfId="2789" xr:uid="{73F2FD95-5021-42E3-B8AF-EDE979A13E15}"/>
    <cellStyle name="Vírgula 3 2 2 2 11 3 2" xfId="10421" xr:uid="{BF19DACC-0ACD-45B2-B785-FF438BFA50EC}"/>
    <cellStyle name="Vírgula 3 2 2 2 11 3 2 2" xfId="25726" xr:uid="{59399859-D3A6-4B03-BB40-157033B02D10}"/>
    <cellStyle name="Vírgula 3 2 2 2 11 3 3" xfId="18104" xr:uid="{75D3F1DE-2452-4A10-9508-6801C9AB66E1}"/>
    <cellStyle name="Vírgula 3 2 2 2 11 4" xfId="3757" xr:uid="{2A0E8D1A-657D-4D40-BC1A-C8DC1D08E939}"/>
    <cellStyle name="Vírgula 3 2 2 2 11 4 2" xfId="11389" xr:uid="{21E00175-1B55-4D40-AE9A-62B447A7F932}"/>
    <cellStyle name="Vírgula 3 2 2 2 11 4 2 2" xfId="26694" xr:uid="{84524898-B7B4-4068-BE32-3A3BDC2ED887}"/>
    <cellStyle name="Vírgula 3 2 2 2 11 4 3" xfId="19072" xr:uid="{E6F53F4D-41CF-4A66-B48C-79251AA006FC}"/>
    <cellStyle name="Vírgula 3 2 2 2 11 5" xfId="1181" xr:uid="{DF9D6CBB-D324-4865-A3A2-29D94892B33E}"/>
    <cellStyle name="Vírgula 3 2 2 2 11 5 2" xfId="8813" xr:uid="{3DDA04EB-99DD-4461-A0B9-88F4F98DCD72}"/>
    <cellStyle name="Vírgula 3 2 2 2 11 5 2 2" xfId="24118" xr:uid="{E75DB817-2E80-474D-91FE-18C76BF1FEC7}"/>
    <cellStyle name="Vírgula 3 2 2 2 11 5 3" xfId="16496" xr:uid="{019068D3-C68F-48B8-BA4B-C4D3355A742A}"/>
    <cellStyle name="Vírgula 3 2 2 2 11 6" xfId="8164" xr:uid="{C27A320A-2045-434A-AEF3-75545F46F127}"/>
    <cellStyle name="Vírgula 3 2 2 2 11 6 2" xfId="23469" xr:uid="{E29E6BE0-4C90-4193-9EEF-5EBEAA167D3B}"/>
    <cellStyle name="Vírgula 3 2 2 2 11 7" xfId="15847" xr:uid="{2BEB684E-0F02-464B-9B42-CF2B989D1CAA}"/>
    <cellStyle name="Vírgula 3 2 2 2 12" xfId="2145" xr:uid="{52495AAD-4D85-4633-AD45-7198FE872D05}"/>
    <cellStyle name="Vírgula 3 2 2 2 12 2" xfId="3113" xr:uid="{C2E66FE9-211D-4F9B-A949-E3249D26C6DA}"/>
    <cellStyle name="Vírgula 3 2 2 2 12 2 2" xfId="10745" xr:uid="{A60EEB85-4EE8-4A64-AB8E-AC81A96B2E2B}"/>
    <cellStyle name="Vírgula 3 2 2 2 12 2 2 2" xfId="26050" xr:uid="{CD83C9EE-1B11-4888-9F89-5CACE9214DD0}"/>
    <cellStyle name="Vírgula 3 2 2 2 12 2 3" xfId="18428" xr:uid="{D0226D09-CD7F-4933-946D-03243E5C7F4F}"/>
    <cellStyle name="Vírgula 3 2 2 2 12 3" xfId="4081" xr:uid="{B88771AB-1F53-4D8C-9992-8FEBF049C28E}"/>
    <cellStyle name="Vírgula 3 2 2 2 12 3 2" xfId="11713" xr:uid="{E38D80F3-BA5D-44C9-A8D2-4AE8AA8506C0}"/>
    <cellStyle name="Vírgula 3 2 2 2 12 3 2 2" xfId="27018" xr:uid="{668727E7-50A7-477D-8007-F124483181AB}"/>
    <cellStyle name="Vírgula 3 2 2 2 12 3 3" xfId="19396" xr:uid="{2AF39780-21DC-489D-919F-FEE5BBF2ADF4}"/>
    <cellStyle name="Vírgula 3 2 2 2 12 4" xfId="9777" xr:uid="{6418A650-7551-4B3C-9EE1-84545CDCD699}"/>
    <cellStyle name="Vírgula 3 2 2 2 12 4 2" xfId="25082" xr:uid="{F19B82AA-463A-4CAA-A626-D646E38A543D}"/>
    <cellStyle name="Vírgula 3 2 2 2 12 5" xfId="17460" xr:uid="{94F345ED-7335-4F7A-9498-DB37CBA5BEC2}"/>
    <cellStyle name="Vírgula 3 2 2 2 13" xfId="1505" xr:uid="{77A6E35D-64D7-48CC-91AD-8B04F2496517}"/>
    <cellStyle name="Vírgula 3 2 2 2 13 2" xfId="9137" xr:uid="{2AD23045-694D-47FB-9A7A-45C73E82F59A}"/>
    <cellStyle name="Vírgula 3 2 2 2 13 2 2" xfId="24442" xr:uid="{9372A582-61F0-464B-BBD9-DB48261ED183}"/>
    <cellStyle name="Vírgula 3 2 2 2 13 3" xfId="16820" xr:uid="{3562E846-0100-479A-AF8E-166052D1D7CF}"/>
    <cellStyle name="Vírgula 3 2 2 2 14" xfId="2465" xr:uid="{1A56020E-CC9F-4318-823A-DC00F0DAD3C3}"/>
    <cellStyle name="Vírgula 3 2 2 2 14 2" xfId="10097" xr:uid="{03C94100-559D-4998-A06A-E70AF4A8271D}"/>
    <cellStyle name="Vírgula 3 2 2 2 14 2 2" xfId="25402" xr:uid="{815B0E85-CA5E-46DB-BB30-EE509BB5192B}"/>
    <cellStyle name="Vírgula 3 2 2 2 14 3" xfId="17780" xr:uid="{A46DBA4A-1EE3-4615-A995-B55450821AEC}"/>
    <cellStyle name="Vírgula 3 2 2 2 15" xfId="3433" xr:uid="{AE24107A-45A9-45F8-B7D0-F1D44DF87B45}"/>
    <cellStyle name="Vírgula 3 2 2 2 15 2" xfId="11065" xr:uid="{841EA095-AA54-4342-81E7-8B0F14AAAF87}"/>
    <cellStyle name="Vírgula 3 2 2 2 15 2 2" xfId="26370" xr:uid="{8EA5C39D-8760-49A7-83A8-F07BE60A6D52}"/>
    <cellStyle name="Vírgula 3 2 2 2 15 3" xfId="18748" xr:uid="{C5FCE9A6-B058-4BB0-9EBE-721364A79D4B}"/>
    <cellStyle name="Vírgula 3 2 2 2 16" xfId="857" xr:uid="{62FBE564-399F-4E04-9C8C-84957216CF3E}"/>
    <cellStyle name="Vírgula 3 2 2 2 16 2" xfId="8489" xr:uid="{0D17F4E5-AC3D-4938-BC03-42C4469E9D78}"/>
    <cellStyle name="Vírgula 3 2 2 2 16 2 2" xfId="23794" xr:uid="{6F1BF1ED-50F2-4F08-9E2A-391DDDE0081D}"/>
    <cellStyle name="Vírgula 3 2 2 2 16 3" xfId="16172" xr:uid="{5220DC17-894D-4BA9-96E4-50B93ABBCF37}"/>
    <cellStyle name="Vírgula 3 2 2 2 17" xfId="7840" xr:uid="{84E711E6-AC04-4689-8037-665D5A66187D}"/>
    <cellStyle name="Vírgula 3 2 2 2 17 2" xfId="23145" xr:uid="{25EDBED2-A01F-4365-B92B-E84BC2144A73}"/>
    <cellStyle name="Vírgula 3 2 2 2 18" xfId="15523" xr:uid="{39861CCA-C807-48DE-8A3F-6E8454D80F25}"/>
    <cellStyle name="Vírgula 3 2 2 2 2" xfId="248" xr:uid="{F397B3C7-819B-4414-944C-616968DE2954}"/>
    <cellStyle name="Vírgula 3 2 2 2 2 10" xfId="2505" xr:uid="{734B1640-F4D0-42AB-AEFB-6D7BF6B6FF3E}"/>
    <cellStyle name="Vírgula 3 2 2 2 2 10 2" xfId="10137" xr:uid="{0C69B684-7493-4DEF-8EA9-C34CD87D37A2}"/>
    <cellStyle name="Vírgula 3 2 2 2 2 10 2 2" xfId="25442" xr:uid="{0B60B661-B8ED-41E2-B6D8-26236A997F9B}"/>
    <cellStyle name="Vírgula 3 2 2 2 2 10 3" xfId="17820" xr:uid="{09EAB405-8296-48A1-9A62-12410D8A3F36}"/>
    <cellStyle name="Vírgula 3 2 2 2 2 11" xfId="3473" xr:uid="{A765BD0D-DFD1-4B0A-A322-4362B3027B8D}"/>
    <cellStyle name="Vírgula 3 2 2 2 2 11 2" xfId="11105" xr:uid="{CAB72E52-3EF8-4718-B066-8FFC2CFF5FE4}"/>
    <cellStyle name="Vírgula 3 2 2 2 2 11 2 2" xfId="26410" xr:uid="{FAB1DC7C-F331-46DC-A06D-867F2250C64F}"/>
    <cellStyle name="Vírgula 3 2 2 2 2 11 3" xfId="18788" xr:uid="{7F1D43BE-48DF-44E0-A69C-457A82D41455}"/>
    <cellStyle name="Vírgula 3 2 2 2 2 12" xfId="897" xr:uid="{C801E00C-585F-42CF-B845-F71C698BDA15}"/>
    <cellStyle name="Vírgula 3 2 2 2 2 12 2" xfId="8529" xr:uid="{E020C0B7-DBA2-4B99-AD88-2970CDD23199}"/>
    <cellStyle name="Vírgula 3 2 2 2 2 12 2 2" xfId="23834" xr:uid="{5DDEBDE3-A9F2-4E9A-8C1D-F7D75E330A33}"/>
    <cellStyle name="Vírgula 3 2 2 2 2 12 3" xfId="16212" xr:uid="{2EB7681F-17EA-4D35-A1A8-F7328E6BF608}"/>
    <cellStyle name="Vírgula 3 2 2 2 2 13" xfId="7880" xr:uid="{95373D9F-A301-40CD-8C5C-12CA4C16A90B}"/>
    <cellStyle name="Vírgula 3 2 2 2 2 13 2" xfId="23185" xr:uid="{FDC7E95D-63E4-4122-9C56-99CC5E65C14E}"/>
    <cellStyle name="Vírgula 3 2 2 2 2 14" xfId="15563" xr:uid="{BA1B67D0-A066-40B9-BA49-EDCEABA61027}"/>
    <cellStyle name="Vírgula 3 2 2 2 2 2" xfId="368" xr:uid="{D316E642-CA94-4910-BBA3-3322BBE01FE1}"/>
    <cellStyle name="Vírgula 3 2 2 2 2 2 2" xfId="692" xr:uid="{92EB5401-60E8-499D-926A-165A64B52138}"/>
    <cellStyle name="Vírgula 3 2 2 2 2 2 2 2" xfId="1985" xr:uid="{077822F0-8DAA-4C42-969E-C8356B05F142}"/>
    <cellStyle name="Vírgula 3 2 2 2 2 2 2 2 2" xfId="9617" xr:uid="{45814951-F0ED-45B3-95E6-C9E8AA11FC39}"/>
    <cellStyle name="Vírgula 3 2 2 2 2 2 2 2 2 2" xfId="24922" xr:uid="{B6A4078E-4C70-4DB2-875E-358725FD6267}"/>
    <cellStyle name="Vírgula 3 2 2 2 2 2 2 2 3" xfId="17300" xr:uid="{1452B980-AECD-4CDE-A55F-A2F8011F51A1}"/>
    <cellStyle name="Vírgula 3 2 2 2 2 2 2 3" xfId="2949" xr:uid="{27154577-30FD-412B-823B-CE9EDCD62486}"/>
    <cellStyle name="Vírgula 3 2 2 2 2 2 2 3 2" xfId="10581" xr:uid="{80D5057A-4243-442E-9047-FEED3AF1BC88}"/>
    <cellStyle name="Vírgula 3 2 2 2 2 2 2 3 2 2" xfId="25886" xr:uid="{276AEE94-1129-4B9C-A4BC-3FDE35C6F44A}"/>
    <cellStyle name="Vírgula 3 2 2 2 2 2 2 3 3" xfId="18264" xr:uid="{6C390327-18EA-4D18-95D7-25E5977E4439}"/>
    <cellStyle name="Vírgula 3 2 2 2 2 2 2 4" xfId="3917" xr:uid="{67710B3D-75E8-4281-BD4B-C6AC2B940AE0}"/>
    <cellStyle name="Vírgula 3 2 2 2 2 2 2 4 2" xfId="11549" xr:uid="{2602A802-9A8B-4CC1-A150-38082FD8C294}"/>
    <cellStyle name="Vírgula 3 2 2 2 2 2 2 4 2 2" xfId="26854" xr:uid="{F0CA3F7F-A4B1-4EF5-99C4-2694D309EE6D}"/>
    <cellStyle name="Vírgula 3 2 2 2 2 2 2 4 3" xfId="19232" xr:uid="{7799F807-0AAE-41D2-AC4E-7C3C99601B38}"/>
    <cellStyle name="Vírgula 3 2 2 2 2 2 2 5" xfId="1341" xr:uid="{998F2D08-99E3-4BDD-B880-E758D2AC4A6D}"/>
    <cellStyle name="Vírgula 3 2 2 2 2 2 2 5 2" xfId="8973" xr:uid="{22D98984-D747-45D0-B572-ECDC9A14E9EA}"/>
    <cellStyle name="Vírgula 3 2 2 2 2 2 2 5 2 2" xfId="24278" xr:uid="{D63DB3AE-DA27-4484-A289-E6D609D218DE}"/>
    <cellStyle name="Vírgula 3 2 2 2 2 2 2 5 3" xfId="16656" xr:uid="{062DD85A-32E4-40BD-A110-BFBB90531A6A}"/>
    <cellStyle name="Vírgula 3 2 2 2 2 2 2 6" xfId="8324" xr:uid="{C599A6AF-8079-437C-AD54-EF96C5E89173}"/>
    <cellStyle name="Vírgula 3 2 2 2 2 2 2 6 2" xfId="23629" xr:uid="{DBAB1257-B616-4F3D-8167-9AB17557C3A9}"/>
    <cellStyle name="Vírgula 3 2 2 2 2 2 2 7" xfId="16007" xr:uid="{C076CD0C-42D7-4B9C-B824-849A831F3D66}"/>
    <cellStyle name="Vírgula 3 2 2 2 2 2 3" xfId="2305" xr:uid="{0737211A-58B5-4187-82EC-B06988D66120}"/>
    <cellStyle name="Vírgula 3 2 2 2 2 2 3 2" xfId="3273" xr:uid="{4E0D94D8-7FA3-41F9-B7AB-CC3D9C6BA356}"/>
    <cellStyle name="Vírgula 3 2 2 2 2 2 3 2 2" xfId="10905" xr:uid="{290EB8E4-A371-4BC2-8B8C-7DE8EAA7AEA9}"/>
    <cellStyle name="Vírgula 3 2 2 2 2 2 3 2 2 2" xfId="26210" xr:uid="{48C0F050-B0CB-48D5-895A-99D30AD34534}"/>
    <cellStyle name="Vírgula 3 2 2 2 2 2 3 2 3" xfId="18588" xr:uid="{2A4310D3-78D0-4DE7-96A8-C26D3306844B}"/>
    <cellStyle name="Vírgula 3 2 2 2 2 2 3 3" xfId="4241" xr:uid="{50EE851D-82BC-4072-9450-FB0334478057}"/>
    <cellStyle name="Vírgula 3 2 2 2 2 2 3 3 2" xfId="11873" xr:uid="{96959364-5D98-4702-8A89-6B956389FC79}"/>
    <cellStyle name="Vírgula 3 2 2 2 2 2 3 3 2 2" xfId="27178" xr:uid="{D1ECECBA-267A-4333-AE8B-5A84E74508BB}"/>
    <cellStyle name="Vírgula 3 2 2 2 2 2 3 3 3" xfId="19556" xr:uid="{3DAD150D-455F-4AB9-B572-F134CFB1CA68}"/>
    <cellStyle name="Vírgula 3 2 2 2 2 2 3 4" xfId="9937" xr:uid="{C3B2C599-EA9E-4865-83C0-8F3C98D89AB4}"/>
    <cellStyle name="Vírgula 3 2 2 2 2 2 3 4 2" xfId="25242" xr:uid="{4CB3C006-256D-423B-9781-7245CF260FF6}"/>
    <cellStyle name="Vírgula 3 2 2 2 2 2 3 5" xfId="17620" xr:uid="{D278C2E9-5AE9-4B55-8879-9CAEACB2F728}"/>
    <cellStyle name="Vírgula 3 2 2 2 2 2 4" xfId="1665" xr:uid="{9BB6633E-1496-4199-B278-7B87748C1B1D}"/>
    <cellStyle name="Vírgula 3 2 2 2 2 2 4 2" xfId="9297" xr:uid="{61E96A0F-C6CC-4D7E-9FF3-8074DC593ECD}"/>
    <cellStyle name="Vírgula 3 2 2 2 2 2 4 2 2" xfId="24602" xr:uid="{2322AEA9-69B9-4C8A-8E53-F708E4E9757E}"/>
    <cellStyle name="Vírgula 3 2 2 2 2 2 4 3" xfId="16980" xr:uid="{EF508DC2-4BF6-4EC3-B5A8-DAA62DCADFB2}"/>
    <cellStyle name="Vírgula 3 2 2 2 2 2 5" xfId="2625" xr:uid="{CE3A7688-6071-4156-BC92-AEF677FA815A}"/>
    <cellStyle name="Vírgula 3 2 2 2 2 2 5 2" xfId="10257" xr:uid="{715C81E1-5210-45E2-A6C4-3A406E3F16DE}"/>
    <cellStyle name="Vírgula 3 2 2 2 2 2 5 2 2" xfId="25562" xr:uid="{8D8BAB1C-82EE-416E-BF09-F35B4A8A9904}"/>
    <cellStyle name="Vírgula 3 2 2 2 2 2 5 3" xfId="17940" xr:uid="{CF080307-CC93-4F4E-8BED-353BE604BEB0}"/>
    <cellStyle name="Vírgula 3 2 2 2 2 2 6" xfId="3593" xr:uid="{6241EEF8-8F14-4659-97E4-B69F0558D145}"/>
    <cellStyle name="Vírgula 3 2 2 2 2 2 6 2" xfId="11225" xr:uid="{A31B219E-E418-408E-B8AE-915A2BEE9863}"/>
    <cellStyle name="Vírgula 3 2 2 2 2 2 6 2 2" xfId="26530" xr:uid="{74F35EC0-8831-4D80-804E-17BC3C726425}"/>
    <cellStyle name="Vírgula 3 2 2 2 2 2 6 3" xfId="18908" xr:uid="{0D264385-7216-470D-A447-3EA00FA236FE}"/>
    <cellStyle name="Vírgula 3 2 2 2 2 2 7" xfId="1017" xr:uid="{B7E825C4-FF17-47B7-925C-B37DD3B44B22}"/>
    <cellStyle name="Vírgula 3 2 2 2 2 2 7 2" xfId="8649" xr:uid="{1C984BD3-4435-49E4-9179-AC90B1A4EE51}"/>
    <cellStyle name="Vírgula 3 2 2 2 2 2 7 2 2" xfId="23954" xr:uid="{8B041973-CDA3-4E03-95BC-2594D2D9BF19}"/>
    <cellStyle name="Vírgula 3 2 2 2 2 2 7 3" xfId="16332" xr:uid="{3241B30F-8588-492F-AD57-68CF1199EF8A}"/>
    <cellStyle name="Vírgula 3 2 2 2 2 2 8" xfId="8000" xr:uid="{7524C5CB-402F-4773-B970-3AFE1896E50C}"/>
    <cellStyle name="Vírgula 3 2 2 2 2 2 8 2" xfId="23305" xr:uid="{559FA01D-8619-43B5-AA42-DA867AAB7DFF}"/>
    <cellStyle name="Vírgula 3 2 2 2 2 2 9" xfId="15683" xr:uid="{7568B75F-810B-4B77-A142-71C3C63F13AC}"/>
    <cellStyle name="Vírgula 3 2 2 2 2 3" xfId="328" xr:uid="{DA9861B3-29E3-43EB-AA3D-33FB4B866FF0}"/>
    <cellStyle name="Vírgula 3 2 2 2 2 3 2" xfId="652" xr:uid="{479E25B3-C3AC-419F-A847-7ECC5824A11B}"/>
    <cellStyle name="Vírgula 3 2 2 2 2 3 2 2" xfId="1945" xr:uid="{03386220-99C3-4D4E-AEB7-A59B524F82B7}"/>
    <cellStyle name="Vírgula 3 2 2 2 2 3 2 2 2" xfId="9577" xr:uid="{6850AE64-7D5A-409C-AAFB-062A5356139A}"/>
    <cellStyle name="Vírgula 3 2 2 2 2 3 2 2 2 2" xfId="24882" xr:uid="{9FB1097C-1784-47B3-ACEC-91B5B7E5E628}"/>
    <cellStyle name="Vírgula 3 2 2 2 2 3 2 2 3" xfId="17260" xr:uid="{918C5171-6CC5-4C3B-AB08-973261D5040F}"/>
    <cellStyle name="Vírgula 3 2 2 2 2 3 2 3" xfId="2909" xr:uid="{36B2E048-63EE-49D5-817C-2800B662EB83}"/>
    <cellStyle name="Vírgula 3 2 2 2 2 3 2 3 2" xfId="10541" xr:uid="{A1B9E94D-9EDB-4814-BDEC-39BD1E730607}"/>
    <cellStyle name="Vírgula 3 2 2 2 2 3 2 3 2 2" xfId="25846" xr:uid="{11C7C6C4-CC1F-4739-BA22-6FBD5607A48E}"/>
    <cellStyle name="Vírgula 3 2 2 2 2 3 2 3 3" xfId="18224" xr:uid="{0E5B8CD0-7B0E-4ECA-B71D-A827222FD3F1}"/>
    <cellStyle name="Vírgula 3 2 2 2 2 3 2 4" xfId="3877" xr:uid="{967EEB5F-42CF-4C06-95B8-10E7946F6873}"/>
    <cellStyle name="Vírgula 3 2 2 2 2 3 2 4 2" xfId="11509" xr:uid="{C8BD2865-28E6-4F69-8EF1-2CC86A9BA192}"/>
    <cellStyle name="Vírgula 3 2 2 2 2 3 2 4 2 2" xfId="26814" xr:uid="{043276F9-9928-4E69-B0F4-DEB23FBE8114}"/>
    <cellStyle name="Vírgula 3 2 2 2 2 3 2 4 3" xfId="19192" xr:uid="{7C666D03-08D1-415B-A8B4-A21487394ABD}"/>
    <cellStyle name="Vírgula 3 2 2 2 2 3 2 5" xfId="1301" xr:uid="{79C2542F-D5DB-404C-A1F5-2B818B9CF750}"/>
    <cellStyle name="Vírgula 3 2 2 2 2 3 2 5 2" xfId="8933" xr:uid="{64AA9768-124E-44D2-93F9-41712FC64212}"/>
    <cellStyle name="Vírgula 3 2 2 2 2 3 2 5 2 2" xfId="24238" xr:uid="{CFC07D26-D60E-48D3-A573-1DC3A06A3317}"/>
    <cellStyle name="Vírgula 3 2 2 2 2 3 2 5 3" xfId="16616" xr:uid="{8ECE3311-A7E8-44FE-81B0-FF98337DC57A}"/>
    <cellStyle name="Vírgula 3 2 2 2 2 3 2 6" xfId="8284" xr:uid="{9C66506F-5F57-44A6-82F3-99E87601D3EE}"/>
    <cellStyle name="Vírgula 3 2 2 2 2 3 2 6 2" xfId="23589" xr:uid="{0B3405A5-BA50-49E5-B6C6-F6106D6A7C44}"/>
    <cellStyle name="Vírgula 3 2 2 2 2 3 2 7" xfId="15967" xr:uid="{47A70A0E-B3CE-440E-B0F3-18386520EA49}"/>
    <cellStyle name="Vírgula 3 2 2 2 2 3 3" xfId="2265" xr:uid="{B5AB66AC-9A2A-4A5B-9C63-F107606B34DF}"/>
    <cellStyle name="Vírgula 3 2 2 2 2 3 3 2" xfId="3233" xr:uid="{5FD4BBE9-05FC-4B9F-A2B6-EB2D2677BE3F}"/>
    <cellStyle name="Vírgula 3 2 2 2 2 3 3 2 2" xfId="10865" xr:uid="{BFB3CC84-1739-40C4-9242-B68409C802C1}"/>
    <cellStyle name="Vírgula 3 2 2 2 2 3 3 2 2 2" xfId="26170" xr:uid="{8252164F-CE57-4315-9E27-B1D063536EEF}"/>
    <cellStyle name="Vírgula 3 2 2 2 2 3 3 2 3" xfId="18548" xr:uid="{C4416D35-9E09-4BCD-8804-B386EA1CBC13}"/>
    <cellStyle name="Vírgula 3 2 2 2 2 3 3 3" xfId="4201" xr:uid="{39769DEA-83D6-473D-8B69-58896746E5AA}"/>
    <cellStyle name="Vírgula 3 2 2 2 2 3 3 3 2" xfId="11833" xr:uid="{B2F142F2-832E-44A5-90F6-C2CD4CE2A6C2}"/>
    <cellStyle name="Vírgula 3 2 2 2 2 3 3 3 2 2" xfId="27138" xr:uid="{CB2F87B1-94EC-4292-938D-574791ABF968}"/>
    <cellStyle name="Vírgula 3 2 2 2 2 3 3 3 3" xfId="19516" xr:uid="{25E3DC94-C2C1-441F-898D-BE660553AFC2}"/>
    <cellStyle name="Vírgula 3 2 2 2 2 3 3 4" xfId="9897" xr:uid="{4F4560B0-8273-4350-A7C9-C1B05713A15B}"/>
    <cellStyle name="Vírgula 3 2 2 2 2 3 3 4 2" xfId="25202" xr:uid="{30A6E7E8-77AE-4506-AD62-BC3B7D071479}"/>
    <cellStyle name="Vírgula 3 2 2 2 2 3 3 5" xfId="17580" xr:uid="{3B2EE77F-40BA-46EC-9EA5-2E00834A5B3F}"/>
    <cellStyle name="Vírgula 3 2 2 2 2 3 4" xfId="1625" xr:uid="{B29AD01C-12CF-4510-BE8F-BEFF60181643}"/>
    <cellStyle name="Vírgula 3 2 2 2 2 3 4 2" xfId="9257" xr:uid="{0377148F-F243-4E85-A329-19C2FD79D8A6}"/>
    <cellStyle name="Vírgula 3 2 2 2 2 3 4 2 2" xfId="24562" xr:uid="{D52E2CB1-FDCB-4330-A689-3C2415A73FA4}"/>
    <cellStyle name="Vírgula 3 2 2 2 2 3 4 3" xfId="16940" xr:uid="{B24BC95F-DF53-454F-8A03-CA7E42A7E5E4}"/>
    <cellStyle name="Vírgula 3 2 2 2 2 3 5" xfId="2585" xr:uid="{36DFE536-1D3E-4D80-A0DD-DBC7830C0043}"/>
    <cellStyle name="Vírgula 3 2 2 2 2 3 5 2" xfId="10217" xr:uid="{C0347160-7DFD-4B6A-AB27-81B11D202019}"/>
    <cellStyle name="Vírgula 3 2 2 2 2 3 5 2 2" xfId="25522" xr:uid="{C65F0EDA-65E8-4537-9A57-D292D2AFEED2}"/>
    <cellStyle name="Vírgula 3 2 2 2 2 3 5 3" xfId="17900" xr:uid="{13BCA911-2458-43E9-9620-26A3B13D97A4}"/>
    <cellStyle name="Vírgula 3 2 2 2 2 3 6" xfId="3553" xr:uid="{DD5237C8-C53A-4C16-810A-37DABADE65AF}"/>
    <cellStyle name="Vírgula 3 2 2 2 2 3 6 2" xfId="11185" xr:uid="{D4B77A10-7E2E-4EBF-BB54-D4D69BF7C83E}"/>
    <cellStyle name="Vírgula 3 2 2 2 2 3 6 2 2" xfId="26490" xr:uid="{C1F0A76F-935F-41FB-87AC-C88CAA683ED0}"/>
    <cellStyle name="Vírgula 3 2 2 2 2 3 6 3" xfId="18868" xr:uid="{08C8E335-7AFE-4F80-BF05-46E055B95BAF}"/>
    <cellStyle name="Vírgula 3 2 2 2 2 3 7" xfId="977" xr:uid="{026198A1-44CD-4F8D-9889-1DE84811C70A}"/>
    <cellStyle name="Vírgula 3 2 2 2 2 3 7 2" xfId="8609" xr:uid="{2A3183CD-5885-4F31-9A4F-FC2AC57C33EC}"/>
    <cellStyle name="Vírgula 3 2 2 2 2 3 7 2 2" xfId="23914" xr:uid="{263AA7FD-4C7B-4400-9491-3DF7CF772D26}"/>
    <cellStyle name="Vírgula 3 2 2 2 2 3 7 3" xfId="16292" xr:uid="{300B863B-A82F-4C6C-97BC-B5953D3396C5}"/>
    <cellStyle name="Vírgula 3 2 2 2 2 3 8" xfId="7960" xr:uid="{38943E29-F197-40CE-B2E4-253CEAE0867A}"/>
    <cellStyle name="Vírgula 3 2 2 2 2 3 8 2" xfId="23265" xr:uid="{74C5857F-6614-42F3-BAE3-BB9711193535}"/>
    <cellStyle name="Vírgula 3 2 2 2 2 3 9" xfId="15643" xr:uid="{D67D6C16-07F5-4C27-95CB-21D69F72113A}"/>
    <cellStyle name="Vírgula 3 2 2 2 2 4" xfId="408" xr:uid="{DD8D7577-642F-4CB3-9394-060E0E198679}"/>
    <cellStyle name="Vírgula 3 2 2 2 2 4 2" xfId="732" xr:uid="{B1C926E7-86CA-4B31-B213-EBC2F8055E12}"/>
    <cellStyle name="Vírgula 3 2 2 2 2 4 2 2" xfId="2025" xr:uid="{A17B4874-C8DB-42B3-A188-1366D9A291D0}"/>
    <cellStyle name="Vírgula 3 2 2 2 2 4 2 2 2" xfId="9657" xr:uid="{5F529382-3E4B-4989-8A05-0C2C9DED8AA1}"/>
    <cellStyle name="Vírgula 3 2 2 2 2 4 2 2 2 2" xfId="24962" xr:uid="{BB837242-561D-4F45-938E-CB5DA5A2E077}"/>
    <cellStyle name="Vírgula 3 2 2 2 2 4 2 2 3" xfId="17340" xr:uid="{AFF1955E-99FA-47B0-8C53-96215B41A56D}"/>
    <cellStyle name="Vírgula 3 2 2 2 2 4 2 3" xfId="2989" xr:uid="{3DFF4E14-C2FC-43A5-B8B9-1CCAE3ACC9A1}"/>
    <cellStyle name="Vírgula 3 2 2 2 2 4 2 3 2" xfId="10621" xr:uid="{C847AC68-C046-46DF-B718-F6B1ABF143EC}"/>
    <cellStyle name="Vírgula 3 2 2 2 2 4 2 3 2 2" xfId="25926" xr:uid="{4CC65A2B-3A8E-4ADF-A998-226E0AD4DD54}"/>
    <cellStyle name="Vírgula 3 2 2 2 2 4 2 3 3" xfId="18304" xr:uid="{47F54049-9308-469B-AFB7-2EC997792AB4}"/>
    <cellStyle name="Vírgula 3 2 2 2 2 4 2 4" xfId="3957" xr:uid="{D0E8C666-A170-4BA4-A828-379DB3E70DC8}"/>
    <cellStyle name="Vírgula 3 2 2 2 2 4 2 4 2" xfId="11589" xr:uid="{A232501C-47DD-49AA-AA97-C8385957EBC3}"/>
    <cellStyle name="Vírgula 3 2 2 2 2 4 2 4 2 2" xfId="26894" xr:uid="{DE01E581-CF9D-4BB6-819A-C41EA0A7E0B1}"/>
    <cellStyle name="Vírgula 3 2 2 2 2 4 2 4 3" xfId="19272" xr:uid="{6A0DC760-F24C-4D8D-90B0-EC832DBCBDF8}"/>
    <cellStyle name="Vírgula 3 2 2 2 2 4 2 5" xfId="1381" xr:uid="{C6763C5F-2757-4557-9BC8-C10BB208234A}"/>
    <cellStyle name="Vírgula 3 2 2 2 2 4 2 5 2" xfId="9013" xr:uid="{2E4377FF-10CA-4891-9B29-B0FB93620E23}"/>
    <cellStyle name="Vírgula 3 2 2 2 2 4 2 5 2 2" xfId="24318" xr:uid="{65F1F2FB-DE63-4266-98BF-57F67C607C6B}"/>
    <cellStyle name="Vírgula 3 2 2 2 2 4 2 5 3" xfId="16696" xr:uid="{424CE6D7-AD34-4494-9D74-CC9C63C4A353}"/>
    <cellStyle name="Vírgula 3 2 2 2 2 4 2 6" xfId="8364" xr:uid="{D9E3BCAA-D62A-41B8-8FA9-048007F458A8}"/>
    <cellStyle name="Vírgula 3 2 2 2 2 4 2 6 2" xfId="23669" xr:uid="{096FABD0-13F7-4958-8F0F-86D45BE3125C}"/>
    <cellStyle name="Vírgula 3 2 2 2 2 4 2 7" xfId="16047" xr:uid="{E4F22512-3BC3-488D-B137-BC34956BFF52}"/>
    <cellStyle name="Vírgula 3 2 2 2 2 4 3" xfId="2345" xr:uid="{C3A4CD99-5CFF-4F96-9BCD-E386CF665E81}"/>
    <cellStyle name="Vírgula 3 2 2 2 2 4 3 2" xfId="3313" xr:uid="{B470D8A5-624F-4A99-B297-8C0247D6B755}"/>
    <cellStyle name="Vírgula 3 2 2 2 2 4 3 2 2" xfId="10945" xr:uid="{D0D5F3FC-0D0C-47E8-A4AF-25302D332395}"/>
    <cellStyle name="Vírgula 3 2 2 2 2 4 3 2 2 2" xfId="26250" xr:uid="{6E3AC13C-A6D0-4A90-B28E-230B4BE3349A}"/>
    <cellStyle name="Vírgula 3 2 2 2 2 4 3 2 3" xfId="18628" xr:uid="{59AD703F-F1E4-490B-9251-C683D9441D06}"/>
    <cellStyle name="Vírgula 3 2 2 2 2 4 3 3" xfId="4281" xr:uid="{8E48694F-86FC-4FC7-9805-665DF5DBF229}"/>
    <cellStyle name="Vírgula 3 2 2 2 2 4 3 3 2" xfId="11913" xr:uid="{0DD41F56-332C-4FD4-9F32-51CAC8E7EE63}"/>
    <cellStyle name="Vírgula 3 2 2 2 2 4 3 3 2 2" xfId="27218" xr:uid="{B464D310-5BF2-49B0-94E4-65674D602DF1}"/>
    <cellStyle name="Vírgula 3 2 2 2 2 4 3 3 3" xfId="19596" xr:uid="{1BF6E52A-E866-4939-9728-D145D0E5E564}"/>
    <cellStyle name="Vírgula 3 2 2 2 2 4 3 4" xfId="9977" xr:uid="{813FF4C5-643B-4636-80C6-F821C68F8BD9}"/>
    <cellStyle name="Vírgula 3 2 2 2 2 4 3 4 2" xfId="25282" xr:uid="{B9E99E2B-D060-49EE-ACE9-12A0D33B000E}"/>
    <cellStyle name="Vírgula 3 2 2 2 2 4 3 5" xfId="17660" xr:uid="{A136197B-C16E-4694-B3E6-8846ACA6B31E}"/>
    <cellStyle name="Vírgula 3 2 2 2 2 4 4" xfId="1705" xr:uid="{315AAB02-7F43-4387-96AD-893D779FAF7D}"/>
    <cellStyle name="Vírgula 3 2 2 2 2 4 4 2" xfId="9337" xr:uid="{B6E6EABF-663F-43D8-A9D0-F7EF969E9B00}"/>
    <cellStyle name="Vírgula 3 2 2 2 2 4 4 2 2" xfId="24642" xr:uid="{7AA71EA9-475D-47D2-97A7-CCB000FC835D}"/>
    <cellStyle name="Vírgula 3 2 2 2 2 4 4 3" xfId="17020" xr:uid="{03CBF47B-646E-47AE-97FE-51EFF8F24C21}"/>
    <cellStyle name="Vírgula 3 2 2 2 2 4 5" xfId="2665" xr:uid="{3453BF52-3C16-4CAE-8C4F-672D00588D48}"/>
    <cellStyle name="Vírgula 3 2 2 2 2 4 5 2" xfId="10297" xr:uid="{D9FCBDA2-F590-4B0A-9BB5-09535634F4C3}"/>
    <cellStyle name="Vírgula 3 2 2 2 2 4 5 2 2" xfId="25602" xr:uid="{D02A3B34-726A-4F97-B71A-361B06A2336E}"/>
    <cellStyle name="Vírgula 3 2 2 2 2 4 5 3" xfId="17980" xr:uid="{96AA25F0-CC80-4E9F-82AF-6AB9807CE53D}"/>
    <cellStyle name="Vírgula 3 2 2 2 2 4 6" xfId="3633" xr:uid="{E53E4606-E62F-456B-BF2E-8B756DE29F38}"/>
    <cellStyle name="Vírgula 3 2 2 2 2 4 6 2" xfId="11265" xr:uid="{19200778-6DF4-4D68-AFCF-9CC22BD8B827}"/>
    <cellStyle name="Vírgula 3 2 2 2 2 4 6 2 2" xfId="26570" xr:uid="{E65FCE2A-E72C-4FFB-BBC6-BCF5DF1CF667}"/>
    <cellStyle name="Vírgula 3 2 2 2 2 4 6 3" xfId="18948" xr:uid="{FF9F8092-63F5-42C6-B75B-7F4DE9B34A43}"/>
    <cellStyle name="Vírgula 3 2 2 2 2 4 7" xfId="1057" xr:uid="{DEAEBE22-3928-4FC9-89A4-7A67112BB6E6}"/>
    <cellStyle name="Vírgula 3 2 2 2 2 4 7 2" xfId="8689" xr:uid="{0C6FEE03-BE6A-4556-9428-2451D0360CEA}"/>
    <cellStyle name="Vírgula 3 2 2 2 2 4 7 2 2" xfId="23994" xr:uid="{2517EA21-98E6-47D6-806F-09AAADBB9B5C}"/>
    <cellStyle name="Vírgula 3 2 2 2 2 4 7 3" xfId="16372" xr:uid="{CC234B57-B573-43D3-A1A2-C37288693409}"/>
    <cellStyle name="Vírgula 3 2 2 2 2 4 8" xfId="8040" xr:uid="{4CBD0FCD-E27C-40DC-A4A1-A2E0C1D96AF1}"/>
    <cellStyle name="Vírgula 3 2 2 2 2 4 8 2" xfId="23345" xr:uid="{47B2E442-34A1-4520-A955-6D3BF8C32E70}"/>
    <cellStyle name="Vírgula 3 2 2 2 2 4 9" xfId="15723" xr:uid="{102073CA-265F-4BA6-B46C-A34B588A6CF2}"/>
    <cellStyle name="Vírgula 3 2 2 2 2 5" xfId="288" xr:uid="{042E5E1D-408A-4CFC-AF81-17374D65117C}"/>
    <cellStyle name="Vírgula 3 2 2 2 2 5 2" xfId="612" xr:uid="{4F80322D-8C87-46CB-AFA7-6D1C36F30265}"/>
    <cellStyle name="Vírgula 3 2 2 2 2 5 2 2" xfId="1905" xr:uid="{682C4654-7E8F-448C-8DC3-63A4BDA8B674}"/>
    <cellStyle name="Vírgula 3 2 2 2 2 5 2 2 2" xfId="9537" xr:uid="{32767076-A314-4974-847D-9BE43AE4D3EB}"/>
    <cellStyle name="Vírgula 3 2 2 2 2 5 2 2 2 2" xfId="24842" xr:uid="{B2AD63CA-CC37-4B74-8053-5227FC5320E9}"/>
    <cellStyle name="Vírgula 3 2 2 2 2 5 2 2 3" xfId="17220" xr:uid="{99EE2C56-5467-468E-9297-C2C6F99CD5C5}"/>
    <cellStyle name="Vírgula 3 2 2 2 2 5 2 3" xfId="2869" xr:uid="{740429D5-9EE8-4DB5-87B7-35F20B823851}"/>
    <cellStyle name="Vírgula 3 2 2 2 2 5 2 3 2" xfId="10501" xr:uid="{EC9AD552-CDBD-4172-B39B-6F9F5CC4F021}"/>
    <cellStyle name="Vírgula 3 2 2 2 2 5 2 3 2 2" xfId="25806" xr:uid="{0485C110-98A9-446A-A5E4-CCA388FFB34A}"/>
    <cellStyle name="Vírgula 3 2 2 2 2 5 2 3 3" xfId="18184" xr:uid="{474E4237-C7FD-46CA-AFF6-8264437E7772}"/>
    <cellStyle name="Vírgula 3 2 2 2 2 5 2 4" xfId="3837" xr:uid="{BB187B8C-758F-4D64-8B50-876783436D8C}"/>
    <cellStyle name="Vírgula 3 2 2 2 2 5 2 4 2" xfId="11469" xr:uid="{21BA83A7-BA89-4154-9955-53F906D0DE48}"/>
    <cellStyle name="Vírgula 3 2 2 2 2 5 2 4 2 2" xfId="26774" xr:uid="{48E64510-F69B-4F80-9186-4A936F91BFFA}"/>
    <cellStyle name="Vírgula 3 2 2 2 2 5 2 4 3" xfId="19152" xr:uid="{F3E0C988-9EB5-40E7-9631-77B2DD77A17C}"/>
    <cellStyle name="Vírgula 3 2 2 2 2 5 2 5" xfId="1261" xr:uid="{051533F3-2B74-4E15-97F4-9A8514E7FB75}"/>
    <cellStyle name="Vírgula 3 2 2 2 2 5 2 5 2" xfId="8893" xr:uid="{AD61C35A-C982-42E7-87EC-C8FC904168CF}"/>
    <cellStyle name="Vírgula 3 2 2 2 2 5 2 5 2 2" xfId="24198" xr:uid="{7781026D-CFD6-49E9-BEC4-DE2510BF3DEA}"/>
    <cellStyle name="Vírgula 3 2 2 2 2 5 2 5 3" xfId="16576" xr:uid="{C8D5FD8F-A003-44B5-AC91-D14EE1B7D43F}"/>
    <cellStyle name="Vírgula 3 2 2 2 2 5 2 6" xfId="8244" xr:uid="{EC6352F4-2ABF-419C-B3AA-CFFBAC9EC296}"/>
    <cellStyle name="Vírgula 3 2 2 2 2 5 2 6 2" xfId="23549" xr:uid="{28EF56C4-F4DB-45E3-B4B5-7BC919F4A6FE}"/>
    <cellStyle name="Vírgula 3 2 2 2 2 5 2 7" xfId="15927" xr:uid="{7342D317-ABC6-4E8C-ACA4-270AF2F52837}"/>
    <cellStyle name="Vírgula 3 2 2 2 2 5 3" xfId="2225" xr:uid="{46087601-7018-481E-B62D-61E2587754D3}"/>
    <cellStyle name="Vírgula 3 2 2 2 2 5 3 2" xfId="3193" xr:uid="{7E5A325D-B54E-4156-9BFF-ACD8212B90BF}"/>
    <cellStyle name="Vírgula 3 2 2 2 2 5 3 2 2" xfId="10825" xr:uid="{1FE27596-6193-4BFF-BE34-F7E6C0604721}"/>
    <cellStyle name="Vírgula 3 2 2 2 2 5 3 2 2 2" xfId="26130" xr:uid="{432D7C91-B5DF-4ED7-AE55-A1D95089D32B}"/>
    <cellStyle name="Vírgula 3 2 2 2 2 5 3 2 3" xfId="18508" xr:uid="{91B3BDD6-0714-4E98-9CBB-4783DEAD66E0}"/>
    <cellStyle name="Vírgula 3 2 2 2 2 5 3 3" xfId="4161" xr:uid="{024FE935-11FF-4999-A011-8C0190C7F305}"/>
    <cellStyle name="Vírgula 3 2 2 2 2 5 3 3 2" xfId="11793" xr:uid="{32BF0A26-6588-48FD-9DB7-DA58C6B2825B}"/>
    <cellStyle name="Vírgula 3 2 2 2 2 5 3 3 2 2" xfId="27098" xr:uid="{742C642B-A820-4380-8F1B-7439B72FB273}"/>
    <cellStyle name="Vírgula 3 2 2 2 2 5 3 3 3" xfId="19476" xr:uid="{BC856618-CFC3-4C36-9866-9651DF87A609}"/>
    <cellStyle name="Vírgula 3 2 2 2 2 5 3 4" xfId="9857" xr:uid="{71B6A417-2C38-4654-8937-8C0CA8635FA4}"/>
    <cellStyle name="Vírgula 3 2 2 2 2 5 3 4 2" xfId="25162" xr:uid="{84F87249-1824-4399-8FCD-3BF4EC6E565C}"/>
    <cellStyle name="Vírgula 3 2 2 2 2 5 3 5" xfId="17540" xr:uid="{33EEDB48-0F35-4E06-89F6-803BFA3FD760}"/>
    <cellStyle name="Vírgula 3 2 2 2 2 5 4" xfId="1585" xr:uid="{A668C408-43FF-453E-B046-AE1A97561DF8}"/>
    <cellStyle name="Vírgula 3 2 2 2 2 5 4 2" xfId="9217" xr:uid="{3328D805-55A8-45AB-A6D5-432465A46F57}"/>
    <cellStyle name="Vírgula 3 2 2 2 2 5 4 2 2" xfId="24522" xr:uid="{440BD7EC-2527-49D9-8952-1B75B26F21D7}"/>
    <cellStyle name="Vírgula 3 2 2 2 2 5 4 3" xfId="16900" xr:uid="{92D1A5BB-94C6-4616-9BAF-EA97F0604AFC}"/>
    <cellStyle name="Vírgula 3 2 2 2 2 5 5" xfId="2545" xr:uid="{11701CB2-7F08-4A3F-8ABA-7F6FDE64F2C6}"/>
    <cellStyle name="Vírgula 3 2 2 2 2 5 5 2" xfId="10177" xr:uid="{7B29CABE-CBF1-46F2-965D-0688C4BC3E7A}"/>
    <cellStyle name="Vírgula 3 2 2 2 2 5 5 2 2" xfId="25482" xr:uid="{23982592-0703-45EC-AEC0-39C9864E16E3}"/>
    <cellStyle name="Vírgula 3 2 2 2 2 5 5 3" xfId="17860" xr:uid="{57B78F47-B507-45F9-92EE-8DC3A56A29C7}"/>
    <cellStyle name="Vírgula 3 2 2 2 2 5 6" xfId="3513" xr:uid="{12D52BBA-DFA7-4EEB-B5B2-81B05F7DE9B2}"/>
    <cellStyle name="Vírgula 3 2 2 2 2 5 6 2" xfId="11145" xr:uid="{249D0505-DF1B-47B3-9189-2DAFCFE6665F}"/>
    <cellStyle name="Vírgula 3 2 2 2 2 5 6 2 2" xfId="26450" xr:uid="{EEA0A638-ED9B-4A8F-A8C0-670CF1AC4A52}"/>
    <cellStyle name="Vírgula 3 2 2 2 2 5 6 3" xfId="18828" xr:uid="{FD0C2F7E-7629-46E8-8531-C073A1AC4886}"/>
    <cellStyle name="Vírgula 3 2 2 2 2 5 7" xfId="937" xr:uid="{842F7AA5-66C5-40FB-954E-4C4F964A7402}"/>
    <cellStyle name="Vírgula 3 2 2 2 2 5 7 2" xfId="8569" xr:uid="{63DBAEC5-764F-4F7B-AF15-1A82ECD60AD8}"/>
    <cellStyle name="Vírgula 3 2 2 2 2 5 7 2 2" xfId="23874" xr:uid="{B3FF76BD-3C82-4888-988D-5E7A7AAD4B3C}"/>
    <cellStyle name="Vírgula 3 2 2 2 2 5 7 3" xfId="16252" xr:uid="{AF8C01FF-E6DF-4F83-9180-FA57BE5DB363}"/>
    <cellStyle name="Vírgula 3 2 2 2 2 5 8" xfId="7920" xr:uid="{9336CED5-07DB-4E09-AD0C-63CA7FB18EA7}"/>
    <cellStyle name="Vírgula 3 2 2 2 2 5 8 2" xfId="23225" xr:uid="{93E74AE3-684C-4879-B979-AF6A4ACA15F9}"/>
    <cellStyle name="Vírgula 3 2 2 2 2 5 9" xfId="15603" xr:uid="{138CFF59-B1C1-454D-AE7F-FABB01ED4385}"/>
    <cellStyle name="Vírgula 3 2 2 2 2 6" xfId="448" xr:uid="{937763E6-FBA2-4911-9432-DD36B910FD0B}"/>
    <cellStyle name="Vírgula 3 2 2 2 2 6 2" xfId="772" xr:uid="{D766DEB3-61D3-4F8E-813A-F372C3D41BAE}"/>
    <cellStyle name="Vírgula 3 2 2 2 2 6 2 2" xfId="2065" xr:uid="{78323E2E-C823-4551-8897-0056FEFDA504}"/>
    <cellStyle name="Vírgula 3 2 2 2 2 6 2 2 2" xfId="9697" xr:uid="{6B72A7D8-DA91-4E0D-86FE-64E3A3E54EFF}"/>
    <cellStyle name="Vírgula 3 2 2 2 2 6 2 2 2 2" xfId="25002" xr:uid="{AC48D2A5-8C3D-4B92-91E5-235BDC5FB9F8}"/>
    <cellStyle name="Vírgula 3 2 2 2 2 6 2 2 3" xfId="17380" xr:uid="{C666BCE1-3331-414D-AA84-0CAAD8FE695D}"/>
    <cellStyle name="Vírgula 3 2 2 2 2 6 2 3" xfId="3029" xr:uid="{1E355E61-B827-45A7-BC91-4B62726F509C}"/>
    <cellStyle name="Vírgula 3 2 2 2 2 6 2 3 2" xfId="10661" xr:uid="{50CDA428-A22B-4B15-9DAD-12BB193793CF}"/>
    <cellStyle name="Vírgula 3 2 2 2 2 6 2 3 2 2" xfId="25966" xr:uid="{6B938F8A-2A72-4198-B4DA-FEB2F7BA6A22}"/>
    <cellStyle name="Vírgula 3 2 2 2 2 6 2 3 3" xfId="18344" xr:uid="{187D800A-5248-4861-95C4-815D84AD5F13}"/>
    <cellStyle name="Vírgula 3 2 2 2 2 6 2 4" xfId="3997" xr:uid="{BFBF2A3E-FD6F-4D56-96C5-0ED91211E02B}"/>
    <cellStyle name="Vírgula 3 2 2 2 2 6 2 4 2" xfId="11629" xr:uid="{45A932AD-6A11-4DFB-B41F-AD71E5D2DCF9}"/>
    <cellStyle name="Vírgula 3 2 2 2 2 6 2 4 2 2" xfId="26934" xr:uid="{907A73DD-636B-4F79-A4AE-0B2BDC0D1B91}"/>
    <cellStyle name="Vírgula 3 2 2 2 2 6 2 4 3" xfId="19312" xr:uid="{EA035892-E367-4E72-877D-E3C74AAF0F10}"/>
    <cellStyle name="Vírgula 3 2 2 2 2 6 2 5" xfId="1421" xr:uid="{9BEA4ACC-451C-46F1-94F0-9533FB26B147}"/>
    <cellStyle name="Vírgula 3 2 2 2 2 6 2 5 2" xfId="9053" xr:uid="{F9FC3BD5-E219-4BAE-8026-7A214E24015B}"/>
    <cellStyle name="Vírgula 3 2 2 2 2 6 2 5 2 2" xfId="24358" xr:uid="{D88BE988-271D-429B-BDE4-7F2F89EDF6CF}"/>
    <cellStyle name="Vírgula 3 2 2 2 2 6 2 5 3" xfId="16736" xr:uid="{C1E6AD86-3F05-4CEA-85A0-39037E0C58C5}"/>
    <cellStyle name="Vírgula 3 2 2 2 2 6 2 6" xfId="8404" xr:uid="{02111860-A007-4444-9961-FEDEE95E73E2}"/>
    <cellStyle name="Vírgula 3 2 2 2 2 6 2 6 2" xfId="23709" xr:uid="{97173055-3A59-4595-94D2-CC9C22E1647C}"/>
    <cellStyle name="Vírgula 3 2 2 2 2 6 2 7" xfId="16087" xr:uid="{A5269496-2908-4147-8DD9-06791DD7B970}"/>
    <cellStyle name="Vírgula 3 2 2 2 2 6 3" xfId="2385" xr:uid="{F914DDBF-A654-476E-A1BC-9B6CA4440074}"/>
    <cellStyle name="Vírgula 3 2 2 2 2 6 3 2" xfId="3353" xr:uid="{A127FAAF-2777-42CE-B80D-6164D16D5640}"/>
    <cellStyle name="Vírgula 3 2 2 2 2 6 3 2 2" xfId="10985" xr:uid="{BF07AC60-193D-4228-BE5E-CABCFE2F7FE3}"/>
    <cellStyle name="Vírgula 3 2 2 2 2 6 3 2 2 2" xfId="26290" xr:uid="{36E94FB7-B446-41E9-A1F9-32AE2E19856A}"/>
    <cellStyle name="Vírgula 3 2 2 2 2 6 3 2 3" xfId="18668" xr:uid="{77087A3E-3624-4985-A488-C6A4830DD46B}"/>
    <cellStyle name="Vírgula 3 2 2 2 2 6 3 3" xfId="4321" xr:uid="{265B5A40-EB1B-4D0E-9FE1-125C4D4D3390}"/>
    <cellStyle name="Vírgula 3 2 2 2 2 6 3 3 2" xfId="11953" xr:uid="{601B8CBA-527F-4318-8AD2-280E445502D8}"/>
    <cellStyle name="Vírgula 3 2 2 2 2 6 3 3 2 2" xfId="27258" xr:uid="{02677073-60CF-413B-B7BE-E5AF67CDB7FE}"/>
    <cellStyle name="Vírgula 3 2 2 2 2 6 3 3 3" xfId="19636" xr:uid="{482F2A3C-0931-4825-A027-314B81FDC924}"/>
    <cellStyle name="Vírgula 3 2 2 2 2 6 3 4" xfId="10017" xr:uid="{F3E5C929-0D3A-48CA-A541-A68A634F5860}"/>
    <cellStyle name="Vírgula 3 2 2 2 2 6 3 4 2" xfId="25322" xr:uid="{44401BE6-2438-4B8C-9797-B3C4A3C92C94}"/>
    <cellStyle name="Vírgula 3 2 2 2 2 6 3 5" xfId="17700" xr:uid="{27457939-67FA-4DE8-9435-37779D3ACF06}"/>
    <cellStyle name="Vírgula 3 2 2 2 2 6 4" xfId="1745" xr:uid="{CFB16BBB-4FEE-4DA4-B7DE-7D92ED98E852}"/>
    <cellStyle name="Vírgula 3 2 2 2 2 6 4 2" xfId="9377" xr:uid="{5DAF4651-86B6-4DA2-9CC9-FE34DD99FE01}"/>
    <cellStyle name="Vírgula 3 2 2 2 2 6 4 2 2" xfId="24682" xr:uid="{1908CAEE-3C66-4BAF-8D27-FF24A95BBF58}"/>
    <cellStyle name="Vírgula 3 2 2 2 2 6 4 3" xfId="17060" xr:uid="{D0475AB0-5602-406E-A192-7A219F55D730}"/>
    <cellStyle name="Vírgula 3 2 2 2 2 6 5" xfId="2705" xr:uid="{425E7917-C339-4338-9800-50AD0ED83B1E}"/>
    <cellStyle name="Vírgula 3 2 2 2 2 6 5 2" xfId="10337" xr:uid="{52C33BD0-9CDE-4BE6-9D71-1B7E38DC8204}"/>
    <cellStyle name="Vírgula 3 2 2 2 2 6 5 2 2" xfId="25642" xr:uid="{EAF03FB9-9846-4E39-89FB-F05E17873207}"/>
    <cellStyle name="Vírgula 3 2 2 2 2 6 5 3" xfId="18020" xr:uid="{A4FEE4D8-E6EE-4CEE-8C70-DDA3B445FF44}"/>
    <cellStyle name="Vírgula 3 2 2 2 2 6 6" xfId="3673" xr:uid="{0C9EF9C6-CE9E-4383-8D3A-837232F30D7A}"/>
    <cellStyle name="Vírgula 3 2 2 2 2 6 6 2" xfId="11305" xr:uid="{D24517C1-FA72-44BB-8923-C78908F2889A}"/>
    <cellStyle name="Vírgula 3 2 2 2 2 6 6 2 2" xfId="26610" xr:uid="{0864B4C8-F279-4827-BAF2-D5F03A9C1620}"/>
    <cellStyle name="Vírgula 3 2 2 2 2 6 6 3" xfId="18988" xr:uid="{03EC00A5-5EA9-48D3-91A2-0ED47938AF8C}"/>
    <cellStyle name="Vírgula 3 2 2 2 2 6 7" xfId="1097" xr:uid="{2727E7CE-08B2-4C27-8AAF-F1C7751601BB}"/>
    <cellStyle name="Vírgula 3 2 2 2 2 6 7 2" xfId="8729" xr:uid="{E02C6E1A-A1A4-4D3B-8C54-EA4F09F46C86}"/>
    <cellStyle name="Vírgula 3 2 2 2 2 6 7 2 2" xfId="24034" xr:uid="{0B4E6703-C124-4BE8-BA83-D22466B4EB0A}"/>
    <cellStyle name="Vírgula 3 2 2 2 2 6 7 3" xfId="16412" xr:uid="{EF76EE05-C08B-4C4E-B280-DB202D2F4D55}"/>
    <cellStyle name="Vírgula 3 2 2 2 2 6 8" xfId="8080" xr:uid="{DA22FCAD-8B8A-4FC6-8D8B-12AB3811C367}"/>
    <cellStyle name="Vírgula 3 2 2 2 2 6 8 2" xfId="23385" xr:uid="{F4AFA00C-993C-49F7-94F1-FD2B7799C63B}"/>
    <cellStyle name="Vírgula 3 2 2 2 2 6 9" xfId="15763" xr:uid="{B8FBD887-202E-4604-BC6A-A0E03DC5E9AB}"/>
    <cellStyle name="Vírgula 3 2 2 2 2 7" xfId="572" xr:uid="{E7EAFD47-269A-432B-AD71-DE37A51D53A9}"/>
    <cellStyle name="Vírgula 3 2 2 2 2 7 2" xfId="1865" xr:uid="{E5452DEE-241D-4D5F-A48B-EF8F5CA917E7}"/>
    <cellStyle name="Vírgula 3 2 2 2 2 7 2 2" xfId="9497" xr:uid="{06145672-D762-4AE9-827B-D62685143AC2}"/>
    <cellStyle name="Vírgula 3 2 2 2 2 7 2 2 2" xfId="24802" xr:uid="{C7310C19-D704-4873-917D-02C4FA6274D0}"/>
    <cellStyle name="Vírgula 3 2 2 2 2 7 2 3" xfId="17180" xr:uid="{F924EC55-D522-4560-827C-6EDA346E3885}"/>
    <cellStyle name="Vírgula 3 2 2 2 2 7 3" xfId="2829" xr:uid="{0B3AE2ED-7B46-4F5F-84E5-2A1569DE1AC0}"/>
    <cellStyle name="Vírgula 3 2 2 2 2 7 3 2" xfId="10461" xr:uid="{2F61E320-7672-4990-8A47-B66F8E37D79E}"/>
    <cellStyle name="Vírgula 3 2 2 2 2 7 3 2 2" xfId="25766" xr:uid="{2DEA5CBC-6C85-4279-9C28-679D0F60F41D}"/>
    <cellStyle name="Vírgula 3 2 2 2 2 7 3 3" xfId="18144" xr:uid="{DAAC6923-5591-4030-A5E4-C25B00765BCF}"/>
    <cellStyle name="Vírgula 3 2 2 2 2 7 4" xfId="3797" xr:uid="{11149310-7D27-4F86-90FE-AAA8A7024DDF}"/>
    <cellStyle name="Vírgula 3 2 2 2 2 7 4 2" xfId="11429" xr:uid="{805D1097-B4E0-44E8-8283-93C64BB6BDB6}"/>
    <cellStyle name="Vírgula 3 2 2 2 2 7 4 2 2" xfId="26734" xr:uid="{5AD9920A-ABC9-4A7A-B83D-F4180306EF7F}"/>
    <cellStyle name="Vírgula 3 2 2 2 2 7 4 3" xfId="19112" xr:uid="{117DC323-A7B9-4504-857D-AB916EF27137}"/>
    <cellStyle name="Vírgula 3 2 2 2 2 7 5" xfId="1221" xr:uid="{C3011964-9ADA-4731-AA35-D3E4E581057A}"/>
    <cellStyle name="Vírgula 3 2 2 2 2 7 5 2" xfId="8853" xr:uid="{0E09E516-4922-4892-805E-04879F1D51D3}"/>
    <cellStyle name="Vírgula 3 2 2 2 2 7 5 2 2" xfId="24158" xr:uid="{0A8B18BC-5E33-4755-9F78-BA0B22CB24B9}"/>
    <cellStyle name="Vírgula 3 2 2 2 2 7 5 3" xfId="16536" xr:uid="{FBB137AE-89F1-4C73-BBB1-6236C838B58A}"/>
    <cellStyle name="Vírgula 3 2 2 2 2 7 6" xfId="8204" xr:uid="{95D41D93-A8DF-4E2C-B34C-FF4311C85595}"/>
    <cellStyle name="Vírgula 3 2 2 2 2 7 6 2" xfId="23509" xr:uid="{033D47BD-4A97-45A5-8579-7429470E0248}"/>
    <cellStyle name="Vírgula 3 2 2 2 2 7 7" xfId="15887" xr:uid="{3DB69074-0721-46AF-A8FB-AE58221D7AE4}"/>
    <cellStyle name="Vírgula 3 2 2 2 2 8" xfId="2185" xr:uid="{D3C2EA9B-CC53-4A09-AFCB-89F61E6F0119}"/>
    <cellStyle name="Vírgula 3 2 2 2 2 8 2" xfId="3153" xr:uid="{78D6654A-CB67-4E09-BF8D-A7F082AF3DF3}"/>
    <cellStyle name="Vírgula 3 2 2 2 2 8 2 2" xfId="10785" xr:uid="{22403E2D-D5F6-4CB8-B3BD-0280443BF173}"/>
    <cellStyle name="Vírgula 3 2 2 2 2 8 2 2 2" xfId="26090" xr:uid="{51BBD124-8418-474B-A065-2A117D642D2E}"/>
    <cellStyle name="Vírgula 3 2 2 2 2 8 2 3" xfId="18468" xr:uid="{0EB8D0A4-B0B6-48A2-85CF-98D663BBC59A}"/>
    <cellStyle name="Vírgula 3 2 2 2 2 8 3" xfId="4121" xr:uid="{88A434B0-B7E0-451C-96AE-54983B30B791}"/>
    <cellStyle name="Vírgula 3 2 2 2 2 8 3 2" xfId="11753" xr:uid="{892C10CD-FC1B-43FD-B117-3B0D46F8A1D7}"/>
    <cellStyle name="Vírgula 3 2 2 2 2 8 3 2 2" xfId="27058" xr:uid="{B69C11AD-E522-4989-A608-054D4CB6F740}"/>
    <cellStyle name="Vírgula 3 2 2 2 2 8 3 3" xfId="19436" xr:uid="{FC5CC869-C14B-4AFF-9C21-C2C08E802C77}"/>
    <cellStyle name="Vírgula 3 2 2 2 2 8 4" xfId="9817" xr:uid="{EBD7296D-9043-41DD-894D-0FF224640504}"/>
    <cellStyle name="Vírgula 3 2 2 2 2 8 4 2" xfId="25122" xr:uid="{2FB02F24-D592-4B17-B63B-177B09187B25}"/>
    <cellStyle name="Vírgula 3 2 2 2 2 8 5" xfId="17500" xr:uid="{FC13D021-00D6-40C0-BEA2-1947A3464057}"/>
    <cellStyle name="Vírgula 3 2 2 2 2 9" xfId="1545" xr:uid="{29DFACED-59C6-4CD4-9997-836611A3166B}"/>
    <cellStyle name="Vírgula 3 2 2 2 2 9 2" xfId="9177" xr:uid="{460A28ED-28E5-41FF-B7C7-AFF35F50D5A1}"/>
    <cellStyle name="Vírgula 3 2 2 2 2 9 2 2" xfId="24482" xr:uid="{4A1D7938-9AD6-468D-8B07-16FD7E0928FE}"/>
    <cellStyle name="Vírgula 3 2 2 2 2 9 3" xfId="16860" xr:uid="{5BE9F682-ADE1-42F5-843D-6361849FC3F6}"/>
    <cellStyle name="Vírgula 3 2 2 2 3" xfId="348" xr:uid="{1040C1B7-3B02-48B8-A559-BCAFB6007DC9}"/>
    <cellStyle name="Vírgula 3 2 2 2 3 10" xfId="15663" xr:uid="{47F0F40A-5103-4B09-89A5-A8DF98201560}"/>
    <cellStyle name="Vírgula 3 2 2 2 3 2" xfId="469" xr:uid="{C67156A5-5FB4-448D-91CC-BCDB87E9B6C5}"/>
    <cellStyle name="Vírgula 3 2 2 2 3 2 2" xfId="793" xr:uid="{EEC1FF4B-DDE7-4013-907C-B6FDF1521CCC}"/>
    <cellStyle name="Vírgula 3 2 2 2 3 2 2 2" xfId="2085" xr:uid="{BD95E486-F8B0-4B66-AF5A-4777136465C6}"/>
    <cellStyle name="Vírgula 3 2 2 2 3 2 2 2 2" xfId="9717" xr:uid="{40D67B8B-1CA8-4CA4-A7FE-96DEDAC0817D}"/>
    <cellStyle name="Vírgula 3 2 2 2 3 2 2 2 2 2" xfId="25022" xr:uid="{6E8AC865-C369-463D-ABFB-4417B1342D10}"/>
    <cellStyle name="Vírgula 3 2 2 2 3 2 2 2 3" xfId="17400" xr:uid="{9A74385C-812A-47CB-BD74-868FA6840454}"/>
    <cellStyle name="Vírgula 3 2 2 2 3 2 2 3" xfId="3050" xr:uid="{EF1AB170-B6F9-45DA-B5EF-87D5B2C38ABF}"/>
    <cellStyle name="Vírgula 3 2 2 2 3 2 2 3 2" xfId="10682" xr:uid="{C10F6A7F-2E9D-402E-B8A5-7F48AF984CFD}"/>
    <cellStyle name="Vírgula 3 2 2 2 3 2 2 3 2 2" xfId="25987" xr:uid="{84643838-53FA-4D9E-85E1-DE0C516BEFAE}"/>
    <cellStyle name="Vírgula 3 2 2 2 3 2 2 3 3" xfId="18365" xr:uid="{51066F2A-4EC6-44F9-9653-E1F7D34E1114}"/>
    <cellStyle name="Vírgula 3 2 2 2 3 2 2 4" xfId="4018" xr:uid="{FAB0E576-056A-42CD-AB15-08278F09AA67}"/>
    <cellStyle name="Vírgula 3 2 2 2 3 2 2 4 2" xfId="11650" xr:uid="{B731FEB2-4360-45BA-973D-BC363BEF5DA2}"/>
    <cellStyle name="Vírgula 3 2 2 2 3 2 2 4 2 2" xfId="26955" xr:uid="{89403661-7C5A-453A-A0B5-798E0754DDCA}"/>
    <cellStyle name="Vírgula 3 2 2 2 3 2 2 4 3" xfId="19333" xr:uid="{F33E316A-5BA1-4C2B-AF12-95300230AD49}"/>
    <cellStyle name="Vírgula 3 2 2 2 3 2 2 5" xfId="1442" xr:uid="{9D5BC606-1FC1-4106-A098-4AD7C427473C}"/>
    <cellStyle name="Vírgula 3 2 2 2 3 2 2 5 2" xfId="9074" xr:uid="{FDF0FD17-E46A-4E2D-A76C-33BE96B38781}"/>
    <cellStyle name="Vírgula 3 2 2 2 3 2 2 5 2 2" xfId="24379" xr:uid="{CAC31620-1EE9-4F4F-8D07-9099905B31EB}"/>
    <cellStyle name="Vírgula 3 2 2 2 3 2 2 5 3" xfId="16757" xr:uid="{3268FD17-5A38-46E7-8095-17C74AA6DBD1}"/>
    <cellStyle name="Vírgula 3 2 2 2 3 2 2 6" xfId="8425" xr:uid="{285E0289-72BF-4E31-B973-0D6E1B1D7828}"/>
    <cellStyle name="Vírgula 3 2 2 2 3 2 2 6 2" xfId="23730" xr:uid="{4CC1444A-861D-4DE8-B2D7-9712F27E9A54}"/>
    <cellStyle name="Vírgula 3 2 2 2 3 2 2 7" xfId="16108" xr:uid="{EAF4FAC6-B03B-4497-9C62-777A2E7EC05E}"/>
    <cellStyle name="Vírgula 3 2 2 2 3 2 3" xfId="2405" xr:uid="{9636770F-EE0F-4CF8-B6F6-89EA664CAFED}"/>
    <cellStyle name="Vírgula 3 2 2 2 3 2 3 2" xfId="3373" xr:uid="{6E55472E-284E-450A-A276-764AEBA7368A}"/>
    <cellStyle name="Vírgula 3 2 2 2 3 2 3 2 2" xfId="11005" xr:uid="{06E8F59B-A60E-4CC1-BF82-B4F31E7C5615}"/>
    <cellStyle name="Vírgula 3 2 2 2 3 2 3 2 2 2" xfId="26310" xr:uid="{06CD360B-7913-40E8-8F55-69C751EFB7AC}"/>
    <cellStyle name="Vírgula 3 2 2 2 3 2 3 2 3" xfId="18688" xr:uid="{AB2B8BD0-980E-42D2-8516-317F5555A9C1}"/>
    <cellStyle name="Vírgula 3 2 2 2 3 2 3 3" xfId="4341" xr:uid="{F4CA57E6-D00C-4684-AF1A-D2C340944457}"/>
    <cellStyle name="Vírgula 3 2 2 2 3 2 3 3 2" xfId="11973" xr:uid="{8811D8E5-F0A8-44E6-A97A-1B80F703E0EF}"/>
    <cellStyle name="Vírgula 3 2 2 2 3 2 3 3 2 2" xfId="27278" xr:uid="{252D86EF-103F-4DE5-849A-FE739505C03A}"/>
    <cellStyle name="Vírgula 3 2 2 2 3 2 3 3 3" xfId="19656" xr:uid="{E303CAA1-3158-4618-A400-261BA1FDD2BD}"/>
    <cellStyle name="Vírgula 3 2 2 2 3 2 3 4" xfId="10037" xr:uid="{3DA11133-86DC-42FB-B11B-133268780B8B}"/>
    <cellStyle name="Vírgula 3 2 2 2 3 2 3 4 2" xfId="25342" xr:uid="{AF60EF97-4D95-4400-9BD8-C7FCC5D7FC75}"/>
    <cellStyle name="Vírgula 3 2 2 2 3 2 3 5" xfId="17720" xr:uid="{39AF68BA-7527-4B97-A05C-ECA4B9A52B19}"/>
    <cellStyle name="Vírgula 3 2 2 2 3 2 4" xfId="1765" xr:uid="{3450341E-F687-4319-84FE-C55FDFD3DD38}"/>
    <cellStyle name="Vírgula 3 2 2 2 3 2 4 2" xfId="9397" xr:uid="{FCF7211F-D28E-4B63-BA2E-FE1A91BEC34B}"/>
    <cellStyle name="Vírgula 3 2 2 2 3 2 4 2 2" xfId="24702" xr:uid="{5CE50FE4-2485-476D-BFE1-5ED2B8A67265}"/>
    <cellStyle name="Vírgula 3 2 2 2 3 2 4 3" xfId="17080" xr:uid="{F1847DD8-1DA1-4262-A4E3-BE2BE3DC02A8}"/>
    <cellStyle name="Vírgula 3 2 2 2 3 2 5" xfId="2726" xr:uid="{7FC47ECB-1205-49E7-9076-E3A59D28F08A}"/>
    <cellStyle name="Vírgula 3 2 2 2 3 2 5 2" xfId="10358" xr:uid="{DD057F3F-1F53-42E7-8AE4-8D164E392B14}"/>
    <cellStyle name="Vírgula 3 2 2 2 3 2 5 2 2" xfId="25663" xr:uid="{FACC00D0-9D14-419D-BFE8-BC64C31A99DC}"/>
    <cellStyle name="Vírgula 3 2 2 2 3 2 5 3" xfId="18041" xr:uid="{23561BB6-126F-43C2-9DC8-F4D4CE166A3C}"/>
    <cellStyle name="Vírgula 3 2 2 2 3 2 6" xfId="3694" xr:uid="{E603F2A3-37C6-460E-B4C5-6C84FEAF1D13}"/>
    <cellStyle name="Vírgula 3 2 2 2 3 2 6 2" xfId="11326" xr:uid="{0C4CE74D-869A-46E8-86EF-3E85DC61DBE6}"/>
    <cellStyle name="Vírgula 3 2 2 2 3 2 6 2 2" xfId="26631" xr:uid="{5159DF6B-C312-49BE-ABCD-58751C98A95B}"/>
    <cellStyle name="Vírgula 3 2 2 2 3 2 6 3" xfId="19009" xr:uid="{3335518C-3836-4BD9-BFE8-B56F6E7FE7F3}"/>
    <cellStyle name="Vírgula 3 2 2 2 3 2 7" xfId="1118" xr:uid="{2FCC3279-CE7D-4351-9B79-0FD456818B1F}"/>
    <cellStyle name="Vírgula 3 2 2 2 3 2 7 2" xfId="8750" xr:uid="{FA06AEE0-F40B-443B-B6D4-4B4CD946E2DE}"/>
    <cellStyle name="Vírgula 3 2 2 2 3 2 7 2 2" xfId="24055" xr:uid="{0B71FA60-5CB4-4694-8C04-8DB7CF9AE726}"/>
    <cellStyle name="Vírgula 3 2 2 2 3 2 7 3" xfId="16433" xr:uid="{3F524D75-EFE3-40CF-82B9-15284F4C206A}"/>
    <cellStyle name="Vírgula 3 2 2 2 3 2 8" xfId="8101" xr:uid="{B916F96A-9630-45B9-B37A-43B30E683DA2}"/>
    <cellStyle name="Vírgula 3 2 2 2 3 2 8 2" xfId="23406" xr:uid="{EEA2A968-D769-4FAB-90D3-55AB5D3639D3}"/>
    <cellStyle name="Vírgula 3 2 2 2 3 2 9" xfId="15784" xr:uid="{753FAB52-200A-4561-9D0E-1F593AD43782}"/>
    <cellStyle name="Vírgula 3 2 2 2 3 3" xfId="672" xr:uid="{4722AFCF-E185-45EB-91B9-98628E041714}"/>
    <cellStyle name="Vírgula 3 2 2 2 3 3 2" xfId="1965" xr:uid="{E608D321-004A-441B-AE8B-5A12CE41D44B}"/>
    <cellStyle name="Vírgula 3 2 2 2 3 3 2 2" xfId="9597" xr:uid="{9E3853C9-6817-4384-BFA1-AF1795BBB302}"/>
    <cellStyle name="Vírgula 3 2 2 2 3 3 2 2 2" xfId="24902" xr:uid="{BB4BA191-4C75-4630-A725-AC298C16EDE8}"/>
    <cellStyle name="Vírgula 3 2 2 2 3 3 2 3" xfId="17280" xr:uid="{112BC1E5-F97F-4F53-86DB-D391515C9FAE}"/>
    <cellStyle name="Vírgula 3 2 2 2 3 3 3" xfId="2929" xr:uid="{70EC6626-C4D8-49A2-BD2A-75C8FD61C662}"/>
    <cellStyle name="Vírgula 3 2 2 2 3 3 3 2" xfId="10561" xr:uid="{4C90DE46-F380-46B0-83E2-51692920B4DC}"/>
    <cellStyle name="Vírgula 3 2 2 2 3 3 3 2 2" xfId="25866" xr:uid="{78841DD7-1EF1-4D6B-A86D-EA7396A6E5F3}"/>
    <cellStyle name="Vírgula 3 2 2 2 3 3 3 3" xfId="18244" xr:uid="{6F394B40-6F60-4F28-866F-5703E774071C}"/>
    <cellStyle name="Vírgula 3 2 2 2 3 3 4" xfId="3897" xr:uid="{E252628A-2A68-4130-8542-0DD31E0E397D}"/>
    <cellStyle name="Vírgula 3 2 2 2 3 3 4 2" xfId="11529" xr:uid="{D4B0D3EA-BDFF-45BA-9BA4-492D249AD4FB}"/>
    <cellStyle name="Vírgula 3 2 2 2 3 3 4 2 2" xfId="26834" xr:uid="{E38CEAEE-920E-48D3-AA6B-E9F630CF484B}"/>
    <cellStyle name="Vírgula 3 2 2 2 3 3 4 3" xfId="19212" xr:uid="{50AA409D-FF39-4862-A0CD-D467AF3166EE}"/>
    <cellStyle name="Vírgula 3 2 2 2 3 3 5" xfId="1321" xr:uid="{FB68A62B-6694-4D0E-BA99-7D840A4F6C3A}"/>
    <cellStyle name="Vírgula 3 2 2 2 3 3 5 2" xfId="8953" xr:uid="{16C419AA-11AD-4223-BEF1-D153938E0021}"/>
    <cellStyle name="Vírgula 3 2 2 2 3 3 5 2 2" xfId="24258" xr:uid="{73E9B770-C67C-4B41-82F6-D115C7FDBA03}"/>
    <cellStyle name="Vírgula 3 2 2 2 3 3 5 3" xfId="16636" xr:uid="{619AA8D9-1B3B-4AF0-AA6B-8CA2027A4260}"/>
    <cellStyle name="Vírgula 3 2 2 2 3 3 6" xfId="8304" xr:uid="{8E9D949F-19A1-4562-BE81-4DC6153836FB}"/>
    <cellStyle name="Vírgula 3 2 2 2 3 3 6 2" xfId="23609" xr:uid="{65E4DD03-076B-4CD7-89E6-5DBF95B7698A}"/>
    <cellStyle name="Vírgula 3 2 2 2 3 3 7" xfId="15987" xr:uid="{37387251-262C-426F-A15E-282166D8D82E}"/>
    <cellStyle name="Vírgula 3 2 2 2 3 4" xfId="2285" xr:uid="{9A6E92FC-876A-40F0-B0C0-7D6FC807340D}"/>
    <cellStyle name="Vírgula 3 2 2 2 3 4 2" xfId="3253" xr:uid="{9028710C-8883-493B-B3D3-2A5D804E5AD6}"/>
    <cellStyle name="Vírgula 3 2 2 2 3 4 2 2" xfId="10885" xr:uid="{A1D8BE68-9956-4A62-9F0E-F7D3C80F7EB3}"/>
    <cellStyle name="Vírgula 3 2 2 2 3 4 2 2 2" xfId="26190" xr:uid="{57F07BBB-7CFF-49F2-BFBE-E2EA9B192394}"/>
    <cellStyle name="Vírgula 3 2 2 2 3 4 2 3" xfId="18568" xr:uid="{88412C47-5152-40F0-98C0-C741428E48C3}"/>
    <cellStyle name="Vírgula 3 2 2 2 3 4 3" xfId="4221" xr:uid="{F0CFA4EE-2C42-4AE2-8404-F693DC804757}"/>
    <cellStyle name="Vírgula 3 2 2 2 3 4 3 2" xfId="11853" xr:uid="{ED82E1B5-B0C1-48DF-828E-2D9BD9F86013}"/>
    <cellStyle name="Vírgula 3 2 2 2 3 4 3 2 2" xfId="27158" xr:uid="{CDC28BD9-CE0D-4BAC-88F9-6F3059839C31}"/>
    <cellStyle name="Vírgula 3 2 2 2 3 4 3 3" xfId="19536" xr:uid="{FEA33B30-0675-4802-8BF0-36D48B141B28}"/>
    <cellStyle name="Vírgula 3 2 2 2 3 4 4" xfId="9917" xr:uid="{558DD5A6-27D0-43DE-A293-270AD0FAED04}"/>
    <cellStyle name="Vírgula 3 2 2 2 3 4 4 2" xfId="25222" xr:uid="{F6EE42F6-D543-4EAC-B489-BC5FE7701FA2}"/>
    <cellStyle name="Vírgula 3 2 2 2 3 4 5" xfId="17600" xr:uid="{51B7EA2D-A093-4821-8BEA-156483A42D60}"/>
    <cellStyle name="Vírgula 3 2 2 2 3 5" xfId="1645" xr:uid="{ADDB27C8-485E-4EBB-B3CD-03186E1E4824}"/>
    <cellStyle name="Vírgula 3 2 2 2 3 5 2" xfId="9277" xr:uid="{39E34614-22EA-49F9-A8AA-CF6C4A75CA80}"/>
    <cellStyle name="Vírgula 3 2 2 2 3 5 2 2" xfId="24582" xr:uid="{22B50618-6131-4424-8F86-8E81172BECC9}"/>
    <cellStyle name="Vírgula 3 2 2 2 3 5 3" xfId="16960" xr:uid="{7E6CF685-E44A-4D21-ACCB-5A04638D668A}"/>
    <cellStyle name="Vírgula 3 2 2 2 3 6" xfId="2605" xr:uid="{52AA28E2-A12E-4233-B863-4DB930952C16}"/>
    <cellStyle name="Vírgula 3 2 2 2 3 6 2" xfId="10237" xr:uid="{D2CD5ADE-55C7-4DE3-8CB5-9400F444682F}"/>
    <cellStyle name="Vírgula 3 2 2 2 3 6 2 2" xfId="25542" xr:uid="{89A6F53A-9CB7-4298-AE70-D095218C3692}"/>
    <cellStyle name="Vírgula 3 2 2 2 3 6 3" xfId="17920" xr:uid="{33E3D0C0-ADBD-463E-993D-D0CD40FF8CBA}"/>
    <cellStyle name="Vírgula 3 2 2 2 3 7" xfId="3573" xr:uid="{3F03B3DE-529D-4D9A-BAE9-AB63BA0B7836}"/>
    <cellStyle name="Vírgula 3 2 2 2 3 7 2" xfId="11205" xr:uid="{D6DCBEEC-3C10-4189-9AFD-FCAA0D16E2FE}"/>
    <cellStyle name="Vírgula 3 2 2 2 3 7 2 2" xfId="26510" xr:uid="{2B19382A-AA5E-497A-BA40-AA5E8CCDB735}"/>
    <cellStyle name="Vírgula 3 2 2 2 3 7 3" xfId="18888" xr:uid="{FB47AFDE-176E-401F-ACED-8C046341D138}"/>
    <cellStyle name="Vírgula 3 2 2 2 3 8" xfId="997" xr:uid="{8DC06032-EE63-4457-BF4E-9F0796585352}"/>
    <cellStyle name="Vírgula 3 2 2 2 3 8 2" xfId="8629" xr:uid="{BE8EF797-CB79-45FF-90BF-63399E6509D5}"/>
    <cellStyle name="Vírgula 3 2 2 2 3 8 2 2" xfId="23934" xr:uid="{8B12DC6A-BFD2-4436-91CE-F19A70095F68}"/>
    <cellStyle name="Vírgula 3 2 2 2 3 8 3" xfId="16312" xr:uid="{13197923-5C5E-4A5A-8D11-00D29655C55B}"/>
    <cellStyle name="Vírgula 3 2 2 2 3 9" xfId="7980" xr:uid="{66A8D45D-F246-4632-9A20-D243D35B8C0C}"/>
    <cellStyle name="Vírgula 3 2 2 2 3 9 2" xfId="23285" xr:uid="{330ED76D-1F4D-4356-B936-CD3D88FCD7AA}"/>
    <cellStyle name="Vírgula 3 2 2 2 4" xfId="308" xr:uid="{39AED174-E205-485F-B043-73378C48A34B}"/>
    <cellStyle name="Vírgula 3 2 2 2 4 2" xfId="632" xr:uid="{7E00489B-04E4-47E8-9DE2-4946B656F560}"/>
    <cellStyle name="Vírgula 3 2 2 2 4 2 2" xfId="1925" xr:uid="{D2791B33-E83D-4F75-84D6-73F58D6D8808}"/>
    <cellStyle name="Vírgula 3 2 2 2 4 2 2 2" xfId="9557" xr:uid="{3CF02C67-AB9E-4DA8-8810-2A1F1EFC2A74}"/>
    <cellStyle name="Vírgula 3 2 2 2 4 2 2 2 2" xfId="24862" xr:uid="{75EB4955-29DF-4F26-BC1E-9A102AA08F8F}"/>
    <cellStyle name="Vírgula 3 2 2 2 4 2 2 3" xfId="17240" xr:uid="{1D1CB98E-3CD8-44CD-BE50-ADFD517798A2}"/>
    <cellStyle name="Vírgula 3 2 2 2 4 2 3" xfId="2889" xr:uid="{C01B0C46-E469-46C2-B213-7DB2B4DC2F96}"/>
    <cellStyle name="Vírgula 3 2 2 2 4 2 3 2" xfId="10521" xr:uid="{4002C672-C226-41E6-A7B8-A4CADCF7291D}"/>
    <cellStyle name="Vírgula 3 2 2 2 4 2 3 2 2" xfId="25826" xr:uid="{51846EA0-3117-42E2-86BF-8D7347E23334}"/>
    <cellStyle name="Vírgula 3 2 2 2 4 2 3 3" xfId="18204" xr:uid="{9BB35EC3-8863-48A4-A6CB-140AEC6959AE}"/>
    <cellStyle name="Vírgula 3 2 2 2 4 2 4" xfId="3857" xr:uid="{A9EEFFFC-B40C-4ED0-BC4C-B6E394D072BD}"/>
    <cellStyle name="Vírgula 3 2 2 2 4 2 4 2" xfId="11489" xr:uid="{349CA4CA-393D-4E0A-9097-4254E071E111}"/>
    <cellStyle name="Vírgula 3 2 2 2 4 2 4 2 2" xfId="26794" xr:uid="{8C8A665D-CE1B-4DBC-B5DE-F33175745772}"/>
    <cellStyle name="Vírgula 3 2 2 2 4 2 4 3" xfId="19172" xr:uid="{CFC17B23-8BBC-4F0C-A905-E5E6EA6FA9D1}"/>
    <cellStyle name="Vírgula 3 2 2 2 4 2 5" xfId="1281" xr:uid="{DC739CD4-C9FE-4D5E-87B3-359C8E2C9157}"/>
    <cellStyle name="Vírgula 3 2 2 2 4 2 5 2" xfId="8913" xr:uid="{D25F0545-3DB6-4473-86BD-9A0A400D4D3B}"/>
    <cellStyle name="Vírgula 3 2 2 2 4 2 5 2 2" xfId="24218" xr:uid="{302D5BF2-D12D-45C3-BE2B-861408FCDA74}"/>
    <cellStyle name="Vírgula 3 2 2 2 4 2 5 3" xfId="16596" xr:uid="{D55AF2C4-EF68-4ED5-BEE1-195C9409A1E5}"/>
    <cellStyle name="Vírgula 3 2 2 2 4 2 6" xfId="8264" xr:uid="{3148C25E-0ECB-4084-BC9F-99F9D2F1B5AC}"/>
    <cellStyle name="Vírgula 3 2 2 2 4 2 6 2" xfId="23569" xr:uid="{30175FFA-6A17-4E23-8437-0A4E37FB5A6D}"/>
    <cellStyle name="Vírgula 3 2 2 2 4 2 7" xfId="15947" xr:uid="{B4C0B66D-D9CC-4803-97C4-3F927DD93CE3}"/>
    <cellStyle name="Vírgula 3 2 2 2 4 3" xfId="2245" xr:uid="{F93D1F3D-B1F8-4095-98B8-28C1892B418B}"/>
    <cellStyle name="Vírgula 3 2 2 2 4 3 2" xfId="3213" xr:uid="{D0454A06-47D7-44E0-9822-A0DD150D7F3D}"/>
    <cellStyle name="Vírgula 3 2 2 2 4 3 2 2" xfId="10845" xr:uid="{B2414608-6114-4A95-BCE9-5CA078DE8F43}"/>
    <cellStyle name="Vírgula 3 2 2 2 4 3 2 2 2" xfId="26150" xr:uid="{63FA53C8-EB9C-4D7C-A3BF-5CDFB905FD77}"/>
    <cellStyle name="Vírgula 3 2 2 2 4 3 2 3" xfId="18528" xr:uid="{B5201F02-B318-450C-B0DE-5746A873B6F6}"/>
    <cellStyle name="Vírgula 3 2 2 2 4 3 3" xfId="4181" xr:uid="{A6D50E1C-1136-4705-A37B-D8C01DDB4DD5}"/>
    <cellStyle name="Vírgula 3 2 2 2 4 3 3 2" xfId="11813" xr:uid="{D2E409FC-AC0D-4509-8FAB-42AACFA62491}"/>
    <cellStyle name="Vírgula 3 2 2 2 4 3 3 2 2" xfId="27118" xr:uid="{62FBB77B-B025-41E4-937D-310C7E42F4EA}"/>
    <cellStyle name="Vírgula 3 2 2 2 4 3 3 3" xfId="19496" xr:uid="{9D37E927-8D4A-417C-B44A-5E2A215876CE}"/>
    <cellStyle name="Vírgula 3 2 2 2 4 3 4" xfId="9877" xr:uid="{4D4FBA67-F981-4E71-82C7-8DA039B631D7}"/>
    <cellStyle name="Vírgula 3 2 2 2 4 3 4 2" xfId="25182" xr:uid="{A0B19565-4BD3-49A7-BFCA-14F376480537}"/>
    <cellStyle name="Vírgula 3 2 2 2 4 3 5" xfId="17560" xr:uid="{39A7D9D0-B84D-4B74-8908-FB9CA489C2CC}"/>
    <cellStyle name="Vírgula 3 2 2 2 4 4" xfId="1605" xr:uid="{50B9F0A9-565F-4AA3-886A-49C3702D3050}"/>
    <cellStyle name="Vírgula 3 2 2 2 4 4 2" xfId="9237" xr:uid="{7D0167AF-13BE-4D1C-92CA-E1E842EE4153}"/>
    <cellStyle name="Vírgula 3 2 2 2 4 4 2 2" xfId="24542" xr:uid="{3C6EB0CD-CEC3-476C-BB19-20D690030C30}"/>
    <cellStyle name="Vírgula 3 2 2 2 4 4 3" xfId="16920" xr:uid="{22D0BA27-12F5-4EF8-B4C9-D51CA87CFAF7}"/>
    <cellStyle name="Vírgula 3 2 2 2 4 5" xfId="2565" xr:uid="{4F297D10-EE7D-4458-8AC4-DAB8E5098A9C}"/>
    <cellStyle name="Vírgula 3 2 2 2 4 5 2" xfId="10197" xr:uid="{C0FDEEE1-9789-42C4-8DC9-DD2616399496}"/>
    <cellStyle name="Vírgula 3 2 2 2 4 5 2 2" xfId="25502" xr:uid="{E5326998-03FB-4D5E-8618-ACEF6CEC48BD}"/>
    <cellStyle name="Vírgula 3 2 2 2 4 5 3" xfId="17880" xr:uid="{21FD816F-6855-48D6-9E52-662FF5DA7A74}"/>
    <cellStyle name="Vírgula 3 2 2 2 4 6" xfId="3533" xr:uid="{C16C254F-8A3A-45CD-ADF9-BD09ABB1C917}"/>
    <cellStyle name="Vírgula 3 2 2 2 4 6 2" xfId="11165" xr:uid="{37F0CE5E-7775-457B-9E52-2B3CE27C5953}"/>
    <cellStyle name="Vírgula 3 2 2 2 4 6 2 2" xfId="26470" xr:uid="{695D3B0B-AEB5-4A28-A471-C95DDEE7E4EA}"/>
    <cellStyle name="Vírgula 3 2 2 2 4 6 3" xfId="18848" xr:uid="{1797FDA0-CF70-47DA-8779-EFF51EC23D32}"/>
    <cellStyle name="Vírgula 3 2 2 2 4 7" xfId="957" xr:uid="{9585E09E-7086-4DFA-B5E6-EB85FFBA4938}"/>
    <cellStyle name="Vírgula 3 2 2 2 4 7 2" xfId="8589" xr:uid="{4C0DA169-340B-42A8-B31D-1912D5E26A34}"/>
    <cellStyle name="Vírgula 3 2 2 2 4 7 2 2" xfId="23894" xr:uid="{FB81A796-6FF8-497E-90EE-AB47B582A36B}"/>
    <cellStyle name="Vírgula 3 2 2 2 4 7 3" xfId="16272" xr:uid="{278DD792-85D4-4DCA-B924-C1EADC099AF9}"/>
    <cellStyle name="Vírgula 3 2 2 2 4 8" xfId="7940" xr:uid="{6D5122C6-6F18-41BC-8793-993BC37E0F83}"/>
    <cellStyle name="Vírgula 3 2 2 2 4 8 2" xfId="23245" xr:uid="{139EB684-37BE-43D2-A131-81AF15D993FC}"/>
    <cellStyle name="Vírgula 3 2 2 2 4 9" xfId="15623" xr:uid="{7B68D323-7BED-45BA-B395-474B2DE1E519}"/>
    <cellStyle name="Vírgula 3 2 2 2 5" xfId="388" xr:uid="{06536C8A-24ED-4332-823D-26BDE95493FD}"/>
    <cellStyle name="Vírgula 3 2 2 2 5 2" xfId="712" xr:uid="{FF3F2AF2-DB5F-4718-BEB1-B0C7CDB1EA51}"/>
    <cellStyle name="Vírgula 3 2 2 2 5 2 2" xfId="2005" xr:uid="{D774A4C6-3B24-4EFF-A900-D5153F41F4B0}"/>
    <cellStyle name="Vírgula 3 2 2 2 5 2 2 2" xfId="9637" xr:uid="{36089187-D35E-4C38-B34B-17B8617CD1C4}"/>
    <cellStyle name="Vírgula 3 2 2 2 5 2 2 2 2" xfId="24942" xr:uid="{F51961FA-F2DD-49E6-A697-076735703A07}"/>
    <cellStyle name="Vírgula 3 2 2 2 5 2 2 3" xfId="17320" xr:uid="{B1953E90-3622-455A-8816-19EC943F70CF}"/>
    <cellStyle name="Vírgula 3 2 2 2 5 2 3" xfId="2969" xr:uid="{A3D0AC18-534F-4314-9A72-7BCF5112E01A}"/>
    <cellStyle name="Vírgula 3 2 2 2 5 2 3 2" xfId="10601" xr:uid="{AAF6843B-D61C-46A5-B584-CE39FE401234}"/>
    <cellStyle name="Vírgula 3 2 2 2 5 2 3 2 2" xfId="25906" xr:uid="{262A9967-8244-4139-8B08-E9CA304834D8}"/>
    <cellStyle name="Vírgula 3 2 2 2 5 2 3 3" xfId="18284" xr:uid="{DD4EC2C0-AD5E-4840-83D7-27431E37BB0E}"/>
    <cellStyle name="Vírgula 3 2 2 2 5 2 4" xfId="3937" xr:uid="{188B642C-971B-4058-8C2F-D41F5B5D11D4}"/>
    <cellStyle name="Vírgula 3 2 2 2 5 2 4 2" xfId="11569" xr:uid="{CEEA3498-CE47-4440-A1AB-522F2F29BCDA}"/>
    <cellStyle name="Vírgula 3 2 2 2 5 2 4 2 2" xfId="26874" xr:uid="{8E5CD6EE-6F50-49B5-B719-2E60578CF0B6}"/>
    <cellStyle name="Vírgula 3 2 2 2 5 2 4 3" xfId="19252" xr:uid="{EE1BE4AD-96DE-4DC8-895B-6C427FAFB640}"/>
    <cellStyle name="Vírgula 3 2 2 2 5 2 5" xfId="1361" xr:uid="{DED70C57-AF45-42E0-A621-32C00F416E66}"/>
    <cellStyle name="Vírgula 3 2 2 2 5 2 5 2" xfId="8993" xr:uid="{1496802A-E0F2-4234-9BB6-1DB210A98C2E}"/>
    <cellStyle name="Vírgula 3 2 2 2 5 2 5 2 2" xfId="24298" xr:uid="{6F09D250-4911-4402-BEDE-F2D0F58243EC}"/>
    <cellStyle name="Vírgula 3 2 2 2 5 2 5 3" xfId="16676" xr:uid="{4A582DF0-5329-4ABA-8BDA-CF6F0F005881}"/>
    <cellStyle name="Vírgula 3 2 2 2 5 2 6" xfId="8344" xr:uid="{4E3FB559-2D68-41BD-A31E-94AD26F5701A}"/>
    <cellStyle name="Vírgula 3 2 2 2 5 2 6 2" xfId="23649" xr:uid="{6995AF0C-ADDF-478B-8038-FE0F44F9421D}"/>
    <cellStyle name="Vírgula 3 2 2 2 5 2 7" xfId="16027" xr:uid="{24BAC1D5-A7ED-4F6E-BF31-CF935583140C}"/>
    <cellStyle name="Vírgula 3 2 2 2 5 3" xfId="2325" xr:uid="{4747F6D4-BB34-414F-9846-611D7B2D6123}"/>
    <cellStyle name="Vírgula 3 2 2 2 5 3 2" xfId="3293" xr:uid="{E3B98DC9-65EA-41F8-AAB1-D0968A4FDBF5}"/>
    <cellStyle name="Vírgula 3 2 2 2 5 3 2 2" xfId="10925" xr:uid="{43EB7261-B2A2-48D8-879A-431700FE592C}"/>
    <cellStyle name="Vírgula 3 2 2 2 5 3 2 2 2" xfId="26230" xr:uid="{74448B86-B56D-47A6-8F98-3F0C31CC27A4}"/>
    <cellStyle name="Vírgula 3 2 2 2 5 3 2 3" xfId="18608" xr:uid="{56EF4C29-FD1F-4466-9C63-7FEE6C1D2303}"/>
    <cellStyle name="Vírgula 3 2 2 2 5 3 3" xfId="4261" xr:uid="{6B246545-DBAC-4AA0-9C2C-16D0F908EE1D}"/>
    <cellStyle name="Vírgula 3 2 2 2 5 3 3 2" xfId="11893" xr:uid="{3C928C1D-5354-4319-96FB-A17796513C8F}"/>
    <cellStyle name="Vírgula 3 2 2 2 5 3 3 2 2" xfId="27198" xr:uid="{DC52D527-C61B-4C19-B4C8-71941EC0143B}"/>
    <cellStyle name="Vírgula 3 2 2 2 5 3 3 3" xfId="19576" xr:uid="{4C92ED24-4F20-487C-90BF-88498953C4CE}"/>
    <cellStyle name="Vírgula 3 2 2 2 5 3 4" xfId="9957" xr:uid="{BE26C593-E46E-4D9B-B5C3-74E5AFFA9A9E}"/>
    <cellStyle name="Vírgula 3 2 2 2 5 3 4 2" xfId="25262" xr:uid="{D4A093F4-E9CC-404D-9517-8443A0E0E698}"/>
    <cellStyle name="Vírgula 3 2 2 2 5 3 5" xfId="17640" xr:uid="{D9BC9A0E-F4BF-4958-83E1-C1AD6786258F}"/>
    <cellStyle name="Vírgula 3 2 2 2 5 4" xfId="1685" xr:uid="{56529694-3825-421B-BACC-A32CF605796E}"/>
    <cellStyle name="Vírgula 3 2 2 2 5 4 2" xfId="9317" xr:uid="{A2E26FFA-3E5F-4547-90F1-CFD66D85BC5F}"/>
    <cellStyle name="Vírgula 3 2 2 2 5 4 2 2" xfId="24622" xr:uid="{22D8DCA5-2100-49E8-B8F2-12861FA770D0}"/>
    <cellStyle name="Vírgula 3 2 2 2 5 4 3" xfId="17000" xr:uid="{F8307547-F87B-4F99-BA5D-5871451E61E4}"/>
    <cellStyle name="Vírgula 3 2 2 2 5 5" xfId="2645" xr:uid="{6D39A2A8-5346-46B3-BD5A-E12EF694A346}"/>
    <cellStyle name="Vírgula 3 2 2 2 5 5 2" xfId="10277" xr:uid="{5DC4F6AD-390D-4227-A27E-2E298EE3BCD1}"/>
    <cellStyle name="Vírgula 3 2 2 2 5 5 2 2" xfId="25582" xr:uid="{6994F25E-DF37-4492-8C54-3376211259C5}"/>
    <cellStyle name="Vírgula 3 2 2 2 5 5 3" xfId="17960" xr:uid="{E05E0346-C07D-47A1-8247-5AF072833877}"/>
    <cellStyle name="Vírgula 3 2 2 2 5 6" xfId="3613" xr:uid="{F1820BAE-3370-4829-B652-9E0382A911C9}"/>
    <cellStyle name="Vírgula 3 2 2 2 5 6 2" xfId="11245" xr:uid="{A2C26CAB-3806-4DCD-BE03-9EEF76BEB2ED}"/>
    <cellStyle name="Vírgula 3 2 2 2 5 6 2 2" xfId="26550" xr:uid="{C4E56F2A-95BD-4E1D-A3C5-67107533CB1F}"/>
    <cellStyle name="Vírgula 3 2 2 2 5 6 3" xfId="18928" xr:uid="{D77DD1AE-8EFE-4BCA-A297-3E4CFF15F2C3}"/>
    <cellStyle name="Vírgula 3 2 2 2 5 7" xfId="1037" xr:uid="{40E606A4-D0A1-4D49-AA1E-70BD64420FFB}"/>
    <cellStyle name="Vírgula 3 2 2 2 5 7 2" xfId="8669" xr:uid="{132D0FF6-462D-4CAD-8FD5-5414D3225437}"/>
    <cellStyle name="Vírgula 3 2 2 2 5 7 2 2" xfId="23974" xr:uid="{678A3B92-20B9-478E-AC30-6723F9C38F95}"/>
    <cellStyle name="Vírgula 3 2 2 2 5 7 3" xfId="16352" xr:uid="{50D06BE3-A4A2-453B-A3B3-01B10D9F8357}"/>
    <cellStyle name="Vírgula 3 2 2 2 5 8" xfId="8020" xr:uid="{26EAFBEE-1962-4D32-AC0F-AF32FC070667}"/>
    <cellStyle name="Vírgula 3 2 2 2 5 8 2" xfId="23325" xr:uid="{85EB35F2-B1BB-4021-9045-E230E19E210E}"/>
    <cellStyle name="Vírgula 3 2 2 2 5 9" xfId="15703" xr:uid="{C327B4B5-DA67-44FE-9762-4466703CE222}"/>
    <cellStyle name="Vírgula 3 2 2 2 6" xfId="268" xr:uid="{98222AF1-B8EB-4838-817B-0E6740F7727E}"/>
    <cellStyle name="Vírgula 3 2 2 2 6 2" xfId="592" xr:uid="{D98E6604-3FF3-4066-89E2-BE6B2587E134}"/>
    <cellStyle name="Vírgula 3 2 2 2 6 2 2" xfId="1885" xr:uid="{913D699D-38E6-4CD6-937F-8C2C30BA05A9}"/>
    <cellStyle name="Vírgula 3 2 2 2 6 2 2 2" xfId="9517" xr:uid="{153B2AC9-9114-4A23-9C23-C235187D036F}"/>
    <cellStyle name="Vírgula 3 2 2 2 6 2 2 2 2" xfId="24822" xr:uid="{C400364A-91C5-4F2D-958D-A155176AAC8F}"/>
    <cellStyle name="Vírgula 3 2 2 2 6 2 2 3" xfId="17200" xr:uid="{0540DCD7-465E-4763-88D1-6660CCC2A813}"/>
    <cellStyle name="Vírgula 3 2 2 2 6 2 3" xfId="2849" xr:uid="{CAB3B2F6-47EB-4811-A552-F164A0D12625}"/>
    <cellStyle name="Vírgula 3 2 2 2 6 2 3 2" xfId="10481" xr:uid="{81C61AAE-D970-4F50-9478-A8B422861F15}"/>
    <cellStyle name="Vírgula 3 2 2 2 6 2 3 2 2" xfId="25786" xr:uid="{D875C040-50A6-4158-9E62-BDC4807CACE5}"/>
    <cellStyle name="Vírgula 3 2 2 2 6 2 3 3" xfId="18164" xr:uid="{DD7679FB-55A6-418C-9805-D650E78CA70A}"/>
    <cellStyle name="Vírgula 3 2 2 2 6 2 4" xfId="3817" xr:uid="{77A6B74F-ACF7-4B39-B242-8094E440797E}"/>
    <cellStyle name="Vírgula 3 2 2 2 6 2 4 2" xfId="11449" xr:uid="{CBD28BF7-B1C2-4ED8-A2D3-C767DA79AA01}"/>
    <cellStyle name="Vírgula 3 2 2 2 6 2 4 2 2" xfId="26754" xr:uid="{D2A7F59A-C875-45CA-ACDA-A82C131C29BC}"/>
    <cellStyle name="Vírgula 3 2 2 2 6 2 4 3" xfId="19132" xr:uid="{2427700D-5A79-4F21-B15E-3DDBF8FA6005}"/>
    <cellStyle name="Vírgula 3 2 2 2 6 2 5" xfId="1241" xr:uid="{4BD72AF8-9776-4EC2-9413-C71292AB5432}"/>
    <cellStyle name="Vírgula 3 2 2 2 6 2 5 2" xfId="8873" xr:uid="{086B36B0-F662-4AD9-8490-88F887D6F0E0}"/>
    <cellStyle name="Vírgula 3 2 2 2 6 2 5 2 2" xfId="24178" xr:uid="{124141BD-B0E7-4936-A669-D043BAC42439}"/>
    <cellStyle name="Vírgula 3 2 2 2 6 2 5 3" xfId="16556" xr:uid="{1EFF132F-34E1-4E52-A37D-B039D1CC5465}"/>
    <cellStyle name="Vírgula 3 2 2 2 6 2 6" xfId="8224" xr:uid="{F2C5D59D-D960-4729-BC36-45B700C6F317}"/>
    <cellStyle name="Vírgula 3 2 2 2 6 2 6 2" xfId="23529" xr:uid="{ED99F6DD-607A-4564-BBFC-F86B2E296F3C}"/>
    <cellStyle name="Vírgula 3 2 2 2 6 2 7" xfId="15907" xr:uid="{2D138124-46D8-4F2B-B6F4-8AC280138219}"/>
    <cellStyle name="Vírgula 3 2 2 2 6 3" xfId="2205" xr:uid="{B08CEBE4-5C0B-4B4B-9B7E-A46F0D924145}"/>
    <cellStyle name="Vírgula 3 2 2 2 6 3 2" xfId="3173" xr:uid="{02E90B14-943D-4960-B387-14140986CD22}"/>
    <cellStyle name="Vírgula 3 2 2 2 6 3 2 2" xfId="10805" xr:uid="{89A49150-010E-4661-8239-A4E60F98F582}"/>
    <cellStyle name="Vírgula 3 2 2 2 6 3 2 2 2" xfId="26110" xr:uid="{185858F7-0E0E-4101-A678-90753B40343E}"/>
    <cellStyle name="Vírgula 3 2 2 2 6 3 2 3" xfId="18488" xr:uid="{696D296B-ACE6-4673-83FE-F987EE5E4B5E}"/>
    <cellStyle name="Vírgula 3 2 2 2 6 3 3" xfId="4141" xr:uid="{819A5C98-4320-476F-A2F8-4020848E03F0}"/>
    <cellStyle name="Vírgula 3 2 2 2 6 3 3 2" xfId="11773" xr:uid="{BE82DEBA-8934-44A6-A59E-63BF00E654DB}"/>
    <cellStyle name="Vírgula 3 2 2 2 6 3 3 2 2" xfId="27078" xr:uid="{EC68833E-44C1-4B62-A564-F89EF0965D09}"/>
    <cellStyle name="Vírgula 3 2 2 2 6 3 3 3" xfId="19456" xr:uid="{F0EE4646-EC28-47E2-9095-E29DEA526906}"/>
    <cellStyle name="Vírgula 3 2 2 2 6 3 4" xfId="9837" xr:uid="{E741C846-DB11-47AE-813E-CA1093523748}"/>
    <cellStyle name="Vírgula 3 2 2 2 6 3 4 2" xfId="25142" xr:uid="{24A866D1-7222-4D5A-856D-036A369664DD}"/>
    <cellStyle name="Vírgula 3 2 2 2 6 3 5" xfId="17520" xr:uid="{7303F8E6-D8B1-478C-B7ED-3BADBF389E56}"/>
    <cellStyle name="Vírgula 3 2 2 2 6 4" xfId="1565" xr:uid="{E33540BE-C902-44AA-B879-255BE98F04CE}"/>
    <cellStyle name="Vírgula 3 2 2 2 6 4 2" xfId="9197" xr:uid="{C73834BD-04E5-47EE-9BBD-3AF19BA0EC50}"/>
    <cellStyle name="Vírgula 3 2 2 2 6 4 2 2" xfId="24502" xr:uid="{BF305E4A-CBBF-40CE-96DE-2471DED91402}"/>
    <cellStyle name="Vírgula 3 2 2 2 6 4 3" xfId="16880" xr:uid="{FCA7D63B-658D-4F91-9464-7DD2CDABB551}"/>
    <cellStyle name="Vírgula 3 2 2 2 6 5" xfId="2525" xr:uid="{01692E4C-C1E6-4BA3-8348-B9591650AF30}"/>
    <cellStyle name="Vírgula 3 2 2 2 6 5 2" xfId="10157" xr:uid="{22A5745C-8632-49C0-A0DF-C14B81F8A528}"/>
    <cellStyle name="Vírgula 3 2 2 2 6 5 2 2" xfId="25462" xr:uid="{26B4ACA1-A702-432A-94FA-3159A0CC48E9}"/>
    <cellStyle name="Vírgula 3 2 2 2 6 5 3" xfId="17840" xr:uid="{D823F72C-B6D7-47F4-BDF0-A8D9DBDF1798}"/>
    <cellStyle name="Vírgula 3 2 2 2 6 6" xfId="3493" xr:uid="{386E16C3-8563-48EF-8837-4C948425BEEE}"/>
    <cellStyle name="Vírgula 3 2 2 2 6 6 2" xfId="11125" xr:uid="{88E4FB1A-A1F2-479C-846A-FEFDE0EB5BB4}"/>
    <cellStyle name="Vírgula 3 2 2 2 6 6 2 2" xfId="26430" xr:uid="{D4E74A2F-71E3-4EFB-8964-6BF6A3B77E32}"/>
    <cellStyle name="Vírgula 3 2 2 2 6 6 3" xfId="18808" xr:uid="{544E95C6-D9EE-4146-B80B-88AB51677559}"/>
    <cellStyle name="Vírgula 3 2 2 2 6 7" xfId="917" xr:uid="{70F1C6C9-F400-4203-BDB2-49785C71BC7F}"/>
    <cellStyle name="Vírgula 3 2 2 2 6 7 2" xfId="8549" xr:uid="{BE74926D-16FB-48BB-958F-80437177DDF7}"/>
    <cellStyle name="Vírgula 3 2 2 2 6 7 2 2" xfId="23854" xr:uid="{509DB1B3-C9BB-487F-8860-18EEC675DC94}"/>
    <cellStyle name="Vírgula 3 2 2 2 6 7 3" xfId="16232" xr:uid="{55EF13D4-2407-48F3-9091-BE9669FF43BA}"/>
    <cellStyle name="Vírgula 3 2 2 2 6 8" xfId="7900" xr:uid="{CACD50B3-56ED-45EA-9F7D-B5F054E6D7B3}"/>
    <cellStyle name="Vírgula 3 2 2 2 6 8 2" xfId="23205" xr:uid="{BC7A4060-2A86-436D-B92D-2BAFB095DBA2}"/>
    <cellStyle name="Vírgula 3 2 2 2 6 9" xfId="15583" xr:uid="{56EF774C-6DA2-4D20-B34B-A47F243AF687}"/>
    <cellStyle name="Vírgula 3 2 2 2 7" xfId="428" xr:uid="{49E95106-0D92-4308-B0D3-B3F04F6611DB}"/>
    <cellStyle name="Vírgula 3 2 2 2 7 2" xfId="752" xr:uid="{4576C88E-DDD6-4A45-9D75-06E1F83A01EC}"/>
    <cellStyle name="Vírgula 3 2 2 2 7 2 2" xfId="2045" xr:uid="{5DE88EF4-C3DB-4E4C-8633-1E36FCE9BCF9}"/>
    <cellStyle name="Vírgula 3 2 2 2 7 2 2 2" xfId="9677" xr:uid="{F33BE756-B36D-4BF8-ABCF-A053A2E1CAB4}"/>
    <cellStyle name="Vírgula 3 2 2 2 7 2 2 2 2" xfId="24982" xr:uid="{93380401-BE80-4900-A0F6-EB139EA32238}"/>
    <cellStyle name="Vírgula 3 2 2 2 7 2 2 3" xfId="17360" xr:uid="{E8384CEA-6052-44B8-849E-8AC2C35AB7B2}"/>
    <cellStyle name="Vírgula 3 2 2 2 7 2 3" xfId="3009" xr:uid="{CDA23AF4-EC87-49B6-B478-8BB64221F163}"/>
    <cellStyle name="Vírgula 3 2 2 2 7 2 3 2" xfId="10641" xr:uid="{CE0A3FB8-8980-4F8B-B4A0-806A2FCD39BC}"/>
    <cellStyle name="Vírgula 3 2 2 2 7 2 3 2 2" xfId="25946" xr:uid="{73EFC6D7-D53E-44EF-B728-69C01EDCBFC4}"/>
    <cellStyle name="Vírgula 3 2 2 2 7 2 3 3" xfId="18324" xr:uid="{C3770528-7A52-4E1B-8799-D800C9B40666}"/>
    <cellStyle name="Vírgula 3 2 2 2 7 2 4" xfId="3977" xr:uid="{37184AD3-71DC-4BDF-8319-E63173813057}"/>
    <cellStyle name="Vírgula 3 2 2 2 7 2 4 2" xfId="11609" xr:uid="{E158B0C3-B74A-4C1A-8A51-424118EC6B75}"/>
    <cellStyle name="Vírgula 3 2 2 2 7 2 4 2 2" xfId="26914" xr:uid="{C0239955-03DA-415B-A32C-2CA2EFD07A65}"/>
    <cellStyle name="Vírgula 3 2 2 2 7 2 4 3" xfId="19292" xr:uid="{EC904FCB-609B-477F-B5F8-48D1AD3D9D14}"/>
    <cellStyle name="Vírgula 3 2 2 2 7 2 5" xfId="1401" xr:uid="{7C485ECB-B23D-4F16-AFF3-202CC8F3E5DF}"/>
    <cellStyle name="Vírgula 3 2 2 2 7 2 5 2" xfId="9033" xr:uid="{4844095B-65EC-4CFE-B1B7-00A954578526}"/>
    <cellStyle name="Vírgula 3 2 2 2 7 2 5 2 2" xfId="24338" xr:uid="{0B5CB49F-11CE-4847-AACE-6D4017EC3E66}"/>
    <cellStyle name="Vírgula 3 2 2 2 7 2 5 3" xfId="16716" xr:uid="{891B9795-DB84-4D5D-9A68-847CCA610996}"/>
    <cellStyle name="Vírgula 3 2 2 2 7 2 6" xfId="8384" xr:uid="{7AA2BEA8-7C12-4FB7-9EE2-6B0069A63348}"/>
    <cellStyle name="Vírgula 3 2 2 2 7 2 6 2" xfId="23689" xr:uid="{9A173E5F-5A47-469A-9C89-D087E98D1257}"/>
    <cellStyle name="Vírgula 3 2 2 2 7 2 7" xfId="16067" xr:uid="{BE8E1159-E970-4186-83F6-39F632ABC01D}"/>
    <cellStyle name="Vírgula 3 2 2 2 7 3" xfId="2365" xr:uid="{9ECF49FD-2ECE-4643-9169-D5F23C758B0B}"/>
    <cellStyle name="Vírgula 3 2 2 2 7 3 2" xfId="3333" xr:uid="{5BE328A2-675C-4685-9BF1-3D8A8778DD39}"/>
    <cellStyle name="Vírgula 3 2 2 2 7 3 2 2" xfId="10965" xr:uid="{5695FD48-E07F-4911-BAC1-179C8CF7ADC4}"/>
    <cellStyle name="Vírgula 3 2 2 2 7 3 2 2 2" xfId="26270" xr:uid="{5A7AB109-CEEF-4D87-9657-41EB0014C329}"/>
    <cellStyle name="Vírgula 3 2 2 2 7 3 2 3" xfId="18648" xr:uid="{0AF0D522-04B7-4EE5-9C5F-67CB527D0C58}"/>
    <cellStyle name="Vírgula 3 2 2 2 7 3 3" xfId="4301" xr:uid="{255D70C5-5A52-4CC9-B902-405256A21F05}"/>
    <cellStyle name="Vírgula 3 2 2 2 7 3 3 2" xfId="11933" xr:uid="{B6CE897C-DF3C-47CA-BF71-2FECD4281301}"/>
    <cellStyle name="Vírgula 3 2 2 2 7 3 3 2 2" xfId="27238" xr:uid="{CDA0AB82-3206-49A1-8940-F5A2A0791073}"/>
    <cellStyle name="Vírgula 3 2 2 2 7 3 3 3" xfId="19616" xr:uid="{36AD6A02-B868-442A-89B3-46C75A3AFC9B}"/>
    <cellStyle name="Vírgula 3 2 2 2 7 3 4" xfId="9997" xr:uid="{62566428-1B8B-41B3-B26C-FBCC46CD63EB}"/>
    <cellStyle name="Vírgula 3 2 2 2 7 3 4 2" xfId="25302" xr:uid="{AFBA51D2-435A-494F-903E-B02EE4FDA663}"/>
    <cellStyle name="Vírgula 3 2 2 2 7 3 5" xfId="17680" xr:uid="{F72AC23A-D9A7-4590-AB0F-0889CF49F1CB}"/>
    <cellStyle name="Vírgula 3 2 2 2 7 4" xfId="1725" xr:uid="{2031400D-A410-4A43-B4AB-F1AF6234ACE4}"/>
    <cellStyle name="Vírgula 3 2 2 2 7 4 2" xfId="9357" xr:uid="{B1DC0B45-EE34-45A5-9654-C9081C854C4B}"/>
    <cellStyle name="Vírgula 3 2 2 2 7 4 2 2" xfId="24662" xr:uid="{D2A69B3B-11B2-43A5-BFD8-7CC119B260B4}"/>
    <cellStyle name="Vírgula 3 2 2 2 7 4 3" xfId="17040" xr:uid="{B3E11FEA-0EC5-4191-BBA6-E201B9E69D49}"/>
    <cellStyle name="Vírgula 3 2 2 2 7 5" xfId="2685" xr:uid="{FA265C7A-1CD2-48CA-A996-7F24057D3580}"/>
    <cellStyle name="Vírgula 3 2 2 2 7 5 2" xfId="10317" xr:uid="{20269052-C339-4593-A269-4CFFEB9225BA}"/>
    <cellStyle name="Vírgula 3 2 2 2 7 5 2 2" xfId="25622" xr:uid="{4B4BCC39-DF60-4B94-A610-7D9A9ADA1B29}"/>
    <cellStyle name="Vírgula 3 2 2 2 7 5 3" xfId="18000" xr:uid="{5ACFFEF0-9081-4DA2-82FC-028012A00D67}"/>
    <cellStyle name="Vírgula 3 2 2 2 7 6" xfId="3653" xr:uid="{4AB7CCF9-48EE-4A03-8A87-328541ED84EF}"/>
    <cellStyle name="Vírgula 3 2 2 2 7 6 2" xfId="11285" xr:uid="{F889602F-982C-4343-955B-3FB961D5BC50}"/>
    <cellStyle name="Vírgula 3 2 2 2 7 6 2 2" xfId="26590" xr:uid="{C2213C76-3C4F-4120-B165-B66FC00ACC5F}"/>
    <cellStyle name="Vírgula 3 2 2 2 7 6 3" xfId="18968" xr:uid="{F48340B2-1ADB-4AB0-B233-2FD894943CB9}"/>
    <cellStyle name="Vírgula 3 2 2 2 7 7" xfId="1077" xr:uid="{2C2577AB-D084-49BB-A9AE-46BB195D1C63}"/>
    <cellStyle name="Vírgula 3 2 2 2 7 7 2" xfId="8709" xr:uid="{8A934819-8897-412C-A1CA-4DDE464ECF1C}"/>
    <cellStyle name="Vírgula 3 2 2 2 7 7 2 2" xfId="24014" xr:uid="{E702A1A7-7A26-4983-ADDE-528FB409A564}"/>
    <cellStyle name="Vírgula 3 2 2 2 7 7 3" xfId="16392" xr:uid="{F3926C1D-FCA4-4E3A-A591-2246E59B2975}"/>
    <cellStyle name="Vírgula 3 2 2 2 7 8" xfId="8060" xr:uid="{1825AF5E-5352-490C-926A-5161894C65C7}"/>
    <cellStyle name="Vírgula 3 2 2 2 7 8 2" xfId="23365" xr:uid="{22608F4C-8183-417E-8893-CF42A1327A2B}"/>
    <cellStyle name="Vírgula 3 2 2 2 7 9" xfId="15743" xr:uid="{17CEFDEA-8F19-45FB-8E25-C26A5560C713}"/>
    <cellStyle name="Vírgula 3 2 2 2 8" xfId="228" xr:uid="{51358604-B983-48FD-BC15-C57B8F484ED1}"/>
    <cellStyle name="Vírgula 3 2 2 2 8 2" xfId="552" xr:uid="{71980F7A-656D-420B-B14E-03442E002A4A}"/>
    <cellStyle name="Vírgula 3 2 2 2 8 2 2" xfId="1845" xr:uid="{9E653542-39AE-4E7C-8782-B176EF7C0D88}"/>
    <cellStyle name="Vírgula 3 2 2 2 8 2 2 2" xfId="9477" xr:uid="{57CF338E-3F50-407A-ABC6-7DD25B78F8A0}"/>
    <cellStyle name="Vírgula 3 2 2 2 8 2 2 2 2" xfId="24782" xr:uid="{2215AB73-5100-499E-98C0-7782833CA506}"/>
    <cellStyle name="Vírgula 3 2 2 2 8 2 2 3" xfId="17160" xr:uid="{FF46CCD0-2873-4711-9019-43F0CE6A01C1}"/>
    <cellStyle name="Vírgula 3 2 2 2 8 2 3" xfId="2809" xr:uid="{71AFAD13-A9DF-4DCF-BCB8-FC7B6BC6A945}"/>
    <cellStyle name="Vírgula 3 2 2 2 8 2 3 2" xfId="10441" xr:uid="{BA3CCD53-F11B-45F4-87C4-0E5AE7379B94}"/>
    <cellStyle name="Vírgula 3 2 2 2 8 2 3 2 2" xfId="25746" xr:uid="{81D7CD40-16F8-4E52-ADF2-B29BA2EEBACA}"/>
    <cellStyle name="Vírgula 3 2 2 2 8 2 3 3" xfId="18124" xr:uid="{C167D58E-224C-4725-AF7E-47EB192D7588}"/>
    <cellStyle name="Vírgula 3 2 2 2 8 2 4" xfId="3777" xr:uid="{E307FB1C-6BC4-46BF-BDA5-A89AE43293C3}"/>
    <cellStyle name="Vírgula 3 2 2 2 8 2 4 2" xfId="11409" xr:uid="{1971162D-E9E8-4561-A944-B0E32F8701A4}"/>
    <cellStyle name="Vírgula 3 2 2 2 8 2 4 2 2" xfId="26714" xr:uid="{4D075729-D360-4485-A10D-D7B27BC7974C}"/>
    <cellStyle name="Vírgula 3 2 2 2 8 2 4 3" xfId="19092" xr:uid="{88CEDFF4-B515-40E5-87AD-A836FF50FB67}"/>
    <cellStyle name="Vírgula 3 2 2 2 8 2 5" xfId="1201" xr:uid="{75A132A4-3E8A-453F-A914-70258ED89E3D}"/>
    <cellStyle name="Vírgula 3 2 2 2 8 2 5 2" xfId="8833" xr:uid="{E59011CF-A04C-4EAF-B4C9-42BF1260706D}"/>
    <cellStyle name="Vírgula 3 2 2 2 8 2 5 2 2" xfId="24138" xr:uid="{627A4FB5-AC92-4149-9DC2-A3CE187A81E9}"/>
    <cellStyle name="Vírgula 3 2 2 2 8 2 5 3" xfId="16516" xr:uid="{3CE15BE4-D58F-4EE7-8801-F65DC4212B3D}"/>
    <cellStyle name="Vírgula 3 2 2 2 8 2 6" xfId="8184" xr:uid="{CF1BD7DE-5697-4588-BBB5-775866943ABD}"/>
    <cellStyle name="Vírgula 3 2 2 2 8 2 6 2" xfId="23489" xr:uid="{2A59A75E-84EE-4757-A46E-8217172F388E}"/>
    <cellStyle name="Vírgula 3 2 2 2 8 2 7" xfId="15867" xr:uid="{821D61B5-6CBB-4A96-81BD-656081160B3F}"/>
    <cellStyle name="Vírgula 3 2 2 2 8 3" xfId="2165" xr:uid="{235A462D-B694-4EB6-AE95-B5DDA293A5AB}"/>
    <cellStyle name="Vírgula 3 2 2 2 8 3 2" xfId="3133" xr:uid="{919A2700-D024-4E51-9F97-75B34A3E917C}"/>
    <cellStyle name="Vírgula 3 2 2 2 8 3 2 2" xfId="10765" xr:uid="{CB9BF978-72B5-478C-AA31-ABA1B5AA9302}"/>
    <cellStyle name="Vírgula 3 2 2 2 8 3 2 2 2" xfId="26070" xr:uid="{FDFA2F81-CB0C-4EEC-AEE7-AAF38069269B}"/>
    <cellStyle name="Vírgula 3 2 2 2 8 3 2 3" xfId="18448" xr:uid="{9E953A15-0FE0-4C76-8990-44537B5D3211}"/>
    <cellStyle name="Vírgula 3 2 2 2 8 3 3" xfId="4101" xr:uid="{F687E7F0-484D-415C-8DF4-1F9A53E0848F}"/>
    <cellStyle name="Vírgula 3 2 2 2 8 3 3 2" xfId="11733" xr:uid="{0516D7EB-EF7F-4CD5-9958-44C31F9B3085}"/>
    <cellStyle name="Vírgula 3 2 2 2 8 3 3 2 2" xfId="27038" xr:uid="{D0763911-304D-44E2-BA71-BF8CE4B99499}"/>
    <cellStyle name="Vírgula 3 2 2 2 8 3 3 3" xfId="19416" xr:uid="{F57E2C7F-FCD4-4FF8-B2B6-1F19CB1A2E1E}"/>
    <cellStyle name="Vírgula 3 2 2 2 8 3 4" xfId="9797" xr:uid="{DDFB5AB1-864F-4F4E-AEFC-284C0143A4E3}"/>
    <cellStyle name="Vírgula 3 2 2 2 8 3 4 2" xfId="25102" xr:uid="{799E104C-B7D7-4C30-95A3-F5147556C431}"/>
    <cellStyle name="Vírgula 3 2 2 2 8 3 5" xfId="17480" xr:uid="{F15E22CF-A42E-47A6-A69D-A800A9914B98}"/>
    <cellStyle name="Vírgula 3 2 2 2 8 4" xfId="1525" xr:uid="{D20983E1-BA3D-4472-9425-377378DF1D6B}"/>
    <cellStyle name="Vírgula 3 2 2 2 8 4 2" xfId="9157" xr:uid="{F1AF9E22-7FE6-40DC-802F-5EAA09CBAD56}"/>
    <cellStyle name="Vírgula 3 2 2 2 8 4 2 2" xfId="24462" xr:uid="{E9CC23D1-699B-4338-8408-9E3BB539C8A9}"/>
    <cellStyle name="Vírgula 3 2 2 2 8 4 3" xfId="16840" xr:uid="{DA4DB75C-BD50-4973-B516-3DE17B55DBA1}"/>
    <cellStyle name="Vírgula 3 2 2 2 8 5" xfId="2485" xr:uid="{EA97D830-FC6C-4403-ABB3-712791B915B1}"/>
    <cellStyle name="Vírgula 3 2 2 2 8 5 2" xfId="10117" xr:uid="{BEAF2A22-339A-4B37-9216-A36D8EB72DB8}"/>
    <cellStyle name="Vírgula 3 2 2 2 8 5 2 2" xfId="25422" xr:uid="{71604C51-662F-4138-8F34-F860A6CE310C}"/>
    <cellStyle name="Vírgula 3 2 2 2 8 5 3" xfId="17800" xr:uid="{C91859A7-CA7A-4AE5-B0D7-194336D8506F}"/>
    <cellStyle name="Vírgula 3 2 2 2 8 6" xfId="3453" xr:uid="{6F4E2BA0-AC98-482F-BE79-258F6673D003}"/>
    <cellStyle name="Vírgula 3 2 2 2 8 6 2" xfId="11085" xr:uid="{6FE0C32A-E47D-438D-BD78-191231C005F1}"/>
    <cellStyle name="Vírgula 3 2 2 2 8 6 2 2" xfId="26390" xr:uid="{5C224584-B848-49F5-888C-ED6DD2169A84}"/>
    <cellStyle name="Vírgula 3 2 2 2 8 6 3" xfId="18768" xr:uid="{9ACD95C0-A231-4DB1-9FCB-30431F4B06B5}"/>
    <cellStyle name="Vírgula 3 2 2 2 8 7" xfId="877" xr:uid="{AF365281-4675-4DA7-8306-B2596E255511}"/>
    <cellStyle name="Vírgula 3 2 2 2 8 7 2" xfId="8509" xr:uid="{011AB3DF-75E3-400B-94A6-C4D0CCC3D609}"/>
    <cellStyle name="Vírgula 3 2 2 2 8 7 2 2" xfId="23814" xr:uid="{486DFBBB-7D57-4047-8DA4-E3FD87D935F4}"/>
    <cellStyle name="Vírgula 3 2 2 2 8 7 3" xfId="16192" xr:uid="{3BCD4F48-50A0-4E34-AE46-2DFD2BD6796B}"/>
    <cellStyle name="Vírgula 3 2 2 2 8 8" xfId="7860" xr:uid="{E9BC189D-A7FE-402C-84F1-CF1A7CB35209}"/>
    <cellStyle name="Vírgula 3 2 2 2 8 8 2" xfId="23165" xr:uid="{A4B7FED5-5001-4B61-A5D4-105FBB0071BF}"/>
    <cellStyle name="Vírgula 3 2 2 2 8 9" xfId="15543" xr:uid="{C88EBF43-DE45-4EF5-B363-FDA84FA1D9AF}"/>
    <cellStyle name="Vírgula 3 2 2 2 9" xfId="490" xr:uid="{8395C4FB-D417-41BE-B46E-979FD8AFDB5B}"/>
    <cellStyle name="Vírgula 3 2 2 2 9 2" xfId="814" xr:uid="{671C407C-128E-4FFF-A185-9AD5E568F252}"/>
    <cellStyle name="Vírgula 3 2 2 2 9 2 2" xfId="2105" xr:uid="{2358723F-F1ED-4A24-A465-F1154CF1962F}"/>
    <cellStyle name="Vírgula 3 2 2 2 9 2 2 2" xfId="9737" xr:uid="{B2867A96-C6C3-4593-9760-9773087E2A39}"/>
    <cellStyle name="Vírgula 3 2 2 2 9 2 2 2 2" xfId="25042" xr:uid="{F82FEE0B-1B54-4A9D-BCB1-A60533464F93}"/>
    <cellStyle name="Vírgula 3 2 2 2 9 2 2 3" xfId="17420" xr:uid="{ECB0377C-F157-44F9-B111-6856A26C1B2C}"/>
    <cellStyle name="Vírgula 3 2 2 2 9 2 3" xfId="3071" xr:uid="{88724200-BD4C-4042-B61C-6565CD051CFF}"/>
    <cellStyle name="Vírgula 3 2 2 2 9 2 3 2" xfId="10703" xr:uid="{B1AD1BC6-951C-4467-A64A-F929AEA61666}"/>
    <cellStyle name="Vírgula 3 2 2 2 9 2 3 2 2" xfId="26008" xr:uid="{951BCCB5-55EC-4E67-B761-E5756476EFF5}"/>
    <cellStyle name="Vírgula 3 2 2 2 9 2 3 3" xfId="18386" xr:uid="{6ADABB0F-D8EB-4DE4-AF31-EB1D9817D10D}"/>
    <cellStyle name="Vírgula 3 2 2 2 9 2 4" xfId="4039" xr:uid="{8217A12F-E0E8-420C-A0A1-FF4FE178B4E7}"/>
    <cellStyle name="Vírgula 3 2 2 2 9 2 4 2" xfId="11671" xr:uid="{A94074C8-7209-4969-ADC6-FD9F45E0E384}"/>
    <cellStyle name="Vírgula 3 2 2 2 9 2 4 2 2" xfId="26976" xr:uid="{77819CF1-FA84-484E-8EBC-72157922647E}"/>
    <cellStyle name="Vírgula 3 2 2 2 9 2 4 3" xfId="19354" xr:uid="{33D18EE6-6A66-4E3D-AB04-6AE515764FE8}"/>
    <cellStyle name="Vírgula 3 2 2 2 9 2 5" xfId="1463" xr:uid="{937E86A8-DDAD-4BF2-8D7E-CBE81D7408E7}"/>
    <cellStyle name="Vírgula 3 2 2 2 9 2 5 2" xfId="9095" xr:uid="{F4468F2F-3F2D-4D45-B898-4600E6B7B187}"/>
    <cellStyle name="Vírgula 3 2 2 2 9 2 5 2 2" xfId="24400" xr:uid="{3B012342-9EAD-4288-B966-9B94B301A49B}"/>
    <cellStyle name="Vírgula 3 2 2 2 9 2 5 3" xfId="16778" xr:uid="{D3921DA9-4505-4961-8A07-AC741F6B0B59}"/>
    <cellStyle name="Vírgula 3 2 2 2 9 2 6" xfId="8446" xr:uid="{38736C53-DB8A-4C1A-87E6-A9D4973CA6F7}"/>
    <cellStyle name="Vírgula 3 2 2 2 9 2 6 2" xfId="23751" xr:uid="{7D47DDE8-5339-4091-BD94-C71E5C1DC4CC}"/>
    <cellStyle name="Vírgula 3 2 2 2 9 2 7" xfId="16129" xr:uid="{9145F552-BE5F-4D95-8DAB-D9DBFCB7DEE7}"/>
    <cellStyle name="Vírgula 3 2 2 2 9 3" xfId="2425" xr:uid="{51D1BE80-57C2-45F5-A54F-60F8A10B238B}"/>
    <cellStyle name="Vírgula 3 2 2 2 9 3 2" xfId="3393" xr:uid="{9257F54A-D2B8-4804-8080-303287881A7D}"/>
    <cellStyle name="Vírgula 3 2 2 2 9 3 2 2" xfId="11025" xr:uid="{208934E2-6475-4472-B0C7-C10E9968F272}"/>
    <cellStyle name="Vírgula 3 2 2 2 9 3 2 2 2" xfId="26330" xr:uid="{76D3596D-18B1-4686-B7CF-D0983F977A8A}"/>
    <cellStyle name="Vírgula 3 2 2 2 9 3 2 3" xfId="18708" xr:uid="{7C689FA4-292A-4F3E-A05E-A1184B723800}"/>
    <cellStyle name="Vírgula 3 2 2 2 9 3 3" xfId="4361" xr:uid="{65BA260F-1C53-4125-B952-2EAF4206AFF9}"/>
    <cellStyle name="Vírgula 3 2 2 2 9 3 3 2" xfId="11993" xr:uid="{3BD38E99-BEEB-4338-82CA-A294F1F069A1}"/>
    <cellStyle name="Vírgula 3 2 2 2 9 3 3 2 2" xfId="27298" xr:uid="{4B40FC18-409C-4B26-A0D7-E30EBA276EF4}"/>
    <cellStyle name="Vírgula 3 2 2 2 9 3 3 3" xfId="19676" xr:uid="{4B7FDE93-9D4A-4E39-9798-1F6867DC0030}"/>
    <cellStyle name="Vírgula 3 2 2 2 9 3 4" xfId="10057" xr:uid="{CBBA3BB8-757D-4E30-A056-65801A7FA509}"/>
    <cellStyle name="Vírgula 3 2 2 2 9 3 4 2" xfId="25362" xr:uid="{2E57F947-593B-4076-AD65-B0096CA404B6}"/>
    <cellStyle name="Vírgula 3 2 2 2 9 3 5" xfId="17740" xr:uid="{9FDCEE2A-6D37-4ECC-B3F6-6DC970CEBC6D}"/>
    <cellStyle name="Vírgula 3 2 2 2 9 4" xfId="1785" xr:uid="{9EDBA89D-99A6-4225-9441-34C5267331C5}"/>
    <cellStyle name="Vírgula 3 2 2 2 9 4 2" xfId="9417" xr:uid="{B44A6895-2E16-4E23-8F06-73D0FE9F90C0}"/>
    <cellStyle name="Vírgula 3 2 2 2 9 4 2 2" xfId="24722" xr:uid="{2B1E8406-DD3B-40A9-A96E-48D5CAEFD80B}"/>
    <cellStyle name="Vírgula 3 2 2 2 9 4 3" xfId="17100" xr:uid="{AC923A0F-2AD9-4EB0-9F02-24C10EC722B4}"/>
    <cellStyle name="Vírgula 3 2 2 2 9 5" xfId="2747" xr:uid="{455C0836-EBB0-4DB0-81D9-96C0B561BC36}"/>
    <cellStyle name="Vírgula 3 2 2 2 9 5 2" xfId="10379" xr:uid="{D96555A7-3B59-4EC2-899E-0F0F9384AAA1}"/>
    <cellStyle name="Vírgula 3 2 2 2 9 5 2 2" xfId="25684" xr:uid="{E939894A-6448-41DA-B86E-273AB54D7518}"/>
    <cellStyle name="Vírgula 3 2 2 2 9 5 3" xfId="18062" xr:uid="{D2F1C61D-81B2-4DC5-A24C-14ED904E03D0}"/>
    <cellStyle name="Vírgula 3 2 2 2 9 6" xfId="3715" xr:uid="{B899722D-C8F3-4679-B0D4-02E9F97C3ED6}"/>
    <cellStyle name="Vírgula 3 2 2 2 9 6 2" xfId="11347" xr:uid="{A3ACD6D6-D287-4C53-8D9E-CFB6F644CE0C}"/>
    <cellStyle name="Vírgula 3 2 2 2 9 6 2 2" xfId="26652" xr:uid="{4CE9D1A7-86B5-4790-AEF3-18C6977C44A3}"/>
    <cellStyle name="Vírgula 3 2 2 2 9 6 3" xfId="19030" xr:uid="{B276A59E-A344-4247-B5D8-2011B7DD3761}"/>
    <cellStyle name="Vírgula 3 2 2 2 9 7" xfId="1139" xr:uid="{1DE804BB-352F-4599-A5C8-FE2BDEAA1A4A}"/>
    <cellStyle name="Vírgula 3 2 2 2 9 7 2" xfId="8771" xr:uid="{8D2BAA2F-4B00-475B-84AA-624D8AFCE9DF}"/>
    <cellStyle name="Vírgula 3 2 2 2 9 7 2 2" xfId="24076" xr:uid="{5F5B2FA4-37E2-45E0-A5CE-B26FD97B131F}"/>
    <cellStyle name="Vírgula 3 2 2 2 9 7 3" xfId="16454" xr:uid="{4E7EE0F8-BB51-4E7D-A821-13841575BABA}"/>
    <cellStyle name="Vírgula 3 2 2 2 9 8" xfId="8122" xr:uid="{667E3259-D3BB-4315-924A-9B7DA6EBE42F}"/>
    <cellStyle name="Vírgula 3 2 2 2 9 8 2" xfId="23427" xr:uid="{95B223D0-9D85-4868-A15D-6732534E3C14}"/>
    <cellStyle name="Vírgula 3 2 2 2 9 9" xfId="15805" xr:uid="{2CCD66D0-55BF-44F8-8A05-5E4E40EB2C3B}"/>
    <cellStyle name="Vírgula 3 2 2 3" xfId="238" xr:uid="{3BFE1272-EF04-471F-8134-FBFDC7CD14BA}"/>
    <cellStyle name="Vírgula 3 2 2 3 10" xfId="2495" xr:uid="{EF74E7A2-B897-4348-9B6A-A7E0D11EEBA1}"/>
    <cellStyle name="Vírgula 3 2 2 3 10 2" xfId="10127" xr:uid="{65C9F2E8-0663-4B8B-AA4D-5357B5A5FF0D}"/>
    <cellStyle name="Vírgula 3 2 2 3 10 2 2" xfId="25432" xr:uid="{97790306-61FA-4FCB-B9F2-33BD41F4E55F}"/>
    <cellStyle name="Vírgula 3 2 2 3 10 3" xfId="17810" xr:uid="{39371E96-44CE-4253-8FAD-2B485A82AD96}"/>
    <cellStyle name="Vírgula 3 2 2 3 11" xfId="3463" xr:uid="{BAF13105-F935-4BC4-AE01-04BD473EF395}"/>
    <cellStyle name="Vírgula 3 2 2 3 11 2" xfId="11095" xr:uid="{48F3BCA7-8A73-4DC9-B3AE-E9722A1791CA}"/>
    <cellStyle name="Vírgula 3 2 2 3 11 2 2" xfId="26400" xr:uid="{82B31E36-7A61-40E8-8D1A-69634788FCC5}"/>
    <cellStyle name="Vírgula 3 2 2 3 11 3" xfId="18778" xr:uid="{C639EF09-57F1-4DEC-9790-E8B4B39D89CD}"/>
    <cellStyle name="Vírgula 3 2 2 3 12" xfId="887" xr:uid="{476B879E-951E-4DE2-AD74-1A466389699D}"/>
    <cellStyle name="Vírgula 3 2 2 3 12 2" xfId="8519" xr:uid="{6676E242-AD99-409A-AA1D-8D5D14AD9BA8}"/>
    <cellStyle name="Vírgula 3 2 2 3 12 2 2" xfId="23824" xr:uid="{5D7B95AA-3258-44F0-AB71-77D29CCE8FCC}"/>
    <cellStyle name="Vírgula 3 2 2 3 12 3" xfId="16202" xr:uid="{1330C09F-3FA2-4D97-8AAB-818180374052}"/>
    <cellStyle name="Vírgula 3 2 2 3 13" xfId="7870" xr:uid="{6B8FF8B3-B56A-4C21-AD94-01557FFA9F83}"/>
    <cellStyle name="Vírgula 3 2 2 3 13 2" xfId="23175" xr:uid="{C23DB6C4-D98F-4CE9-9A97-8496964EC8CC}"/>
    <cellStyle name="Vírgula 3 2 2 3 14" xfId="15553" xr:uid="{72A4D529-9782-4CE6-B77C-55D343BADCD5}"/>
    <cellStyle name="Vírgula 3 2 2 3 2" xfId="358" xr:uid="{558F2719-7B2C-4511-BC5E-E7AC8C66C993}"/>
    <cellStyle name="Vírgula 3 2 2 3 2 2" xfId="682" xr:uid="{C740CD96-2A06-4B99-AF17-45B6231A95D6}"/>
    <cellStyle name="Vírgula 3 2 2 3 2 2 2" xfId="1975" xr:uid="{83C5147E-9D08-4961-9879-66ED079A06B1}"/>
    <cellStyle name="Vírgula 3 2 2 3 2 2 2 2" xfId="7417" xr:uid="{89A76949-4964-4B53-8DE5-EB3DE2BEA3F5}"/>
    <cellStyle name="Vírgula 3 2 2 3 2 2 2 2 2" xfId="15039" xr:uid="{36ED5E28-EC47-4F5F-9E5C-5520E0FE1E1C}"/>
    <cellStyle name="Vírgula 3 2 2 3 2 2 2 2 2 2" xfId="30344" xr:uid="{A597DD5D-47EE-4A30-A023-84A934A5A24C}"/>
    <cellStyle name="Vírgula 3 2 2 3 2 2 2 2 3" xfId="22722" xr:uid="{3B3B8271-68DC-48F0-874F-74B7AF8EB1D0}"/>
    <cellStyle name="Vírgula 3 2 2 3 2 2 2 3" xfId="6045" xr:uid="{ED345F02-5A93-4FDD-886D-26EEA36D9189}"/>
    <cellStyle name="Vírgula 3 2 2 3 2 2 2 3 2" xfId="13667" xr:uid="{08175CC2-7088-4028-B7A2-14D5066F2DE9}"/>
    <cellStyle name="Vírgula 3 2 2 3 2 2 2 3 2 2" xfId="28972" xr:uid="{FF4ADDA6-9B29-43A0-87E3-7FD549CE67DE}"/>
    <cellStyle name="Vírgula 3 2 2 3 2 2 2 3 3" xfId="21350" xr:uid="{519E32E5-8C4E-4F81-A6E9-611AA3E471F3}"/>
    <cellStyle name="Vírgula 3 2 2 3 2 2 2 4" xfId="9607" xr:uid="{00AA88B2-342E-473E-B024-C27D00805FA1}"/>
    <cellStyle name="Vírgula 3 2 2 3 2 2 2 4 2" xfId="24912" xr:uid="{C7DE44A4-F038-43A5-A0A5-51853987A34B}"/>
    <cellStyle name="Vírgula 3 2 2 3 2 2 2 5" xfId="17290" xr:uid="{BEA61895-9986-4103-8273-35D8DC6A0469}"/>
    <cellStyle name="Vírgula 3 2 2 3 2 2 3" xfId="2939" xr:uid="{905711CA-496D-4D43-8082-5345AABA46AA}"/>
    <cellStyle name="Vírgula 3 2 2 3 2 2 3 2" xfId="6813" xr:uid="{F10659F8-48C6-476A-920C-951952A39259}"/>
    <cellStyle name="Vírgula 3 2 2 3 2 2 3 2 2" xfId="14435" xr:uid="{B83F2317-C1DD-441C-A28D-EC83ED1C99C6}"/>
    <cellStyle name="Vírgula 3 2 2 3 2 2 3 2 2 2" xfId="29740" xr:uid="{D0403462-6307-4A0E-87D2-ADC65A762AD9}"/>
    <cellStyle name="Vírgula 3 2 2 3 2 2 3 2 3" xfId="22118" xr:uid="{716283A1-4DED-4CC5-9DF0-13249B92F399}"/>
    <cellStyle name="Vírgula 3 2 2 3 2 2 3 3" xfId="10571" xr:uid="{AEAD9B03-4354-4ADE-9910-F0188A99C1C9}"/>
    <cellStyle name="Vírgula 3 2 2 3 2 2 3 3 2" xfId="25876" xr:uid="{65A0C25B-AE14-40D8-B727-E52CF9902D8A}"/>
    <cellStyle name="Vírgula 3 2 2 3 2 2 3 4" xfId="18254" xr:uid="{B093B039-0C13-448A-8532-0F04D1F6B4D6}"/>
    <cellStyle name="Vírgula 3 2 2 3 2 2 4" xfId="3907" xr:uid="{B485D006-951A-4BD6-BA45-D13DCDD486EC}"/>
    <cellStyle name="Vírgula 3 2 2 3 2 2 4 2" xfId="11539" xr:uid="{90D72989-AF12-46A7-BCE1-0B6D2FA782D4}"/>
    <cellStyle name="Vírgula 3 2 2 3 2 2 4 2 2" xfId="26844" xr:uid="{FA231C58-72E5-4D8D-B0B8-9EE7609253A2}"/>
    <cellStyle name="Vírgula 3 2 2 3 2 2 4 3" xfId="19222" xr:uid="{6CFDE308-FD1B-40CE-8C61-C8A8DC5E3E09}"/>
    <cellStyle name="Vírgula 3 2 2 3 2 2 5" xfId="1331" xr:uid="{3B6BAD58-8977-4562-B84A-7028D1D190ED}"/>
    <cellStyle name="Vírgula 3 2 2 3 2 2 5 2" xfId="8963" xr:uid="{2A31CB72-7B81-4CF7-A80A-B7042BBD8D4C}"/>
    <cellStyle name="Vírgula 3 2 2 3 2 2 5 2 2" xfId="24268" xr:uid="{FA260D4A-3DB9-404B-80B6-763141C6CD7A}"/>
    <cellStyle name="Vírgula 3 2 2 3 2 2 5 3" xfId="16646" xr:uid="{A61250FD-6352-4A33-8313-F66E8A21BC0D}"/>
    <cellStyle name="Vírgula 3 2 2 3 2 2 6" xfId="8314" xr:uid="{5BEE282B-E5FA-438B-8C7A-7BCB61CD3415}"/>
    <cellStyle name="Vírgula 3 2 2 3 2 2 6 2" xfId="23619" xr:uid="{64AA6E87-C53B-4B77-BDED-CA950A3FC318}"/>
    <cellStyle name="Vírgula 3 2 2 3 2 2 7" xfId="15997" xr:uid="{F14075E0-22AA-48A5-A9DA-B19A4DDEE81C}"/>
    <cellStyle name="Vírgula 3 2 2 3 2 3" xfId="2295" xr:uid="{8BC84D19-F2AD-44A4-BAE1-826548A00BAD}"/>
    <cellStyle name="Vírgula 3 2 2 3 2 3 2" xfId="3263" xr:uid="{F2960311-729C-4C6B-A04A-6FEE17FC0AD6}"/>
    <cellStyle name="Vírgula 3 2 2 3 2 3 2 2" xfId="10895" xr:uid="{CA425DD0-662A-4C0B-B098-5D3BACEDC410}"/>
    <cellStyle name="Vírgula 3 2 2 3 2 3 2 2 2" xfId="26200" xr:uid="{53071F28-F8E1-4D92-8734-8EE2306ECD25}"/>
    <cellStyle name="Vírgula 3 2 2 3 2 3 2 3" xfId="18578" xr:uid="{EED7B83C-AA8A-448B-B9F2-93612FF6DD42}"/>
    <cellStyle name="Vírgula 3 2 2 3 2 3 3" xfId="4231" xr:uid="{FCDD6076-5C5E-468A-87A0-E7400BF384F8}"/>
    <cellStyle name="Vírgula 3 2 2 3 2 3 3 2" xfId="11863" xr:uid="{0CF35E87-5425-444C-9A39-DEBECACBE970}"/>
    <cellStyle name="Vírgula 3 2 2 3 2 3 3 2 2" xfId="27168" xr:uid="{CE1A84ED-5FD2-4E4C-BB6F-D3F1D695E629}"/>
    <cellStyle name="Vírgula 3 2 2 3 2 3 3 3" xfId="19546" xr:uid="{52B9E172-7B1C-44CF-9100-740D1955B487}"/>
    <cellStyle name="Vírgula 3 2 2 3 2 3 4" xfId="9927" xr:uid="{F7FBB397-526D-4918-B372-F8974E8A2CB1}"/>
    <cellStyle name="Vírgula 3 2 2 3 2 3 4 2" xfId="25232" xr:uid="{64816B3E-EC26-49EA-851D-2275B42C4C0A}"/>
    <cellStyle name="Vírgula 3 2 2 3 2 3 5" xfId="17610" xr:uid="{028C69E0-EAE0-45EE-9FA2-EE8E49319534}"/>
    <cellStyle name="Vírgula 3 2 2 3 2 4" xfId="1655" xr:uid="{64E1E922-0C2D-4E28-9EBE-198628E35C18}"/>
    <cellStyle name="Vírgula 3 2 2 3 2 4 2" xfId="6443" xr:uid="{67ED0464-6D1D-443F-A91C-D8B6F3BF1A70}"/>
    <cellStyle name="Vírgula 3 2 2 3 2 4 2 2" xfId="14065" xr:uid="{E4260EBA-627E-4792-B98A-E7E1FBD5E390}"/>
    <cellStyle name="Vírgula 3 2 2 3 2 4 2 2 2" xfId="29370" xr:uid="{372E6603-053F-4367-AFAA-360370782C22}"/>
    <cellStyle name="Vírgula 3 2 2 3 2 4 2 3" xfId="21748" xr:uid="{6F2843EA-D068-4410-B4E6-966FDD50567B}"/>
    <cellStyle name="Vírgula 3 2 2 3 2 4 3" xfId="9287" xr:uid="{0B47DC85-B4D7-41F2-8B9E-6C9FB77CAAF2}"/>
    <cellStyle name="Vírgula 3 2 2 3 2 4 3 2" xfId="24592" xr:uid="{2002E387-AB7C-4DFC-990E-A84F8AEB0197}"/>
    <cellStyle name="Vírgula 3 2 2 3 2 4 4" xfId="16970" xr:uid="{4CC731E5-4A02-4683-97A0-D1AFED5E05FD}"/>
    <cellStyle name="Vírgula 3 2 2 3 2 5" xfId="2615" xr:uid="{2CFF60BB-EF7B-490C-B17E-4759F9570FEC}"/>
    <cellStyle name="Vírgula 3 2 2 3 2 5 2" xfId="10247" xr:uid="{47CAE7C5-CEFD-447E-BBD2-9B4B66E2DF8B}"/>
    <cellStyle name="Vírgula 3 2 2 3 2 5 2 2" xfId="25552" xr:uid="{4F514C43-EAFE-4C2E-BA4D-8F7F645811B1}"/>
    <cellStyle name="Vírgula 3 2 2 3 2 5 3" xfId="17930" xr:uid="{E51FB952-7960-44B5-BBAE-71A8ACEB4DF5}"/>
    <cellStyle name="Vírgula 3 2 2 3 2 6" xfId="3583" xr:uid="{58DFD1B8-715F-48BD-8D3C-649355E4A9D0}"/>
    <cellStyle name="Vírgula 3 2 2 3 2 6 2" xfId="11215" xr:uid="{E142F019-3D1C-41CB-BEE4-5D4F1775E56A}"/>
    <cellStyle name="Vírgula 3 2 2 3 2 6 2 2" xfId="26520" xr:uid="{85139157-7575-41E8-BE52-39A8BAF2F0E7}"/>
    <cellStyle name="Vírgula 3 2 2 3 2 6 3" xfId="18898" xr:uid="{F9A29230-A72C-4F78-AFB8-A0171FAF2EF8}"/>
    <cellStyle name="Vírgula 3 2 2 3 2 7" xfId="1007" xr:uid="{5C3DE585-E6EB-4A48-97D2-695684458B4B}"/>
    <cellStyle name="Vírgula 3 2 2 3 2 7 2" xfId="8639" xr:uid="{F2A02118-B890-4D01-91D4-B9E93D9E7464}"/>
    <cellStyle name="Vírgula 3 2 2 3 2 7 2 2" xfId="23944" xr:uid="{76FF5FEB-BEE6-4EE9-A2D1-7CCB301588A6}"/>
    <cellStyle name="Vírgula 3 2 2 3 2 7 3" xfId="16322" xr:uid="{B22B87C8-F4EA-4EDF-ABF3-77BEE5C413E0}"/>
    <cellStyle name="Vírgula 3 2 2 3 2 8" xfId="7990" xr:uid="{68E21645-F953-4A78-BF87-97E294BB60B5}"/>
    <cellStyle name="Vírgula 3 2 2 3 2 8 2" xfId="23295" xr:uid="{C7504FBF-F71F-42F8-BDFE-792F9A8DCEBD}"/>
    <cellStyle name="Vírgula 3 2 2 3 2 9" xfId="15673" xr:uid="{2EEE48B7-F502-4F6B-9BBD-9547A1DADBA5}"/>
    <cellStyle name="Vírgula 3 2 2 3 3" xfId="318" xr:uid="{4DA22A32-0301-4D72-934B-A173F535C69C}"/>
    <cellStyle name="Vírgula 3 2 2 3 3 2" xfId="642" xr:uid="{347A88CB-D82F-460A-A911-1A6E45B61840}"/>
    <cellStyle name="Vírgula 3 2 2 3 3 2 2" xfId="1935" xr:uid="{8681255E-AD0D-4BBF-A4C9-7534ADF47760}"/>
    <cellStyle name="Vírgula 3 2 2 3 3 2 2 2" xfId="9567" xr:uid="{0934160A-AEB2-476A-B4FE-A9AF68AB59D8}"/>
    <cellStyle name="Vírgula 3 2 2 3 3 2 2 2 2" xfId="24872" xr:uid="{806A2368-E30B-456F-AAFD-D87B918FFE55}"/>
    <cellStyle name="Vírgula 3 2 2 3 3 2 2 3" xfId="17250" xr:uid="{6DDE6533-6FF1-4F06-9525-D903C3602662}"/>
    <cellStyle name="Vírgula 3 2 2 3 3 2 3" xfId="2899" xr:uid="{F227B3FC-EE45-4EAC-A46B-C00C9C8D138D}"/>
    <cellStyle name="Vírgula 3 2 2 3 3 2 3 2" xfId="10531" xr:uid="{F4F7ED19-9FDF-4E10-A5F8-98CD9590A18B}"/>
    <cellStyle name="Vírgula 3 2 2 3 3 2 3 2 2" xfId="25836" xr:uid="{29A43809-26C7-4D61-988C-B483A21EAD7E}"/>
    <cellStyle name="Vírgula 3 2 2 3 3 2 3 3" xfId="18214" xr:uid="{1DE343F7-F4CC-4B71-A2C1-9EAC8F95845D}"/>
    <cellStyle name="Vírgula 3 2 2 3 3 2 4" xfId="3867" xr:uid="{367F22DE-C7BD-4DBA-9E04-4F30E310189B}"/>
    <cellStyle name="Vírgula 3 2 2 3 3 2 4 2" xfId="11499" xr:uid="{B2E09C35-5BC8-4E49-BCFC-2C650D582B1C}"/>
    <cellStyle name="Vírgula 3 2 2 3 3 2 4 2 2" xfId="26804" xr:uid="{7E35E660-5C3D-42AA-97D7-99CEA28E9399}"/>
    <cellStyle name="Vírgula 3 2 2 3 3 2 4 3" xfId="19182" xr:uid="{DE0059DC-041E-45F4-A398-A2E193517CFC}"/>
    <cellStyle name="Vírgula 3 2 2 3 3 2 5" xfId="1291" xr:uid="{AACA6032-8240-40FE-8089-44EB43226875}"/>
    <cellStyle name="Vírgula 3 2 2 3 3 2 5 2" xfId="8923" xr:uid="{8EB988F8-21D8-46D6-9A8E-0F5311A4ABB6}"/>
    <cellStyle name="Vírgula 3 2 2 3 3 2 5 2 2" xfId="24228" xr:uid="{1D62C327-B367-493D-9196-71070BFA5A52}"/>
    <cellStyle name="Vírgula 3 2 2 3 3 2 5 3" xfId="16606" xr:uid="{BF4511CE-C94A-4BF0-A046-A9DD3E66B4BF}"/>
    <cellStyle name="Vírgula 3 2 2 3 3 2 6" xfId="8274" xr:uid="{080A86EF-C1A3-42E1-98D6-A538103F2618}"/>
    <cellStyle name="Vírgula 3 2 2 3 3 2 6 2" xfId="23579" xr:uid="{E5F8AB20-8C15-4BCA-93E4-E772DBAB6667}"/>
    <cellStyle name="Vírgula 3 2 2 3 3 2 7" xfId="15957" xr:uid="{035C8118-C461-4DF6-BEAC-A94BF35A0E22}"/>
    <cellStyle name="Vírgula 3 2 2 3 3 3" xfId="2255" xr:uid="{CB8B1BBC-1E90-4F3B-BF12-4BDD788332F7}"/>
    <cellStyle name="Vírgula 3 2 2 3 3 3 2" xfId="3223" xr:uid="{A62121B6-4EAC-4BFA-8148-7A5161630306}"/>
    <cellStyle name="Vírgula 3 2 2 3 3 3 2 2" xfId="10855" xr:uid="{14137F69-8544-4ADB-8E9E-A9F1E54DF187}"/>
    <cellStyle name="Vírgula 3 2 2 3 3 3 2 2 2" xfId="26160" xr:uid="{D9B3B07B-8128-4232-BF5C-B966F8979410}"/>
    <cellStyle name="Vírgula 3 2 2 3 3 3 2 3" xfId="18538" xr:uid="{630F889E-297C-4E62-9799-226E4213D1CA}"/>
    <cellStyle name="Vírgula 3 2 2 3 3 3 3" xfId="4191" xr:uid="{994195ED-0713-4191-AB31-24B650D44939}"/>
    <cellStyle name="Vírgula 3 2 2 3 3 3 3 2" xfId="11823" xr:uid="{9B17C14F-D64B-47E7-9AC3-236A33A26233}"/>
    <cellStyle name="Vírgula 3 2 2 3 3 3 3 2 2" xfId="27128" xr:uid="{9BCC9E15-F3C7-48F8-B7C6-6FCFC1C528FA}"/>
    <cellStyle name="Vírgula 3 2 2 3 3 3 3 3" xfId="19506" xr:uid="{63AA4AC0-94E9-4426-AEE1-7C77F72DF34D}"/>
    <cellStyle name="Vírgula 3 2 2 3 3 3 4" xfId="9887" xr:uid="{E3C630A9-5D80-4D82-B517-A768F04026FF}"/>
    <cellStyle name="Vírgula 3 2 2 3 3 3 4 2" xfId="25192" xr:uid="{F89B544F-4A15-4669-99BF-1E22EEFF28A0}"/>
    <cellStyle name="Vírgula 3 2 2 3 3 3 5" xfId="17570" xr:uid="{42865DA2-AEF3-483F-BCF0-03381DC263FE}"/>
    <cellStyle name="Vírgula 3 2 2 3 3 4" xfId="1615" xr:uid="{BFF6174C-CE16-4E77-B63F-FBD2C94E27DE}"/>
    <cellStyle name="Vírgula 3 2 2 3 3 4 2" xfId="9247" xr:uid="{6C0029EC-F63D-46ED-B0F4-1419A7FF0335}"/>
    <cellStyle name="Vírgula 3 2 2 3 3 4 2 2" xfId="24552" xr:uid="{B8E16E91-CFB8-4E74-9028-CD3A9A76F15B}"/>
    <cellStyle name="Vírgula 3 2 2 3 3 4 3" xfId="16930" xr:uid="{C4382C1F-DB3B-473B-8AD2-41D355E515A6}"/>
    <cellStyle name="Vírgula 3 2 2 3 3 5" xfId="2575" xr:uid="{53B97A5A-B576-4EDA-9C4E-5479334B4661}"/>
    <cellStyle name="Vírgula 3 2 2 3 3 5 2" xfId="10207" xr:uid="{9CC5BE52-3534-42F7-B340-044B957295E8}"/>
    <cellStyle name="Vírgula 3 2 2 3 3 5 2 2" xfId="25512" xr:uid="{AD10CC88-12A7-4DA7-8434-C206D2357D1E}"/>
    <cellStyle name="Vírgula 3 2 2 3 3 5 3" xfId="17890" xr:uid="{22BE9321-F888-40B8-8315-010BBA03F3FA}"/>
    <cellStyle name="Vírgula 3 2 2 3 3 6" xfId="3543" xr:uid="{B7B1BC13-CF65-4A6A-B01F-B39758FBD8AF}"/>
    <cellStyle name="Vírgula 3 2 2 3 3 6 2" xfId="11175" xr:uid="{F409EBF4-78EE-4F99-B813-4B18B3D19397}"/>
    <cellStyle name="Vírgula 3 2 2 3 3 6 2 2" xfId="26480" xr:uid="{819E2F5F-A025-4B5B-97FF-32032ED2BBBD}"/>
    <cellStyle name="Vírgula 3 2 2 3 3 6 3" xfId="18858" xr:uid="{5653E3CC-9DF4-4E53-9AC8-132753770C55}"/>
    <cellStyle name="Vírgula 3 2 2 3 3 7" xfId="967" xr:uid="{679C7676-63A8-48E3-9C75-7F9172740E9C}"/>
    <cellStyle name="Vírgula 3 2 2 3 3 7 2" xfId="8599" xr:uid="{ECFA0D53-4C4C-4BF4-B236-50BC61A851FF}"/>
    <cellStyle name="Vírgula 3 2 2 3 3 7 2 2" xfId="23904" xr:uid="{2E782A6E-9F74-440B-8B55-D91A5FCFB95D}"/>
    <cellStyle name="Vírgula 3 2 2 3 3 7 3" xfId="16282" xr:uid="{B1104B6E-931B-42C3-9B4A-777BABAEFDB5}"/>
    <cellStyle name="Vírgula 3 2 2 3 3 8" xfId="7950" xr:uid="{AB87546C-67E6-4C61-9FA5-E036B5712108}"/>
    <cellStyle name="Vírgula 3 2 2 3 3 8 2" xfId="23255" xr:uid="{2FDAC3C6-4AA7-4979-A1DF-128F569D15DA}"/>
    <cellStyle name="Vírgula 3 2 2 3 3 9" xfId="15633" xr:uid="{CBEEDF0D-DCAE-416E-A211-0BAC5CFE16CC}"/>
    <cellStyle name="Vírgula 3 2 2 3 4" xfId="398" xr:uid="{56920AE2-AFBE-443F-9E39-008A45AAE1D1}"/>
    <cellStyle name="Vírgula 3 2 2 3 4 2" xfId="722" xr:uid="{70B41986-BA9A-40F3-AAF2-ABE5C1CC6E44}"/>
    <cellStyle name="Vírgula 3 2 2 3 4 2 2" xfId="2015" xr:uid="{C8A536B9-B8A5-4F64-AC0E-6202B870ACC5}"/>
    <cellStyle name="Vírgula 3 2 2 3 4 2 2 2" xfId="9647" xr:uid="{CCCE9B21-D574-44A8-9E16-1E6695347E47}"/>
    <cellStyle name="Vírgula 3 2 2 3 4 2 2 2 2" xfId="24952" xr:uid="{26B6FA79-1B91-4DAA-B93C-8293B83254C9}"/>
    <cellStyle name="Vírgula 3 2 2 3 4 2 2 3" xfId="17330" xr:uid="{1A973AB4-C874-4B9A-AD6C-1E0777608D91}"/>
    <cellStyle name="Vírgula 3 2 2 3 4 2 3" xfId="2979" xr:uid="{4A59229C-B729-469C-A3C4-0EA3FADD4E3A}"/>
    <cellStyle name="Vírgula 3 2 2 3 4 2 3 2" xfId="10611" xr:uid="{CADC4E8D-03B6-4E80-806D-20847C640992}"/>
    <cellStyle name="Vírgula 3 2 2 3 4 2 3 2 2" xfId="25916" xr:uid="{234179E9-03C0-4AD0-A2A3-5D51CDDE8BE7}"/>
    <cellStyle name="Vírgula 3 2 2 3 4 2 3 3" xfId="18294" xr:uid="{C617756C-90D6-4CB5-8971-BB4A9BAB42F2}"/>
    <cellStyle name="Vírgula 3 2 2 3 4 2 4" xfId="3947" xr:uid="{6552A324-FCC6-4EE4-A692-3216063D83E4}"/>
    <cellStyle name="Vírgula 3 2 2 3 4 2 4 2" xfId="11579" xr:uid="{5DD1DE46-6123-4B80-B5D3-08D64621ADE7}"/>
    <cellStyle name="Vírgula 3 2 2 3 4 2 4 2 2" xfId="26884" xr:uid="{3FC41011-2A63-4064-BEC6-0BF1F05E02D2}"/>
    <cellStyle name="Vírgula 3 2 2 3 4 2 4 3" xfId="19262" xr:uid="{6DB046F9-6B9A-45A3-8947-1DF825E99A40}"/>
    <cellStyle name="Vírgula 3 2 2 3 4 2 5" xfId="1371" xr:uid="{A14BCA28-F8C5-47C1-98D8-3A84E39AF104}"/>
    <cellStyle name="Vírgula 3 2 2 3 4 2 5 2" xfId="9003" xr:uid="{C25A3D9F-6E6A-42F4-AB4A-04E64F672D59}"/>
    <cellStyle name="Vírgula 3 2 2 3 4 2 5 2 2" xfId="24308" xr:uid="{16DBFAA1-6B24-418A-BC60-8692E890052B}"/>
    <cellStyle name="Vírgula 3 2 2 3 4 2 5 3" xfId="16686" xr:uid="{1289A9D8-391D-414E-8B23-C8767F40966B}"/>
    <cellStyle name="Vírgula 3 2 2 3 4 2 6" xfId="8354" xr:uid="{EC82CA95-7A49-43CA-B315-7A757C582CED}"/>
    <cellStyle name="Vírgula 3 2 2 3 4 2 6 2" xfId="23659" xr:uid="{9143CF1F-A929-4460-84D7-83D4B918A5EA}"/>
    <cellStyle name="Vírgula 3 2 2 3 4 2 7" xfId="16037" xr:uid="{D0235775-CF0F-4BFA-B293-AE38CC6D0E06}"/>
    <cellStyle name="Vírgula 3 2 2 3 4 3" xfId="2335" xr:uid="{7D06537D-33F8-48E1-A22D-C6254B89D2B7}"/>
    <cellStyle name="Vírgula 3 2 2 3 4 3 2" xfId="3303" xr:uid="{4094EA19-F296-4594-8DDB-488DEEEDAAE6}"/>
    <cellStyle name="Vírgula 3 2 2 3 4 3 2 2" xfId="10935" xr:uid="{84EE8A12-50FF-4892-83F8-F7F61C757A20}"/>
    <cellStyle name="Vírgula 3 2 2 3 4 3 2 2 2" xfId="26240" xr:uid="{70DB5207-4100-49F8-BEF0-12869552AAC1}"/>
    <cellStyle name="Vírgula 3 2 2 3 4 3 2 3" xfId="18618" xr:uid="{A8BA3E0C-DABC-43BA-838A-FDC284A3AF86}"/>
    <cellStyle name="Vírgula 3 2 2 3 4 3 3" xfId="4271" xr:uid="{64EE2804-9D26-4BBB-9262-294D692C6108}"/>
    <cellStyle name="Vírgula 3 2 2 3 4 3 3 2" xfId="11903" xr:uid="{F3C9F99A-B059-4C3A-9185-2C23CE2D1D8C}"/>
    <cellStyle name="Vírgula 3 2 2 3 4 3 3 2 2" xfId="27208" xr:uid="{7A33331D-31DC-4E92-9D25-3C306B4696DA}"/>
    <cellStyle name="Vírgula 3 2 2 3 4 3 3 3" xfId="19586" xr:uid="{9AB2CCAC-5CE6-4539-A526-53F51E1D48BB}"/>
    <cellStyle name="Vírgula 3 2 2 3 4 3 4" xfId="9967" xr:uid="{91FDEE21-D5C7-443C-8BE4-4433C053EE01}"/>
    <cellStyle name="Vírgula 3 2 2 3 4 3 4 2" xfId="25272" xr:uid="{2196471B-F2EE-40C0-B455-9E682290E899}"/>
    <cellStyle name="Vírgula 3 2 2 3 4 3 5" xfId="17650" xr:uid="{23C9F859-CBF5-4C52-AD4D-2B78A563D4F7}"/>
    <cellStyle name="Vírgula 3 2 2 3 4 4" xfId="1695" xr:uid="{86E83A62-6EBA-4B5A-81A6-8405D7F3D579}"/>
    <cellStyle name="Vírgula 3 2 2 3 4 4 2" xfId="9327" xr:uid="{726CC8DF-22CA-47CE-B20F-C205148D114D}"/>
    <cellStyle name="Vírgula 3 2 2 3 4 4 2 2" xfId="24632" xr:uid="{FDFCBD7A-7237-417D-9F54-84A4949CB7DA}"/>
    <cellStyle name="Vírgula 3 2 2 3 4 4 3" xfId="17010" xr:uid="{995B7760-ECA9-42EC-9A63-1FB4D04AD0EA}"/>
    <cellStyle name="Vírgula 3 2 2 3 4 5" xfId="2655" xr:uid="{94798A7E-906D-43A6-8138-BA12DC9CAA78}"/>
    <cellStyle name="Vírgula 3 2 2 3 4 5 2" xfId="10287" xr:uid="{9ED9521E-ABFC-42AB-985F-1F7B309B6F3C}"/>
    <cellStyle name="Vírgula 3 2 2 3 4 5 2 2" xfId="25592" xr:uid="{397A0601-0882-4329-B087-60F0FA9FAF7B}"/>
    <cellStyle name="Vírgula 3 2 2 3 4 5 3" xfId="17970" xr:uid="{9EC63D72-199E-41CA-A68D-D8FFCFF4CFE2}"/>
    <cellStyle name="Vírgula 3 2 2 3 4 6" xfId="3623" xr:uid="{91CB2049-0737-4A10-903F-D8F1FE92E895}"/>
    <cellStyle name="Vírgula 3 2 2 3 4 6 2" xfId="11255" xr:uid="{4B25D5C8-102B-4D0D-B952-BD28C7071AE0}"/>
    <cellStyle name="Vírgula 3 2 2 3 4 6 2 2" xfId="26560" xr:uid="{CADCFE3F-4A4A-413F-AB4C-1AE2711CF0C1}"/>
    <cellStyle name="Vírgula 3 2 2 3 4 6 3" xfId="18938" xr:uid="{88D0AB1D-7172-486B-AD0B-A8182253EB5F}"/>
    <cellStyle name="Vírgula 3 2 2 3 4 7" xfId="1047" xr:uid="{084B4FAF-B20E-4780-944F-365FE9EC6605}"/>
    <cellStyle name="Vírgula 3 2 2 3 4 7 2" xfId="8679" xr:uid="{C1143C73-FD45-4A44-8CE9-13CDB1F9394A}"/>
    <cellStyle name="Vírgula 3 2 2 3 4 7 2 2" xfId="23984" xr:uid="{403E6111-502E-43AA-A594-1E180EB47DCA}"/>
    <cellStyle name="Vírgula 3 2 2 3 4 7 3" xfId="16362" xr:uid="{AA2D335F-4B4E-418F-850B-3742A1F307DC}"/>
    <cellStyle name="Vírgula 3 2 2 3 4 8" xfId="8030" xr:uid="{2F87107E-CD50-4A42-BB79-353C54C44633}"/>
    <cellStyle name="Vírgula 3 2 2 3 4 8 2" xfId="23335" xr:uid="{951CD5BB-ECC4-408D-8F8E-6E65590F68C5}"/>
    <cellStyle name="Vírgula 3 2 2 3 4 9" xfId="15713" xr:uid="{0157B90A-7E40-40BE-AD28-D6BCC3FC729E}"/>
    <cellStyle name="Vírgula 3 2 2 3 5" xfId="278" xr:uid="{31B8B26C-8059-400F-8853-5578F204BA32}"/>
    <cellStyle name="Vírgula 3 2 2 3 5 2" xfId="602" xr:uid="{743FC061-A98F-4647-BDA5-2971FB3B4F15}"/>
    <cellStyle name="Vírgula 3 2 2 3 5 2 2" xfId="1895" xr:uid="{11A724BF-3A61-41AF-ADC6-B17BBE661236}"/>
    <cellStyle name="Vírgula 3 2 2 3 5 2 2 2" xfId="9527" xr:uid="{D34EEA97-D9CF-44BF-9A89-05D7AA8EC419}"/>
    <cellStyle name="Vírgula 3 2 2 3 5 2 2 2 2" xfId="24832" xr:uid="{6B8EB50E-3DE2-429A-BB95-EC0A73691B90}"/>
    <cellStyle name="Vírgula 3 2 2 3 5 2 2 3" xfId="17210" xr:uid="{0959F36F-E36B-4132-9FF1-751A8BF4ACDF}"/>
    <cellStyle name="Vírgula 3 2 2 3 5 2 3" xfId="2859" xr:uid="{0132A25E-B011-4BE3-B530-7EB6EC9FE5AF}"/>
    <cellStyle name="Vírgula 3 2 2 3 5 2 3 2" xfId="10491" xr:uid="{872AD10F-605B-47EA-9F27-C7862E7FBA51}"/>
    <cellStyle name="Vírgula 3 2 2 3 5 2 3 2 2" xfId="25796" xr:uid="{1B45C9B8-DEF5-40C5-836E-19BFC795B32B}"/>
    <cellStyle name="Vírgula 3 2 2 3 5 2 3 3" xfId="18174" xr:uid="{224A9AA5-0DD9-4B68-A290-5DA14D9B6F60}"/>
    <cellStyle name="Vírgula 3 2 2 3 5 2 4" xfId="3827" xr:uid="{E3DCF798-1499-4152-A2E4-4E0E6C9DDC75}"/>
    <cellStyle name="Vírgula 3 2 2 3 5 2 4 2" xfId="11459" xr:uid="{F9FD27A1-A210-4E7B-9925-9D3BAFD58EA2}"/>
    <cellStyle name="Vírgula 3 2 2 3 5 2 4 2 2" xfId="26764" xr:uid="{D25BD98F-A825-4B59-9ADB-601395F89A2E}"/>
    <cellStyle name="Vírgula 3 2 2 3 5 2 4 3" xfId="19142" xr:uid="{92445364-940A-4C9B-9AE4-1B5EF8B614D3}"/>
    <cellStyle name="Vírgula 3 2 2 3 5 2 5" xfId="1251" xr:uid="{1FEB301F-20DB-45DE-8E60-68275EF11076}"/>
    <cellStyle name="Vírgula 3 2 2 3 5 2 5 2" xfId="8883" xr:uid="{7C16C9E2-7BB2-4E41-947B-92769FB81A47}"/>
    <cellStyle name="Vírgula 3 2 2 3 5 2 5 2 2" xfId="24188" xr:uid="{5A73366D-BAD7-4C43-8084-E2E3E866415B}"/>
    <cellStyle name="Vírgula 3 2 2 3 5 2 5 3" xfId="16566" xr:uid="{C494C782-976B-42C9-98E7-07012B7CD0F8}"/>
    <cellStyle name="Vírgula 3 2 2 3 5 2 6" xfId="8234" xr:uid="{AB174E78-6D71-44EB-961E-1121D45ED266}"/>
    <cellStyle name="Vírgula 3 2 2 3 5 2 6 2" xfId="23539" xr:uid="{C7C3A198-9E29-4D54-94FC-7B0209C0AAE8}"/>
    <cellStyle name="Vírgula 3 2 2 3 5 2 7" xfId="15917" xr:uid="{C6805361-D068-4A48-B459-FF011A3DACAC}"/>
    <cellStyle name="Vírgula 3 2 2 3 5 3" xfId="2215" xr:uid="{EFD7756D-AE58-45C6-957A-D9AB966B5EE8}"/>
    <cellStyle name="Vírgula 3 2 2 3 5 3 2" xfId="3183" xr:uid="{59033C08-9D7C-4EC4-9319-5591837F90DC}"/>
    <cellStyle name="Vírgula 3 2 2 3 5 3 2 2" xfId="10815" xr:uid="{A999E383-3495-41AB-97A1-AFE22855AC07}"/>
    <cellStyle name="Vírgula 3 2 2 3 5 3 2 2 2" xfId="26120" xr:uid="{F3EE9697-1E2F-4257-9D92-2AF3866BE1F6}"/>
    <cellStyle name="Vírgula 3 2 2 3 5 3 2 3" xfId="18498" xr:uid="{4A0CFAFF-5A32-41CF-8726-AA7380AD5D9D}"/>
    <cellStyle name="Vírgula 3 2 2 3 5 3 3" xfId="4151" xr:uid="{C3BFA7C9-5A8B-4983-B066-168DBC958329}"/>
    <cellStyle name="Vírgula 3 2 2 3 5 3 3 2" xfId="11783" xr:uid="{C4D16AB0-F304-4B19-8051-8F4ED05AAAD0}"/>
    <cellStyle name="Vírgula 3 2 2 3 5 3 3 2 2" xfId="27088" xr:uid="{965FCC3C-7139-495E-9060-946BEDA4DDF0}"/>
    <cellStyle name="Vírgula 3 2 2 3 5 3 3 3" xfId="19466" xr:uid="{BF66F94F-8282-4DFC-971A-645413C2D1F6}"/>
    <cellStyle name="Vírgula 3 2 2 3 5 3 4" xfId="9847" xr:uid="{C68A23D4-EB75-472B-A28F-A255EBB34DF9}"/>
    <cellStyle name="Vírgula 3 2 2 3 5 3 4 2" xfId="25152" xr:uid="{B241A046-9F06-4D28-B683-1DED6F870963}"/>
    <cellStyle name="Vírgula 3 2 2 3 5 3 5" xfId="17530" xr:uid="{0EBF5F74-6192-4861-9B6A-570229E2ECDE}"/>
    <cellStyle name="Vírgula 3 2 2 3 5 4" xfId="1575" xr:uid="{D3A792F6-59F5-4469-B830-5E143AAA60FA}"/>
    <cellStyle name="Vírgula 3 2 2 3 5 4 2" xfId="9207" xr:uid="{1BE6A516-D436-4710-9E71-48D26D5D0156}"/>
    <cellStyle name="Vírgula 3 2 2 3 5 4 2 2" xfId="24512" xr:uid="{BF15563A-D3AA-4166-9B1C-C018F29D025B}"/>
    <cellStyle name="Vírgula 3 2 2 3 5 4 3" xfId="16890" xr:uid="{C259B4D3-A50C-4115-A2FC-460C656451C6}"/>
    <cellStyle name="Vírgula 3 2 2 3 5 5" xfId="2535" xr:uid="{90F8DFC9-1BDE-4D79-A7F6-0153366C17EC}"/>
    <cellStyle name="Vírgula 3 2 2 3 5 5 2" xfId="10167" xr:uid="{C7A05A0B-5004-45B4-BFD5-9EBE3E231CC0}"/>
    <cellStyle name="Vírgula 3 2 2 3 5 5 2 2" xfId="25472" xr:uid="{AEFD0BB9-F7EC-4AC4-B212-8F6EABFB837D}"/>
    <cellStyle name="Vírgula 3 2 2 3 5 5 3" xfId="17850" xr:uid="{75E3D51A-211D-4A26-821C-929D0823CF7C}"/>
    <cellStyle name="Vírgula 3 2 2 3 5 6" xfId="3503" xr:uid="{94D0682D-7FA1-4E16-8EBB-AE018763165C}"/>
    <cellStyle name="Vírgula 3 2 2 3 5 6 2" xfId="11135" xr:uid="{90F6C94B-584F-4F57-AF3E-089FF62849D1}"/>
    <cellStyle name="Vírgula 3 2 2 3 5 6 2 2" xfId="26440" xr:uid="{D513A3A8-E525-4726-885C-4A2D457D044D}"/>
    <cellStyle name="Vírgula 3 2 2 3 5 6 3" xfId="18818" xr:uid="{3E56CCEA-C232-413E-890A-4F20E1210D65}"/>
    <cellStyle name="Vírgula 3 2 2 3 5 7" xfId="927" xr:uid="{37ECC5B9-292B-40FE-A2FB-65AEE821800C}"/>
    <cellStyle name="Vírgula 3 2 2 3 5 7 2" xfId="8559" xr:uid="{2C16873D-32A4-44CE-A417-A027FC588B1E}"/>
    <cellStyle name="Vírgula 3 2 2 3 5 7 2 2" xfId="23864" xr:uid="{6DF9DC7E-7BDB-4657-B803-E4615B4507B0}"/>
    <cellStyle name="Vírgula 3 2 2 3 5 7 3" xfId="16242" xr:uid="{2F9E2F18-B976-4580-81A0-5A6F9EC7F264}"/>
    <cellStyle name="Vírgula 3 2 2 3 5 8" xfId="7910" xr:uid="{EE8ADB53-25E3-4987-AC9B-06E0857127B6}"/>
    <cellStyle name="Vírgula 3 2 2 3 5 8 2" xfId="23215" xr:uid="{71C2138C-5D3A-446D-B4A0-C407E59BC813}"/>
    <cellStyle name="Vírgula 3 2 2 3 5 9" xfId="15593" xr:uid="{79CAAA85-4A44-4A4E-9121-9C309CF57774}"/>
    <cellStyle name="Vírgula 3 2 2 3 6" xfId="438" xr:uid="{0D88941F-E144-4240-B0F1-0196351EF5F1}"/>
    <cellStyle name="Vírgula 3 2 2 3 6 2" xfId="762" xr:uid="{F54EE91F-51E9-41BE-AB66-A940260FD7FC}"/>
    <cellStyle name="Vírgula 3 2 2 3 6 2 2" xfId="2055" xr:uid="{BD43B2E2-1EA1-410C-90CC-5BC04275C3DE}"/>
    <cellStyle name="Vírgula 3 2 2 3 6 2 2 2" xfId="9687" xr:uid="{3B167D8A-239A-42D3-873A-0556FA9899C7}"/>
    <cellStyle name="Vírgula 3 2 2 3 6 2 2 2 2" xfId="24992" xr:uid="{F0CAC67C-847D-4E8B-86DF-353050E1E44A}"/>
    <cellStyle name="Vírgula 3 2 2 3 6 2 2 3" xfId="17370" xr:uid="{29B671A5-3C6D-4D3E-838D-53EA9CF0EBBC}"/>
    <cellStyle name="Vírgula 3 2 2 3 6 2 3" xfId="3019" xr:uid="{8AE46D7B-BB82-4555-9772-FA7EC115935F}"/>
    <cellStyle name="Vírgula 3 2 2 3 6 2 3 2" xfId="10651" xr:uid="{161BAD8F-346F-4FF1-B36E-7A0BDF3CF366}"/>
    <cellStyle name="Vírgula 3 2 2 3 6 2 3 2 2" xfId="25956" xr:uid="{62778BA1-9944-4030-BF41-4527D5DC4849}"/>
    <cellStyle name="Vírgula 3 2 2 3 6 2 3 3" xfId="18334" xr:uid="{4EFB0CA9-014F-4DB1-A401-09C78CC36E1D}"/>
    <cellStyle name="Vírgula 3 2 2 3 6 2 4" xfId="3987" xr:uid="{B829226C-7579-46AD-8AA7-B2EB10523457}"/>
    <cellStyle name="Vírgula 3 2 2 3 6 2 4 2" xfId="11619" xr:uid="{1E37B415-BAF6-4C95-BDE1-DF71E517850C}"/>
    <cellStyle name="Vírgula 3 2 2 3 6 2 4 2 2" xfId="26924" xr:uid="{75EDF706-2FAA-42F3-9CA7-B223B0752A8B}"/>
    <cellStyle name="Vírgula 3 2 2 3 6 2 4 3" xfId="19302" xr:uid="{83C4CB4B-0702-4FB1-847E-1136EFB30F83}"/>
    <cellStyle name="Vírgula 3 2 2 3 6 2 5" xfId="1411" xr:uid="{7BAE5203-FACB-43F2-86FC-C3BA5CF3B928}"/>
    <cellStyle name="Vírgula 3 2 2 3 6 2 5 2" xfId="9043" xr:uid="{69E9CD6A-581D-4724-ABAE-40F4D0B305F3}"/>
    <cellStyle name="Vírgula 3 2 2 3 6 2 5 2 2" xfId="24348" xr:uid="{456C03FA-E1D2-400B-98AB-75C5EFA2ACA7}"/>
    <cellStyle name="Vírgula 3 2 2 3 6 2 5 3" xfId="16726" xr:uid="{88571DEB-8ED1-4952-BE00-0AB78DD88A32}"/>
    <cellStyle name="Vírgula 3 2 2 3 6 2 6" xfId="8394" xr:uid="{B5110335-9950-4592-B499-EE01187A63D8}"/>
    <cellStyle name="Vírgula 3 2 2 3 6 2 6 2" xfId="23699" xr:uid="{E34C8A46-DDF4-484E-9140-3C3CF2580893}"/>
    <cellStyle name="Vírgula 3 2 2 3 6 2 7" xfId="16077" xr:uid="{29F76C51-F893-47FF-9375-7FABD98E2AFE}"/>
    <cellStyle name="Vírgula 3 2 2 3 6 3" xfId="2375" xr:uid="{B3E9026D-3E87-41B8-8E4D-041F3DD52CFB}"/>
    <cellStyle name="Vírgula 3 2 2 3 6 3 2" xfId="3343" xr:uid="{9B2145DF-88CA-420A-9424-F7158BDA2FCF}"/>
    <cellStyle name="Vírgula 3 2 2 3 6 3 2 2" xfId="10975" xr:uid="{4F9030FC-32C1-489A-B1F8-FB6E1FC6DFBE}"/>
    <cellStyle name="Vírgula 3 2 2 3 6 3 2 2 2" xfId="26280" xr:uid="{0C8F9FB9-5505-4D31-80AB-710B2682A509}"/>
    <cellStyle name="Vírgula 3 2 2 3 6 3 2 3" xfId="18658" xr:uid="{1478449A-474D-49D2-85BA-BB92CC63F0A3}"/>
    <cellStyle name="Vírgula 3 2 2 3 6 3 3" xfId="4311" xr:uid="{61859141-E0B4-4C7E-B6EB-EB5FED655BF5}"/>
    <cellStyle name="Vírgula 3 2 2 3 6 3 3 2" xfId="11943" xr:uid="{CDA8A991-AABA-4B45-AC0C-78C569091F5E}"/>
    <cellStyle name="Vírgula 3 2 2 3 6 3 3 2 2" xfId="27248" xr:uid="{DE8C4DAE-5C63-42C3-BCEF-D727E0A2843E}"/>
    <cellStyle name="Vírgula 3 2 2 3 6 3 3 3" xfId="19626" xr:uid="{7270986F-DE59-4B0F-829F-8D223C275D64}"/>
    <cellStyle name="Vírgula 3 2 2 3 6 3 4" xfId="10007" xr:uid="{C8DA0661-D5F9-4CE8-A91C-EF6B90042135}"/>
    <cellStyle name="Vírgula 3 2 2 3 6 3 4 2" xfId="25312" xr:uid="{62FE29CA-CBCD-482D-A953-A49C8E9C6638}"/>
    <cellStyle name="Vírgula 3 2 2 3 6 3 5" xfId="17690" xr:uid="{8269CC06-89B8-469E-B006-35990CBB2D99}"/>
    <cellStyle name="Vírgula 3 2 2 3 6 4" xfId="1735" xr:uid="{B6C1CC90-C139-4D6A-A596-FF6BE4168960}"/>
    <cellStyle name="Vírgula 3 2 2 3 6 4 2" xfId="9367" xr:uid="{F0561271-FD27-48F3-8E7F-2256519C6503}"/>
    <cellStyle name="Vírgula 3 2 2 3 6 4 2 2" xfId="24672" xr:uid="{8592E8A2-FAA8-432C-9AA1-12CAE6E9B4B7}"/>
    <cellStyle name="Vírgula 3 2 2 3 6 4 3" xfId="17050" xr:uid="{DACE3F65-DE17-4424-9270-E355FD418F4E}"/>
    <cellStyle name="Vírgula 3 2 2 3 6 5" xfId="2695" xr:uid="{931B4485-4EB6-4BBD-BCDE-9CB748DE1522}"/>
    <cellStyle name="Vírgula 3 2 2 3 6 5 2" xfId="10327" xr:uid="{3EC64A5A-B1E1-4D04-A6A8-A20F16DC539D}"/>
    <cellStyle name="Vírgula 3 2 2 3 6 5 2 2" xfId="25632" xr:uid="{096B8831-C109-43BC-89A1-003A89446550}"/>
    <cellStyle name="Vírgula 3 2 2 3 6 5 3" xfId="18010" xr:uid="{085FB054-0933-4DF5-94D7-A30CB50C10AF}"/>
    <cellStyle name="Vírgula 3 2 2 3 6 6" xfId="3663" xr:uid="{5F9512C3-5083-43E2-BC58-1E3B9B4F315C}"/>
    <cellStyle name="Vírgula 3 2 2 3 6 6 2" xfId="11295" xr:uid="{B965B610-03B9-4D85-BCB9-27FD8090D0C9}"/>
    <cellStyle name="Vírgula 3 2 2 3 6 6 2 2" xfId="26600" xr:uid="{895F13DD-D668-4012-BC69-66DD23B7C4EA}"/>
    <cellStyle name="Vírgula 3 2 2 3 6 6 3" xfId="18978" xr:uid="{9E86E808-4480-4B4D-8B06-118AF958D8DF}"/>
    <cellStyle name="Vírgula 3 2 2 3 6 7" xfId="1087" xr:uid="{AD892F33-571C-450B-A0A5-696CBC1C28B1}"/>
    <cellStyle name="Vírgula 3 2 2 3 6 7 2" xfId="8719" xr:uid="{DC0E9776-6C72-4880-8276-F1D0149016B3}"/>
    <cellStyle name="Vírgula 3 2 2 3 6 7 2 2" xfId="24024" xr:uid="{201FAF3A-68EB-46B8-AAF4-C7ADFDBE99F9}"/>
    <cellStyle name="Vírgula 3 2 2 3 6 7 3" xfId="16402" xr:uid="{D8B6D337-6865-48E5-9B9F-C7B44A13D248}"/>
    <cellStyle name="Vírgula 3 2 2 3 6 8" xfId="8070" xr:uid="{43DCD0A7-5EE6-47F9-A158-2F3F8F4207F6}"/>
    <cellStyle name="Vírgula 3 2 2 3 6 8 2" xfId="23375" xr:uid="{9D1F6606-3679-4C5C-BFAC-35569C0D1E52}"/>
    <cellStyle name="Vírgula 3 2 2 3 6 9" xfId="15753" xr:uid="{4B550CF9-E050-49A6-BC0F-8202E9E01103}"/>
    <cellStyle name="Vírgula 3 2 2 3 7" xfId="562" xr:uid="{49D6259D-A2E2-41B0-88C1-B2FEC144235E}"/>
    <cellStyle name="Vírgula 3 2 2 3 7 2" xfId="1855" xr:uid="{26ACC7B7-ACD5-4AA9-B70A-467EC37F917E}"/>
    <cellStyle name="Vírgula 3 2 2 3 7 2 2" xfId="9487" xr:uid="{3BFE348E-3327-49C9-B53E-514195F86A70}"/>
    <cellStyle name="Vírgula 3 2 2 3 7 2 2 2" xfId="24792" xr:uid="{244D21AF-B394-4014-BE5A-84DAEF9DAD77}"/>
    <cellStyle name="Vírgula 3 2 2 3 7 2 3" xfId="17170" xr:uid="{96F8E724-BF2A-4EF4-AE83-3002BD0506C0}"/>
    <cellStyle name="Vírgula 3 2 2 3 7 3" xfId="2819" xr:uid="{AD7187C5-85A9-490D-B5C9-0BAA166EE2CE}"/>
    <cellStyle name="Vírgula 3 2 2 3 7 3 2" xfId="10451" xr:uid="{41D0B438-D379-427D-B7B1-22BB5E19CFE5}"/>
    <cellStyle name="Vírgula 3 2 2 3 7 3 2 2" xfId="25756" xr:uid="{C8470257-D0CC-4375-8F39-049267E2D831}"/>
    <cellStyle name="Vírgula 3 2 2 3 7 3 3" xfId="18134" xr:uid="{1DD21E0E-EFF4-46BC-BE1B-149D92297770}"/>
    <cellStyle name="Vírgula 3 2 2 3 7 4" xfId="3787" xr:uid="{0B4788DA-2F6D-4B95-8BFB-5472239F20EC}"/>
    <cellStyle name="Vírgula 3 2 2 3 7 4 2" xfId="11419" xr:uid="{F3B69510-4277-4A52-826A-94E426FC779B}"/>
    <cellStyle name="Vírgula 3 2 2 3 7 4 2 2" xfId="26724" xr:uid="{055C90C6-8B89-4001-BC25-142808B4A153}"/>
    <cellStyle name="Vírgula 3 2 2 3 7 4 3" xfId="19102" xr:uid="{D68884E1-528B-4A3A-BBAA-A88A6A921ED3}"/>
    <cellStyle name="Vírgula 3 2 2 3 7 5" xfId="1211" xr:uid="{BDF114E6-C743-49C2-8E29-CA2FB2D4238F}"/>
    <cellStyle name="Vírgula 3 2 2 3 7 5 2" xfId="8843" xr:uid="{C7F590A0-C9D0-4D32-868D-797054C9398C}"/>
    <cellStyle name="Vírgula 3 2 2 3 7 5 2 2" xfId="24148" xr:uid="{B1878353-27EE-4197-A0D0-ED7308823822}"/>
    <cellStyle name="Vírgula 3 2 2 3 7 5 3" xfId="16526" xr:uid="{34C44813-9EBE-4B52-A6C5-0AD2A145741D}"/>
    <cellStyle name="Vírgula 3 2 2 3 7 6" xfId="8194" xr:uid="{AFA8BF35-83C3-4935-B5D3-34FF306729D3}"/>
    <cellStyle name="Vírgula 3 2 2 3 7 6 2" xfId="23499" xr:uid="{644F04E5-9A85-4D03-AAB1-82AF27DF595C}"/>
    <cellStyle name="Vírgula 3 2 2 3 7 7" xfId="15877" xr:uid="{0835EF36-0FF3-4D98-AB0B-494EFA8EAC0C}"/>
    <cellStyle name="Vírgula 3 2 2 3 8" xfId="2175" xr:uid="{D85F4C36-F12E-4FA8-A59D-70ECBF7E8701}"/>
    <cellStyle name="Vírgula 3 2 2 3 8 2" xfId="3143" xr:uid="{67CC92F9-E9E7-4A82-AAF5-88159F19CE5A}"/>
    <cellStyle name="Vírgula 3 2 2 3 8 2 2" xfId="10775" xr:uid="{EEBFCA9A-3184-41A8-8197-E4D2D8D930EA}"/>
    <cellStyle name="Vírgula 3 2 2 3 8 2 2 2" xfId="26080" xr:uid="{46077F2A-3420-4CB2-A929-FEE180FDB8AA}"/>
    <cellStyle name="Vírgula 3 2 2 3 8 2 3" xfId="18458" xr:uid="{15A02C53-3A2D-40D5-B933-DCC4CA99B484}"/>
    <cellStyle name="Vírgula 3 2 2 3 8 3" xfId="4111" xr:uid="{9C181C98-AAA1-4E07-BF13-E6634FFC6CE2}"/>
    <cellStyle name="Vírgula 3 2 2 3 8 3 2" xfId="11743" xr:uid="{9598FD52-4F08-49FD-94B6-E5DD7DFAC3EE}"/>
    <cellStyle name="Vírgula 3 2 2 3 8 3 2 2" xfId="27048" xr:uid="{351F8D1B-DBB5-4D72-A2B7-0144964CE23B}"/>
    <cellStyle name="Vírgula 3 2 2 3 8 3 3" xfId="19426" xr:uid="{D528385F-6D28-4C66-9317-45B24EA6DB80}"/>
    <cellStyle name="Vírgula 3 2 2 3 8 4" xfId="9807" xr:uid="{784146F2-7EE0-4D5A-BD20-245736DEA97A}"/>
    <cellStyle name="Vírgula 3 2 2 3 8 4 2" xfId="25112" xr:uid="{4B37CC0F-4949-4969-837F-F69F3AA06A22}"/>
    <cellStyle name="Vírgula 3 2 2 3 8 5" xfId="17490" xr:uid="{069DBE57-DBFA-444B-995F-8ADE92E1E390}"/>
    <cellStyle name="Vírgula 3 2 2 3 9" xfId="1535" xr:uid="{4631CFF5-28D5-44F7-A78C-0205FCAE6D80}"/>
    <cellStyle name="Vírgula 3 2 2 3 9 2" xfId="9167" xr:uid="{22E597EB-0647-4C34-B6D6-E2E4CFBA3366}"/>
    <cellStyle name="Vírgula 3 2 2 3 9 2 2" xfId="24472" xr:uid="{A04DB806-E645-4952-88F9-B3476E46FBDE}"/>
    <cellStyle name="Vírgula 3 2 2 3 9 3" xfId="16850" xr:uid="{3CE3C016-79B0-448F-97E5-1FCEEA9438E7}"/>
    <cellStyle name="Vírgula 3 2 2 4" xfId="338" xr:uid="{D4099D10-6BD7-4117-9281-A46E5DC9C8F8}"/>
    <cellStyle name="Vírgula 3 2 2 4 10" xfId="15653" xr:uid="{3FB718DC-5255-40FC-8318-848089F786DD}"/>
    <cellStyle name="Vírgula 3 2 2 4 2" xfId="459" xr:uid="{82DE6929-1F55-46A5-9818-92FD9DA44CD6}"/>
    <cellStyle name="Vírgula 3 2 2 4 2 2" xfId="783" xr:uid="{8CE5E19C-F894-4980-8E23-ACC78DDDDFA4}"/>
    <cellStyle name="Vírgula 3 2 2 4 2 2 2" xfId="2075" xr:uid="{90F5EB00-36CF-4476-B3A0-56B3471562A9}"/>
    <cellStyle name="Vírgula 3 2 2 4 2 2 2 2" xfId="7446" xr:uid="{158143F9-09C8-4E45-8F25-A6FF5EF81D16}"/>
    <cellStyle name="Vírgula 3 2 2 4 2 2 2 2 2" xfId="15068" xr:uid="{1F81AA36-BDA6-40F7-B24B-5465F6B1FC1E}"/>
    <cellStyle name="Vírgula 3 2 2 4 2 2 2 2 2 2" xfId="30373" xr:uid="{1E6BCB59-8FBE-45A5-AC19-96BCB8CEB86B}"/>
    <cellStyle name="Vírgula 3 2 2 4 2 2 2 2 3" xfId="22751" xr:uid="{97DC1F99-4945-45EC-ABCB-49056BCD91F6}"/>
    <cellStyle name="Vírgula 3 2 2 4 2 2 2 3" xfId="6074" xr:uid="{EF99C04B-6FAE-47E1-AA51-2B8A16CC820E}"/>
    <cellStyle name="Vírgula 3 2 2 4 2 2 2 3 2" xfId="13696" xr:uid="{4F42D4E7-ABB6-4F42-9C10-B0E1670DA620}"/>
    <cellStyle name="Vírgula 3 2 2 4 2 2 2 3 2 2" xfId="29001" xr:uid="{BE5E1C20-DC65-410E-9222-7B7662BB0F67}"/>
    <cellStyle name="Vírgula 3 2 2 4 2 2 2 3 3" xfId="21379" xr:uid="{AA5F4B56-2C89-4AEB-8806-4CE10520D047}"/>
    <cellStyle name="Vírgula 3 2 2 4 2 2 2 4" xfId="9707" xr:uid="{99CA1D51-0782-4B5A-BC3B-4C0CAC1FE254}"/>
    <cellStyle name="Vírgula 3 2 2 4 2 2 2 4 2" xfId="25012" xr:uid="{4F382F2D-DFD5-4DB7-AB72-CABB70F62A87}"/>
    <cellStyle name="Vírgula 3 2 2 4 2 2 2 5" xfId="17390" xr:uid="{BB5DCA99-2D3F-4259-ACAD-5C201D12421E}"/>
    <cellStyle name="Vírgula 3 2 2 4 2 2 3" xfId="3040" xr:uid="{5694BEB1-267E-4114-8988-B520AE320D02}"/>
    <cellStyle name="Vírgula 3 2 2 4 2 2 3 2" xfId="6842" xr:uid="{30C138AC-4A3E-4A73-A9C7-39E7CE2C1E64}"/>
    <cellStyle name="Vírgula 3 2 2 4 2 2 3 2 2" xfId="14464" xr:uid="{D7788DC2-2E86-48C6-ADA2-1758C63CA1E9}"/>
    <cellStyle name="Vírgula 3 2 2 4 2 2 3 2 2 2" xfId="29769" xr:uid="{806DD889-B129-4CA7-98AB-93A2A2D6345F}"/>
    <cellStyle name="Vírgula 3 2 2 4 2 2 3 2 3" xfId="22147" xr:uid="{D96906B7-9A93-49F5-B3DB-804681A0C275}"/>
    <cellStyle name="Vírgula 3 2 2 4 2 2 3 3" xfId="10672" xr:uid="{1BDE8272-DE87-4D63-BC03-5E41BA1C6F46}"/>
    <cellStyle name="Vírgula 3 2 2 4 2 2 3 3 2" xfId="25977" xr:uid="{40884307-FA56-47B0-981B-27272FE12BC3}"/>
    <cellStyle name="Vírgula 3 2 2 4 2 2 3 4" xfId="18355" xr:uid="{74F98194-F7F1-4BE8-ACB6-32DFFD74B8D0}"/>
    <cellStyle name="Vírgula 3 2 2 4 2 2 4" xfId="4008" xr:uid="{247C95F9-DB70-49A3-A860-C0ADD1A3FAA6}"/>
    <cellStyle name="Vírgula 3 2 2 4 2 2 4 2" xfId="11640" xr:uid="{E98455F7-5157-4A47-9A41-08732390CCCB}"/>
    <cellStyle name="Vírgula 3 2 2 4 2 2 4 2 2" xfId="26945" xr:uid="{750A65E0-D2A9-42C4-9739-01E796E84A2D}"/>
    <cellStyle name="Vírgula 3 2 2 4 2 2 4 3" xfId="19323" xr:uid="{105B230F-A46B-444D-A3F0-D00A6AF54A11}"/>
    <cellStyle name="Vírgula 3 2 2 4 2 2 5" xfId="1432" xr:uid="{71E1F913-616E-4241-BFC6-295B05F12B3E}"/>
    <cellStyle name="Vírgula 3 2 2 4 2 2 5 2" xfId="9064" xr:uid="{5F08877B-1ED5-4F1C-BFB9-F361EC7541A9}"/>
    <cellStyle name="Vírgula 3 2 2 4 2 2 5 2 2" xfId="24369" xr:uid="{A4FB959A-A860-42C3-A646-E8188FFA6DB4}"/>
    <cellStyle name="Vírgula 3 2 2 4 2 2 5 3" xfId="16747" xr:uid="{9E6809DA-FE5E-4838-8E59-A46A2D552F33}"/>
    <cellStyle name="Vírgula 3 2 2 4 2 2 6" xfId="8415" xr:uid="{973BB0F4-1039-483A-BB60-3B6962AE52F4}"/>
    <cellStyle name="Vírgula 3 2 2 4 2 2 6 2" xfId="23720" xr:uid="{17E1B5C1-309B-4778-BF5C-4258196CEDA5}"/>
    <cellStyle name="Vírgula 3 2 2 4 2 2 7" xfId="16098" xr:uid="{734C2280-BE53-452F-B5CF-4036CB9AF799}"/>
    <cellStyle name="Vírgula 3 2 2 4 2 3" xfId="2395" xr:uid="{2451834B-4921-4356-89E7-958C4159B2E2}"/>
    <cellStyle name="Vírgula 3 2 2 4 2 3 2" xfId="3363" xr:uid="{AD488947-0DE2-4D27-9382-A2F89781A3CB}"/>
    <cellStyle name="Vírgula 3 2 2 4 2 3 2 2" xfId="10995" xr:uid="{FB66B3A3-D978-4A01-929C-DF0219F6C8BA}"/>
    <cellStyle name="Vírgula 3 2 2 4 2 3 2 2 2" xfId="26300" xr:uid="{6143A5E7-A828-423F-9E99-E984739EA962}"/>
    <cellStyle name="Vírgula 3 2 2 4 2 3 2 3" xfId="18678" xr:uid="{FCB60EE9-DBE9-47BA-9DD5-846D1FD818E2}"/>
    <cellStyle name="Vírgula 3 2 2 4 2 3 3" xfId="4331" xr:uid="{E44DE969-EB5D-42D1-A869-AD1163FB9139}"/>
    <cellStyle name="Vírgula 3 2 2 4 2 3 3 2" xfId="11963" xr:uid="{06785BE1-91B1-4DD7-92C6-4902117EB0F1}"/>
    <cellStyle name="Vírgula 3 2 2 4 2 3 3 2 2" xfId="27268" xr:uid="{09973CDF-54BC-4CA1-BAE1-8FDC109605B9}"/>
    <cellStyle name="Vírgula 3 2 2 4 2 3 3 3" xfId="19646" xr:uid="{69C8B117-8C46-456A-B452-845E330DACE3}"/>
    <cellStyle name="Vírgula 3 2 2 4 2 3 4" xfId="10027" xr:uid="{261A2E7C-64A8-4754-A07E-CA605E2B8F95}"/>
    <cellStyle name="Vírgula 3 2 2 4 2 3 4 2" xfId="25332" xr:uid="{9DF0A4B2-B141-46B0-8726-3EDBB2987138}"/>
    <cellStyle name="Vírgula 3 2 2 4 2 3 5" xfId="17710" xr:uid="{38D90B12-1C6B-4964-A58E-5DD8AE453504}"/>
    <cellStyle name="Vírgula 3 2 2 4 2 4" xfId="1755" xr:uid="{F83EDF3A-ADEA-4A1D-B21A-D049C1E8CFB0}"/>
    <cellStyle name="Vírgula 3 2 2 4 2 4 2" xfId="6472" xr:uid="{A0B64FF1-3774-48D7-81D8-547171B37985}"/>
    <cellStyle name="Vírgula 3 2 2 4 2 4 2 2" xfId="14094" xr:uid="{698F0141-F824-494D-B9EC-2AC49D51F74A}"/>
    <cellStyle name="Vírgula 3 2 2 4 2 4 2 2 2" xfId="29399" xr:uid="{586AE267-5F0D-408D-9445-7B21B8E3596C}"/>
    <cellStyle name="Vírgula 3 2 2 4 2 4 2 3" xfId="21777" xr:uid="{EF1B885E-C47C-4549-BFE2-E7335C090473}"/>
    <cellStyle name="Vírgula 3 2 2 4 2 4 3" xfId="9387" xr:uid="{B34E5D2F-D0A2-4CD3-99C2-CF5D5A50B69B}"/>
    <cellStyle name="Vírgula 3 2 2 4 2 4 3 2" xfId="24692" xr:uid="{AFDA19FF-92D1-4983-9F07-4B3B59AC645C}"/>
    <cellStyle name="Vírgula 3 2 2 4 2 4 4" xfId="17070" xr:uid="{392D3146-353C-4C19-B3C2-61DD29A9032E}"/>
    <cellStyle name="Vírgula 3 2 2 4 2 5" xfId="2716" xr:uid="{732992A9-6DB1-41B2-AA90-47EA5EB93ED2}"/>
    <cellStyle name="Vírgula 3 2 2 4 2 5 2" xfId="10348" xr:uid="{81CECA9B-A3F3-453C-BE05-87AED20EFDF3}"/>
    <cellStyle name="Vírgula 3 2 2 4 2 5 2 2" xfId="25653" xr:uid="{51DD66CB-B7A5-42BA-A205-B4D12B254E5C}"/>
    <cellStyle name="Vírgula 3 2 2 4 2 5 3" xfId="18031" xr:uid="{70778160-4BF9-4402-9FBA-570A3EB62DD8}"/>
    <cellStyle name="Vírgula 3 2 2 4 2 6" xfId="3684" xr:uid="{1EF33A6C-D3CA-479F-A90D-EA61E805B86A}"/>
    <cellStyle name="Vírgula 3 2 2 4 2 6 2" xfId="11316" xr:uid="{5F14974F-B24B-4D54-8FB0-88B850D986F2}"/>
    <cellStyle name="Vírgula 3 2 2 4 2 6 2 2" xfId="26621" xr:uid="{AFA767EA-7D2C-489E-8E7B-F67A2F52698A}"/>
    <cellStyle name="Vírgula 3 2 2 4 2 6 3" xfId="18999" xr:uid="{B976B268-C972-445F-8D61-BC25F960DA7B}"/>
    <cellStyle name="Vírgula 3 2 2 4 2 7" xfId="1108" xr:uid="{3830E498-F348-467D-AF09-9531015A5D4E}"/>
    <cellStyle name="Vírgula 3 2 2 4 2 7 2" xfId="8740" xr:uid="{2C9EF068-28F2-464D-81D5-21C4A8055228}"/>
    <cellStyle name="Vírgula 3 2 2 4 2 7 2 2" xfId="24045" xr:uid="{F4216E9B-B663-4242-9315-56F2934E6218}"/>
    <cellStyle name="Vírgula 3 2 2 4 2 7 3" xfId="16423" xr:uid="{AADF769D-1901-4BA2-9738-0749371E7461}"/>
    <cellStyle name="Vírgula 3 2 2 4 2 8" xfId="8091" xr:uid="{EF3672BA-E52F-4CEA-BAA3-CC2297F8DB41}"/>
    <cellStyle name="Vírgula 3 2 2 4 2 8 2" xfId="23396" xr:uid="{71FC1BA3-6528-42A9-81F4-1E3AC1D1B37C}"/>
    <cellStyle name="Vírgula 3 2 2 4 2 9" xfId="15774" xr:uid="{2C70A0EB-3F4A-42DA-97F5-22F5E5F5FDC1}"/>
    <cellStyle name="Vírgula 3 2 2 4 3" xfId="662" xr:uid="{4DD2185E-7EB1-44D2-9079-B8C8FFA38477}"/>
    <cellStyle name="Vírgula 3 2 2 4 3 2" xfId="1955" xr:uid="{2722AD1F-D3A6-46C4-8B77-790B6BDF8820}"/>
    <cellStyle name="Vírgula 3 2 2 4 3 2 2" xfId="7283" xr:uid="{8F08EC7E-0C2A-4294-92AC-DB54A57EA69D}"/>
    <cellStyle name="Vírgula 3 2 2 4 3 2 2 2" xfId="14905" xr:uid="{9FAB5154-5AC6-432B-A79B-181DE4D8CA58}"/>
    <cellStyle name="Vírgula 3 2 2 4 3 2 2 2 2" xfId="30210" xr:uid="{78765EFC-AA0A-4E14-8112-41367ABA3E61}"/>
    <cellStyle name="Vírgula 3 2 2 4 3 2 2 3" xfId="22588" xr:uid="{911D5C9B-544D-4E8E-AC50-B6435B166FC3}"/>
    <cellStyle name="Vírgula 3 2 2 4 3 2 3" xfId="5911" xr:uid="{839EA3A2-CB16-4385-8FF3-C42FD7A8CB3D}"/>
    <cellStyle name="Vírgula 3 2 2 4 3 2 3 2" xfId="13533" xr:uid="{9A6D0D68-8451-40DD-A67C-58B0B7EF50FA}"/>
    <cellStyle name="Vírgula 3 2 2 4 3 2 3 2 2" xfId="28838" xr:uid="{45F05806-6691-476F-B0D2-2082D6DEB511}"/>
    <cellStyle name="Vírgula 3 2 2 4 3 2 3 3" xfId="21216" xr:uid="{5BD7DFCB-700D-43A4-8A33-13D313EB37AE}"/>
    <cellStyle name="Vírgula 3 2 2 4 3 2 4" xfId="9587" xr:uid="{42B74079-5AD8-40A1-AF5D-1D45E181D7EA}"/>
    <cellStyle name="Vírgula 3 2 2 4 3 2 4 2" xfId="24892" xr:uid="{5B100652-0458-4F81-BE62-14AEF9C1A00F}"/>
    <cellStyle name="Vírgula 3 2 2 4 3 2 5" xfId="17270" xr:uid="{B2E69265-AB37-4586-B43F-3F9871DBFB50}"/>
    <cellStyle name="Vírgula 3 2 2 4 3 3" xfId="2919" xr:uid="{B6C93D44-FA2D-4BFC-B70E-19A31F666DDA}"/>
    <cellStyle name="Vírgula 3 2 2 4 3 3 2" xfId="6679" xr:uid="{7E2F8B0A-9A45-4AA3-B173-EBFCD45EF8DC}"/>
    <cellStyle name="Vírgula 3 2 2 4 3 3 2 2" xfId="14301" xr:uid="{69BE73CB-142B-4906-8DF3-3B4B42E05BFC}"/>
    <cellStyle name="Vírgula 3 2 2 4 3 3 2 2 2" xfId="29606" xr:uid="{DA7620CB-ED41-4CB9-853F-1A4D867CB39A}"/>
    <cellStyle name="Vírgula 3 2 2 4 3 3 2 3" xfId="21984" xr:uid="{56722664-E26F-49FA-85FC-C8DE330A1AE7}"/>
    <cellStyle name="Vírgula 3 2 2 4 3 3 3" xfId="10551" xr:uid="{01022705-B61F-43F2-912E-56458E539340}"/>
    <cellStyle name="Vírgula 3 2 2 4 3 3 3 2" xfId="25856" xr:uid="{4A8F8F3B-CC8E-491C-95C0-7C7CBAC3ADE4}"/>
    <cellStyle name="Vírgula 3 2 2 4 3 3 4" xfId="18234" xr:uid="{5D71E935-5B40-4FA0-933B-FDE718F23D70}"/>
    <cellStyle name="Vírgula 3 2 2 4 3 4" xfId="3887" xr:uid="{32C5ABB0-9492-413D-AF6B-33608FCAEA80}"/>
    <cellStyle name="Vírgula 3 2 2 4 3 4 2" xfId="11519" xr:uid="{9CBB8E0A-1075-4062-B245-785C004343A3}"/>
    <cellStyle name="Vírgula 3 2 2 4 3 4 2 2" xfId="26824" xr:uid="{00528A52-E4C6-41BC-AA8A-8541A85768B0}"/>
    <cellStyle name="Vírgula 3 2 2 4 3 4 3" xfId="19202" xr:uid="{BFB4168D-4C92-4EB2-980D-BA056CCD7A8B}"/>
    <cellStyle name="Vírgula 3 2 2 4 3 5" xfId="1311" xr:uid="{3E9FE135-68FC-46A5-BB50-75821F95CFE9}"/>
    <cellStyle name="Vírgula 3 2 2 4 3 5 2" xfId="8943" xr:uid="{7C3F546D-C7C8-40AD-A25B-14A1E3E9CDA5}"/>
    <cellStyle name="Vírgula 3 2 2 4 3 5 2 2" xfId="24248" xr:uid="{9879909F-0785-4680-BB70-9E5FE54A989D}"/>
    <cellStyle name="Vírgula 3 2 2 4 3 5 3" xfId="16626" xr:uid="{181216DF-9E18-47D0-813B-9F179F195778}"/>
    <cellStyle name="Vírgula 3 2 2 4 3 6" xfId="8294" xr:uid="{9B392835-1251-4C80-8924-496E84B3470D}"/>
    <cellStyle name="Vírgula 3 2 2 4 3 6 2" xfId="23599" xr:uid="{D9B24727-B8FF-42F4-A5E4-E34DEF7AB07C}"/>
    <cellStyle name="Vírgula 3 2 2 4 3 7" xfId="15977" xr:uid="{28CC892B-20FE-4012-B8BD-64F4FF24603C}"/>
    <cellStyle name="Vírgula 3 2 2 4 4" xfId="2275" xr:uid="{9F7C5F68-B6D5-44A7-B3D4-AD2F4AE8FAE2}"/>
    <cellStyle name="Vírgula 3 2 2 4 4 2" xfId="3243" xr:uid="{1B1CC07C-8653-4254-8B8F-051A4CC06F1C}"/>
    <cellStyle name="Vírgula 3 2 2 4 4 2 2" xfId="10875" xr:uid="{87CB6ED7-AB57-4B57-BB53-3B26B36D52A7}"/>
    <cellStyle name="Vírgula 3 2 2 4 4 2 2 2" xfId="26180" xr:uid="{3E14B4B0-5464-4AC9-83ED-A8B59C7076BF}"/>
    <cellStyle name="Vírgula 3 2 2 4 4 2 3" xfId="18558" xr:uid="{6361B158-44EC-4B87-8C1F-D85FD859E77B}"/>
    <cellStyle name="Vírgula 3 2 2 4 4 3" xfId="4211" xr:uid="{C0E2AF4D-3D10-4259-B045-5CCFD7363159}"/>
    <cellStyle name="Vírgula 3 2 2 4 4 3 2" xfId="11843" xr:uid="{50C2DB6F-3F30-40DD-9F96-AE80D7B5A210}"/>
    <cellStyle name="Vírgula 3 2 2 4 4 3 2 2" xfId="27148" xr:uid="{C26FBE83-6FAD-43BD-BBD0-1EDB589773D6}"/>
    <cellStyle name="Vírgula 3 2 2 4 4 3 3" xfId="19526" xr:uid="{669094FE-5CEF-4935-A4A7-DC97B918BD64}"/>
    <cellStyle name="Vírgula 3 2 2 4 4 4" xfId="9907" xr:uid="{911B6111-58B4-4B1E-B919-2DC1E4CF76E6}"/>
    <cellStyle name="Vírgula 3 2 2 4 4 4 2" xfId="25212" xr:uid="{5E6D1B7F-0B61-41DF-B5BF-A40EE27E1EE4}"/>
    <cellStyle name="Vírgula 3 2 2 4 4 5" xfId="17590" xr:uid="{67393646-BE74-46FE-B7D6-B9A8C79A9570}"/>
    <cellStyle name="Vírgula 3 2 2 4 5" xfId="1635" xr:uid="{C41A1C20-CEDB-4B23-AED1-ACF3A39D6CF1}"/>
    <cellStyle name="Vírgula 3 2 2 4 5 2" xfId="6309" xr:uid="{CBFD30B0-7CCB-45B6-83F0-5F16BAECAFE9}"/>
    <cellStyle name="Vírgula 3 2 2 4 5 2 2" xfId="13931" xr:uid="{D5144D63-B9C8-48BE-95F1-FDDF284A1A23}"/>
    <cellStyle name="Vírgula 3 2 2 4 5 2 2 2" xfId="29236" xr:uid="{7FCF7175-2F16-41C0-ACB3-1088B6399BC7}"/>
    <cellStyle name="Vírgula 3 2 2 4 5 2 3" xfId="21614" xr:uid="{8E0033E8-70C7-4640-876E-10A60E956D26}"/>
    <cellStyle name="Vírgula 3 2 2 4 5 3" xfId="9267" xr:uid="{FD7AAFF6-9687-4AE2-BDF1-9BC4580983C6}"/>
    <cellStyle name="Vírgula 3 2 2 4 5 3 2" xfId="24572" xr:uid="{FFE30086-41FF-4DB3-88C3-011C903BDFDF}"/>
    <cellStyle name="Vírgula 3 2 2 4 5 4" xfId="16950" xr:uid="{AEAC5BFE-CFED-463A-9DD0-25708141F805}"/>
    <cellStyle name="Vírgula 3 2 2 4 6" xfId="2595" xr:uid="{66AD7E6E-265F-479D-9CDF-E62F1D45D8AE}"/>
    <cellStyle name="Vírgula 3 2 2 4 6 2" xfId="10227" xr:uid="{160BB7BD-8586-4DE8-B75D-941DE2E3AD0D}"/>
    <cellStyle name="Vírgula 3 2 2 4 6 2 2" xfId="25532" xr:uid="{D38F26C6-5F30-4680-84DB-97BD1C8F40BF}"/>
    <cellStyle name="Vírgula 3 2 2 4 6 3" xfId="17910" xr:uid="{AA19FD1E-F9D2-4D9D-9A90-9FEE406E1D0D}"/>
    <cellStyle name="Vírgula 3 2 2 4 7" xfId="3563" xr:uid="{2CA7F9F5-6111-486A-8E68-1979568A22E3}"/>
    <cellStyle name="Vírgula 3 2 2 4 7 2" xfId="11195" xr:uid="{442AE679-6F80-4E51-A8B8-582F1676D9FF}"/>
    <cellStyle name="Vírgula 3 2 2 4 7 2 2" xfId="26500" xr:uid="{D961A6D8-8B91-4DD0-8FAA-5B2F8FF6A279}"/>
    <cellStyle name="Vírgula 3 2 2 4 7 3" xfId="18878" xr:uid="{8DAEF27F-716E-4E84-A238-D038CDDC2E54}"/>
    <cellStyle name="Vírgula 3 2 2 4 8" xfId="987" xr:uid="{32FDCD4E-610E-46AA-B332-9A8D0DFC6E4E}"/>
    <cellStyle name="Vírgula 3 2 2 4 8 2" xfId="8619" xr:uid="{11FCD1F2-B6BA-46BF-B0CB-398DD7F4F33D}"/>
    <cellStyle name="Vírgula 3 2 2 4 8 2 2" xfId="23924" xr:uid="{1F67B850-5E1D-446B-90E8-318DB9633B23}"/>
    <cellStyle name="Vírgula 3 2 2 4 8 3" xfId="16302" xr:uid="{74A26A12-7F0A-482C-9246-4F43BB13C094}"/>
    <cellStyle name="Vírgula 3 2 2 4 9" xfId="7970" xr:uid="{0C38661F-A3A4-49C9-8CF0-F6A15F6D0E49}"/>
    <cellStyle name="Vírgula 3 2 2 4 9 2" xfId="23275" xr:uid="{B358FA42-B4AA-4CA7-991B-2636C3AF3CC9}"/>
    <cellStyle name="Vírgula 3 2 2 5" xfId="298" xr:uid="{7D4C3102-6CD2-4D55-BD0F-4F64B0FD888D}"/>
    <cellStyle name="Vírgula 3 2 2 5 2" xfId="622" xr:uid="{4FA1737F-AB65-442A-B24B-25E3D3D3EAC4}"/>
    <cellStyle name="Vírgula 3 2 2 5 2 2" xfId="1915" xr:uid="{E340965F-E8DC-4273-AC49-9484335CCEDC}"/>
    <cellStyle name="Vírgula 3 2 2 5 2 2 2" xfId="5166" xr:uid="{87CA5D26-FF92-443B-9E10-BD792D81BD64}"/>
    <cellStyle name="Vírgula 3 2 2 5 2 2 2 2" xfId="7473" xr:uid="{D2732673-6CA2-4CF5-93BD-8A015E1737D8}"/>
    <cellStyle name="Vírgula 3 2 2 5 2 2 2 2 2" xfId="15095" xr:uid="{8FF89923-E24C-433C-B5D7-878C692DC0B8}"/>
    <cellStyle name="Vírgula 3 2 2 5 2 2 2 2 2 2" xfId="30400" xr:uid="{0EDB5B85-D2A7-44CB-B48C-FFA451C6D171}"/>
    <cellStyle name="Vírgula 3 2 2 5 2 2 2 2 3" xfId="22778" xr:uid="{F0F44AC8-7072-40A6-BFE6-DDA3F98A0394}"/>
    <cellStyle name="Vírgula 3 2 2 5 2 2 2 3" xfId="6101" xr:uid="{313ABD22-C449-4A14-AB39-C9BE7140D7D3}"/>
    <cellStyle name="Vírgula 3 2 2 5 2 2 2 3 2" xfId="13723" xr:uid="{A1C5B3D1-3A88-4691-9AF5-02D9442DB936}"/>
    <cellStyle name="Vírgula 3 2 2 5 2 2 2 3 2 2" xfId="29028" xr:uid="{C327197F-74F2-41E1-B059-1404CFFD94BE}"/>
    <cellStyle name="Vírgula 3 2 2 5 2 2 2 3 3" xfId="21406" xr:uid="{B859F14E-925D-47EC-A271-B84B3643C5FB}"/>
    <cellStyle name="Vírgula 3 2 2 5 2 2 2 4" xfId="12788" xr:uid="{2F997794-7EED-4E52-A6AB-C11664417409}"/>
    <cellStyle name="Vírgula 3 2 2 5 2 2 2 4 2" xfId="28093" xr:uid="{33D02D8A-8698-494F-A428-1000689C985C}"/>
    <cellStyle name="Vírgula 3 2 2 5 2 2 2 5" xfId="20471" xr:uid="{11CA0E02-4D9B-450B-AB41-2B4592398D4C}"/>
    <cellStyle name="Vírgula 3 2 2 5 2 2 3" xfId="4869" xr:uid="{C3279816-0B7E-46A3-B22B-463839CB7892}"/>
    <cellStyle name="Vírgula 3 2 2 5 2 2 3 2" xfId="6869" xr:uid="{8076C360-ADC1-4DCB-A9A1-4CF3E7DF300A}"/>
    <cellStyle name="Vírgula 3 2 2 5 2 2 3 2 2" xfId="14491" xr:uid="{D8F1A6CC-3026-4519-A51D-9D4AC189FC63}"/>
    <cellStyle name="Vírgula 3 2 2 5 2 2 3 2 2 2" xfId="29796" xr:uid="{5AA9DA79-3621-456E-9EB6-6E8B72D5E677}"/>
    <cellStyle name="Vírgula 3 2 2 5 2 2 3 2 3" xfId="22174" xr:uid="{ED5637DF-8D47-4C4F-8B5E-1824511FAAEC}"/>
    <cellStyle name="Vírgula 3 2 2 5 2 2 3 3" xfId="12491" xr:uid="{108F9908-310F-4446-8476-1F8C499E3AC5}"/>
    <cellStyle name="Vírgula 3 2 2 5 2 2 3 3 2" xfId="27796" xr:uid="{CFFA0EFD-4A50-4477-AC3F-AD6172C91FD6}"/>
    <cellStyle name="Vírgula 3 2 2 5 2 2 3 4" xfId="20174" xr:uid="{14CB39CA-8C70-4A96-AAA5-D25AFBBAEC09}"/>
    <cellStyle name="Vírgula 3 2 2 5 2 2 4" xfId="5537" xr:uid="{F88828A7-8E8A-4202-B7B0-F99C6AAD297D}"/>
    <cellStyle name="Vírgula 3 2 2 5 2 2 4 2" xfId="13159" xr:uid="{43AADB8D-7E21-43EE-B2AD-1DF580542C51}"/>
    <cellStyle name="Vírgula 3 2 2 5 2 2 4 2 2" xfId="28464" xr:uid="{7631DF32-7484-42B1-BD5A-FFF399B447B4}"/>
    <cellStyle name="Vírgula 3 2 2 5 2 2 4 3" xfId="20842" xr:uid="{06BECEA0-C86A-4ADF-81F8-7075330221D5}"/>
    <cellStyle name="Vírgula 3 2 2 5 2 2 5" xfId="9547" xr:uid="{E6C2FEBC-BDC4-4B03-B278-EC0F49A283BF}"/>
    <cellStyle name="Vírgula 3 2 2 5 2 2 5 2" xfId="24852" xr:uid="{4A8FBA73-705E-4C6B-BD60-B2CCAE1D0606}"/>
    <cellStyle name="Vírgula 3 2 2 5 2 2 6" xfId="17230" xr:uid="{0B0E93C9-3679-474C-9026-2CABC0A8EA21}"/>
    <cellStyle name="Vírgula 3 2 2 5 2 3" xfId="2879" xr:uid="{64FD307B-9A05-4A70-A89C-EEA268A19EFD}"/>
    <cellStyle name="Vírgula 3 2 2 5 2 3 2" xfId="7144" xr:uid="{198CF6F4-0767-401E-8BF6-CABEDC2FE72D}"/>
    <cellStyle name="Vírgula 3 2 2 5 2 3 2 2" xfId="14766" xr:uid="{AC4F3CF7-B1F7-4FC5-9E53-558E37815570}"/>
    <cellStyle name="Vírgula 3 2 2 5 2 3 2 2 2" xfId="30071" xr:uid="{03F43B23-A007-487B-8D59-0F514ED49D89}"/>
    <cellStyle name="Vírgula 3 2 2 5 2 3 2 3" xfId="22449" xr:uid="{E6A0D80F-E915-4180-B59C-9190110EBF3F}"/>
    <cellStyle name="Vírgula 3 2 2 5 2 3 3" xfId="5772" xr:uid="{0BCCF80B-BEAE-498D-A5AA-3296BF0B4FBA}"/>
    <cellStyle name="Vírgula 3 2 2 5 2 3 3 2" xfId="13394" xr:uid="{9259B976-62B5-453E-8DDB-DD5BE23E7B0F}"/>
    <cellStyle name="Vírgula 3 2 2 5 2 3 3 2 2" xfId="28699" xr:uid="{50BBA800-6BBB-4231-8239-FD4BEA33B1E0}"/>
    <cellStyle name="Vírgula 3 2 2 5 2 3 3 3" xfId="21077" xr:uid="{DCF3F866-59B5-440D-8F0F-6E9EA121EF21}"/>
    <cellStyle name="Vírgula 3 2 2 5 2 3 4" xfId="10511" xr:uid="{CD75F100-70C3-4F00-948C-BCEE627EED08}"/>
    <cellStyle name="Vírgula 3 2 2 5 2 3 4 2" xfId="25816" xr:uid="{7D174E5B-3ACC-4E45-A2F4-87039A7EA271}"/>
    <cellStyle name="Vírgula 3 2 2 5 2 3 5" xfId="18194" xr:uid="{340D2B7D-A487-4466-A64E-9F1E94B42CDE}"/>
    <cellStyle name="Vírgula 3 2 2 5 2 4" xfId="3847" xr:uid="{7620CAF7-D2C7-4FA4-9D50-229D34F83D38}"/>
    <cellStyle name="Vírgula 3 2 2 5 2 4 2" xfId="6499" xr:uid="{768527ED-3F3A-4DD6-AE92-30B704A3A5DA}"/>
    <cellStyle name="Vírgula 3 2 2 5 2 4 2 2" xfId="14121" xr:uid="{0ED771D3-5A36-4495-8354-F6FE42C9EE1E}"/>
    <cellStyle name="Vírgula 3 2 2 5 2 4 2 2 2" xfId="29426" xr:uid="{EA29945F-20BC-439C-888E-09CD0B95818A}"/>
    <cellStyle name="Vírgula 3 2 2 5 2 4 2 3" xfId="21804" xr:uid="{BD353289-B677-4541-A93D-B0CD41F234EE}"/>
    <cellStyle name="Vírgula 3 2 2 5 2 4 3" xfId="11479" xr:uid="{38797110-ACE9-47E3-86B9-D1E3A3BEAB6D}"/>
    <cellStyle name="Vírgula 3 2 2 5 2 4 3 2" xfId="26784" xr:uid="{4BCCD42E-6A33-4AC1-B282-8D17683E6DD5}"/>
    <cellStyle name="Vírgula 3 2 2 5 2 4 4" xfId="19162" xr:uid="{5B9BC3D8-8A13-4007-96D7-B0A6EF94CFEF}"/>
    <cellStyle name="Vírgula 3 2 2 5 2 5" xfId="1271" xr:uid="{9099F177-4E10-4759-81A6-EFF03C2E6CA0}"/>
    <cellStyle name="Vírgula 3 2 2 5 2 5 2" xfId="8903" xr:uid="{C1E5E4A1-A5C1-4FB4-892A-36299E8198F5}"/>
    <cellStyle name="Vírgula 3 2 2 5 2 5 2 2" xfId="24208" xr:uid="{0091B39E-020C-4234-A737-A3C1DE27EC18}"/>
    <cellStyle name="Vírgula 3 2 2 5 2 5 3" xfId="16586" xr:uid="{16309C5C-BBE7-4F22-9BFE-34B21003B363}"/>
    <cellStyle name="Vírgula 3 2 2 5 2 6" xfId="8254" xr:uid="{C13F61A7-1CA3-453B-84B3-1ACC670C30F1}"/>
    <cellStyle name="Vírgula 3 2 2 5 2 6 2" xfId="23559" xr:uid="{60E501E1-7DC6-45ED-A931-AB77DA13438A}"/>
    <cellStyle name="Vírgula 3 2 2 5 2 7" xfId="15937" xr:uid="{41A8D62D-4363-49D0-83BE-E6F3F7F0F871}"/>
    <cellStyle name="Vírgula 3 2 2 5 3" xfId="2235" xr:uid="{E54A1E70-B877-4E9D-B875-225734D2AE7B}"/>
    <cellStyle name="Vírgula 3 2 2 5 3 2" xfId="3203" xr:uid="{75E60D2F-6FEB-49E3-89F0-42187ABB981B}"/>
    <cellStyle name="Vírgula 3 2 2 5 3 2 2" xfId="7310" xr:uid="{2D4E35F5-00D4-4F9B-AD08-87FF1F879879}"/>
    <cellStyle name="Vírgula 3 2 2 5 3 2 2 2" xfId="14932" xr:uid="{20EB40E3-A08C-4051-AC7C-97A1D9A9D4C6}"/>
    <cellStyle name="Vírgula 3 2 2 5 3 2 2 2 2" xfId="30237" xr:uid="{88880656-5455-4812-AF72-E58AD3BC6F76}"/>
    <cellStyle name="Vírgula 3 2 2 5 3 2 2 3" xfId="22615" xr:uid="{5E23E394-F157-44F4-A1DA-D1220CB32F41}"/>
    <cellStyle name="Vírgula 3 2 2 5 3 2 3" xfId="5938" xr:uid="{E3FC75E4-1B9E-48A9-A378-510DEE4194E3}"/>
    <cellStyle name="Vírgula 3 2 2 5 3 2 3 2" xfId="13560" xr:uid="{F5EFB691-58D6-482E-8878-7493759DB95D}"/>
    <cellStyle name="Vírgula 3 2 2 5 3 2 3 2 2" xfId="28865" xr:uid="{5CD1B863-78DB-481C-900A-AF35D8DF6723}"/>
    <cellStyle name="Vírgula 3 2 2 5 3 2 3 3" xfId="21243" xr:uid="{D3CF5D80-F816-49BB-9049-9D9315670971}"/>
    <cellStyle name="Vírgula 3 2 2 5 3 2 4" xfId="10835" xr:uid="{8FE68BF9-2E46-4DC4-84AF-0DFE17FD159B}"/>
    <cellStyle name="Vírgula 3 2 2 5 3 2 4 2" xfId="26140" xr:uid="{7F61EFCA-EAD4-40F6-AD07-17572A60660D}"/>
    <cellStyle name="Vírgula 3 2 2 5 3 2 5" xfId="18518" xr:uid="{40C7D3E9-CC7E-4F56-AAD9-F1076CD9A880}"/>
    <cellStyle name="Vírgula 3 2 2 5 3 3" xfId="4171" xr:uid="{8E665E4D-E8BA-41A5-90D4-A475AA887C06}"/>
    <cellStyle name="Vírgula 3 2 2 5 3 3 2" xfId="6706" xr:uid="{FAD97F91-8976-45C0-B825-157BE8039681}"/>
    <cellStyle name="Vírgula 3 2 2 5 3 3 2 2" xfId="14328" xr:uid="{AD4A66DA-5BBF-440B-BDA1-B158C961FCB9}"/>
    <cellStyle name="Vírgula 3 2 2 5 3 3 2 2 2" xfId="29633" xr:uid="{3D114EE6-DE24-481D-86E5-65C60CDE3951}"/>
    <cellStyle name="Vírgula 3 2 2 5 3 3 2 3" xfId="22011" xr:uid="{390CC3A5-0E2F-4EE6-915D-2B7C0EB61A72}"/>
    <cellStyle name="Vírgula 3 2 2 5 3 3 3" xfId="11803" xr:uid="{C2489207-C208-44A9-B574-78B0275A59AF}"/>
    <cellStyle name="Vírgula 3 2 2 5 3 3 3 2" xfId="27108" xr:uid="{D20357CF-7108-4E7F-A44A-DAEA70C3348D}"/>
    <cellStyle name="Vírgula 3 2 2 5 3 3 4" xfId="19486" xr:uid="{0F6EF27E-9A5A-4C26-B695-CC9DB47BDC1B}"/>
    <cellStyle name="Vírgula 3 2 2 5 3 4" xfId="5444" xr:uid="{4910031C-205F-4E77-B8AA-4FBB89A31EAF}"/>
    <cellStyle name="Vírgula 3 2 2 5 3 4 2" xfId="13066" xr:uid="{4DB5168B-518F-4AF7-988C-CE46B25CFCDE}"/>
    <cellStyle name="Vírgula 3 2 2 5 3 4 2 2" xfId="28371" xr:uid="{18472614-6FC3-4E91-8FFC-D86E66B0FBB7}"/>
    <cellStyle name="Vírgula 3 2 2 5 3 4 3" xfId="20749" xr:uid="{67C5D711-8EDC-4898-A6AF-5B6E5E9FE0AB}"/>
    <cellStyle name="Vírgula 3 2 2 5 3 5" xfId="9867" xr:uid="{48E0706C-988C-4DD9-9951-AD12F33BC5E6}"/>
    <cellStyle name="Vírgula 3 2 2 5 3 5 2" xfId="25172" xr:uid="{0881B776-461D-40A0-9FB9-D63CAE840C82}"/>
    <cellStyle name="Vírgula 3 2 2 5 3 6" xfId="17550" xr:uid="{65FB67C8-0169-4823-8395-ED3C3CA615E9}"/>
    <cellStyle name="Vírgula 3 2 2 5 4" xfId="1595" xr:uid="{5D28536A-6914-4B3A-89C2-E21EE23DD713}"/>
    <cellStyle name="Vírgula 3 2 2 5 4 2" xfId="7050" xr:uid="{C2D1279D-2866-4292-A827-7C1223749E22}"/>
    <cellStyle name="Vírgula 3 2 2 5 4 2 2" xfId="14672" xr:uid="{3F7EB3B5-290C-4026-A426-64F36AD634F1}"/>
    <cellStyle name="Vírgula 3 2 2 5 4 2 2 2" xfId="29977" xr:uid="{A1D14292-27E1-46AF-AEFB-F79C867287EF}"/>
    <cellStyle name="Vírgula 3 2 2 5 4 2 3" xfId="22355" xr:uid="{EA5CF0AA-C1AB-4566-8DB3-16C29F2160C4}"/>
    <cellStyle name="Vírgula 3 2 2 5 4 3" xfId="5678" xr:uid="{9189604E-2FFE-4245-A5CD-2BF3E8E766E3}"/>
    <cellStyle name="Vírgula 3 2 2 5 4 3 2" xfId="13300" xr:uid="{3A868A25-0348-45F0-8051-68AE6A383725}"/>
    <cellStyle name="Vírgula 3 2 2 5 4 3 2 2" xfId="28605" xr:uid="{29CAA81E-3BDF-473A-991C-D1449B6DB400}"/>
    <cellStyle name="Vírgula 3 2 2 5 4 3 3" xfId="20983" xr:uid="{7335E2E0-95B4-4EF4-88D9-05E0805E8A28}"/>
    <cellStyle name="Vírgula 3 2 2 5 4 4" xfId="9227" xr:uid="{90E6CBB8-811D-4DD7-B59F-9CD9E268D84D}"/>
    <cellStyle name="Vírgula 3 2 2 5 4 4 2" xfId="24532" xr:uid="{C81C17A0-124D-4308-8BAC-005DE338A35C}"/>
    <cellStyle name="Vírgula 3 2 2 5 4 5" xfId="16910" xr:uid="{03589992-AB30-4043-ADF9-EB6C70710F10}"/>
    <cellStyle name="Vírgula 3 2 2 5 5" xfId="2555" xr:uid="{46FA4035-B0D9-4395-981E-231B5B35C3E3}"/>
    <cellStyle name="Vírgula 3 2 2 5 5 2" xfId="6336" xr:uid="{0EFFB1A9-85AC-4591-AF15-656DDD0CC6CB}"/>
    <cellStyle name="Vírgula 3 2 2 5 5 2 2" xfId="13958" xr:uid="{FA3849D2-6EBE-4D90-8AA2-04BF5C9B8A5D}"/>
    <cellStyle name="Vírgula 3 2 2 5 5 2 2 2" xfId="29263" xr:uid="{744ECAD5-9135-41B0-A271-6B0A23FBB10B}"/>
    <cellStyle name="Vírgula 3 2 2 5 5 2 3" xfId="21641" xr:uid="{009F1808-CA10-4B53-8C43-4BBD780B9AA1}"/>
    <cellStyle name="Vírgula 3 2 2 5 5 3" xfId="10187" xr:uid="{D10A23BC-BC81-4F6F-8768-9D350D82E3CE}"/>
    <cellStyle name="Vírgula 3 2 2 5 5 3 2" xfId="25492" xr:uid="{D17CE4C3-3FF4-40AD-B636-7419D512B3AF}"/>
    <cellStyle name="Vírgula 3 2 2 5 5 4" xfId="17870" xr:uid="{8603B86F-3052-4550-B696-F10EF24DD038}"/>
    <cellStyle name="Vírgula 3 2 2 5 6" xfId="3523" xr:uid="{11EE9EB8-5B7A-4223-82AB-E243698F3BD0}"/>
    <cellStyle name="Vírgula 3 2 2 5 6 2" xfId="11155" xr:uid="{C1A21FB1-C775-4404-B872-63421A8BBC08}"/>
    <cellStyle name="Vírgula 3 2 2 5 6 2 2" xfId="26460" xr:uid="{40CBA892-B4DA-4047-AC2D-7800C9887775}"/>
    <cellStyle name="Vírgula 3 2 2 5 6 3" xfId="18838" xr:uid="{49BF2FF1-5355-4DB7-A469-173B02EF6AC2}"/>
    <cellStyle name="Vírgula 3 2 2 5 7" xfId="947" xr:uid="{17F0AECA-4549-4516-A3D8-BF1F8FFBF964}"/>
    <cellStyle name="Vírgula 3 2 2 5 7 2" xfId="8579" xr:uid="{729E2178-DCE3-4441-9137-267C98311C03}"/>
    <cellStyle name="Vírgula 3 2 2 5 7 2 2" xfId="23884" xr:uid="{C55B7655-3CF5-4065-9E8B-9C53C6BB6C4C}"/>
    <cellStyle name="Vírgula 3 2 2 5 7 3" xfId="16262" xr:uid="{A694F84C-8A17-4AD5-985E-6CD9AE1712D1}"/>
    <cellStyle name="Vírgula 3 2 2 5 8" xfId="7930" xr:uid="{7EC3B8A2-DD9F-4AD8-96F8-64CD1B308255}"/>
    <cellStyle name="Vírgula 3 2 2 5 8 2" xfId="23235" xr:uid="{B392D0FB-C6EB-49F7-99DB-589145DDE66B}"/>
    <cellStyle name="Vírgula 3 2 2 5 9" xfId="15613" xr:uid="{C6A403B3-BD46-4041-A9C5-D25380F38F9B}"/>
    <cellStyle name="Vírgula 3 2 2 6" xfId="378" xr:uid="{1276FEA9-4B23-4ED1-A60C-D6B51B084A5D}"/>
    <cellStyle name="Vírgula 3 2 2 6 2" xfId="702" xr:uid="{899BA167-6CBC-41F9-B717-6010211E7CBA}"/>
    <cellStyle name="Vírgula 3 2 2 6 2 2" xfId="1995" xr:uid="{1D74A389-3B8E-46F4-8EAF-C4BC4F29E8B8}"/>
    <cellStyle name="Vírgula 3 2 2 6 2 2 2" xfId="7364" xr:uid="{CFE22829-46B6-417D-82C7-9CD2D76CCAD5}"/>
    <cellStyle name="Vírgula 3 2 2 6 2 2 2 2" xfId="14986" xr:uid="{CDA563D4-4B91-4D05-9477-4F21792E25A1}"/>
    <cellStyle name="Vírgula 3 2 2 6 2 2 2 2 2" xfId="30291" xr:uid="{913808A1-0EAE-4522-B43A-B6DDFE4C6B8A}"/>
    <cellStyle name="Vírgula 3 2 2 6 2 2 2 3" xfId="22669" xr:uid="{96250A40-5C79-462C-8E28-9B275A1B6F87}"/>
    <cellStyle name="Vírgula 3 2 2 6 2 2 3" xfId="5992" xr:uid="{D35E29E6-C6B1-42B1-8D86-C067AF36EA8F}"/>
    <cellStyle name="Vírgula 3 2 2 6 2 2 3 2" xfId="13614" xr:uid="{6C905ADA-8C96-4787-850A-42EA2AB488CD}"/>
    <cellStyle name="Vírgula 3 2 2 6 2 2 3 2 2" xfId="28919" xr:uid="{3B81CACC-17D5-4384-8CA5-92712039AAD6}"/>
    <cellStyle name="Vírgula 3 2 2 6 2 2 3 3" xfId="21297" xr:uid="{C58C24C0-C2C1-48DF-B936-D79293ADC163}"/>
    <cellStyle name="Vírgula 3 2 2 6 2 2 4" xfId="9627" xr:uid="{F9991995-1E96-4250-A7FA-59F409005F88}"/>
    <cellStyle name="Vírgula 3 2 2 6 2 2 4 2" xfId="24932" xr:uid="{73F56FC7-351E-4BE0-9DA9-E3C62FDF0D9F}"/>
    <cellStyle name="Vírgula 3 2 2 6 2 2 5" xfId="17310" xr:uid="{1B9AADDB-2EAC-460E-BDDC-4F442D39B200}"/>
    <cellStyle name="Vírgula 3 2 2 6 2 3" xfId="2959" xr:uid="{C667802D-FDE9-4B67-AAEF-6346DE259540}"/>
    <cellStyle name="Vírgula 3 2 2 6 2 3 2" xfId="6760" xr:uid="{4A982CC5-1B7D-48BC-A76C-34DBDCACB5D8}"/>
    <cellStyle name="Vírgula 3 2 2 6 2 3 2 2" xfId="14382" xr:uid="{CE7D5C14-B5DA-4CB6-B843-2B2B26DEE2A9}"/>
    <cellStyle name="Vírgula 3 2 2 6 2 3 2 2 2" xfId="29687" xr:uid="{AF56FDDF-CA79-471A-8F70-B818B9901BD6}"/>
    <cellStyle name="Vírgula 3 2 2 6 2 3 2 3" xfId="22065" xr:uid="{22FEBD42-73FD-4FE2-86F4-D8A5F5976546}"/>
    <cellStyle name="Vírgula 3 2 2 6 2 3 3" xfId="10591" xr:uid="{91DC908B-A5A9-4F8F-BF7E-01C845636055}"/>
    <cellStyle name="Vírgula 3 2 2 6 2 3 3 2" xfId="25896" xr:uid="{CCDDBD80-9066-436F-8104-FDC9FA56F979}"/>
    <cellStyle name="Vírgula 3 2 2 6 2 3 4" xfId="18274" xr:uid="{0273C745-2CB9-465A-97DB-B04BA1509BFF}"/>
    <cellStyle name="Vírgula 3 2 2 6 2 4" xfId="3927" xr:uid="{177D4331-2DE7-4F03-A26C-97FA7238DEDC}"/>
    <cellStyle name="Vírgula 3 2 2 6 2 4 2" xfId="11559" xr:uid="{AA55217C-3104-4592-9B23-9518535F974E}"/>
    <cellStyle name="Vírgula 3 2 2 6 2 4 2 2" xfId="26864" xr:uid="{443935A7-33A9-4F68-BE97-BE49BD0A8284}"/>
    <cellStyle name="Vírgula 3 2 2 6 2 4 3" xfId="19242" xr:uid="{B24695BD-4DA8-469A-B37D-0C5C27E9FC9A}"/>
    <cellStyle name="Vírgula 3 2 2 6 2 5" xfId="1351" xr:uid="{C3D55EE4-702C-458C-A50B-BA63D14ABC9A}"/>
    <cellStyle name="Vírgula 3 2 2 6 2 5 2" xfId="8983" xr:uid="{9BF2D5B3-952D-4340-B80D-CCD0E08D1FEF}"/>
    <cellStyle name="Vírgula 3 2 2 6 2 5 2 2" xfId="24288" xr:uid="{65630CEC-2796-40FC-9D18-106FC6BCD76F}"/>
    <cellStyle name="Vírgula 3 2 2 6 2 5 3" xfId="16666" xr:uid="{FBF6E56C-EBA7-4B83-AF59-83DDF3F63682}"/>
    <cellStyle name="Vírgula 3 2 2 6 2 6" xfId="8334" xr:uid="{E95C2943-2EF5-414B-BB1E-8A5481781E36}"/>
    <cellStyle name="Vírgula 3 2 2 6 2 6 2" xfId="23639" xr:uid="{43D40721-54B9-4352-8645-64E385550EA5}"/>
    <cellStyle name="Vírgula 3 2 2 6 2 7" xfId="16017" xr:uid="{F40D271F-E4B3-4831-82B5-7360109BBFDF}"/>
    <cellStyle name="Vírgula 3 2 2 6 3" xfId="2315" xr:uid="{958B65F4-F917-4EF0-939B-CC1548D99983}"/>
    <cellStyle name="Vírgula 3 2 2 6 3 2" xfId="3283" xr:uid="{8CC82D68-5140-4EF0-B4AB-92A9171AB418}"/>
    <cellStyle name="Vírgula 3 2 2 6 3 2 2" xfId="10915" xr:uid="{56AF3B45-7D77-4160-A84E-E5E98131E410}"/>
    <cellStyle name="Vírgula 3 2 2 6 3 2 2 2" xfId="26220" xr:uid="{8068916D-87C5-409E-9D8B-9B2AD97CFD94}"/>
    <cellStyle name="Vírgula 3 2 2 6 3 2 3" xfId="18598" xr:uid="{8AF95F8C-B81D-4DE8-9332-0C25110B582A}"/>
    <cellStyle name="Vírgula 3 2 2 6 3 3" xfId="4251" xr:uid="{41CBEAB9-CD59-4A55-B843-3AE54F5FE107}"/>
    <cellStyle name="Vírgula 3 2 2 6 3 3 2" xfId="11883" xr:uid="{2B77DA8B-3052-4E4D-8EB8-5C53D115E325}"/>
    <cellStyle name="Vírgula 3 2 2 6 3 3 2 2" xfId="27188" xr:uid="{EEA9EF8B-88A8-4978-A04B-59DCE0A2A6F6}"/>
    <cellStyle name="Vírgula 3 2 2 6 3 3 3" xfId="19566" xr:uid="{3396FC32-D8CC-445A-A4AA-48F2E1E489E9}"/>
    <cellStyle name="Vírgula 3 2 2 6 3 4" xfId="9947" xr:uid="{55D8ED27-0F8F-471A-B575-034782254A2D}"/>
    <cellStyle name="Vírgula 3 2 2 6 3 4 2" xfId="25252" xr:uid="{C94F9A22-2D07-40CF-9547-F9E4F037B69C}"/>
    <cellStyle name="Vírgula 3 2 2 6 3 5" xfId="17630" xr:uid="{8B6CF746-3883-4C0D-A72B-02C145B5F9E7}"/>
    <cellStyle name="Vírgula 3 2 2 6 4" xfId="1675" xr:uid="{7A8CBA80-D0B4-4DE1-A1DF-12AC6547BDA3}"/>
    <cellStyle name="Vírgula 3 2 2 6 4 2" xfId="6390" xr:uid="{0FDFFEC3-C263-4FEE-9C0D-8FF45D48A21F}"/>
    <cellStyle name="Vírgula 3 2 2 6 4 2 2" xfId="14012" xr:uid="{27D98CEF-F200-4B61-BC6F-5F96CEBC08CF}"/>
    <cellStyle name="Vírgula 3 2 2 6 4 2 2 2" xfId="29317" xr:uid="{D1A9A237-4709-49F2-90A9-319BF7DD6BF2}"/>
    <cellStyle name="Vírgula 3 2 2 6 4 2 3" xfId="21695" xr:uid="{E3394746-22B2-433F-A8C0-8A907A73EF98}"/>
    <cellStyle name="Vírgula 3 2 2 6 4 3" xfId="9307" xr:uid="{D85BF567-9C56-4703-84B8-8C94E2FE2D8A}"/>
    <cellStyle name="Vírgula 3 2 2 6 4 3 2" xfId="24612" xr:uid="{0BC3AB78-46F4-434F-B73C-BA2268A23007}"/>
    <cellStyle name="Vírgula 3 2 2 6 4 4" xfId="16990" xr:uid="{5E6EF29E-E170-429C-83BD-AB124548B030}"/>
    <cellStyle name="Vírgula 3 2 2 6 5" xfId="2635" xr:uid="{C9F5B922-4B12-4C6E-ABF8-7CD1EF996BC4}"/>
    <cellStyle name="Vírgula 3 2 2 6 5 2" xfId="10267" xr:uid="{4F5E2878-BC6A-44D8-9658-1004790238A3}"/>
    <cellStyle name="Vírgula 3 2 2 6 5 2 2" xfId="25572" xr:uid="{060FDFE3-C3F4-4CD4-84B2-8E041529F6CB}"/>
    <cellStyle name="Vírgula 3 2 2 6 5 3" xfId="17950" xr:uid="{F9924758-B063-4310-AA5B-49167EC138C1}"/>
    <cellStyle name="Vírgula 3 2 2 6 6" xfId="3603" xr:uid="{C124FAC9-F60E-4F73-96D3-CC5FE4567F7A}"/>
    <cellStyle name="Vírgula 3 2 2 6 6 2" xfId="11235" xr:uid="{CECC423F-ECF3-486A-890F-0730D9C6757A}"/>
    <cellStyle name="Vírgula 3 2 2 6 6 2 2" xfId="26540" xr:uid="{8B886B3E-3BCD-4C14-A926-E1DB936A0377}"/>
    <cellStyle name="Vírgula 3 2 2 6 6 3" xfId="18918" xr:uid="{3302F0A2-AEE3-42AB-B1A4-D882F1DE08F0}"/>
    <cellStyle name="Vírgula 3 2 2 6 7" xfId="1027" xr:uid="{DD09B155-3518-4280-B169-1C9D98C918AD}"/>
    <cellStyle name="Vírgula 3 2 2 6 7 2" xfId="8659" xr:uid="{A64D7BF3-61B7-4DFF-99F2-7593C586A85C}"/>
    <cellStyle name="Vírgula 3 2 2 6 7 2 2" xfId="23964" xr:uid="{3A183894-1249-4EBB-8EBA-E1B101D2A6DD}"/>
    <cellStyle name="Vírgula 3 2 2 6 7 3" xfId="16342" xr:uid="{2FC196D4-1D95-46A7-AB78-493E7AD0805A}"/>
    <cellStyle name="Vírgula 3 2 2 6 8" xfId="8010" xr:uid="{A550E3D4-7738-4384-A9E3-CB5D0A7F8D3F}"/>
    <cellStyle name="Vírgula 3 2 2 6 8 2" xfId="23315" xr:uid="{D008EA8C-AA8C-46C3-945A-AC8C0E2F136A}"/>
    <cellStyle name="Vírgula 3 2 2 6 9" xfId="15693" xr:uid="{6804A9A6-E7C4-4F80-97BD-0C1B559FEF9D}"/>
    <cellStyle name="Vírgula 3 2 2 7" xfId="258" xr:uid="{A6839B09-BF5E-4D55-8B79-A5F86D9D11B0}"/>
    <cellStyle name="Vírgula 3 2 2 7 2" xfId="582" xr:uid="{8CE8C2D2-687A-4E40-B8C2-142698C01F6F}"/>
    <cellStyle name="Vírgula 3 2 2 7 2 2" xfId="1875" xr:uid="{B0A93721-D9CF-46D4-8D46-3DC6DCF6BF9F}"/>
    <cellStyle name="Vírgula 3 2 2 7 2 2 2" xfId="7337" xr:uid="{1AEC9281-0C3E-4F36-A9EC-FE92F3C51BB6}"/>
    <cellStyle name="Vírgula 3 2 2 7 2 2 2 2" xfId="14959" xr:uid="{D13C9BC6-E053-496B-A1C4-B6F1E939A5E5}"/>
    <cellStyle name="Vírgula 3 2 2 7 2 2 2 2 2" xfId="30264" xr:uid="{F61BC488-A551-4410-8C2D-BA4B892AC2EF}"/>
    <cellStyle name="Vírgula 3 2 2 7 2 2 2 3" xfId="22642" xr:uid="{DE691ACD-CDC8-48F4-A130-542CC1B267ED}"/>
    <cellStyle name="Vírgula 3 2 2 7 2 2 3" xfId="5965" xr:uid="{D7283FE4-E6D9-4D78-B7BF-81B63789FF99}"/>
    <cellStyle name="Vírgula 3 2 2 7 2 2 3 2" xfId="13587" xr:uid="{7909EEE7-D5C5-4F80-BA4A-E5F2EB49F937}"/>
    <cellStyle name="Vírgula 3 2 2 7 2 2 3 2 2" xfId="28892" xr:uid="{9D328E29-F0C7-4F9C-93C5-F1FE194F8DFB}"/>
    <cellStyle name="Vírgula 3 2 2 7 2 2 3 3" xfId="21270" xr:uid="{A9885AAB-57ED-4565-8DA3-C171CE69E625}"/>
    <cellStyle name="Vírgula 3 2 2 7 2 2 4" xfId="9507" xr:uid="{816D47D3-ED18-407E-924F-074A16609BE8}"/>
    <cellStyle name="Vírgula 3 2 2 7 2 2 4 2" xfId="24812" xr:uid="{A3F42902-A783-4BC7-A8E2-27F8BD3E04F8}"/>
    <cellStyle name="Vírgula 3 2 2 7 2 2 5" xfId="17190" xr:uid="{39912E94-26DA-4622-AD64-210AEDEA1859}"/>
    <cellStyle name="Vírgula 3 2 2 7 2 3" xfId="2839" xr:uid="{590C11BB-8591-452C-963B-FDF0CF2BF440}"/>
    <cellStyle name="Vírgula 3 2 2 7 2 3 2" xfId="6733" xr:uid="{FBCDAF65-A4AF-4AFC-B3B4-B0F591848035}"/>
    <cellStyle name="Vírgula 3 2 2 7 2 3 2 2" xfId="14355" xr:uid="{2D01FB36-BA85-4705-B578-5914AF177D74}"/>
    <cellStyle name="Vírgula 3 2 2 7 2 3 2 2 2" xfId="29660" xr:uid="{60D42BD0-630B-4C5E-A300-40B50CDE44D2}"/>
    <cellStyle name="Vírgula 3 2 2 7 2 3 2 3" xfId="22038" xr:uid="{F41DE335-BFF6-4C91-BE5E-144FD616662F}"/>
    <cellStyle name="Vírgula 3 2 2 7 2 3 3" xfId="10471" xr:uid="{FACB596C-21ED-4554-8D3C-980E114DC7F1}"/>
    <cellStyle name="Vírgula 3 2 2 7 2 3 3 2" xfId="25776" xr:uid="{94977CF6-3CF5-47F8-98D2-C97BDC683AD5}"/>
    <cellStyle name="Vírgula 3 2 2 7 2 3 4" xfId="18154" xr:uid="{65B44A74-CB29-4DE9-BC31-19DE788FEFD2}"/>
    <cellStyle name="Vírgula 3 2 2 7 2 4" xfId="3807" xr:uid="{6AC27F81-97D2-4125-B7AA-E5F7B1D2DC88}"/>
    <cellStyle name="Vírgula 3 2 2 7 2 4 2" xfId="11439" xr:uid="{C7D1F07D-757F-4E2B-A852-38E360BAD34F}"/>
    <cellStyle name="Vírgula 3 2 2 7 2 4 2 2" xfId="26744" xr:uid="{A82EE971-32F6-4790-A091-E01B749C62C8}"/>
    <cellStyle name="Vírgula 3 2 2 7 2 4 3" xfId="19122" xr:uid="{3E490BA5-D187-4C61-94BD-243F389598FA}"/>
    <cellStyle name="Vírgula 3 2 2 7 2 5" xfId="1231" xr:uid="{08B2E637-F527-4008-A7E7-C94D4B833F87}"/>
    <cellStyle name="Vírgula 3 2 2 7 2 5 2" xfId="8863" xr:uid="{DD9FC754-E2AE-447F-8F3F-9DFF739406F5}"/>
    <cellStyle name="Vírgula 3 2 2 7 2 5 2 2" xfId="24168" xr:uid="{5802556A-5023-4FBB-8060-8CE238F6839C}"/>
    <cellStyle name="Vírgula 3 2 2 7 2 5 3" xfId="16546" xr:uid="{637C5026-1DCC-4E74-8F19-20BA0C367272}"/>
    <cellStyle name="Vírgula 3 2 2 7 2 6" xfId="8214" xr:uid="{4EDA547E-E706-414A-89E7-5F1759EC11CE}"/>
    <cellStyle name="Vírgula 3 2 2 7 2 6 2" xfId="23519" xr:uid="{254E048C-CB7A-4D83-847A-BE879C7B5DB9}"/>
    <cellStyle name="Vírgula 3 2 2 7 2 7" xfId="15897" xr:uid="{4DC09C79-B826-4AE9-A96F-519DF436F891}"/>
    <cellStyle name="Vírgula 3 2 2 7 3" xfId="2195" xr:uid="{4D51CA4A-22F7-4D87-ABC5-2A12B9D2F837}"/>
    <cellStyle name="Vírgula 3 2 2 7 3 2" xfId="3163" xr:uid="{EA479D77-ADD2-46AB-A636-B9161404A529}"/>
    <cellStyle name="Vírgula 3 2 2 7 3 2 2" xfId="10795" xr:uid="{8A0D1CBD-F9D8-4C49-8861-07A1A647C898}"/>
    <cellStyle name="Vírgula 3 2 2 7 3 2 2 2" xfId="26100" xr:uid="{38B52768-D03F-4627-9B26-1D914922E3D7}"/>
    <cellStyle name="Vírgula 3 2 2 7 3 2 3" xfId="18478" xr:uid="{69A48D00-E9B7-4B16-9BD8-576F38A2EA3C}"/>
    <cellStyle name="Vírgula 3 2 2 7 3 3" xfId="4131" xr:uid="{D67BF605-86A9-4FE9-80E7-C416A111A868}"/>
    <cellStyle name="Vírgula 3 2 2 7 3 3 2" xfId="11763" xr:uid="{AAB5AFDA-CE18-461A-BD49-BFAC2F45EA83}"/>
    <cellStyle name="Vírgula 3 2 2 7 3 3 2 2" xfId="27068" xr:uid="{5AEE744E-E8EE-4322-92AF-AD1FA5F5CA98}"/>
    <cellStyle name="Vírgula 3 2 2 7 3 3 3" xfId="19446" xr:uid="{C200C7B3-E9D0-4E07-A393-159F490D428F}"/>
    <cellStyle name="Vírgula 3 2 2 7 3 4" xfId="9827" xr:uid="{920E7238-2524-4335-B296-10555BEF7F44}"/>
    <cellStyle name="Vírgula 3 2 2 7 3 4 2" xfId="25132" xr:uid="{A1228920-229B-46E5-A25E-2C0C6C7DB52F}"/>
    <cellStyle name="Vírgula 3 2 2 7 3 5" xfId="17510" xr:uid="{2C420368-B001-4ED5-9D9B-1166DB0BF52C}"/>
    <cellStyle name="Vírgula 3 2 2 7 4" xfId="1555" xr:uid="{B9A35E2B-7C61-4781-9CA4-498899A9E37D}"/>
    <cellStyle name="Vírgula 3 2 2 7 4 2" xfId="6363" xr:uid="{BBB4AF20-C38F-460F-A62C-329FD2EEA16C}"/>
    <cellStyle name="Vírgula 3 2 2 7 4 2 2" xfId="13985" xr:uid="{76E3B60E-1EA8-4ADA-BC0A-5BA7725BDD2B}"/>
    <cellStyle name="Vírgula 3 2 2 7 4 2 2 2" xfId="29290" xr:uid="{D694EECB-9084-434F-B54F-199527F591F5}"/>
    <cellStyle name="Vírgula 3 2 2 7 4 2 3" xfId="21668" xr:uid="{822ACF41-9867-43FD-98AD-E6BBC2BB9409}"/>
    <cellStyle name="Vírgula 3 2 2 7 4 3" xfId="9187" xr:uid="{7B48A2DB-62CE-4EA9-BEB6-A6831C25AE56}"/>
    <cellStyle name="Vírgula 3 2 2 7 4 3 2" xfId="24492" xr:uid="{C34F2210-D6BB-432E-BFAD-3E5F032DD98D}"/>
    <cellStyle name="Vírgula 3 2 2 7 4 4" xfId="16870" xr:uid="{72455258-1B44-4056-8220-9540C1D3B589}"/>
    <cellStyle name="Vírgula 3 2 2 7 5" xfId="2515" xr:uid="{A3154D29-E65B-4BAC-86CC-012AE68F6DF7}"/>
    <cellStyle name="Vírgula 3 2 2 7 5 2" xfId="10147" xr:uid="{52FF2AC1-D3C7-4036-AD79-90974FF94BF6}"/>
    <cellStyle name="Vírgula 3 2 2 7 5 2 2" xfId="25452" xr:uid="{403FFD62-D371-4FAE-8C1C-8D987B99C6F1}"/>
    <cellStyle name="Vírgula 3 2 2 7 5 3" xfId="17830" xr:uid="{0159384C-F45A-4A39-A2F2-B2BCE90CCA02}"/>
    <cellStyle name="Vírgula 3 2 2 7 6" xfId="3483" xr:uid="{721D6E1B-1B95-4A15-97AA-876F9345925B}"/>
    <cellStyle name="Vírgula 3 2 2 7 6 2" xfId="11115" xr:uid="{D102AF52-6E24-4316-923A-25D5403CF1B6}"/>
    <cellStyle name="Vírgula 3 2 2 7 6 2 2" xfId="26420" xr:uid="{C9CA3351-1CF5-4B3B-8D8C-A86D5E293A36}"/>
    <cellStyle name="Vírgula 3 2 2 7 6 3" xfId="18798" xr:uid="{8DD8696F-A4C6-4925-BFE2-8A9C04B74CC4}"/>
    <cellStyle name="Vírgula 3 2 2 7 7" xfId="907" xr:uid="{F6965970-3062-4E28-96E1-EF77D5C1AAF1}"/>
    <cellStyle name="Vírgula 3 2 2 7 7 2" xfId="8539" xr:uid="{CDE6B374-8CC7-4FAC-8719-1859226A8380}"/>
    <cellStyle name="Vírgula 3 2 2 7 7 2 2" xfId="23844" xr:uid="{E8EB71F4-CEE8-4A8B-B0F7-8B0359F45E9C}"/>
    <cellStyle name="Vírgula 3 2 2 7 7 3" xfId="16222" xr:uid="{2899FBD1-B8C5-4E0A-8696-AACA376A24B4}"/>
    <cellStyle name="Vírgula 3 2 2 7 8" xfId="7890" xr:uid="{64264138-DB77-4CE4-8BD5-D1ED6BB1189B}"/>
    <cellStyle name="Vírgula 3 2 2 7 8 2" xfId="23195" xr:uid="{4981F858-B5E1-4874-8129-A47B931C5DD2}"/>
    <cellStyle name="Vírgula 3 2 2 7 9" xfId="15573" xr:uid="{671F9457-2588-487F-AB51-A2B1B09D190A}"/>
    <cellStyle name="Vírgula 3 2 2 8" xfId="418" xr:uid="{D4C32061-B7B9-48C6-81BA-0E3677D04337}"/>
    <cellStyle name="Vírgula 3 2 2 8 2" xfId="742" xr:uid="{EE6050D6-CA69-4E0D-99C2-2356CF306E71}"/>
    <cellStyle name="Vírgula 3 2 2 8 2 2" xfId="2035" xr:uid="{0E5E3F90-8A6F-438D-92A9-D2CF1076465F}"/>
    <cellStyle name="Vírgula 3 2 2 8 2 2 2" xfId="7500" xr:uid="{BA095187-C223-4B71-9EEE-7BC5254BF1C4}"/>
    <cellStyle name="Vírgula 3 2 2 8 2 2 2 2" xfId="15122" xr:uid="{2C96B29C-B3CC-41A5-947E-B506AC5129CE}"/>
    <cellStyle name="Vírgula 3 2 2 8 2 2 2 2 2" xfId="30427" xr:uid="{4524696B-5906-461D-AC37-5BE1F6775565}"/>
    <cellStyle name="Vírgula 3 2 2 8 2 2 2 3" xfId="22805" xr:uid="{1D3195D0-E5DD-4975-AC50-8BFF12CD5E88}"/>
    <cellStyle name="Vírgula 3 2 2 8 2 2 3" xfId="6128" xr:uid="{B3881DFB-58CE-4005-895F-206E4FA2317A}"/>
    <cellStyle name="Vírgula 3 2 2 8 2 2 3 2" xfId="13750" xr:uid="{FBDD5041-2A52-4C1F-A109-30EC1709D865}"/>
    <cellStyle name="Vírgula 3 2 2 8 2 2 3 2 2" xfId="29055" xr:uid="{E84FF734-723D-46C8-B37D-D5DC0F3604F5}"/>
    <cellStyle name="Vírgula 3 2 2 8 2 2 3 3" xfId="21433" xr:uid="{A3849FF1-3484-4FD1-AEAA-333AD987D470}"/>
    <cellStyle name="Vírgula 3 2 2 8 2 2 4" xfId="9667" xr:uid="{5691EF57-45C8-407B-ACA8-1CC997C6C3C4}"/>
    <cellStyle name="Vírgula 3 2 2 8 2 2 4 2" xfId="24972" xr:uid="{ED778F1C-4B42-4CD2-ABDF-E45EE07C3AE0}"/>
    <cellStyle name="Vírgula 3 2 2 8 2 2 5" xfId="17350" xr:uid="{56352F06-8E38-4ECF-8C82-AFD1689BDE2E}"/>
    <cellStyle name="Vírgula 3 2 2 8 2 3" xfId="2999" xr:uid="{037FA477-A09A-484D-9F8C-3D8C88B228A9}"/>
    <cellStyle name="Vírgula 3 2 2 8 2 3 2" xfId="6896" xr:uid="{9F07B31A-F540-44F0-A0C1-B92F2DAC3928}"/>
    <cellStyle name="Vírgula 3 2 2 8 2 3 2 2" xfId="14518" xr:uid="{104DE3EF-D52C-42B8-94D1-0F367D8F312F}"/>
    <cellStyle name="Vírgula 3 2 2 8 2 3 2 2 2" xfId="29823" xr:uid="{8F5F897F-BE25-4315-A656-40C108DCE549}"/>
    <cellStyle name="Vírgula 3 2 2 8 2 3 2 3" xfId="22201" xr:uid="{FEA67D03-54CC-49A9-867C-C5D6B91A2276}"/>
    <cellStyle name="Vírgula 3 2 2 8 2 3 3" xfId="10631" xr:uid="{A1B87B4E-AD5F-4E4D-87F7-F0C5E02CCC18}"/>
    <cellStyle name="Vírgula 3 2 2 8 2 3 3 2" xfId="25936" xr:uid="{F608E8E2-7F98-4F2E-AB4C-77460A4A0507}"/>
    <cellStyle name="Vírgula 3 2 2 8 2 3 4" xfId="18314" xr:uid="{1D1B217E-BA8E-4AD4-89CE-5D3A54B78A23}"/>
    <cellStyle name="Vírgula 3 2 2 8 2 4" xfId="3967" xr:uid="{E55DDB44-B146-44AD-A60B-470DA6BE6B52}"/>
    <cellStyle name="Vírgula 3 2 2 8 2 4 2" xfId="11599" xr:uid="{7EFCF68E-36D6-4E73-B60F-FC81E7501A56}"/>
    <cellStyle name="Vírgula 3 2 2 8 2 4 2 2" xfId="26904" xr:uid="{152AAFA5-C714-41B0-A8ED-CA95AE6450F6}"/>
    <cellStyle name="Vírgula 3 2 2 8 2 4 3" xfId="19282" xr:uid="{F957BC03-596A-4784-991B-FED89CCAEBDB}"/>
    <cellStyle name="Vírgula 3 2 2 8 2 5" xfId="1391" xr:uid="{0D7DEE14-F41A-48BE-89AA-DCBB9942EE1F}"/>
    <cellStyle name="Vírgula 3 2 2 8 2 5 2" xfId="9023" xr:uid="{7EE928C0-946E-4ABC-84AF-06EE90D093FF}"/>
    <cellStyle name="Vírgula 3 2 2 8 2 5 2 2" xfId="24328" xr:uid="{37CA5710-1DA8-4EBB-9969-285085B2C5C5}"/>
    <cellStyle name="Vírgula 3 2 2 8 2 5 3" xfId="16706" xr:uid="{04BEC011-AFB7-4BDC-83B3-AA3122A61B75}"/>
    <cellStyle name="Vírgula 3 2 2 8 2 6" xfId="8374" xr:uid="{D97D685D-2211-4E34-8397-82AEFD9F5828}"/>
    <cellStyle name="Vírgula 3 2 2 8 2 6 2" xfId="23679" xr:uid="{27189C1F-77F5-4171-A617-75341F4A4F65}"/>
    <cellStyle name="Vírgula 3 2 2 8 2 7" xfId="16057" xr:uid="{FFD6599A-896C-444A-81CE-92284F413BB8}"/>
    <cellStyle name="Vírgula 3 2 2 8 3" xfId="2355" xr:uid="{C3CA901B-17D1-4A00-8EF4-17BD6495F887}"/>
    <cellStyle name="Vírgula 3 2 2 8 3 2" xfId="3323" xr:uid="{67E6DC9A-F3CD-48B3-A7BC-4E4425D8DA73}"/>
    <cellStyle name="Vírgula 3 2 2 8 3 2 2" xfId="10955" xr:uid="{FD7EAF2C-A1D0-4266-9BED-0090E09D8443}"/>
    <cellStyle name="Vírgula 3 2 2 8 3 2 2 2" xfId="26260" xr:uid="{945A4F35-BA22-4ACA-BA3B-60142D814D41}"/>
    <cellStyle name="Vírgula 3 2 2 8 3 2 3" xfId="18638" xr:uid="{5CA91507-5B53-4147-AE72-3D2AA997E2E7}"/>
    <cellStyle name="Vírgula 3 2 2 8 3 3" xfId="4291" xr:uid="{00948F10-D965-40C7-A58B-71F8D9D1CF4A}"/>
    <cellStyle name="Vírgula 3 2 2 8 3 3 2" xfId="11923" xr:uid="{F08C4270-812E-4FD5-861D-3E43E5B1F0A2}"/>
    <cellStyle name="Vírgula 3 2 2 8 3 3 2 2" xfId="27228" xr:uid="{217D454D-5920-4B7B-A217-CDC63AF473A6}"/>
    <cellStyle name="Vírgula 3 2 2 8 3 3 3" xfId="19606" xr:uid="{40E085C2-DF37-48C9-80D1-E7C99303DADD}"/>
    <cellStyle name="Vírgula 3 2 2 8 3 4" xfId="9987" xr:uid="{EFAD5E44-9176-4508-AFBA-0DAF64CBDC08}"/>
    <cellStyle name="Vírgula 3 2 2 8 3 4 2" xfId="25292" xr:uid="{BD5468B0-BADD-42DD-B8DA-2692F2AE20D4}"/>
    <cellStyle name="Vírgula 3 2 2 8 3 5" xfId="17670" xr:uid="{18792AF2-301F-4E08-9C53-DFFC2BA68272}"/>
    <cellStyle name="Vírgula 3 2 2 8 4" xfId="1715" xr:uid="{F10E0757-7948-4DB0-B504-5F87AFC79EF4}"/>
    <cellStyle name="Vírgula 3 2 2 8 4 2" xfId="6526" xr:uid="{1D5C98FD-525E-42C1-BB90-99D3C8B9D512}"/>
    <cellStyle name="Vírgula 3 2 2 8 4 2 2" xfId="14148" xr:uid="{8F61E8EF-7776-43B2-9647-C4261D869558}"/>
    <cellStyle name="Vírgula 3 2 2 8 4 2 2 2" xfId="29453" xr:uid="{105772B3-7E9E-4ACC-A963-DD87D4741C7E}"/>
    <cellStyle name="Vírgula 3 2 2 8 4 2 3" xfId="21831" xr:uid="{EB7F551B-FC02-463D-8B70-A51DB911E73F}"/>
    <cellStyle name="Vírgula 3 2 2 8 4 3" xfId="9347" xr:uid="{5A39C033-A3A2-4D79-9307-5D9CBAF4C9B4}"/>
    <cellStyle name="Vírgula 3 2 2 8 4 3 2" xfId="24652" xr:uid="{A4497DE9-10BA-4DCB-8851-3D914DDA477A}"/>
    <cellStyle name="Vírgula 3 2 2 8 4 4" xfId="17030" xr:uid="{7B98E234-C0B2-4891-8C2D-519DCE4A9C55}"/>
    <cellStyle name="Vírgula 3 2 2 8 5" xfId="2675" xr:uid="{6B646280-5F2F-452D-A0E8-879B0DC2F9A0}"/>
    <cellStyle name="Vírgula 3 2 2 8 5 2" xfId="10307" xr:uid="{A140C622-8EF2-46B9-A5A3-B7F04B20725F}"/>
    <cellStyle name="Vírgula 3 2 2 8 5 2 2" xfId="25612" xr:uid="{C92676FD-8AD9-4F79-AC2F-12439270CDF1}"/>
    <cellStyle name="Vírgula 3 2 2 8 5 3" xfId="17990" xr:uid="{97255D70-2F5D-4460-A9F3-DB89240700FF}"/>
    <cellStyle name="Vírgula 3 2 2 8 6" xfId="3643" xr:uid="{F29C3AB2-B098-4DCB-9187-3D26FEA6F1F1}"/>
    <cellStyle name="Vírgula 3 2 2 8 6 2" xfId="11275" xr:uid="{3B89E874-C8BE-4B93-9081-E9927EDF4F73}"/>
    <cellStyle name="Vírgula 3 2 2 8 6 2 2" xfId="26580" xr:uid="{B5C167DA-7CDB-45A2-BB99-F889853258D5}"/>
    <cellStyle name="Vírgula 3 2 2 8 6 3" xfId="18958" xr:uid="{8614694A-83C1-4351-8997-C485CEBEBFF0}"/>
    <cellStyle name="Vírgula 3 2 2 8 7" xfId="1067" xr:uid="{E15FA0C2-1E90-44F0-8740-58B9107D9EA5}"/>
    <cellStyle name="Vírgula 3 2 2 8 7 2" xfId="8699" xr:uid="{295A4BC3-1826-4C48-A22B-6508836614E8}"/>
    <cellStyle name="Vírgula 3 2 2 8 7 2 2" xfId="24004" xr:uid="{E806AC8D-D0C8-45AE-A3DE-4972E43E52B0}"/>
    <cellStyle name="Vírgula 3 2 2 8 7 3" xfId="16382" xr:uid="{2428DCE5-DE33-4621-986F-9D76C8B75BA9}"/>
    <cellStyle name="Vírgula 3 2 2 8 8" xfId="8050" xr:uid="{5A3E0E7D-E4A2-4CB6-90B9-C2A0E7AF7E18}"/>
    <cellStyle name="Vírgula 3 2 2 8 8 2" xfId="23355" xr:uid="{096F4ED3-6570-4DBB-A62E-7468CDA8B62C}"/>
    <cellStyle name="Vírgula 3 2 2 8 9" xfId="15733" xr:uid="{D6263312-32C1-4D4A-A12B-9E1D52D4EB49}"/>
    <cellStyle name="Vírgula 3 2 2 9" xfId="218" xr:uid="{249733AB-E4DD-4A1B-83B0-6CFA3601EC2F}"/>
    <cellStyle name="Vírgula 3 2 2 9 2" xfId="542" xr:uid="{4CE4C922-9A94-4F88-A648-7A041BB088BB}"/>
    <cellStyle name="Vírgula 3 2 2 9 2 2" xfId="1835" xr:uid="{6F39AF92-E46D-4796-A739-C5EAAF8200E2}"/>
    <cellStyle name="Vírgula 3 2 2 9 2 2 2" xfId="7530" xr:uid="{63D2F555-4668-4068-A1AF-71A0FFFFC21C}"/>
    <cellStyle name="Vírgula 3 2 2 9 2 2 2 2" xfId="15152" xr:uid="{7DF69C6E-59CE-4D8B-B56F-B49F715EA3E0}"/>
    <cellStyle name="Vírgula 3 2 2 9 2 2 2 2 2" xfId="30457" xr:uid="{E4623C7C-FFE5-48DA-BBA3-C7816B5046B9}"/>
    <cellStyle name="Vírgula 3 2 2 9 2 2 2 3" xfId="22835" xr:uid="{2937C3E5-D9E8-4EA8-8746-D34631FD1E35}"/>
    <cellStyle name="Vírgula 3 2 2 9 2 2 3" xfId="6158" xr:uid="{CEC88719-D661-4B91-863D-B082100AFA97}"/>
    <cellStyle name="Vírgula 3 2 2 9 2 2 3 2" xfId="13780" xr:uid="{1DAD03D8-96C8-40FD-8CC3-FEE7404FB52D}"/>
    <cellStyle name="Vírgula 3 2 2 9 2 2 3 2 2" xfId="29085" xr:uid="{AC7E4732-1C7B-4F1F-B8B8-993DC850E104}"/>
    <cellStyle name="Vírgula 3 2 2 9 2 2 3 3" xfId="21463" xr:uid="{9E501ED6-B6AC-4680-9040-CD106C874211}"/>
    <cellStyle name="Vírgula 3 2 2 9 2 2 4" xfId="9467" xr:uid="{8E432FE4-9A83-4C7A-8ECC-1DCBC51EE642}"/>
    <cellStyle name="Vírgula 3 2 2 9 2 2 4 2" xfId="24772" xr:uid="{11B31C78-5E83-4344-9B68-1D9E2D24AB47}"/>
    <cellStyle name="Vírgula 3 2 2 9 2 2 5" xfId="17150" xr:uid="{B5D76054-266D-42D7-8682-4578E881FA6E}"/>
    <cellStyle name="Vírgula 3 2 2 9 2 3" xfId="2799" xr:uid="{DB14AF85-EB83-4225-8F90-7482AEFDEE07}"/>
    <cellStyle name="Vírgula 3 2 2 9 2 3 2" xfId="6926" xr:uid="{5D9F8B1E-8DB2-4649-9781-D649619A5AD5}"/>
    <cellStyle name="Vírgula 3 2 2 9 2 3 2 2" xfId="14548" xr:uid="{4E4AFA23-E4C5-45BB-97B2-087F08F74042}"/>
    <cellStyle name="Vírgula 3 2 2 9 2 3 2 2 2" xfId="29853" xr:uid="{052E8BE7-4077-4E0E-9323-83642DC75216}"/>
    <cellStyle name="Vírgula 3 2 2 9 2 3 2 3" xfId="22231" xr:uid="{93899FDB-4805-4AD8-9A52-5F4B6307D1AA}"/>
    <cellStyle name="Vírgula 3 2 2 9 2 3 3" xfId="10431" xr:uid="{FCDFA498-7083-47B1-9DFF-70EE01F2ADFD}"/>
    <cellStyle name="Vírgula 3 2 2 9 2 3 3 2" xfId="25736" xr:uid="{F88D4D30-ECD0-45B6-A37F-79872354FC83}"/>
    <cellStyle name="Vírgula 3 2 2 9 2 3 4" xfId="18114" xr:uid="{AAFD107D-8CA0-4AB7-83A7-DF5995AF8983}"/>
    <cellStyle name="Vírgula 3 2 2 9 2 4" xfId="3767" xr:uid="{E38B7E33-F533-402A-9B69-94D405526633}"/>
    <cellStyle name="Vírgula 3 2 2 9 2 4 2" xfId="11399" xr:uid="{AEF4FEBB-9413-46B4-B38D-18D394F8E2F1}"/>
    <cellStyle name="Vírgula 3 2 2 9 2 4 2 2" xfId="26704" xr:uid="{16677EAD-B273-46E5-AAD6-A3C8ED9596F3}"/>
    <cellStyle name="Vírgula 3 2 2 9 2 4 3" xfId="19082" xr:uid="{CFFC678B-AA5B-4BBE-8184-48420A28F4E8}"/>
    <cellStyle name="Vírgula 3 2 2 9 2 5" xfId="1191" xr:uid="{A7AAB0D9-1ADF-4FAA-8079-6669F752885B}"/>
    <cellStyle name="Vírgula 3 2 2 9 2 5 2" xfId="8823" xr:uid="{6E6009AC-C5D3-46D5-A847-DE42B5605008}"/>
    <cellStyle name="Vírgula 3 2 2 9 2 5 2 2" xfId="24128" xr:uid="{7D86EDB3-1B42-4E74-9E4D-0581EEF7E049}"/>
    <cellStyle name="Vírgula 3 2 2 9 2 5 3" xfId="16506" xr:uid="{05677F8A-93CA-47AC-B45A-6C61D266945C}"/>
    <cellStyle name="Vírgula 3 2 2 9 2 6" xfId="8174" xr:uid="{3DD7BE68-364F-40C4-BD52-3D3DE9B86346}"/>
    <cellStyle name="Vírgula 3 2 2 9 2 6 2" xfId="23479" xr:uid="{F07EFDED-BC67-4101-91EF-E147662F0D56}"/>
    <cellStyle name="Vírgula 3 2 2 9 2 7" xfId="15857" xr:uid="{44D4B32D-F3BE-4C6D-9846-D5C78A1BDE54}"/>
    <cellStyle name="Vírgula 3 2 2 9 3" xfId="2155" xr:uid="{9847E166-9DF2-42A9-95C7-4515AEFCC4A4}"/>
    <cellStyle name="Vírgula 3 2 2 9 3 2" xfId="3123" xr:uid="{5FFC51F9-F87B-4AB3-961D-4EA53058DAC1}"/>
    <cellStyle name="Vírgula 3 2 2 9 3 2 2" xfId="10755" xr:uid="{143D7778-8263-4009-A677-A3644AC3C61F}"/>
    <cellStyle name="Vírgula 3 2 2 9 3 2 2 2" xfId="26060" xr:uid="{DEB7B0CF-3038-4C26-B86B-9177CA26C79A}"/>
    <cellStyle name="Vírgula 3 2 2 9 3 2 3" xfId="18438" xr:uid="{5A6CF57A-20D0-42B7-AD06-7E979413130C}"/>
    <cellStyle name="Vírgula 3 2 2 9 3 3" xfId="4091" xr:uid="{8AB6DCD0-0111-404A-B92D-0D8D42057A4C}"/>
    <cellStyle name="Vírgula 3 2 2 9 3 3 2" xfId="11723" xr:uid="{5014ADBD-704F-44E7-B21D-1847C2689FD4}"/>
    <cellStyle name="Vírgula 3 2 2 9 3 3 2 2" xfId="27028" xr:uid="{7654070C-C090-43F9-ABB3-FE6AADE34213}"/>
    <cellStyle name="Vírgula 3 2 2 9 3 3 3" xfId="19406" xr:uid="{3131197D-404F-4628-B9D4-DAA208B5928A}"/>
    <cellStyle name="Vírgula 3 2 2 9 3 4" xfId="9787" xr:uid="{1AC6EDBF-0ED0-41C0-8B70-C47E22ECF463}"/>
    <cellStyle name="Vírgula 3 2 2 9 3 4 2" xfId="25092" xr:uid="{4FA62088-560A-4090-9797-062BFB7CCC17}"/>
    <cellStyle name="Vírgula 3 2 2 9 3 5" xfId="17470" xr:uid="{C2E5E05B-6658-451E-BCD1-C897B44A0F12}"/>
    <cellStyle name="Vírgula 3 2 2 9 4" xfId="1515" xr:uid="{E1EE2551-D7E0-40A5-9363-8193BC114730}"/>
    <cellStyle name="Vírgula 3 2 2 9 4 2" xfId="6556" xr:uid="{94005A4D-C8BB-49EC-92A1-A8F67F6CBB5C}"/>
    <cellStyle name="Vírgula 3 2 2 9 4 2 2" xfId="14178" xr:uid="{4B01F3E0-F8B0-49F5-B738-9E888AC3B4A8}"/>
    <cellStyle name="Vírgula 3 2 2 9 4 2 2 2" xfId="29483" xr:uid="{EF9D37CE-DC49-4241-B452-07DBFAA98950}"/>
    <cellStyle name="Vírgula 3 2 2 9 4 2 3" xfId="21861" xr:uid="{E411BA8A-085D-4555-BBCF-39E34CB82FB9}"/>
    <cellStyle name="Vírgula 3 2 2 9 4 3" xfId="9147" xr:uid="{0A332F93-A48E-458C-A757-16A7F15A8F10}"/>
    <cellStyle name="Vírgula 3 2 2 9 4 3 2" xfId="24452" xr:uid="{C353E5D3-6747-41D9-BEA9-4D80F55DC1C7}"/>
    <cellStyle name="Vírgula 3 2 2 9 4 4" xfId="16830" xr:uid="{BD7F2C99-6963-4423-B5B0-F90AE7CAFD30}"/>
    <cellStyle name="Vírgula 3 2 2 9 5" xfId="2475" xr:uid="{FBD8DB1C-C7EC-4719-A268-FD1888F13F43}"/>
    <cellStyle name="Vírgula 3 2 2 9 5 2" xfId="10107" xr:uid="{5B9B31BB-5E6E-4128-810C-87AF20FDF375}"/>
    <cellStyle name="Vírgula 3 2 2 9 5 2 2" xfId="25412" xr:uid="{971F2E81-0405-4441-BF8E-CAB322C0CD0A}"/>
    <cellStyle name="Vírgula 3 2 2 9 5 3" xfId="17790" xr:uid="{750D5340-D742-417D-8655-0E1D5373AACD}"/>
    <cellStyle name="Vírgula 3 2 2 9 6" xfId="3443" xr:uid="{750DBDB1-4A9C-4F51-9764-20EE8B441E5C}"/>
    <cellStyle name="Vírgula 3 2 2 9 6 2" xfId="11075" xr:uid="{AE80C195-9A1E-4EF8-9700-03DFCE99BA7C}"/>
    <cellStyle name="Vírgula 3 2 2 9 6 2 2" xfId="26380" xr:uid="{848C7608-3472-4CB1-880D-465D5E53E8D7}"/>
    <cellStyle name="Vírgula 3 2 2 9 6 3" xfId="18758" xr:uid="{E4FFF847-AB50-4CF6-A77A-01F4324E2AE9}"/>
    <cellStyle name="Vírgula 3 2 2 9 7" xfId="867" xr:uid="{BA89D471-0CB0-4338-B5E6-9A9636EA9B48}"/>
    <cellStyle name="Vírgula 3 2 2 9 7 2" xfId="8499" xr:uid="{A0260E8B-D64B-485B-8990-9E7DB13626B5}"/>
    <cellStyle name="Vírgula 3 2 2 9 7 2 2" xfId="23804" xr:uid="{9FAE52A9-9123-4F67-A111-E0AB28866F2D}"/>
    <cellStyle name="Vírgula 3 2 2 9 7 3" xfId="16182" xr:uid="{4453D8EC-1F3C-40D4-89D4-1B156BE2DC0F}"/>
    <cellStyle name="Vírgula 3 2 2 9 8" xfId="7850" xr:uid="{3DA6DA25-D785-4981-91EC-965FBA84E8D1}"/>
    <cellStyle name="Vírgula 3 2 2 9 8 2" xfId="23155" xr:uid="{A57581EC-6576-488E-8BDF-75FD5BD4CCA4}"/>
    <cellStyle name="Vírgula 3 2 2 9 9" xfId="15533" xr:uid="{1CA7C161-A9E2-4DE2-88CB-BE3C3CBD33C6}"/>
    <cellStyle name="Vírgula 3 2 20" xfId="7823" xr:uid="{26EAFF1A-3EF3-45F1-90A0-3AA7C64AFF37}"/>
    <cellStyle name="Vírgula 3 2 20 2" xfId="23128" xr:uid="{E9C99D9B-F718-4A65-8971-8910EC610920}"/>
    <cellStyle name="Vírgula 3 2 21" xfId="15506" xr:uid="{84ECFC52-B52F-49AF-A98E-B51B3E92ACF2}"/>
    <cellStyle name="Vírgula 3 2 3" xfId="203" xr:uid="{D868C0C6-C767-4CDA-A610-BF90A2EFB6C4}"/>
    <cellStyle name="Vírgula 3 2 3 10" xfId="506" xr:uid="{96A5E93A-C950-4E08-AD1B-76070F5873BF}"/>
    <cellStyle name="Vírgula 3 2 3 10 2" xfId="830" xr:uid="{3E02DFEC-174A-4E28-A7D6-57DAB2D9EC23}"/>
    <cellStyle name="Vírgula 3 2 3 10 2 2" xfId="2120" xr:uid="{B684CBAE-CF4A-4629-95E5-4A9D5D9AC550}"/>
    <cellStyle name="Vírgula 3 2 3 10 2 2 2" xfId="7565" xr:uid="{97414FCC-E63E-42E8-99A6-F0505B777645}"/>
    <cellStyle name="Vírgula 3 2 3 10 2 2 2 2" xfId="15187" xr:uid="{7021A317-C643-4C74-8ECE-47373065E396}"/>
    <cellStyle name="Vírgula 3 2 3 10 2 2 2 2 2" xfId="30492" xr:uid="{01FB0D64-ACA0-48A5-8326-FC9B58867EEF}"/>
    <cellStyle name="Vírgula 3 2 3 10 2 2 2 3" xfId="22870" xr:uid="{836777BC-AD39-45AA-AC8D-6010853CB36C}"/>
    <cellStyle name="Vírgula 3 2 3 10 2 2 3" xfId="6193" xr:uid="{F47D8CED-E3D5-43A0-A584-39EF76A4A537}"/>
    <cellStyle name="Vírgula 3 2 3 10 2 2 3 2" xfId="13815" xr:uid="{DA9D53F1-A2C7-466C-B5B3-7083089E8AB0}"/>
    <cellStyle name="Vírgula 3 2 3 10 2 2 3 2 2" xfId="29120" xr:uid="{84BBEBD9-0A68-4A17-B91F-EAD8BEB65859}"/>
    <cellStyle name="Vírgula 3 2 3 10 2 2 3 3" xfId="21498" xr:uid="{E50A4FE3-830D-465D-ADB1-2AD431887967}"/>
    <cellStyle name="Vírgula 3 2 3 10 2 2 4" xfId="9752" xr:uid="{060E5D64-0E7F-4F23-BC14-4C2A6F45C63F}"/>
    <cellStyle name="Vírgula 3 2 3 10 2 2 4 2" xfId="25057" xr:uid="{EC714CAC-8AE7-40FA-8887-9E99468F3E45}"/>
    <cellStyle name="Vírgula 3 2 3 10 2 2 5" xfId="17435" xr:uid="{1614317D-DC26-4718-8CCB-522F3821CD6B}"/>
    <cellStyle name="Vírgula 3 2 3 10 2 3" xfId="3087" xr:uid="{CBFE7A7B-5599-4F00-B6AA-6A404515C10B}"/>
    <cellStyle name="Vírgula 3 2 3 10 2 3 2" xfId="6961" xr:uid="{97DBC240-23F5-4F8E-8209-2B1DD738E6A8}"/>
    <cellStyle name="Vírgula 3 2 3 10 2 3 2 2" xfId="14583" xr:uid="{36A65E20-2C47-4274-9117-451EB2EEA335}"/>
    <cellStyle name="Vírgula 3 2 3 10 2 3 2 2 2" xfId="29888" xr:uid="{87CD777C-765C-4A6C-90F1-52A17D32E787}"/>
    <cellStyle name="Vírgula 3 2 3 10 2 3 2 3" xfId="22266" xr:uid="{DC449C18-343A-4F35-9AFE-FF61E5A135BF}"/>
    <cellStyle name="Vírgula 3 2 3 10 2 3 3" xfId="10719" xr:uid="{AA0387A5-C152-406F-B70E-DCB7852DCD19}"/>
    <cellStyle name="Vírgula 3 2 3 10 2 3 3 2" xfId="26024" xr:uid="{63EA6F4E-79E9-46C0-9F19-BC5EA0BDF83D}"/>
    <cellStyle name="Vírgula 3 2 3 10 2 3 4" xfId="18402" xr:uid="{18BE5FB9-5866-42EE-A14C-1F61DD08F78F}"/>
    <cellStyle name="Vírgula 3 2 3 10 2 4" xfId="4055" xr:uid="{7DD33431-6CA3-45E0-A20C-24D73CF9BE3F}"/>
    <cellStyle name="Vírgula 3 2 3 10 2 4 2" xfId="11687" xr:uid="{FE0A2546-EB28-4E36-823B-1E284B51DE61}"/>
    <cellStyle name="Vírgula 3 2 3 10 2 4 2 2" xfId="26992" xr:uid="{CFAF5E3E-95DF-4680-B43C-F01DF53AAB8A}"/>
    <cellStyle name="Vírgula 3 2 3 10 2 4 3" xfId="19370" xr:uid="{E2241EE6-3AA6-4960-AAE0-94FB6691A145}"/>
    <cellStyle name="Vírgula 3 2 3 10 2 5" xfId="1479" xr:uid="{C7EB184F-5309-4B04-BEA8-DBF11255072B}"/>
    <cellStyle name="Vírgula 3 2 3 10 2 5 2" xfId="9111" xr:uid="{012DF2C4-0845-4952-B060-664819527CBA}"/>
    <cellStyle name="Vírgula 3 2 3 10 2 5 2 2" xfId="24416" xr:uid="{B5C7A2BD-0A96-4825-B98F-1ED213874050}"/>
    <cellStyle name="Vírgula 3 2 3 10 2 5 3" xfId="16794" xr:uid="{BF56E497-D6B0-4467-8849-421953D1CA15}"/>
    <cellStyle name="Vírgula 3 2 3 10 2 6" xfId="8462" xr:uid="{B26F4F70-DDFA-4D2B-9A49-32FFBF3704C3}"/>
    <cellStyle name="Vírgula 3 2 3 10 2 6 2" xfId="23767" xr:uid="{9B045A19-305F-4B3C-82EA-A654FBF68C1F}"/>
    <cellStyle name="Vírgula 3 2 3 10 2 7" xfId="16145" xr:uid="{6C68561F-6392-41EF-A015-718AE9564176}"/>
    <cellStyle name="Vírgula 3 2 3 10 3" xfId="2440" xr:uid="{AAA8E61B-5184-41EB-97DD-07E60DBDEB3C}"/>
    <cellStyle name="Vírgula 3 2 3 10 3 2" xfId="3408" xr:uid="{79B12877-0FC3-4E84-B27F-027E29C7CFC4}"/>
    <cellStyle name="Vírgula 3 2 3 10 3 2 2" xfId="11040" xr:uid="{700B06BD-4BBC-4FC0-A4ED-F36DCC196BB9}"/>
    <cellStyle name="Vírgula 3 2 3 10 3 2 2 2" xfId="26345" xr:uid="{4F87C50D-D766-48C8-9F9F-57C2D569433C}"/>
    <cellStyle name="Vírgula 3 2 3 10 3 2 3" xfId="18723" xr:uid="{1AE268C9-B98A-48B5-BFC4-DCE2224CBE8D}"/>
    <cellStyle name="Vírgula 3 2 3 10 3 3" xfId="4376" xr:uid="{47AE80F7-E896-4D0F-9E08-CB5A45D4D5C8}"/>
    <cellStyle name="Vírgula 3 2 3 10 3 3 2" xfId="12008" xr:uid="{E7626697-F954-413A-96EE-97EF4013688B}"/>
    <cellStyle name="Vírgula 3 2 3 10 3 3 2 2" xfId="27313" xr:uid="{C1F7D59C-6892-4761-9C81-C63DF386C02B}"/>
    <cellStyle name="Vírgula 3 2 3 10 3 3 3" xfId="19691" xr:uid="{8A8A3F3A-89F4-4F6E-90CE-2F333FBD0782}"/>
    <cellStyle name="Vírgula 3 2 3 10 3 4" xfId="10072" xr:uid="{527599E7-E593-43C1-9058-2F3C698AF2EC}"/>
    <cellStyle name="Vírgula 3 2 3 10 3 4 2" xfId="25377" xr:uid="{D4664B96-C111-4D89-921F-EE8668734BC4}"/>
    <cellStyle name="Vírgula 3 2 3 10 3 5" xfId="17755" xr:uid="{69C5ACCB-D4F9-42D5-9EEC-3544DF3C8102}"/>
    <cellStyle name="Vírgula 3 2 3 10 4" xfId="1800" xr:uid="{9FBC49EB-E261-4EDA-979D-919F211642BB}"/>
    <cellStyle name="Vírgula 3 2 3 10 4 2" xfId="6591" xr:uid="{20BE0D1B-BA12-4627-B4CE-AF83B13DF9B3}"/>
    <cellStyle name="Vírgula 3 2 3 10 4 2 2" xfId="14213" xr:uid="{B3B2B5B5-3118-4052-87E6-1A68C0321C53}"/>
    <cellStyle name="Vírgula 3 2 3 10 4 2 2 2" xfId="29518" xr:uid="{29D5DDD9-4907-408F-A214-BAA2006094A5}"/>
    <cellStyle name="Vírgula 3 2 3 10 4 2 3" xfId="21896" xr:uid="{4A7AAF67-D2DE-42E0-9548-62690F1C9A7E}"/>
    <cellStyle name="Vírgula 3 2 3 10 4 3" xfId="9432" xr:uid="{06771927-6DAE-4BBB-AEF4-C11E81E98B7D}"/>
    <cellStyle name="Vírgula 3 2 3 10 4 3 2" xfId="24737" xr:uid="{74E2741F-9A64-4F03-A6C5-C833A47F8981}"/>
    <cellStyle name="Vírgula 3 2 3 10 4 4" xfId="17115" xr:uid="{591B959B-D421-44D3-8E2C-6F5C64C1D3A2}"/>
    <cellStyle name="Vírgula 3 2 3 10 5" xfId="2763" xr:uid="{90730B59-EFE6-4882-8B0E-3821F6A0320F}"/>
    <cellStyle name="Vírgula 3 2 3 10 5 2" xfId="10395" xr:uid="{78B4105F-54F6-4AF3-92DE-C6D9746F18E4}"/>
    <cellStyle name="Vírgula 3 2 3 10 5 2 2" xfId="25700" xr:uid="{03ADB0B0-7317-4AB0-9729-88CCF9E8F2E8}"/>
    <cellStyle name="Vírgula 3 2 3 10 5 3" xfId="18078" xr:uid="{2A59F7BB-B9B8-4548-B31F-7BDD54632FC0}"/>
    <cellStyle name="Vírgula 3 2 3 10 6" xfId="3731" xr:uid="{A1EFD75E-A7D9-4429-8FD4-3EF8909A2AC4}"/>
    <cellStyle name="Vírgula 3 2 3 10 6 2" xfId="11363" xr:uid="{90E38949-2DDF-4E9C-9DD3-436406BC52FD}"/>
    <cellStyle name="Vírgula 3 2 3 10 6 2 2" xfId="26668" xr:uid="{FFAA45F0-3F2F-4247-A454-5D98DBB4E728}"/>
    <cellStyle name="Vírgula 3 2 3 10 6 3" xfId="19046" xr:uid="{D2E3AFA4-5C26-42F5-AE74-E2A5883A7B25}"/>
    <cellStyle name="Vírgula 3 2 3 10 7" xfId="1155" xr:uid="{D22C3C95-C6AD-4282-A3C5-621EB871FD19}"/>
    <cellStyle name="Vírgula 3 2 3 10 7 2" xfId="8787" xr:uid="{9BF5FE71-CFC6-420E-86EA-9CF188C01B1D}"/>
    <cellStyle name="Vírgula 3 2 3 10 7 2 2" xfId="24092" xr:uid="{FFC6F85B-CFA5-4AF1-AC4A-6B382D641E02}"/>
    <cellStyle name="Vírgula 3 2 3 10 7 3" xfId="16470" xr:uid="{3D8D6E07-E89C-4F6B-A5FB-98EC21B317DE}"/>
    <cellStyle name="Vírgula 3 2 3 10 8" xfId="8138" xr:uid="{68AE0CE6-642E-45AD-88CF-2BD5B1935DB1}"/>
    <cellStyle name="Vírgula 3 2 3 10 8 2" xfId="23443" xr:uid="{38189C7A-709D-4291-9A78-F559B24FDCA3}"/>
    <cellStyle name="Vírgula 3 2 3 10 9" xfId="15821" xr:uid="{5404126E-B81A-479E-9563-454177846C78}"/>
    <cellStyle name="Vírgula 3 2 3 11" xfId="527" xr:uid="{40ABE093-C3C9-4A69-B6DE-3862405F4E8C}"/>
    <cellStyle name="Vírgula 3 2 3 11 2" xfId="1820" xr:uid="{F9BAD571-3194-4B99-A9FC-BF48076474AB}"/>
    <cellStyle name="Vírgula 3 2 3 11 2 2" xfId="7220" xr:uid="{2E25328A-A185-4E94-9AD7-45C033074154}"/>
    <cellStyle name="Vírgula 3 2 3 11 2 2 2" xfId="14842" xr:uid="{495F4B69-90A6-4F60-A9F0-AC15496DAA98}"/>
    <cellStyle name="Vírgula 3 2 3 11 2 2 2 2" xfId="30147" xr:uid="{C7894AA5-ED18-405E-85F0-610036F65A18}"/>
    <cellStyle name="Vírgula 3 2 3 11 2 2 3" xfId="22525" xr:uid="{B89E104A-0127-4C2B-8E5C-56AD2F332EFA}"/>
    <cellStyle name="Vírgula 3 2 3 11 2 3" xfId="5848" xr:uid="{1FE4EC68-855D-4511-9E1F-E06121705901}"/>
    <cellStyle name="Vírgula 3 2 3 11 2 3 2" xfId="13470" xr:uid="{A7C564E3-9288-4800-B553-7BC6790E803A}"/>
    <cellStyle name="Vírgula 3 2 3 11 2 3 2 2" xfId="28775" xr:uid="{8BF6B090-C947-419F-80F4-18CA0908BB39}"/>
    <cellStyle name="Vírgula 3 2 3 11 2 3 3" xfId="21153" xr:uid="{B495827C-D980-4B54-A77D-47E47B790DC7}"/>
    <cellStyle name="Vírgula 3 2 3 11 2 4" xfId="9452" xr:uid="{234C2063-EFE9-4D28-AC41-CF6443D22CFA}"/>
    <cellStyle name="Vírgula 3 2 3 11 2 4 2" xfId="24757" xr:uid="{23828E4E-65E8-4F4F-BD0F-6294D5C89106}"/>
    <cellStyle name="Vírgula 3 2 3 11 2 5" xfId="17135" xr:uid="{B66EF575-2723-48C2-889C-F2E53612DE66}"/>
    <cellStyle name="Vírgula 3 2 3 11 3" xfId="2784" xr:uid="{D8B10AB7-AC00-4112-B956-D0DB97DBEADF}"/>
    <cellStyle name="Vírgula 3 2 3 11 3 2" xfId="6615" xr:uid="{A54D22D8-AB25-45EE-B734-F6F9D5A65733}"/>
    <cellStyle name="Vírgula 3 2 3 11 3 2 2" xfId="14237" xr:uid="{6C59A2F3-1A3A-4490-8624-A93B39D4D102}"/>
    <cellStyle name="Vírgula 3 2 3 11 3 2 2 2" xfId="29542" xr:uid="{C3F99D89-A9B9-49BF-9C0E-478E7D4AFD0E}"/>
    <cellStyle name="Vírgula 3 2 3 11 3 2 3" xfId="21920" xr:uid="{D431934A-6EAF-49A4-AE6B-F02261850769}"/>
    <cellStyle name="Vírgula 3 2 3 11 3 3" xfId="10416" xr:uid="{6BFFD288-C047-4633-9F0B-58C465221359}"/>
    <cellStyle name="Vírgula 3 2 3 11 3 3 2" xfId="25721" xr:uid="{1640E62C-8DA1-49A1-8FD7-515D63EB155A}"/>
    <cellStyle name="Vírgula 3 2 3 11 3 4" xfId="18099" xr:uid="{6E9A5BFB-9520-412B-9044-562878E66F3E}"/>
    <cellStyle name="Vírgula 3 2 3 11 4" xfId="3752" xr:uid="{B7CC304F-AE7C-4A0C-A70E-B9A5DF5AD35F}"/>
    <cellStyle name="Vírgula 3 2 3 11 4 2" xfId="11384" xr:uid="{3F3C2F09-7BDF-481C-96F4-5F783FAA28F5}"/>
    <cellStyle name="Vírgula 3 2 3 11 4 2 2" xfId="26689" xr:uid="{C156803E-DB80-4CB6-97DE-6D6D6F2722E4}"/>
    <cellStyle name="Vírgula 3 2 3 11 4 3" xfId="19067" xr:uid="{BF97AB89-F2AA-461C-A960-96D14552DBE1}"/>
    <cellStyle name="Vírgula 3 2 3 11 5" xfId="1176" xr:uid="{7B9835DA-71EC-4836-B6A0-C2A6728A0955}"/>
    <cellStyle name="Vírgula 3 2 3 11 5 2" xfId="8808" xr:uid="{CE231865-05EB-4871-B5EB-2B32687DB30C}"/>
    <cellStyle name="Vírgula 3 2 3 11 5 2 2" xfId="24113" xr:uid="{5DC64FA3-3715-42ED-9128-356FF7848A84}"/>
    <cellStyle name="Vírgula 3 2 3 11 5 3" xfId="16491" xr:uid="{4146B8FD-D183-4B68-952D-D7DB16D3A3C6}"/>
    <cellStyle name="Vírgula 3 2 3 11 6" xfId="8159" xr:uid="{DD50471F-0ABD-4FF5-AEC8-6813DFCD1057}"/>
    <cellStyle name="Vírgula 3 2 3 11 6 2" xfId="23464" xr:uid="{F20AA4D4-53C0-462A-9CEF-36345C7FB196}"/>
    <cellStyle name="Vírgula 3 2 3 11 7" xfId="15842" xr:uid="{74EB99CD-FBDE-4D8B-8799-64D67F40231F}"/>
    <cellStyle name="Vírgula 3 2 3 12" xfId="2140" xr:uid="{E6D6D695-6B3B-460E-B72C-EB80EC645C5F}"/>
    <cellStyle name="Vírgula 3 2 3 12 2" xfId="3108" xr:uid="{57E57EB0-ECD4-4615-81C2-D2455D82D555}"/>
    <cellStyle name="Vírgula 3 2 3 12 2 2" xfId="10740" xr:uid="{06F53452-4CDF-4319-9641-6486BBE7DCEE}"/>
    <cellStyle name="Vírgula 3 2 3 12 2 2 2" xfId="26045" xr:uid="{B440389A-29FD-4432-A183-403E296763B1}"/>
    <cellStyle name="Vírgula 3 2 3 12 2 3" xfId="18423" xr:uid="{079AB259-B6E6-47E9-A7C6-22CA684C6C8D}"/>
    <cellStyle name="Vírgula 3 2 3 12 3" xfId="4076" xr:uid="{5EBD1813-EB6D-4B5C-ADC7-00D4B3AE1A99}"/>
    <cellStyle name="Vírgula 3 2 3 12 3 2" xfId="11708" xr:uid="{A3AF5104-E16B-4F0B-B6E6-701EC62B1EC2}"/>
    <cellStyle name="Vírgula 3 2 3 12 3 2 2" xfId="27013" xr:uid="{E4C6B6CC-698F-4D28-9D13-899738C4A8D1}"/>
    <cellStyle name="Vírgula 3 2 3 12 3 3" xfId="19391" xr:uid="{6D186F55-E0AE-41F4-8CFD-15F932D9EC14}"/>
    <cellStyle name="Vírgula 3 2 3 12 4" xfId="9772" xr:uid="{C5C681B5-12BF-4524-BECB-A15E4DC23E8D}"/>
    <cellStyle name="Vírgula 3 2 3 12 4 2" xfId="25077" xr:uid="{008248F3-8C25-4DF4-9E8F-FAC160367831}"/>
    <cellStyle name="Vírgula 3 2 3 12 5" xfId="17455" xr:uid="{685C04B8-1A8B-4B3F-9ADF-841E5FD04E85}"/>
    <cellStyle name="Vírgula 3 2 3 13" xfId="1500" xr:uid="{E72CE596-FC4A-4802-9EC4-A36C6D5EA605}"/>
    <cellStyle name="Vírgula 3 2 3 13 2" xfId="7590" xr:uid="{2AC2A96D-9EDC-46D3-A9F1-E7E053CBB027}"/>
    <cellStyle name="Vírgula 3 2 3 13 2 2" xfId="15212" xr:uid="{1ABCEDC3-4B0F-4A84-9637-54071F423F4C}"/>
    <cellStyle name="Vírgula 3 2 3 13 2 2 2" xfId="30517" xr:uid="{458C0226-A900-4BA3-9085-4A3611990D5C}"/>
    <cellStyle name="Vírgula 3 2 3 13 2 3" xfId="22895" xr:uid="{C9ACA0E1-6E1C-4C29-AF60-A79168592999}"/>
    <cellStyle name="Vírgula 3 2 3 13 3" xfId="6218" xr:uid="{EF7BC846-4F8D-4782-92B9-5EE1771F0FEF}"/>
    <cellStyle name="Vírgula 3 2 3 13 3 2" xfId="13840" xr:uid="{9A5421C5-8339-42AB-A9A8-CC65A2ECC288}"/>
    <cellStyle name="Vírgula 3 2 3 13 3 2 2" xfId="29145" xr:uid="{C94E751D-A77F-4C92-9FF2-4A6F66F70F8A}"/>
    <cellStyle name="Vírgula 3 2 3 13 3 3" xfId="21523" xr:uid="{6FD5BF66-428C-4718-BB61-B47208203826}"/>
    <cellStyle name="Vírgula 3 2 3 13 4" xfId="9132" xr:uid="{05DD51D0-AD3F-48FA-8AA2-FC802F6C038B}"/>
    <cellStyle name="Vírgula 3 2 3 13 4 2" xfId="24437" xr:uid="{58FD6D62-9C9A-44FB-98FB-90711D22FC03}"/>
    <cellStyle name="Vírgula 3 2 3 13 5" xfId="16815" xr:uid="{5D79625E-E605-42C0-BDD2-807DEF8C5DC1}"/>
    <cellStyle name="Vírgula 3 2 3 14" xfId="2460" xr:uid="{5C7C3613-DE78-4086-AC57-FAC7AFF39B87}"/>
    <cellStyle name="Vírgula 3 2 3 14 2" xfId="6245" xr:uid="{7918403B-8243-4BB3-A19A-997DD8CF4491}"/>
    <cellStyle name="Vírgula 3 2 3 14 2 2" xfId="13867" xr:uid="{66D89335-5291-49FC-A9AF-E0A613B0081F}"/>
    <cellStyle name="Vírgula 3 2 3 14 2 2 2" xfId="29172" xr:uid="{8A590B02-7C6E-4AB9-BF62-D7D35ACC04EE}"/>
    <cellStyle name="Vírgula 3 2 3 14 2 3" xfId="21550" xr:uid="{686256D1-DC7B-4638-A550-086C4A39589F}"/>
    <cellStyle name="Vírgula 3 2 3 14 3" xfId="10092" xr:uid="{C6FBADE8-7B64-4D18-A8A8-BEADDBABF19A}"/>
    <cellStyle name="Vírgula 3 2 3 14 3 2" xfId="25397" xr:uid="{20F5465D-0684-4DE3-BB65-6A503070703B}"/>
    <cellStyle name="Vírgula 3 2 3 14 4" xfId="17775" xr:uid="{5FE8DDB4-7848-4817-9A78-EA5C8E82537C}"/>
    <cellStyle name="Vírgula 3 2 3 15" xfId="3428" xr:uid="{06EADB82-76EC-4DCF-80AE-E106DA19B541}"/>
    <cellStyle name="Vírgula 3 2 3 15 2" xfId="11060" xr:uid="{A81E78AB-1E25-4FAA-B2A4-DECBBB47F730}"/>
    <cellStyle name="Vírgula 3 2 3 15 2 2" xfId="26365" xr:uid="{21F67049-709F-4C8F-88A0-9FCBD4DAC75A}"/>
    <cellStyle name="Vírgula 3 2 3 15 3" xfId="18743" xr:uid="{6578270A-7229-4146-ACEC-BD8E5645C9D3}"/>
    <cellStyle name="Vírgula 3 2 3 16" xfId="852" xr:uid="{F194ABD4-228D-4046-AA44-D3D5C7E16196}"/>
    <cellStyle name="Vírgula 3 2 3 16 2" xfId="8484" xr:uid="{6A8ED33D-2F5A-4F5D-B100-934AEB2880D9}"/>
    <cellStyle name="Vírgula 3 2 3 16 2 2" xfId="23789" xr:uid="{7BFEABFC-A0F5-4216-B5F2-71D0B74EC5A9}"/>
    <cellStyle name="Vírgula 3 2 3 16 3" xfId="16167" xr:uid="{FD7D37A0-6D16-4E9C-AA50-3D24B2633E7B}"/>
    <cellStyle name="Vírgula 3 2 3 17" xfId="7835" xr:uid="{2895F3CF-A7DC-4FF4-85A0-7D320C8B0EF1}"/>
    <cellStyle name="Vírgula 3 2 3 17 2" xfId="23140" xr:uid="{B213CF8B-FA6E-4422-B7B9-00399C180E4C}"/>
    <cellStyle name="Vírgula 3 2 3 18" xfId="15518" xr:uid="{EF33FC40-9ACF-4722-A98A-F6EB16103DA5}"/>
    <cellStyle name="Vírgula 3 2 3 2" xfId="243" xr:uid="{D52504F8-941C-4C3A-A5B7-EBD38130A42B}"/>
    <cellStyle name="Vírgula 3 2 3 2 10" xfId="2500" xr:uid="{5ADC3D63-64EF-418A-A9DC-2191748C221C}"/>
    <cellStyle name="Vírgula 3 2 3 2 10 2" xfId="10132" xr:uid="{52F980F4-D055-4723-B183-CB91D6394205}"/>
    <cellStyle name="Vírgula 3 2 3 2 10 2 2" xfId="25437" xr:uid="{64192E16-7576-434A-B521-21F2DBA5AB27}"/>
    <cellStyle name="Vírgula 3 2 3 2 10 3" xfId="17815" xr:uid="{2AAA68AD-AB97-430F-A6B6-657A493DB8B5}"/>
    <cellStyle name="Vírgula 3 2 3 2 11" xfId="3468" xr:uid="{BD61C096-755F-4EBA-9868-78E5487C65AC}"/>
    <cellStyle name="Vírgula 3 2 3 2 11 2" xfId="11100" xr:uid="{BBAA4795-8CAA-42B4-A9A4-AF2574A9EC0B}"/>
    <cellStyle name="Vírgula 3 2 3 2 11 2 2" xfId="26405" xr:uid="{9EDF7DE6-0612-4093-A4E2-162D97EB939D}"/>
    <cellStyle name="Vírgula 3 2 3 2 11 3" xfId="18783" xr:uid="{AB20C315-5AD8-42EB-AF95-E4275DC5F822}"/>
    <cellStyle name="Vírgula 3 2 3 2 12" xfId="892" xr:uid="{5C008D19-2AF1-4834-AA51-592AA617FD1F}"/>
    <cellStyle name="Vírgula 3 2 3 2 12 2" xfId="8524" xr:uid="{377927FD-3473-4F9B-A85D-C8B2CC875E3A}"/>
    <cellStyle name="Vírgula 3 2 3 2 12 2 2" xfId="23829" xr:uid="{061FF70F-C4F9-4B9B-B1DB-DF8784195A67}"/>
    <cellStyle name="Vírgula 3 2 3 2 12 3" xfId="16207" xr:uid="{FFAEE20D-6F3F-472D-95E9-117E2541D5A7}"/>
    <cellStyle name="Vírgula 3 2 3 2 13" xfId="7875" xr:uid="{86F79F30-D5A1-4AA9-8970-12CF168CAC89}"/>
    <cellStyle name="Vírgula 3 2 3 2 13 2" xfId="23180" xr:uid="{6F9AF409-3394-492E-9A39-8250E90C0E08}"/>
    <cellStyle name="Vírgula 3 2 3 2 14" xfId="15558" xr:uid="{48CBD041-8CB8-4BF3-8374-82E5C1B23466}"/>
    <cellStyle name="Vírgula 3 2 3 2 2" xfId="363" xr:uid="{936C07FC-16B3-4A6F-A6AB-828E35CCFC54}"/>
    <cellStyle name="Vírgula 3 2 3 2 2 2" xfId="687" xr:uid="{7CDCF929-15D5-4943-A3E8-A5A08C0DE52A}"/>
    <cellStyle name="Vírgula 3 2 3 2 2 2 2" xfId="1980" xr:uid="{1755A854-79EA-404A-9205-B84E7496EEE3}"/>
    <cellStyle name="Vírgula 3 2 3 2 2 2 2 2" xfId="7389" xr:uid="{DD89F474-9850-478A-BA2C-1C3BCB6A497E}"/>
    <cellStyle name="Vírgula 3 2 3 2 2 2 2 2 2" xfId="15011" xr:uid="{D3E34DC2-568B-42EB-B05B-90E9E457125B}"/>
    <cellStyle name="Vírgula 3 2 3 2 2 2 2 2 2 2" xfId="30316" xr:uid="{CA92F0E2-165B-45AC-AA59-86FC0CA600B8}"/>
    <cellStyle name="Vírgula 3 2 3 2 2 2 2 2 3" xfId="22694" xr:uid="{26529E70-EE66-4610-904C-0C6E81B7289D}"/>
    <cellStyle name="Vírgula 3 2 3 2 2 2 2 3" xfId="6017" xr:uid="{70695CBC-3751-4099-837C-555AC9CBD46D}"/>
    <cellStyle name="Vírgula 3 2 3 2 2 2 2 3 2" xfId="13639" xr:uid="{D3C89E04-3833-4E7E-A3AB-08676305C823}"/>
    <cellStyle name="Vírgula 3 2 3 2 2 2 2 3 2 2" xfId="28944" xr:uid="{4DB1469C-E6CD-4FDA-9CF5-93EF2FE06C3C}"/>
    <cellStyle name="Vírgula 3 2 3 2 2 2 2 3 3" xfId="21322" xr:uid="{C0B0199B-801C-4C35-83A8-53343151282A}"/>
    <cellStyle name="Vírgula 3 2 3 2 2 2 2 4" xfId="9612" xr:uid="{79E6DAA1-0C2F-42B1-83F2-087EEB470CB5}"/>
    <cellStyle name="Vírgula 3 2 3 2 2 2 2 4 2" xfId="24917" xr:uid="{8C6FB331-6775-4739-9033-B88C606D1841}"/>
    <cellStyle name="Vírgula 3 2 3 2 2 2 2 5" xfId="17295" xr:uid="{1765239F-8246-4F65-8990-60B2EB2E77DB}"/>
    <cellStyle name="Vírgula 3 2 3 2 2 2 3" xfId="2944" xr:uid="{56B02DFB-660B-4911-BD4E-A3C76D09F9DA}"/>
    <cellStyle name="Vírgula 3 2 3 2 2 2 3 2" xfId="6785" xr:uid="{911C4E09-B7B8-4EA7-8114-8B69885FF880}"/>
    <cellStyle name="Vírgula 3 2 3 2 2 2 3 2 2" xfId="14407" xr:uid="{497797E5-65F3-4602-8E90-C1921600493F}"/>
    <cellStyle name="Vírgula 3 2 3 2 2 2 3 2 2 2" xfId="29712" xr:uid="{6002ADEB-F4A6-4B47-A550-3C1A48F635B9}"/>
    <cellStyle name="Vírgula 3 2 3 2 2 2 3 2 3" xfId="22090" xr:uid="{8303E06D-F55A-466B-B18E-EF2B3CC8E718}"/>
    <cellStyle name="Vírgula 3 2 3 2 2 2 3 3" xfId="10576" xr:uid="{F1254652-9247-4C00-B53E-35E98DD15C37}"/>
    <cellStyle name="Vírgula 3 2 3 2 2 2 3 3 2" xfId="25881" xr:uid="{D045D593-7CBA-4618-BA4B-0996D7F4D583}"/>
    <cellStyle name="Vírgula 3 2 3 2 2 2 3 4" xfId="18259" xr:uid="{11F53CA0-04AD-41A6-ABA8-989359E5A098}"/>
    <cellStyle name="Vírgula 3 2 3 2 2 2 4" xfId="3912" xr:uid="{1900F9C2-047E-435E-9F66-EFAB9BD7B22E}"/>
    <cellStyle name="Vírgula 3 2 3 2 2 2 4 2" xfId="11544" xr:uid="{AEF16BEE-5424-4B60-8453-B43359318DD3}"/>
    <cellStyle name="Vírgula 3 2 3 2 2 2 4 2 2" xfId="26849" xr:uid="{CB3769E4-A544-403D-A190-CACF34FADA84}"/>
    <cellStyle name="Vírgula 3 2 3 2 2 2 4 3" xfId="19227" xr:uid="{3F764221-A89C-47E4-88C2-C7B128B4F9E5}"/>
    <cellStyle name="Vírgula 3 2 3 2 2 2 5" xfId="1336" xr:uid="{D3DFD855-7434-4AAC-96A0-99028AF40A6E}"/>
    <cellStyle name="Vírgula 3 2 3 2 2 2 5 2" xfId="8968" xr:uid="{A353CA35-5AF0-4A60-94FC-B3E48E54EF05}"/>
    <cellStyle name="Vírgula 3 2 3 2 2 2 5 2 2" xfId="24273" xr:uid="{7A683555-C810-48E7-9009-E607D97081B6}"/>
    <cellStyle name="Vírgula 3 2 3 2 2 2 5 3" xfId="16651" xr:uid="{1C394B55-E372-4601-A3F0-4E5D0315AD72}"/>
    <cellStyle name="Vírgula 3 2 3 2 2 2 6" xfId="8319" xr:uid="{5C40DB3F-80A6-4973-8F72-99C0C23925FC}"/>
    <cellStyle name="Vírgula 3 2 3 2 2 2 6 2" xfId="23624" xr:uid="{4B9AA9B9-C93E-48E8-AE4D-2941030D4CA6}"/>
    <cellStyle name="Vírgula 3 2 3 2 2 2 7" xfId="16002" xr:uid="{31BEA674-A234-4080-81E7-1AAA92AB9C32}"/>
    <cellStyle name="Vírgula 3 2 3 2 2 3" xfId="2300" xr:uid="{55582D0E-A596-489B-8B61-CA3966AD9EAB}"/>
    <cellStyle name="Vírgula 3 2 3 2 2 3 2" xfId="3268" xr:uid="{7E13C923-1A8B-42AE-85FD-31168594FD31}"/>
    <cellStyle name="Vírgula 3 2 3 2 2 3 2 2" xfId="10900" xr:uid="{19FE2AB7-3072-46D2-808C-2949223D2BFC}"/>
    <cellStyle name="Vírgula 3 2 3 2 2 3 2 2 2" xfId="26205" xr:uid="{052470BF-9A8D-423A-97CE-D75E94A8B9BD}"/>
    <cellStyle name="Vírgula 3 2 3 2 2 3 2 3" xfId="18583" xr:uid="{04664F2E-BEF7-4888-BB72-667E707AEC55}"/>
    <cellStyle name="Vírgula 3 2 3 2 2 3 3" xfId="4236" xr:uid="{B4502044-5ECE-4AE3-BB8E-7FC9E744B34C}"/>
    <cellStyle name="Vírgula 3 2 3 2 2 3 3 2" xfId="11868" xr:uid="{1CAD83A6-82CF-4DBE-8E47-A61D9EB39BD7}"/>
    <cellStyle name="Vírgula 3 2 3 2 2 3 3 2 2" xfId="27173" xr:uid="{C39DA6C8-1C20-478B-936A-1531109348C0}"/>
    <cellStyle name="Vírgula 3 2 3 2 2 3 3 3" xfId="19551" xr:uid="{A1522842-CCC6-4186-B2FA-2EB12C18643B}"/>
    <cellStyle name="Vírgula 3 2 3 2 2 3 4" xfId="9932" xr:uid="{E8C4532F-F62F-45D6-9388-D2B52B347729}"/>
    <cellStyle name="Vírgula 3 2 3 2 2 3 4 2" xfId="25237" xr:uid="{52FC7691-725A-4B17-9266-8E6E6D02768B}"/>
    <cellStyle name="Vírgula 3 2 3 2 2 3 5" xfId="17615" xr:uid="{6FC14BED-DD51-426F-9179-1FD77D5C2F86}"/>
    <cellStyle name="Vírgula 3 2 3 2 2 4" xfId="1660" xr:uid="{2D1791D6-FFDD-4F63-857A-B7D84F138159}"/>
    <cellStyle name="Vírgula 3 2 3 2 2 4 2" xfId="6415" xr:uid="{5111C289-E22F-457B-9FC8-F1CE81D372C2}"/>
    <cellStyle name="Vírgula 3 2 3 2 2 4 2 2" xfId="14037" xr:uid="{85033B99-4DC6-4749-B2A9-4A97D17C7DBA}"/>
    <cellStyle name="Vírgula 3 2 3 2 2 4 2 2 2" xfId="29342" xr:uid="{0497842A-C11A-456A-A381-7D776AB43F59}"/>
    <cellStyle name="Vírgula 3 2 3 2 2 4 2 3" xfId="21720" xr:uid="{67A36B16-3CFE-4EEF-9FC5-A0E85F61E203}"/>
    <cellStyle name="Vírgula 3 2 3 2 2 4 3" xfId="9292" xr:uid="{189E41DA-05CB-452D-BD41-61FD6F6738D2}"/>
    <cellStyle name="Vírgula 3 2 3 2 2 4 3 2" xfId="24597" xr:uid="{F7731E10-FF07-4B8A-8B50-06888C3FDC47}"/>
    <cellStyle name="Vírgula 3 2 3 2 2 4 4" xfId="16975" xr:uid="{BBE84E49-08B8-457C-97BE-25FFA0E95709}"/>
    <cellStyle name="Vírgula 3 2 3 2 2 5" xfId="2620" xr:uid="{9D2D4B6B-B3D0-46A3-87E3-4341492AFE22}"/>
    <cellStyle name="Vírgula 3 2 3 2 2 5 2" xfId="10252" xr:uid="{29385D35-9183-445F-8B3D-BAE9FCEE8FAF}"/>
    <cellStyle name="Vírgula 3 2 3 2 2 5 2 2" xfId="25557" xr:uid="{3D2F0B12-1399-4394-8778-2A27F914521C}"/>
    <cellStyle name="Vírgula 3 2 3 2 2 5 3" xfId="17935" xr:uid="{0ECE7E26-7145-4328-AF3F-22E0CCE2430A}"/>
    <cellStyle name="Vírgula 3 2 3 2 2 6" xfId="3588" xr:uid="{F619B85A-F699-4B84-BD9D-D6AD0CAFE45E}"/>
    <cellStyle name="Vírgula 3 2 3 2 2 6 2" xfId="11220" xr:uid="{3F51B9C7-BD7B-4AE8-87D9-9AC182BE44DB}"/>
    <cellStyle name="Vírgula 3 2 3 2 2 6 2 2" xfId="26525" xr:uid="{5030F9CB-D223-424F-9686-3CFFC7533207}"/>
    <cellStyle name="Vírgula 3 2 3 2 2 6 3" xfId="18903" xr:uid="{8BC11B58-0155-411A-AB8D-977601B7EAAA}"/>
    <cellStyle name="Vírgula 3 2 3 2 2 7" xfId="1012" xr:uid="{C4BFBC1C-1196-476D-B1A4-0249990D2E56}"/>
    <cellStyle name="Vírgula 3 2 3 2 2 7 2" xfId="8644" xr:uid="{A6B0753E-AF75-4C66-84C9-2F1C0AF0915D}"/>
    <cellStyle name="Vírgula 3 2 3 2 2 7 2 2" xfId="23949" xr:uid="{1174F1B2-EE79-4EAB-A839-57E87A56B96C}"/>
    <cellStyle name="Vírgula 3 2 3 2 2 7 3" xfId="16327" xr:uid="{DEEF832A-B3E5-4996-B57B-9677DF988043}"/>
    <cellStyle name="Vírgula 3 2 3 2 2 8" xfId="7995" xr:uid="{54B08ECC-EAF2-47EC-909A-0411C06861FB}"/>
    <cellStyle name="Vírgula 3 2 3 2 2 8 2" xfId="23300" xr:uid="{52506A4B-6F16-4742-934D-136663433EA8}"/>
    <cellStyle name="Vírgula 3 2 3 2 2 9" xfId="15678" xr:uid="{A65E97C0-A8C8-4DF0-B260-D0C8C3C041A5}"/>
    <cellStyle name="Vírgula 3 2 3 2 3" xfId="323" xr:uid="{3E8CEE69-AA31-43D8-B47E-2D7B5B8C2880}"/>
    <cellStyle name="Vírgula 3 2 3 2 3 2" xfId="647" xr:uid="{A74E6D25-0845-4BF6-8880-E2B553310AB6}"/>
    <cellStyle name="Vírgula 3 2 3 2 3 2 2" xfId="1940" xr:uid="{0246AFE3-381D-4A30-9C8D-4943DBAB306B}"/>
    <cellStyle name="Vírgula 3 2 3 2 3 2 2 2" xfId="9572" xr:uid="{D21C0D8F-28C9-400C-8865-F7F52CEB2190}"/>
    <cellStyle name="Vírgula 3 2 3 2 3 2 2 2 2" xfId="24877" xr:uid="{231F8EB1-C07E-4517-80A1-37BE20AD67EF}"/>
    <cellStyle name="Vírgula 3 2 3 2 3 2 2 3" xfId="17255" xr:uid="{68115031-B533-4BD8-BDFF-16F6B1519EC6}"/>
    <cellStyle name="Vírgula 3 2 3 2 3 2 3" xfId="2904" xr:uid="{DD2CDDF9-F8BD-47AC-883D-EE4D49D75E5D}"/>
    <cellStyle name="Vírgula 3 2 3 2 3 2 3 2" xfId="10536" xr:uid="{3F2546B8-5CCC-4160-B9C0-30DD81A4609D}"/>
    <cellStyle name="Vírgula 3 2 3 2 3 2 3 2 2" xfId="25841" xr:uid="{EAFD620C-3410-4213-9686-EF887802BFCB}"/>
    <cellStyle name="Vírgula 3 2 3 2 3 2 3 3" xfId="18219" xr:uid="{B62383AA-8F6C-4198-BC04-E572AE58AEAA}"/>
    <cellStyle name="Vírgula 3 2 3 2 3 2 4" xfId="3872" xr:uid="{BD4113FF-5850-4EAB-98D2-7CF602F86651}"/>
    <cellStyle name="Vírgula 3 2 3 2 3 2 4 2" xfId="11504" xr:uid="{BC11047C-4D0E-4A2D-A2DD-0ECA4F7EA019}"/>
    <cellStyle name="Vírgula 3 2 3 2 3 2 4 2 2" xfId="26809" xr:uid="{04ABE7B3-DCD9-40CD-BA73-7C61DE312CDA}"/>
    <cellStyle name="Vírgula 3 2 3 2 3 2 4 3" xfId="19187" xr:uid="{094AA33A-0F55-4B8C-A1C4-428859B99FCC}"/>
    <cellStyle name="Vírgula 3 2 3 2 3 2 5" xfId="1296" xr:uid="{5DD0FB5E-C64F-46F5-960C-92015D87DF8D}"/>
    <cellStyle name="Vírgula 3 2 3 2 3 2 5 2" xfId="8928" xr:uid="{80B4A4BD-D809-4CA8-A4D5-87DC38AC5AC9}"/>
    <cellStyle name="Vírgula 3 2 3 2 3 2 5 2 2" xfId="24233" xr:uid="{5F3C934E-BE8C-4E6C-ACC5-E1B47E4BFD32}"/>
    <cellStyle name="Vírgula 3 2 3 2 3 2 5 3" xfId="16611" xr:uid="{AAFFE888-3263-4F3F-A5B8-E31FDF1E62BE}"/>
    <cellStyle name="Vírgula 3 2 3 2 3 2 6" xfId="8279" xr:uid="{8E33E29F-68E6-4D98-97E1-E5C2FC44E49C}"/>
    <cellStyle name="Vírgula 3 2 3 2 3 2 6 2" xfId="23584" xr:uid="{FF77656E-1AB0-4690-8BDD-54C45D9F1954}"/>
    <cellStyle name="Vírgula 3 2 3 2 3 2 7" xfId="15962" xr:uid="{0A3C29B6-C651-422E-BD66-242250EA8D1E}"/>
    <cellStyle name="Vírgula 3 2 3 2 3 3" xfId="2260" xr:uid="{BC420F47-8102-4708-911D-EB7CD7B8A76E}"/>
    <cellStyle name="Vírgula 3 2 3 2 3 3 2" xfId="3228" xr:uid="{DC8BAD4E-2ECC-49E5-8B46-984A7CF60868}"/>
    <cellStyle name="Vírgula 3 2 3 2 3 3 2 2" xfId="10860" xr:uid="{16FBA401-8191-4FBC-AF78-A75BDB654F12}"/>
    <cellStyle name="Vírgula 3 2 3 2 3 3 2 2 2" xfId="26165" xr:uid="{C53322B2-FA5B-4B88-AA17-0A62E6CB8C74}"/>
    <cellStyle name="Vírgula 3 2 3 2 3 3 2 3" xfId="18543" xr:uid="{4D16E288-3E42-4E74-A98F-752AAC0E81C7}"/>
    <cellStyle name="Vírgula 3 2 3 2 3 3 3" xfId="4196" xr:uid="{39330CF8-136D-4151-9463-527A773F4855}"/>
    <cellStyle name="Vírgula 3 2 3 2 3 3 3 2" xfId="11828" xr:uid="{8AE33593-156C-4DA0-BB9D-14F5CA47EF20}"/>
    <cellStyle name="Vírgula 3 2 3 2 3 3 3 2 2" xfId="27133" xr:uid="{5FBAC550-A790-48DD-9B10-BFBB22C84959}"/>
    <cellStyle name="Vírgula 3 2 3 2 3 3 3 3" xfId="19511" xr:uid="{B6D8AC27-F98C-431F-9AAF-EF28D9DA904B}"/>
    <cellStyle name="Vírgula 3 2 3 2 3 3 4" xfId="9892" xr:uid="{AD0909D8-242D-44EA-968A-A828F96CCF40}"/>
    <cellStyle name="Vírgula 3 2 3 2 3 3 4 2" xfId="25197" xr:uid="{A3FC8664-87D3-4B97-A687-5BA04227C0EB}"/>
    <cellStyle name="Vírgula 3 2 3 2 3 3 5" xfId="17575" xr:uid="{4D266E13-DA6E-43ED-A45B-CF16D9631E98}"/>
    <cellStyle name="Vírgula 3 2 3 2 3 4" xfId="1620" xr:uid="{099D7B04-58A6-46D9-890A-A0D932EB045C}"/>
    <cellStyle name="Vírgula 3 2 3 2 3 4 2" xfId="9252" xr:uid="{BA0D578D-B7B6-4D87-8CED-437DA86636D9}"/>
    <cellStyle name="Vírgula 3 2 3 2 3 4 2 2" xfId="24557" xr:uid="{3A0B7A1F-F99B-4C81-82CE-FE6EA2B9877A}"/>
    <cellStyle name="Vírgula 3 2 3 2 3 4 3" xfId="16935" xr:uid="{A8173AAB-777E-4FA2-8DC0-BC8271C6447C}"/>
    <cellStyle name="Vírgula 3 2 3 2 3 5" xfId="2580" xr:uid="{FD1B037D-C789-47D4-ADA8-AFFFABD2BC58}"/>
    <cellStyle name="Vírgula 3 2 3 2 3 5 2" xfId="10212" xr:uid="{1586CD2B-A1BE-4439-ADC5-8C90197E50F2}"/>
    <cellStyle name="Vírgula 3 2 3 2 3 5 2 2" xfId="25517" xr:uid="{8A535D23-390D-4734-A03A-FEC3BDA9A752}"/>
    <cellStyle name="Vírgula 3 2 3 2 3 5 3" xfId="17895" xr:uid="{6EAF08FC-7979-42B4-BA88-810BB899308C}"/>
    <cellStyle name="Vírgula 3 2 3 2 3 6" xfId="3548" xr:uid="{02E76214-D6DC-4668-8ED6-12F9F55DCF89}"/>
    <cellStyle name="Vírgula 3 2 3 2 3 6 2" xfId="11180" xr:uid="{5C952222-5AD7-45C3-8067-92F45C343E33}"/>
    <cellStyle name="Vírgula 3 2 3 2 3 6 2 2" xfId="26485" xr:uid="{E04378E3-0267-419E-8891-0D6FD2AA2697}"/>
    <cellStyle name="Vírgula 3 2 3 2 3 6 3" xfId="18863" xr:uid="{A4A81F79-C215-4512-B89C-1B3DCC791B35}"/>
    <cellStyle name="Vírgula 3 2 3 2 3 7" xfId="972" xr:uid="{D5D57074-CA55-4049-979A-3DE5A85D92DA}"/>
    <cellStyle name="Vírgula 3 2 3 2 3 7 2" xfId="8604" xr:uid="{EEB6A37A-4DEB-4CD0-9F62-215A4536A6F0}"/>
    <cellStyle name="Vírgula 3 2 3 2 3 7 2 2" xfId="23909" xr:uid="{3B490E9A-104B-457A-9D15-DE0ABE15F991}"/>
    <cellStyle name="Vírgula 3 2 3 2 3 7 3" xfId="16287" xr:uid="{44B3A242-342B-4B4B-BC77-8A5188EB9E36}"/>
    <cellStyle name="Vírgula 3 2 3 2 3 8" xfId="7955" xr:uid="{89C5B325-1012-4915-B4C8-E515D63E65BB}"/>
    <cellStyle name="Vírgula 3 2 3 2 3 8 2" xfId="23260" xr:uid="{41CB1106-543E-4495-A63E-94CDBAC542A1}"/>
    <cellStyle name="Vírgula 3 2 3 2 3 9" xfId="15638" xr:uid="{F70CC08A-4037-4BDF-8710-6EE3E7CE6E30}"/>
    <cellStyle name="Vírgula 3 2 3 2 4" xfId="403" xr:uid="{A3DA46DF-20CD-4D14-BB30-12058A2A06DF}"/>
    <cellStyle name="Vírgula 3 2 3 2 4 2" xfId="727" xr:uid="{D60A055D-610B-4423-B6B6-9B3AB5308422}"/>
    <cellStyle name="Vírgula 3 2 3 2 4 2 2" xfId="2020" xr:uid="{96AC80A6-97A2-4FE7-9D24-3CD4753A7979}"/>
    <cellStyle name="Vírgula 3 2 3 2 4 2 2 2" xfId="9652" xr:uid="{9A81F25C-D8AB-4E30-8C87-D6F3905A13F5}"/>
    <cellStyle name="Vírgula 3 2 3 2 4 2 2 2 2" xfId="24957" xr:uid="{5CF7779C-251E-4504-ACB9-C050BAE6D45C}"/>
    <cellStyle name="Vírgula 3 2 3 2 4 2 2 3" xfId="17335" xr:uid="{0A01C7CB-3A77-4302-BEF8-3B20309C4828}"/>
    <cellStyle name="Vírgula 3 2 3 2 4 2 3" xfId="2984" xr:uid="{820D63B9-FDDF-499D-AAA9-45E5F4337B57}"/>
    <cellStyle name="Vírgula 3 2 3 2 4 2 3 2" xfId="10616" xr:uid="{833DD5F0-069F-46A1-B56A-2BC2F85AABA4}"/>
    <cellStyle name="Vírgula 3 2 3 2 4 2 3 2 2" xfId="25921" xr:uid="{9C6EC700-CCC0-4C46-BDC0-622924203D79}"/>
    <cellStyle name="Vírgula 3 2 3 2 4 2 3 3" xfId="18299" xr:uid="{04E37111-F032-4D68-AC4F-E3E91CB54762}"/>
    <cellStyle name="Vírgula 3 2 3 2 4 2 4" xfId="3952" xr:uid="{FF7C9F22-E660-410E-AB6D-2754864BFD26}"/>
    <cellStyle name="Vírgula 3 2 3 2 4 2 4 2" xfId="11584" xr:uid="{9A538D86-F5D5-4998-8A09-D6E7A0AC3D55}"/>
    <cellStyle name="Vírgula 3 2 3 2 4 2 4 2 2" xfId="26889" xr:uid="{B1925644-7402-4777-AB5E-D4A8CA89D3F5}"/>
    <cellStyle name="Vírgula 3 2 3 2 4 2 4 3" xfId="19267" xr:uid="{EBC66D60-679B-465E-9DBB-6C144C2CF0C9}"/>
    <cellStyle name="Vírgula 3 2 3 2 4 2 5" xfId="1376" xr:uid="{58757E2A-BC85-4F62-8F89-FA7C929A5465}"/>
    <cellStyle name="Vírgula 3 2 3 2 4 2 5 2" xfId="9008" xr:uid="{A94BD349-1CC1-4DE5-AC63-BCB95EEEA477}"/>
    <cellStyle name="Vírgula 3 2 3 2 4 2 5 2 2" xfId="24313" xr:uid="{6E463639-3AC4-4EE6-8197-F217548023F2}"/>
    <cellStyle name="Vírgula 3 2 3 2 4 2 5 3" xfId="16691" xr:uid="{F1DF0EA5-615B-4E9C-875B-6B011819C9A6}"/>
    <cellStyle name="Vírgula 3 2 3 2 4 2 6" xfId="8359" xr:uid="{59720F94-ADC5-4358-87CD-10ED4D82D4CC}"/>
    <cellStyle name="Vírgula 3 2 3 2 4 2 6 2" xfId="23664" xr:uid="{BE42858D-F3CE-4E7C-8F78-A7B2048E8B8F}"/>
    <cellStyle name="Vírgula 3 2 3 2 4 2 7" xfId="16042" xr:uid="{9063ADF3-3BAD-4772-AA92-B67882AA8747}"/>
    <cellStyle name="Vírgula 3 2 3 2 4 3" xfId="2340" xr:uid="{CB70F971-1A2D-476B-A80B-CF361FC33C22}"/>
    <cellStyle name="Vírgula 3 2 3 2 4 3 2" xfId="3308" xr:uid="{7C28EE3A-356C-4B66-A2D0-3EABBF929CCE}"/>
    <cellStyle name="Vírgula 3 2 3 2 4 3 2 2" xfId="10940" xr:uid="{601200A7-02ED-47F2-ABC8-6B53C09685F1}"/>
    <cellStyle name="Vírgula 3 2 3 2 4 3 2 2 2" xfId="26245" xr:uid="{34AC92C9-8AB1-40B5-A6E7-5BE0B98D19CA}"/>
    <cellStyle name="Vírgula 3 2 3 2 4 3 2 3" xfId="18623" xr:uid="{4BD3D27B-815C-4606-B4A9-92EE0FCDECE7}"/>
    <cellStyle name="Vírgula 3 2 3 2 4 3 3" xfId="4276" xr:uid="{D21B6300-A6FE-4513-B7CB-9555FAD1E605}"/>
    <cellStyle name="Vírgula 3 2 3 2 4 3 3 2" xfId="11908" xr:uid="{443A7787-6645-479A-9EAB-3E5BDBC25B68}"/>
    <cellStyle name="Vírgula 3 2 3 2 4 3 3 2 2" xfId="27213" xr:uid="{C43CB703-3252-4A8C-B4BA-D24F5D8FC188}"/>
    <cellStyle name="Vírgula 3 2 3 2 4 3 3 3" xfId="19591" xr:uid="{26DB11DE-F791-4A7A-A82A-BE7D5F060804}"/>
    <cellStyle name="Vírgula 3 2 3 2 4 3 4" xfId="9972" xr:uid="{248FD370-55B8-40F4-8ABE-4AA053510ED0}"/>
    <cellStyle name="Vírgula 3 2 3 2 4 3 4 2" xfId="25277" xr:uid="{9081A1AE-1591-42D2-8DF9-30F79EF09A1D}"/>
    <cellStyle name="Vírgula 3 2 3 2 4 3 5" xfId="17655" xr:uid="{36F10301-D657-444C-95E9-B98E957C3230}"/>
    <cellStyle name="Vírgula 3 2 3 2 4 4" xfId="1700" xr:uid="{A8A246AC-B1DC-4557-83DA-B6233E5FE15C}"/>
    <cellStyle name="Vírgula 3 2 3 2 4 4 2" xfId="9332" xr:uid="{83E9531B-5E5C-4D3D-BF32-4D80C5F5CDF5}"/>
    <cellStyle name="Vírgula 3 2 3 2 4 4 2 2" xfId="24637" xr:uid="{8A3AF386-0F9C-449F-8CFC-4B71EC7F88A7}"/>
    <cellStyle name="Vírgula 3 2 3 2 4 4 3" xfId="17015" xr:uid="{A41FE8C6-A6BD-4237-85AA-B53507618E99}"/>
    <cellStyle name="Vírgula 3 2 3 2 4 5" xfId="2660" xr:uid="{F2A9582F-4754-4315-9C78-4E3F573286D0}"/>
    <cellStyle name="Vírgula 3 2 3 2 4 5 2" xfId="10292" xr:uid="{66EE3F7C-1934-4FB9-8579-04E335FCF5C8}"/>
    <cellStyle name="Vírgula 3 2 3 2 4 5 2 2" xfId="25597" xr:uid="{65E977C6-DB6D-467F-BD5E-541F6F951AD9}"/>
    <cellStyle name="Vírgula 3 2 3 2 4 5 3" xfId="17975" xr:uid="{D9F3A139-F9A1-4B96-8321-D03C15350DDC}"/>
    <cellStyle name="Vírgula 3 2 3 2 4 6" xfId="3628" xr:uid="{5AFC4575-1BE2-492E-A9FC-6213DF78ADD7}"/>
    <cellStyle name="Vírgula 3 2 3 2 4 6 2" xfId="11260" xr:uid="{ECFD07FA-4D6A-4941-8B06-6BB6DAA88F13}"/>
    <cellStyle name="Vírgula 3 2 3 2 4 6 2 2" xfId="26565" xr:uid="{15607F9A-36BA-4D03-8CE4-0C8B9939A65C}"/>
    <cellStyle name="Vírgula 3 2 3 2 4 6 3" xfId="18943" xr:uid="{8D116175-4F37-4660-A1EC-8A60736AA5CF}"/>
    <cellStyle name="Vírgula 3 2 3 2 4 7" xfId="1052" xr:uid="{4EE0675A-9DEB-43CF-9308-1B6FE47F712D}"/>
    <cellStyle name="Vírgula 3 2 3 2 4 7 2" xfId="8684" xr:uid="{30BAF7CD-30BC-412C-9102-6D9646EE5002}"/>
    <cellStyle name="Vírgula 3 2 3 2 4 7 2 2" xfId="23989" xr:uid="{262B06F9-4F2B-490F-A633-95CB7CA84CC0}"/>
    <cellStyle name="Vírgula 3 2 3 2 4 7 3" xfId="16367" xr:uid="{ACF00093-C179-4F09-99F1-C313AA0ADBDA}"/>
    <cellStyle name="Vírgula 3 2 3 2 4 8" xfId="8035" xr:uid="{749C9CB4-1DEE-4999-806A-77077A62E4C4}"/>
    <cellStyle name="Vírgula 3 2 3 2 4 8 2" xfId="23340" xr:uid="{63722D2D-9987-41D7-A90C-BF103C15D0D5}"/>
    <cellStyle name="Vírgula 3 2 3 2 4 9" xfId="15718" xr:uid="{4AB9482F-E555-4BFB-89A8-886C85070F18}"/>
    <cellStyle name="Vírgula 3 2 3 2 5" xfId="283" xr:uid="{9DECE7E4-E901-4345-9043-4D75E7DA26F6}"/>
    <cellStyle name="Vírgula 3 2 3 2 5 2" xfId="607" xr:uid="{D1C6765D-8E4C-4597-9878-9E9B338F7E01}"/>
    <cellStyle name="Vírgula 3 2 3 2 5 2 2" xfId="1900" xr:uid="{F1B1BACD-4216-4B7F-8F80-6615DB3C544B}"/>
    <cellStyle name="Vírgula 3 2 3 2 5 2 2 2" xfId="9532" xr:uid="{B3AA9A56-F838-4DF5-984D-FB534FE1902B}"/>
    <cellStyle name="Vírgula 3 2 3 2 5 2 2 2 2" xfId="24837" xr:uid="{C0CBD656-BFF9-4C60-8A61-27955F72A2EF}"/>
    <cellStyle name="Vírgula 3 2 3 2 5 2 2 3" xfId="17215" xr:uid="{E3B96965-7AFC-421F-821E-0310D463A8B1}"/>
    <cellStyle name="Vírgula 3 2 3 2 5 2 3" xfId="2864" xr:uid="{C9B7212E-9284-47A7-84C7-AC00F4B6E14B}"/>
    <cellStyle name="Vírgula 3 2 3 2 5 2 3 2" xfId="10496" xr:uid="{928C5BA5-B9E7-404D-86BF-703898C7F911}"/>
    <cellStyle name="Vírgula 3 2 3 2 5 2 3 2 2" xfId="25801" xr:uid="{6F49620C-4DB5-47C8-AC92-B2916BB20E72}"/>
    <cellStyle name="Vírgula 3 2 3 2 5 2 3 3" xfId="18179" xr:uid="{E3C3882B-54FE-4BA8-8334-6848C2D7B508}"/>
    <cellStyle name="Vírgula 3 2 3 2 5 2 4" xfId="3832" xr:uid="{3E6114A5-BB68-4BAE-A711-10359BDB9CDB}"/>
    <cellStyle name="Vírgula 3 2 3 2 5 2 4 2" xfId="11464" xr:uid="{C930FB3C-01AC-4595-8F26-080CE2ECCD56}"/>
    <cellStyle name="Vírgula 3 2 3 2 5 2 4 2 2" xfId="26769" xr:uid="{AAE7DBC2-887D-4B0A-96FB-E78AB0B2E01B}"/>
    <cellStyle name="Vírgula 3 2 3 2 5 2 4 3" xfId="19147" xr:uid="{A80DF99D-B1F9-4EB7-A7B5-077DECA04B7D}"/>
    <cellStyle name="Vírgula 3 2 3 2 5 2 5" xfId="1256" xr:uid="{0361797B-32A6-401F-927B-4E3E779D7394}"/>
    <cellStyle name="Vírgula 3 2 3 2 5 2 5 2" xfId="8888" xr:uid="{F7C5F5A1-0709-488D-AFCA-8454C73E4E69}"/>
    <cellStyle name="Vírgula 3 2 3 2 5 2 5 2 2" xfId="24193" xr:uid="{ABFD752A-A12F-4E76-9695-FE42F66E7696}"/>
    <cellStyle name="Vírgula 3 2 3 2 5 2 5 3" xfId="16571" xr:uid="{97C2A736-77B7-4A25-9E39-DFACDA994FDC}"/>
    <cellStyle name="Vírgula 3 2 3 2 5 2 6" xfId="8239" xr:uid="{0004B1F7-2CF9-4DF7-B4AA-7E20A67FE206}"/>
    <cellStyle name="Vírgula 3 2 3 2 5 2 6 2" xfId="23544" xr:uid="{3FDC87D6-4BE8-419F-9913-06982EA4B972}"/>
    <cellStyle name="Vírgula 3 2 3 2 5 2 7" xfId="15922" xr:uid="{F4DD9DE7-546D-4AAD-BE94-5358B1132FC8}"/>
    <cellStyle name="Vírgula 3 2 3 2 5 3" xfId="2220" xr:uid="{5C022E43-582F-4BF4-B116-5EF0ACDE1D4A}"/>
    <cellStyle name="Vírgula 3 2 3 2 5 3 2" xfId="3188" xr:uid="{0A63FED2-B636-49BB-A279-91FD97BF87F7}"/>
    <cellStyle name="Vírgula 3 2 3 2 5 3 2 2" xfId="10820" xr:uid="{EB9DAC2D-F066-44BE-88C5-E6894B1512AC}"/>
    <cellStyle name="Vírgula 3 2 3 2 5 3 2 2 2" xfId="26125" xr:uid="{8B8E94C5-04B7-41D9-9AB6-E6C37B8BCF69}"/>
    <cellStyle name="Vírgula 3 2 3 2 5 3 2 3" xfId="18503" xr:uid="{6A6341F3-E60B-4C3C-89C8-AC0D6D6214FE}"/>
    <cellStyle name="Vírgula 3 2 3 2 5 3 3" xfId="4156" xr:uid="{B4C21A96-4FAE-4FBC-81EC-D0E526EE6F60}"/>
    <cellStyle name="Vírgula 3 2 3 2 5 3 3 2" xfId="11788" xr:uid="{0D7D3854-458C-4A41-9201-9778C1507252}"/>
    <cellStyle name="Vírgula 3 2 3 2 5 3 3 2 2" xfId="27093" xr:uid="{78581175-85DA-4E4F-BFB8-11A5F5C3FD17}"/>
    <cellStyle name="Vírgula 3 2 3 2 5 3 3 3" xfId="19471" xr:uid="{F276C480-6841-4365-A90C-92426822F9F0}"/>
    <cellStyle name="Vírgula 3 2 3 2 5 3 4" xfId="9852" xr:uid="{3E7EFAF3-0290-46C1-A897-959DF2517433}"/>
    <cellStyle name="Vírgula 3 2 3 2 5 3 4 2" xfId="25157" xr:uid="{4EC70A0A-1651-4967-8905-15092DF7D6A5}"/>
    <cellStyle name="Vírgula 3 2 3 2 5 3 5" xfId="17535" xr:uid="{BA988DF2-DD8E-4753-9520-0326950819D5}"/>
    <cellStyle name="Vírgula 3 2 3 2 5 4" xfId="1580" xr:uid="{FB344C7F-81B8-4C1E-859E-004CF4FC0FDA}"/>
    <cellStyle name="Vírgula 3 2 3 2 5 4 2" xfId="9212" xr:uid="{938F29CC-35AF-4701-92CF-AC978D69B129}"/>
    <cellStyle name="Vírgula 3 2 3 2 5 4 2 2" xfId="24517" xr:uid="{85745400-A307-4291-BAB6-88B14ED83E94}"/>
    <cellStyle name="Vírgula 3 2 3 2 5 4 3" xfId="16895" xr:uid="{23BEE2C6-16E4-4B9B-AFCD-0BECCBD8EB3F}"/>
    <cellStyle name="Vírgula 3 2 3 2 5 5" xfId="2540" xr:uid="{121D5BE8-E284-485A-BCD5-730F5A0E1A35}"/>
    <cellStyle name="Vírgula 3 2 3 2 5 5 2" xfId="10172" xr:uid="{D2462007-561C-468A-8050-05BC91D53D29}"/>
    <cellStyle name="Vírgula 3 2 3 2 5 5 2 2" xfId="25477" xr:uid="{C8700104-9B4F-4C0D-83B1-EB41FFD567B8}"/>
    <cellStyle name="Vírgula 3 2 3 2 5 5 3" xfId="17855" xr:uid="{6BDF9AA0-5378-412F-8A85-5CACE9CE18FD}"/>
    <cellStyle name="Vírgula 3 2 3 2 5 6" xfId="3508" xr:uid="{1EB56652-E564-479B-83A0-46AF3901102A}"/>
    <cellStyle name="Vírgula 3 2 3 2 5 6 2" xfId="11140" xr:uid="{765CA06C-5E52-4D42-915A-FFC96832D292}"/>
    <cellStyle name="Vírgula 3 2 3 2 5 6 2 2" xfId="26445" xr:uid="{6F1AEDAC-3353-45B4-8B92-CBDF15825685}"/>
    <cellStyle name="Vírgula 3 2 3 2 5 6 3" xfId="18823" xr:uid="{92B5D364-2184-4BDD-858D-D2AF3EBC5588}"/>
    <cellStyle name="Vírgula 3 2 3 2 5 7" xfId="932" xr:uid="{6DC7FDDD-5ADE-49AC-B291-20A81BF82872}"/>
    <cellStyle name="Vírgula 3 2 3 2 5 7 2" xfId="8564" xr:uid="{0FF89F91-B0BD-4290-AFEA-3346C8642F71}"/>
    <cellStyle name="Vírgula 3 2 3 2 5 7 2 2" xfId="23869" xr:uid="{F470AC94-9296-4609-B53E-5DA47EF2DF64}"/>
    <cellStyle name="Vírgula 3 2 3 2 5 7 3" xfId="16247" xr:uid="{9E8942AD-2453-4AEB-A4F8-F81B99ADE5F6}"/>
    <cellStyle name="Vírgula 3 2 3 2 5 8" xfId="7915" xr:uid="{F098C5A7-50B5-4A64-BE9A-F1D5EEBB7144}"/>
    <cellStyle name="Vírgula 3 2 3 2 5 8 2" xfId="23220" xr:uid="{2DB8D9A5-F7A8-4E52-B1F0-75BC08F6B964}"/>
    <cellStyle name="Vírgula 3 2 3 2 5 9" xfId="15598" xr:uid="{B13B2EB1-F898-4406-ACDC-E60908B05057}"/>
    <cellStyle name="Vírgula 3 2 3 2 6" xfId="443" xr:uid="{CD8FA6BF-5AD4-4978-8A79-450B9EB49821}"/>
    <cellStyle name="Vírgula 3 2 3 2 6 2" xfId="767" xr:uid="{B5D40AD2-ED38-4B07-BA07-022364AF4406}"/>
    <cellStyle name="Vírgula 3 2 3 2 6 2 2" xfId="2060" xr:uid="{2B958CD8-4776-4F59-8F3D-31151DA08A9D}"/>
    <cellStyle name="Vírgula 3 2 3 2 6 2 2 2" xfId="9692" xr:uid="{7432A4B2-4127-4005-AED8-0BFA2D625120}"/>
    <cellStyle name="Vírgula 3 2 3 2 6 2 2 2 2" xfId="24997" xr:uid="{D047FF2A-C28F-4239-B202-25081E3F8661}"/>
    <cellStyle name="Vírgula 3 2 3 2 6 2 2 3" xfId="17375" xr:uid="{934ABFE6-E37D-44FD-AB48-17211B628A4D}"/>
    <cellStyle name="Vírgula 3 2 3 2 6 2 3" xfId="3024" xr:uid="{4ECB67E6-DE83-42A6-9B16-60693D185B0E}"/>
    <cellStyle name="Vírgula 3 2 3 2 6 2 3 2" xfId="10656" xr:uid="{14BCBA84-122A-4A0C-BE23-FB00E05C5894}"/>
    <cellStyle name="Vírgula 3 2 3 2 6 2 3 2 2" xfId="25961" xr:uid="{90FCB1D4-3B50-4B1A-80C7-AB2D974046B7}"/>
    <cellStyle name="Vírgula 3 2 3 2 6 2 3 3" xfId="18339" xr:uid="{12EBE712-A94F-41A1-8E71-D34E235086C1}"/>
    <cellStyle name="Vírgula 3 2 3 2 6 2 4" xfId="3992" xr:uid="{8A1B904E-BC61-4364-8016-A0CEB5F8CAA8}"/>
    <cellStyle name="Vírgula 3 2 3 2 6 2 4 2" xfId="11624" xr:uid="{3DB1C7E4-BF79-49DC-9D3A-D86B2CDB701C}"/>
    <cellStyle name="Vírgula 3 2 3 2 6 2 4 2 2" xfId="26929" xr:uid="{C43ADAD6-5179-4763-B0BE-4886EEC81135}"/>
    <cellStyle name="Vírgula 3 2 3 2 6 2 4 3" xfId="19307" xr:uid="{F5C9EF68-7A99-49FB-8CF9-38DE175F11EF}"/>
    <cellStyle name="Vírgula 3 2 3 2 6 2 5" xfId="1416" xr:uid="{CF79F70F-34CB-4F51-99C3-B624E2F7B3AC}"/>
    <cellStyle name="Vírgula 3 2 3 2 6 2 5 2" xfId="9048" xr:uid="{B00F5BD0-84EB-4301-90FE-03BF7CB5B718}"/>
    <cellStyle name="Vírgula 3 2 3 2 6 2 5 2 2" xfId="24353" xr:uid="{A780B354-9F5A-4559-AA06-8BE9B02043E9}"/>
    <cellStyle name="Vírgula 3 2 3 2 6 2 5 3" xfId="16731" xr:uid="{F8293DCB-80D7-4619-B709-DA0519FFE37E}"/>
    <cellStyle name="Vírgula 3 2 3 2 6 2 6" xfId="8399" xr:uid="{3E47238B-65BA-40BA-B889-AEFB26B2DF48}"/>
    <cellStyle name="Vírgula 3 2 3 2 6 2 6 2" xfId="23704" xr:uid="{61C638AF-01A1-451C-9F58-D279FEEE8E76}"/>
    <cellStyle name="Vírgula 3 2 3 2 6 2 7" xfId="16082" xr:uid="{A18FA680-EE04-4B06-A3EF-6B6D4951B395}"/>
    <cellStyle name="Vírgula 3 2 3 2 6 3" xfId="2380" xr:uid="{5BB77BDF-E583-46A4-90B7-3F3BAAB892B9}"/>
    <cellStyle name="Vírgula 3 2 3 2 6 3 2" xfId="3348" xr:uid="{55912E01-78D8-4C75-A04B-9FAD30322020}"/>
    <cellStyle name="Vírgula 3 2 3 2 6 3 2 2" xfId="10980" xr:uid="{932A37F7-34DC-4350-9931-F4B2AF1A1774}"/>
    <cellStyle name="Vírgula 3 2 3 2 6 3 2 2 2" xfId="26285" xr:uid="{2C688EAC-F748-477E-814E-8A8965A3B61A}"/>
    <cellStyle name="Vírgula 3 2 3 2 6 3 2 3" xfId="18663" xr:uid="{08DF2F97-04DD-40D2-96EA-A106FC26A13B}"/>
    <cellStyle name="Vírgula 3 2 3 2 6 3 3" xfId="4316" xr:uid="{E4714607-EBF5-4A19-AB97-B01DE026C925}"/>
    <cellStyle name="Vírgula 3 2 3 2 6 3 3 2" xfId="11948" xr:uid="{AF7411E6-FD36-4CA6-A167-03B4768F3A8B}"/>
    <cellStyle name="Vírgula 3 2 3 2 6 3 3 2 2" xfId="27253" xr:uid="{BEEA4E2B-F972-4682-AAD9-7EF8C49D0103}"/>
    <cellStyle name="Vírgula 3 2 3 2 6 3 3 3" xfId="19631" xr:uid="{AB4EE882-69CA-4E24-8E9A-D7BB2A8D4437}"/>
    <cellStyle name="Vírgula 3 2 3 2 6 3 4" xfId="10012" xr:uid="{5642149D-5BC1-4998-831A-01867644F858}"/>
    <cellStyle name="Vírgula 3 2 3 2 6 3 4 2" xfId="25317" xr:uid="{C623302E-B12E-4472-9B04-A38B54F94772}"/>
    <cellStyle name="Vírgula 3 2 3 2 6 3 5" xfId="17695" xr:uid="{9D3D7DF3-3C96-4241-86B8-18B33A8E5931}"/>
    <cellStyle name="Vírgula 3 2 3 2 6 4" xfId="1740" xr:uid="{43F291F0-7819-41D9-A74F-C25E45A6E630}"/>
    <cellStyle name="Vírgula 3 2 3 2 6 4 2" xfId="9372" xr:uid="{D5AF19BF-0DAB-4D88-92E9-AD220F1D748C}"/>
    <cellStyle name="Vírgula 3 2 3 2 6 4 2 2" xfId="24677" xr:uid="{D6194B08-5FEF-4AFE-AEB5-94522A2EFF0D}"/>
    <cellStyle name="Vírgula 3 2 3 2 6 4 3" xfId="17055" xr:uid="{331AC457-959E-4BCE-BE70-1DCE43E13C75}"/>
    <cellStyle name="Vírgula 3 2 3 2 6 5" xfId="2700" xr:uid="{F7FC3668-5043-41A3-80D1-89DB589E1475}"/>
    <cellStyle name="Vírgula 3 2 3 2 6 5 2" xfId="10332" xr:uid="{00BC66A5-191D-4555-9A5C-29C20E2A6B07}"/>
    <cellStyle name="Vírgula 3 2 3 2 6 5 2 2" xfId="25637" xr:uid="{1990AFF5-1E56-4A81-BA4D-4C209DF92742}"/>
    <cellStyle name="Vírgula 3 2 3 2 6 5 3" xfId="18015" xr:uid="{DA5993B5-FCC9-467D-836D-1C2472C4C3DE}"/>
    <cellStyle name="Vírgula 3 2 3 2 6 6" xfId="3668" xr:uid="{6D47D43A-F3B0-46AD-8B24-E28017C37F19}"/>
    <cellStyle name="Vírgula 3 2 3 2 6 6 2" xfId="11300" xr:uid="{49B4AC44-8DA8-4C0B-B327-BAB206AE847C}"/>
    <cellStyle name="Vírgula 3 2 3 2 6 6 2 2" xfId="26605" xr:uid="{8B79B696-1F32-4BD2-83BE-157602565F21}"/>
    <cellStyle name="Vírgula 3 2 3 2 6 6 3" xfId="18983" xr:uid="{CC534ADB-C953-4868-8D18-3A2655A1C84F}"/>
    <cellStyle name="Vírgula 3 2 3 2 6 7" xfId="1092" xr:uid="{69E8054A-2953-40E7-A2A3-E37917439AA8}"/>
    <cellStyle name="Vírgula 3 2 3 2 6 7 2" xfId="8724" xr:uid="{4320A65F-B3E0-4909-9A7A-05D67624659A}"/>
    <cellStyle name="Vírgula 3 2 3 2 6 7 2 2" xfId="24029" xr:uid="{0F110011-85E6-43B1-855B-C4E2E734F0CD}"/>
    <cellStyle name="Vírgula 3 2 3 2 6 7 3" xfId="16407" xr:uid="{4B2C0EC2-F1D0-499F-9590-83928F938FBC}"/>
    <cellStyle name="Vírgula 3 2 3 2 6 8" xfId="8075" xr:uid="{E10711FF-8647-47A8-9A9D-ED7B52352AFF}"/>
    <cellStyle name="Vírgula 3 2 3 2 6 8 2" xfId="23380" xr:uid="{FB0D391C-4803-4717-BBEA-081AAC020A83}"/>
    <cellStyle name="Vírgula 3 2 3 2 6 9" xfId="15758" xr:uid="{B0D6C225-11B0-42CD-99F5-0F3A447ECD86}"/>
    <cellStyle name="Vírgula 3 2 3 2 7" xfId="567" xr:uid="{ACA8C6D5-A505-4692-B32A-59B41880D60B}"/>
    <cellStyle name="Vírgula 3 2 3 2 7 2" xfId="1860" xr:uid="{DC620AA2-F6D3-4A5E-9553-7DC0BF5FFD17}"/>
    <cellStyle name="Vírgula 3 2 3 2 7 2 2" xfId="9492" xr:uid="{5149BD3E-777C-4D10-851D-2CCE2BAFC38B}"/>
    <cellStyle name="Vírgula 3 2 3 2 7 2 2 2" xfId="24797" xr:uid="{9C5135E3-1F84-45D2-BF4D-4526E49C5D52}"/>
    <cellStyle name="Vírgula 3 2 3 2 7 2 3" xfId="17175" xr:uid="{DDEA844F-958E-4EB7-BDEE-F0BC14C5F5C9}"/>
    <cellStyle name="Vírgula 3 2 3 2 7 3" xfId="2824" xr:uid="{3FC08D5B-C3B9-4168-A69F-CAF73CFBF2B8}"/>
    <cellStyle name="Vírgula 3 2 3 2 7 3 2" xfId="10456" xr:uid="{9446550C-CAE8-46C4-AA24-A36BEEC6A504}"/>
    <cellStyle name="Vírgula 3 2 3 2 7 3 2 2" xfId="25761" xr:uid="{40261D9E-3211-450F-8BF9-532CC8C27E07}"/>
    <cellStyle name="Vírgula 3 2 3 2 7 3 3" xfId="18139" xr:uid="{F8F8C99E-84EC-41CD-9DD1-0E260238550D}"/>
    <cellStyle name="Vírgula 3 2 3 2 7 4" xfId="3792" xr:uid="{46FB769E-97A0-46B3-A085-81435FADB53F}"/>
    <cellStyle name="Vírgula 3 2 3 2 7 4 2" xfId="11424" xr:uid="{2DF0635E-DF8E-4696-9C99-366D619A9C74}"/>
    <cellStyle name="Vírgula 3 2 3 2 7 4 2 2" xfId="26729" xr:uid="{01E31C93-5CA5-4F8B-9F5A-EAF71AAFF6C3}"/>
    <cellStyle name="Vírgula 3 2 3 2 7 4 3" xfId="19107" xr:uid="{BD1B79F4-C254-4902-8BA4-A46289EA2E10}"/>
    <cellStyle name="Vírgula 3 2 3 2 7 5" xfId="1216" xr:uid="{3C2A6208-382B-48BA-9993-5E2E4209CC71}"/>
    <cellStyle name="Vírgula 3 2 3 2 7 5 2" xfId="8848" xr:uid="{9A2395F4-440F-4FC7-951D-A3679191C76B}"/>
    <cellStyle name="Vírgula 3 2 3 2 7 5 2 2" xfId="24153" xr:uid="{C08C4A6B-B326-4660-ABDF-4F0EA2795AB6}"/>
    <cellStyle name="Vírgula 3 2 3 2 7 5 3" xfId="16531" xr:uid="{503C0DF5-19F5-4204-911E-DEEA8E29F3E0}"/>
    <cellStyle name="Vírgula 3 2 3 2 7 6" xfId="8199" xr:uid="{498B7FE8-A77F-417E-9F10-EEF830F7CAD1}"/>
    <cellStyle name="Vírgula 3 2 3 2 7 6 2" xfId="23504" xr:uid="{110040FA-46FF-4CD6-AF23-B7A3596151B4}"/>
    <cellStyle name="Vírgula 3 2 3 2 7 7" xfId="15882" xr:uid="{D5E885CC-96C3-4B4B-AE4C-650560C6D501}"/>
    <cellStyle name="Vírgula 3 2 3 2 8" xfId="2180" xr:uid="{40B9904B-F268-44E8-837F-43BF5D72ECB6}"/>
    <cellStyle name="Vírgula 3 2 3 2 8 2" xfId="3148" xr:uid="{8FCF4935-7C7C-485A-845E-23717F253889}"/>
    <cellStyle name="Vírgula 3 2 3 2 8 2 2" xfId="10780" xr:uid="{9076B6EE-D125-4B33-A143-6FA633387FAE}"/>
    <cellStyle name="Vírgula 3 2 3 2 8 2 2 2" xfId="26085" xr:uid="{D5044CCD-3E3B-463B-B552-0F0CDEA18927}"/>
    <cellStyle name="Vírgula 3 2 3 2 8 2 3" xfId="18463" xr:uid="{BA3CBC19-C1D2-44D3-B982-75C484F3CDDF}"/>
    <cellStyle name="Vírgula 3 2 3 2 8 3" xfId="4116" xr:uid="{0B043022-E18D-42AC-A6C9-90849F495340}"/>
    <cellStyle name="Vírgula 3 2 3 2 8 3 2" xfId="11748" xr:uid="{4E55EF65-5C72-42F5-A94D-C554FD421A58}"/>
    <cellStyle name="Vírgula 3 2 3 2 8 3 2 2" xfId="27053" xr:uid="{D22E7708-FD8E-4C43-9208-992FD8F2B6B8}"/>
    <cellStyle name="Vírgula 3 2 3 2 8 3 3" xfId="19431" xr:uid="{FDBD5B4C-F197-4D4D-9A01-1BEF0BB710F7}"/>
    <cellStyle name="Vírgula 3 2 3 2 8 4" xfId="9812" xr:uid="{E23EFD7D-AE54-4494-B6D4-EC4C2714C537}"/>
    <cellStyle name="Vírgula 3 2 3 2 8 4 2" xfId="25117" xr:uid="{A0A67119-9B4A-42C5-9D79-6C688DC6820A}"/>
    <cellStyle name="Vírgula 3 2 3 2 8 5" xfId="17495" xr:uid="{9E3277B5-A74C-45A6-A374-4B2356B216F4}"/>
    <cellStyle name="Vírgula 3 2 3 2 9" xfId="1540" xr:uid="{AE07FFDF-9114-492A-B2C4-3A261F015091}"/>
    <cellStyle name="Vírgula 3 2 3 2 9 2" xfId="9172" xr:uid="{F288124B-E347-461B-9825-FBE5E55D29C8}"/>
    <cellStyle name="Vírgula 3 2 3 2 9 2 2" xfId="24477" xr:uid="{34F788E2-6434-4B52-962F-BCF8014C1B55}"/>
    <cellStyle name="Vírgula 3 2 3 2 9 3" xfId="16855" xr:uid="{91A95E99-C50A-419B-BA70-84629F79FEBC}"/>
    <cellStyle name="Vírgula 3 2 3 3" xfId="343" xr:uid="{E313455A-CAA7-4C2D-A2E5-EF4ECDDF7F22}"/>
    <cellStyle name="Vírgula 3 2 3 3 10" xfId="15658" xr:uid="{C60180A5-7205-4907-B81A-0EA46EDA9E57}"/>
    <cellStyle name="Vírgula 3 2 3 3 2" xfId="464" xr:uid="{40FD10A8-1480-45C6-881C-66FD4750D189}"/>
    <cellStyle name="Vírgula 3 2 3 3 2 2" xfId="788" xr:uid="{E8E11F81-FEE3-487D-85A7-5BC1F5FD082C}"/>
    <cellStyle name="Vírgula 3 2 3 3 2 2 2" xfId="2080" xr:uid="{5C935761-0F79-49D1-9258-5AD31E5A72D9}"/>
    <cellStyle name="Vírgula 3 2 3 3 2 2 2 2" xfId="7423" xr:uid="{8A8FB156-2515-4D04-9441-E6954DB00D8E}"/>
    <cellStyle name="Vírgula 3 2 3 3 2 2 2 2 2" xfId="15045" xr:uid="{5938E1BA-8CEA-4DA5-8A99-3AD66E16AFDE}"/>
    <cellStyle name="Vírgula 3 2 3 3 2 2 2 2 2 2" xfId="30350" xr:uid="{C5016760-EBD9-47BA-874D-A40B2505FE5D}"/>
    <cellStyle name="Vírgula 3 2 3 3 2 2 2 2 3" xfId="22728" xr:uid="{1371CB5F-8C4F-4E46-8A9D-020A544F4793}"/>
    <cellStyle name="Vírgula 3 2 3 3 2 2 2 3" xfId="6051" xr:uid="{7B470EB1-20B9-4CD2-94B5-92910458FC5D}"/>
    <cellStyle name="Vírgula 3 2 3 3 2 2 2 3 2" xfId="13673" xr:uid="{F826131C-1AD5-44D9-AA66-48B7F1058692}"/>
    <cellStyle name="Vírgula 3 2 3 3 2 2 2 3 2 2" xfId="28978" xr:uid="{1D1B46D2-FC66-463F-B241-8F5EC6849CB8}"/>
    <cellStyle name="Vírgula 3 2 3 3 2 2 2 3 3" xfId="21356" xr:uid="{0509314B-F6E1-424D-B3C3-1A0DA99715E6}"/>
    <cellStyle name="Vírgula 3 2 3 3 2 2 2 4" xfId="9712" xr:uid="{36698D28-6177-437E-9D37-3B3425A1D280}"/>
    <cellStyle name="Vírgula 3 2 3 3 2 2 2 4 2" xfId="25017" xr:uid="{53A07CB8-6795-40FE-A841-0D9FCAE958DE}"/>
    <cellStyle name="Vírgula 3 2 3 3 2 2 2 5" xfId="17395" xr:uid="{7A30D96C-8045-4C01-AEB6-59ACCEA0C4F0}"/>
    <cellStyle name="Vírgula 3 2 3 3 2 2 3" xfId="3045" xr:uid="{5244B744-FF7B-419C-9AC5-8413ABB111D7}"/>
    <cellStyle name="Vírgula 3 2 3 3 2 2 3 2" xfId="6819" xr:uid="{477519F7-8B75-41AF-A5AC-AAD201B989C6}"/>
    <cellStyle name="Vírgula 3 2 3 3 2 2 3 2 2" xfId="14441" xr:uid="{46207AA7-8DDE-4EA8-96F1-D33D76952C4C}"/>
    <cellStyle name="Vírgula 3 2 3 3 2 2 3 2 2 2" xfId="29746" xr:uid="{B08C4D6E-3328-45CB-B75F-AD54699BA5EF}"/>
    <cellStyle name="Vírgula 3 2 3 3 2 2 3 2 3" xfId="22124" xr:uid="{E55DBE26-EDF5-4500-9EFD-60AFACC3EAE5}"/>
    <cellStyle name="Vírgula 3 2 3 3 2 2 3 3" xfId="10677" xr:uid="{6E82233F-2561-44B6-8DD3-518FA25EEC29}"/>
    <cellStyle name="Vírgula 3 2 3 3 2 2 3 3 2" xfId="25982" xr:uid="{9BB2C79F-2C32-4515-9C4F-770D77EE906E}"/>
    <cellStyle name="Vírgula 3 2 3 3 2 2 3 4" xfId="18360" xr:uid="{721B6627-FC92-41CC-A3EC-49B3238BF79A}"/>
    <cellStyle name="Vírgula 3 2 3 3 2 2 4" xfId="4013" xr:uid="{422C36D4-8630-4B48-8954-61549D58C749}"/>
    <cellStyle name="Vírgula 3 2 3 3 2 2 4 2" xfId="11645" xr:uid="{F29425D2-4B3E-4A71-8853-7E951B50A18D}"/>
    <cellStyle name="Vírgula 3 2 3 3 2 2 4 2 2" xfId="26950" xr:uid="{6028BA76-7FBB-4DD7-AD7F-C2A69CB96524}"/>
    <cellStyle name="Vírgula 3 2 3 3 2 2 4 3" xfId="19328" xr:uid="{57F8D5A3-002C-48F2-BB29-89B3603E5553}"/>
    <cellStyle name="Vírgula 3 2 3 3 2 2 5" xfId="1437" xr:uid="{5F3A6408-29A6-41A9-856E-321DA0774BE3}"/>
    <cellStyle name="Vírgula 3 2 3 3 2 2 5 2" xfId="9069" xr:uid="{D9FF3B38-C877-4D1A-88BF-D22EA9F5D90F}"/>
    <cellStyle name="Vírgula 3 2 3 3 2 2 5 2 2" xfId="24374" xr:uid="{0E599FD7-9ED1-4BB3-89BB-A914D99305D4}"/>
    <cellStyle name="Vírgula 3 2 3 3 2 2 5 3" xfId="16752" xr:uid="{20EAF43A-A65F-4EB9-BA84-11C42CC8A187}"/>
    <cellStyle name="Vírgula 3 2 3 3 2 2 6" xfId="8420" xr:uid="{DBC7E680-1B6F-449A-9844-FCEC3F912F7E}"/>
    <cellStyle name="Vírgula 3 2 3 3 2 2 6 2" xfId="23725" xr:uid="{9635B195-8B4A-4C16-A45B-561B00EC8B29}"/>
    <cellStyle name="Vírgula 3 2 3 3 2 2 7" xfId="16103" xr:uid="{514940B2-C307-4567-A199-5369896B6C2D}"/>
    <cellStyle name="Vírgula 3 2 3 3 2 3" xfId="2400" xr:uid="{68EB3461-61C5-45C3-ADFC-D3CFB3FF12E5}"/>
    <cellStyle name="Vírgula 3 2 3 3 2 3 2" xfId="3368" xr:uid="{F7C3F42B-CD67-4F30-8030-1F403574E19A}"/>
    <cellStyle name="Vírgula 3 2 3 3 2 3 2 2" xfId="11000" xr:uid="{8A5183D1-D826-4617-8359-5C7F3F6B63C8}"/>
    <cellStyle name="Vírgula 3 2 3 3 2 3 2 2 2" xfId="26305" xr:uid="{E898A609-0C21-410F-98A7-E81666E53FAC}"/>
    <cellStyle name="Vírgula 3 2 3 3 2 3 2 3" xfId="18683" xr:uid="{D65169C9-DFA6-41BC-9A35-4B15FC85E924}"/>
    <cellStyle name="Vírgula 3 2 3 3 2 3 3" xfId="4336" xr:uid="{93068286-A2B3-49FC-8432-B0FAC03F3D14}"/>
    <cellStyle name="Vírgula 3 2 3 3 2 3 3 2" xfId="11968" xr:uid="{519F7DB9-268A-4C69-87A1-D42572EE6EDD}"/>
    <cellStyle name="Vírgula 3 2 3 3 2 3 3 2 2" xfId="27273" xr:uid="{419D4AC4-9EC0-4DD8-8362-CCDFBA78D0AD}"/>
    <cellStyle name="Vírgula 3 2 3 3 2 3 3 3" xfId="19651" xr:uid="{46C3487A-FCFD-487C-9AE0-9CCC606E26E1}"/>
    <cellStyle name="Vírgula 3 2 3 3 2 3 4" xfId="10032" xr:uid="{3E1BF75F-3C51-4A59-838A-3DE7F16E0736}"/>
    <cellStyle name="Vírgula 3 2 3 3 2 3 4 2" xfId="25337" xr:uid="{77B1F0A4-19D8-4227-905E-8CB7B8425B37}"/>
    <cellStyle name="Vírgula 3 2 3 3 2 3 5" xfId="17715" xr:uid="{79EFA5E0-8953-46C2-ACDB-BACB4998D4A6}"/>
    <cellStyle name="Vírgula 3 2 3 3 2 4" xfId="1760" xr:uid="{50EF8498-F171-4A4D-966E-1C4A2C8D46E3}"/>
    <cellStyle name="Vírgula 3 2 3 3 2 4 2" xfId="6449" xr:uid="{389A99B2-7585-45F4-9719-62B74FB00AB0}"/>
    <cellStyle name="Vírgula 3 2 3 3 2 4 2 2" xfId="14071" xr:uid="{BEDE98D4-B0F7-483D-8D39-B2296CC0600D}"/>
    <cellStyle name="Vírgula 3 2 3 3 2 4 2 2 2" xfId="29376" xr:uid="{BDD66D89-3755-4649-B55D-84288FFD7EA6}"/>
    <cellStyle name="Vírgula 3 2 3 3 2 4 2 3" xfId="21754" xr:uid="{E5894534-7610-43CD-B4FC-9D22E1595AC5}"/>
    <cellStyle name="Vírgula 3 2 3 3 2 4 3" xfId="9392" xr:uid="{44A328A0-6864-4131-BA91-E6F5F7BCF863}"/>
    <cellStyle name="Vírgula 3 2 3 3 2 4 3 2" xfId="24697" xr:uid="{CD5BA27D-C0DD-40CE-9B5B-4BCA4A1C5489}"/>
    <cellStyle name="Vírgula 3 2 3 3 2 4 4" xfId="17075" xr:uid="{E5768F1E-7C3A-4F40-BCA5-15409104D077}"/>
    <cellStyle name="Vírgula 3 2 3 3 2 5" xfId="2721" xr:uid="{9E8704E2-E9AC-4FDA-9B81-A9853CA039B0}"/>
    <cellStyle name="Vírgula 3 2 3 3 2 5 2" xfId="10353" xr:uid="{CCE38BDB-D212-4C8C-A783-22B4E7360BC6}"/>
    <cellStyle name="Vírgula 3 2 3 3 2 5 2 2" xfId="25658" xr:uid="{A0A1609C-E82A-4DD9-BE6C-8DE204E21265}"/>
    <cellStyle name="Vírgula 3 2 3 3 2 5 3" xfId="18036" xr:uid="{3717DA75-B943-46BB-969E-97E23B10BB02}"/>
    <cellStyle name="Vírgula 3 2 3 3 2 6" xfId="3689" xr:uid="{0F8DAAA8-959E-4C87-916F-EB69DAA57703}"/>
    <cellStyle name="Vírgula 3 2 3 3 2 6 2" xfId="11321" xr:uid="{5D7A5E64-60A5-44DE-B8B0-9141100044F2}"/>
    <cellStyle name="Vírgula 3 2 3 3 2 6 2 2" xfId="26626" xr:uid="{5268ACC0-B893-4975-84EC-AC8236790A6D}"/>
    <cellStyle name="Vírgula 3 2 3 3 2 6 3" xfId="19004" xr:uid="{8675D983-CE10-4B6C-BD73-75CE2D0F11B5}"/>
    <cellStyle name="Vírgula 3 2 3 3 2 7" xfId="1113" xr:uid="{8E176611-38CA-4773-888C-BD1AAFCBDC0F}"/>
    <cellStyle name="Vírgula 3 2 3 3 2 7 2" xfId="8745" xr:uid="{20C164D1-2084-4687-841B-80B8B9624AF0}"/>
    <cellStyle name="Vírgula 3 2 3 3 2 7 2 2" xfId="24050" xr:uid="{9FD2A153-B32A-4708-A8DD-9324474529FF}"/>
    <cellStyle name="Vírgula 3 2 3 3 2 7 3" xfId="16428" xr:uid="{4114592C-7023-4DC1-8216-82251F91ED6D}"/>
    <cellStyle name="Vírgula 3 2 3 3 2 8" xfId="8096" xr:uid="{DBCDB9E1-F5A7-4270-9B9D-6EBC780B24A5}"/>
    <cellStyle name="Vírgula 3 2 3 3 2 8 2" xfId="23401" xr:uid="{E69EFF1F-65CD-4205-B466-9C145BDCA3E1}"/>
    <cellStyle name="Vírgula 3 2 3 3 2 9" xfId="15779" xr:uid="{DF4FDF67-043A-4770-B791-55193ECB0F83}"/>
    <cellStyle name="Vírgula 3 2 3 3 3" xfId="667" xr:uid="{B30147F9-3568-42E3-947A-D100061F4912}"/>
    <cellStyle name="Vírgula 3 2 3 3 3 2" xfId="1960" xr:uid="{54D55067-B58C-46F3-8D29-8E3859705E4E}"/>
    <cellStyle name="Vírgula 3 2 3 3 3 2 2" xfId="7260" xr:uid="{B6CE0061-ECF6-4407-8CF4-A87535CE2485}"/>
    <cellStyle name="Vírgula 3 2 3 3 3 2 2 2" xfId="14882" xr:uid="{955BF564-24A0-4338-A21E-524B84324911}"/>
    <cellStyle name="Vírgula 3 2 3 3 3 2 2 2 2" xfId="30187" xr:uid="{F67102FB-56EF-4493-A064-7F1B26389ED8}"/>
    <cellStyle name="Vírgula 3 2 3 3 3 2 2 3" xfId="22565" xr:uid="{C9FF13E8-96FD-4505-BE6D-CFBCA36D7C9C}"/>
    <cellStyle name="Vírgula 3 2 3 3 3 2 3" xfId="5888" xr:uid="{91A2D05C-A551-4B8E-B548-DD52C2253202}"/>
    <cellStyle name="Vírgula 3 2 3 3 3 2 3 2" xfId="13510" xr:uid="{0C6055AC-00EB-4BBA-9E82-A9FD6F582E1B}"/>
    <cellStyle name="Vírgula 3 2 3 3 3 2 3 2 2" xfId="28815" xr:uid="{4E0379B1-649B-4C08-A808-6C0E1108075F}"/>
    <cellStyle name="Vírgula 3 2 3 3 3 2 3 3" xfId="21193" xr:uid="{8C0096D4-BBA1-4D50-9DC9-1DE885F1F4FA}"/>
    <cellStyle name="Vírgula 3 2 3 3 3 2 4" xfId="9592" xr:uid="{512A9177-4A36-4E79-9A41-419C00AAC3E3}"/>
    <cellStyle name="Vírgula 3 2 3 3 3 2 4 2" xfId="24897" xr:uid="{EAC5D660-1D2B-4714-80C0-5F381308B7DC}"/>
    <cellStyle name="Vírgula 3 2 3 3 3 2 5" xfId="17275" xr:uid="{7BB6EC62-7A67-44E1-8888-B1AE51D46F5F}"/>
    <cellStyle name="Vírgula 3 2 3 3 3 3" xfId="2924" xr:uid="{1D2A7BB0-6932-4763-9D65-AE6423E04B6E}"/>
    <cellStyle name="Vírgula 3 2 3 3 3 3 2" xfId="6656" xr:uid="{5AD31356-E2EA-466E-AD79-F6163A32BD85}"/>
    <cellStyle name="Vírgula 3 2 3 3 3 3 2 2" xfId="14278" xr:uid="{70530698-2231-4CFD-A5B7-1E34BD45BB14}"/>
    <cellStyle name="Vírgula 3 2 3 3 3 3 2 2 2" xfId="29583" xr:uid="{8EF2E673-53E2-4573-92AE-C0D259D51063}"/>
    <cellStyle name="Vírgula 3 2 3 3 3 3 2 3" xfId="21961" xr:uid="{DA144034-89D8-4D30-8F2A-68865956EF26}"/>
    <cellStyle name="Vírgula 3 2 3 3 3 3 3" xfId="10556" xr:uid="{38A8F54F-34C6-422B-BB1D-DC4608FD3A63}"/>
    <cellStyle name="Vírgula 3 2 3 3 3 3 3 2" xfId="25861" xr:uid="{0541B437-D50C-464E-AD23-44DC30663567}"/>
    <cellStyle name="Vírgula 3 2 3 3 3 3 4" xfId="18239" xr:uid="{39E2DD15-11B1-4084-A551-4BACC7B8C698}"/>
    <cellStyle name="Vírgula 3 2 3 3 3 4" xfId="3892" xr:uid="{80319AA0-3DEC-449E-AC27-3B26CDD58955}"/>
    <cellStyle name="Vírgula 3 2 3 3 3 4 2" xfId="11524" xr:uid="{27E4B012-DAAB-410B-876F-6F06D46A5167}"/>
    <cellStyle name="Vírgula 3 2 3 3 3 4 2 2" xfId="26829" xr:uid="{A688BC75-982A-45A7-8F5B-592AF3F6D6DC}"/>
    <cellStyle name="Vírgula 3 2 3 3 3 4 3" xfId="19207" xr:uid="{CE70EC36-19F2-4584-955F-57260E89E51B}"/>
    <cellStyle name="Vírgula 3 2 3 3 3 5" xfId="1316" xr:uid="{846B8683-B6F5-4223-B37C-825F1206CAF2}"/>
    <cellStyle name="Vírgula 3 2 3 3 3 5 2" xfId="8948" xr:uid="{158B9817-EF36-4AD4-84C3-C4CA5786983E}"/>
    <cellStyle name="Vírgula 3 2 3 3 3 5 2 2" xfId="24253" xr:uid="{6DE21702-3365-41BE-9D63-C2A8648A7329}"/>
    <cellStyle name="Vírgula 3 2 3 3 3 5 3" xfId="16631" xr:uid="{D63E06DC-7CEE-492D-A607-D8687EDEE6F7}"/>
    <cellStyle name="Vírgula 3 2 3 3 3 6" xfId="8299" xr:uid="{6194D25E-38BC-4E7E-A31E-891C73863F3F}"/>
    <cellStyle name="Vírgula 3 2 3 3 3 6 2" xfId="23604" xr:uid="{B6830823-AC8F-48DC-853D-250551D5263A}"/>
    <cellStyle name="Vírgula 3 2 3 3 3 7" xfId="15982" xr:uid="{03C235F5-0471-4963-88FD-6E785B3BEAE8}"/>
    <cellStyle name="Vírgula 3 2 3 3 4" xfId="2280" xr:uid="{1340348F-31BE-4978-A9F0-D848A61C187C}"/>
    <cellStyle name="Vírgula 3 2 3 3 4 2" xfId="3248" xr:uid="{98266AA8-1DCC-4980-849E-4DC63D709F03}"/>
    <cellStyle name="Vírgula 3 2 3 3 4 2 2" xfId="10880" xr:uid="{F96B9B5B-FFDE-401C-B9F2-D4696D720A1C}"/>
    <cellStyle name="Vírgula 3 2 3 3 4 2 2 2" xfId="26185" xr:uid="{4FC2502E-879B-481B-9823-2CAEF7C9607E}"/>
    <cellStyle name="Vírgula 3 2 3 3 4 2 3" xfId="18563" xr:uid="{39F00377-F442-4122-8155-01DAB2B57FC2}"/>
    <cellStyle name="Vírgula 3 2 3 3 4 3" xfId="4216" xr:uid="{1D70F00E-F345-417E-8F97-54D1C0A3F1FE}"/>
    <cellStyle name="Vírgula 3 2 3 3 4 3 2" xfId="11848" xr:uid="{F3190FBB-CF77-4857-B2E5-EF3608E59BE1}"/>
    <cellStyle name="Vírgula 3 2 3 3 4 3 2 2" xfId="27153" xr:uid="{A5C8B789-160D-490B-AAA6-939654CECBC7}"/>
    <cellStyle name="Vírgula 3 2 3 3 4 3 3" xfId="19531" xr:uid="{C61851FA-A69E-4E5C-8465-0BFA6D4DE6D8}"/>
    <cellStyle name="Vírgula 3 2 3 3 4 4" xfId="9912" xr:uid="{CFF66993-C939-45ED-AA08-805804138DA3}"/>
    <cellStyle name="Vírgula 3 2 3 3 4 4 2" xfId="25217" xr:uid="{B145C71F-0DEE-4B41-B001-6C82E42E9390}"/>
    <cellStyle name="Vírgula 3 2 3 3 4 5" xfId="17595" xr:uid="{C6F043DE-63C4-4B73-93E2-44B84F139172}"/>
    <cellStyle name="Vírgula 3 2 3 3 5" xfId="1640" xr:uid="{BF292C0C-5A63-4C82-8ABB-F4ED46FBCFC3}"/>
    <cellStyle name="Vírgula 3 2 3 3 5 2" xfId="6286" xr:uid="{88B23336-CA11-480A-A971-4997447132FE}"/>
    <cellStyle name="Vírgula 3 2 3 3 5 2 2" xfId="13908" xr:uid="{F70C8450-8CF6-40BD-A9A7-A784B6AE0A59}"/>
    <cellStyle name="Vírgula 3 2 3 3 5 2 2 2" xfId="29213" xr:uid="{2C085AEC-40CB-4566-B5F9-8B7C01DFFB51}"/>
    <cellStyle name="Vírgula 3 2 3 3 5 2 3" xfId="21591" xr:uid="{D8636F61-1E4D-4F10-8207-28EBB93D9CBF}"/>
    <cellStyle name="Vírgula 3 2 3 3 5 3" xfId="9272" xr:uid="{DAA727D7-170A-42CA-873D-6C4A576E59DE}"/>
    <cellStyle name="Vírgula 3 2 3 3 5 3 2" xfId="24577" xr:uid="{6F669F8C-EE74-47C1-BD72-7542C4553E7C}"/>
    <cellStyle name="Vírgula 3 2 3 3 5 4" xfId="16955" xr:uid="{70A6DF5E-31A7-4DE5-A54D-86570B7489A3}"/>
    <cellStyle name="Vírgula 3 2 3 3 6" xfId="2600" xr:uid="{9433730E-C825-4B8E-AD3B-113AC3C94CE4}"/>
    <cellStyle name="Vírgula 3 2 3 3 6 2" xfId="10232" xr:uid="{00D3AAF5-C31C-42AE-B942-00A5228E407D}"/>
    <cellStyle name="Vírgula 3 2 3 3 6 2 2" xfId="25537" xr:uid="{4EE81508-7072-4DAC-8AF8-4E4BE86FB56A}"/>
    <cellStyle name="Vírgula 3 2 3 3 6 3" xfId="17915" xr:uid="{28D94D3A-412C-4523-905E-B98EBB296939}"/>
    <cellStyle name="Vírgula 3 2 3 3 7" xfId="3568" xr:uid="{A21C534A-090B-49B0-A651-B58CDC05D278}"/>
    <cellStyle name="Vírgula 3 2 3 3 7 2" xfId="11200" xr:uid="{AAD8B506-22B3-4E54-A4AE-99115B65997B}"/>
    <cellStyle name="Vírgula 3 2 3 3 7 2 2" xfId="26505" xr:uid="{7D0125A6-8D1E-45A9-A98A-6D33A976147B}"/>
    <cellStyle name="Vírgula 3 2 3 3 7 3" xfId="18883" xr:uid="{FF593758-013A-4DAE-9B29-DCB90D595010}"/>
    <cellStyle name="Vírgula 3 2 3 3 8" xfId="992" xr:uid="{389CE6D3-5567-495F-B4B2-5DB5199D2D44}"/>
    <cellStyle name="Vírgula 3 2 3 3 8 2" xfId="8624" xr:uid="{93368862-37E0-4321-82BC-381E61DCCABD}"/>
    <cellStyle name="Vírgula 3 2 3 3 8 2 2" xfId="23929" xr:uid="{BC4A943C-0A95-4BF8-B730-6C9E3C9B0D52}"/>
    <cellStyle name="Vírgula 3 2 3 3 8 3" xfId="16307" xr:uid="{D06128AB-0A89-4CBE-96FB-C9F01C338E17}"/>
    <cellStyle name="Vírgula 3 2 3 3 9" xfId="7975" xr:uid="{DB219D99-77C0-4B83-891C-0507D4355D63}"/>
    <cellStyle name="Vírgula 3 2 3 3 9 2" xfId="23280" xr:uid="{21FEA00B-BBAB-4AC7-862B-1F1E60A0AE5C}"/>
    <cellStyle name="Vírgula 3 2 3 4" xfId="303" xr:uid="{2FD212AC-9BE2-4E54-8FF7-185A4CED14F7}"/>
    <cellStyle name="Vírgula 3 2 3 4 2" xfId="627" xr:uid="{9D3A3998-CE32-4B08-AE98-684CD8EA9674}"/>
    <cellStyle name="Vírgula 3 2 3 4 2 2" xfId="1920" xr:uid="{C8733349-FCB1-4D87-89A8-1C370D2A1EA5}"/>
    <cellStyle name="Vírgula 3 2 3 4 2 2 2" xfId="5145" xr:uid="{281F65BD-F898-42BF-A539-D981E9A54AEE}"/>
    <cellStyle name="Vírgula 3 2 3 4 2 2 2 2" xfId="7452" xr:uid="{36A550E4-4B6E-4AE9-8B1A-AD3406FC207E}"/>
    <cellStyle name="Vírgula 3 2 3 4 2 2 2 2 2" xfId="15074" xr:uid="{63E06914-394F-4481-ADD2-AD34B8AB618E}"/>
    <cellStyle name="Vírgula 3 2 3 4 2 2 2 2 2 2" xfId="30379" xr:uid="{059F3D20-FBE0-4240-B68E-1CD4DA731C1E}"/>
    <cellStyle name="Vírgula 3 2 3 4 2 2 2 2 3" xfId="22757" xr:uid="{9E93150F-93F2-47D1-98E4-6400E2B0893C}"/>
    <cellStyle name="Vírgula 3 2 3 4 2 2 2 3" xfId="6080" xr:uid="{8D7A2AA1-B84B-4480-9874-988EFAB2D3FE}"/>
    <cellStyle name="Vírgula 3 2 3 4 2 2 2 3 2" xfId="13702" xr:uid="{C22703C5-C706-43F3-9919-C13207DD9709}"/>
    <cellStyle name="Vírgula 3 2 3 4 2 2 2 3 2 2" xfId="29007" xr:uid="{21FF5E7C-D572-4E81-ADCE-9B212E5F6D37}"/>
    <cellStyle name="Vírgula 3 2 3 4 2 2 2 3 3" xfId="21385" xr:uid="{78633C3B-3D74-4D78-AAAE-4AAF5D8D5DAC}"/>
    <cellStyle name="Vírgula 3 2 3 4 2 2 2 4" xfId="12767" xr:uid="{FAA074A0-CDB1-4369-9011-7B4159E0C09B}"/>
    <cellStyle name="Vírgula 3 2 3 4 2 2 2 4 2" xfId="28072" xr:uid="{3932DE09-83C2-468D-96F3-B656251036B2}"/>
    <cellStyle name="Vírgula 3 2 3 4 2 2 2 5" xfId="20450" xr:uid="{11F22B66-44FB-45A5-8423-D8487ABEBD6B}"/>
    <cellStyle name="Vírgula 3 2 3 4 2 2 3" xfId="4848" xr:uid="{46554517-9756-4C27-A59C-D14B6BAA228A}"/>
    <cellStyle name="Vírgula 3 2 3 4 2 2 3 2" xfId="6848" xr:uid="{3881ECEE-5BD4-433C-BF26-477367F71C78}"/>
    <cellStyle name="Vírgula 3 2 3 4 2 2 3 2 2" xfId="14470" xr:uid="{DA899F18-AA10-4CC8-9FEB-97B4391AA2C8}"/>
    <cellStyle name="Vírgula 3 2 3 4 2 2 3 2 2 2" xfId="29775" xr:uid="{16A82219-559A-4E1E-B035-19F9C67780F0}"/>
    <cellStyle name="Vírgula 3 2 3 4 2 2 3 2 3" xfId="22153" xr:uid="{260CC615-766B-4C7C-9A4F-E241C99C8EAE}"/>
    <cellStyle name="Vírgula 3 2 3 4 2 2 3 3" xfId="12470" xr:uid="{FD4ECB7F-16E5-42A5-89CF-0E21D45CC59C}"/>
    <cellStyle name="Vírgula 3 2 3 4 2 2 3 3 2" xfId="27775" xr:uid="{722521F4-F6A5-4560-B810-FD5D9389EECD}"/>
    <cellStyle name="Vírgula 3 2 3 4 2 2 3 4" xfId="20153" xr:uid="{AF1FCE3E-F40F-465E-AC53-9D7A00B831DD}"/>
    <cellStyle name="Vírgula 3 2 3 4 2 2 4" xfId="5516" xr:uid="{B9547906-C4EA-4364-BB80-FC0C9973A114}"/>
    <cellStyle name="Vírgula 3 2 3 4 2 2 4 2" xfId="13138" xr:uid="{455F128C-B23F-4128-9445-AEC23A45C829}"/>
    <cellStyle name="Vírgula 3 2 3 4 2 2 4 2 2" xfId="28443" xr:uid="{80DB29B5-F034-4343-B056-3B42929D46F9}"/>
    <cellStyle name="Vírgula 3 2 3 4 2 2 4 3" xfId="20821" xr:uid="{556E942F-B7C3-4BDF-9191-BE5FDA30D1C4}"/>
    <cellStyle name="Vírgula 3 2 3 4 2 2 5" xfId="9552" xr:uid="{8E9C1866-7A84-40A9-AA29-29FA49A36C27}"/>
    <cellStyle name="Vírgula 3 2 3 4 2 2 5 2" xfId="24857" xr:uid="{D7CACCBF-8692-44F4-A79C-AD24A8DBAC4E}"/>
    <cellStyle name="Vírgula 3 2 3 4 2 2 6" xfId="17235" xr:uid="{9DBDED90-EBDA-4372-9154-45A2E9C23781}"/>
    <cellStyle name="Vírgula 3 2 3 4 2 3" xfId="2884" xr:uid="{2A2743BE-5645-4B0A-9FC0-6F108694FE63}"/>
    <cellStyle name="Vírgula 3 2 3 4 2 3 2" xfId="7123" xr:uid="{094FDED3-7E35-4201-B9F6-2E55E56BFDEE}"/>
    <cellStyle name="Vírgula 3 2 3 4 2 3 2 2" xfId="14745" xr:uid="{36F7DB03-17CD-403E-BB84-B1403A115108}"/>
    <cellStyle name="Vírgula 3 2 3 4 2 3 2 2 2" xfId="30050" xr:uid="{1C390537-CD95-47CB-85B6-19B0B4B20A22}"/>
    <cellStyle name="Vírgula 3 2 3 4 2 3 2 3" xfId="22428" xr:uid="{113FF672-CE2B-407D-A9E6-32F389D10D43}"/>
    <cellStyle name="Vírgula 3 2 3 4 2 3 3" xfId="5751" xr:uid="{92D78112-F28A-459E-9BCC-BC42991440C9}"/>
    <cellStyle name="Vírgula 3 2 3 4 2 3 3 2" xfId="13373" xr:uid="{DA324119-3061-437C-BBA8-8288E97A0822}"/>
    <cellStyle name="Vírgula 3 2 3 4 2 3 3 2 2" xfId="28678" xr:uid="{31138ED5-1661-4802-A442-97040D0BAC0A}"/>
    <cellStyle name="Vírgula 3 2 3 4 2 3 3 3" xfId="21056" xr:uid="{2D67C439-CE31-48CA-8ADB-449B0E33CC2B}"/>
    <cellStyle name="Vírgula 3 2 3 4 2 3 4" xfId="10516" xr:uid="{8614FDB9-953A-48FA-B252-CFD969F2D9DE}"/>
    <cellStyle name="Vírgula 3 2 3 4 2 3 4 2" xfId="25821" xr:uid="{0DCE014B-4967-4E73-9589-0897FB6514D2}"/>
    <cellStyle name="Vírgula 3 2 3 4 2 3 5" xfId="18199" xr:uid="{F42A07C5-9AB1-48F8-8F66-8177781C0456}"/>
    <cellStyle name="Vírgula 3 2 3 4 2 4" xfId="3852" xr:uid="{B09E2E8D-0138-4E60-A196-2207FF1AC0E8}"/>
    <cellStyle name="Vírgula 3 2 3 4 2 4 2" xfId="6478" xr:uid="{F8185BE5-8EC8-406B-9A57-47770798AA08}"/>
    <cellStyle name="Vírgula 3 2 3 4 2 4 2 2" xfId="14100" xr:uid="{7D79F4A7-5443-45E0-93CC-66926591CE71}"/>
    <cellStyle name="Vírgula 3 2 3 4 2 4 2 2 2" xfId="29405" xr:uid="{EA773DEF-87AE-415B-A295-9040FBBC379E}"/>
    <cellStyle name="Vírgula 3 2 3 4 2 4 2 3" xfId="21783" xr:uid="{2DDEBD66-DC63-4967-90CD-0111E56E4C1C}"/>
    <cellStyle name="Vírgula 3 2 3 4 2 4 3" xfId="11484" xr:uid="{E8D5F057-01D7-4AE4-B9DB-25D220FA7E20}"/>
    <cellStyle name="Vírgula 3 2 3 4 2 4 3 2" xfId="26789" xr:uid="{A94FE149-7989-45C3-9E36-2037C34A247C}"/>
    <cellStyle name="Vírgula 3 2 3 4 2 4 4" xfId="19167" xr:uid="{7FA5A1E3-56E1-4317-82BE-DDD1C06B2D5B}"/>
    <cellStyle name="Vírgula 3 2 3 4 2 5" xfId="1276" xr:uid="{2534374B-4557-4030-A3B4-4A01287F1153}"/>
    <cellStyle name="Vírgula 3 2 3 4 2 5 2" xfId="8908" xr:uid="{61BB895F-BB67-483C-93E3-04D9F68A236D}"/>
    <cellStyle name="Vírgula 3 2 3 4 2 5 2 2" xfId="24213" xr:uid="{ABB67216-2942-4448-94E7-4148A010E906}"/>
    <cellStyle name="Vírgula 3 2 3 4 2 5 3" xfId="16591" xr:uid="{CB611F78-D9A4-499A-8F48-A0E011377FA2}"/>
    <cellStyle name="Vírgula 3 2 3 4 2 6" xfId="8259" xr:uid="{260A654A-8202-4239-940E-B5F63B502453}"/>
    <cellStyle name="Vírgula 3 2 3 4 2 6 2" xfId="23564" xr:uid="{03545909-CC5C-4795-AB75-622F7337687B}"/>
    <cellStyle name="Vírgula 3 2 3 4 2 7" xfId="15942" xr:uid="{A36CDD6E-3937-42E5-ADED-72EF28A17558}"/>
    <cellStyle name="Vírgula 3 2 3 4 3" xfId="2240" xr:uid="{64037D9D-5336-42E3-8843-5C5ADDDDDE9C}"/>
    <cellStyle name="Vírgula 3 2 3 4 3 2" xfId="3208" xr:uid="{1E8F4CBB-4F13-4AB9-8837-3FF96ECC07BD}"/>
    <cellStyle name="Vírgula 3 2 3 4 3 2 2" xfId="7289" xr:uid="{C29C0E37-8170-4100-BA20-0FE42492AF5B}"/>
    <cellStyle name="Vírgula 3 2 3 4 3 2 2 2" xfId="14911" xr:uid="{DB182C6F-EEC7-4918-992C-8850C4F7BBD8}"/>
    <cellStyle name="Vírgula 3 2 3 4 3 2 2 2 2" xfId="30216" xr:uid="{4A68062B-BD96-45B1-92C0-36E32774B27C}"/>
    <cellStyle name="Vírgula 3 2 3 4 3 2 2 3" xfId="22594" xr:uid="{0FDFD6E5-5D09-49A8-BDAE-4954CB333691}"/>
    <cellStyle name="Vírgula 3 2 3 4 3 2 3" xfId="5917" xr:uid="{C7DB86CC-7D69-42E0-93D1-E0835E46BB17}"/>
    <cellStyle name="Vírgula 3 2 3 4 3 2 3 2" xfId="13539" xr:uid="{B9F9AD8B-8AF3-44C0-ADD2-0953DBC3D7B5}"/>
    <cellStyle name="Vírgula 3 2 3 4 3 2 3 2 2" xfId="28844" xr:uid="{E3B0855F-1E42-484F-943B-7D6BC4610280}"/>
    <cellStyle name="Vírgula 3 2 3 4 3 2 3 3" xfId="21222" xr:uid="{65F8582E-E307-4614-A35C-63DD87A5A1D1}"/>
    <cellStyle name="Vírgula 3 2 3 4 3 2 4" xfId="10840" xr:uid="{80CAE9A5-CF0B-43F7-885E-B7C427FBC74D}"/>
    <cellStyle name="Vírgula 3 2 3 4 3 2 4 2" xfId="26145" xr:uid="{B34096FD-2FAE-4DC4-A2AB-1873E4604AF4}"/>
    <cellStyle name="Vírgula 3 2 3 4 3 2 5" xfId="18523" xr:uid="{0D9398B8-DABA-45C8-A03E-72ACB398B4A0}"/>
    <cellStyle name="Vírgula 3 2 3 4 3 3" xfId="4176" xr:uid="{9406C719-6824-470B-A13B-598C45A78C1B}"/>
    <cellStyle name="Vírgula 3 2 3 4 3 3 2" xfId="6685" xr:uid="{A7C67606-E5E8-4CCF-8F1C-830F010DE13C}"/>
    <cellStyle name="Vírgula 3 2 3 4 3 3 2 2" xfId="14307" xr:uid="{6CDB0430-BB5B-4EE9-A6BB-F77E486BEBD9}"/>
    <cellStyle name="Vírgula 3 2 3 4 3 3 2 2 2" xfId="29612" xr:uid="{E793569E-5C30-4D0A-BE5B-222C671066B2}"/>
    <cellStyle name="Vírgula 3 2 3 4 3 3 2 3" xfId="21990" xr:uid="{EB876173-7B64-45CC-ABEF-7B5C8352A083}"/>
    <cellStyle name="Vírgula 3 2 3 4 3 3 3" xfId="11808" xr:uid="{410679EE-7186-4EF3-819D-EE7016758F61}"/>
    <cellStyle name="Vírgula 3 2 3 4 3 3 3 2" xfId="27113" xr:uid="{22A850B6-61A5-400C-99AC-0F4AD71AFA20}"/>
    <cellStyle name="Vírgula 3 2 3 4 3 3 4" xfId="19491" xr:uid="{52BAEFFE-5FFC-4227-BED2-7FE022201FFE}"/>
    <cellStyle name="Vírgula 3 2 3 4 3 4" xfId="5423" xr:uid="{993ACA15-8DF9-4FF6-BAF5-F58E15CC0A0D}"/>
    <cellStyle name="Vírgula 3 2 3 4 3 4 2" xfId="13045" xr:uid="{C66B38C3-A0C6-4524-ACC0-AB1318C99BC2}"/>
    <cellStyle name="Vírgula 3 2 3 4 3 4 2 2" xfId="28350" xr:uid="{2DE2FA90-9EDD-42AD-A12B-6957F5FCBBBA}"/>
    <cellStyle name="Vírgula 3 2 3 4 3 4 3" xfId="20728" xr:uid="{7A44AAE9-794B-41DA-BFD1-D2A01ACAB407}"/>
    <cellStyle name="Vírgula 3 2 3 4 3 5" xfId="9872" xr:uid="{451A5462-F415-485B-B54B-D68074F5BAD1}"/>
    <cellStyle name="Vírgula 3 2 3 4 3 5 2" xfId="25177" xr:uid="{947DB944-3287-4109-B43E-1262F82CD143}"/>
    <cellStyle name="Vírgula 3 2 3 4 3 6" xfId="17555" xr:uid="{515259C6-0699-4DE6-BB64-85ED9FFF524C}"/>
    <cellStyle name="Vírgula 3 2 3 4 4" xfId="1600" xr:uid="{8AFAED13-C013-42D5-826C-A2AE24BE1C68}"/>
    <cellStyle name="Vírgula 3 2 3 4 4 2" xfId="7029" xr:uid="{CA3CEAD5-06BB-4952-9032-DD5E547E806E}"/>
    <cellStyle name="Vírgula 3 2 3 4 4 2 2" xfId="14651" xr:uid="{97AA45B7-71D9-4042-8C1A-843F3BE32CF9}"/>
    <cellStyle name="Vírgula 3 2 3 4 4 2 2 2" xfId="29956" xr:uid="{45051C75-7689-4F7E-B083-039FC7B81F60}"/>
    <cellStyle name="Vírgula 3 2 3 4 4 2 3" xfId="22334" xr:uid="{C47D0EA7-157C-4979-B248-2D04DEDAA2F1}"/>
    <cellStyle name="Vírgula 3 2 3 4 4 3" xfId="5657" xr:uid="{89A99BC7-8350-4930-9E6A-7A085BE3ED25}"/>
    <cellStyle name="Vírgula 3 2 3 4 4 3 2" xfId="13279" xr:uid="{905361A9-A0C8-4628-9BFD-6F3BE850651E}"/>
    <cellStyle name="Vírgula 3 2 3 4 4 3 2 2" xfId="28584" xr:uid="{0B2630CA-ED60-453E-945C-63C24B7216DD}"/>
    <cellStyle name="Vírgula 3 2 3 4 4 3 3" xfId="20962" xr:uid="{42F6C58D-0916-4471-A4EE-66E0B7A48441}"/>
    <cellStyle name="Vírgula 3 2 3 4 4 4" xfId="9232" xr:uid="{BC5A3F6A-C098-4E74-8976-6A02ED29ACEC}"/>
    <cellStyle name="Vírgula 3 2 3 4 4 4 2" xfId="24537" xr:uid="{C287C1E5-2EAC-48AD-A9C5-202448F164ED}"/>
    <cellStyle name="Vírgula 3 2 3 4 4 5" xfId="16915" xr:uid="{0D689DBF-DEE6-44ED-8D24-18745371EFC5}"/>
    <cellStyle name="Vírgula 3 2 3 4 5" xfId="2560" xr:uid="{E3000183-182E-4EE8-8FDF-E61CE474ADB1}"/>
    <cellStyle name="Vírgula 3 2 3 4 5 2" xfId="6315" xr:uid="{6F79F432-7955-41DA-906B-BB7DAAD6A799}"/>
    <cellStyle name="Vírgula 3 2 3 4 5 2 2" xfId="13937" xr:uid="{B8A41F48-B3A5-4E62-908C-B2556313CC11}"/>
    <cellStyle name="Vírgula 3 2 3 4 5 2 2 2" xfId="29242" xr:uid="{2D6450AB-8F96-4E84-B6D6-0762B47EFA15}"/>
    <cellStyle name="Vírgula 3 2 3 4 5 2 3" xfId="21620" xr:uid="{F7D61A8A-CF4F-49E3-BF23-BC7ED2A8E312}"/>
    <cellStyle name="Vírgula 3 2 3 4 5 3" xfId="10192" xr:uid="{6E1CE71E-5C69-4917-AABC-E2BC085E9D8E}"/>
    <cellStyle name="Vírgula 3 2 3 4 5 3 2" xfId="25497" xr:uid="{68A80B66-692F-4AF3-B46F-85C67555417B}"/>
    <cellStyle name="Vírgula 3 2 3 4 5 4" xfId="17875" xr:uid="{8F88EE9C-A271-4910-ADA4-D317F130D35F}"/>
    <cellStyle name="Vírgula 3 2 3 4 6" xfId="3528" xr:uid="{048E70FE-733F-4A07-939D-7DD61FADF9B8}"/>
    <cellStyle name="Vírgula 3 2 3 4 6 2" xfId="11160" xr:uid="{4F996C92-3567-4A3C-9909-F76ADB40D912}"/>
    <cellStyle name="Vírgula 3 2 3 4 6 2 2" xfId="26465" xr:uid="{B9973C6F-9A8B-421C-B8DD-E3E47D91438E}"/>
    <cellStyle name="Vírgula 3 2 3 4 6 3" xfId="18843" xr:uid="{1FFD3AE7-D03D-4A1A-BAB1-CBC835EC6EF6}"/>
    <cellStyle name="Vírgula 3 2 3 4 7" xfId="952" xr:uid="{34BA6198-D6C0-44C7-A80A-3143ABC7345B}"/>
    <cellStyle name="Vírgula 3 2 3 4 7 2" xfId="8584" xr:uid="{181E4E7A-3FA3-4447-8A6A-16A6A2C8F329}"/>
    <cellStyle name="Vírgula 3 2 3 4 7 2 2" xfId="23889" xr:uid="{3F64545F-3941-459B-B880-C6FF3CA878B5}"/>
    <cellStyle name="Vírgula 3 2 3 4 7 3" xfId="16267" xr:uid="{4F27E7B7-310E-401C-9C9E-CDC633FA320E}"/>
    <cellStyle name="Vírgula 3 2 3 4 8" xfId="7935" xr:uid="{C1897240-E207-4A0C-8B10-80563090558C}"/>
    <cellStyle name="Vírgula 3 2 3 4 8 2" xfId="23240" xr:uid="{C945446F-DB4A-464C-AC54-6B9AE1480BB8}"/>
    <cellStyle name="Vírgula 3 2 3 4 9" xfId="15618" xr:uid="{DA6DF6FC-3C6F-4F8C-A8A8-0508B4ADEB39}"/>
    <cellStyle name="Vírgula 3 2 3 5" xfId="383" xr:uid="{B1F817C3-8FAC-4503-9BE1-BF01B7944121}"/>
    <cellStyle name="Vírgula 3 2 3 5 2" xfId="707" xr:uid="{795C89AB-C6FF-4D3F-BE51-0D866C5A2B20}"/>
    <cellStyle name="Vírgula 3 2 3 5 2 2" xfId="2000" xr:uid="{195F3BBD-0C6F-4A78-86CF-84ACB50693F6}"/>
    <cellStyle name="Vírgula 3 2 3 5 2 2 2" xfId="5172" xr:uid="{7A091ECA-F76E-4369-BC37-5BE2CDBA2E57}"/>
    <cellStyle name="Vírgula 3 2 3 5 2 2 2 2" xfId="7479" xr:uid="{39A40792-DBFF-44EF-96ED-FF4C6F1763B6}"/>
    <cellStyle name="Vírgula 3 2 3 5 2 2 2 2 2" xfId="15101" xr:uid="{00FB2D2C-A105-4E95-B4B8-FF539F3DDEDD}"/>
    <cellStyle name="Vírgula 3 2 3 5 2 2 2 2 2 2" xfId="30406" xr:uid="{65664BAE-B5C5-4183-97C9-495C76171806}"/>
    <cellStyle name="Vírgula 3 2 3 5 2 2 2 2 3" xfId="22784" xr:uid="{4AA85954-0675-4A85-9DB5-4CFCF6BDCF2F}"/>
    <cellStyle name="Vírgula 3 2 3 5 2 2 2 3" xfId="6107" xr:uid="{25E08074-2219-45B8-B295-BD1827CA89B4}"/>
    <cellStyle name="Vírgula 3 2 3 5 2 2 2 3 2" xfId="13729" xr:uid="{8A5E1929-A17C-4CA6-B78E-75903BFB9CD2}"/>
    <cellStyle name="Vírgula 3 2 3 5 2 2 2 3 2 2" xfId="29034" xr:uid="{5F3E363B-9F3E-4A32-A9B4-022A668B83DE}"/>
    <cellStyle name="Vírgula 3 2 3 5 2 2 2 3 3" xfId="21412" xr:uid="{C4355C8C-91B8-4F90-9283-31ACCE4CB0AC}"/>
    <cellStyle name="Vírgula 3 2 3 5 2 2 2 4" xfId="12794" xr:uid="{97AFC8CC-4DD5-42A6-A0DA-794CF66A111A}"/>
    <cellStyle name="Vírgula 3 2 3 5 2 2 2 4 2" xfId="28099" xr:uid="{286ABC86-9F85-4867-A536-531D6E00A67C}"/>
    <cellStyle name="Vírgula 3 2 3 5 2 2 2 5" xfId="20477" xr:uid="{460EDF17-FF8F-4135-8F91-81BBC35CB026}"/>
    <cellStyle name="Vírgula 3 2 3 5 2 2 3" xfId="4875" xr:uid="{F660BF23-F86F-41D2-8BF8-08C001CB7B2A}"/>
    <cellStyle name="Vírgula 3 2 3 5 2 2 3 2" xfId="6875" xr:uid="{E0CAA4D5-10C3-460F-A1E9-7B7988956E1D}"/>
    <cellStyle name="Vírgula 3 2 3 5 2 2 3 2 2" xfId="14497" xr:uid="{40DE6316-4461-4C9F-ACBE-06DE7457CAEF}"/>
    <cellStyle name="Vírgula 3 2 3 5 2 2 3 2 2 2" xfId="29802" xr:uid="{B6F438C1-CAB0-473C-A81C-DD6DDAD72330}"/>
    <cellStyle name="Vírgula 3 2 3 5 2 2 3 2 3" xfId="22180" xr:uid="{CFDD48B3-97F7-4E1A-8A69-33319711D18B}"/>
    <cellStyle name="Vírgula 3 2 3 5 2 2 3 3" xfId="12497" xr:uid="{5D69081E-0662-49DC-87C4-1F6E87CB715C}"/>
    <cellStyle name="Vírgula 3 2 3 5 2 2 3 3 2" xfId="27802" xr:uid="{E7482BCF-D1FC-41F3-AF4B-10AF7B3FE7F3}"/>
    <cellStyle name="Vírgula 3 2 3 5 2 2 3 4" xfId="20180" xr:uid="{DF14D7BE-A711-4640-833B-61034A24A92F}"/>
    <cellStyle name="Vírgula 3 2 3 5 2 2 4" xfId="5543" xr:uid="{529BE761-E434-40D6-8F74-7CDCD216B404}"/>
    <cellStyle name="Vírgula 3 2 3 5 2 2 4 2" xfId="13165" xr:uid="{62132B5F-29EC-4333-89EE-AE12BA639076}"/>
    <cellStyle name="Vírgula 3 2 3 5 2 2 4 2 2" xfId="28470" xr:uid="{112A4840-6C4B-4AF3-A215-CB07D5AAFC7F}"/>
    <cellStyle name="Vírgula 3 2 3 5 2 2 4 3" xfId="20848" xr:uid="{47C6C51C-8E82-421C-AD2A-550B96A8779D}"/>
    <cellStyle name="Vírgula 3 2 3 5 2 2 5" xfId="9632" xr:uid="{D58E5504-48A3-424D-A4E9-64420C58DA71}"/>
    <cellStyle name="Vírgula 3 2 3 5 2 2 5 2" xfId="24937" xr:uid="{62730BE0-127C-44A9-B964-F92677C5632F}"/>
    <cellStyle name="Vírgula 3 2 3 5 2 2 6" xfId="17315" xr:uid="{BE275DBA-5AC4-4A15-B5E2-DBD3A6ACEA3A}"/>
    <cellStyle name="Vírgula 3 2 3 5 2 3" xfId="2964" xr:uid="{2D0DF52C-0FA2-4353-9714-630332E8EB0C}"/>
    <cellStyle name="Vírgula 3 2 3 5 2 3 2" xfId="7150" xr:uid="{BF4647E0-6D0A-4C9C-8704-E70DD84838F7}"/>
    <cellStyle name="Vírgula 3 2 3 5 2 3 2 2" xfId="14772" xr:uid="{31FE687D-D634-4F95-B22B-A661C9FA1298}"/>
    <cellStyle name="Vírgula 3 2 3 5 2 3 2 2 2" xfId="30077" xr:uid="{BF756404-E8C5-48F6-B6C4-281D1F7B0621}"/>
    <cellStyle name="Vírgula 3 2 3 5 2 3 2 3" xfId="22455" xr:uid="{8DE98BFB-9501-4B29-A9B5-4A991B81F708}"/>
    <cellStyle name="Vírgula 3 2 3 5 2 3 3" xfId="5778" xr:uid="{D692D163-58A8-4F46-B5B5-F5691E4EDEEA}"/>
    <cellStyle name="Vírgula 3 2 3 5 2 3 3 2" xfId="13400" xr:uid="{779C1E06-617C-48B8-84E9-1864F0C3A5E1}"/>
    <cellStyle name="Vírgula 3 2 3 5 2 3 3 2 2" xfId="28705" xr:uid="{005CE1B6-C847-473D-AF88-907F7970FE3D}"/>
    <cellStyle name="Vírgula 3 2 3 5 2 3 3 3" xfId="21083" xr:uid="{595C11CC-215A-4916-AF83-2B52C6DE92F8}"/>
    <cellStyle name="Vírgula 3 2 3 5 2 3 4" xfId="10596" xr:uid="{ED1F591F-642C-4AB0-A095-B8FDD3B3A8C9}"/>
    <cellStyle name="Vírgula 3 2 3 5 2 3 4 2" xfId="25901" xr:uid="{8A3AE4BB-97A5-4BE2-B99A-3798D0BE19E1}"/>
    <cellStyle name="Vírgula 3 2 3 5 2 3 5" xfId="18279" xr:uid="{F8426202-2E5A-4AEE-8ED0-FB1292E48845}"/>
    <cellStyle name="Vírgula 3 2 3 5 2 4" xfId="3932" xr:uid="{51115B50-FD24-4FB5-86EF-AE6B264DB4BC}"/>
    <cellStyle name="Vírgula 3 2 3 5 2 4 2" xfId="6505" xr:uid="{32048468-4785-43D2-A202-12D1C1F55662}"/>
    <cellStyle name="Vírgula 3 2 3 5 2 4 2 2" xfId="14127" xr:uid="{AA3C58E1-8101-4FB5-BBF7-7C5DCBBF51D9}"/>
    <cellStyle name="Vírgula 3 2 3 5 2 4 2 2 2" xfId="29432" xr:uid="{595F47D4-6C24-4675-8DF9-6DDD95504A1B}"/>
    <cellStyle name="Vírgula 3 2 3 5 2 4 2 3" xfId="21810" xr:uid="{1C48AD12-7C32-4444-B70F-E9D87D2E85E9}"/>
    <cellStyle name="Vírgula 3 2 3 5 2 4 3" xfId="11564" xr:uid="{2E021F26-6512-4B52-8629-3B20DDAE00E5}"/>
    <cellStyle name="Vírgula 3 2 3 5 2 4 3 2" xfId="26869" xr:uid="{81D14E10-B92F-4F6C-9E4C-11747EFA08ED}"/>
    <cellStyle name="Vírgula 3 2 3 5 2 4 4" xfId="19247" xr:uid="{82DD66E2-F4CC-4180-936E-0C5428A3B0DE}"/>
    <cellStyle name="Vírgula 3 2 3 5 2 5" xfId="1356" xr:uid="{A07AEBB2-7137-4D53-96D6-EE91DC0B4776}"/>
    <cellStyle name="Vírgula 3 2 3 5 2 5 2" xfId="8988" xr:uid="{324D1A06-DDD7-45C8-83F7-B0C9F30641B8}"/>
    <cellStyle name="Vírgula 3 2 3 5 2 5 2 2" xfId="24293" xr:uid="{66E5464D-D0DC-4D76-8DFA-EFC24D892A56}"/>
    <cellStyle name="Vírgula 3 2 3 5 2 5 3" xfId="16671" xr:uid="{88A2C5A5-511C-4850-A257-F3B3BCDCB72F}"/>
    <cellStyle name="Vírgula 3 2 3 5 2 6" xfId="8339" xr:uid="{B94ED612-A1B9-49B3-9476-5EB71FDBA93D}"/>
    <cellStyle name="Vírgula 3 2 3 5 2 6 2" xfId="23644" xr:uid="{91E8D966-AAEB-40C7-91F7-E3C7634DB0CD}"/>
    <cellStyle name="Vírgula 3 2 3 5 2 7" xfId="16022" xr:uid="{D58DCC1B-6BFC-4717-BAEE-C92DE814215F}"/>
    <cellStyle name="Vírgula 3 2 3 5 3" xfId="2320" xr:uid="{77C62892-81B7-428E-B548-71DC19B5AC18}"/>
    <cellStyle name="Vírgula 3 2 3 5 3 2" xfId="3288" xr:uid="{FD302097-86D0-4241-8750-23F00E4744B2}"/>
    <cellStyle name="Vírgula 3 2 3 5 3 2 2" xfId="7316" xr:uid="{F6DC553F-DC7D-4F00-A172-195E048D2382}"/>
    <cellStyle name="Vírgula 3 2 3 5 3 2 2 2" xfId="14938" xr:uid="{CE8A8257-274A-42BB-A6E6-F57AEAA6B06B}"/>
    <cellStyle name="Vírgula 3 2 3 5 3 2 2 2 2" xfId="30243" xr:uid="{E2070B86-593D-426E-AEEF-4CA29D7C2EB7}"/>
    <cellStyle name="Vírgula 3 2 3 5 3 2 2 3" xfId="22621" xr:uid="{12F2473E-767A-48A1-8AF3-F57C21ECBB79}"/>
    <cellStyle name="Vírgula 3 2 3 5 3 2 3" xfId="5944" xr:uid="{DCE3BA7E-2F76-40D4-9F3B-F1C5A793D8E3}"/>
    <cellStyle name="Vírgula 3 2 3 5 3 2 3 2" xfId="13566" xr:uid="{EA1864EE-7A22-4EDC-8465-34EE1FC35042}"/>
    <cellStyle name="Vírgula 3 2 3 5 3 2 3 2 2" xfId="28871" xr:uid="{8B8CF198-8A2E-4088-82E0-21850B91ABF0}"/>
    <cellStyle name="Vírgula 3 2 3 5 3 2 3 3" xfId="21249" xr:uid="{8AB6209F-95BC-4D77-96F9-6C069DBDFC9F}"/>
    <cellStyle name="Vírgula 3 2 3 5 3 2 4" xfId="10920" xr:uid="{67A62763-503A-4B5E-BF01-B0B18B7F669C}"/>
    <cellStyle name="Vírgula 3 2 3 5 3 2 4 2" xfId="26225" xr:uid="{4B6931EB-1C4E-4AF0-B7D0-C83B91B70982}"/>
    <cellStyle name="Vírgula 3 2 3 5 3 2 5" xfId="18603" xr:uid="{7B2F285D-9EE8-48BF-AEC6-CB7E7FB307D4}"/>
    <cellStyle name="Vírgula 3 2 3 5 3 3" xfId="4256" xr:uid="{BB9B27D8-03B6-49B6-BC3C-A356D4675E82}"/>
    <cellStyle name="Vírgula 3 2 3 5 3 3 2" xfId="6712" xr:uid="{20BF0913-63CF-4728-900F-37AE8C12696B}"/>
    <cellStyle name="Vírgula 3 2 3 5 3 3 2 2" xfId="14334" xr:uid="{A4F3702C-DF7B-4360-A60C-A7E50F7DD009}"/>
    <cellStyle name="Vírgula 3 2 3 5 3 3 2 2 2" xfId="29639" xr:uid="{9ED885F2-A390-4C41-9441-6294153CCAA7}"/>
    <cellStyle name="Vírgula 3 2 3 5 3 3 2 3" xfId="22017" xr:uid="{40D79A6C-719A-48FB-A0F4-24C174A11446}"/>
    <cellStyle name="Vírgula 3 2 3 5 3 3 3" xfId="11888" xr:uid="{6BFA710E-239C-48DB-9D75-9B159F86B4CB}"/>
    <cellStyle name="Vírgula 3 2 3 5 3 3 3 2" xfId="27193" xr:uid="{EA6D6ED5-3FA3-4716-9623-A9B3596CCA27}"/>
    <cellStyle name="Vírgula 3 2 3 5 3 3 4" xfId="19571" xr:uid="{B87AA71E-19F3-4FC4-B86D-D61296B7523F}"/>
    <cellStyle name="Vírgula 3 2 3 5 3 4" xfId="5450" xr:uid="{6BC19C82-3770-4F07-9340-0540BEA56C62}"/>
    <cellStyle name="Vírgula 3 2 3 5 3 4 2" xfId="13072" xr:uid="{DC1FB807-6929-4CED-A74F-B850BFAFBA6B}"/>
    <cellStyle name="Vírgula 3 2 3 5 3 4 2 2" xfId="28377" xr:uid="{DE7B7BD7-354B-42AE-B7E8-FECC5F5ADFFD}"/>
    <cellStyle name="Vírgula 3 2 3 5 3 4 3" xfId="20755" xr:uid="{C5FF3AFA-6BD2-42C1-91A0-18C9AC3AF1CC}"/>
    <cellStyle name="Vírgula 3 2 3 5 3 5" xfId="9952" xr:uid="{8450EB18-C380-49AE-82B1-B5158BA6061D}"/>
    <cellStyle name="Vírgula 3 2 3 5 3 5 2" xfId="25257" xr:uid="{CE5F90DF-4F81-4541-993E-F1CC4F5B210C}"/>
    <cellStyle name="Vírgula 3 2 3 5 3 6" xfId="17635" xr:uid="{241D0EF2-5824-45A9-8F76-6439EDE6A5DB}"/>
    <cellStyle name="Vírgula 3 2 3 5 4" xfId="1680" xr:uid="{BB845234-316C-4CA7-862C-96C5E85B31E9}"/>
    <cellStyle name="Vírgula 3 2 3 5 4 2" xfId="7056" xr:uid="{D7080797-717A-433D-9C2B-2A01A6FA35E5}"/>
    <cellStyle name="Vírgula 3 2 3 5 4 2 2" xfId="14678" xr:uid="{92E6553E-D06D-4AC7-8CEB-F5CEE4DC4CBE}"/>
    <cellStyle name="Vírgula 3 2 3 5 4 2 2 2" xfId="29983" xr:uid="{5A3FFA3D-AA23-4343-9569-072A22100DC8}"/>
    <cellStyle name="Vírgula 3 2 3 5 4 2 3" xfId="22361" xr:uid="{04B637E1-3719-4426-BB62-932B79A0068F}"/>
    <cellStyle name="Vírgula 3 2 3 5 4 3" xfId="5684" xr:uid="{ED9EE5DB-C94F-4855-9634-C1E31B807428}"/>
    <cellStyle name="Vírgula 3 2 3 5 4 3 2" xfId="13306" xr:uid="{9F0A0FD1-C419-461F-87A5-7E7EF5A7C915}"/>
    <cellStyle name="Vírgula 3 2 3 5 4 3 2 2" xfId="28611" xr:uid="{24BCC315-7ED1-449C-AB50-81355CD531C0}"/>
    <cellStyle name="Vírgula 3 2 3 5 4 3 3" xfId="20989" xr:uid="{A5ADF4F9-2C61-41AF-9086-6D0D765924AD}"/>
    <cellStyle name="Vírgula 3 2 3 5 4 4" xfId="9312" xr:uid="{B01C1B8D-4AFC-4AF8-9011-143E9C9D3AFD}"/>
    <cellStyle name="Vírgula 3 2 3 5 4 4 2" xfId="24617" xr:uid="{9CB9F1E9-30E5-4D88-8146-17F95FA79B64}"/>
    <cellStyle name="Vírgula 3 2 3 5 4 5" xfId="16995" xr:uid="{4570FBB4-9292-4E14-BB64-A43E67FCD185}"/>
    <cellStyle name="Vírgula 3 2 3 5 5" xfId="2640" xr:uid="{58EFAC35-97B7-4539-AE0A-A7BD9857253F}"/>
    <cellStyle name="Vírgula 3 2 3 5 5 2" xfId="6342" xr:uid="{7686F037-A91F-4AA7-BA82-9D851E258B66}"/>
    <cellStyle name="Vírgula 3 2 3 5 5 2 2" xfId="13964" xr:uid="{D381A515-0A02-425B-A1F1-6CB56EE9A86B}"/>
    <cellStyle name="Vírgula 3 2 3 5 5 2 2 2" xfId="29269" xr:uid="{CEC9CA1E-6222-4EE0-9360-044D97AB7206}"/>
    <cellStyle name="Vírgula 3 2 3 5 5 2 3" xfId="21647" xr:uid="{12CF3562-16DD-4D94-8E80-E687AA3DD380}"/>
    <cellStyle name="Vírgula 3 2 3 5 5 3" xfId="10272" xr:uid="{F05DBF63-7E07-44A1-BE53-A8A584BB6B6C}"/>
    <cellStyle name="Vírgula 3 2 3 5 5 3 2" xfId="25577" xr:uid="{E8716FA0-CCED-43A2-9497-762E6BB4BCA4}"/>
    <cellStyle name="Vírgula 3 2 3 5 5 4" xfId="17955" xr:uid="{17EA1804-49D4-4A5E-BE25-E22A15BEF4AA}"/>
    <cellStyle name="Vírgula 3 2 3 5 6" xfId="3608" xr:uid="{1ADAD13E-E58E-48E3-97CA-A9D6F9F43CBB}"/>
    <cellStyle name="Vírgula 3 2 3 5 6 2" xfId="11240" xr:uid="{DBABBCF8-AFE4-4972-A6C3-35894DA7B3BF}"/>
    <cellStyle name="Vírgula 3 2 3 5 6 2 2" xfId="26545" xr:uid="{B024AF30-D500-4811-823E-C4CDEC2A51ED}"/>
    <cellStyle name="Vírgula 3 2 3 5 6 3" xfId="18923" xr:uid="{C662F1B4-8AFF-4353-8BBF-D404FD0D6B11}"/>
    <cellStyle name="Vírgula 3 2 3 5 7" xfId="1032" xr:uid="{2ECE8421-28DB-47D9-A022-75918D5CF368}"/>
    <cellStyle name="Vírgula 3 2 3 5 7 2" xfId="8664" xr:uid="{D4D356D4-99F9-43F5-BAE2-33BEBECC6184}"/>
    <cellStyle name="Vírgula 3 2 3 5 7 2 2" xfId="23969" xr:uid="{31A06284-A457-43D2-AA78-AA03F0D91557}"/>
    <cellStyle name="Vírgula 3 2 3 5 7 3" xfId="16347" xr:uid="{9995EA39-8346-45FC-89AD-EAE71DAF9027}"/>
    <cellStyle name="Vírgula 3 2 3 5 8" xfId="8015" xr:uid="{593DC7C4-E3A2-4522-B302-94F081A13D39}"/>
    <cellStyle name="Vírgula 3 2 3 5 8 2" xfId="23320" xr:uid="{1AE17172-4549-49CF-9C3B-985C1BC717D7}"/>
    <cellStyle name="Vírgula 3 2 3 5 9" xfId="15698" xr:uid="{0322F159-521D-46B4-9CFB-452AE497532A}"/>
    <cellStyle name="Vírgula 3 2 3 6" xfId="263" xr:uid="{B9809A5F-D5C6-4BD8-9225-7EE2EF2752C0}"/>
    <cellStyle name="Vírgula 3 2 3 6 2" xfId="587" xr:uid="{2DD44451-5DC9-4A3D-8987-307F0F39BE7B}"/>
    <cellStyle name="Vírgula 3 2 3 6 2 2" xfId="1880" xr:uid="{444584E1-204A-4E50-B1E0-C99725912C76}"/>
    <cellStyle name="Vírgula 3 2 3 6 2 2 2" xfId="7370" xr:uid="{A0A1F2A0-7094-4ECF-9757-147844B1A8B7}"/>
    <cellStyle name="Vírgula 3 2 3 6 2 2 2 2" xfId="14992" xr:uid="{4D2F12CA-559D-45DA-9398-4D73E5A84CD4}"/>
    <cellStyle name="Vírgula 3 2 3 6 2 2 2 2 2" xfId="30297" xr:uid="{3D3F98B1-EF95-470E-A047-1E05D9835C38}"/>
    <cellStyle name="Vírgula 3 2 3 6 2 2 2 3" xfId="22675" xr:uid="{82E1E80F-1E21-49C1-AEEB-5CA95D38E576}"/>
    <cellStyle name="Vírgula 3 2 3 6 2 2 3" xfId="5998" xr:uid="{9F050185-6531-47BD-B2F1-A2EE78520FC8}"/>
    <cellStyle name="Vírgula 3 2 3 6 2 2 3 2" xfId="13620" xr:uid="{0B59B82A-88B0-40EE-BF38-69B3385AECDD}"/>
    <cellStyle name="Vírgula 3 2 3 6 2 2 3 2 2" xfId="28925" xr:uid="{3367602A-664E-4521-B919-38A03281586F}"/>
    <cellStyle name="Vírgula 3 2 3 6 2 2 3 3" xfId="21303" xr:uid="{CD7D794C-12D6-4639-B76B-0A0ED5A20DF6}"/>
    <cellStyle name="Vírgula 3 2 3 6 2 2 4" xfId="9512" xr:uid="{7436F1BB-9CC4-4C0E-BF17-053F1E2CE8FD}"/>
    <cellStyle name="Vírgula 3 2 3 6 2 2 4 2" xfId="24817" xr:uid="{E87B7340-DE41-4EE4-8BDF-3DC72A202B3C}"/>
    <cellStyle name="Vírgula 3 2 3 6 2 2 5" xfId="17195" xr:uid="{11EDAE5C-3C27-45C7-9FC3-C04E88A91F3C}"/>
    <cellStyle name="Vírgula 3 2 3 6 2 3" xfId="2844" xr:uid="{73663B04-F8ED-4A6B-9183-F1BDBF7A383A}"/>
    <cellStyle name="Vírgula 3 2 3 6 2 3 2" xfId="6766" xr:uid="{C84F5D49-AD76-46B4-BE29-E541D89DD142}"/>
    <cellStyle name="Vírgula 3 2 3 6 2 3 2 2" xfId="14388" xr:uid="{1195571B-26FE-4F07-842D-A3D71C669A79}"/>
    <cellStyle name="Vírgula 3 2 3 6 2 3 2 2 2" xfId="29693" xr:uid="{464E41BB-CD71-4C67-83D7-1E18711ECA35}"/>
    <cellStyle name="Vírgula 3 2 3 6 2 3 2 3" xfId="22071" xr:uid="{A99F856D-C4A9-4694-8203-3C3E5B510B3F}"/>
    <cellStyle name="Vírgula 3 2 3 6 2 3 3" xfId="10476" xr:uid="{826DD720-E055-4B3A-BE0E-65CC0357AE96}"/>
    <cellStyle name="Vírgula 3 2 3 6 2 3 3 2" xfId="25781" xr:uid="{AEB79E02-FACF-4C26-8969-8AB35304A43E}"/>
    <cellStyle name="Vírgula 3 2 3 6 2 3 4" xfId="18159" xr:uid="{DB074720-3026-4746-8B9A-DF14761B5557}"/>
    <cellStyle name="Vírgula 3 2 3 6 2 4" xfId="3812" xr:uid="{F8D9A34D-6CE5-417A-8973-E2935566FB1E}"/>
    <cellStyle name="Vírgula 3 2 3 6 2 4 2" xfId="11444" xr:uid="{E78D694D-703B-4DDB-9F81-D3FE90399A67}"/>
    <cellStyle name="Vírgula 3 2 3 6 2 4 2 2" xfId="26749" xr:uid="{B92D8BE9-DE03-497F-A3CF-C90C5425F3AD}"/>
    <cellStyle name="Vírgula 3 2 3 6 2 4 3" xfId="19127" xr:uid="{87997C4E-6131-4C56-A425-A304EAB0EE8F}"/>
    <cellStyle name="Vírgula 3 2 3 6 2 5" xfId="1236" xr:uid="{F6B1BCB7-D6BE-45BB-AC26-ECDBE3CB49E3}"/>
    <cellStyle name="Vírgula 3 2 3 6 2 5 2" xfId="8868" xr:uid="{A87E22E4-61C1-49DB-8871-11A5D5A35ABC}"/>
    <cellStyle name="Vírgula 3 2 3 6 2 5 2 2" xfId="24173" xr:uid="{593D7493-450D-46E9-AA77-DF20FDDB7606}"/>
    <cellStyle name="Vírgula 3 2 3 6 2 5 3" xfId="16551" xr:uid="{5B49E210-2794-4048-AB93-74B5EC94D5C2}"/>
    <cellStyle name="Vírgula 3 2 3 6 2 6" xfId="8219" xr:uid="{A6388430-451F-45C8-BD68-E9EE5DBCEDBF}"/>
    <cellStyle name="Vírgula 3 2 3 6 2 6 2" xfId="23524" xr:uid="{2221CC11-B24E-4F06-BAE5-B2D9EE0C1DF6}"/>
    <cellStyle name="Vírgula 3 2 3 6 2 7" xfId="15902" xr:uid="{EFC95500-5535-49E4-B37C-4639CB6CA376}"/>
    <cellStyle name="Vírgula 3 2 3 6 3" xfId="2200" xr:uid="{4031E63D-AD9C-47E9-95B6-41C402780835}"/>
    <cellStyle name="Vírgula 3 2 3 6 3 2" xfId="3168" xr:uid="{F118A032-FA9E-4F70-A047-D7FD101787A0}"/>
    <cellStyle name="Vírgula 3 2 3 6 3 2 2" xfId="10800" xr:uid="{0733E131-7DA8-48A7-A8BB-C00244834F24}"/>
    <cellStyle name="Vírgula 3 2 3 6 3 2 2 2" xfId="26105" xr:uid="{40F29686-8CF3-443D-95FE-524CA33BE64C}"/>
    <cellStyle name="Vírgula 3 2 3 6 3 2 3" xfId="18483" xr:uid="{C822E4BF-9ACB-4343-9292-E04466280066}"/>
    <cellStyle name="Vírgula 3 2 3 6 3 3" xfId="4136" xr:uid="{71B4E7F2-2488-4230-953D-80F67905E402}"/>
    <cellStyle name="Vírgula 3 2 3 6 3 3 2" xfId="11768" xr:uid="{445DD332-F1D9-4FAB-A66A-3EEAF9A024B8}"/>
    <cellStyle name="Vírgula 3 2 3 6 3 3 2 2" xfId="27073" xr:uid="{E582E404-436D-43AC-B5AE-5E3BD4DA121B}"/>
    <cellStyle name="Vírgula 3 2 3 6 3 3 3" xfId="19451" xr:uid="{5C1118C1-9F0B-46B5-A05F-B6E4253AC446}"/>
    <cellStyle name="Vírgula 3 2 3 6 3 4" xfId="9832" xr:uid="{AA54F3CF-78F6-41A7-AE92-E896365FF9D2}"/>
    <cellStyle name="Vírgula 3 2 3 6 3 4 2" xfId="25137" xr:uid="{959EB87B-EBDB-4527-8114-DEB29EB487FA}"/>
    <cellStyle name="Vírgula 3 2 3 6 3 5" xfId="17515" xr:uid="{2E991B15-12BB-42F0-A393-933E00D9A440}"/>
    <cellStyle name="Vírgula 3 2 3 6 4" xfId="1560" xr:uid="{842B3EB1-9062-4D58-9AC5-F65593DE8A20}"/>
    <cellStyle name="Vírgula 3 2 3 6 4 2" xfId="6396" xr:uid="{564C7C05-5A93-4F97-B15E-91C5EAE63017}"/>
    <cellStyle name="Vírgula 3 2 3 6 4 2 2" xfId="14018" xr:uid="{F78B8928-AF55-4B33-8842-D37541C2F0A2}"/>
    <cellStyle name="Vírgula 3 2 3 6 4 2 2 2" xfId="29323" xr:uid="{2EDF2707-1931-4ED1-B227-E3947B05C103}"/>
    <cellStyle name="Vírgula 3 2 3 6 4 2 3" xfId="21701" xr:uid="{49065CE3-D6DD-4E0A-B6FD-35057336560C}"/>
    <cellStyle name="Vírgula 3 2 3 6 4 3" xfId="9192" xr:uid="{E42DA984-F737-4992-A68C-A9AFBDED8C07}"/>
    <cellStyle name="Vírgula 3 2 3 6 4 3 2" xfId="24497" xr:uid="{E66F4F33-C4AE-444F-98B2-BD75D9F711F9}"/>
    <cellStyle name="Vírgula 3 2 3 6 4 4" xfId="16875" xr:uid="{E05D3A18-3B60-447D-AA0B-EF26D58D925F}"/>
    <cellStyle name="Vírgula 3 2 3 6 5" xfId="2520" xr:uid="{B9D5AB1D-E3F0-4DF3-8034-46E94D064754}"/>
    <cellStyle name="Vírgula 3 2 3 6 5 2" xfId="10152" xr:uid="{D6B9D201-6B10-4C32-A500-9CE2A8001F94}"/>
    <cellStyle name="Vírgula 3 2 3 6 5 2 2" xfId="25457" xr:uid="{79333B35-CA1F-4153-90FF-4338081B7735}"/>
    <cellStyle name="Vírgula 3 2 3 6 5 3" xfId="17835" xr:uid="{68AAB9BF-2A3B-4522-8BA2-4F931DA3582F}"/>
    <cellStyle name="Vírgula 3 2 3 6 6" xfId="3488" xr:uid="{4F00A671-C88B-4714-B797-D7D38DD72D62}"/>
    <cellStyle name="Vírgula 3 2 3 6 6 2" xfId="11120" xr:uid="{EA43E403-A4ED-4964-82CA-0B4D058B8419}"/>
    <cellStyle name="Vírgula 3 2 3 6 6 2 2" xfId="26425" xr:uid="{16D22395-7E3B-4F23-8670-2A333E14C4AD}"/>
    <cellStyle name="Vírgula 3 2 3 6 6 3" xfId="18803" xr:uid="{215C46A3-B42C-40FD-9D33-F416FB2D082A}"/>
    <cellStyle name="Vírgula 3 2 3 6 7" xfId="912" xr:uid="{E857F347-3C90-496B-89BD-9ABB316C7685}"/>
    <cellStyle name="Vírgula 3 2 3 6 7 2" xfId="8544" xr:uid="{C644E4A6-1FCF-43E7-9568-85A98845D2D4}"/>
    <cellStyle name="Vírgula 3 2 3 6 7 2 2" xfId="23849" xr:uid="{AAEE001C-83ED-4FD8-9101-19A03BF98653}"/>
    <cellStyle name="Vírgula 3 2 3 6 7 3" xfId="16227" xr:uid="{827B7C8B-D2B2-495D-B90E-BDB582D0B464}"/>
    <cellStyle name="Vírgula 3 2 3 6 8" xfId="7895" xr:uid="{70EE0D21-45CF-40BB-A9F3-28A0CD54B265}"/>
    <cellStyle name="Vírgula 3 2 3 6 8 2" xfId="23200" xr:uid="{FEACCB2E-2DC6-438B-801C-E766DA088450}"/>
    <cellStyle name="Vírgula 3 2 3 6 9" xfId="15578" xr:uid="{2E841440-900B-44F6-820A-20DB863E3E94}"/>
    <cellStyle name="Vírgula 3 2 3 7" xfId="423" xr:uid="{E14C996D-C9CB-44FE-AA1A-98E4D4978779}"/>
    <cellStyle name="Vírgula 3 2 3 7 2" xfId="747" xr:uid="{1B01AD10-30B3-40ED-93A5-15224D477829}"/>
    <cellStyle name="Vírgula 3 2 3 7 2 2" xfId="2040" xr:uid="{916B073C-6CE3-443C-97AF-6C52F55B4582}"/>
    <cellStyle name="Vírgula 3 2 3 7 2 2 2" xfId="7343" xr:uid="{A3C5DAA7-8ECF-4761-AE08-D9F4DBEFF709}"/>
    <cellStyle name="Vírgula 3 2 3 7 2 2 2 2" xfId="14965" xr:uid="{6FEA302B-7AC5-46A2-AE2F-8A11C0B44094}"/>
    <cellStyle name="Vírgula 3 2 3 7 2 2 2 2 2" xfId="30270" xr:uid="{1F75E245-98DF-4E77-ABC7-EE8D89958796}"/>
    <cellStyle name="Vírgula 3 2 3 7 2 2 2 3" xfId="22648" xr:uid="{3A58FAE9-0813-4795-AD6C-3CD6BB2420BC}"/>
    <cellStyle name="Vírgula 3 2 3 7 2 2 3" xfId="5971" xr:uid="{6AFEAADD-BCF6-410D-8DC7-7A43CC69E082}"/>
    <cellStyle name="Vírgula 3 2 3 7 2 2 3 2" xfId="13593" xr:uid="{83932D43-899A-4973-93C7-D52A41FE09F8}"/>
    <cellStyle name="Vírgula 3 2 3 7 2 2 3 2 2" xfId="28898" xr:uid="{33BF0900-908E-4D7D-91F1-F780D1FCDBA9}"/>
    <cellStyle name="Vírgula 3 2 3 7 2 2 3 3" xfId="21276" xr:uid="{24EA48DF-32F2-4905-97DC-403A97755382}"/>
    <cellStyle name="Vírgula 3 2 3 7 2 2 4" xfId="9672" xr:uid="{7AE31881-C918-4802-8735-DBDE872C1CBF}"/>
    <cellStyle name="Vírgula 3 2 3 7 2 2 4 2" xfId="24977" xr:uid="{884D2744-DDAE-4E0C-BA0B-FC45B5F92741}"/>
    <cellStyle name="Vírgula 3 2 3 7 2 2 5" xfId="17355" xr:uid="{8923F273-1617-4DB7-A0B8-3573082F0EE6}"/>
    <cellStyle name="Vírgula 3 2 3 7 2 3" xfId="3004" xr:uid="{01CEC406-C4EC-495C-A1F1-C80BE8C7B987}"/>
    <cellStyle name="Vírgula 3 2 3 7 2 3 2" xfId="6739" xr:uid="{68B1D582-F92C-4CC2-B938-49D4575670D5}"/>
    <cellStyle name="Vírgula 3 2 3 7 2 3 2 2" xfId="14361" xr:uid="{51077D16-DDA0-4590-9A61-47EE63ADB0CE}"/>
    <cellStyle name="Vírgula 3 2 3 7 2 3 2 2 2" xfId="29666" xr:uid="{73B13296-8265-496B-BAAF-6ABD66276E39}"/>
    <cellStyle name="Vírgula 3 2 3 7 2 3 2 3" xfId="22044" xr:uid="{95589E01-BF4D-4E71-A479-FE16C15ABC58}"/>
    <cellStyle name="Vírgula 3 2 3 7 2 3 3" xfId="10636" xr:uid="{1FA7F517-7607-415D-919C-E3DC1605D799}"/>
    <cellStyle name="Vírgula 3 2 3 7 2 3 3 2" xfId="25941" xr:uid="{322BDDC7-106E-4BE7-A28B-B0EF18108CDC}"/>
    <cellStyle name="Vírgula 3 2 3 7 2 3 4" xfId="18319" xr:uid="{4A181158-E78E-4B87-A9FA-05F2FF529500}"/>
    <cellStyle name="Vírgula 3 2 3 7 2 4" xfId="3972" xr:uid="{F77FC1E7-73AE-460E-9CBF-EAF820FF1969}"/>
    <cellStyle name="Vírgula 3 2 3 7 2 4 2" xfId="11604" xr:uid="{A55F73D1-71A6-4BF9-9939-12EBDFAA66A7}"/>
    <cellStyle name="Vírgula 3 2 3 7 2 4 2 2" xfId="26909" xr:uid="{B1AEEB17-524A-4AA5-93A2-83EE337B5C43}"/>
    <cellStyle name="Vírgula 3 2 3 7 2 4 3" xfId="19287" xr:uid="{0D0B9AE4-BD9E-457F-AC12-D8135E94FEF3}"/>
    <cellStyle name="Vírgula 3 2 3 7 2 5" xfId="1396" xr:uid="{6C55F41B-C9E9-4D1A-AE82-A30F0C024B0A}"/>
    <cellStyle name="Vírgula 3 2 3 7 2 5 2" xfId="9028" xr:uid="{DD5C7E11-B926-4FEA-99A8-99653575E4DB}"/>
    <cellStyle name="Vírgula 3 2 3 7 2 5 2 2" xfId="24333" xr:uid="{EE359E15-AA72-44E7-BB33-8563CB2E25D9}"/>
    <cellStyle name="Vírgula 3 2 3 7 2 5 3" xfId="16711" xr:uid="{F3B8A878-CAFF-4B77-88DF-A941D0267963}"/>
    <cellStyle name="Vírgula 3 2 3 7 2 6" xfId="8379" xr:uid="{7685605C-4307-4B2B-8A8A-F93870FA7FA6}"/>
    <cellStyle name="Vírgula 3 2 3 7 2 6 2" xfId="23684" xr:uid="{974F63BA-6C8D-416B-B997-F0D4AB3BEB9F}"/>
    <cellStyle name="Vírgula 3 2 3 7 2 7" xfId="16062" xr:uid="{C5C4C562-9D65-4530-BE35-D073B90FD20B}"/>
    <cellStyle name="Vírgula 3 2 3 7 3" xfId="2360" xr:uid="{06A9033B-E445-425A-A8F3-7D485B99813B}"/>
    <cellStyle name="Vírgula 3 2 3 7 3 2" xfId="3328" xr:uid="{8089A25F-251F-4781-BCA3-9FDB79ECDF1E}"/>
    <cellStyle name="Vírgula 3 2 3 7 3 2 2" xfId="10960" xr:uid="{6D62DD5C-8760-4CD2-A2B7-2D1AB2E18373}"/>
    <cellStyle name="Vírgula 3 2 3 7 3 2 2 2" xfId="26265" xr:uid="{68E96E4D-A71B-4260-97AC-FF974C133F14}"/>
    <cellStyle name="Vírgula 3 2 3 7 3 2 3" xfId="18643" xr:uid="{88FF2CE5-D8D0-4A7B-ABF3-FB921188F39F}"/>
    <cellStyle name="Vírgula 3 2 3 7 3 3" xfId="4296" xr:uid="{D89B8389-348C-49B4-AADA-E9EEB7207176}"/>
    <cellStyle name="Vírgula 3 2 3 7 3 3 2" xfId="11928" xr:uid="{2C12F21C-0596-42EE-B75A-676E2FC02E3E}"/>
    <cellStyle name="Vírgula 3 2 3 7 3 3 2 2" xfId="27233" xr:uid="{02C832E7-0866-462C-A31D-22AE20F27F2B}"/>
    <cellStyle name="Vírgula 3 2 3 7 3 3 3" xfId="19611" xr:uid="{57D8F7C9-18B6-4D85-995B-836DF4C21388}"/>
    <cellStyle name="Vírgula 3 2 3 7 3 4" xfId="9992" xr:uid="{8BD3FB7E-D41B-49E7-BE45-226DE664EE9B}"/>
    <cellStyle name="Vírgula 3 2 3 7 3 4 2" xfId="25297" xr:uid="{D6388991-DBBC-42E2-8BC2-9EF513311726}"/>
    <cellStyle name="Vírgula 3 2 3 7 3 5" xfId="17675" xr:uid="{CCB5664F-FE0D-478B-B4EB-B1E57C85FF2A}"/>
    <cellStyle name="Vírgula 3 2 3 7 4" xfId="1720" xr:uid="{A12A5BA3-EE7E-4DC5-8AC4-80D7F91437AF}"/>
    <cellStyle name="Vírgula 3 2 3 7 4 2" xfId="6369" xr:uid="{8B2E99A5-35AF-4AF6-AD43-0A5F7360F18B}"/>
    <cellStyle name="Vírgula 3 2 3 7 4 2 2" xfId="13991" xr:uid="{24E18F23-DEF6-430A-AA69-B5B4A94BDEEB}"/>
    <cellStyle name="Vírgula 3 2 3 7 4 2 2 2" xfId="29296" xr:uid="{A04CC30F-D5CF-4D00-AF7D-B84D49C43A96}"/>
    <cellStyle name="Vírgula 3 2 3 7 4 2 3" xfId="21674" xr:uid="{BB3E7FB3-5D20-403D-86D1-7FDC94A3CC19}"/>
    <cellStyle name="Vírgula 3 2 3 7 4 3" xfId="9352" xr:uid="{13744FD8-CB52-49DC-9D10-073E4C05FFA9}"/>
    <cellStyle name="Vírgula 3 2 3 7 4 3 2" xfId="24657" xr:uid="{73A3CFE2-5FBE-41EF-9CA7-E8FAED71B944}"/>
    <cellStyle name="Vírgula 3 2 3 7 4 4" xfId="17035" xr:uid="{17F36E43-3560-4186-AD8E-0C4A224BF52E}"/>
    <cellStyle name="Vírgula 3 2 3 7 5" xfId="2680" xr:uid="{F127C269-761A-4AAD-AE48-EA749C33D964}"/>
    <cellStyle name="Vírgula 3 2 3 7 5 2" xfId="10312" xr:uid="{24BF9985-2E93-4550-93E1-2AF88362ED0E}"/>
    <cellStyle name="Vírgula 3 2 3 7 5 2 2" xfId="25617" xr:uid="{F25D1A07-FC9A-4046-B8AD-8C0F40A5D2C1}"/>
    <cellStyle name="Vírgula 3 2 3 7 5 3" xfId="17995" xr:uid="{CD215794-B66F-49BC-B489-2E0400D0214B}"/>
    <cellStyle name="Vírgula 3 2 3 7 6" xfId="3648" xr:uid="{5D6573CE-CA8B-41FD-BCE9-3ACE8CB8BDD4}"/>
    <cellStyle name="Vírgula 3 2 3 7 6 2" xfId="11280" xr:uid="{F6FB7F1F-54B4-4440-8CE3-C6324F9A4759}"/>
    <cellStyle name="Vírgula 3 2 3 7 6 2 2" xfId="26585" xr:uid="{A8BC7470-D2BF-47B9-8773-7EC7886ACC36}"/>
    <cellStyle name="Vírgula 3 2 3 7 6 3" xfId="18963" xr:uid="{EC11526C-9100-478C-A8A0-E108420DB70D}"/>
    <cellStyle name="Vírgula 3 2 3 7 7" xfId="1072" xr:uid="{4B67AA97-5BE3-418F-93B7-7680A2080AD7}"/>
    <cellStyle name="Vírgula 3 2 3 7 7 2" xfId="8704" xr:uid="{1B9F968E-85AC-495A-9780-07D71CA20185}"/>
    <cellStyle name="Vírgula 3 2 3 7 7 2 2" xfId="24009" xr:uid="{4B53B7D7-4619-49C3-A5C5-168E26C78313}"/>
    <cellStyle name="Vírgula 3 2 3 7 7 3" xfId="16387" xr:uid="{30F1103D-84D3-4F6F-BA9A-6D8D9EBBDD4B}"/>
    <cellStyle name="Vírgula 3 2 3 7 8" xfId="8055" xr:uid="{01C1740E-DD7D-4BAB-A395-591E766838C6}"/>
    <cellStyle name="Vírgula 3 2 3 7 8 2" xfId="23360" xr:uid="{281BDF7F-0E74-4DD8-8B25-B94E06F950F7}"/>
    <cellStyle name="Vírgula 3 2 3 7 9" xfId="15738" xr:uid="{E6C67D90-0E9F-40B0-A60B-D722F3AA1A11}"/>
    <cellStyle name="Vírgula 3 2 3 8" xfId="223" xr:uid="{B9C9C4AC-F74D-4E6E-BC98-E9FC812ABD0A}"/>
    <cellStyle name="Vírgula 3 2 3 8 2" xfId="547" xr:uid="{9D78A195-02F6-478E-8449-3185FC235664}"/>
    <cellStyle name="Vírgula 3 2 3 8 2 2" xfId="1840" xr:uid="{EBA363A8-DEB6-4474-91AF-E401D780C1EF}"/>
    <cellStyle name="Vírgula 3 2 3 8 2 2 2" xfId="7506" xr:uid="{34873D73-5CAC-4EBF-BD19-D6469A415DDD}"/>
    <cellStyle name="Vírgula 3 2 3 8 2 2 2 2" xfId="15128" xr:uid="{E3F539C5-9E04-4A84-BD4A-DB4B6E78FF53}"/>
    <cellStyle name="Vírgula 3 2 3 8 2 2 2 2 2" xfId="30433" xr:uid="{E3F54B40-FE8F-41EE-B76F-EA8E0F84F564}"/>
    <cellStyle name="Vírgula 3 2 3 8 2 2 2 3" xfId="22811" xr:uid="{0D3DFC07-7DCD-4EAD-A6FD-A2D7EB8EB528}"/>
    <cellStyle name="Vírgula 3 2 3 8 2 2 3" xfId="6134" xr:uid="{3C57D89F-E61A-4EB0-975D-C8E5ED633DBB}"/>
    <cellStyle name="Vírgula 3 2 3 8 2 2 3 2" xfId="13756" xr:uid="{5C4F7522-A4A5-4C03-B3F5-AC19953FE247}"/>
    <cellStyle name="Vírgula 3 2 3 8 2 2 3 2 2" xfId="29061" xr:uid="{4489AD0E-7F5D-47C3-853F-F81D2B59F22F}"/>
    <cellStyle name="Vírgula 3 2 3 8 2 2 3 3" xfId="21439" xr:uid="{5E260AAB-A12B-4764-8DC8-6A3F02CEBA8E}"/>
    <cellStyle name="Vírgula 3 2 3 8 2 2 4" xfId="9472" xr:uid="{6F3F1DA1-4416-4CCA-8F66-85C9DF60E358}"/>
    <cellStyle name="Vírgula 3 2 3 8 2 2 4 2" xfId="24777" xr:uid="{297BFABE-33E6-410D-AB5D-E6499D0B1739}"/>
    <cellStyle name="Vírgula 3 2 3 8 2 2 5" xfId="17155" xr:uid="{742F240E-1F1E-40B3-AEE9-FC643B5CB4B1}"/>
    <cellStyle name="Vírgula 3 2 3 8 2 3" xfId="2804" xr:uid="{14519995-75A7-440F-AB21-F0B445A3090D}"/>
    <cellStyle name="Vírgula 3 2 3 8 2 3 2" xfId="6902" xr:uid="{91987207-A0F5-4EBA-98B2-539403EAC3F5}"/>
    <cellStyle name="Vírgula 3 2 3 8 2 3 2 2" xfId="14524" xr:uid="{C98272BF-D19E-4896-9CAC-1FC7CE085C20}"/>
    <cellStyle name="Vírgula 3 2 3 8 2 3 2 2 2" xfId="29829" xr:uid="{570D7221-5766-4813-B9ED-B948663435E5}"/>
    <cellStyle name="Vírgula 3 2 3 8 2 3 2 3" xfId="22207" xr:uid="{5B9A1DAF-ED01-4A2F-ACAB-E07D56975D8D}"/>
    <cellStyle name="Vírgula 3 2 3 8 2 3 3" xfId="10436" xr:uid="{CEDB597B-BBB9-4900-8E92-735FD61C9526}"/>
    <cellStyle name="Vírgula 3 2 3 8 2 3 3 2" xfId="25741" xr:uid="{66B0C0C9-3483-4687-A75E-983A1A27AA4F}"/>
    <cellStyle name="Vírgula 3 2 3 8 2 3 4" xfId="18119" xr:uid="{F2D604DA-C168-4E22-A796-63EAA0B68E66}"/>
    <cellStyle name="Vírgula 3 2 3 8 2 4" xfId="3772" xr:uid="{C2E2F593-3BEE-451C-9A68-21F71FA2E0A2}"/>
    <cellStyle name="Vírgula 3 2 3 8 2 4 2" xfId="11404" xr:uid="{8717CB80-4DDD-438F-9E41-8E47CD6855DE}"/>
    <cellStyle name="Vírgula 3 2 3 8 2 4 2 2" xfId="26709" xr:uid="{8D9FB9FA-B7B0-4CD8-9B84-481D7C3F18E1}"/>
    <cellStyle name="Vírgula 3 2 3 8 2 4 3" xfId="19087" xr:uid="{514E33F8-684F-4163-B3D0-507A96938AF4}"/>
    <cellStyle name="Vírgula 3 2 3 8 2 5" xfId="1196" xr:uid="{487E7171-FC07-4B8F-A96B-AE109025E465}"/>
    <cellStyle name="Vírgula 3 2 3 8 2 5 2" xfId="8828" xr:uid="{1969C155-A2A5-4E74-8C5C-24446875E00F}"/>
    <cellStyle name="Vírgula 3 2 3 8 2 5 2 2" xfId="24133" xr:uid="{4BE6BB57-1694-49F3-9DBD-8E6F46FB9BBB}"/>
    <cellStyle name="Vírgula 3 2 3 8 2 5 3" xfId="16511" xr:uid="{A61BDCCB-C78B-43B2-B337-F5FE189FDF17}"/>
    <cellStyle name="Vírgula 3 2 3 8 2 6" xfId="8179" xr:uid="{72AA9721-81EF-44FF-8DA6-B39527A4F1C6}"/>
    <cellStyle name="Vírgula 3 2 3 8 2 6 2" xfId="23484" xr:uid="{4B37D662-823A-492A-90C4-6135B2814E49}"/>
    <cellStyle name="Vírgula 3 2 3 8 2 7" xfId="15862" xr:uid="{45AEF689-D140-4AB8-80FB-E41AC42CE2B6}"/>
    <cellStyle name="Vírgula 3 2 3 8 3" xfId="2160" xr:uid="{F4E3AE5D-F735-4732-AF82-61926ABF1ED4}"/>
    <cellStyle name="Vírgula 3 2 3 8 3 2" xfId="3128" xr:uid="{469E0A9F-7189-4B91-B398-F336386E0812}"/>
    <cellStyle name="Vírgula 3 2 3 8 3 2 2" xfId="10760" xr:uid="{1610CF1A-E8BB-4039-B037-64BCF4B4493B}"/>
    <cellStyle name="Vírgula 3 2 3 8 3 2 2 2" xfId="26065" xr:uid="{A4115B31-4A8D-4AFD-957C-F2CF102467AF}"/>
    <cellStyle name="Vírgula 3 2 3 8 3 2 3" xfId="18443" xr:uid="{B1FD01D3-4344-4648-ABE8-09310527F733}"/>
    <cellStyle name="Vírgula 3 2 3 8 3 3" xfId="4096" xr:uid="{935EE91D-2976-4414-96CB-DFDC65237CB1}"/>
    <cellStyle name="Vírgula 3 2 3 8 3 3 2" xfId="11728" xr:uid="{40D0B804-25B5-4E0C-9AC6-688CF2F62A65}"/>
    <cellStyle name="Vírgula 3 2 3 8 3 3 2 2" xfId="27033" xr:uid="{6F4E025C-F8FF-4CB2-A9DB-AABB84BCE588}"/>
    <cellStyle name="Vírgula 3 2 3 8 3 3 3" xfId="19411" xr:uid="{F001C93F-9F5A-47C7-9621-3A7DF0B3E0A7}"/>
    <cellStyle name="Vírgula 3 2 3 8 3 4" xfId="9792" xr:uid="{D71FB026-D8CC-4EAB-A804-ECBB6EAB3D98}"/>
    <cellStyle name="Vírgula 3 2 3 8 3 4 2" xfId="25097" xr:uid="{851EE362-1547-4A49-8290-AC87E54AD5CF}"/>
    <cellStyle name="Vírgula 3 2 3 8 3 5" xfId="17475" xr:uid="{895E30B1-8ED0-46EA-A436-33ED5FD0BE12}"/>
    <cellStyle name="Vírgula 3 2 3 8 4" xfId="1520" xr:uid="{383473B7-26E9-4F06-ADBB-54AEED9FA243}"/>
    <cellStyle name="Vírgula 3 2 3 8 4 2" xfId="6532" xr:uid="{54F9966A-D6FB-4127-8278-A4CD4ADF8C68}"/>
    <cellStyle name="Vírgula 3 2 3 8 4 2 2" xfId="14154" xr:uid="{72BA3E46-CAF3-433E-933B-C387B9D7A337}"/>
    <cellStyle name="Vírgula 3 2 3 8 4 2 2 2" xfId="29459" xr:uid="{E6F1ECBC-B61C-4608-90F5-DDB9BA85DFD0}"/>
    <cellStyle name="Vírgula 3 2 3 8 4 2 3" xfId="21837" xr:uid="{ABCBD2F7-8634-4A64-8527-907074447B57}"/>
    <cellStyle name="Vírgula 3 2 3 8 4 3" xfId="9152" xr:uid="{2AFB4446-053B-4BE0-BE0B-089854B366E6}"/>
    <cellStyle name="Vírgula 3 2 3 8 4 3 2" xfId="24457" xr:uid="{6464D994-0F3F-4228-98D9-C1A4394667FC}"/>
    <cellStyle name="Vírgula 3 2 3 8 4 4" xfId="16835" xr:uid="{598BEDBB-70BA-46D7-AB03-592051F29149}"/>
    <cellStyle name="Vírgula 3 2 3 8 5" xfId="2480" xr:uid="{2989D04C-5B38-4171-960E-0A029A59FE12}"/>
    <cellStyle name="Vírgula 3 2 3 8 5 2" xfId="10112" xr:uid="{631D9686-C4B8-48B4-B79C-A651E2DE3283}"/>
    <cellStyle name="Vírgula 3 2 3 8 5 2 2" xfId="25417" xr:uid="{8A4871AB-2895-4CFA-B48B-554414691ACA}"/>
    <cellStyle name="Vírgula 3 2 3 8 5 3" xfId="17795" xr:uid="{135CE3F4-F9AA-4FEC-98C7-6F95045BAC0D}"/>
    <cellStyle name="Vírgula 3 2 3 8 6" xfId="3448" xr:uid="{C351C10C-67C8-4297-B877-9BD9997196A7}"/>
    <cellStyle name="Vírgula 3 2 3 8 6 2" xfId="11080" xr:uid="{1FE5F1FB-22B7-4AA6-9488-CDF926AAC339}"/>
    <cellStyle name="Vírgula 3 2 3 8 6 2 2" xfId="26385" xr:uid="{9FE5CB90-6DB9-4EEB-8255-C22F54DFB7BF}"/>
    <cellStyle name="Vírgula 3 2 3 8 6 3" xfId="18763" xr:uid="{EA6061B6-2A67-43B4-BB54-B707ACCF3D93}"/>
    <cellStyle name="Vírgula 3 2 3 8 7" xfId="872" xr:uid="{30B89DFF-F417-470E-8F84-EC2837612B98}"/>
    <cellStyle name="Vírgula 3 2 3 8 7 2" xfId="8504" xr:uid="{5B427481-E49A-46BC-8A32-49347E5E76E4}"/>
    <cellStyle name="Vírgula 3 2 3 8 7 2 2" xfId="23809" xr:uid="{AD2AA8D9-3FB8-4946-80E1-4C02BC068FA4}"/>
    <cellStyle name="Vírgula 3 2 3 8 7 3" xfId="16187" xr:uid="{75C1E9B7-1330-4434-8278-7562D9495250}"/>
    <cellStyle name="Vírgula 3 2 3 8 8" xfId="7855" xr:uid="{3453C93F-A7D3-4644-B50B-0B20AB21D3E8}"/>
    <cellStyle name="Vírgula 3 2 3 8 8 2" xfId="23160" xr:uid="{766A3E9E-0ACB-4D6A-95AC-633C77400DBA}"/>
    <cellStyle name="Vírgula 3 2 3 8 9" xfId="15538" xr:uid="{7B8B9C64-40EC-47C5-81F3-2D4C84B33168}"/>
    <cellStyle name="Vírgula 3 2 3 9" xfId="485" xr:uid="{7F2E736E-DD27-4917-93BB-4EE71E31FA2E}"/>
    <cellStyle name="Vírgula 3 2 3 9 2" xfId="809" xr:uid="{B000BBB0-4198-43E6-9253-16918DA2B318}"/>
    <cellStyle name="Vírgula 3 2 3 9 2 2" xfId="2100" xr:uid="{DB1B9DDB-1564-4D6E-92F0-DBC6FD674A85}"/>
    <cellStyle name="Vírgula 3 2 3 9 2 2 2" xfId="7536" xr:uid="{DC523550-8209-4FA5-B7AA-24C04C4E1FDD}"/>
    <cellStyle name="Vírgula 3 2 3 9 2 2 2 2" xfId="15158" xr:uid="{A0F01DAB-2851-4D14-A0BF-9F2CE7430FA6}"/>
    <cellStyle name="Vírgula 3 2 3 9 2 2 2 2 2" xfId="30463" xr:uid="{A639AD92-AAC0-469A-A523-F94475713A09}"/>
    <cellStyle name="Vírgula 3 2 3 9 2 2 2 3" xfId="22841" xr:uid="{6FCC6D1D-4ABF-40D6-900A-5FCBB2392F74}"/>
    <cellStyle name="Vírgula 3 2 3 9 2 2 3" xfId="6164" xr:uid="{20CE2528-795D-433B-A64C-997C73443439}"/>
    <cellStyle name="Vírgula 3 2 3 9 2 2 3 2" xfId="13786" xr:uid="{B311633E-C4EC-4354-BD1E-C786B546DC6E}"/>
    <cellStyle name="Vírgula 3 2 3 9 2 2 3 2 2" xfId="29091" xr:uid="{8C81FE68-582B-4B76-9C11-42E7A4A132E0}"/>
    <cellStyle name="Vírgula 3 2 3 9 2 2 3 3" xfId="21469" xr:uid="{6985119F-43E2-4F24-80B8-2D1814A162F8}"/>
    <cellStyle name="Vírgula 3 2 3 9 2 2 4" xfId="9732" xr:uid="{DD388091-CB2C-4262-A1DC-DA191032B14D}"/>
    <cellStyle name="Vírgula 3 2 3 9 2 2 4 2" xfId="25037" xr:uid="{51298412-9756-4C47-B87B-1BD965FD8482}"/>
    <cellStyle name="Vírgula 3 2 3 9 2 2 5" xfId="17415" xr:uid="{3267EA81-D8BC-490A-945B-661B2D254233}"/>
    <cellStyle name="Vírgula 3 2 3 9 2 3" xfId="3066" xr:uid="{BDBC23CE-9087-4C28-AC79-04ECA64D5F2F}"/>
    <cellStyle name="Vírgula 3 2 3 9 2 3 2" xfId="6932" xr:uid="{A9B47CA0-8DC2-42ED-8DA4-2236DA25B605}"/>
    <cellStyle name="Vírgula 3 2 3 9 2 3 2 2" xfId="14554" xr:uid="{20C87DDC-C693-4F2D-882B-1496B3CF2822}"/>
    <cellStyle name="Vírgula 3 2 3 9 2 3 2 2 2" xfId="29859" xr:uid="{F523E55D-9D79-4BF9-A25F-91574A687FAC}"/>
    <cellStyle name="Vírgula 3 2 3 9 2 3 2 3" xfId="22237" xr:uid="{D14BF698-8AE0-4918-81F8-A546E56C2020}"/>
    <cellStyle name="Vírgula 3 2 3 9 2 3 3" xfId="10698" xr:uid="{7BBE3435-FD4C-492F-A057-27AAD6EA295A}"/>
    <cellStyle name="Vírgula 3 2 3 9 2 3 3 2" xfId="26003" xr:uid="{01595931-E677-4029-88E9-531E7D7A9706}"/>
    <cellStyle name="Vírgula 3 2 3 9 2 3 4" xfId="18381" xr:uid="{586E0564-563C-4196-9B14-F791BC40A96A}"/>
    <cellStyle name="Vírgula 3 2 3 9 2 4" xfId="4034" xr:uid="{555B94CD-37F7-41E3-A1F6-E2E229814851}"/>
    <cellStyle name="Vírgula 3 2 3 9 2 4 2" xfId="11666" xr:uid="{784C9365-AFBF-47A9-AA32-1F5BBC7F0DD7}"/>
    <cellStyle name="Vírgula 3 2 3 9 2 4 2 2" xfId="26971" xr:uid="{10AF837B-0B0F-4626-9055-D15F283DFA6B}"/>
    <cellStyle name="Vírgula 3 2 3 9 2 4 3" xfId="19349" xr:uid="{54D3C72A-631B-4772-B5EA-E0320FFF085F}"/>
    <cellStyle name="Vírgula 3 2 3 9 2 5" xfId="1458" xr:uid="{62571398-A723-4538-9560-EBEAE02030C2}"/>
    <cellStyle name="Vírgula 3 2 3 9 2 5 2" xfId="9090" xr:uid="{D9B02D36-43D7-44DE-9D47-8812F36A5647}"/>
    <cellStyle name="Vírgula 3 2 3 9 2 5 2 2" xfId="24395" xr:uid="{50E0C408-7B0F-43AD-A471-636656580CC6}"/>
    <cellStyle name="Vírgula 3 2 3 9 2 5 3" xfId="16773" xr:uid="{25584D8A-A1E8-4E17-B71E-3A12897DF8EA}"/>
    <cellStyle name="Vírgula 3 2 3 9 2 6" xfId="8441" xr:uid="{3121F965-74E3-47EC-8997-7456121BD770}"/>
    <cellStyle name="Vírgula 3 2 3 9 2 6 2" xfId="23746" xr:uid="{0F5D85AA-1DD9-49E4-B969-6D71C3AFE04F}"/>
    <cellStyle name="Vírgula 3 2 3 9 2 7" xfId="16124" xr:uid="{190FC4F9-D817-4FAE-81C5-A9ADC60BA780}"/>
    <cellStyle name="Vírgula 3 2 3 9 3" xfId="2420" xr:uid="{DCD316F4-9A37-4021-956D-6EF610A16CA2}"/>
    <cellStyle name="Vírgula 3 2 3 9 3 2" xfId="3388" xr:uid="{D55BCB1D-1517-4266-9FE8-BD50EC24E9ED}"/>
    <cellStyle name="Vírgula 3 2 3 9 3 2 2" xfId="11020" xr:uid="{16EA61BC-1957-4EC0-ADE0-A3202C97A6D1}"/>
    <cellStyle name="Vírgula 3 2 3 9 3 2 2 2" xfId="26325" xr:uid="{7EB8E1FA-4EFC-42B8-841F-2924F2569B16}"/>
    <cellStyle name="Vírgula 3 2 3 9 3 2 3" xfId="18703" xr:uid="{81D33ACA-8ED6-4321-875B-CB62199580D6}"/>
    <cellStyle name="Vírgula 3 2 3 9 3 3" xfId="4356" xr:uid="{D2BB9D4A-2273-451C-A986-07DE97C819D2}"/>
    <cellStyle name="Vírgula 3 2 3 9 3 3 2" xfId="11988" xr:uid="{93AB4F27-F875-4532-877C-BE1FC8C67C2D}"/>
    <cellStyle name="Vírgula 3 2 3 9 3 3 2 2" xfId="27293" xr:uid="{36FCC3B5-4C73-4AEF-A005-244B35FB22E7}"/>
    <cellStyle name="Vírgula 3 2 3 9 3 3 3" xfId="19671" xr:uid="{050B89E6-6755-4C90-AF38-57BDA672F77C}"/>
    <cellStyle name="Vírgula 3 2 3 9 3 4" xfId="10052" xr:uid="{039CE185-14DC-4F21-A483-5A83EDB99C47}"/>
    <cellStyle name="Vírgula 3 2 3 9 3 4 2" xfId="25357" xr:uid="{B61E3984-528F-46D6-82F2-B49A2B478258}"/>
    <cellStyle name="Vírgula 3 2 3 9 3 5" xfId="17735" xr:uid="{8EDC199F-FFA3-4B66-A8A7-261EBD9F5424}"/>
    <cellStyle name="Vírgula 3 2 3 9 4" xfId="1780" xr:uid="{C5325DB9-410F-4B9C-A126-6A0CAC24B170}"/>
    <cellStyle name="Vírgula 3 2 3 9 4 2" xfId="6562" xr:uid="{8B5640FE-B0ED-4510-ABB8-8F3397F542D8}"/>
    <cellStyle name="Vírgula 3 2 3 9 4 2 2" xfId="14184" xr:uid="{AA08289A-79EE-4E5C-9D6D-CE08193EA81E}"/>
    <cellStyle name="Vírgula 3 2 3 9 4 2 2 2" xfId="29489" xr:uid="{D86E06D0-13AF-4412-A803-60E21FA9B7BD}"/>
    <cellStyle name="Vírgula 3 2 3 9 4 2 3" xfId="21867" xr:uid="{714D88BB-C5D5-45F1-9480-7E8A3AF81659}"/>
    <cellStyle name="Vírgula 3 2 3 9 4 3" xfId="9412" xr:uid="{E1C16848-5C2F-47CE-BA9E-2E5C14253154}"/>
    <cellStyle name="Vírgula 3 2 3 9 4 3 2" xfId="24717" xr:uid="{D3243342-ED39-445F-A75E-48E4DB8D6F55}"/>
    <cellStyle name="Vírgula 3 2 3 9 4 4" xfId="17095" xr:uid="{F3AC2164-DEA3-4149-9C72-6AECF87469D3}"/>
    <cellStyle name="Vírgula 3 2 3 9 5" xfId="2742" xr:uid="{4E6074A0-3356-4FC2-B185-32BB8389DD6B}"/>
    <cellStyle name="Vírgula 3 2 3 9 5 2" xfId="10374" xr:uid="{DB69D34A-9601-4451-9971-0FE482A186A4}"/>
    <cellStyle name="Vírgula 3 2 3 9 5 2 2" xfId="25679" xr:uid="{3EC6E6BC-8541-4686-A52E-358FD9236984}"/>
    <cellStyle name="Vírgula 3 2 3 9 5 3" xfId="18057" xr:uid="{CC28DCE8-5924-4216-AC3A-DF56D3654B19}"/>
    <cellStyle name="Vírgula 3 2 3 9 6" xfId="3710" xr:uid="{7ECCF0B4-01B5-41F8-8BB6-380C6281A4C7}"/>
    <cellStyle name="Vírgula 3 2 3 9 6 2" xfId="11342" xr:uid="{25B9D442-BDAE-4DE2-9590-75E21ACB9C1E}"/>
    <cellStyle name="Vírgula 3 2 3 9 6 2 2" xfId="26647" xr:uid="{AB6925BC-9E04-4F75-9EE7-272380971449}"/>
    <cellStyle name="Vírgula 3 2 3 9 6 3" xfId="19025" xr:uid="{7FBCCE9F-41F0-4630-BBDC-FDA1AEB95726}"/>
    <cellStyle name="Vírgula 3 2 3 9 7" xfId="1134" xr:uid="{E9BE57BB-3228-4874-A806-878246665AAC}"/>
    <cellStyle name="Vírgula 3 2 3 9 7 2" xfId="8766" xr:uid="{910DB62D-D014-401C-AC72-4458C7CB79DF}"/>
    <cellStyle name="Vírgula 3 2 3 9 7 2 2" xfId="24071" xr:uid="{A5A5FA65-0102-483A-9F57-08D907272E33}"/>
    <cellStyle name="Vírgula 3 2 3 9 7 3" xfId="16449" xr:uid="{C2D2374C-50F0-4311-9E6F-C5A653413E7D}"/>
    <cellStyle name="Vírgula 3 2 3 9 8" xfId="8117" xr:uid="{D85BE8E0-5D2A-4BFD-B864-575851DF2FBD}"/>
    <cellStyle name="Vírgula 3 2 3 9 8 2" xfId="23422" xr:uid="{2C25FDC3-E7B7-4514-A803-9B981F7344AA}"/>
    <cellStyle name="Vírgula 3 2 3 9 9" xfId="15800" xr:uid="{51346D51-E85D-4994-B821-DFA7F5EE41F6}"/>
    <cellStyle name="Vírgula 3 2 4" xfId="233" xr:uid="{757F910C-9D28-46E0-B93B-C26B58BF00AF}"/>
    <cellStyle name="Vírgula 3 2 4 10" xfId="2490" xr:uid="{9D25A8CA-C69D-498D-809F-73A3487F016F}"/>
    <cellStyle name="Vírgula 3 2 4 10 2" xfId="5060" xr:uid="{74703E73-9A9D-4D2B-9379-FF94DB41A140}"/>
    <cellStyle name="Vírgula 3 2 4 10 2 2" xfId="7235" xr:uid="{3FECBADB-2E13-4F71-9378-D03D515692E1}"/>
    <cellStyle name="Vírgula 3 2 4 10 2 2 2" xfId="14857" xr:uid="{3C51CD46-FA02-4DF7-A402-81123B0095D5}"/>
    <cellStyle name="Vírgula 3 2 4 10 2 2 2 2" xfId="30162" xr:uid="{527350BE-461C-43A3-827B-BC7DF6B734A4}"/>
    <cellStyle name="Vírgula 3 2 4 10 2 2 3" xfId="22540" xr:uid="{59D612FB-26B3-4655-BC7A-62C4BE58CAEA}"/>
    <cellStyle name="Vírgula 3 2 4 10 2 3" xfId="5863" xr:uid="{74794F7C-D561-4C56-A288-DCD97D667957}"/>
    <cellStyle name="Vírgula 3 2 4 10 2 3 2" xfId="13485" xr:uid="{F5405BCD-4CFB-4283-9311-425BC5FD9778}"/>
    <cellStyle name="Vírgula 3 2 4 10 2 3 2 2" xfId="28790" xr:uid="{831F61BC-CEBE-473D-A6EE-F8250F8A664E}"/>
    <cellStyle name="Vírgula 3 2 4 10 2 3 3" xfId="21168" xr:uid="{5F5CFDF9-FA68-437F-A18B-51A2E8F0CD9D}"/>
    <cellStyle name="Vírgula 3 2 4 10 2 4" xfId="12682" xr:uid="{B672228B-825B-4D38-B5C7-CE7379251C71}"/>
    <cellStyle name="Vírgula 3 2 4 10 2 4 2" xfId="27987" xr:uid="{557787B4-14B5-4110-B2AC-751A2480209F}"/>
    <cellStyle name="Vírgula 3 2 4 10 2 5" xfId="20365" xr:uid="{6EDA12E4-D502-4BE9-92FC-C2AB0629244A}"/>
    <cellStyle name="Vírgula 3 2 4 10 3" xfId="4763" xr:uid="{194168EF-6C17-4B69-8F0C-CB6141183BF4}"/>
    <cellStyle name="Vírgula 3 2 4 10 3 2" xfId="6630" xr:uid="{D149E5F2-D286-4121-92BD-099F9524AA85}"/>
    <cellStyle name="Vírgula 3 2 4 10 3 2 2" xfId="14252" xr:uid="{411546F9-9153-4B76-A3B8-F997BB84DB4A}"/>
    <cellStyle name="Vírgula 3 2 4 10 3 2 2 2" xfId="29557" xr:uid="{F482F9F6-1E6B-4D7D-BD92-44D2427E937F}"/>
    <cellStyle name="Vírgula 3 2 4 10 3 2 3" xfId="21935" xr:uid="{E6E07F33-B94A-413C-941A-E5D63087E561}"/>
    <cellStyle name="Vírgula 3 2 4 10 3 3" xfId="12385" xr:uid="{C854344D-D31A-4675-8897-044C6CEB15A1}"/>
    <cellStyle name="Vírgula 3 2 4 10 3 3 2" xfId="27690" xr:uid="{A3B701E4-1D6B-4597-BC10-552159502A34}"/>
    <cellStyle name="Vírgula 3 2 4 10 3 4" xfId="20068" xr:uid="{1CA6F40A-A69A-4379-9C85-FD473371922E}"/>
    <cellStyle name="Vírgula 3 2 4 10 4" xfId="5383" xr:uid="{C1E57E35-B391-4FB1-A0D9-FB718B285C4F}"/>
    <cellStyle name="Vírgula 3 2 4 10 4 2" xfId="13005" xr:uid="{330F9FC9-6EE1-4F32-9EA0-155D0AEC2F35}"/>
    <cellStyle name="Vírgula 3 2 4 10 4 2 2" xfId="28310" xr:uid="{603C3771-7A2E-4514-AB9A-BB4A508AAB21}"/>
    <cellStyle name="Vírgula 3 2 4 10 4 3" xfId="20688" xr:uid="{B3CFE584-929B-49FD-9BCD-05C8E4423298}"/>
    <cellStyle name="Vírgula 3 2 4 10 5" xfId="10122" xr:uid="{32259ACD-A247-4CE9-849B-8877CE853532}"/>
    <cellStyle name="Vírgula 3 2 4 10 5 2" xfId="25427" xr:uid="{63D9701D-ADD1-42D4-95C2-05A8239BA415}"/>
    <cellStyle name="Vírgula 3 2 4 10 6" xfId="17805" xr:uid="{84F18C09-6760-4AB9-ADFF-C955D450DC08}"/>
    <cellStyle name="Vírgula 3 2 4 11" xfId="3458" xr:uid="{0B8B2570-2767-4894-8DEA-E9FDED0E12D7}"/>
    <cellStyle name="Vírgula 3 2 4 11 2" xfId="6988" xr:uid="{C0F1E5C7-36FF-4465-B1A2-1501A0B4236C}"/>
    <cellStyle name="Vírgula 3 2 4 11 2 2" xfId="14610" xr:uid="{0AC2326B-61D5-491D-BDCB-65E3F73C1DA8}"/>
    <cellStyle name="Vírgula 3 2 4 11 2 2 2" xfId="29915" xr:uid="{7C5E058E-4C78-40FB-95E9-D013EB4335B2}"/>
    <cellStyle name="Vírgula 3 2 4 11 2 3" xfId="22293" xr:uid="{E73E0FF7-9A57-4116-8C5D-3D81E9C7E0FA}"/>
    <cellStyle name="Vírgula 3 2 4 11 3" xfId="5616" xr:uid="{2EFC8CEB-AE83-4B2B-9317-B13EB405FFC8}"/>
    <cellStyle name="Vírgula 3 2 4 11 3 2" xfId="13238" xr:uid="{E6074C45-FE60-4E0A-86FE-4217CD492519}"/>
    <cellStyle name="Vírgula 3 2 4 11 3 2 2" xfId="28543" xr:uid="{D7522724-07BD-4ECE-ADAB-17305878212F}"/>
    <cellStyle name="Vírgula 3 2 4 11 3 3" xfId="20921" xr:uid="{9C84C3F3-69CD-4F95-AF8F-AE46A3069524}"/>
    <cellStyle name="Vírgula 3 2 4 11 4" xfId="11090" xr:uid="{256FF6B2-64E0-4DD4-AA97-E5466D808DE4}"/>
    <cellStyle name="Vírgula 3 2 4 11 4 2" xfId="26395" xr:uid="{F72D03BF-7AD8-4DD1-9F65-44030DC2D92C}"/>
    <cellStyle name="Vírgula 3 2 4 11 5" xfId="18773" xr:uid="{6C8372B5-4DF2-4878-ADD0-8000035EDAD0}"/>
    <cellStyle name="Vírgula 3 2 4 12" xfId="882" xr:uid="{79343245-36A0-42EF-91E8-646EB9334AC2}"/>
    <cellStyle name="Vírgula 3 2 4 12 2" xfId="7595" xr:uid="{FC9DB4B9-21B1-44DD-AEEC-9675B42F5EF8}"/>
    <cellStyle name="Vírgula 3 2 4 12 2 2" xfId="15217" xr:uid="{208864DB-B4BD-47D6-804A-287452FD4629}"/>
    <cellStyle name="Vírgula 3 2 4 12 2 2 2" xfId="30522" xr:uid="{D68F3146-B50F-44A9-8E37-E5E022AD0E1C}"/>
    <cellStyle name="Vírgula 3 2 4 12 2 3" xfId="22900" xr:uid="{09F4BAD1-6F09-4A32-AC3C-3A001AD06967}"/>
    <cellStyle name="Vírgula 3 2 4 12 3" xfId="6223" xr:uid="{9F734C6E-8338-4999-8A67-D7C58F57EBD1}"/>
    <cellStyle name="Vírgula 3 2 4 12 3 2" xfId="13845" xr:uid="{52709609-8F6A-4085-BA2C-CF9A3F1C4486}"/>
    <cellStyle name="Vírgula 3 2 4 12 3 2 2" xfId="29150" xr:uid="{52F14F5C-EE79-43B8-8FDB-D590535C331A}"/>
    <cellStyle name="Vírgula 3 2 4 12 3 3" xfId="21528" xr:uid="{90CE262C-DE05-46E1-ADFA-941B91F7B0C7}"/>
    <cellStyle name="Vírgula 3 2 4 12 4" xfId="8514" xr:uid="{3998751A-7288-4A62-9BF5-0B39F2437006}"/>
    <cellStyle name="Vírgula 3 2 4 12 4 2" xfId="23819" xr:uid="{89FF3C2A-54B6-407B-AD7F-FC6F497DD75D}"/>
    <cellStyle name="Vírgula 3 2 4 12 5" xfId="16197" xr:uid="{90E9F766-3123-4953-9FB9-7B6918F86533}"/>
    <cellStyle name="Vírgula 3 2 4 13" xfId="4635" xr:uid="{41C9F130-EC79-4D50-A3D8-454DA486F4BB}"/>
    <cellStyle name="Vírgula 3 2 4 13 2" xfId="6260" xr:uid="{72C330CE-D92C-441F-8238-B54003A31F1C}"/>
    <cellStyle name="Vírgula 3 2 4 13 2 2" xfId="13882" xr:uid="{BDF78CC6-5379-42AB-8041-59BFE05E5A58}"/>
    <cellStyle name="Vírgula 3 2 4 13 2 2 2" xfId="29187" xr:uid="{90278EEF-8308-402F-8A49-2AA697FCEF4B}"/>
    <cellStyle name="Vírgula 3 2 4 13 2 3" xfId="21565" xr:uid="{1B16FF30-9CEA-461D-9722-5F9917E98E40}"/>
    <cellStyle name="Vírgula 3 2 4 13 3" xfId="12257" xr:uid="{61712891-4F50-4B8A-AAC4-E96827D52D15}"/>
    <cellStyle name="Vírgula 3 2 4 13 3 2" xfId="27562" xr:uid="{7F9CC395-EA1B-4AB1-A5C8-49D00361DD2E}"/>
    <cellStyle name="Vírgula 3 2 4 13 4" xfId="19940" xr:uid="{94A0E21D-2480-497A-B252-2CBC713ECFFF}"/>
    <cellStyle name="Vírgula 3 2 4 14" xfId="5253" xr:uid="{4E378140-00B1-42B2-8635-864DBA600D32}"/>
    <cellStyle name="Vírgula 3 2 4 14 2" xfId="12875" xr:uid="{4770ADC8-00E4-4A86-8258-A086A5890F59}"/>
    <cellStyle name="Vírgula 3 2 4 14 2 2" xfId="28180" xr:uid="{1604B93E-D2F2-4DD5-808C-D498957631DB}"/>
    <cellStyle name="Vírgula 3 2 4 14 3" xfId="20558" xr:uid="{8F7C134F-7323-4BB6-94CA-8607C7DF7763}"/>
    <cellStyle name="Vírgula 3 2 4 15" xfId="7865" xr:uid="{490BEFC6-B68C-4A3E-BF3A-51012A55A647}"/>
    <cellStyle name="Vírgula 3 2 4 15 2" xfId="23170" xr:uid="{57438730-2762-4E76-9D1E-A8E39441F896}"/>
    <cellStyle name="Vírgula 3 2 4 16" xfId="15548" xr:uid="{2F13B7CB-B129-4AF9-901E-9557FD41BBE4}"/>
    <cellStyle name="Vírgula 3 2 4 2" xfId="353" xr:uid="{539DF327-83FB-469F-9312-64441F7B364D}"/>
    <cellStyle name="Vírgula 3 2 4 2 2" xfId="677" xr:uid="{81F7BF08-A2E5-43CE-8CFC-99637C4406F5}"/>
    <cellStyle name="Vírgula 3 2 4 2 2 2" xfId="1970" xr:uid="{0CDC54C4-3A85-4B32-8E88-27F806F10499}"/>
    <cellStyle name="Vírgula 3 2 4 2 2 2 2" xfId="5124" xr:uid="{164C8E4B-2954-44F4-9A56-063CBF8C9B5D}"/>
    <cellStyle name="Vírgula 3 2 4 2 2 2 2 2" xfId="7428" xr:uid="{5FA0DBF1-6CF5-47D0-BD0E-6A91230EC633}"/>
    <cellStyle name="Vírgula 3 2 4 2 2 2 2 2 2" xfId="15050" xr:uid="{0C4E4767-DD21-448A-80EC-58B19D9B0089}"/>
    <cellStyle name="Vírgula 3 2 4 2 2 2 2 2 2 2" xfId="30355" xr:uid="{D968F3B1-A205-4DC9-9230-3B9D211C6398}"/>
    <cellStyle name="Vírgula 3 2 4 2 2 2 2 2 3" xfId="22733" xr:uid="{04ECBC1A-6D14-4176-B828-F5ADABD6CE2E}"/>
    <cellStyle name="Vírgula 3 2 4 2 2 2 2 3" xfId="6056" xr:uid="{E6EC1968-3DBE-4803-85A8-4179E92BA34B}"/>
    <cellStyle name="Vírgula 3 2 4 2 2 2 2 3 2" xfId="13678" xr:uid="{235150F4-7230-45B9-8344-016FB249520F}"/>
    <cellStyle name="Vírgula 3 2 4 2 2 2 2 3 2 2" xfId="28983" xr:uid="{3B4F70C4-2B60-42CE-AC57-F4BBE33F4E80}"/>
    <cellStyle name="Vírgula 3 2 4 2 2 2 2 3 3" xfId="21361" xr:uid="{5A655D06-7041-465F-81D0-CABBA5DB90DA}"/>
    <cellStyle name="Vírgula 3 2 4 2 2 2 2 4" xfId="12746" xr:uid="{09282DD3-957F-481D-A876-4732AE90D78F}"/>
    <cellStyle name="Vírgula 3 2 4 2 2 2 2 4 2" xfId="28051" xr:uid="{FA05FD77-AC0C-44A3-A090-C75660150548}"/>
    <cellStyle name="Vírgula 3 2 4 2 2 2 2 5" xfId="20429" xr:uid="{D720286F-434B-434B-BA51-FB11DE5DC73F}"/>
    <cellStyle name="Vírgula 3 2 4 2 2 2 3" xfId="4827" xr:uid="{E533C4E4-64BD-4D37-86BA-7EC5F154E40F}"/>
    <cellStyle name="Vírgula 3 2 4 2 2 2 3 2" xfId="6824" xr:uid="{79D7B669-95B1-4BA4-96E7-55D0F476CBA5}"/>
    <cellStyle name="Vírgula 3 2 4 2 2 2 3 2 2" xfId="14446" xr:uid="{C3B7D3A5-BE5C-48F4-BD73-809082DB743C}"/>
    <cellStyle name="Vírgula 3 2 4 2 2 2 3 2 2 2" xfId="29751" xr:uid="{C809892F-8735-4E93-9351-DAA9B2122700}"/>
    <cellStyle name="Vírgula 3 2 4 2 2 2 3 2 3" xfId="22129" xr:uid="{7B085A80-C466-48E9-B17E-F4CC338994E2}"/>
    <cellStyle name="Vírgula 3 2 4 2 2 2 3 3" xfId="12449" xr:uid="{4A2F2D5E-D7F0-4245-A731-F5C6AADF0CDA}"/>
    <cellStyle name="Vírgula 3 2 4 2 2 2 3 3 2" xfId="27754" xr:uid="{ADCC1728-80EF-4FAC-B0A8-679A2400AD0C}"/>
    <cellStyle name="Vírgula 3 2 4 2 2 2 3 4" xfId="20132" xr:uid="{6A090CD6-A9A8-4D33-AB6A-7A2EE1651D4B}"/>
    <cellStyle name="Vírgula 3 2 4 2 2 2 4" xfId="5495" xr:uid="{C9FDFA71-7470-4A36-A8CE-065D4239FF2A}"/>
    <cellStyle name="Vírgula 3 2 4 2 2 2 4 2" xfId="13117" xr:uid="{F00D9B8F-C946-4960-8BA2-E279E8029EF8}"/>
    <cellStyle name="Vírgula 3 2 4 2 2 2 4 2 2" xfId="28422" xr:uid="{CA134E46-989B-4605-B26B-519587BF8C91}"/>
    <cellStyle name="Vírgula 3 2 4 2 2 2 4 3" xfId="20800" xr:uid="{BA4AEC2E-3DFA-4CD9-BA58-600FC67B055D}"/>
    <cellStyle name="Vírgula 3 2 4 2 2 2 5" xfId="9602" xr:uid="{5392E07B-1875-453B-94C4-C5AC23D77ECC}"/>
    <cellStyle name="Vírgula 3 2 4 2 2 2 5 2" xfId="24907" xr:uid="{471ACDC0-4E3F-4FB8-A9DC-AC5C6BE1C12F}"/>
    <cellStyle name="Vírgula 3 2 4 2 2 2 6" xfId="17285" xr:uid="{121C2E8D-DF3F-41DE-9B95-CFE08A0858EA}"/>
    <cellStyle name="Vírgula 3 2 4 2 2 3" xfId="2934" xr:uid="{E111155C-6FD9-413F-B5F6-3D07903F3F44}"/>
    <cellStyle name="Vírgula 3 2 4 2 2 3 2" xfId="7102" xr:uid="{85B791A6-3442-4636-BDBC-509629657D7F}"/>
    <cellStyle name="Vírgula 3 2 4 2 2 3 2 2" xfId="14724" xr:uid="{605FDE5C-059C-4F82-8577-87C3C1C9B7A8}"/>
    <cellStyle name="Vírgula 3 2 4 2 2 3 2 2 2" xfId="30029" xr:uid="{19F987F9-1732-4F00-AF5A-756774A51564}"/>
    <cellStyle name="Vírgula 3 2 4 2 2 3 2 3" xfId="22407" xr:uid="{1D4D88FA-424B-4C98-B82A-C6507C0121C2}"/>
    <cellStyle name="Vírgula 3 2 4 2 2 3 3" xfId="5730" xr:uid="{E852C49A-4AD4-48D4-841F-6BA416FB3975}"/>
    <cellStyle name="Vírgula 3 2 4 2 2 3 3 2" xfId="13352" xr:uid="{3C9591C0-4F9D-4EA6-B7F6-15B6E5B6A100}"/>
    <cellStyle name="Vírgula 3 2 4 2 2 3 3 2 2" xfId="28657" xr:uid="{8859E791-F76B-44B0-95BF-9BD600A740E3}"/>
    <cellStyle name="Vírgula 3 2 4 2 2 3 3 3" xfId="21035" xr:uid="{EAD29732-6A25-479E-B054-2037471D5052}"/>
    <cellStyle name="Vírgula 3 2 4 2 2 3 4" xfId="10566" xr:uid="{159ED272-6CED-4C81-9037-E333D2947E66}"/>
    <cellStyle name="Vírgula 3 2 4 2 2 3 4 2" xfId="25871" xr:uid="{EEB39AFD-04C3-4EB5-9A9D-0C1C2F266351}"/>
    <cellStyle name="Vírgula 3 2 4 2 2 3 5" xfId="18249" xr:uid="{26915307-3446-45E7-A7DA-029FFBA9F468}"/>
    <cellStyle name="Vírgula 3 2 4 2 2 4" xfId="3902" xr:uid="{3915386B-5A53-4A00-A7CB-727D62E3027D}"/>
    <cellStyle name="Vírgula 3 2 4 2 2 4 2" xfId="6454" xr:uid="{AFC76125-A176-47DC-A508-DBE601ACB639}"/>
    <cellStyle name="Vírgula 3 2 4 2 2 4 2 2" xfId="14076" xr:uid="{AD48EB5C-ABCF-4771-AB85-A70B9178B0FC}"/>
    <cellStyle name="Vírgula 3 2 4 2 2 4 2 2 2" xfId="29381" xr:uid="{3B66CFE8-8F4D-4A36-A7A5-009991922A2B}"/>
    <cellStyle name="Vírgula 3 2 4 2 2 4 2 3" xfId="21759" xr:uid="{7E02459E-E189-47F5-8023-D1D941C03817}"/>
    <cellStyle name="Vírgula 3 2 4 2 2 4 3" xfId="11534" xr:uid="{1D79D782-F461-4078-9CC1-0536D041D3AB}"/>
    <cellStyle name="Vírgula 3 2 4 2 2 4 3 2" xfId="26839" xr:uid="{09AD9B88-FA12-4765-9B5A-5D25CF6530C4}"/>
    <cellStyle name="Vírgula 3 2 4 2 2 4 4" xfId="19217" xr:uid="{B9091569-C2B6-4C35-8563-F09F60E349A3}"/>
    <cellStyle name="Vírgula 3 2 4 2 2 5" xfId="1326" xr:uid="{C83619DF-BA8F-4A9B-A426-1C136C681987}"/>
    <cellStyle name="Vírgula 3 2 4 2 2 5 2" xfId="8958" xr:uid="{AEDD491B-1DBC-4A13-9D77-BD70C76200B9}"/>
    <cellStyle name="Vírgula 3 2 4 2 2 5 2 2" xfId="24263" xr:uid="{70032201-39C5-4E37-9D2A-1905AFCE21FD}"/>
    <cellStyle name="Vírgula 3 2 4 2 2 5 3" xfId="16641" xr:uid="{75A17278-8C05-4664-BD92-B17AD4D8D77D}"/>
    <cellStyle name="Vírgula 3 2 4 2 2 6" xfId="8309" xr:uid="{1FFBC41B-354D-4445-97D6-C2ACCA52AFAB}"/>
    <cellStyle name="Vírgula 3 2 4 2 2 6 2" xfId="23614" xr:uid="{56D5EF4F-8645-49AA-BB69-B4740DBEA770}"/>
    <cellStyle name="Vírgula 3 2 4 2 2 7" xfId="15992" xr:uid="{BDC681F4-05DC-4C42-90F2-2B938DFCADC3}"/>
    <cellStyle name="Vírgula 3 2 4 2 3" xfId="2290" xr:uid="{780AAC7E-8AFA-448C-8E38-61ADAAE4998B}"/>
    <cellStyle name="Vírgula 3 2 4 2 3 2" xfId="3258" xr:uid="{58F4662C-A664-4249-9C5D-E0D8EC14CD43}"/>
    <cellStyle name="Vírgula 3 2 4 2 3 2 2" xfId="7265" xr:uid="{7377DAE3-1D9B-4305-91FA-9BCED68B43F6}"/>
    <cellStyle name="Vírgula 3 2 4 2 3 2 2 2" xfId="14887" xr:uid="{61D10B01-D5F9-4D13-97E7-9A2C2BAC9034}"/>
    <cellStyle name="Vírgula 3 2 4 2 3 2 2 2 2" xfId="30192" xr:uid="{016A82E0-8F48-422E-8355-B6DB1FF4E110}"/>
    <cellStyle name="Vírgula 3 2 4 2 3 2 2 3" xfId="22570" xr:uid="{446E42A2-48C4-4E26-9FBC-348D2F52FDE1}"/>
    <cellStyle name="Vírgula 3 2 4 2 3 2 3" xfId="5893" xr:uid="{9D601F87-CA89-40AC-B313-BBC7198B2C20}"/>
    <cellStyle name="Vírgula 3 2 4 2 3 2 3 2" xfId="13515" xr:uid="{02134E04-AA93-4BB1-B95E-B3226889E48B}"/>
    <cellStyle name="Vírgula 3 2 4 2 3 2 3 2 2" xfId="28820" xr:uid="{EDF664F3-0516-45C4-A552-4553520A0FF7}"/>
    <cellStyle name="Vírgula 3 2 4 2 3 2 3 3" xfId="21198" xr:uid="{514D0832-5F15-495B-AD96-7102AF85F0E7}"/>
    <cellStyle name="Vírgula 3 2 4 2 3 2 4" xfId="10890" xr:uid="{F6915B20-F796-4EFD-AF0C-E18F3AF03CFB}"/>
    <cellStyle name="Vírgula 3 2 4 2 3 2 4 2" xfId="26195" xr:uid="{6F3529F2-7A44-41BD-9F51-896BB1D4C21B}"/>
    <cellStyle name="Vírgula 3 2 4 2 3 2 5" xfId="18573" xr:uid="{94EA256F-03E0-4E43-A879-0946B2DC63C0}"/>
    <cellStyle name="Vírgula 3 2 4 2 3 3" xfId="4226" xr:uid="{EC6DF447-29FC-476E-88E8-53326D87A8D3}"/>
    <cellStyle name="Vírgula 3 2 4 2 3 3 2" xfId="6661" xr:uid="{E6078999-77D9-4683-9BCB-A6C498EDA771}"/>
    <cellStyle name="Vírgula 3 2 4 2 3 3 2 2" xfId="14283" xr:uid="{7623D3E5-46C6-4E04-85FD-14603F37A57C}"/>
    <cellStyle name="Vírgula 3 2 4 2 3 3 2 2 2" xfId="29588" xr:uid="{7F6B1482-7DBD-4268-8129-E974EAA36986}"/>
    <cellStyle name="Vírgula 3 2 4 2 3 3 2 3" xfId="21966" xr:uid="{99A3958F-AB1D-43F5-8492-65DD60DD7995}"/>
    <cellStyle name="Vírgula 3 2 4 2 3 3 3" xfId="11858" xr:uid="{7DAC8718-561E-4BFC-A598-743F776E261C}"/>
    <cellStyle name="Vírgula 3 2 4 2 3 3 3 2" xfId="27163" xr:uid="{DA21494B-1B70-4DDE-B6C3-B3D3C271E2ED}"/>
    <cellStyle name="Vírgula 3 2 4 2 3 3 4" xfId="19541" xr:uid="{FB706502-41D2-408C-BF36-FD9046F0911A}"/>
    <cellStyle name="Vírgula 3 2 4 2 3 4" xfId="5402" xr:uid="{E6A111D5-4039-4392-8925-72A689E3E52E}"/>
    <cellStyle name="Vírgula 3 2 4 2 3 4 2" xfId="13024" xr:uid="{681FD9DD-6103-4975-AD28-5017E67722A8}"/>
    <cellStyle name="Vírgula 3 2 4 2 3 4 2 2" xfId="28329" xr:uid="{2B5E66B4-4D8B-44F2-A473-47CB18DB0FBA}"/>
    <cellStyle name="Vírgula 3 2 4 2 3 4 3" xfId="20707" xr:uid="{B8DFED81-52C0-4F9B-9142-021E72EB58F5}"/>
    <cellStyle name="Vírgula 3 2 4 2 3 5" xfId="9922" xr:uid="{BD6CD6C7-BDE2-4CA7-BFBE-121EBB566C6E}"/>
    <cellStyle name="Vírgula 3 2 4 2 3 5 2" xfId="25227" xr:uid="{B09B3202-D6B3-480F-9895-4B0B4A9B13C4}"/>
    <cellStyle name="Vírgula 3 2 4 2 3 6" xfId="17605" xr:uid="{783377A0-D276-43E1-9522-D407BFDD355F}"/>
    <cellStyle name="Vírgula 3 2 4 2 4" xfId="1650" xr:uid="{27EEA701-E24B-42F4-959F-307B207E514F}"/>
    <cellStyle name="Vírgula 3 2 4 2 4 2" xfId="7008" xr:uid="{0FB5FB71-2292-4194-8F94-1D056590460B}"/>
    <cellStyle name="Vírgula 3 2 4 2 4 2 2" xfId="14630" xr:uid="{C6C8CE13-ED59-4B07-B836-A2E506704EA0}"/>
    <cellStyle name="Vírgula 3 2 4 2 4 2 2 2" xfId="29935" xr:uid="{0C39C4C2-7EAD-4C20-9E5B-5D7F6F2A8AE7}"/>
    <cellStyle name="Vírgula 3 2 4 2 4 2 3" xfId="22313" xr:uid="{D6B477C2-E7EA-4881-A08C-009BCC5E72D1}"/>
    <cellStyle name="Vírgula 3 2 4 2 4 3" xfId="5636" xr:uid="{AEE4274D-513E-4639-9FA3-0F633A171021}"/>
    <cellStyle name="Vírgula 3 2 4 2 4 3 2" xfId="13258" xr:uid="{91FD35C3-9EC9-4745-A084-13936542E0BE}"/>
    <cellStyle name="Vírgula 3 2 4 2 4 3 2 2" xfId="28563" xr:uid="{D9AE2189-FDC4-47FC-A4F9-6EC79AFAEE8B}"/>
    <cellStyle name="Vírgula 3 2 4 2 4 3 3" xfId="20941" xr:uid="{9F1AF820-9E52-43C9-8F41-6E7FAE4281C4}"/>
    <cellStyle name="Vírgula 3 2 4 2 4 4" xfId="9282" xr:uid="{A405DB2A-B746-4825-B8D9-D6FE747BE286}"/>
    <cellStyle name="Vírgula 3 2 4 2 4 4 2" xfId="24587" xr:uid="{42BDBCE3-3FF1-4E6B-91FB-3F5AB44E596E}"/>
    <cellStyle name="Vírgula 3 2 4 2 4 5" xfId="16965" xr:uid="{3186F205-859F-40CE-8587-342BEB15A433}"/>
    <cellStyle name="Vírgula 3 2 4 2 5" xfId="2610" xr:uid="{E653F033-D89D-40A2-8B00-FCD1990B90D6}"/>
    <cellStyle name="Vírgula 3 2 4 2 5 2" xfId="6291" xr:uid="{392A8A7F-5BB8-4C7E-8155-085623E4D00D}"/>
    <cellStyle name="Vírgula 3 2 4 2 5 2 2" xfId="13913" xr:uid="{AD4F49BA-C57B-4C6B-B58D-AAAC621E7B4E}"/>
    <cellStyle name="Vírgula 3 2 4 2 5 2 2 2" xfId="29218" xr:uid="{67295004-AEC5-4991-93CB-397686F1D2F1}"/>
    <cellStyle name="Vírgula 3 2 4 2 5 2 3" xfId="21596" xr:uid="{73CE3520-3C1E-4FC7-91F5-1A326CB6B70F}"/>
    <cellStyle name="Vírgula 3 2 4 2 5 3" xfId="10242" xr:uid="{CDD17674-705B-4110-88F4-62324C8D3AFA}"/>
    <cellStyle name="Vírgula 3 2 4 2 5 3 2" xfId="25547" xr:uid="{B0530638-E349-4E65-A685-C4C25EE2F11F}"/>
    <cellStyle name="Vírgula 3 2 4 2 5 4" xfId="17925" xr:uid="{38ECD6A1-D8A8-4EDD-ABB3-0724D329922A}"/>
    <cellStyle name="Vírgula 3 2 4 2 6" xfId="3578" xr:uid="{EEFA23E0-4942-46C2-8356-38F4296C479D}"/>
    <cellStyle name="Vírgula 3 2 4 2 6 2" xfId="11210" xr:uid="{ABCF8A80-BF94-4E2B-B93A-4462310D7224}"/>
    <cellStyle name="Vírgula 3 2 4 2 6 2 2" xfId="26515" xr:uid="{3A6CEE22-C772-41CA-8C87-9BB35164C491}"/>
    <cellStyle name="Vírgula 3 2 4 2 6 3" xfId="18893" xr:uid="{C2BC06A0-1C1C-4C9F-8784-FD0F9D46AB24}"/>
    <cellStyle name="Vírgula 3 2 4 2 7" xfId="1002" xr:uid="{8DABA7EE-6012-4234-89F2-8DA83915C7F9}"/>
    <cellStyle name="Vírgula 3 2 4 2 7 2" xfId="8634" xr:uid="{62732C2D-A33E-41C0-A134-DD3F5D0DB3DE}"/>
    <cellStyle name="Vírgula 3 2 4 2 7 2 2" xfId="23939" xr:uid="{488B6FB9-F23D-4108-94B4-479C532181BF}"/>
    <cellStyle name="Vírgula 3 2 4 2 7 3" xfId="16317" xr:uid="{36291D14-4F2F-4575-9B67-520262895BF3}"/>
    <cellStyle name="Vírgula 3 2 4 2 8" xfId="7985" xr:uid="{152F2B28-1C9B-44E7-9E6D-07B00E0EB2AB}"/>
    <cellStyle name="Vírgula 3 2 4 2 8 2" xfId="23290" xr:uid="{1D41F84A-DC6F-4C40-8775-A4C2A4757731}"/>
    <cellStyle name="Vírgula 3 2 4 2 9" xfId="15668" xr:uid="{4BB7A0D9-5838-4805-B0D2-C70B769384C5}"/>
    <cellStyle name="Vírgula 3 2 4 3" xfId="313" xr:uid="{560030EC-5C9C-4D31-A75C-3416372FEEB6}"/>
    <cellStyle name="Vírgula 3 2 4 3 2" xfId="637" xr:uid="{AC504E01-172F-4310-84DC-269E1F1BA7E4}"/>
    <cellStyle name="Vírgula 3 2 4 3 2 2" xfId="1930" xr:uid="{85B1D55C-9C46-403F-A309-5A63168F1C8E}"/>
    <cellStyle name="Vírgula 3 2 4 3 2 2 2" xfId="5150" xr:uid="{25D626D3-7230-41CD-873E-83B694A78F3C}"/>
    <cellStyle name="Vírgula 3 2 4 3 2 2 2 2" xfId="7457" xr:uid="{8D301F26-25EB-4233-AE2F-5266B628C77F}"/>
    <cellStyle name="Vírgula 3 2 4 3 2 2 2 2 2" xfId="15079" xr:uid="{C8C08245-6B69-4DFC-9FC5-C1F84452DF22}"/>
    <cellStyle name="Vírgula 3 2 4 3 2 2 2 2 2 2" xfId="30384" xr:uid="{D6B04636-5F5B-48AF-9113-5B37C0C6664F}"/>
    <cellStyle name="Vírgula 3 2 4 3 2 2 2 2 3" xfId="22762" xr:uid="{C3F403FA-D7C2-4D32-9573-9B16ED517594}"/>
    <cellStyle name="Vírgula 3 2 4 3 2 2 2 3" xfId="6085" xr:uid="{1074EC76-25A7-4EF8-9788-149979E7B18C}"/>
    <cellStyle name="Vírgula 3 2 4 3 2 2 2 3 2" xfId="13707" xr:uid="{C7253132-55A3-44A6-9045-83687C45DC4A}"/>
    <cellStyle name="Vírgula 3 2 4 3 2 2 2 3 2 2" xfId="29012" xr:uid="{9D464A18-980D-4AB8-AB41-24C53B375B9E}"/>
    <cellStyle name="Vírgula 3 2 4 3 2 2 2 3 3" xfId="21390" xr:uid="{E9D18231-089C-4F79-9116-59F3C5FEDD4F}"/>
    <cellStyle name="Vírgula 3 2 4 3 2 2 2 4" xfId="12772" xr:uid="{0C897F12-14E5-4410-B18E-5D7D5BD158FD}"/>
    <cellStyle name="Vírgula 3 2 4 3 2 2 2 4 2" xfId="28077" xr:uid="{2CBAE1C4-5D7C-41AC-ACC2-FE3276279049}"/>
    <cellStyle name="Vírgula 3 2 4 3 2 2 2 5" xfId="20455" xr:uid="{CD6FA8F9-B4A5-43C7-881D-4175225EE6B5}"/>
    <cellStyle name="Vírgula 3 2 4 3 2 2 3" xfId="4853" xr:uid="{8DD3AA25-9D9A-4FD2-9F17-DF85C9425F10}"/>
    <cellStyle name="Vírgula 3 2 4 3 2 2 3 2" xfId="6853" xr:uid="{ED6BB430-2A18-4254-A118-3BA329ECFAA5}"/>
    <cellStyle name="Vírgula 3 2 4 3 2 2 3 2 2" xfId="14475" xr:uid="{495E47D3-21F7-4213-8CD9-E6713067413C}"/>
    <cellStyle name="Vírgula 3 2 4 3 2 2 3 2 2 2" xfId="29780" xr:uid="{DEAD3CDB-D18B-49B0-B234-54A055F6672E}"/>
    <cellStyle name="Vírgula 3 2 4 3 2 2 3 2 3" xfId="22158" xr:uid="{B3A2CC07-5ADC-4152-8765-2C0D7F7866AF}"/>
    <cellStyle name="Vírgula 3 2 4 3 2 2 3 3" xfId="12475" xr:uid="{82CEA319-9ACE-4474-81A7-6DFC8AF739DE}"/>
    <cellStyle name="Vírgula 3 2 4 3 2 2 3 3 2" xfId="27780" xr:uid="{34ABC91F-5A3A-4EBE-AD0C-85477E1DF5CD}"/>
    <cellStyle name="Vírgula 3 2 4 3 2 2 3 4" xfId="20158" xr:uid="{4E6DFCEB-A0A7-4440-B6F4-86D88398BE98}"/>
    <cellStyle name="Vírgula 3 2 4 3 2 2 4" xfId="5521" xr:uid="{A4F6C7E4-07CA-4498-AF4F-783837B92E56}"/>
    <cellStyle name="Vírgula 3 2 4 3 2 2 4 2" xfId="13143" xr:uid="{CD939EB2-0539-46E2-B639-73FE7F700A6F}"/>
    <cellStyle name="Vírgula 3 2 4 3 2 2 4 2 2" xfId="28448" xr:uid="{26A7B712-2A3D-4BF2-BA73-FD51AC956811}"/>
    <cellStyle name="Vírgula 3 2 4 3 2 2 4 3" xfId="20826" xr:uid="{0645FECB-9E50-4070-B12B-2783D0219921}"/>
    <cellStyle name="Vírgula 3 2 4 3 2 2 5" xfId="9562" xr:uid="{62EC42F8-4894-40F4-B3AC-048E78921D1B}"/>
    <cellStyle name="Vírgula 3 2 4 3 2 2 5 2" xfId="24867" xr:uid="{E89B5635-9EE5-4C6C-B15D-61A682B9E395}"/>
    <cellStyle name="Vírgula 3 2 4 3 2 2 6" xfId="17245" xr:uid="{E99D7DF4-2380-43D9-8F4E-CF7A6AA327C8}"/>
    <cellStyle name="Vírgula 3 2 4 3 2 3" xfId="2894" xr:uid="{B8685447-4215-472B-A794-962ED9AC92C9}"/>
    <cellStyle name="Vírgula 3 2 4 3 2 3 2" xfId="7128" xr:uid="{6A177BE5-78B5-4201-8989-686AC574C8C9}"/>
    <cellStyle name="Vírgula 3 2 4 3 2 3 2 2" xfId="14750" xr:uid="{EBC8A6C3-855C-4BF5-8AC0-4C4A84CD984D}"/>
    <cellStyle name="Vírgula 3 2 4 3 2 3 2 2 2" xfId="30055" xr:uid="{A3C95A15-CABC-47BD-8418-E2445B7CA67E}"/>
    <cellStyle name="Vírgula 3 2 4 3 2 3 2 3" xfId="22433" xr:uid="{5E78D9EF-F7A4-4BB3-8F6E-015FEF311BDF}"/>
    <cellStyle name="Vírgula 3 2 4 3 2 3 3" xfId="5756" xr:uid="{98487C83-BDFF-4EFD-ACCD-50EA17BF4F0D}"/>
    <cellStyle name="Vírgula 3 2 4 3 2 3 3 2" xfId="13378" xr:uid="{BF7D6D2C-BB38-4613-ADD7-CEC894F5D3B9}"/>
    <cellStyle name="Vírgula 3 2 4 3 2 3 3 2 2" xfId="28683" xr:uid="{891A25A9-995A-4483-BAD9-0CDE85703D07}"/>
    <cellStyle name="Vírgula 3 2 4 3 2 3 3 3" xfId="21061" xr:uid="{245892F0-48AA-4659-B16E-2A4B3392E772}"/>
    <cellStyle name="Vírgula 3 2 4 3 2 3 4" xfId="10526" xr:uid="{8410B8A1-C9A9-4801-97C2-A396ADC83DC5}"/>
    <cellStyle name="Vírgula 3 2 4 3 2 3 4 2" xfId="25831" xr:uid="{BDD69E5F-70DD-4C61-BE27-3A380E30D7FC}"/>
    <cellStyle name="Vírgula 3 2 4 3 2 3 5" xfId="18209" xr:uid="{9C222DFF-E016-4F4E-9888-10636953E0E3}"/>
    <cellStyle name="Vírgula 3 2 4 3 2 4" xfId="3862" xr:uid="{3E0A51D9-D3F1-45DB-A286-2FC60798BE8B}"/>
    <cellStyle name="Vírgula 3 2 4 3 2 4 2" xfId="6483" xr:uid="{9AB29A05-0C2F-4522-8D2B-4FEC4045F014}"/>
    <cellStyle name="Vírgula 3 2 4 3 2 4 2 2" xfId="14105" xr:uid="{F6258DCE-133F-4642-A346-E4BB4BB8F5F5}"/>
    <cellStyle name="Vírgula 3 2 4 3 2 4 2 2 2" xfId="29410" xr:uid="{409B6596-6982-45E5-8A13-421FBF6B77F2}"/>
    <cellStyle name="Vírgula 3 2 4 3 2 4 2 3" xfId="21788" xr:uid="{5FDFA519-A394-46E4-ACE9-401EED9DD343}"/>
    <cellStyle name="Vírgula 3 2 4 3 2 4 3" xfId="11494" xr:uid="{0C6F7DF8-7B58-4064-84D7-DBBADE8E991F}"/>
    <cellStyle name="Vírgula 3 2 4 3 2 4 3 2" xfId="26799" xr:uid="{DDA322B0-8A29-441D-B36B-49D832137189}"/>
    <cellStyle name="Vírgula 3 2 4 3 2 4 4" xfId="19177" xr:uid="{05EAAD5E-7095-4963-A030-870680FC9F95}"/>
    <cellStyle name="Vírgula 3 2 4 3 2 5" xfId="1286" xr:uid="{201717D6-C0C7-4EE2-A89D-82E060474299}"/>
    <cellStyle name="Vírgula 3 2 4 3 2 5 2" xfId="8918" xr:uid="{D7EB427C-6834-49FC-9E0A-9336E792D483}"/>
    <cellStyle name="Vírgula 3 2 4 3 2 5 2 2" xfId="24223" xr:uid="{18527855-B81F-476A-BBA2-7C170442E2FD}"/>
    <cellStyle name="Vírgula 3 2 4 3 2 5 3" xfId="16601" xr:uid="{1FC383A1-AFDD-496D-8958-77D4FD7DA140}"/>
    <cellStyle name="Vírgula 3 2 4 3 2 6" xfId="8269" xr:uid="{34593FCB-2B47-4088-98BD-D0E7DFEFA7AA}"/>
    <cellStyle name="Vírgula 3 2 4 3 2 6 2" xfId="23574" xr:uid="{F33F39A3-304C-4F01-A8A2-AC0F60915BBD}"/>
    <cellStyle name="Vírgula 3 2 4 3 2 7" xfId="15952" xr:uid="{7921AB38-53FE-433F-BAB6-9E9789BCDA6E}"/>
    <cellStyle name="Vírgula 3 2 4 3 3" xfId="2250" xr:uid="{A08A1837-78FC-4D85-87ED-AD9082309A43}"/>
    <cellStyle name="Vírgula 3 2 4 3 3 2" xfId="3218" xr:uid="{4BAF3E57-2417-49FD-99EB-E6B0FAD9E94F}"/>
    <cellStyle name="Vírgula 3 2 4 3 3 2 2" xfId="7294" xr:uid="{29B741B0-EDA9-4D4F-8C7B-493462EFA910}"/>
    <cellStyle name="Vírgula 3 2 4 3 3 2 2 2" xfId="14916" xr:uid="{50F8FD28-52C8-4C6A-90B9-9EBE5DECB7CE}"/>
    <cellStyle name="Vírgula 3 2 4 3 3 2 2 2 2" xfId="30221" xr:uid="{DC4F7684-6C90-4D92-8666-E58883D7CE19}"/>
    <cellStyle name="Vírgula 3 2 4 3 3 2 2 3" xfId="22599" xr:uid="{DD9F63C7-837A-424B-B6B6-C070E9E3487F}"/>
    <cellStyle name="Vírgula 3 2 4 3 3 2 3" xfId="5922" xr:uid="{21FBB823-019C-4D7B-8E24-2B22972E74E9}"/>
    <cellStyle name="Vírgula 3 2 4 3 3 2 3 2" xfId="13544" xr:uid="{EEED2439-12AC-4EAF-BA7D-A58AF8419F76}"/>
    <cellStyle name="Vírgula 3 2 4 3 3 2 3 2 2" xfId="28849" xr:uid="{6A5960A2-A683-4F29-86E6-9C7AE3BF05EE}"/>
    <cellStyle name="Vírgula 3 2 4 3 3 2 3 3" xfId="21227" xr:uid="{FFDE4951-3BD6-45B6-9460-6B79D49A43A4}"/>
    <cellStyle name="Vírgula 3 2 4 3 3 2 4" xfId="10850" xr:uid="{BF06F5DE-91FF-490F-AC2E-EBE95F9AEF29}"/>
    <cellStyle name="Vírgula 3 2 4 3 3 2 4 2" xfId="26155" xr:uid="{DF8FA7EF-B683-46EC-9312-6CE48BF8A3C7}"/>
    <cellStyle name="Vírgula 3 2 4 3 3 2 5" xfId="18533" xr:uid="{C4A35489-C388-4F1D-9975-43AE3E061559}"/>
    <cellStyle name="Vírgula 3 2 4 3 3 3" xfId="4186" xr:uid="{ED2576F1-E3D6-411F-89E3-9C39D3B05E84}"/>
    <cellStyle name="Vírgula 3 2 4 3 3 3 2" xfId="6690" xr:uid="{B90CBA39-C734-4642-BF6D-1C9CE5DA5785}"/>
    <cellStyle name="Vírgula 3 2 4 3 3 3 2 2" xfId="14312" xr:uid="{2285B1DF-750C-49DE-9383-0B4E6C9BFD87}"/>
    <cellStyle name="Vírgula 3 2 4 3 3 3 2 2 2" xfId="29617" xr:uid="{E908BFB6-39F4-4152-AF2B-DE9B98CEF7A0}"/>
    <cellStyle name="Vírgula 3 2 4 3 3 3 2 3" xfId="21995" xr:uid="{B6C8C074-D86F-4E28-AEF6-09801F0547FE}"/>
    <cellStyle name="Vírgula 3 2 4 3 3 3 3" xfId="11818" xr:uid="{8EB0CC35-659A-4930-A5AD-1AA5488FC12D}"/>
    <cellStyle name="Vírgula 3 2 4 3 3 3 3 2" xfId="27123" xr:uid="{568D3EDC-9350-4ABB-9F6F-FC9458561B4E}"/>
    <cellStyle name="Vírgula 3 2 4 3 3 3 4" xfId="19501" xr:uid="{0BA30DA1-4840-4E3F-98AE-611855D00836}"/>
    <cellStyle name="Vírgula 3 2 4 3 3 4" xfId="5428" xr:uid="{0A48E6F1-DB6F-4B95-A345-4F91472C9D2A}"/>
    <cellStyle name="Vírgula 3 2 4 3 3 4 2" xfId="13050" xr:uid="{2CA483F7-1A9F-48B1-9CB7-18EA0B1D2142}"/>
    <cellStyle name="Vírgula 3 2 4 3 3 4 2 2" xfId="28355" xr:uid="{61520BAB-02E2-4752-93AF-8FFFC457B95E}"/>
    <cellStyle name="Vírgula 3 2 4 3 3 4 3" xfId="20733" xr:uid="{D9B9E504-C087-4DC0-93E7-32677468DE60}"/>
    <cellStyle name="Vírgula 3 2 4 3 3 5" xfId="9882" xr:uid="{97C4129C-793B-4E35-8754-040ACAA6C819}"/>
    <cellStyle name="Vírgula 3 2 4 3 3 5 2" xfId="25187" xr:uid="{31CABCE6-54DA-41C5-96CB-CF5D530598D4}"/>
    <cellStyle name="Vírgula 3 2 4 3 3 6" xfId="17565" xr:uid="{227EF77E-0D26-4A51-BE1A-CE320619A7DE}"/>
    <cellStyle name="Vírgula 3 2 4 3 4" xfId="1610" xr:uid="{49FAD85D-3FE9-42FC-B1F8-DFB168F2D8A2}"/>
    <cellStyle name="Vírgula 3 2 4 3 4 2" xfId="7034" xr:uid="{647731F2-860F-40EA-AFF0-70F922AAD232}"/>
    <cellStyle name="Vírgula 3 2 4 3 4 2 2" xfId="14656" xr:uid="{0CAB8E4C-5CC4-455D-AF6C-FAF3BEBB44B1}"/>
    <cellStyle name="Vírgula 3 2 4 3 4 2 2 2" xfId="29961" xr:uid="{2F96CDD8-CCE2-4ADA-A815-48FD15406812}"/>
    <cellStyle name="Vírgula 3 2 4 3 4 2 3" xfId="22339" xr:uid="{804A9144-F998-46C6-A3AC-57293E38ED59}"/>
    <cellStyle name="Vírgula 3 2 4 3 4 3" xfId="5662" xr:uid="{FC47EB15-26F5-4D14-8A1F-98689C9E2682}"/>
    <cellStyle name="Vírgula 3 2 4 3 4 3 2" xfId="13284" xr:uid="{CFCC255A-155D-4F7A-BE3E-ADD49915F5B9}"/>
    <cellStyle name="Vírgula 3 2 4 3 4 3 2 2" xfId="28589" xr:uid="{9441CC29-A363-4992-9688-6F3163B0D269}"/>
    <cellStyle name="Vírgula 3 2 4 3 4 3 3" xfId="20967" xr:uid="{6C3F37B5-C014-4434-B7CC-276A98E53A07}"/>
    <cellStyle name="Vírgula 3 2 4 3 4 4" xfId="9242" xr:uid="{B4B13323-C738-43DC-8BD0-3A2F2151E580}"/>
    <cellStyle name="Vírgula 3 2 4 3 4 4 2" xfId="24547" xr:uid="{864EC9E8-E277-4064-AE63-1C8F6E864300}"/>
    <cellStyle name="Vírgula 3 2 4 3 4 5" xfId="16925" xr:uid="{ED9F2A43-3648-4B13-8348-3E6EC694ECED}"/>
    <cellStyle name="Vírgula 3 2 4 3 5" xfId="2570" xr:uid="{469C7ADD-602C-4F73-B622-06D6640764C0}"/>
    <cellStyle name="Vírgula 3 2 4 3 5 2" xfId="6320" xr:uid="{6980AFCC-E9B8-44CC-827C-16F2362D913A}"/>
    <cellStyle name="Vírgula 3 2 4 3 5 2 2" xfId="13942" xr:uid="{A46549A8-B516-4308-99AE-BE19FB670A02}"/>
    <cellStyle name="Vírgula 3 2 4 3 5 2 2 2" xfId="29247" xr:uid="{AEFCEDC1-8003-4E66-BF23-072BFB22AD05}"/>
    <cellStyle name="Vírgula 3 2 4 3 5 2 3" xfId="21625" xr:uid="{8FA0FC74-C6E2-448C-B911-15E0912C1477}"/>
    <cellStyle name="Vírgula 3 2 4 3 5 3" xfId="10202" xr:uid="{90F76F6E-E073-45D7-9BFA-B9DE0CBE64E9}"/>
    <cellStyle name="Vírgula 3 2 4 3 5 3 2" xfId="25507" xr:uid="{3F49166F-0F05-43DA-8F2E-DD8C00AFD51D}"/>
    <cellStyle name="Vírgula 3 2 4 3 5 4" xfId="17885" xr:uid="{FB2C208D-3A55-49B0-BD92-350CEB13D2A0}"/>
    <cellStyle name="Vírgula 3 2 4 3 6" xfId="3538" xr:uid="{E3099FA4-D450-467D-A362-97E3C4D0435A}"/>
    <cellStyle name="Vírgula 3 2 4 3 6 2" xfId="11170" xr:uid="{E0211908-ABBF-4589-9F84-B327B9392A2D}"/>
    <cellStyle name="Vírgula 3 2 4 3 6 2 2" xfId="26475" xr:uid="{6153359F-9BF4-490C-9129-E97EC6BD028B}"/>
    <cellStyle name="Vírgula 3 2 4 3 6 3" xfId="18853" xr:uid="{E3EA2C2F-49D9-4F68-AF64-DF254FBC35B7}"/>
    <cellStyle name="Vírgula 3 2 4 3 7" xfId="962" xr:uid="{66ED95D0-E1DB-425D-8F20-FE07091B23FF}"/>
    <cellStyle name="Vírgula 3 2 4 3 7 2" xfId="8594" xr:uid="{70336A86-7434-4034-B948-13B8EBA6C531}"/>
    <cellStyle name="Vírgula 3 2 4 3 7 2 2" xfId="23899" xr:uid="{B43C3FE8-238F-4AAB-A6BF-033112BB2CB7}"/>
    <cellStyle name="Vírgula 3 2 4 3 7 3" xfId="16277" xr:uid="{A904FED9-E326-470B-B3F7-50EBA4C48792}"/>
    <cellStyle name="Vírgula 3 2 4 3 8" xfId="7945" xr:uid="{89DA8D46-714A-4378-9AB6-B0CB95A2F90A}"/>
    <cellStyle name="Vírgula 3 2 4 3 8 2" xfId="23250" xr:uid="{E1AD7052-C9EE-4B6D-8A95-41F3CC0BC8A9}"/>
    <cellStyle name="Vírgula 3 2 4 3 9" xfId="15628" xr:uid="{38E5DC30-3A5E-4A53-86FE-11BEE60ABC2E}"/>
    <cellStyle name="Vírgula 3 2 4 4" xfId="393" xr:uid="{AD5EE9D6-1933-43D0-ADFE-851B7D669EFF}"/>
    <cellStyle name="Vírgula 3 2 4 4 2" xfId="717" xr:uid="{AFDD7F56-EA8D-40D4-9FAA-2EEA126697D6}"/>
    <cellStyle name="Vírgula 3 2 4 4 2 2" xfId="2010" xr:uid="{EB909E71-E6D1-447B-92BF-ADCAD9C8A03B}"/>
    <cellStyle name="Vírgula 3 2 4 4 2 2 2" xfId="5177" xr:uid="{336216CE-25E0-4BFC-B550-D75CEBB6CAA2}"/>
    <cellStyle name="Vírgula 3 2 4 4 2 2 2 2" xfId="7484" xr:uid="{13D7932B-EB05-437E-B26A-E75D15D40CFE}"/>
    <cellStyle name="Vírgula 3 2 4 4 2 2 2 2 2" xfId="15106" xr:uid="{AB74E8C9-C8B0-4D75-A4D9-ACFA3082F99C}"/>
    <cellStyle name="Vírgula 3 2 4 4 2 2 2 2 2 2" xfId="30411" xr:uid="{895F3F29-7880-47E3-9F57-B693055B879C}"/>
    <cellStyle name="Vírgula 3 2 4 4 2 2 2 2 3" xfId="22789" xr:uid="{209DFCC6-C896-48E8-B35B-5A5DD10F65AE}"/>
    <cellStyle name="Vírgula 3 2 4 4 2 2 2 3" xfId="6112" xr:uid="{224A1B81-6A92-4294-927D-A03E44AF08C5}"/>
    <cellStyle name="Vírgula 3 2 4 4 2 2 2 3 2" xfId="13734" xr:uid="{5709E33D-92ED-4460-9EEC-3CA067A89E6F}"/>
    <cellStyle name="Vírgula 3 2 4 4 2 2 2 3 2 2" xfId="29039" xr:uid="{D071D1BF-B29E-4C2D-9D58-453795E97685}"/>
    <cellStyle name="Vírgula 3 2 4 4 2 2 2 3 3" xfId="21417" xr:uid="{A242045E-6484-4DD3-B30D-1274B01B1F5F}"/>
    <cellStyle name="Vírgula 3 2 4 4 2 2 2 4" xfId="12799" xr:uid="{FBC924FE-C217-452C-9ADE-CE5BE9B83605}"/>
    <cellStyle name="Vírgula 3 2 4 4 2 2 2 4 2" xfId="28104" xr:uid="{015CA560-74B2-4DF2-B87D-32A03D855CF2}"/>
    <cellStyle name="Vírgula 3 2 4 4 2 2 2 5" xfId="20482" xr:uid="{61D0FC4F-5D0D-4AF0-84F4-B47201180013}"/>
    <cellStyle name="Vírgula 3 2 4 4 2 2 3" xfId="4880" xr:uid="{323C49C2-F3D2-411D-9ABE-EC5FEE513FC6}"/>
    <cellStyle name="Vírgula 3 2 4 4 2 2 3 2" xfId="6880" xr:uid="{FB728FAE-6943-419A-B4F5-39176E32B595}"/>
    <cellStyle name="Vírgula 3 2 4 4 2 2 3 2 2" xfId="14502" xr:uid="{B4F54C5D-D7C2-48D0-BB0F-14586840AB0B}"/>
    <cellStyle name="Vírgula 3 2 4 4 2 2 3 2 2 2" xfId="29807" xr:uid="{94C06CF2-DEE8-4ABE-B79D-F91523A11486}"/>
    <cellStyle name="Vírgula 3 2 4 4 2 2 3 2 3" xfId="22185" xr:uid="{76E7CD57-CA6C-4E5C-AB3C-2A9E4D3496DF}"/>
    <cellStyle name="Vírgula 3 2 4 4 2 2 3 3" xfId="12502" xr:uid="{9DB76A8F-E172-4603-B83D-70CFD0B904F8}"/>
    <cellStyle name="Vírgula 3 2 4 4 2 2 3 3 2" xfId="27807" xr:uid="{8D5B36AA-99DE-49C6-8A46-16EF88E715A4}"/>
    <cellStyle name="Vírgula 3 2 4 4 2 2 3 4" xfId="20185" xr:uid="{D70D9062-0917-40F0-B9B6-2BE54A779C2E}"/>
    <cellStyle name="Vírgula 3 2 4 4 2 2 4" xfId="5548" xr:uid="{CF815A8D-2549-48B1-A7BE-C0103AF17289}"/>
    <cellStyle name="Vírgula 3 2 4 4 2 2 4 2" xfId="13170" xr:uid="{79CBF2CD-4BA8-4C2B-AEDA-BB2ADDDAB3B1}"/>
    <cellStyle name="Vírgula 3 2 4 4 2 2 4 2 2" xfId="28475" xr:uid="{BD5B62DA-3F53-4ADE-AA7A-A65BFCA2C4E0}"/>
    <cellStyle name="Vírgula 3 2 4 4 2 2 4 3" xfId="20853" xr:uid="{F22D01E9-E429-425F-89C7-A200061D1490}"/>
    <cellStyle name="Vírgula 3 2 4 4 2 2 5" xfId="9642" xr:uid="{B9F187A3-D38B-484D-826F-3CFDD5F676B4}"/>
    <cellStyle name="Vírgula 3 2 4 4 2 2 5 2" xfId="24947" xr:uid="{D9CC3A1B-D0F9-40ED-9FA5-7B63A30D44D6}"/>
    <cellStyle name="Vírgula 3 2 4 4 2 2 6" xfId="17325" xr:uid="{05507BED-3373-4F32-81DC-615E24094765}"/>
    <cellStyle name="Vírgula 3 2 4 4 2 3" xfId="2974" xr:uid="{D8017A50-E0D4-44DD-BBB9-62357837EC05}"/>
    <cellStyle name="Vírgula 3 2 4 4 2 3 2" xfId="7155" xr:uid="{0856575C-F288-4EDF-A1E9-E907492208F0}"/>
    <cellStyle name="Vírgula 3 2 4 4 2 3 2 2" xfId="14777" xr:uid="{DD1A6811-ADC7-48B2-9033-46D038AA68C5}"/>
    <cellStyle name="Vírgula 3 2 4 4 2 3 2 2 2" xfId="30082" xr:uid="{19141132-2ECD-4B07-8798-6D1A1704B748}"/>
    <cellStyle name="Vírgula 3 2 4 4 2 3 2 3" xfId="22460" xr:uid="{6D608357-105C-43C9-929C-3DF6C60CB136}"/>
    <cellStyle name="Vírgula 3 2 4 4 2 3 3" xfId="5783" xr:uid="{7D00FF4B-2B73-433A-A2AB-573CCF71E1EC}"/>
    <cellStyle name="Vírgula 3 2 4 4 2 3 3 2" xfId="13405" xr:uid="{363A738C-A700-4D6D-8304-5A7D9057E8CC}"/>
    <cellStyle name="Vírgula 3 2 4 4 2 3 3 2 2" xfId="28710" xr:uid="{0387C32D-1109-4F04-B082-516FDFF7CC0B}"/>
    <cellStyle name="Vírgula 3 2 4 4 2 3 3 3" xfId="21088" xr:uid="{86272BBC-F6E7-46B9-A67A-55D6F78E679C}"/>
    <cellStyle name="Vírgula 3 2 4 4 2 3 4" xfId="10606" xr:uid="{6B0A867B-DA1A-4F79-A954-DD6A9AD5DEFC}"/>
    <cellStyle name="Vírgula 3 2 4 4 2 3 4 2" xfId="25911" xr:uid="{406A6B07-1D29-49EC-B1A7-DAF5E97AC5F2}"/>
    <cellStyle name="Vírgula 3 2 4 4 2 3 5" xfId="18289" xr:uid="{8AB4AD44-DF62-4AD2-8CF0-22CE5D5B5602}"/>
    <cellStyle name="Vírgula 3 2 4 4 2 4" xfId="3942" xr:uid="{F7FD5CD4-15AA-4E26-B465-35D61DC9173E}"/>
    <cellStyle name="Vírgula 3 2 4 4 2 4 2" xfId="6510" xr:uid="{1F71B58F-5E7B-459D-9D47-098FA46D6434}"/>
    <cellStyle name="Vírgula 3 2 4 4 2 4 2 2" xfId="14132" xr:uid="{F4E9F184-2D26-4F9C-9031-48CC87E67C2A}"/>
    <cellStyle name="Vírgula 3 2 4 4 2 4 2 2 2" xfId="29437" xr:uid="{C3D79BD5-FCF8-45B6-8DE7-915C7AE6E77D}"/>
    <cellStyle name="Vírgula 3 2 4 4 2 4 2 3" xfId="21815" xr:uid="{C0B989F8-DD08-4570-9C5B-8C8F58823695}"/>
    <cellStyle name="Vírgula 3 2 4 4 2 4 3" xfId="11574" xr:uid="{E5B5B732-A7CE-44BC-B57E-A1C3F9475F09}"/>
    <cellStyle name="Vírgula 3 2 4 4 2 4 3 2" xfId="26879" xr:uid="{7681A22C-BA28-4AA8-AFC2-7752720CA8F4}"/>
    <cellStyle name="Vírgula 3 2 4 4 2 4 4" xfId="19257" xr:uid="{D0818BF4-A11B-42F1-9C93-9A2717B7DAA9}"/>
    <cellStyle name="Vírgula 3 2 4 4 2 5" xfId="1366" xr:uid="{1F50B673-396F-40C7-AD76-DF69218D2EB8}"/>
    <cellStyle name="Vírgula 3 2 4 4 2 5 2" xfId="8998" xr:uid="{12ACE2BC-DBC9-48AD-96C4-67887BCEEF33}"/>
    <cellStyle name="Vírgula 3 2 4 4 2 5 2 2" xfId="24303" xr:uid="{FB469EBA-7E86-4251-A521-BE19DEE46977}"/>
    <cellStyle name="Vírgula 3 2 4 4 2 5 3" xfId="16681" xr:uid="{CE907C1C-1984-4240-9BE4-C1F45ABC319E}"/>
    <cellStyle name="Vírgula 3 2 4 4 2 6" xfId="8349" xr:uid="{1357FC6F-75A9-48E8-96BB-30FC5F26E651}"/>
    <cellStyle name="Vírgula 3 2 4 4 2 6 2" xfId="23654" xr:uid="{EC2D12DC-B200-4118-BF83-8E8AEB4D3ECE}"/>
    <cellStyle name="Vírgula 3 2 4 4 2 7" xfId="16032" xr:uid="{CAA2A7FF-8C26-4DD6-8F1C-95BBAAF2AA81}"/>
    <cellStyle name="Vírgula 3 2 4 4 3" xfId="2330" xr:uid="{A5990055-6B94-48A6-B5FD-E576FF0C1D24}"/>
    <cellStyle name="Vírgula 3 2 4 4 3 2" xfId="3298" xr:uid="{9DD0E3C4-617E-49D3-A3F5-99EED906A2DD}"/>
    <cellStyle name="Vírgula 3 2 4 4 3 2 2" xfId="7321" xr:uid="{F6C6E0D9-BE3A-4B64-A9F6-5DDC2C0BBBB2}"/>
    <cellStyle name="Vírgula 3 2 4 4 3 2 2 2" xfId="14943" xr:uid="{B5A8BA38-6D6B-48DD-8326-1ED03DFC1D31}"/>
    <cellStyle name="Vírgula 3 2 4 4 3 2 2 2 2" xfId="30248" xr:uid="{5EC8BD72-2E39-43D6-B37E-23EEDA12917A}"/>
    <cellStyle name="Vírgula 3 2 4 4 3 2 2 3" xfId="22626" xr:uid="{E5A2DA5C-AD21-4F43-BB3C-53979FF49C71}"/>
    <cellStyle name="Vírgula 3 2 4 4 3 2 3" xfId="5949" xr:uid="{818146DE-CEFC-4104-9CCB-BE1B8129E3D0}"/>
    <cellStyle name="Vírgula 3 2 4 4 3 2 3 2" xfId="13571" xr:uid="{1B4F786C-21C2-498B-B681-7CC58C3D2506}"/>
    <cellStyle name="Vírgula 3 2 4 4 3 2 3 2 2" xfId="28876" xr:uid="{8A9D7E12-7B3B-42A4-A58F-369004BFF63D}"/>
    <cellStyle name="Vírgula 3 2 4 4 3 2 3 3" xfId="21254" xr:uid="{7B8AB552-BA22-4415-8369-2CB32A3CA216}"/>
    <cellStyle name="Vírgula 3 2 4 4 3 2 4" xfId="10930" xr:uid="{25B76FD2-00EB-4542-8424-D71085CDBC81}"/>
    <cellStyle name="Vírgula 3 2 4 4 3 2 4 2" xfId="26235" xr:uid="{CD4C0C9D-9813-464E-9086-BEB1D65D6763}"/>
    <cellStyle name="Vírgula 3 2 4 4 3 2 5" xfId="18613" xr:uid="{200F80F4-EDD8-4ACF-9277-219812EB4CB5}"/>
    <cellStyle name="Vírgula 3 2 4 4 3 3" xfId="4266" xr:uid="{B9C0A32C-8CAB-4631-A105-5FAA0FD03C9A}"/>
    <cellStyle name="Vírgula 3 2 4 4 3 3 2" xfId="6717" xr:uid="{76EB91FC-E082-4943-8B41-A60F3947517A}"/>
    <cellStyle name="Vírgula 3 2 4 4 3 3 2 2" xfId="14339" xr:uid="{B2DCFBA6-25F3-425D-83DF-A66E38173FC6}"/>
    <cellStyle name="Vírgula 3 2 4 4 3 3 2 2 2" xfId="29644" xr:uid="{BEC0F1DC-2616-4715-9557-330D3373EF3D}"/>
    <cellStyle name="Vírgula 3 2 4 4 3 3 2 3" xfId="22022" xr:uid="{93BEA952-17E3-4385-B332-0F47F235DDFE}"/>
    <cellStyle name="Vírgula 3 2 4 4 3 3 3" xfId="11898" xr:uid="{EF399AC7-0CB0-4CE7-8DA8-5B247E33DFA0}"/>
    <cellStyle name="Vírgula 3 2 4 4 3 3 3 2" xfId="27203" xr:uid="{4571A2D1-6831-41B2-A01E-16A4F2C4086F}"/>
    <cellStyle name="Vírgula 3 2 4 4 3 3 4" xfId="19581" xr:uid="{BDF53EE2-99BC-4E50-A105-52BBCDDA7D03}"/>
    <cellStyle name="Vírgula 3 2 4 4 3 4" xfId="5455" xr:uid="{B69380B7-8A13-4926-AC46-231C4389DB2B}"/>
    <cellStyle name="Vírgula 3 2 4 4 3 4 2" xfId="13077" xr:uid="{4741D730-B455-4589-BB9D-57DF3F66EE97}"/>
    <cellStyle name="Vírgula 3 2 4 4 3 4 2 2" xfId="28382" xr:uid="{0E77BE59-9B52-4D44-B069-82BCFC75D7DA}"/>
    <cellStyle name="Vírgula 3 2 4 4 3 4 3" xfId="20760" xr:uid="{BFE87159-0D99-4209-A28C-B32AC287FF0F}"/>
    <cellStyle name="Vírgula 3 2 4 4 3 5" xfId="9962" xr:uid="{49FA485B-E30B-40B0-ADC4-4D1F993B62FF}"/>
    <cellStyle name="Vírgula 3 2 4 4 3 5 2" xfId="25267" xr:uid="{253C4D67-DD85-4961-89C9-5FBE26537983}"/>
    <cellStyle name="Vírgula 3 2 4 4 3 6" xfId="17645" xr:uid="{BD07E8E3-B1DE-4CF9-B6D9-EE7712F52A19}"/>
    <cellStyle name="Vírgula 3 2 4 4 4" xfId="1690" xr:uid="{EA5E31F9-9AA6-4890-A080-7D7DF65F6D64}"/>
    <cellStyle name="Vírgula 3 2 4 4 4 2" xfId="7061" xr:uid="{88EC5FFC-8CE5-4B87-87EA-88D538244BC3}"/>
    <cellStyle name="Vírgula 3 2 4 4 4 2 2" xfId="14683" xr:uid="{A5816392-2692-4B0A-8149-494211EED5B9}"/>
    <cellStyle name="Vírgula 3 2 4 4 4 2 2 2" xfId="29988" xr:uid="{D4F2B16E-B0F8-4C2A-AA03-9CAD869742A1}"/>
    <cellStyle name="Vírgula 3 2 4 4 4 2 3" xfId="22366" xr:uid="{54EB45C2-B6E8-4147-863E-87C32598558A}"/>
    <cellStyle name="Vírgula 3 2 4 4 4 3" xfId="5689" xr:uid="{59B7F218-7DCF-4C4D-926C-ADBC50177BB6}"/>
    <cellStyle name="Vírgula 3 2 4 4 4 3 2" xfId="13311" xr:uid="{456CD3A9-0926-4266-92EE-22DA4CAAD115}"/>
    <cellStyle name="Vírgula 3 2 4 4 4 3 2 2" xfId="28616" xr:uid="{F48288E5-5123-46B4-98CA-CDE1A95024F0}"/>
    <cellStyle name="Vírgula 3 2 4 4 4 3 3" xfId="20994" xr:uid="{C5ABB80F-FA92-48A7-B16E-DCC6A90F362F}"/>
    <cellStyle name="Vírgula 3 2 4 4 4 4" xfId="9322" xr:uid="{DE6D790F-7291-483D-9C9E-5B7EC9C2DC9F}"/>
    <cellStyle name="Vírgula 3 2 4 4 4 4 2" xfId="24627" xr:uid="{35EBC6B9-9007-466B-8656-7B7D75E13ECF}"/>
    <cellStyle name="Vírgula 3 2 4 4 4 5" xfId="17005" xr:uid="{778ACBD7-C258-405C-88AB-560F18CC9AF6}"/>
    <cellStyle name="Vírgula 3 2 4 4 5" xfId="2650" xr:uid="{4E6A811D-9BFF-40B6-98E2-2AA3386E786E}"/>
    <cellStyle name="Vírgula 3 2 4 4 5 2" xfId="6347" xr:uid="{504C6EA9-624B-4D14-8404-B426E9D4EB43}"/>
    <cellStyle name="Vírgula 3 2 4 4 5 2 2" xfId="13969" xr:uid="{01668295-229C-48CA-A3C6-07D9B2A36ECA}"/>
    <cellStyle name="Vírgula 3 2 4 4 5 2 2 2" xfId="29274" xr:uid="{47242D2F-F2A6-4138-9CF3-17124808C139}"/>
    <cellStyle name="Vírgula 3 2 4 4 5 2 3" xfId="21652" xr:uid="{348FB811-65EB-44A9-8EBA-9B196C0C4330}"/>
    <cellStyle name="Vírgula 3 2 4 4 5 3" xfId="10282" xr:uid="{6D81F402-A875-48DC-A905-7A89A783A336}"/>
    <cellStyle name="Vírgula 3 2 4 4 5 3 2" xfId="25587" xr:uid="{0818E70A-EFED-4E12-AEBC-4D4FC0E0B64A}"/>
    <cellStyle name="Vírgula 3 2 4 4 5 4" xfId="17965" xr:uid="{17CF5DD0-E0A6-46E9-9966-192DF62EC600}"/>
    <cellStyle name="Vírgula 3 2 4 4 6" xfId="3618" xr:uid="{78B54085-7E45-4831-AD93-CB039EBE9579}"/>
    <cellStyle name="Vírgula 3 2 4 4 6 2" xfId="11250" xr:uid="{C80EC6D2-A8E1-47A9-927A-672C68BD7D68}"/>
    <cellStyle name="Vírgula 3 2 4 4 6 2 2" xfId="26555" xr:uid="{6704A4AF-CD37-41EC-BADB-929E647006EF}"/>
    <cellStyle name="Vírgula 3 2 4 4 6 3" xfId="18933" xr:uid="{87F28393-2DED-44F0-ACB7-2C04A8B07644}"/>
    <cellStyle name="Vírgula 3 2 4 4 7" xfId="1042" xr:uid="{8C37F6C1-C263-49D0-9EC1-BAB0E2D0DAE3}"/>
    <cellStyle name="Vírgula 3 2 4 4 7 2" xfId="8674" xr:uid="{07EE78FE-AB8F-4AE0-829C-093DCE6CA051}"/>
    <cellStyle name="Vírgula 3 2 4 4 7 2 2" xfId="23979" xr:uid="{B6077F4E-42EA-4925-BF0A-5318E5FBC970}"/>
    <cellStyle name="Vírgula 3 2 4 4 7 3" xfId="16357" xr:uid="{D971D1B3-CCC3-4BF2-88A1-FA4CAA7A2A85}"/>
    <cellStyle name="Vírgula 3 2 4 4 8" xfId="8025" xr:uid="{95D19898-710C-4777-B8D9-E00E629E7F34}"/>
    <cellStyle name="Vírgula 3 2 4 4 8 2" xfId="23330" xr:uid="{5E3F2A93-9C43-4F7A-B2FC-D0BDB1BBC091}"/>
    <cellStyle name="Vírgula 3 2 4 4 9" xfId="15708" xr:uid="{8D707C7E-F4F5-43BC-93A7-713E44542EB7}"/>
    <cellStyle name="Vírgula 3 2 4 5" xfId="273" xr:uid="{8542F079-61D4-4607-8E7A-24FB9F751316}"/>
    <cellStyle name="Vírgula 3 2 4 5 2" xfId="597" xr:uid="{49019D39-4911-4FB2-B32B-403B8452F1D4}"/>
    <cellStyle name="Vírgula 3 2 4 5 2 2" xfId="1890" xr:uid="{DB916901-6DF4-4DF8-A3DF-B00706D053EF}"/>
    <cellStyle name="Vírgula 3 2 4 5 2 2 2" xfId="7394" xr:uid="{CE95E247-3933-4E6F-9016-FC05B0E4C4E1}"/>
    <cellStyle name="Vírgula 3 2 4 5 2 2 2 2" xfId="15016" xr:uid="{EB60DA56-5B7E-4EB8-B451-3583E131FA07}"/>
    <cellStyle name="Vírgula 3 2 4 5 2 2 2 2 2" xfId="30321" xr:uid="{46B80A49-92E7-4451-9017-5C82CF98C8E6}"/>
    <cellStyle name="Vírgula 3 2 4 5 2 2 2 3" xfId="22699" xr:uid="{4908EF0F-9BE2-4BE8-A56C-2A243177D7F2}"/>
    <cellStyle name="Vírgula 3 2 4 5 2 2 3" xfId="6022" xr:uid="{0645148A-2EB0-4DBC-8ADF-7F5DB0336EA2}"/>
    <cellStyle name="Vírgula 3 2 4 5 2 2 3 2" xfId="13644" xr:uid="{0B35E8E9-5B1F-40B4-8FF3-C4282D09E738}"/>
    <cellStyle name="Vírgula 3 2 4 5 2 2 3 2 2" xfId="28949" xr:uid="{0DCFD5A4-51A6-4C1D-AC8B-2C03EBDE5813}"/>
    <cellStyle name="Vírgula 3 2 4 5 2 2 3 3" xfId="21327" xr:uid="{74120A86-8A0C-42C2-BD3D-13165428C16B}"/>
    <cellStyle name="Vírgula 3 2 4 5 2 2 4" xfId="9522" xr:uid="{8A021057-6EEA-479C-A5B4-544687A2A968}"/>
    <cellStyle name="Vírgula 3 2 4 5 2 2 4 2" xfId="24827" xr:uid="{AE49253B-273F-4078-BFE9-56C58448094D}"/>
    <cellStyle name="Vírgula 3 2 4 5 2 2 5" xfId="17205" xr:uid="{E5546A45-D4AC-4036-95BA-AD3DF451BA26}"/>
    <cellStyle name="Vírgula 3 2 4 5 2 3" xfId="2854" xr:uid="{0CB3A30A-D31C-4D69-A0EF-AD908939BBFA}"/>
    <cellStyle name="Vírgula 3 2 4 5 2 3 2" xfId="6790" xr:uid="{249D0A66-8CBC-459D-BB7F-6315ADEE390D}"/>
    <cellStyle name="Vírgula 3 2 4 5 2 3 2 2" xfId="14412" xr:uid="{AC7E8501-BDB3-4297-898A-7F65C0130C44}"/>
    <cellStyle name="Vírgula 3 2 4 5 2 3 2 2 2" xfId="29717" xr:uid="{A0E59668-2435-418B-9601-8F6E8726CD10}"/>
    <cellStyle name="Vírgula 3 2 4 5 2 3 2 3" xfId="22095" xr:uid="{308E14DD-834A-4CC1-A6DC-2AEA75176056}"/>
    <cellStyle name="Vírgula 3 2 4 5 2 3 3" xfId="10486" xr:uid="{5E02B1BD-39B0-461E-AC2D-C9A73BDDD007}"/>
    <cellStyle name="Vírgula 3 2 4 5 2 3 3 2" xfId="25791" xr:uid="{3588B950-BF66-4E86-B4F4-AC20737FBFE7}"/>
    <cellStyle name="Vírgula 3 2 4 5 2 3 4" xfId="18169" xr:uid="{CE3433F1-F319-4A10-B823-643D26D859F6}"/>
    <cellStyle name="Vírgula 3 2 4 5 2 4" xfId="3822" xr:uid="{B24A627C-E671-4543-9FB9-B3CD30FD4D36}"/>
    <cellStyle name="Vírgula 3 2 4 5 2 4 2" xfId="11454" xr:uid="{DD0B6E49-972C-4119-A752-917B80EB70CB}"/>
    <cellStyle name="Vírgula 3 2 4 5 2 4 2 2" xfId="26759" xr:uid="{4195CCF0-1A42-44FD-BEF5-72F70C30CC37}"/>
    <cellStyle name="Vírgula 3 2 4 5 2 4 3" xfId="19137" xr:uid="{339D3256-605B-4860-B039-1A1E77835A64}"/>
    <cellStyle name="Vírgula 3 2 4 5 2 5" xfId="1246" xr:uid="{878AA531-5E31-40B1-843D-04CF15FDE733}"/>
    <cellStyle name="Vírgula 3 2 4 5 2 5 2" xfId="8878" xr:uid="{51DE66F2-A87A-45D8-985F-0CED8AD1FA55}"/>
    <cellStyle name="Vírgula 3 2 4 5 2 5 2 2" xfId="24183" xr:uid="{9FC63BE2-A567-452E-9E26-97125AE12A8D}"/>
    <cellStyle name="Vírgula 3 2 4 5 2 5 3" xfId="16561" xr:uid="{C5999C30-293C-4365-95BD-1A8F51C555DB}"/>
    <cellStyle name="Vírgula 3 2 4 5 2 6" xfId="8229" xr:uid="{C406AACA-C44A-4167-A0CE-8A7A9DEAB985}"/>
    <cellStyle name="Vírgula 3 2 4 5 2 6 2" xfId="23534" xr:uid="{6300B09B-2F78-4CB2-A185-A36022FEF4B1}"/>
    <cellStyle name="Vírgula 3 2 4 5 2 7" xfId="15912" xr:uid="{48809118-889A-432C-A8D7-775F2EF366EA}"/>
    <cellStyle name="Vírgula 3 2 4 5 3" xfId="2210" xr:uid="{6F7F16F4-76A1-42C0-85CA-69B4C81BA082}"/>
    <cellStyle name="Vírgula 3 2 4 5 3 2" xfId="3178" xr:uid="{302DE2C5-97B4-4763-A612-57DCD5EFC37D}"/>
    <cellStyle name="Vírgula 3 2 4 5 3 2 2" xfId="10810" xr:uid="{499776DB-AC40-4DDD-A4CE-C3F22363A026}"/>
    <cellStyle name="Vírgula 3 2 4 5 3 2 2 2" xfId="26115" xr:uid="{1EB6A859-3FF1-405E-A788-B0B4795E5DD3}"/>
    <cellStyle name="Vírgula 3 2 4 5 3 2 3" xfId="18493" xr:uid="{EB3868DC-CBCA-4669-BF3A-6710511F92A1}"/>
    <cellStyle name="Vírgula 3 2 4 5 3 3" xfId="4146" xr:uid="{88BA15FD-8D22-401C-BA31-AB47BAFE3A90}"/>
    <cellStyle name="Vírgula 3 2 4 5 3 3 2" xfId="11778" xr:uid="{D6406799-71A4-41B6-AF7C-706E7F08BF5A}"/>
    <cellStyle name="Vírgula 3 2 4 5 3 3 2 2" xfId="27083" xr:uid="{970B53CF-3BEA-4CD2-B105-15607901780A}"/>
    <cellStyle name="Vírgula 3 2 4 5 3 3 3" xfId="19461" xr:uid="{26754D1E-B0AC-4CEC-A1C3-CAEBB4F2A816}"/>
    <cellStyle name="Vírgula 3 2 4 5 3 4" xfId="9842" xr:uid="{0D3B9894-73F6-486E-A7D5-BC8940821A30}"/>
    <cellStyle name="Vírgula 3 2 4 5 3 4 2" xfId="25147" xr:uid="{2D337779-3F22-4BDF-976B-69B746C533AA}"/>
    <cellStyle name="Vírgula 3 2 4 5 3 5" xfId="17525" xr:uid="{CE0216E2-E74E-4DDA-B291-FF200F308031}"/>
    <cellStyle name="Vírgula 3 2 4 5 4" xfId="1570" xr:uid="{ECEA21BB-F13E-467C-981F-86000DAF687B}"/>
    <cellStyle name="Vírgula 3 2 4 5 4 2" xfId="6420" xr:uid="{4C7785DD-A3BC-4F89-9C7D-94F0DA2687A8}"/>
    <cellStyle name="Vírgula 3 2 4 5 4 2 2" xfId="14042" xr:uid="{B5F5E254-0EFF-4591-A435-88FBA9636064}"/>
    <cellStyle name="Vírgula 3 2 4 5 4 2 2 2" xfId="29347" xr:uid="{71DF732C-8FBC-4796-8CC7-A53C85060E60}"/>
    <cellStyle name="Vírgula 3 2 4 5 4 2 3" xfId="21725" xr:uid="{E33D696B-1400-4DCB-A159-F1DC0B2CC0D5}"/>
    <cellStyle name="Vírgula 3 2 4 5 4 3" xfId="9202" xr:uid="{C257A78C-14CD-4315-8D6C-2F7D0AC22074}"/>
    <cellStyle name="Vírgula 3 2 4 5 4 3 2" xfId="24507" xr:uid="{B4883B38-28E0-4C19-AB15-EC384F469EE1}"/>
    <cellStyle name="Vírgula 3 2 4 5 4 4" xfId="16885" xr:uid="{60D88416-3C8D-4E14-9148-C8675AC8A379}"/>
    <cellStyle name="Vírgula 3 2 4 5 5" xfId="2530" xr:uid="{7E621186-134B-42DA-98EC-E83E140A5A47}"/>
    <cellStyle name="Vírgula 3 2 4 5 5 2" xfId="10162" xr:uid="{E76AB4B6-E66C-4BF8-9E0B-558144C72D2F}"/>
    <cellStyle name="Vírgula 3 2 4 5 5 2 2" xfId="25467" xr:uid="{24C08729-A1C4-41EF-B297-1E3D517F7099}"/>
    <cellStyle name="Vírgula 3 2 4 5 5 3" xfId="17845" xr:uid="{B974ADC4-ADD5-4CE7-BF1F-07A46D63DF71}"/>
    <cellStyle name="Vírgula 3 2 4 5 6" xfId="3498" xr:uid="{BF85A357-80DD-4600-BE1A-EBDFC0C33054}"/>
    <cellStyle name="Vírgula 3 2 4 5 6 2" xfId="11130" xr:uid="{D8435DB0-6FEE-41FB-9BBB-5169AC3957AF}"/>
    <cellStyle name="Vírgula 3 2 4 5 6 2 2" xfId="26435" xr:uid="{3F11D3EE-A485-4214-B540-E3EEE3226AC7}"/>
    <cellStyle name="Vírgula 3 2 4 5 6 3" xfId="18813" xr:uid="{FE18863C-69C4-4BE0-B31D-FCC5EAA23B81}"/>
    <cellStyle name="Vírgula 3 2 4 5 7" xfId="922" xr:uid="{1A0E60B5-F9F8-4EE6-88DB-9B7C272B7676}"/>
    <cellStyle name="Vírgula 3 2 4 5 7 2" xfId="8554" xr:uid="{4B9E9104-65AE-4A1E-AF90-BE94199132F7}"/>
    <cellStyle name="Vírgula 3 2 4 5 7 2 2" xfId="23859" xr:uid="{BA089B3C-B660-4B2C-A261-EDA3BC4A1220}"/>
    <cellStyle name="Vírgula 3 2 4 5 7 3" xfId="16237" xr:uid="{625C6729-D6CE-4198-8B6B-D4A60E4959B0}"/>
    <cellStyle name="Vírgula 3 2 4 5 8" xfId="7905" xr:uid="{EE4D79E0-9B39-447E-AFF8-E142A4CF0903}"/>
    <cellStyle name="Vírgula 3 2 4 5 8 2" xfId="23210" xr:uid="{8B7C882D-F056-49C5-84F8-0B698E0DB80B}"/>
    <cellStyle name="Vírgula 3 2 4 5 9" xfId="15588" xr:uid="{EC71BBAE-7DF2-4C63-A96D-5617F90526FA}"/>
    <cellStyle name="Vírgula 3 2 4 6" xfId="433" xr:uid="{61096AE0-08A9-4E4A-B694-2F59C75A76E6}"/>
    <cellStyle name="Vírgula 3 2 4 6 2" xfId="757" xr:uid="{942BA12F-D52E-44DC-8BE0-1F4AB14836F6}"/>
    <cellStyle name="Vírgula 3 2 4 6 2 2" xfId="2050" xr:uid="{3B31FC9F-1278-4250-9BC8-78ABB646DDEB}"/>
    <cellStyle name="Vírgula 3 2 4 6 2 2 2" xfId="7348" xr:uid="{4ACB4485-03FD-41E4-A97C-7D93A1C28A48}"/>
    <cellStyle name="Vírgula 3 2 4 6 2 2 2 2" xfId="14970" xr:uid="{C56AB304-E870-4374-91C4-42233795526B}"/>
    <cellStyle name="Vírgula 3 2 4 6 2 2 2 2 2" xfId="30275" xr:uid="{F663CD7E-A93B-48E7-B0B9-6D4706EC2731}"/>
    <cellStyle name="Vírgula 3 2 4 6 2 2 2 3" xfId="22653" xr:uid="{9F593FB3-86FE-4150-9DAA-BFB0BF597080}"/>
    <cellStyle name="Vírgula 3 2 4 6 2 2 3" xfId="5976" xr:uid="{E26D06E4-79EA-4D32-8364-A06EE140B6DB}"/>
    <cellStyle name="Vírgula 3 2 4 6 2 2 3 2" xfId="13598" xr:uid="{A5743B0F-313F-4116-825F-7B575D8BE7E6}"/>
    <cellStyle name="Vírgula 3 2 4 6 2 2 3 2 2" xfId="28903" xr:uid="{1F0CE01B-61D5-4228-8769-B2152B837286}"/>
    <cellStyle name="Vírgula 3 2 4 6 2 2 3 3" xfId="21281" xr:uid="{D38DCC90-4D77-4378-BBD9-9EDC14C5B8CD}"/>
    <cellStyle name="Vírgula 3 2 4 6 2 2 4" xfId="9682" xr:uid="{269F2FC1-3A30-4371-9F25-F2293AB3814A}"/>
    <cellStyle name="Vírgula 3 2 4 6 2 2 4 2" xfId="24987" xr:uid="{B976158E-F120-4086-88EE-65C0FB5F6BC3}"/>
    <cellStyle name="Vírgula 3 2 4 6 2 2 5" xfId="17365" xr:uid="{CF8C84B7-A392-4064-8C02-A893438450C6}"/>
    <cellStyle name="Vírgula 3 2 4 6 2 3" xfId="3014" xr:uid="{6B58BAD8-9C1F-41B7-9B37-79E57DD5806E}"/>
    <cellStyle name="Vírgula 3 2 4 6 2 3 2" xfId="6744" xr:uid="{A0EFE280-3E75-49B4-A151-326C8505D17A}"/>
    <cellStyle name="Vírgula 3 2 4 6 2 3 2 2" xfId="14366" xr:uid="{36123A68-D499-4514-8F54-99E2BF871AAE}"/>
    <cellStyle name="Vírgula 3 2 4 6 2 3 2 2 2" xfId="29671" xr:uid="{C4A3B19C-66ED-443F-ADFC-B4F667DFC6A5}"/>
    <cellStyle name="Vírgula 3 2 4 6 2 3 2 3" xfId="22049" xr:uid="{9C93BEED-A033-442A-9A0C-CA3A94131117}"/>
    <cellStyle name="Vírgula 3 2 4 6 2 3 3" xfId="10646" xr:uid="{AE84E335-9B5F-464D-AD1A-11EB66AF68EF}"/>
    <cellStyle name="Vírgula 3 2 4 6 2 3 3 2" xfId="25951" xr:uid="{8C152BA3-5DBC-44FE-8BDB-AFB29A7C4DEE}"/>
    <cellStyle name="Vírgula 3 2 4 6 2 3 4" xfId="18329" xr:uid="{E90C65AF-9CCF-4EB0-9060-AF8498FF8545}"/>
    <cellStyle name="Vírgula 3 2 4 6 2 4" xfId="3982" xr:uid="{1B2759E8-E7A8-4DCC-8293-A587A95168A8}"/>
    <cellStyle name="Vírgula 3 2 4 6 2 4 2" xfId="11614" xr:uid="{879475AA-1BBA-4CFA-9D76-071F3F9A8B7A}"/>
    <cellStyle name="Vírgula 3 2 4 6 2 4 2 2" xfId="26919" xr:uid="{D10B018A-BC74-4888-AE8D-EB7D1CF48CF0}"/>
    <cellStyle name="Vírgula 3 2 4 6 2 4 3" xfId="19297" xr:uid="{251DD78D-7B8E-4A97-8C6F-5EC75780C383}"/>
    <cellStyle name="Vírgula 3 2 4 6 2 5" xfId="1406" xr:uid="{C07DDCF3-DB4E-44B7-9E03-1356745AD0E9}"/>
    <cellStyle name="Vírgula 3 2 4 6 2 5 2" xfId="9038" xr:uid="{AF6C6650-5CBA-4509-85B4-0E43A4371403}"/>
    <cellStyle name="Vírgula 3 2 4 6 2 5 2 2" xfId="24343" xr:uid="{82C7749B-7B20-4754-80DA-DF899066A0A3}"/>
    <cellStyle name="Vírgula 3 2 4 6 2 5 3" xfId="16721" xr:uid="{02E60581-9C3A-422C-98B2-BD4F00EDC0ED}"/>
    <cellStyle name="Vírgula 3 2 4 6 2 6" xfId="8389" xr:uid="{50156772-1E3B-4BB6-9362-AC3844B28B69}"/>
    <cellStyle name="Vírgula 3 2 4 6 2 6 2" xfId="23694" xr:uid="{B4D3D923-4CB7-447A-8FD9-F720E27960D8}"/>
    <cellStyle name="Vírgula 3 2 4 6 2 7" xfId="16072" xr:uid="{404F8686-E006-416F-B6BD-2A7ED7B6FE81}"/>
    <cellStyle name="Vírgula 3 2 4 6 3" xfId="2370" xr:uid="{74D2EC2D-5B9B-4CE7-8485-B2A0E90E9E22}"/>
    <cellStyle name="Vírgula 3 2 4 6 3 2" xfId="3338" xr:uid="{F91713DE-63F6-4651-AD10-BEE716C63991}"/>
    <cellStyle name="Vírgula 3 2 4 6 3 2 2" xfId="10970" xr:uid="{A49128B8-C266-49B2-BF6E-75EE95AE59B0}"/>
    <cellStyle name="Vírgula 3 2 4 6 3 2 2 2" xfId="26275" xr:uid="{CA8CC4CD-3F53-4421-AFA9-65D36D317898}"/>
    <cellStyle name="Vírgula 3 2 4 6 3 2 3" xfId="18653" xr:uid="{F974D437-3F88-4AE4-A72C-F3A1DF1C80B7}"/>
    <cellStyle name="Vírgula 3 2 4 6 3 3" xfId="4306" xr:uid="{74A62D1C-E265-41FD-A000-07E614AD5DB1}"/>
    <cellStyle name="Vírgula 3 2 4 6 3 3 2" xfId="11938" xr:uid="{EAEEC1F1-568E-4443-900E-6B0EE9471D54}"/>
    <cellStyle name="Vírgula 3 2 4 6 3 3 2 2" xfId="27243" xr:uid="{A7ED6A72-5832-4566-B3FB-BF8C7772AD6B}"/>
    <cellStyle name="Vírgula 3 2 4 6 3 3 3" xfId="19621" xr:uid="{F12B240D-6672-4447-AD03-93F4ECC865C9}"/>
    <cellStyle name="Vírgula 3 2 4 6 3 4" xfId="10002" xr:uid="{FECA3268-BA78-4D8D-A4B3-41FD4E20829B}"/>
    <cellStyle name="Vírgula 3 2 4 6 3 4 2" xfId="25307" xr:uid="{C54D1856-D8C7-4787-8957-06F2DA641222}"/>
    <cellStyle name="Vírgula 3 2 4 6 3 5" xfId="17685" xr:uid="{48B5A785-7AE3-4A9B-9A06-9F4B759FB4FC}"/>
    <cellStyle name="Vírgula 3 2 4 6 4" xfId="1730" xr:uid="{47C31059-5E92-4DD8-8589-54C682651C25}"/>
    <cellStyle name="Vírgula 3 2 4 6 4 2" xfId="6374" xr:uid="{3BCB9919-21A5-4BF5-B960-7282F4F3F14D}"/>
    <cellStyle name="Vírgula 3 2 4 6 4 2 2" xfId="13996" xr:uid="{296B3C4E-6154-4965-8316-5A0C2167FB42}"/>
    <cellStyle name="Vírgula 3 2 4 6 4 2 2 2" xfId="29301" xr:uid="{8F4B525F-2309-4086-BF44-7849B1D78D9F}"/>
    <cellStyle name="Vírgula 3 2 4 6 4 2 3" xfId="21679" xr:uid="{058AA5F1-C598-48A5-B51D-C24C2BACC941}"/>
    <cellStyle name="Vírgula 3 2 4 6 4 3" xfId="9362" xr:uid="{2EB327A5-A200-4F94-A71D-617B7C62794D}"/>
    <cellStyle name="Vírgula 3 2 4 6 4 3 2" xfId="24667" xr:uid="{5DEF1309-6E95-433C-8CCC-4734B0F7D927}"/>
    <cellStyle name="Vírgula 3 2 4 6 4 4" xfId="17045" xr:uid="{7D177F60-ABF3-48D1-BE53-F7663961CD20}"/>
    <cellStyle name="Vírgula 3 2 4 6 5" xfId="2690" xr:uid="{8F3AB8F8-A312-41BF-8732-CD79C607F912}"/>
    <cellStyle name="Vírgula 3 2 4 6 5 2" xfId="10322" xr:uid="{637800DD-8507-496E-A518-0EB03B322508}"/>
    <cellStyle name="Vírgula 3 2 4 6 5 2 2" xfId="25627" xr:uid="{7B8D1AD9-8DF5-4FE8-8293-261C3F5316A6}"/>
    <cellStyle name="Vírgula 3 2 4 6 5 3" xfId="18005" xr:uid="{71E8DED3-D6FC-4A93-8E9C-8A02678260B6}"/>
    <cellStyle name="Vírgula 3 2 4 6 6" xfId="3658" xr:uid="{7B7B69F4-E9AE-433E-8FEB-83D816C43426}"/>
    <cellStyle name="Vírgula 3 2 4 6 6 2" xfId="11290" xr:uid="{0C48C9CD-68A2-4D85-B74B-D1414A804606}"/>
    <cellStyle name="Vírgula 3 2 4 6 6 2 2" xfId="26595" xr:uid="{2927AD23-C5B5-48B6-AD0C-998EB52F9FAF}"/>
    <cellStyle name="Vírgula 3 2 4 6 6 3" xfId="18973" xr:uid="{B39658A1-D6D3-479D-A23C-02EA9BA84877}"/>
    <cellStyle name="Vírgula 3 2 4 6 7" xfId="1082" xr:uid="{AF321FA4-38CB-4EF1-89DB-D84C3578B759}"/>
    <cellStyle name="Vírgula 3 2 4 6 7 2" xfId="8714" xr:uid="{55057743-BCDB-42F3-AE79-C5D70B77C649}"/>
    <cellStyle name="Vírgula 3 2 4 6 7 2 2" xfId="24019" xr:uid="{F83A6955-B689-41AA-83DB-FA521C99842E}"/>
    <cellStyle name="Vírgula 3 2 4 6 7 3" xfId="16397" xr:uid="{35333541-9F99-4DCD-B62F-E9482D668632}"/>
    <cellStyle name="Vírgula 3 2 4 6 8" xfId="8065" xr:uid="{1A5F002C-A5FC-4931-923F-81F21243AA74}"/>
    <cellStyle name="Vírgula 3 2 4 6 8 2" xfId="23370" xr:uid="{5D3A2DF1-2544-48DE-8452-281231A58816}"/>
    <cellStyle name="Vírgula 3 2 4 6 9" xfId="15748" xr:uid="{07228245-2A1E-47D6-9D50-C06D002728B0}"/>
    <cellStyle name="Vírgula 3 2 4 7" xfId="557" xr:uid="{A74179A5-6D3F-4265-B6E9-F1B917CA7D11}"/>
    <cellStyle name="Vírgula 3 2 4 7 2" xfId="1850" xr:uid="{0A347980-993C-47A4-8AD2-1A8725B8A2CB}"/>
    <cellStyle name="Vírgula 3 2 4 7 2 2" xfId="5189" xr:uid="{77BAB735-CB32-40B0-950D-16167278A501}"/>
    <cellStyle name="Vírgula 3 2 4 7 2 2 2" xfId="7511" xr:uid="{772F2592-F458-4EE2-B891-8E113B0287CE}"/>
    <cellStyle name="Vírgula 3 2 4 7 2 2 2 2" xfId="15133" xr:uid="{ABF84861-EAEC-41F1-8BF3-4753C1F9445E}"/>
    <cellStyle name="Vírgula 3 2 4 7 2 2 2 2 2" xfId="30438" xr:uid="{6BC1E7D8-A799-480E-BE2D-F415575D7351}"/>
    <cellStyle name="Vírgula 3 2 4 7 2 2 2 3" xfId="22816" xr:uid="{8E9C24B4-D596-43ED-8F98-111FE661A1AD}"/>
    <cellStyle name="Vírgula 3 2 4 7 2 2 3" xfId="6139" xr:uid="{93CFBB4E-21DA-4694-9568-539432275700}"/>
    <cellStyle name="Vírgula 3 2 4 7 2 2 3 2" xfId="13761" xr:uid="{C6D5EB61-CF58-4E40-9486-81B4B1127497}"/>
    <cellStyle name="Vírgula 3 2 4 7 2 2 3 2 2" xfId="29066" xr:uid="{5449557C-8D0B-46F9-82EF-A3051614D963}"/>
    <cellStyle name="Vírgula 3 2 4 7 2 2 3 3" xfId="21444" xr:uid="{FE7F49DC-628F-4EA6-BF84-8FE63938CF13}"/>
    <cellStyle name="Vírgula 3 2 4 7 2 2 4" xfId="12811" xr:uid="{5FA2F123-FF7D-4449-8973-A0E66F9D01B6}"/>
    <cellStyle name="Vírgula 3 2 4 7 2 2 4 2" xfId="28116" xr:uid="{92F979FF-FFAC-4D88-A281-EA899A9A9598}"/>
    <cellStyle name="Vírgula 3 2 4 7 2 2 5" xfId="20494" xr:uid="{8700A36A-E8DB-4119-B370-57396777916D}"/>
    <cellStyle name="Vírgula 3 2 4 7 2 3" xfId="4892" xr:uid="{12887555-CE7F-4931-BCA7-275D27A1F3FF}"/>
    <cellStyle name="Vírgula 3 2 4 7 2 3 2" xfId="6907" xr:uid="{F50503F3-8BBC-4661-9904-E37D3CA81E4F}"/>
    <cellStyle name="Vírgula 3 2 4 7 2 3 2 2" xfId="14529" xr:uid="{10BBF0E7-8BE7-4911-A0DF-14851CB5D340}"/>
    <cellStyle name="Vírgula 3 2 4 7 2 3 2 2 2" xfId="29834" xr:uid="{1C053A94-0100-4137-806D-847C9CF76B8E}"/>
    <cellStyle name="Vírgula 3 2 4 7 2 3 2 3" xfId="22212" xr:uid="{71415A89-35DF-481F-862B-AEFB36D528E0}"/>
    <cellStyle name="Vírgula 3 2 4 7 2 3 3" xfId="12514" xr:uid="{201789F1-4E0C-4C38-809B-9A426C8A84BF}"/>
    <cellStyle name="Vírgula 3 2 4 7 2 3 3 2" xfId="27819" xr:uid="{5450BDAF-5A06-4AF5-B226-D236424F102F}"/>
    <cellStyle name="Vírgula 3 2 4 7 2 3 4" xfId="20197" xr:uid="{04DF7998-9549-41BF-BD60-597EFACF28A5}"/>
    <cellStyle name="Vírgula 3 2 4 7 2 4" xfId="5560" xr:uid="{BD086FEC-654D-499B-8AFB-C67996669B1D}"/>
    <cellStyle name="Vírgula 3 2 4 7 2 4 2" xfId="13182" xr:uid="{AA9E9790-D088-4B3C-8D6B-5CFC38BA4A1B}"/>
    <cellStyle name="Vírgula 3 2 4 7 2 4 2 2" xfId="28487" xr:uid="{C0FA03A0-C5E7-444F-83ED-FCF4B3284C80}"/>
    <cellStyle name="Vírgula 3 2 4 7 2 4 3" xfId="20865" xr:uid="{3F4AC571-AC84-45D1-A580-32DF6710A27E}"/>
    <cellStyle name="Vírgula 3 2 4 7 2 5" xfId="9482" xr:uid="{DC904BC1-3631-430E-B176-94D51E96B367}"/>
    <cellStyle name="Vírgula 3 2 4 7 2 5 2" xfId="24787" xr:uid="{41814465-F8DE-4E65-B33B-056D93EDFBC8}"/>
    <cellStyle name="Vírgula 3 2 4 7 2 6" xfId="17165" xr:uid="{3DE134F6-476A-4C37-B645-5B4C05751C46}"/>
    <cellStyle name="Vírgula 3 2 4 7 3" xfId="2814" xr:uid="{C1271863-0AB3-41D3-AFA7-4DF1CF3FF81F}"/>
    <cellStyle name="Vírgula 3 2 4 7 3 2" xfId="7167" xr:uid="{426F3071-F53D-4DC8-81F3-810ECD89A746}"/>
    <cellStyle name="Vírgula 3 2 4 7 3 2 2" xfId="14789" xr:uid="{AC4E5F95-B91B-4DBC-B21B-4B2DCE5349F5}"/>
    <cellStyle name="Vírgula 3 2 4 7 3 2 2 2" xfId="30094" xr:uid="{F0BB0237-079D-4204-BBE9-81F082DCD29D}"/>
    <cellStyle name="Vírgula 3 2 4 7 3 2 3" xfId="22472" xr:uid="{48A65544-8B22-48C7-ADEA-630ECDF5AD53}"/>
    <cellStyle name="Vírgula 3 2 4 7 3 3" xfId="5795" xr:uid="{820EB338-3151-4171-B10B-885BF749BF6B}"/>
    <cellStyle name="Vírgula 3 2 4 7 3 3 2" xfId="13417" xr:uid="{95C26216-7436-4D73-AC13-F88E77B6A84F}"/>
    <cellStyle name="Vírgula 3 2 4 7 3 3 2 2" xfId="28722" xr:uid="{579E5FAE-4449-42BB-AACC-AB79E3CF5B2E}"/>
    <cellStyle name="Vírgula 3 2 4 7 3 3 3" xfId="21100" xr:uid="{F86A97E1-7898-4EA5-8C62-7BA396755804}"/>
    <cellStyle name="Vírgula 3 2 4 7 3 4" xfId="10446" xr:uid="{BE4E10A6-D821-46C8-89B3-DF14066BF28D}"/>
    <cellStyle name="Vírgula 3 2 4 7 3 4 2" xfId="25751" xr:uid="{72EE4337-F1E6-4DE3-9F0A-ABC2791483D1}"/>
    <cellStyle name="Vírgula 3 2 4 7 3 5" xfId="18129" xr:uid="{168B9E30-45FE-4953-95B0-6E396D29A368}"/>
    <cellStyle name="Vírgula 3 2 4 7 4" xfId="3782" xr:uid="{CFA2CAA7-1339-47C0-B9B7-D129E9867F14}"/>
    <cellStyle name="Vírgula 3 2 4 7 4 2" xfId="6537" xr:uid="{72D40194-4BDE-4EF9-996C-572FEB95BB14}"/>
    <cellStyle name="Vírgula 3 2 4 7 4 2 2" xfId="14159" xr:uid="{6780C117-39F4-44F9-AD60-8FC79FB00107}"/>
    <cellStyle name="Vírgula 3 2 4 7 4 2 2 2" xfId="29464" xr:uid="{66FAC899-CE07-4F6D-B13C-BB01115D1864}"/>
    <cellStyle name="Vírgula 3 2 4 7 4 2 3" xfId="21842" xr:uid="{6779529F-F73A-47B7-8BB9-C589742BE47E}"/>
    <cellStyle name="Vírgula 3 2 4 7 4 3" xfId="11414" xr:uid="{78CB5C4E-142C-4E5E-8AC2-D5BB88E2778B}"/>
    <cellStyle name="Vírgula 3 2 4 7 4 3 2" xfId="26719" xr:uid="{C622AA95-17F8-48EC-A23D-5CF4CC097588}"/>
    <cellStyle name="Vírgula 3 2 4 7 4 4" xfId="19097" xr:uid="{D891F1E6-7F05-4ED7-904C-0D1E739B32DC}"/>
    <cellStyle name="Vírgula 3 2 4 7 5" xfId="1206" xr:uid="{FE01FFC2-2CB9-41BE-B74C-4184529ECF28}"/>
    <cellStyle name="Vírgula 3 2 4 7 5 2" xfId="8838" xr:uid="{D80E126D-6E60-437E-877C-4B9622A6487A}"/>
    <cellStyle name="Vírgula 3 2 4 7 5 2 2" xfId="24143" xr:uid="{BB5D656F-D95B-4DAB-80AF-49BF22766397}"/>
    <cellStyle name="Vírgula 3 2 4 7 5 3" xfId="16521" xr:uid="{4E4985D5-9D45-4726-BC48-151905E1962D}"/>
    <cellStyle name="Vírgula 3 2 4 7 6" xfId="8189" xr:uid="{CCC5805C-DF4B-4248-93A4-A4BA5194805B}"/>
    <cellStyle name="Vírgula 3 2 4 7 6 2" xfId="23494" xr:uid="{C9D641FA-0F29-496D-997F-8AACCE4060B3}"/>
    <cellStyle name="Vírgula 3 2 4 7 7" xfId="15872" xr:uid="{52B6A3D1-CF7F-4046-A6AE-2D968E71D76B}"/>
    <cellStyle name="Vírgula 3 2 4 8" xfId="2170" xr:uid="{6D971983-0359-4316-9A9E-7E98E3003108}"/>
    <cellStyle name="Vírgula 3 2 4 8 2" xfId="3138" xr:uid="{772F6350-854C-4475-B802-9EE8A9E0A7ED}"/>
    <cellStyle name="Vírgula 3 2 4 8 2 2" xfId="5207" xr:uid="{5E26DFED-3A3B-40D7-9F91-4D720A3AA806}"/>
    <cellStyle name="Vírgula 3 2 4 8 2 2 2" xfId="7541" xr:uid="{85E75269-95BA-47BA-8AB3-41A62CAD3BB9}"/>
    <cellStyle name="Vírgula 3 2 4 8 2 2 2 2" xfId="15163" xr:uid="{9F3A4443-608B-4807-85F2-98F47CFD098D}"/>
    <cellStyle name="Vírgula 3 2 4 8 2 2 2 2 2" xfId="30468" xr:uid="{938FD45A-A3FD-45FA-8EB5-A2AA8B840272}"/>
    <cellStyle name="Vírgula 3 2 4 8 2 2 2 3" xfId="22846" xr:uid="{45EB493E-18EA-4E9A-A56B-59D05FB2E96D}"/>
    <cellStyle name="Vírgula 3 2 4 8 2 2 3" xfId="6169" xr:uid="{ACBEEE95-48E4-450A-883F-C2856AEB1CC9}"/>
    <cellStyle name="Vírgula 3 2 4 8 2 2 3 2" xfId="13791" xr:uid="{BE095539-A668-453E-98A9-7F0F7A4088CA}"/>
    <cellStyle name="Vírgula 3 2 4 8 2 2 3 2 2" xfId="29096" xr:uid="{0996C269-F1D7-4BEF-BC33-89EEF696E485}"/>
    <cellStyle name="Vírgula 3 2 4 8 2 2 3 3" xfId="21474" xr:uid="{1D8C324D-E953-4C1A-96CE-6624C4B28B1B}"/>
    <cellStyle name="Vírgula 3 2 4 8 2 2 4" xfId="12829" xr:uid="{71183E0A-F4FD-472B-8171-B98E8C95BC37}"/>
    <cellStyle name="Vírgula 3 2 4 8 2 2 4 2" xfId="28134" xr:uid="{E0016329-90F5-4A31-B6DA-05EE20F12CF8}"/>
    <cellStyle name="Vírgula 3 2 4 8 2 2 5" xfId="20512" xr:uid="{0205AAAA-85CC-4EFF-B938-F4372C822C9F}"/>
    <cellStyle name="Vírgula 3 2 4 8 2 3" xfId="4910" xr:uid="{A605BB4D-7954-403C-A3C1-75DA0D677D84}"/>
    <cellStyle name="Vírgula 3 2 4 8 2 3 2" xfId="6937" xr:uid="{71BD7929-4D7C-4366-9D40-4755FF460BE8}"/>
    <cellStyle name="Vírgula 3 2 4 8 2 3 2 2" xfId="14559" xr:uid="{E2434B73-107B-43C0-BE9E-CBD5C4482C82}"/>
    <cellStyle name="Vírgula 3 2 4 8 2 3 2 2 2" xfId="29864" xr:uid="{D0AF3D9C-32D5-476A-8FF6-ED72AAD21E0E}"/>
    <cellStyle name="Vírgula 3 2 4 8 2 3 2 3" xfId="22242" xr:uid="{C2E3930B-1904-4C4D-99CE-7E7463CB0ACE}"/>
    <cellStyle name="Vírgula 3 2 4 8 2 3 3" xfId="12532" xr:uid="{A8258AE0-1F03-41D5-822A-ECB2FE47267C}"/>
    <cellStyle name="Vírgula 3 2 4 8 2 3 3 2" xfId="27837" xr:uid="{EAFFF304-8DAC-4F15-A3E6-060562C8024B}"/>
    <cellStyle name="Vírgula 3 2 4 8 2 3 4" xfId="20215" xr:uid="{A0889D96-567A-4DD3-A014-AF95D2D8BAAB}"/>
    <cellStyle name="Vírgula 3 2 4 8 2 4" xfId="5578" xr:uid="{37C2BBCA-C89C-44C0-A41E-EED8C8B3E8CE}"/>
    <cellStyle name="Vírgula 3 2 4 8 2 4 2" xfId="13200" xr:uid="{D812E0F7-169E-46EE-B5CB-E88EA827549F}"/>
    <cellStyle name="Vírgula 3 2 4 8 2 4 2 2" xfId="28505" xr:uid="{1B32B712-B215-47CC-B517-7D908932D30B}"/>
    <cellStyle name="Vírgula 3 2 4 8 2 4 3" xfId="20883" xr:uid="{43FB46A0-32BF-4831-9F73-58A9A5917772}"/>
    <cellStyle name="Vírgula 3 2 4 8 2 5" xfId="10770" xr:uid="{40EAA4DC-B711-40E6-A506-29C5C4311094}"/>
    <cellStyle name="Vírgula 3 2 4 8 2 5 2" xfId="26075" xr:uid="{EDB457E5-FFBA-4F0A-851B-21F0101CE312}"/>
    <cellStyle name="Vírgula 3 2 4 8 2 6" xfId="18453" xr:uid="{3E872AA0-8112-465F-A5EE-2DF1239EA9C6}"/>
    <cellStyle name="Vírgula 3 2 4 8 3" xfId="4106" xr:uid="{0DFF81B3-1E34-4D3E-A021-DF65B4B6C382}"/>
    <cellStyle name="Vírgula 3 2 4 8 3 2" xfId="7185" xr:uid="{54B12526-A22A-4D14-B191-06C664399235}"/>
    <cellStyle name="Vírgula 3 2 4 8 3 2 2" xfId="14807" xr:uid="{F651B0EE-56B2-4433-AB1D-AB0333FB8E7F}"/>
    <cellStyle name="Vírgula 3 2 4 8 3 2 2 2" xfId="30112" xr:uid="{93AD2C89-9940-41D8-A35E-C5A43F231F0D}"/>
    <cellStyle name="Vírgula 3 2 4 8 3 2 3" xfId="22490" xr:uid="{E0438615-0EDB-4BF2-B0D9-E9A8AADEB197}"/>
    <cellStyle name="Vírgula 3 2 4 8 3 3" xfId="5813" xr:uid="{A06F41F1-9CE3-4FB5-B531-1066C1DD263A}"/>
    <cellStyle name="Vírgula 3 2 4 8 3 3 2" xfId="13435" xr:uid="{46CE49DD-978B-4BA1-ACE6-2623A9725668}"/>
    <cellStyle name="Vírgula 3 2 4 8 3 3 2 2" xfId="28740" xr:uid="{A1A081FB-0C06-4132-A511-90395BE55A06}"/>
    <cellStyle name="Vírgula 3 2 4 8 3 3 3" xfId="21118" xr:uid="{BFEA7327-9F42-4BA3-BF22-F3D5295699BA}"/>
    <cellStyle name="Vírgula 3 2 4 8 3 4" xfId="11738" xr:uid="{2F6A58BE-662C-48FB-8D6A-2ABC1F1301B6}"/>
    <cellStyle name="Vírgula 3 2 4 8 3 4 2" xfId="27043" xr:uid="{ADEAD29D-7139-4F4D-904B-3D67E24C75F2}"/>
    <cellStyle name="Vírgula 3 2 4 8 3 5" xfId="19421" xr:uid="{45F2DA9C-8B4F-4DE9-A008-DD9C187B5C39}"/>
    <cellStyle name="Vírgula 3 2 4 8 4" xfId="4725" xr:uid="{5D8C0360-A432-4393-BE12-303BC38198C4}"/>
    <cellStyle name="Vírgula 3 2 4 8 4 2" xfId="6567" xr:uid="{91DEB692-5FCE-4F65-9B4F-97947540A1BA}"/>
    <cellStyle name="Vírgula 3 2 4 8 4 2 2" xfId="14189" xr:uid="{1081CB11-1E13-40D7-8222-098B730FD22E}"/>
    <cellStyle name="Vírgula 3 2 4 8 4 2 2 2" xfId="29494" xr:uid="{B40A59F7-6CE6-440F-B6C2-615A3D4CBF6E}"/>
    <cellStyle name="Vírgula 3 2 4 8 4 2 3" xfId="21872" xr:uid="{BD49D723-095C-4529-B684-79A912DA5082}"/>
    <cellStyle name="Vírgula 3 2 4 8 4 3" xfId="12347" xr:uid="{F2D3089A-6160-4F67-9BA7-4A3804C80BCD}"/>
    <cellStyle name="Vírgula 3 2 4 8 4 3 2" xfId="27652" xr:uid="{0EBBDBF0-F76D-4F7D-A40D-5D443360F683}"/>
    <cellStyle name="Vírgula 3 2 4 8 4 4" xfId="20030" xr:uid="{5F87A188-DE58-4E31-B543-919968365F45}"/>
    <cellStyle name="Vírgula 3 2 4 8 5" xfId="5345" xr:uid="{42B34AA9-1F1D-4A18-B4F9-9E5F5C73D111}"/>
    <cellStyle name="Vírgula 3 2 4 8 5 2" xfId="12967" xr:uid="{CE36B981-F050-4B05-A40F-6904B188A85E}"/>
    <cellStyle name="Vírgula 3 2 4 8 5 2 2" xfId="28272" xr:uid="{F676FA10-7D8B-4E79-89E1-6AB80C41D9F5}"/>
    <cellStyle name="Vírgula 3 2 4 8 5 3" xfId="20650" xr:uid="{C73915D1-B776-40E2-BF75-9C5C42DD3A7A}"/>
    <cellStyle name="Vírgula 3 2 4 8 6" xfId="9802" xr:uid="{0169FA99-CE2F-41A1-A168-7051FAFAAA05}"/>
    <cellStyle name="Vírgula 3 2 4 8 6 2" xfId="25107" xr:uid="{14C89986-07F0-42CF-825F-5A78BF147161}"/>
    <cellStyle name="Vírgula 3 2 4 8 7" xfId="17485" xr:uid="{B0560377-E477-4BE6-B3E3-298A782F8D9B}"/>
    <cellStyle name="Vírgula 3 2 4 9" xfId="1530" xr:uid="{2EB59BBD-BBB6-46A0-9986-BB30FB5014E9}"/>
    <cellStyle name="Vírgula 3 2 4 9 2" xfId="4616" xr:uid="{D845462D-D56A-47A2-9ABD-27321D96EEAE}"/>
    <cellStyle name="Vírgula 3 2 4 9 2 2" xfId="5223" xr:uid="{4FB576BE-B5BC-4357-AB57-7B1B6A09E4DF}"/>
    <cellStyle name="Vírgula 3 2 4 9 2 2 2" xfId="7570" xr:uid="{6292F3A4-E08B-45E5-B05E-78CC8BA35037}"/>
    <cellStyle name="Vírgula 3 2 4 9 2 2 2 2" xfId="15192" xr:uid="{6318AE35-1FE6-4FC3-8285-99CC3827FD95}"/>
    <cellStyle name="Vírgula 3 2 4 9 2 2 2 2 2" xfId="30497" xr:uid="{FE742FAA-2C54-45EC-8F8F-698C81CC17C0}"/>
    <cellStyle name="Vírgula 3 2 4 9 2 2 2 3" xfId="22875" xr:uid="{990071B3-9832-4194-B6C2-E9D80EE1C3B5}"/>
    <cellStyle name="Vírgula 3 2 4 9 2 2 3" xfId="6198" xr:uid="{FBD2CF54-F5C6-4514-99FF-65C4490262BA}"/>
    <cellStyle name="Vírgula 3 2 4 9 2 2 3 2" xfId="13820" xr:uid="{A0B92DBB-2092-4E4F-81F9-643A4BC4A0A0}"/>
    <cellStyle name="Vírgula 3 2 4 9 2 2 3 2 2" xfId="29125" xr:uid="{F8AAC458-151F-4B16-9EB6-5F4E4B579B40}"/>
    <cellStyle name="Vírgula 3 2 4 9 2 2 3 3" xfId="21503" xr:uid="{D42CDDFB-0918-469F-A947-FBAC2C9DAC52}"/>
    <cellStyle name="Vírgula 3 2 4 9 2 2 4" xfId="12845" xr:uid="{233869A3-F0E9-4EA0-9904-4E3090CF928F}"/>
    <cellStyle name="Vírgula 3 2 4 9 2 2 4 2" xfId="28150" xr:uid="{40B5D7FE-D31E-4A4D-B57C-AC1CD1B687E3}"/>
    <cellStyle name="Vírgula 3 2 4 9 2 2 5" xfId="20528" xr:uid="{354ACB73-7F55-46B0-BBCA-B31D96AE223C}"/>
    <cellStyle name="Vírgula 3 2 4 9 2 3" xfId="4926" xr:uid="{E69A55D5-F36F-4B03-913D-282EABB45683}"/>
    <cellStyle name="Vírgula 3 2 4 9 2 3 2" xfId="6966" xr:uid="{0E8D9BBE-DC1C-41B4-AF5A-52DDC5B7D51C}"/>
    <cellStyle name="Vírgula 3 2 4 9 2 3 2 2" xfId="14588" xr:uid="{EF9B6ED7-B66A-4E2C-896B-1F0B5C1FFAAA}"/>
    <cellStyle name="Vírgula 3 2 4 9 2 3 2 2 2" xfId="29893" xr:uid="{634F81A7-3C00-4733-A315-1B52D4D809BA}"/>
    <cellStyle name="Vírgula 3 2 4 9 2 3 2 3" xfId="22271" xr:uid="{083A7086-5680-405D-AAF6-41D316943566}"/>
    <cellStyle name="Vírgula 3 2 4 9 2 3 3" xfId="12548" xr:uid="{57EEEA7A-1A80-4252-A096-4F9D51ED6883}"/>
    <cellStyle name="Vírgula 3 2 4 9 2 3 3 2" xfId="27853" xr:uid="{AAFA8321-9E01-439A-9DAD-7190BF145C02}"/>
    <cellStyle name="Vírgula 3 2 4 9 2 3 4" xfId="20231" xr:uid="{9C80776C-F2B6-4216-BF0D-B30BE8B93368}"/>
    <cellStyle name="Vírgula 3 2 4 9 2 4" xfId="5594" xr:uid="{FF78359B-F903-4E38-BC04-2B4AAF467CCB}"/>
    <cellStyle name="Vírgula 3 2 4 9 2 4 2" xfId="13216" xr:uid="{F9750D16-AADB-4491-9D05-580487F6ADE5}"/>
    <cellStyle name="Vírgula 3 2 4 9 2 4 2 2" xfId="28521" xr:uid="{09524184-7D65-489A-9685-7791404E38BB}"/>
    <cellStyle name="Vírgula 3 2 4 9 2 4 3" xfId="20899" xr:uid="{CD86148F-03EA-4609-94E5-E79116DE6EFA}"/>
    <cellStyle name="Vírgula 3 2 4 9 2 5" xfId="12238" xr:uid="{1AC07AF0-C71C-4DEA-9888-B8EC5347A21C}"/>
    <cellStyle name="Vírgula 3 2 4 9 2 5 2" xfId="27543" xr:uid="{BC552F84-5F0C-4E50-9C84-454C2C7709F8}"/>
    <cellStyle name="Vírgula 3 2 4 9 2 6" xfId="19921" xr:uid="{352737B1-FE9A-44F1-8D84-FFC7458A7F10}"/>
    <cellStyle name="Vírgula 3 2 4 9 3" xfId="5038" xr:uid="{B49E1768-25B1-4456-ADE4-6CEDB9B4F889}"/>
    <cellStyle name="Vírgula 3 2 4 9 3 2" xfId="7201" xr:uid="{973A101E-DBF5-4AEF-B70F-A8105B38DB73}"/>
    <cellStyle name="Vírgula 3 2 4 9 3 2 2" xfId="14823" xr:uid="{46A1E07D-6EAC-4C21-845F-3D49FFD8EF53}"/>
    <cellStyle name="Vírgula 3 2 4 9 3 2 2 2" xfId="30128" xr:uid="{FAF9551E-B261-4E79-8EE1-F54357CE8A30}"/>
    <cellStyle name="Vírgula 3 2 4 9 3 2 3" xfId="22506" xr:uid="{C945F7A6-811A-4D4D-B9BE-F13E7B6FB45E}"/>
    <cellStyle name="Vírgula 3 2 4 9 3 3" xfId="5829" xr:uid="{D7BA9BE5-0136-4BB8-B0B7-FFDE43BF906E}"/>
    <cellStyle name="Vírgula 3 2 4 9 3 3 2" xfId="13451" xr:uid="{C3116FDA-5E81-4FB2-B66F-CB31A51AA718}"/>
    <cellStyle name="Vírgula 3 2 4 9 3 3 2 2" xfId="28756" xr:uid="{0B5E200D-E5C7-418B-A4F0-EC458E9CFC6D}"/>
    <cellStyle name="Vírgula 3 2 4 9 3 3 3" xfId="21134" xr:uid="{39C9898E-E910-42A3-877C-E2F3602141DB}"/>
    <cellStyle name="Vírgula 3 2 4 9 3 4" xfId="12660" xr:uid="{E903B60C-D5A0-49B5-91DF-CB5A671BF949}"/>
    <cellStyle name="Vírgula 3 2 4 9 3 4 2" xfId="27965" xr:uid="{E23B3992-2C70-4B65-82E0-F7C316397E7E}"/>
    <cellStyle name="Vírgula 3 2 4 9 3 5" xfId="20343" xr:uid="{F95E92EE-8F62-4D36-98B5-7E470B854FD1}"/>
    <cellStyle name="Vírgula 3 2 4 9 4" xfId="4741" xr:uid="{44E53BDF-B889-4F61-8454-95A6D5A4C60D}"/>
    <cellStyle name="Vírgula 3 2 4 9 4 2" xfId="6596" xr:uid="{9E9F69DC-FCFC-4B36-9D85-6AB7B76FB6E7}"/>
    <cellStyle name="Vírgula 3 2 4 9 4 2 2" xfId="14218" xr:uid="{F442DBE9-BC39-4EDC-A809-B7BF9987BBFB}"/>
    <cellStyle name="Vírgula 3 2 4 9 4 2 2 2" xfId="29523" xr:uid="{A184C01F-A13B-4F63-B001-5C99D409E509}"/>
    <cellStyle name="Vírgula 3 2 4 9 4 2 3" xfId="21901" xr:uid="{E9E87772-1AFC-41EF-B0D4-5462D031A56A}"/>
    <cellStyle name="Vírgula 3 2 4 9 4 3" xfId="12363" xr:uid="{113C75EB-F98A-4293-964D-F60F2840ED77}"/>
    <cellStyle name="Vírgula 3 2 4 9 4 3 2" xfId="27668" xr:uid="{794E642C-EECD-454F-8ECA-036D2523C95F}"/>
    <cellStyle name="Vírgula 3 2 4 9 4 4" xfId="20046" xr:uid="{095F6D5E-F5E8-4052-B4F6-4E462DD24329}"/>
    <cellStyle name="Vírgula 3 2 4 9 5" xfId="5361" xr:uid="{93ACAEB6-1F5A-4E42-9732-075BAA63023A}"/>
    <cellStyle name="Vírgula 3 2 4 9 5 2" xfId="12983" xr:uid="{0C68AC4D-7572-458B-9C82-578E22B54D13}"/>
    <cellStyle name="Vírgula 3 2 4 9 5 2 2" xfId="28288" xr:uid="{7DC27F12-0702-4D01-A245-3B60F4641007}"/>
    <cellStyle name="Vírgula 3 2 4 9 5 3" xfId="20666" xr:uid="{80137C84-6BB4-4D24-8300-8D855869576D}"/>
    <cellStyle name="Vírgula 3 2 4 9 6" xfId="9162" xr:uid="{C95A9CD7-7267-4EF4-8C0E-D1299FF39FBD}"/>
    <cellStyle name="Vírgula 3 2 4 9 6 2" xfId="24467" xr:uid="{C1030CDE-DD04-4D42-A329-09A838138D73}"/>
    <cellStyle name="Vírgula 3 2 4 9 7" xfId="16845" xr:uid="{14936E7D-2E17-44C8-875F-EE65F56527B2}"/>
    <cellStyle name="Vírgula 3 2 5" xfId="333" xr:uid="{01666015-D47E-4BD2-9AB2-4AD8A20FD687}"/>
    <cellStyle name="Vírgula 3 2 5 10" xfId="15648" xr:uid="{1C308639-F9DC-4E63-BFF7-5E5443693E47}"/>
    <cellStyle name="Vírgula 3 2 5 2" xfId="454" xr:uid="{39C7B582-69F2-4751-A9F0-2282F5B20941}"/>
    <cellStyle name="Vírgula 3 2 5 2 2" xfId="778" xr:uid="{5710F263-1305-4E55-A85F-A8D3A4FBE6B6}"/>
    <cellStyle name="Vírgula 3 2 5 2 2 2" xfId="2070" xr:uid="{C61A307F-4D71-4471-B215-B84788A0F142}"/>
    <cellStyle name="Vírgula 3 2 5 2 2 2 2" xfId="7377" xr:uid="{F29BF692-936B-4741-800A-38761A8518D5}"/>
    <cellStyle name="Vírgula 3 2 5 2 2 2 2 2" xfId="14999" xr:uid="{48325D24-5B9F-4850-B424-A90AB8ECDF68}"/>
    <cellStyle name="Vírgula 3 2 5 2 2 2 2 2 2" xfId="30304" xr:uid="{D616635F-BE9E-4D0D-A375-4EF0FFBE854C}"/>
    <cellStyle name="Vírgula 3 2 5 2 2 2 2 3" xfId="22682" xr:uid="{0F88AC23-F954-4BD2-8201-41A9C3F055A3}"/>
    <cellStyle name="Vírgula 3 2 5 2 2 2 3" xfId="6005" xr:uid="{6840FF0E-CBA6-4F84-92D8-E52DFCAFFF15}"/>
    <cellStyle name="Vírgula 3 2 5 2 2 2 3 2" xfId="13627" xr:uid="{F2F27053-D119-4394-9045-81B9658B2F03}"/>
    <cellStyle name="Vírgula 3 2 5 2 2 2 3 2 2" xfId="28932" xr:uid="{B46F42E8-5289-4FFE-A426-3EB247DF3685}"/>
    <cellStyle name="Vírgula 3 2 5 2 2 2 3 3" xfId="21310" xr:uid="{A8903865-DCA4-472F-A71D-F68A7C119CAD}"/>
    <cellStyle name="Vírgula 3 2 5 2 2 2 4" xfId="9702" xr:uid="{1C3449E1-46C5-4BDB-80C1-9445F3A3D32C}"/>
    <cellStyle name="Vírgula 3 2 5 2 2 2 4 2" xfId="25007" xr:uid="{5A169864-B733-43CF-A42B-1392D1E72F33}"/>
    <cellStyle name="Vírgula 3 2 5 2 2 2 5" xfId="17385" xr:uid="{700309C4-82AC-4C3C-83F2-52A818F6986F}"/>
    <cellStyle name="Vírgula 3 2 5 2 2 3" xfId="3035" xr:uid="{12B7732C-ACED-4687-B73B-55EC3FC163F0}"/>
    <cellStyle name="Vírgula 3 2 5 2 2 3 2" xfId="6773" xr:uid="{98750A1F-72CD-495D-B8EB-27EE21204E51}"/>
    <cellStyle name="Vírgula 3 2 5 2 2 3 2 2" xfId="14395" xr:uid="{5AA80BCB-FF6E-4537-AA21-F73D42990015}"/>
    <cellStyle name="Vírgula 3 2 5 2 2 3 2 2 2" xfId="29700" xr:uid="{6CC35174-CF76-4601-B1FF-3C3C5C5193A2}"/>
    <cellStyle name="Vírgula 3 2 5 2 2 3 2 3" xfId="22078" xr:uid="{1138F6D0-00F6-4817-9029-7CFBCD30C029}"/>
    <cellStyle name="Vírgula 3 2 5 2 2 3 3" xfId="10667" xr:uid="{6E25100D-A721-4819-82CD-65BA8975AFB2}"/>
    <cellStyle name="Vírgula 3 2 5 2 2 3 3 2" xfId="25972" xr:uid="{0A47AE6F-4771-4B8A-AFF3-502C1D19D0AF}"/>
    <cellStyle name="Vírgula 3 2 5 2 2 3 4" xfId="18350" xr:uid="{CAFAD1D9-CC23-40FD-966D-99C78A8DFDAA}"/>
    <cellStyle name="Vírgula 3 2 5 2 2 4" xfId="4003" xr:uid="{BA612373-88A9-41CC-9409-32042D1A2863}"/>
    <cellStyle name="Vírgula 3 2 5 2 2 4 2" xfId="11635" xr:uid="{CCDC1519-7060-41F7-9DE3-9915BC35A70D}"/>
    <cellStyle name="Vírgula 3 2 5 2 2 4 2 2" xfId="26940" xr:uid="{D28B9C6B-33C3-424C-A1CE-B5A15627770B}"/>
    <cellStyle name="Vírgula 3 2 5 2 2 4 3" xfId="19318" xr:uid="{7C56324C-CBDC-4BCF-8D26-95D06026065D}"/>
    <cellStyle name="Vírgula 3 2 5 2 2 5" xfId="1427" xr:uid="{45E7D01E-B6A5-45C0-A91C-8B1E2D3C9EBB}"/>
    <cellStyle name="Vírgula 3 2 5 2 2 5 2" xfId="9059" xr:uid="{39586671-A796-44CC-B379-21F8C071F8C1}"/>
    <cellStyle name="Vírgula 3 2 5 2 2 5 2 2" xfId="24364" xr:uid="{71961A2F-C321-4664-8A2E-60207B1F425D}"/>
    <cellStyle name="Vírgula 3 2 5 2 2 5 3" xfId="16742" xr:uid="{2523A23E-D56B-42BC-BCA2-9680826E7EBE}"/>
    <cellStyle name="Vírgula 3 2 5 2 2 6" xfId="8410" xr:uid="{416C132C-5409-4C8B-8F89-9A0F2739967C}"/>
    <cellStyle name="Vírgula 3 2 5 2 2 6 2" xfId="23715" xr:uid="{B3670A68-96D9-4C40-AB4D-340F6F5071A6}"/>
    <cellStyle name="Vírgula 3 2 5 2 2 7" xfId="16093" xr:uid="{A1EB9BD5-D881-406E-8342-52D6D8277FFB}"/>
    <cellStyle name="Vírgula 3 2 5 2 3" xfId="2390" xr:uid="{1564A1A9-2B12-4C4B-A77F-073147A4BE89}"/>
    <cellStyle name="Vírgula 3 2 5 2 3 2" xfId="3358" xr:uid="{19EE6F7F-B2C4-4AFF-9B57-FEF9FB803F63}"/>
    <cellStyle name="Vírgula 3 2 5 2 3 2 2" xfId="10990" xr:uid="{15F6C3FB-8EF1-4AAC-B1FA-25CD47B5DAC1}"/>
    <cellStyle name="Vírgula 3 2 5 2 3 2 2 2" xfId="26295" xr:uid="{A10D59D3-6A1C-4CB8-8CAF-6C5039E19778}"/>
    <cellStyle name="Vírgula 3 2 5 2 3 2 3" xfId="18673" xr:uid="{3C491B03-40F3-48F5-BF85-E00DA00978F9}"/>
    <cellStyle name="Vírgula 3 2 5 2 3 3" xfId="4326" xr:uid="{C22700FF-4817-4533-87E3-AE5E569FDD68}"/>
    <cellStyle name="Vírgula 3 2 5 2 3 3 2" xfId="11958" xr:uid="{55614D10-B1F6-46B8-9D8A-0626C92F02BF}"/>
    <cellStyle name="Vírgula 3 2 5 2 3 3 2 2" xfId="27263" xr:uid="{EEA66972-3F68-4B32-AE42-7EE022AA55FD}"/>
    <cellStyle name="Vírgula 3 2 5 2 3 3 3" xfId="19641" xr:uid="{1EA0F3FD-2816-4F81-B2DB-4C2072FA6C14}"/>
    <cellStyle name="Vírgula 3 2 5 2 3 4" xfId="10022" xr:uid="{F956D2B6-1245-4003-A111-3AEFE4FA11BC}"/>
    <cellStyle name="Vírgula 3 2 5 2 3 4 2" xfId="25327" xr:uid="{2EA22720-D4C8-440B-BCA9-DFE06FD142E1}"/>
    <cellStyle name="Vírgula 3 2 5 2 3 5" xfId="17705" xr:uid="{4DF5DD63-BD2F-40DB-9A12-4D45700771CE}"/>
    <cellStyle name="Vírgula 3 2 5 2 4" xfId="1750" xr:uid="{CBE4A5F4-1932-4BD8-AB8F-EDF150899E70}"/>
    <cellStyle name="Vírgula 3 2 5 2 4 2" xfId="6403" xr:uid="{A67DE8C5-663D-49DB-85B8-5326DC683E85}"/>
    <cellStyle name="Vírgula 3 2 5 2 4 2 2" xfId="14025" xr:uid="{9A2F3BAF-F6AD-4510-A83B-404EE0576CE6}"/>
    <cellStyle name="Vírgula 3 2 5 2 4 2 2 2" xfId="29330" xr:uid="{BBFCDF46-FD37-4E41-A034-76D5620D72CC}"/>
    <cellStyle name="Vírgula 3 2 5 2 4 2 3" xfId="21708" xr:uid="{AEB61602-DAEE-4D2B-9012-051F8503F1D5}"/>
    <cellStyle name="Vírgula 3 2 5 2 4 3" xfId="9382" xr:uid="{DC2E7A3B-FD86-44B2-8546-2561A2A7EDF3}"/>
    <cellStyle name="Vírgula 3 2 5 2 4 3 2" xfId="24687" xr:uid="{69225DE6-4B5D-4F7C-AF51-B1C2571B519C}"/>
    <cellStyle name="Vírgula 3 2 5 2 4 4" xfId="17065" xr:uid="{127D6FD0-E61B-424D-AA3F-A98CE2625C53}"/>
    <cellStyle name="Vírgula 3 2 5 2 5" xfId="2711" xr:uid="{BA2CCCB4-427C-4357-8807-F162AABFF091}"/>
    <cellStyle name="Vírgula 3 2 5 2 5 2" xfId="10343" xr:uid="{2BE0E222-DED3-435D-80FE-F3A80D5C3C4F}"/>
    <cellStyle name="Vírgula 3 2 5 2 5 2 2" xfId="25648" xr:uid="{AEE75A4E-8E7E-444B-A5FC-1C9B3FD583B4}"/>
    <cellStyle name="Vírgula 3 2 5 2 5 3" xfId="18026" xr:uid="{08BC4D3D-F829-413B-B5B4-042A06BB943B}"/>
    <cellStyle name="Vírgula 3 2 5 2 6" xfId="3679" xr:uid="{1CDE3459-7CD2-457B-9E77-DB6D3A2F6D6F}"/>
    <cellStyle name="Vírgula 3 2 5 2 6 2" xfId="11311" xr:uid="{A4D1DB57-4131-4AB6-9291-666300B8143E}"/>
    <cellStyle name="Vírgula 3 2 5 2 6 2 2" xfId="26616" xr:uid="{DF8B7884-8825-4F5A-A3E2-A38E2FF72886}"/>
    <cellStyle name="Vírgula 3 2 5 2 6 3" xfId="18994" xr:uid="{1F47FBD6-504B-4A81-8B16-EC73527C268D}"/>
    <cellStyle name="Vírgula 3 2 5 2 7" xfId="1103" xr:uid="{5150D638-A5FF-4255-A110-7D494A84B9CC}"/>
    <cellStyle name="Vírgula 3 2 5 2 7 2" xfId="8735" xr:uid="{23F90EF8-2A51-459D-ADBE-62B66D2D02BE}"/>
    <cellStyle name="Vírgula 3 2 5 2 7 2 2" xfId="24040" xr:uid="{D4781C8D-333F-45C1-B811-1B2D488C2426}"/>
    <cellStyle name="Vírgula 3 2 5 2 7 3" xfId="16418" xr:uid="{B52B8C23-4DEE-4849-BDBA-81D45E5348FF}"/>
    <cellStyle name="Vírgula 3 2 5 2 8" xfId="8086" xr:uid="{EF0E7002-8AA0-42DC-B4F1-8FB74063BBC5}"/>
    <cellStyle name="Vírgula 3 2 5 2 8 2" xfId="23391" xr:uid="{7B4B359E-F766-4FEE-B894-F1A410A03DB8}"/>
    <cellStyle name="Vírgula 3 2 5 2 9" xfId="15769" xr:uid="{B6EA3636-CFF8-40D1-9940-7C1C2A075B72}"/>
    <cellStyle name="Vírgula 3 2 5 3" xfId="657" xr:uid="{EBB76CE4-4E04-4116-B573-99EF909B145A}"/>
    <cellStyle name="Vírgula 3 2 5 3 2" xfId="1950" xr:uid="{C0642206-1BFE-4583-A5F5-C601EFD0EA99}"/>
    <cellStyle name="Vírgula 3 2 5 3 2 2" xfId="7225" xr:uid="{BFFF210F-D140-4FAA-9FA6-5810574A1F0C}"/>
    <cellStyle name="Vírgula 3 2 5 3 2 2 2" xfId="14847" xr:uid="{7844181A-5533-4806-8D3B-DF5D6476ED14}"/>
    <cellStyle name="Vírgula 3 2 5 3 2 2 2 2" xfId="30152" xr:uid="{E0EEF7A2-6BFF-4E36-8B18-3CE826486F06}"/>
    <cellStyle name="Vírgula 3 2 5 3 2 2 3" xfId="22530" xr:uid="{0CBB5C91-BB1B-4B82-8D16-7AD3F43CB8B2}"/>
    <cellStyle name="Vírgula 3 2 5 3 2 3" xfId="5853" xr:uid="{4DC1B26B-52D2-4891-A924-841CB6B5E10D}"/>
    <cellStyle name="Vírgula 3 2 5 3 2 3 2" xfId="13475" xr:uid="{18492E9B-5348-4FA5-9290-0459FC02EB63}"/>
    <cellStyle name="Vírgula 3 2 5 3 2 3 2 2" xfId="28780" xr:uid="{77A91F7A-6C7F-4C28-902B-B757111C89FC}"/>
    <cellStyle name="Vírgula 3 2 5 3 2 3 3" xfId="21158" xr:uid="{1947621C-AEBA-445D-9E8D-4D86A0D70E3F}"/>
    <cellStyle name="Vírgula 3 2 5 3 2 4" xfId="9582" xr:uid="{C930B5FC-4203-4F48-9E8B-1D70F28C188E}"/>
    <cellStyle name="Vírgula 3 2 5 3 2 4 2" xfId="24887" xr:uid="{1E747BE7-3D9D-4B2E-AD5C-2742779B800F}"/>
    <cellStyle name="Vírgula 3 2 5 3 2 5" xfId="17265" xr:uid="{C73076B5-0E39-41D6-BCF0-4F4A3B2EEFE1}"/>
    <cellStyle name="Vírgula 3 2 5 3 3" xfId="2914" xr:uid="{09D53DDA-9F16-434F-9F6E-E0CC593FF401}"/>
    <cellStyle name="Vírgula 3 2 5 3 3 2" xfId="6620" xr:uid="{E66A3BEF-4BF6-4978-948C-020F689B3683}"/>
    <cellStyle name="Vírgula 3 2 5 3 3 2 2" xfId="14242" xr:uid="{19C3627F-C191-4CCE-AEEE-117D07FA72AF}"/>
    <cellStyle name="Vírgula 3 2 5 3 3 2 2 2" xfId="29547" xr:uid="{F67FD2AF-BBC0-43BD-855D-24B45FB0FBF2}"/>
    <cellStyle name="Vírgula 3 2 5 3 3 2 3" xfId="21925" xr:uid="{10FA5F79-76BC-48D5-813A-2189FCE4019B}"/>
    <cellStyle name="Vírgula 3 2 5 3 3 3" xfId="10546" xr:uid="{21B08438-C6C9-4235-98FB-47C947553AEF}"/>
    <cellStyle name="Vírgula 3 2 5 3 3 3 2" xfId="25851" xr:uid="{936E1236-764A-4FA4-B9F0-EAA456BC07B9}"/>
    <cellStyle name="Vírgula 3 2 5 3 3 4" xfId="18229" xr:uid="{40E434B9-84C8-4460-B36C-2957046616EC}"/>
    <cellStyle name="Vírgula 3 2 5 3 4" xfId="3882" xr:uid="{16D2F929-0297-4B1A-857A-F461DF4226A2}"/>
    <cellStyle name="Vírgula 3 2 5 3 4 2" xfId="11514" xr:uid="{DF88C444-F301-4987-84C5-BDAEBB0BC26C}"/>
    <cellStyle name="Vírgula 3 2 5 3 4 2 2" xfId="26819" xr:uid="{686BFB2B-23F2-4F15-BC5E-D5FE1A4F95D8}"/>
    <cellStyle name="Vírgula 3 2 5 3 4 3" xfId="19197" xr:uid="{7B8C470A-CA7B-40F1-B1B9-F9C268CE450F}"/>
    <cellStyle name="Vírgula 3 2 5 3 5" xfId="1306" xr:uid="{C0BCC6D4-EC03-4A8B-861B-B5A6DF04307F}"/>
    <cellStyle name="Vírgula 3 2 5 3 5 2" xfId="8938" xr:uid="{22277250-7AEF-49CC-A130-34CF1F8511CE}"/>
    <cellStyle name="Vírgula 3 2 5 3 5 2 2" xfId="24243" xr:uid="{A7A17E94-03B2-44F1-A3E9-066DCD5A0835}"/>
    <cellStyle name="Vírgula 3 2 5 3 5 3" xfId="16621" xr:uid="{F27C3ED4-9204-4570-A5C0-1B906AA5BBE0}"/>
    <cellStyle name="Vírgula 3 2 5 3 6" xfId="8289" xr:uid="{D6BF3817-392D-4C70-AF9A-AFF32CE060B9}"/>
    <cellStyle name="Vírgula 3 2 5 3 6 2" xfId="23594" xr:uid="{5E14BBEA-5CD3-4C5F-98D4-3B538EDFA5D5}"/>
    <cellStyle name="Vírgula 3 2 5 3 7" xfId="15972" xr:uid="{97239008-18BC-4EBF-AD7A-31EDAF372F3F}"/>
    <cellStyle name="Vírgula 3 2 5 4" xfId="2270" xr:uid="{EDB9C580-0D1B-48EE-B944-AFBAD47D18B0}"/>
    <cellStyle name="Vírgula 3 2 5 4 2" xfId="3238" xr:uid="{8778FDAC-EC4D-4EDE-B0F5-07D89ABD2F79}"/>
    <cellStyle name="Vírgula 3 2 5 4 2 2" xfId="10870" xr:uid="{E8318BF5-91DE-467A-89AF-BC6FBA9A2CD8}"/>
    <cellStyle name="Vírgula 3 2 5 4 2 2 2" xfId="26175" xr:uid="{D19B70D8-34D5-416C-B0CC-85FC9AF077BE}"/>
    <cellStyle name="Vírgula 3 2 5 4 2 3" xfId="18553" xr:uid="{286B7C17-D859-4867-9D74-5D0537E55CC0}"/>
    <cellStyle name="Vírgula 3 2 5 4 3" xfId="4206" xr:uid="{476C458E-AC88-48EF-8813-653EFC662632}"/>
    <cellStyle name="Vírgula 3 2 5 4 3 2" xfId="11838" xr:uid="{47365F7C-D703-416A-82AC-DE6244AEEC87}"/>
    <cellStyle name="Vírgula 3 2 5 4 3 2 2" xfId="27143" xr:uid="{67E0F898-6AA6-41B2-8C00-A0412BE5E835}"/>
    <cellStyle name="Vírgula 3 2 5 4 3 3" xfId="19521" xr:uid="{4FACA325-63E5-47B6-8363-BC3D91532DC3}"/>
    <cellStyle name="Vírgula 3 2 5 4 4" xfId="9902" xr:uid="{80504CF0-C807-4E20-B0FE-4383DE5A0810}"/>
    <cellStyle name="Vírgula 3 2 5 4 4 2" xfId="25207" xr:uid="{549E8BF4-027B-439B-9379-ED208759B310}"/>
    <cellStyle name="Vírgula 3 2 5 4 5" xfId="17585" xr:uid="{75CB63BF-E590-4039-B498-C2D248DCD6CC}"/>
    <cellStyle name="Vírgula 3 2 5 5" xfId="1630" xr:uid="{CBE2E18D-6CB7-4E05-817C-A8E778705F02}"/>
    <cellStyle name="Vírgula 3 2 5 5 2" xfId="6250" xr:uid="{73E2441D-A89C-49AB-8FE4-792A2240280E}"/>
    <cellStyle name="Vírgula 3 2 5 5 2 2" xfId="13872" xr:uid="{7936C2EC-7E4B-4AFD-831C-776AAC793741}"/>
    <cellStyle name="Vírgula 3 2 5 5 2 2 2" xfId="29177" xr:uid="{3DAD0565-2B73-4751-AED4-820F64C92B0A}"/>
    <cellStyle name="Vírgula 3 2 5 5 2 3" xfId="21555" xr:uid="{F61B4195-E917-40CE-8EB6-11B5E814778F}"/>
    <cellStyle name="Vírgula 3 2 5 5 3" xfId="9262" xr:uid="{F0B3B940-79B5-4722-973B-3FB7B214E606}"/>
    <cellStyle name="Vírgula 3 2 5 5 3 2" xfId="24567" xr:uid="{CA3CC677-6BCA-46ED-8649-7AF11570AC4A}"/>
    <cellStyle name="Vírgula 3 2 5 5 4" xfId="16945" xr:uid="{B12F2434-E722-44EA-8ADD-600677091FF1}"/>
    <cellStyle name="Vírgula 3 2 5 6" xfId="2590" xr:uid="{F3765B08-0F3C-4D4F-BBD9-209C3261C1E7}"/>
    <cellStyle name="Vírgula 3 2 5 6 2" xfId="10222" xr:uid="{B0A4115D-0C79-4FE4-8292-4AD5EB517647}"/>
    <cellStyle name="Vírgula 3 2 5 6 2 2" xfId="25527" xr:uid="{E08510F0-1A91-49E9-B498-5E7F7000908E}"/>
    <cellStyle name="Vírgula 3 2 5 6 3" xfId="17905" xr:uid="{200DA432-0C14-438A-BC14-7E21A37FA9F7}"/>
    <cellStyle name="Vírgula 3 2 5 7" xfId="3558" xr:uid="{C3A7DDED-3A1F-4CA4-AE24-4AAAF8158A66}"/>
    <cellStyle name="Vírgula 3 2 5 7 2" xfId="11190" xr:uid="{1F32CD17-7F0C-4A27-BE0D-4D95BC576A78}"/>
    <cellStyle name="Vírgula 3 2 5 7 2 2" xfId="26495" xr:uid="{003F4D63-957E-4FE2-B228-4208948F07E9}"/>
    <cellStyle name="Vírgula 3 2 5 7 3" xfId="18873" xr:uid="{557BEAE5-D50C-4A36-92A9-7F1EC8D88571}"/>
    <cellStyle name="Vírgula 3 2 5 8" xfId="982" xr:uid="{0E9808FC-24A2-4060-A84D-0F94C0D19B28}"/>
    <cellStyle name="Vírgula 3 2 5 8 2" xfId="8614" xr:uid="{E2C1C816-5E73-4694-B6F8-5D07B752BCFF}"/>
    <cellStyle name="Vírgula 3 2 5 8 2 2" xfId="23919" xr:uid="{9C410029-87C7-461B-99AC-FE7DE739C852}"/>
    <cellStyle name="Vírgula 3 2 5 8 3" xfId="16297" xr:uid="{20DCC4D6-DC1B-401C-8A1B-2607C9B4AFB2}"/>
    <cellStyle name="Vírgula 3 2 5 9" xfId="7965" xr:uid="{ABCD4C4A-A891-48F0-9528-82B7813C8252}"/>
    <cellStyle name="Vírgula 3 2 5 9 2" xfId="23270" xr:uid="{70BFD003-7462-41C2-8770-3016F788B9E9}"/>
    <cellStyle name="Vírgula 3 2 6" xfId="293" xr:uid="{58A2C6DF-C9E3-4486-A5D5-5FDD6A607CFA}"/>
    <cellStyle name="Vírgula 3 2 6 2" xfId="617" xr:uid="{1CAA54EF-BFF0-4A51-8943-F3B1ABD35B70}"/>
    <cellStyle name="Vírgula 3 2 6 2 2" xfId="1910" xr:uid="{E38D99E5-AF22-4966-8136-C13ADDFA8120}"/>
    <cellStyle name="Vírgula 3 2 6 2 2 2" xfId="5108" xr:uid="{32605420-E486-4434-8AB5-24B016A7C278}"/>
    <cellStyle name="Vírgula 3 2 6 2 2 2 2" xfId="7399" xr:uid="{1DDD962D-40DE-4557-843E-347449B04D80}"/>
    <cellStyle name="Vírgula 3 2 6 2 2 2 2 2" xfId="15021" xr:uid="{83E244B3-DF95-43C1-854E-22068218818C}"/>
    <cellStyle name="Vírgula 3 2 6 2 2 2 2 2 2" xfId="30326" xr:uid="{E795E2A9-632F-4456-A93A-265C88493F2F}"/>
    <cellStyle name="Vírgula 3 2 6 2 2 2 2 3" xfId="22704" xr:uid="{BB347D99-B5F6-42E3-B835-DAAC1DFE956A}"/>
    <cellStyle name="Vírgula 3 2 6 2 2 2 3" xfId="6027" xr:uid="{674A31F6-62FF-417C-9A72-9EC93FB2A11A}"/>
    <cellStyle name="Vírgula 3 2 6 2 2 2 3 2" xfId="13649" xr:uid="{7AAD1460-4AF9-4654-B4A3-0978742C125F}"/>
    <cellStyle name="Vírgula 3 2 6 2 2 2 3 2 2" xfId="28954" xr:uid="{D998895C-678B-4E41-81E2-5B5A849B0192}"/>
    <cellStyle name="Vírgula 3 2 6 2 2 2 3 3" xfId="21332" xr:uid="{08BACDC7-6A2E-442E-A813-719F420EE2A3}"/>
    <cellStyle name="Vírgula 3 2 6 2 2 2 4" xfId="12730" xr:uid="{EAB98FFD-1503-4AF9-AC64-56A3DCBF0A23}"/>
    <cellStyle name="Vírgula 3 2 6 2 2 2 4 2" xfId="28035" xr:uid="{FEB46F36-4B5A-4281-A2E0-2633431EFF67}"/>
    <cellStyle name="Vírgula 3 2 6 2 2 2 5" xfId="20413" xr:uid="{ADE04168-CA81-4422-B85A-A6376D26FD92}"/>
    <cellStyle name="Vírgula 3 2 6 2 2 3" xfId="4811" xr:uid="{F7F76B44-95C6-4682-BB96-00E7922C9B1E}"/>
    <cellStyle name="Vírgula 3 2 6 2 2 3 2" xfId="6795" xr:uid="{46D67DD0-B59E-4E7E-9459-2AF7709AD36F}"/>
    <cellStyle name="Vírgula 3 2 6 2 2 3 2 2" xfId="14417" xr:uid="{142E2FEF-6ACD-40D3-9CFE-105B0A5AE48F}"/>
    <cellStyle name="Vírgula 3 2 6 2 2 3 2 2 2" xfId="29722" xr:uid="{DA5BA436-4377-496A-B7B0-DE91FB47231D}"/>
    <cellStyle name="Vírgula 3 2 6 2 2 3 2 3" xfId="22100" xr:uid="{BA88669C-15F0-45EA-9B54-C40F7613CFD5}"/>
    <cellStyle name="Vírgula 3 2 6 2 2 3 3" xfId="12433" xr:uid="{8172AB44-0978-4C19-B50D-083EC3D75386}"/>
    <cellStyle name="Vírgula 3 2 6 2 2 3 3 2" xfId="27738" xr:uid="{9BEA490A-1099-4B7A-9278-A7EC323367F8}"/>
    <cellStyle name="Vírgula 3 2 6 2 2 3 4" xfId="20116" xr:uid="{4DD10FAC-9669-464A-BF1F-9FD3D3ADFFAD}"/>
    <cellStyle name="Vírgula 3 2 6 2 2 4" xfId="5479" xr:uid="{6F21B441-4BD3-43CE-89FE-2A7C338CB88C}"/>
    <cellStyle name="Vírgula 3 2 6 2 2 4 2" xfId="13101" xr:uid="{9CCF6A96-0D13-4C51-ABDF-BA2281CB94BC}"/>
    <cellStyle name="Vírgula 3 2 6 2 2 4 2 2" xfId="28406" xr:uid="{D947974C-7889-4F63-99FE-A29A16C80B8F}"/>
    <cellStyle name="Vírgula 3 2 6 2 2 4 3" xfId="20784" xr:uid="{5D882F74-168C-4025-9230-71241B63E80F}"/>
    <cellStyle name="Vírgula 3 2 6 2 2 5" xfId="9542" xr:uid="{71FA66B7-3FA3-432D-A0B5-7E54B11449C6}"/>
    <cellStyle name="Vírgula 3 2 6 2 2 5 2" xfId="24847" xr:uid="{CCB4AFFC-82EB-4D48-822F-26C373DDF3E2}"/>
    <cellStyle name="Vírgula 3 2 6 2 2 6" xfId="17225" xr:uid="{12EA32F2-887B-4A99-A11C-99F68D353DB5}"/>
    <cellStyle name="Vírgula 3 2 6 2 3" xfId="2874" xr:uid="{CE03790B-D62D-443C-9387-37BAF085E0B9}"/>
    <cellStyle name="Vírgula 3 2 6 2 3 2" xfId="7085" xr:uid="{B699035C-E52E-4936-A737-8F73A82DA8B9}"/>
    <cellStyle name="Vírgula 3 2 6 2 3 2 2" xfId="14707" xr:uid="{679A99C0-741B-4F4C-860A-83B4B1A235B2}"/>
    <cellStyle name="Vírgula 3 2 6 2 3 2 2 2" xfId="30012" xr:uid="{1F183462-8CD4-4F64-8899-935D6441B779}"/>
    <cellStyle name="Vírgula 3 2 6 2 3 2 3" xfId="22390" xr:uid="{873B4D0B-9917-4724-87B3-6F52A52EFECD}"/>
    <cellStyle name="Vírgula 3 2 6 2 3 3" xfId="5713" xr:uid="{A7CBC57D-0F8E-4D8C-A286-79FE06F4A692}"/>
    <cellStyle name="Vírgula 3 2 6 2 3 3 2" xfId="13335" xr:uid="{B54D23F9-2FBB-44BF-9A32-9224D945C49C}"/>
    <cellStyle name="Vírgula 3 2 6 2 3 3 2 2" xfId="28640" xr:uid="{F314F950-C185-4D53-BE00-008E83050F33}"/>
    <cellStyle name="Vírgula 3 2 6 2 3 3 3" xfId="21018" xr:uid="{8BA8AB17-84D6-4C77-8AFE-4AF2FD1DCE54}"/>
    <cellStyle name="Vírgula 3 2 6 2 3 4" xfId="10506" xr:uid="{F164AA90-F3A7-4ADA-AA22-88F09B0B3DB6}"/>
    <cellStyle name="Vírgula 3 2 6 2 3 4 2" xfId="25811" xr:uid="{E43B6841-38DE-4DAA-8604-E109D449CBE8}"/>
    <cellStyle name="Vírgula 3 2 6 2 3 5" xfId="18189" xr:uid="{E9FE52FE-ECDC-4D07-8E68-A2D7BC977D10}"/>
    <cellStyle name="Vírgula 3 2 6 2 4" xfId="3842" xr:uid="{E7B0F1FD-0F87-4B01-8A3A-95C241B73943}"/>
    <cellStyle name="Vírgula 3 2 6 2 4 2" xfId="6425" xr:uid="{7FE46328-B760-4E84-9CA8-A00E91440D58}"/>
    <cellStyle name="Vírgula 3 2 6 2 4 2 2" xfId="14047" xr:uid="{BD992AE1-F363-42F4-ABDF-6079537B6206}"/>
    <cellStyle name="Vírgula 3 2 6 2 4 2 2 2" xfId="29352" xr:uid="{7B7F5B9E-3EFF-4A55-80A5-11B001FB989B}"/>
    <cellStyle name="Vírgula 3 2 6 2 4 2 3" xfId="21730" xr:uid="{098FE46A-B70E-4ECE-9370-6B1E896AF1F4}"/>
    <cellStyle name="Vírgula 3 2 6 2 4 3" xfId="11474" xr:uid="{03B894C2-4E29-4778-B557-8270F73BEF5D}"/>
    <cellStyle name="Vírgula 3 2 6 2 4 3 2" xfId="26779" xr:uid="{CEFECFE3-CA5D-43C9-9E4C-DE442D9F8E9F}"/>
    <cellStyle name="Vírgula 3 2 6 2 4 4" xfId="19157" xr:uid="{1D715578-9895-4C96-8614-E4BF40398204}"/>
    <cellStyle name="Vírgula 3 2 6 2 5" xfId="1266" xr:uid="{7011E7BC-6151-4DEF-A9F3-6DCE873FDB8C}"/>
    <cellStyle name="Vírgula 3 2 6 2 5 2" xfId="8898" xr:uid="{54B2DB4C-BE75-4FB2-B110-3B9BF1ABAF15}"/>
    <cellStyle name="Vírgula 3 2 6 2 5 2 2" xfId="24203" xr:uid="{4DD638F8-4304-47D9-8077-EF97ECD81AC5}"/>
    <cellStyle name="Vírgula 3 2 6 2 5 3" xfId="16581" xr:uid="{F2742995-580D-4F36-9052-FEEF71B1CC25}"/>
    <cellStyle name="Vírgula 3 2 6 2 6" xfId="8249" xr:uid="{AD4559FA-C7ED-4C1D-9F32-5C3CBAA02617}"/>
    <cellStyle name="Vírgula 3 2 6 2 6 2" xfId="23554" xr:uid="{1A8F8F9F-98FE-40D9-B683-0F41F1F3C92D}"/>
    <cellStyle name="Vírgula 3 2 6 2 7" xfId="15932" xr:uid="{386233BF-E62C-471D-AD7B-2F85BCFBD895}"/>
    <cellStyle name="Vírgula 3 2 6 3" xfId="2230" xr:uid="{54D3EC49-B2BF-403E-853A-09334817E6A9}"/>
    <cellStyle name="Vírgula 3 2 6 3 2" xfId="3198" xr:uid="{FDDA872C-AA85-4BA1-A207-A16CB4BEC234}"/>
    <cellStyle name="Vírgula 3 2 6 3 2 2" xfId="7240" xr:uid="{646EF7C2-13DD-4F4A-A6CA-3B16288A0F72}"/>
    <cellStyle name="Vírgula 3 2 6 3 2 2 2" xfId="14862" xr:uid="{E2D4C4C2-0363-4B21-AA15-673900DFC1F6}"/>
    <cellStyle name="Vírgula 3 2 6 3 2 2 2 2" xfId="30167" xr:uid="{EF3E03C1-D3DC-4034-9A56-FEB766374F02}"/>
    <cellStyle name="Vírgula 3 2 6 3 2 2 3" xfId="22545" xr:uid="{26CC7FE3-3029-4220-BCD9-445EFF7EB5FA}"/>
    <cellStyle name="Vírgula 3 2 6 3 2 3" xfId="5868" xr:uid="{E80E0748-C882-409D-B97C-A720B1E4B56A}"/>
    <cellStyle name="Vírgula 3 2 6 3 2 3 2" xfId="13490" xr:uid="{DB7B97FB-85FA-4379-9C8B-155EFA630859}"/>
    <cellStyle name="Vírgula 3 2 6 3 2 3 2 2" xfId="28795" xr:uid="{C39FFD24-2D42-4F10-8B3E-8585BB17FA44}"/>
    <cellStyle name="Vírgula 3 2 6 3 2 3 3" xfId="21173" xr:uid="{0617998D-BED4-402D-921A-E28A8AB74B8F}"/>
    <cellStyle name="Vírgula 3 2 6 3 2 4" xfId="10830" xr:uid="{B1821420-AF99-4BB5-9070-09B906E1A139}"/>
    <cellStyle name="Vírgula 3 2 6 3 2 4 2" xfId="26135" xr:uid="{21AB0158-1031-4906-A91F-645857EEBA32}"/>
    <cellStyle name="Vírgula 3 2 6 3 2 5" xfId="18513" xr:uid="{1161C183-0DA1-481A-9CF4-B36989671DB7}"/>
    <cellStyle name="Vírgula 3 2 6 3 3" xfId="4166" xr:uid="{9BEFA619-68BD-434E-B48B-DE63798234F4}"/>
    <cellStyle name="Vírgula 3 2 6 3 3 2" xfId="6635" xr:uid="{28C9621F-D16F-4D3B-86A2-3AB488C063DB}"/>
    <cellStyle name="Vírgula 3 2 6 3 3 2 2" xfId="14257" xr:uid="{418364E7-2274-48F0-837A-AC56B41C60B9}"/>
    <cellStyle name="Vírgula 3 2 6 3 3 2 2 2" xfId="29562" xr:uid="{250BD92C-D7C3-4B8B-85C7-1F7D8170EDA6}"/>
    <cellStyle name="Vírgula 3 2 6 3 3 2 3" xfId="21940" xr:uid="{5DE7929A-8505-4577-BC78-F07E6E37FC0C}"/>
    <cellStyle name="Vírgula 3 2 6 3 3 3" xfId="11798" xr:uid="{B1FFBD87-3DBC-459C-8CEA-56F9625DA297}"/>
    <cellStyle name="Vírgula 3 2 6 3 3 3 2" xfId="27103" xr:uid="{C93042F4-EDAA-459F-A6FB-C25260872688}"/>
    <cellStyle name="Vírgula 3 2 6 3 3 4" xfId="19481" xr:uid="{379A2F74-6025-45B9-8F7C-6885973D1C76}"/>
    <cellStyle name="Vírgula 3 2 6 3 4" xfId="5386" xr:uid="{E7845B25-5E56-4F16-922A-A1CBC2002860}"/>
    <cellStyle name="Vírgula 3 2 6 3 4 2" xfId="13008" xr:uid="{483146DF-F76E-46B0-83EB-C37B1A820E51}"/>
    <cellStyle name="Vírgula 3 2 6 3 4 2 2" xfId="28313" xr:uid="{43995091-3973-40D4-8163-97692317B2AE}"/>
    <cellStyle name="Vírgula 3 2 6 3 4 3" xfId="20691" xr:uid="{BB48A6C4-6C30-47D5-A800-177E0ECDA7E5}"/>
    <cellStyle name="Vírgula 3 2 6 3 5" xfId="9862" xr:uid="{C2E5E917-1E56-4CD1-910D-30D6A2405356}"/>
    <cellStyle name="Vírgula 3 2 6 3 5 2" xfId="25167" xr:uid="{E57FE868-D51A-47C1-9D3A-12FE69E30381}"/>
    <cellStyle name="Vírgula 3 2 6 3 6" xfId="17545" xr:uid="{63BFEBFB-A330-4230-A5E7-C261639CA0FA}"/>
    <cellStyle name="Vírgula 3 2 6 4" xfId="1590" xr:uid="{7EDF3E55-82D6-481A-91CA-6CA4B6910A80}"/>
    <cellStyle name="Vírgula 3 2 6 4 2" xfId="6991" xr:uid="{86657958-FDD5-4E77-8759-89BA79FC91F3}"/>
    <cellStyle name="Vírgula 3 2 6 4 2 2" xfId="14613" xr:uid="{3732835B-0092-4E4D-A58D-03C414F7B0C5}"/>
    <cellStyle name="Vírgula 3 2 6 4 2 2 2" xfId="29918" xr:uid="{4FEAA78E-FD58-4915-874A-91D418D45B77}"/>
    <cellStyle name="Vírgula 3 2 6 4 2 3" xfId="22296" xr:uid="{B2BD364C-E103-4B55-A456-4EA234D0EE79}"/>
    <cellStyle name="Vírgula 3 2 6 4 3" xfId="5619" xr:uid="{0984073D-86F1-4CAF-998F-F4A0526309D9}"/>
    <cellStyle name="Vírgula 3 2 6 4 3 2" xfId="13241" xr:uid="{E745A6A7-E42F-46A3-AF3C-4197A0FEBF41}"/>
    <cellStyle name="Vírgula 3 2 6 4 3 2 2" xfId="28546" xr:uid="{B8006588-5D71-431D-AEE0-3254E61E731C}"/>
    <cellStyle name="Vírgula 3 2 6 4 3 3" xfId="20924" xr:uid="{CC8FC4F0-1B2C-4FA9-9FDA-77F1B6B74757}"/>
    <cellStyle name="Vírgula 3 2 6 4 4" xfId="9222" xr:uid="{34B76EEA-EDFE-420C-885B-531D89D922E9}"/>
    <cellStyle name="Vírgula 3 2 6 4 4 2" xfId="24527" xr:uid="{68356811-F804-4CC4-9771-6508D174BA19}"/>
    <cellStyle name="Vírgula 3 2 6 4 5" xfId="16905" xr:uid="{DAF18B4F-F4BA-499C-A731-EE6FE966FD64}"/>
    <cellStyle name="Vírgula 3 2 6 5" xfId="2550" xr:uid="{8C2EF5D4-F01B-4315-BB8F-93D0566EE258}"/>
    <cellStyle name="Vírgula 3 2 6 5 2" xfId="6265" xr:uid="{BF0C9845-D2F0-4787-8DCA-920C346E22D2}"/>
    <cellStyle name="Vírgula 3 2 6 5 2 2" xfId="13887" xr:uid="{FBB06F2D-4F3A-4B88-9E9F-91B0859AB614}"/>
    <cellStyle name="Vírgula 3 2 6 5 2 2 2" xfId="29192" xr:uid="{5C726E02-E620-47F8-A291-0968023D0309}"/>
    <cellStyle name="Vírgula 3 2 6 5 2 3" xfId="21570" xr:uid="{9A042A2C-4839-4089-8AD3-7EF2BAF7A3C8}"/>
    <cellStyle name="Vírgula 3 2 6 5 3" xfId="10182" xr:uid="{ED4F4EDB-2EA4-4F0E-A33E-0D4C9B947EFC}"/>
    <cellStyle name="Vírgula 3 2 6 5 3 2" xfId="25487" xr:uid="{F7AC8CF3-0BE6-4E92-8616-B6CD3C205DA4}"/>
    <cellStyle name="Vírgula 3 2 6 5 4" xfId="17865" xr:uid="{6D16A583-16BE-4D88-88BD-263838488C1E}"/>
    <cellStyle name="Vírgula 3 2 6 6" xfId="3518" xr:uid="{39162B6E-2F7D-4CE9-837F-0422B5C2F43B}"/>
    <cellStyle name="Vírgula 3 2 6 6 2" xfId="11150" xr:uid="{A2C6A618-E1D3-4C88-ADAC-809B2AA62873}"/>
    <cellStyle name="Vírgula 3 2 6 6 2 2" xfId="26455" xr:uid="{DD5D1E21-1931-4838-879E-08A4AFDAF540}"/>
    <cellStyle name="Vírgula 3 2 6 6 3" xfId="18833" xr:uid="{34D6B7EE-C957-4708-B0D7-0098981B0D03}"/>
    <cellStyle name="Vírgula 3 2 6 7" xfId="942" xr:uid="{12D6BF01-A9D3-49FD-9E8D-15BDF5EBB9ED}"/>
    <cellStyle name="Vírgula 3 2 6 7 2" xfId="8574" xr:uid="{3D4C665A-CF0F-407E-8E09-70A59C033B08}"/>
    <cellStyle name="Vírgula 3 2 6 7 2 2" xfId="23879" xr:uid="{4CD7D5D7-A25A-4495-9911-DC7FC9F5172B}"/>
    <cellStyle name="Vírgula 3 2 6 7 3" xfId="16257" xr:uid="{37B43A9F-756F-444D-8793-9AD75FC1C3B0}"/>
    <cellStyle name="Vírgula 3 2 6 8" xfId="7925" xr:uid="{427FE7C6-D39D-42C8-94B1-E8B183E6ACBD}"/>
    <cellStyle name="Vírgula 3 2 6 8 2" xfId="23230" xr:uid="{CAA273D0-2319-4E3B-8732-284DBE003E09}"/>
    <cellStyle name="Vírgula 3 2 6 9" xfId="15608" xr:uid="{AC9BD81F-FFBE-46F5-B8E4-D9AB2E9E24CB}"/>
    <cellStyle name="Vírgula 3 2 7" xfId="373" xr:uid="{B4A88725-9315-410A-80E5-923D52334765}"/>
    <cellStyle name="Vírgula 3 2 7 2" xfId="697" xr:uid="{36063578-BA1A-4364-A51B-F693C3F362DF}"/>
    <cellStyle name="Vírgula 3 2 7 2 2" xfId="1990" xr:uid="{2C05A44F-ECB4-40BF-9C77-ECE57D92F34B}"/>
    <cellStyle name="Vírgula 3 2 7 2 2 2" xfId="5114" xr:uid="{30AFA859-CE0C-494E-9EF5-82410D001A1F}"/>
    <cellStyle name="Vírgula 3 2 7 2 2 2 2" xfId="7408" xr:uid="{253B8E4F-C7D6-4269-B62A-AB6E00F08184}"/>
    <cellStyle name="Vírgula 3 2 7 2 2 2 2 2" xfId="15030" xr:uid="{B227A616-A2C5-45E6-8015-FBDDAC0D0890}"/>
    <cellStyle name="Vírgula 3 2 7 2 2 2 2 2 2" xfId="30335" xr:uid="{BB97FD35-DB32-4CBF-A955-DECC75A17C97}"/>
    <cellStyle name="Vírgula 3 2 7 2 2 2 2 3" xfId="22713" xr:uid="{05987ECF-E5C1-4717-946D-D1EDD6A0559F}"/>
    <cellStyle name="Vírgula 3 2 7 2 2 2 3" xfId="6036" xr:uid="{DB3AFDA3-645D-487B-8872-79A8C87E7C9C}"/>
    <cellStyle name="Vírgula 3 2 7 2 2 2 3 2" xfId="13658" xr:uid="{D33AD846-E4C1-4539-8DFD-A1417D53B72F}"/>
    <cellStyle name="Vírgula 3 2 7 2 2 2 3 2 2" xfId="28963" xr:uid="{7984DA35-6FDB-4355-A041-B9118B39F982}"/>
    <cellStyle name="Vírgula 3 2 7 2 2 2 3 3" xfId="21341" xr:uid="{8B1C0175-686C-4027-B515-7BCB077133CB}"/>
    <cellStyle name="Vírgula 3 2 7 2 2 2 4" xfId="12736" xr:uid="{897226BE-CE35-4223-AB99-2DFFB087791B}"/>
    <cellStyle name="Vírgula 3 2 7 2 2 2 4 2" xfId="28041" xr:uid="{77B9FE65-7F5C-4139-9CBB-8851EBA7D61A}"/>
    <cellStyle name="Vírgula 3 2 7 2 2 2 5" xfId="20419" xr:uid="{61BFDAE6-8BCB-48D7-AD72-AE4578771E01}"/>
    <cellStyle name="Vírgula 3 2 7 2 2 3" xfId="4817" xr:uid="{66F5CD71-CD59-4757-A257-23AFE7B5EEA0}"/>
    <cellStyle name="Vírgula 3 2 7 2 2 3 2" xfId="6804" xr:uid="{845471DF-7D30-4A8E-B032-B860366742D7}"/>
    <cellStyle name="Vírgula 3 2 7 2 2 3 2 2" xfId="14426" xr:uid="{F1837F69-61BD-47F1-8A85-ED10DAAE9A37}"/>
    <cellStyle name="Vírgula 3 2 7 2 2 3 2 2 2" xfId="29731" xr:uid="{A2B39F01-BA37-403E-B696-51E9AB17C212}"/>
    <cellStyle name="Vírgula 3 2 7 2 2 3 2 3" xfId="22109" xr:uid="{7C0D74C0-DDF8-4954-B09D-3405F7653C44}"/>
    <cellStyle name="Vírgula 3 2 7 2 2 3 3" xfId="12439" xr:uid="{434ECDFB-ADDC-448E-B787-C97876E35A36}"/>
    <cellStyle name="Vírgula 3 2 7 2 2 3 3 2" xfId="27744" xr:uid="{276B1073-3CAC-4589-BE7B-ED698974D52D}"/>
    <cellStyle name="Vírgula 3 2 7 2 2 3 4" xfId="20122" xr:uid="{307EB111-7A59-4BA7-9EF4-0DA14C1578A9}"/>
    <cellStyle name="Vírgula 3 2 7 2 2 4" xfId="5485" xr:uid="{B625BED4-39AD-4723-B423-73474E61EE0D}"/>
    <cellStyle name="Vírgula 3 2 7 2 2 4 2" xfId="13107" xr:uid="{78F37B63-D254-481D-A76E-91D507EA689A}"/>
    <cellStyle name="Vírgula 3 2 7 2 2 4 2 2" xfId="28412" xr:uid="{24A7908D-E153-4F55-B919-92071A67342C}"/>
    <cellStyle name="Vírgula 3 2 7 2 2 4 3" xfId="20790" xr:uid="{00A45402-47E9-490E-916D-49E2925F1364}"/>
    <cellStyle name="Vírgula 3 2 7 2 2 5" xfId="9622" xr:uid="{4E75F524-7DC9-48E2-8473-BCC8F4864E55}"/>
    <cellStyle name="Vírgula 3 2 7 2 2 5 2" xfId="24927" xr:uid="{7AADF149-41D6-4B69-AD56-8824542FAE8C}"/>
    <cellStyle name="Vírgula 3 2 7 2 2 6" xfId="17305" xr:uid="{A1455A0B-F18E-4F39-8AD0-6FC1C4271BAE}"/>
    <cellStyle name="Vírgula 3 2 7 2 3" xfId="2954" xr:uid="{9755204B-0CD3-495B-AAD9-1E0D393D6E05}"/>
    <cellStyle name="Vírgula 3 2 7 2 3 2" xfId="7092" xr:uid="{98BFD15A-3A4F-4576-9809-727FAC02D47F}"/>
    <cellStyle name="Vírgula 3 2 7 2 3 2 2" xfId="14714" xr:uid="{4924BDE6-62D7-4B49-91A6-AF708E108E5F}"/>
    <cellStyle name="Vírgula 3 2 7 2 3 2 2 2" xfId="30019" xr:uid="{3430052B-AEDB-4FCF-8592-A7F9DBF69447}"/>
    <cellStyle name="Vírgula 3 2 7 2 3 2 3" xfId="22397" xr:uid="{32BE82BC-4B60-4851-93FF-3251CBF2EE47}"/>
    <cellStyle name="Vírgula 3 2 7 2 3 3" xfId="5720" xr:uid="{F3C7350A-2141-4729-AF90-579D8382DDF9}"/>
    <cellStyle name="Vírgula 3 2 7 2 3 3 2" xfId="13342" xr:uid="{1056B25D-6A8C-41EA-9919-2154CDE0AB23}"/>
    <cellStyle name="Vírgula 3 2 7 2 3 3 2 2" xfId="28647" xr:uid="{3B0ED547-4929-4F25-A215-3C62AC34A850}"/>
    <cellStyle name="Vírgula 3 2 7 2 3 3 3" xfId="21025" xr:uid="{40AC7611-5C1D-4FEF-9325-F395461F5C72}"/>
    <cellStyle name="Vírgula 3 2 7 2 3 4" xfId="10586" xr:uid="{B4B01DAE-1DDA-4323-B7AD-D736913D39C0}"/>
    <cellStyle name="Vírgula 3 2 7 2 3 4 2" xfId="25891" xr:uid="{D3752BE0-DC4C-4FA0-8921-F281D5D262A4}"/>
    <cellStyle name="Vírgula 3 2 7 2 3 5" xfId="18269" xr:uid="{2309F8A3-EA83-4FA1-8FEC-8EE108081F0D}"/>
    <cellStyle name="Vírgula 3 2 7 2 4" xfId="3922" xr:uid="{443F4181-3892-4248-B969-B4FF9F6855E7}"/>
    <cellStyle name="Vírgula 3 2 7 2 4 2" xfId="6434" xr:uid="{FDECD88F-984A-4DD1-B410-1440BFD8554B}"/>
    <cellStyle name="Vírgula 3 2 7 2 4 2 2" xfId="14056" xr:uid="{46FB365D-5900-427B-9461-4BAA20BD3095}"/>
    <cellStyle name="Vírgula 3 2 7 2 4 2 2 2" xfId="29361" xr:uid="{4CDEA96E-132C-4F88-BD36-26A576B03621}"/>
    <cellStyle name="Vírgula 3 2 7 2 4 2 3" xfId="21739" xr:uid="{D90A0825-108E-492B-9A39-B25749C11B21}"/>
    <cellStyle name="Vírgula 3 2 7 2 4 3" xfId="11554" xr:uid="{12C549CE-995E-47A6-8683-DDCC4702E93A}"/>
    <cellStyle name="Vírgula 3 2 7 2 4 3 2" xfId="26859" xr:uid="{34D57710-D516-419B-8946-5BCD48626290}"/>
    <cellStyle name="Vírgula 3 2 7 2 4 4" xfId="19237" xr:uid="{632B6A2B-FBE6-415D-A7F1-142FB247018F}"/>
    <cellStyle name="Vírgula 3 2 7 2 5" xfId="1346" xr:uid="{9F190A91-5BAC-45A1-B68A-53C6F93F34DB}"/>
    <cellStyle name="Vírgula 3 2 7 2 5 2" xfId="8978" xr:uid="{436723BD-698D-4265-B724-A0A3699A78E4}"/>
    <cellStyle name="Vírgula 3 2 7 2 5 2 2" xfId="24283" xr:uid="{F6DF6270-57CD-4FFB-9D39-6AFD5D5E39B9}"/>
    <cellStyle name="Vírgula 3 2 7 2 5 3" xfId="16661" xr:uid="{B95C4FA2-E5E9-4B6D-897F-C61AEEE53F44}"/>
    <cellStyle name="Vírgula 3 2 7 2 6" xfId="8329" xr:uid="{5E2B3316-F4CC-4BED-A23F-F4E6051E18FB}"/>
    <cellStyle name="Vírgula 3 2 7 2 6 2" xfId="23634" xr:uid="{52016BBD-44A5-4E1A-BCC1-BAC6D39B8E5D}"/>
    <cellStyle name="Vírgula 3 2 7 2 7" xfId="16012" xr:uid="{D2F3566A-83F3-4E95-A9C7-7A083158554E}"/>
    <cellStyle name="Vírgula 3 2 7 3" xfId="2310" xr:uid="{D060E187-8F83-4016-AD96-62667D345F21}"/>
    <cellStyle name="Vírgula 3 2 7 3 2" xfId="3278" xr:uid="{A59EB048-2453-45BA-ADDF-0486896EF6CD}"/>
    <cellStyle name="Vírgula 3 2 7 3 2 2" xfId="7248" xr:uid="{B8E28848-E18B-4ECD-9134-596A54E44325}"/>
    <cellStyle name="Vírgula 3 2 7 3 2 2 2" xfId="14870" xr:uid="{A7409577-0157-4A52-8B80-67D80F7AB95A}"/>
    <cellStyle name="Vírgula 3 2 7 3 2 2 2 2" xfId="30175" xr:uid="{06016DCC-3A48-4AAA-8CC0-3758672724ED}"/>
    <cellStyle name="Vírgula 3 2 7 3 2 2 3" xfId="22553" xr:uid="{D8664127-CC09-46B7-9A96-134B38504633}"/>
    <cellStyle name="Vírgula 3 2 7 3 2 3" xfId="5876" xr:uid="{83D71B9F-51AB-444D-8A06-4FB178ADF505}"/>
    <cellStyle name="Vírgula 3 2 7 3 2 3 2" xfId="13498" xr:uid="{28955112-0CFF-4D79-ADBA-0BB9A48389B3}"/>
    <cellStyle name="Vírgula 3 2 7 3 2 3 2 2" xfId="28803" xr:uid="{C0D7B151-A5B6-431A-9318-687ABC20CAC1}"/>
    <cellStyle name="Vírgula 3 2 7 3 2 3 3" xfId="21181" xr:uid="{8C119680-CFDC-4A76-A7E1-04BCE760018D}"/>
    <cellStyle name="Vírgula 3 2 7 3 2 4" xfId="10910" xr:uid="{BB2F3CD1-85FF-4533-80BA-15DCFC543D15}"/>
    <cellStyle name="Vírgula 3 2 7 3 2 4 2" xfId="26215" xr:uid="{DA681968-D4B7-4526-8ECC-9D847E011A23}"/>
    <cellStyle name="Vírgula 3 2 7 3 2 5" xfId="18593" xr:uid="{4A67A573-6DA6-4605-BCB1-20DFEDDA9046}"/>
    <cellStyle name="Vírgula 3 2 7 3 3" xfId="4246" xr:uid="{54A7EE10-EDE3-45D5-B86C-D3CD5F52B59F}"/>
    <cellStyle name="Vírgula 3 2 7 3 3 2" xfId="6644" xr:uid="{3DCE7C38-9B64-4AC4-9F18-6332CBE7BFA8}"/>
    <cellStyle name="Vírgula 3 2 7 3 3 2 2" xfId="14266" xr:uid="{23EDDA3D-D244-4A4B-9B70-AB24264F962E}"/>
    <cellStyle name="Vírgula 3 2 7 3 3 2 2 2" xfId="29571" xr:uid="{EEC7DD72-3E73-4A3E-9E9B-F7620C264265}"/>
    <cellStyle name="Vírgula 3 2 7 3 3 2 3" xfId="21949" xr:uid="{F2C458F8-28C6-4231-805F-3FFACC33A989}"/>
    <cellStyle name="Vírgula 3 2 7 3 3 3" xfId="11878" xr:uid="{37B43B5F-317B-4DE6-AEAE-7A70F3A4F9C8}"/>
    <cellStyle name="Vírgula 3 2 7 3 3 3 2" xfId="27183" xr:uid="{9F015191-F82D-47FF-A4C3-659F4B4AA775}"/>
    <cellStyle name="Vírgula 3 2 7 3 3 4" xfId="19561" xr:uid="{BBFC4B11-5F50-4AF7-8A26-BA6B044BFD93}"/>
    <cellStyle name="Vírgula 3 2 7 3 4" xfId="5392" xr:uid="{E748E315-E2EB-4EDC-BFDA-EAE0AFB96574}"/>
    <cellStyle name="Vírgula 3 2 7 3 4 2" xfId="13014" xr:uid="{13304FF2-1C28-4308-B354-79555507C55D}"/>
    <cellStyle name="Vírgula 3 2 7 3 4 2 2" xfId="28319" xr:uid="{A5C3C257-A952-4BC1-A351-F3EBCAC069BB}"/>
    <cellStyle name="Vírgula 3 2 7 3 4 3" xfId="20697" xr:uid="{5D04854B-46DC-4DEE-88D7-79EC140CC9DB}"/>
    <cellStyle name="Vírgula 3 2 7 3 5" xfId="9942" xr:uid="{6FD2B224-1A7B-4A89-BA13-90F02B4727E3}"/>
    <cellStyle name="Vírgula 3 2 7 3 5 2" xfId="25247" xr:uid="{B0566868-422D-491A-B02A-54EE7906B5D1}"/>
    <cellStyle name="Vírgula 3 2 7 3 6" xfId="17625" xr:uid="{BA504FCB-F85A-4000-BA1E-2DE156A4822A}"/>
    <cellStyle name="Vírgula 3 2 7 4" xfId="1670" xr:uid="{A4055A94-A8BD-4C22-B2A6-DFFFD21F7621}"/>
    <cellStyle name="Vírgula 3 2 7 4 2" xfId="6998" xr:uid="{B91A296E-D5BF-4DF4-A190-024C10FA0B6C}"/>
    <cellStyle name="Vírgula 3 2 7 4 2 2" xfId="14620" xr:uid="{109C41FF-921D-45A1-82C2-8C8552974653}"/>
    <cellStyle name="Vírgula 3 2 7 4 2 2 2" xfId="29925" xr:uid="{1060977B-F357-4C4D-95E7-C675590B97E3}"/>
    <cellStyle name="Vírgula 3 2 7 4 2 3" xfId="22303" xr:uid="{C295CE7D-34F5-46B9-B122-33110A0DF1D2}"/>
    <cellStyle name="Vírgula 3 2 7 4 3" xfId="5626" xr:uid="{04A9085C-5B4D-4FD5-8652-CD55E7A09512}"/>
    <cellStyle name="Vírgula 3 2 7 4 3 2" xfId="13248" xr:uid="{5265542B-1855-4D91-952A-61C9939052AE}"/>
    <cellStyle name="Vírgula 3 2 7 4 3 2 2" xfId="28553" xr:uid="{9C664471-6AC7-4B9D-8BAD-9B5CD5844D67}"/>
    <cellStyle name="Vírgula 3 2 7 4 3 3" xfId="20931" xr:uid="{2909A86F-0899-4E09-B1E9-77347E7AD572}"/>
    <cellStyle name="Vírgula 3 2 7 4 4" xfId="9302" xr:uid="{E82A6482-5DEC-4FAB-8145-A42C86ABFB25}"/>
    <cellStyle name="Vírgula 3 2 7 4 4 2" xfId="24607" xr:uid="{A4C27176-B1DA-4AC1-BC60-A4513E39A69B}"/>
    <cellStyle name="Vírgula 3 2 7 4 5" xfId="16985" xr:uid="{B544F094-67DF-4F12-89E6-3B0FB2A428EF}"/>
    <cellStyle name="Vírgula 3 2 7 5" xfId="2630" xr:uid="{60503414-8A3A-4EB5-9146-CB6721BB54F3}"/>
    <cellStyle name="Vírgula 3 2 7 5 2" xfId="6274" xr:uid="{BBC76564-6B65-4D73-A5B1-67A69A0CFF10}"/>
    <cellStyle name="Vírgula 3 2 7 5 2 2" xfId="13896" xr:uid="{C13EC069-0C6E-4DE2-B59F-CAF5248CEAA3}"/>
    <cellStyle name="Vírgula 3 2 7 5 2 2 2" xfId="29201" xr:uid="{9790EB22-5CCC-4C5C-A036-4F380CF8DBEB}"/>
    <cellStyle name="Vírgula 3 2 7 5 2 3" xfId="21579" xr:uid="{94CAD41E-D864-4AB3-B1D2-A29A9AD833E4}"/>
    <cellStyle name="Vírgula 3 2 7 5 3" xfId="10262" xr:uid="{AB15F744-0DCA-4AB9-9368-99FE63066982}"/>
    <cellStyle name="Vírgula 3 2 7 5 3 2" xfId="25567" xr:uid="{E2101973-E36F-4CE4-9EC6-C0C47AB3077B}"/>
    <cellStyle name="Vírgula 3 2 7 5 4" xfId="17945" xr:uid="{1596F8BD-422A-4EC7-969D-A7A832A6B930}"/>
    <cellStyle name="Vírgula 3 2 7 6" xfId="3598" xr:uid="{765F8C18-32C3-4492-9867-9CBFBD2D09C4}"/>
    <cellStyle name="Vírgula 3 2 7 6 2" xfId="11230" xr:uid="{652B12FC-5B90-40D0-9CAE-CB4E0D91F644}"/>
    <cellStyle name="Vírgula 3 2 7 6 2 2" xfId="26535" xr:uid="{BEE003AB-2BBF-4E6E-9420-698AD9043CE6}"/>
    <cellStyle name="Vírgula 3 2 7 6 3" xfId="18913" xr:uid="{E3135DB7-611E-4CB0-A6F7-3345518D3023}"/>
    <cellStyle name="Vírgula 3 2 7 7" xfId="1022" xr:uid="{D2B1F969-B112-4ABF-A6DE-5EE9A96664E5}"/>
    <cellStyle name="Vírgula 3 2 7 7 2" xfId="8654" xr:uid="{9F960E76-14E1-4B61-AC5B-D711EF38AC21}"/>
    <cellStyle name="Vírgula 3 2 7 7 2 2" xfId="23959" xr:uid="{294EE51A-930C-46AD-AF5A-C33763E2B5B7}"/>
    <cellStyle name="Vírgula 3 2 7 7 3" xfId="16337" xr:uid="{56F7B957-3029-4B62-A275-6EF27D8A6A10}"/>
    <cellStyle name="Vírgula 3 2 7 8" xfId="8005" xr:uid="{78E3D9D2-8126-4A3F-AA70-91F20CE38AD3}"/>
    <cellStyle name="Vírgula 3 2 7 8 2" xfId="23310" xr:uid="{9665C41F-E8D5-4467-B320-07D620D44B42}"/>
    <cellStyle name="Vírgula 3 2 7 9" xfId="15688" xr:uid="{22B9E566-0550-4AAA-98F5-080F5AE023CC}"/>
    <cellStyle name="Vírgula 3 2 8" xfId="253" xr:uid="{0D7C4D2B-5DAD-4267-8B45-01C857F8E2DD}"/>
    <cellStyle name="Vírgula 3 2 8 2" xfId="577" xr:uid="{ACDAE743-3A92-4057-9254-B47DB6547B96}"/>
    <cellStyle name="Vírgula 3 2 8 2 2" xfId="1870" xr:uid="{2E638960-7B53-4879-A469-6097B19755DA}"/>
    <cellStyle name="Vírgula 3 2 8 2 2 2" xfId="5133" xr:uid="{D3015F00-857A-4006-A295-73A15BC5D582}"/>
    <cellStyle name="Vírgula 3 2 8 2 2 2 2" xfId="7437" xr:uid="{D61F753F-6B60-4575-9EC6-FBC38CB4BB1F}"/>
    <cellStyle name="Vírgula 3 2 8 2 2 2 2 2" xfId="15059" xr:uid="{5D3C1592-08CA-4975-877F-14784A919D17}"/>
    <cellStyle name="Vírgula 3 2 8 2 2 2 2 2 2" xfId="30364" xr:uid="{DCCA80E1-2644-4D15-A49A-B12D53AA51E0}"/>
    <cellStyle name="Vírgula 3 2 8 2 2 2 2 3" xfId="22742" xr:uid="{B9244416-40F2-49FF-A84C-24A2729CD73B}"/>
    <cellStyle name="Vírgula 3 2 8 2 2 2 3" xfId="6065" xr:uid="{A7003F98-EEB0-4793-8902-1537262D66C0}"/>
    <cellStyle name="Vírgula 3 2 8 2 2 2 3 2" xfId="13687" xr:uid="{AF3EA576-D094-4C55-8989-A65AACAFEF28}"/>
    <cellStyle name="Vírgula 3 2 8 2 2 2 3 2 2" xfId="28992" xr:uid="{BED6789C-C2B4-4F72-A133-70289F24BE15}"/>
    <cellStyle name="Vírgula 3 2 8 2 2 2 3 3" xfId="21370" xr:uid="{267D3885-505C-42AE-A1BF-333EDC3F8D84}"/>
    <cellStyle name="Vírgula 3 2 8 2 2 2 4" xfId="12755" xr:uid="{BEC28F00-A0EE-4149-99E4-CF740CBAB9F5}"/>
    <cellStyle name="Vírgula 3 2 8 2 2 2 4 2" xfId="28060" xr:uid="{EC3AB2AF-D8E9-4457-A47F-9DB1DB325F3A}"/>
    <cellStyle name="Vírgula 3 2 8 2 2 2 5" xfId="20438" xr:uid="{013C62C8-326A-4CB0-A78D-88C2855258B6}"/>
    <cellStyle name="Vírgula 3 2 8 2 2 3" xfId="4836" xr:uid="{828B70DA-47DB-4703-AD46-568A46E87E81}"/>
    <cellStyle name="Vírgula 3 2 8 2 2 3 2" xfId="6833" xr:uid="{61B9CC79-DC06-4817-B7C4-9D1E0FBBC71A}"/>
    <cellStyle name="Vírgula 3 2 8 2 2 3 2 2" xfId="14455" xr:uid="{37A616A4-637E-489F-9136-013A497000C1}"/>
    <cellStyle name="Vírgula 3 2 8 2 2 3 2 2 2" xfId="29760" xr:uid="{38D2EFCB-E395-4EA6-8D69-2BE798EFA44E}"/>
    <cellStyle name="Vírgula 3 2 8 2 2 3 2 3" xfId="22138" xr:uid="{7A0D82FB-4F94-4126-BE67-E513948626B0}"/>
    <cellStyle name="Vírgula 3 2 8 2 2 3 3" xfId="12458" xr:uid="{B7EECD9A-BC14-439C-8BA8-3B96B077B43A}"/>
    <cellStyle name="Vírgula 3 2 8 2 2 3 3 2" xfId="27763" xr:uid="{12CCDD93-3147-41D8-A5B2-C6F4D0BB0D78}"/>
    <cellStyle name="Vírgula 3 2 8 2 2 3 4" xfId="20141" xr:uid="{B44DAE47-067E-44C6-BC2F-B63860C5E76F}"/>
    <cellStyle name="Vírgula 3 2 8 2 2 4" xfId="5504" xr:uid="{00A21D37-7661-48CC-B04B-13CCAC19FE88}"/>
    <cellStyle name="Vírgula 3 2 8 2 2 4 2" xfId="13126" xr:uid="{E487FBA8-2679-44D6-9DEE-9DFE57E338B4}"/>
    <cellStyle name="Vírgula 3 2 8 2 2 4 2 2" xfId="28431" xr:uid="{ED5C5A5D-E97F-48FF-90EE-7C9A63D40A10}"/>
    <cellStyle name="Vírgula 3 2 8 2 2 4 3" xfId="20809" xr:uid="{56849CB1-31DD-4D52-B543-89F35F19EF66}"/>
    <cellStyle name="Vírgula 3 2 8 2 2 5" xfId="9502" xr:uid="{B1DA7710-8FF0-4ADB-8632-5F0D0DE1E6F3}"/>
    <cellStyle name="Vírgula 3 2 8 2 2 5 2" xfId="24807" xr:uid="{4B7EBF7B-AE79-4388-AEC6-D98044D7FB1C}"/>
    <cellStyle name="Vírgula 3 2 8 2 2 6" xfId="17185" xr:uid="{797CD459-B8F3-4D50-ADD2-461A764D98CF}"/>
    <cellStyle name="Vírgula 3 2 8 2 3" xfId="2834" xr:uid="{09757BC8-17EC-46BB-B5CF-048B7C857D88}"/>
    <cellStyle name="Vírgula 3 2 8 2 3 2" xfId="7111" xr:uid="{4ADE5DDD-4255-4611-BCDC-BF9EB8D3C3F9}"/>
    <cellStyle name="Vírgula 3 2 8 2 3 2 2" xfId="14733" xr:uid="{233BAEF9-379F-4428-8574-F66A793FFE4C}"/>
    <cellStyle name="Vírgula 3 2 8 2 3 2 2 2" xfId="30038" xr:uid="{8979B02E-317C-4564-B1D8-CF38339419B8}"/>
    <cellStyle name="Vírgula 3 2 8 2 3 2 3" xfId="22416" xr:uid="{CB7F1DEE-98E8-4382-909C-DC9AFDCC0549}"/>
    <cellStyle name="Vírgula 3 2 8 2 3 3" xfId="5739" xr:uid="{8424901F-DD9F-4271-9769-CD475B118B5C}"/>
    <cellStyle name="Vírgula 3 2 8 2 3 3 2" xfId="13361" xr:uid="{48B69B4A-1F6F-4A96-8F0C-0DDB50A7E267}"/>
    <cellStyle name="Vírgula 3 2 8 2 3 3 2 2" xfId="28666" xr:uid="{19DB8CFC-7659-4C64-90A9-3514D9D0DA1A}"/>
    <cellStyle name="Vírgula 3 2 8 2 3 3 3" xfId="21044" xr:uid="{B2260960-777F-4150-B061-AF72057C1D5C}"/>
    <cellStyle name="Vírgula 3 2 8 2 3 4" xfId="10466" xr:uid="{F94E8D2C-4AA4-4840-A00D-DCAE509CA59C}"/>
    <cellStyle name="Vírgula 3 2 8 2 3 4 2" xfId="25771" xr:uid="{B96792B3-3705-4792-BFDA-241FBB274CE3}"/>
    <cellStyle name="Vírgula 3 2 8 2 3 5" xfId="18149" xr:uid="{6C2A48FE-EFF7-4EA8-A781-1C1A56D6C655}"/>
    <cellStyle name="Vírgula 3 2 8 2 4" xfId="3802" xr:uid="{72C26D7E-E3B7-4A8E-B17F-D38FD1408D22}"/>
    <cellStyle name="Vírgula 3 2 8 2 4 2" xfId="6463" xr:uid="{800853A8-D146-4CE6-858C-C946C1CF0BE1}"/>
    <cellStyle name="Vírgula 3 2 8 2 4 2 2" xfId="14085" xr:uid="{25ADF8DE-375A-453B-A373-846185CDB156}"/>
    <cellStyle name="Vírgula 3 2 8 2 4 2 2 2" xfId="29390" xr:uid="{E3DDC370-D7F9-4B68-8EBB-2204BB4B3DF4}"/>
    <cellStyle name="Vírgula 3 2 8 2 4 2 3" xfId="21768" xr:uid="{1A49AC48-5344-484F-8B0F-A82C4483EE2A}"/>
    <cellStyle name="Vírgula 3 2 8 2 4 3" xfId="11434" xr:uid="{0A495325-13B1-4C49-BFC3-605A0C773380}"/>
    <cellStyle name="Vírgula 3 2 8 2 4 3 2" xfId="26739" xr:uid="{FE325396-AC3D-4484-B67A-FEA70CD2F4D2}"/>
    <cellStyle name="Vírgula 3 2 8 2 4 4" xfId="19117" xr:uid="{1C990B61-CDF9-43B0-8D38-4FF60D5B6B3B}"/>
    <cellStyle name="Vírgula 3 2 8 2 5" xfId="1226" xr:uid="{0F176BF4-6557-401C-B3CD-2E8182579939}"/>
    <cellStyle name="Vírgula 3 2 8 2 5 2" xfId="8858" xr:uid="{6601158A-11F6-4CFA-B813-36DC7E22317F}"/>
    <cellStyle name="Vírgula 3 2 8 2 5 2 2" xfId="24163" xr:uid="{C7E882CC-D229-4B49-A7A8-8322F319D1D3}"/>
    <cellStyle name="Vírgula 3 2 8 2 5 3" xfId="16541" xr:uid="{0EB33C74-70F4-47C3-AB8A-D7B1D03102E5}"/>
    <cellStyle name="Vírgula 3 2 8 2 6" xfId="8209" xr:uid="{03F35108-268E-4CD7-9E99-408512CB6910}"/>
    <cellStyle name="Vírgula 3 2 8 2 6 2" xfId="23514" xr:uid="{E488634F-742D-4665-B64C-6358ACDFEA6D}"/>
    <cellStyle name="Vírgula 3 2 8 2 7" xfId="15892" xr:uid="{7A25D0D0-CE20-4A47-8ED5-0CB64322BDC4}"/>
    <cellStyle name="Vírgula 3 2 8 3" xfId="2190" xr:uid="{672C0D98-B184-4E9B-9DAD-1BA72D7177B7}"/>
    <cellStyle name="Vírgula 3 2 8 3 2" xfId="3158" xr:uid="{F7CD3DA8-5B1F-4EB0-A105-2F3F4D35FD71}"/>
    <cellStyle name="Vírgula 3 2 8 3 2 2" xfId="7274" xr:uid="{FE698AC2-9101-46A7-83E2-CCBBCA11AF6E}"/>
    <cellStyle name="Vírgula 3 2 8 3 2 2 2" xfId="14896" xr:uid="{F8791C66-403A-43B3-9D56-396C972F9069}"/>
    <cellStyle name="Vírgula 3 2 8 3 2 2 2 2" xfId="30201" xr:uid="{189BA071-6489-4300-AFE0-56221EAD434A}"/>
    <cellStyle name="Vírgula 3 2 8 3 2 2 3" xfId="22579" xr:uid="{671CA8D0-C430-4DB8-8A8C-BF42C4E9A332}"/>
    <cellStyle name="Vírgula 3 2 8 3 2 3" xfId="5902" xr:uid="{74D88C22-5771-4ECE-A71E-3D4E2265D289}"/>
    <cellStyle name="Vírgula 3 2 8 3 2 3 2" xfId="13524" xr:uid="{A0A35E0C-4880-471E-9C2D-86284B2BB2CD}"/>
    <cellStyle name="Vírgula 3 2 8 3 2 3 2 2" xfId="28829" xr:uid="{681491D1-4AC2-4960-B913-D51E7AC29906}"/>
    <cellStyle name="Vírgula 3 2 8 3 2 3 3" xfId="21207" xr:uid="{A9DAB37C-884B-4052-9D33-E48641FD64A2}"/>
    <cellStyle name="Vírgula 3 2 8 3 2 4" xfId="10790" xr:uid="{78D36379-0E00-4127-AB2B-C5AEC5846C1B}"/>
    <cellStyle name="Vírgula 3 2 8 3 2 4 2" xfId="26095" xr:uid="{2F39F2CE-0DB6-495F-A89A-525D09F63BB9}"/>
    <cellStyle name="Vírgula 3 2 8 3 2 5" xfId="18473" xr:uid="{EA5A899C-038D-457B-950E-1D01B786EAA9}"/>
    <cellStyle name="Vírgula 3 2 8 3 3" xfId="4126" xr:uid="{618A9D65-53D8-422D-87C4-FE4576801785}"/>
    <cellStyle name="Vírgula 3 2 8 3 3 2" xfId="6670" xr:uid="{BA113A94-AB2D-47CC-B815-862DE3AFBD50}"/>
    <cellStyle name="Vírgula 3 2 8 3 3 2 2" xfId="14292" xr:uid="{0003EE28-DCCD-4425-AA73-75B1C088D479}"/>
    <cellStyle name="Vírgula 3 2 8 3 3 2 2 2" xfId="29597" xr:uid="{DEECEF3B-04BF-47D7-93FF-D8251BB4581E}"/>
    <cellStyle name="Vírgula 3 2 8 3 3 2 3" xfId="21975" xr:uid="{EE9F9D5D-FE7D-4955-B9C7-9976D67A7054}"/>
    <cellStyle name="Vírgula 3 2 8 3 3 3" xfId="11758" xr:uid="{5A7AEEB9-9C53-47C5-B97B-BDCE2E9A8535}"/>
    <cellStyle name="Vírgula 3 2 8 3 3 3 2" xfId="27063" xr:uid="{9900F601-CDC5-40C3-80E9-643D8B91F955}"/>
    <cellStyle name="Vírgula 3 2 8 3 3 4" xfId="19441" xr:uid="{2B83095F-BB46-4D95-B730-7628E666ECCB}"/>
    <cellStyle name="Vírgula 3 2 8 3 4" xfId="5411" xr:uid="{00DB7DDA-6757-42E8-B5FE-604A5F19B62B}"/>
    <cellStyle name="Vírgula 3 2 8 3 4 2" xfId="13033" xr:uid="{62FAD2A5-E71D-47CE-BA3B-813CF82ED60F}"/>
    <cellStyle name="Vírgula 3 2 8 3 4 2 2" xfId="28338" xr:uid="{BDA43546-2245-4B47-8CDE-A8F246D7E317}"/>
    <cellStyle name="Vírgula 3 2 8 3 4 3" xfId="20716" xr:uid="{A973C878-99DF-43D6-AFDB-416A205E3E37}"/>
    <cellStyle name="Vírgula 3 2 8 3 5" xfId="9822" xr:uid="{5ADD3866-BDBA-4A29-87E9-F447846130A7}"/>
    <cellStyle name="Vírgula 3 2 8 3 5 2" xfId="25127" xr:uid="{38EF0B57-839D-4443-8896-8ABF32771879}"/>
    <cellStyle name="Vírgula 3 2 8 3 6" xfId="17505" xr:uid="{B64BDDC8-35EC-4B71-91A6-BBD72241A3E2}"/>
    <cellStyle name="Vírgula 3 2 8 4" xfId="1550" xr:uid="{5B9D87F8-F25F-4DC2-9148-FD0324CF9509}"/>
    <cellStyle name="Vírgula 3 2 8 4 2" xfId="7017" xr:uid="{998D032D-E40A-47CA-B93C-EFB5E4AC2512}"/>
    <cellStyle name="Vírgula 3 2 8 4 2 2" xfId="14639" xr:uid="{4B715845-D7C9-45E2-9927-35B45BB90271}"/>
    <cellStyle name="Vírgula 3 2 8 4 2 2 2" xfId="29944" xr:uid="{AA7971A0-FD9E-4A2A-B9A8-64A0FB321417}"/>
    <cellStyle name="Vírgula 3 2 8 4 2 3" xfId="22322" xr:uid="{863AF8B3-DF2C-45CD-AC51-E1AEFD87A84D}"/>
    <cellStyle name="Vírgula 3 2 8 4 3" xfId="5645" xr:uid="{C4CECDEE-3BCA-407A-8DF6-62ADC4DC1EA8}"/>
    <cellStyle name="Vírgula 3 2 8 4 3 2" xfId="13267" xr:uid="{0D65F07D-8ABB-402A-8F41-CF288EB63107}"/>
    <cellStyle name="Vírgula 3 2 8 4 3 2 2" xfId="28572" xr:uid="{B375EBCD-9E8F-4BCE-A874-0DE7CA672B22}"/>
    <cellStyle name="Vírgula 3 2 8 4 3 3" xfId="20950" xr:uid="{0873EB45-2E9B-475D-B9EB-E6FDA790BC15}"/>
    <cellStyle name="Vírgula 3 2 8 4 4" xfId="9182" xr:uid="{12B816C3-E9F2-4684-AC1B-ED7AA3592ED7}"/>
    <cellStyle name="Vírgula 3 2 8 4 4 2" xfId="24487" xr:uid="{5F7D1773-5E13-44A4-B176-74CE3853318B}"/>
    <cellStyle name="Vírgula 3 2 8 4 5" xfId="16865" xr:uid="{9178EB09-4770-4C27-9D06-F64D1FA77D08}"/>
    <cellStyle name="Vírgula 3 2 8 5" xfId="2510" xr:uid="{EE820EB6-0DF0-4C0A-B8FA-5B2FE21998FA}"/>
    <cellStyle name="Vírgula 3 2 8 5 2" xfId="6300" xr:uid="{1BD11B1A-CA21-4E32-A387-872E09015189}"/>
    <cellStyle name="Vírgula 3 2 8 5 2 2" xfId="13922" xr:uid="{3F9F5F42-4B11-48C6-80F3-AD51F7B60D59}"/>
    <cellStyle name="Vírgula 3 2 8 5 2 2 2" xfId="29227" xr:uid="{5BB7B47B-C919-4F2E-9B62-91480772A7E4}"/>
    <cellStyle name="Vírgula 3 2 8 5 2 3" xfId="21605" xr:uid="{C10F59E8-6B2C-4EF1-9067-FE739547F4EA}"/>
    <cellStyle name="Vírgula 3 2 8 5 3" xfId="10142" xr:uid="{70E44292-67D1-48F2-918F-9AAF00D078DC}"/>
    <cellStyle name="Vírgula 3 2 8 5 3 2" xfId="25447" xr:uid="{17F1E67C-119A-413B-B547-8FA470758D46}"/>
    <cellStyle name="Vírgula 3 2 8 5 4" xfId="17825" xr:uid="{63E85B93-906E-4EB8-9940-CED35E90E129}"/>
    <cellStyle name="Vírgula 3 2 8 6" xfId="3478" xr:uid="{F0266A7B-A93A-4766-8D45-506190CE4D19}"/>
    <cellStyle name="Vírgula 3 2 8 6 2" xfId="11110" xr:uid="{3E37DCE3-A6C8-4672-B6A1-287B88CF5AE4}"/>
    <cellStyle name="Vírgula 3 2 8 6 2 2" xfId="26415" xr:uid="{7829920F-F62E-4E04-894A-F294E1ABE9C9}"/>
    <cellStyle name="Vírgula 3 2 8 6 3" xfId="18793" xr:uid="{45B27F44-E4D7-4B0E-A1A0-D3D3F8721DDA}"/>
    <cellStyle name="Vírgula 3 2 8 7" xfId="902" xr:uid="{7F148A55-608D-4E1B-9BF5-062D32D44D5B}"/>
    <cellStyle name="Vírgula 3 2 8 7 2" xfId="8534" xr:uid="{3CBC96FC-B3B4-44E3-8E3D-D4141D1CA267}"/>
    <cellStyle name="Vírgula 3 2 8 7 2 2" xfId="23839" xr:uid="{8BB9E753-48C9-43D4-BFC6-20C124447FF7}"/>
    <cellStyle name="Vírgula 3 2 8 7 3" xfId="16217" xr:uid="{06E2FCC8-1DE9-42FD-A62B-536C4EBCAF3F}"/>
    <cellStyle name="Vírgula 3 2 8 8" xfId="7885" xr:uid="{4A50D4C0-DDC1-461E-8956-055BD03D563E}"/>
    <cellStyle name="Vírgula 3 2 8 8 2" xfId="23190" xr:uid="{65F39D9A-5AB6-4476-922E-3CC4392F8092}"/>
    <cellStyle name="Vírgula 3 2 8 9" xfId="15568" xr:uid="{C06ABC2C-3474-49A3-8C82-DC4A9FB1015F}"/>
    <cellStyle name="Vírgula 3 2 9" xfId="413" xr:uid="{5CF5DDDE-04C0-4072-97E6-C46A633C94DF}"/>
    <cellStyle name="Vírgula 3 2 9 2" xfId="737" xr:uid="{43FA42C8-5995-4679-ACA4-E52B37E6DEC1}"/>
    <cellStyle name="Vírgula 3 2 9 2 2" xfId="2030" xr:uid="{DAEC6F79-112D-43F0-9566-9E42DA7829B4}"/>
    <cellStyle name="Vírgula 3 2 9 2 2 2" xfId="5157" xr:uid="{DAF72391-1376-4993-8A0E-DEE07BB94879}"/>
    <cellStyle name="Vírgula 3 2 9 2 2 2 2" xfId="7464" xr:uid="{4A15CA34-38B7-42AB-8955-28B3C23CE92F}"/>
    <cellStyle name="Vírgula 3 2 9 2 2 2 2 2" xfId="15086" xr:uid="{B52D2248-2CA6-43C3-A378-D0EFCFF329DA}"/>
    <cellStyle name="Vírgula 3 2 9 2 2 2 2 2 2" xfId="30391" xr:uid="{FE4B03BA-8610-4B00-9832-2B215B1BBD13}"/>
    <cellStyle name="Vírgula 3 2 9 2 2 2 2 3" xfId="22769" xr:uid="{5A8D252A-25B9-4956-922E-641F9CDAAB8A}"/>
    <cellStyle name="Vírgula 3 2 9 2 2 2 3" xfId="6092" xr:uid="{A5606426-1387-4994-8769-031052784875}"/>
    <cellStyle name="Vírgula 3 2 9 2 2 2 3 2" xfId="13714" xr:uid="{E04BA9F8-AEC6-44B6-8DAD-33A467FC422B}"/>
    <cellStyle name="Vírgula 3 2 9 2 2 2 3 2 2" xfId="29019" xr:uid="{E9EC9AC6-DCF4-4E04-AF6C-D92066B7D3B9}"/>
    <cellStyle name="Vírgula 3 2 9 2 2 2 3 3" xfId="21397" xr:uid="{95523246-F547-44E8-921F-4B5AB60DCFA9}"/>
    <cellStyle name="Vírgula 3 2 9 2 2 2 4" xfId="12779" xr:uid="{2687F80A-E3E0-449F-9284-AD9A3A86E2A7}"/>
    <cellStyle name="Vírgula 3 2 9 2 2 2 4 2" xfId="28084" xr:uid="{35DAB7B3-9A4B-41DA-9AB2-987019476631}"/>
    <cellStyle name="Vírgula 3 2 9 2 2 2 5" xfId="20462" xr:uid="{3D810710-2221-4C1D-8582-E8CE697A813A}"/>
    <cellStyle name="Vírgula 3 2 9 2 2 3" xfId="4860" xr:uid="{8636C96A-7BBA-45CA-A34E-D77743A0D25F}"/>
    <cellStyle name="Vírgula 3 2 9 2 2 3 2" xfId="6860" xr:uid="{648FDF93-D721-4AED-9EF7-5BC1DC8CA875}"/>
    <cellStyle name="Vírgula 3 2 9 2 2 3 2 2" xfId="14482" xr:uid="{38F7BCDF-657D-412C-BECC-FA825798A596}"/>
    <cellStyle name="Vírgula 3 2 9 2 2 3 2 2 2" xfId="29787" xr:uid="{E09858B8-7275-4E75-9EBF-DB7540AD5060}"/>
    <cellStyle name="Vírgula 3 2 9 2 2 3 2 3" xfId="22165" xr:uid="{62B1D49A-C1B5-43E7-8B85-C833D419A15E}"/>
    <cellStyle name="Vírgula 3 2 9 2 2 3 3" xfId="12482" xr:uid="{8A970419-1350-42BB-9CE0-A3AADA0B6961}"/>
    <cellStyle name="Vírgula 3 2 9 2 2 3 3 2" xfId="27787" xr:uid="{14B3E21D-4FBC-4EBA-82DC-58D0A8D57517}"/>
    <cellStyle name="Vírgula 3 2 9 2 2 3 4" xfId="20165" xr:uid="{AD0DBBC0-4540-41A7-8527-39C53E31CC71}"/>
    <cellStyle name="Vírgula 3 2 9 2 2 4" xfId="5528" xr:uid="{5D9467E9-FBCA-411E-BE4D-BD585BEAEB83}"/>
    <cellStyle name="Vírgula 3 2 9 2 2 4 2" xfId="13150" xr:uid="{988F4079-CD98-474E-9C55-BAD8735BEF4B}"/>
    <cellStyle name="Vírgula 3 2 9 2 2 4 2 2" xfId="28455" xr:uid="{E2DEDF28-5078-4C68-A082-B8E0172E23B8}"/>
    <cellStyle name="Vírgula 3 2 9 2 2 4 3" xfId="20833" xr:uid="{67E308E7-E857-44B0-BCBE-AF854A4E9513}"/>
    <cellStyle name="Vírgula 3 2 9 2 2 5" xfId="9662" xr:uid="{43F2C404-3BAF-499B-8C54-4E2F33FEA3A2}"/>
    <cellStyle name="Vírgula 3 2 9 2 2 5 2" xfId="24967" xr:uid="{075294A4-595B-48C2-A3B1-D649FEE813FB}"/>
    <cellStyle name="Vírgula 3 2 9 2 2 6" xfId="17345" xr:uid="{0F6122A5-61C1-432B-9A2D-E06136D9DDED}"/>
    <cellStyle name="Vírgula 3 2 9 2 3" xfId="2994" xr:uid="{82762495-5A05-4C86-B24E-C9F96AC4D126}"/>
    <cellStyle name="Vírgula 3 2 9 2 3 2" xfId="7135" xr:uid="{8448F327-56CA-4DB7-B058-E0953B4D0F21}"/>
    <cellStyle name="Vírgula 3 2 9 2 3 2 2" xfId="14757" xr:uid="{FCEE573F-D648-4C74-A469-82080CE9CC00}"/>
    <cellStyle name="Vírgula 3 2 9 2 3 2 2 2" xfId="30062" xr:uid="{F92B0DFD-8CA2-476C-8D12-85E0D9CCB7F0}"/>
    <cellStyle name="Vírgula 3 2 9 2 3 2 3" xfId="22440" xr:uid="{34C62240-F2ED-4D34-ACC9-EFD6BD7E5ECF}"/>
    <cellStyle name="Vírgula 3 2 9 2 3 3" xfId="5763" xr:uid="{BEF9D34E-544F-4538-A6A8-52DF33861D92}"/>
    <cellStyle name="Vírgula 3 2 9 2 3 3 2" xfId="13385" xr:uid="{6BA1F7A1-70BC-491C-BE02-4EFBDECCBBCD}"/>
    <cellStyle name="Vírgula 3 2 9 2 3 3 2 2" xfId="28690" xr:uid="{34200D28-E871-419B-B476-BF17AF03A9DA}"/>
    <cellStyle name="Vírgula 3 2 9 2 3 3 3" xfId="21068" xr:uid="{C488974F-E726-4001-A76B-95C08D8CB86E}"/>
    <cellStyle name="Vírgula 3 2 9 2 3 4" xfId="10626" xr:uid="{DAF3BA31-DF57-45EF-BD18-DADFF00709AA}"/>
    <cellStyle name="Vírgula 3 2 9 2 3 4 2" xfId="25931" xr:uid="{DA275CAB-626D-4934-B5CE-254725A6CFF9}"/>
    <cellStyle name="Vírgula 3 2 9 2 3 5" xfId="18309" xr:uid="{F2777F9D-FCF3-445B-9BA7-E46FA6A9FD12}"/>
    <cellStyle name="Vírgula 3 2 9 2 4" xfId="3962" xr:uid="{B9C914BA-524E-40D7-B5A5-79716A75EDFF}"/>
    <cellStyle name="Vírgula 3 2 9 2 4 2" xfId="6490" xr:uid="{6BB66E17-2860-47F4-872C-C35FAB33ACA2}"/>
    <cellStyle name="Vírgula 3 2 9 2 4 2 2" xfId="14112" xr:uid="{8E80D470-3F33-454C-A182-AF803861AA87}"/>
    <cellStyle name="Vírgula 3 2 9 2 4 2 2 2" xfId="29417" xr:uid="{6C7F02F2-F20C-4125-96B3-2FCB28E6B936}"/>
    <cellStyle name="Vírgula 3 2 9 2 4 2 3" xfId="21795" xr:uid="{02810680-3C62-46F1-AF9E-A26493DCE7BA}"/>
    <cellStyle name="Vírgula 3 2 9 2 4 3" xfId="11594" xr:uid="{E374EFB7-2AEB-46BA-8F25-F57862C036AA}"/>
    <cellStyle name="Vírgula 3 2 9 2 4 3 2" xfId="26899" xr:uid="{410384AA-BC88-42FC-94E5-BB34179497F2}"/>
    <cellStyle name="Vírgula 3 2 9 2 4 4" xfId="19277" xr:uid="{5DDEB615-416D-46FB-901E-B7A2FFF8AE20}"/>
    <cellStyle name="Vírgula 3 2 9 2 5" xfId="1386" xr:uid="{FF719B54-F034-41C7-9A58-D0216070048E}"/>
    <cellStyle name="Vírgula 3 2 9 2 5 2" xfId="9018" xr:uid="{E5173EF1-7778-4035-9974-A35659526542}"/>
    <cellStyle name="Vírgula 3 2 9 2 5 2 2" xfId="24323" xr:uid="{6A4B87A7-F7BE-4532-A9F4-46CFEB1E93E2}"/>
    <cellStyle name="Vírgula 3 2 9 2 5 3" xfId="16701" xr:uid="{B1443420-DA08-401E-A932-504CBF910CEC}"/>
    <cellStyle name="Vírgula 3 2 9 2 6" xfId="8369" xr:uid="{AC380CF4-57E8-4E0D-ACA2-1624F94639CE}"/>
    <cellStyle name="Vírgula 3 2 9 2 6 2" xfId="23674" xr:uid="{D9A64D36-A9B6-4B1B-86C8-9436824A8E3E}"/>
    <cellStyle name="Vírgula 3 2 9 2 7" xfId="16052" xr:uid="{377D2EBF-F21E-4FD0-A23C-FC54026B80BB}"/>
    <cellStyle name="Vírgula 3 2 9 3" xfId="2350" xr:uid="{A9EB0479-39BA-41A7-8419-B10111A1D97A}"/>
    <cellStyle name="Vírgula 3 2 9 3 2" xfId="3318" xr:uid="{5BF64F31-121A-460B-97BD-7B89C45CA2EE}"/>
    <cellStyle name="Vírgula 3 2 9 3 2 2" xfId="7301" xr:uid="{AEE50537-596F-4847-A3DB-2C6EA1905DB0}"/>
    <cellStyle name="Vírgula 3 2 9 3 2 2 2" xfId="14923" xr:uid="{2C95EDF9-FE5A-4B11-8629-851F3D582509}"/>
    <cellStyle name="Vírgula 3 2 9 3 2 2 2 2" xfId="30228" xr:uid="{0A54A87C-BDD5-4242-9175-76F8A0F38403}"/>
    <cellStyle name="Vírgula 3 2 9 3 2 2 3" xfId="22606" xr:uid="{6AD8BB9C-C418-4872-9FBF-6C0437D6A962}"/>
    <cellStyle name="Vírgula 3 2 9 3 2 3" xfId="5929" xr:uid="{36F79844-D565-493A-858C-D4C6CFFB7D64}"/>
    <cellStyle name="Vírgula 3 2 9 3 2 3 2" xfId="13551" xr:uid="{0D0BEC48-780B-40BA-A9C8-E51D0402D2C9}"/>
    <cellStyle name="Vírgula 3 2 9 3 2 3 2 2" xfId="28856" xr:uid="{3E890F94-C1D8-4E1E-BD5B-5B05C14F85AD}"/>
    <cellStyle name="Vírgula 3 2 9 3 2 3 3" xfId="21234" xr:uid="{A33F9624-20E3-48FE-9139-6AC5E2209FE2}"/>
    <cellStyle name="Vírgula 3 2 9 3 2 4" xfId="10950" xr:uid="{777806D8-4354-4244-9E25-B52A12C31168}"/>
    <cellStyle name="Vírgula 3 2 9 3 2 4 2" xfId="26255" xr:uid="{661D0D75-42D3-470A-897D-B57ECB150EEA}"/>
    <cellStyle name="Vírgula 3 2 9 3 2 5" xfId="18633" xr:uid="{5D08B819-3786-4869-908F-2433D2AAD3D9}"/>
    <cellStyle name="Vírgula 3 2 9 3 3" xfId="4286" xr:uid="{4C397DF3-517A-4E4C-B8B8-FA1CB703A604}"/>
    <cellStyle name="Vírgula 3 2 9 3 3 2" xfId="6697" xr:uid="{969D9877-D035-4618-9040-CB0BBEE139A8}"/>
    <cellStyle name="Vírgula 3 2 9 3 3 2 2" xfId="14319" xr:uid="{BF7B2761-223C-487D-B266-CC3494C6364F}"/>
    <cellStyle name="Vírgula 3 2 9 3 3 2 2 2" xfId="29624" xr:uid="{D61E165A-07FE-4DE8-8934-8E1DA8F73A10}"/>
    <cellStyle name="Vírgula 3 2 9 3 3 2 3" xfId="22002" xr:uid="{66DA1905-829D-4C9A-965C-94090D9CEFAC}"/>
    <cellStyle name="Vírgula 3 2 9 3 3 3" xfId="11918" xr:uid="{B08E6F2B-743B-4114-B97E-38561CF41B85}"/>
    <cellStyle name="Vírgula 3 2 9 3 3 3 2" xfId="27223" xr:uid="{BE57580B-31B6-4A17-95C2-909C8D6BFC37}"/>
    <cellStyle name="Vírgula 3 2 9 3 3 4" xfId="19601" xr:uid="{84CAA1A2-C054-43AB-A739-7B80561B2C26}"/>
    <cellStyle name="Vírgula 3 2 9 3 4" xfId="5435" xr:uid="{55E94211-0041-4752-948F-FAD1D77A3613}"/>
    <cellStyle name="Vírgula 3 2 9 3 4 2" xfId="13057" xr:uid="{9D5CEC5B-D042-4DB1-AEA2-4B0E1DCDC6F5}"/>
    <cellStyle name="Vírgula 3 2 9 3 4 2 2" xfId="28362" xr:uid="{FD58F358-CFA1-43E7-A621-FF40CB2DE041}"/>
    <cellStyle name="Vírgula 3 2 9 3 4 3" xfId="20740" xr:uid="{A48FA3BB-3022-40F4-992B-B9F012CE85AF}"/>
    <cellStyle name="Vírgula 3 2 9 3 5" xfId="9982" xr:uid="{183983F7-F47F-4872-B2D4-6BB76D6580CB}"/>
    <cellStyle name="Vírgula 3 2 9 3 5 2" xfId="25287" xr:uid="{3C17B866-CF28-4E4C-B67E-AA85003AE65A}"/>
    <cellStyle name="Vírgula 3 2 9 3 6" xfId="17665" xr:uid="{910F7353-1BC2-4239-AC82-D70ABE98EE3C}"/>
    <cellStyle name="Vírgula 3 2 9 4" xfId="1710" xr:uid="{6DB38D6D-C01D-4763-9998-68904D234AA5}"/>
    <cellStyle name="Vírgula 3 2 9 4 2" xfId="7041" xr:uid="{8267C984-F7AC-498A-B6CD-A08ECBB323DD}"/>
    <cellStyle name="Vírgula 3 2 9 4 2 2" xfId="14663" xr:uid="{732AE144-6D13-452D-BDAB-97872177E810}"/>
    <cellStyle name="Vírgula 3 2 9 4 2 2 2" xfId="29968" xr:uid="{379968D6-C5C6-4FC0-AFCA-E743CB08A1FA}"/>
    <cellStyle name="Vírgula 3 2 9 4 2 3" xfId="22346" xr:uid="{A27FFC4F-A22E-45CA-8B5A-4A87A802C523}"/>
    <cellStyle name="Vírgula 3 2 9 4 3" xfId="5669" xr:uid="{2A3C1970-DC43-4A30-A8CD-40554653DFB9}"/>
    <cellStyle name="Vírgula 3 2 9 4 3 2" xfId="13291" xr:uid="{7935086B-0F40-4A02-9D55-68C582041AA4}"/>
    <cellStyle name="Vírgula 3 2 9 4 3 2 2" xfId="28596" xr:uid="{DC8AFD30-2C8A-4A09-A90D-B9CFA1DCE5D9}"/>
    <cellStyle name="Vírgula 3 2 9 4 3 3" xfId="20974" xr:uid="{9BE12B76-1364-4A0D-9AEA-BDD3DE602BF8}"/>
    <cellStyle name="Vírgula 3 2 9 4 4" xfId="9342" xr:uid="{15CA0119-D595-424F-8D12-F95AFFB00950}"/>
    <cellStyle name="Vírgula 3 2 9 4 4 2" xfId="24647" xr:uid="{6D828571-0FF7-40B1-9DF6-DE92DB22E3B4}"/>
    <cellStyle name="Vírgula 3 2 9 4 5" xfId="17025" xr:uid="{F33A602F-F1DD-43D4-981C-7648297893CF}"/>
    <cellStyle name="Vírgula 3 2 9 5" xfId="2670" xr:uid="{CC026520-C700-4BA1-B968-CDAE4200904D}"/>
    <cellStyle name="Vírgula 3 2 9 5 2" xfId="6327" xr:uid="{03087AD2-4082-4118-A211-6F12D0F9F966}"/>
    <cellStyle name="Vírgula 3 2 9 5 2 2" xfId="13949" xr:uid="{EE5E0079-69BA-409D-B661-D5DEF0AF8E9A}"/>
    <cellStyle name="Vírgula 3 2 9 5 2 2 2" xfId="29254" xr:uid="{B787519E-345C-490F-9E64-77EA9DF5B84D}"/>
    <cellStyle name="Vírgula 3 2 9 5 2 3" xfId="21632" xr:uid="{D3F3356C-73ED-4904-93AA-112FC6AB539E}"/>
    <cellStyle name="Vírgula 3 2 9 5 3" xfId="10302" xr:uid="{1D34D819-C775-4464-A1CE-939EA7E22FAC}"/>
    <cellStyle name="Vírgula 3 2 9 5 3 2" xfId="25607" xr:uid="{6CB3BDD6-D5A9-46FB-9C89-FE8BE82E8F12}"/>
    <cellStyle name="Vírgula 3 2 9 5 4" xfId="17985" xr:uid="{BD1F38AB-ABF0-4048-8B65-7199FC8EA98F}"/>
    <cellStyle name="Vírgula 3 2 9 6" xfId="3638" xr:uid="{E39A2F0B-F695-467B-811F-2F13985A1AD1}"/>
    <cellStyle name="Vírgula 3 2 9 6 2" xfId="11270" xr:uid="{9051CA41-CF98-4156-A874-859158C6228E}"/>
    <cellStyle name="Vírgula 3 2 9 6 2 2" xfId="26575" xr:uid="{326323BE-F1F8-441B-8869-9A5B6A18169E}"/>
    <cellStyle name="Vírgula 3 2 9 6 3" xfId="18953" xr:uid="{796DCC13-C311-4D0E-BCFE-E5878DD600F0}"/>
    <cellStyle name="Vírgula 3 2 9 7" xfId="1062" xr:uid="{34679C56-9CE7-4CE9-8A4B-56C7E7F237C2}"/>
    <cellStyle name="Vírgula 3 2 9 7 2" xfId="8694" xr:uid="{6EC75EC5-3FD0-4943-8F4E-C09A40470542}"/>
    <cellStyle name="Vírgula 3 2 9 7 2 2" xfId="23999" xr:uid="{B45F155D-F219-4D31-A839-F150A448427B}"/>
    <cellStyle name="Vírgula 3 2 9 7 3" xfId="16377" xr:uid="{ED19850E-75E3-4AE8-9735-6CBFDD52251C}"/>
    <cellStyle name="Vírgula 3 2 9 8" xfId="8045" xr:uid="{4C2487F0-014D-4993-8862-EC27B2A675A5}"/>
    <cellStyle name="Vírgula 3 2 9 8 2" xfId="23350" xr:uid="{4508699C-06B0-4476-8502-71EBEBC43CAA}"/>
    <cellStyle name="Vírgula 3 2 9 9" xfId="15728" xr:uid="{1E451D8E-448A-4522-AE90-8FB0F3A589C4}"/>
    <cellStyle name="Vírgula 3 20" xfId="5234" xr:uid="{7887189A-5AED-4F1B-9FEF-33E3C24AFDC1}"/>
    <cellStyle name="Vírgula 3 20 2" xfId="12856" xr:uid="{45F2F37C-2121-4DEB-95D1-4ABAAC114601}"/>
    <cellStyle name="Vírgula 3 20 2 2" xfId="28161" xr:uid="{244A0502-E428-48A0-9918-F860CAF94C7A}"/>
    <cellStyle name="Vírgula 3 20 3" xfId="20539" xr:uid="{C60F9EE8-E2B7-4625-A58E-6A4C3C38D6D3}"/>
    <cellStyle name="Vírgula 3 21" xfId="7805" xr:uid="{61306071-44D4-4B24-A576-F708DEC8EDF1}"/>
    <cellStyle name="Vírgula 3 21 2" xfId="23110" xr:uid="{79DA2D77-9EF0-4496-9DF7-5421E96F93F7}"/>
    <cellStyle name="Vírgula 3 22" xfId="15488" xr:uid="{5F258082-6FEE-4204-93B0-5AF99037729C}"/>
    <cellStyle name="Vírgula 3 3" xfId="195" xr:uid="{5933B6A3-B081-411C-8207-8026167808AD}"/>
    <cellStyle name="Vírgula 3 3 10" xfId="477" xr:uid="{39ABBB20-B01C-43BE-903D-DDF414E8C29C}"/>
    <cellStyle name="Vírgula 3 3 10 2" xfId="801" xr:uid="{17BDB8AB-5698-4CD9-A245-23D9B7958D36}"/>
    <cellStyle name="Vírgula 3 3 10 2 2" xfId="2092" xr:uid="{1E12BAB1-896A-4665-9AB3-40253091390C}"/>
    <cellStyle name="Vírgula 3 3 10 2 2 2" xfId="7556" xr:uid="{BB90D7A6-BA2B-48B8-AA7C-A72E81649414}"/>
    <cellStyle name="Vírgula 3 3 10 2 2 2 2" xfId="15178" xr:uid="{49E87144-A4A7-4E96-B15D-91D97008F82D}"/>
    <cellStyle name="Vírgula 3 3 10 2 2 2 2 2" xfId="30483" xr:uid="{E0057E42-8970-470B-84A4-AF9B60FD53CD}"/>
    <cellStyle name="Vírgula 3 3 10 2 2 2 3" xfId="22861" xr:uid="{E6337B37-DE3D-4F75-955F-1D675C00E7FD}"/>
    <cellStyle name="Vírgula 3 3 10 2 2 3" xfId="6184" xr:uid="{BD91A8C6-08D0-49E4-B0A2-FFCD34C99707}"/>
    <cellStyle name="Vírgula 3 3 10 2 2 3 2" xfId="13806" xr:uid="{58E7A1F1-91DF-4672-B1FF-F017BDDD51A5}"/>
    <cellStyle name="Vírgula 3 3 10 2 2 3 2 2" xfId="29111" xr:uid="{05C3CCFD-0BCF-4383-B6CF-F4EE1B3288F0}"/>
    <cellStyle name="Vírgula 3 3 10 2 2 3 3" xfId="21489" xr:uid="{FF7C8637-144C-496C-BB81-D54B998F6327}"/>
    <cellStyle name="Vírgula 3 3 10 2 2 4" xfId="9724" xr:uid="{A7DFF64C-3B95-4CD5-8AC1-E26FFD0299B2}"/>
    <cellStyle name="Vírgula 3 3 10 2 2 4 2" xfId="25029" xr:uid="{A4B69F36-69C1-43FC-AF31-E4F2E39E0573}"/>
    <cellStyle name="Vírgula 3 3 10 2 2 5" xfId="17407" xr:uid="{1AAA1A84-F2AE-4872-B055-5BFF94157827}"/>
    <cellStyle name="Vírgula 3 3 10 2 3" xfId="3058" xr:uid="{4A3EA0FF-AAC1-41CF-962C-3DD602BA5A05}"/>
    <cellStyle name="Vírgula 3 3 10 2 3 2" xfId="6952" xr:uid="{8EC8C704-05BF-4CBC-B309-B67686FFF97B}"/>
    <cellStyle name="Vírgula 3 3 10 2 3 2 2" xfId="14574" xr:uid="{D86969F9-F03E-490D-A336-36147DC59539}"/>
    <cellStyle name="Vírgula 3 3 10 2 3 2 2 2" xfId="29879" xr:uid="{B42A77F3-81AD-4C72-9781-BDE6211065E9}"/>
    <cellStyle name="Vírgula 3 3 10 2 3 2 3" xfId="22257" xr:uid="{B253F938-DF98-4E0A-8311-5FCAAE6DF2E2}"/>
    <cellStyle name="Vírgula 3 3 10 2 3 3" xfId="10690" xr:uid="{27DD2DB2-5577-4961-A51B-87B396DC0E65}"/>
    <cellStyle name="Vírgula 3 3 10 2 3 3 2" xfId="25995" xr:uid="{CDB664EE-03C5-44C3-BE5D-45C6141F64D5}"/>
    <cellStyle name="Vírgula 3 3 10 2 3 4" xfId="18373" xr:uid="{2BD1AF28-805F-4B55-80E2-27F716313A4C}"/>
    <cellStyle name="Vírgula 3 3 10 2 4" xfId="4026" xr:uid="{E36D1F94-3B09-440B-ACEA-69904B223CD0}"/>
    <cellStyle name="Vírgula 3 3 10 2 4 2" xfId="11658" xr:uid="{4AF2DCB4-93F6-4502-813B-253D4F003DB8}"/>
    <cellStyle name="Vírgula 3 3 10 2 4 2 2" xfId="26963" xr:uid="{E528E8DD-E6B6-471C-90FD-514100CC8A4B}"/>
    <cellStyle name="Vírgula 3 3 10 2 4 3" xfId="19341" xr:uid="{07E22593-DFC1-4E1D-BA55-359F316C2E20}"/>
    <cellStyle name="Vírgula 3 3 10 2 5" xfId="1450" xr:uid="{5C9C83F1-0591-4815-A275-7A5BAE44755A}"/>
    <cellStyle name="Vírgula 3 3 10 2 5 2" xfId="9082" xr:uid="{6EC2680E-65BB-4A51-9281-43A8A46AE0E3}"/>
    <cellStyle name="Vírgula 3 3 10 2 5 2 2" xfId="24387" xr:uid="{17F38997-CCA2-4D91-9269-256F5E6853C5}"/>
    <cellStyle name="Vírgula 3 3 10 2 5 3" xfId="16765" xr:uid="{36FA6BC6-77BD-4E96-BA70-4FA9693546A5}"/>
    <cellStyle name="Vírgula 3 3 10 2 6" xfId="8433" xr:uid="{FC7AD8BD-4FCE-40CA-867B-8E48A7572F5D}"/>
    <cellStyle name="Vírgula 3 3 10 2 6 2" xfId="23738" xr:uid="{8CC3994C-E590-4F3F-92AD-C6C5FD40F5BA}"/>
    <cellStyle name="Vírgula 3 3 10 2 7" xfId="16116" xr:uid="{1C1B1D3A-68C4-4689-8558-EAAF32DDBB79}"/>
    <cellStyle name="Vírgula 3 3 10 3" xfId="2412" xr:uid="{F6F33560-0FB1-4D73-8992-3EB10CF543AD}"/>
    <cellStyle name="Vírgula 3 3 10 3 2" xfId="3380" xr:uid="{99868CC2-7F29-45BF-81B9-1DFD2A45FC25}"/>
    <cellStyle name="Vírgula 3 3 10 3 2 2" xfId="11012" xr:uid="{2694E4D8-82EB-4B22-B260-2DCC89E8C585}"/>
    <cellStyle name="Vírgula 3 3 10 3 2 2 2" xfId="26317" xr:uid="{3D83C86E-4593-4763-8F37-110793F5B88E}"/>
    <cellStyle name="Vírgula 3 3 10 3 2 3" xfId="18695" xr:uid="{13460633-BA72-442F-9164-8A1CB4EB67DE}"/>
    <cellStyle name="Vírgula 3 3 10 3 3" xfId="4348" xr:uid="{C53352CB-02B3-4F03-BD0A-F1A67FF67714}"/>
    <cellStyle name="Vírgula 3 3 10 3 3 2" xfId="11980" xr:uid="{3C2CE291-9096-44BC-8ADB-CACE63243B31}"/>
    <cellStyle name="Vírgula 3 3 10 3 3 2 2" xfId="27285" xr:uid="{8C7450CC-8034-4F80-8B6A-3D473E3AC86D}"/>
    <cellStyle name="Vírgula 3 3 10 3 3 3" xfId="19663" xr:uid="{6CD58FAB-CAE1-4C05-9529-7E9CD6B73FB7}"/>
    <cellStyle name="Vírgula 3 3 10 3 4" xfId="10044" xr:uid="{4FE8A38B-62F8-4EB9-A87F-0919F1633B24}"/>
    <cellStyle name="Vírgula 3 3 10 3 4 2" xfId="25349" xr:uid="{809F44FE-402D-4E78-B326-1DA3A42AB45B}"/>
    <cellStyle name="Vírgula 3 3 10 3 5" xfId="17727" xr:uid="{D164862F-629C-4711-841B-E7D2947DCBD0}"/>
    <cellStyle name="Vírgula 3 3 10 4" xfId="1772" xr:uid="{C24C8E66-6940-4AB7-985B-9C47F509A2BD}"/>
    <cellStyle name="Vírgula 3 3 10 4 2" xfId="6582" xr:uid="{BAF50EF6-38E9-4C2B-BE7B-BFA4826DB92A}"/>
    <cellStyle name="Vírgula 3 3 10 4 2 2" xfId="14204" xr:uid="{E99F7744-A205-442E-80E5-8D7AB8E0734E}"/>
    <cellStyle name="Vírgula 3 3 10 4 2 2 2" xfId="29509" xr:uid="{B93AA636-1630-4CF6-AED1-E9064CE7955D}"/>
    <cellStyle name="Vírgula 3 3 10 4 2 3" xfId="21887" xr:uid="{98FC49BE-FF38-45C4-B2CA-405099E91D50}"/>
    <cellStyle name="Vírgula 3 3 10 4 3" xfId="9404" xr:uid="{6BC6195D-6A29-4FBB-99F3-8AC7DA60DA3E}"/>
    <cellStyle name="Vírgula 3 3 10 4 3 2" xfId="24709" xr:uid="{134DABDA-638C-4BA3-89F8-EF6B09C40470}"/>
    <cellStyle name="Vírgula 3 3 10 4 4" xfId="17087" xr:uid="{8365D174-CDCD-4458-B1C4-319624C72A4C}"/>
    <cellStyle name="Vírgula 3 3 10 5" xfId="2734" xr:uid="{062F82D3-0C65-4322-9255-B6162BB1F34F}"/>
    <cellStyle name="Vírgula 3 3 10 5 2" xfId="10366" xr:uid="{887B1735-2705-480A-BAB9-5046DF27A8F2}"/>
    <cellStyle name="Vírgula 3 3 10 5 2 2" xfId="25671" xr:uid="{CE63B4FE-0BBA-47C4-B5FE-61046733B8E1}"/>
    <cellStyle name="Vírgula 3 3 10 5 3" xfId="18049" xr:uid="{1310ADF9-54BA-4009-9296-7A2E7CC10966}"/>
    <cellStyle name="Vírgula 3 3 10 6" xfId="3702" xr:uid="{28B6C9B6-A831-439C-B529-1373D99E4503}"/>
    <cellStyle name="Vírgula 3 3 10 6 2" xfId="11334" xr:uid="{141F5FF2-4DCF-40F9-8F20-9C298DE9BEF1}"/>
    <cellStyle name="Vírgula 3 3 10 6 2 2" xfId="26639" xr:uid="{C8C1692A-CF59-4603-95B6-86099DFE3D07}"/>
    <cellStyle name="Vírgula 3 3 10 6 3" xfId="19017" xr:uid="{D8EAAC8B-06F4-4B30-91E6-387017461C3C}"/>
    <cellStyle name="Vírgula 3 3 10 7" xfId="1126" xr:uid="{5E9207B4-7DB3-4765-8390-1BA686AEA70B}"/>
    <cellStyle name="Vírgula 3 3 10 7 2" xfId="8758" xr:uid="{BA85B6F4-799D-4D3B-9C15-C9DE6BABABBD}"/>
    <cellStyle name="Vírgula 3 3 10 7 2 2" xfId="24063" xr:uid="{5F229044-9332-40BA-B642-249724575AB2}"/>
    <cellStyle name="Vírgula 3 3 10 7 3" xfId="16441" xr:uid="{2CC63473-4CB3-4ED3-974C-D0EC1E4373C2}"/>
    <cellStyle name="Vírgula 3 3 10 8" xfId="8109" xr:uid="{35A3AB72-C0F3-480E-A0B2-D0F476381D7C}"/>
    <cellStyle name="Vírgula 3 3 10 8 2" xfId="23414" xr:uid="{3A1D0C85-400D-4C90-A537-36E44D8488A9}"/>
    <cellStyle name="Vírgula 3 3 10 9" xfId="15792" xr:uid="{1A8B4A86-039B-44A9-AA4F-06077DA9D9A5}"/>
    <cellStyle name="Vírgula 3 3 11" xfId="498" xr:uid="{5FCB84AB-D191-4581-81FE-00B84E9C2B54}"/>
    <cellStyle name="Vírgula 3 3 11 2" xfId="822" xr:uid="{39CD2D0A-161F-4D4F-A3EF-5B1E572FB47B}"/>
    <cellStyle name="Vírgula 3 3 11 2 2" xfId="2112" xr:uid="{6C813856-9B48-4F36-9A84-B5CCC61EAB38}"/>
    <cellStyle name="Vírgula 3 3 11 2 2 2" xfId="9744" xr:uid="{31DDBDB7-5631-4023-B5CC-835B91B75B69}"/>
    <cellStyle name="Vírgula 3 3 11 2 2 2 2" xfId="25049" xr:uid="{6B49BEA0-872B-4DBC-8F41-AF616E5B6CB0}"/>
    <cellStyle name="Vírgula 3 3 11 2 2 3" xfId="17427" xr:uid="{8B811D81-3D76-4FBF-B7CB-7D3C109E3F04}"/>
    <cellStyle name="Vírgula 3 3 11 2 3" xfId="3079" xr:uid="{8DCA4EF6-5925-41A0-B901-0652DC83E4EE}"/>
    <cellStyle name="Vírgula 3 3 11 2 3 2" xfId="10711" xr:uid="{02854035-EFF3-48DC-A020-369D7E40645B}"/>
    <cellStyle name="Vírgula 3 3 11 2 3 2 2" xfId="26016" xr:uid="{4832642D-EBE6-4CFF-B001-CE3FC20A6160}"/>
    <cellStyle name="Vírgula 3 3 11 2 3 3" xfId="18394" xr:uid="{63390886-CED6-4F9C-B479-7EE1F91FC2F9}"/>
    <cellStyle name="Vírgula 3 3 11 2 4" xfId="4047" xr:uid="{6B4AED50-439F-4645-A0FA-F880BBD54726}"/>
    <cellStyle name="Vírgula 3 3 11 2 4 2" xfId="11679" xr:uid="{89D6B4A1-5203-41E2-B5EF-3D45B72970B5}"/>
    <cellStyle name="Vírgula 3 3 11 2 4 2 2" xfId="26984" xr:uid="{B509661A-3A00-45B8-A0D3-F050828270FC}"/>
    <cellStyle name="Vírgula 3 3 11 2 4 3" xfId="19362" xr:uid="{761DFE36-9F2D-4611-B541-40F5E66B4A9E}"/>
    <cellStyle name="Vírgula 3 3 11 2 5" xfId="1471" xr:uid="{182C7EB1-A430-4749-A437-419BE4C53A46}"/>
    <cellStyle name="Vírgula 3 3 11 2 5 2" xfId="9103" xr:uid="{03A4BF12-F3C7-4B4F-9ABA-24864B6E4C25}"/>
    <cellStyle name="Vírgula 3 3 11 2 5 2 2" xfId="24408" xr:uid="{A3020CCD-5720-4D58-921C-08EFCA65EFE4}"/>
    <cellStyle name="Vírgula 3 3 11 2 5 3" xfId="16786" xr:uid="{D0E4D427-4BA1-4454-9179-96BAB1969230}"/>
    <cellStyle name="Vírgula 3 3 11 2 6" xfId="8454" xr:uid="{F6A254C9-F7F6-49AD-AB74-72F264B83140}"/>
    <cellStyle name="Vírgula 3 3 11 2 6 2" xfId="23759" xr:uid="{04EA6271-263F-43FC-A0C1-FDCD0E1B3DCB}"/>
    <cellStyle name="Vírgula 3 3 11 2 7" xfId="16137" xr:uid="{D1CA5708-0B82-49A9-B223-91DC82A6505A}"/>
    <cellStyle name="Vírgula 3 3 11 3" xfId="2432" xr:uid="{E28D1540-FE9E-444A-8435-F84C4DB42A27}"/>
    <cellStyle name="Vírgula 3 3 11 3 2" xfId="3400" xr:uid="{068BAE35-5553-437C-88C4-AB2561A2B4EC}"/>
    <cellStyle name="Vírgula 3 3 11 3 2 2" xfId="11032" xr:uid="{2824F8F6-3E83-4CFA-94A0-DFA3960A82F3}"/>
    <cellStyle name="Vírgula 3 3 11 3 2 2 2" xfId="26337" xr:uid="{B0759DD1-B52F-44C1-9EE7-BB1ED0F8D27C}"/>
    <cellStyle name="Vírgula 3 3 11 3 2 3" xfId="18715" xr:uid="{DFA56607-1711-4B41-B235-4FDC212CFF0C}"/>
    <cellStyle name="Vírgula 3 3 11 3 3" xfId="4368" xr:uid="{D07D7BE9-A9C7-4EDC-8FD5-FC9861558E23}"/>
    <cellStyle name="Vírgula 3 3 11 3 3 2" xfId="12000" xr:uid="{F933003F-7E12-4482-9A67-4609C823058C}"/>
    <cellStyle name="Vírgula 3 3 11 3 3 2 2" xfId="27305" xr:uid="{9DBF299B-FB73-43D2-B752-1DFD7C612B14}"/>
    <cellStyle name="Vírgula 3 3 11 3 3 3" xfId="19683" xr:uid="{6160C9F2-07D7-4750-846A-68144D3455F9}"/>
    <cellStyle name="Vírgula 3 3 11 3 4" xfId="10064" xr:uid="{AADFE0BD-124A-423F-BBDA-E225A4919BEC}"/>
    <cellStyle name="Vírgula 3 3 11 3 4 2" xfId="25369" xr:uid="{FF0FEA50-471B-427C-8DFB-656C3E81D316}"/>
    <cellStyle name="Vírgula 3 3 11 3 5" xfId="17747" xr:uid="{A6376927-BEB8-485E-9C58-32C5FE8D79BB}"/>
    <cellStyle name="Vírgula 3 3 11 4" xfId="1792" xr:uid="{02A70D2F-633F-46B0-9156-486F9C7F1FA2}"/>
    <cellStyle name="Vírgula 3 3 11 4 2" xfId="9424" xr:uid="{A6A9A712-3254-4050-9E2B-442BEA0B72A9}"/>
    <cellStyle name="Vírgula 3 3 11 4 2 2" xfId="24729" xr:uid="{7FF7C8BD-B9F4-4BF6-9EF7-FE3B3951DBD4}"/>
    <cellStyle name="Vírgula 3 3 11 4 3" xfId="17107" xr:uid="{9932EE8F-3C45-465A-9A23-406B73708217}"/>
    <cellStyle name="Vírgula 3 3 11 5" xfId="2755" xr:uid="{21A34D08-7D7C-40BA-BB56-5E219E602BCE}"/>
    <cellStyle name="Vírgula 3 3 11 5 2" xfId="10387" xr:uid="{637A717A-EA73-47EE-A29B-D0DE48FD6F5D}"/>
    <cellStyle name="Vírgula 3 3 11 5 2 2" xfId="25692" xr:uid="{928D7CEA-8E0B-4B32-8C6C-C086A72A395B}"/>
    <cellStyle name="Vírgula 3 3 11 5 3" xfId="18070" xr:uid="{823C65FB-B66A-45C4-8E90-6137E724630B}"/>
    <cellStyle name="Vírgula 3 3 11 6" xfId="3723" xr:uid="{6656CE1C-323D-42A0-BF26-E8384BFEE36B}"/>
    <cellStyle name="Vírgula 3 3 11 6 2" xfId="11355" xr:uid="{60802B5F-E715-4AC3-8FC3-3904995831A6}"/>
    <cellStyle name="Vírgula 3 3 11 6 2 2" xfId="26660" xr:uid="{2B002AA5-AD21-416E-85ED-69B0D9DB8FB5}"/>
    <cellStyle name="Vírgula 3 3 11 6 3" xfId="19038" xr:uid="{18BB2FAF-CBC2-4EA1-A6D2-2029DFBBCFFE}"/>
    <cellStyle name="Vírgula 3 3 11 7" xfId="1147" xr:uid="{60465A25-D210-48F7-A412-94EF74438FFE}"/>
    <cellStyle name="Vírgula 3 3 11 7 2" xfId="8779" xr:uid="{EDDC310C-FDE1-4B52-B13A-319AD1CF3CA3}"/>
    <cellStyle name="Vírgula 3 3 11 7 2 2" xfId="24084" xr:uid="{D236B055-A837-4FD6-8B7D-276228AD3622}"/>
    <cellStyle name="Vírgula 3 3 11 7 3" xfId="16462" xr:uid="{55F69488-11EE-4A5C-9F7C-FFE9DD5F0281}"/>
    <cellStyle name="Vírgula 3 3 11 8" xfId="8130" xr:uid="{5EB48D8E-11F4-47AC-9ACB-07443BA108DD}"/>
    <cellStyle name="Vírgula 3 3 11 8 2" xfId="23435" xr:uid="{D43E7426-5A92-4DC2-8749-7377CC0C9F48}"/>
    <cellStyle name="Vírgula 3 3 11 9" xfId="15813" xr:uid="{88051F58-8146-4E52-BAC4-FBACC6F220E2}"/>
    <cellStyle name="Vírgula 3 3 12" xfId="519" xr:uid="{E23EA069-BC65-45A2-A5A0-049AA6EEBA59}"/>
    <cellStyle name="Vírgula 3 3 12 2" xfId="1812" xr:uid="{03521315-858A-4A88-81F6-81B0F2A314CD}"/>
    <cellStyle name="Vírgula 3 3 12 2 2" xfId="9444" xr:uid="{3CD039EF-F227-4D11-BEFC-4121BDA5AA0C}"/>
    <cellStyle name="Vírgula 3 3 12 2 2 2" xfId="24749" xr:uid="{8A81AFF1-00CC-46AB-8C66-A3CB2E35B51D}"/>
    <cellStyle name="Vírgula 3 3 12 2 3" xfId="17127" xr:uid="{C506A61E-E63D-42E8-ABF2-BD805D76454B}"/>
    <cellStyle name="Vírgula 3 3 12 3" xfId="2776" xr:uid="{7F96EE7D-9D74-4EE4-B36F-FC09E86AA4CC}"/>
    <cellStyle name="Vírgula 3 3 12 3 2" xfId="10408" xr:uid="{B02579E9-752B-4827-B959-A301A98DF066}"/>
    <cellStyle name="Vírgula 3 3 12 3 2 2" xfId="25713" xr:uid="{A9199664-F603-44A4-A02F-7360685596DD}"/>
    <cellStyle name="Vírgula 3 3 12 3 3" xfId="18091" xr:uid="{CCD043D9-1D38-4FEF-B464-A168ACFE54CC}"/>
    <cellStyle name="Vírgula 3 3 12 4" xfId="3744" xr:uid="{DE93864B-5D63-41F7-B246-392999DE577C}"/>
    <cellStyle name="Vírgula 3 3 12 4 2" xfId="11376" xr:uid="{CCF1598D-37D3-4D9A-8C52-E391018704D3}"/>
    <cellStyle name="Vírgula 3 3 12 4 2 2" xfId="26681" xr:uid="{3292FAA6-CAE2-42BC-8EEA-08F4F8C783EF}"/>
    <cellStyle name="Vírgula 3 3 12 4 3" xfId="19059" xr:uid="{B5B30B71-CEDF-4D11-BFEE-F88AD2E61BF3}"/>
    <cellStyle name="Vírgula 3 3 12 5" xfId="1168" xr:uid="{5B2DEBA8-2D65-47BF-B227-56EF75CCCA82}"/>
    <cellStyle name="Vírgula 3 3 12 5 2" xfId="8800" xr:uid="{AB129F7B-4395-49AD-A661-7B853DF46FC2}"/>
    <cellStyle name="Vírgula 3 3 12 5 2 2" xfId="24105" xr:uid="{B547AAA4-A6BD-4335-AA92-07AC33DA4C4F}"/>
    <cellStyle name="Vírgula 3 3 12 5 3" xfId="16483" xr:uid="{6582E582-1A1D-474E-9A4A-CEFD33110C18}"/>
    <cellStyle name="Vírgula 3 3 12 6" xfId="8151" xr:uid="{78B75824-6ADB-47EA-9237-B724841E7CA4}"/>
    <cellStyle name="Vírgula 3 3 12 6 2" xfId="23456" xr:uid="{D95EDED5-5609-48B0-95B9-7D99C63BC9AC}"/>
    <cellStyle name="Vírgula 3 3 12 7" xfId="15834" xr:uid="{41BDCA8D-0322-43C6-B59E-33D837D2AFD6}"/>
    <cellStyle name="Vírgula 3 3 13" xfId="2132" xr:uid="{F2C18395-5175-42EA-91ED-32B07EF897E4}"/>
    <cellStyle name="Vírgula 3 3 13 2" xfId="3100" xr:uid="{514104F1-E3BB-45D3-A4E6-0289E77E18F1}"/>
    <cellStyle name="Vírgula 3 3 13 2 2" xfId="10732" xr:uid="{FE008A31-CE38-4480-B6D3-E067B600CD2F}"/>
    <cellStyle name="Vírgula 3 3 13 2 2 2" xfId="26037" xr:uid="{35A7BBCF-B745-474D-8D50-6E9E96EB3C76}"/>
    <cellStyle name="Vírgula 3 3 13 2 3" xfId="18415" xr:uid="{BB7EDCB5-4F94-48F2-8B92-6A1758052BF1}"/>
    <cellStyle name="Vírgula 3 3 13 3" xfId="4068" xr:uid="{3B5428FD-9101-4DDF-8ED7-E78ABA09D5F4}"/>
    <cellStyle name="Vírgula 3 3 13 3 2" xfId="11700" xr:uid="{E5C6BD42-1589-4274-A197-1230F3BC6DC4}"/>
    <cellStyle name="Vírgula 3 3 13 3 2 2" xfId="27005" xr:uid="{DFB0583D-09E7-4F9C-8895-D623B3AE6D41}"/>
    <cellStyle name="Vírgula 3 3 13 3 3" xfId="19383" xr:uid="{3981E6C5-1526-4793-A732-E68FBBB11782}"/>
    <cellStyle name="Vírgula 3 3 13 4" xfId="9764" xr:uid="{482DDC48-18F1-4BF9-98AB-B60C5FEF7FEF}"/>
    <cellStyle name="Vírgula 3 3 13 4 2" xfId="25069" xr:uid="{9FB7E6CF-A5E8-4532-8C3D-01FE8FBA498A}"/>
    <cellStyle name="Vírgula 3 3 13 5" xfId="17447" xr:uid="{0AD370AF-0DBD-46C1-861E-752331B74379}"/>
    <cellStyle name="Vírgula 3 3 14" xfId="1492" xr:uid="{22B18961-CEB4-4D17-8523-7E73BB702726}"/>
    <cellStyle name="Vírgula 3 3 14 2" xfId="6236" xr:uid="{B1585E7E-B6BF-45A2-8A4D-5DA9B7A84923}"/>
    <cellStyle name="Vírgula 3 3 14 2 2" xfId="13858" xr:uid="{2AC31516-C95F-4BC7-A46A-4345CA040DF8}"/>
    <cellStyle name="Vírgula 3 3 14 2 2 2" xfId="29163" xr:uid="{F8CB233A-D4E9-463C-9A04-2ED64BEC906A}"/>
    <cellStyle name="Vírgula 3 3 14 2 3" xfId="21541" xr:uid="{4875F71D-E66A-4352-8F7C-816A8428B3C5}"/>
    <cellStyle name="Vírgula 3 3 14 3" xfId="9124" xr:uid="{12126AA0-26FE-4D06-91D1-011275206743}"/>
    <cellStyle name="Vírgula 3 3 14 3 2" xfId="24429" xr:uid="{A5423D83-2555-485D-BB5B-710A49220736}"/>
    <cellStyle name="Vírgula 3 3 14 4" xfId="16807" xr:uid="{8FB32AFC-A363-4AD5-90ED-3E8DF07B90FC}"/>
    <cellStyle name="Vírgula 3 3 15" xfId="2452" xr:uid="{DA8A7471-FCF4-42AB-A155-A3395F72F9C3}"/>
    <cellStyle name="Vírgula 3 3 15 2" xfId="10084" xr:uid="{19E7869B-6E86-4353-9C7E-68B37CF403CE}"/>
    <cellStyle name="Vírgula 3 3 15 2 2" xfId="25389" xr:uid="{ACFE0121-5E61-44AE-B9DB-9CD18E733ED7}"/>
    <cellStyle name="Vírgula 3 3 15 3" xfId="17767" xr:uid="{B53F5DC6-396F-4363-99DF-359CDECE0A31}"/>
    <cellStyle name="Vírgula 3 3 16" xfId="3420" xr:uid="{A3F5E24B-F83E-43DC-AB48-4501085826BE}"/>
    <cellStyle name="Vírgula 3 3 16 2" xfId="11052" xr:uid="{3E586151-25C6-44AC-84F6-D8F4A6B90846}"/>
    <cellStyle name="Vírgula 3 3 16 2 2" xfId="26357" xr:uid="{711E862D-A1B5-4659-BF4D-870FDD88D682}"/>
    <cellStyle name="Vírgula 3 3 16 3" xfId="18735" xr:uid="{6F5DF385-CB28-403F-8038-DA4C0E96AC2A}"/>
    <cellStyle name="Vírgula 3 3 17" xfId="844" xr:uid="{D8739231-6B18-4665-8C22-CBFB63A6451E}"/>
    <cellStyle name="Vírgula 3 3 17 2" xfId="8476" xr:uid="{7CDA0BB3-27AA-4BC2-B490-AAFD7ED5C5AA}"/>
    <cellStyle name="Vírgula 3 3 17 2 2" xfId="23781" xr:uid="{6DEBFCD4-69A3-4D0F-AB99-94A90FF3780E}"/>
    <cellStyle name="Vírgula 3 3 17 3" xfId="16159" xr:uid="{03724439-DD3E-4A8C-992E-00DBA6A44456}"/>
    <cellStyle name="Vírgula 3 3 18" xfId="7827" xr:uid="{195A17E5-0A0D-4FA5-B25E-4B7E1A885167}"/>
    <cellStyle name="Vírgula 3 3 18 2" xfId="23132" xr:uid="{258BCF8D-7C25-4727-BFC9-51304F3ABEC2}"/>
    <cellStyle name="Vírgula 3 3 19" xfId="15510" xr:uid="{7CB907BC-F4F0-4E87-B697-899539012450}"/>
    <cellStyle name="Vírgula 3 3 2" xfId="205" xr:uid="{46F57E13-6E5D-4D83-8755-0E3DCAE063A1}"/>
    <cellStyle name="Vírgula 3 3 2 10" xfId="508" xr:uid="{9319EFF0-C972-4D24-B4EE-D4F72AF79CB9}"/>
    <cellStyle name="Vírgula 3 3 2 10 2" xfId="832" xr:uid="{AB7E31CF-C2DF-4163-9FE5-D26B353C82EE}"/>
    <cellStyle name="Vírgula 3 3 2 10 2 2" xfId="2122" xr:uid="{29A015E8-FC07-4176-AB8C-B89D3C6BEF4B}"/>
    <cellStyle name="Vírgula 3 3 2 10 2 2 2" xfId="9754" xr:uid="{00ABF779-DF46-48F3-8262-B1C038F11C91}"/>
    <cellStyle name="Vírgula 3 3 2 10 2 2 2 2" xfId="25059" xr:uid="{0D8C8931-05F3-4C1D-A47D-B33AED0230DC}"/>
    <cellStyle name="Vírgula 3 3 2 10 2 2 3" xfId="17437" xr:uid="{6CF88EFF-2AB2-4261-84E0-63F267BB8745}"/>
    <cellStyle name="Vírgula 3 3 2 10 2 3" xfId="3089" xr:uid="{7DB89112-368E-48D2-BE51-9B57E303BFB7}"/>
    <cellStyle name="Vírgula 3 3 2 10 2 3 2" xfId="10721" xr:uid="{0403CA10-F9EE-44BC-BA09-FB1D22D67EDF}"/>
    <cellStyle name="Vírgula 3 3 2 10 2 3 2 2" xfId="26026" xr:uid="{4DB26D62-1D4A-446D-8B81-0C5B35371D8C}"/>
    <cellStyle name="Vírgula 3 3 2 10 2 3 3" xfId="18404" xr:uid="{1BC34ABF-F11E-4D0C-B425-ADCB92BD44CB}"/>
    <cellStyle name="Vírgula 3 3 2 10 2 4" xfId="4057" xr:uid="{A8D984EF-F0DF-44AC-9CB2-DBB4A47F3D82}"/>
    <cellStyle name="Vírgula 3 3 2 10 2 4 2" xfId="11689" xr:uid="{2BDD310B-9E47-4299-A41F-0D85D6191706}"/>
    <cellStyle name="Vírgula 3 3 2 10 2 4 2 2" xfId="26994" xr:uid="{81320281-DFA7-463E-9006-1EC66ECF9E0D}"/>
    <cellStyle name="Vírgula 3 3 2 10 2 4 3" xfId="19372" xr:uid="{06AC3224-75D1-40EF-BA72-BF4A16C2B7D8}"/>
    <cellStyle name="Vírgula 3 3 2 10 2 5" xfId="1481" xr:uid="{0EA18FDE-C58B-413A-9580-71FD7991EC1D}"/>
    <cellStyle name="Vírgula 3 3 2 10 2 5 2" xfId="9113" xr:uid="{062B0B8C-902E-41EB-9572-3828B9911A64}"/>
    <cellStyle name="Vírgula 3 3 2 10 2 5 2 2" xfId="24418" xr:uid="{0B00E6C8-5DC6-48B6-9A09-85E2B2AF2FBE}"/>
    <cellStyle name="Vírgula 3 3 2 10 2 5 3" xfId="16796" xr:uid="{7BB56C0D-FDDB-45DE-83EF-7C17A6B4DF28}"/>
    <cellStyle name="Vírgula 3 3 2 10 2 6" xfId="8464" xr:uid="{9B7F26CD-1104-457F-B5FD-8A3769913B12}"/>
    <cellStyle name="Vírgula 3 3 2 10 2 6 2" xfId="23769" xr:uid="{7643F3F1-7E7F-4AEE-A629-BEEFD339677D}"/>
    <cellStyle name="Vírgula 3 3 2 10 2 7" xfId="16147" xr:uid="{FFD8A8ED-FDBD-4355-B287-2688F9AC16FE}"/>
    <cellStyle name="Vírgula 3 3 2 10 3" xfId="2442" xr:uid="{8AEE64EF-E4A8-4788-B4B9-7DF40FAF529C}"/>
    <cellStyle name="Vírgula 3 3 2 10 3 2" xfId="3410" xr:uid="{5BA14226-867C-46CA-BAA3-F45CEBC3746D}"/>
    <cellStyle name="Vírgula 3 3 2 10 3 2 2" xfId="11042" xr:uid="{DE075B87-0AFE-425A-97DA-04AA322C2042}"/>
    <cellStyle name="Vírgula 3 3 2 10 3 2 2 2" xfId="26347" xr:uid="{DFB390A8-FEE2-467E-BA42-D2DA1A63A6E7}"/>
    <cellStyle name="Vírgula 3 3 2 10 3 2 3" xfId="18725" xr:uid="{4BC65C1D-7045-4FF4-A82D-8894BCB53D7A}"/>
    <cellStyle name="Vírgula 3 3 2 10 3 3" xfId="4378" xr:uid="{CA7F539A-9A4A-428A-925F-E04FBB8CB943}"/>
    <cellStyle name="Vírgula 3 3 2 10 3 3 2" xfId="12010" xr:uid="{726654A9-8070-437D-95EB-E8EF5CFA6A5D}"/>
    <cellStyle name="Vírgula 3 3 2 10 3 3 2 2" xfId="27315" xr:uid="{F1FD8E2F-AD00-4CF4-B880-C25AC4BC009C}"/>
    <cellStyle name="Vírgula 3 3 2 10 3 3 3" xfId="19693" xr:uid="{89AD9C36-BB85-46D5-AA0B-3CEB5F989C37}"/>
    <cellStyle name="Vírgula 3 3 2 10 3 4" xfId="10074" xr:uid="{ECE8A906-7A16-412B-957A-A08BDF057F12}"/>
    <cellStyle name="Vírgula 3 3 2 10 3 4 2" xfId="25379" xr:uid="{848FA650-1174-49BD-A1C9-7E0DD9D3F24E}"/>
    <cellStyle name="Vírgula 3 3 2 10 3 5" xfId="17757" xr:uid="{B832F88C-1CA8-48D4-82DB-754D77862992}"/>
    <cellStyle name="Vírgula 3 3 2 10 4" xfId="1802" xr:uid="{5C131F05-B3A6-4547-A8F2-EEF5C95B5A3E}"/>
    <cellStyle name="Vírgula 3 3 2 10 4 2" xfId="9434" xr:uid="{9AE57418-3D48-48BA-A625-6DA870244D30}"/>
    <cellStyle name="Vírgula 3 3 2 10 4 2 2" xfId="24739" xr:uid="{1F926434-4B0B-4A12-8BC8-3552D9A844A9}"/>
    <cellStyle name="Vírgula 3 3 2 10 4 3" xfId="17117" xr:uid="{7CE01D98-3EAE-4B6A-A812-CD458A38706F}"/>
    <cellStyle name="Vírgula 3 3 2 10 5" xfId="2765" xr:uid="{62848DC4-6694-478B-879F-B47E7CB279ED}"/>
    <cellStyle name="Vírgula 3 3 2 10 5 2" xfId="10397" xr:uid="{093845B6-CD22-4181-9CE1-29B92EAD3A67}"/>
    <cellStyle name="Vírgula 3 3 2 10 5 2 2" xfId="25702" xr:uid="{DC85B761-44F9-487B-9D6A-9DD256320D33}"/>
    <cellStyle name="Vírgula 3 3 2 10 5 3" xfId="18080" xr:uid="{C89988A6-7BE3-4B2D-94BD-53126E01EA0D}"/>
    <cellStyle name="Vírgula 3 3 2 10 6" xfId="3733" xr:uid="{A7212F77-8094-40D2-9B3D-1987B528DD86}"/>
    <cellStyle name="Vírgula 3 3 2 10 6 2" xfId="11365" xr:uid="{AA7193D6-9228-4B33-8D6E-1AEF69CE58A0}"/>
    <cellStyle name="Vírgula 3 3 2 10 6 2 2" xfId="26670" xr:uid="{546453DF-F96B-466A-B533-84E1C6434972}"/>
    <cellStyle name="Vírgula 3 3 2 10 6 3" xfId="19048" xr:uid="{87E59826-08E8-419D-AACB-B7C7E7853826}"/>
    <cellStyle name="Vírgula 3 3 2 10 7" xfId="1157" xr:uid="{24E331DA-5D97-401F-B573-AB0DC233130A}"/>
    <cellStyle name="Vírgula 3 3 2 10 7 2" xfId="8789" xr:uid="{05194C63-7156-4222-A03B-4CF782EF58E7}"/>
    <cellStyle name="Vírgula 3 3 2 10 7 2 2" xfId="24094" xr:uid="{6BBD242F-FCE0-497E-A5A0-CDCDBA6272D7}"/>
    <cellStyle name="Vírgula 3 3 2 10 7 3" xfId="16472" xr:uid="{92792928-8E06-4E3B-B4E1-C38914A1FA2F}"/>
    <cellStyle name="Vírgula 3 3 2 10 8" xfId="8140" xr:uid="{666D950F-4379-4C88-A28E-5A219E2A1904}"/>
    <cellStyle name="Vírgula 3 3 2 10 8 2" xfId="23445" xr:uid="{39D696CA-5A4D-44F4-8E68-2045C6B9C2FD}"/>
    <cellStyle name="Vírgula 3 3 2 10 9" xfId="15823" xr:uid="{EBD6EB6E-0A0A-4CDB-ACFF-02D58E9B7EC8}"/>
    <cellStyle name="Vírgula 3 3 2 11" xfId="529" xr:uid="{F743AF17-1845-4374-973A-44A6C020D508}"/>
    <cellStyle name="Vírgula 3 3 2 11 2" xfId="1822" xr:uid="{FDC41DD9-B944-4FFE-BECA-E4AE6AEB87F6}"/>
    <cellStyle name="Vírgula 3 3 2 11 2 2" xfId="9454" xr:uid="{5CB80CF9-120B-4438-B006-9505EBBD3C81}"/>
    <cellStyle name="Vírgula 3 3 2 11 2 2 2" xfId="24759" xr:uid="{3FBF9EAC-4E74-4525-A612-506B1A1CB447}"/>
    <cellStyle name="Vírgula 3 3 2 11 2 3" xfId="17137" xr:uid="{45D66AC3-28C2-4736-A397-D13D4635DCDB}"/>
    <cellStyle name="Vírgula 3 3 2 11 3" xfId="2786" xr:uid="{FCD1B92A-64C1-41EB-971C-8C0F0B0116AD}"/>
    <cellStyle name="Vírgula 3 3 2 11 3 2" xfId="10418" xr:uid="{B4DA9E1E-1F5B-4FAB-8766-EC9E1EADE24D}"/>
    <cellStyle name="Vírgula 3 3 2 11 3 2 2" xfId="25723" xr:uid="{89F971EC-9DF2-4D86-A446-23508D994BFA}"/>
    <cellStyle name="Vírgula 3 3 2 11 3 3" xfId="18101" xr:uid="{A3EE5BB8-1C26-4004-B4B1-8D675E1E338D}"/>
    <cellStyle name="Vírgula 3 3 2 11 4" xfId="3754" xr:uid="{7DA0276F-27C2-463C-A192-762CA0E2F4FA}"/>
    <cellStyle name="Vírgula 3 3 2 11 4 2" xfId="11386" xr:uid="{85053920-EC0C-4F42-964D-99FA5D72C6CC}"/>
    <cellStyle name="Vírgula 3 3 2 11 4 2 2" xfId="26691" xr:uid="{F1FD7083-8D54-4A46-AE96-69F73B06112F}"/>
    <cellStyle name="Vírgula 3 3 2 11 4 3" xfId="19069" xr:uid="{237E66D5-DB35-4B66-95E5-ADE9FEEFFDA8}"/>
    <cellStyle name="Vírgula 3 3 2 11 5" xfId="1178" xr:uid="{FEA3A758-6712-4233-8D32-526510A227FD}"/>
    <cellStyle name="Vírgula 3 3 2 11 5 2" xfId="8810" xr:uid="{CDC55695-1820-4A2F-BD9A-882CE3A608D0}"/>
    <cellStyle name="Vírgula 3 3 2 11 5 2 2" xfId="24115" xr:uid="{4652F1B8-288E-4E53-904C-D856C96DDA66}"/>
    <cellStyle name="Vírgula 3 3 2 11 5 3" xfId="16493" xr:uid="{08C85A5B-DEE7-45CA-91D7-0A451A973A40}"/>
    <cellStyle name="Vírgula 3 3 2 11 6" xfId="8161" xr:uid="{E64D3557-B2C1-4474-B2AA-ED36022F15D2}"/>
    <cellStyle name="Vírgula 3 3 2 11 6 2" xfId="23466" xr:uid="{8B1A71DB-154C-4BC5-817A-FB9A71F15163}"/>
    <cellStyle name="Vírgula 3 3 2 11 7" xfId="15844" xr:uid="{969CE038-CD9A-4867-A428-8104FE4C97E2}"/>
    <cellStyle name="Vírgula 3 3 2 12" xfId="2142" xr:uid="{9C369E01-3E29-402E-A17F-9AC7BFBFBDF5}"/>
    <cellStyle name="Vírgula 3 3 2 12 2" xfId="3110" xr:uid="{CEA3CC6F-42FB-46C1-9444-62AC38E8817B}"/>
    <cellStyle name="Vírgula 3 3 2 12 2 2" xfId="10742" xr:uid="{9DA5D4E8-7AC2-4BF0-B010-B3E3C8AE0FE1}"/>
    <cellStyle name="Vírgula 3 3 2 12 2 2 2" xfId="26047" xr:uid="{F4212DBB-6177-434F-A38D-E41352F96063}"/>
    <cellStyle name="Vírgula 3 3 2 12 2 3" xfId="18425" xr:uid="{AC9D79EA-5C39-409B-A5FA-B8104AC81BDD}"/>
    <cellStyle name="Vírgula 3 3 2 12 3" xfId="4078" xr:uid="{5BFEAB5A-69CE-4DCF-818E-0FBF2B7E9F08}"/>
    <cellStyle name="Vírgula 3 3 2 12 3 2" xfId="11710" xr:uid="{0F6C8718-6475-437E-91E8-411AC327442C}"/>
    <cellStyle name="Vírgula 3 3 2 12 3 2 2" xfId="27015" xr:uid="{003047A0-711E-4ADA-94C5-BC03BA95DE17}"/>
    <cellStyle name="Vírgula 3 3 2 12 3 3" xfId="19393" xr:uid="{F1B3DCA7-5790-44CB-88C0-1098526DA60B}"/>
    <cellStyle name="Vírgula 3 3 2 12 4" xfId="9774" xr:uid="{15F2DED9-1875-4630-9A36-282179DD0C18}"/>
    <cellStyle name="Vírgula 3 3 2 12 4 2" xfId="25079" xr:uid="{C40103DC-6489-40C1-88E0-B738D86A283A}"/>
    <cellStyle name="Vírgula 3 3 2 12 5" xfId="17457" xr:uid="{9085EB79-96A8-4357-A64E-54D360EFB609}"/>
    <cellStyle name="Vírgula 3 3 2 13" xfId="1502" xr:uid="{1D2FFB25-AB41-4143-B179-92BCF60FC1D1}"/>
    <cellStyle name="Vírgula 3 3 2 13 2" xfId="9134" xr:uid="{7B35C4D6-EE14-438E-9C67-3F078C6F11EE}"/>
    <cellStyle name="Vírgula 3 3 2 13 2 2" xfId="24439" xr:uid="{51DBDF51-7ABA-49A7-A38C-2C26502DB603}"/>
    <cellStyle name="Vírgula 3 3 2 13 3" xfId="16817" xr:uid="{000F1ED3-3998-4DC3-B456-21F1804F28CD}"/>
    <cellStyle name="Vírgula 3 3 2 14" xfId="2462" xr:uid="{223E96FB-5E13-4EC7-9240-E49B198B7278}"/>
    <cellStyle name="Vírgula 3 3 2 14 2" xfId="10094" xr:uid="{E23DA194-34FC-47E9-8BA4-5D6C5ACBFB82}"/>
    <cellStyle name="Vírgula 3 3 2 14 2 2" xfId="25399" xr:uid="{D232E95E-3CCC-405F-8878-A3E8893E5DBB}"/>
    <cellStyle name="Vírgula 3 3 2 14 3" xfId="17777" xr:uid="{700A174C-09C5-4227-9AE7-7E5F0D29CB44}"/>
    <cellStyle name="Vírgula 3 3 2 15" xfId="3430" xr:uid="{CAFA0788-1F1C-421C-B25B-37C1D1AF9D77}"/>
    <cellStyle name="Vírgula 3 3 2 15 2" xfId="11062" xr:uid="{8379374A-BF7B-4178-A70A-64EB5AD8A7B3}"/>
    <cellStyle name="Vírgula 3 3 2 15 2 2" xfId="26367" xr:uid="{2B49BA43-343A-43D2-A47D-5D07787087A6}"/>
    <cellStyle name="Vírgula 3 3 2 15 3" xfId="18745" xr:uid="{E3AE96DE-387B-4487-987A-A0A74EEF5D39}"/>
    <cellStyle name="Vírgula 3 3 2 16" xfId="854" xr:uid="{F1D58729-2E3F-4A07-96D4-18C765FE17CF}"/>
    <cellStyle name="Vírgula 3 3 2 16 2" xfId="8486" xr:uid="{D78DC20A-B4EF-4769-9506-316FAFCD3343}"/>
    <cellStyle name="Vírgula 3 3 2 16 2 2" xfId="23791" xr:uid="{4B63984D-9235-488C-91FB-AE82D1229426}"/>
    <cellStyle name="Vírgula 3 3 2 16 3" xfId="16169" xr:uid="{821F8067-5B55-4976-A9F4-0346E7CEC86D}"/>
    <cellStyle name="Vírgula 3 3 2 17" xfId="7837" xr:uid="{A119F82B-37BC-49E6-BD2C-4DB3B3FCFFA8}"/>
    <cellStyle name="Vírgula 3 3 2 17 2" xfId="23142" xr:uid="{1E5961BB-0050-4F4A-91B1-CDC0CF495458}"/>
    <cellStyle name="Vírgula 3 3 2 18" xfId="15520" xr:uid="{7C673690-5D41-4A6B-B050-9FCC68DCF20D}"/>
    <cellStyle name="Vírgula 3 3 2 2" xfId="245" xr:uid="{312A6CCE-9447-4FD3-A34E-BA5D0B7E1023}"/>
    <cellStyle name="Vírgula 3 3 2 2 10" xfId="2502" xr:uid="{FE489BF3-8B0A-4310-A500-8ADF05FB4613}"/>
    <cellStyle name="Vírgula 3 3 2 2 10 2" xfId="10134" xr:uid="{72FD5DBF-BAA3-41E8-B2AB-254D9FBF5498}"/>
    <cellStyle name="Vírgula 3 3 2 2 10 2 2" xfId="25439" xr:uid="{820FD64A-63EB-4803-82C6-73FA9B386244}"/>
    <cellStyle name="Vírgula 3 3 2 2 10 3" xfId="17817" xr:uid="{6F2C8BB3-89B6-4A0D-B301-79FE6065256F}"/>
    <cellStyle name="Vírgula 3 3 2 2 11" xfId="3470" xr:uid="{5F0B01E7-6B39-4E06-B5FA-1613EC5E786F}"/>
    <cellStyle name="Vírgula 3 3 2 2 11 2" xfId="11102" xr:uid="{789F8F57-4A05-4F03-A77F-D35064F8E8FF}"/>
    <cellStyle name="Vírgula 3 3 2 2 11 2 2" xfId="26407" xr:uid="{7EDEB333-76C8-48C9-AD8A-E3AC826E93C5}"/>
    <cellStyle name="Vírgula 3 3 2 2 11 3" xfId="18785" xr:uid="{6B098820-0D82-4620-A01C-F4B08537DFD6}"/>
    <cellStyle name="Vírgula 3 3 2 2 12" xfId="894" xr:uid="{EBD0CED2-DB2A-497F-B613-1D26DD7B7E8B}"/>
    <cellStyle name="Vírgula 3 3 2 2 12 2" xfId="8526" xr:uid="{ED5336DB-3B43-4D60-998A-38D014687F52}"/>
    <cellStyle name="Vírgula 3 3 2 2 12 2 2" xfId="23831" xr:uid="{A763B30E-9633-4AE6-A211-635CB53CA43B}"/>
    <cellStyle name="Vírgula 3 3 2 2 12 3" xfId="16209" xr:uid="{A20F8D30-4D74-4705-8EB8-DFFD11866017}"/>
    <cellStyle name="Vírgula 3 3 2 2 13" xfId="7877" xr:uid="{FF4B1F15-B6CC-4562-A682-815B0095015C}"/>
    <cellStyle name="Vírgula 3 3 2 2 13 2" xfId="23182" xr:uid="{DB984B73-CA92-4106-9CEE-6A47860A0EAF}"/>
    <cellStyle name="Vírgula 3 3 2 2 14" xfId="15560" xr:uid="{270F95E4-DCCD-4CDA-B51E-9488B66C4B5F}"/>
    <cellStyle name="Vírgula 3 3 2 2 2" xfId="365" xr:uid="{CE9B2F54-5AAA-4668-88AB-A8E689E814CA}"/>
    <cellStyle name="Vírgula 3 3 2 2 2 2" xfId="689" xr:uid="{14B7FF58-A1F7-4F4F-825A-C6553C71C79A}"/>
    <cellStyle name="Vírgula 3 3 2 2 2 2 2" xfId="1982" xr:uid="{7623F87B-D7F6-4BF6-A019-89BC9F69CC7A}"/>
    <cellStyle name="Vírgula 3 3 2 2 2 2 2 2" xfId="9614" xr:uid="{30FFA93C-7E81-4807-A711-64DF5C05800E}"/>
    <cellStyle name="Vírgula 3 3 2 2 2 2 2 2 2" xfId="24919" xr:uid="{8CAB8360-25CF-46E3-BBFB-E8A14631EDD7}"/>
    <cellStyle name="Vírgula 3 3 2 2 2 2 2 3" xfId="17297" xr:uid="{B28BC896-F812-4187-BA67-6A68CDEA8B2B}"/>
    <cellStyle name="Vírgula 3 3 2 2 2 2 3" xfId="2946" xr:uid="{F78D7925-8C28-41B7-9167-FF85A201898E}"/>
    <cellStyle name="Vírgula 3 3 2 2 2 2 3 2" xfId="10578" xr:uid="{EBC6BB54-BE66-457B-AE3F-D297AE8AA2E4}"/>
    <cellStyle name="Vírgula 3 3 2 2 2 2 3 2 2" xfId="25883" xr:uid="{9883D643-2869-4B53-BC8E-F2D4353573C9}"/>
    <cellStyle name="Vírgula 3 3 2 2 2 2 3 3" xfId="18261" xr:uid="{44CAE792-B72B-42A1-A83F-864CA6AD4813}"/>
    <cellStyle name="Vírgula 3 3 2 2 2 2 4" xfId="3914" xr:uid="{656E479E-7CB4-4BDE-A9DE-1AFCA40C6A5B}"/>
    <cellStyle name="Vírgula 3 3 2 2 2 2 4 2" xfId="11546" xr:uid="{77C27927-A1B3-454A-9B9F-012F20B10B5A}"/>
    <cellStyle name="Vírgula 3 3 2 2 2 2 4 2 2" xfId="26851" xr:uid="{262B6A1E-99CB-46C9-837F-7747A032FD21}"/>
    <cellStyle name="Vírgula 3 3 2 2 2 2 4 3" xfId="19229" xr:uid="{46C98A7F-A822-4DA2-8C8F-6A55851CB679}"/>
    <cellStyle name="Vírgula 3 3 2 2 2 2 5" xfId="1338" xr:uid="{F06BAB15-AD69-44EB-9C94-A6EB5D637E24}"/>
    <cellStyle name="Vírgula 3 3 2 2 2 2 5 2" xfId="8970" xr:uid="{91D575D1-11D5-47BB-8497-962A172D913E}"/>
    <cellStyle name="Vírgula 3 3 2 2 2 2 5 2 2" xfId="24275" xr:uid="{95FFF2B1-3232-4C63-A127-3DB38E4423B5}"/>
    <cellStyle name="Vírgula 3 3 2 2 2 2 5 3" xfId="16653" xr:uid="{6E652D57-4332-4718-A2C2-E5D81EDC67DC}"/>
    <cellStyle name="Vírgula 3 3 2 2 2 2 6" xfId="8321" xr:uid="{006E1E06-7D0F-4990-9FD6-3A0AD981AA7E}"/>
    <cellStyle name="Vírgula 3 3 2 2 2 2 6 2" xfId="23626" xr:uid="{5D0ABEF8-133A-4EDB-87B4-6D423A0D8079}"/>
    <cellStyle name="Vírgula 3 3 2 2 2 2 7" xfId="16004" xr:uid="{1ED5321B-5396-4AB7-914C-9DF1AC227DFD}"/>
    <cellStyle name="Vírgula 3 3 2 2 2 3" xfId="2302" xr:uid="{EB9F3450-D359-4C89-ABBE-31CADA1FF8F0}"/>
    <cellStyle name="Vírgula 3 3 2 2 2 3 2" xfId="3270" xr:uid="{17DD71D2-B33B-46DB-ABF7-39B914FB4F47}"/>
    <cellStyle name="Vírgula 3 3 2 2 2 3 2 2" xfId="10902" xr:uid="{52D5382D-DB86-4BCB-A93D-6C4F5DC412F2}"/>
    <cellStyle name="Vírgula 3 3 2 2 2 3 2 2 2" xfId="26207" xr:uid="{DADC8782-2DC9-49B6-8F45-8189C5DB51D8}"/>
    <cellStyle name="Vírgula 3 3 2 2 2 3 2 3" xfId="18585" xr:uid="{EFB4A8CF-F332-4075-A6F3-26FAD335A47C}"/>
    <cellStyle name="Vírgula 3 3 2 2 2 3 3" xfId="4238" xr:uid="{0D2EAB09-DC4A-4577-B004-8F9B28C8B047}"/>
    <cellStyle name="Vírgula 3 3 2 2 2 3 3 2" xfId="11870" xr:uid="{BBE66ED0-10F7-4B72-891D-D7D70864B957}"/>
    <cellStyle name="Vírgula 3 3 2 2 2 3 3 2 2" xfId="27175" xr:uid="{4A51658A-44DE-440F-969F-134EB945EC22}"/>
    <cellStyle name="Vírgula 3 3 2 2 2 3 3 3" xfId="19553" xr:uid="{D733DC8B-56E2-4F88-9D23-BAF313D9051B}"/>
    <cellStyle name="Vírgula 3 3 2 2 2 3 4" xfId="9934" xr:uid="{7603F0F6-5494-4057-879D-49AF8566490E}"/>
    <cellStyle name="Vírgula 3 3 2 2 2 3 4 2" xfId="25239" xr:uid="{761961B1-EA45-4AEA-AC94-7A6999A2DBE3}"/>
    <cellStyle name="Vírgula 3 3 2 2 2 3 5" xfId="17617" xr:uid="{FA565CBD-DF12-403C-93F3-113AF631B53F}"/>
    <cellStyle name="Vírgula 3 3 2 2 2 4" xfId="1662" xr:uid="{8CF16B6A-8F5D-4064-A30E-3A18736C83C0}"/>
    <cellStyle name="Vírgula 3 3 2 2 2 4 2" xfId="9294" xr:uid="{C81983CB-5CD3-4539-BCB2-FA2465AC5ECA}"/>
    <cellStyle name="Vírgula 3 3 2 2 2 4 2 2" xfId="24599" xr:uid="{0AC57662-F8F1-4614-A49D-4A106EC4E51A}"/>
    <cellStyle name="Vírgula 3 3 2 2 2 4 3" xfId="16977" xr:uid="{A66E97C5-37A0-4A57-9F04-98A6730C1EE6}"/>
    <cellStyle name="Vírgula 3 3 2 2 2 5" xfId="2622" xr:uid="{17241090-E43E-47A8-8978-760DBF18DC78}"/>
    <cellStyle name="Vírgula 3 3 2 2 2 5 2" xfId="10254" xr:uid="{F1A5774F-6546-4E2B-9B5B-D0F6AFCF913C}"/>
    <cellStyle name="Vírgula 3 3 2 2 2 5 2 2" xfId="25559" xr:uid="{2947A855-0BAB-4F02-AFCC-EBAF12EA955D}"/>
    <cellStyle name="Vírgula 3 3 2 2 2 5 3" xfId="17937" xr:uid="{29628555-BA2F-490A-8D3E-9A96C33EE01D}"/>
    <cellStyle name="Vírgula 3 3 2 2 2 6" xfId="3590" xr:uid="{37086DD5-F650-47CF-A93E-ADF1766188F9}"/>
    <cellStyle name="Vírgula 3 3 2 2 2 6 2" xfId="11222" xr:uid="{9A545530-980B-4452-8E53-78F01C3F9C24}"/>
    <cellStyle name="Vírgula 3 3 2 2 2 6 2 2" xfId="26527" xr:uid="{6342780F-DC04-4336-88CC-778461E08731}"/>
    <cellStyle name="Vírgula 3 3 2 2 2 6 3" xfId="18905" xr:uid="{3CC61806-2C1A-4675-98FE-029745E53731}"/>
    <cellStyle name="Vírgula 3 3 2 2 2 7" xfId="1014" xr:uid="{BBE3F192-ECBA-4823-AF10-F5C2AC550625}"/>
    <cellStyle name="Vírgula 3 3 2 2 2 7 2" xfId="8646" xr:uid="{B7F2CDA2-CDAD-4167-8D7C-63061C7230B4}"/>
    <cellStyle name="Vírgula 3 3 2 2 2 7 2 2" xfId="23951" xr:uid="{66FC6D2F-5CF6-43D3-BF8C-076BDC79073A}"/>
    <cellStyle name="Vírgula 3 3 2 2 2 7 3" xfId="16329" xr:uid="{B33A9507-DE8C-4B69-AD6E-B6BB16BC903A}"/>
    <cellStyle name="Vírgula 3 3 2 2 2 8" xfId="7997" xr:uid="{ECF5263F-668A-4103-AAE6-9DB2497506E7}"/>
    <cellStyle name="Vírgula 3 3 2 2 2 8 2" xfId="23302" xr:uid="{F91B4E0D-D667-40E4-9A44-DC12431C8743}"/>
    <cellStyle name="Vírgula 3 3 2 2 2 9" xfId="15680" xr:uid="{47D96BB7-1B9B-4319-937F-FBE021925EB2}"/>
    <cellStyle name="Vírgula 3 3 2 2 3" xfId="325" xr:uid="{7FCBFB12-65E7-40A0-A401-EB497BABB82B}"/>
    <cellStyle name="Vírgula 3 3 2 2 3 2" xfId="649" xr:uid="{51604BB2-AC27-4422-AEA5-73351002280F}"/>
    <cellStyle name="Vírgula 3 3 2 2 3 2 2" xfId="1942" xr:uid="{099C8759-5013-46BE-8E6B-D49DB40B189A}"/>
    <cellStyle name="Vírgula 3 3 2 2 3 2 2 2" xfId="9574" xr:uid="{6DC0B4C9-CE39-4409-BAA7-48F89E149F70}"/>
    <cellStyle name="Vírgula 3 3 2 2 3 2 2 2 2" xfId="24879" xr:uid="{570ECE73-1551-420D-A660-906519835610}"/>
    <cellStyle name="Vírgula 3 3 2 2 3 2 2 3" xfId="17257" xr:uid="{0B0E4606-27F8-445D-AA74-743B56DBCC03}"/>
    <cellStyle name="Vírgula 3 3 2 2 3 2 3" xfId="2906" xr:uid="{FD893F2C-111E-4A39-9BAC-6D08E8F71A6A}"/>
    <cellStyle name="Vírgula 3 3 2 2 3 2 3 2" xfId="10538" xr:uid="{F52BFC4C-7F8C-41A3-A001-E791F49D784E}"/>
    <cellStyle name="Vírgula 3 3 2 2 3 2 3 2 2" xfId="25843" xr:uid="{A582CBBB-41C6-4AEC-9D62-FAA950A24DD3}"/>
    <cellStyle name="Vírgula 3 3 2 2 3 2 3 3" xfId="18221" xr:uid="{DCF2548F-3017-41BD-BABB-D8E528EAB8D3}"/>
    <cellStyle name="Vírgula 3 3 2 2 3 2 4" xfId="3874" xr:uid="{CAEBCFFF-EFF9-491E-90E7-357CD5DFF79C}"/>
    <cellStyle name="Vírgula 3 3 2 2 3 2 4 2" xfId="11506" xr:uid="{A9F44A55-36CE-49FD-BD11-AB3A1590CA64}"/>
    <cellStyle name="Vírgula 3 3 2 2 3 2 4 2 2" xfId="26811" xr:uid="{E35AA035-6C85-401F-96E5-11BE1EDE7911}"/>
    <cellStyle name="Vírgula 3 3 2 2 3 2 4 3" xfId="19189" xr:uid="{86D4EC16-5108-468C-AE73-B213B259290A}"/>
    <cellStyle name="Vírgula 3 3 2 2 3 2 5" xfId="1298" xr:uid="{49C17DF1-F96F-4A33-86F1-00905B690358}"/>
    <cellStyle name="Vírgula 3 3 2 2 3 2 5 2" xfId="8930" xr:uid="{27C2511F-1F53-441F-977B-F626C928ECDB}"/>
    <cellStyle name="Vírgula 3 3 2 2 3 2 5 2 2" xfId="24235" xr:uid="{5AC6687C-C0CF-4B16-B646-2E8EC9F55FFC}"/>
    <cellStyle name="Vírgula 3 3 2 2 3 2 5 3" xfId="16613" xr:uid="{2C0DD421-30B7-4552-B478-16AF446B8A4A}"/>
    <cellStyle name="Vírgula 3 3 2 2 3 2 6" xfId="8281" xr:uid="{EAA3BCC6-BD8B-4FC4-AC77-0C0C61FB3168}"/>
    <cellStyle name="Vírgula 3 3 2 2 3 2 6 2" xfId="23586" xr:uid="{BAB07F28-A123-413A-9114-29705139FF8A}"/>
    <cellStyle name="Vírgula 3 3 2 2 3 2 7" xfId="15964" xr:uid="{0AB1B4DD-F999-4500-B336-79F4D03E56E4}"/>
    <cellStyle name="Vírgula 3 3 2 2 3 3" xfId="2262" xr:uid="{AE062B8E-9759-4DC1-9A92-029591832069}"/>
    <cellStyle name="Vírgula 3 3 2 2 3 3 2" xfId="3230" xr:uid="{E1E2CDD6-7DB4-4360-B7DB-31127EB829F3}"/>
    <cellStyle name="Vírgula 3 3 2 2 3 3 2 2" xfId="10862" xr:uid="{E415E865-9170-4616-8BA8-F5F7D0916986}"/>
    <cellStyle name="Vírgula 3 3 2 2 3 3 2 2 2" xfId="26167" xr:uid="{1348FC53-BC2F-4B74-82D4-7E099565EA89}"/>
    <cellStyle name="Vírgula 3 3 2 2 3 3 2 3" xfId="18545" xr:uid="{B4FBA423-1894-4944-A841-A7A34B285978}"/>
    <cellStyle name="Vírgula 3 3 2 2 3 3 3" xfId="4198" xr:uid="{70DDCA6F-EF8F-4BC2-B9D3-03AC6E52B7FB}"/>
    <cellStyle name="Vírgula 3 3 2 2 3 3 3 2" xfId="11830" xr:uid="{1D7C1E8F-9E53-4F0E-BA16-CC3697CF493D}"/>
    <cellStyle name="Vírgula 3 3 2 2 3 3 3 2 2" xfId="27135" xr:uid="{147DF06C-9830-4E43-9AB9-1BE392D5223A}"/>
    <cellStyle name="Vírgula 3 3 2 2 3 3 3 3" xfId="19513" xr:uid="{39DD8D3A-48FD-4C2C-8FBF-A36987494C00}"/>
    <cellStyle name="Vírgula 3 3 2 2 3 3 4" xfId="9894" xr:uid="{B67127FA-D28A-45C6-B8DA-D4CBD4BBB797}"/>
    <cellStyle name="Vírgula 3 3 2 2 3 3 4 2" xfId="25199" xr:uid="{ACF7373E-CD30-44C7-8D3B-26D6326E0C88}"/>
    <cellStyle name="Vírgula 3 3 2 2 3 3 5" xfId="17577" xr:uid="{2E9778AB-CBF0-4090-B8CE-E3BEEF20872B}"/>
    <cellStyle name="Vírgula 3 3 2 2 3 4" xfId="1622" xr:uid="{B3812D18-C7B4-42E2-8B1B-A9C99620AFF0}"/>
    <cellStyle name="Vírgula 3 3 2 2 3 4 2" xfId="9254" xr:uid="{0F830461-71BE-4517-BAE2-02A7DF2EFE1B}"/>
    <cellStyle name="Vírgula 3 3 2 2 3 4 2 2" xfId="24559" xr:uid="{01F1CD1D-2189-4466-BABB-86C806976CA7}"/>
    <cellStyle name="Vírgula 3 3 2 2 3 4 3" xfId="16937" xr:uid="{F100132F-3CA4-4606-9432-883910979D24}"/>
    <cellStyle name="Vírgula 3 3 2 2 3 5" xfId="2582" xr:uid="{7DB1CF88-A534-4F5D-A287-1EC884845BB2}"/>
    <cellStyle name="Vírgula 3 3 2 2 3 5 2" xfId="10214" xr:uid="{90D66C9F-7922-47FB-A2BA-D401E15D0822}"/>
    <cellStyle name="Vírgula 3 3 2 2 3 5 2 2" xfId="25519" xr:uid="{C4C8F5C1-F3C0-4631-B21A-4962E4A07634}"/>
    <cellStyle name="Vírgula 3 3 2 2 3 5 3" xfId="17897" xr:uid="{DE70C8D2-4732-47F6-BC18-54DC77B38DF0}"/>
    <cellStyle name="Vírgula 3 3 2 2 3 6" xfId="3550" xr:uid="{AFA27BDE-1891-4997-A93E-021CA1D4833E}"/>
    <cellStyle name="Vírgula 3 3 2 2 3 6 2" xfId="11182" xr:uid="{B88A8741-5C72-4F15-8CA0-76607F078E17}"/>
    <cellStyle name="Vírgula 3 3 2 2 3 6 2 2" xfId="26487" xr:uid="{1B4EAFDC-BC63-4E54-A4ED-E9494DF18D3E}"/>
    <cellStyle name="Vírgula 3 3 2 2 3 6 3" xfId="18865" xr:uid="{E28DF076-F0B4-4EF8-B0C0-0D5BBA063411}"/>
    <cellStyle name="Vírgula 3 3 2 2 3 7" xfId="974" xr:uid="{C755A9CF-62A1-4758-8A13-9ACED7CAE874}"/>
    <cellStyle name="Vírgula 3 3 2 2 3 7 2" xfId="8606" xr:uid="{205514F5-147D-485F-8F3F-D96CDDD749E2}"/>
    <cellStyle name="Vírgula 3 3 2 2 3 7 2 2" xfId="23911" xr:uid="{C0FE0CC4-8873-4F3B-AC8D-CE4F191AFE11}"/>
    <cellStyle name="Vírgula 3 3 2 2 3 7 3" xfId="16289" xr:uid="{F21C5D12-52E4-44BB-ADC1-C717DD139A89}"/>
    <cellStyle name="Vírgula 3 3 2 2 3 8" xfId="7957" xr:uid="{4DD25435-54FB-4AE3-B215-F4D2C7269394}"/>
    <cellStyle name="Vírgula 3 3 2 2 3 8 2" xfId="23262" xr:uid="{551D4538-5F11-4C93-802F-28182DD38E5F}"/>
    <cellStyle name="Vírgula 3 3 2 2 3 9" xfId="15640" xr:uid="{A51D22BD-52FE-4B93-8103-08917754C016}"/>
    <cellStyle name="Vírgula 3 3 2 2 4" xfId="405" xr:uid="{CC52630F-B078-447F-A242-428FFDFA04A7}"/>
    <cellStyle name="Vírgula 3 3 2 2 4 2" xfId="729" xr:uid="{0F0EFC03-E310-4DE7-BDC6-411ED917898E}"/>
    <cellStyle name="Vírgula 3 3 2 2 4 2 2" xfId="2022" xr:uid="{D054F19B-3ADC-42FF-AC35-B7334FF7D6CE}"/>
    <cellStyle name="Vírgula 3 3 2 2 4 2 2 2" xfId="9654" xr:uid="{9C004CC3-0526-4ED6-86BE-7D61ADF20A75}"/>
    <cellStyle name="Vírgula 3 3 2 2 4 2 2 2 2" xfId="24959" xr:uid="{51AFCD52-E1AA-4FE7-9879-2EB26A50E8A0}"/>
    <cellStyle name="Vírgula 3 3 2 2 4 2 2 3" xfId="17337" xr:uid="{FC9F49CF-CCD6-40CF-8933-39F4E96958DE}"/>
    <cellStyle name="Vírgula 3 3 2 2 4 2 3" xfId="2986" xr:uid="{38A0F897-D4B1-45E5-ABAA-EDDF70FACF1D}"/>
    <cellStyle name="Vírgula 3 3 2 2 4 2 3 2" xfId="10618" xr:uid="{EA40FAFB-E4FA-4A97-8C4E-5EC4D67D5796}"/>
    <cellStyle name="Vírgula 3 3 2 2 4 2 3 2 2" xfId="25923" xr:uid="{AD48F917-A5A8-40C4-AF0D-02916358767B}"/>
    <cellStyle name="Vírgula 3 3 2 2 4 2 3 3" xfId="18301" xr:uid="{D5B401CF-2500-4261-95C5-D2059802CCEA}"/>
    <cellStyle name="Vírgula 3 3 2 2 4 2 4" xfId="3954" xr:uid="{9292921A-621F-475D-8757-6830095415B1}"/>
    <cellStyle name="Vírgula 3 3 2 2 4 2 4 2" xfId="11586" xr:uid="{047DBC95-CD5E-4BB1-86E2-C33C02C54F02}"/>
    <cellStyle name="Vírgula 3 3 2 2 4 2 4 2 2" xfId="26891" xr:uid="{ECB80E93-F48D-4EAC-B980-8F570B9756D1}"/>
    <cellStyle name="Vírgula 3 3 2 2 4 2 4 3" xfId="19269" xr:uid="{A83EE0C1-01E5-4A36-8D95-CC293DBCC028}"/>
    <cellStyle name="Vírgula 3 3 2 2 4 2 5" xfId="1378" xr:uid="{2A09BB68-5DA1-4C33-8B40-B3F6CE1EF2B1}"/>
    <cellStyle name="Vírgula 3 3 2 2 4 2 5 2" xfId="9010" xr:uid="{0CB4F68A-91CE-4433-B4DE-DFB8560CA448}"/>
    <cellStyle name="Vírgula 3 3 2 2 4 2 5 2 2" xfId="24315" xr:uid="{CD5DE0CF-C1FB-4EE4-BCC5-E72F098FA7E3}"/>
    <cellStyle name="Vírgula 3 3 2 2 4 2 5 3" xfId="16693" xr:uid="{3E8B6E94-81BC-4080-82BF-2817080FD992}"/>
    <cellStyle name="Vírgula 3 3 2 2 4 2 6" xfId="8361" xr:uid="{FA81DAC7-B759-47C6-A103-666FC46BB930}"/>
    <cellStyle name="Vírgula 3 3 2 2 4 2 6 2" xfId="23666" xr:uid="{54F4245E-0A3B-4BFF-A26A-E9EBC4C0004D}"/>
    <cellStyle name="Vírgula 3 3 2 2 4 2 7" xfId="16044" xr:uid="{C550B9B0-DEC0-4245-A97C-D64F83F71727}"/>
    <cellStyle name="Vírgula 3 3 2 2 4 3" xfId="2342" xr:uid="{1B2FF6E8-89E5-46CB-AB11-AAB71BAA8215}"/>
    <cellStyle name="Vírgula 3 3 2 2 4 3 2" xfId="3310" xr:uid="{76FF9521-E839-4C9A-A529-CDEA9CFC2A95}"/>
    <cellStyle name="Vírgula 3 3 2 2 4 3 2 2" xfId="10942" xr:uid="{A2354591-18AF-48B1-A329-37CEA21538AE}"/>
    <cellStyle name="Vírgula 3 3 2 2 4 3 2 2 2" xfId="26247" xr:uid="{6DDC26F2-A591-4184-8859-50B11B65BB61}"/>
    <cellStyle name="Vírgula 3 3 2 2 4 3 2 3" xfId="18625" xr:uid="{95481E8D-CA57-4FE9-A11A-BBF9217A8F9D}"/>
    <cellStyle name="Vírgula 3 3 2 2 4 3 3" xfId="4278" xr:uid="{CD28F7EE-B54D-4FF5-AE51-87D88B83B37A}"/>
    <cellStyle name="Vírgula 3 3 2 2 4 3 3 2" xfId="11910" xr:uid="{DF2C6A27-509D-4FB9-931A-47CE4BA3E242}"/>
    <cellStyle name="Vírgula 3 3 2 2 4 3 3 2 2" xfId="27215" xr:uid="{CAF8150F-5C9D-4411-B820-9565D5B0C8E8}"/>
    <cellStyle name="Vírgula 3 3 2 2 4 3 3 3" xfId="19593" xr:uid="{1B4DF8A1-75B6-4305-8671-823E64F72632}"/>
    <cellStyle name="Vírgula 3 3 2 2 4 3 4" xfId="9974" xr:uid="{D6E707E5-D5A4-4118-A74E-87B8D1E92EC2}"/>
    <cellStyle name="Vírgula 3 3 2 2 4 3 4 2" xfId="25279" xr:uid="{6779A304-8E11-407E-A9B1-101CABD5850C}"/>
    <cellStyle name="Vírgula 3 3 2 2 4 3 5" xfId="17657" xr:uid="{735FB6D8-1C38-40E9-A778-5D27EDBC0A0B}"/>
    <cellStyle name="Vírgula 3 3 2 2 4 4" xfId="1702" xr:uid="{6A161A4F-1902-4E0E-97DA-B50523B0A0CD}"/>
    <cellStyle name="Vírgula 3 3 2 2 4 4 2" xfId="9334" xr:uid="{D916F095-F6FB-48D8-B257-3777577B1514}"/>
    <cellStyle name="Vírgula 3 3 2 2 4 4 2 2" xfId="24639" xr:uid="{0BD9AEFA-D9C6-48F7-86A3-1AF38F80E111}"/>
    <cellStyle name="Vírgula 3 3 2 2 4 4 3" xfId="17017" xr:uid="{8D2DC3D6-579B-4B84-9D5D-C7482E5712A2}"/>
    <cellStyle name="Vírgula 3 3 2 2 4 5" xfId="2662" xr:uid="{96A3EEB9-C69D-4677-B290-10E4F31CA185}"/>
    <cellStyle name="Vírgula 3 3 2 2 4 5 2" xfId="10294" xr:uid="{F10E2466-835A-45D2-B963-0DF5419491C7}"/>
    <cellStyle name="Vírgula 3 3 2 2 4 5 2 2" xfId="25599" xr:uid="{4A34F309-BBD7-47BB-A17A-184A5CE63182}"/>
    <cellStyle name="Vírgula 3 3 2 2 4 5 3" xfId="17977" xr:uid="{9687BCD0-999D-411C-A4BC-7557EBE81B0E}"/>
    <cellStyle name="Vírgula 3 3 2 2 4 6" xfId="3630" xr:uid="{A879A52F-A67D-4A87-8860-A7B80C063D79}"/>
    <cellStyle name="Vírgula 3 3 2 2 4 6 2" xfId="11262" xr:uid="{3CCB883B-569F-4DD1-A3EE-A6FFA5A6C6ED}"/>
    <cellStyle name="Vírgula 3 3 2 2 4 6 2 2" xfId="26567" xr:uid="{6DACED83-A39E-4EA7-B1A3-DB23813611A1}"/>
    <cellStyle name="Vírgula 3 3 2 2 4 6 3" xfId="18945" xr:uid="{DD667F7B-E167-4BF0-95D1-EC10BA2AC078}"/>
    <cellStyle name="Vírgula 3 3 2 2 4 7" xfId="1054" xr:uid="{17B07E46-69C4-4C17-9845-C91BE6135C27}"/>
    <cellStyle name="Vírgula 3 3 2 2 4 7 2" xfId="8686" xr:uid="{1501A748-CD8D-4F53-A105-CE212E665A5D}"/>
    <cellStyle name="Vírgula 3 3 2 2 4 7 2 2" xfId="23991" xr:uid="{926690DC-90C7-452B-90FD-8B6D517564A7}"/>
    <cellStyle name="Vírgula 3 3 2 2 4 7 3" xfId="16369" xr:uid="{CAAD4271-B927-4A4D-9865-87379D8A53FB}"/>
    <cellStyle name="Vírgula 3 3 2 2 4 8" xfId="8037" xr:uid="{8895150C-B5A8-4313-BA72-19913870B686}"/>
    <cellStyle name="Vírgula 3 3 2 2 4 8 2" xfId="23342" xr:uid="{6FC40890-C899-402C-A132-98E5F4910B3B}"/>
    <cellStyle name="Vírgula 3 3 2 2 4 9" xfId="15720" xr:uid="{9931FC7F-E8E2-4A96-B635-C5AC5FE7310A}"/>
    <cellStyle name="Vírgula 3 3 2 2 5" xfId="285" xr:uid="{40EC1009-B40D-472C-9BA2-705D5450E80E}"/>
    <cellStyle name="Vírgula 3 3 2 2 5 2" xfId="609" xr:uid="{545CEE3C-E739-406C-830C-E48F8DA23B07}"/>
    <cellStyle name="Vírgula 3 3 2 2 5 2 2" xfId="1902" xr:uid="{68B96368-6A54-41B0-9F4F-3DE7C8709163}"/>
    <cellStyle name="Vírgula 3 3 2 2 5 2 2 2" xfId="9534" xr:uid="{18E27524-74D0-43F4-80AC-3EE071014FDA}"/>
    <cellStyle name="Vírgula 3 3 2 2 5 2 2 2 2" xfId="24839" xr:uid="{A97D7F01-5158-4FB3-AD32-B359FE9BA236}"/>
    <cellStyle name="Vírgula 3 3 2 2 5 2 2 3" xfId="17217" xr:uid="{BC3AAAA9-FE2F-47FC-957D-289E3309B6AB}"/>
    <cellStyle name="Vírgula 3 3 2 2 5 2 3" xfId="2866" xr:uid="{FAC35178-FD64-4642-B86F-D587E36AF583}"/>
    <cellStyle name="Vírgula 3 3 2 2 5 2 3 2" xfId="10498" xr:uid="{128E5CC0-CB6B-46DE-85A7-36A27EF03917}"/>
    <cellStyle name="Vírgula 3 3 2 2 5 2 3 2 2" xfId="25803" xr:uid="{79ADB1A8-99C8-481B-BE92-F9FAA6A169F0}"/>
    <cellStyle name="Vírgula 3 3 2 2 5 2 3 3" xfId="18181" xr:uid="{975A9F98-FCA8-472D-9298-1ECA9C148A7E}"/>
    <cellStyle name="Vírgula 3 3 2 2 5 2 4" xfId="3834" xr:uid="{46F82611-ECC2-47C6-B3F4-77AAB2671BA8}"/>
    <cellStyle name="Vírgula 3 3 2 2 5 2 4 2" xfId="11466" xr:uid="{595E2988-E706-4C67-99C6-D349762149A8}"/>
    <cellStyle name="Vírgula 3 3 2 2 5 2 4 2 2" xfId="26771" xr:uid="{4C09D948-85EC-4E5C-89A8-C2624EAA0CF7}"/>
    <cellStyle name="Vírgula 3 3 2 2 5 2 4 3" xfId="19149" xr:uid="{C67E99E8-8DF8-488E-9117-1EDC303FF320}"/>
    <cellStyle name="Vírgula 3 3 2 2 5 2 5" xfId="1258" xr:uid="{79C9EBD2-62EC-41EE-9F98-5C76D7C8E97D}"/>
    <cellStyle name="Vírgula 3 3 2 2 5 2 5 2" xfId="8890" xr:uid="{0C0337CC-B163-42C0-A594-CFCEE8E15AEC}"/>
    <cellStyle name="Vírgula 3 3 2 2 5 2 5 2 2" xfId="24195" xr:uid="{179BDB3F-931B-43D2-A3AA-1B53A2D085F0}"/>
    <cellStyle name="Vírgula 3 3 2 2 5 2 5 3" xfId="16573" xr:uid="{C96764BA-F4EB-45CD-91D9-1C52606C85C7}"/>
    <cellStyle name="Vírgula 3 3 2 2 5 2 6" xfId="8241" xr:uid="{99E11003-4796-4E37-92DF-45DD7E70EA08}"/>
    <cellStyle name="Vírgula 3 3 2 2 5 2 6 2" xfId="23546" xr:uid="{7518FF79-A043-4977-9BF8-37A91E0D3588}"/>
    <cellStyle name="Vírgula 3 3 2 2 5 2 7" xfId="15924" xr:uid="{28BAA23B-547C-429B-A349-06C6C0A63D3A}"/>
    <cellStyle name="Vírgula 3 3 2 2 5 3" xfId="2222" xr:uid="{7B83513B-99D0-416B-B80D-ABD68FE1DF03}"/>
    <cellStyle name="Vírgula 3 3 2 2 5 3 2" xfId="3190" xr:uid="{EF049DD2-FC17-47A5-8C2B-41E02A57E81E}"/>
    <cellStyle name="Vírgula 3 3 2 2 5 3 2 2" xfId="10822" xr:uid="{907A2DF8-67CC-4DE0-98F5-F3D4F05CFAF7}"/>
    <cellStyle name="Vírgula 3 3 2 2 5 3 2 2 2" xfId="26127" xr:uid="{FEAAF807-A4B4-4FDB-8594-507B2F1B6350}"/>
    <cellStyle name="Vírgula 3 3 2 2 5 3 2 3" xfId="18505" xr:uid="{4038C190-992C-4CE8-A208-F3F45FE17492}"/>
    <cellStyle name="Vírgula 3 3 2 2 5 3 3" xfId="4158" xr:uid="{408B313A-F232-4C36-A097-13076575F8B6}"/>
    <cellStyle name="Vírgula 3 3 2 2 5 3 3 2" xfId="11790" xr:uid="{F1A6811A-3257-4F69-BA87-66924C4684FC}"/>
    <cellStyle name="Vírgula 3 3 2 2 5 3 3 2 2" xfId="27095" xr:uid="{B7D87556-E078-4909-AC71-2131CE29C8CD}"/>
    <cellStyle name="Vírgula 3 3 2 2 5 3 3 3" xfId="19473" xr:uid="{1AEB604C-8020-466C-BEF7-F41300320808}"/>
    <cellStyle name="Vírgula 3 3 2 2 5 3 4" xfId="9854" xr:uid="{D542D6BC-0676-43CB-8CFA-B36D968E0E5C}"/>
    <cellStyle name="Vírgula 3 3 2 2 5 3 4 2" xfId="25159" xr:uid="{B227E751-35A3-4954-8291-49248E69CDC5}"/>
    <cellStyle name="Vírgula 3 3 2 2 5 3 5" xfId="17537" xr:uid="{82D4AD25-DD41-4174-A9EF-1AF71BCEED6B}"/>
    <cellStyle name="Vírgula 3 3 2 2 5 4" xfId="1582" xr:uid="{C2AB4CD7-5B5F-48F8-A208-952DA3967425}"/>
    <cellStyle name="Vírgula 3 3 2 2 5 4 2" xfId="9214" xr:uid="{0132667B-2882-48DA-ACE8-BA1FD56328BC}"/>
    <cellStyle name="Vírgula 3 3 2 2 5 4 2 2" xfId="24519" xr:uid="{5CA0A420-45ED-4EB9-995E-DC18EAE04D48}"/>
    <cellStyle name="Vírgula 3 3 2 2 5 4 3" xfId="16897" xr:uid="{7027063A-797F-4690-8073-AA00910AC7D8}"/>
    <cellStyle name="Vírgula 3 3 2 2 5 5" xfId="2542" xr:uid="{F64080D3-3376-4CE7-9C58-F16ADAD9D1C6}"/>
    <cellStyle name="Vírgula 3 3 2 2 5 5 2" xfId="10174" xr:uid="{146CD391-9D4F-485B-B97C-E279FFDF4E4E}"/>
    <cellStyle name="Vírgula 3 3 2 2 5 5 2 2" xfId="25479" xr:uid="{11768E4D-7AE3-43D1-96C5-9C8E93B08C0B}"/>
    <cellStyle name="Vírgula 3 3 2 2 5 5 3" xfId="17857" xr:uid="{AECD71FA-2151-45F2-9B94-E5F412AC72E8}"/>
    <cellStyle name="Vírgula 3 3 2 2 5 6" xfId="3510" xr:uid="{A008824C-2BF6-44A7-9202-55C80A31893E}"/>
    <cellStyle name="Vírgula 3 3 2 2 5 6 2" xfId="11142" xr:uid="{97548812-FA97-4F73-8FF4-1C6EE771E86B}"/>
    <cellStyle name="Vírgula 3 3 2 2 5 6 2 2" xfId="26447" xr:uid="{FCDF13C5-1617-4DEA-AFBF-74644045B45E}"/>
    <cellStyle name="Vírgula 3 3 2 2 5 6 3" xfId="18825" xr:uid="{ACC092CB-CDB0-4709-8AE1-F73F82C8F109}"/>
    <cellStyle name="Vírgula 3 3 2 2 5 7" xfId="934" xr:uid="{45034C01-E6DC-46FC-BA99-8F9164455779}"/>
    <cellStyle name="Vírgula 3 3 2 2 5 7 2" xfId="8566" xr:uid="{3B32B176-CE60-4D67-9150-674E8DE8DECA}"/>
    <cellStyle name="Vírgula 3 3 2 2 5 7 2 2" xfId="23871" xr:uid="{095F0592-ABA1-4FD8-BE45-F834F117E6F7}"/>
    <cellStyle name="Vírgula 3 3 2 2 5 7 3" xfId="16249" xr:uid="{D0F52F79-AF42-4FA9-961E-C65D272EBC18}"/>
    <cellStyle name="Vírgula 3 3 2 2 5 8" xfId="7917" xr:uid="{006AE216-48F4-4BE2-9F75-387C0F9D09AC}"/>
    <cellStyle name="Vírgula 3 3 2 2 5 8 2" xfId="23222" xr:uid="{D1D3266E-D6EA-4C4B-8D2F-454E4DE927E9}"/>
    <cellStyle name="Vírgula 3 3 2 2 5 9" xfId="15600" xr:uid="{A97FF365-71A1-4F69-8034-FF124C76DDA7}"/>
    <cellStyle name="Vírgula 3 3 2 2 6" xfId="445" xr:uid="{0299E880-3047-4454-9398-45F6A0DEFBEA}"/>
    <cellStyle name="Vírgula 3 3 2 2 6 2" xfId="769" xr:uid="{A2D61429-8679-4ADD-92B0-1F45F30E41BD}"/>
    <cellStyle name="Vírgula 3 3 2 2 6 2 2" xfId="2062" xr:uid="{C84318D5-B8FF-47A8-AEC5-CB211A16386F}"/>
    <cellStyle name="Vírgula 3 3 2 2 6 2 2 2" xfId="9694" xr:uid="{3880BC2D-AC65-4731-9AD2-9E942362142F}"/>
    <cellStyle name="Vírgula 3 3 2 2 6 2 2 2 2" xfId="24999" xr:uid="{6D76B9C1-C253-4C83-A72C-E45EF37249F0}"/>
    <cellStyle name="Vírgula 3 3 2 2 6 2 2 3" xfId="17377" xr:uid="{EC062720-8C00-424C-8761-8DBC6CEA9D73}"/>
    <cellStyle name="Vírgula 3 3 2 2 6 2 3" xfId="3026" xr:uid="{C662DAA6-3FB3-46B2-B2B4-933D0DD4A9D8}"/>
    <cellStyle name="Vírgula 3 3 2 2 6 2 3 2" xfId="10658" xr:uid="{7E9628D2-7D95-47AD-B95E-C6812D692064}"/>
    <cellStyle name="Vírgula 3 3 2 2 6 2 3 2 2" xfId="25963" xr:uid="{B90C0CD9-8498-42EF-A020-4015B30224F8}"/>
    <cellStyle name="Vírgula 3 3 2 2 6 2 3 3" xfId="18341" xr:uid="{7AA398CB-B130-46A1-BD2B-D06CC2A5BCCD}"/>
    <cellStyle name="Vírgula 3 3 2 2 6 2 4" xfId="3994" xr:uid="{799B5ADD-D13F-4766-BD19-85E295F2C353}"/>
    <cellStyle name="Vírgula 3 3 2 2 6 2 4 2" xfId="11626" xr:uid="{F0088418-3ED3-4C27-A2A6-9D6A545B02FC}"/>
    <cellStyle name="Vírgula 3 3 2 2 6 2 4 2 2" xfId="26931" xr:uid="{10D5892F-27E1-4A4B-8B7D-5E83397B40E6}"/>
    <cellStyle name="Vírgula 3 3 2 2 6 2 4 3" xfId="19309" xr:uid="{FB582C95-2833-4E64-A42C-E3FF78E04EAA}"/>
    <cellStyle name="Vírgula 3 3 2 2 6 2 5" xfId="1418" xr:uid="{6EEAD699-ABF3-4434-87FA-B269AA6EBE0D}"/>
    <cellStyle name="Vírgula 3 3 2 2 6 2 5 2" xfId="9050" xr:uid="{8838612B-E885-4C7A-9E5B-94B8D356DD08}"/>
    <cellStyle name="Vírgula 3 3 2 2 6 2 5 2 2" xfId="24355" xr:uid="{51AED2A6-8957-4BD1-8B45-7353B8C7ABB2}"/>
    <cellStyle name="Vírgula 3 3 2 2 6 2 5 3" xfId="16733" xr:uid="{F4B0C0FB-8DE2-4CF9-B7CD-2CC43BF9D321}"/>
    <cellStyle name="Vírgula 3 3 2 2 6 2 6" xfId="8401" xr:uid="{16CE62EA-AA65-47F1-91C1-14878B8608C0}"/>
    <cellStyle name="Vírgula 3 3 2 2 6 2 6 2" xfId="23706" xr:uid="{3115E37A-67D4-4C71-B840-E474B1167404}"/>
    <cellStyle name="Vírgula 3 3 2 2 6 2 7" xfId="16084" xr:uid="{44EA7DCE-BFDA-4F62-A413-CE73775B6899}"/>
    <cellStyle name="Vírgula 3 3 2 2 6 3" xfId="2382" xr:uid="{4006E9FE-F15A-47C4-AF24-05F1FE2BD6E6}"/>
    <cellStyle name="Vírgula 3 3 2 2 6 3 2" xfId="3350" xr:uid="{2790D05B-105C-4B99-9FCF-21E8BF93B1F5}"/>
    <cellStyle name="Vírgula 3 3 2 2 6 3 2 2" xfId="10982" xr:uid="{2BA6B0A9-FB2B-48D1-A490-CA1B681DAA86}"/>
    <cellStyle name="Vírgula 3 3 2 2 6 3 2 2 2" xfId="26287" xr:uid="{45E7E4D5-EA2A-4B5A-9662-FCD0AB47B670}"/>
    <cellStyle name="Vírgula 3 3 2 2 6 3 2 3" xfId="18665" xr:uid="{01956ED6-7559-453C-8482-25D8A06A765B}"/>
    <cellStyle name="Vírgula 3 3 2 2 6 3 3" xfId="4318" xr:uid="{79C71F22-D324-4F68-9D88-83C9FEF8E468}"/>
    <cellStyle name="Vírgula 3 3 2 2 6 3 3 2" xfId="11950" xr:uid="{313CC77C-B707-4E76-856C-15F30828F36D}"/>
    <cellStyle name="Vírgula 3 3 2 2 6 3 3 2 2" xfId="27255" xr:uid="{3BD0ED36-AD33-45FD-80D1-AF2BFD4439A5}"/>
    <cellStyle name="Vírgula 3 3 2 2 6 3 3 3" xfId="19633" xr:uid="{5A5B30CC-A86D-4BB7-8760-43F8EB6A585F}"/>
    <cellStyle name="Vírgula 3 3 2 2 6 3 4" xfId="10014" xr:uid="{C1945A05-0BBB-4492-9C65-0835FF23692F}"/>
    <cellStyle name="Vírgula 3 3 2 2 6 3 4 2" xfId="25319" xr:uid="{B3CDF8B8-1E82-4B38-8AC5-FA2EA12C58CC}"/>
    <cellStyle name="Vírgula 3 3 2 2 6 3 5" xfId="17697" xr:uid="{A703003F-0F51-467C-9933-85CBEF05E6A1}"/>
    <cellStyle name="Vírgula 3 3 2 2 6 4" xfId="1742" xr:uid="{7A88D241-6499-4F9E-B65D-2448B3C5FFA4}"/>
    <cellStyle name="Vírgula 3 3 2 2 6 4 2" xfId="9374" xr:uid="{D4117BCB-5B9A-439C-8EBB-EA91C09EA2BE}"/>
    <cellStyle name="Vírgula 3 3 2 2 6 4 2 2" xfId="24679" xr:uid="{92111A9B-F209-4BA7-AD15-89173EB03704}"/>
    <cellStyle name="Vírgula 3 3 2 2 6 4 3" xfId="17057" xr:uid="{453816DC-9FF1-42A0-A250-3A99C780447B}"/>
    <cellStyle name="Vírgula 3 3 2 2 6 5" xfId="2702" xr:uid="{8D66EBC4-1B3B-40BE-9472-F025317B3A7A}"/>
    <cellStyle name="Vírgula 3 3 2 2 6 5 2" xfId="10334" xr:uid="{0ACA804C-97A3-430F-A62F-25520D6CC87B}"/>
    <cellStyle name="Vírgula 3 3 2 2 6 5 2 2" xfId="25639" xr:uid="{0D0111E0-D3BC-41CC-80FB-95CD551A8833}"/>
    <cellStyle name="Vírgula 3 3 2 2 6 5 3" xfId="18017" xr:uid="{CE2721F8-8D9B-477B-BC28-9799F474E720}"/>
    <cellStyle name="Vírgula 3 3 2 2 6 6" xfId="3670" xr:uid="{AD5E587C-E2EA-4A53-88D5-48D9932871C0}"/>
    <cellStyle name="Vírgula 3 3 2 2 6 6 2" xfId="11302" xr:uid="{B03C1988-AA57-4208-830B-1D095A931553}"/>
    <cellStyle name="Vírgula 3 3 2 2 6 6 2 2" xfId="26607" xr:uid="{B1E53DC7-D02C-4878-BDCF-7CCB4632948A}"/>
    <cellStyle name="Vírgula 3 3 2 2 6 6 3" xfId="18985" xr:uid="{4B78DF81-4F9A-4232-9E61-6E9136915CB5}"/>
    <cellStyle name="Vírgula 3 3 2 2 6 7" xfId="1094" xr:uid="{AD36EDD1-5D27-4A43-960B-027785FAE6FE}"/>
    <cellStyle name="Vírgula 3 3 2 2 6 7 2" xfId="8726" xr:uid="{4C88C536-D8EF-46DF-B790-C5AFFB003043}"/>
    <cellStyle name="Vírgula 3 3 2 2 6 7 2 2" xfId="24031" xr:uid="{E09BADE7-F108-4252-87BD-FB607B91F55D}"/>
    <cellStyle name="Vírgula 3 3 2 2 6 7 3" xfId="16409" xr:uid="{0A9F30EB-E8F1-443F-895B-B48A5F686F53}"/>
    <cellStyle name="Vírgula 3 3 2 2 6 8" xfId="8077" xr:uid="{5F34D407-0FAB-4969-A12D-E2A11F2A401E}"/>
    <cellStyle name="Vírgula 3 3 2 2 6 8 2" xfId="23382" xr:uid="{3C134644-0A8E-42D8-8BE5-CA1EC339F851}"/>
    <cellStyle name="Vírgula 3 3 2 2 6 9" xfId="15760" xr:uid="{F60C7B55-EE23-478A-B459-3A0DE142238B}"/>
    <cellStyle name="Vírgula 3 3 2 2 7" xfId="569" xr:uid="{25234561-8112-4A88-BD0C-25F1F8655C20}"/>
    <cellStyle name="Vírgula 3 3 2 2 7 2" xfId="1862" xr:uid="{C40582E0-4C6E-4A83-912A-83511B1D1745}"/>
    <cellStyle name="Vírgula 3 3 2 2 7 2 2" xfId="9494" xr:uid="{75B817E0-F67F-423D-A22C-466D7E5D6DD7}"/>
    <cellStyle name="Vírgula 3 3 2 2 7 2 2 2" xfId="24799" xr:uid="{F439ED6D-DCFD-404B-BAA8-75544B26097E}"/>
    <cellStyle name="Vírgula 3 3 2 2 7 2 3" xfId="17177" xr:uid="{47B1A553-3C00-4EE2-9322-8213B96E39C3}"/>
    <cellStyle name="Vírgula 3 3 2 2 7 3" xfId="2826" xr:uid="{39C988A0-3789-44FF-AF07-A2D25C66A133}"/>
    <cellStyle name="Vírgula 3 3 2 2 7 3 2" xfId="10458" xr:uid="{B46DF29D-2CC5-4FDD-BB0C-9CBD743968F3}"/>
    <cellStyle name="Vírgula 3 3 2 2 7 3 2 2" xfId="25763" xr:uid="{1387DA2F-E3D9-4C72-9B91-90D3F9136579}"/>
    <cellStyle name="Vírgula 3 3 2 2 7 3 3" xfId="18141" xr:uid="{6263AA04-5300-44BE-BD06-8044978392D0}"/>
    <cellStyle name="Vírgula 3 3 2 2 7 4" xfId="3794" xr:uid="{CD20594A-62A3-4976-8DB4-343067A7EA5A}"/>
    <cellStyle name="Vírgula 3 3 2 2 7 4 2" xfId="11426" xr:uid="{2951D6F5-3540-4FF6-9BBA-F6979ADAB2FC}"/>
    <cellStyle name="Vírgula 3 3 2 2 7 4 2 2" xfId="26731" xr:uid="{09BD587B-09EE-4618-9033-D2EE9AF1131D}"/>
    <cellStyle name="Vírgula 3 3 2 2 7 4 3" xfId="19109" xr:uid="{3C4341F0-513E-46B0-8931-A0B4D31BCD94}"/>
    <cellStyle name="Vírgula 3 3 2 2 7 5" xfId="1218" xr:uid="{F7A0765C-5483-4918-9829-687B5FFC8254}"/>
    <cellStyle name="Vírgula 3 3 2 2 7 5 2" xfId="8850" xr:uid="{B26BE931-FAE3-49A7-8B98-4F60DE98E882}"/>
    <cellStyle name="Vírgula 3 3 2 2 7 5 2 2" xfId="24155" xr:uid="{0AFB32CD-129A-40A6-8762-C13526131527}"/>
    <cellStyle name="Vírgula 3 3 2 2 7 5 3" xfId="16533" xr:uid="{81439181-434F-41B4-AF43-D0B0EB6BAF68}"/>
    <cellStyle name="Vírgula 3 3 2 2 7 6" xfId="8201" xr:uid="{1E1EEDBD-98FE-48FE-A739-3DECDD91A8C2}"/>
    <cellStyle name="Vírgula 3 3 2 2 7 6 2" xfId="23506" xr:uid="{F941D17F-6590-48E9-96A6-87E6ED853F49}"/>
    <cellStyle name="Vírgula 3 3 2 2 7 7" xfId="15884" xr:uid="{C5FD2947-96A7-430E-8D0F-1013AF31C64F}"/>
    <cellStyle name="Vírgula 3 3 2 2 8" xfId="2182" xr:uid="{B4208665-F9CD-458A-89EC-98A58758EB1C}"/>
    <cellStyle name="Vírgula 3 3 2 2 8 2" xfId="3150" xr:uid="{D120C4F3-ECDE-4FC8-B566-5EE82CF18652}"/>
    <cellStyle name="Vírgula 3 3 2 2 8 2 2" xfId="10782" xr:uid="{198A4559-BA9E-4320-88AC-EFA686AEF583}"/>
    <cellStyle name="Vírgula 3 3 2 2 8 2 2 2" xfId="26087" xr:uid="{39528D8B-270D-4FBC-9E01-2E387A8EDCA7}"/>
    <cellStyle name="Vírgula 3 3 2 2 8 2 3" xfId="18465" xr:uid="{F79BA368-CFA5-43D6-8231-30F2C579D75F}"/>
    <cellStyle name="Vírgula 3 3 2 2 8 3" xfId="4118" xr:uid="{8F7FACEC-F405-4AE5-8630-F1EBF248AC4F}"/>
    <cellStyle name="Vírgula 3 3 2 2 8 3 2" xfId="11750" xr:uid="{8229803B-38DD-427E-99AE-97BC5EA0592F}"/>
    <cellStyle name="Vírgula 3 3 2 2 8 3 2 2" xfId="27055" xr:uid="{E5BBB9BB-5796-4A16-AB11-F74CE65DD657}"/>
    <cellStyle name="Vírgula 3 3 2 2 8 3 3" xfId="19433" xr:uid="{DE868D65-2712-4A89-9C48-6BDDE121C04C}"/>
    <cellStyle name="Vírgula 3 3 2 2 8 4" xfId="9814" xr:uid="{CD00F032-D0DC-4249-9EE8-93AEB8CF09DA}"/>
    <cellStyle name="Vírgula 3 3 2 2 8 4 2" xfId="25119" xr:uid="{5A7654DE-ED0B-4A8A-9DAF-906C6F3D274A}"/>
    <cellStyle name="Vírgula 3 3 2 2 8 5" xfId="17497" xr:uid="{788733E1-5E4E-4B87-B8CE-9F7E13B7937C}"/>
    <cellStyle name="Vírgula 3 3 2 2 9" xfId="1542" xr:uid="{B903E052-6A84-4CB4-8030-588F890B88A5}"/>
    <cellStyle name="Vírgula 3 3 2 2 9 2" xfId="9174" xr:uid="{8B796ADB-06C8-400C-BBFC-98B3E62F8E1E}"/>
    <cellStyle name="Vírgula 3 3 2 2 9 2 2" xfId="24479" xr:uid="{93CD34A1-6ED0-457E-B6E6-4A34C24F6CC7}"/>
    <cellStyle name="Vírgula 3 3 2 2 9 3" xfId="16857" xr:uid="{8E3F282F-D274-4958-93F4-59FA72A9D7B6}"/>
    <cellStyle name="Vírgula 3 3 2 3" xfId="345" xr:uid="{0401E7F5-62AC-4D6E-A523-06FB0EDA4E87}"/>
    <cellStyle name="Vírgula 3 3 2 3 10" xfId="15660" xr:uid="{48848D2A-BB4E-4ADE-9A4E-83115FCBC897}"/>
    <cellStyle name="Vírgula 3 3 2 3 2" xfId="466" xr:uid="{E5E4A381-8F7A-4351-AA37-A09520DABDDC}"/>
    <cellStyle name="Vírgula 3 3 2 3 2 2" xfId="790" xr:uid="{6E285E5C-E925-4B04-9721-C529DDC54A79}"/>
    <cellStyle name="Vírgula 3 3 2 3 2 2 2" xfId="2082" xr:uid="{6B0986DB-D170-4D52-8148-9C89FC852C03}"/>
    <cellStyle name="Vírgula 3 3 2 3 2 2 2 2" xfId="9714" xr:uid="{B29EC083-55A3-4327-9606-B13D6D145F1C}"/>
    <cellStyle name="Vírgula 3 3 2 3 2 2 2 2 2" xfId="25019" xr:uid="{FD44B318-90EE-4774-9BA1-B66EBBABC03B}"/>
    <cellStyle name="Vírgula 3 3 2 3 2 2 2 3" xfId="17397" xr:uid="{F14D6935-D56D-4824-905E-737914100C31}"/>
    <cellStyle name="Vírgula 3 3 2 3 2 2 3" xfId="3047" xr:uid="{B8C559DB-B47D-4129-8839-6D340C624B20}"/>
    <cellStyle name="Vírgula 3 3 2 3 2 2 3 2" xfId="10679" xr:uid="{69339B49-FC8A-4F8B-8EBF-D1F6795070E5}"/>
    <cellStyle name="Vírgula 3 3 2 3 2 2 3 2 2" xfId="25984" xr:uid="{1D0DF898-CD1E-4952-94E2-87B310D23CCA}"/>
    <cellStyle name="Vírgula 3 3 2 3 2 2 3 3" xfId="18362" xr:uid="{8454690F-F6CC-4D37-920B-27CD5DF43AAA}"/>
    <cellStyle name="Vírgula 3 3 2 3 2 2 4" xfId="4015" xr:uid="{5E3B4B4A-D2F4-4FC6-A520-3D00D7A33E45}"/>
    <cellStyle name="Vírgula 3 3 2 3 2 2 4 2" xfId="11647" xr:uid="{E522A84A-B2A6-4C6F-AEAC-0616CF8CC7D6}"/>
    <cellStyle name="Vírgula 3 3 2 3 2 2 4 2 2" xfId="26952" xr:uid="{12DF413B-488C-412D-8B36-B90C485FA0F6}"/>
    <cellStyle name="Vírgula 3 3 2 3 2 2 4 3" xfId="19330" xr:uid="{9C8E0E93-5DA1-4EB0-A193-FB7219060B54}"/>
    <cellStyle name="Vírgula 3 3 2 3 2 2 5" xfId="1439" xr:uid="{83DCA8A5-4BF6-4667-8A16-6C065AADBDCA}"/>
    <cellStyle name="Vírgula 3 3 2 3 2 2 5 2" xfId="9071" xr:uid="{553111C1-F5B1-4AD3-99A0-5E882AE67BE3}"/>
    <cellStyle name="Vírgula 3 3 2 3 2 2 5 2 2" xfId="24376" xr:uid="{7AA281AE-12F8-48B3-B6F7-26E1AA609C2D}"/>
    <cellStyle name="Vírgula 3 3 2 3 2 2 5 3" xfId="16754" xr:uid="{E9EAACA8-209E-49FF-9F1A-13655F2200B9}"/>
    <cellStyle name="Vírgula 3 3 2 3 2 2 6" xfId="8422" xr:uid="{0DDA06DD-ABF3-45A0-96E0-0A57C9D8956A}"/>
    <cellStyle name="Vírgula 3 3 2 3 2 2 6 2" xfId="23727" xr:uid="{8C1C38D7-B977-4E40-9AA2-3EF7D8452F19}"/>
    <cellStyle name="Vírgula 3 3 2 3 2 2 7" xfId="16105" xr:uid="{E614495F-B1BB-452F-9703-53E18B7EF1E4}"/>
    <cellStyle name="Vírgula 3 3 2 3 2 3" xfId="2402" xr:uid="{14C8E201-CD90-47C5-8242-B90F562C800F}"/>
    <cellStyle name="Vírgula 3 3 2 3 2 3 2" xfId="3370" xr:uid="{94BACC9D-B5E7-4974-BABD-D38ACA9C54D6}"/>
    <cellStyle name="Vírgula 3 3 2 3 2 3 2 2" xfId="11002" xr:uid="{6339FB14-2EDE-4266-B3DC-F3B8002F2183}"/>
    <cellStyle name="Vírgula 3 3 2 3 2 3 2 2 2" xfId="26307" xr:uid="{13788A3A-8CC0-4133-81F9-F3C18AD098DC}"/>
    <cellStyle name="Vírgula 3 3 2 3 2 3 2 3" xfId="18685" xr:uid="{98639076-49DE-4539-83AB-EC6ADD85CEA3}"/>
    <cellStyle name="Vírgula 3 3 2 3 2 3 3" xfId="4338" xr:uid="{524E6553-4B5F-4832-8723-2094C375D312}"/>
    <cellStyle name="Vírgula 3 3 2 3 2 3 3 2" xfId="11970" xr:uid="{BE97F956-A292-4E10-B6EC-83A466B2DE21}"/>
    <cellStyle name="Vírgula 3 3 2 3 2 3 3 2 2" xfId="27275" xr:uid="{A3DA4B2E-939B-442C-A2ED-A8DA854AB4E0}"/>
    <cellStyle name="Vírgula 3 3 2 3 2 3 3 3" xfId="19653" xr:uid="{CE7CE7C6-38CF-41F6-A29A-7A29CB1E4F1C}"/>
    <cellStyle name="Vírgula 3 3 2 3 2 3 4" xfId="10034" xr:uid="{EE40E1C4-6169-41BE-90D0-5D7A66497F44}"/>
    <cellStyle name="Vírgula 3 3 2 3 2 3 4 2" xfId="25339" xr:uid="{3D0F5F2F-B6D8-4BE1-BDC2-005CB3BBF98C}"/>
    <cellStyle name="Vírgula 3 3 2 3 2 3 5" xfId="17717" xr:uid="{8882EF80-3900-4BC9-A546-D4E7546298F2}"/>
    <cellStyle name="Vírgula 3 3 2 3 2 4" xfId="1762" xr:uid="{136B2EAA-A08E-43E8-BE39-E4235DA4C03E}"/>
    <cellStyle name="Vírgula 3 3 2 3 2 4 2" xfId="9394" xr:uid="{CA288EAC-011E-4185-884C-5ED6E085063D}"/>
    <cellStyle name="Vírgula 3 3 2 3 2 4 2 2" xfId="24699" xr:uid="{D6D96583-4498-48A3-BA47-812DB7D588B1}"/>
    <cellStyle name="Vírgula 3 3 2 3 2 4 3" xfId="17077" xr:uid="{19B7F3FA-D95A-49EC-B1B3-75476216DF10}"/>
    <cellStyle name="Vírgula 3 3 2 3 2 5" xfId="2723" xr:uid="{36B88DA5-1AF2-443A-B8C2-0621B7DE53A7}"/>
    <cellStyle name="Vírgula 3 3 2 3 2 5 2" xfId="10355" xr:uid="{AF9B0AB9-1B82-40B0-91F7-D14511D603E6}"/>
    <cellStyle name="Vírgula 3 3 2 3 2 5 2 2" xfId="25660" xr:uid="{C97D8F86-B157-4CC6-A66C-C2941A27B03E}"/>
    <cellStyle name="Vírgula 3 3 2 3 2 5 3" xfId="18038" xr:uid="{0ACF103F-432C-4CEE-AC50-E31B02E6DED9}"/>
    <cellStyle name="Vírgula 3 3 2 3 2 6" xfId="3691" xr:uid="{056FA39A-DB31-44E8-BCBB-A1853F872D28}"/>
    <cellStyle name="Vírgula 3 3 2 3 2 6 2" xfId="11323" xr:uid="{34C3588A-F63A-487E-BE2E-E8567AEA0C7A}"/>
    <cellStyle name="Vírgula 3 3 2 3 2 6 2 2" xfId="26628" xr:uid="{C8B56B08-B872-448E-841D-87771FDDF56A}"/>
    <cellStyle name="Vírgula 3 3 2 3 2 6 3" xfId="19006" xr:uid="{065E5FB9-5860-4BA5-8A3D-09103FA8626A}"/>
    <cellStyle name="Vírgula 3 3 2 3 2 7" xfId="1115" xr:uid="{4E1AC8E9-CFA6-4EBE-8C5B-EBCFF5232F09}"/>
    <cellStyle name="Vírgula 3 3 2 3 2 7 2" xfId="8747" xr:uid="{379F98C1-C9DD-4DD3-BAE8-3C9665CFCAB8}"/>
    <cellStyle name="Vírgula 3 3 2 3 2 7 2 2" xfId="24052" xr:uid="{8A9809D0-91C6-4EFF-9009-9E8A153468CE}"/>
    <cellStyle name="Vírgula 3 3 2 3 2 7 3" xfId="16430" xr:uid="{A96BCE6D-3B98-489B-ADA0-FFB243C32C0C}"/>
    <cellStyle name="Vírgula 3 3 2 3 2 8" xfId="8098" xr:uid="{E63EC660-C658-446F-9D4A-A39017802535}"/>
    <cellStyle name="Vírgula 3 3 2 3 2 8 2" xfId="23403" xr:uid="{F95F4D52-E906-410D-BB80-0CB2674A3EAB}"/>
    <cellStyle name="Vírgula 3 3 2 3 2 9" xfId="15781" xr:uid="{BCE91912-F3F9-48C0-A6A4-357F8AC836B7}"/>
    <cellStyle name="Vírgula 3 3 2 3 3" xfId="669" xr:uid="{A4E6AC54-B20D-46A7-921C-347C577D9958}"/>
    <cellStyle name="Vírgula 3 3 2 3 3 2" xfId="1962" xr:uid="{70DC7C07-5D46-4E20-8CB4-E421706ADA7F}"/>
    <cellStyle name="Vírgula 3 3 2 3 3 2 2" xfId="9594" xr:uid="{4214DDC7-143D-40BC-8C39-7FECE79FC30E}"/>
    <cellStyle name="Vírgula 3 3 2 3 3 2 2 2" xfId="24899" xr:uid="{B7F4A071-C843-47F4-9A60-703EF2928313}"/>
    <cellStyle name="Vírgula 3 3 2 3 3 2 3" xfId="17277" xr:uid="{703C3297-8338-4862-868F-1B6CF871A0F7}"/>
    <cellStyle name="Vírgula 3 3 2 3 3 3" xfId="2926" xr:uid="{10DDBB1B-7651-47A9-A267-80FF702D44B7}"/>
    <cellStyle name="Vírgula 3 3 2 3 3 3 2" xfId="10558" xr:uid="{D386DA81-C9C6-4707-8BEE-9713C8C67E42}"/>
    <cellStyle name="Vírgula 3 3 2 3 3 3 2 2" xfId="25863" xr:uid="{F80679CE-D534-4BB8-B2BA-8289875A4FAF}"/>
    <cellStyle name="Vírgula 3 3 2 3 3 3 3" xfId="18241" xr:uid="{2E1B2C67-0EF4-4FDE-A0B2-2BC51625FD86}"/>
    <cellStyle name="Vírgula 3 3 2 3 3 4" xfId="3894" xr:uid="{098415A4-F64C-4C37-ADD0-D564F950E71C}"/>
    <cellStyle name="Vírgula 3 3 2 3 3 4 2" xfId="11526" xr:uid="{06DBE02F-EA1D-41C4-8738-811184C795E3}"/>
    <cellStyle name="Vírgula 3 3 2 3 3 4 2 2" xfId="26831" xr:uid="{DA120A62-D7C3-4D5D-ACC2-EA519F9DCB4F}"/>
    <cellStyle name="Vírgula 3 3 2 3 3 4 3" xfId="19209" xr:uid="{6BC51534-3E94-4268-9FF3-E6A056E0912E}"/>
    <cellStyle name="Vírgula 3 3 2 3 3 5" xfId="1318" xr:uid="{0F8D8484-82CC-4FF5-8AA1-7C82580B81AC}"/>
    <cellStyle name="Vírgula 3 3 2 3 3 5 2" xfId="8950" xr:uid="{9074BDA0-0652-49CC-A5C0-1437E8D7C514}"/>
    <cellStyle name="Vírgula 3 3 2 3 3 5 2 2" xfId="24255" xr:uid="{1D55D3F7-2C69-4D6D-AB5A-9903BB9D347D}"/>
    <cellStyle name="Vírgula 3 3 2 3 3 5 3" xfId="16633" xr:uid="{49BC8FA4-0437-4231-917D-E77182EA43A4}"/>
    <cellStyle name="Vírgula 3 3 2 3 3 6" xfId="8301" xr:uid="{D9E8B9A9-FFF4-4EB1-B80A-4C5433C38562}"/>
    <cellStyle name="Vírgula 3 3 2 3 3 6 2" xfId="23606" xr:uid="{EC79C599-C2BE-4153-A92F-EFBDFD5D2907}"/>
    <cellStyle name="Vírgula 3 3 2 3 3 7" xfId="15984" xr:uid="{B7BE2A19-EEF2-4CAA-9E57-4F98DF8146AF}"/>
    <cellStyle name="Vírgula 3 3 2 3 4" xfId="2282" xr:uid="{4EF59F37-83B7-4863-809E-DF87A3BBEA84}"/>
    <cellStyle name="Vírgula 3 3 2 3 4 2" xfId="3250" xr:uid="{81DEB99E-1AD0-46F0-8CD7-C643A55CB1DE}"/>
    <cellStyle name="Vírgula 3 3 2 3 4 2 2" xfId="10882" xr:uid="{E3F6AD4A-7DC8-4395-94E8-DDF3649C2F31}"/>
    <cellStyle name="Vírgula 3 3 2 3 4 2 2 2" xfId="26187" xr:uid="{AF513964-098A-4476-92EC-8E3265FFF712}"/>
    <cellStyle name="Vírgula 3 3 2 3 4 2 3" xfId="18565" xr:uid="{23D66B80-08C3-44E0-9AB2-FC48AA05B59A}"/>
    <cellStyle name="Vírgula 3 3 2 3 4 3" xfId="4218" xr:uid="{3C2935EA-5D74-4F3C-BE0E-05FC2F316C8D}"/>
    <cellStyle name="Vírgula 3 3 2 3 4 3 2" xfId="11850" xr:uid="{196D65B4-7A8D-49A8-9AA1-937CB1CA7EAB}"/>
    <cellStyle name="Vírgula 3 3 2 3 4 3 2 2" xfId="27155" xr:uid="{F072905D-2CC0-46C6-9A73-A05B56BA91D6}"/>
    <cellStyle name="Vírgula 3 3 2 3 4 3 3" xfId="19533" xr:uid="{1A87106D-BE20-44CA-8A2D-FCCEECEB66FF}"/>
    <cellStyle name="Vírgula 3 3 2 3 4 4" xfId="9914" xr:uid="{65B44213-D8CE-41AC-BDFE-C31E8D873549}"/>
    <cellStyle name="Vírgula 3 3 2 3 4 4 2" xfId="25219" xr:uid="{385DB2A3-4D02-4C73-A675-3963E1E8BBBA}"/>
    <cellStyle name="Vírgula 3 3 2 3 4 5" xfId="17597" xr:uid="{BB2021A3-C93E-4F7D-8BC2-C91F9E2FFC4A}"/>
    <cellStyle name="Vírgula 3 3 2 3 5" xfId="1642" xr:uid="{F523353F-6648-4A7E-A057-A1E98AA6677D}"/>
    <cellStyle name="Vírgula 3 3 2 3 5 2" xfId="9274" xr:uid="{14AA3AB8-7673-43B4-BA9D-C2B4712F7B51}"/>
    <cellStyle name="Vírgula 3 3 2 3 5 2 2" xfId="24579" xr:uid="{9272A561-FD9E-42D4-845C-F0C4D117B482}"/>
    <cellStyle name="Vírgula 3 3 2 3 5 3" xfId="16957" xr:uid="{38F5B8C2-9512-46E6-B7EF-33F7377E664F}"/>
    <cellStyle name="Vírgula 3 3 2 3 6" xfId="2602" xr:uid="{1167DD86-5A26-44D2-BC16-77EB5C853828}"/>
    <cellStyle name="Vírgula 3 3 2 3 6 2" xfId="10234" xr:uid="{00887A13-0AB2-453A-B2FD-6A53B86A1A8B}"/>
    <cellStyle name="Vírgula 3 3 2 3 6 2 2" xfId="25539" xr:uid="{35FCD153-179A-494C-883D-D8E44C52B911}"/>
    <cellStyle name="Vírgula 3 3 2 3 6 3" xfId="17917" xr:uid="{162A7F04-9FAB-4349-8974-601B27739A2B}"/>
    <cellStyle name="Vírgula 3 3 2 3 7" xfId="3570" xr:uid="{35486214-C8F3-41C4-BC2B-8ACF79FDEE6F}"/>
    <cellStyle name="Vírgula 3 3 2 3 7 2" xfId="11202" xr:uid="{5D3E9F1B-222D-4FA7-BA94-4C67813ED5DE}"/>
    <cellStyle name="Vírgula 3 3 2 3 7 2 2" xfId="26507" xr:uid="{C8A977C3-8D66-4268-B710-05C09BADF426}"/>
    <cellStyle name="Vírgula 3 3 2 3 7 3" xfId="18885" xr:uid="{60B4AD20-46E7-455D-9BDB-F57D963EA2C5}"/>
    <cellStyle name="Vírgula 3 3 2 3 8" xfId="994" xr:uid="{12DC8184-3575-4D01-A881-D1E13C402711}"/>
    <cellStyle name="Vírgula 3 3 2 3 8 2" xfId="8626" xr:uid="{B825ADC7-52E2-4804-BF38-9CB029DA3908}"/>
    <cellStyle name="Vírgula 3 3 2 3 8 2 2" xfId="23931" xr:uid="{D9C72DC5-B9D9-415B-BCAF-54722B8F5C1F}"/>
    <cellStyle name="Vírgula 3 3 2 3 8 3" xfId="16309" xr:uid="{B087ED56-7B54-4EC0-9044-7D8BF401D565}"/>
    <cellStyle name="Vírgula 3 3 2 3 9" xfId="7977" xr:uid="{635C36AC-1CE0-4485-9D68-481AE85E58E8}"/>
    <cellStyle name="Vírgula 3 3 2 3 9 2" xfId="23282" xr:uid="{5E30163E-497A-4FB2-B8EE-6DDAE901E416}"/>
    <cellStyle name="Vírgula 3 3 2 4" xfId="305" xr:uid="{E894ACA1-7A33-4545-95F2-3AFF96DDB61D}"/>
    <cellStyle name="Vírgula 3 3 2 4 2" xfId="629" xr:uid="{238C933F-BB6D-4E08-BF13-879F85273FE7}"/>
    <cellStyle name="Vírgula 3 3 2 4 2 2" xfId="1922" xr:uid="{10CA97FA-8AD0-48A7-AEF2-BFB0E360AFD7}"/>
    <cellStyle name="Vírgula 3 3 2 4 2 2 2" xfId="9554" xr:uid="{363E7279-E174-4368-8F34-2235F76525A2}"/>
    <cellStyle name="Vírgula 3 3 2 4 2 2 2 2" xfId="24859" xr:uid="{F3742120-BCEB-4F90-9ED7-CAEF92857544}"/>
    <cellStyle name="Vírgula 3 3 2 4 2 2 3" xfId="17237" xr:uid="{80A87E78-30E6-49FD-9794-F55BCF241B16}"/>
    <cellStyle name="Vírgula 3 3 2 4 2 3" xfId="2886" xr:uid="{985D1D5C-F86E-4DB7-981E-4F5431CB3C4D}"/>
    <cellStyle name="Vírgula 3 3 2 4 2 3 2" xfId="10518" xr:uid="{40842AA2-FE31-4308-882A-742E7E83C7A4}"/>
    <cellStyle name="Vírgula 3 3 2 4 2 3 2 2" xfId="25823" xr:uid="{A534A96E-3D17-4D03-8265-15E28EFCAB19}"/>
    <cellStyle name="Vírgula 3 3 2 4 2 3 3" xfId="18201" xr:uid="{382A88CE-343C-4B32-A0DB-D49238AFC389}"/>
    <cellStyle name="Vírgula 3 3 2 4 2 4" xfId="3854" xr:uid="{64B9C042-4A2D-4708-B5E8-7AB358CA1D6C}"/>
    <cellStyle name="Vírgula 3 3 2 4 2 4 2" xfId="11486" xr:uid="{448F820C-BB42-483E-A871-5D5C256673A1}"/>
    <cellStyle name="Vírgula 3 3 2 4 2 4 2 2" xfId="26791" xr:uid="{24E6E19A-7D7F-4781-9495-B5C0FBAF8D65}"/>
    <cellStyle name="Vírgula 3 3 2 4 2 4 3" xfId="19169" xr:uid="{8126096B-E2C6-4D0F-B1DB-88B3B5B372BE}"/>
    <cellStyle name="Vírgula 3 3 2 4 2 5" xfId="1278" xr:uid="{1FB1B8CC-BF5F-4483-999A-7F5DE6B6257B}"/>
    <cellStyle name="Vírgula 3 3 2 4 2 5 2" xfId="8910" xr:uid="{B19FFCFB-9B64-434F-BE37-AFC9DF962C18}"/>
    <cellStyle name="Vírgula 3 3 2 4 2 5 2 2" xfId="24215" xr:uid="{B7EE1483-222E-426D-93C6-FA41A8BC57FF}"/>
    <cellStyle name="Vírgula 3 3 2 4 2 5 3" xfId="16593" xr:uid="{19A6CD9F-4523-4A62-9FCB-FD2F3991D2FC}"/>
    <cellStyle name="Vírgula 3 3 2 4 2 6" xfId="8261" xr:uid="{025E9D84-3C12-4025-A755-BB1340C0B0B6}"/>
    <cellStyle name="Vírgula 3 3 2 4 2 6 2" xfId="23566" xr:uid="{CF25393A-878D-444B-A22D-2F23B8DDE701}"/>
    <cellStyle name="Vírgula 3 3 2 4 2 7" xfId="15944" xr:uid="{1F96FD45-5644-4AAF-A15E-3EDB57AEF245}"/>
    <cellStyle name="Vírgula 3 3 2 4 3" xfId="2242" xr:uid="{4A07E719-BE69-4C9D-B177-7652B7C942BB}"/>
    <cellStyle name="Vírgula 3 3 2 4 3 2" xfId="3210" xr:uid="{DD61EDF6-3ACB-4878-9071-149F37281E03}"/>
    <cellStyle name="Vírgula 3 3 2 4 3 2 2" xfId="10842" xr:uid="{6D146D13-2C39-4765-8638-4D6DE8B0DE81}"/>
    <cellStyle name="Vírgula 3 3 2 4 3 2 2 2" xfId="26147" xr:uid="{564E48C0-833C-4D03-9DA5-4611C5E67633}"/>
    <cellStyle name="Vírgula 3 3 2 4 3 2 3" xfId="18525" xr:uid="{9EE240D3-087C-4E03-9B55-38D82F8D37B0}"/>
    <cellStyle name="Vírgula 3 3 2 4 3 3" xfId="4178" xr:uid="{B78A1EAA-0AF6-4979-B85C-DA3AF92B9B97}"/>
    <cellStyle name="Vírgula 3 3 2 4 3 3 2" xfId="11810" xr:uid="{F91E0BFA-03EE-45B3-BD6A-405254435161}"/>
    <cellStyle name="Vírgula 3 3 2 4 3 3 2 2" xfId="27115" xr:uid="{9709EB68-7849-4B5B-825B-EAD07C21A7D6}"/>
    <cellStyle name="Vírgula 3 3 2 4 3 3 3" xfId="19493" xr:uid="{EA5B42BC-42BA-41D8-BFAA-9026EACD206F}"/>
    <cellStyle name="Vírgula 3 3 2 4 3 4" xfId="9874" xr:uid="{FE7665EA-E634-4657-A30D-E5BE66A95E63}"/>
    <cellStyle name="Vírgula 3 3 2 4 3 4 2" xfId="25179" xr:uid="{5387B2ED-120F-442D-972E-D7E94AB0F032}"/>
    <cellStyle name="Vírgula 3 3 2 4 3 5" xfId="17557" xr:uid="{C26E510E-4B5F-425B-911D-53AB82E0B729}"/>
    <cellStyle name="Vírgula 3 3 2 4 4" xfId="1602" xr:uid="{A14F56C2-23A1-4D21-8E36-44C9F4632AE8}"/>
    <cellStyle name="Vírgula 3 3 2 4 4 2" xfId="9234" xr:uid="{2BD53389-8A91-4920-92A4-0BFAF227C6EF}"/>
    <cellStyle name="Vírgula 3 3 2 4 4 2 2" xfId="24539" xr:uid="{891B4713-694E-4495-BCAF-D39A5A1D5050}"/>
    <cellStyle name="Vírgula 3 3 2 4 4 3" xfId="16917" xr:uid="{5B8F78A1-E892-4813-B9A7-2B673AAB4E89}"/>
    <cellStyle name="Vírgula 3 3 2 4 5" xfId="2562" xr:uid="{1F915352-6383-4DD0-BEB8-F997591BE09C}"/>
    <cellStyle name="Vírgula 3 3 2 4 5 2" xfId="10194" xr:uid="{1184769E-CD91-4D6B-82B8-1CEC6334EA24}"/>
    <cellStyle name="Vírgula 3 3 2 4 5 2 2" xfId="25499" xr:uid="{0BC6C0D4-5BD5-4085-B08F-0096F139624A}"/>
    <cellStyle name="Vírgula 3 3 2 4 5 3" xfId="17877" xr:uid="{442F4C8C-046C-41B1-BBFC-D3F6186E950D}"/>
    <cellStyle name="Vírgula 3 3 2 4 6" xfId="3530" xr:uid="{83B8AD86-83A6-4B82-9B80-8DC774BE7548}"/>
    <cellStyle name="Vírgula 3 3 2 4 6 2" xfId="11162" xr:uid="{F278F731-0701-4638-B0CD-5D22EDEF7511}"/>
    <cellStyle name="Vírgula 3 3 2 4 6 2 2" xfId="26467" xr:uid="{5540CB0B-FCF5-4A8F-A9E9-F8E154C6BEA2}"/>
    <cellStyle name="Vírgula 3 3 2 4 6 3" xfId="18845" xr:uid="{5B989276-54D5-4A7F-A3FD-3A04C87FE2FE}"/>
    <cellStyle name="Vírgula 3 3 2 4 7" xfId="954" xr:uid="{3DD9EADB-2849-4B93-9DE6-50E4E2580556}"/>
    <cellStyle name="Vírgula 3 3 2 4 7 2" xfId="8586" xr:uid="{59F7022E-D930-49D9-881C-8E9A4AFCD34C}"/>
    <cellStyle name="Vírgula 3 3 2 4 7 2 2" xfId="23891" xr:uid="{38D71458-CE82-4E6A-931A-533E087B8B7D}"/>
    <cellStyle name="Vírgula 3 3 2 4 7 3" xfId="16269" xr:uid="{CC858841-B0B2-472E-887B-3A1845BE207F}"/>
    <cellStyle name="Vírgula 3 3 2 4 8" xfId="7937" xr:uid="{10348E80-74D9-42F5-BCF6-CC7FF0F4F39C}"/>
    <cellStyle name="Vírgula 3 3 2 4 8 2" xfId="23242" xr:uid="{2B189768-9020-477A-8D01-92CB4928C370}"/>
    <cellStyle name="Vírgula 3 3 2 4 9" xfId="15620" xr:uid="{7F0E67C8-2D36-443B-9E6C-B811F3A75657}"/>
    <cellStyle name="Vírgula 3 3 2 5" xfId="385" xr:uid="{6DBE680D-A93B-49F2-B422-FAD60DFABE00}"/>
    <cellStyle name="Vírgula 3 3 2 5 2" xfId="709" xr:uid="{43CB0393-3771-4814-9DFD-3DBE6FF00DFD}"/>
    <cellStyle name="Vírgula 3 3 2 5 2 2" xfId="2002" xr:uid="{EF709254-7BBF-4E84-AF70-7DEF29E71281}"/>
    <cellStyle name="Vírgula 3 3 2 5 2 2 2" xfId="9634" xr:uid="{E67A69BD-7D09-4550-B3EB-6338FC25B5B7}"/>
    <cellStyle name="Vírgula 3 3 2 5 2 2 2 2" xfId="24939" xr:uid="{A5E6E483-C733-4F4D-8FDE-CF62AF0ECB51}"/>
    <cellStyle name="Vírgula 3 3 2 5 2 2 3" xfId="17317" xr:uid="{51F5E162-5B39-4B62-8F51-145D57D4FF63}"/>
    <cellStyle name="Vírgula 3 3 2 5 2 3" xfId="2966" xr:uid="{BD8C0608-3C6A-4F8D-BFEA-50F4984B2358}"/>
    <cellStyle name="Vírgula 3 3 2 5 2 3 2" xfId="10598" xr:uid="{117B7FB4-312B-4E49-8FE3-7A65F414CAA5}"/>
    <cellStyle name="Vírgula 3 3 2 5 2 3 2 2" xfId="25903" xr:uid="{C3338091-D450-4101-8684-D60D22B9609C}"/>
    <cellStyle name="Vírgula 3 3 2 5 2 3 3" xfId="18281" xr:uid="{CC54584A-1D96-433D-8B47-D53DFFCFE79B}"/>
    <cellStyle name="Vírgula 3 3 2 5 2 4" xfId="3934" xr:uid="{32DD515E-1F43-41DE-81AD-65BD689681D8}"/>
    <cellStyle name="Vírgula 3 3 2 5 2 4 2" xfId="11566" xr:uid="{71B27BC3-CC0E-4342-86D4-314C0A689A72}"/>
    <cellStyle name="Vírgula 3 3 2 5 2 4 2 2" xfId="26871" xr:uid="{F34142E9-0990-45C0-BE43-CAB6DA58431B}"/>
    <cellStyle name="Vírgula 3 3 2 5 2 4 3" xfId="19249" xr:uid="{3C6D9CBB-1CE9-4CAB-A101-8F63469F7F70}"/>
    <cellStyle name="Vírgula 3 3 2 5 2 5" xfId="1358" xr:uid="{B37AE6F3-D701-41EE-8343-03290F64BF57}"/>
    <cellStyle name="Vírgula 3 3 2 5 2 5 2" xfId="8990" xr:uid="{FD85CD3A-9136-4494-9333-1DD18B037761}"/>
    <cellStyle name="Vírgula 3 3 2 5 2 5 2 2" xfId="24295" xr:uid="{52C62135-5FFA-48AD-AEA2-FD2487B51CE8}"/>
    <cellStyle name="Vírgula 3 3 2 5 2 5 3" xfId="16673" xr:uid="{5FF35923-8C05-49A4-82A4-FA50E8DE2719}"/>
    <cellStyle name="Vírgula 3 3 2 5 2 6" xfId="8341" xr:uid="{F7AD3881-E3AE-49A7-A883-9C12A78FE96A}"/>
    <cellStyle name="Vírgula 3 3 2 5 2 6 2" xfId="23646" xr:uid="{327010A3-64AE-4B55-951E-A7FC914DBB5B}"/>
    <cellStyle name="Vírgula 3 3 2 5 2 7" xfId="16024" xr:uid="{51EFB6ED-B96A-431F-9C1A-7C15481F34E8}"/>
    <cellStyle name="Vírgula 3 3 2 5 3" xfId="2322" xr:uid="{4248D6BF-5CDD-4735-AA1E-551CB692985B}"/>
    <cellStyle name="Vírgula 3 3 2 5 3 2" xfId="3290" xr:uid="{BC695DE2-C80E-4C6F-9226-ECC4744E56AB}"/>
    <cellStyle name="Vírgula 3 3 2 5 3 2 2" xfId="10922" xr:uid="{B78DDD64-E3A2-4BA2-97E1-F964E13A45C5}"/>
    <cellStyle name="Vírgula 3 3 2 5 3 2 2 2" xfId="26227" xr:uid="{96FA638F-83E7-40E9-904F-5DA05242E031}"/>
    <cellStyle name="Vírgula 3 3 2 5 3 2 3" xfId="18605" xr:uid="{0156555A-331E-4B53-8DCF-E30388366A95}"/>
    <cellStyle name="Vírgula 3 3 2 5 3 3" xfId="4258" xr:uid="{ECF2D40C-159C-4BF9-8541-A77459A2E9FD}"/>
    <cellStyle name="Vírgula 3 3 2 5 3 3 2" xfId="11890" xr:uid="{9E2344C4-A85F-4E0C-A6D9-D7E254CA2CC3}"/>
    <cellStyle name="Vírgula 3 3 2 5 3 3 2 2" xfId="27195" xr:uid="{A0DA4FC4-D100-4330-A369-E52D99F0D9C0}"/>
    <cellStyle name="Vírgula 3 3 2 5 3 3 3" xfId="19573" xr:uid="{DAF6B077-4E6D-44F7-8B80-F0923555215B}"/>
    <cellStyle name="Vírgula 3 3 2 5 3 4" xfId="9954" xr:uid="{13765F94-BF5F-485F-B4E8-5B8F0AD30117}"/>
    <cellStyle name="Vírgula 3 3 2 5 3 4 2" xfId="25259" xr:uid="{AC67F27F-135D-4A59-BA08-89DD02A6C2F8}"/>
    <cellStyle name="Vírgula 3 3 2 5 3 5" xfId="17637" xr:uid="{80691978-AD55-4286-BBBE-D1A3C8265D2F}"/>
    <cellStyle name="Vírgula 3 3 2 5 4" xfId="1682" xr:uid="{8D3AD0D6-0CD8-49DD-A331-B6D978697B9A}"/>
    <cellStyle name="Vírgula 3 3 2 5 4 2" xfId="9314" xr:uid="{706E1A7E-86DC-4AF4-9AFD-E24109A4A144}"/>
    <cellStyle name="Vírgula 3 3 2 5 4 2 2" xfId="24619" xr:uid="{8AB61642-0896-4D6F-9BAF-4040BC63CC3A}"/>
    <cellStyle name="Vírgula 3 3 2 5 4 3" xfId="16997" xr:uid="{6685AB1A-1391-454E-8D0F-A7FA50517F9E}"/>
    <cellStyle name="Vírgula 3 3 2 5 5" xfId="2642" xr:uid="{D2474B7B-2A0F-4D3E-9B5B-F7E87CA1A011}"/>
    <cellStyle name="Vírgula 3 3 2 5 5 2" xfId="10274" xr:uid="{14559CA1-D697-4FA8-9802-BD2C78026EC1}"/>
    <cellStyle name="Vírgula 3 3 2 5 5 2 2" xfId="25579" xr:uid="{6E6B97E5-5902-4125-8BD4-560A1C9AC232}"/>
    <cellStyle name="Vírgula 3 3 2 5 5 3" xfId="17957" xr:uid="{D9F24EE4-8CB2-43EA-B3D4-348ABB3C2AB7}"/>
    <cellStyle name="Vírgula 3 3 2 5 6" xfId="3610" xr:uid="{FEEF3804-1FD3-4542-99C2-54F3EBD371CE}"/>
    <cellStyle name="Vírgula 3 3 2 5 6 2" xfId="11242" xr:uid="{F94898FD-8A7C-4536-A0F9-114D77F81447}"/>
    <cellStyle name="Vírgula 3 3 2 5 6 2 2" xfId="26547" xr:uid="{28643E45-D15F-463D-AD66-D378F6C03F92}"/>
    <cellStyle name="Vírgula 3 3 2 5 6 3" xfId="18925" xr:uid="{33B84E2D-BFE6-4C5F-9999-E674078D55E3}"/>
    <cellStyle name="Vírgula 3 3 2 5 7" xfId="1034" xr:uid="{3C990B6A-F28B-47AB-BE75-759E5F2B1599}"/>
    <cellStyle name="Vírgula 3 3 2 5 7 2" xfId="8666" xr:uid="{44C81ABA-9C6F-43D8-BD8A-4A43F5D08F13}"/>
    <cellStyle name="Vírgula 3 3 2 5 7 2 2" xfId="23971" xr:uid="{721641F8-ECA0-40CE-84D1-2029AF69B2FC}"/>
    <cellStyle name="Vírgula 3 3 2 5 7 3" xfId="16349" xr:uid="{62206BA1-4D34-41F2-A3E9-4D5F03DBB694}"/>
    <cellStyle name="Vírgula 3 3 2 5 8" xfId="8017" xr:uid="{CE86C45A-0726-496B-B235-8C6A5CFE919E}"/>
    <cellStyle name="Vírgula 3 3 2 5 8 2" xfId="23322" xr:uid="{E042CA48-978F-4F9C-B3B4-0473E9484E25}"/>
    <cellStyle name="Vírgula 3 3 2 5 9" xfId="15700" xr:uid="{37AD047F-043F-4231-8FFC-FF423DC7FBA3}"/>
    <cellStyle name="Vírgula 3 3 2 6" xfId="265" xr:uid="{8A2B83C2-8EC2-4151-8BF8-0B789AEC7313}"/>
    <cellStyle name="Vírgula 3 3 2 6 2" xfId="589" xr:uid="{98A3555E-E263-43B6-A1B1-894B7810167A}"/>
    <cellStyle name="Vírgula 3 3 2 6 2 2" xfId="1882" xr:uid="{B7084F1C-E15D-4379-AB75-1BD3CFC07EE7}"/>
    <cellStyle name="Vírgula 3 3 2 6 2 2 2" xfId="9514" xr:uid="{633855B2-CF9D-40EC-BB00-D95C809F54F4}"/>
    <cellStyle name="Vírgula 3 3 2 6 2 2 2 2" xfId="24819" xr:uid="{F52154FA-536A-49E5-9533-517EDF60D5FB}"/>
    <cellStyle name="Vírgula 3 3 2 6 2 2 3" xfId="17197" xr:uid="{965F4AFD-8111-4DAB-86E6-F6C8EAB6E6A4}"/>
    <cellStyle name="Vírgula 3 3 2 6 2 3" xfId="2846" xr:uid="{302717D8-5E9A-41C1-8A25-CC6A7304DC15}"/>
    <cellStyle name="Vírgula 3 3 2 6 2 3 2" xfId="10478" xr:uid="{1B6C4E94-052C-49D6-B4F7-F8DE7F0D3202}"/>
    <cellStyle name="Vírgula 3 3 2 6 2 3 2 2" xfId="25783" xr:uid="{EDDEBF23-CF28-4BC7-B800-BD4D25218A0E}"/>
    <cellStyle name="Vírgula 3 3 2 6 2 3 3" xfId="18161" xr:uid="{F0FD574A-06C7-4AB6-A6DD-1DA400050BC5}"/>
    <cellStyle name="Vírgula 3 3 2 6 2 4" xfId="3814" xr:uid="{A29E9A36-84EA-49F9-9AF4-EB14796DCDAB}"/>
    <cellStyle name="Vírgula 3 3 2 6 2 4 2" xfId="11446" xr:uid="{F2A39200-E7EB-4E76-B1B6-2E934E6042D8}"/>
    <cellStyle name="Vírgula 3 3 2 6 2 4 2 2" xfId="26751" xr:uid="{87DB044D-6B66-40CC-910A-2EAE4000108F}"/>
    <cellStyle name="Vírgula 3 3 2 6 2 4 3" xfId="19129" xr:uid="{638D1189-04CE-4E85-A894-EFBA40FD9B11}"/>
    <cellStyle name="Vírgula 3 3 2 6 2 5" xfId="1238" xr:uid="{A28B288D-9339-4490-ABBE-DCEB936295C4}"/>
    <cellStyle name="Vírgula 3 3 2 6 2 5 2" xfId="8870" xr:uid="{7AE6A46C-E483-4D9A-9A19-49CE580B4245}"/>
    <cellStyle name="Vírgula 3 3 2 6 2 5 2 2" xfId="24175" xr:uid="{F26C404D-03A7-437A-932B-D44E66D817A2}"/>
    <cellStyle name="Vírgula 3 3 2 6 2 5 3" xfId="16553" xr:uid="{B708A87C-D2A8-4F1A-B30D-E2470624334F}"/>
    <cellStyle name="Vírgula 3 3 2 6 2 6" xfId="8221" xr:uid="{A0475536-242F-43D0-851F-36F964D4BCFE}"/>
    <cellStyle name="Vírgula 3 3 2 6 2 6 2" xfId="23526" xr:uid="{F6B2535F-892F-4B89-BD9A-7C9E8474994B}"/>
    <cellStyle name="Vírgula 3 3 2 6 2 7" xfId="15904" xr:uid="{B788D9D2-68C7-41D2-BBE6-061FA16AEB02}"/>
    <cellStyle name="Vírgula 3 3 2 6 3" xfId="2202" xr:uid="{69E8AB0A-6E84-4755-859C-E6759A4C0AB6}"/>
    <cellStyle name="Vírgula 3 3 2 6 3 2" xfId="3170" xr:uid="{5C2BA632-062F-482B-898E-BDDD59D28532}"/>
    <cellStyle name="Vírgula 3 3 2 6 3 2 2" xfId="10802" xr:uid="{71F3A110-BB4F-46B4-80B8-FA109B84BF55}"/>
    <cellStyle name="Vírgula 3 3 2 6 3 2 2 2" xfId="26107" xr:uid="{59BBEC38-3085-4404-A44D-15D02FC928CD}"/>
    <cellStyle name="Vírgula 3 3 2 6 3 2 3" xfId="18485" xr:uid="{14F10D86-8C78-4554-89ED-DE8C92D0A915}"/>
    <cellStyle name="Vírgula 3 3 2 6 3 3" xfId="4138" xr:uid="{9DB0E66F-8FEC-4A87-B856-9F590C3B1C21}"/>
    <cellStyle name="Vírgula 3 3 2 6 3 3 2" xfId="11770" xr:uid="{910CADB7-5296-412C-8E71-E73BF92425D6}"/>
    <cellStyle name="Vírgula 3 3 2 6 3 3 2 2" xfId="27075" xr:uid="{BAF6089D-ED54-42AD-AD70-020D324787FC}"/>
    <cellStyle name="Vírgula 3 3 2 6 3 3 3" xfId="19453" xr:uid="{30200CAA-2D60-4E62-A627-87A5345A9470}"/>
    <cellStyle name="Vírgula 3 3 2 6 3 4" xfId="9834" xr:uid="{F7262FF0-5010-4195-B252-A6D055A9CD56}"/>
    <cellStyle name="Vírgula 3 3 2 6 3 4 2" xfId="25139" xr:uid="{2F33BD62-067D-4BD9-AAAE-C7747A3D37C3}"/>
    <cellStyle name="Vírgula 3 3 2 6 3 5" xfId="17517" xr:uid="{84C2A155-B23C-40C8-99A6-F30B9841F818}"/>
    <cellStyle name="Vírgula 3 3 2 6 4" xfId="1562" xr:uid="{DE2F932D-7D29-4E98-9F9D-4BAD0D860218}"/>
    <cellStyle name="Vírgula 3 3 2 6 4 2" xfId="9194" xr:uid="{379D57F4-3925-42B0-9AE7-2A534F78D0E1}"/>
    <cellStyle name="Vírgula 3 3 2 6 4 2 2" xfId="24499" xr:uid="{71BA572C-9C1B-413D-9A1C-634E58B68224}"/>
    <cellStyle name="Vírgula 3 3 2 6 4 3" xfId="16877" xr:uid="{16D6542E-FF27-4D41-AF25-33E937A34E65}"/>
    <cellStyle name="Vírgula 3 3 2 6 5" xfId="2522" xr:uid="{9CB8D60B-6FE6-4A5E-A18A-5BA859CE671E}"/>
    <cellStyle name="Vírgula 3 3 2 6 5 2" xfId="10154" xr:uid="{12181176-37C0-4A0C-9F08-A9A823FEC3C3}"/>
    <cellStyle name="Vírgula 3 3 2 6 5 2 2" xfId="25459" xr:uid="{68C5E548-286F-42E8-AFCC-22B36E936EBD}"/>
    <cellStyle name="Vírgula 3 3 2 6 5 3" xfId="17837" xr:uid="{DFDD118D-4FC9-4F83-827B-2895D3B5A5FE}"/>
    <cellStyle name="Vírgula 3 3 2 6 6" xfId="3490" xr:uid="{0EC2FE78-4139-4DAE-B1FF-01827F97E1B4}"/>
    <cellStyle name="Vírgula 3 3 2 6 6 2" xfId="11122" xr:uid="{32177234-9E56-42C1-A140-E26968482732}"/>
    <cellStyle name="Vírgula 3 3 2 6 6 2 2" xfId="26427" xr:uid="{57DC574C-514F-4209-8450-A89D38F5704A}"/>
    <cellStyle name="Vírgula 3 3 2 6 6 3" xfId="18805" xr:uid="{20E36974-DA11-415A-8908-4F7E35AE28EC}"/>
    <cellStyle name="Vírgula 3 3 2 6 7" xfId="914" xr:uid="{7CA71D42-85D2-4D5E-A5C9-365CEF37C680}"/>
    <cellStyle name="Vírgula 3 3 2 6 7 2" xfId="8546" xr:uid="{5F1C489A-B81F-44C7-9402-E1C95D1C289E}"/>
    <cellStyle name="Vírgula 3 3 2 6 7 2 2" xfId="23851" xr:uid="{F966DCA0-BA5E-407D-9FC3-9290F6C924A3}"/>
    <cellStyle name="Vírgula 3 3 2 6 7 3" xfId="16229" xr:uid="{8CB6D943-4C95-4C46-99A2-4AF1D6510112}"/>
    <cellStyle name="Vírgula 3 3 2 6 8" xfId="7897" xr:uid="{FAD605A4-EF93-4502-9BB5-C65034CA753D}"/>
    <cellStyle name="Vírgula 3 3 2 6 8 2" xfId="23202" xr:uid="{3C5192F8-CA66-406B-8F8F-08D37FC71A70}"/>
    <cellStyle name="Vírgula 3 3 2 6 9" xfId="15580" xr:uid="{5397920C-2041-4B95-8752-DECF69D5D868}"/>
    <cellStyle name="Vírgula 3 3 2 7" xfId="425" xr:uid="{406F8224-856E-4BFD-8B66-6F51B7FDE9B7}"/>
    <cellStyle name="Vírgula 3 3 2 7 2" xfId="749" xr:uid="{6E719DE1-E470-4E2A-A5A9-2BE14AD11675}"/>
    <cellStyle name="Vírgula 3 3 2 7 2 2" xfId="2042" xr:uid="{A170246B-72D5-4F02-9AF7-D2053B74B01F}"/>
    <cellStyle name="Vírgula 3 3 2 7 2 2 2" xfId="9674" xr:uid="{70E41071-F80E-4A62-B4A7-B03380577579}"/>
    <cellStyle name="Vírgula 3 3 2 7 2 2 2 2" xfId="24979" xr:uid="{30844680-2FAE-4D00-9C2A-0C2672B9505D}"/>
    <cellStyle name="Vírgula 3 3 2 7 2 2 3" xfId="17357" xr:uid="{059471C3-596E-4E88-879E-95C186CF0F8F}"/>
    <cellStyle name="Vírgula 3 3 2 7 2 3" xfId="3006" xr:uid="{5A609B89-279A-4B2F-B24A-B494B9DCE6EF}"/>
    <cellStyle name="Vírgula 3 3 2 7 2 3 2" xfId="10638" xr:uid="{04F7056E-4313-4247-9F24-40A9091E2212}"/>
    <cellStyle name="Vírgula 3 3 2 7 2 3 2 2" xfId="25943" xr:uid="{16B2E721-8988-4F25-A6AB-FD87FE8E12C3}"/>
    <cellStyle name="Vírgula 3 3 2 7 2 3 3" xfId="18321" xr:uid="{A3449EBB-88DF-48C9-BBDC-9AA405E08FC4}"/>
    <cellStyle name="Vírgula 3 3 2 7 2 4" xfId="3974" xr:uid="{89EE5147-C12C-40FE-AE3A-620AE540B948}"/>
    <cellStyle name="Vírgula 3 3 2 7 2 4 2" xfId="11606" xr:uid="{E7FA3C8E-6637-4837-87C7-6EAEB2EDC405}"/>
    <cellStyle name="Vírgula 3 3 2 7 2 4 2 2" xfId="26911" xr:uid="{F2A5215F-B81B-4287-99AD-E33EF4103336}"/>
    <cellStyle name="Vírgula 3 3 2 7 2 4 3" xfId="19289" xr:uid="{4F39E61F-9A22-4A56-9E5C-15C14F06D0B3}"/>
    <cellStyle name="Vírgula 3 3 2 7 2 5" xfId="1398" xr:uid="{430BD017-B0E4-45D3-961B-599EC07E901B}"/>
    <cellStyle name="Vírgula 3 3 2 7 2 5 2" xfId="9030" xr:uid="{157A5877-D454-4DF0-828F-C350A5484DCD}"/>
    <cellStyle name="Vírgula 3 3 2 7 2 5 2 2" xfId="24335" xr:uid="{CFA194B0-7F42-4D73-830B-A87F0105F169}"/>
    <cellStyle name="Vírgula 3 3 2 7 2 5 3" xfId="16713" xr:uid="{6F65CE84-BF7B-42A9-B05A-3CF5A4CA79B7}"/>
    <cellStyle name="Vírgula 3 3 2 7 2 6" xfId="8381" xr:uid="{15B7C3B3-0A2E-4348-8F54-B7C964D80170}"/>
    <cellStyle name="Vírgula 3 3 2 7 2 6 2" xfId="23686" xr:uid="{FA49C147-A2A0-4F63-9F77-5FBDC6FB80C4}"/>
    <cellStyle name="Vírgula 3 3 2 7 2 7" xfId="16064" xr:uid="{FD29D64F-7CC1-4ACB-8C85-D0A96C7B7C48}"/>
    <cellStyle name="Vírgula 3 3 2 7 3" xfId="2362" xr:uid="{AAAF7888-742B-427C-AF35-FCB89F06C050}"/>
    <cellStyle name="Vírgula 3 3 2 7 3 2" xfId="3330" xr:uid="{6EE8E810-4C90-4BF5-AE00-5F595CDB396A}"/>
    <cellStyle name="Vírgula 3 3 2 7 3 2 2" xfId="10962" xr:uid="{A49EA56C-3C29-466F-8DD3-B7D56D297DFF}"/>
    <cellStyle name="Vírgula 3 3 2 7 3 2 2 2" xfId="26267" xr:uid="{CB2D0A58-433C-4817-ACC0-48B0AE8978F8}"/>
    <cellStyle name="Vírgula 3 3 2 7 3 2 3" xfId="18645" xr:uid="{AC485369-8049-4B8F-993F-D05904CF89C4}"/>
    <cellStyle name="Vírgula 3 3 2 7 3 3" xfId="4298" xr:uid="{B1BBDB81-C71E-40AF-BFD7-0BC233F36B32}"/>
    <cellStyle name="Vírgula 3 3 2 7 3 3 2" xfId="11930" xr:uid="{D30D957A-B362-40AE-917A-2000E6FBA473}"/>
    <cellStyle name="Vírgula 3 3 2 7 3 3 2 2" xfId="27235" xr:uid="{C146A6F2-6AF7-471D-B8FC-6CA90931E6DA}"/>
    <cellStyle name="Vírgula 3 3 2 7 3 3 3" xfId="19613" xr:uid="{251D91AF-6122-44C4-9D75-960A544453A9}"/>
    <cellStyle name="Vírgula 3 3 2 7 3 4" xfId="9994" xr:uid="{3AF40157-4C43-4B56-ABCD-8EB078C5CF64}"/>
    <cellStyle name="Vírgula 3 3 2 7 3 4 2" xfId="25299" xr:uid="{447E7392-15F9-4176-9101-E930182004CF}"/>
    <cellStyle name="Vírgula 3 3 2 7 3 5" xfId="17677" xr:uid="{20696F4D-BA64-4A1A-9C93-375CDF97497D}"/>
    <cellStyle name="Vírgula 3 3 2 7 4" xfId="1722" xr:uid="{B8811A3A-181A-40F4-8EE7-B4FB0CC85C97}"/>
    <cellStyle name="Vírgula 3 3 2 7 4 2" xfId="9354" xr:uid="{5E7FCA0D-7245-4E5B-B168-4AF5F0EE8258}"/>
    <cellStyle name="Vírgula 3 3 2 7 4 2 2" xfId="24659" xr:uid="{6CE80CAC-5BFC-4BB5-AC49-43CF1661AB35}"/>
    <cellStyle name="Vírgula 3 3 2 7 4 3" xfId="17037" xr:uid="{7FAEE3B6-E535-4B95-B013-1F460B982B3A}"/>
    <cellStyle name="Vírgula 3 3 2 7 5" xfId="2682" xr:uid="{3E7160CD-BA1D-4E68-BE48-4A9FDAFCF2F2}"/>
    <cellStyle name="Vírgula 3 3 2 7 5 2" xfId="10314" xr:uid="{2E2B1A6F-234A-42F6-A780-4EB6D25AADF7}"/>
    <cellStyle name="Vírgula 3 3 2 7 5 2 2" xfId="25619" xr:uid="{2F66E62C-1973-4813-ACE4-039C50F2EBCF}"/>
    <cellStyle name="Vírgula 3 3 2 7 5 3" xfId="17997" xr:uid="{95C28636-464E-43F6-9B26-84DA0C33FCA6}"/>
    <cellStyle name="Vírgula 3 3 2 7 6" xfId="3650" xr:uid="{1B2A3B16-4A0C-46CC-B9A6-3A18443CF845}"/>
    <cellStyle name="Vírgula 3 3 2 7 6 2" xfId="11282" xr:uid="{B400C8F0-CBFC-4689-B4C7-46A28ED0E3A4}"/>
    <cellStyle name="Vírgula 3 3 2 7 6 2 2" xfId="26587" xr:uid="{6423183D-847B-45A0-BB0E-4FE47884A02C}"/>
    <cellStyle name="Vírgula 3 3 2 7 6 3" xfId="18965" xr:uid="{8E959F32-E2D7-4D9C-BE13-F20FAB779C25}"/>
    <cellStyle name="Vírgula 3 3 2 7 7" xfId="1074" xr:uid="{AC76793F-5A3E-4163-85DC-B1D886E964C0}"/>
    <cellStyle name="Vírgula 3 3 2 7 7 2" xfId="8706" xr:uid="{80B51789-A401-418E-9E19-311D200A016B}"/>
    <cellStyle name="Vírgula 3 3 2 7 7 2 2" xfId="24011" xr:uid="{7B7D9BB9-08A7-427A-81CE-8FE2A17983BD}"/>
    <cellStyle name="Vírgula 3 3 2 7 7 3" xfId="16389" xr:uid="{E505AB75-4B4F-46D0-8FE5-AE6F0DF714B1}"/>
    <cellStyle name="Vírgula 3 3 2 7 8" xfId="8057" xr:uid="{1C398FCC-27DA-4E36-995B-37E12E052416}"/>
    <cellStyle name="Vírgula 3 3 2 7 8 2" xfId="23362" xr:uid="{BF7B36AC-F22B-47E2-809E-9A3A98A5B5A4}"/>
    <cellStyle name="Vírgula 3 3 2 7 9" xfId="15740" xr:uid="{0BC3D1C6-168D-4651-A2C6-8B9332FC30FB}"/>
    <cellStyle name="Vírgula 3 3 2 8" xfId="225" xr:uid="{A5228637-A8A6-4363-A768-CC633B215723}"/>
    <cellStyle name="Vírgula 3 3 2 8 2" xfId="549" xr:uid="{1E3682B9-FC18-4DCE-9715-049C04C21477}"/>
    <cellStyle name="Vírgula 3 3 2 8 2 2" xfId="1842" xr:uid="{CACDED90-02A9-45C8-BC38-11EB609F44AD}"/>
    <cellStyle name="Vírgula 3 3 2 8 2 2 2" xfId="9474" xr:uid="{7C93E525-B0A8-420A-916E-5439337644E6}"/>
    <cellStyle name="Vírgula 3 3 2 8 2 2 2 2" xfId="24779" xr:uid="{DAD35690-8D31-4449-8330-CB998053EAD6}"/>
    <cellStyle name="Vírgula 3 3 2 8 2 2 3" xfId="17157" xr:uid="{F126DCC2-307C-49ED-81A8-68D813F4EC25}"/>
    <cellStyle name="Vírgula 3 3 2 8 2 3" xfId="2806" xr:uid="{E3AEA654-7B60-4741-92E9-BE7CC590359E}"/>
    <cellStyle name="Vírgula 3 3 2 8 2 3 2" xfId="10438" xr:uid="{112D3DCC-3131-4316-9226-9D5FCB6ABCD9}"/>
    <cellStyle name="Vírgula 3 3 2 8 2 3 2 2" xfId="25743" xr:uid="{C5324358-3D68-4F07-93DF-AECAC12FDE64}"/>
    <cellStyle name="Vírgula 3 3 2 8 2 3 3" xfId="18121" xr:uid="{2A0F17BB-697A-408E-8E72-F35F1083DDBB}"/>
    <cellStyle name="Vírgula 3 3 2 8 2 4" xfId="3774" xr:uid="{9D326CBB-9F24-45E9-B1C6-0403DA260984}"/>
    <cellStyle name="Vírgula 3 3 2 8 2 4 2" xfId="11406" xr:uid="{2DF94631-DD33-4F4F-8B90-8DC810ECC8E3}"/>
    <cellStyle name="Vírgula 3 3 2 8 2 4 2 2" xfId="26711" xr:uid="{A465118E-6A01-4730-ACE6-F7D14D32F7A9}"/>
    <cellStyle name="Vírgula 3 3 2 8 2 4 3" xfId="19089" xr:uid="{F4C5A3AD-A055-48BA-AAE0-B0423B4EEF31}"/>
    <cellStyle name="Vírgula 3 3 2 8 2 5" xfId="1198" xr:uid="{7F098E48-DF6B-4CD5-8FC6-A67570106C61}"/>
    <cellStyle name="Vírgula 3 3 2 8 2 5 2" xfId="8830" xr:uid="{38AF56FB-F09A-4F59-AD28-56F3BB6EE48C}"/>
    <cellStyle name="Vírgula 3 3 2 8 2 5 2 2" xfId="24135" xr:uid="{4D5DD818-B00B-46C6-9EF5-8B18FAB5C555}"/>
    <cellStyle name="Vírgula 3 3 2 8 2 5 3" xfId="16513" xr:uid="{BBDE2D19-B417-4C26-AC82-271E5E455ECF}"/>
    <cellStyle name="Vírgula 3 3 2 8 2 6" xfId="8181" xr:uid="{67BF5E90-F2C4-4CBC-A755-F873CF6523D9}"/>
    <cellStyle name="Vírgula 3 3 2 8 2 6 2" xfId="23486" xr:uid="{A65EDA7E-58B9-4D78-A751-3AEBE8585467}"/>
    <cellStyle name="Vírgula 3 3 2 8 2 7" xfId="15864" xr:uid="{DB1BFF6F-6D99-4F54-8F86-4FFA7B89A20A}"/>
    <cellStyle name="Vírgula 3 3 2 8 3" xfId="2162" xr:uid="{88560B26-1F9D-41C1-9565-A44564AF278A}"/>
    <cellStyle name="Vírgula 3 3 2 8 3 2" xfId="3130" xr:uid="{E7F718FD-FCAE-4E6F-9969-475B0CC63D7C}"/>
    <cellStyle name="Vírgula 3 3 2 8 3 2 2" xfId="10762" xr:uid="{1722E431-CD2B-49A0-8CC4-284770362C82}"/>
    <cellStyle name="Vírgula 3 3 2 8 3 2 2 2" xfId="26067" xr:uid="{0B9EEACC-C51C-4B47-8CA0-2764FC26B870}"/>
    <cellStyle name="Vírgula 3 3 2 8 3 2 3" xfId="18445" xr:uid="{F05B3BFB-DD5C-4BD7-B41A-25B9BA8D1B50}"/>
    <cellStyle name="Vírgula 3 3 2 8 3 3" xfId="4098" xr:uid="{DB8C31FF-4C82-452E-8713-C9B8D93B57EE}"/>
    <cellStyle name="Vírgula 3 3 2 8 3 3 2" xfId="11730" xr:uid="{BCE7BAEB-4F17-4CAD-958F-04D200E60CB1}"/>
    <cellStyle name="Vírgula 3 3 2 8 3 3 2 2" xfId="27035" xr:uid="{CDB44017-A2B6-4535-B5DE-DC58E5FE1901}"/>
    <cellStyle name="Vírgula 3 3 2 8 3 3 3" xfId="19413" xr:uid="{B26EF50B-C452-493B-9DE1-638589A1469E}"/>
    <cellStyle name="Vírgula 3 3 2 8 3 4" xfId="9794" xr:uid="{392066A2-597C-49C7-852D-28EDEE3C77FF}"/>
    <cellStyle name="Vírgula 3 3 2 8 3 4 2" xfId="25099" xr:uid="{F5A7A655-7F00-49F7-9526-CC3D702D073E}"/>
    <cellStyle name="Vírgula 3 3 2 8 3 5" xfId="17477" xr:uid="{EB383046-5C53-491A-ACD4-C2DD8794B0A3}"/>
    <cellStyle name="Vírgula 3 3 2 8 4" xfId="1522" xr:uid="{800408F9-F774-4A5B-ABA4-4112686B6298}"/>
    <cellStyle name="Vírgula 3 3 2 8 4 2" xfId="9154" xr:uid="{38CE6894-F48E-4645-B894-0AECB3087EBE}"/>
    <cellStyle name="Vírgula 3 3 2 8 4 2 2" xfId="24459" xr:uid="{A413BA94-0B88-48C6-B9D3-C18A2D25E27D}"/>
    <cellStyle name="Vírgula 3 3 2 8 4 3" xfId="16837" xr:uid="{4B494D9F-841F-4E22-B488-B8B54C7E48D3}"/>
    <cellStyle name="Vírgula 3 3 2 8 5" xfId="2482" xr:uid="{4B8D012A-7A45-4826-A7B0-BF8BCC6E7D6C}"/>
    <cellStyle name="Vírgula 3 3 2 8 5 2" xfId="10114" xr:uid="{85B4F43E-31EA-4875-BA76-0558E1431D8D}"/>
    <cellStyle name="Vírgula 3 3 2 8 5 2 2" xfId="25419" xr:uid="{F3E44FF5-2005-43BB-824B-4900BD0B7699}"/>
    <cellStyle name="Vírgula 3 3 2 8 5 3" xfId="17797" xr:uid="{1CB0BFC2-5E18-42C7-A833-EF9C1073BE5E}"/>
    <cellStyle name="Vírgula 3 3 2 8 6" xfId="3450" xr:uid="{18C4FFCF-6B68-4512-B190-7ED1D7246A4A}"/>
    <cellStyle name="Vírgula 3 3 2 8 6 2" xfId="11082" xr:uid="{587C6E80-E8EA-4879-9326-F66647A284C1}"/>
    <cellStyle name="Vírgula 3 3 2 8 6 2 2" xfId="26387" xr:uid="{ABBED4B8-872A-4985-B031-8DAC5FC9E8FE}"/>
    <cellStyle name="Vírgula 3 3 2 8 6 3" xfId="18765" xr:uid="{0D490A0E-01A4-4A84-98FA-9394A0EFF1CB}"/>
    <cellStyle name="Vírgula 3 3 2 8 7" xfId="874" xr:uid="{59109B3B-D7F4-43EE-B9D8-2620BFC9EB3D}"/>
    <cellStyle name="Vírgula 3 3 2 8 7 2" xfId="8506" xr:uid="{A6E35F01-AD88-4270-BB32-1D315C78B718}"/>
    <cellStyle name="Vírgula 3 3 2 8 7 2 2" xfId="23811" xr:uid="{D78CB82E-87C9-4954-963B-A6673F567C32}"/>
    <cellStyle name="Vírgula 3 3 2 8 7 3" xfId="16189" xr:uid="{CC7CA9BC-C3B5-42D7-8D27-7CBFD1B0F634}"/>
    <cellStyle name="Vírgula 3 3 2 8 8" xfId="7857" xr:uid="{59360257-4291-4C8A-9ACB-4E67C9BF7984}"/>
    <cellStyle name="Vírgula 3 3 2 8 8 2" xfId="23162" xr:uid="{B56C6C15-F997-4481-943B-68BDBECFC26B}"/>
    <cellStyle name="Vírgula 3 3 2 8 9" xfId="15540" xr:uid="{CD7FD678-2A8E-4B1A-81D1-2C150835F019}"/>
    <cellStyle name="Vírgula 3 3 2 9" xfId="487" xr:uid="{B6987C63-A286-4960-99CE-284947D01D8E}"/>
    <cellStyle name="Vírgula 3 3 2 9 2" xfId="811" xr:uid="{61B4F24B-32BE-4CE5-B93C-B137028ABDF9}"/>
    <cellStyle name="Vírgula 3 3 2 9 2 2" xfId="2102" xr:uid="{41C772D1-AC2D-4C78-99A0-646C8FD0AD05}"/>
    <cellStyle name="Vírgula 3 3 2 9 2 2 2" xfId="9734" xr:uid="{976030EF-61DE-4BC1-9435-95624C4790CD}"/>
    <cellStyle name="Vírgula 3 3 2 9 2 2 2 2" xfId="25039" xr:uid="{04D23B67-B468-4FFE-917F-4CC6547C3D41}"/>
    <cellStyle name="Vírgula 3 3 2 9 2 2 3" xfId="17417" xr:uid="{3759E70D-FF3F-41B7-A332-BABD0FEFD4C9}"/>
    <cellStyle name="Vírgula 3 3 2 9 2 3" xfId="3068" xr:uid="{CB6C963C-AB7A-471B-BE72-FACC805227BC}"/>
    <cellStyle name="Vírgula 3 3 2 9 2 3 2" xfId="10700" xr:uid="{3B17F219-01F4-484E-8328-ED749E37ABD8}"/>
    <cellStyle name="Vírgula 3 3 2 9 2 3 2 2" xfId="26005" xr:uid="{EE174CCE-B0D6-4E63-9B10-A28F56C6B029}"/>
    <cellStyle name="Vírgula 3 3 2 9 2 3 3" xfId="18383" xr:uid="{312D5A68-FA54-4B5E-B23A-D3D7BF0BFEC4}"/>
    <cellStyle name="Vírgula 3 3 2 9 2 4" xfId="4036" xr:uid="{3FE25639-F05F-435C-94D0-1E10BE56C89F}"/>
    <cellStyle name="Vírgula 3 3 2 9 2 4 2" xfId="11668" xr:uid="{FF01DCA8-3C05-45BD-AFEE-477086F98EC1}"/>
    <cellStyle name="Vírgula 3 3 2 9 2 4 2 2" xfId="26973" xr:uid="{BDD9309F-AB37-4F57-84B1-1B9AA32B7462}"/>
    <cellStyle name="Vírgula 3 3 2 9 2 4 3" xfId="19351" xr:uid="{0447B297-5603-4DD5-BD5A-73100CA7FE5E}"/>
    <cellStyle name="Vírgula 3 3 2 9 2 5" xfId="1460" xr:uid="{2AA756BF-3A86-43AB-93FF-442F5C3FBF15}"/>
    <cellStyle name="Vírgula 3 3 2 9 2 5 2" xfId="9092" xr:uid="{9B9A784A-7E2C-49F5-AB44-8BB61EA5A4E5}"/>
    <cellStyle name="Vírgula 3 3 2 9 2 5 2 2" xfId="24397" xr:uid="{6C92498A-67F9-4E34-8008-3BC5A93F1463}"/>
    <cellStyle name="Vírgula 3 3 2 9 2 5 3" xfId="16775" xr:uid="{417A06D6-D051-4EAB-A8B7-8EBDC71178FC}"/>
    <cellStyle name="Vírgula 3 3 2 9 2 6" xfId="8443" xr:uid="{C64B3185-FEEE-4AC2-BC53-46B7D7743C40}"/>
    <cellStyle name="Vírgula 3 3 2 9 2 6 2" xfId="23748" xr:uid="{4D2D655E-A869-4657-98F2-B1CC8DFB6944}"/>
    <cellStyle name="Vírgula 3 3 2 9 2 7" xfId="16126" xr:uid="{D3AE870C-A460-4C9F-BCE2-A4919EDFA88B}"/>
    <cellStyle name="Vírgula 3 3 2 9 3" xfId="2422" xr:uid="{B7E0FCCC-9F9C-406D-B6FC-609BA794D168}"/>
    <cellStyle name="Vírgula 3 3 2 9 3 2" xfId="3390" xr:uid="{5F20AC3D-B268-45E8-A11A-8A54AAECFC57}"/>
    <cellStyle name="Vírgula 3 3 2 9 3 2 2" xfId="11022" xr:uid="{C17F39B8-E39A-4931-B5AA-1AE6B3B3058C}"/>
    <cellStyle name="Vírgula 3 3 2 9 3 2 2 2" xfId="26327" xr:uid="{23C303FC-4D41-4C6A-88BA-801A19AB645B}"/>
    <cellStyle name="Vírgula 3 3 2 9 3 2 3" xfId="18705" xr:uid="{1B894897-9B9C-4775-8D45-02C379B67172}"/>
    <cellStyle name="Vírgula 3 3 2 9 3 3" xfId="4358" xr:uid="{B4DA33A3-7CA1-4BDB-996C-B6026AB34798}"/>
    <cellStyle name="Vírgula 3 3 2 9 3 3 2" xfId="11990" xr:uid="{EC6867BC-67CC-4F8A-B0C1-6941BDAC3017}"/>
    <cellStyle name="Vírgula 3 3 2 9 3 3 2 2" xfId="27295" xr:uid="{350667BB-DCEE-43FC-B879-A82326B78935}"/>
    <cellStyle name="Vírgula 3 3 2 9 3 3 3" xfId="19673" xr:uid="{F277D72F-5F70-49E5-BBBD-1932DAB5933B}"/>
    <cellStyle name="Vírgula 3 3 2 9 3 4" xfId="10054" xr:uid="{4E290731-1BAE-472B-B3DF-776EC5A0258B}"/>
    <cellStyle name="Vírgula 3 3 2 9 3 4 2" xfId="25359" xr:uid="{A99D1828-8EF2-467E-9364-D834EBE5327E}"/>
    <cellStyle name="Vírgula 3 3 2 9 3 5" xfId="17737" xr:uid="{6E96D058-ADC1-464F-8E1D-6640343834FA}"/>
    <cellStyle name="Vírgula 3 3 2 9 4" xfId="1782" xr:uid="{B4CABFF4-FBE1-427E-803F-62A983624B9A}"/>
    <cellStyle name="Vírgula 3 3 2 9 4 2" xfId="9414" xr:uid="{3EE243D4-CC47-4345-89E1-E0B5D7781040}"/>
    <cellStyle name="Vírgula 3 3 2 9 4 2 2" xfId="24719" xr:uid="{32E8F903-C85D-4359-A651-98B7419B07DC}"/>
    <cellStyle name="Vírgula 3 3 2 9 4 3" xfId="17097" xr:uid="{07913126-1D2E-4E4E-A3CE-54B8D7B677FE}"/>
    <cellStyle name="Vírgula 3 3 2 9 5" xfId="2744" xr:uid="{24E24472-022A-4EC3-827B-9314FD139E40}"/>
    <cellStyle name="Vírgula 3 3 2 9 5 2" xfId="10376" xr:uid="{F68537A9-659B-4667-A36A-B6703C05200B}"/>
    <cellStyle name="Vírgula 3 3 2 9 5 2 2" xfId="25681" xr:uid="{E3DB26FA-FE15-4861-BB83-DA408D14312B}"/>
    <cellStyle name="Vírgula 3 3 2 9 5 3" xfId="18059" xr:uid="{940A2E51-D476-4296-ACB5-4F5643B8AF05}"/>
    <cellStyle name="Vírgula 3 3 2 9 6" xfId="3712" xr:uid="{DDC0F7B5-A2E6-4DA9-B95D-D53B33B70D36}"/>
    <cellStyle name="Vírgula 3 3 2 9 6 2" xfId="11344" xr:uid="{9EFF1769-B6AE-4A6A-9AE4-0EA9191FB7D0}"/>
    <cellStyle name="Vírgula 3 3 2 9 6 2 2" xfId="26649" xr:uid="{07C658A2-0673-4030-9DD9-0DF8100D6CDF}"/>
    <cellStyle name="Vírgula 3 3 2 9 6 3" xfId="19027" xr:uid="{BD70F3D5-C0CE-4424-8E5B-C600C1F9311B}"/>
    <cellStyle name="Vírgula 3 3 2 9 7" xfId="1136" xr:uid="{8B3D60C7-0BA4-43E3-93D4-A87C3ADEFAAC}"/>
    <cellStyle name="Vírgula 3 3 2 9 7 2" xfId="8768" xr:uid="{F7867350-3020-42F4-ACD6-C66B0CC5CD10}"/>
    <cellStyle name="Vírgula 3 3 2 9 7 2 2" xfId="24073" xr:uid="{C9E9EA47-29B2-47D3-9EBF-5F79A9F9A3F8}"/>
    <cellStyle name="Vírgula 3 3 2 9 7 3" xfId="16451" xr:uid="{4A5D9498-41C4-4C90-95F4-DBFDC88B826C}"/>
    <cellStyle name="Vírgula 3 3 2 9 8" xfId="8119" xr:uid="{4CF49187-9621-4898-AB34-7D6575802911}"/>
    <cellStyle name="Vírgula 3 3 2 9 8 2" xfId="23424" xr:uid="{8139F980-F136-438E-B08F-4ADC52268585}"/>
    <cellStyle name="Vírgula 3 3 2 9 9" xfId="15802" xr:uid="{B1E7F9B2-776B-4EE4-B71A-014811EFDC4D}"/>
    <cellStyle name="Vírgula 3 3 3" xfId="235" xr:uid="{1581361D-F821-4090-A470-1A47F9862426}"/>
    <cellStyle name="Vírgula 3 3 3 10" xfId="2492" xr:uid="{05614DE7-58AF-4CB8-A19C-53D9934BD140}"/>
    <cellStyle name="Vírgula 3 3 3 10 2" xfId="10124" xr:uid="{B3AC9153-C0FE-4595-8A07-2C401F0346A9}"/>
    <cellStyle name="Vírgula 3 3 3 10 2 2" xfId="25429" xr:uid="{0B7D908A-B2F6-4477-8929-0FC266D6510B}"/>
    <cellStyle name="Vírgula 3 3 3 10 3" xfId="17807" xr:uid="{66CF7366-05FE-47DE-B53B-04D53C47398B}"/>
    <cellStyle name="Vírgula 3 3 3 11" xfId="3460" xr:uid="{491F1BDC-D7AF-4F0A-A038-3190B2F65F28}"/>
    <cellStyle name="Vírgula 3 3 3 11 2" xfId="11092" xr:uid="{F5957E6E-92FC-4F45-8ABD-4B0049D1864A}"/>
    <cellStyle name="Vírgula 3 3 3 11 2 2" xfId="26397" xr:uid="{96A9433B-8E94-4B02-B0E3-10946C9A97D2}"/>
    <cellStyle name="Vírgula 3 3 3 11 3" xfId="18775" xr:uid="{7FAA32E4-1354-4246-B25E-B93C5527BD24}"/>
    <cellStyle name="Vírgula 3 3 3 12" xfId="884" xr:uid="{43758104-96F5-4D23-B3CD-F9ABFF87A35A}"/>
    <cellStyle name="Vírgula 3 3 3 12 2" xfId="8516" xr:uid="{71377A2B-A456-44E2-9863-4862A9EFD877}"/>
    <cellStyle name="Vírgula 3 3 3 12 2 2" xfId="23821" xr:uid="{312FDDFA-38B9-45DC-A78A-7F8AA0E52B75}"/>
    <cellStyle name="Vírgula 3 3 3 12 3" xfId="16199" xr:uid="{891EA474-40F8-4165-A33F-617ECF3B9E63}"/>
    <cellStyle name="Vírgula 3 3 3 13" xfId="7867" xr:uid="{478732D4-216E-42F9-8583-899073865491}"/>
    <cellStyle name="Vírgula 3 3 3 13 2" xfId="23172" xr:uid="{1C6458C2-5E77-4742-97FA-014328FCF38C}"/>
    <cellStyle name="Vírgula 3 3 3 14" xfId="15550" xr:uid="{0B73CEB1-5C85-4A67-A9D6-9B38A848660F}"/>
    <cellStyle name="Vírgula 3 3 3 2" xfId="355" xr:uid="{AA64341E-09C2-409A-8ADA-681611393812}"/>
    <cellStyle name="Vírgula 3 3 3 2 2" xfId="679" xr:uid="{F4B42845-16C8-47C7-9CB6-14D2FCEA4FE7}"/>
    <cellStyle name="Vírgula 3 3 3 2 2 2" xfId="1972" xr:uid="{EFA7477A-16DC-483F-98DF-464C20D7502D}"/>
    <cellStyle name="Vírgula 3 3 3 2 2 2 2" xfId="7414" xr:uid="{AD19DF15-BD44-42C4-84ED-5C79A1EF3F17}"/>
    <cellStyle name="Vírgula 3 3 3 2 2 2 2 2" xfId="15036" xr:uid="{B64FF0B8-539C-42EF-B5E7-546CF90BCCAC}"/>
    <cellStyle name="Vírgula 3 3 3 2 2 2 2 2 2" xfId="30341" xr:uid="{4BDA8BC6-1B80-4510-9D91-3624589A5CBA}"/>
    <cellStyle name="Vírgula 3 3 3 2 2 2 2 3" xfId="22719" xr:uid="{085DF9C0-D32B-4F1C-8B90-C27BD99D756B}"/>
    <cellStyle name="Vírgula 3 3 3 2 2 2 3" xfId="6042" xr:uid="{E7754161-B51C-454D-8CFD-42C9F25687F8}"/>
    <cellStyle name="Vírgula 3 3 3 2 2 2 3 2" xfId="13664" xr:uid="{39F4BEC7-38DB-4F9A-A321-1BB883397C70}"/>
    <cellStyle name="Vírgula 3 3 3 2 2 2 3 2 2" xfId="28969" xr:uid="{8D308C25-448E-41DA-B83A-655C2A21DF15}"/>
    <cellStyle name="Vírgula 3 3 3 2 2 2 3 3" xfId="21347" xr:uid="{157143E0-23A3-4CC6-8A9C-374B6D5A67E7}"/>
    <cellStyle name="Vírgula 3 3 3 2 2 2 4" xfId="9604" xr:uid="{01452A8D-2548-4FC2-8093-0A63FB39876D}"/>
    <cellStyle name="Vírgula 3 3 3 2 2 2 4 2" xfId="24909" xr:uid="{F527FFFC-7FF9-49BC-9198-708B140532F3}"/>
    <cellStyle name="Vírgula 3 3 3 2 2 2 5" xfId="17287" xr:uid="{4CE06474-B446-4EF2-BA9E-E5D5C84701AE}"/>
    <cellStyle name="Vírgula 3 3 3 2 2 3" xfId="2936" xr:uid="{D1172B8E-8D66-4346-B284-087AB9640332}"/>
    <cellStyle name="Vírgula 3 3 3 2 2 3 2" xfId="6810" xr:uid="{3302C82B-609E-44D2-9CC6-5CC3E8E52F91}"/>
    <cellStyle name="Vírgula 3 3 3 2 2 3 2 2" xfId="14432" xr:uid="{A287FDAA-C38A-49BB-861C-2847A5F4D7A1}"/>
    <cellStyle name="Vírgula 3 3 3 2 2 3 2 2 2" xfId="29737" xr:uid="{02FD51D5-23C5-4ABB-871B-F36E150B6590}"/>
    <cellStyle name="Vírgula 3 3 3 2 2 3 2 3" xfId="22115" xr:uid="{7F6E0F1B-6500-4C93-85E9-1B47C7491F79}"/>
    <cellStyle name="Vírgula 3 3 3 2 2 3 3" xfId="10568" xr:uid="{DF6E7ED6-EE36-41DD-8BE1-7E99C32C38AF}"/>
    <cellStyle name="Vírgula 3 3 3 2 2 3 3 2" xfId="25873" xr:uid="{C6A3B911-0865-434C-9CD3-6E1D1FF19187}"/>
    <cellStyle name="Vírgula 3 3 3 2 2 3 4" xfId="18251" xr:uid="{D5B9A2ED-2B54-4880-959E-FCB6E6675791}"/>
    <cellStyle name="Vírgula 3 3 3 2 2 4" xfId="3904" xr:uid="{5FCC45B2-1A32-4E3B-B9A3-F9508C5BFC9D}"/>
    <cellStyle name="Vírgula 3 3 3 2 2 4 2" xfId="11536" xr:uid="{9F7E83DA-BCA5-41DA-8485-692DC91AEE03}"/>
    <cellStyle name="Vírgula 3 3 3 2 2 4 2 2" xfId="26841" xr:uid="{F8D09705-3440-454A-B8A6-CCB1D44848C4}"/>
    <cellStyle name="Vírgula 3 3 3 2 2 4 3" xfId="19219" xr:uid="{14982E5F-5CAC-4A95-B491-B978F333752B}"/>
    <cellStyle name="Vírgula 3 3 3 2 2 5" xfId="1328" xr:uid="{EF6B44B2-08E7-43BB-A26A-1476D4EEF750}"/>
    <cellStyle name="Vírgula 3 3 3 2 2 5 2" xfId="8960" xr:uid="{ED5E7862-8219-472C-BD65-5642299E9732}"/>
    <cellStyle name="Vírgula 3 3 3 2 2 5 2 2" xfId="24265" xr:uid="{C6A54C07-C994-43BA-8DE3-C92C63B9D1BD}"/>
    <cellStyle name="Vírgula 3 3 3 2 2 5 3" xfId="16643" xr:uid="{A1D389F8-FA35-4829-9AD2-310D6C94003A}"/>
    <cellStyle name="Vírgula 3 3 3 2 2 6" xfId="8311" xr:uid="{C4B7B13E-71C9-4478-A2D7-2913E3AC29EA}"/>
    <cellStyle name="Vírgula 3 3 3 2 2 6 2" xfId="23616" xr:uid="{9C510F6E-8AA4-4F14-B74C-84AF45E8723A}"/>
    <cellStyle name="Vírgula 3 3 3 2 2 7" xfId="15994" xr:uid="{2DA885F5-50DE-44B0-99EA-2D66DB5244AE}"/>
    <cellStyle name="Vírgula 3 3 3 2 3" xfId="2292" xr:uid="{C5C504D0-B69E-4548-BE4E-6F7760374139}"/>
    <cellStyle name="Vírgula 3 3 3 2 3 2" xfId="3260" xr:uid="{250EFB29-D166-4EC5-A9D8-1F2DF75D14FF}"/>
    <cellStyle name="Vírgula 3 3 3 2 3 2 2" xfId="10892" xr:uid="{14C11170-07B6-43B4-AF63-DDEAC35A6A4D}"/>
    <cellStyle name="Vírgula 3 3 3 2 3 2 2 2" xfId="26197" xr:uid="{7FF63146-4451-4AC6-9948-DFBCF455D2F7}"/>
    <cellStyle name="Vírgula 3 3 3 2 3 2 3" xfId="18575" xr:uid="{4EA8BFB9-4561-4A0E-B3AC-CBEEFB1BDC62}"/>
    <cellStyle name="Vírgula 3 3 3 2 3 3" xfId="4228" xr:uid="{34BDF1A1-77B5-4285-8831-863972724FD5}"/>
    <cellStyle name="Vírgula 3 3 3 2 3 3 2" xfId="11860" xr:uid="{67C47F1E-C46D-4B88-B916-DC7A96E21C00}"/>
    <cellStyle name="Vírgula 3 3 3 2 3 3 2 2" xfId="27165" xr:uid="{6C8E7384-2A85-4743-8E4A-A9844CDE0755}"/>
    <cellStyle name="Vírgula 3 3 3 2 3 3 3" xfId="19543" xr:uid="{35B11EB7-CC99-4CD6-B036-948E3EEE04F8}"/>
    <cellStyle name="Vírgula 3 3 3 2 3 4" xfId="9924" xr:uid="{144C6E90-33D5-46C0-B6A4-6053008A747D}"/>
    <cellStyle name="Vírgula 3 3 3 2 3 4 2" xfId="25229" xr:uid="{708C2309-66CE-4C72-9DC4-900758B39B5A}"/>
    <cellStyle name="Vírgula 3 3 3 2 3 5" xfId="17607" xr:uid="{B58E85A5-6A0A-4D6D-B0D8-96D8987937B6}"/>
    <cellStyle name="Vírgula 3 3 3 2 4" xfId="1652" xr:uid="{03DE8B6F-136B-449F-9C56-846BA8419B66}"/>
    <cellStyle name="Vírgula 3 3 3 2 4 2" xfId="6440" xr:uid="{4F32B28D-BC81-4BC6-A8DF-248EDFD748D6}"/>
    <cellStyle name="Vírgula 3 3 3 2 4 2 2" xfId="14062" xr:uid="{B46B52AC-B976-404D-87D1-321975DA12EA}"/>
    <cellStyle name="Vírgula 3 3 3 2 4 2 2 2" xfId="29367" xr:uid="{8C002AF4-1D83-452F-BBFC-8BFFA2EBC483}"/>
    <cellStyle name="Vírgula 3 3 3 2 4 2 3" xfId="21745" xr:uid="{07482D62-BE79-4896-8E23-01891E618D82}"/>
    <cellStyle name="Vírgula 3 3 3 2 4 3" xfId="9284" xr:uid="{351DF739-B6F9-4D04-BC79-A453FCC8A486}"/>
    <cellStyle name="Vírgula 3 3 3 2 4 3 2" xfId="24589" xr:uid="{83239CC6-110F-4342-8943-252587AD1CA9}"/>
    <cellStyle name="Vírgula 3 3 3 2 4 4" xfId="16967" xr:uid="{43462950-3FD7-4D9D-978D-9A95AE52914F}"/>
    <cellStyle name="Vírgula 3 3 3 2 5" xfId="2612" xr:uid="{3E46FBC8-064D-4D6A-9208-CB5F793720AD}"/>
    <cellStyle name="Vírgula 3 3 3 2 5 2" xfId="10244" xr:uid="{F2E3445F-9B51-4D5D-8B11-CDD905399169}"/>
    <cellStyle name="Vírgula 3 3 3 2 5 2 2" xfId="25549" xr:uid="{7B0BA992-7C94-4CD7-BDF3-FF36BFBC3432}"/>
    <cellStyle name="Vírgula 3 3 3 2 5 3" xfId="17927" xr:uid="{C5724E59-9F68-4F3A-B1FF-5F497036B7A4}"/>
    <cellStyle name="Vírgula 3 3 3 2 6" xfId="3580" xr:uid="{3764AEDA-71A0-4875-A840-75F2D8D7B377}"/>
    <cellStyle name="Vírgula 3 3 3 2 6 2" xfId="11212" xr:uid="{75CEDF85-C246-4087-9466-FB945F1F0AA2}"/>
    <cellStyle name="Vírgula 3 3 3 2 6 2 2" xfId="26517" xr:uid="{611433D5-ABA1-4186-AF07-068EE7F7AC50}"/>
    <cellStyle name="Vírgula 3 3 3 2 6 3" xfId="18895" xr:uid="{A997C4D7-CBD2-44CB-991A-2DF3353FC482}"/>
    <cellStyle name="Vírgula 3 3 3 2 7" xfId="1004" xr:uid="{446B0D8C-70D8-43CD-AACC-C4E0D7B67AF2}"/>
    <cellStyle name="Vírgula 3 3 3 2 7 2" xfId="8636" xr:uid="{92F239EF-CB3B-4B0E-ACF1-8854A1C91E22}"/>
    <cellStyle name="Vírgula 3 3 3 2 7 2 2" xfId="23941" xr:uid="{B29F4381-1711-40E9-9CAC-4D293702AF4F}"/>
    <cellStyle name="Vírgula 3 3 3 2 7 3" xfId="16319" xr:uid="{51B8E547-749E-4C40-9772-02F8C534D166}"/>
    <cellStyle name="Vírgula 3 3 3 2 8" xfId="7987" xr:uid="{DF4663CD-C4AC-4CB0-8857-C0E8027DB5BC}"/>
    <cellStyle name="Vírgula 3 3 3 2 8 2" xfId="23292" xr:uid="{7F9E5C0E-5DE8-428C-9CDF-6619487FABED}"/>
    <cellStyle name="Vírgula 3 3 3 2 9" xfId="15670" xr:uid="{3832AEE2-FA77-440F-90EE-645AEBEA64F5}"/>
    <cellStyle name="Vírgula 3 3 3 3" xfId="315" xr:uid="{FCFFA826-D9C9-4BFD-8B80-41F59ACAA444}"/>
    <cellStyle name="Vírgula 3 3 3 3 2" xfId="639" xr:uid="{F2A2F73D-3C79-4F91-965A-147040D102DB}"/>
    <cellStyle name="Vírgula 3 3 3 3 2 2" xfId="1932" xr:uid="{36CBB3EE-8C93-4EAA-A0BB-985E3F5649DC}"/>
    <cellStyle name="Vírgula 3 3 3 3 2 2 2" xfId="9564" xr:uid="{5DCD5B76-89D6-48E3-8A87-B3B398FAFB71}"/>
    <cellStyle name="Vírgula 3 3 3 3 2 2 2 2" xfId="24869" xr:uid="{CCE03EC8-C5B9-40F0-8392-E7ECBC81E9EB}"/>
    <cellStyle name="Vírgula 3 3 3 3 2 2 3" xfId="17247" xr:uid="{1FA8E9EF-948B-4A15-B5ED-C69EDD32E8BD}"/>
    <cellStyle name="Vírgula 3 3 3 3 2 3" xfId="2896" xr:uid="{C0358C90-9BCB-452F-AFC8-FB86BAE9BE15}"/>
    <cellStyle name="Vírgula 3 3 3 3 2 3 2" xfId="10528" xr:uid="{EFA2B39B-3803-4FAD-8629-3C61B3437099}"/>
    <cellStyle name="Vírgula 3 3 3 3 2 3 2 2" xfId="25833" xr:uid="{9F4D5EB7-3B96-490C-8BDB-12DDDCBB26A7}"/>
    <cellStyle name="Vírgula 3 3 3 3 2 3 3" xfId="18211" xr:uid="{EEFCD4CA-9651-4575-8818-6DCE0F7B8334}"/>
    <cellStyle name="Vírgula 3 3 3 3 2 4" xfId="3864" xr:uid="{46A02D0E-7EFC-41C4-B6EC-BA045074E1C5}"/>
    <cellStyle name="Vírgula 3 3 3 3 2 4 2" xfId="11496" xr:uid="{32547954-BDD8-4B2C-8F0A-B4CBC3340658}"/>
    <cellStyle name="Vírgula 3 3 3 3 2 4 2 2" xfId="26801" xr:uid="{58E518F8-A24E-469F-BF50-0248635BD8C8}"/>
    <cellStyle name="Vírgula 3 3 3 3 2 4 3" xfId="19179" xr:uid="{84F2D21C-5742-49BB-8955-B04C22ED4557}"/>
    <cellStyle name="Vírgula 3 3 3 3 2 5" xfId="1288" xr:uid="{E8378C55-68B8-49A9-8F24-1B0B3D3E76E1}"/>
    <cellStyle name="Vírgula 3 3 3 3 2 5 2" xfId="8920" xr:uid="{72489D0F-A48E-4912-8B49-39A785658F1D}"/>
    <cellStyle name="Vírgula 3 3 3 3 2 5 2 2" xfId="24225" xr:uid="{7DD72A85-04BB-4C39-B2A2-6F09C792901A}"/>
    <cellStyle name="Vírgula 3 3 3 3 2 5 3" xfId="16603" xr:uid="{19FBBEA1-FCF4-4746-8701-A355969688B8}"/>
    <cellStyle name="Vírgula 3 3 3 3 2 6" xfId="8271" xr:uid="{A63DC125-37F7-42D2-AD46-1F47089A5C2E}"/>
    <cellStyle name="Vírgula 3 3 3 3 2 6 2" xfId="23576" xr:uid="{94511199-B9AD-4939-BC6B-2C2146DA8841}"/>
    <cellStyle name="Vírgula 3 3 3 3 2 7" xfId="15954" xr:uid="{C9B62484-97D7-405D-9AE0-0307F0A15079}"/>
    <cellStyle name="Vírgula 3 3 3 3 3" xfId="2252" xr:uid="{51A3AC35-941F-4B0A-B1EC-EAC4D0789AF8}"/>
    <cellStyle name="Vírgula 3 3 3 3 3 2" xfId="3220" xr:uid="{55A2589F-6E2F-440A-AE13-B872D791F6C7}"/>
    <cellStyle name="Vírgula 3 3 3 3 3 2 2" xfId="10852" xr:uid="{A7A74C0D-8202-4CE9-A49E-A5F0702A0188}"/>
    <cellStyle name="Vírgula 3 3 3 3 3 2 2 2" xfId="26157" xr:uid="{84416CA7-7D20-4489-87BB-821A797EF1BC}"/>
    <cellStyle name="Vírgula 3 3 3 3 3 2 3" xfId="18535" xr:uid="{C6C11D44-B407-42D2-A851-17FF8A818B10}"/>
    <cellStyle name="Vírgula 3 3 3 3 3 3" xfId="4188" xr:uid="{C622DEC7-A5FC-46CB-8270-F79CADAA7428}"/>
    <cellStyle name="Vírgula 3 3 3 3 3 3 2" xfId="11820" xr:uid="{6924507C-EFA4-484F-B880-5DECC2592AB6}"/>
    <cellStyle name="Vírgula 3 3 3 3 3 3 2 2" xfId="27125" xr:uid="{5037E272-26D9-4F91-A4A6-DA002FC7DFE7}"/>
    <cellStyle name="Vírgula 3 3 3 3 3 3 3" xfId="19503" xr:uid="{4CC4C696-78DD-4803-8308-EC30B7595C16}"/>
    <cellStyle name="Vírgula 3 3 3 3 3 4" xfId="9884" xr:uid="{2966D513-8260-4227-A7A7-644396583C21}"/>
    <cellStyle name="Vírgula 3 3 3 3 3 4 2" xfId="25189" xr:uid="{6BB53D09-4B5F-4F7B-8FF5-A24725FE8ACB}"/>
    <cellStyle name="Vírgula 3 3 3 3 3 5" xfId="17567" xr:uid="{C2984C30-AEAF-4D7A-8076-01F7A21FE027}"/>
    <cellStyle name="Vírgula 3 3 3 3 4" xfId="1612" xr:uid="{BF3CD596-F1DB-4737-B96C-67110961DB53}"/>
    <cellStyle name="Vírgula 3 3 3 3 4 2" xfId="9244" xr:uid="{9158B12D-4143-4D20-A75C-6367921F88D9}"/>
    <cellStyle name="Vírgula 3 3 3 3 4 2 2" xfId="24549" xr:uid="{90F0A8C4-1B7F-4555-8353-E7B7E8AEB629}"/>
    <cellStyle name="Vírgula 3 3 3 3 4 3" xfId="16927" xr:uid="{9D795ED8-650C-4091-AC05-EC6712C8C2DE}"/>
    <cellStyle name="Vírgula 3 3 3 3 5" xfId="2572" xr:uid="{1C311A06-C383-41B0-B07F-5C8227C76A3A}"/>
    <cellStyle name="Vírgula 3 3 3 3 5 2" xfId="10204" xr:uid="{94C1CA80-D02C-4A7C-A5C2-8C96DF2B9F47}"/>
    <cellStyle name="Vírgula 3 3 3 3 5 2 2" xfId="25509" xr:uid="{775969FA-1156-49E2-BBF8-6320D9C19D13}"/>
    <cellStyle name="Vírgula 3 3 3 3 5 3" xfId="17887" xr:uid="{69ABA0D2-4F5E-41E1-9BF3-3F96DF70E91B}"/>
    <cellStyle name="Vírgula 3 3 3 3 6" xfId="3540" xr:uid="{63FAE6BE-54F7-4E7D-B086-8D704E09228D}"/>
    <cellStyle name="Vírgula 3 3 3 3 6 2" xfId="11172" xr:uid="{259222FA-1758-47DC-83B8-5AF8568A3067}"/>
    <cellStyle name="Vírgula 3 3 3 3 6 2 2" xfId="26477" xr:uid="{F37C9D49-F701-40A6-ADC1-E4B230118DC1}"/>
    <cellStyle name="Vírgula 3 3 3 3 6 3" xfId="18855" xr:uid="{28B79464-2E2B-4535-9BB1-12C1546398AE}"/>
    <cellStyle name="Vírgula 3 3 3 3 7" xfId="964" xr:uid="{F28362A4-0D12-43E2-9082-5C7CE06778DD}"/>
    <cellStyle name="Vírgula 3 3 3 3 7 2" xfId="8596" xr:uid="{0E931ECD-9483-49CE-B5B5-FC1331E4D8A3}"/>
    <cellStyle name="Vírgula 3 3 3 3 7 2 2" xfId="23901" xr:uid="{8D5E2284-4F47-4404-86A4-1228958FC488}"/>
    <cellStyle name="Vírgula 3 3 3 3 7 3" xfId="16279" xr:uid="{133CDB45-6E5D-4D53-A3A6-6C65C9DEB44C}"/>
    <cellStyle name="Vírgula 3 3 3 3 8" xfId="7947" xr:uid="{5C1DC948-C0D9-4685-B69E-497A99FFA043}"/>
    <cellStyle name="Vírgula 3 3 3 3 8 2" xfId="23252" xr:uid="{2DADBE97-1B26-4012-9191-970C23EDB4F8}"/>
    <cellStyle name="Vírgula 3 3 3 3 9" xfId="15630" xr:uid="{8E467E1C-C7BD-45B6-9A18-4CA67F2B5314}"/>
    <cellStyle name="Vírgula 3 3 3 4" xfId="395" xr:uid="{773F571C-BA45-4409-9418-50826179B005}"/>
    <cellStyle name="Vírgula 3 3 3 4 2" xfId="719" xr:uid="{2FC446EA-E129-4251-8964-4AACECA69282}"/>
    <cellStyle name="Vírgula 3 3 3 4 2 2" xfId="2012" xr:uid="{62FF0C19-B669-440D-8448-1047CF56CCB3}"/>
    <cellStyle name="Vírgula 3 3 3 4 2 2 2" xfId="9644" xr:uid="{5A00FDF5-F2C5-4C21-952B-116EA0910A6D}"/>
    <cellStyle name="Vírgula 3 3 3 4 2 2 2 2" xfId="24949" xr:uid="{37B9C3FB-E4B2-4DA7-AFC7-7FB46D7602DE}"/>
    <cellStyle name="Vírgula 3 3 3 4 2 2 3" xfId="17327" xr:uid="{20E8F44E-E467-4C93-8AEF-6FCCEB6A0369}"/>
    <cellStyle name="Vírgula 3 3 3 4 2 3" xfId="2976" xr:uid="{6A879924-B6B3-4479-B35D-519623552FA8}"/>
    <cellStyle name="Vírgula 3 3 3 4 2 3 2" xfId="10608" xr:uid="{57BC2EB0-CE9F-4F87-9F03-C1E95D476484}"/>
    <cellStyle name="Vírgula 3 3 3 4 2 3 2 2" xfId="25913" xr:uid="{56829EAC-AF2D-4EF7-B2C1-A771E8453E24}"/>
    <cellStyle name="Vírgula 3 3 3 4 2 3 3" xfId="18291" xr:uid="{1613483F-0135-4B27-A755-62E2F851BFA7}"/>
    <cellStyle name="Vírgula 3 3 3 4 2 4" xfId="3944" xr:uid="{440FED89-CF72-44B0-9A16-B1B6982038FF}"/>
    <cellStyle name="Vírgula 3 3 3 4 2 4 2" xfId="11576" xr:uid="{80BCB8CB-8486-4DD4-8933-453DCC073394}"/>
    <cellStyle name="Vírgula 3 3 3 4 2 4 2 2" xfId="26881" xr:uid="{5F0DD8E2-85D1-42BD-A7F8-8158C797D2AA}"/>
    <cellStyle name="Vírgula 3 3 3 4 2 4 3" xfId="19259" xr:uid="{7C43B181-17CB-4247-920B-EAC7EB273DEB}"/>
    <cellStyle name="Vírgula 3 3 3 4 2 5" xfId="1368" xr:uid="{D594CB41-FFA3-4EA1-B1FC-B5477828165C}"/>
    <cellStyle name="Vírgula 3 3 3 4 2 5 2" xfId="9000" xr:uid="{EF242D9F-AA37-417A-B5B8-81CDE4449C88}"/>
    <cellStyle name="Vírgula 3 3 3 4 2 5 2 2" xfId="24305" xr:uid="{4A72D850-2CDD-42BB-B355-9AD76EFB6091}"/>
    <cellStyle name="Vírgula 3 3 3 4 2 5 3" xfId="16683" xr:uid="{51EDC35E-DB14-48E7-83E1-640C184EBEA5}"/>
    <cellStyle name="Vírgula 3 3 3 4 2 6" xfId="8351" xr:uid="{4CEA1C3B-8EB8-45D9-8DD2-9E7A0CD8EDF2}"/>
    <cellStyle name="Vírgula 3 3 3 4 2 6 2" xfId="23656" xr:uid="{7A654B4A-5271-4633-B4EE-CBD8A07F7D88}"/>
    <cellStyle name="Vírgula 3 3 3 4 2 7" xfId="16034" xr:uid="{A6371B11-FED5-4EC8-86CB-923C24E71880}"/>
    <cellStyle name="Vírgula 3 3 3 4 3" xfId="2332" xr:uid="{D6808473-6011-4035-B9F1-6C9891A02EA5}"/>
    <cellStyle name="Vírgula 3 3 3 4 3 2" xfId="3300" xr:uid="{BD924E27-FE08-4F70-8BE5-E31044397ED3}"/>
    <cellStyle name="Vírgula 3 3 3 4 3 2 2" xfId="10932" xr:uid="{E70E1AA7-8084-4419-96D6-9E8F0453C155}"/>
    <cellStyle name="Vírgula 3 3 3 4 3 2 2 2" xfId="26237" xr:uid="{432F1CE4-39B7-4F5F-AD06-F734A9D37E96}"/>
    <cellStyle name="Vírgula 3 3 3 4 3 2 3" xfId="18615" xr:uid="{5A2711E6-2E0C-4177-99CA-D60AE1106886}"/>
    <cellStyle name="Vírgula 3 3 3 4 3 3" xfId="4268" xr:uid="{59069BC6-4CD4-4B4F-A42F-BAC556E669DA}"/>
    <cellStyle name="Vírgula 3 3 3 4 3 3 2" xfId="11900" xr:uid="{96F18135-669A-49CA-9AEC-72938CF9635B}"/>
    <cellStyle name="Vírgula 3 3 3 4 3 3 2 2" xfId="27205" xr:uid="{0CB7B0B0-79AA-4E10-BB3C-EF2C007CE76C}"/>
    <cellStyle name="Vírgula 3 3 3 4 3 3 3" xfId="19583" xr:uid="{3707C0F3-3B21-4F50-ACF3-02A9B2025A9D}"/>
    <cellStyle name="Vírgula 3 3 3 4 3 4" xfId="9964" xr:uid="{2765C5F6-478E-45EB-901F-BEE90527150A}"/>
    <cellStyle name="Vírgula 3 3 3 4 3 4 2" xfId="25269" xr:uid="{B861438C-CD68-4C2D-8046-4A91EC76E6DA}"/>
    <cellStyle name="Vírgula 3 3 3 4 3 5" xfId="17647" xr:uid="{5BEBE6AA-4064-43CF-9097-90EA81E22F10}"/>
    <cellStyle name="Vírgula 3 3 3 4 4" xfId="1692" xr:uid="{7EC4C128-7932-467D-B3D0-B07E1983CE44}"/>
    <cellStyle name="Vírgula 3 3 3 4 4 2" xfId="9324" xr:uid="{8D986183-F261-4715-AD2E-BE70BB0B08C7}"/>
    <cellStyle name="Vírgula 3 3 3 4 4 2 2" xfId="24629" xr:uid="{F5485B95-BEAE-4284-9A28-5A77C20E97F3}"/>
    <cellStyle name="Vírgula 3 3 3 4 4 3" xfId="17007" xr:uid="{8C805E35-1608-43CE-9CB0-A73B50628E33}"/>
    <cellStyle name="Vírgula 3 3 3 4 5" xfId="2652" xr:uid="{E683E3B3-62E2-4E86-8EA4-0C66CE39DB4F}"/>
    <cellStyle name="Vírgula 3 3 3 4 5 2" xfId="10284" xr:uid="{E505F97F-9F9D-4927-9E76-3D398EDFCCA8}"/>
    <cellStyle name="Vírgula 3 3 3 4 5 2 2" xfId="25589" xr:uid="{7E253A1D-204C-4724-8FAB-815A01096DEA}"/>
    <cellStyle name="Vírgula 3 3 3 4 5 3" xfId="17967" xr:uid="{CF5D879F-460F-4CB8-BDD1-694D5B083103}"/>
    <cellStyle name="Vírgula 3 3 3 4 6" xfId="3620" xr:uid="{841417E8-3BCD-449F-A65C-F9E6923DB00D}"/>
    <cellStyle name="Vírgula 3 3 3 4 6 2" xfId="11252" xr:uid="{C320EEC6-9834-47FC-ACC6-B348D16C5F4D}"/>
    <cellStyle name="Vírgula 3 3 3 4 6 2 2" xfId="26557" xr:uid="{3B7AC02E-DB77-41A3-9E81-55FD32D0768B}"/>
    <cellStyle name="Vírgula 3 3 3 4 6 3" xfId="18935" xr:uid="{2500B4F4-9E51-47CA-BA87-6A4F11EF1809}"/>
    <cellStyle name="Vírgula 3 3 3 4 7" xfId="1044" xr:uid="{BDE80C59-BCD1-4C9F-B466-32B997645A71}"/>
    <cellStyle name="Vírgula 3 3 3 4 7 2" xfId="8676" xr:uid="{0CDD2187-B05C-48FD-8135-2DBB6B3835AF}"/>
    <cellStyle name="Vírgula 3 3 3 4 7 2 2" xfId="23981" xr:uid="{DD7387D2-842F-4D7F-BC77-2F4C513CC542}"/>
    <cellStyle name="Vírgula 3 3 3 4 7 3" xfId="16359" xr:uid="{0E63E79D-05D7-4D3C-BA5C-AD8E7DE47017}"/>
    <cellStyle name="Vírgula 3 3 3 4 8" xfId="8027" xr:uid="{46B6EE7F-C352-46CA-8E9E-F6D8DEB7AD52}"/>
    <cellStyle name="Vírgula 3 3 3 4 8 2" xfId="23332" xr:uid="{1CBB8AA5-92ED-4B65-9851-4222443BAF4B}"/>
    <cellStyle name="Vírgula 3 3 3 4 9" xfId="15710" xr:uid="{71981C24-3180-4440-AA36-220FC75D06FC}"/>
    <cellStyle name="Vírgula 3 3 3 5" xfId="275" xr:uid="{4C24A73E-2ADB-47BE-9F9E-81303C7040AA}"/>
    <cellStyle name="Vírgula 3 3 3 5 2" xfId="599" xr:uid="{159D65DF-8D0D-4137-886B-6228B84D19CA}"/>
    <cellStyle name="Vírgula 3 3 3 5 2 2" xfId="1892" xr:uid="{5FC03D59-FCB0-439E-86EC-99E7EAB28934}"/>
    <cellStyle name="Vírgula 3 3 3 5 2 2 2" xfId="9524" xr:uid="{22DC2F94-A28C-4C30-ACA1-20200F1613DC}"/>
    <cellStyle name="Vírgula 3 3 3 5 2 2 2 2" xfId="24829" xr:uid="{05D77070-6F3D-4648-B0DA-AAAC1857C2DD}"/>
    <cellStyle name="Vírgula 3 3 3 5 2 2 3" xfId="17207" xr:uid="{0B28341C-CC44-4078-A2B1-43C0C298E217}"/>
    <cellStyle name="Vírgula 3 3 3 5 2 3" xfId="2856" xr:uid="{B6213703-BBA9-476E-B0B4-8B9BEAE70EF3}"/>
    <cellStyle name="Vírgula 3 3 3 5 2 3 2" xfId="10488" xr:uid="{159AC0EC-2E65-4626-B6BE-E5688C6D0312}"/>
    <cellStyle name="Vírgula 3 3 3 5 2 3 2 2" xfId="25793" xr:uid="{8FC1525D-C0A2-4E3E-8D73-09D27A9EFB17}"/>
    <cellStyle name="Vírgula 3 3 3 5 2 3 3" xfId="18171" xr:uid="{B91223D4-BD9C-425B-9A50-BFE7D0203136}"/>
    <cellStyle name="Vírgula 3 3 3 5 2 4" xfId="3824" xr:uid="{4DB56147-E313-426F-8F8D-CB9C9FC7A8B5}"/>
    <cellStyle name="Vírgula 3 3 3 5 2 4 2" xfId="11456" xr:uid="{2AFE1ECA-7299-4FE1-96F6-A59CE1F3D988}"/>
    <cellStyle name="Vírgula 3 3 3 5 2 4 2 2" xfId="26761" xr:uid="{0B2451E8-1BBA-4D26-9167-591D74D31649}"/>
    <cellStyle name="Vírgula 3 3 3 5 2 4 3" xfId="19139" xr:uid="{8C663185-6C33-4F8D-B800-8B9DE5A3B6B5}"/>
    <cellStyle name="Vírgula 3 3 3 5 2 5" xfId="1248" xr:uid="{D6E32C30-5BAF-4C43-BEC6-C0CCA0A7A465}"/>
    <cellStyle name="Vírgula 3 3 3 5 2 5 2" xfId="8880" xr:uid="{058ACA6E-8F8A-42AD-9F68-E7A761EB0519}"/>
    <cellStyle name="Vírgula 3 3 3 5 2 5 2 2" xfId="24185" xr:uid="{06653EF7-25DA-40D3-8FA1-29BC88854E9C}"/>
    <cellStyle name="Vírgula 3 3 3 5 2 5 3" xfId="16563" xr:uid="{4FF1F7EA-3A64-4BEC-B82B-305609E3A322}"/>
    <cellStyle name="Vírgula 3 3 3 5 2 6" xfId="8231" xr:uid="{E5B58EA1-C85B-4FEF-8F9F-0AB0235942D1}"/>
    <cellStyle name="Vírgula 3 3 3 5 2 6 2" xfId="23536" xr:uid="{609CB690-B084-4ED8-AFAC-3B9B93A68DC9}"/>
    <cellStyle name="Vírgula 3 3 3 5 2 7" xfId="15914" xr:uid="{6291407C-164D-4C71-B379-EDE14B217F9D}"/>
    <cellStyle name="Vírgula 3 3 3 5 3" xfId="2212" xr:uid="{11BE5E9E-0636-49F5-AACA-5038D1430E73}"/>
    <cellStyle name="Vírgula 3 3 3 5 3 2" xfId="3180" xr:uid="{C7B75805-DC2E-406B-823E-BC1F9AFCAFF4}"/>
    <cellStyle name="Vírgula 3 3 3 5 3 2 2" xfId="10812" xr:uid="{47D6C792-4600-4361-9083-C51A0420F9AB}"/>
    <cellStyle name="Vírgula 3 3 3 5 3 2 2 2" xfId="26117" xr:uid="{E913D133-2C74-46B1-965D-F7A8701CE3CC}"/>
    <cellStyle name="Vírgula 3 3 3 5 3 2 3" xfId="18495" xr:uid="{0365A919-3452-4C04-BEAE-1B35C6322853}"/>
    <cellStyle name="Vírgula 3 3 3 5 3 3" xfId="4148" xr:uid="{BF8962E9-5644-4BC9-8ABA-B6085C4AA9D0}"/>
    <cellStyle name="Vírgula 3 3 3 5 3 3 2" xfId="11780" xr:uid="{5B597FE6-E7E4-4F67-812C-D87416E3B966}"/>
    <cellStyle name="Vírgula 3 3 3 5 3 3 2 2" xfId="27085" xr:uid="{3DF1A175-31E2-4D79-AFC3-4A5D3E0E6C6A}"/>
    <cellStyle name="Vírgula 3 3 3 5 3 3 3" xfId="19463" xr:uid="{D144900A-9FB3-4030-BF12-DC13A8486C95}"/>
    <cellStyle name="Vírgula 3 3 3 5 3 4" xfId="9844" xr:uid="{B38C5F03-4295-4CE8-846F-8201C1066940}"/>
    <cellStyle name="Vírgula 3 3 3 5 3 4 2" xfId="25149" xr:uid="{872943D3-9978-4592-BCFB-ACE34AC1B11C}"/>
    <cellStyle name="Vírgula 3 3 3 5 3 5" xfId="17527" xr:uid="{814D4E6C-EC70-4FDA-B112-0AC003C092BF}"/>
    <cellStyle name="Vírgula 3 3 3 5 4" xfId="1572" xr:uid="{449775D8-1412-4EB5-8497-9807BB06D1F1}"/>
    <cellStyle name="Vírgula 3 3 3 5 4 2" xfId="9204" xr:uid="{6027CEF6-5AA6-4135-A2D2-03B3D4E1EA18}"/>
    <cellStyle name="Vírgula 3 3 3 5 4 2 2" xfId="24509" xr:uid="{DFCA6A33-83C2-4BB2-919D-D60612581ACA}"/>
    <cellStyle name="Vírgula 3 3 3 5 4 3" xfId="16887" xr:uid="{F263057E-0CB1-4171-B3C5-2B048478EFEB}"/>
    <cellStyle name="Vírgula 3 3 3 5 5" xfId="2532" xr:uid="{93E400E6-E0BE-4DD9-99F5-64CE68BBEF45}"/>
    <cellStyle name="Vírgula 3 3 3 5 5 2" xfId="10164" xr:uid="{23D6C423-4DD1-4549-98D2-7B8FAF7878E5}"/>
    <cellStyle name="Vírgula 3 3 3 5 5 2 2" xfId="25469" xr:uid="{16839536-334D-4018-8CA1-3FC5EF3706ED}"/>
    <cellStyle name="Vírgula 3 3 3 5 5 3" xfId="17847" xr:uid="{D0DFFD61-6C3F-48D2-9C9F-09978E7273AE}"/>
    <cellStyle name="Vírgula 3 3 3 5 6" xfId="3500" xr:uid="{26D6C73E-1E6B-4D31-8686-CDEF4296537C}"/>
    <cellStyle name="Vírgula 3 3 3 5 6 2" xfId="11132" xr:uid="{652FE16F-A937-48E9-945D-27E4A8F5368F}"/>
    <cellStyle name="Vírgula 3 3 3 5 6 2 2" xfId="26437" xr:uid="{C6DF3CCB-AA0E-4441-9CE3-BACDACF1FAA3}"/>
    <cellStyle name="Vírgula 3 3 3 5 6 3" xfId="18815" xr:uid="{6A6A7DDB-C5C6-4449-A9C0-50C9A6C39C82}"/>
    <cellStyle name="Vírgula 3 3 3 5 7" xfId="924" xr:uid="{8C6621F4-4638-483F-9988-200D92733FF9}"/>
    <cellStyle name="Vírgula 3 3 3 5 7 2" xfId="8556" xr:uid="{19171470-9C79-4E72-93C6-9811D05295A9}"/>
    <cellStyle name="Vírgula 3 3 3 5 7 2 2" xfId="23861" xr:uid="{5E2B6404-B053-4B55-A61F-4DD7560AE721}"/>
    <cellStyle name="Vírgula 3 3 3 5 7 3" xfId="16239" xr:uid="{77572C50-8524-4CB6-87CE-0CD031205F1B}"/>
    <cellStyle name="Vírgula 3 3 3 5 8" xfId="7907" xr:uid="{17F06ED7-75F7-46F8-9759-3BB53AFF89D5}"/>
    <cellStyle name="Vírgula 3 3 3 5 8 2" xfId="23212" xr:uid="{50CA6E00-EAAB-4F36-8106-1EA9ED2A500A}"/>
    <cellStyle name="Vírgula 3 3 3 5 9" xfId="15590" xr:uid="{C7EED4A8-7D2D-4401-B08E-07EFF29643A2}"/>
    <cellStyle name="Vírgula 3 3 3 6" xfId="435" xr:uid="{0EBD2DF1-3A45-4F4A-8383-C17223C4B277}"/>
    <cellStyle name="Vírgula 3 3 3 6 2" xfId="759" xr:uid="{729CA7E8-96CF-4D71-A7C4-F045294C0ED0}"/>
    <cellStyle name="Vírgula 3 3 3 6 2 2" xfId="2052" xr:uid="{4A8E7952-CCA6-4BF2-8A29-0968CFF186F3}"/>
    <cellStyle name="Vírgula 3 3 3 6 2 2 2" xfId="9684" xr:uid="{4F4D10EC-4DC1-4273-922C-6EA99A297323}"/>
    <cellStyle name="Vírgula 3 3 3 6 2 2 2 2" xfId="24989" xr:uid="{AAF2963C-0153-4687-821B-23EF249E6E85}"/>
    <cellStyle name="Vírgula 3 3 3 6 2 2 3" xfId="17367" xr:uid="{8A460F0C-73F9-4AC1-8DD2-25D9A4F1AF98}"/>
    <cellStyle name="Vírgula 3 3 3 6 2 3" xfId="3016" xr:uid="{F9064D00-61E5-48B2-A3B9-377A6BA43D52}"/>
    <cellStyle name="Vírgula 3 3 3 6 2 3 2" xfId="10648" xr:uid="{F7851879-F600-495F-805E-6BCDFABCA7A9}"/>
    <cellStyle name="Vírgula 3 3 3 6 2 3 2 2" xfId="25953" xr:uid="{49C16535-2A2A-46EB-8D67-738A46CEBFD9}"/>
    <cellStyle name="Vírgula 3 3 3 6 2 3 3" xfId="18331" xr:uid="{1F359930-D484-43FE-9EAF-71C80C37CE57}"/>
    <cellStyle name="Vírgula 3 3 3 6 2 4" xfId="3984" xr:uid="{5FFEF4E7-B72C-4EEC-AF5E-BEA3131B6E04}"/>
    <cellStyle name="Vírgula 3 3 3 6 2 4 2" xfId="11616" xr:uid="{5D36B50F-BCCA-44F8-8117-04382981F291}"/>
    <cellStyle name="Vírgula 3 3 3 6 2 4 2 2" xfId="26921" xr:uid="{9959BFD4-B54E-46B9-B9AA-F106B628A169}"/>
    <cellStyle name="Vírgula 3 3 3 6 2 4 3" xfId="19299" xr:uid="{9BD62E72-5043-4447-929C-D0F5CD6D275A}"/>
    <cellStyle name="Vírgula 3 3 3 6 2 5" xfId="1408" xr:uid="{7B19B056-CE3B-40A9-B9EF-E43918B4287C}"/>
    <cellStyle name="Vírgula 3 3 3 6 2 5 2" xfId="9040" xr:uid="{9FC5624B-359E-42F1-BC55-7B8C0DE99E91}"/>
    <cellStyle name="Vírgula 3 3 3 6 2 5 2 2" xfId="24345" xr:uid="{47FB72A2-8701-49DE-BF5A-1143B8F6909C}"/>
    <cellStyle name="Vírgula 3 3 3 6 2 5 3" xfId="16723" xr:uid="{DA6839A3-4297-4B49-821A-B9A428F0D414}"/>
    <cellStyle name="Vírgula 3 3 3 6 2 6" xfId="8391" xr:uid="{9279F41E-5E85-4EEC-B702-C08389F5D561}"/>
    <cellStyle name="Vírgula 3 3 3 6 2 6 2" xfId="23696" xr:uid="{352BA476-1DE3-458A-88CE-2AD25A2C2816}"/>
    <cellStyle name="Vírgula 3 3 3 6 2 7" xfId="16074" xr:uid="{553BEA81-9F51-4F2F-A482-8181EBAA9BD5}"/>
    <cellStyle name="Vírgula 3 3 3 6 3" xfId="2372" xr:uid="{6A7E4DA2-3503-486B-AEA9-3D8E8B79FB54}"/>
    <cellStyle name="Vírgula 3 3 3 6 3 2" xfId="3340" xr:uid="{6E6DE228-DA1E-4C20-AFA7-1CBA691F6CC9}"/>
    <cellStyle name="Vírgula 3 3 3 6 3 2 2" xfId="10972" xr:uid="{3FD0569F-37CA-40AA-AA61-6357FFD52136}"/>
    <cellStyle name="Vírgula 3 3 3 6 3 2 2 2" xfId="26277" xr:uid="{C245CC5B-85FE-484C-8698-85FEADC3E49F}"/>
    <cellStyle name="Vírgula 3 3 3 6 3 2 3" xfId="18655" xr:uid="{1E936C39-A290-460A-8998-738D3B116BEE}"/>
    <cellStyle name="Vírgula 3 3 3 6 3 3" xfId="4308" xr:uid="{9262C9AB-50D8-4F40-A621-A12855FF752D}"/>
    <cellStyle name="Vírgula 3 3 3 6 3 3 2" xfId="11940" xr:uid="{DB0271C1-DE8E-4813-9938-6D01A44B8C27}"/>
    <cellStyle name="Vírgula 3 3 3 6 3 3 2 2" xfId="27245" xr:uid="{5AB3E4EB-E2B2-49F8-BDAD-4CE9C1982CBA}"/>
    <cellStyle name="Vírgula 3 3 3 6 3 3 3" xfId="19623" xr:uid="{BB57EAD3-31CC-4FE3-B868-3B645F2A59A1}"/>
    <cellStyle name="Vírgula 3 3 3 6 3 4" xfId="10004" xr:uid="{5CD1A70E-2CD5-4BBF-A5A4-DF3CB08C357F}"/>
    <cellStyle name="Vírgula 3 3 3 6 3 4 2" xfId="25309" xr:uid="{B43F7484-7CF3-43F7-901F-EFD599FEEE95}"/>
    <cellStyle name="Vírgula 3 3 3 6 3 5" xfId="17687" xr:uid="{0F829961-E85B-4E87-A32A-6B40A439E508}"/>
    <cellStyle name="Vírgula 3 3 3 6 4" xfId="1732" xr:uid="{D7591C8A-9B86-4A6D-AAC9-D3EABEE54113}"/>
    <cellStyle name="Vírgula 3 3 3 6 4 2" xfId="9364" xr:uid="{C39A76EB-9B7D-4451-8E3C-26FBF1750FEA}"/>
    <cellStyle name="Vírgula 3 3 3 6 4 2 2" xfId="24669" xr:uid="{04FEA112-C949-4DE7-A699-33D67D7F98D1}"/>
    <cellStyle name="Vírgula 3 3 3 6 4 3" xfId="17047" xr:uid="{5703092F-129B-46B4-86BA-23992FC683DC}"/>
    <cellStyle name="Vírgula 3 3 3 6 5" xfId="2692" xr:uid="{BA5C2B81-B164-495C-9952-373B33476035}"/>
    <cellStyle name="Vírgula 3 3 3 6 5 2" xfId="10324" xr:uid="{7BF2A876-06F4-4C78-885A-A0DEC0265344}"/>
    <cellStyle name="Vírgula 3 3 3 6 5 2 2" xfId="25629" xr:uid="{3D9F4058-47DC-4EEE-8EBB-4250F56B06D7}"/>
    <cellStyle name="Vírgula 3 3 3 6 5 3" xfId="18007" xr:uid="{5A008C03-3F48-4465-A339-F789E178AE14}"/>
    <cellStyle name="Vírgula 3 3 3 6 6" xfId="3660" xr:uid="{F789A70B-F3AE-4CA2-A4A1-E0BFD001B9C3}"/>
    <cellStyle name="Vírgula 3 3 3 6 6 2" xfId="11292" xr:uid="{ED476CC3-740D-41D5-9B7D-DA0D1525F462}"/>
    <cellStyle name="Vírgula 3 3 3 6 6 2 2" xfId="26597" xr:uid="{0D11A1DF-F93C-45A6-8B5D-1C05B17DA72F}"/>
    <cellStyle name="Vírgula 3 3 3 6 6 3" xfId="18975" xr:uid="{464E1394-E5AB-47CC-A356-C5C4B7DB58DA}"/>
    <cellStyle name="Vírgula 3 3 3 6 7" xfId="1084" xr:uid="{8C0FC6D8-0309-46D7-B03B-D5106DF42ECD}"/>
    <cellStyle name="Vírgula 3 3 3 6 7 2" xfId="8716" xr:uid="{6C19964B-F0EF-4225-BC09-B7E48B826E93}"/>
    <cellStyle name="Vírgula 3 3 3 6 7 2 2" xfId="24021" xr:uid="{17513DA4-4715-495D-B8AB-9A8C6CD41593}"/>
    <cellStyle name="Vírgula 3 3 3 6 7 3" xfId="16399" xr:uid="{5091E8F8-9683-42F2-88D6-4CD85CBB3C1C}"/>
    <cellStyle name="Vírgula 3 3 3 6 8" xfId="8067" xr:uid="{A13CBA24-8F31-4A63-9255-831826B35A16}"/>
    <cellStyle name="Vírgula 3 3 3 6 8 2" xfId="23372" xr:uid="{6E4082EA-030F-4970-BB70-CC54B34F64B8}"/>
    <cellStyle name="Vírgula 3 3 3 6 9" xfId="15750" xr:uid="{3899B91B-0F0C-43F0-BF1D-484955459C81}"/>
    <cellStyle name="Vírgula 3 3 3 7" xfId="559" xr:uid="{3F605A78-5EB4-49E3-B4F8-2312583514A3}"/>
    <cellStyle name="Vírgula 3 3 3 7 2" xfId="1852" xr:uid="{FEB86BAD-FF4D-4FB9-AB18-7F430DD14CB9}"/>
    <cellStyle name="Vírgula 3 3 3 7 2 2" xfId="9484" xr:uid="{C6E06D91-FE21-45F8-8991-DDFF3B472E72}"/>
    <cellStyle name="Vírgula 3 3 3 7 2 2 2" xfId="24789" xr:uid="{088D814C-42C8-45A9-AC8D-A1B618CD359B}"/>
    <cellStyle name="Vírgula 3 3 3 7 2 3" xfId="17167" xr:uid="{A0C02C4C-301B-407C-BCEC-00D33CAAB49F}"/>
    <cellStyle name="Vírgula 3 3 3 7 3" xfId="2816" xr:uid="{D1DF01CA-A867-4361-9B9C-47D68658EFF4}"/>
    <cellStyle name="Vírgula 3 3 3 7 3 2" xfId="10448" xr:uid="{D192FDE3-7223-477A-B02D-B4752F640E5D}"/>
    <cellStyle name="Vírgula 3 3 3 7 3 2 2" xfId="25753" xr:uid="{42449631-9E96-4C2B-8916-0A484BD71682}"/>
    <cellStyle name="Vírgula 3 3 3 7 3 3" xfId="18131" xr:uid="{B92C6975-5D64-42EC-95E7-FDF4B56E41F1}"/>
    <cellStyle name="Vírgula 3 3 3 7 4" xfId="3784" xr:uid="{7224FEA6-B403-4C7C-9F72-FDE149E1D4BB}"/>
    <cellStyle name="Vírgula 3 3 3 7 4 2" xfId="11416" xr:uid="{5C226329-52CE-485A-90CE-ABB9D78E7458}"/>
    <cellStyle name="Vírgula 3 3 3 7 4 2 2" xfId="26721" xr:uid="{0DDB7DFC-59F7-4D15-B8D5-B7BDC0CE93DE}"/>
    <cellStyle name="Vírgula 3 3 3 7 4 3" xfId="19099" xr:uid="{8531D284-2699-4A1A-AF2E-6B16E6FCC5D6}"/>
    <cellStyle name="Vírgula 3 3 3 7 5" xfId="1208" xr:uid="{81F1FC09-0878-442C-8FE1-15725E2B83B2}"/>
    <cellStyle name="Vírgula 3 3 3 7 5 2" xfId="8840" xr:uid="{3A644FAA-0C1A-43A0-9EC8-1C47E79BA2E3}"/>
    <cellStyle name="Vírgula 3 3 3 7 5 2 2" xfId="24145" xr:uid="{EFEF1B28-93D4-46F4-A4B2-BA0E6422E5FC}"/>
    <cellStyle name="Vírgula 3 3 3 7 5 3" xfId="16523" xr:uid="{1E4D4273-4C58-4DAF-9130-D82786941024}"/>
    <cellStyle name="Vírgula 3 3 3 7 6" xfId="8191" xr:uid="{C1B43AE4-DBBE-4576-B94D-B8AD2D8EFB14}"/>
    <cellStyle name="Vírgula 3 3 3 7 6 2" xfId="23496" xr:uid="{9B54D33F-CE33-4B61-96DA-D5CBF0863C4A}"/>
    <cellStyle name="Vírgula 3 3 3 7 7" xfId="15874" xr:uid="{C6243BBB-6EDC-4199-8AEC-2C5648655DD1}"/>
    <cellStyle name="Vírgula 3 3 3 8" xfId="2172" xr:uid="{2ADF5C4A-D954-42A3-BD99-C74A2658C69E}"/>
    <cellStyle name="Vírgula 3 3 3 8 2" xfId="3140" xr:uid="{677E27E7-5BFC-41A8-9B81-9A9939A40F83}"/>
    <cellStyle name="Vírgula 3 3 3 8 2 2" xfId="10772" xr:uid="{1DE4954F-3C08-43BF-9BBC-388BF6855C48}"/>
    <cellStyle name="Vírgula 3 3 3 8 2 2 2" xfId="26077" xr:uid="{79CBB393-F853-4F83-92CF-77249ABC3B7D}"/>
    <cellStyle name="Vírgula 3 3 3 8 2 3" xfId="18455" xr:uid="{61F073D2-0ED3-4D7A-9D20-FA3483F4169C}"/>
    <cellStyle name="Vírgula 3 3 3 8 3" xfId="4108" xr:uid="{086DF8D0-B1D5-4FBC-A681-266C95E04E6B}"/>
    <cellStyle name="Vírgula 3 3 3 8 3 2" xfId="11740" xr:uid="{7C8EECB1-E29F-4ABD-936C-37F4ED1A6913}"/>
    <cellStyle name="Vírgula 3 3 3 8 3 2 2" xfId="27045" xr:uid="{D3007E95-2056-4935-9066-95B072040E67}"/>
    <cellStyle name="Vírgula 3 3 3 8 3 3" xfId="19423" xr:uid="{1B160338-BE83-4A4D-90B8-9C8245A38AC1}"/>
    <cellStyle name="Vírgula 3 3 3 8 4" xfId="9804" xr:uid="{630EB08B-F249-4B45-B4C9-456DF5C89002}"/>
    <cellStyle name="Vírgula 3 3 3 8 4 2" xfId="25109" xr:uid="{448726D1-F44F-4606-8B2E-91A614423C87}"/>
    <cellStyle name="Vírgula 3 3 3 8 5" xfId="17487" xr:uid="{74BA1BA3-C8F6-4FFE-96FC-01175BC494D2}"/>
    <cellStyle name="Vírgula 3 3 3 9" xfId="1532" xr:uid="{47CAA08D-53E7-4A20-85C4-A915E105E966}"/>
    <cellStyle name="Vírgula 3 3 3 9 2" xfId="9164" xr:uid="{70CD0F93-A3A6-4290-8DE4-1081C6DAE8CE}"/>
    <cellStyle name="Vírgula 3 3 3 9 2 2" xfId="24469" xr:uid="{CFAEFD36-FD72-41B2-A822-3B6C8F36BD18}"/>
    <cellStyle name="Vírgula 3 3 3 9 3" xfId="16847" xr:uid="{90D3581A-91CB-4C8D-8473-AA1649B362D0}"/>
    <cellStyle name="Vírgula 3 3 4" xfId="335" xr:uid="{778C6F0B-07F1-4F2F-843B-42BC0331E627}"/>
    <cellStyle name="Vírgula 3 3 4 10" xfId="15650" xr:uid="{BE47B884-865F-40D9-A1D2-6CE502558E2E}"/>
    <cellStyle name="Vírgula 3 3 4 2" xfId="456" xr:uid="{1B58960F-B4FB-48E4-9112-1464E06F1644}"/>
    <cellStyle name="Vírgula 3 3 4 2 2" xfId="780" xr:uid="{FE7DC562-C255-4FD6-B70C-A2A4E5D0A65D}"/>
    <cellStyle name="Vírgula 3 3 4 2 2 2" xfId="2072" xr:uid="{9BE58585-9DF8-486A-9B36-DED4C9426037}"/>
    <cellStyle name="Vírgula 3 3 4 2 2 2 2" xfId="7443" xr:uid="{E75FAA79-EA09-4161-A861-706321AFE173}"/>
    <cellStyle name="Vírgula 3 3 4 2 2 2 2 2" xfId="15065" xr:uid="{24936E0D-C2BA-4B2D-8F9F-F41FF524B759}"/>
    <cellStyle name="Vírgula 3 3 4 2 2 2 2 2 2" xfId="30370" xr:uid="{FBF5D0E9-07B0-4178-8F93-0591CB155BCE}"/>
    <cellStyle name="Vírgula 3 3 4 2 2 2 2 3" xfId="22748" xr:uid="{6190091F-AD60-4C9E-B8C1-5CD2C113B1FA}"/>
    <cellStyle name="Vírgula 3 3 4 2 2 2 3" xfId="6071" xr:uid="{8BD166CF-98A0-4450-9717-86688FF57754}"/>
    <cellStyle name="Vírgula 3 3 4 2 2 2 3 2" xfId="13693" xr:uid="{68937608-F057-4A86-B79D-29BA86083D81}"/>
    <cellStyle name="Vírgula 3 3 4 2 2 2 3 2 2" xfId="28998" xr:uid="{BA9F695D-EA3B-4410-9BAF-BD769AF9B535}"/>
    <cellStyle name="Vírgula 3 3 4 2 2 2 3 3" xfId="21376" xr:uid="{4E391C2C-D838-4D2A-97ED-54A8F2C60DEA}"/>
    <cellStyle name="Vírgula 3 3 4 2 2 2 4" xfId="9704" xr:uid="{E0CFAAB5-477F-4E7D-93FA-5533B90CF687}"/>
    <cellStyle name="Vírgula 3 3 4 2 2 2 4 2" xfId="25009" xr:uid="{0F2B947D-DE8D-4693-9A0F-7E98C8BE8258}"/>
    <cellStyle name="Vírgula 3 3 4 2 2 2 5" xfId="17387" xr:uid="{4F4B50B9-E915-477A-85DC-A8C89D57DC8D}"/>
    <cellStyle name="Vírgula 3 3 4 2 2 3" xfId="3037" xr:uid="{E68C2FB1-3BAA-4470-8BD9-A801591D734D}"/>
    <cellStyle name="Vírgula 3 3 4 2 2 3 2" xfId="6839" xr:uid="{EF7373DB-44A1-4301-B97D-7ACFE8D40967}"/>
    <cellStyle name="Vírgula 3 3 4 2 2 3 2 2" xfId="14461" xr:uid="{BA79F04F-8B6A-498B-ABAE-F1B531F05FDD}"/>
    <cellStyle name="Vírgula 3 3 4 2 2 3 2 2 2" xfId="29766" xr:uid="{970A5E8C-2E04-43A6-B322-58368C7658B6}"/>
    <cellStyle name="Vírgula 3 3 4 2 2 3 2 3" xfId="22144" xr:uid="{5E3A4EA8-18B4-42C0-97E3-F61FCC227099}"/>
    <cellStyle name="Vírgula 3 3 4 2 2 3 3" xfId="10669" xr:uid="{46F29E23-2B28-4CDC-9E51-3EA929A735C8}"/>
    <cellStyle name="Vírgula 3 3 4 2 2 3 3 2" xfId="25974" xr:uid="{5746A059-6E68-4DAE-8EB0-FE4787A79EAF}"/>
    <cellStyle name="Vírgula 3 3 4 2 2 3 4" xfId="18352" xr:uid="{6319006B-12A3-4B8B-9300-51BC1698C854}"/>
    <cellStyle name="Vírgula 3 3 4 2 2 4" xfId="4005" xr:uid="{459C51F7-8CE7-469D-BB4C-9F656235AA96}"/>
    <cellStyle name="Vírgula 3 3 4 2 2 4 2" xfId="11637" xr:uid="{F355E10B-EB8C-41E2-8213-3FE5BC2A4423}"/>
    <cellStyle name="Vírgula 3 3 4 2 2 4 2 2" xfId="26942" xr:uid="{3580536B-F930-4584-8361-36B5ADF5122B}"/>
    <cellStyle name="Vírgula 3 3 4 2 2 4 3" xfId="19320" xr:uid="{5202A2F3-94AF-4F8C-B5E4-3DBFD28B9E3B}"/>
    <cellStyle name="Vírgula 3 3 4 2 2 5" xfId="1429" xr:uid="{91E641DF-7C6B-41AD-A82F-54BD6E19A708}"/>
    <cellStyle name="Vírgula 3 3 4 2 2 5 2" xfId="9061" xr:uid="{E57BD9B9-60C8-4EF1-A180-989FF7F93CE2}"/>
    <cellStyle name="Vírgula 3 3 4 2 2 5 2 2" xfId="24366" xr:uid="{F1A7A3D6-033C-4BE0-93A1-BE8E82A6FA66}"/>
    <cellStyle name="Vírgula 3 3 4 2 2 5 3" xfId="16744" xr:uid="{732284FD-08CE-4005-8975-0EBE0B77E4D1}"/>
    <cellStyle name="Vírgula 3 3 4 2 2 6" xfId="8412" xr:uid="{37D517EC-3433-41D9-B0AA-349DA8480217}"/>
    <cellStyle name="Vírgula 3 3 4 2 2 6 2" xfId="23717" xr:uid="{DC9003E2-A45F-4C3C-B593-3637D409713E}"/>
    <cellStyle name="Vírgula 3 3 4 2 2 7" xfId="16095" xr:uid="{4D03B222-A0F7-4980-B2DD-EF48C1B24355}"/>
    <cellStyle name="Vírgula 3 3 4 2 3" xfId="2392" xr:uid="{5D6324B6-7F5C-41B3-B062-A629E73718FA}"/>
    <cellStyle name="Vírgula 3 3 4 2 3 2" xfId="3360" xr:uid="{34B5A72B-A49E-452E-AA04-EA923B066B1E}"/>
    <cellStyle name="Vírgula 3 3 4 2 3 2 2" xfId="10992" xr:uid="{C4B7785D-06FF-4A39-9A77-29EF8E946EF6}"/>
    <cellStyle name="Vírgula 3 3 4 2 3 2 2 2" xfId="26297" xr:uid="{60692E87-622D-4A6E-A7B8-3A25E38FB680}"/>
    <cellStyle name="Vírgula 3 3 4 2 3 2 3" xfId="18675" xr:uid="{30F778F7-8643-440F-854D-508DE49C532A}"/>
    <cellStyle name="Vírgula 3 3 4 2 3 3" xfId="4328" xr:uid="{B73D67D3-7C35-4888-9BF5-426DA93C1CF3}"/>
    <cellStyle name="Vírgula 3 3 4 2 3 3 2" xfId="11960" xr:uid="{AAE8E7E4-5C0C-4433-9011-7C0BF3AED40D}"/>
    <cellStyle name="Vírgula 3 3 4 2 3 3 2 2" xfId="27265" xr:uid="{AA9BA03D-31B2-4D4F-BB94-040ABC4F6EEE}"/>
    <cellStyle name="Vírgula 3 3 4 2 3 3 3" xfId="19643" xr:uid="{05DA186A-D380-4F31-9FD1-CC7BE6AA48B4}"/>
    <cellStyle name="Vírgula 3 3 4 2 3 4" xfId="10024" xr:uid="{A06EAAE0-011C-482C-AA41-29109B9F7605}"/>
    <cellStyle name="Vírgula 3 3 4 2 3 4 2" xfId="25329" xr:uid="{1160982E-E01D-47E1-BE0C-32E32A3A94E5}"/>
    <cellStyle name="Vírgula 3 3 4 2 3 5" xfId="17707" xr:uid="{6516A7FC-4B8C-4A55-8491-0D9CE478992B}"/>
    <cellStyle name="Vírgula 3 3 4 2 4" xfId="1752" xr:uid="{E3744A1E-3BC1-4B48-9EE5-A7AA5BBCEABE}"/>
    <cellStyle name="Vírgula 3 3 4 2 4 2" xfId="6469" xr:uid="{34E20306-9A8E-4CF4-994C-B4521313DF27}"/>
    <cellStyle name="Vírgula 3 3 4 2 4 2 2" xfId="14091" xr:uid="{42BC8661-93C2-4E21-80A0-F117E2F67DAF}"/>
    <cellStyle name="Vírgula 3 3 4 2 4 2 2 2" xfId="29396" xr:uid="{08D72AC1-CBFE-45C8-B141-5AC09B528B0A}"/>
    <cellStyle name="Vírgula 3 3 4 2 4 2 3" xfId="21774" xr:uid="{9C02B621-7D28-4783-838B-7C36F45FFB60}"/>
    <cellStyle name="Vírgula 3 3 4 2 4 3" xfId="9384" xr:uid="{CC71BD90-78AD-41E5-B266-903774CABA5E}"/>
    <cellStyle name="Vírgula 3 3 4 2 4 3 2" xfId="24689" xr:uid="{6D4DB0C0-5B64-46A5-BDB3-39496D6873FE}"/>
    <cellStyle name="Vírgula 3 3 4 2 4 4" xfId="17067" xr:uid="{06C6D54D-1B50-4331-ABEE-B05BB4FF8DF7}"/>
    <cellStyle name="Vírgula 3 3 4 2 5" xfId="2713" xr:uid="{50F30FFD-5EC4-427A-AB51-02A72756235B}"/>
    <cellStyle name="Vírgula 3 3 4 2 5 2" xfId="10345" xr:uid="{23D1D470-A99B-4EB9-A636-75DD96A73CA4}"/>
    <cellStyle name="Vírgula 3 3 4 2 5 2 2" xfId="25650" xr:uid="{B40A0C09-832C-4E75-81FF-B30FCF4AEB63}"/>
    <cellStyle name="Vírgula 3 3 4 2 5 3" xfId="18028" xr:uid="{C0D22A3C-4B0F-4DCC-B261-F4DF07F19B87}"/>
    <cellStyle name="Vírgula 3 3 4 2 6" xfId="3681" xr:uid="{6A79A313-C1CF-4A24-AA03-886D97A0D223}"/>
    <cellStyle name="Vírgula 3 3 4 2 6 2" xfId="11313" xr:uid="{D1F7F998-7647-4D25-9C2C-6B3B74A99F0D}"/>
    <cellStyle name="Vírgula 3 3 4 2 6 2 2" xfId="26618" xr:uid="{993DBA79-AF5B-4389-A417-C97EA2174D86}"/>
    <cellStyle name="Vírgula 3 3 4 2 6 3" xfId="18996" xr:uid="{90B06CEA-253A-4B89-9BFE-288EB2234CBC}"/>
    <cellStyle name="Vírgula 3 3 4 2 7" xfId="1105" xr:uid="{1A9710AB-AE93-40D1-8D7D-31795B9034D0}"/>
    <cellStyle name="Vírgula 3 3 4 2 7 2" xfId="8737" xr:uid="{F886C5B6-F8AD-4D63-81FD-C1115178B3A9}"/>
    <cellStyle name="Vírgula 3 3 4 2 7 2 2" xfId="24042" xr:uid="{5EC0BB53-D83C-4D46-BB43-8B23D51EB8EA}"/>
    <cellStyle name="Vírgula 3 3 4 2 7 3" xfId="16420" xr:uid="{90289D27-7D6C-4327-8E41-54149E1ABDD5}"/>
    <cellStyle name="Vírgula 3 3 4 2 8" xfId="8088" xr:uid="{F9133D2D-9FE5-47CB-960B-C16CCFEC9192}"/>
    <cellStyle name="Vírgula 3 3 4 2 8 2" xfId="23393" xr:uid="{319C2498-A279-4309-870E-6F55E30444DC}"/>
    <cellStyle name="Vírgula 3 3 4 2 9" xfId="15771" xr:uid="{5E5CD94F-D2DB-45FF-B0B7-F29E51E6E6BD}"/>
    <cellStyle name="Vírgula 3 3 4 3" xfId="659" xr:uid="{CC5F5952-E607-4290-BE30-0E2782A14575}"/>
    <cellStyle name="Vírgula 3 3 4 3 2" xfId="1952" xr:uid="{495AD6C6-57B2-4D30-BD9E-B87A3D86A914}"/>
    <cellStyle name="Vírgula 3 3 4 3 2 2" xfId="7280" xr:uid="{65D49686-3B0E-4562-AF83-FB533DBA89E7}"/>
    <cellStyle name="Vírgula 3 3 4 3 2 2 2" xfId="14902" xr:uid="{85CBC8D2-6147-4DC0-8662-30EEAB77A7C9}"/>
    <cellStyle name="Vírgula 3 3 4 3 2 2 2 2" xfId="30207" xr:uid="{AC1C50EB-A5D6-4EE3-9C86-D2694CB41EA3}"/>
    <cellStyle name="Vírgula 3 3 4 3 2 2 3" xfId="22585" xr:uid="{513E0075-EB65-4B16-82B3-65CAE2486ED2}"/>
    <cellStyle name="Vírgula 3 3 4 3 2 3" xfId="5908" xr:uid="{C586870A-1DAD-4835-A63F-CEBDD8404A1B}"/>
    <cellStyle name="Vírgula 3 3 4 3 2 3 2" xfId="13530" xr:uid="{45681D59-5914-4925-B75F-4562AD4D5D07}"/>
    <cellStyle name="Vírgula 3 3 4 3 2 3 2 2" xfId="28835" xr:uid="{2AF87D01-7832-4103-925C-A579AD73A376}"/>
    <cellStyle name="Vírgula 3 3 4 3 2 3 3" xfId="21213" xr:uid="{735E1DAE-CC03-4274-9E0C-163AFAAFDFC0}"/>
    <cellStyle name="Vírgula 3 3 4 3 2 4" xfId="9584" xr:uid="{C6F7367B-0703-41D8-BC1A-1BC77AE6B109}"/>
    <cellStyle name="Vírgula 3 3 4 3 2 4 2" xfId="24889" xr:uid="{6E7DF43C-EB57-447D-A015-F4E7FE7A141E}"/>
    <cellStyle name="Vírgula 3 3 4 3 2 5" xfId="17267" xr:uid="{152D4A63-4ECB-4B11-BC43-E2A47041CEC8}"/>
    <cellStyle name="Vírgula 3 3 4 3 3" xfId="2916" xr:uid="{60789FFE-0B89-4283-A422-2FC4A4A97EDC}"/>
    <cellStyle name="Vírgula 3 3 4 3 3 2" xfId="6676" xr:uid="{8DFF77C6-5A11-4DFF-B192-8EA215858D42}"/>
    <cellStyle name="Vírgula 3 3 4 3 3 2 2" xfId="14298" xr:uid="{7FD4610D-C6E4-4DA5-827F-3A095885683D}"/>
    <cellStyle name="Vírgula 3 3 4 3 3 2 2 2" xfId="29603" xr:uid="{DD7AEDE3-9CC1-4D55-BB71-39838AFD6168}"/>
    <cellStyle name="Vírgula 3 3 4 3 3 2 3" xfId="21981" xr:uid="{A894153D-8FD3-4C7D-92F6-3138EBD0929B}"/>
    <cellStyle name="Vírgula 3 3 4 3 3 3" xfId="10548" xr:uid="{B33E36CC-CE8A-4C63-8F0C-E7AE3A3F904B}"/>
    <cellStyle name="Vírgula 3 3 4 3 3 3 2" xfId="25853" xr:uid="{30DAA2AB-8A1A-40E9-88E4-0FF5C48EA765}"/>
    <cellStyle name="Vírgula 3 3 4 3 3 4" xfId="18231" xr:uid="{D8DD8F09-D96A-4EEC-ABD2-940AC8E43382}"/>
    <cellStyle name="Vírgula 3 3 4 3 4" xfId="3884" xr:uid="{FEDBE2B6-D8CC-47A9-A335-25306DD624B0}"/>
    <cellStyle name="Vírgula 3 3 4 3 4 2" xfId="11516" xr:uid="{BCB9F244-1E7D-4DB3-9FC7-4ECDB5A28146}"/>
    <cellStyle name="Vírgula 3 3 4 3 4 2 2" xfId="26821" xr:uid="{12E94434-2A2C-4387-BFA5-0537D86FA196}"/>
    <cellStyle name="Vírgula 3 3 4 3 4 3" xfId="19199" xr:uid="{1F1F7EBD-9508-4332-8D08-03DFA2103615}"/>
    <cellStyle name="Vírgula 3 3 4 3 5" xfId="1308" xr:uid="{481A9792-B62D-432A-B749-BCD9E487B4DF}"/>
    <cellStyle name="Vírgula 3 3 4 3 5 2" xfId="8940" xr:uid="{46198619-0240-4E43-A52D-9F6ABD22C131}"/>
    <cellStyle name="Vírgula 3 3 4 3 5 2 2" xfId="24245" xr:uid="{A63E4901-9990-4CA4-BF1B-5CE4511DF79B}"/>
    <cellStyle name="Vírgula 3 3 4 3 5 3" xfId="16623" xr:uid="{1DFB68E2-DAE3-421D-A466-8806E21A8F8B}"/>
    <cellStyle name="Vírgula 3 3 4 3 6" xfId="8291" xr:uid="{4DD29879-6343-4848-80E8-78F970B3CDE3}"/>
    <cellStyle name="Vírgula 3 3 4 3 6 2" xfId="23596" xr:uid="{9EAD4FE1-60A9-4C21-97EA-D4DC7E3D61FF}"/>
    <cellStyle name="Vírgula 3 3 4 3 7" xfId="15974" xr:uid="{C149E889-C251-4943-A9EA-7762017CBEF2}"/>
    <cellStyle name="Vírgula 3 3 4 4" xfId="2272" xr:uid="{74A4C39A-0CC9-4AA9-B480-77EE667949F9}"/>
    <cellStyle name="Vírgula 3 3 4 4 2" xfId="3240" xr:uid="{6FF8F776-3D82-46C6-9539-CF7C75C72C31}"/>
    <cellStyle name="Vírgula 3 3 4 4 2 2" xfId="10872" xr:uid="{106FD68E-3397-41EE-93F7-DB1DE11DCB1E}"/>
    <cellStyle name="Vírgula 3 3 4 4 2 2 2" xfId="26177" xr:uid="{9FCB5103-2671-4EB2-B5FF-1662D0DEFB01}"/>
    <cellStyle name="Vírgula 3 3 4 4 2 3" xfId="18555" xr:uid="{9DF7AFDF-DBD8-4F24-A323-2296D3F2C8C4}"/>
    <cellStyle name="Vírgula 3 3 4 4 3" xfId="4208" xr:uid="{30BC997F-4F82-4F18-9EFD-6C8DF1EAB23C}"/>
    <cellStyle name="Vírgula 3 3 4 4 3 2" xfId="11840" xr:uid="{CD9853AF-C880-44B5-A6A1-7C32EEF28A63}"/>
    <cellStyle name="Vírgula 3 3 4 4 3 2 2" xfId="27145" xr:uid="{539BE1F6-153B-4DED-A9FA-29D99D504817}"/>
    <cellStyle name="Vírgula 3 3 4 4 3 3" xfId="19523" xr:uid="{7F4AF528-3E41-40A0-B566-86B3CFC0EA59}"/>
    <cellStyle name="Vírgula 3 3 4 4 4" xfId="9904" xr:uid="{BDF429F2-9BB4-466B-B2E2-2254A94ACAA7}"/>
    <cellStyle name="Vírgula 3 3 4 4 4 2" xfId="25209" xr:uid="{D80E98D4-CBBC-4C04-BFA0-7B2138DDDFCF}"/>
    <cellStyle name="Vírgula 3 3 4 4 5" xfId="17587" xr:uid="{4BF26D03-B42A-4474-AED7-3D7B47815F02}"/>
    <cellStyle name="Vírgula 3 3 4 5" xfId="1632" xr:uid="{9F854EA1-2DB6-4365-85C7-301E22221AB3}"/>
    <cellStyle name="Vírgula 3 3 4 5 2" xfId="6306" xr:uid="{B0E1D878-9A8D-43D7-A1A5-624B13C97300}"/>
    <cellStyle name="Vírgula 3 3 4 5 2 2" xfId="13928" xr:uid="{F716D86A-D526-497F-9812-6445D777D842}"/>
    <cellStyle name="Vírgula 3 3 4 5 2 2 2" xfId="29233" xr:uid="{560F6340-6DFA-4463-95A7-62AA18CC9A74}"/>
    <cellStyle name="Vírgula 3 3 4 5 2 3" xfId="21611" xr:uid="{51039D6D-9971-4CB5-B6E3-C0AF26B1B880}"/>
    <cellStyle name="Vírgula 3 3 4 5 3" xfId="9264" xr:uid="{89E766B4-14E7-4C46-8578-7F8F5F53E162}"/>
    <cellStyle name="Vírgula 3 3 4 5 3 2" xfId="24569" xr:uid="{2944B8C0-1DA3-466C-9862-8A1F2DC010A9}"/>
    <cellStyle name="Vírgula 3 3 4 5 4" xfId="16947" xr:uid="{1D98C98C-6F97-49CF-8A29-7649AF8AB127}"/>
    <cellStyle name="Vírgula 3 3 4 6" xfId="2592" xr:uid="{3EACF1D6-3D98-4AB6-828B-27FC78C31EBC}"/>
    <cellStyle name="Vírgula 3 3 4 6 2" xfId="10224" xr:uid="{6BC2DA41-B5CB-4EC8-A984-07431CBF9CAE}"/>
    <cellStyle name="Vírgula 3 3 4 6 2 2" xfId="25529" xr:uid="{41BE1632-EDBB-475A-86A2-EAFAC5484E28}"/>
    <cellStyle name="Vírgula 3 3 4 6 3" xfId="17907" xr:uid="{51DDAAA3-FF61-4428-9498-16E2AAB2A69A}"/>
    <cellStyle name="Vírgula 3 3 4 7" xfId="3560" xr:uid="{E89C2B14-92B2-411A-AD6D-AB470EF8738A}"/>
    <cellStyle name="Vírgula 3 3 4 7 2" xfId="11192" xr:uid="{50CB236E-AFF6-4F53-89DA-828857DC4301}"/>
    <cellStyle name="Vírgula 3 3 4 7 2 2" xfId="26497" xr:uid="{6AC69969-84B5-4B0E-9D43-9E274E270659}"/>
    <cellStyle name="Vírgula 3 3 4 7 3" xfId="18875" xr:uid="{DBF824C7-8A2C-4566-926B-4D6DD8C53486}"/>
    <cellStyle name="Vírgula 3 3 4 8" xfId="984" xr:uid="{90D02A68-6FBF-46FF-8628-357E0F59BDCA}"/>
    <cellStyle name="Vírgula 3 3 4 8 2" xfId="8616" xr:uid="{7B203EB8-4004-46CD-B40C-41280FA3DEDC}"/>
    <cellStyle name="Vírgula 3 3 4 8 2 2" xfId="23921" xr:uid="{4A8724D8-3782-47B7-A447-3123C945D887}"/>
    <cellStyle name="Vírgula 3 3 4 8 3" xfId="16299" xr:uid="{827479A6-4DD1-4A50-BC4D-3327CB1E8436}"/>
    <cellStyle name="Vírgula 3 3 4 9" xfId="7967" xr:uid="{20D88BB3-8A9E-44D0-B441-C512A397307A}"/>
    <cellStyle name="Vírgula 3 3 4 9 2" xfId="23272" xr:uid="{7E576DC5-1BA5-4291-AD86-B0F2BC68D0CC}"/>
    <cellStyle name="Vírgula 3 3 5" xfId="295" xr:uid="{D9F5DAC1-D318-435F-9C76-2A0F67C5E840}"/>
    <cellStyle name="Vírgula 3 3 5 2" xfId="619" xr:uid="{2D4503D6-F41D-4F15-973C-492EC9F144F5}"/>
    <cellStyle name="Vírgula 3 3 5 2 2" xfId="1912" xr:uid="{078DB91A-F315-4D1F-B36A-F51170252AA8}"/>
    <cellStyle name="Vírgula 3 3 5 2 2 2" xfId="5163" xr:uid="{9077A8DB-2B4E-4C55-B870-B5D1CA6FB34D}"/>
    <cellStyle name="Vírgula 3 3 5 2 2 2 2" xfId="7470" xr:uid="{0E9C9A17-AAA4-4AA1-A68C-C78B74C38560}"/>
    <cellStyle name="Vírgula 3 3 5 2 2 2 2 2" xfId="15092" xr:uid="{9722D4AF-32EA-4AAB-9317-CE047B4EC1B9}"/>
    <cellStyle name="Vírgula 3 3 5 2 2 2 2 2 2" xfId="30397" xr:uid="{E19B00BE-B612-422C-A819-34E528C4A891}"/>
    <cellStyle name="Vírgula 3 3 5 2 2 2 2 3" xfId="22775" xr:uid="{BB08A72A-C6BD-4483-B49F-104895E19006}"/>
    <cellStyle name="Vírgula 3 3 5 2 2 2 3" xfId="6098" xr:uid="{C8666E0A-35F1-40C0-9607-CD6065192F2E}"/>
    <cellStyle name="Vírgula 3 3 5 2 2 2 3 2" xfId="13720" xr:uid="{DD2D759D-CC50-4F0D-9453-540E0FF51F7C}"/>
    <cellStyle name="Vírgula 3 3 5 2 2 2 3 2 2" xfId="29025" xr:uid="{76494EA2-6586-4ED7-96F6-7A42A3D9E8E1}"/>
    <cellStyle name="Vírgula 3 3 5 2 2 2 3 3" xfId="21403" xr:uid="{39203DDC-0940-4869-BD30-1C900BF60167}"/>
    <cellStyle name="Vírgula 3 3 5 2 2 2 4" xfId="12785" xr:uid="{D1041C7C-EFEA-4386-882F-9E3E8895075D}"/>
    <cellStyle name="Vírgula 3 3 5 2 2 2 4 2" xfId="28090" xr:uid="{E3FEF602-B7F4-4EF4-9FA6-465DCB1DE489}"/>
    <cellStyle name="Vírgula 3 3 5 2 2 2 5" xfId="20468" xr:uid="{1A8F1DBF-029F-496A-85A6-46DC85F5558A}"/>
    <cellStyle name="Vírgula 3 3 5 2 2 3" xfId="4866" xr:uid="{002F596F-200E-4537-8CB2-253FBCBD0069}"/>
    <cellStyle name="Vírgula 3 3 5 2 2 3 2" xfId="6866" xr:uid="{1F982C6E-3A46-4649-AF9A-7A01D9310F23}"/>
    <cellStyle name="Vírgula 3 3 5 2 2 3 2 2" xfId="14488" xr:uid="{8883615A-4544-4B49-93BF-1687BE0643DB}"/>
    <cellStyle name="Vírgula 3 3 5 2 2 3 2 2 2" xfId="29793" xr:uid="{C850FF3A-662A-4D3E-B770-FED5FD1F96FF}"/>
    <cellStyle name="Vírgula 3 3 5 2 2 3 2 3" xfId="22171" xr:uid="{DB1FF7A4-8C15-4CB3-A256-B4C10E207B8F}"/>
    <cellStyle name="Vírgula 3 3 5 2 2 3 3" xfId="12488" xr:uid="{F39F8361-8F87-471B-AEC1-3088BACD869C}"/>
    <cellStyle name="Vírgula 3 3 5 2 2 3 3 2" xfId="27793" xr:uid="{34F63946-EE56-4D85-A31A-86DC10DC9823}"/>
    <cellStyle name="Vírgula 3 3 5 2 2 3 4" xfId="20171" xr:uid="{80EA573B-BEB1-47CF-ABA9-3E373490BB0A}"/>
    <cellStyle name="Vírgula 3 3 5 2 2 4" xfId="5534" xr:uid="{5D450A71-015A-4112-85AE-4F7785C05561}"/>
    <cellStyle name="Vírgula 3 3 5 2 2 4 2" xfId="13156" xr:uid="{6581B4CB-2E86-44F6-8A62-258FDC04BF00}"/>
    <cellStyle name="Vírgula 3 3 5 2 2 4 2 2" xfId="28461" xr:uid="{89C08181-54E2-4ED8-9E2D-830962D68B32}"/>
    <cellStyle name="Vírgula 3 3 5 2 2 4 3" xfId="20839" xr:uid="{B90D47BE-7673-4E17-90D5-0122D51F1B4F}"/>
    <cellStyle name="Vírgula 3 3 5 2 2 5" xfId="9544" xr:uid="{C685EAE5-5B69-4DB9-9558-1A91DFF39559}"/>
    <cellStyle name="Vírgula 3 3 5 2 2 5 2" xfId="24849" xr:uid="{70AA1A26-0A92-47F1-A70D-6C3DF513324D}"/>
    <cellStyle name="Vírgula 3 3 5 2 2 6" xfId="17227" xr:uid="{80477BEA-C322-4576-A64F-09A2E6707757}"/>
    <cellStyle name="Vírgula 3 3 5 2 3" xfId="2876" xr:uid="{19444D37-2DB6-4D5D-956C-25D20B548F88}"/>
    <cellStyle name="Vírgula 3 3 5 2 3 2" xfId="7141" xr:uid="{FE51BD1D-14D9-4289-A911-21838184DCC6}"/>
    <cellStyle name="Vírgula 3 3 5 2 3 2 2" xfId="14763" xr:uid="{9C23DA43-A6B4-44DC-9B3F-566B9700A58D}"/>
    <cellStyle name="Vírgula 3 3 5 2 3 2 2 2" xfId="30068" xr:uid="{5AB0F463-A6D5-4FE9-B4DA-B03BAA114DDB}"/>
    <cellStyle name="Vírgula 3 3 5 2 3 2 3" xfId="22446" xr:uid="{0BAFAD37-3CC4-4C97-AB05-2D32E31A97FF}"/>
    <cellStyle name="Vírgula 3 3 5 2 3 3" xfId="5769" xr:uid="{2A0B3DB0-2A85-405B-B594-CD455235F93A}"/>
    <cellStyle name="Vírgula 3 3 5 2 3 3 2" xfId="13391" xr:uid="{E8083B9D-3632-4C20-BF69-6BDD2CBEEA03}"/>
    <cellStyle name="Vírgula 3 3 5 2 3 3 2 2" xfId="28696" xr:uid="{92703C26-94C0-4EE5-A05B-9E790D712BCD}"/>
    <cellStyle name="Vírgula 3 3 5 2 3 3 3" xfId="21074" xr:uid="{CA7CC503-F661-49A0-B007-7DD68342AEDD}"/>
    <cellStyle name="Vírgula 3 3 5 2 3 4" xfId="10508" xr:uid="{23B665A0-59F1-4AA9-86B9-1E8DD4734B41}"/>
    <cellStyle name="Vírgula 3 3 5 2 3 4 2" xfId="25813" xr:uid="{8FE28107-E094-4719-BF1A-A3FA7D55A701}"/>
    <cellStyle name="Vírgula 3 3 5 2 3 5" xfId="18191" xr:uid="{ECE3EFDF-939E-4F1E-8148-341206E436AC}"/>
    <cellStyle name="Vírgula 3 3 5 2 4" xfId="3844" xr:uid="{17AD188F-CEEC-4E0E-BA91-9499F76BD6F1}"/>
    <cellStyle name="Vírgula 3 3 5 2 4 2" xfId="6496" xr:uid="{06DBCF6B-9D1E-4D40-B426-0268E978C2CD}"/>
    <cellStyle name="Vírgula 3 3 5 2 4 2 2" xfId="14118" xr:uid="{8A3B6436-763C-4FD9-9F48-D567D91D7835}"/>
    <cellStyle name="Vírgula 3 3 5 2 4 2 2 2" xfId="29423" xr:uid="{F5B6DEB6-216B-4F2E-B4FE-C3A0877B3018}"/>
    <cellStyle name="Vírgula 3 3 5 2 4 2 3" xfId="21801" xr:uid="{8D941847-067D-4DD0-9991-A29DEE26EF4E}"/>
    <cellStyle name="Vírgula 3 3 5 2 4 3" xfId="11476" xr:uid="{94824605-5010-43EA-8666-618775C439D2}"/>
    <cellStyle name="Vírgula 3 3 5 2 4 3 2" xfId="26781" xr:uid="{F6256DAA-7235-477A-8F3B-1313772F6E06}"/>
    <cellStyle name="Vírgula 3 3 5 2 4 4" xfId="19159" xr:uid="{A8367C45-D024-48F1-98A5-99B224126AD4}"/>
    <cellStyle name="Vírgula 3 3 5 2 5" xfId="1268" xr:uid="{3A302722-0B05-44C6-AB7E-944F632FA576}"/>
    <cellStyle name="Vírgula 3 3 5 2 5 2" xfId="8900" xr:uid="{6175B47B-9DA1-46D0-AEAA-04DB589936BF}"/>
    <cellStyle name="Vírgula 3 3 5 2 5 2 2" xfId="24205" xr:uid="{E2EE4DDB-5199-475A-AE6E-BEBDC34DC932}"/>
    <cellStyle name="Vírgula 3 3 5 2 5 3" xfId="16583" xr:uid="{EC15181D-AFE0-4C4A-8183-695647DDF1ED}"/>
    <cellStyle name="Vírgula 3 3 5 2 6" xfId="8251" xr:uid="{C6E2FC12-85CE-4756-BC39-5FD276265246}"/>
    <cellStyle name="Vírgula 3 3 5 2 6 2" xfId="23556" xr:uid="{9835DA8F-B5E3-4F3A-9B87-91E75CB308E0}"/>
    <cellStyle name="Vírgula 3 3 5 2 7" xfId="15934" xr:uid="{B602CFC7-F74D-43A5-B4FC-59B01BC69D35}"/>
    <cellStyle name="Vírgula 3 3 5 3" xfId="2232" xr:uid="{DA834F36-EEF3-41FE-B441-95B6AE6E042F}"/>
    <cellStyle name="Vírgula 3 3 5 3 2" xfId="3200" xr:uid="{F119508C-113A-4DB2-979A-EDD82F08CE30}"/>
    <cellStyle name="Vírgula 3 3 5 3 2 2" xfId="7307" xr:uid="{6F28BA55-47E1-4943-8046-F22272A56077}"/>
    <cellStyle name="Vírgula 3 3 5 3 2 2 2" xfId="14929" xr:uid="{8BAF0308-11D7-4E79-B26A-EF3D39F51DB8}"/>
    <cellStyle name="Vírgula 3 3 5 3 2 2 2 2" xfId="30234" xr:uid="{6CD355B3-A9B3-481C-9BB6-F24DCC4D2282}"/>
    <cellStyle name="Vírgula 3 3 5 3 2 2 3" xfId="22612" xr:uid="{06F611D6-704F-49D7-B7B6-5490B8DE3F73}"/>
    <cellStyle name="Vírgula 3 3 5 3 2 3" xfId="5935" xr:uid="{246311E0-C2C3-4F4D-8C07-E7BB18E4CF43}"/>
    <cellStyle name="Vírgula 3 3 5 3 2 3 2" xfId="13557" xr:uid="{5621E81E-80F9-4D28-8702-C7F5648B9EF3}"/>
    <cellStyle name="Vírgula 3 3 5 3 2 3 2 2" xfId="28862" xr:uid="{8B6FCE3E-FBA2-47E0-AF2B-547870029B81}"/>
    <cellStyle name="Vírgula 3 3 5 3 2 3 3" xfId="21240" xr:uid="{28CE73CA-6597-4915-94A1-7BD04D77207F}"/>
    <cellStyle name="Vírgula 3 3 5 3 2 4" xfId="10832" xr:uid="{C23BB880-ECC0-47A8-9B0B-889E78173F9B}"/>
    <cellStyle name="Vírgula 3 3 5 3 2 4 2" xfId="26137" xr:uid="{64D41EC1-7005-4E37-B519-5922AFF6FA3F}"/>
    <cellStyle name="Vírgula 3 3 5 3 2 5" xfId="18515" xr:uid="{E3E30E02-BF62-4DAE-B347-01B2AA3E3D90}"/>
    <cellStyle name="Vírgula 3 3 5 3 3" xfId="4168" xr:uid="{FFF109FB-BBCC-4B26-9680-A3F1F37D51E7}"/>
    <cellStyle name="Vírgula 3 3 5 3 3 2" xfId="6703" xr:uid="{332CCE23-8BCF-4E98-A3D2-5916250BDC73}"/>
    <cellStyle name="Vírgula 3 3 5 3 3 2 2" xfId="14325" xr:uid="{F0729D15-70DC-4EEA-AC90-E5AFE14E2B6D}"/>
    <cellStyle name="Vírgula 3 3 5 3 3 2 2 2" xfId="29630" xr:uid="{547027CE-29C7-4313-96D1-60AC72BA7791}"/>
    <cellStyle name="Vírgula 3 3 5 3 3 2 3" xfId="22008" xr:uid="{19399E5E-61C6-4B2A-BDCA-D0A9505584C3}"/>
    <cellStyle name="Vírgula 3 3 5 3 3 3" xfId="11800" xr:uid="{C10CDC62-8D9F-4FF1-9E3B-3E2A17EEEF5E}"/>
    <cellStyle name="Vírgula 3 3 5 3 3 3 2" xfId="27105" xr:uid="{E400024E-6661-4CE3-A4B0-CF66D5B087B4}"/>
    <cellStyle name="Vírgula 3 3 5 3 3 4" xfId="19483" xr:uid="{B230F0FE-B145-492C-8733-6CA6D16376DC}"/>
    <cellStyle name="Vírgula 3 3 5 3 4" xfId="5441" xr:uid="{3CA26C61-0A85-43F8-9473-E7EC932D54DA}"/>
    <cellStyle name="Vírgula 3 3 5 3 4 2" xfId="13063" xr:uid="{CAF2401F-194E-4806-9D67-C78504581663}"/>
    <cellStyle name="Vírgula 3 3 5 3 4 2 2" xfId="28368" xr:uid="{30CE6C9C-9E4D-4D4C-BFDB-2E0B3C4BF16D}"/>
    <cellStyle name="Vírgula 3 3 5 3 4 3" xfId="20746" xr:uid="{9DA468D4-AC11-4B3D-BA04-E8E737BD306C}"/>
    <cellStyle name="Vírgula 3 3 5 3 5" xfId="9864" xr:uid="{0E391B55-68B5-400A-98CD-DF39BB32AAF9}"/>
    <cellStyle name="Vírgula 3 3 5 3 5 2" xfId="25169" xr:uid="{4E4D6A16-8DDC-4CB0-9797-718EF9E1DDBC}"/>
    <cellStyle name="Vírgula 3 3 5 3 6" xfId="17547" xr:uid="{090CD568-5612-4787-A9E3-6370B06F8842}"/>
    <cellStyle name="Vírgula 3 3 5 4" xfId="1592" xr:uid="{C18AEB95-A2B9-40DD-982C-FF63A2D1E660}"/>
    <cellStyle name="Vírgula 3 3 5 4 2" xfId="7047" xr:uid="{9A647C79-4806-40C6-8047-38B0ADDB8DD9}"/>
    <cellStyle name="Vírgula 3 3 5 4 2 2" xfId="14669" xr:uid="{DAB22888-47F7-48F1-9F99-21699490BC2D}"/>
    <cellStyle name="Vírgula 3 3 5 4 2 2 2" xfId="29974" xr:uid="{86374B48-5A72-42D8-A459-0893DF7128A5}"/>
    <cellStyle name="Vírgula 3 3 5 4 2 3" xfId="22352" xr:uid="{9962D434-36BE-4802-BD81-B197121DBC5D}"/>
    <cellStyle name="Vírgula 3 3 5 4 3" xfId="5675" xr:uid="{AC97C353-46E1-4BEB-83C6-665BEAB64905}"/>
    <cellStyle name="Vírgula 3 3 5 4 3 2" xfId="13297" xr:uid="{13006130-73C2-4141-B75D-A6A62F7D4656}"/>
    <cellStyle name="Vírgula 3 3 5 4 3 2 2" xfId="28602" xr:uid="{077FF9F6-F8CA-4C95-AA94-0308A78006B8}"/>
    <cellStyle name="Vírgula 3 3 5 4 3 3" xfId="20980" xr:uid="{FEAFDEEB-613A-4D9A-9E01-9E507DDD7E31}"/>
    <cellStyle name="Vírgula 3 3 5 4 4" xfId="9224" xr:uid="{AE06BDCD-8964-489D-99B6-1D876C110C72}"/>
    <cellStyle name="Vírgula 3 3 5 4 4 2" xfId="24529" xr:uid="{EDCA3CCA-47FD-4770-ACF5-A1BCCAA0AD3B}"/>
    <cellStyle name="Vírgula 3 3 5 4 5" xfId="16907" xr:uid="{01B6663C-12D6-489E-AA34-D11121D0F785}"/>
    <cellStyle name="Vírgula 3 3 5 5" xfId="2552" xr:uid="{319167D9-F34F-46BC-B1AE-8AEF9E6C2296}"/>
    <cellStyle name="Vírgula 3 3 5 5 2" xfId="6333" xr:uid="{DB6F6E4A-92B9-40D1-82A8-EA822763FF8B}"/>
    <cellStyle name="Vírgula 3 3 5 5 2 2" xfId="13955" xr:uid="{D11D647A-0369-43F8-AB22-31E9F0F8B048}"/>
    <cellStyle name="Vírgula 3 3 5 5 2 2 2" xfId="29260" xr:uid="{494A8471-0A99-4229-82B2-4C2E8AB00E08}"/>
    <cellStyle name="Vírgula 3 3 5 5 2 3" xfId="21638" xr:uid="{FB939526-15FB-40A7-85EE-A442E26E1666}"/>
    <cellStyle name="Vírgula 3 3 5 5 3" xfId="10184" xr:uid="{8E243821-B34B-4165-BED7-04A99B70131F}"/>
    <cellStyle name="Vírgula 3 3 5 5 3 2" xfId="25489" xr:uid="{053B0D49-8C04-4B74-9F5B-2C7D1203DFE8}"/>
    <cellStyle name="Vírgula 3 3 5 5 4" xfId="17867" xr:uid="{E4AA144A-1C9F-45D0-9AC0-3D421125CCF1}"/>
    <cellStyle name="Vírgula 3 3 5 6" xfId="3520" xr:uid="{F85B4963-F241-4339-AC22-2046FEC13552}"/>
    <cellStyle name="Vírgula 3 3 5 6 2" xfId="11152" xr:uid="{2F12E7D0-9697-49D7-9107-793CAE1FD183}"/>
    <cellStyle name="Vírgula 3 3 5 6 2 2" xfId="26457" xr:uid="{3F1A1018-CC3B-4F3B-8F9E-EFBF0481D6A6}"/>
    <cellStyle name="Vírgula 3 3 5 6 3" xfId="18835" xr:uid="{B0D63942-2A56-440D-A3C0-A70FDEB72D75}"/>
    <cellStyle name="Vírgula 3 3 5 7" xfId="944" xr:uid="{639EA43E-F911-4B7E-9D6F-5DA632281EBA}"/>
    <cellStyle name="Vírgula 3 3 5 7 2" xfId="8576" xr:uid="{73AE5D09-755E-417A-93BC-14D1822C7C97}"/>
    <cellStyle name="Vírgula 3 3 5 7 2 2" xfId="23881" xr:uid="{09BF0B5C-05D3-4914-A1DD-9AAA7CBDFA9C}"/>
    <cellStyle name="Vírgula 3 3 5 7 3" xfId="16259" xr:uid="{C5981F23-86CD-41F1-A329-2F3F2094FFAA}"/>
    <cellStyle name="Vírgula 3 3 5 8" xfId="7927" xr:uid="{47B79095-AB4C-49C2-808B-ED708735C6F2}"/>
    <cellStyle name="Vírgula 3 3 5 8 2" xfId="23232" xr:uid="{CCDCCC68-D24B-4913-B740-2A11CF872F9C}"/>
    <cellStyle name="Vírgula 3 3 5 9" xfId="15610" xr:uid="{B4B36A7E-849C-4DF2-A617-835D65FC8570}"/>
    <cellStyle name="Vírgula 3 3 6" xfId="375" xr:uid="{C72B97DB-33B1-49A8-B823-E9FAA7C95BF6}"/>
    <cellStyle name="Vírgula 3 3 6 2" xfId="699" xr:uid="{22D2022E-F3C5-43B8-B5C6-DBD4EFC1D5B7}"/>
    <cellStyle name="Vírgula 3 3 6 2 2" xfId="1992" xr:uid="{5E0BBC72-1199-49A0-9A83-F792A5356AD9}"/>
    <cellStyle name="Vírgula 3 3 6 2 2 2" xfId="7361" xr:uid="{04DAD34A-8827-4FE8-A440-49750C2B51BF}"/>
    <cellStyle name="Vírgula 3 3 6 2 2 2 2" xfId="14983" xr:uid="{8906BBA5-E11A-46BB-820E-B2E6907C7ACB}"/>
    <cellStyle name="Vírgula 3 3 6 2 2 2 2 2" xfId="30288" xr:uid="{52F89A7D-4934-45D6-A6CE-752C8EC2E845}"/>
    <cellStyle name="Vírgula 3 3 6 2 2 2 3" xfId="22666" xr:uid="{C2043D49-0C81-400E-98F0-516BF29ACDD9}"/>
    <cellStyle name="Vírgula 3 3 6 2 2 3" xfId="5989" xr:uid="{1C0392AC-2638-4942-B004-7D67747EB340}"/>
    <cellStyle name="Vírgula 3 3 6 2 2 3 2" xfId="13611" xr:uid="{29338CBB-E4F0-4152-B3AF-7E2EEBBF5748}"/>
    <cellStyle name="Vírgula 3 3 6 2 2 3 2 2" xfId="28916" xr:uid="{D5B657FA-1C93-4DBF-AFC4-D7DBA5F4E164}"/>
    <cellStyle name="Vírgula 3 3 6 2 2 3 3" xfId="21294" xr:uid="{B5574EDE-8A53-4420-AFE0-0315A364208C}"/>
    <cellStyle name="Vírgula 3 3 6 2 2 4" xfId="9624" xr:uid="{5D763FBF-95BA-4485-8AAA-80EF25F1A977}"/>
    <cellStyle name="Vírgula 3 3 6 2 2 4 2" xfId="24929" xr:uid="{B9F4397D-1933-4B6A-AB96-D31C157201B5}"/>
    <cellStyle name="Vírgula 3 3 6 2 2 5" xfId="17307" xr:uid="{D284274E-2CA4-433F-B426-0196D86DAD5E}"/>
    <cellStyle name="Vírgula 3 3 6 2 3" xfId="2956" xr:uid="{0EF2C0A4-B1A2-4BA5-AA0F-193D4E14839F}"/>
    <cellStyle name="Vírgula 3 3 6 2 3 2" xfId="6757" xr:uid="{614747B1-8E1E-46E5-9AC6-079A38E9CCAA}"/>
    <cellStyle name="Vírgula 3 3 6 2 3 2 2" xfId="14379" xr:uid="{CDD2DB36-19E0-45EB-B44A-A04943665E8A}"/>
    <cellStyle name="Vírgula 3 3 6 2 3 2 2 2" xfId="29684" xr:uid="{6C39153A-AB05-4783-92D7-E1A50CAE71B3}"/>
    <cellStyle name="Vírgula 3 3 6 2 3 2 3" xfId="22062" xr:uid="{E3680E6F-E4D2-41D1-9B96-7B0C1E629B50}"/>
    <cellStyle name="Vírgula 3 3 6 2 3 3" xfId="10588" xr:uid="{83869392-479D-418C-BEA7-720BC07F826D}"/>
    <cellStyle name="Vírgula 3 3 6 2 3 3 2" xfId="25893" xr:uid="{5C60563D-1E20-44BF-80C8-3051FF7BEAFE}"/>
    <cellStyle name="Vírgula 3 3 6 2 3 4" xfId="18271" xr:uid="{AA124809-3B38-4CD5-B9CB-B022C7E7D2B6}"/>
    <cellStyle name="Vírgula 3 3 6 2 4" xfId="3924" xr:uid="{54949793-221D-4012-95AC-AE4EBA57D4C1}"/>
    <cellStyle name="Vírgula 3 3 6 2 4 2" xfId="11556" xr:uid="{AA324068-457F-4BE7-8E3F-06DC013ECF24}"/>
    <cellStyle name="Vírgula 3 3 6 2 4 2 2" xfId="26861" xr:uid="{CE3FBCA6-BC45-433F-8B33-F314279A1E11}"/>
    <cellStyle name="Vírgula 3 3 6 2 4 3" xfId="19239" xr:uid="{51A9B98F-7246-46C7-AF37-0C0F4B0D12BE}"/>
    <cellStyle name="Vírgula 3 3 6 2 5" xfId="1348" xr:uid="{74E6CEF4-0035-4F78-A41F-0AA785EA89D5}"/>
    <cellStyle name="Vírgula 3 3 6 2 5 2" xfId="8980" xr:uid="{3FFF70E0-149B-496A-9B0E-AEEA5CE5A54A}"/>
    <cellStyle name="Vírgula 3 3 6 2 5 2 2" xfId="24285" xr:uid="{72E76BA0-74AD-4B46-81C9-EB3BBC644517}"/>
    <cellStyle name="Vírgula 3 3 6 2 5 3" xfId="16663" xr:uid="{CAAEFF45-2833-4307-B98D-160EF5F4D28C}"/>
    <cellStyle name="Vírgula 3 3 6 2 6" xfId="8331" xr:uid="{605D469C-7E32-4886-AF06-EF889FB0B8CB}"/>
    <cellStyle name="Vírgula 3 3 6 2 6 2" xfId="23636" xr:uid="{1E7E8F75-3736-4EFA-9134-CFBC60EE3F45}"/>
    <cellStyle name="Vírgula 3 3 6 2 7" xfId="16014" xr:uid="{D19D4E67-AAF1-4D51-8ED8-AF4DD1DBE241}"/>
    <cellStyle name="Vírgula 3 3 6 3" xfId="2312" xr:uid="{6CDC3272-C864-4920-B037-9B15867E93E9}"/>
    <cellStyle name="Vírgula 3 3 6 3 2" xfId="3280" xr:uid="{A9C6A825-4B15-451B-84FC-E616627593AC}"/>
    <cellStyle name="Vírgula 3 3 6 3 2 2" xfId="10912" xr:uid="{C928429F-4BEF-40B4-978F-83FAC004E324}"/>
    <cellStyle name="Vírgula 3 3 6 3 2 2 2" xfId="26217" xr:uid="{45104F30-2517-41B0-91F8-AA125081700F}"/>
    <cellStyle name="Vírgula 3 3 6 3 2 3" xfId="18595" xr:uid="{398A106E-7DFD-4B9E-9457-DFB41FF8FE6E}"/>
    <cellStyle name="Vírgula 3 3 6 3 3" xfId="4248" xr:uid="{718ED888-D1CA-408E-B0C5-A9CB33F56856}"/>
    <cellStyle name="Vírgula 3 3 6 3 3 2" xfId="11880" xr:uid="{2C830EE5-D1B3-4A84-8D9B-C3EA96EF3676}"/>
    <cellStyle name="Vírgula 3 3 6 3 3 2 2" xfId="27185" xr:uid="{DEF4E8A0-A8FD-4148-8951-297496366445}"/>
    <cellStyle name="Vírgula 3 3 6 3 3 3" xfId="19563" xr:uid="{0BC7C191-44C1-423F-ADA3-C5983349C001}"/>
    <cellStyle name="Vírgula 3 3 6 3 4" xfId="9944" xr:uid="{932866B6-DB8E-4ABE-AF1D-823AE473D648}"/>
    <cellStyle name="Vírgula 3 3 6 3 4 2" xfId="25249" xr:uid="{9E09630F-CC19-43C3-B28D-F67F2BECE8B4}"/>
    <cellStyle name="Vírgula 3 3 6 3 5" xfId="17627" xr:uid="{BD7F36FB-8433-4E4B-8808-17EA696DE452}"/>
    <cellStyle name="Vírgula 3 3 6 4" xfId="1672" xr:uid="{2701E85D-72A4-40AD-80D6-27AE9CBD9C9D}"/>
    <cellStyle name="Vírgula 3 3 6 4 2" xfId="6387" xr:uid="{0B6D8DAF-778F-4B5A-9766-514E1344FA33}"/>
    <cellStyle name="Vírgula 3 3 6 4 2 2" xfId="14009" xr:uid="{E237043B-60D6-4DEB-B6E0-6FEB89FB6914}"/>
    <cellStyle name="Vírgula 3 3 6 4 2 2 2" xfId="29314" xr:uid="{222220F6-8BD3-499D-AD7A-3BAB6F00A718}"/>
    <cellStyle name="Vírgula 3 3 6 4 2 3" xfId="21692" xr:uid="{5F671571-422B-4A8E-A4F3-1982D457A8CA}"/>
    <cellStyle name="Vírgula 3 3 6 4 3" xfId="9304" xr:uid="{8AEE3BC2-44A0-431D-B4A6-64263496298A}"/>
    <cellStyle name="Vírgula 3 3 6 4 3 2" xfId="24609" xr:uid="{56EE5C00-9E80-4229-8A86-2632FD1AB5A1}"/>
    <cellStyle name="Vírgula 3 3 6 4 4" xfId="16987" xr:uid="{89D3800E-7E69-4EC3-844A-11E7B6FBD6BC}"/>
    <cellStyle name="Vírgula 3 3 6 5" xfId="2632" xr:uid="{33508468-AC15-4D92-A0CB-28FACD4A692F}"/>
    <cellStyle name="Vírgula 3 3 6 5 2" xfId="10264" xr:uid="{49B24679-F69A-424E-8EE8-709782027A6A}"/>
    <cellStyle name="Vírgula 3 3 6 5 2 2" xfId="25569" xr:uid="{318CFC38-4950-43C0-B12D-205BA847CAAB}"/>
    <cellStyle name="Vírgula 3 3 6 5 3" xfId="17947" xr:uid="{8CC28C46-886B-406D-8DAE-6F3C0E68E3C3}"/>
    <cellStyle name="Vírgula 3 3 6 6" xfId="3600" xr:uid="{DFDFCCD7-5C64-406C-8B4E-97FB88531699}"/>
    <cellStyle name="Vírgula 3 3 6 6 2" xfId="11232" xr:uid="{B2A00A1F-9155-4410-A15C-BBB0E381E4B6}"/>
    <cellStyle name="Vírgula 3 3 6 6 2 2" xfId="26537" xr:uid="{52B36D1B-ABC5-44DF-A20A-91037A29F92A}"/>
    <cellStyle name="Vírgula 3 3 6 6 3" xfId="18915" xr:uid="{70B78884-1482-4D76-AF8E-70F2895D27E2}"/>
    <cellStyle name="Vírgula 3 3 6 7" xfId="1024" xr:uid="{2B6F43A5-27AE-47C0-94DF-D297559CF1D9}"/>
    <cellStyle name="Vírgula 3 3 6 7 2" xfId="8656" xr:uid="{C95B6F27-F584-4898-ABA8-0BA7DAEAF917}"/>
    <cellStyle name="Vírgula 3 3 6 7 2 2" xfId="23961" xr:uid="{084A4E7B-7BB9-4285-B4FD-87A85221F427}"/>
    <cellStyle name="Vírgula 3 3 6 7 3" xfId="16339" xr:uid="{4AE9CA9D-6CD5-4AFE-8C18-F6B3094CD161}"/>
    <cellStyle name="Vírgula 3 3 6 8" xfId="8007" xr:uid="{5A9B351B-7A93-40C0-BB54-A22FF58D79BA}"/>
    <cellStyle name="Vírgula 3 3 6 8 2" xfId="23312" xr:uid="{64C8CC60-A1F8-417C-8327-F08A39689BF0}"/>
    <cellStyle name="Vírgula 3 3 6 9" xfId="15690" xr:uid="{B9637768-D303-46D2-8190-85226A2ADC8E}"/>
    <cellStyle name="Vírgula 3 3 7" xfId="255" xr:uid="{37DA6AA6-A9D0-4958-BF17-DD26E64A89A1}"/>
    <cellStyle name="Vírgula 3 3 7 2" xfId="579" xr:uid="{68DE7558-41DE-40E2-9DAE-1D3628667A0F}"/>
    <cellStyle name="Vírgula 3 3 7 2 2" xfId="1872" xr:uid="{EC30F00A-F890-446D-ABDF-0498DBE4F087}"/>
    <cellStyle name="Vírgula 3 3 7 2 2 2" xfId="7334" xr:uid="{ABA12607-8E21-48D9-B6C7-8455EB61157A}"/>
    <cellStyle name="Vírgula 3 3 7 2 2 2 2" xfId="14956" xr:uid="{D83371D1-549C-48DD-A8F4-9A42952D92C4}"/>
    <cellStyle name="Vírgula 3 3 7 2 2 2 2 2" xfId="30261" xr:uid="{BBF7F9C2-4DAF-46DF-AC49-222C004F1A5E}"/>
    <cellStyle name="Vírgula 3 3 7 2 2 2 3" xfId="22639" xr:uid="{68A96BB0-A49E-4292-B0A3-3ADA2F71AE8A}"/>
    <cellStyle name="Vírgula 3 3 7 2 2 3" xfId="5962" xr:uid="{83ADCD93-248C-40D9-8159-5EAE455F7C6F}"/>
    <cellStyle name="Vírgula 3 3 7 2 2 3 2" xfId="13584" xr:uid="{21B33EC6-5C75-40AC-86D0-17CB1C293C0C}"/>
    <cellStyle name="Vírgula 3 3 7 2 2 3 2 2" xfId="28889" xr:uid="{E1A675FA-0F99-4B84-8A2F-B49EA9395CEF}"/>
    <cellStyle name="Vírgula 3 3 7 2 2 3 3" xfId="21267" xr:uid="{8F8B5840-EB7E-4AE9-80E0-524158D20C3B}"/>
    <cellStyle name="Vírgula 3 3 7 2 2 4" xfId="9504" xr:uid="{F457F108-AD02-4D96-ACF2-4CFF36406F78}"/>
    <cellStyle name="Vírgula 3 3 7 2 2 4 2" xfId="24809" xr:uid="{FC2ED0A4-E9EB-45BA-80B6-601E52038AF0}"/>
    <cellStyle name="Vírgula 3 3 7 2 2 5" xfId="17187" xr:uid="{AEA5AE89-37D1-4769-85C2-452301340BD7}"/>
    <cellStyle name="Vírgula 3 3 7 2 3" xfId="2836" xr:uid="{A723BFDF-5C11-4D2B-8847-BBF32E80A866}"/>
    <cellStyle name="Vírgula 3 3 7 2 3 2" xfId="6730" xr:uid="{83AFFAFF-1EFF-486C-833D-E41E75DF14B5}"/>
    <cellStyle name="Vírgula 3 3 7 2 3 2 2" xfId="14352" xr:uid="{27A89F6B-BBE2-47A4-B65B-92D8DB5CFC34}"/>
    <cellStyle name="Vírgula 3 3 7 2 3 2 2 2" xfId="29657" xr:uid="{6BF78C70-4C78-4F24-A24D-AF8970AD9879}"/>
    <cellStyle name="Vírgula 3 3 7 2 3 2 3" xfId="22035" xr:uid="{3C30A426-A5AE-4087-A299-9E5E44D83BD4}"/>
    <cellStyle name="Vírgula 3 3 7 2 3 3" xfId="10468" xr:uid="{7906E2DE-AA40-440F-A01D-4001822519DF}"/>
    <cellStyle name="Vírgula 3 3 7 2 3 3 2" xfId="25773" xr:uid="{F38F957D-695D-425E-ADBE-7DD43685B93A}"/>
    <cellStyle name="Vírgula 3 3 7 2 3 4" xfId="18151" xr:uid="{EEA3A977-CA5C-4B05-8242-8C12EC3A10CB}"/>
    <cellStyle name="Vírgula 3 3 7 2 4" xfId="3804" xr:uid="{51B97536-4616-4E67-B1A7-061AC610EAE7}"/>
    <cellStyle name="Vírgula 3 3 7 2 4 2" xfId="11436" xr:uid="{A3A46FA7-0E7C-486E-86A4-5D27CB1E2C33}"/>
    <cellStyle name="Vírgula 3 3 7 2 4 2 2" xfId="26741" xr:uid="{6503A940-FE89-4F9D-A83A-9844F01F8E4C}"/>
    <cellStyle name="Vírgula 3 3 7 2 4 3" xfId="19119" xr:uid="{581C1C65-05D2-4FA2-8199-AE94F2A2482E}"/>
    <cellStyle name="Vírgula 3 3 7 2 5" xfId="1228" xr:uid="{ED4340F5-C514-49EE-9D1A-2E415EADF5AB}"/>
    <cellStyle name="Vírgula 3 3 7 2 5 2" xfId="8860" xr:uid="{01734361-0128-4CCC-81BE-DDA8655C422D}"/>
    <cellStyle name="Vírgula 3 3 7 2 5 2 2" xfId="24165" xr:uid="{9790499A-AAD5-4174-B603-227B04C4252F}"/>
    <cellStyle name="Vírgula 3 3 7 2 5 3" xfId="16543" xr:uid="{E59F6C36-727C-4C7A-A415-FBB30A58FD90}"/>
    <cellStyle name="Vírgula 3 3 7 2 6" xfId="8211" xr:uid="{A23EE697-DA4D-4C13-A855-201D613D4D43}"/>
    <cellStyle name="Vírgula 3 3 7 2 6 2" xfId="23516" xr:uid="{2A9FB4D9-1DE9-4D1B-8209-D92ECADE7A28}"/>
    <cellStyle name="Vírgula 3 3 7 2 7" xfId="15894" xr:uid="{9A192679-483E-4F39-BD99-6BD3168A541F}"/>
    <cellStyle name="Vírgula 3 3 7 3" xfId="2192" xr:uid="{AB180266-435A-44BF-AC0A-4FD5E6903D71}"/>
    <cellStyle name="Vírgula 3 3 7 3 2" xfId="3160" xr:uid="{C730851F-10D4-47F6-9653-A5B5B6C91212}"/>
    <cellStyle name="Vírgula 3 3 7 3 2 2" xfId="10792" xr:uid="{CDD0CCBF-6FA0-4F2A-B24E-A428B17A509F}"/>
    <cellStyle name="Vírgula 3 3 7 3 2 2 2" xfId="26097" xr:uid="{1F26C79D-8B0F-4826-9D32-9746240642DB}"/>
    <cellStyle name="Vírgula 3 3 7 3 2 3" xfId="18475" xr:uid="{C5B4F763-BF03-413F-847D-A184CE44CF1A}"/>
    <cellStyle name="Vírgula 3 3 7 3 3" xfId="4128" xr:uid="{2B260216-7204-40D9-A409-1C548BBB7E76}"/>
    <cellStyle name="Vírgula 3 3 7 3 3 2" xfId="11760" xr:uid="{BCC81301-A72F-4CD5-B264-EE9948B2D045}"/>
    <cellStyle name="Vírgula 3 3 7 3 3 2 2" xfId="27065" xr:uid="{00081867-E68F-4988-861C-F6E6A6E1F742}"/>
    <cellStyle name="Vírgula 3 3 7 3 3 3" xfId="19443" xr:uid="{44EEC2A4-9602-4836-993B-E76489BE8A60}"/>
    <cellStyle name="Vírgula 3 3 7 3 4" xfId="9824" xr:uid="{13084B93-B41D-4653-986F-3543434BA0F1}"/>
    <cellStyle name="Vírgula 3 3 7 3 4 2" xfId="25129" xr:uid="{FDDDB46A-C5C8-4CF2-8D89-F3BBBE5ACEDF}"/>
    <cellStyle name="Vírgula 3 3 7 3 5" xfId="17507" xr:uid="{CCD45832-3A92-4C39-B70F-8589DD00310D}"/>
    <cellStyle name="Vírgula 3 3 7 4" xfId="1552" xr:uid="{3870463A-BE82-4522-843C-A3B668B54769}"/>
    <cellStyle name="Vírgula 3 3 7 4 2" xfId="6360" xr:uid="{C62BCAF9-A57B-4E24-B18C-81852BA1139A}"/>
    <cellStyle name="Vírgula 3 3 7 4 2 2" xfId="13982" xr:uid="{E27EE7F8-589B-46F3-9691-DBA85E54BF83}"/>
    <cellStyle name="Vírgula 3 3 7 4 2 2 2" xfId="29287" xr:uid="{B2E20471-6693-409B-BEEE-A94A0A65320A}"/>
    <cellStyle name="Vírgula 3 3 7 4 2 3" xfId="21665" xr:uid="{F33B763D-957E-4294-81C0-4D3E61B15B08}"/>
    <cellStyle name="Vírgula 3 3 7 4 3" xfId="9184" xr:uid="{18E9BA57-40B6-44C9-9508-E508716047D0}"/>
    <cellStyle name="Vírgula 3 3 7 4 3 2" xfId="24489" xr:uid="{4FBFCF05-6D48-40F3-B87B-A604674AD2E7}"/>
    <cellStyle name="Vírgula 3 3 7 4 4" xfId="16867" xr:uid="{6D0E71FB-F59A-4967-83B7-6BFCA358DA57}"/>
    <cellStyle name="Vírgula 3 3 7 5" xfId="2512" xr:uid="{7F6781CD-EC13-486E-BF0A-F114B9ECC277}"/>
    <cellStyle name="Vírgula 3 3 7 5 2" xfId="10144" xr:uid="{5AA9F6E9-E5A1-44CC-9D6C-439301CDFE24}"/>
    <cellStyle name="Vírgula 3 3 7 5 2 2" xfId="25449" xr:uid="{B9BF69F2-A20C-4BAE-8831-9CBDD8061128}"/>
    <cellStyle name="Vírgula 3 3 7 5 3" xfId="17827" xr:uid="{68EEAEB0-D257-40AC-96FA-B0B020CFE3BF}"/>
    <cellStyle name="Vírgula 3 3 7 6" xfId="3480" xr:uid="{342D8F48-A207-4C91-874D-8DB6EEBBA8B0}"/>
    <cellStyle name="Vírgula 3 3 7 6 2" xfId="11112" xr:uid="{A58C9309-C265-428D-8E3C-05349F4E1609}"/>
    <cellStyle name="Vírgula 3 3 7 6 2 2" xfId="26417" xr:uid="{F845EB63-3FDE-4B60-8230-F4A79DEA1AB0}"/>
    <cellStyle name="Vírgula 3 3 7 6 3" xfId="18795" xr:uid="{EE3506EC-2C99-4D94-9826-4BE643D0A7B3}"/>
    <cellStyle name="Vírgula 3 3 7 7" xfId="904" xr:uid="{8E509AF5-F7F6-4588-8C7D-E19025E57A9D}"/>
    <cellStyle name="Vírgula 3 3 7 7 2" xfId="8536" xr:uid="{293F3CEC-57A0-463B-9F3C-BDE04C652BDA}"/>
    <cellStyle name="Vírgula 3 3 7 7 2 2" xfId="23841" xr:uid="{05996B23-E451-40AC-A0F2-A8DCEDC15C97}"/>
    <cellStyle name="Vírgula 3 3 7 7 3" xfId="16219" xr:uid="{2D81928E-862E-47A9-B48B-99AD9B15752A}"/>
    <cellStyle name="Vírgula 3 3 7 8" xfId="7887" xr:uid="{816D47BC-5409-4CAB-AC9D-D776291C5D1E}"/>
    <cellStyle name="Vírgula 3 3 7 8 2" xfId="23192" xr:uid="{796B0144-1375-4F92-96C6-888068C2CDB5}"/>
    <cellStyle name="Vírgula 3 3 7 9" xfId="15570" xr:uid="{5FF18739-7A0C-4DE9-894A-B4B1E2949C78}"/>
    <cellStyle name="Vírgula 3 3 8" xfId="415" xr:uid="{E26067B1-52D0-43C8-BAC1-1A4C5D416071}"/>
    <cellStyle name="Vírgula 3 3 8 2" xfId="739" xr:uid="{B2D697CC-A7E2-4EC5-8225-683FDC58CE44}"/>
    <cellStyle name="Vírgula 3 3 8 2 2" xfId="2032" xr:uid="{71B9A217-E30F-44B2-BCFC-D26B3A1ABE37}"/>
    <cellStyle name="Vírgula 3 3 8 2 2 2" xfId="7497" xr:uid="{0E6F5295-494F-4909-8EB3-8810AA689ADA}"/>
    <cellStyle name="Vírgula 3 3 8 2 2 2 2" xfId="15119" xr:uid="{EF43244A-C46A-4D20-AF86-EA34D971CFEE}"/>
    <cellStyle name="Vírgula 3 3 8 2 2 2 2 2" xfId="30424" xr:uid="{F51C7148-8D3C-46C0-9C77-E3D62E8DC24C}"/>
    <cellStyle name="Vírgula 3 3 8 2 2 2 3" xfId="22802" xr:uid="{D1BA3F78-2C89-40AE-A239-F7E22410C892}"/>
    <cellStyle name="Vírgula 3 3 8 2 2 3" xfId="6125" xr:uid="{E8FE2AA5-3EA8-4018-B3F3-848D139DD47B}"/>
    <cellStyle name="Vírgula 3 3 8 2 2 3 2" xfId="13747" xr:uid="{ED5A496F-C3F4-4769-8BA3-149A89F8FAA8}"/>
    <cellStyle name="Vírgula 3 3 8 2 2 3 2 2" xfId="29052" xr:uid="{02A91397-3F94-485F-A3A6-82D72EED66F8}"/>
    <cellStyle name="Vírgula 3 3 8 2 2 3 3" xfId="21430" xr:uid="{4FDAEE72-BF01-4DB6-BDEA-9F7DAC0B589D}"/>
    <cellStyle name="Vírgula 3 3 8 2 2 4" xfId="9664" xr:uid="{C08B74A2-DD58-4A90-9CA2-76DE388CF45B}"/>
    <cellStyle name="Vírgula 3 3 8 2 2 4 2" xfId="24969" xr:uid="{7900B6BC-3C94-42AD-BEBA-C166197C85B7}"/>
    <cellStyle name="Vírgula 3 3 8 2 2 5" xfId="17347" xr:uid="{8A4AFD7F-2B65-4674-88D6-69CCA9FF5D9F}"/>
    <cellStyle name="Vírgula 3 3 8 2 3" xfId="2996" xr:uid="{293E4A2E-CC22-47A3-B199-B3303AD04940}"/>
    <cellStyle name="Vírgula 3 3 8 2 3 2" xfId="6893" xr:uid="{202962EF-2B73-4C63-9108-EE74ACB38840}"/>
    <cellStyle name="Vírgula 3 3 8 2 3 2 2" xfId="14515" xr:uid="{CB9822BC-6921-45C7-A1E4-E770DB71E7A1}"/>
    <cellStyle name="Vírgula 3 3 8 2 3 2 2 2" xfId="29820" xr:uid="{019A09FE-43B6-452B-AF0E-D53394F66668}"/>
    <cellStyle name="Vírgula 3 3 8 2 3 2 3" xfId="22198" xr:uid="{02741B95-8D19-490C-B540-7695389CFEEA}"/>
    <cellStyle name="Vírgula 3 3 8 2 3 3" xfId="10628" xr:uid="{5190253B-7638-438A-8A30-4F7BE1A60C5B}"/>
    <cellStyle name="Vírgula 3 3 8 2 3 3 2" xfId="25933" xr:uid="{0C14E351-4A78-401E-8155-46003467B364}"/>
    <cellStyle name="Vírgula 3 3 8 2 3 4" xfId="18311" xr:uid="{1481AAF2-A7C2-4588-858F-04F67764BFCA}"/>
    <cellStyle name="Vírgula 3 3 8 2 4" xfId="3964" xr:uid="{1EDE8F1E-E480-456A-B390-ADE88883023C}"/>
    <cellStyle name="Vírgula 3 3 8 2 4 2" xfId="11596" xr:uid="{AF9AB39A-F410-4DCC-8822-738114444F1E}"/>
    <cellStyle name="Vírgula 3 3 8 2 4 2 2" xfId="26901" xr:uid="{C91094EE-FD46-4F87-9DFD-5F037F87FD04}"/>
    <cellStyle name="Vírgula 3 3 8 2 4 3" xfId="19279" xr:uid="{8C675AD3-029D-4DCD-98C6-3757113F8846}"/>
    <cellStyle name="Vírgula 3 3 8 2 5" xfId="1388" xr:uid="{7A97DCBD-0BCD-417E-8D86-A0ADDE636D72}"/>
    <cellStyle name="Vírgula 3 3 8 2 5 2" xfId="9020" xr:uid="{45737230-6BAA-4E29-AC68-C275461318D3}"/>
    <cellStyle name="Vírgula 3 3 8 2 5 2 2" xfId="24325" xr:uid="{1CAFBB21-2496-4628-BC23-64F5984ACB93}"/>
    <cellStyle name="Vírgula 3 3 8 2 5 3" xfId="16703" xr:uid="{E76F9761-5577-4409-A4C4-09A3303247A8}"/>
    <cellStyle name="Vírgula 3 3 8 2 6" xfId="8371" xr:uid="{1D76CCCF-03FD-44BA-A768-9058934EF377}"/>
    <cellStyle name="Vírgula 3 3 8 2 6 2" xfId="23676" xr:uid="{2B7B4CFE-93FB-4368-A65F-1FF339399B43}"/>
    <cellStyle name="Vírgula 3 3 8 2 7" xfId="16054" xr:uid="{7D61E4EA-2901-4DD6-B8F3-C7EAAB5D593F}"/>
    <cellStyle name="Vírgula 3 3 8 3" xfId="2352" xr:uid="{B4EE6641-7C1C-4621-B363-102D004C60EB}"/>
    <cellStyle name="Vírgula 3 3 8 3 2" xfId="3320" xr:uid="{745DC475-B9CA-4774-BBB2-41FDD74ABE56}"/>
    <cellStyle name="Vírgula 3 3 8 3 2 2" xfId="10952" xr:uid="{797DB6DA-38EE-4E7C-9636-522746BD0227}"/>
    <cellStyle name="Vírgula 3 3 8 3 2 2 2" xfId="26257" xr:uid="{010CB054-FA49-40A3-A470-8650F43D9F18}"/>
    <cellStyle name="Vírgula 3 3 8 3 2 3" xfId="18635" xr:uid="{CD4EE815-CC33-4539-BB44-5BC7F6367AF4}"/>
    <cellStyle name="Vírgula 3 3 8 3 3" xfId="4288" xr:uid="{C1A7D4DD-9BC7-437D-96A4-987D1B9656E9}"/>
    <cellStyle name="Vírgula 3 3 8 3 3 2" xfId="11920" xr:uid="{14CEBFA4-D0C6-4D50-BB2B-C33FA4E4E879}"/>
    <cellStyle name="Vírgula 3 3 8 3 3 2 2" xfId="27225" xr:uid="{9C8A91A7-B397-4FBF-A513-4C2051010FBD}"/>
    <cellStyle name="Vírgula 3 3 8 3 3 3" xfId="19603" xr:uid="{2AED48E1-1AAD-481E-A754-35F316AC70E7}"/>
    <cellStyle name="Vírgula 3 3 8 3 4" xfId="9984" xr:uid="{DCEE56B7-32E2-4A0C-99EA-26354A089D38}"/>
    <cellStyle name="Vírgula 3 3 8 3 4 2" xfId="25289" xr:uid="{42F61C65-2A38-4D6E-A182-C4159B13AB55}"/>
    <cellStyle name="Vírgula 3 3 8 3 5" xfId="17667" xr:uid="{877AF0FE-0242-4270-B999-E8FD73889E01}"/>
    <cellStyle name="Vírgula 3 3 8 4" xfId="1712" xr:uid="{3A382F72-FC9F-4E6E-B47B-EC0F6A774630}"/>
    <cellStyle name="Vírgula 3 3 8 4 2" xfId="6523" xr:uid="{F4699056-DA8B-4397-921D-56191A2A33EF}"/>
    <cellStyle name="Vírgula 3 3 8 4 2 2" xfId="14145" xr:uid="{79CF50D9-EE6B-4656-A17C-4E4961DA83DF}"/>
    <cellStyle name="Vírgula 3 3 8 4 2 2 2" xfId="29450" xr:uid="{0E4FA297-7A46-43D9-9F7E-D1228C7FC253}"/>
    <cellStyle name="Vírgula 3 3 8 4 2 3" xfId="21828" xr:uid="{7E0FF6DD-B461-4242-AA35-EF3DD6AC06DF}"/>
    <cellStyle name="Vírgula 3 3 8 4 3" xfId="9344" xr:uid="{FE8319A1-EE35-4059-B3EE-DC4AC15A0890}"/>
    <cellStyle name="Vírgula 3 3 8 4 3 2" xfId="24649" xr:uid="{5ECD46FC-F43E-4A59-87C4-9D3B00CF1A50}"/>
    <cellStyle name="Vírgula 3 3 8 4 4" xfId="17027" xr:uid="{72851C98-BB1D-4390-98D2-EF11F8F69927}"/>
    <cellStyle name="Vírgula 3 3 8 5" xfId="2672" xr:uid="{A5EA4323-D618-4912-97C1-E67DF97F4F36}"/>
    <cellStyle name="Vírgula 3 3 8 5 2" xfId="10304" xr:uid="{74EFF46D-C536-40BB-831A-7A9CCDA29CB7}"/>
    <cellStyle name="Vírgula 3 3 8 5 2 2" xfId="25609" xr:uid="{B6C180A4-722E-41A0-9053-86FABCC1623D}"/>
    <cellStyle name="Vírgula 3 3 8 5 3" xfId="17987" xr:uid="{021CF4E3-F54A-4908-80FD-EA4A4ACB3695}"/>
    <cellStyle name="Vírgula 3 3 8 6" xfId="3640" xr:uid="{09C9A7CE-F412-43BA-B33C-9D29A1FF2EDD}"/>
    <cellStyle name="Vírgula 3 3 8 6 2" xfId="11272" xr:uid="{8034195F-828B-4E39-9DAE-2983CD8B6B06}"/>
    <cellStyle name="Vírgula 3 3 8 6 2 2" xfId="26577" xr:uid="{BF5155AC-FC9E-49B4-9DA2-A368CEE75522}"/>
    <cellStyle name="Vírgula 3 3 8 6 3" xfId="18955" xr:uid="{046C4356-AB38-49D7-A5F7-1AD3284ABA36}"/>
    <cellStyle name="Vírgula 3 3 8 7" xfId="1064" xr:uid="{95A680CF-BBEF-4EDB-A5BC-38D98B1C0E8E}"/>
    <cellStyle name="Vírgula 3 3 8 7 2" xfId="8696" xr:uid="{9B768313-52EA-4913-A79C-749BF8B95E8A}"/>
    <cellStyle name="Vírgula 3 3 8 7 2 2" xfId="24001" xr:uid="{E4B7981F-4AA2-4020-B474-FB117FB98C1B}"/>
    <cellStyle name="Vírgula 3 3 8 7 3" xfId="16379" xr:uid="{AFCF2365-F9C7-4D95-9565-C32A545F08D5}"/>
    <cellStyle name="Vírgula 3 3 8 8" xfId="8047" xr:uid="{F4E287E9-3414-4679-A704-C19A7E6A92F0}"/>
    <cellStyle name="Vírgula 3 3 8 8 2" xfId="23352" xr:uid="{D77D2BF2-7FE9-4A47-8C28-90E113134BBB}"/>
    <cellStyle name="Vírgula 3 3 8 9" xfId="15730" xr:uid="{0C3B2CC5-7F3F-4A4D-86DF-2F336C289E85}"/>
    <cellStyle name="Vírgula 3 3 9" xfId="215" xr:uid="{303962D1-1538-4531-8695-D1F7A00216F2}"/>
    <cellStyle name="Vírgula 3 3 9 2" xfId="539" xr:uid="{EFBFC6BF-4FD7-455E-8AEB-69F84A892484}"/>
    <cellStyle name="Vírgula 3 3 9 2 2" xfId="1832" xr:uid="{BAD3691A-E491-48E3-BB56-E177C1A2D8D7}"/>
    <cellStyle name="Vírgula 3 3 9 2 2 2" xfId="7527" xr:uid="{688782F0-A50B-419A-A829-E94A0769FC2E}"/>
    <cellStyle name="Vírgula 3 3 9 2 2 2 2" xfId="15149" xr:uid="{E45F6A24-8097-45A8-BC3C-8E7F0D1C6265}"/>
    <cellStyle name="Vírgula 3 3 9 2 2 2 2 2" xfId="30454" xr:uid="{62D2DF80-EA87-4254-BF31-58836087E489}"/>
    <cellStyle name="Vírgula 3 3 9 2 2 2 3" xfId="22832" xr:uid="{60633D8A-7AA9-44BB-B6AD-A962944F5DF9}"/>
    <cellStyle name="Vírgula 3 3 9 2 2 3" xfId="6155" xr:uid="{43EEB277-1A42-473E-942F-76B438492776}"/>
    <cellStyle name="Vírgula 3 3 9 2 2 3 2" xfId="13777" xr:uid="{DC079B5C-F2FE-4ABE-9A86-5D47C8BE83DA}"/>
    <cellStyle name="Vírgula 3 3 9 2 2 3 2 2" xfId="29082" xr:uid="{FB0529C2-E8E2-41D3-97EE-47DDC8B90F13}"/>
    <cellStyle name="Vírgula 3 3 9 2 2 3 3" xfId="21460" xr:uid="{988D911D-98AB-4551-A2F4-5FCA17200854}"/>
    <cellStyle name="Vírgula 3 3 9 2 2 4" xfId="9464" xr:uid="{5D6501F4-6DA4-422E-84FA-28745C2E9075}"/>
    <cellStyle name="Vírgula 3 3 9 2 2 4 2" xfId="24769" xr:uid="{B5A7A5BF-A726-4CCD-B39F-65373C4A398B}"/>
    <cellStyle name="Vírgula 3 3 9 2 2 5" xfId="17147" xr:uid="{365F6549-9D75-48F9-B8F1-9EE6AC004302}"/>
    <cellStyle name="Vírgula 3 3 9 2 3" xfId="2796" xr:uid="{C9B3A048-550A-4B91-B59F-D8DB51F04BAE}"/>
    <cellStyle name="Vírgula 3 3 9 2 3 2" xfId="6923" xr:uid="{310C29B3-3AD7-4C14-BC9B-CDFB6B420D00}"/>
    <cellStyle name="Vírgula 3 3 9 2 3 2 2" xfId="14545" xr:uid="{BFE43820-45F0-4B4E-8E67-1F387E0FB18B}"/>
    <cellStyle name="Vírgula 3 3 9 2 3 2 2 2" xfId="29850" xr:uid="{406AD0B4-12C1-457A-9BBA-70178E83B181}"/>
    <cellStyle name="Vírgula 3 3 9 2 3 2 3" xfId="22228" xr:uid="{402D3582-1433-4BD8-8A3D-14DE54D3CF46}"/>
    <cellStyle name="Vírgula 3 3 9 2 3 3" xfId="10428" xr:uid="{3BB9F401-7ACA-451A-B9BF-8D0C1969A062}"/>
    <cellStyle name="Vírgula 3 3 9 2 3 3 2" xfId="25733" xr:uid="{D63EF819-6EB0-422F-B5D3-F4E36E737CF0}"/>
    <cellStyle name="Vírgula 3 3 9 2 3 4" xfId="18111" xr:uid="{A9CF7108-9D14-4C73-9603-B485CC40E32A}"/>
    <cellStyle name="Vírgula 3 3 9 2 4" xfId="3764" xr:uid="{73425A1B-9605-4FEC-A706-A72A82D014E9}"/>
    <cellStyle name="Vírgula 3 3 9 2 4 2" xfId="11396" xr:uid="{641110EE-0793-4F5E-A08F-5D9B92B91368}"/>
    <cellStyle name="Vírgula 3 3 9 2 4 2 2" xfId="26701" xr:uid="{13EDBFBB-980E-4710-8D7B-B8354E0F4E09}"/>
    <cellStyle name="Vírgula 3 3 9 2 4 3" xfId="19079" xr:uid="{CA00FEEF-2879-4FF0-87DF-C1E542DD8748}"/>
    <cellStyle name="Vírgula 3 3 9 2 5" xfId="1188" xr:uid="{49375606-E712-47A6-BEB5-0BA9021BFC18}"/>
    <cellStyle name="Vírgula 3 3 9 2 5 2" xfId="8820" xr:uid="{C0190E11-0E5A-4723-BF68-8176AB155A82}"/>
    <cellStyle name="Vírgula 3 3 9 2 5 2 2" xfId="24125" xr:uid="{C448066B-C06F-4C31-A6B7-1E599FD76C72}"/>
    <cellStyle name="Vírgula 3 3 9 2 5 3" xfId="16503" xr:uid="{9F710F84-AF96-43A7-83B5-5F60FE167098}"/>
    <cellStyle name="Vírgula 3 3 9 2 6" xfId="8171" xr:uid="{FE1D8295-435E-4C25-AA1C-E3AF79E1E5AB}"/>
    <cellStyle name="Vírgula 3 3 9 2 6 2" xfId="23476" xr:uid="{711AE663-685C-4134-91B0-EEEAE70B8F3F}"/>
    <cellStyle name="Vírgula 3 3 9 2 7" xfId="15854" xr:uid="{19655756-11E4-423F-B044-A71B1D087FC4}"/>
    <cellStyle name="Vírgula 3 3 9 3" xfId="2152" xr:uid="{38FC6AD0-9533-463A-922B-88545BA44BD5}"/>
    <cellStyle name="Vírgula 3 3 9 3 2" xfId="3120" xr:uid="{8E09B7AA-FA11-41F1-A9EB-8811504387D7}"/>
    <cellStyle name="Vírgula 3 3 9 3 2 2" xfId="10752" xr:uid="{A3D20EA2-CE4A-4A44-827D-473567DE40ED}"/>
    <cellStyle name="Vírgula 3 3 9 3 2 2 2" xfId="26057" xr:uid="{C8A1E4A7-EAD0-4A7D-9024-23DD7F540161}"/>
    <cellStyle name="Vírgula 3 3 9 3 2 3" xfId="18435" xr:uid="{78C3E326-3E96-4D68-B068-E8B6A2CDB003}"/>
    <cellStyle name="Vírgula 3 3 9 3 3" xfId="4088" xr:uid="{A3FF9F9B-FE03-4745-ABF2-04820C9F4375}"/>
    <cellStyle name="Vírgula 3 3 9 3 3 2" xfId="11720" xr:uid="{5951CCD5-93F3-48A3-BCFA-F0B51C641EAC}"/>
    <cellStyle name="Vírgula 3 3 9 3 3 2 2" xfId="27025" xr:uid="{4C3D8E0C-7CE2-4A8D-ABCA-ADD4DB348DB4}"/>
    <cellStyle name="Vírgula 3 3 9 3 3 3" xfId="19403" xr:uid="{A3DC8C06-4EF9-48C8-84B6-4F7D04F18C72}"/>
    <cellStyle name="Vírgula 3 3 9 3 4" xfId="9784" xr:uid="{5FB343DF-A158-4A8E-8EEA-847B1408CA4F}"/>
    <cellStyle name="Vírgula 3 3 9 3 4 2" xfId="25089" xr:uid="{147F9462-E6B3-48C4-A3C2-3EAB261D1322}"/>
    <cellStyle name="Vírgula 3 3 9 3 5" xfId="17467" xr:uid="{DC3D92E5-0874-4DFB-8EC7-F599812FF546}"/>
    <cellStyle name="Vírgula 3 3 9 4" xfId="1512" xr:uid="{DFB507CF-B4B1-4D5C-91E0-7F9FF0320F41}"/>
    <cellStyle name="Vírgula 3 3 9 4 2" xfId="6553" xr:uid="{9F2D690D-5E67-4099-8D2D-27D84363BEB7}"/>
    <cellStyle name="Vírgula 3 3 9 4 2 2" xfId="14175" xr:uid="{601B42E7-D046-4C4A-95C9-901D0C93D484}"/>
    <cellStyle name="Vírgula 3 3 9 4 2 2 2" xfId="29480" xr:uid="{531ED999-C5BF-4ACE-A064-06BCF87AA983}"/>
    <cellStyle name="Vírgula 3 3 9 4 2 3" xfId="21858" xr:uid="{F4B72415-57CD-451C-953E-3AF08DF1DA70}"/>
    <cellStyle name="Vírgula 3 3 9 4 3" xfId="9144" xr:uid="{A7AAF89C-70CE-422E-AC7B-C50F5B9251E9}"/>
    <cellStyle name="Vírgula 3 3 9 4 3 2" xfId="24449" xr:uid="{8884560E-BA3F-49E6-BE1F-DE59A8848E96}"/>
    <cellStyle name="Vírgula 3 3 9 4 4" xfId="16827" xr:uid="{A31F6368-4766-4D59-AC09-22FA727BEB39}"/>
    <cellStyle name="Vírgula 3 3 9 5" xfId="2472" xr:uid="{1CBC82AF-4F47-49AF-9057-DEC035198ABA}"/>
    <cellStyle name="Vírgula 3 3 9 5 2" xfId="10104" xr:uid="{4683020F-77AB-4FD3-BF61-5D2B9C6CA6E9}"/>
    <cellStyle name="Vírgula 3 3 9 5 2 2" xfId="25409" xr:uid="{D66DD532-AEE0-4C05-AE6C-0D22F790DD5A}"/>
    <cellStyle name="Vírgula 3 3 9 5 3" xfId="17787" xr:uid="{8BDE30BE-0413-4F62-9F7F-ACFC2235DC0D}"/>
    <cellStyle name="Vírgula 3 3 9 6" xfId="3440" xr:uid="{95F46027-36C5-47C9-845F-73B4144F1807}"/>
    <cellStyle name="Vírgula 3 3 9 6 2" xfId="11072" xr:uid="{A4706B22-C222-42A3-A817-55481052CD97}"/>
    <cellStyle name="Vírgula 3 3 9 6 2 2" xfId="26377" xr:uid="{3A47E796-37C0-410E-A5D5-7D3C3DB8424A}"/>
    <cellStyle name="Vírgula 3 3 9 6 3" xfId="18755" xr:uid="{3BB7ED3B-710A-4933-AF2D-E655C8A942BD}"/>
    <cellStyle name="Vírgula 3 3 9 7" xfId="864" xr:uid="{FA04288E-BBDB-47AD-BCEF-856D3440520A}"/>
    <cellStyle name="Vírgula 3 3 9 7 2" xfId="8496" xr:uid="{D694EB36-581A-4EB6-8460-BC8FA47123DD}"/>
    <cellStyle name="Vírgula 3 3 9 7 2 2" xfId="23801" xr:uid="{CBFEAD24-2232-4778-9322-7245A7A9710E}"/>
    <cellStyle name="Vírgula 3 3 9 7 3" xfId="16179" xr:uid="{CB40A0D2-E663-4A22-925A-3CF50B126306}"/>
    <cellStyle name="Vírgula 3 3 9 8" xfId="7847" xr:uid="{1714480B-7936-46B4-AB63-A9CEDB84767D}"/>
    <cellStyle name="Vírgula 3 3 9 8 2" xfId="23152" xr:uid="{1BC17A1E-69C0-42F5-A24D-9A7FFEEA7454}"/>
    <cellStyle name="Vírgula 3 3 9 9" xfId="15530" xr:uid="{C4841660-511D-4A59-BA8C-0C201BA9795B}"/>
    <cellStyle name="Vírgula 3 4" xfId="200" xr:uid="{C1913218-B49C-4E41-9999-64AC081B1B47}"/>
    <cellStyle name="Vírgula 3 4 10" xfId="503" xr:uid="{CFE4E851-D5FF-45DD-8C08-24763E3B44F6}"/>
    <cellStyle name="Vírgula 3 4 10 2" xfId="827" xr:uid="{15601CB6-B82A-401E-B455-5EFC1706047C}"/>
    <cellStyle name="Vírgula 3 4 10 2 2" xfId="2117" xr:uid="{6F120FC9-BBFF-4C13-8FB7-98DFB95C765F}"/>
    <cellStyle name="Vírgula 3 4 10 2 2 2" xfId="7562" xr:uid="{61DC622F-75E2-449E-83E7-8227F36C33BA}"/>
    <cellStyle name="Vírgula 3 4 10 2 2 2 2" xfId="15184" xr:uid="{BD0A9CE9-53D7-4DD8-8793-55DE6A29457F}"/>
    <cellStyle name="Vírgula 3 4 10 2 2 2 2 2" xfId="30489" xr:uid="{F572633B-2804-4BD2-B4EC-DD695D0D3F3B}"/>
    <cellStyle name="Vírgula 3 4 10 2 2 2 3" xfId="22867" xr:uid="{56CFC27C-11A7-4EBD-9879-46A068227BA7}"/>
    <cellStyle name="Vírgula 3 4 10 2 2 3" xfId="6190" xr:uid="{492AD533-9AD4-4B07-953C-6817B09AA3BA}"/>
    <cellStyle name="Vírgula 3 4 10 2 2 3 2" xfId="13812" xr:uid="{59D54D86-E2DE-4EBA-9658-0C5CFA22D92C}"/>
    <cellStyle name="Vírgula 3 4 10 2 2 3 2 2" xfId="29117" xr:uid="{03147D6E-7301-4F66-8A2E-4995441B9BDC}"/>
    <cellStyle name="Vírgula 3 4 10 2 2 3 3" xfId="21495" xr:uid="{5FC0E943-44B8-4B4C-AC97-296C56BD2B9A}"/>
    <cellStyle name="Vírgula 3 4 10 2 2 4" xfId="9749" xr:uid="{276C76B7-FED5-4344-9217-2461B3778E1E}"/>
    <cellStyle name="Vírgula 3 4 10 2 2 4 2" xfId="25054" xr:uid="{DF1DCE62-67DF-4914-A6F3-86188AA3E82C}"/>
    <cellStyle name="Vírgula 3 4 10 2 2 5" xfId="17432" xr:uid="{70D5FD66-64AD-401F-AE63-29CC71755249}"/>
    <cellStyle name="Vírgula 3 4 10 2 3" xfId="3084" xr:uid="{9A5AAB0C-62A0-4BAB-B272-E5D73B744495}"/>
    <cellStyle name="Vírgula 3 4 10 2 3 2" xfId="6958" xr:uid="{B360E45F-E91A-407A-B06E-4462E43205DC}"/>
    <cellStyle name="Vírgula 3 4 10 2 3 2 2" xfId="14580" xr:uid="{B564764D-47D3-49CE-9345-647CC8EEBD21}"/>
    <cellStyle name="Vírgula 3 4 10 2 3 2 2 2" xfId="29885" xr:uid="{FF3781E3-7CCB-4FD3-9AA3-4E50EF76A22D}"/>
    <cellStyle name="Vírgula 3 4 10 2 3 2 3" xfId="22263" xr:uid="{397DC4E1-479F-4F50-9DB0-935E8DBF2DD6}"/>
    <cellStyle name="Vírgula 3 4 10 2 3 3" xfId="10716" xr:uid="{307384D6-B8FD-46C3-A58F-D3192F4E30A9}"/>
    <cellStyle name="Vírgula 3 4 10 2 3 3 2" xfId="26021" xr:uid="{48044C37-07BD-4294-91C0-CE678218E937}"/>
    <cellStyle name="Vírgula 3 4 10 2 3 4" xfId="18399" xr:uid="{3BB0B781-CF3D-4F27-8A6E-8922BF01137D}"/>
    <cellStyle name="Vírgula 3 4 10 2 4" xfId="4052" xr:uid="{817B2640-5C73-4340-8188-45490E92B6A3}"/>
    <cellStyle name="Vírgula 3 4 10 2 4 2" xfId="11684" xr:uid="{610A71E1-A63E-4EBD-9119-168D00014A42}"/>
    <cellStyle name="Vírgula 3 4 10 2 4 2 2" xfId="26989" xr:uid="{9086CB8D-14E4-41FD-ADBE-1BB216A78DC0}"/>
    <cellStyle name="Vírgula 3 4 10 2 4 3" xfId="19367" xr:uid="{B8F20C74-FC69-492A-B799-8364C7FC71C9}"/>
    <cellStyle name="Vírgula 3 4 10 2 5" xfId="1476" xr:uid="{D0AB9846-72BC-4A07-88A1-2C5EC3FEC565}"/>
    <cellStyle name="Vírgula 3 4 10 2 5 2" xfId="9108" xr:uid="{2B588D93-5C82-45A2-8B74-72EA5A038E38}"/>
    <cellStyle name="Vírgula 3 4 10 2 5 2 2" xfId="24413" xr:uid="{C3597C49-7E8E-4E69-BED0-5B5FA361AA76}"/>
    <cellStyle name="Vírgula 3 4 10 2 5 3" xfId="16791" xr:uid="{BA598635-46DE-4D63-AF41-3DD000A341EC}"/>
    <cellStyle name="Vírgula 3 4 10 2 6" xfId="8459" xr:uid="{D1F38CF1-739B-4663-94C7-BA043C883D1D}"/>
    <cellStyle name="Vírgula 3 4 10 2 6 2" xfId="23764" xr:uid="{33A9BEAE-20E9-4E25-A781-B851262BE4AB}"/>
    <cellStyle name="Vírgula 3 4 10 2 7" xfId="16142" xr:uid="{118611C0-956F-4395-9313-034154B7C07B}"/>
    <cellStyle name="Vírgula 3 4 10 3" xfId="2437" xr:uid="{205D2A95-5407-4970-B2CC-DEFB5D58D233}"/>
    <cellStyle name="Vírgula 3 4 10 3 2" xfId="3405" xr:uid="{DD0D10C4-3A58-465D-BEF4-E9A5352968C2}"/>
    <cellStyle name="Vírgula 3 4 10 3 2 2" xfId="11037" xr:uid="{BAB6828F-D7CC-48BC-8E76-F57DDAAE7611}"/>
    <cellStyle name="Vírgula 3 4 10 3 2 2 2" xfId="26342" xr:uid="{8A318885-EAA5-4BEC-849E-C6ED6B633F0B}"/>
    <cellStyle name="Vírgula 3 4 10 3 2 3" xfId="18720" xr:uid="{AF654C2C-7ECA-453B-B147-7070E6FD3943}"/>
    <cellStyle name="Vírgula 3 4 10 3 3" xfId="4373" xr:uid="{5C0428BE-04A7-4325-BBD5-681C43D04000}"/>
    <cellStyle name="Vírgula 3 4 10 3 3 2" xfId="12005" xr:uid="{DF70D195-1562-466B-9B0E-7DED9EA7A31F}"/>
    <cellStyle name="Vírgula 3 4 10 3 3 2 2" xfId="27310" xr:uid="{D6CE1727-89F5-4D38-BE5F-66C0A04CCB67}"/>
    <cellStyle name="Vírgula 3 4 10 3 3 3" xfId="19688" xr:uid="{9C9CF8E8-D72B-44B8-A232-7194B84E19B9}"/>
    <cellStyle name="Vírgula 3 4 10 3 4" xfId="10069" xr:uid="{8050D6E1-0DA6-49EF-8F05-4D506ACEFFB1}"/>
    <cellStyle name="Vírgula 3 4 10 3 4 2" xfId="25374" xr:uid="{6404FBE2-295D-4991-8DEC-A715830590AB}"/>
    <cellStyle name="Vírgula 3 4 10 3 5" xfId="17752" xr:uid="{A31FC203-3F84-4A57-A157-1BB1E31D3432}"/>
    <cellStyle name="Vírgula 3 4 10 4" xfId="1797" xr:uid="{AFD81F7A-DE3A-4AC2-AFB6-5198F982BB74}"/>
    <cellStyle name="Vírgula 3 4 10 4 2" xfId="6588" xr:uid="{BF717670-71A0-4F23-B8BA-5EFC57E86F11}"/>
    <cellStyle name="Vírgula 3 4 10 4 2 2" xfId="14210" xr:uid="{038A8387-C92E-4E95-99E5-E5C37EF01CCC}"/>
    <cellStyle name="Vírgula 3 4 10 4 2 2 2" xfId="29515" xr:uid="{5FE3A49A-B077-4F48-A452-296B0BB7D73C}"/>
    <cellStyle name="Vírgula 3 4 10 4 2 3" xfId="21893" xr:uid="{FF7549D2-B7BD-415E-876B-57FD47CDDDF9}"/>
    <cellStyle name="Vírgula 3 4 10 4 3" xfId="9429" xr:uid="{9473CAC0-AF5F-41C9-B55D-C34883F2A81E}"/>
    <cellStyle name="Vírgula 3 4 10 4 3 2" xfId="24734" xr:uid="{1680E014-0C26-4F8D-AA95-4EFDFE5CF4E2}"/>
    <cellStyle name="Vírgula 3 4 10 4 4" xfId="17112" xr:uid="{36FF983A-25F7-47F9-8A50-B407F4B19C55}"/>
    <cellStyle name="Vírgula 3 4 10 5" xfId="2760" xr:uid="{DEFAD8D9-16FC-4854-A330-956BD7F4CAB6}"/>
    <cellStyle name="Vírgula 3 4 10 5 2" xfId="10392" xr:uid="{DAEAB88B-BC19-45D1-A05E-1BC24A518FC8}"/>
    <cellStyle name="Vírgula 3 4 10 5 2 2" xfId="25697" xr:uid="{ABA5457B-C110-4C7D-B111-AF67015964AA}"/>
    <cellStyle name="Vírgula 3 4 10 5 3" xfId="18075" xr:uid="{F11B2CAE-A728-4333-B0F6-2274B2932140}"/>
    <cellStyle name="Vírgula 3 4 10 6" xfId="3728" xr:uid="{F6B5A6EF-5820-4A16-94DA-0279C488D045}"/>
    <cellStyle name="Vírgula 3 4 10 6 2" xfId="11360" xr:uid="{A50E857C-3880-4D08-9D75-6B83DB08524C}"/>
    <cellStyle name="Vírgula 3 4 10 6 2 2" xfId="26665" xr:uid="{46217C02-A17C-45C5-88B3-0CD2EF2760FE}"/>
    <cellStyle name="Vírgula 3 4 10 6 3" xfId="19043" xr:uid="{414503F4-DD8E-44FC-AEE4-B438D08D1206}"/>
    <cellStyle name="Vírgula 3 4 10 7" xfId="1152" xr:uid="{C5773DFD-5C96-46FD-A7BE-7EFDAC9F5B80}"/>
    <cellStyle name="Vírgula 3 4 10 7 2" xfId="8784" xr:uid="{EE3A1628-AC03-49BD-ABEF-6C227DF66BCA}"/>
    <cellStyle name="Vírgula 3 4 10 7 2 2" xfId="24089" xr:uid="{CAC5AF89-CA9F-449F-A706-6464CC0272D0}"/>
    <cellStyle name="Vírgula 3 4 10 7 3" xfId="16467" xr:uid="{83A5C62A-0BDE-4D42-9FF4-4827951286A6}"/>
    <cellStyle name="Vírgula 3 4 10 8" xfId="8135" xr:uid="{B54407D0-108D-4AC7-9292-2E795CC331E1}"/>
    <cellStyle name="Vírgula 3 4 10 8 2" xfId="23440" xr:uid="{5719B0E1-E743-46B1-80A0-A7FF38C99EF8}"/>
    <cellStyle name="Vírgula 3 4 10 9" xfId="15818" xr:uid="{2D97A54B-3588-43CE-9992-CE9BD56FF632}"/>
    <cellStyle name="Vírgula 3 4 11" xfId="524" xr:uid="{B7221F87-4A08-4FB3-A0D7-EE3474F6D264}"/>
    <cellStyle name="Vírgula 3 4 11 2" xfId="1817" xr:uid="{B9E639B5-419E-4276-B1F1-9D33681A7759}"/>
    <cellStyle name="Vírgula 3 4 11 2 2" xfId="7217" xr:uid="{6FCBE1FA-4663-421F-93EC-986B5AC5000D}"/>
    <cellStyle name="Vírgula 3 4 11 2 2 2" xfId="14839" xr:uid="{30B3145D-B715-48EC-ABDD-5C5D695DEC21}"/>
    <cellStyle name="Vírgula 3 4 11 2 2 2 2" xfId="30144" xr:uid="{5AAD76C1-D6EA-4B2B-9E10-6EC3B8EA17D5}"/>
    <cellStyle name="Vírgula 3 4 11 2 2 3" xfId="22522" xr:uid="{FED87979-BE46-43B4-BA43-914E325FB2A7}"/>
    <cellStyle name="Vírgula 3 4 11 2 3" xfId="5845" xr:uid="{16314D20-A3FA-4951-A91A-738C81850F03}"/>
    <cellStyle name="Vírgula 3 4 11 2 3 2" xfId="13467" xr:uid="{641D52EA-5C40-450C-8BB0-333C4BB0C086}"/>
    <cellStyle name="Vírgula 3 4 11 2 3 2 2" xfId="28772" xr:uid="{82916A16-6C74-40C3-A522-02F168030D7F}"/>
    <cellStyle name="Vírgula 3 4 11 2 3 3" xfId="21150" xr:uid="{36943794-932B-4D64-BD42-711A6FB2E258}"/>
    <cellStyle name="Vírgula 3 4 11 2 4" xfId="9449" xr:uid="{F3E72234-E748-457E-BCB1-CC53496459E2}"/>
    <cellStyle name="Vírgula 3 4 11 2 4 2" xfId="24754" xr:uid="{04873DD9-9090-4884-A6DA-E5475854ED58}"/>
    <cellStyle name="Vírgula 3 4 11 2 5" xfId="17132" xr:uid="{BFD119E7-6A12-4D94-B2E2-157DD93E2E7B}"/>
    <cellStyle name="Vírgula 3 4 11 3" xfId="2781" xr:uid="{658269B3-F763-4921-AEAA-420482FB460B}"/>
    <cellStyle name="Vírgula 3 4 11 3 2" xfId="6612" xr:uid="{EBC0273E-9049-4310-B4AA-EC1AEE95BA20}"/>
    <cellStyle name="Vírgula 3 4 11 3 2 2" xfId="14234" xr:uid="{370417B6-586B-4730-B970-443586BE91C1}"/>
    <cellStyle name="Vírgula 3 4 11 3 2 2 2" xfId="29539" xr:uid="{453A12BF-11BB-4061-9EC4-3FF01A2FCED4}"/>
    <cellStyle name="Vírgula 3 4 11 3 2 3" xfId="21917" xr:uid="{B586B9C7-B068-464F-BD6C-37EABED691B3}"/>
    <cellStyle name="Vírgula 3 4 11 3 3" xfId="10413" xr:uid="{95ABA415-57F3-45AC-8BD7-CDFB7708B41E}"/>
    <cellStyle name="Vírgula 3 4 11 3 3 2" xfId="25718" xr:uid="{53229940-FCC1-4F5A-9E85-4F0854F637DD}"/>
    <cellStyle name="Vírgula 3 4 11 3 4" xfId="18096" xr:uid="{3B80BEDC-3DFD-4B40-975D-1504DA127B20}"/>
    <cellStyle name="Vírgula 3 4 11 4" xfId="3749" xr:uid="{90225309-A74A-4387-A8E6-9A1E84F0322A}"/>
    <cellStyle name="Vírgula 3 4 11 4 2" xfId="11381" xr:uid="{27185096-048C-4706-A4A9-95DAD5E61FA3}"/>
    <cellStyle name="Vírgula 3 4 11 4 2 2" xfId="26686" xr:uid="{104EC11B-A2D5-46B8-8222-6AD09CD4AF57}"/>
    <cellStyle name="Vírgula 3 4 11 4 3" xfId="19064" xr:uid="{8EED1734-C2AC-4848-9680-AE73A2E36FFD}"/>
    <cellStyle name="Vírgula 3 4 11 5" xfId="1173" xr:uid="{7C8A4A55-9FA3-4082-A650-1A2F8EA4C5A4}"/>
    <cellStyle name="Vírgula 3 4 11 5 2" xfId="8805" xr:uid="{E7E8F75F-D53D-40F4-BCDC-FAE31AE0B202}"/>
    <cellStyle name="Vírgula 3 4 11 5 2 2" xfId="24110" xr:uid="{4121DD3B-E58F-4152-91DA-FB09F412D6A2}"/>
    <cellStyle name="Vírgula 3 4 11 5 3" xfId="16488" xr:uid="{3617263C-DFC1-41B0-8B66-26AC35ED4537}"/>
    <cellStyle name="Vírgula 3 4 11 6" xfId="8156" xr:uid="{5AEEAC22-C583-407E-AC95-CFCABD51411D}"/>
    <cellStyle name="Vírgula 3 4 11 6 2" xfId="23461" xr:uid="{CC4EF573-E2F9-4301-8610-8B29B26B6631}"/>
    <cellStyle name="Vírgula 3 4 11 7" xfId="15839" xr:uid="{81EAA249-1B6C-46CF-A28F-29BFA195FB40}"/>
    <cellStyle name="Vírgula 3 4 12" xfId="2137" xr:uid="{29454F82-0160-4092-8BD3-8863DF5ADE3E}"/>
    <cellStyle name="Vírgula 3 4 12 2" xfId="3105" xr:uid="{300E384A-053F-4B15-A6AF-50C1C5ADC49A}"/>
    <cellStyle name="Vírgula 3 4 12 2 2" xfId="10737" xr:uid="{7BB6D090-2A41-4BAE-BC6A-E47E7D2023C9}"/>
    <cellStyle name="Vírgula 3 4 12 2 2 2" xfId="26042" xr:uid="{48BDE434-4357-4E9C-A6BC-24894ABDC966}"/>
    <cellStyle name="Vírgula 3 4 12 2 3" xfId="18420" xr:uid="{BA5C0EFB-2F2F-4480-94D6-A26F81E4DCD0}"/>
    <cellStyle name="Vírgula 3 4 12 3" xfId="4073" xr:uid="{CA166D96-5EF8-4E60-8D15-CA25C851865B}"/>
    <cellStyle name="Vírgula 3 4 12 3 2" xfId="11705" xr:uid="{DE23D586-C12B-46C6-BAA9-53E83B903D9F}"/>
    <cellStyle name="Vírgula 3 4 12 3 2 2" xfId="27010" xr:uid="{579034FA-F851-4B17-843A-6EA5C162FF4B}"/>
    <cellStyle name="Vírgula 3 4 12 3 3" xfId="19388" xr:uid="{FB100834-BE1D-4493-876E-B6CD46BF19A0}"/>
    <cellStyle name="Vírgula 3 4 12 4" xfId="9769" xr:uid="{28D88354-2B2E-489C-B9CB-A28B4C93DA84}"/>
    <cellStyle name="Vírgula 3 4 12 4 2" xfId="25074" xr:uid="{D28AC189-B2C1-4F47-AF2B-657C58294038}"/>
    <cellStyle name="Vírgula 3 4 12 5" xfId="17452" xr:uid="{ABF85A4C-F8BF-480D-A832-2BEFE64E8A42}"/>
    <cellStyle name="Vírgula 3 4 13" xfId="1497" xr:uid="{567EA785-AB99-41DB-9BB0-FDBBFD42DEEB}"/>
    <cellStyle name="Vírgula 3 4 13 2" xfId="7587" xr:uid="{9E8CFCD2-C819-4D53-A5C1-68DC01EEA5E7}"/>
    <cellStyle name="Vírgula 3 4 13 2 2" xfId="15209" xr:uid="{A46D19F4-0E8D-404E-AE89-C6B54089EB39}"/>
    <cellStyle name="Vírgula 3 4 13 2 2 2" xfId="30514" xr:uid="{735F344A-015A-4CC4-8222-DAED44175DA7}"/>
    <cellStyle name="Vírgula 3 4 13 2 3" xfId="22892" xr:uid="{CAC60469-56E6-4B1E-9871-D71CDEBF90F7}"/>
    <cellStyle name="Vírgula 3 4 13 3" xfId="6215" xr:uid="{1C79ECF7-BC07-48EF-AB40-D46990C5917A}"/>
    <cellStyle name="Vírgula 3 4 13 3 2" xfId="13837" xr:uid="{9B2BCFFE-13DE-497F-A46A-0CF021D108B7}"/>
    <cellStyle name="Vírgula 3 4 13 3 2 2" xfId="29142" xr:uid="{C452DF40-3672-44C2-9FC6-4EC25F42D0CB}"/>
    <cellStyle name="Vírgula 3 4 13 3 3" xfId="21520" xr:uid="{671EE15C-0907-4F23-91D3-003EC5844E2C}"/>
    <cellStyle name="Vírgula 3 4 13 4" xfId="9129" xr:uid="{C66C6E26-7CC3-42A4-A52F-D5B027B877EC}"/>
    <cellStyle name="Vírgula 3 4 13 4 2" xfId="24434" xr:uid="{4AD0CAF9-5193-4B63-B9EC-DDE7354495CD}"/>
    <cellStyle name="Vírgula 3 4 13 5" xfId="16812" xr:uid="{1B519953-B77E-403C-AC07-3CABA3CD49F7}"/>
    <cellStyle name="Vírgula 3 4 14" xfId="2457" xr:uid="{7B11D928-2569-400A-878E-0CD5781D84FC}"/>
    <cellStyle name="Vírgula 3 4 14 2" xfId="6242" xr:uid="{E4BB9CC8-86B6-46C6-8D8B-75940671A1A6}"/>
    <cellStyle name="Vírgula 3 4 14 2 2" xfId="13864" xr:uid="{F0FA00FE-9676-4FB8-97D0-8776200E368D}"/>
    <cellStyle name="Vírgula 3 4 14 2 2 2" xfId="29169" xr:uid="{362CE9DF-EE3F-4BB4-93BE-DBD7D55D0B63}"/>
    <cellStyle name="Vírgula 3 4 14 2 3" xfId="21547" xr:uid="{2C203AAD-BE32-4B13-AD99-29FFB0967E79}"/>
    <cellStyle name="Vírgula 3 4 14 3" xfId="10089" xr:uid="{C44818B0-6AC5-4770-BF4C-799047B4EB43}"/>
    <cellStyle name="Vírgula 3 4 14 3 2" xfId="25394" xr:uid="{EA8D0E64-0497-44E3-BF63-B3008F53FB98}"/>
    <cellStyle name="Vírgula 3 4 14 4" xfId="17772" xr:uid="{47ED65CF-7019-484B-8C1C-01BC03A56665}"/>
    <cellStyle name="Vírgula 3 4 15" xfId="3425" xr:uid="{3C7BFDD1-FE8F-44F7-858D-1E28CDFF118E}"/>
    <cellStyle name="Vírgula 3 4 15 2" xfId="11057" xr:uid="{5F9B4A95-8C8A-43E4-841B-2640F66A56E5}"/>
    <cellStyle name="Vírgula 3 4 15 2 2" xfId="26362" xr:uid="{6518CA50-BC1C-46A5-9C58-3079D6A93ADC}"/>
    <cellStyle name="Vírgula 3 4 15 3" xfId="18740" xr:uid="{51A7A172-D1D1-4013-9B23-8E146CB2AB0A}"/>
    <cellStyle name="Vírgula 3 4 16" xfId="849" xr:uid="{9262E64D-9884-4037-A17C-189024CDEB3C}"/>
    <cellStyle name="Vírgula 3 4 16 2" xfId="8481" xr:uid="{07580E07-C984-4620-AFBA-519BD5F2157B}"/>
    <cellStyle name="Vírgula 3 4 16 2 2" xfId="23786" xr:uid="{5BC84FC6-0EF8-42E8-BAD5-B83F92771538}"/>
    <cellStyle name="Vírgula 3 4 16 3" xfId="16164" xr:uid="{93C5F1F1-ECBA-4203-A7AF-03EBEC9762B0}"/>
    <cellStyle name="Vírgula 3 4 17" xfId="7832" xr:uid="{EE8464AB-0AA9-4A01-AD16-6D2C8A9752E5}"/>
    <cellStyle name="Vírgula 3 4 17 2" xfId="23137" xr:uid="{94563B9A-221F-4C33-95B2-3D527A2AB700}"/>
    <cellStyle name="Vírgula 3 4 18" xfId="15515" xr:uid="{8B6A61EF-8D12-46BA-92A4-F0C32B6A1D03}"/>
    <cellStyle name="Vírgula 3 4 2" xfId="240" xr:uid="{694D4239-7AB2-47EC-9ED6-D36D0AE8C281}"/>
    <cellStyle name="Vírgula 3 4 2 10" xfId="2497" xr:uid="{0B1EC23F-31CB-4FC3-AF81-F226B17E5116}"/>
    <cellStyle name="Vírgula 3 4 2 10 2" xfId="10129" xr:uid="{4424F460-120E-4BF4-BBF9-D8C771250AB4}"/>
    <cellStyle name="Vírgula 3 4 2 10 2 2" xfId="25434" xr:uid="{8A2238A4-FF53-48B3-9947-ED3E7EB2250B}"/>
    <cellStyle name="Vírgula 3 4 2 10 3" xfId="17812" xr:uid="{BC09DEC5-665A-4E93-85DE-4E164464A051}"/>
    <cellStyle name="Vírgula 3 4 2 11" xfId="3465" xr:uid="{3B03BE4C-900F-4F72-8AAE-03EA950E0390}"/>
    <cellStyle name="Vírgula 3 4 2 11 2" xfId="11097" xr:uid="{3661BD1C-92C6-4EB7-B91B-685738D2DAD7}"/>
    <cellStyle name="Vírgula 3 4 2 11 2 2" xfId="26402" xr:uid="{85243268-7D5E-4557-AF18-21773AF03B8A}"/>
    <cellStyle name="Vírgula 3 4 2 11 3" xfId="18780" xr:uid="{807D626A-55FD-41EA-90D1-AC7C2FF0E453}"/>
    <cellStyle name="Vírgula 3 4 2 12" xfId="889" xr:uid="{F903BF25-1300-4053-8C18-C001D8428646}"/>
    <cellStyle name="Vírgula 3 4 2 12 2" xfId="8521" xr:uid="{6A38EBF4-9E1A-463E-8BEE-BA8863B4A2AE}"/>
    <cellStyle name="Vírgula 3 4 2 12 2 2" xfId="23826" xr:uid="{035DCDFF-BEFE-4107-8E6A-EF503D7C0A92}"/>
    <cellStyle name="Vírgula 3 4 2 12 3" xfId="16204" xr:uid="{B19FDE18-7305-4CF4-B18A-B68577E39EDD}"/>
    <cellStyle name="Vírgula 3 4 2 13" xfId="7872" xr:uid="{04C65461-CFFF-45F9-9969-A78A2C867EE0}"/>
    <cellStyle name="Vírgula 3 4 2 13 2" xfId="23177" xr:uid="{A0E75E0D-51DF-4A88-A449-583897224C12}"/>
    <cellStyle name="Vírgula 3 4 2 14" xfId="15555" xr:uid="{3D8E81ED-5017-4117-85FD-4C5972F921D6}"/>
    <cellStyle name="Vírgula 3 4 2 2" xfId="360" xr:uid="{F4A36A3A-E483-40CB-BD2F-FD1FDF605DC3}"/>
    <cellStyle name="Vírgula 3 4 2 2 2" xfId="684" xr:uid="{77618F1D-9603-4121-88DB-ABC08D2C28BF}"/>
    <cellStyle name="Vírgula 3 4 2 2 2 2" xfId="1977" xr:uid="{AA2E6CA5-72B1-4662-9DCE-12DF56950204}"/>
    <cellStyle name="Vírgula 3 4 2 2 2 2 2" xfId="7386" xr:uid="{CACE6017-D7A8-458A-9C4C-FDC1B7D63E2A}"/>
    <cellStyle name="Vírgula 3 4 2 2 2 2 2 2" xfId="15008" xr:uid="{A827F607-9B68-4BD8-9CFE-55360573D765}"/>
    <cellStyle name="Vírgula 3 4 2 2 2 2 2 2 2" xfId="30313" xr:uid="{B3B524C0-A4C0-40AA-8EDC-4D1597D07A78}"/>
    <cellStyle name="Vírgula 3 4 2 2 2 2 2 3" xfId="22691" xr:uid="{671A2E80-34CF-4D08-97BA-C1DE98E7307C}"/>
    <cellStyle name="Vírgula 3 4 2 2 2 2 3" xfId="6014" xr:uid="{8B8DEC47-AD70-4C3B-8BF8-6ED3F4F4638E}"/>
    <cellStyle name="Vírgula 3 4 2 2 2 2 3 2" xfId="13636" xr:uid="{AC3D2F55-6E4F-4CA5-AAD8-FC20F4CE9A61}"/>
    <cellStyle name="Vírgula 3 4 2 2 2 2 3 2 2" xfId="28941" xr:uid="{FEA63869-A8BA-4A4C-9FDB-3F59C53F6EBA}"/>
    <cellStyle name="Vírgula 3 4 2 2 2 2 3 3" xfId="21319" xr:uid="{4FBC108B-8096-4100-998F-A2531A4E754C}"/>
    <cellStyle name="Vírgula 3 4 2 2 2 2 4" xfId="9609" xr:uid="{14BD95A2-27F2-4DF6-9D53-7EFFC3AF6062}"/>
    <cellStyle name="Vírgula 3 4 2 2 2 2 4 2" xfId="24914" xr:uid="{97F4437A-3213-4018-8DF9-F10B3A49A274}"/>
    <cellStyle name="Vírgula 3 4 2 2 2 2 5" xfId="17292" xr:uid="{6ACB18F2-091E-4F47-8844-3CE336D7DA15}"/>
    <cellStyle name="Vírgula 3 4 2 2 2 3" xfId="2941" xr:uid="{B5425D3D-5A2E-4D3B-BB9A-C6F795B5065F}"/>
    <cellStyle name="Vírgula 3 4 2 2 2 3 2" xfId="6782" xr:uid="{0E9247B6-A04B-49B1-80F9-FA60583C5451}"/>
    <cellStyle name="Vírgula 3 4 2 2 2 3 2 2" xfId="14404" xr:uid="{B9DB6959-66C5-4614-A350-D50E78D6CF1E}"/>
    <cellStyle name="Vírgula 3 4 2 2 2 3 2 2 2" xfId="29709" xr:uid="{131EF47E-4C38-4BB9-9E0A-3E72C553DFEB}"/>
    <cellStyle name="Vírgula 3 4 2 2 2 3 2 3" xfId="22087" xr:uid="{108862D0-C988-4250-B869-FC3A7F9FE26B}"/>
    <cellStyle name="Vírgula 3 4 2 2 2 3 3" xfId="10573" xr:uid="{12937014-98F5-4C1C-8161-86BF5BA1817E}"/>
    <cellStyle name="Vírgula 3 4 2 2 2 3 3 2" xfId="25878" xr:uid="{2EABAB7C-9958-4F96-B02D-3937A5A72A34}"/>
    <cellStyle name="Vírgula 3 4 2 2 2 3 4" xfId="18256" xr:uid="{7BB243AC-7CAB-4FFA-A0C3-5DB635EEE332}"/>
    <cellStyle name="Vírgula 3 4 2 2 2 4" xfId="3909" xr:uid="{2A630426-ED2C-484F-B8B8-876CA45B5171}"/>
    <cellStyle name="Vírgula 3 4 2 2 2 4 2" xfId="11541" xr:uid="{AD218295-B755-4E3E-8214-0E8E93DEF962}"/>
    <cellStyle name="Vírgula 3 4 2 2 2 4 2 2" xfId="26846" xr:uid="{EC1F7C87-D3E5-4ECD-8ED2-81B550A72C54}"/>
    <cellStyle name="Vírgula 3 4 2 2 2 4 3" xfId="19224" xr:uid="{9380AA1C-36B3-4B8D-B52E-D11DF78CDE8D}"/>
    <cellStyle name="Vírgula 3 4 2 2 2 5" xfId="1333" xr:uid="{1EBB152A-6EDD-4653-9844-65DE394D6651}"/>
    <cellStyle name="Vírgula 3 4 2 2 2 5 2" xfId="8965" xr:uid="{AED0F67D-A1D1-4B63-858E-35DB6D4B6AEF}"/>
    <cellStyle name="Vírgula 3 4 2 2 2 5 2 2" xfId="24270" xr:uid="{200EF4C3-FDE2-4647-AA3A-2165AD38277D}"/>
    <cellStyle name="Vírgula 3 4 2 2 2 5 3" xfId="16648" xr:uid="{A46BE9DB-A40B-49D2-B53A-4CFE53B45E95}"/>
    <cellStyle name="Vírgula 3 4 2 2 2 6" xfId="8316" xr:uid="{738AE9E8-9459-49A5-AC20-547D6DCD4CF7}"/>
    <cellStyle name="Vírgula 3 4 2 2 2 6 2" xfId="23621" xr:uid="{B4427F57-87AD-41A3-AA2A-15D13C7057D1}"/>
    <cellStyle name="Vírgula 3 4 2 2 2 7" xfId="15999" xr:uid="{CE7AFD31-0A94-4067-A8FA-71DB81F2B386}"/>
    <cellStyle name="Vírgula 3 4 2 2 3" xfId="2297" xr:uid="{A4A77AAF-71A4-4FB3-A95A-941D2480B092}"/>
    <cellStyle name="Vírgula 3 4 2 2 3 2" xfId="3265" xr:uid="{FC42A630-4125-417B-A376-BF584C859C15}"/>
    <cellStyle name="Vírgula 3 4 2 2 3 2 2" xfId="10897" xr:uid="{BD3C3ABA-7FD5-4E1B-BE02-BD6E1571507C}"/>
    <cellStyle name="Vírgula 3 4 2 2 3 2 2 2" xfId="26202" xr:uid="{8A819535-F5A3-4126-A83C-DA1477E4712D}"/>
    <cellStyle name="Vírgula 3 4 2 2 3 2 3" xfId="18580" xr:uid="{FCE874D1-A0E7-4A43-9A4C-727A77112828}"/>
    <cellStyle name="Vírgula 3 4 2 2 3 3" xfId="4233" xr:uid="{5A5071F7-9A13-4840-BEE8-56835635E9DD}"/>
    <cellStyle name="Vírgula 3 4 2 2 3 3 2" xfId="11865" xr:uid="{3BAA4451-2EB2-491D-9011-AB4422A31084}"/>
    <cellStyle name="Vírgula 3 4 2 2 3 3 2 2" xfId="27170" xr:uid="{C037021E-9C8A-426F-AC21-06D91CF25E26}"/>
    <cellStyle name="Vírgula 3 4 2 2 3 3 3" xfId="19548" xr:uid="{84347FFE-06BC-4999-87DA-CB704F01EB9E}"/>
    <cellStyle name="Vírgula 3 4 2 2 3 4" xfId="9929" xr:uid="{594100BB-66F6-43F0-8925-00B288E6DD33}"/>
    <cellStyle name="Vírgula 3 4 2 2 3 4 2" xfId="25234" xr:uid="{0A954B9D-7679-4716-BF33-73932B9031B2}"/>
    <cellStyle name="Vírgula 3 4 2 2 3 5" xfId="17612" xr:uid="{5D0A0364-081D-41C4-BDC2-6823BC63CEE0}"/>
    <cellStyle name="Vírgula 3 4 2 2 4" xfId="1657" xr:uid="{91BF4B8B-6C2C-41EB-98A7-09EB6E43C371}"/>
    <cellStyle name="Vírgula 3 4 2 2 4 2" xfId="6412" xr:uid="{F53141DE-3F68-40DB-BE59-D28208DD359A}"/>
    <cellStyle name="Vírgula 3 4 2 2 4 2 2" xfId="14034" xr:uid="{B902DF28-F7D7-4466-8D36-CA2408D1D80E}"/>
    <cellStyle name="Vírgula 3 4 2 2 4 2 2 2" xfId="29339" xr:uid="{DEB49D99-414C-4611-9D33-4201C3EFCAC6}"/>
    <cellStyle name="Vírgula 3 4 2 2 4 2 3" xfId="21717" xr:uid="{8E9C8156-6E74-48FA-A1E4-61D577D69D97}"/>
    <cellStyle name="Vírgula 3 4 2 2 4 3" xfId="9289" xr:uid="{DE35F5DD-ED9B-4685-B3F1-C3853E39F195}"/>
    <cellStyle name="Vírgula 3 4 2 2 4 3 2" xfId="24594" xr:uid="{2C929E3F-F137-4AC8-AE55-117A9D908BF1}"/>
    <cellStyle name="Vírgula 3 4 2 2 4 4" xfId="16972" xr:uid="{B385C64B-912A-4643-AD5F-F9289E99CBC1}"/>
    <cellStyle name="Vírgula 3 4 2 2 5" xfId="2617" xr:uid="{4D18377B-B040-4165-9F09-58E9A75526FE}"/>
    <cellStyle name="Vírgula 3 4 2 2 5 2" xfId="10249" xr:uid="{57934449-27C7-4FD1-9229-C493D7880723}"/>
    <cellStyle name="Vírgula 3 4 2 2 5 2 2" xfId="25554" xr:uid="{E323F2A5-3C89-43E3-8F3C-F99308047BC9}"/>
    <cellStyle name="Vírgula 3 4 2 2 5 3" xfId="17932" xr:uid="{DED9F957-4B26-4EC6-9EAB-8841AB629902}"/>
    <cellStyle name="Vírgula 3 4 2 2 6" xfId="3585" xr:uid="{CFD10827-7C59-4F15-819F-E5DA8D2F4E43}"/>
    <cellStyle name="Vírgula 3 4 2 2 6 2" xfId="11217" xr:uid="{46EE5DB6-5407-411C-AC6E-F7ECF029850F}"/>
    <cellStyle name="Vírgula 3 4 2 2 6 2 2" xfId="26522" xr:uid="{1C859117-A901-4D08-9EDC-C80E8773C10D}"/>
    <cellStyle name="Vírgula 3 4 2 2 6 3" xfId="18900" xr:uid="{9C06B4AD-D089-419D-808A-8A1F7DA4E43D}"/>
    <cellStyle name="Vírgula 3 4 2 2 7" xfId="1009" xr:uid="{98E0A44D-3A54-480B-933A-8798DAB677B6}"/>
    <cellStyle name="Vírgula 3 4 2 2 7 2" xfId="8641" xr:uid="{138DD16C-B79E-42B9-B9CE-12C95FC329B4}"/>
    <cellStyle name="Vírgula 3 4 2 2 7 2 2" xfId="23946" xr:uid="{AD065E61-BFA1-4615-9B19-BF69B6EC7FC4}"/>
    <cellStyle name="Vírgula 3 4 2 2 7 3" xfId="16324" xr:uid="{E12EC7F2-08BF-498E-901A-D3B921E50FFF}"/>
    <cellStyle name="Vírgula 3 4 2 2 8" xfId="7992" xr:uid="{266731EA-5DA7-4DB0-99A2-30C28888BB5C}"/>
    <cellStyle name="Vírgula 3 4 2 2 8 2" xfId="23297" xr:uid="{DCBE1993-0B98-48E1-8B57-B56816684F0D}"/>
    <cellStyle name="Vírgula 3 4 2 2 9" xfId="15675" xr:uid="{3876F7EC-F25C-4A19-B3B3-8F610BD15B2C}"/>
    <cellStyle name="Vírgula 3 4 2 3" xfId="320" xr:uid="{DA047669-AB25-48C4-8CFA-2C9ED012CA39}"/>
    <cellStyle name="Vírgula 3 4 2 3 2" xfId="644" xr:uid="{577D860B-7E70-4DB3-B19D-DCEBE66ED924}"/>
    <cellStyle name="Vírgula 3 4 2 3 2 2" xfId="1937" xr:uid="{3F92698E-9042-4735-AFC9-B44AEB774755}"/>
    <cellStyle name="Vírgula 3 4 2 3 2 2 2" xfId="9569" xr:uid="{B3B50FF2-C00C-4FD2-965E-9BAFE6F1AF18}"/>
    <cellStyle name="Vírgula 3 4 2 3 2 2 2 2" xfId="24874" xr:uid="{3CB3D5B0-FC0F-4F00-9479-E2D96B43BEB9}"/>
    <cellStyle name="Vírgula 3 4 2 3 2 2 3" xfId="17252" xr:uid="{57B7D5A0-331F-4CED-9AE7-34235450882E}"/>
    <cellStyle name="Vírgula 3 4 2 3 2 3" xfId="2901" xr:uid="{EE29AF77-C810-4C9F-A30D-0BEB3BB72843}"/>
    <cellStyle name="Vírgula 3 4 2 3 2 3 2" xfId="10533" xr:uid="{39BB2DF0-48A8-40D8-B63D-0E86F3BC8C85}"/>
    <cellStyle name="Vírgula 3 4 2 3 2 3 2 2" xfId="25838" xr:uid="{8566EE59-554D-44AC-9E1D-E8C3557EF63F}"/>
    <cellStyle name="Vírgula 3 4 2 3 2 3 3" xfId="18216" xr:uid="{1D505CE3-8BAA-4C90-9FC1-36349A16F02F}"/>
    <cellStyle name="Vírgula 3 4 2 3 2 4" xfId="3869" xr:uid="{C228B976-7CF6-4921-8FEF-BF465CFAD35F}"/>
    <cellStyle name="Vírgula 3 4 2 3 2 4 2" xfId="11501" xr:uid="{201DEB11-02CC-4A17-B16F-647A41082D96}"/>
    <cellStyle name="Vírgula 3 4 2 3 2 4 2 2" xfId="26806" xr:uid="{6F3A5244-B4C7-4798-BFC2-35DCDB8CAC3E}"/>
    <cellStyle name="Vírgula 3 4 2 3 2 4 3" xfId="19184" xr:uid="{98122B63-7C44-4634-A6AC-DBEDDF289ED0}"/>
    <cellStyle name="Vírgula 3 4 2 3 2 5" xfId="1293" xr:uid="{12561BCB-0678-43EB-8203-4FEEC512E8DC}"/>
    <cellStyle name="Vírgula 3 4 2 3 2 5 2" xfId="8925" xr:uid="{4889449B-401A-4B1D-B002-88DCAACB2F09}"/>
    <cellStyle name="Vírgula 3 4 2 3 2 5 2 2" xfId="24230" xr:uid="{889A4A8C-6D1F-457E-A34F-C93646B401C9}"/>
    <cellStyle name="Vírgula 3 4 2 3 2 5 3" xfId="16608" xr:uid="{9071DC01-7ABF-4567-B084-977248B568B2}"/>
    <cellStyle name="Vírgula 3 4 2 3 2 6" xfId="8276" xr:uid="{DB798DA6-29B4-403A-9F29-1805FC3558F4}"/>
    <cellStyle name="Vírgula 3 4 2 3 2 6 2" xfId="23581" xr:uid="{F2445AF0-61B8-43E3-AE7A-578D5C0E3BDD}"/>
    <cellStyle name="Vírgula 3 4 2 3 2 7" xfId="15959" xr:uid="{CA06B4EF-7AD3-4739-9C99-FC5B21C6CBBA}"/>
    <cellStyle name="Vírgula 3 4 2 3 3" xfId="2257" xr:uid="{DEB7A997-99CD-4F33-8F66-543DD882A9C4}"/>
    <cellStyle name="Vírgula 3 4 2 3 3 2" xfId="3225" xr:uid="{A4243D3C-CA9A-46CB-9E42-53E4ABDD9537}"/>
    <cellStyle name="Vírgula 3 4 2 3 3 2 2" xfId="10857" xr:uid="{2D6051F3-7140-48D5-8A4B-E8663CF14284}"/>
    <cellStyle name="Vírgula 3 4 2 3 3 2 2 2" xfId="26162" xr:uid="{3DD283A7-1B03-47AD-AB5B-CDCF6E1E6803}"/>
    <cellStyle name="Vírgula 3 4 2 3 3 2 3" xfId="18540" xr:uid="{9609FB58-AC51-4F6F-94BA-18D1C955B546}"/>
    <cellStyle name="Vírgula 3 4 2 3 3 3" xfId="4193" xr:uid="{159FF39A-513E-4DC3-9674-0A3465CFD139}"/>
    <cellStyle name="Vírgula 3 4 2 3 3 3 2" xfId="11825" xr:uid="{C9F01858-93A8-42ED-8468-6F07D16DBF0B}"/>
    <cellStyle name="Vírgula 3 4 2 3 3 3 2 2" xfId="27130" xr:uid="{E92764B2-A2C5-4170-BDB9-76B142D1272E}"/>
    <cellStyle name="Vírgula 3 4 2 3 3 3 3" xfId="19508" xr:uid="{6A438308-DF19-4295-BBAE-AB075AE7295C}"/>
    <cellStyle name="Vírgula 3 4 2 3 3 4" xfId="9889" xr:uid="{7E16E2DA-6032-4956-A443-BD92E583AB5C}"/>
    <cellStyle name="Vírgula 3 4 2 3 3 4 2" xfId="25194" xr:uid="{98FEC23A-01FD-409A-88DC-67B8F35ADC2A}"/>
    <cellStyle name="Vírgula 3 4 2 3 3 5" xfId="17572" xr:uid="{969A84AC-B84A-42D1-9333-F6F7A8AD9CB0}"/>
    <cellStyle name="Vírgula 3 4 2 3 4" xfId="1617" xr:uid="{8F504552-B9C5-4111-B21C-FC27CF4E3F43}"/>
    <cellStyle name="Vírgula 3 4 2 3 4 2" xfId="9249" xr:uid="{9B6BFEB7-B4C6-4A59-B6F5-06E934734928}"/>
    <cellStyle name="Vírgula 3 4 2 3 4 2 2" xfId="24554" xr:uid="{E6093ECB-80A5-492B-9177-B0C4C99DD67A}"/>
    <cellStyle name="Vírgula 3 4 2 3 4 3" xfId="16932" xr:uid="{F83F0EA2-6182-4416-A844-98C9FFA06C0F}"/>
    <cellStyle name="Vírgula 3 4 2 3 5" xfId="2577" xr:uid="{7E39BD78-B878-49C3-AA90-360479C9CEAA}"/>
    <cellStyle name="Vírgula 3 4 2 3 5 2" xfId="10209" xr:uid="{25914426-0B3A-47E9-B507-6FEDE84BA6AD}"/>
    <cellStyle name="Vírgula 3 4 2 3 5 2 2" xfId="25514" xr:uid="{57527FE9-7620-4540-9C14-0CECE92D0222}"/>
    <cellStyle name="Vírgula 3 4 2 3 5 3" xfId="17892" xr:uid="{E3AB9396-16E2-447B-B0DF-0D9564E16C5F}"/>
    <cellStyle name="Vírgula 3 4 2 3 6" xfId="3545" xr:uid="{AAB6FB75-9C6B-4828-AE85-194A45B926A5}"/>
    <cellStyle name="Vírgula 3 4 2 3 6 2" xfId="11177" xr:uid="{ED898F6D-7BC6-491D-BB15-6FBA64251E48}"/>
    <cellStyle name="Vírgula 3 4 2 3 6 2 2" xfId="26482" xr:uid="{79B2C0CC-97D4-4178-8793-CC61C7476422}"/>
    <cellStyle name="Vírgula 3 4 2 3 6 3" xfId="18860" xr:uid="{26BA57C5-CC8A-4CC3-8E7F-D599CA9024D3}"/>
    <cellStyle name="Vírgula 3 4 2 3 7" xfId="969" xr:uid="{4975FD8D-882C-4C67-BB92-ECCFD7C2C68A}"/>
    <cellStyle name="Vírgula 3 4 2 3 7 2" xfId="8601" xr:uid="{0D39C56A-DA0F-42A9-A1EC-5802D049FD18}"/>
    <cellStyle name="Vírgula 3 4 2 3 7 2 2" xfId="23906" xr:uid="{D0603AD9-6013-4792-BC83-846CEE82200D}"/>
    <cellStyle name="Vírgula 3 4 2 3 7 3" xfId="16284" xr:uid="{EC8E9FB7-7552-46A4-90FA-8AFD695881A2}"/>
    <cellStyle name="Vírgula 3 4 2 3 8" xfId="7952" xr:uid="{7CB01CA2-4C41-43E7-8AB6-D1E812E3F39C}"/>
    <cellStyle name="Vírgula 3 4 2 3 8 2" xfId="23257" xr:uid="{3C6A1596-0469-4EE9-B882-CD0834FED99E}"/>
    <cellStyle name="Vírgula 3 4 2 3 9" xfId="15635" xr:uid="{0EDB2CF7-A229-4842-8F5E-7EABA439BEF0}"/>
    <cellStyle name="Vírgula 3 4 2 4" xfId="400" xr:uid="{8032E5E9-A93A-4A0F-8E6B-DAD999CBACE3}"/>
    <cellStyle name="Vírgula 3 4 2 4 2" xfId="724" xr:uid="{67C11A17-B31D-496F-9CBA-3BEEB7168871}"/>
    <cellStyle name="Vírgula 3 4 2 4 2 2" xfId="2017" xr:uid="{63142C19-4F23-4D00-A988-F138BCB26AEF}"/>
    <cellStyle name="Vírgula 3 4 2 4 2 2 2" xfId="9649" xr:uid="{ACA24591-C947-424D-B6E9-B72D11F0E307}"/>
    <cellStyle name="Vírgula 3 4 2 4 2 2 2 2" xfId="24954" xr:uid="{19C732D1-E063-46B4-BC32-B8F6B648307C}"/>
    <cellStyle name="Vírgula 3 4 2 4 2 2 3" xfId="17332" xr:uid="{07C830F6-F8BA-483B-A29C-724D788A47CF}"/>
    <cellStyle name="Vírgula 3 4 2 4 2 3" xfId="2981" xr:uid="{E93F6974-6F93-427D-91B2-236CD3FC8B40}"/>
    <cellStyle name="Vírgula 3 4 2 4 2 3 2" xfId="10613" xr:uid="{3EC19CAB-76D6-4AC9-A5C5-65CF0179D44A}"/>
    <cellStyle name="Vírgula 3 4 2 4 2 3 2 2" xfId="25918" xr:uid="{2B35A795-DF1D-40A8-B9EF-BADDE98A568B}"/>
    <cellStyle name="Vírgula 3 4 2 4 2 3 3" xfId="18296" xr:uid="{19DE2F29-DCED-4D9D-B72F-A020E117C810}"/>
    <cellStyle name="Vírgula 3 4 2 4 2 4" xfId="3949" xr:uid="{9CBB2FAD-FC40-45B9-9BC1-9A44379ED219}"/>
    <cellStyle name="Vírgula 3 4 2 4 2 4 2" xfId="11581" xr:uid="{ED8F309C-E8AC-4A7D-A0F3-A042673E464F}"/>
    <cellStyle name="Vírgula 3 4 2 4 2 4 2 2" xfId="26886" xr:uid="{AAD592D1-AB7C-4E2F-81BA-59DFB714F76C}"/>
    <cellStyle name="Vírgula 3 4 2 4 2 4 3" xfId="19264" xr:uid="{3AECBC85-7012-49AC-ACC5-8F52D7BAE6CD}"/>
    <cellStyle name="Vírgula 3 4 2 4 2 5" xfId="1373" xr:uid="{CA85D64C-4B2F-4972-A727-8996D347820B}"/>
    <cellStyle name="Vírgula 3 4 2 4 2 5 2" xfId="9005" xr:uid="{EB1B47FB-928B-48C6-867C-723320F3C19C}"/>
    <cellStyle name="Vírgula 3 4 2 4 2 5 2 2" xfId="24310" xr:uid="{FAD1FAD8-BFA8-4ACF-B53E-1473C2BC1C51}"/>
    <cellStyle name="Vírgula 3 4 2 4 2 5 3" xfId="16688" xr:uid="{B0704090-797F-42DE-925C-0E63852B23C6}"/>
    <cellStyle name="Vírgula 3 4 2 4 2 6" xfId="8356" xr:uid="{68440C76-DD7A-4FE5-80E9-F10C14234751}"/>
    <cellStyle name="Vírgula 3 4 2 4 2 6 2" xfId="23661" xr:uid="{01FB4148-DBEF-4B68-BB07-F21887EEA42D}"/>
    <cellStyle name="Vírgula 3 4 2 4 2 7" xfId="16039" xr:uid="{3611515B-EFF4-45A4-8D88-C1AA13374803}"/>
    <cellStyle name="Vírgula 3 4 2 4 3" xfId="2337" xr:uid="{411DF72B-28CD-47D3-A3D0-DFA8E63BAD07}"/>
    <cellStyle name="Vírgula 3 4 2 4 3 2" xfId="3305" xr:uid="{7EBD0EF9-F527-4E4E-9A5F-0B8A627EBFAB}"/>
    <cellStyle name="Vírgula 3 4 2 4 3 2 2" xfId="10937" xr:uid="{9AA70EAB-4BD0-4321-94B0-9F1AA715265E}"/>
    <cellStyle name="Vírgula 3 4 2 4 3 2 2 2" xfId="26242" xr:uid="{FB68689B-A66D-4E2C-8AC3-54DB06139BB4}"/>
    <cellStyle name="Vírgula 3 4 2 4 3 2 3" xfId="18620" xr:uid="{CD635742-A828-4FCA-A66E-BD2213B9454D}"/>
    <cellStyle name="Vírgula 3 4 2 4 3 3" xfId="4273" xr:uid="{FF28623B-D5E1-4A9E-B7D4-F8E317CD2C3B}"/>
    <cellStyle name="Vírgula 3 4 2 4 3 3 2" xfId="11905" xr:uid="{35CB558C-755E-49E4-822C-E2AD855062D1}"/>
    <cellStyle name="Vírgula 3 4 2 4 3 3 2 2" xfId="27210" xr:uid="{7EBCBFA4-E216-40E0-9CF9-6E77D9447DB2}"/>
    <cellStyle name="Vírgula 3 4 2 4 3 3 3" xfId="19588" xr:uid="{25CC1DAE-564C-4C22-8B65-3F003B71F0F7}"/>
    <cellStyle name="Vírgula 3 4 2 4 3 4" xfId="9969" xr:uid="{0948FF22-BE64-462C-8E9D-520964E42AE3}"/>
    <cellStyle name="Vírgula 3 4 2 4 3 4 2" xfId="25274" xr:uid="{E633918E-C9FF-400D-835E-C652F9A0F07C}"/>
    <cellStyle name="Vírgula 3 4 2 4 3 5" xfId="17652" xr:uid="{74FE9E84-E66C-4B10-8760-DBB14E6E5AD6}"/>
    <cellStyle name="Vírgula 3 4 2 4 4" xfId="1697" xr:uid="{232702A9-8785-4A29-A3A8-B58149DA9C44}"/>
    <cellStyle name="Vírgula 3 4 2 4 4 2" xfId="9329" xr:uid="{93ED899A-921C-47BB-AEEF-69A7FFFAB692}"/>
    <cellStyle name="Vírgula 3 4 2 4 4 2 2" xfId="24634" xr:uid="{FC925DC7-4A5B-48C1-81B0-4C88EC0E8CBF}"/>
    <cellStyle name="Vírgula 3 4 2 4 4 3" xfId="17012" xr:uid="{FE46CE8F-9B8A-486C-8193-EAA0CA5D9395}"/>
    <cellStyle name="Vírgula 3 4 2 4 5" xfId="2657" xr:uid="{BBAF864E-1DB5-4632-B44E-567B8FEAE849}"/>
    <cellStyle name="Vírgula 3 4 2 4 5 2" xfId="10289" xr:uid="{F6F3F1D6-DF89-4DDC-81BA-518DC42D4E37}"/>
    <cellStyle name="Vírgula 3 4 2 4 5 2 2" xfId="25594" xr:uid="{4591F394-01B3-4110-9629-F3BA787E6BDE}"/>
    <cellStyle name="Vírgula 3 4 2 4 5 3" xfId="17972" xr:uid="{A0C6EBDE-C68F-4C1C-97B5-37BDE1879BD2}"/>
    <cellStyle name="Vírgula 3 4 2 4 6" xfId="3625" xr:uid="{BE9A16CA-9FB8-4B89-900A-5A487C92FC29}"/>
    <cellStyle name="Vírgula 3 4 2 4 6 2" xfId="11257" xr:uid="{F34EDB12-ED0D-4834-91FF-DA18F3794BFE}"/>
    <cellStyle name="Vírgula 3 4 2 4 6 2 2" xfId="26562" xr:uid="{68D267F4-6960-4A50-9264-DC10DF45FD7D}"/>
    <cellStyle name="Vírgula 3 4 2 4 6 3" xfId="18940" xr:uid="{46132FDA-6D4D-42E8-A184-5A23688B977F}"/>
    <cellStyle name="Vírgula 3 4 2 4 7" xfId="1049" xr:uid="{82427865-AE9F-4E3D-8A17-08E2D2B35152}"/>
    <cellStyle name="Vírgula 3 4 2 4 7 2" xfId="8681" xr:uid="{0DF3BDAF-CDA4-4895-8FED-619D8A69475D}"/>
    <cellStyle name="Vírgula 3 4 2 4 7 2 2" xfId="23986" xr:uid="{55B93C55-C980-4FAD-9ED2-6EAB947B232A}"/>
    <cellStyle name="Vírgula 3 4 2 4 7 3" xfId="16364" xr:uid="{29D7ACA1-D656-42A6-9E9B-0BC3D80A6F0D}"/>
    <cellStyle name="Vírgula 3 4 2 4 8" xfId="8032" xr:uid="{B376A33F-4BBC-472F-869F-665BCE6C4ECE}"/>
    <cellStyle name="Vírgula 3 4 2 4 8 2" xfId="23337" xr:uid="{9E741A39-E696-455C-A02B-490E3A92F6A0}"/>
    <cellStyle name="Vírgula 3 4 2 4 9" xfId="15715" xr:uid="{F95CB385-7594-4658-8563-80F34261A591}"/>
    <cellStyle name="Vírgula 3 4 2 5" xfId="280" xr:uid="{F70744F1-4DC7-4A9B-A32B-1E3342F801A0}"/>
    <cellStyle name="Vírgula 3 4 2 5 2" xfId="604" xr:uid="{2C143B63-6D24-497F-AEF7-064215C2F34C}"/>
    <cellStyle name="Vírgula 3 4 2 5 2 2" xfId="1897" xr:uid="{FF808DA6-F28C-46DD-B71B-65CD6A80FE11}"/>
    <cellStyle name="Vírgula 3 4 2 5 2 2 2" xfId="9529" xr:uid="{D1F7F7DE-E9B2-4C11-BA60-5009E4D4F64C}"/>
    <cellStyle name="Vírgula 3 4 2 5 2 2 2 2" xfId="24834" xr:uid="{2DEF98A5-5278-4CB1-A373-39C1356DF0DE}"/>
    <cellStyle name="Vírgula 3 4 2 5 2 2 3" xfId="17212" xr:uid="{F444A65E-F9C5-44AD-A103-C6EB28ADE83E}"/>
    <cellStyle name="Vírgula 3 4 2 5 2 3" xfId="2861" xr:uid="{BA39CF7D-C327-485D-B7D0-9A45E7F21AAF}"/>
    <cellStyle name="Vírgula 3 4 2 5 2 3 2" xfId="10493" xr:uid="{1330F877-0508-4643-8DEF-F2BE544CAB30}"/>
    <cellStyle name="Vírgula 3 4 2 5 2 3 2 2" xfId="25798" xr:uid="{96C71F2D-0A16-4914-B77E-F08BB10F3E8A}"/>
    <cellStyle name="Vírgula 3 4 2 5 2 3 3" xfId="18176" xr:uid="{EEAE4735-F71F-42E2-A63F-DC59B81BB863}"/>
    <cellStyle name="Vírgula 3 4 2 5 2 4" xfId="3829" xr:uid="{D872266A-D2CD-41A8-BFB7-786E6B37C686}"/>
    <cellStyle name="Vírgula 3 4 2 5 2 4 2" xfId="11461" xr:uid="{B3AE8210-A98B-4D01-9601-02C433FAFFF9}"/>
    <cellStyle name="Vírgula 3 4 2 5 2 4 2 2" xfId="26766" xr:uid="{29610724-F167-4505-8E47-57D824DD8487}"/>
    <cellStyle name="Vírgula 3 4 2 5 2 4 3" xfId="19144" xr:uid="{2400BD11-AA31-47EE-B73E-700D0F4CE4EF}"/>
    <cellStyle name="Vírgula 3 4 2 5 2 5" xfId="1253" xr:uid="{8F42CD91-D224-4851-B074-C5B1F78922D1}"/>
    <cellStyle name="Vírgula 3 4 2 5 2 5 2" xfId="8885" xr:uid="{11D695EB-A3CE-48EC-83D3-923A60246A10}"/>
    <cellStyle name="Vírgula 3 4 2 5 2 5 2 2" xfId="24190" xr:uid="{8AAE81E0-8B78-43A2-B054-481059EA105B}"/>
    <cellStyle name="Vírgula 3 4 2 5 2 5 3" xfId="16568" xr:uid="{7D30C4AB-FD77-4B38-81BC-309D6367B38E}"/>
    <cellStyle name="Vírgula 3 4 2 5 2 6" xfId="8236" xr:uid="{86B769BC-D4CB-4BAA-8943-4ADF38D52343}"/>
    <cellStyle name="Vírgula 3 4 2 5 2 6 2" xfId="23541" xr:uid="{B7EE3966-954B-4826-B91B-828A0A7D7B7F}"/>
    <cellStyle name="Vírgula 3 4 2 5 2 7" xfId="15919" xr:uid="{4810863E-2660-4D85-BF3A-97CC6E8D766F}"/>
    <cellStyle name="Vírgula 3 4 2 5 3" xfId="2217" xr:uid="{EB06C613-0F91-46B5-8662-877236571336}"/>
    <cellStyle name="Vírgula 3 4 2 5 3 2" xfId="3185" xr:uid="{66766540-137F-4711-88F5-94008C909900}"/>
    <cellStyle name="Vírgula 3 4 2 5 3 2 2" xfId="10817" xr:uid="{83A7BD2A-1475-4B40-BC7D-FA3D853CAC87}"/>
    <cellStyle name="Vírgula 3 4 2 5 3 2 2 2" xfId="26122" xr:uid="{C5F6F31D-7E83-487A-93F1-6FE3B209E1ED}"/>
    <cellStyle name="Vírgula 3 4 2 5 3 2 3" xfId="18500" xr:uid="{94557797-0719-4175-A781-1CFC5E18B607}"/>
    <cellStyle name="Vírgula 3 4 2 5 3 3" xfId="4153" xr:uid="{CB331090-A7B3-44B0-8CD6-8F49379B5A86}"/>
    <cellStyle name="Vírgula 3 4 2 5 3 3 2" xfId="11785" xr:uid="{91060765-0205-4509-AF0C-A66E6D9BB07D}"/>
    <cellStyle name="Vírgula 3 4 2 5 3 3 2 2" xfId="27090" xr:uid="{2B5C98CC-38BC-4578-93E0-456617DF9A16}"/>
    <cellStyle name="Vírgula 3 4 2 5 3 3 3" xfId="19468" xr:uid="{2D7BFCBA-7089-4D59-AD87-24202A36C82B}"/>
    <cellStyle name="Vírgula 3 4 2 5 3 4" xfId="9849" xr:uid="{58F8FC29-E27C-463E-96B8-B5C9C303C7C8}"/>
    <cellStyle name="Vírgula 3 4 2 5 3 4 2" xfId="25154" xr:uid="{B123913A-7D83-4B5F-B791-BFAE86A7CA92}"/>
    <cellStyle name="Vírgula 3 4 2 5 3 5" xfId="17532" xr:uid="{59CB2BC6-0EA1-42D3-A699-45ED116D7338}"/>
    <cellStyle name="Vírgula 3 4 2 5 4" xfId="1577" xr:uid="{C8653A58-3646-4D95-9FA8-B10587E12116}"/>
    <cellStyle name="Vírgula 3 4 2 5 4 2" xfId="9209" xr:uid="{C7FD20F9-1253-48E3-A509-6BBF174B0509}"/>
    <cellStyle name="Vírgula 3 4 2 5 4 2 2" xfId="24514" xr:uid="{4AF84EDD-5291-4CD7-A3B4-07779ECF3FB2}"/>
    <cellStyle name="Vírgula 3 4 2 5 4 3" xfId="16892" xr:uid="{7B271258-BE33-4563-B34A-9BBD83A32DD9}"/>
    <cellStyle name="Vírgula 3 4 2 5 5" xfId="2537" xr:uid="{93F10A4E-43EE-4309-8236-3E1B856F286C}"/>
    <cellStyle name="Vírgula 3 4 2 5 5 2" xfId="10169" xr:uid="{DFFE8C94-04D3-401C-81DD-97163648EF39}"/>
    <cellStyle name="Vírgula 3 4 2 5 5 2 2" xfId="25474" xr:uid="{B4351D9C-2FDA-4DDF-A862-AFB92C51E59A}"/>
    <cellStyle name="Vírgula 3 4 2 5 5 3" xfId="17852" xr:uid="{4B3400F5-FF27-47C2-BB40-E2A95C23D978}"/>
    <cellStyle name="Vírgula 3 4 2 5 6" xfId="3505" xr:uid="{D4EB28D3-78EE-40B4-8960-D2ADA5C27607}"/>
    <cellStyle name="Vírgula 3 4 2 5 6 2" xfId="11137" xr:uid="{695BEB11-0BF3-4A20-9857-BB417DB68AC3}"/>
    <cellStyle name="Vírgula 3 4 2 5 6 2 2" xfId="26442" xr:uid="{E823557E-41C6-4FD2-AC2F-03EE42D24F9E}"/>
    <cellStyle name="Vírgula 3 4 2 5 6 3" xfId="18820" xr:uid="{3A5CB89A-3D5B-4BC6-8C99-794C7104AEC3}"/>
    <cellStyle name="Vírgula 3 4 2 5 7" xfId="929" xr:uid="{230FB38A-C7D0-4383-9EB8-3BB8BDD9C100}"/>
    <cellStyle name="Vírgula 3 4 2 5 7 2" xfId="8561" xr:uid="{25BCFE06-8510-482E-ADF1-93A281E407A2}"/>
    <cellStyle name="Vírgula 3 4 2 5 7 2 2" xfId="23866" xr:uid="{175C5580-DB65-4D28-AE84-2D8F1C4455BC}"/>
    <cellStyle name="Vírgula 3 4 2 5 7 3" xfId="16244" xr:uid="{03A3C6A5-17E7-4B82-AF94-418070E4FDB2}"/>
    <cellStyle name="Vírgula 3 4 2 5 8" xfId="7912" xr:uid="{C2AB0083-8DDE-4322-A85C-E11A2EE0E629}"/>
    <cellStyle name="Vírgula 3 4 2 5 8 2" xfId="23217" xr:uid="{8593D99B-57F8-4612-8D88-CD48FB309A6C}"/>
    <cellStyle name="Vírgula 3 4 2 5 9" xfId="15595" xr:uid="{46C41636-4DE4-43D1-B2D1-B65588F412C0}"/>
    <cellStyle name="Vírgula 3 4 2 6" xfId="440" xr:uid="{2B1EDC07-9A60-4247-ADCC-607811ED3C5C}"/>
    <cellStyle name="Vírgula 3 4 2 6 2" xfId="764" xr:uid="{CD1E7C7F-304A-4087-94C5-6936FB54D482}"/>
    <cellStyle name="Vírgula 3 4 2 6 2 2" xfId="2057" xr:uid="{BC8721FB-A220-4B27-AB3C-83178526B17A}"/>
    <cellStyle name="Vírgula 3 4 2 6 2 2 2" xfId="9689" xr:uid="{5156C247-C946-452A-A5DC-855FF6779254}"/>
    <cellStyle name="Vírgula 3 4 2 6 2 2 2 2" xfId="24994" xr:uid="{1E60498D-716D-4783-8A98-F50A3A2D3D41}"/>
    <cellStyle name="Vírgula 3 4 2 6 2 2 3" xfId="17372" xr:uid="{E49B1F48-DFC7-46E7-B228-05F7099EE986}"/>
    <cellStyle name="Vírgula 3 4 2 6 2 3" xfId="3021" xr:uid="{57664B05-38A7-4C14-BB38-0884A9BF3A08}"/>
    <cellStyle name="Vírgula 3 4 2 6 2 3 2" xfId="10653" xr:uid="{63B7E774-30BE-42CB-83E8-E54E0112DE66}"/>
    <cellStyle name="Vírgula 3 4 2 6 2 3 2 2" xfId="25958" xr:uid="{92741219-2164-4011-8119-F40ABC5D027D}"/>
    <cellStyle name="Vírgula 3 4 2 6 2 3 3" xfId="18336" xr:uid="{DE89C5C7-8F56-4C99-BC87-7ED6A95F44F6}"/>
    <cellStyle name="Vírgula 3 4 2 6 2 4" xfId="3989" xr:uid="{5DA98B57-0892-4DEF-88B3-134B4444CD56}"/>
    <cellStyle name="Vírgula 3 4 2 6 2 4 2" xfId="11621" xr:uid="{9457D4B5-74AC-4530-8955-4A774BADA1C0}"/>
    <cellStyle name="Vírgula 3 4 2 6 2 4 2 2" xfId="26926" xr:uid="{D21E5A20-DA17-4753-A29D-A83E796BC4DE}"/>
    <cellStyle name="Vírgula 3 4 2 6 2 4 3" xfId="19304" xr:uid="{E3C2C463-4F46-48A7-9486-B5BB653F3734}"/>
    <cellStyle name="Vírgula 3 4 2 6 2 5" xfId="1413" xr:uid="{6863C0DB-4025-4CCB-9AA9-4D664D0E9DB9}"/>
    <cellStyle name="Vírgula 3 4 2 6 2 5 2" xfId="9045" xr:uid="{20A2AAC0-03E9-4EB2-91B8-566563E1FBE2}"/>
    <cellStyle name="Vírgula 3 4 2 6 2 5 2 2" xfId="24350" xr:uid="{10DBEC72-3172-4F78-9BE0-45F7CE7FBDDE}"/>
    <cellStyle name="Vírgula 3 4 2 6 2 5 3" xfId="16728" xr:uid="{06D4D9AB-D616-490B-805C-231CFC07F484}"/>
    <cellStyle name="Vírgula 3 4 2 6 2 6" xfId="8396" xr:uid="{4772DEA8-C58B-4824-831F-14A71BCA00CE}"/>
    <cellStyle name="Vírgula 3 4 2 6 2 6 2" xfId="23701" xr:uid="{F64E3900-7322-44A8-A0FF-9917BC03588E}"/>
    <cellStyle name="Vírgula 3 4 2 6 2 7" xfId="16079" xr:uid="{3FDE31E1-8A61-41AB-ADB5-34CED822F544}"/>
    <cellStyle name="Vírgula 3 4 2 6 3" xfId="2377" xr:uid="{DC81419F-9E4A-4D81-BBE6-BF5774853FDC}"/>
    <cellStyle name="Vírgula 3 4 2 6 3 2" xfId="3345" xr:uid="{265B58A6-D174-47C9-9C80-8CC1B24312F4}"/>
    <cellStyle name="Vírgula 3 4 2 6 3 2 2" xfId="10977" xr:uid="{72CFD76A-D0AC-4D0F-8F95-2D23948AEBD0}"/>
    <cellStyle name="Vírgula 3 4 2 6 3 2 2 2" xfId="26282" xr:uid="{C7DC85F7-A89D-4750-8859-A8712FA7BB68}"/>
    <cellStyle name="Vírgula 3 4 2 6 3 2 3" xfId="18660" xr:uid="{8FA9806F-B7E1-42F3-A4C5-CCDDFCA58F04}"/>
    <cellStyle name="Vírgula 3 4 2 6 3 3" xfId="4313" xr:uid="{2D9DA2AF-4A1A-41AD-AEE5-C4E5D6A847C2}"/>
    <cellStyle name="Vírgula 3 4 2 6 3 3 2" xfId="11945" xr:uid="{662BCE0B-7653-4968-9C21-372358EF4CFD}"/>
    <cellStyle name="Vírgula 3 4 2 6 3 3 2 2" xfId="27250" xr:uid="{67014617-EB63-409F-86C5-20045B8D22A0}"/>
    <cellStyle name="Vírgula 3 4 2 6 3 3 3" xfId="19628" xr:uid="{F4A61860-42DF-4EDB-9B06-25AF69B07367}"/>
    <cellStyle name="Vírgula 3 4 2 6 3 4" xfId="10009" xr:uid="{CF9FE841-3AC7-4135-8043-6889BF67D152}"/>
    <cellStyle name="Vírgula 3 4 2 6 3 4 2" xfId="25314" xr:uid="{E8C6C734-2FAD-492B-80D6-0AE3C8C2B376}"/>
    <cellStyle name="Vírgula 3 4 2 6 3 5" xfId="17692" xr:uid="{045DC4B7-0153-4656-BCD4-84AE55B53224}"/>
    <cellStyle name="Vírgula 3 4 2 6 4" xfId="1737" xr:uid="{BF897780-12EC-43EC-8CB0-60ACD6EA0AA4}"/>
    <cellStyle name="Vírgula 3 4 2 6 4 2" xfId="9369" xr:uid="{3AE4590C-D47A-4DF5-8761-672837982A32}"/>
    <cellStyle name="Vírgula 3 4 2 6 4 2 2" xfId="24674" xr:uid="{20E5A143-764E-41CA-A550-B1654316E924}"/>
    <cellStyle name="Vírgula 3 4 2 6 4 3" xfId="17052" xr:uid="{275A5CC7-4872-44D2-BEA1-F2F2F2FA5585}"/>
    <cellStyle name="Vírgula 3 4 2 6 5" xfId="2697" xr:uid="{8A536E20-4C9C-45DA-ACE1-0621B7FE651A}"/>
    <cellStyle name="Vírgula 3 4 2 6 5 2" xfId="10329" xr:uid="{F0BC0DAB-4B27-43FB-BD97-E0DB6B0DD6AB}"/>
    <cellStyle name="Vírgula 3 4 2 6 5 2 2" xfId="25634" xr:uid="{45BED53B-3142-4E82-80A1-CCC0BC4523F2}"/>
    <cellStyle name="Vírgula 3 4 2 6 5 3" xfId="18012" xr:uid="{50E30497-DEC6-4605-8383-56015EADAF2B}"/>
    <cellStyle name="Vírgula 3 4 2 6 6" xfId="3665" xr:uid="{7F144088-D24A-4749-AFD2-1D5EEA1E77D7}"/>
    <cellStyle name="Vírgula 3 4 2 6 6 2" xfId="11297" xr:uid="{A8FB8ED9-286A-4F35-86AB-488EF5F822BD}"/>
    <cellStyle name="Vírgula 3 4 2 6 6 2 2" xfId="26602" xr:uid="{1D6D0F3E-864A-4FB0-81D0-1A51ED4A896B}"/>
    <cellStyle name="Vírgula 3 4 2 6 6 3" xfId="18980" xr:uid="{C21FFA1F-4E2C-4AFA-8EE2-835AD74F5483}"/>
    <cellStyle name="Vírgula 3 4 2 6 7" xfId="1089" xr:uid="{333F0B25-3915-4B23-ADA2-89E20B9A751C}"/>
    <cellStyle name="Vírgula 3 4 2 6 7 2" xfId="8721" xr:uid="{5A127453-068B-4F10-9349-9025D36BD550}"/>
    <cellStyle name="Vírgula 3 4 2 6 7 2 2" xfId="24026" xr:uid="{CA84A2F1-D82A-4CC3-9392-DC0AFDEB45AF}"/>
    <cellStyle name="Vírgula 3 4 2 6 7 3" xfId="16404" xr:uid="{6ED6C44D-FD9C-4736-9099-4C2B82F1C8E4}"/>
    <cellStyle name="Vírgula 3 4 2 6 8" xfId="8072" xr:uid="{4A62D674-AF75-4A18-AE08-D94CDD39A67C}"/>
    <cellStyle name="Vírgula 3 4 2 6 8 2" xfId="23377" xr:uid="{F4AD4125-900A-49F6-B235-5311A9919A65}"/>
    <cellStyle name="Vírgula 3 4 2 6 9" xfId="15755" xr:uid="{659F6C73-E607-43BA-B92A-E2D8CB723BA7}"/>
    <cellStyle name="Vírgula 3 4 2 7" xfId="564" xr:uid="{C59340B3-F3DB-4A22-92F1-28AD0AA9B86F}"/>
    <cellStyle name="Vírgula 3 4 2 7 2" xfId="1857" xr:uid="{E97CF31C-37C3-4D53-B2A9-D853606A0FCC}"/>
    <cellStyle name="Vírgula 3 4 2 7 2 2" xfId="9489" xr:uid="{EE29009F-218E-4C9A-AED0-7751E4FBD765}"/>
    <cellStyle name="Vírgula 3 4 2 7 2 2 2" xfId="24794" xr:uid="{CCD9625E-8461-44DD-898D-ED7591D0807F}"/>
    <cellStyle name="Vírgula 3 4 2 7 2 3" xfId="17172" xr:uid="{E0A8827F-219A-4A62-95A5-D3055BBF98DE}"/>
    <cellStyle name="Vírgula 3 4 2 7 3" xfId="2821" xr:uid="{3D1C45F8-FEC8-40BF-8BE1-C20323C01C45}"/>
    <cellStyle name="Vírgula 3 4 2 7 3 2" xfId="10453" xr:uid="{CD829915-E34F-4CA4-97C2-26F36A082236}"/>
    <cellStyle name="Vírgula 3 4 2 7 3 2 2" xfId="25758" xr:uid="{ABFF2CF3-A649-4A0C-A819-39990B924A78}"/>
    <cellStyle name="Vírgula 3 4 2 7 3 3" xfId="18136" xr:uid="{7186AFB0-D59E-47AF-A47A-4E1E3E7FB786}"/>
    <cellStyle name="Vírgula 3 4 2 7 4" xfId="3789" xr:uid="{0F2E7786-DC5F-415B-9D53-667DDF11FA3D}"/>
    <cellStyle name="Vírgula 3 4 2 7 4 2" xfId="11421" xr:uid="{C0043C8C-9F3C-47C8-AFBA-25A4CDC2BFE6}"/>
    <cellStyle name="Vírgula 3 4 2 7 4 2 2" xfId="26726" xr:uid="{526B4404-2666-402A-B369-5379182A1E5E}"/>
    <cellStyle name="Vírgula 3 4 2 7 4 3" xfId="19104" xr:uid="{6D029653-D3AE-44AD-9DEB-F0DECC741953}"/>
    <cellStyle name="Vírgula 3 4 2 7 5" xfId="1213" xr:uid="{F095C9E2-3F4F-4D00-ACC7-2603A684BE81}"/>
    <cellStyle name="Vírgula 3 4 2 7 5 2" xfId="8845" xr:uid="{7C98832B-189C-4755-94D8-2B293065D508}"/>
    <cellStyle name="Vírgula 3 4 2 7 5 2 2" xfId="24150" xr:uid="{B3D04268-7B88-4BB2-8D59-F6CE2009EADE}"/>
    <cellStyle name="Vírgula 3 4 2 7 5 3" xfId="16528" xr:uid="{22DED9AE-F018-4F05-832E-4E3BF0D739ED}"/>
    <cellStyle name="Vírgula 3 4 2 7 6" xfId="8196" xr:uid="{4AAFF2CC-CA3F-4716-958F-AE9D17A5D23C}"/>
    <cellStyle name="Vírgula 3 4 2 7 6 2" xfId="23501" xr:uid="{C87FAB00-344E-470A-9F9E-6AE306F31567}"/>
    <cellStyle name="Vírgula 3 4 2 7 7" xfId="15879" xr:uid="{45F4CE4E-F056-4AC9-A88F-22509C8C5B5E}"/>
    <cellStyle name="Vírgula 3 4 2 8" xfId="2177" xr:uid="{41B9A9D7-01C3-4E64-9C19-4AD0D1BF5023}"/>
    <cellStyle name="Vírgula 3 4 2 8 2" xfId="3145" xr:uid="{4AAA1821-35EF-4782-87A9-69C5B2DE2CD6}"/>
    <cellStyle name="Vírgula 3 4 2 8 2 2" xfId="10777" xr:uid="{C3B83142-EB3F-4852-928B-658CBF18E1A2}"/>
    <cellStyle name="Vírgula 3 4 2 8 2 2 2" xfId="26082" xr:uid="{2CA7870F-2958-4E0A-A4C2-F50FBD151D39}"/>
    <cellStyle name="Vírgula 3 4 2 8 2 3" xfId="18460" xr:uid="{C520D239-210F-493B-9802-BF521AB1AF3C}"/>
    <cellStyle name="Vírgula 3 4 2 8 3" xfId="4113" xr:uid="{ECFC8E8E-9B84-4C1D-8852-FE25BBC83D7A}"/>
    <cellStyle name="Vírgula 3 4 2 8 3 2" xfId="11745" xr:uid="{61E0B8A3-6298-48D5-BC52-6C749920CED7}"/>
    <cellStyle name="Vírgula 3 4 2 8 3 2 2" xfId="27050" xr:uid="{99B8B04C-7753-47AF-8406-5264BC4B549F}"/>
    <cellStyle name="Vírgula 3 4 2 8 3 3" xfId="19428" xr:uid="{2BF05B2F-C344-4C05-B971-0D93BB6505B7}"/>
    <cellStyle name="Vírgula 3 4 2 8 4" xfId="9809" xr:uid="{0671161C-7E72-4F54-AD25-57CABB5F94BC}"/>
    <cellStyle name="Vírgula 3 4 2 8 4 2" xfId="25114" xr:uid="{2BF4DDE1-9C7E-42F6-B647-080CC041D18A}"/>
    <cellStyle name="Vírgula 3 4 2 8 5" xfId="17492" xr:uid="{F9B0FB61-0436-47D8-ABAB-BFC1C2A7B473}"/>
    <cellStyle name="Vírgula 3 4 2 9" xfId="1537" xr:uid="{75B64098-F99E-457A-8333-DBD87F5233C2}"/>
    <cellStyle name="Vírgula 3 4 2 9 2" xfId="9169" xr:uid="{4091DD01-2659-4897-8017-485E94A5444A}"/>
    <cellStyle name="Vírgula 3 4 2 9 2 2" xfId="24474" xr:uid="{3490BC17-758F-4C5F-B5E5-8D7A77B7B501}"/>
    <cellStyle name="Vírgula 3 4 2 9 3" xfId="16852" xr:uid="{B73892DD-728D-492B-B3AF-F66AD97EFF11}"/>
    <cellStyle name="Vírgula 3 4 3" xfId="340" xr:uid="{951F2E9B-1F11-4CB7-9E06-BDAB58AC3EAA}"/>
    <cellStyle name="Vírgula 3 4 3 10" xfId="15655" xr:uid="{46F6EEAD-6221-4125-9EFA-F6FC5A3A7B33}"/>
    <cellStyle name="Vírgula 3 4 3 2" xfId="461" xr:uid="{0CF4A984-2F9F-45D3-8627-E831531A0B04}"/>
    <cellStyle name="Vírgula 3 4 3 2 2" xfId="785" xr:uid="{8AED0F0E-EFBE-4C0A-95BB-9BB6B991F3F8}"/>
    <cellStyle name="Vírgula 3 4 3 2 2 2" xfId="2077" xr:uid="{AC916E5E-C3E5-45DA-B9CE-49536F8A1797}"/>
    <cellStyle name="Vírgula 3 4 3 2 2 2 2" xfId="7420" xr:uid="{3F09805C-0513-412D-9596-88B7185A599E}"/>
    <cellStyle name="Vírgula 3 4 3 2 2 2 2 2" xfId="15042" xr:uid="{87330ACE-5397-40C4-9B29-B48E532B67A2}"/>
    <cellStyle name="Vírgula 3 4 3 2 2 2 2 2 2" xfId="30347" xr:uid="{318D1BF3-4E5C-4EFB-8961-03B46D5ED705}"/>
    <cellStyle name="Vírgula 3 4 3 2 2 2 2 3" xfId="22725" xr:uid="{34FE438A-AC6D-4A9E-9D49-C3C01F68A17F}"/>
    <cellStyle name="Vírgula 3 4 3 2 2 2 3" xfId="6048" xr:uid="{3965CB0E-B6D2-4937-8240-EC39FA3EF6E0}"/>
    <cellStyle name="Vírgula 3 4 3 2 2 2 3 2" xfId="13670" xr:uid="{F805BF89-B980-4489-A9C8-6BD3F31FBBC8}"/>
    <cellStyle name="Vírgula 3 4 3 2 2 2 3 2 2" xfId="28975" xr:uid="{C8523BC0-EE48-46F7-BEAE-AF18F2D0FAF6}"/>
    <cellStyle name="Vírgula 3 4 3 2 2 2 3 3" xfId="21353" xr:uid="{35DEC6DB-041F-40F2-B967-4B07B343B071}"/>
    <cellStyle name="Vírgula 3 4 3 2 2 2 4" xfId="9709" xr:uid="{06E11233-74E2-4560-8D0B-216743DCB923}"/>
    <cellStyle name="Vírgula 3 4 3 2 2 2 4 2" xfId="25014" xr:uid="{35BA471D-62D6-47BB-8631-2A01B93AF415}"/>
    <cellStyle name="Vírgula 3 4 3 2 2 2 5" xfId="17392" xr:uid="{787F4FA6-C6C6-40CC-97A2-EDB4B2988D95}"/>
    <cellStyle name="Vírgula 3 4 3 2 2 3" xfId="3042" xr:uid="{7E1DDEDC-5EDE-4D5D-A792-785F47050000}"/>
    <cellStyle name="Vírgula 3 4 3 2 2 3 2" xfId="6816" xr:uid="{17E6ED52-4EE8-4181-BCC0-7BDB3520F73A}"/>
    <cellStyle name="Vírgula 3 4 3 2 2 3 2 2" xfId="14438" xr:uid="{01C68730-B3BC-4A0F-814A-39B454BA222C}"/>
    <cellStyle name="Vírgula 3 4 3 2 2 3 2 2 2" xfId="29743" xr:uid="{340CB9B6-0A83-4B57-B8ED-B3F7A8349FF1}"/>
    <cellStyle name="Vírgula 3 4 3 2 2 3 2 3" xfId="22121" xr:uid="{FDD5BE06-3C6F-41F3-9699-5448C6EBCDDB}"/>
    <cellStyle name="Vírgula 3 4 3 2 2 3 3" xfId="10674" xr:uid="{35E61148-90DF-49F3-8AD2-A9779DD63502}"/>
    <cellStyle name="Vírgula 3 4 3 2 2 3 3 2" xfId="25979" xr:uid="{C9DF7857-19C8-44CB-8AF3-983ACDB850A1}"/>
    <cellStyle name="Vírgula 3 4 3 2 2 3 4" xfId="18357" xr:uid="{615DEA20-59DE-4798-9FE7-783D5B38F88B}"/>
    <cellStyle name="Vírgula 3 4 3 2 2 4" xfId="4010" xr:uid="{F38915FF-7521-4320-8D66-BC26420DD1FB}"/>
    <cellStyle name="Vírgula 3 4 3 2 2 4 2" xfId="11642" xr:uid="{EFDD97EA-0E0B-47BA-9F27-B18640FC8459}"/>
    <cellStyle name="Vírgula 3 4 3 2 2 4 2 2" xfId="26947" xr:uid="{7B5FB322-A545-42B7-A182-C5553F216634}"/>
    <cellStyle name="Vírgula 3 4 3 2 2 4 3" xfId="19325" xr:uid="{5893BCAB-D6EB-4F73-BCEE-2032EEA0217E}"/>
    <cellStyle name="Vírgula 3 4 3 2 2 5" xfId="1434" xr:uid="{BAD0D392-633F-48A9-B9ED-EA68275C5F57}"/>
    <cellStyle name="Vírgula 3 4 3 2 2 5 2" xfId="9066" xr:uid="{2010FBEC-8CDC-4D9A-B4C5-4265010DFFFC}"/>
    <cellStyle name="Vírgula 3 4 3 2 2 5 2 2" xfId="24371" xr:uid="{255C28A8-7EDB-4D3A-8EA6-21685AF3013D}"/>
    <cellStyle name="Vírgula 3 4 3 2 2 5 3" xfId="16749" xr:uid="{6E6DF852-44A9-4986-9E85-FECB7AFF4CC9}"/>
    <cellStyle name="Vírgula 3 4 3 2 2 6" xfId="8417" xr:uid="{9C49DD1D-368F-42B9-A06E-16FC41E5CA9D}"/>
    <cellStyle name="Vírgula 3 4 3 2 2 6 2" xfId="23722" xr:uid="{C62FBB1E-37DE-43EA-A3B3-44409434C579}"/>
    <cellStyle name="Vírgula 3 4 3 2 2 7" xfId="16100" xr:uid="{468E36EE-CD3F-4353-86B6-6004A7094FEB}"/>
    <cellStyle name="Vírgula 3 4 3 2 3" xfId="2397" xr:uid="{0656E64B-F5AD-4F8D-BB4A-1ADAAF2B883F}"/>
    <cellStyle name="Vírgula 3 4 3 2 3 2" xfId="3365" xr:uid="{1CE6C61D-0127-47CE-8DAF-D76F04389607}"/>
    <cellStyle name="Vírgula 3 4 3 2 3 2 2" xfId="10997" xr:uid="{57DEF1DF-9961-4493-9E21-2B5A4002C18C}"/>
    <cellStyle name="Vírgula 3 4 3 2 3 2 2 2" xfId="26302" xr:uid="{7EB7B567-A0CC-4B75-A547-F0124F4FB8DF}"/>
    <cellStyle name="Vírgula 3 4 3 2 3 2 3" xfId="18680" xr:uid="{7A60F916-8734-4755-B9B4-6EF6475184FF}"/>
    <cellStyle name="Vírgula 3 4 3 2 3 3" xfId="4333" xr:uid="{B4FE085D-775A-427B-98CA-1A51C27474E6}"/>
    <cellStyle name="Vírgula 3 4 3 2 3 3 2" xfId="11965" xr:uid="{C66646AC-45AC-4E3D-B951-82E2B3BA020E}"/>
    <cellStyle name="Vírgula 3 4 3 2 3 3 2 2" xfId="27270" xr:uid="{7E8F251B-4A32-44E8-9502-E5D1EEB516CF}"/>
    <cellStyle name="Vírgula 3 4 3 2 3 3 3" xfId="19648" xr:uid="{1571FBD5-8EE2-4125-B86D-CAB46820FD03}"/>
    <cellStyle name="Vírgula 3 4 3 2 3 4" xfId="10029" xr:uid="{902BFB9C-9DB6-47C5-892B-DA68989761C9}"/>
    <cellStyle name="Vírgula 3 4 3 2 3 4 2" xfId="25334" xr:uid="{E082D353-EF93-4F9F-AEA2-FC39586FF912}"/>
    <cellStyle name="Vírgula 3 4 3 2 3 5" xfId="17712" xr:uid="{AFDD28AE-F3BC-42EB-AAB2-13040A263AB3}"/>
    <cellStyle name="Vírgula 3 4 3 2 4" xfId="1757" xr:uid="{D0E1915A-69B4-4A02-9FE7-E4546406434C}"/>
    <cellStyle name="Vírgula 3 4 3 2 4 2" xfId="6446" xr:uid="{46D25F5F-A0BF-4AE8-ACF1-576E72F570C8}"/>
    <cellStyle name="Vírgula 3 4 3 2 4 2 2" xfId="14068" xr:uid="{30298962-5A73-4583-A88E-8996FB14D5F5}"/>
    <cellStyle name="Vírgula 3 4 3 2 4 2 2 2" xfId="29373" xr:uid="{F333B54A-531D-48FC-940A-5D3FD313D6A4}"/>
    <cellStyle name="Vírgula 3 4 3 2 4 2 3" xfId="21751" xr:uid="{1416B098-7FD3-4E39-B77E-5F2AB4BF8B90}"/>
    <cellStyle name="Vírgula 3 4 3 2 4 3" xfId="9389" xr:uid="{335F705F-DA36-49E9-971F-5A353B2F8E82}"/>
    <cellStyle name="Vírgula 3 4 3 2 4 3 2" xfId="24694" xr:uid="{806DCC17-7F05-49B5-9C08-D22EB0A42F32}"/>
    <cellStyle name="Vírgula 3 4 3 2 4 4" xfId="17072" xr:uid="{219FA21C-5BAC-41FB-BCE5-A04FCD38CBE1}"/>
    <cellStyle name="Vírgula 3 4 3 2 5" xfId="2718" xr:uid="{D7C0BE4A-CAF5-456B-80FF-36DA60F6FEBC}"/>
    <cellStyle name="Vírgula 3 4 3 2 5 2" xfId="10350" xr:uid="{A02071D0-FF5D-4F53-813B-2CD540A1E109}"/>
    <cellStyle name="Vírgula 3 4 3 2 5 2 2" xfId="25655" xr:uid="{5DCB173C-D210-474A-8852-ED848AB498C6}"/>
    <cellStyle name="Vírgula 3 4 3 2 5 3" xfId="18033" xr:uid="{0FF0BEF5-4ED4-40F1-A2EB-DBF9AF750B56}"/>
    <cellStyle name="Vírgula 3 4 3 2 6" xfId="3686" xr:uid="{27A15709-E207-4817-A4C2-BE685F685DD7}"/>
    <cellStyle name="Vírgula 3 4 3 2 6 2" xfId="11318" xr:uid="{EE5CE878-0561-4071-8DCD-E2D929327F5C}"/>
    <cellStyle name="Vírgula 3 4 3 2 6 2 2" xfId="26623" xr:uid="{C53B2904-6CC4-4D64-BC58-0E145EB9FD69}"/>
    <cellStyle name="Vírgula 3 4 3 2 6 3" xfId="19001" xr:uid="{5ED0C20A-29B4-4E04-BB44-6DC904425D5B}"/>
    <cellStyle name="Vírgula 3 4 3 2 7" xfId="1110" xr:uid="{8F1F5A2E-B576-4A5B-AAF5-6F9D3A964338}"/>
    <cellStyle name="Vírgula 3 4 3 2 7 2" xfId="8742" xr:uid="{566F4635-4D56-41F6-9576-2A4EB27842BA}"/>
    <cellStyle name="Vírgula 3 4 3 2 7 2 2" xfId="24047" xr:uid="{AA6E680C-1FC6-4CE1-A3C6-296BE43CB05A}"/>
    <cellStyle name="Vírgula 3 4 3 2 7 3" xfId="16425" xr:uid="{B868E833-223B-4D3B-B541-A89B9D625958}"/>
    <cellStyle name="Vírgula 3 4 3 2 8" xfId="8093" xr:uid="{82E68169-17EE-4000-87DA-E4B748E4AD3E}"/>
    <cellStyle name="Vírgula 3 4 3 2 8 2" xfId="23398" xr:uid="{91117D30-A62B-4C01-B25E-5EBC239874E1}"/>
    <cellStyle name="Vírgula 3 4 3 2 9" xfId="15776" xr:uid="{B071F86E-D615-49DE-A89C-9F676581D72C}"/>
    <cellStyle name="Vírgula 3 4 3 3" xfId="664" xr:uid="{970B75EF-C3D2-45E5-B018-8EF7955653B5}"/>
    <cellStyle name="Vírgula 3 4 3 3 2" xfId="1957" xr:uid="{4F03E4F6-2C2F-428C-BD98-46029FFBCAFD}"/>
    <cellStyle name="Vírgula 3 4 3 3 2 2" xfId="7257" xr:uid="{ED1386D9-B5C9-46C8-B5DE-B956E8DE292A}"/>
    <cellStyle name="Vírgula 3 4 3 3 2 2 2" xfId="14879" xr:uid="{819DB1E0-6A5E-46AB-9C4E-3EA016863657}"/>
    <cellStyle name="Vírgula 3 4 3 3 2 2 2 2" xfId="30184" xr:uid="{D05BBADD-5A31-40A8-816E-26C4BCE24686}"/>
    <cellStyle name="Vírgula 3 4 3 3 2 2 3" xfId="22562" xr:uid="{0D608028-B3E5-44B4-AAAF-83CFAE50B521}"/>
    <cellStyle name="Vírgula 3 4 3 3 2 3" xfId="5885" xr:uid="{6188E639-1B5F-41B2-9517-E2795A0143BF}"/>
    <cellStyle name="Vírgula 3 4 3 3 2 3 2" xfId="13507" xr:uid="{7FFF841D-6C6B-44D6-841E-04A09B161ABC}"/>
    <cellStyle name="Vírgula 3 4 3 3 2 3 2 2" xfId="28812" xr:uid="{48831BAA-1D0B-445E-B241-21506CDE92F2}"/>
    <cellStyle name="Vírgula 3 4 3 3 2 3 3" xfId="21190" xr:uid="{C9CCA00B-4023-4FB8-92FA-2D8418768B5D}"/>
    <cellStyle name="Vírgula 3 4 3 3 2 4" xfId="9589" xr:uid="{49887CFA-0694-4EF9-824E-AFBF36234B92}"/>
    <cellStyle name="Vírgula 3 4 3 3 2 4 2" xfId="24894" xr:uid="{247C15FD-F4D0-4AD4-9A14-78457363DCF7}"/>
    <cellStyle name="Vírgula 3 4 3 3 2 5" xfId="17272" xr:uid="{81D69409-8971-448C-94E0-DF7BA2688865}"/>
    <cellStyle name="Vírgula 3 4 3 3 3" xfId="2921" xr:uid="{6EC75999-890D-4415-A891-79BFE48856B7}"/>
    <cellStyle name="Vírgula 3 4 3 3 3 2" xfId="6653" xr:uid="{79E565D4-FAD8-4C48-996E-78BB18F88A19}"/>
    <cellStyle name="Vírgula 3 4 3 3 3 2 2" xfId="14275" xr:uid="{C48817B3-555E-46E1-91B9-263F812F2E9C}"/>
    <cellStyle name="Vírgula 3 4 3 3 3 2 2 2" xfId="29580" xr:uid="{8F628CFE-B71E-4403-A66C-688958A1C494}"/>
    <cellStyle name="Vírgula 3 4 3 3 3 2 3" xfId="21958" xr:uid="{C2070E82-38D4-435D-AF33-BE5AF4846F33}"/>
    <cellStyle name="Vírgula 3 4 3 3 3 3" xfId="10553" xr:uid="{11DE19D3-47EB-4DEB-A16C-C6CF9681777E}"/>
    <cellStyle name="Vírgula 3 4 3 3 3 3 2" xfId="25858" xr:uid="{F33AB5E1-969E-4653-ABFF-04BC00A694E6}"/>
    <cellStyle name="Vírgula 3 4 3 3 3 4" xfId="18236" xr:uid="{5417836C-F810-44CD-831A-F4DDE42F882A}"/>
    <cellStyle name="Vírgula 3 4 3 3 4" xfId="3889" xr:uid="{5EAE97E9-5D66-4E62-9B34-D56D26BB8E2A}"/>
    <cellStyle name="Vírgula 3 4 3 3 4 2" xfId="11521" xr:uid="{1941CFA8-17CC-4EDC-80A8-146F039634C6}"/>
    <cellStyle name="Vírgula 3 4 3 3 4 2 2" xfId="26826" xr:uid="{11D7E972-871E-4AD5-BE3F-18E578E02DA9}"/>
    <cellStyle name="Vírgula 3 4 3 3 4 3" xfId="19204" xr:uid="{26F2DAE0-CA0C-4B0B-8E3D-A068C820391E}"/>
    <cellStyle name="Vírgula 3 4 3 3 5" xfId="1313" xr:uid="{C3C3A160-23CC-4E43-9F6F-ABD5C8947B18}"/>
    <cellStyle name="Vírgula 3 4 3 3 5 2" xfId="8945" xr:uid="{E225FF33-3056-4774-AA13-B590DD0445DA}"/>
    <cellStyle name="Vírgula 3 4 3 3 5 2 2" xfId="24250" xr:uid="{2D2BF328-3822-4BB6-9F2A-EC047075CF00}"/>
    <cellStyle name="Vírgula 3 4 3 3 5 3" xfId="16628" xr:uid="{55BCD60C-E13A-4885-9687-CF054CDE7417}"/>
    <cellStyle name="Vírgula 3 4 3 3 6" xfId="8296" xr:uid="{7D32BD38-CA94-4644-A6A5-6CB4270F83FB}"/>
    <cellStyle name="Vírgula 3 4 3 3 6 2" xfId="23601" xr:uid="{B7CD2A16-D339-4372-9D6F-67108CE1BA59}"/>
    <cellStyle name="Vírgula 3 4 3 3 7" xfId="15979" xr:uid="{E629143C-8DEF-4079-8630-EDA02E995167}"/>
    <cellStyle name="Vírgula 3 4 3 4" xfId="2277" xr:uid="{5B1327ED-CA36-4963-9478-0DE201BC517C}"/>
    <cellStyle name="Vírgula 3 4 3 4 2" xfId="3245" xr:uid="{C50FEF5F-5EC3-4831-B2F8-89BFC832F195}"/>
    <cellStyle name="Vírgula 3 4 3 4 2 2" xfId="10877" xr:uid="{0B064F20-A232-40D4-9B22-1AAD90095F9F}"/>
    <cellStyle name="Vírgula 3 4 3 4 2 2 2" xfId="26182" xr:uid="{277C12F5-47AF-4222-8025-F881B692DE15}"/>
    <cellStyle name="Vírgula 3 4 3 4 2 3" xfId="18560" xr:uid="{A23573B1-1590-466D-BDDA-F2176DB5FC0C}"/>
    <cellStyle name="Vírgula 3 4 3 4 3" xfId="4213" xr:uid="{707C2802-8D20-45C7-88FB-F34E592FD012}"/>
    <cellStyle name="Vírgula 3 4 3 4 3 2" xfId="11845" xr:uid="{64F20553-F7A5-4654-82DA-FB47F4035E2A}"/>
    <cellStyle name="Vírgula 3 4 3 4 3 2 2" xfId="27150" xr:uid="{7C675D79-D64C-46BE-AD67-4640F6ECC927}"/>
    <cellStyle name="Vírgula 3 4 3 4 3 3" xfId="19528" xr:uid="{7E6A26C7-ECD9-4B33-95F3-1D30178CCD45}"/>
    <cellStyle name="Vírgula 3 4 3 4 4" xfId="9909" xr:uid="{0066E413-A384-4648-93D9-E780CE4D41EC}"/>
    <cellStyle name="Vírgula 3 4 3 4 4 2" xfId="25214" xr:uid="{39BEFECD-E8AA-47B6-A863-FF7AB4468FCF}"/>
    <cellStyle name="Vírgula 3 4 3 4 5" xfId="17592" xr:uid="{D3AC88D5-3153-4A48-86D6-16FA4FCB7CEB}"/>
    <cellStyle name="Vírgula 3 4 3 5" xfId="1637" xr:uid="{9ABE0C8B-13B0-471E-BB03-E320A3960E2D}"/>
    <cellStyle name="Vírgula 3 4 3 5 2" xfId="6283" xr:uid="{FC8479AC-69DF-43F9-BD7F-7460036A9F3F}"/>
    <cellStyle name="Vírgula 3 4 3 5 2 2" xfId="13905" xr:uid="{66862F79-7062-478F-B04A-0E7C4B145916}"/>
    <cellStyle name="Vírgula 3 4 3 5 2 2 2" xfId="29210" xr:uid="{2F61E169-4512-450B-8490-8754936A829C}"/>
    <cellStyle name="Vírgula 3 4 3 5 2 3" xfId="21588" xr:uid="{1D3347A1-23F5-4F3E-9A64-106FF06673BE}"/>
    <cellStyle name="Vírgula 3 4 3 5 3" xfId="9269" xr:uid="{6B21BF6F-9651-455D-9E0F-3C543230ECBF}"/>
    <cellStyle name="Vírgula 3 4 3 5 3 2" xfId="24574" xr:uid="{C3787A3C-05DB-4454-BEFC-7355F16F2364}"/>
    <cellStyle name="Vírgula 3 4 3 5 4" xfId="16952" xr:uid="{B0D8878D-706F-4FEE-B55B-78262C598CC3}"/>
    <cellStyle name="Vírgula 3 4 3 6" xfId="2597" xr:uid="{1C4FE728-9F0B-42D1-B153-A7C1123AE706}"/>
    <cellStyle name="Vírgula 3 4 3 6 2" xfId="10229" xr:uid="{7A3EC845-0FBE-485B-90D1-733B21270804}"/>
    <cellStyle name="Vírgula 3 4 3 6 2 2" xfId="25534" xr:uid="{A91D1D70-A1EC-4DF3-8AD4-31BA246761BE}"/>
    <cellStyle name="Vírgula 3 4 3 6 3" xfId="17912" xr:uid="{54368017-94DF-4EB4-A7C1-C9D58F4A8D74}"/>
    <cellStyle name="Vírgula 3 4 3 7" xfId="3565" xr:uid="{6E45DAD9-7614-4A0B-9DDA-124E61FFBB7C}"/>
    <cellStyle name="Vírgula 3 4 3 7 2" xfId="11197" xr:uid="{9C4ACCEB-D6A5-4005-8F69-4BCFE3604444}"/>
    <cellStyle name="Vírgula 3 4 3 7 2 2" xfId="26502" xr:uid="{33150F19-5A95-44F3-B2BF-66B2AF9263C6}"/>
    <cellStyle name="Vírgula 3 4 3 7 3" xfId="18880" xr:uid="{375E9E46-4FD3-456C-AAC9-CC5666C9ECC9}"/>
    <cellStyle name="Vírgula 3 4 3 8" xfId="989" xr:uid="{C1E7F369-06B9-4401-B67C-4548AC03E859}"/>
    <cellStyle name="Vírgula 3 4 3 8 2" xfId="8621" xr:uid="{01CA5C6A-A167-4ADB-8BF7-5FC5019E99A3}"/>
    <cellStyle name="Vírgula 3 4 3 8 2 2" xfId="23926" xr:uid="{BA944CDD-BA01-4797-A101-BDD8AB1F2A4B}"/>
    <cellStyle name="Vírgula 3 4 3 8 3" xfId="16304" xr:uid="{19A92981-867F-46AB-95B1-19192C629132}"/>
    <cellStyle name="Vírgula 3 4 3 9" xfId="7972" xr:uid="{C285B434-38AB-444A-969F-D1FC91EFE18C}"/>
    <cellStyle name="Vírgula 3 4 3 9 2" xfId="23277" xr:uid="{B9EA4194-304A-4C1D-847E-8E35844D9552}"/>
    <cellStyle name="Vírgula 3 4 4" xfId="300" xr:uid="{C0906521-AA7D-414F-987F-F0ECE404616C}"/>
    <cellStyle name="Vírgula 3 4 4 2" xfId="624" xr:uid="{4A2C2216-6A1A-492C-90AE-C999C4364AB8}"/>
    <cellStyle name="Vírgula 3 4 4 2 2" xfId="1917" xr:uid="{1B8F58D6-B5A8-4A39-BDBA-29F68E2B0D42}"/>
    <cellStyle name="Vírgula 3 4 4 2 2 2" xfId="5142" xr:uid="{BD58A3EB-5762-40DC-ABA6-4E642DF5EEE5}"/>
    <cellStyle name="Vírgula 3 4 4 2 2 2 2" xfId="7449" xr:uid="{B47C4411-368F-4275-B981-16AE9DB00D35}"/>
    <cellStyle name="Vírgula 3 4 4 2 2 2 2 2" xfId="15071" xr:uid="{D2490C76-60CA-40D3-ACD7-909833ECBBF0}"/>
    <cellStyle name="Vírgula 3 4 4 2 2 2 2 2 2" xfId="30376" xr:uid="{7E936E3F-7A02-459B-A3A0-9BB89D1116E4}"/>
    <cellStyle name="Vírgula 3 4 4 2 2 2 2 3" xfId="22754" xr:uid="{6AED5547-E51B-42C8-8044-97CAB692978A}"/>
    <cellStyle name="Vírgula 3 4 4 2 2 2 3" xfId="6077" xr:uid="{BE85C0BA-4B60-4342-8917-82DC66B7686A}"/>
    <cellStyle name="Vírgula 3 4 4 2 2 2 3 2" xfId="13699" xr:uid="{7C0E1321-0149-4CDC-9715-94B974EC855F}"/>
    <cellStyle name="Vírgula 3 4 4 2 2 2 3 2 2" xfId="29004" xr:uid="{D56148E1-7A59-4C58-BE6F-CBD69D4F93FD}"/>
    <cellStyle name="Vírgula 3 4 4 2 2 2 3 3" xfId="21382" xr:uid="{8E7F9B3E-8D0C-4860-9142-1932CA63F47A}"/>
    <cellStyle name="Vírgula 3 4 4 2 2 2 4" xfId="12764" xr:uid="{AD390B3D-6D79-47EE-AD1E-EEFA73C1DCEC}"/>
    <cellStyle name="Vírgula 3 4 4 2 2 2 4 2" xfId="28069" xr:uid="{6C195CA8-BC68-47DD-A0DE-738EC92563AC}"/>
    <cellStyle name="Vírgula 3 4 4 2 2 2 5" xfId="20447" xr:uid="{39DD2E6D-34EC-447B-BFFB-3071C13CD696}"/>
    <cellStyle name="Vírgula 3 4 4 2 2 3" xfId="4845" xr:uid="{8C0021C6-E8AC-4119-8839-8628D00ACB03}"/>
    <cellStyle name="Vírgula 3 4 4 2 2 3 2" xfId="6845" xr:uid="{F4D7A79C-8D7C-4DB5-B402-F16CA4193E87}"/>
    <cellStyle name="Vírgula 3 4 4 2 2 3 2 2" xfId="14467" xr:uid="{B1B385AA-83B4-4BCA-9D65-6A7E5A9B44B3}"/>
    <cellStyle name="Vírgula 3 4 4 2 2 3 2 2 2" xfId="29772" xr:uid="{655CEFDD-E1C3-4E4F-A5CC-25274CB07CFD}"/>
    <cellStyle name="Vírgula 3 4 4 2 2 3 2 3" xfId="22150" xr:uid="{8CC33A9B-0893-41E2-9193-12AD050B9866}"/>
    <cellStyle name="Vírgula 3 4 4 2 2 3 3" xfId="12467" xr:uid="{4AFB8851-689C-4BFC-909A-7B657661B3EF}"/>
    <cellStyle name="Vírgula 3 4 4 2 2 3 3 2" xfId="27772" xr:uid="{63EE1F51-CD8E-41EF-9760-D5E9BE46331B}"/>
    <cellStyle name="Vírgula 3 4 4 2 2 3 4" xfId="20150" xr:uid="{DE19ACB2-B42D-4B2E-8972-811E21217DC3}"/>
    <cellStyle name="Vírgula 3 4 4 2 2 4" xfId="5513" xr:uid="{F01FB72B-8702-4E4B-A7D1-4D478C2772E2}"/>
    <cellStyle name="Vírgula 3 4 4 2 2 4 2" xfId="13135" xr:uid="{0A312BC3-D0A8-414A-A130-83B68849CF2F}"/>
    <cellStyle name="Vírgula 3 4 4 2 2 4 2 2" xfId="28440" xr:uid="{F230746E-87FB-4C66-8B02-4A59203420F7}"/>
    <cellStyle name="Vírgula 3 4 4 2 2 4 3" xfId="20818" xr:uid="{C924B7A2-A968-4802-8CE1-E406E39E15AB}"/>
    <cellStyle name="Vírgula 3 4 4 2 2 5" xfId="9549" xr:uid="{B80FF607-E95D-4F9F-A843-D7E425058C44}"/>
    <cellStyle name="Vírgula 3 4 4 2 2 5 2" xfId="24854" xr:uid="{493515E0-767E-4D4F-8ED6-3958412EAAD2}"/>
    <cellStyle name="Vírgula 3 4 4 2 2 6" xfId="17232" xr:uid="{B4814176-F929-48F0-A75A-FE24575C5529}"/>
    <cellStyle name="Vírgula 3 4 4 2 3" xfId="2881" xr:uid="{A539AC8A-24A7-48F9-AD72-32875B3F2AE4}"/>
    <cellStyle name="Vírgula 3 4 4 2 3 2" xfId="7120" xr:uid="{9FF14480-BA5A-4E04-B300-1B5D52254865}"/>
    <cellStyle name="Vírgula 3 4 4 2 3 2 2" xfId="14742" xr:uid="{B8B0C176-C8F0-4076-8FF2-F38B179EE484}"/>
    <cellStyle name="Vírgula 3 4 4 2 3 2 2 2" xfId="30047" xr:uid="{BFA3E493-7558-4D2F-9C93-2D2FFA3450E8}"/>
    <cellStyle name="Vírgula 3 4 4 2 3 2 3" xfId="22425" xr:uid="{DCEEEC05-7C7E-4657-A0E7-F8B9D6302B99}"/>
    <cellStyle name="Vírgula 3 4 4 2 3 3" xfId="5748" xr:uid="{8AF2C4D4-3DA6-4F40-A757-AC9219EBFF28}"/>
    <cellStyle name="Vírgula 3 4 4 2 3 3 2" xfId="13370" xr:uid="{8CA528CB-E43D-4E57-AA53-2ED996BC4895}"/>
    <cellStyle name="Vírgula 3 4 4 2 3 3 2 2" xfId="28675" xr:uid="{44ACA1C3-1EDA-440A-A967-FDA1D79B2E44}"/>
    <cellStyle name="Vírgula 3 4 4 2 3 3 3" xfId="21053" xr:uid="{95D084EE-6E79-43CA-9527-0F472DCABFBC}"/>
    <cellStyle name="Vírgula 3 4 4 2 3 4" xfId="10513" xr:uid="{058E6E31-5C02-4D95-8BE9-85282F6748B5}"/>
    <cellStyle name="Vírgula 3 4 4 2 3 4 2" xfId="25818" xr:uid="{E3221482-7230-4B69-BC7C-B34FBE26B758}"/>
    <cellStyle name="Vírgula 3 4 4 2 3 5" xfId="18196" xr:uid="{0A2A6EA2-2FCC-4367-9CFF-AB6CF1BD31FA}"/>
    <cellStyle name="Vírgula 3 4 4 2 4" xfId="3849" xr:uid="{136AAA48-AF27-484E-9C4C-1ABFA2B403DB}"/>
    <cellStyle name="Vírgula 3 4 4 2 4 2" xfId="6475" xr:uid="{76131FB6-AE5F-490D-B191-40D502847EE5}"/>
    <cellStyle name="Vírgula 3 4 4 2 4 2 2" xfId="14097" xr:uid="{F2049F0C-1972-4631-BD69-40C6B2A75B0C}"/>
    <cellStyle name="Vírgula 3 4 4 2 4 2 2 2" xfId="29402" xr:uid="{0D8B5F1F-17D6-48D2-A6D1-85666783A87B}"/>
    <cellStyle name="Vírgula 3 4 4 2 4 2 3" xfId="21780" xr:uid="{5BCF96BC-1CCE-4F30-9826-C041F282BC80}"/>
    <cellStyle name="Vírgula 3 4 4 2 4 3" xfId="11481" xr:uid="{516BB94A-0AF9-4E03-9572-3855EA749C3D}"/>
    <cellStyle name="Vírgula 3 4 4 2 4 3 2" xfId="26786" xr:uid="{5D422ADA-96F1-4EC2-B331-946E7E5AE3B4}"/>
    <cellStyle name="Vírgula 3 4 4 2 4 4" xfId="19164" xr:uid="{9549033A-13FE-4824-A377-01BA31EB1E3B}"/>
    <cellStyle name="Vírgula 3 4 4 2 5" xfId="1273" xr:uid="{698AA5E7-3260-45C2-B892-9D42E1839B3F}"/>
    <cellStyle name="Vírgula 3 4 4 2 5 2" xfId="8905" xr:uid="{34F76A5A-F6F3-456D-A144-B1E589A7CF25}"/>
    <cellStyle name="Vírgula 3 4 4 2 5 2 2" xfId="24210" xr:uid="{71C57295-3294-414A-BE58-54FEC78C5368}"/>
    <cellStyle name="Vírgula 3 4 4 2 5 3" xfId="16588" xr:uid="{E6A7711D-A441-4B2C-9F09-C13B85EC3265}"/>
    <cellStyle name="Vírgula 3 4 4 2 6" xfId="8256" xr:uid="{D300ACF8-B8D0-430D-8DEA-862717457A65}"/>
    <cellStyle name="Vírgula 3 4 4 2 6 2" xfId="23561" xr:uid="{08FFA980-5789-4894-8C24-B808973168D5}"/>
    <cellStyle name="Vírgula 3 4 4 2 7" xfId="15939" xr:uid="{72B04D15-A1AB-4765-AAE1-32884A93F00E}"/>
    <cellStyle name="Vírgula 3 4 4 3" xfId="2237" xr:uid="{DCA01F6F-4472-4B28-904A-C5EA6AADB085}"/>
    <cellStyle name="Vírgula 3 4 4 3 2" xfId="3205" xr:uid="{29BFA03E-6456-46D7-BEBA-F4E4DA43AC8D}"/>
    <cellStyle name="Vírgula 3 4 4 3 2 2" xfId="7286" xr:uid="{36C4431B-D3AE-4320-8E48-9C9697B48B0D}"/>
    <cellStyle name="Vírgula 3 4 4 3 2 2 2" xfId="14908" xr:uid="{FA0B0D23-DA56-499D-9977-92308A4E4D06}"/>
    <cellStyle name="Vírgula 3 4 4 3 2 2 2 2" xfId="30213" xr:uid="{5AD4724E-B5A1-410E-9CE8-53C059DACB7C}"/>
    <cellStyle name="Vírgula 3 4 4 3 2 2 3" xfId="22591" xr:uid="{46D0E565-6D97-4449-A0E7-9F158A502F8F}"/>
    <cellStyle name="Vírgula 3 4 4 3 2 3" xfId="5914" xr:uid="{0D7C52EC-5AB1-42FB-A456-42F2E6E345C3}"/>
    <cellStyle name="Vírgula 3 4 4 3 2 3 2" xfId="13536" xr:uid="{686D1911-DC1B-4CA4-A17E-2E5E810B955B}"/>
    <cellStyle name="Vírgula 3 4 4 3 2 3 2 2" xfId="28841" xr:uid="{4312CC33-7E94-47C1-B4CB-522FB24C6C3A}"/>
    <cellStyle name="Vírgula 3 4 4 3 2 3 3" xfId="21219" xr:uid="{C2627D4A-86DC-4C75-8199-4D72423071B1}"/>
    <cellStyle name="Vírgula 3 4 4 3 2 4" xfId="10837" xr:uid="{BDA52FE5-E76D-4FC0-8B26-9AEFF5CBDDCF}"/>
    <cellStyle name="Vírgula 3 4 4 3 2 4 2" xfId="26142" xr:uid="{B3492491-8C3C-499A-8844-9967BF150447}"/>
    <cellStyle name="Vírgula 3 4 4 3 2 5" xfId="18520" xr:uid="{A85B5BA8-F5B2-4364-8851-2C9A82A5819F}"/>
    <cellStyle name="Vírgula 3 4 4 3 3" xfId="4173" xr:uid="{D3614DD3-D973-48C4-A5BD-79F457B3D3D0}"/>
    <cellStyle name="Vírgula 3 4 4 3 3 2" xfId="6682" xr:uid="{FEA42213-8BA2-418C-A27B-693D6945DC4A}"/>
    <cellStyle name="Vírgula 3 4 4 3 3 2 2" xfId="14304" xr:uid="{E63F421E-69EB-445E-B25E-6F6F863C98E9}"/>
    <cellStyle name="Vírgula 3 4 4 3 3 2 2 2" xfId="29609" xr:uid="{1A17C156-B074-4D8E-ABF4-DBEAF8070FD5}"/>
    <cellStyle name="Vírgula 3 4 4 3 3 2 3" xfId="21987" xr:uid="{996BDA46-1A32-4348-B452-18E06B0FC21A}"/>
    <cellStyle name="Vírgula 3 4 4 3 3 3" xfId="11805" xr:uid="{CB99D91B-D55B-4B1D-A7B8-B3E145D2B32A}"/>
    <cellStyle name="Vírgula 3 4 4 3 3 3 2" xfId="27110" xr:uid="{FAA554F4-D890-4A27-B6DF-79473AB9B15F}"/>
    <cellStyle name="Vírgula 3 4 4 3 3 4" xfId="19488" xr:uid="{97F15FDC-BB81-4CC3-B724-8AC00E086466}"/>
    <cellStyle name="Vírgula 3 4 4 3 4" xfId="5420" xr:uid="{184D8067-261E-4604-87F6-DD535D74E78E}"/>
    <cellStyle name="Vírgula 3 4 4 3 4 2" xfId="13042" xr:uid="{D93FDA54-4824-4EC1-A5D7-A10A96ECF18F}"/>
    <cellStyle name="Vírgula 3 4 4 3 4 2 2" xfId="28347" xr:uid="{0ABFEB16-12C6-4736-8E54-3C920B0F67AE}"/>
    <cellStyle name="Vírgula 3 4 4 3 4 3" xfId="20725" xr:uid="{DA776C76-EE2F-4CBF-BB90-5C29CED9C68F}"/>
    <cellStyle name="Vírgula 3 4 4 3 5" xfId="9869" xr:uid="{A78221B1-4E20-46B6-A146-178167946A26}"/>
    <cellStyle name="Vírgula 3 4 4 3 5 2" xfId="25174" xr:uid="{E38F9099-3E9A-4DB8-9033-A4BC5691AA7E}"/>
    <cellStyle name="Vírgula 3 4 4 3 6" xfId="17552" xr:uid="{E13192B7-6115-451B-8720-3C9B31B24950}"/>
    <cellStyle name="Vírgula 3 4 4 4" xfId="1597" xr:uid="{FBCB2D27-B5C4-4BCD-8293-B0107507ECC3}"/>
    <cellStyle name="Vírgula 3 4 4 4 2" xfId="7026" xr:uid="{C01CDD11-9932-4EE2-B8D7-5182BAD8165E}"/>
    <cellStyle name="Vírgula 3 4 4 4 2 2" xfId="14648" xr:uid="{1EE96809-D84F-4484-AE6B-F63D80A8AA71}"/>
    <cellStyle name="Vírgula 3 4 4 4 2 2 2" xfId="29953" xr:uid="{8998C2E7-2A68-4F15-934E-F822B13A4E03}"/>
    <cellStyle name="Vírgula 3 4 4 4 2 3" xfId="22331" xr:uid="{D0898CBE-524C-4B64-BECC-EEBCB426E56C}"/>
    <cellStyle name="Vírgula 3 4 4 4 3" xfId="5654" xr:uid="{2BE9C319-A064-45EB-A781-918BBB81CF24}"/>
    <cellStyle name="Vírgula 3 4 4 4 3 2" xfId="13276" xr:uid="{451683FE-355A-45C3-BDEC-94428901699D}"/>
    <cellStyle name="Vírgula 3 4 4 4 3 2 2" xfId="28581" xr:uid="{0AF73938-38B3-461F-BEF5-AAD6F55895FA}"/>
    <cellStyle name="Vírgula 3 4 4 4 3 3" xfId="20959" xr:uid="{8565C9E6-17E2-4EB0-A731-9EA74AF4A7D4}"/>
    <cellStyle name="Vírgula 3 4 4 4 4" xfId="9229" xr:uid="{CFEBDF27-DDF4-4AA4-96D2-D9BB9819537A}"/>
    <cellStyle name="Vírgula 3 4 4 4 4 2" xfId="24534" xr:uid="{99C3810A-3B43-4F1A-83CF-CCB215041455}"/>
    <cellStyle name="Vírgula 3 4 4 4 5" xfId="16912" xr:uid="{E468DFC3-2B7E-4E33-A1E2-F9F5E352DE2A}"/>
    <cellStyle name="Vírgula 3 4 4 5" xfId="2557" xr:uid="{0EFCCC43-E6D8-4144-9851-BD229A6119D8}"/>
    <cellStyle name="Vírgula 3 4 4 5 2" xfId="6312" xr:uid="{183739D1-7A0A-4BAD-88DD-2E5C4CC9205B}"/>
    <cellStyle name="Vírgula 3 4 4 5 2 2" xfId="13934" xr:uid="{1CA4C7B3-6839-49FB-98E2-A411DAD2FF55}"/>
    <cellStyle name="Vírgula 3 4 4 5 2 2 2" xfId="29239" xr:uid="{EB03252D-D44F-4FF5-A745-C2104E0687F6}"/>
    <cellStyle name="Vírgula 3 4 4 5 2 3" xfId="21617" xr:uid="{23116A07-7588-4A0E-99DF-284D341F86F5}"/>
    <cellStyle name="Vírgula 3 4 4 5 3" xfId="10189" xr:uid="{4A0BE154-08F0-4572-A52D-F8B821FBC9C6}"/>
    <cellStyle name="Vírgula 3 4 4 5 3 2" xfId="25494" xr:uid="{CBCF25F8-C6B7-4928-BD2D-0C007B94E754}"/>
    <cellStyle name="Vírgula 3 4 4 5 4" xfId="17872" xr:uid="{03602047-FD68-4B2E-A10E-AB3D04D73B78}"/>
    <cellStyle name="Vírgula 3 4 4 6" xfId="3525" xr:uid="{1FA3B749-1E5C-43E8-9D93-F4072687A3A4}"/>
    <cellStyle name="Vírgula 3 4 4 6 2" xfId="11157" xr:uid="{B984E139-67E8-48EF-84B2-68F31ECD9EF6}"/>
    <cellStyle name="Vírgula 3 4 4 6 2 2" xfId="26462" xr:uid="{EB802A57-2C26-4DF7-AA06-DA90889DFAFC}"/>
    <cellStyle name="Vírgula 3 4 4 6 3" xfId="18840" xr:uid="{748F4AD0-7379-44AB-A890-CE978FE92448}"/>
    <cellStyle name="Vírgula 3 4 4 7" xfId="949" xr:uid="{CD73DEBF-AF08-47A8-9CA2-3F54D00C2615}"/>
    <cellStyle name="Vírgula 3 4 4 7 2" xfId="8581" xr:uid="{6FF1C064-C1F9-4955-9497-AC6A09415AA2}"/>
    <cellStyle name="Vírgula 3 4 4 7 2 2" xfId="23886" xr:uid="{F881F8B4-B841-493F-AABC-9536425BB7FC}"/>
    <cellStyle name="Vírgula 3 4 4 7 3" xfId="16264" xr:uid="{99E86CB3-4D95-4360-AD33-984E7875C11D}"/>
    <cellStyle name="Vírgula 3 4 4 8" xfId="7932" xr:uid="{826052AE-A5AC-48B7-8FAC-2D907145BFEC}"/>
    <cellStyle name="Vírgula 3 4 4 8 2" xfId="23237" xr:uid="{7B1D0266-7D16-457A-BC78-F8DCA3D31F77}"/>
    <cellStyle name="Vírgula 3 4 4 9" xfId="15615" xr:uid="{E05F811B-4C44-4DB8-BE07-512F1F2428C4}"/>
    <cellStyle name="Vírgula 3 4 5" xfId="380" xr:uid="{A02DD933-8D7F-40FD-9A8B-14B0DA254FE1}"/>
    <cellStyle name="Vírgula 3 4 5 2" xfId="704" xr:uid="{E820DBA3-EFAD-4501-9764-F3F39FBBB8C3}"/>
    <cellStyle name="Vírgula 3 4 5 2 2" xfId="1997" xr:uid="{295E3510-DFE2-4245-9E5C-A8829098063E}"/>
    <cellStyle name="Vírgula 3 4 5 2 2 2" xfId="5169" xr:uid="{41123763-6215-4247-B7EF-FDF1B37A328D}"/>
    <cellStyle name="Vírgula 3 4 5 2 2 2 2" xfId="7476" xr:uid="{965B330D-B288-4D01-A4C9-F84983DF5B7D}"/>
    <cellStyle name="Vírgula 3 4 5 2 2 2 2 2" xfId="15098" xr:uid="{EB6EA672-2E59-4CB2-A0FA-9D1CCCE232FC}"/>
    <cellStyle name="Vírgula 3 4 5 2 2 2 2 2 2" xfId="30403" xr:uid="{E95200A0-E651-4940-86FD-8E408C94C6F2}"/>
    <cellStyle name="Vírgula 3 4 5 2 2 2 2 3" xfId="22781" xr:uid="{A0100EF8-1C85-41DC-A575-743D4F0C16A5}"/>
    <cellStyle name="Vírgula 3 4 5 2 2 2 3" xfId="6104" xr:uid="{B6EBC755-4E82-43F7-BCEA-C93C539CB77A}"/>
    <cellStyle name="Vírgula 3 4 5 2 2 2 3 2" xfId="13726" xr:uid="{57E5F130-B187-479C-9220-B2DDB538875B}"/>
    <cellStyle name="Vírgula 3 4 5 2 2 2 3 2 2" xfId="29031" xr:uid="{119A42AD-D794-439C-91E7-536D34500633}"/>
    <cellStyle name="Vírgula 3 4 5 2 2 2 3 3" xfId="21409" xr:uid="{A82CD37C-C507-409F-AFFE-1AB604F58DAE}"/>
    <cellStyle name="Vírgula 3 4 5 2 2 2 4" xfId="12791" xr:uid="{75757804-6207-4929-B71B-58DFE3F9A22A}"/>
    <cellStyle name="Vírgula 3 4 5 2 2 2 4 2" xfId="28096" xr:uid="{AE699DE2-045D-46B0-92AC-2D17CB76A810}"/>
    <cellStyle name="Vírgula 3 4 5 2 2 2 5" xfId="20474" xr:uid="{3DCA4C87-2FF3-4C03-BE5B-AA59278A430D}"/>
    <cellStyle name="Vírgula 3 4 5 2 2 3" xfId="4872" xr:uid="{A0DA08D4-0F54-47FC-8CCE-F4B46B1C9F0E}"/>
    <cellStyle name="Vírgula 3 4 5 2 2 3 2" xfId="6872" xr:uid="{64519403-5051-4F03-A055-2543B57B6FFC}"/>
    <cellStyle name="Vírgula 3 4 5 2 2 3 2 2" xfId="14494" xr:uid="{516384C0-82FB-49D8-99E0-01D3B4D314C8}"/>
    <cellStyle name="Vírgula 3 4 5 2 2 3 2 2 2" xfId="29799" xr:uid="{25027283-3A07-462C-B546-6945DF7A60AE}"/>
    <cellStyle name="Vírgula 3 4 5 2 2 3 2 3" xfId="22177" xr:uid="{FA04DC88-5ADD-483B-9234-37B345C4311A}"/>
    <cellStyle name="Vírgula 3 4 5 2 2 3 3" xfId="12494" xr:uid="{F1AB4B72-A7CD-4D0C-BBDD-C51A25BF7004}"/>
    <cellStyle name="Vírgula 3 4 5 2 2 3 3 2" xfId="27799" xr:uid="{D9F5405A-2F44-4BAF-861A-ABF62DA55427}"/>
    <cellStyle name="Vírgula 3 4 5 2 2 3 4" xfId="20177" xr:uid="{325E34EC-B65E-4B3F-B57E-1AA44067090E}"/>
    <cellStyle name="Vírgula 3 4 5 2 2 4" xfId="5540" xr:uid="{ECF53C88-15A7-4EBE-A17A-8701E770D75A}"/>
    <cellStyle name="Vírgula 3 4 5 2 2 4 2" xfId="13162" xr:uid="{96EFF388-FDDD-480E-8BF6-33671C5319D4}"/>
    <cellStyle name="Vírgula 3 4 5 2 2 4 2 2" xfId="28467" xr:uid="{0F675E9E-5078-458F-95AC-05CB473CBCED}"/>
    <cellStyle name="Vírgula 3 4 5 2 2 4 3" xfId="20845" xr:uid="{5D48932D-BA14-4710-835F-9CA7ECF6D138}"/>
    <cellStyle name="Vírgula 3 4 5 2 2 5" xfId="9629" xr:uid="{8A64095E-88FD-4FB0-AC05-89D8FE94FE84}"/>
    <cellStyle name="Vírgula 3 4 5 2 2 5 2" xfId="24934" xr:uid="{6FC73B8F-4DDA-47E9-AF9B-8AD72785C2F7}"/>
    <cellStyle name="Vírgula 3 4 5 2 2 6" xfId="17312" xr:uid="{CB77A87E-2C4B-4164-95A7-2614E65A6870}"/>
    <cellStyle name="Vírgula 3 4 5 2 3" xfId="2961" xr:uid="{7B1E6148-FBED-4A51-8DA2-F3346AE4A778}"/>
    <cellStyle name="Vírgula 3 4 5 2 3 2" xfId="7147" xr:uid="{AF706AD6-FC9A-4286-92B1-F95A1D1F4F96}"/>
    <cellStyle name="Vírgula 3 4 5 2 3 2 2" xfId="14769" xr:uid="{25C81FF7-EE1B-4B9D-B49A-B208AC33F480}"/>
    <cellStyle name="Vírgula 3 4 5 2 3 2 2 2" xfId="30074" xr:uid="{A9BA321F-8555-4689-B837-5EDA8799F225}"/>
    <cellStyle name="Vírgula 3 4 5 2 3 2 3" xfId="22452" xr:uid="{03902059-3D6C-4C8F-BDCB-8AFEE4C84DFC}"/>
    <cellStyle name="Vírgula 3 4 5 2 3 3" xfId="5775" xr:uid="{304C21E5-C560-4C51-A89F-6C1EEDFFA43C}"/>
    <cellStyle name="Vírgula 3 4 5 2 3 3 2" xfId="13397" xr:uid="{B04D46EB-81C1-4C33-B1E0-8DD831529237}"/>
    <cellStyle name="Vírgula 3 4 5 2 3 3 2 2" xfId="28702" xr:uid="{8CB9A229-6283-4A0B-AEEC-8321F741B15B}"/>
    <cellStyle name="Vírgula 3 4 5 2 3 3 3" xfId="21080" xr:uid="{F7616D07-1564-42DC-BF8E-EF1BA1D66BFB}"/>
    <cellStyle name="Vírgula 3 4 5 2 3 4" xfId="10593" xr:uid="{A6E533C2-1832-4973-AD87-CE261C9A37A7}"/>
    <cellStyle name="Vírgula 3 4 5 2 3 4 2" xfId="25898" xr:uid="{C736BCBA-6262-4F66-A926-2B86EAD2C1E0}"/>
    <cellStyle name="Vírgula 3 4 5 2 3 5" xfId="18276" xr:uid="{3CD63622-9102-406B-A428-94171E0EEF76}"/>
    <cellStyle name="Vírgula 3 4 5 2 4" xfId="3929" xr:uid="{C7D7BE18-0705-4640-8F2D-B6D95EF0E279}"/>
    <cellStyle name="Vírgula 3 4 5 2 4 2" xfId="6502" xr:uid="{DEEAA64E-CEC6-492C-99B8-BE05CD76E2A9}"/>
    <cellStyle name="Vírgula 3 4 5 2 4 2 2" xfId="14124" xr:uid="{26D68B9E-58C3-41F7-8BE9-83AB70F9240B}"/>
    <cellStyle name="Vírgula 3 4 5 2 4 2 2 2" xfId="29429" xr:uid="{5EA08000-D5FD-4496-B426-B5F10822D5AA}"/>
    <cellStyle name="Vírgula 3 4 5 2 4 2 3" xfId="21807" xr:uid="{2EDEC8CD-C0BF-4D21-88B3-9C7665EE1D8F}"/>
    <cellStyle name="Vírgula 3 4 5 2 4 3" xfId="11561" xr:uid="{4B0A54DD-961E-450C-9258-9DD11F669ECE}"/>
    <cellStyle name="Vírgula 3 4 5 2 4 3 2" xfId="26866" xr:uid="{CC11D191-CFAA-48DF-B9AB-56A2AADDBB5E}"/>
    <cellStyle name="Vírgula 3 4 5 2 4 4" xfId="19244" xr:uid="{2946A150-15ED-4E08-8976-452B9101F451}"/>
    <cellStyle name="Vírgula 3 4 5 2 5" xfId="1353" xr:uid="{00DFC220-9A95-4444-AF62-D4F579EA62AB}"/>
    <cellStyle name="Vírgula 3 4 5 2 5 2" xfId="8985" xr:uid="{C3AE4CFB-3100-4049-8E90-1B32BDA9EAC6}"/>
    <cellStyle name="Vírgula 3 4 5 2 5 2 2" xfId="24290" xr:uid="{A0429420-8EF4-4F68-915D-4B4DC4A1B7F7}"/>
    <cellStyle name="Vírgula 3 4 5 2 5 3" xfId="16668" xr:uid="{0EE0F108-D153-4F66-8AA4-205E5234D0FA}"/>
    <cellStyle name="Vírgula 3 4 5 2 6" xfId="8336" xr:uid="{8E36FEAE-AA6B-4E7C-A53A-C87B3C178CE5}"/>
    <cellStyle name="Vírgula 3 4 5 2 6 2" xfId="23641" xr:uid="{8723DABC-F2FC-454A-9D24-756F927E8B90}"/>
    <cellStyle name="Vírgula 3 4 5 2 7" xfId="16019" xr:uid="{718965BC-60BA-4F61-A28A-05819832DACA}"/>
    <cellStyle name="Vírgula 3 4 5 3" xfId="2317" xr:uid="{74B4AD41-A320-434E-8852-687FA2071416}"/>
    <cellStyle name="Vírgula 3 4 5 3 2" xfId="3285" xr:uid="{89B78409-DCA1-49E9-9C29-FA7F24AEFFE9}"/>
    <cellStyle name="Vírgula 3 4 5 3 2 2" xfId="7313" xr:uid="{82810D30-0BD7-4762-BA72-ED016E0C4C10}"/>
    <cellStyle name="Vírgula 3 4 5 3 2 2 2" xfId="14935" xr:uid="{BCA4A413-63DA-40F4-B134-BADB890B35EC}"/>
    <cellStyle name="Vírgula 3 4 5 3 2 2 2 2" xfId="30240" xr:uid="{F82620AB-99B6-4E39-B799-68802ECC514C}"/>
    <cellStyle name="Vírgula 3 4 5 3 2 2 3" xfId="22618" xr:uid="{D287EBAC-D310-4005-8558-603B75C4A650}"/>
    <cellStyle name="Vírgula 3 4 5 3 2 3" xfId="5941" xr:uid="{B407F6A4-36CB-43DC-9D01-F722B5128D18}"/>
    <cellStyle name="Vírgula 3 4 5 3 2 3 2" xfId="13563" xr:uid="{0BBEEF1E-CD0F-4488-AB4C-20066972DFD4}"/>
    <cellStyle name="Vírgula 3 4 5 3 2 3 2 2" xfId="28868" xr:uid="{CAB404E7-DA33-4D74-A1F3-92A877F8AD65}"/>
    <cellStyle name="Vírgula 3 4 5 3 2 3 3" xfId="21246" xr:uid="{13321400-AD2D-489F-BC5E-AC8FF33B86C3}"/>
    <cellStyle name="Vírgula 3 4 5 3 2 4" xfId="10917" xr:uid="{71958CA4-A368-44B7-9F18-D60A4E2FFECE}"/>
    <cellStyle name="Vírgula 3 4 5 3 2 4 2" xfId="26222" xr:uid="{45C02031-5A1A-42CE-8CBD-B3199A864F73}"/>
    <cellStyle name="Vírgula 3 4 5 3 2 5" xfId="18600" xr:uid="{92A325C3-C3D0-4862-8AAE-1DB19024B9DF}"/>
    <cellStyle name="Vírgula 3 4 5 3 3" xfId="4253" xr:uid="{AFAF84BB-6974-4DA7-8EBA-C9D1C92A487F}"/>
    <cellStyle name="Vírgula 3 4 5 3 3 2" xfId="6709" xr:uid="{EE114FE9-E63D-4451-B634-78AFD849F06C}"/>
    <cellStyle name="Vírgula 3 4 5 3 3 2 2" xfId="14331" xr:uid="{E2661EE6-2422-4D3F-A936-3E416A9A40E9}"/>
    <cellStyle name="Vírgula 3 4 5 3 3 2 2 2" xfId="29636" xr:uid="{E7999C61-6848-4149-98C5-00CE26963FD4}"/>
    <cellStyle name="Vírgula 3 4 5 3 3 2 3" xfId="22014" xr:uid="{86B65740-72B7-4432-9A0A-2E227C4D853A}"/>
    <cellStyle name="Vírgula 3 4 5 3 3 3" xfId="11885" xr:uid="{62B4D52F-2AC8-48DB-A778-542CA4EBAD6B}"/>
    <cellStyle name="Vírgula 3 4 5 3 3 3 2" xfId="27190" xr:uid="{B24A86C2-B5D1-4B49-BD91-AB38B8116DFF}"/>
    <cellStyle name="Vírgula 3 4 5 3 3 4" xfId="19568" xr:uid="{AA776E0A-7500-45CA-9566-C8E06360BEF2}"/>
    <cellStyle name="Vírgula 3 4 5 3 4" xfId="5447" xr:uid="{3B4F6725-F953-4DC4-A606-2A1E54F487A3}"/>
    <cellStyle name="Vírgula 3 4 5 3 4 2" xfId="13069" xr:uid="{FC663DE5-194D-4300-BF89-423D3F7E8835}"/>
    <cellStyle name="Vírgula 3 4 5 3 4 2 2" xfId="28374" xr:uid="{F804AD21-2574-46DC-B43A-C549AEE09F24}"/>
    <cellStyle name="Vírgula 3 4 5 3 4 3" xfId="20752" xr:uid="{3C9CD222-F43A-445B-8669-32EF60752E95}"/>
    <cellStyle name="Vírgula 3 4 5 3 5" xfId="9949" xr:uid="{38C8AEFC-E03C-4A38-A946-31B4288AC769}"/>
    <cellStyle name="Vírgula 3 4 5 3 5 2" xfId="25254" xr:uid="{92004D7B-892D-4472-B6F9-03666F3846D4}"/>
    <cellStyle name="Vírgula 3 4 5 3 6" xfId="17632" xr:uid="{B20D2D11-048E-42F1-BB8D-325276E10847}"/>
    <cellStyle name="Vírgula 3 4 5 4" xfId="1677" xr:uid="{66EAEBDE-B335-464B-A208-9C634BEB94A0}"/>
    <cellStyle name="Vírgula 3 4 5 4 2" xfId="7053" xr:uid="{69506265-1131-4F33-A760-1DCC2D10BF50}"/>
    <cellStyle name="Vírgula 3 4 5 4 2 2" xfId="14675" xr:uid="{55A320EB-9D22-4C47-BC58-9C5FEAC97830}"/>
    <cellStyle name="Vírgula 3 4 5 4 2 2 2" xfId="29980" xr:uid="{7A5C44CD-B9DC-43C1-B91E-C547F032B8BD}"/>
    <cellStyle name="Vírgula 3 4 5 4 2 3" xfId="22358" xr:uid="{29A1C853-FE50-49B8-B6B1-E8F3650A4EF0}"/>
    <cellStyle name="Vírgula 3 4 5 4 3" xfId="5681" xr:uid="{7606B802-4A58-4760-B7DD-85F78A12503D}"/>
    <cellStyle name="Vírgula 3 4 5 4 3 2" xfId="13303" xr:uid="{6860359E-CBFE-4AB5-A9B7-A4342EBA8D8D}"/>
    <cellStyle name="Vírgula 3 4 5 4 3 2 2" xfId="28608" xr:uid="{175F7621-6158-47C2-81CE-5C49CDE37A4C}"/>
    <cellStyle name="Vírgula 3 4 5 4 3 3" xfId="20986" xr:uid="{94194864-1339-4991-97BC-E60E589A7FB1}"/>
    <cellStyle name="Vírgula 3 4 5 4 4" xfId="9309" xr:uid="{B6E0A143-6D76-4719-90A0-87795CF47CA1}"/>
    <cellStyle name="Vírgula 3 4 5 4 4 2" xfId="24614" xr:uid="{E1D0D158-8D72-401E-9DAB-9B9DCF7D4ECE}"/>
    <cellStyle name="Vírgula 3 4 5 4 5" xfId="16992" xr:uid="{0874A914-B594-4C65-B948-37DCE66385D7}"/>
    <cellStyle name="Vírgula 3 4 5 5" xfId="2637" xr:uid="{D088B27A-BEB3-4D6E-A953-8CA055309BDF}"/>
    <cellStyle name="Vírgula 3 4 5 5 2" xfId="6339" xr:uid="{37425864-B81C-4807-B739-71F15C967668}"/>
    <cellStyle name="Vírgula 3 4 5 5 2 2" xfId="13961" xr:uid="{C5644DA4-E39B-4278-A1F9-D6424DABBAFE}"/>
    <cellStyle name="Vírgula 3 4 5 5 2 2 2" xfId="29266" xr:uid="{EFF6D4A1-F2FA-4E9A-B140-44CAFAFEB80A}"/>
    <cellStyle name="Vírgula 3 4 5 5 2 3" xfId="21644" xr:uid="{F201D964-41FA-43A7-BC4D-35B9A4FE6DA9}"/>
    <cellStyle name="Vírgula 3 4 5 5 3" xfId="10269" xr:uid="{95709517-E950-48C8-B20E-E7ABFAA035EC}"/>
    <cellStyle name="Vírgula 3 4 5 5 3 2" xfId="25574" xr:uid="{9AED5007-2F1E-4F13-B289-20FFBF2B132D}"/>
    <cellStyle name="Vírgula 3 4 5 5 4" xfId="17952" xr:uid="{3B4516C2-007A-4164-B6A2-2BF7729EFEC4}"/>
    <cellStyle name="Vírgula 3 4 5 6" xfId="3605" xr:uid="{385DEFE1-B278-4CCD-B3BA-F303FABCC0B9}"/>
    <cellStyle name="Vírgula 3 4 5 6 2" xfId="11237" xr:uid="{64D32B9A-72D1-4BB7-BA5E-9CAC5834CC90}"/>
    <cellStyle name="Vírgula 3 4 5 6 2 2" xfId="26542" xr:uid="{4593585D-2FB5-4088-9E41-712A5C516E62}"/>
    <cellStyle name="Vírgula 3 4 5 6 3" xfId="18920" xr:uid="{F6B7CBED-07C8-4C2E-B5CC-AC0BB3562A31}"/>
    <cellStyle name="Vírgula 3 4 5 7" xfId="1029" xr:uid="{EB427E1F-CFD7-4039-9DC5-67B63F42A878}"/>
    <cellStyle name="Vírgula 3 4 5 7 2" xfId="8661" xr:uid="{2A364440-8CC1-4810-A7C7-3603956D31B7}"/>
    <cellStyle name="Vírgula 3 4 5 7 2 2" xfId="23966" xr:uid="{A15C1260-1789-40B3-B9E4-B08EB4D3A91B}"/>
    <cellStyle name="Vírgula 3 4 5 7 3" xfId="16344" xr:uid="{FDD18F49-3624-4308-9819-03C988FF646F}"/>
    <cellStyle name="Vírgula 3 4 5 8" xfId="8012" xr:uid="{4CBAF49B-7DAA-4649-89CD-A3E985A0833F}"/>
    <cellStyle name="Vírgula 3 4 5 8 2" xfId="23317" xr:uid="{02BF0AFB-814D-49FA-A761-0DC1D6BC8914}"/>
    <cellStyle name="Vírgula 3 4 5 9" xfId="15695" xr:uid="{0A5421DD-B1BF-482A-9B28-819E3BFFCC62}"/>
    <cellStyle name="Vírgula 3 4 6" xfId="260" xr:uid="{31113850-6518-4B7E-9193-E392D7F076DC}"/>
    <cellStyle name="Vírgula 3 4 6 2" xfId="584" xr:uid="{0E744ED0-9E14-4B38-B591-63527C3515FB}"/>
    <cellStyle name="Vírgula 3 4 6 2 2" xfId="1877" xr:uid="{21A2D911-4974-4183-B61F-BB6BD29E7036}"/>
    <cellStyle name="Vírgula 3 4 6 2 2 2" xfId="7367" xr:uid="{9F23269E-3B65-4112-BAB8-4A43C1C62A4B}"/>
    <cellStyle name="Vírgula 3 4 6 2 2 2 2" xfId="14989" xr:uid="{10B09818-D9F6-4C9E-8D30-2910994DD283}"/>
    <cellStyle name="Vírgula 3 4 6 2 2 2 2 2" xfId="30294" xr:uid="{AEBE14A0-01CF-4287-A89D-A083240538FE}"/>
    <cellStyle name="Vírgula 3 4 6 2 2 2 3" xfId="22672" xr:uid="{628C6244-872B-4A07-B86F-94D5FB5DBE49}"/>
    <cellStyle name="Vírgula 3 4 6 2 2 3" xfId="5995" xr:uid="{C1ED18DC-4763-4BA0-9CC7-A9C1735B0E9A}"/>
    <cellStyle name="Vírgula 3 4 6 2 2 3 2" xfId="13617" xr:uid="{D86C4A2F-D389-40DC-B6BB-ABE1D1602E23}"/>
    <cellStyle name="Vírgula 3 4 6 2 2 3 2 2" xfId="28922" xr:uid="{9E02939C-67B1-4D5F-BA7B-B264AA12BED0}"/>
    <cellStyle name="Vírgula 3 4 6 2 2 3 3" xfId="21300" xr:uid="{9D8D0E4C-BAAD-4FFB-9FAC-B73516F3DDC4}"/>
    <cellStyle name="Vírgula 3 4 6 2 2 4" xfId="9509" xr:uid="{731835AF-C311-4F10-8346-17C68FD31DFF}"/>
    <cellStyle name="Vírgula 3 4 6 2 2 4 2" xfId="24814" xr:uid="{DE165448-4C52-49DA-939D-1EE53F062272}"/>
    <cellStyle name="Vírgula 3 4 6 2 2 5" xfId="17192" xr:uid="{0E23D812-648C-46CE-9A06-3B939558BBA5}"/>
    <cellStyle name="Vírgula 3 4 6 2 3" xfId="2841" xr:uid="{CF12F2D1-CF72-431F-9C04-67D65C650293}"/>
    <cellStyle name="Vírgula 3 4 6 2 3 2" xfId="6763" xr:uid="{7FF1181C-CC41-42F8-A6DE-3BD136D5129C}"/>
    <cellStyle name="Vírgula 3 4 6 2 3 2 2" xfId="14385" xr:uid="{913E94A3-4701-4A6C-8D11-9052FC341022}"/>
    <cellStyle name="Vírgula 3 4 6 2 3 2 2 2" xfId="29690" xr:uid="{0D7B1489-906D-4857-8E0F-60A183089727}"/>
    <cellStyle name="Vírgula 3 4 6 2 3 2 3" xfId="22068" xr:uid="{423DBD59-0681-49C8-A45A-8A1D097D1813}"/>
    <cellStyle name="Vírgula 3 4 6 2 3 3" xfId="10473" xr:uid="{26ECD479-E591-4D75-91E7-2A921BF1B04E}"/>
    <cellStyle name="Vírgula 3 4 6 2 3 3 2" xfId="25778" xr:uid="{0D4C74B8-7FAF-4336-8055-D31664DA14F4}"/>
    <cellStyle name="Vírgula 3 4 6 2 3 4" xfId="18156" xr:uid="{D9DAA62B-FED3-4FAD-A30A-E1A6EECD1428}"/>
    <cellStyle name="Vírgula 3 4 6 2 4" xfId="3809" xr:uid="{067FDCEF-5B64-47E2-B808-ED2BCDAB8941}"/>
    <cellStyle name="Vírgula 3 4 6 2 4 2" xfId="11441" xr:uid="{E335633A-5758-43AA-A53D-2D1312311455}"/>
    <cellStyle name="Vírgula 3 4 6 2 4 2 2" xfId="26746" xr:uid="{3AA736DA-51F1-4717-A6B1-C35229703905}"/>
    <cellStyle name="Vírgula 3 4 6 2 4 3" xfId="19124" xr:uid="{AEB6D941-6E0A-4C32-9D46-B8F2072124E6}"/>
    <cellStyle name="Vírgula 3 4 6 2 5" xfId="1233" xr:uid="{FCBFB8DA-F286-4C2F-8DD0-37D59B092365}"/>
    <cellStyle name="Vírgula 3 4 6 2 5 2" xfId="8865" xr:uid="{3E342158-0A50-468F-B0DD-AAD20F75E763}"/>
    <cellStyle name="Vírgula 3 4 6 2 5 2 2" xfId="24170" xr:uid="{1C0146A4-AFE3-412E-A343-9663588F61CF}"/>
    <cellStyle name="Vírgula 3 4 6 2 5 3" xfId="16548" xr:uid="{E8D47541-958B-4587-93E6-92335B03F772}"/>
    <cellStyle name="Vírgula 3 4 6 2 6" xfId="8216" xr:uid="{E485ED9B-9045-4508-B142-660FD2003A42}"/>
    <cellStyle name="Vírgula 3 4 6 2 6 2" xfId="23521" xr:uid="{AD147038-327F-4D4B-9F85-3932BE75395C}"/>
    <cellStyle name="Vírgula 3 4 6 2 7" xfId="15899" xr:uid="{F01EC213-81F3-4AE4-8C11-C64D8AF0A265}"/>
    <cellStyle name="Vírgula 3 4 6 3" xfId="2197" xr:uid="{5F0AE7B6-364B-44D6-A0AF-491593582CBC}"/>
    <cellStyle name="Vírgula 3 4 6 3 2" xfId="3165" xr:uid="{4DB26D06-A26F-4AC7-94D2-05210E4AE0E6}"/>
    <cellStyle name="Vírgula 3 4 6 3 2 2" xfId="10797" xr:uid="{46835659-0A4D-43D2-9E48-B197444605ED}"/>
    <cellStyle name="Vírgula 3 4 6 3 2 2 2" xfId="26102" xr:uid="{691DF0B3-3D1F-4AFB-8EE6-15FD68A89835}"/>
    <cellStyle name="Vírgula 3 4 6 3 2 3" xfId="18480" xr:uid="{67ED910E-B297-4137-818A-22A6CF4A96E7}"/>
    <cellStyle name="Vírgula 3 4 6 3 3" xfId="4133" xr:uid="{709C9E1F-AD84-4893-AC95-74BA15E36C1D}"/>
    <cellStyle name="Vírgula 3 4 6 3 3 2" xfId="11765" xr:uid="{F693B9F9-D4F0-4CF5-9E6E-97B7B2E7B1AA}"/>
    <cellStyle name="Vírgula 3 4 6 3 3 2 2" xfId="27070" xr:uid="{867F7858-0BB4-4EF0-AA21-3664A4ACE096}"/>
    <cellStyle name="Vírgula 3 4 6 3 3 3" xfId="19448" xr:uid="{12BCF97E-1B81-474F-9AA0-202C0E67ECA6}"/>
    <cellStyle name="Vírgula 3 4 6 3 4" xfId="9829" xr:uid="{00B92EB0-EF0C-4DD3-A6A5-97C8188F58B6}"/>
    <cellStyle name="Vírgula 3 4 6 3 4 2" xfId="25134" xr:uid="{086E754F-BF34-40C4-A6ED-ADA8E25C3CCB}"/>
    <cellStyle name="Vírgula 3 4 6 3 5" xfId="17512" xr:uid="{30E64840-BEFF-4DB9-8878-E4F11E6FA636}"/>
    <cellStyle name="Vírgula 3 4 6 4" xfId="1557" xr:uid="{26550468-C29D-4B66-804F-DFD96218175F}"/>
    <cellStyle name="Vírgula 3 4 6 4 2" xfId="6393" xr:uid="{F5B4BDAA-60B7-46A7-9587-C9ECF363C391}"/>
    <cellStyle name="Vírgula 3 4 6 4 2 2" xfId="14015" xr:uid="{E06A2DD6-D552-467D-B2C1-CFEF8D9E592F}"/>
    <cellStyle name="Vírgula 3 4 6 4 2 2 2" xfId="29320" xr:uid="{4BA19D8D-A7D5-43C3-86E8-BB56EA3D614C}"/>
    <cellStyle name="Vírgula 3 4 6 4 2 3" xfId="21698" xr:uid="{2CE9E30C-CA79-4B25-9108-D74DB7C74A66}"/>
    <cellStyle name="Vírgula 3 4 6 4 3" xfId="9189" xr:uid="{55CA298A-8143-4BBA-BFA6-72CA28DC489F}"/>
    <cellStyle name="Vírgula 3 4 6 4 3 2" xfId="24494" xr:uid="{959BEF03-0391-4D50-96C6-C5C527622E69}"/>
    <cellStyle name="Vírgula 3 4 6 4 4" xfId="16872" xr:uid="{6031E1CC-4078-49AF-8C03-C2FF544D1410}"/>
    <cellStyle name="Vírgula 3 4 6 5" xfId="2517" xr:uid="{76B01761-C458-424C-8FF5-B2EC99A4D164}"/>
    <cellStyle name="Vírgula 3 4 6 5 2" xfId="10149" xr:uid="{94883088-F2D4-417F-A376-0B7763615396}"/>
    <cellStyle name="Vírgula 3 4 6 5 2 2" xfId="25454" xr:uid="{0534DADA-E93D-4196-B959-35EEC49D9F89}"/>
    <cellStyle name="Vírgula 3 4 6 5 3" xfId="17832" xr:uid="{B0005C30-6266-4433-AB5B-564A3504B025}"/>
    <cellStyle name="Vírgula 3 4 6 6" xfId="3485" xr:uid="{092744A9-A1AA-4658-86D0-D0EF2A712DF9}"/>
    <cellStyle name="Vírgula 3 4 6 6 2" xfId="11117" xr:uid="{90189F0F-26C6-4CC4-A692-8F820127D264}"/>
    <cellStyle name="Vírgula 3 4 6 6 2 2" xfId="26422" xr:uid="{E3219C28-96B7-4B1D-86C2-EDC63F7E842C}"/>
    <cellStyle name="Vírgula 3 4 6 6 3" xfId="18800" xr:uid="{27D92577-F763-4422-A07E-372CC754928C}"/>
    <cellStyle name="Vírgula 3 4 6 7" xfId="909" xr:uid="{D4D9EE08-6EA1-4137-A672-8EBE9A678F2D}"/>
    <cellStyle name="Vírgula 3 4 6 7 2" xfId="8541" xr:uid="{0B7D0120-D2B1-4A48-A299-1676536D5CEA}"/>
    <cellStyle name="Vírgula 3 4 6 7 2 2" xfId="23846" xr:uid="{7F58E053-02E3-496D-A0E8-DF73CFD91EB7}"/>
    <cellStyle name="Vírgula 3 4 6 7 3" xfId="16224" xr:uid="{5EDC2FD5-601A-4802-AB02-89E9A5EA44FC}"/>
    <cellStyle name="Vírgula 3 4 6 8" xfId="7892" xr:uid="{6C55B3A7-E723-411B-AE27-651CE58EC6C3}"/>
    <cellStyle name="Vírgula 3 4 6 8 2" xfId="23197" xr:uid="{18322F81-EC71-4829-8487-85A8FA239062}"/>
    <cellStyle name="Vírgula 3 4 6 9" xfId="15575" xr:uid="{4EAFB604-857C-4F15-BE8F-B19D699E3D32}"/>
    <cellStyle name="Vírgula 3 4 7" xfId="420" xr:uid="{C1CC33A0-56D3-4371-8FD9-F99407401C83}"/>
    <cellStyle name="Vírgula 3 4 7 2" xfId="744" xr:uid="{6B8FCFC1-C65A-49C6-9364-49C4807D1A7D}"/>
    <cellStyle name="Vírgula 3 4 7 2 2" xfId="2037" xr:uid="{F1FD7CF0-B8C5-4FE4-B3A6-7C97221641C7}"/>
    <cellStyle name="Vírgula 3 4 7 2 2 2" xfId="7340" xr:uid="{EC2351B6-2E47-4FFB-ACC5-62D96A9360D5}"/>
    <cellStyle name="Vírgula 3 4 7 2 2 2 2" xfId="14962" xr:uid="{7C6C651B-5AC2-4EDC-9FB4-88F176056E28}"/>
    <cellStyle name="Vírgula 3 4 7 2 2 2 2 2" xfId="30267" xr:uid="{622FD2E3-8953-4249-83DF-488896AED895}"/>
    <cellStyle name="Vírgula 3 4 7 2 2 2 3" xfId="22645" xr:uid="{CCB29BCE-2C0A-46EE-8595-178C4A2F9110}"/>
    <cellStyle name="Vírgula 3 4 7 2 2 3" xfId="5968" xr:uid="{D6CDB6F6-3D49-4086-9993-4C2935BA036D}"/>
    <cellStyle name="Vírgula 3 4 7 2 2 3 2" xfId="13590" xr:uid="{ED41BC0B-2FB1-4C8D-BB94-42D9D3772AB3}"/>
    <cellStyle name="Vírgula 3 4 7 2 2 3 2 2" xfId="28895" xr:uid="{5733E51A-3352-46B8-8E72-070C0691F7F9}"/>
    <cellStyle name="Vírgula 3 4 7 2 2 3 3" xfId="21273" xr:uid="{CDE91A7E-BB35-44E9-961E-8919913083F8}"/>
    <cellStyle name="Vírgula 3 4 7 2 2 4" xfId="9669" xr:uid="{E956AF63-FAD8-4087-970D-79D63B7E70F0}"/>
    <cellStyle name="Vírgula 3 4 7 2 2 4 2" xfId="24974" xr:uid="{FC2AF217-1BB0-4A4B-9787-B90FCA0C4984}"/>
    <cellStyle name="Vírgula 3 4 7 2 2 5" xfId="17352" xr:uid="{767A5A01-EF00-436F-9863-1FC75D47AADF}"/>
    <cellStyle name="Vírgula 3 4 7 2 3" xfId="3001" xr:uid="{EE3532C4-4DC2-45D4-962A-ABB73A981CF0}"/>
    <cellStyle name="Vírgula 3 4 7 2 3 2" xfId="6736" xr:uid="{0A911B15-229A-48CF-A361-E788282270E9}"/>
    <cellStyle name="Vírgula 3 4 7 2 3 2 2" xfId="14358" xr:uid="{BC939F24-F627-4704-B684-37CDEEEC8E6D}"/>
    <cellStyle name="Vírgula 3 4 7 2 3 2 2 2" xfId="29663" xr:uid="{11862D51-D1B0-4600-852A-3EF1D15EE084}"/>
    <cellStyle name="Vírgula 3 4 7 2 3 2 3" xfId="22041" xr:uid="{B1132AA8-9C5F-4368-AE18-85A9BF59A4DE}"/>
    <cellStyle name="Vírgula 3 4 7 2 3 3" xfId="10633" xr:uid="{5531D0A9-20B2-42C7-8721-E29A36059323}"/>
    <cellStyle name="Vírgula 3 4 7 2 3 3 2" xfId="25938" xr:uid="{74528E56-7272-44B0-B10D-B339E656E889}"/>
    <cellStyle name="Vírgula 3 4 7 2 3 4" xfId="18316" xr:uid="{BB2FF227-BF67-4C72-9ABB-829A2231AE10}"/>
    <cellStyle name="Vírgula 3 4 7 2 4" xfId="3969" xr:uid="{71DC1158-3B19-4509-B765-4A59B06F7169}"/>
    <cellStyle name="Vírgula 3 4 7 2 4 2" xfId="11601" xr:uid="{89E54A8C-F623-4ADC-A344-DC777AFD7E44}"/>
    <cellStyle name="Vírgula 3 4 7 2 4 2 2" xfId="26906" xr:uid="{FF633FA1-700A-4B33-8EFA-A17C5195C46F}"/>
    <cellStyle name="Vírgula 3 4 7 2 4 3" xfId="19284" xr:uid="{F6249F6E-D57B-48F4-A07E-C6C16C7DCE01}"/>
    <cellStyle name="Vírgula 3 4 7 2 5" xfId="1393" xr:uid="{64CA6955-C2FB-4D61-88D3-55EB7AF63E5F}"/>
    <cellStyle name="Vírgula 3 4 7 2 5 2" xfId="9025" xr:uid="{453D351E-BBFB-40A2-89FD-69B3DC29BADE}"/>
    <cellStyle name="Vírgula 3 4 7 2 5 2 2" xfId="24330" xr:uid="{4AAD42A5-5107-4D48-A93F-3709BDD4533E}"/>
    <cellStyle name="Vírgula 3 4 7 2 5 3" xfId="16708" xr:uid="{6E93BC8D-F12C-4732-8EED-D813DA5E9B2E}"/>
    <cellStyle name="Vírgula 3 4 7 2 6" xfId="8376" xr:uid="{4C7ECD19-A93B-4503-874B-1886CEBD8B3A}"/>
    <cellStyle name="Vírgula 3 4 7 2 6 2" xfId="23681" xr:uid="{DEFB29E2-29B8-44F0-AD48-82D364BEC455}"/>
    <cellStyle name="Vírgula 3 4 7 2 7" xfId="16059" xr:uid="{DEFAE22F-FCA6-4B9D-A12F-A691D4A26651}"/>
    <cellStyle name="Vírgula 3 4 7 3" xfId="2357" xr:uid="{7B1E1A2A-D1DF-45F2-8627-AD6FC355028E}"/>
    <cellStyle name="Vírgula 3 4 7 3 2" xfId="3325" xr:uid="{694B6392-B3FB-41C0-BF2F-871472F87B9D}"/>
    <cellStyle name="Vírgula 3 4 7 3 2 2" xfId="10957" xr:uid="{242A427F-48C0-4FAC-81EF-0BF0D34A44AC}"/>
    <cellStyle name="Vírgula 3 4 7 3 2 2 2" xfId="26262" xr:uid="{85DD02C1-6512-49B4-B8E3-C5EAEC219830}"/>
    <cellStyle name="Vírgula 3 4 7 3 2 3" xfId="18640" xr:uid="{127F4230-17ED-463F-A7F9-381A72C129AB}"/>
    <cellStyle name="Vírgula 3 4 7 3 3" xfId="4293" xr:uid="{2A4DCC52-054F-4125-8F07-D110C20281AB}"/>
    <cellStyle name="Vírgula 3 4 7 3 3 2" xfId="11925" xr:uid="{C7D79615-024B-4DF3-B502-2A1F38DCAE9D}"/>
    <cellStyle name="Vírgula 3 4 7 3 3 2 2" xfId="27230" xr:uid="{9CF20283-FB44-48C4-9812-A664D88DC1F9}"/>
    <cellStyle name="Vírgula 3 4 7 3 3 3" xfId="19608" xr:uid="{D24ADA31-53E0-4424-A583-4CA48D40B8EF}"/>
    <cellStyle name="Vírgula 3 4 7 3 4" xfId="9989" xr:uid="{36D1FB6C-CE51-4691-B2BE-5456D1A2C456}"/>
    <cellStyle name="Vírgula 3 4 7 3 4 2" xfId="25294" xr:uid="{AD1B1CDB-14A6-450D-9450-FAB94693AF4F}"/>
    <cellStyle name="Vírgula 3 4 7 3 5" xfId="17672" xr:uid="{B905C34C-D5A9-4A59-8A0A-9B26D88EEBB8}"/>
    <cellStyle name="Vírgula 3 4 7 4" xfId="1717" xr:uid="{81CACF8D-E1C7-48FD-B861-3AA36E0EFF6D}"/>
    <cellStyle name="Vírgula 3 4 7 4 2" xfId="6366" xr:uid="{0606C845-D7C0-4D26-A4F9-11B0F16B97EB}"/>
    <cellStyle name="Vírgula 3 4 7 4 2 2" xfId="13988" xr:uid="{DBA0DE95-C789-4B43-AA6B-005C20579C63}"/>
    <cellStyle name="Vírgula 3 4 7 4 2 2 2" xfId="29293" xr:uid="{82FC4563-7CCE-4865-868A-3F7424732CC2}"/>
    <cellStyle name="Vírgula 3 4 7 4 2 3" xfId="21671" xr:uid="{FABE6091-2154-4C96-AFEC-8C2C19A20EB4}"/>
    <cellStyle name="Vírgula 3 4 7 4 3" xfId="9349" xr:uid="{9A3B5289-13DE-4B22-897D-27AE50BE713C}"/>
    <cellStyle name="Vírgula 3 4 7 4 3 2" xfId="24654" xr:uid="{77530394-E672-457B-A3F7-CCE5BBC7775F}"/>
    <cellStyle name="Vírgula 3 4 7 4 4" xfId="17032" xr:uid="{8F48B2CE-7FB9-454F-A84E-B15A8A5E524A}"/>
    <cellStyle name="Vírgula 3 4 7 5" xfId="2677" xr:uid="{2AB6EE9D-0EF4-44D3-8BCE-B502F943FA27}"/>
    <cellStyle name="Vírgula 3 4 7 5 2" xfId="10309" xr:uid="{1CF28F5E-8618-44EF-9D23-4472D450B362}"/>
    <cellStyle name="Vírgula 3 4 7 5 2 2" xfId="25614" xr:uid="{2B27B68F-ACA6-4E69-A09B-44BFE12E3A05}"/>
    <cellStyle name="Vírgula 3 4 7 5 3" xfId="17992" xr:uid="{36772A86-372D-43C3-A5D8-9280754977A1}"/>
    <cellStyle name="Vírgula 3 4 7 6" xfId="3645" xr:uid="{5B44ED81-40BC-4F16-8D54-B969230D30B6}"/>
    <cellStyle name="Vírgula 3 4 7 6 2" xfId="11277" xr:uid="{069BD35A-EDB3-4AC8-B7A5-9514FFCE6614}"/>
    <cellStyle name="Vírgula 3 4 7 6 2 2" xfId="26582" xr:uid="{5684E81F-0FC1-4E6F-95AD-80DCF5C334C5}"/>
    <cellStyle name="Vírgula 3 4 7 6 3" xfId="18960" xr:uid="{F82A2765-B17A-4771-B1D6-672F024A4566}"/>
    <cellStyle name="Vírgula 3 4 7 7" xfId="1069" xr:uid="{0CC2C85C-BC1B-4359-9106-5A348202FCCB}"/>
    <cellStyle name="Vírgula 3 4 7 7 2" xfId="8701" xr:uid="{0A22C3B5-5812-46D9-9521-82B0C57AE7B3}"/>
    <cellStyle name="Vírgula 3 4 7 7 2 2" xfId="24006" xr:uid="{F40E9AF6-C0F9-427F-AEEF-27454D549344}"/>
    <cellStyle name="Vírgula 3 4 7 7 3" xfId="16384" xr:uid="{0660EC43-F306-4D5B-B47B-DB6F3FB5BE9A}"/>
    <cellStyle name="Vírgula 3 4 7 8" xfId="8052" xr:uid="{021A9AC7-2547-4305-9F17-AC6800144595}"/>
    <cellStyle name="Vírgula 3 4 7 8 2" xfId="23357" xr:uid="{7F416B45-8ABF-4CDC-96CD-9E2F3E1F0447}"/>
    <cellStyle name="Vírgula 3 4 7 9" xfId="15735" xr:uid="{BB675082-18EE-4BA0-87D0-BB3357EC9769}"/>
    <cellStyle name="Vírgula 3 4 8" xfId="220" xr:uid="{7AFEEDB0-FEC5-4D1B-A51A-3131FC25B49B}"/>
    <cellStyle name="Vírgula 3 4 8 2" xfId="544" xr:uid="{8255E297-7E69-4FAF-A092-4561840EBF2F}"/>
    <cellStyle name="Vírgula 3 4 8 2 2" xfId="1837" xr:uid="{14A48D08-D531-401A-B690-B51D80FC9419}"/>
    <cellStyle name="Vírgula 3 4 8 2 2 2" xfId="7503" xr:uid="{4213A2D0-FDB2-41BF-96E9-D4667B0B0615}"/>
    <cellStyle name="Vírgula 3 4 8 2 2 2 2" xfId="15125" xr:uid="{DAFB23D3-A7D8-4EBF-A78A-B4B5CA7ABFE3}"/>
    <cellStyle name="Vírgula 3 4 8 2 2 2 2 2" xfId="30430" xr:uid="{8373C4E5-AD46-4B79-A540-DBF8FF05C0AB}"/>
    <cellStyle name="Vírgula 3 4 8 2 2 2 3" xfId="22808" xr:uid="{33C3A893-183D-4DB6-A62A-85AA841685F5}"/>
    <cellStyle name="Vírgula 3 4 8 2 2 3" xfId="6131" xr:uid="{6F28B905-0813-43A2-A18F-9BADEC3076D4}"/>
    <cellStyle name="Vírgula 3 4 8 2 2 3 2" xfId="13753" xr:uid="{C04D9425-73B9-4C31-9AFF-9B036AE0069F}"/>
    <cellStyle name="Vírgula 3 4 8 2 2 3 2 2" xfId="29058" xr:uid="{DE3033C4-3BF3-4AC8-AE9D-B478A3AF8C40}"/>
    <cellStyle name="Vírgula 3 4 8 2 2 3 3" xfId="21436" xr:uid="{62CC7BBA-6331-4787-AD92-D052354A1060}"/>
    <cellStyle name="Vírgula 3 4 8 2 2 4" xfId="9469" xr:uid="{45573ED5-85D3-4B03-B6C1-58F0964ABA50}"/>
    <cellStyle name="Vírgula 3 4 8 2 2 4 2" xfId="24774" xr:uid="{A0E2D400-B77F-47FA-969C-A41C7BD2A735}"/>
    <cellStyle name="Vírgula 3 4 8 2 2 5" xfId="17152" xr:uid="{F109EEAB-69B9-47CF-933A-E0144131071C}"/>
    <cellStyle name="Vírgula 3 4 8 2 3" xfId="2801" xr:uid="{AC15761E-28E1-41C0-9C82-4F21167AE844}"/>
    <cellStyle name="Vírgula 3 4 8 2 3 2" xfId="6899" xr:uid="{52FDFC3F-0A11-411E-AE57-F69F996F40F6}"/>
    <cellStyle name="Vírgula 3 4 8 2 3 2 2" xfId="14521" xr:uid="{92BC94A7-4FE0-4395-8F56-172E5E557507}"/>
    <cellStyle name="Vírgula 3 4 8 2 3 2 2 2" xfId="29826" xr:uid="{46872019-042F-44E6-95F1-D8FC2279E954}"/>
    <cellStyle name="Vírgula 3 4 8 2 3 2 3" xfId="22204" xr:uid="{27359F46-BA27-455E-BA37-7640E37CC444}"/>
    <cellStyle name="Vírgula 3 4 8 2 3 3" xfId="10433" xr:uid="{080589BB-6630-48F8-BB84-3F87EB796EDA}"/>
    <cellStyle name="Vírgula 3 4 8 2 3 3 2" xfId="25738" xr:uid="{65EEAF55-07CB-421A-893F-4BC701FF645D}"/>
    <cellStyle name="Vírgula 3 4 8 2 3 4" xfId="18116" xr:uid="{C8B68A24-DC56-4133-9E3C-A402B23166FC}"/>
    <cellStyle name="Vírgula 3 4 8 2 4" xfId="3769" xr:uid="{92ADACE5-B183-4B83-B88B-49AA78992E48}"/>
    <cellStyle name="Vírgula 3 4 8 2 4 2" xfId="11401" xr:uid="{E6364A5B-4A42-4EF3-8C6E-49AC5DBD6956}"/>
    <cellStyle name="Vírgula 3 4 8 2 4 2 2" xfId="26706" xr:uid="{51DFB27E-A07F-4F8D-81D4-0569F2DA2AF4}"/>
    <cellStyle name="Vírgula 3 4 8 2 4 3" xfId="19084" xr:uid="{AA1EF2A5-CFF0-418F-BA43-033259B6A0FD}"/>
    <cellStyle name="Vírgula 3 4 8 2 5" xfId="1193" xr:uid="{B2A718B8-6125-42F4-AEC7-E86B936EB40F}"/>
    <cellStyle name="Vírgula 3 4 8 2 5 2" xfId="8825" xr:uid="{9E773CB1-1187-42BB-8BF0-468695AE1D1F}"/>
    <cellStyle name="Vírgula 3 4 8 2 5 2 2" xfId="24130" xr:uid="{860C70F4-B360-4B55-8B50-325476D2955A}"/>
    <cellStyle name="Vírgula 3 4 8 2 5 3" xfId="16508" xr:uid="{E92AA63A-9A03-4BD3-A664-029DB88E6503}"/>
    <cellStyle name="Vírgula 3 4 8 2 6" xfId="8176" xr:uid="{28C5F13D-F535-48B2-97B1-456AFF82D3C2}"/>
    <cellStyle name="Vírgula 3 4 8 2 6 2" xfId="23481" xr:uid="{F06D1911-711A-4DDB-903B-69D5B35E806F}"/>
    <cellStyle name="Vírgula 3 4 8 2 7" xfId="15859" xr:uid="{42366BFF-6625-4B67-9452-A5E850707F92}"/>
    <cellStyle name="Vírgula 3 4 8 3" xfId="2157" xr:uid="{FC6ED761-68BD-472A-BA65-48695C294647}"/>
    <cellStyle name="Vírgula 3 4 8 3 2" xfId="3125" xr:uid="{0913F85B-5DA9-4A60-B68E-27D849B15247}"/>
    <cellStyle name="Vírgula 3 4 8 3 2 2" xfId="10757" xr:uid="{7DB9CECC-FA8B-4865-8262-040B441B9D3C}"/>
    <cellStyle name="Vírgula 3 4 8 3 2 2 2" xfId="26062" xr:uid="{DC3E6388-1BCD-40EC-B6C2-E5B2A6993AC1}"/>
    <cellStyle name="Vírgula 3 4 8 3 2 3" xfId="18440" xr:uid="{150D1F6C-B120-42AC-A72D-6E7DCDF5DD78}"/>
    <cellStyle name="Vírgula 3 4 8 3 3" xfId="4093" xr:uid="{AEFCFA03-2F35-4CD6-80F5-D411003B8EBB}"/>
    <cellStyle name="Vírgula 3 4 8 3 3 2" xfId="11725" xr:uid="{A8666DDA-CAC6-4E55-9C8E-A38E42E10FA1}"/>
    <cellStyle name="Vírgula 3 4 8 3 3 2 2" xfId="27030" xr:uid="{98467389-213C-40AB-99E3-9A1E25B0ACE2}"/>
    <cellStyle name="Vírgula 3 4 8 3 3 3" xfId="19408" xr:uid="{81CBFCED-3E63-48D3-A5F8-9185707820A7}"/>
    <cellStyle name="Vírgula 3 4 8 3 4" xfId="9789" xr:uid="{EBA1EA0B-8282-4355-80DC-E28C4351A2E8}"/>
    <cellStyle name="Vírgula 3 4 8 3 4 2" xfId="25094" xr:uid="{1ED82E56-0E20-4B66-82D6-612EA73A680D}"/>
    <cellStyle name="Vírgula 3 4 8 3 5" xfId="17472" xr:uid="{79A92DFC-D73D-4926-A7B7-10161ADBED20}"/>
    <cellStyle name="Vírgula 3 4 8 4" xfId="1517" xr:uid="{D767E244-766A-4F06-B04B-DC2FEC7D7C9D}"/>
    <cellStyle name="Vírgula 3 4 8 4 2" xfId="6529" xr:uid="{34FC8284-6C32-40C5-9204-1F4C2737E5EF}"/>
    <cellStyle name="Vírgula 3 4 8 4 2 2" xfId="14151" xr:uid="{926F8518-6555-4AA0-957D-69F48154A073}"/>
    <cellStyle name="Vírgula 3 4 8 4 2 2 2" xfId="29456" xr:uid="{01A05CAD-7D29-4220-9C61-1EA949F90235}"/>
    <cellStyle name="Vírgula 3 4 8 4 2 3" xfId="21834" xr:uid="{B765595C-F5A1-42F0-903B-A59749BA412D}"/>
    <cellStyle name="Vírgula 3 4 8 4 3" xfId="9149" xr:uid="{BA7989C3-73DE-4671-8AD4-97248FCF24C2}"/>
    <cellStyle name="Vírgula 3 4 8 4 3 2" xfId="24454" xr:uid="{55DB4C94-70F6-4F6F-A3FF-BCE4DED6A21B}"/>
    <cellStyle name="Vírgula 3 4 8 4 4" xfId="16832" xr:uid="{9F7C9777-F21E-46A6-8470-83A410DD703D}"/>
    <cellStyle name="Vírgula 3 4 8 5" xfId="2477" xr:uid="{44613AED-05F0-486A-A9AE-FDE034F8000A}"/>
    <cellStyle name="Vírgula 3 4 8 5 2" xfId="10109" xr:uid="{0E7DB45C-8D29-4B53-ACD3-F655D2A90508}"/>
    <cellStyle name="Vírgula 3 4 8 5 2 2" xfId="25414" xr:uid="{F208325A-D0DE-4D98-88B8-02BA078163EC}"/>
    <cellStyle name="Vírgula 3 4 8 5 3" xfId="17792" xr:uid="{F4BA79CD-A3F0-4EB3-90B5-900E891BFFA9}"/>
    <cellStyle name="Vírgula 3 4 8 6" xfId="3445" xr:uid="{C0F62C9D-048B-4A28-AD82-5334299FC6A1}"/>
    <cellStyle name="Vírgula 3 4 8 6 2" xfId="11077" xr:uid="{41FD61B7-E8F2-4B4C-9FC9-A1C2A485A135}"/>
    <cellStyle name="Vírgula 3 4 8 6 2 2" xfId="26382" xr:uid="{8418C6D8-89D1-4D0D-9B37-D3C2C2FF02D0}"/>
    <cellStyle name="Vírgula 3 4 8 6 3" xfId="18760" xr:uid="{6DD61B24-F21B-4045-9D70-2527756ABC65}"/>
    <cellStyle name="Vírgula 3 4 8 7" xfId="869" xr:uid="{C65F15B5-DEC4-429F-8605-CF9C9E2993A6}"/>
    <cellStyle name="Vírgula 3 4 8 7 2" xfId="8501" xr:uid="{8BC60CA6-7F8E-4098-9790-070692A82131}"/>
    <cellStyle name="Vírgula 3 4 8 7 2 2" xfId="23806" xr:uid="{F6EF3AB1-C51C-457D-99B1-83EEB670862C}"/>
    <cellStyle name="Vírgula 3 4 8 7 3" xfId="16184" xr:uid="{87784D58-451A-4F2C-B96A-22696367C6FD}"/>
    <cellStyle name="Vírgula 3 4 8 8" xfId="7852" xr:uid="{51BA8499-4E3B-4913-9EF1-96C5A508EFCA}"/>
    <cellStyle name="Vírgula 3 4 8 8 2" xfId="23157" xr:uid="{5B93254D-0727-4866-B14E-B54FA0B9666A}"/>
    <cellStyle name="Vírgula 3 4 8 9" xfId="15535" xr:uid="{312EBE68-CCA5-43CB-B9E8-D99291B65C06}"/>
    <cellStyle name="Vírgula 3 4 9" xfId="482" xr:uid="{97278575-94EF-4367-94A4-240E1E50278A}"/>
    <cellStyle name="Vírgula 3 4 9 2" xfId="806" xr:uid="{C92ACF48-EA11-4DC8-8459-A619C45A7B7E}"/>
    <cellStyle name="Vírgula 3 4 9 2 2" xfId="2097" xr:uid="{FA144D28-026E-4399-9DCD-34CFBB62772F}"/>
    <cellStyle name="Vírgula 3 4 9 2 2 2" xfId="7533" xr:uid="{F8452B4A-A6D8-43CB-9B8A-69D93568E8A9}"/>
    <cellStyle name="Vírgula 3 4 9 2 2 2 2" xfId="15155" xr:uid="{74A96304-39FC-4008-9C6B-1077053CFBFB}"/>
    <cellStyle name="Vírgula 3 4 9 2 2 2 2 2" xfId="30460" xr:uid="{2112BB12-04E6-4097-B5E9-C8DB16472D69}"/>
    <cellStyle name="Vírgula 3 4 9 2 2 2 3" xfId="22838" xr:uid="{913E1714-5ED5-400D-91E4-648CBC882079}"/>
    <cellStyle name="Vírgula 3 4 9 2 2 3" xfId="6161" xr:uid="{4FC3698A-4A7D-4FD4-940F-A7853E840A3B}"/>
    <cellStyle name="Vírgula 3 4 9 2 2 3 2" xfId="13783" xr:uid="{70C6CC15-2D8C-4CF2-ABF7-0CADECB607E0}"/>
    <cellStyle name="Vírgula 3 4 9 2 2 3 2 2" xfId="29088" xr:uid="{B1C2AD0A-7038-4391-993C-8E6F1A7DFD70}"/>
    <cellStyle name="Vírgula 3 4 9 2 2 3 3" xfId="21466" xr:uid="{F2B842B7-3876-4916-843C-26447A7B117F}"/>
    <cellStyle name="Vírgula 3 4 9 2 2 4" xfId="9729" xr:uid="{9626CEE2-A5AF-4887-A640-BEE0770C3085}"/>
    <cellStyle name="Vírgula 3 4 9 2 2 4 2" xfId="25034" xr:uid="{A23CD629-1269-4B1A-9D77-241412967787}"/>
    <cellStyle name="Vírgula 3 4 9 2 2 5" xfId="17412" xr:uid="{CDC4C85F-D27C-4001-BAED-AD896BEC9879}"/>
    <cellStyle name="Vírgula 3 4 9 2 3" xfId="3063" xr:uid="{2E8A2463-F125-4B05-80E3-F00C580EBE21}"/>
    <cellStyle name="Vírgula 3 4 9 2 3 2" xfId="6929" xr:uid="{1894E733-C78A-4BD7-B651-F5F63733CCB4}"/>
    <cellStyle name="Vírgula 3 4 9 2 3 2 2" xfId="14551" xr:uid="{C00FF9E6-6E56-40D7-9657-A5F7CCDA60E8}"/>
    <cellStyle name="Vírgula 3 4 9 2 3 2 2 2" xfId="29856" xr:uid="{7DBB3698-D379-4758-A28C-C5FCDB3CA6F3}"/>
    <cellStyle name="Vírgula 3 4 9 2 3 2 3" xfId="22234" xr:uid="{1263C0B7-37FF-442B-9D56-313BDD6D0D50}"/>
    <cellStyle name="Vírgula 3 4 9 2 3 3" xfId="10695" xr:uid="{0FA1CDE6-05CC-4C2A-BD43-5AFD68923A8A}"/>
    <cellStyle name="Vírgula 3 4 9 2 3 3 2" xfId="26000" xr:uid="{DE8019CA-F823-427B-85FF-ADA1F65DE635}"/>
    <cellStyle name="Vírgula 3 4 9 2 3 4" xfId="18378" xr:uid="{EFF220A8-9AE4-4D57-AAC7-46085988799F}"/>
    <cellStyle name="Vírgula 3 4 9 2 4" xfId="4031" xr:uid="{107E6D69-EEC7-435C-ACB5-B8791B9D556A}"/>
    <cellStyle name="Vírgula 3 4 9 2 4 2" xfId="11663" xr:uid="{FF3E2348-2C4B-4023-AE39-D62470473B01}"/>
    <cellStyle name="Vírgula 3 4 9 2 4 2 2" xfId="26968" xr:uid="{68F2CA3B-83DE-480F-8B9B-29A957716897}"/>
    <cellStyle name="Vírgula 3 4 9 2 4 3" xfId="19346" xr:uid="{26CF57F9-3E36-4486-835A-8CE6CD9E2144}"/>
    <cellStyle name="Vírgula 3 4 9 2 5" xfId="1455" xr:uid="{4F9B8E94-DBF1-422C-A06F-814B54C42D9D}"/>
    <cellStyle name="Vírgula 3 4 9 2 5 2" xfId="9087" xr:uid="{AD0551C8-13A7-4B6D-AB5E-D9AC4F104F53}"/>
    <cellStyle name="Vírgula 3 4 9 2 5 2 2" xfId="24392" xr:uid="{6C08F9FA-FBF5-4E20-BB48-E84FA7A3DACF}"/>
    <cellStyle name="Vírgula 3 4 9 2 5 3" xfId="16770" xr:uid="{97AB657A-5E85-4881-B71A-CD532CBB54AE}"/>
    <cellStyle name="Vírgula 3 4 9 2 6" xfId="8438" xr:uid="{82E19022-C9EC-45FE-92D7-6DD072A2027A}"/>
    <cellStyle name="Vírgula 3 4 9 2 6 2" xfId="23743" xr:uid="{05502F27-6529-4BC1-B3A1-2FFC6F8E44B2}"/>
    <cellStyle name="Vírgula 3 4 9 2 7" xfId="16121" xr:uid="{7FBE21AB-9E42-4373-9051-C1376AB4AF19}"/>
    <cellStyle name="Vírgula 3 4 9 3" xfId="2417" xr:uid="{93EFFE56-E90F-4298-BDE3-365DB02A0E9D}"/>
    <cellStyle name="Vírgula 3 4 9 3 2" xfId="3385" xr:uid="{587D5C4F-EF64-477E-8C41-5F5B2195DCE5}"/>
    <cellStyle name="Vírgula 3 4 9 3 2 2" xfId="11017" xr:uid="{8DEEE94C-2151-4FC5-810D-4477B3239664}"/>
    <cellStyle name="Vírgula 3 4 9 3 2 2 2" xfId="26322" xr:uid="{B19EA5C6-1954-4975-AB55-507A0BBF498A}"/>
    <cellStyle name="Vírgula 3 4 9 3 2 3" xfId="18700" xr:uid="{1CC59ED6-E563-4548-B972-4F62ADEA6FE5}"/>
    <cellStyle name="Vírgula 3 4 9 3 3" xfId="4353" xr:uid="{951F5698-2EBC-4CEC-AE92-8229F9D25DE8}"/>
    <cellStyle name="Vírgula 3 4 9 3 3 2" xfId="11985" xr:uid="{8A45A532-2722-4613-8343-A8F17DAA12C5}"/>
    <cellStyle name="Vírgula 3 4 9 3 3 2 2" xfId="27290" xr:uid="{7EE0263B-DDC7-4C04-B398-CD8351E5F1C4}"/>
    <cellStyle name="Vírgula 3 4 9 3 3 3" xfId="19668" xr:uid="{670773EB-B881-44EB-837D-840A0EFD5002}"/>
    <cellStyle name="Vírgula 3 4 9 3 4" xfId="10049" xr:uid="{CEE6BEBD-0985-4518-BB6B-397DCF7B7298}"/>
    <cellStyle name="Vírgula 3 4 9 3 4 2" xfId="25354" xr:uid="{71A3C789-1D0F-485B-BB7E-EBC0E0265A8A}"/>
    <cellStyle name="Vírgula 3 4 9 3 5" xfId="17732" xr:uid="{D1BC4767-B5E3-4DF3-A0FE-D3267D6C9451}"/>
    <cellStyle name="Vírgula 3 4 9 4" xfId="1777" xr:uid="{C6E3E243-B990-446C-AE2E-1DA9D298DC79}"/>
    <cellStyle name="Vírgula 3 4 9 4 2" xfId="6559" xr:uid="{A060EB2C-BABA-4736-BFC0-3B66AB02A08A}"/>
    <cellStyle name="Vírgula 3 4 9 4 2 2" xfId="14181" xr:uid="{EE5D26E9-A739-4B75-9E09-4AC158284AE0}"/>
    <cellStyle name="Vírgula 3 4 9 4 2 2 2" xfId="29486" xr:uid="{3F827924-6F0E-4047-AAD3-F875E0B03FEE}"/>
    <cellStyle name="Vírgula 3 4 9 4 2 3" xfId="21864" xr:uid="{F2833589-6D0B-4183-989C-C544FE442C99}"/>
    <cellStyle name="Vírgula 3 4 9 4 3" xfId="9409" xr:uid="{76A07FDE-44BE-4246-A30E-7AC5BB748B99}"/>
    <cellStyle name="Vírgula 3 4 9 4 3 2" xfId="24714" xr:uid="{FF0A8500-FCFF-415A-A77A-8A2FB1C33063}"/>
    <cellStyle name="Vírgula 3 4 9 4 4" xfId="17092" xr:uid="{E96C730D-BAE7-4BB1-9B0E-35D61B4A8D74}"/>
    <cellStyle name="Vírgula 3 4 9 5" xfId="2739" xr:uid="{0FCC283D-C204-4B3E-A36C-82D3ED1930BD}"/>
    <cellStyle name="Vírgula 3 4 9 5 2" xfId="10371" xr:uid="{3DA316D5-0872-4A43-8401-70AE21441071}"/>
    <cellStyle name="Vírgula 3 4 9 5 2 2" xfId="25676" xr:uid="{F7FE88E9-682A-4495-A465-01146C49CBF4}"/>
    <cellStyle name="Vírgula 3 4 9 5 3" xfId="18054" xr:uid="{48C56820-B636-4A83-B84A-E9D8E69E10DC}"/>
    <cellStyle name="Vírgula 3 4 9 6" xfId="3707" xr:uid="{156416D9-1369-4E2D-A560-CD3ECC1B9C9E}"/>
    <cellStyle name="Vírgula 3 4 9 6 2" xfId="11339" xr:uid="{B67797B6-CEEB-4FB3-B419-B683C839EA7F}"/>
    <cellStyle name="Vírgula 3 4 9 6 2 2" xfId="26644" xr:uid="{8DFD0FAF-24F0-4053-85F3-2A0A14CEF599}"/>
    <cellStyle name="Vírgula 3 4 9 6 3" xfId="19022" xr:uid="{717EC665-1B05-4049-8422-8B33F61D464E}"/>
    <cellStyle name="Vírgula 3 4 9 7" xfId="1131" xr:uid="{F3383032-2221-4D04-84CB-9F40E8A849A7}"/>
    <cellStyle name="Vírgula 3 4 9 7 2" xfId="8763" xr:uid="{50B6444E-3DFA-440C-A3F1-A2EA2B855FE1}"/>
    <cellStyle name="Vírgula 3 4 9 7 2 2" xfId="24068" xr:uid="{84BAFF8A-EFF8-4CE9-818A-B149D00374F8}"/>
    <cellStyle name="Vírgula 3 4 9 7 3" xfId="16446" xr:uid="{45CFDAB6-67D8-41DF-8227-1C416D83D316}"/>
    <cellStyle name="Vírgula 3 4 9 8" xfId="8114" xr:uid="{0758421E-FB9E-49A0-A94F-7077FF8D3AC3}"/>
    <cellStyle name="Vírgula 3 4 9 8 2" xfId="23419" xr:uid="{9D8A184E-FAFE-46CD-9343-1090ACD0AE6A}"/>
    <cellStyle name="Vírgula 3 4 9 9" xfId="15797" xr:uid="{9A360BCD-8CA8-42F1-A63B-6552C98AD1F4}"/>
    <cellStyle name="Vírgula 3 5" xfId="230" xr:uid="{DE196CF2-7A9B-4102-8C3F-55845DA51C5A}"/>
    <cellStyle name="Vírgula 3 5 10" xfId="2487" xr:uid="{11284D95-5F9C-4820-A26E-8CD2EAED7CDD}"/>
    <cellStyle name="Vírgula 3 5 10 2" xfId="5057" xr:uid="{E269A977-B4A9-4F84-9775-8D37668EF1C1}"/>
    <cellStyle name="Vírgula 3 5 10 2 2" xfId="7232" xr:uid="{C1407BD1-9F8B-4FA7-B163-FC4D513F6C5E}"/>
    <cellStyle name="Vírgula 3 5 10 2 2 2" xfId="14854" xr:uid="{B6C9692D-699C-43E4-879C-FEB3731DA5B1}"/>
    <cellStyle name="Vírgula 3 5 10 2 2 2 2" xfId="30159" xr:uid="{5A3A120A-F251-42FE-BDDD-BD6F17618DC0}"/>
    <cellStyle name="Vírgula 3 5 10 2 2 3" xfId="22537" xr:uid="{93B2434B-D799-45C8-BE89-7B3BC226F0CD}"/>
    <cellStyle name="Vírgula 3 5 10 2 3" xfId="5860" xr:uid="{978BF6C8-F9BF-4F7B-BA85-79A8F864FD66}"/>
    <cellStyle name="Vírgula 3 5 10 2 3 2" xfId="13482" xr:uid="{9A976DE7-0FFE-43B0-920D-D545104F2879}"/>
    <cellStyle name="Vírgula 3 5 10 2 3 2 2" xfId="28787" xr:uid="{A288C6A0-DD88-4701-9988-23EDF23656A9}"/>
    <cellStyle name="Vírgula 3 5 10 2 3 3" xfId="21165" xr:uid="{8A10F9BF-CE46-4D00-B4A2-99BC243BABF2}"/>
    <cellStyle name="Vírgula 3 5 10 2 4" xfId="12679" xr:uid="{168CEE59-43DA-4917-9663-D0DD9A85A467}"/>
    <cellStyle name="Vírgula 3 5 10 2 4 2" xfId="27984" xr:uid="{E6FEBCD4-83B2-48AF-A0C3-FA21FB0AB5F8}"/>
    <cellStyle name="Vírgula 3 5 10 2 5" xfId="20362" xr:uid="{10603113-8FFD-440F-9FF7-7BDE1260830E}"/>
    <cellStyle name="Vírgula 3 5 10 3" xfId="4760" xr:uid="{8F06B535-C7B3-4E92-BF10-3EFB4EC90233}"/>
    <cellStyle name="Vírgula 3 5 10 3 2" xfId="6627" xr:uid="{2CFF5D75-881C-4EC5-8EF1-15A7DCE7D3BC}"/>
    <cellStyle name="Vírgula 3 5 10 3 2 2" xfId="14249" xr:uid="{921AA576-9694-40B9-908B-088D40C0D153}"/>
    <cellStyle name="Vírgula 3 5 10 3 2 2 2" xfId="29554" xr:uid="{6F3F8B61-708C-4A64-A108-D90FB1D00BBD}"/>
    <cellStyle name="Vírgula 3 5 10 3 2 3" xfId="21932" xr:uid="{79173CD3-5D09-45B6-8CDA-978E58797C1C}"/>
    <cellStyle name="Vírgula 3 5 10 3 3" xfId="12382" xr:uid="{370DC912-97E6-4C50-9E18-74E0F3695112}"/>
    <cellStyle name="Vírgula 3 5 10 3 3 2" xfId="27687" xr:uid="{A147BBBB-E344-4971-BA5B-D8EF85BD62B0}"/>
    <cellStyle name="Vírgula 3 5 10 3 4" xfId="20065" xr:uid="{7CD5058E-CA00-42BB-BF66-AB6A5DCE5C60}"/>
    <cellStyle name="Vírgula 3 5 10 4" xfId="5380" xr:uid="{4A887BDE-0268-442A-AAE8-FE3533F50FF6}"/>
    <cellStyle name="Vírgula 3 5 10 4 2" xfId="13002" xr:uid="{B2A5FD5D-F623-461B-B2A2-DB928E6A2661}"/>
    <cellStyle name="Vírgula 3 5 10 4 2 2" xfId="28307" xr:uid="{A2518B56-7DC8-464A-990F-0132125928BB}"/>
    <cellStyle name="Vírgula 3 5 10 4 3" xfId="20685" xr:uid="{36A8CA5A-454C-44F7-AD8A-A050B906E443}"/>
    <cellStyle name="Vírgula 3 5 10 5" xfId="10119" xr:uid="{C4C7DAE6-9746-49BD-A79C-E9B4C91F8E95}"/>
    <cellStyle name="Vírgula 3 5 10 5 2" xfId="25424" xr:uid="{2BA67FE9-91BE-4798-8E9D-E0CDAA420830}"/>
    <cellStyle name="Vírgula 3 5 10 6" xfId="17802" xr:uid="{222301BC-CBAC-45D3-ADA3-F2269EE7E5A0}"/>
    <cellStyle name="Vírgula 3 5 11" xfId="3455" xr:uid="{68F4AB47-E6B1-4B0A-A936-D1377567FE24}"/>
    <cellStyle name="Vírgula 3 5 11 2" xfId="6985" xr:uid="{3C5D240B-53CB-4918-B41B-61BD9185439F}"/>
    <cellStyle name="Vírgula 3 5 11 2 2" xfId="14607" xr:uid="{E75E1650-0787-43F9-BD5A-25CF38613EDA}"/>
    <cellStyle name="Vírgula 3 5 11 2 2 2" xfId="29912" xr:uid="{950DDDEE-66B9-4E50-A495-3B2DA2C9AFED}"/>
    <cellStyle name="Vírgula 3 5 11 2 3" xfId="22290" xr:uid="{14E92835-ED2B-4C29-9040-789024566C85}"/>
    <cellStyle name="Vírgula 3 5 11 3" xfId="5613" xr:uid="{761A3E8E-ED41-4E0D-A20C-EF786EDCBD98}"/>
    <cellStyle name="Vírgula 3 5 11 3 2" xfId="13235" xr:uid="{34115D36-4DE6-4307-B0C5-14F7144DA7B8}"/>
    <cellStyle name="Vírgula 3 5 11 3 2 2" xfId="28540" xr:uid="{FF70F021-D0D0-47BB-AE0B-B9809007C273}"/>
    <cellStyle name="Vírgula 3 5 11 3 3" xfId="20918" xr:uid="{045F0BA0-7699-4502-84D1-066FBA70338D}"/>
    <cellStyle name="Vírgula 3 5 11 4" xfId="11087" xr:uid="{9C8039F6-0475-41A6-BD84-D4E7FF0C5729}"/>
    <cellStyle name="Vírgula 3 5 11 4 2" xfId="26392" xr:uid="{53C73E2F-C134-428C-BCD5-75DC3D5E3E7F}"/>
    <cellStyle name="Vírgula 3 5 11 5" xfId="18770" xr:uid="{AA7E5E84-44BE-4F33-99BB-681A7C87F197}"/>
    <cellStyle name="Vírgula 3 5 12" xfId="879" xr:uid="{B2E4A265-3A14-4353-8452-5B39C0F6A457}"/>
    <cellStyle name="Vírgula 3 5 12 2" xfId="7592" xr:uid="{D7ACF3E0-9E7D-468F-B9C7-30DF5B2A48B7}"/>
    <cellStyle name="Vírgula 3 5 12 2 2" xfId="15214" xr:uid="{5B5FB478-0DF4-4ED2-BA48-EF37856BD755}"/>
    <cellStyle name="Vírgula 3 5 12 2 2 2" xfId="30519" xr:uid="{038630F8-1BEF-4A9B-B211-3DFA4FD46CC7}"/>
    <cellStyle name="Vírgula 3 5 12 2 3" xfId="22897" xr:uid="{F0DDB1EF-4EFE-4FF2-889F-B5C31345FD5B}"/>
    <cellStyle name="Vírgula 3 5 12 3" xfId="6220" xr:uid="{8D3ADD6F-2A30-439A-A5AC-7A554F1E1344}"/>
    <cellStyle name="Vírgula 3 5 12 3 2" xfId="13842" xr:uid="{9173C1FC-27E9-4F5A-88CE-43F230DFC6D1}"/>
    <cellStyle name="Vírgula 3 5 12 3 2 2" xfId="29147" xr:uid="{AF320612-2F44-433F-AFB6-CBB03C9B9CA1}"/>
    <cellStyle name="Vírgula 3 5 12 3 3" xfId="21525" xr:uid="{ABF04877-1859-4A30-816D-E1DCF371EA9E}"/>
    <cellStyle name="Vírgula 3 5 12 4" xfId="8511" xr:uid="{EC3CE319-FA71-432F-BE9F-4BC638647AF5}"/>
    <cellStyle name="Vírgula 3 5 12 4 2" xfId="23816" xr:uid="{5B218B5F-7646-4E4C-A81E-A727EF5D1B4C}"/>
    <cellStyle name="Vírgula 3 5 12 5" xfId="16194" xr:uid="{1EF82B5F-D03D-426D-A691-0311B73C1728}"/>
    <cellStyle name="Vírgula 3 5 13" xfId="4632" xr:uid="{1AA73E99-1BFA-4C1F-95BD-B4502B0130B1}"/>
    <cellStyle name="Vírgula 3 5 13 2" xfId="6257" xr:uid="{6E6C94BA-E420-475A-95B9-9BD0F250DCEF}"/>
    <cellStyle name="Vírgula 3 5 13 2 2" xfId="13879" xr:uid="{DEE26855-B4F7-45C1-90A2-001E9AF2F7FE}"/>
    <cellStyle name="Vírgula 3 5 13 2 2 2" xfId="29184" xr:uid="{C6FE2474-52A8-4410-88D8-A64737E27B58}"/>
    <cellStyle name="Vírgula 3 5 13 2 3" xfId="21562" xr:uid="{12B06F0F-CA7B-4417-8CC6-A675FB8E470E}"/>
    <cellStyle name="Vírgula 3 5 13 3" xfId="12254" xr:uid="{2C749D61-1B07-4622-9199-A553B60E5D36}"/>
    <cellStyle name="Vírgula 3 5 13 3 2" xfId="27559" xr:uid="{E72AE05E-7EBE-4E19-AAE3-E165D9AB248E}"/>
    <cellStyle name="Vírgula 3 5 13 4" xfId="19937" xr:uid="{3B4319C7-7A8C-4981-AF54-580A2D0C5B80}"/>
    <cellStyle name="Vírgula 3 5 14" xfId="5250" xr:uid="{DAEF9119-9D5D-4F88-8D70-36168AD05241}"/>
    <cellStyle name="Vírgula 3 5 14 2" xfId="12872" xr:uid="{3182D63A-1478-4141-B144-85939E7D31AD}"/>
    <cellStyle name="Vírgula 3 5 14 2 2" xfId="28177" xr:uid="{CAB8622A-6487-4FEF-AAE9-D20412114E67}"/>
    <cellStyle name="Vírgula 3 5 14 3" xfId="20555" xr:uid="{B6F9DC65-4BC6-4BF6-B1B0-97A9E182D87B}"/>
    <cellStyle name="Vírgula 3 5 15" xfId="7862" xr:uid="{7CBF5A98-1793-4A3B-A97B-043C73A042A9}"/>
    <cellStyle name="Vírgula 3 5 15 2" xfId="23167" xr:uid="{0F599106-DB59-4D9F-A4C2-E5958637BA4D}"/>
    <cellStyle name="Vírgula 3 5 16" xfId="15545" xr:uid="{C74DA412-A271-48AF-815F-1FD642BE6DA9}"/>
    <cellStyle name="Vírgula 3 5 2" xfId="350" xr:uid="{C623F5A0-860A-4123-9A8E-B72448AD20EC}"/>
    <cellStyle name="Vírgula 3 5 2 2" xfId="674" xr:uid="{D2E60F2D-D6FC-4BF4-9CA9-047161A6C915}"/>
    <cellStyle name="Vírgula 3 5 2 2 2" xfId="1967" xr:uid="{1B2CF3EF-AB29-4934-8D72-6CDD557C67FC}"/>
    <cellStyle name="Vírgula 3 5 2 2 2 2" xfId="5121" xr:uid="{355569DE-1B3D-44FA-BF16-F56AEA5C6D2C}"/>
    <cellStyle name="Vírgula 3 5 2 2 2 2 2" xfId="7425" xr:uid="{8238C613-D81B-485A-86CF-9F021188D2EE}"/>
    <cellStyle name="Vírgula 3 5 2 2 2 2 2 2" xfId="15047" xr:uid="{69A99472-999F-4F6F-84C4-1CB954D57742}"/>
    <cellStyle name="Vírgula 3 5 2 2 2 2 2 2 2" xfId="30352" xr:uid="{A09D0B0F-9A90-433D-B1B7-18147D61F82B}"/>
    <cellStyle name="Vírgula 3 5 2 2 2 2 2 3" xfId="22730" xr:uid="{4053ED7B-ADC4-4C17-8177-28FFDD149215}"/>
    <cellStyle name="Vírgula 3 5 2 2 2 2 3" xfId="6053" xr:uid="{41F060AA-5936-4AD7-9B0C-40B1CCFD9615}"/>
    <cellStyle name="Vírgula 3 5 2 2 2 2 3 2" xfId="13675" xr:uid="{CD57C88B-4177-437C-B8F9-E5DAF0030DCF}"/>
    <cellStyle name="Vírgula 3 5 2 2 2 2 3 2 2" xfId="28980" xr:uid="{A51D2F46-77ED-4F05-AC20-080C9B8292F3}"/>
    <cellStyle name="Vírgula 3 5 2 2 2 2 3 3" xfId="21358" xr:uid="{0C88588D-14A5-47D8-B687-9070687A674F}"/>
    <cellStyle name="Vírgula 3 5 2 2 2 2 4" xfId="12743" xr:uid="{559C8111-6BC4-45DC-A88A-BBD95F3FF3A0}"/>
    <cellStyle name="Vírgula 3 5 2 2 2 2 4 2" xfId="28048" xr:uid="{E3E8A766-871E-4216-8B3B-5CF08286ADE6}"/>
    <cellStyle name="Vírgula 3 5 2 2 2 2 5" xfId="20426" xr:uid="{5E3A17F8-CB93-4F18-A50B-F150E4705239}"/>
    <cellStyle name="Vírgula 3 5 2 2 2 3" xfId="4824" xr:uid="{5ED727E4-CCBA-4F3A-8C19-AD668A86747A}"/>
    <cellStyle name="Vírgula 3 5 2 2 2 3 2" xfId="6821" xr:uid="{2B8BCF86-43FB-4EDB-A16A-42FA38382458}"/>
    <cellStyle name="Vírgula 3 5 2 2 2 3 2 2" xfId="14443" xr:uid="{B16517D7-8579-462F-95F4-71805C741EED}"/>
    <cellStyle name="Vírgula 3 5 2 2 2 3 2 2 2" xfId="29748" xr:uid="{B6D97FD6-92C7-4112-BF2F-3091A64DBBE2}"/>
    <cellStyle name="Vírgula 3 5 2 2 2 3 2 3" xfId="22126" xr:uid="{569B1A2E-08CB-4AAF-B8B8-B172D3B98814}"/>
    <cellStyle name="Vírgula 3 5 2 2 2 3 3" xfId="12446" xr:uid="{89AE4F8C-C540-4828-A978-CCD0DC1FD340}"/>
    <cellStyle name="Vírgula 3 5 2 2 2 3 3 2" xfId="27751" xr:uid="{BE315A07-2327-4181-A316-71194C04E360}"/>
    <cellStyle name="Vírgula 3 5 2 2 2 3 4" xfId="20129" xr:uid="{6AAA4CB9-16B2-44A4-92D7-884FB48053A6}"/>
    <cellStyle name="Vírgula 3 5 2 2 2 4" xfId="5492" xr:uid="{C00C94F6-7A1E-40E5-BD37-2E3A941F9776}"/>
    <cellStyle name="Vírgula 3 5 2 2 2 4 2" xfId="13114" xr:uid="{28A7658C-784B-43EB-9926-D24C46D554DF}"/>
    <cellStyle name="Vírgula 3 5 2 2 2 4 2 2" xfId="28419" xr:uid="{EEC279CB-01AD-4A2D-82AA-4DE302500B0B}"/>
    <cellStyle name="Vírgula 3 5 2 2 2 4 3" xfId="20797" xr:uid="{F8CC654A-DF74-4CD7-9E41-9E04444AB7D8}"/>
    <cellStyle name="Vírgula 3 5 2 2 2 5" xfId="9599" xr:uid="{0B472E2A-E9A6-46CA-B001-E1AB0D8D106E}"/>
    <cellStyle name="Vírgula 3 5 2 2 2 5 2" xfId="24904" xr:uid="{6EF764CD-0829-49B7-9659-62E78819FB6C}"/>
    <cellStyle name="Vírgula 3 5 2 2 2 6" xfId="17282" xr:uid="{A54E3EEB-F21A-421B-8B1A-B9B74024EB36}"/>
    <cellStyle name="Vírgula 3 5 2 2 3" xfId="2931" xr:uid="{F72FDEA0-B365-42BE-ABE3-788B9416393D}"/>
    <cellStyle name="Vírgula 3 5 2 2 3 2" xfId="7099" xr:uid="{1307265C-4F00-4605-A341-0F77F17C46D5}"/>
    <cellStyle name="Vírgula 3 5 2 2 3 2 2" xfId="14721" xr:uid="{3C3DCF96-A6D2-455C-AB36-F922A5581E6F}"/>
    <cellStyle name="Vírgula 3 5 2 2 3 2 2 2" xfId="30026" xr:uid="{27D5F5F0-6BAB-48A9-B7E7-DA65AA58090E}"/>
    <cellStyle name="Vírgula 3 5 2 2 3 2 3" xfId="22404" xr:uid="{0CA8CC44-4A56-425F-8D10-6675FCEEE29F}"/>
    <cellStyle name="Vírgula 3 5 2 2 3 3" xfId="5727" xr:uid="{5F3CDDD2-8BCB-4D9C-A11B-CD1032F447E6}"/>
    <cellStyle name="Vírgula 3 5 2 2 3 3 2" xfId="13349" xr:uid="{991490BC-7568-425D-8572-3EE984077950}"/>
    <cellStyle name="Vírgula 3 5 2 2 3 3 2 2" xfId="28654" xr:uid="{AFB50065-33BD-41E0-A5A4-8520C39509CC}"/>
    <cellStyle name="Vírgula 3 5 2 2 3 3 3" xfId="21032" xr:uid="{ACF736E6-4B93-4500-B859-938DDFB4C40A}"/>
    <cellStyle name="Vírgula 3 5 2 2 3 4" xfId="10563" xr:uid="{F7471B1E-8E12-4885-BF43-4CC5F9EE11C7}"/>
    <cellStyle name="Vírgula 3 5 2 2 3 4 2" xfId="25868" xr:uid="{2743D3D8-D5FD-4C69-A9B9-501321B2A89C}"/>
    <cellStyle name="Vírgula 3 5 2 2 3 5" xfId="18246" xr:uid="{B18102A2-D95C-4D46-A9D9-58ABD865C625}"/>
    <cellStyle name="Vírgula 3 5 2 2 4" xfId="3899" xr:uid="{8BCE8A72-368D-4FCA-AF7A-10D31B6D7D42}"/>
    <cellStyle name="Vírgula 3 5 2 2 4 2" xfId="6451" xr:uid="{2E384870-E8B1-470D-B23A-CFEC071C0163}"/>
    <cellStyle name="Vírgula 3 5 2 2 4 2 2" xfId="14073" xr:uid="{E5582DB0-1DAE-41F9-8D9B-25F0DB7F6998}"/>
    <cellStyle name="Vírgula 3 5 2 2 4 2 2 2" xfId="29378" xr:uid="{16CAB658-B049-47D4-80F3-498492034F57}"/>
    <cellStyle name="Vírgula 3 5 2 2 4 2 3" xfId="21756" xr:uid="{05FFF138-3A2F-47AD-A408-E606CF04A8F0}"/>
    <cellStyle name="Vírgula 3 5 2 2 4 3" xfId="11531" xr:uid="{0855BB18-3852-4E79-8148-1329E6EED506}"/>
    <cellStyle name="Vírgula 3 5 2 2 4 3 2" xfId="26836" xr:uid="{7C6D3065-873A-4DC4-969D-F9E9B6481507}"/>
    <cellStyle name="Vírgula 3 5 2 2 4 4" xfId="19214" xr:uid="{B6CE74BE-0070-47A0-87D6-A06435FEA999}"/>
    <cellStyle name="Vírgula 3 5 2 2 5" xfId="1323" xr:uid="{BBB90391-6550-4FC0-AB2B-36EAB271C2DB}"/>
    <cellStyle name="Vírgula 3 5 2 2 5 2" xfId="8955" xr:uid="{9E27598B-341F-4455-8499-A6D570F917DF}"/>
    <cellStyle name="Vírgula 3 5 2 2 5 2 2" xfId="24260" xr:uid="{65C7B001-424A-49E6-A9FD-2997E392DE48}"/>
    <cellStyle name="Vírgula 3 5 2 2 5 3" xfId="16638" xr:uid="{980AF56C-46A0-4763-87CB-2AC6C2014C65}"/>
    <cellStyle name="Vírgula 3 5 2 2 6" xfId="8306" xr:uid="{BFDD7BCF-20E8-409F-AF23-3E516278BFE8}"/>
    <cellStyle name="Vírgula 3 5 2 2 6 2" xfId="23611" xr:uid="{8D539C51-EE9F-473E-A834-B46AB565D97F}"/>
    <cellStyle name="Vírgula 3 5 2 2 7" xfId="15989" xr:uid="{4FF5E8E8-8962-44AC-8FDE-F06922DB64E4}"/>
    <cellStyle name="Vírgula 3 5 2 3" xfId="2287" xr:uid="{64620047-FCD7-4461-9543-54D236A09EC9}"/>
    <cellStyle name="Vírgula 3 5 2 3 2" xfId="3255" xr:uid="{C799658E-DD02-4370-BC44-72E7DBF2B8C0}"/>
    <cellStyle name="Vírgula 3 5 2 3 2 2" xfId="7262" xr:uid="{76689A4C-C3F0-4905-9DD4-B39977B095E7}"/>
    <cellStyle name="Vírgula 3 5 2 3 2 2 2" xfId="14884" xr:uid="{033B3BDF-A990-44E0-9D8C-6A881F8C189F}"/>
    <cellStyle name="Vírgula 3 5 2 3 2 2 2 2" xfId="30189" xr:uid="{4AB70C26-5981-4DF2-ACCC-84AA11AC0EC2}"/>
    <cellStyle name="Vírgula 3 5 2 3 2 2 3" xfId="22567" xr:uid="{946B134C-FF67-4A09-A332-0389D205BA48}"/>
    <cellStyle name="Vírgula 3 5 2 3 2 3" xfId="5890" xr:uid="{60F56760-FED7-43B7-B1F6-5010EAB33B06}"/>
    <cellStyle name="Vírgula 3 5 2 3 2 3 2" xfId="13512" xr:uid="{33568A21-5258-4A10-9ABF-4EC682566DD0}"/>
    <cellStyle name="Vírgula 3 5 2 3 2 3 2 2" xfId="28817" xr:uid="{40EF1E1C-4C8C-441D-B621-D225830DF077}"/>
    <cellStyle name="Vírgula 3 5 2 3 2 3 3" xfId="21195" xr:uid="{1E452927-3329-4C6C-9B37-986EDA879BA8}"/>
    <cellStyle name="Vírgula 3 5 2 3 2 4" xfId="10887" xr:uid="{692B0C34-EA2E-4307-99C3-530A411C68E0}"/>
    <cellStyle name="Vírgula 3 5 2 3 2 4 2" xfId="26192" xr:uid="{96A6ECBB-EDC2-4CD1-902D-1CAD70456910}"/>
    <cellStyle name="Vírgula 3 5 2 3 2 5" xfId="18570" xr:uid="{84AB192A-A6CC-4394-A108-C5537F003D90}"/>
    <cellStyle name="Vírgula 3 5 2 3 3" xfId="4223" xr:uid="{25E80511-C4FD-415F-9F70-0C1BA19F9A40}"/>
    <cellStyle name="Vírgula 3 5 2 3 3 2" xfId="6658" xr:uid="{0469C8E7-AD1C-49BB-8C41-D5E1FFADE934}"/>
    <cellStyle name="Vírgula 3 5 2 3 3 2 2" xfId="14280" xr:uid="{528C318E-C25F-458D-B7D6-784D714A3809}"/>
    <cellStyle name="Vírgula 3 5 2 3 3 2 2 2" xfId="29585" xr:uid="{DB679792-8029-46FC-A975-9498DFE56609}"/>
    <cellStyle name="Vírgula 3 5 2 3 3 2 3" xfId="21963" xr:uid="{487AA0CB-265D-42DA-9D5D-7F9007DD8C52}"/>
    <cellStyle name="Vírgula 3 5 2 3 3 3" xfId="11855" xr:uid="{1A38E959-7C8A-4EFA-810D-0B1E1DDB52DF}"/>
    <cellStyle name="Vírgula 3 5 2 3 3 3 2" xfId="27160" xr:uid="{2C84E11D-D261-4125-B296-FE50DDE2C990}"/>
    <cellStyle name="Vírgula 3 5 2 3 3 4" xfId="19538" xr:uid="{19B6F46C-D81C-4C9A-A55A-1BDD481BDE44}"/>
    <cellStyle name="Vírgula 3 5 2 3 4" xfId="5399" xr:uid="{E50A93C5-DEBA-4A0C-BF1B-DB2CF1B8E78D}"/>
    <cellStyle name="Vírgula 3 5 2 3 4 2" xfId="13021" xr:uid="{5CD436CF-6F14-49BE-8A3F-16B174E0B7B9}"/>
    <cellStyle name="Vírgula 3 5 2 3 4 2 2" xfId="28326" xr:uid="{27227EDA-E786-4D99-8938-A114E68194EB}"/>
    <cellStyle name="Vírgula 3 5 2 3 4 3" xfId="20704" xr:uid="{E831A498-0838-458E-A053-7961EFBA182C}"/>
    <cellStyle name="Vírgula 3 5 2 3 5" xfId="9919" xr:uid="{03E7D332-D5E7-43CE-B19A-2AF0CA9779D6}"/>
    <cellStyle name="Vírgula 3 5 2 3 5 2" xfId="25224" xr:uid="{7AFDE9B4-B404-47F6-B98D-368A062AB882}"/>
    <cellStyle name="Vírgula 3 5 2 3 6" xfId="17602" xr:uid="{FD2F3B1D-096F-4B1C-8AA6-8AD94E3B3943}"/>
    <cellStyle name="Vírgula 3 5 2 4" xfId="1647" xr:uid="{1D555DF0-4C73-4E9F-8623-EA957BC726FC}"/>
    <cellStyle name="Vírgula 3 5 2 4 2" xfId="7005" xr:uid="{C6F6886F-8247-4219-8469-BD14C3D22391}"/>
    <cellStyle name="Vírgula 3 5 2 4 2 2" xfId="14627" xr:uid="{7CC40F02-874B-4D00-AF07-88334B1FB28D}"/>
    <cellStyle name="Vírgula 3 5 2 4 2 2 2" xfId="29932" xr:uid="{FBB1ED56-6B8D-4508-A2C9-E876701994D9}"/>
    <cellStyle name="Vírgula 3 5 2 4 2 3" xfId="22310" xr:uid="{C7920B2A-A993-4D9C-9BAD-79DE33888211}"/>
    <cellStyle name="Vírgula 3 5 2 4 3" xfId="5633" xr:uid="{51FA91DE-ABB1-4113-9A53-D784EAF57FA1}"/>
    <cellStyle name="Vírgula 3 5 2 4 3 2" xfId="13255" xr:uid="{1560186C-142F-449C-843B-4583F8434917}"/>
    <cellStyle name="Vírgula 3 5 2 4 3 2 2" xfId="28560" xr:uid="{8A03C55D-F6E7-40FA-AFB1-A956D35C1461}"/>
    <cellStyle name="Vírgula 3 5 2 4 3 3" xfId="20938" xr:uid="{972E8C55-3781-4EBE-BB33-7FB6329AC746}"/>
    <cellStyle name="Vírgula 3 5 2 4 4" xfId="9279" xr:uid="{B933FB5B-BB26-4936-88FC-CC73E56BBFB1}"/>
    <cellStyle name="Vírgula 3 5 2 4 4 2" xfId="24584" xr:uid="{8AEF8EFD-C168-4F26-A110-DCA6AC0D9044}"/>
    <cellStyle name="Vírgula 3 5 2 4 5" xfId="16962" xr:uid="{320F48F6-91A9-456D-824B-80E689AA7CA5}"/>
    <cellStyle name="Vírgula 3 5 2 5" xfId="2607" xr:uid="{4C93A894-E384-43BE-9ECC-33E4941D24DF}"/>
    <cellStyle name="Vírgula 3 5 2 5 2" xfId="6288" xr:uid="{1DBEA8A9-BC47-4839-A4B7-E5E7F31567CA}"/>
    <cellStyle name="Vírgula 3 5 2 5 2 2" xfId="13910" xr:uid="{BEE1B04A-5C90-47B9-864F-8220E205495A}"/>
    <cellStyle name="Vírgula 3 5 2 5 2 2 2" xfId="29215" xr:uid="{5E5458EC-A85C-45CC-B28D-802ECBFBAD71}"/>
    <cellStyle name="Vírgula 3 5 2 5 2 3" xfId="21593" xr:uid="{2460FC40-BFE7-4377-89E0-D590B6A334D1}"/>
    <cellStyle name="Vírgula 3 5 2 5 3" xfId="10239" xr:uid="{7BB27527-981C-4C32-B640-E6BE98FE57B4}"/>
    <cellStyle name="Vírgula 3 5 2 5 3 2" xfId="25544" xr:uid="{AFA092A4-839A-4002-B009-C4DF1F3CB536}"/>
    <cellStyle name="Vírgula 3 5 2 5 4" xfId="17922" xr:uid="{FAFF5C61-058F-44E8-831E-13115A5BF512}"/>
    <cellStyle name="Vírgula 3 5 2 6" xfId="3575" xr:uid="{EB5B2090-7792-4B46-B090-3AB08899CCD6}"/>
    <cellStyle name="Vírgula 3 5 2 6 2" xfId="11207" xr:uid="{EFBE9FDF-2AC3-4B05-81BA-D25BB4CD3E40}"/>
    <cellStyle name="Vírgula 3 5 2 6 2 2" xfId="26512" xr:uid="{64ECDE94-39AB-44AD-BDDD-732218E1928C}"/>
    <cellStyle name="Vírgula 3 5 2 6 3" xfId="18890" xr:uid="{374388E1-EC79-4268-9D5B-C8AD051D5E0C}"/>
    <cellStyle name="Vírgula 3 5 2 7" xfId="999" xr:uid="{B8736868-3D05-4CB0-8609-9A56A8963CF0}"/>
    <cellStyle name="Vírgula 3 5 2 7 2" xfId="8631" xr:uid="{18616F82-9E22-4AC4-BA1D-E6EA94EF722D}"/>
    <cellStyle name="Vírgula 3 5 2 7 2 2" xfId="23936" xr:uid="{A40D363A-5701-4020-AFC9-9EA71AF74518}"/>
    <cellStyle name="Vírgula 3 5 2 7 3" xfId="16314" xr:uid="{4322E7E4-C264-40B3-B0F9-DC26141A46A3}"/>
    <cellStyle name="Vírgula 3 5 2 8" xfId="7982" xr:uid="{452E09FA-68DC-4F7B-B319-8A21397A8DD4}"/>
    <cellStyle name="Vírgula 3 5 2 8 2" xfId="23287" xr:uid="{3DB7D215-631A-4D89-A505-A33E39421586}"/>
    <cellStyle name="Vírgula 3 5 2 9" xfId="15665" xr:uid="{3DA62947-42F8-42D9-B5C1-0DFAD35D032D}"/>
    <cellStyle name="Vírgula 3 5 3" xfId="310" xr:uid="{05B90282-0665-4F6C-A7D6-94C69E8FB198}"/>
    <cellStyle name="Vírgula 3 5 3 2" xfId="634" xr:uid="{6E943C27-7D55-4396-A89D-97AC958384F1}"/>
    <cellStyle name="Vírgula 3 5 3 2 2" xfId="1927" xr:uid="{BFDD52A3-7F3A-4889-B2E9-7E5D7D4E6F4D}"/>
    <cellStyle name="Vírgula 3 5 3 2 2 2" xfId="5147" xr:uid="{775F2C8C-8917-43C5-84B5-9926370C6A7E}"/>
    <cellStyle name="Vírgula 3 5 3 2 2 2 2" xfId="7454" xr:uid="{9BA9FB7A-68E1-41A5-A5A6-42BD9628A666}"/>
    <cellStyle name="Vírgula 3 5 3 2 2 2 2 2" xfId="15076" xr:uid="{84AEC77B-2053-43B6-A52E-68C128B1C4EC}"/>
    <cellStyle name="Vírgula 3 5 3 2 2 2 2 2 2" xfId="30381" xr:uid="{9E199AED-C03C-4E01-92F3-CE60F0D79F00}"/>
    <cellStyle name="Vírgula 3 5 3 2 2 2 2 3" xfId="22759" xr:uid="{3BB12B1D-E494-45C6-8290-11DC4B49A630}"/>
    <cellStyle name="Vírgula 3 5 3 2 2 2 3" xfId="6082" xr:uid="{6929C661-1B08-481D-A1D6-429FD52EB571}"/>
    <cellStyle name="Vírgula 3 5 3 2 2 2 3 2" xfId="13704" xr:uid="{914F79FD-7216-4F97-8E41-23C77180E4D1}"/>
    <cellStyle name="Vírgula 3 5 3 2 2 2 3 2 2" xfId="29009" xr:uid="{6E7A5B50-2AB0-4683-8FFF-BECC193EA029}"/>
    <cellStyle name="Vírgula 3 5 3 2 2 2 3 3" xfId="21387" xr:uid="{EC31ECAA-BF52-4858-B0C5-8F8354B09CA3}"/>
    <cellStyle name="Vírgula 3 5 3 2 2 2 4" xfId="12769" xr:uid="{DEBF6B4A-78FF-4745-9499-7877A230BADF}"/>
    <cellStyle name="Vírgula 3 5 3 2 2 2 4 2" xfId="28074" xr:uid="{FE249DA6-5563-4EFD-8BDF-A8CDF5D5C5B7}"/>
    <cellStyle name="Vírgula 3 5 3 2 2 2 5" xfId="20452" xr:uid="{B0E146B7-BC9B-4BFD-8D57-C9D28FC56782}"/>
    <cellStyle name="Vírgula 3 5 3 2 2 3" xfId="4850" xr:uid="{2A70B7EF-3A4C-47E7-BC28-DFC381E0A1C2}"/>
    <cellStyle name="Vírgula 3 5 3 2 2 3 2" xfId="6850" xr:uid="{5FF57794-BD56-4C90-A609-562C470AE6FC}"/>
    <cellStyle name="Vírgula 3 5 3 2 2 3 2 2" xfId="14472" xr:uid="{AB7F5D90-8DCB-48A2-B8BC-E4AADA450E96}"/>
    <cellStyle name="Vírgula 3 5 3 2 2 3 2 2 2" xfId="29777" xr:uid="{99DE5398-3C80-4F1E-A941-4633D68E055F}"/>
    <cellStyle name="Vírgula 3 5 3 2 2 3 2 3" xfId="22155" xr:uid="{3F517DD3-A4F0-4255-9272-31E50DF4FE79}"/>
    <cellStyle name="Vírgula 3 5 3 2 2 3 3" xfId="12472" xr:uid="{FE0ABA97-5930-43FB-A17E-0CE5F14689F9}"/>
    <cellStyle name="Vírgula 3 5 3 2 2 3 3 2" xfId="27777" xr:uid="{80AF6B5F-AA5B-4C50-AFF8-53E7E4514284}"/>
    <cellStyle name="Vírgula 3 5 3 2 2 3 4" xfId="20155" xr:uid="{DE32C7BC-06BB-41D7-B61A-FC31A73BF41E}"/>
    <cellStyle name="Vírgula 3 5 3 2 2 4" xfId="5518" xr:uid="{F0827832-C157-4186-AD09-19724D2EDFFF}"/>
    <cellStyle name="Vírgula 3 5 3 2 2 4 2" xfId="13140" xr:uid="{05507C05-DEC1-493A-B6CE-D6077BF1DBB2}"/>
    <cellStyle name="Vírgula 3 5 3 2 2 4 2 2" xfId="28445" xr:uid="{A8A8F277-0109-4D57-A8F4-D36A424B41F2}"/>
    <cellStyle name="Vírgula 3 5 3 2 2 4 3" xfId="20823" xr:uid="{67B1E157-4BDB-4B53-94CA-AB6479B64ABD}"/>
    <cellStyle name="Vírgula 3 5 3 2 2 5" xfId="9559" xr:uid="{6A170C17-5993-4E1F-8E5B-27866B648BE5}"/>
    <cellStyle name="Vírgula 3 5 3 2 2 5 2" xfId="24864" xr:uid="{E4C322B7-A543-4DC2-882E-C523ACF40BC6}"/>
    <cellStyle name="Vírgula 3 5 3 2 2 6" xfId="17242" xr:uid="{208F8C4D-9A38-42E1-8336-7222C6256A14}"/>
    <cellStyle name="Vírgula 3 5 3 2 3" xfId="2891" xr:uid="{F47C0213-80BD-4BBF-9905-6002D79C0528}"/>
    <cellStyle name="Vírgula 3 5 3 2 3 2" xfId="7125" xr:uid="{6D36EA61-1935-4CBF-9E06-4667866BBF95}"/>
    <cellStyle name="Vírgula 3 5 3 2 3 2 2" xfId="14747" xr:uid="{10EF71E6-75EA-438D-99F0-E57FD83B5AC2}"/>
    <cellStyle name="Vírgula 3 5 3 2 3 2 2 2" xfId="30052" xr:uid="{8F554333-A425-4DEB-85E4-F1F6D80C5494}"/>
    <cellStyle name="Vírgula 3 5 3 2 3 2 3" xfId="22430" xr:uid="{55989394-32FB-4DB7-B9B3-5D8C1AE3F81B}"/>
    <cellStyle name="Vírgula 3 5 3 2 3 3" xfId="5753" xr:uid="{956CBFB1-5FE0-4314-A678-ADC1A96D15CF}"/>
    <cellStyle name="Vírgula 3 5 3 2 3 3 2" xfId="13375" xr:uid="{A12D9006-B71D-40A2-AD64-85378EABCDCC}"/>
    <cellStyle name="Vírgula 3 5 3 2 3 3 2 2" xfId="28680" xr:uid="{14E3CD2E-CE6F-4D40-80E7-B6A00CD7099D}"/>
    <cellStyle name="Vírgula 3 5 3 2 3 3 3" xfId="21058" xr:uid="{0C5A4478-5E60-40BC-B9C5-E4E5125F1B20}"/>
    <cellStyle name="Vírgula 3 5 3 2 3 4" xfId="10523" xr:uid="{DCFDDA7A-C558-44C1-8098-1DC14D15FC7F}"/>
    <cellStyle name="Vírgula 3 5 3 2 3 4 2" xfId="25828" xr:uid="{8A9CB088-EE10-4D0B-B74F-A11BBB2C8241}"/>
    <cellStyle name="Vírgula 3 5 3 2 3 5" xfId="18206" xr:uid="{4FDB0397-50C5-46C6-9087-AFA7FC441DAE}"/>
    <cellStyle name="Vírgula 3 5 3 2 4" xfId="3859" xr:uid="{2BD71DAF-D26D-4582-A106-B891EB1B2263}"/>
    <cellStyle name="Vírgula 3 5 3 2 4 2" xfId="6480" xr:uid="{13099467-A152-4466-B2D4-2C9BB14CE6E9}"/>
    <cellStyle name="Vírgula 3 5 3 2 4 2 2" xfId="14102" xr:uid="{D6A2959A-6C98-489C-B439-13EA60F4AF92}"/>
    <cellStyle name="Vírgula 3 5 3 2 4 2 2 2" xfId="29407" xr:uid="{A18E5365-33CF-4094-A1DC-6E16D1799E82}"/>
    <cellStyle name="Vírgula 3 5 3 2 4 2 3" xfId="21785" xr:uid="{37AB6D78-CE1B-4886-A88C-928963407522}"/>
    <cellStyle name="Vírgula 3 5 3 2 4 3" xfId="11491" xr:uid="{23EBCF84-5BEA-4248-8C86-EB82A81DE968}"/>
    <cellStyle name="Vírgula 3 5 3 2 4 3 2" xfId="26796" xr:uid="{08FECEC9-B130-4EEB-A2F1-955241CC8084}"/>
    <cellStyle name="Vírgula 3 5 3 2 4 4" xfId="19174" xr:uid="{1432545D-C4F1-4546-A993-8C7BE701D6AD}"/>
    <cellStyle name="Vírgula 3 5 3 2 5" xfId="1283" xr:uid="{FD414F1D-C375-45A0-AB2A-CC736F12AB1B}"/>
    <cellStyle name="Vírgula 3 5 3 2 5 2" xfId="8915" xr:uid="{B1AA9FDD-DE55-49EA-866B-C95707944051}"/>
    <cellStyle name="Vírgula 3 5 3 2 5 2 2" xfId="24220" xr:uid="{1CEE500A-AA07-49B1-9BE1-E8C7EE8EB643}"/>
    <cellStyle name="Vírgula 3 5 3 2 5 3" xfId="16598" xr:uid="{D492E919-EDD2-4E34-964A-FFA7531A2783}"/>
    <cellStyle name="Vírgula 3 5 3 2 6" xfId="8266" xr:uid="{A3F25474-A893-44E4-8BAE-F997723A26E5}"/>
    <cellStyle name="Vírgula 3 5 3 2 6 2" xfId="23571" xr:uid="{39673C0E-DF4B-4E4F-A9F1-43D7BB40975B}"/>
    <cellStyle name="Vírgula 3 5 3 2 7" xfId="15949" xr:uid="{8FCB0EFD-F17A-4E65-938D-1BF1BA6703B9}"/>
    <cellStyle name="Vírgula 3 5 3 3" xfId="2247" xr:uid="{C1A25510-8307-4BDB-A3ED-2D59DA322146}"/>
    <cellStyle name="Vírgula 3 5 3 3 2" xfId="3215" xr:uid="{BBD90904-5414-49DB-A0D8-3F448691732C}"/>
    <cellStyle name="Vírgula 3 5 3 3 2 2" xfId="7291" xr:uid="{0EE56859-E0FB-4DAD-BB5B-83028C1F5FBF}"/>
    <cellStyle name="Vírgula 3 5 3 3 2 2 2" xfId="14913" xr:uid="{899CAD0E-B727-4858-A377-4A5AE86374E0}"/>
    <cellStyle name="Vírgula 3 5 3 3 2 2 2 2" xfId="30218" xr:uid="{DDB5ABAA-F16D-4899-AB25-E6D7830554A2}"/>
    <cellStyle name="Vírgula 3 5 3 3 2 2 3" xfId="22596" xr:uid="{1F54D165-EED7-4E59-9662-30229A581995}"/>
    <cellStyle name="Vírgula 3 5 3 3 2 3" xfId="5919" xr:uid="{6052132A-40DC-4366-83A4-86EBF6D8B56E}"/>
    <cellStyle name="Vírgula 3 5 3 3 2 3 2" xfId="13541" xr:uid="{1F7C7FED-4114-4E31-B957-68ED2535EE81}"/>
    <cellStyle name="Vírgula 3 5 3 3 2 3 2 2" xfId="28846" xr:uid="{E0DA1D7D-4BDA-4DAA-9C2D-2AC2B14ED04A}"/>
    <cellStyle name="Vírgula 3 5 3 3 2 3 3" xfId="21224" xr:uid="{CD055455-D58F-4A2C-BD87-94D65A814431}"/>
    <cellStyle name="Vírgula 3 5 3 3 2 4" xfId="10847" xr:uid="{99996FAE-7A2C-470B-96F7-3E8F3A34D4A8}"/>
    <cellStyle name="Vírgula 3 5 3 3 2 4 2" xfId="26152" xr:uid="{30CE3B5F-CD74-4E66-8064-1D1DFE206938}"/>
    <cellStyle name="Vírgula 3 5 3 3 2 5" xfId="18530" xr:uid="{7DD85DDB-F820-43AC-ACEA-577245F94B57}"/>
    <cellStyle name="Vírgula 3 5 3 3 3" xfId="4183" xr:uid="{26E8096E-9FA9-4A7C-BD7E-695B5F36497F}"/>
    <cellStyle name="Vírgula 3 5 3 3 3 2" xfId="6687" xr:uid="{81A8B86A-BAF0-42EA-9641-3274DCAAE6E8}"/>
    <cellStyle name="Vírgula 3 5 3 3 3 2 2" xfId="14309" xr:uid="{AFED152B-8065-4513-942D-0D842F529B50}"/>
    <cellStyle name="Vírgula 3 5 3 3 3 2 2 2" xfId="29614" xr:uid="{1F4B9326-8254-42F8-8BD2-6EA242FDECE9}"/>
    <cellStyle name="Vírgula 3 5 3 3 3 2 3" xfId="21992" xr:uid="{6D8C1337-273C-4EB3-AB92-3B9B1FAD72AC}"/>
    <cellStyle name="Vírgula 3 5 3 3 3 3" xfId="11815" xr:uid="{4D6E4E3A-32BC-4323-9EA0-82F6A8375316}"/>
    <cellStyle name="Vírgula 3 5 3 3 3 3 2" xfId="27120" xr:uid="{EF08C54C-5006-4DC9-8C23-21ED9BA4990D}"/>
    <cellStyle name="Vírgula 3 5 3 3 3 4" xfId="19498" xr:uid="{6D8DE6DE-82F6-4590-85A4-8D2400AA8759}"/>
    <cellStyle name="Vírgula 3 5 3 3 4" xfId="5425" xr:uid="{94AFB5AF-A99B-40C4-96E4-80DB1A1DB9FF}"/>
    <cellStyle name="Vírgula 3 5 3 3 4 2" xfId="13047" xr:uid="{AE90F520-D57A-4EC5-ADF7-5CB4BEC174D8}"/>
    <cellStyle name="Vírgula 3 5 3 3 4 2 2" xfId="28352" xr:uid="{DB1035B6-4DE7-44B2-8693-7E0FB0C50082}"/>
    <cellStyle name="Vírgula 3 5 3 3 4 3" xfId="20730" xr:uid="{4E058591-8472-4914-82AF-E1F06630AB7C}"/>
    <cellStyle name="Vírgula 3 5 3 3 5" xfId="9879" xr:uid="{4045B8C3-070D-4E91-912F-2640557DC318}"/>
    <cellStyle name="Vírgula 3 5 3 3 5 2" xfId="25184" xr:uid="{31DFF855-2C2F-4C4C-A0CE-5CEBF2F61334}"/>
    <cellStyle name="Vírgula 3 5 3 3 6" xfId="17562" xr:uid="{8CCBB301-B63E-42A8-94B4-E43EF6CF8252}"/>
    <cellStyle name="Vírgula 3 5 3 4" xfId="1607" xr:uid="{92F9F5C3-2E14-4A77-8552-5D9843D5EA00}"/>
    <cellStyle name="Vírgula 3 5 3 4 2" xfId="7031" xr:uid="{5E8D3D4F-3DEB-4B2D-8398-4853F25560E2}"/>
    <cellStyle name="Vírgula 3 5 3 4 2 2" xfId="14653" xr:uid="{07F621CF-1085-4D6A-8D84-3B4EFFCB994C}"/>
    <cellStyle name="Vírgula 3 5 3 4 2 2 2" xfId="29958" xr:uid="{80023597-C275-47DC-9322-18D016AA25A3}"/>
    <cellStyle name="Vírgula 3 5 3 4 2 3" xfId="22336" xr:uid="{11300BDF-A600-4C97-B15A-A7B0E480BFBD}"/>
    <cellStyle name="Vírgula 3 5 3 4 3" xfId="5659" xr:uid="{8CE62038-C888-4BB8-8485-09379A99F480}"/>
    <cellStyle name="Vírgula 3 5 3 4 3 2" xfId="13281" xr:uid="{D236A132-5992-4ECF-939D-DBF48AE8607B}"/>
    <cellStyle name="Vírgula 3 5 3 4 3 2 2" xfId="28586" xr:uid="{EF808A24-04D3-4BC3-ACEC-2BBAC8AEAE90}"/>
    <cellStyle name="Vírgula 3 5 3 4 3 3" xfId="20964" xr:uid="{2CD6A747-DEC2-42DE-9704-F4D1027531FC}"/>
    <cellStyle name="Vírgula 3 5 3 4 4" xfId="9239" xr:uid="{E1E97DC5-5D73-4F6B-93E8-FC635F411D0D}"/>
    <cellStyle name="Vírgula 3 5 3 4 4 2" xfId="24544" xr:uid="{3C2B6559-7DF7-472F-9BD3-4CCCB5E4A90D}"/>
    <cellStyle name="Vírgula 3 5 3 4 5" xfId="16922" xr:uid="{B2985E93-7BDE-4672-9BFE-D415818E654B}"/>
    <cellStyle name="Vírgula 3 5 3 5" xfId="2567" xr:uid="{AF1FBB7C-A6EF-41DE-BD0D-35D5B3737DD7}"/>
    <cellStyle name="Vírgula 3 5 3 5 2" xfId="6317" xr:uid="{7B48A0D6-5538-4768-89D3-EA2C90D962C6}"/>
    <cellStyle name="Vírgula 3 5 3 5 2 2" xfId="13939" xr:uid="{14FDB1F9-910D-467D-B7D6-6037EA68D266}"/>
    <cellStyle name="Vírgula 3 5 3 5 2 2 2" xfId="29244" xr:uid="{22DA486F-37CD-446F-99BF-48450851E983}"/>
    <cellStyle name="Vírgula 3 5 3 5 2 3" xfId="21622" xr:uid="{3F4188FA-2032-4BF4-AC5C-68FAD9FE4680}"/>
    <cellStyle name="Vírgula 3 5 3 5 3" xfId="10199" xr:uid="{FCECCC8D-B258-43D1-AA44-5C669638186C}"/>
    <cellStyle name="Vírgula 3 5 3 5 3 2" xfId="25504" xr:uid="{1EE65DA1-29DF-4EF7-B783-775C916F05DE}"/>
    <cellStyle name="Vírgula 3 5 3 5 4" xfId="17882" xr:uid="{76694D8F-4E36-4205-A1D2-560E96BA7BB1}"/>
    <cellStyle name="Vírgula 3 5 3 6" xfId="3535" xr:uid="{EC341CAA-E72C-4908-AC4C-224FAF4A4C24}"/>
    <cellStyle name="Vírgula 3 5 3 6 2" xfId="11167" xr:uid="{F105A76D-7775-482A-A0E4-81DBE217F469}"/>
    <cellStyle name="Vírgula 3 5 3 6 2 2" xfId="26472" xr:uid="{5485B6EE-2E8A-446A-9DEC-15B2DDE2DDFC}"/>
    <cellStyle name="Vírgula 3 5 3 6 3" xfId="18850" xr:uid="{30207BF7-500F-4113-A8F6-1E857A949F8C}"/>
    <cellStyle name="Vírgula 3 5 3 7" xfId="959" xr:uid="{7C2E2544-8D51-4514-8FF7-14BA42FE997B}"/>
    <cellStyle name="Vírgula 3 5 3 7 2" xfId="8591" xr:uid="{D77AEB83-1B13-4F7E-8E0F-505101FFF3AD}"/>
    <cellStyle name="Vírgula 3 5 3 7 2 2" xfId="23896" xr:uid="{A9255C62-0266-450F-B355-0978726E77B9}"/>
    <cellStyle name="Vírgula 3 5 3 7 3" xfId="16274" xr:uid="{179C2C52-30F0-4810-B028-5AC311986CD8}"/>
    <cellStyle name="Vírgula 3 5 3 8" xfId="7942" xr:uid="{DFECBBF8-00A5-4100-BA15-B4D77D3271B0}"/>
    <cellStyle name="Vírgula 3 5 3 8 2" xfId="23247" xr:uid="{BDA2D954-A7E9-4B01-875C-97BAF916C9EE}"/>
    <cellStyle name="Vírgula 3 5 3 9" xfId="15625" xr:uid="{51A42F55-22F5-400A-9867-B56238875419}"/>
    <cellStyle name="Vírgula 3 5 4" xfId="390" xr:uid="{86C268B0-724F-466F-9478-6BBC92C02EE2}"/>
    <cellStyle name="Vírgula 3 5 4 2" xfId="714" xr:uid="{B5F9C048-0F9E-4AF7-886B-D73B631CD703}"/>
    <cellStyle name="Vírgula 3 5 4 2 2" xfId="2007" xr:uid="{A3FF7C05-2DD8-4203-9475-F1FC88D8AAA9}"/>
    <cellStyle name="Vírgula 3 5 4 2 2 2" xfId="5174" xr:uid="{3B02F6E6-B9F6-4E53-87BF-26A05EF8E592}"/>
    <cellStyle name="Vírgula 3 5 4 2 2 2 2" xfId="7481" xr:uid="{34DE42BF-9EF2-481F-AE39-32154E329741}"/>
    <cellStyle name="Vírgula 3 5 4 2 2 2 2 2" xfId="15103" xr:uid="{86D22DCE-9502-42A5-A118-9DCD437EC3DC}"/>
    <cellStyle name="Vírgula 3 5 4 2 2 2 2 2 2" xfId="30408" xr:uid="{9147DDD1-6B41-43FB-863F-BE09BBF284D2}"/>
    <cellStyle name="Vírgula 3 5 4 2 2 2 2 3" xfId="22786" xr:uid="{004D6F52-6A09-4F78-B661-A5966FEFF57D}"/>
    <cellStyle name="Vírgula 3 5 4 2 2 2 3" xfId="6109" xr:uid="{F7F937C5-DFF9-44A6-BBCE-3CE9CE40A0CD}"/>
    <cellStyle name="Vírgula 3 5 4 2 2 2 3 2" xfId="13731" xr:uid="{5BF7648D-6E12-4D67-A563-BD7B820EA2D4}"/>
    <cellStyle name="Vírgula 3 5 4 2 2 2 3 2 2" xfId="29036" xr:uid="{11520444-628B-4BE4-AAED-5E847251887B}"/>
    <cellStyle name="Vírgula 3 5 4 2 2 2 3 3" xfId="21414" xr:uid="{35D4CE13-4E10-4B45-9359-E27E5F77B561}"/>
    <cellStyle name="Vírgula 3 5 4 2 2 2 4" xfId="12796" xr:uid="{01B739EC-DD20-4E2E-AE82-8CE47303DBCE}"/>
    <cellStyle name="Vírgula 3 5 4 2 2 2 4 2" xfId="28101" xr:uid="{B337EAA7-5A35-4412-8F18-90D2BCB6C84F}"/>
    <cellStyle name="Vírgula 3 5 4 2 2 2 5" xfId="20479" xr:uid="{A3CD4CEA-FDC0-46E1-9E87-20B46A0C9CEC}"/>
    <cellStyle name="Vírgula 3 5 4 2 2 3" xfId="4877" xr:uid="{EF765193-9A11-4838-868F-C97325C3BCE0}"/>
    <cellStyle name="Vírgula 3 5 4 2 2 3 2" xfId="6877" xr:uid="{6798CC7C-D89D-41F6-96F7-4F9EE1376F30}"/>
    <cellStyle name="Vírgula 3 5 4 2 2 3 2 2" xfId="14499" xr:uid="{FA6559EB-F87B-4FCC-97F1-4DFC5F3462C9}"/>
    <cellStyle name="Vírgula 3 5 4 2 2 3 2 2 2" xfId="29804" xr:uid="{B5A7CF7C-FF2B-4C40-A192-D42EDDBC34AF}"/>
    <cellStyle name="Vírgula 3 5 4 2 2 3 2 3" xfId="22182" xr:uid="{A5CE9B72-1D2E-4DE8-B794-7E99301783F2}"/>
    <cellStyle name="Vírgula 3 5 4 2 2 3 3" xfId="12499" xr:uid="{EA4D81CC-8F75-4108-9226-8ABF96D87B08}"/>
    <cellStyle name="Vírgula 3 5 4 2 2 3 3 2" xfId="27804" xr:uid="{8D8516A6-7CFA-443D-A6BC-36CF24F96ABA}"/>
    <cellStyle name="Vírgula 3 5 4 2 2 3 4" xfId="20182" xr:uid="{F47AF487-9323-44DF-B31E-AD4E79D9E83E}"/>
    <cellStyle name="Vírgula 3 5 4 2 2 4" xfId="5545" xr:uid="{58BB9422-F836-4C61-BCCA-FEB1E5766983}"/>
    <cellStyle name="Vírgula 3 5 4 2 2 4 2" xfId="13167" xr:uid="{A79742A9-AE2B-4DFA-8E7B-2D82D741CAE5}"/>
    <cellStyle name="Vírgula 3 5 4 2 2 4 2 2" xfId="28472" xr:uid="{F3D3E318-876B-44C1-963B-4F44856CD017}"/>
    <cellStyle name="Vírgula 3 5 4 2 2 4 3" xfId="20850" xr:uid="{179ADAED-35F8-4057-94E8-D572E3916589}"/>
    <cellStyle name="Vírgula 3 5 4 2 2 5" xfId="9639" xr:uid="{1765518A-528F-4081-81C4-E399EC149ECF}"/>
    <cellStyle name="Vírgula 3 5 4 2 2 5 2" xfId="24944" xr:uid="{159D3EB0-0A44-479B-981D-0B62248A0371}"/>
    <cellStyle name="Vírgula 3 5 4 2 2 6" xfId="17322" xr:uid="{DE532402-6A78-4227-BF78-6DF505496043}"/>
    <cellStyle name="Vírgula 3 5 4 2 3" xfId="2971" xr:uid="{5D44F04D-AA84-4927-B464-985A65DC28F9}"/>
    <cellStyle name="Vírgula 3 5 4 2 3 2" xfId="7152" xr:uid="{5D163B09-8E65-495F-91B3-A5F2080F21A7}"/>
    <cellStyle name="Vírgula 3 5 4 2 3 2 2" xfId="14774" xr:uid="{D099FDA0-EEFE-4CAA-8ED9-3266C628EEE6}"/>
    <cellStyle name="Vírgula 3 5 4 2 3 2 2 2" xfId="30079" xr:uid="{C9F6D983-5949-49B4-B863-5D8711FE0B10}"/>
    <cellStyle name="Vírgula 3 5 4 2 3 2 3" xfId="22457" xr:uid="{611852A2-79B0-4557-9850-35934023DC45}"/>
    <cellStyle name="Vírgula 3 5 4 2 3 3" xfId="5780" xr:uid="{0A049111-8913-4E0C-8085-D54D8116B808}"/>
    <cellStyle name="Vírgula 3 5 4 2 3 3 2" xfId="13402" xr:uid="{F0E36209-A639-4675-BB8C-BACF5A5A0DBF}"/>
    <cellStyle name="Vírgula 3 5 4 2 3 3 2 2" xfId="28707" xr:uid="{597E0E7D-EFB9-49F9-BB65-6FC3B03BE028}"/>
    <cellStyle name="Vírgula 3 5 4 2 3 3 3" xfId="21085" xr:uid="{E1F373EA-C0C0-481C-82CF-1D06F947F60C}"/>
    <cellStyle name="Vírgula 3 5 4 2 3 4" xfId="10603" xr:uid="{60CA0D6E-DFCB-4A16-A896-CDEEE771806B}"/>
    <cellStyle name="Vírgula 3 5 4 2 3 4 2" xfId="25908" xr:uid="{5899C9AB-4F94-4113-9201-68EEC91CD33D}"/>
    <cellStyle name="Vírgula 3 5 4 2 3 5" xfId="18286" xr:uid="{BD7E28EC-7D0C-4C1F-A436-108BB9550FD2}"/>
    <cellStyle name="Vírgula 3 5 4 2 4" xfId="3939" xr:uid="{88A152F0-651C-43AD-94F4-3A3F8E47BC74}"/>
    <cellStyle name="Vírgula 3 5 4 2 4 2" xfId="6507" xr:uid="{6FF76DD3-4847-40F9-91B7-F350986B95F2}"/>
    <cellStyle name="Vírgula 3 5 4 2 4 2 2" xfId="14129" xr:uid="{A7C5B2E8-C5CE-43E5-8B3A-51B314F64AC5}"/>
    <cellStyle name="Vírgula 3 5 4 2 4 2 2 2" xfId="29434" xr:uid="{60DAFC96-4D60-431E-A141-A10DD0F44EB8}"/>
    <cellStyle name="Vírgula 3 5 4 2 4 2 3" xfId="21812" xr:uid="{6DDE8F1E-FF84-4BC9-99F0-29DDCD5DA360}"/>
    <cellStyle name="Vírgula 3 5 4 2 4 3" xfId="11571" xr:uid="{71862A61-B0AC-4205-B39C-A3D80F4F6F14}"/>
    <cellStyle name="Vírgula 3 5 4 2 4 3 2" xfId="26876" xr:uid="{F1FBAF4A-EEC1-4CE3-AEDD-9228C2508A48}"/>
    <cellStyle name="Vírgula 3 5 4 2 4 4" xfId="19254" xr:uid="{0E346ACA-A268-451E-9597-D72F6E30EF96}"/>
    <cellStyle name="Vírgula 3 5 4 2 5" xfId="1363" xr:uid="{D238885C-6543-438B-BB57-7251209AF16F}"/>
    <cellStyle name="Vírgula 3 5 4 2 5 2" xfId="8995" xr:uid="{4F136F9D-8680-4E85-B7B3-4820CDAADD6E}"/>
    <cellStyle name="Vírgula 3 5 4 2 5 2 2" xfId="24300" xr:uid="{F4FB278E-8655-4A07-9B2F-F0094DC4ADE9}"/>
    <cellStyle name="Vírgula 3 5 4 2 5 3" xfId="16678" xr:uid="{8DA2C328-62C5-48F9-9228-FE6560C04D1C}"/>
    <cellStyle name="Vírgula 3 5 4 2 6" xfId="8346" xr:uid="{242F6BD1-A4E3-4AF1-B9EB-1489FB512B22}"/>
    <cellStyle name="Vírgula 3 5 4 2 6 2" xfId="23651" xr:uid="{A47D5C95-F971-421C-872E-3B76499A269A}"/>
    <cellStyle name="Vírgula 3 5 4 2 7" xfId="16029" xr:uid="{0621AF53-057B-49AA-B3AB-4271AF9871CF}"/>
    <cellStyle name="Vírgula 3 5 4 3" xfId="2327" xr:uid="{505C4B19-CE9E-4A4C-9B52-1675190B9D65}"/>
    <cellStyle name="Vírgula 3 5 4 3 2" xfId="3295" xr:uid="{252F67CE-E778-4822-882C-86CCAE27A195}"/>
    <cellStyle name="Vírgula 3 5 4 3 2 2" xfId="7318" xr:uid="{5113E9BF-DFC4-4DB1-BFC5-3C32D41601CD}"/>
    <cellStyle name="Vírgula 3 5 4 3 2 2 2" xfId="14940" xr:uid="{31CA98CA-E120-4113-8F18-CB94F90D917D}"/>
    <cellStyle name="Vírgula 3 5 4 3 2 2 2 2" xfId="30245" xr:uid="{127701C0-CDFB-406D-9689-899CB143F07B}"/>
    <cellStyle name="Vírgula 3 5 4 3 2 2 3" xfId="22623" xr:uid="{93D1BAF6-B332-4011-A3DA-49090561967A}"/>
    <cellStyle name="Vírgula 3 5 4 3 2 3" xfId="5946" xr:uid="{AD5A9C5D-F3AF-444E-A00B-4FF0372F1242}"/>
    <cellStyle name="Vírgula 3 5 4 3 2 3 2" xfId="13568" xr:uid="{58F49E21-284D-41A0-88AD-C4D3E37D1FA8}"/>
    <cellStyle name="Vírgula 3 5 4 3 2 3 2 2" xfId="28873" xr:uid="{A23D8D4D-7259-4004-8F43-70C9E64964E4}"/>
    <cellStyle name="Vírgula 3 5 4 3 2 3 3" xfId="21251" xr:uid="{4D59597E-2864-4493-A220-0A4A7E5B74E7}"/>
    <cellStyle name="Vírgula 3 5 4 3 2 4" xfId="10927" xr:uid="{F50B7780-D0BD-4AF2-B88F-06E14B02BD20}"/>
    <cellStyle name="Vírgula 3 5 4 3 2 4 2" xfId="26232" xr:uid="{AE064CD5-01B6-4702-BFCC-035237C6F97B}"/>
    <cellStyle name="Vírgula 3 5 4 3 2 5" xfId="18610" xr:uid="{5A027372-FC35-4C51-9551-6F0A1A085FE2}"/>
    <cellStyle name="Vírgula 3 5 4 3 3" xfId="4263" xr:uid="{53D47671-4897-4D9D-86DC-E16FAB018F96}"/>
    <cellStyle name="Vírgula 3 5 4 3 3 2" xfId="6714" xr:uid="{1B199B43-BF57-481C-8EF7-3629E2E269F6}"/>
    <cellStyle name="Vírgula 3 5 4 3 3 2 2" xfId="14336" xr:uid="{C40DF07F-DA1D-48CD-9AB8-E83F5191B54B}"/>
    <cellStyle name="Vírgula 3 5 4 3 3 2 2 2" xfId="29641" xr:uid="{73EDD21E-6C36-4DC3-BA97-115C20158ED0}"/>
    <cellStyle name="Vírgula 3 5 4 3 3 2 3" xfId="22019" xr:uid="{FC67366F-1C67-43E0-8647-06C5FAC83E5E}"/>
    <cellStyle name="Vírgula 3 5 4 3 3 3" xfId="11895" xr:uid="{FB14B764-B06E-49BA-82B3-78C94B6B3E58}"/>
    <cellStyle name="Vírgula 3 5 4 3 3 3 2" xfId="27200" xr:uid="{45C42FAB-78D7-4237-BAE1-CA7F95825E24}"/>
    <cellStyle name="Vírgula 3 5 4 3 3 4" xfId="19578" xr:uid="{6D99A5C8-FB5F-4EEF-B73F-245BC102963F}"/>
    <cellStyle name="Vírgula 3 5 4 3 4" xfId="5452" xr:uid="{BC1E38C7-BD22-45B1-AEE7-9EC36CB80173}"/>
    <cellStyle name="Vírgula 3 5 4 3 4 2" xfId="13074" xr:uid="{43480ACB-1223-4C43-94C2-570E9C5CC297}"/>
    <cellStyle name="Vírgula 3 5 4 3 4 2 2" xfId="28379" xr:uid="{CA376FD9-9E99-4932-82E1-29D1CEBC37D2}"/>
    <cellStyle name="Vírgula 3 5 4 3 4 3" xfId="20757" xr:uid="{4261746D-6A45-40D2-8A8F-87CA42308B50}"/>
    <cellStyle name="Vírgula 3 5 4 3 5" xfId="9959" xr:uid="{A77EC88A-82DD-478C-8059-02BADDFA62F0}"/>
    <cellStyle name="Vírgula 3 5 4 3 5 2" xfId="25264" xr:uid="{8079CD18-5792-4548-8E16-E48510960692}"/>
    <cellStyle name="Vírgula 3 5 4 3 6" xfId="17642" xr:uid="{5676BD70-A067-45DD-BAB3-CDEBB70DE135}"/>
    <cellStyle name="Vírgula 3 5 4 4" xfId="1687" xr:uid="{83D79511-847E-432C-8FD6-6105EC8B8D79}"/>
    <cellStyle name="Vírgula 3 5 4 4 2" xfId="7058" xr:uid="{6CBF2E24-8AB7-4650-9BAC-C08E687872D5}"/>
    <cellStyle name="Vírgula 3 5 4 4 2 2" xfId="14680" xr:uid="{98E4C05B-FD4B-4888-86E4-A1C35F374F0E}"/>
    <cellStyle name="Vírgula 3 5 4 4 2 2 2" xfId="29985" xr:uid="{4A000F2A-A374-431A-AC9D-8E30A9E0C83C}"/>
    <cellStyle name="Vírgula 3 5 4 4 2 3" xfId="22363" xr:uid="{52EB2856-9464-444C-8C26-35750605BAA7}"/>
    <cellStyle name="Vírgula 3 5 4 4 3" xfId="5686" xr:uid="{F8483261-4CBB-48B6-AC66-A891549A27BB}"/>
    <cellStyle name="Vírgula 3 5 4 4 3 2" xfId="13308" xr:uid="{21F89549-8E5E-4506-B046-55D883B0002E}"/>
    <cellStyle name="Vírgula 3 5 4 4 3 2 2" xfId="28613" xr:uid="{CAD898F9-9C92-443E-BF81-988CA371F243}"/>
    <cellStyle name="Vírgula 3 5 4 4 3 3" xfId="20991" xr:uid="{7CCEA033-3B1D-4AA4-A18F-40FF2CE9E121}"/>
    <cellStyle name="Vírgula 3 5 4 4 4" xfId="9319" xr:uid="{0369B0E0-F091-4770-A000-6B747908AB40}"/>
    <cellStyle name="Vírgula 3 5 4 4 4 2" xfId="24624" xr:uid="{8BA10B5E-19A8-4824-AAC5-9BD04018452D}"/>
    <cellStyle name="Vírgula 3 5 4 4 5" xfId="17002" xr:uid="{7DCEBF9C-7413-44F1-95B3-20E835A083C3}"/>
    <cellStyle name="Vírgula 3 5 4 5" xfId="2647" xr:uid="{2E548A25-794E-4B9B-8093-FD2F424381AD}"/>
    <cellStyle name="Vírgula 3 5 4 5 2" xfId="6344" xr:uid="{687FBCC1-01E6-471D-8DBA-B8967BA9D8F9}"/>
    <cellStyle name="Vírgula 3 5 4 5 2 2" xfId="13966" xr:uid="{B53D078B-0A07-4093-98DF-0A6CD6AF5429}"/>
    <cellStyle name="Vírgula 3 5 4 5 2 2 2" xfId="29271" xr:uid="{DA6F43B6-85E2-4095-958E-3B0484227D2B}"/>
    <cellStyle name="Vírgula 3 5 4 5 2 3" xfId="21649" xr:uid="{53144B72-45AB-4CBE-AE48-7F2AD78C7708}"/>
    <cellStyle name="Vírgula 3 5 4 5 3" xfId="10279" xr:uid="{F2D63966-0F37-4E33-A15B-9D6D83CC9F11}"/>
    <cellStyle name="Vírgula 3 5 4 5 3 2" xfId="25584" xr:uid="{E7EB204E-E9A3-4568-99F5-C789FD4638AC}"/>
    <cellStyle name="Vírgula 3 5 4 5 4" xfId="17962" xr:uid="{2874391F-9F80-41D9-BC84-0CAC20EFA0FD}"/>
    <cellStyle name="Vírgula 3 5 4 6" xfId="3615" xr:uid="{3C37EA61-D535-4CBA-B8E6-5354C62A9432}"/>
    <cellStyle name="Vírgula 3 5 4 6 2" xfId="11247" xr:uid="{940B34EB-52C5-405F-AC33-DFF2EE485A12}"/>
    <cellStyle name="Vírgula 3 5 4 6 2 2" xfId="26552" xr:uid="{5B8E83B2-937E-4BFC-89C5-513879C33251}"/>
    <cellStyle name="Vírgula 3 5 4 6 3" xfId="18930" xr:uid="{4ACD3395-6613-41A8-A133-726338B43E04}"/>
    <cellStyle name="Vírgula 3 5 4 7" xfId="1039" xr:uid="{B0A640B3-2DCF-4577-9D5D-794978036283}"/>
    <cellStyle name="Vírgula 3 5 4 7 2" xfId="8671" xr:uid="{A583B5AD-336B-4D08-A1E8-99C85016E437}"/>
    <cellStyle name="Vírgula 3 5 4 7 2 2" xfId="23976" xr:uid="{84F7C966-59DA-4C7E-BB9D-A009741FBD75}"/>
    <cellStyle name="Vírgula 3 5 4 7 3" xfId="16354" xr:uid="{7D6C95E7-8C41-4613-B996-E90795C5E8E7}"/>
    <cellStyle name="Vírgula 3 5 4 8" xfId="8022" xr:uid="{CA127E32-555F-43A6-BBC5-DC88C448FFAA}"/>
    <cellStyle name="Vírgula 3 5 4 8 2" xfId="23327" xr:uid="{58F5C303-764D-4383-972B-9E0F81950E7A}"/>
    <cellStyle name="Vírgula 3 5 4 9" xfId="15705" xr:uid="{E736E949-45D8-4B8D-9F87-D07091914C91}"/>
    <cellStyle name="Vírgula 3 5 5" xfId="270" xr:uid="{441D8E4C-7C5D-404D-8452-19F0BF959B93}"/>
    <cellStyle name="Vírgula 3 5 5 2" xfId="594" xr:uid="{A1D92823-DE84-409D-B331-E7E40F014EC3}"/>
    <cellStyle name="Vírgula 3 5 5 2 2" xfId="1887" xr:uid="{27C28F9B-F11F-4235-B240-65F349E25110}"/>
    <cellStyle name="Vírgula 3 5 5 2 2 2" xfId="7391" xr:uid="{BA34D653-5FF4-400E-ACC9-0BF46B7B7AD8}"/>
    <cellStyle name="Vírgula 3 5 5 2 2 2 2" xfId="15013" xr:uid="{622DB654-5F18-4941-A835-D57E4EA42B74}"/>
    <cellStyle name="Vírgula 3 5 5 2 2 2 2 2" xfId="30318" xr:uid="{EFC2A2BE-7B92-48F1-99E1-CD49EA26294C}"/>
    <cellStyle name="Vírgula 3 5 5 2 2 2 3" xfId="22696" xr:uid="{422CCA28-AEC1-49D0-9527-04A6591ABBF6}"/>
    <cellStyle name="Vírgula 3 5 5 2 2 3" xfId="6019" xr:uid="{FA7769BC-8507-4B78-8FE4-128A69F98F89}"/>
    <cellStyle name="Vírgula 3 5 5 2 2 3 2" xfId="13641" xr:uid="{79C9E0DA-F9CB-4432-A0B1-4C022B6FC760}"/>
    <cellStyle name="Vírgula 3 5 5 2 2 3 2 2" xfId="28946" xr:uid="{63FA540D-DFC6-420B-86E8-07CEAB7FE08B}"/>
    <cellStyle name="Vírgula 3 5 5 2 2 3 3" xfId="21324" xr:uid="{672FAE28-9AAB-4E5F-B0CD-4DEA4CCFDFDF}"/>
    <cellStyle name="Vírgula 3 5 5 2 2 4" xfId="9519" xr:uid="{57308EA5-CC30-4AD5-A9D6-7ED69F5C2030}"/>
    <cellStyle name="Vírgula 3 5 5 2 2 4 2" xfId="24824" xr:uid="{F3937939-2E93-4AC9-87A5-7580AAF6B203}"/>
    <cellStyle name="Vírgula 3 5 5 2 2 5" xfId="17202" xr:uid="{8631BB16-4B9A-4B97-AD52-008F63C6F8D1}"/>
    <cellStyle name="Vírgula 3 5 5 2 3" xfId="2851" xr:uid="{5DAF0151-C686-43F8-8719-28F4809DF922}"/>
    <cellStyle name="Vírgula 3 5 5 2 3 2" xfId="6787" xr:uid="{E85D3C2E-41B6-4C1C-8F63-5FC113B40FAD}"/>
    <cellStyle name="Vírgula 3 5 5 2 3 2 2" xfId="14409" xr:uid="{79958766-3D59-4CA0-99BE-3E8DC8BA8F66}"/>
    <cellStyle name="Vírgula 3 5 5 2 3 2 2 2" xfId="29714" xr:uid="{F4C105AA-536F-4747-A0CB-F25E8D0ABEDA}"/>
    <cellStyle name="Vírgula 3 5 5 2 3 2 3" xfId="22092" xr:uid="{0194B8C5-5F89-448B-96E3-0E51F9F62229}"/>
    <cellStyle name="Vírgula 3 5 5 2 3 3" xfId="10483" xr:uid="{C4D13D10-693D-47D2-AED9-C9B811A97DB7}"/>
    <cellStyle name="Vírgula 3 5 5 2 3 3 2" xfId="25788" xr:uid="{09307B47-042B-4CA1-BCF9-E9C492A92BD9}"/>
    <cellStyle name="Vírgula 3 5 5 2 3 4" xfId="18166" xr:uid="{EFE5518B-7582-4968-9AAB-53D3D1DE3550}"/>
    <cellStyle name="Vírgula 3 5 5 2 4" xfId="3819" xr:uid="{6F610344-EBEC-4ABD-8A2F-3AAFD794D1EB}"/>
    <cellStyle name="Vírgula 3 5 5 2 4 2" xfId="11451" xr:uid="{87873FBD-6670-44D2-BC36-A764909C474B}"/>
    <cellStyle name="Vírgula 3 5 5 2 4 2 2" xfId="26756" xr:uid="{0DF725A7-A794-40D6-AE76-EC2B6801A4BC}"/>
    <cellStyle name="Vírgula 3 5 5 2 4 3" xfId="19134" xr:uid="{D42D5F9A-BFF7-4AE1-B11C-A9B127D82203}"/>
    <cellStyle name="Vírgula 3 5 5 2 5" xfId="1243" xr:uid="{7B4226A4-2E0A-460F-B0E1-4268DEBB2439}"/>
    <cellStyle name="Vírgula 3 5 5 2 5 2" xfId="8875" xr:uid="{FD6F9CD7-34E9-4334-8A51-53024D8C4B66}"/>
    <cellStyle name="Vírgula 3 5 5 2 5 2 2" xfId="24180" xr:uid="{D6002555-688D-4EA2-B8DE-DE06E535B2CE}"/>
    <cellStyle name="Vírgula 3 5 5 2 5 3" xfId="16558" xr:uid="{B03FEBC5-7F58-4E66-B207-3EECA83BCC7B}"/>
    <cellStyle name="Vírgula 3 5 5 2 6" xfId="8226" xr:uid="{9F18CD74-7335-4D1C-8F5A-C527ADFF5DEA}"/>
    <cellStyle name="Vírgula 3 5 5 2 6 2" xfId="23531" xr:uid="{D82DA168-41BB-491C-908C-B6A7A71345F1}"/>
    <cellStyle name="Vírgula 3 5 5 2 7" xfId="15909" xr:uid="{058363C4-99F0-4C37-8975-D03CE01539F3}"/>
    <cellStyle name="Vírgula 3 5 5 3" xfId="2207" xr:uid="{A0267280-8E9A-46F5-953B-84253AD7BFFA}"/>
    <cellStyle name="Vírgula 3 5 5 3 2" xfId="3175" xr:uid="{D3DE89FB-F037-4F75-883C-E89B22075E22}"/>
    <cellStyle name="Vírgula 3 5 5 3 2 2" xfId="10807" xr:uid="{C38A9DD1-5A35-46AD-A87E-EAF76A71DC6A}"/>
    <cellStyle name="Vírgula 3 5 5 3 2 2 2" xfId="26112" xr:uid="{0D9DDB9D-F67C-4E5F-B1CC-96A8E97B270F}"/>
    <cellStyle name="Vírgula 3 5 5 3 2 3" xfId="18490" xr:uid="{D46B96F4-1D2B-475F-BEE1-6CBD92C0F6EB}"/>
    <cellStyle name="Vírgula 3 5 5 3 3" xfId="4143" xr:uid="{A7E24450-1F21-4419-AE5B-4E9C15A4F4DC}"/>
    <cellStyle name="Vírgula 3 5 5 3 3 2" xfId="11775" xr:uid="{4E97CA02-5BBE-4CD4-A929-65E254095673}"/>
    <cellStyle name="Vírgula 3 5 5 3 3 2 2" xfId="27080" xr:uid="{971690D5-6337-448A-97E6-AA0CE616608C}"/>
    <cellStyle name="Vírgula 3 5 5 3 3 3" xfId="19458" xr:uid="{69305BD7-C463-468C-9ADD-C6984C96A52F}"/>
    <cellStyle name="Vírgula 3 5 5 3 4" xfId="9839" xr:uid="{7D7E22B5-08C7-4DC1-85E9-B3E3FCDAA985}"/>
    <cellStyle name="Vírgula 3 5 5 3 4 2" xfId="25144" xr:uid="{D40089BC-23EA-4DAE-9951-30861B30B731}"/>
    <cellStyle name="Vírgula 3 5 5 3 5" xfId="17522" xr:uid="{2BFA7E1B-8206-494A-B0D5-70DF7903F85C}"/>
    <cellStyle name="Vírgula 3 5 5 4" xfId="1567" xr:uid="{8128CD8E-B520-4479-ABB8-2BE254D36D62}"/>
    <cellStyle name="Vírgula 3 5 5 4 2" xfId="6417" xr:uid="{BAF180FC-8CB3-4A27-83F5-649C2D31790E}"/>
    <cellStyle name="Vírgula 3 5 5 4 2 2" xfId="14039" xr:uid="{BE2E874D-65E1-4894-BA2E-F14B6EA85031}"/>
    <cellStyle name="Vírgula 3 5 5 4 2 2 2" xfId="29344" xr:uid="{0BF7B1A5-0FDA-4CC8-B47C-7DA55FAC992F}"/>
    <cellStyle name="Vírgula 3 5 5 4 2 3" xfId="21722" xr:uid="{6EEF204C-0A3E-4390-8B3E-0CA3777CBEF3}"/>
    <cellStyle name="Vírgula 3 5 5 4 3" xfId="9199" xr:uid="{9952CCAD-2127-4CBA-9913-20193B231FF9}"/>
    <cellStyle name="Vírgula 3 5 5 4 3 2" xfId="24504" xr:uid="{47BE2CB3-3AF3-41D0-8600-5FD84F8EFB93}"/>
    <cellStyle name="Vírgula 3 5 5 4 4" xfId="16882" xr:uid="{F9B21B60-5633-4CB6-8BE0-2837129C3A12}"/>
    <cellStyle name="Vírgula 3 5 5 5" xfId="2527" xr:uid="{D80866E9-D196-4E32-B886-227DCF545792}"/>
    <cellStyle name="Vírgula 3 5 5 5 2" xfId="10159" xr:uid="{EFB059EA-EAFF-4E7B-B8BB-98883E0BB2B5}"/>
    <cellStyle name="Vírgula 3 5 5 5 2 2" xfId="25464" xr:uid="{454E3630-EAAB-4DC4-8455-F5C7269043DF}"/>
    <cellStyle name="Vírgula 3 5 5 5 3" xfId="17842" xr:uid="{420D730D-F954-4FA8-8582-49196052BD57}"/>
    <cellStyle name="Vírgula 3 5 5 6" xfId="3495" xr:uid="{B4DA326D-7D06-4C56-97FD-11D4A040EAD7}"/>
    <cellStyle name="Vírgula 3 5 5 6 2" xfId="11127" xr:uid="{56038F3D-C24A-49EE-A286-D9D81BA787B0}"/>
    <cellStyle name="Vírgula 3 5 5 6 2 2" xfId="26432" xr:uid="{F2FBF5E6-E22B-4CEC-BB1F-B1CBD7EC8D30}"/>
    <cellStyle name="Vírgula 3 5 5 6 3" xfId="18810" xr:uid="{D2E8C400-B52A-477F-94E9-17A6DC0CA8C2}"/>
    <cellStyle name="Vírgula 3 5 5 7" xfId="919" xr:uid="{1B7451FD-DA11-4F42-BF0E-2D0A7FAB6D91}"/>
    <cellStyle name="Vírgula 3 5 5 7 2" xfId="8551" xr:uid="{26C064F0-BC5C-4E55-9993-F08DBE26B356}"/>
    <cellStyle name="Vírgula 3 5 5 7 2 2" xfId="23856" xr:uid="{30CA8DA6-3780-4673-A321-B434D1E2CD4D}"/>
    <cellStyle name="Vírgula 3 5 5 7 3" xfId="16234" xr:uid="{6D58BB9C-D9FB-4B6C-8F2E-A4601295E94A}"/>
    <cellStyle name="Vírgula 3 5 5 8" xfId="7902" xr:uid="{0AB58D5B-AE50-4C2D-9C02-751D9102DBF8}"/>
    <cellStyle name="Vírgula 3 5 5 8 2" xfId="23207" xr:uid="{EC6263C9-B1EA-45DF-8516-708EA980EA80}"/>
    <cellStyle name="Vírgula 3 5 5 9" xfId="15585" xr:uid="{92BC4D96-B16E-4F8B-BC44-DD371509FBFA}"/>
    <cellStyle name="Vírgula 3 5 6" xfId="430" xr:uid="{49E1A97F-621E-4F18-B7DB-1C76D0D6B37D}"/>
    <cellStyle name="Vírgula 3 5 6 2" xfId="754" xr:uid="{3251E2EB-D5B2-444A-B4C8-C184CAACBDEC}"/>
    <cellStyle name="Vírgula 3 5 6 2 2" xfId="2047" xr:uid="{AA9265F1-FD7B-4DC3-89DA-9EAC5BDE4BCC}"/>
    <cellStyle name="Vírgula 3 5 6 2 2 2" xfId="7345" xr:uid="{2908357F-6B26-4EAC-AC9D-DB5884B6E1E3}"/>
    <cellStyle name="Vírgula 3 5 6 2 2 2 2" xfId="14967" xr:uid="{CCDE803B-DEB1-478E-A413-1D731EBAD1B7}"/>
    <cellStyle name="Vírgula 3 5 6 2 2 2 2 2" xfId="30272" xr:uid="{5362E56D-0918-400C-A74C-D2D2CC4F1831}"/>
    <cellStyle name="Vírgula 3 5 6 2 2 2 3" xfId="22650" xr:uid="{A1329F8A-3FB6-4F37-8C97-988DAD966994}"/>
    <cellStyle name="Vírgula 3 5 6 2 2 3" xfId="5973" xr:uid="{0CDF92E5-EC88-4BAC-828F-5922D61953E4}"/>
    <cellStyle name="Vírgula 3 5 6 2 2 3 2" xfId="13595" xr:uid="{E0E0F303-826E-4D1F-8EE2-B35752170423}"/>
    <cellStyle name="Vírgula 3 5 6 2 2 3 2 2" xfId="28900" xr:uid="{CDAD4905-0802-4E1D-8BF5-6284BFBB00F2}"/>
    <cellStyle name="Vírgula 3 5 6 2 2 3 3" xfId="21278" xr:uid="{A08DCDF1-8FF4-4C94-A77A-CE5A85ACF6F6}"/>
    <cellStyle name="Vírgula 3 5 6 2 2 4" xfId="9679" xr:uid="{DA252912-B703-4F63-A7FF-FE737D86C7E4}"/>
    <cellStyle name="Vírgula 3 5 6 2 2 4 2" xfId="24984" xr:uid="{8C8466B1-6DA2-49A6-B57D-FBDE4BF9A085}"/>
    <cellStyle name="Vírgula 3 5 6 2 2 5" xfId="17362" xr:uid="{5062E3E4-FFA6-4DE1-BDC1-EF882BFEEFD5}"/>
    <cellStyle name="Vírgula 3 5 6 2 3" xfId="3011" xr:uid="{BFDB6E5C-1846-407D-BB11-2A9836F08611}"/>
    <cellStyle name="Vírgula 3 5 6 2 3 2" xfId="6741" xr:uid="{6ADC7F15-B06C-4B52-BF50-FE29C12D44B9}"/>
    <cellStyle name="Vírgula 3 5 6 2 3 2 2" xfId="14363" xr:uid="{A8619435-803C-4773-B285-0B97E6616E18}"/>
    <cellStyle name="Vírgula 3 5 6 2 3 2 2 2" xfId="29668" xr:uid="{8549C73D-1660-4FF8-9780-A250BA26EFEF}"/>
    <cellStyle name="Vírgula 3 5 6 2 3 2 3" xfId="22046" xr:uid="{3018DCA9-056B-4AB2-9DB1-7C58BB598921}"/>
    <cellStyle name="Vírgula 3 5 6 2 3 3" xfId="10643" xr:uid="{165CB293-35B8-4EA7-B4E1-A4AF300EFC3A}"/>
    <cellStyle name="Vírgula 3 5 6 2 3 3 2" xfId="25948" xr:uid="{880EB9A3-E3A1-4A05-88F5-49C3E7C77F56}"/>
    <cellStyle name="Vírgula 3 5 6 2 3 4" xfId="18326" xr:uid="{7E1AAB6D-D331-4E68-B94A-A0B44E4D918C}"/>
    <cellStyle name="Vírgula 3 5 6 2 4" xfId="3979" xr:uid="{E4955A68-5EF8-43C5-AF32-D7D0C57B1043}"/>
    <cellStyle name="Vírgula 3 5 6 2 4 2" xfId="11611" xr:uid="{F940981F-C369-498E-A014-822F6DA31A12}"/>
    <cellStyle name="Vírgula 3 5 6 2 4 2 2" xfId="26916" xr:uid="{22316112-D622-48BB-A5E7-934337222CB6}"/>
    <cellStyle name="Vírgula 3 5 6 2 4 3" xfId="19294" xr:uid="{7DE8869B-F565-4FC6-A05A-C4AFEC363C8B}"/>
    <cellStyle name="Vírgula 3 5 6 2 5" xfId="1403" xr:uid="{2A470FB6-3901-428D-A31A-E0A5DCFE560F}"/>
    <cellStyle name="Vírgula 3 5 6 2 5 2" xfId="9035" xr:uid="{66E97402-8521-41D4-A215-CAAD05094138}"/>
    <cellStyle name="Vírgula 3 5 6 2 5 2 2" xfId="24340" xr:uid="{7DB30298-A8F1-4C1D-AEF1-D55D423079E9}"/>
    <cellStyle name="Vírgula 3 5 6 2 5 3" xfId="16718" xr:uid="{6C60F668-3FB5-4255-A921-80C9B987E574}"/>
    <cellStyle name="Vírgula 3 5 6 2 6" xfId="8386" xr:uid="{5EE455AC-0D7E-41E2-B1FB-4E0802FD1FA2}"/>
    <cellStyle name="Vírgula 3 5 6 2 6 2" xfId="23691" xr:uid="{CB8EA696-5AB0-4611-8699-93C612B99005}"/>
    <cellStyle name="Vírgula 3 5 6 2 7" xfId="16069" xr:uid="{7049A82B-CDC0-4FF4-A544-41E0A5EC989C}"/>
    <cellStyle name="Vírgula 3 5 6 3" xfId="2367" xr:uid="{38B08648-700D-4AFF-A868-6BE82E750424}"/>
    <cellStyle name="Vírgula 3 5 6 3 2" xfId="3335" xr:uid="{40584B07-008A-4090-85AA-5FEFFA0B10C1}"/>
    <cellStyle name="Vírgula 3 5 6 3 2 2" xfId="10967" xr:uid="{F00D1D60-BEF8-4498-9700-B3767F6304A7}"/>
    <cellStyle name="Vírgula 3 5 6 3 2 2 2" xfId="26272" xr:uid="{C55F8627-4FC0-4D91-8537-10F039655CF8}"/>
    <cellStyle name="Vírgula 3 5 6 3 2 3" xfId="18650" xr:uid="{383EB2D4-B0B2-4787-A3B2-95462BA5422D}"/>
    <cellStyle name="Vírgula 3 5 6 3 3" xfId="4303" xr:uid="{7CDA2E17-6818-48ED-977B-7B47955778D0}"/>
    <cellStyle name="Vírgula 3 5 6 3 3 2" xfId="11935" xr:uid="{DB205956-8859-4114-AFEE-7E0DEA392AA1}"/>
    <cellStyle name="Vírgula 3 5 6 3 3 2 2" xfId="27240" xr:uid="{86A91DC8-3532-4074-AF56-F31D16EF2686}"/>
    <cellStyle name="Vírgula 3 5 6 3 3 3" xfId="19618" xr:uid="{A1993051-0C93-4918-BC7D-603CFBC281D3}"/>
    <cellStyle name="Vírgula 3 5 6 3 4" xfId="9999" xr:uid="{E7F9D1BF-6CFE-4758-BA8B-498F227DA837}"/>
    <cellStyle name="Vírgula 3 5 6 3 4 2" xfId="25304" xr:uid="{09265F85-7CE7-4D14-909D-6B76ADEFF3E1}"/>
    <cellStyle name="Vírgula 3 5 6 3 5" xfId="17682" xr:uid="{E5A8EED1-A383-40F2-BC9D-5F3E7B043267}"/>
    <cellStyle name="Vírgula 3 5 6 4" xfId="1727" xr:uid="{69B28F9E-712E-4DEF-B168-D14EC4462A49}"/>
    <cellStyle name="Vírgula 3 5 6 4 2" xfId="6371" xr:uid="{57E0B444-E573-4632-A192-2199B2283183}"/>
    <cellStyle name="Vírgula 3 5 6 4 2 2" xfId="13993" xr:uid="{2EBD3331-CECD-427B-A13A-053612D5BA01}"/>
    <cellStyle name="Vírgula 3 5 6 4 2 2 2" xfId="29298" xr:uid="{58754027-930E-4F60-894B-7BB2B82DF162}"/>
    <cellStyle name="Vírgula 3 5 6 4 2 3" xfId="21676" xr:uid="{4052A5AD-DBB3-41D9-BCBD-67CAE30BD6F9}"/>
    <cellStyle name="Vírgula 3 5 6 4 3" xfId="9359" xr:uid="{F7122402-42CB-4E99-B5CD-6D8F83582CC4}"/>
    <cellStyle name="Vírgula 3 5 6 4 3 2" xfId="24664" xr:uid="{8DF0C8FC-BA4B-4CA3-8649-762819F46C4A}"/>
    <cellStyle name="Vírgula 3 5 6 4 4" xfId="17042" xr:uid="{CCDF3D23-EA6C-4C23-9E6C-649E5B79ED9F}"/>
    <cellStyle name="Vírgula 3 5 6 5" xfId="2687" xr:uid="{94B570DE-A1EE-4F6B-95C7-0A4209855F4D}"/>
    <cellStyle name="Vírgula 3 5 6 5 2" xfId="10319" xr:uid="{510A1264-96BA-4778-BFB8-A80042F7B744}"/>
    <cellStyle name="Vírgula 3 5 6 5 2 2" xfId="25624" xr:uid="{44C7765A-F7E7-4C77-8F80-C67837C28491}"/>
    <cellStyle name="Vírgula 3 5 6 5 3" xfId="18002" xr:uid="{8925FEE2-AC35-453F-B625-D1EA5E356A0D}"/>
    <cellStyle name="Vírgula 3 5 6 6" xfId="3655" xr:uid="{43F483A1-38B7-45BD-A081-C52063422475}"/>
    <cellStyle name="Vírgula 3 5 6 6 2" xfId="11287" xr:uid="{FE564D03-8F3A-4F3D-A57F-49369EC8553E}"/>
    <cellStyle name="Vírgula 3 5 6 6 2 2" xfId="26592" xr:uid="{AFA218D6-E5BE-43B2-B432-55E4111A1098}"/>
    <cellStyle name="Vírgula 3 5 6 6 3" xfId="18970" xr:uid="{3F3615FF-E614-4152-9A42-4E2DA9FD3166}"/>
    <cellStyle name="Vírgula 3 5 6 7" xfId="1079" xr:uid="{3E1AD033-EDDB-4A21-AB93-1E2F3D4517DC}"/>
    <cellStyle name="Vírgula 3 5 6 7 2" xfId="8711" xr:uid="{A18F71B8-8E4B-41DD-8C24-3005FD24D1C9}"/>
    <cellStyle name="Vírgula 3 5 6 7 2 2" xfId="24016" xr:uid="{650472E5-A8F6-4A12-B9C4-E5E9EAF24735}"/>
    <cellStyle name="Vírgula 3 5 6 7 3" xfId="16394" xr:uid="{561F6483-7F12-4D63-9A22-5BF202B7A643}"/>
    <cellStyle name="Vírgula 3 5 6 8" xfId="8062" xr:uid="{143BBF98-5626-4EF0-9BF3-16064DB1118C}"/>
    <cellStyle name="Vírgula 3 5 6 8 2" xfId="23367" xr:uid="{2F2E4356-E440-4058-B5C2-98CDC7934991}"/>
    <cellStyle name="Vírgula 3 5 6 9" xfId="15745" xr:uid="{D482C34D-28CA-4E5C-B96F-989A62D1DD9C}"/>
    <cellStyle name="Vírgula 3 5 7" xfId="554" xr:uid="{CE2C2BCA-F4F1-476D-AB66-BF0765B26067}"/>
    <cellStyle name="Vírgula 3 5 7 2" xfId="1847" xr:uid="{22D55FFE-6D61-4AC7-8B13-984C7829F301}"/>
    <cellStyle name="Vírgula 3 5 7 2 2" xfId="5186" xr:uid="{677A484E-D361-4E3F-BC62-308C8333920C}"/>
    <cellStyle name="Vírgula 3 5 7 2 2 2" xfId="7508" xr:uid="{CFB0612A-E24C-4B48-942D-AFAB8C259D2D}"/>
    <cellStyle name="Vírgula 3 5 7 2 2 2 2" xfId="15130" xr:uid="{9C5E5E27-A91B-4B48-AC6D-B04D6A4763D5}"/>
    <cellStyle name="Vírgula 3 5 7 2 2 2 2 2" xfId="30435" xr:uid="{7F3C5EBE-AC5F-4A3B-8741-7AF409DABC2F}"/>
    <cellStyle name="Vírgula 3 5 7 2 2 2 3" xfId="22813" xr:uid="{B9C70F97-B36B-47B2-8F23-2E55F926F735}"/>
    <cellStyle name="Vírgula 3 5 7 2 2 3" xfId="6136" xr:uid="{CEB82563-78C1-4A7F-A6A0-39B4427D9CAC}"/>
    <cellStyle name="Vírgula 3 5 7 2 2 3 2" xfId="13758" xr:uid="{DAB756E4-74B8-489D-A9B0-775A74F965AE}"/>
    <cellStyle name="Vírgula 3 5 7 2 2 3 2 2" xfId="29063" xr:uid="{E56C7F6D-0A37-4BB1-8741-D5DCF85B664E}"/>
    <cellStyle name="Vírgula 3 5 7 2 2 3 3" xfId="21441" xr:uid="{99F7456C-90B1-4617-B4E2-D821E9E8D605}"/>
    <cellStyle name="Vírgula 3 5 7 2 2 4" xfId="12808" xr:uid="{D6FF5A6D-5F23-4096-ADFA-4BFF7C41823C}"/>
    <cellStyle name="Vírgula 3 5 7 2 2 4 2" xfId="28113" xr:uid="{F1E61A5D-2324-49A4-AD97-BD093BAAAB9D}"/>
    <cellStyle name="Vírgula 3 5 7 2 2 5" xfId="20491" xr:uid="{47842DE6-405F-48DA-B3CF-50E71966D85A}"/>
    <cellStyle name="Vírgula 3 5 7 2 3" xfId="4889" xr:uid="{CBF897FD-0575-4E92-AE1B-CA7FBB0168D6}"/>
    <cellStyle name="Vírgula 3 5 7 2 3 2" xfId="6904" xr:uid="{2433654F-229C-44A6-9D97-C9E4E1F76B19}"/>
    <cellStyle name="Vírgula 3 5 7 2 3 2 2" xfId="14526" xr:uid="{25B6B473-2D7C-4A43-A8BE-4C17577DF15F}"/>
    <cellStyle name="Vírgula 3 5 7 2 3 2 2 2" xfId="29831" xr:uid="{35A2B98F-2B74-46F6-AAD5-D547EA3FAD84}"/>
    <cellStyle name="Vírgula 3 5 7 2 3 2 3" xfId="22209" xr:uid="{116A0BF9-9E14-4AC8-85ED-8C71F9126CAE}"/>
    <cellStyle name="Vírgula 3 5 7 2 3 3" xfId="12511" xr:uid="{EEA4D932-F7F7-41CE-A2C1-79DF6DBEC8DB}"/>
    <cellStyle name="Vírgula 3 5 7 2 3 3 2" xfId="27816" xr:uid="{57F3DD1A-BFB3-4610-AC02-70999A80A305}"/>
    <cellStyle name="Vírgula 3 5 7 2 3 4" xfId="20194" xr:uid="{E751B44C-1352-412F-9F07-24CA2FB0D189}"/>
    <cellStyle name="Vírgula 3 5 7 2 4" xfId="5557" xr:uid="{2E1FFC2A-5E3F-41C9-90B3-6CD248216A28}"/>
    <cellStyle name="Vírgula 3 5 7 2 4 2" xfId="13179" xr:uid="{4E0EFB97-4A33-4215-A358-347F45D9862B}"/>
    <cellStyle name="Vírgula 3 5 7 2 4 2 2" xfId="28484" xr:uid="{B19E9160-60C5-4D7C-A018-D0F102EE5C11}"/>
    <cellStyle name="Vírgula 3 5 7 2 4 3" xfId="20862" xr:uid="{8217FA7E-97A6-4702-8090-939A5B85A446}"/>
    <cellStyle name="Vírgula 3 5 7 2 5" xfId="9479" xr:uid="{F55CD9CE-8D17-4602-AC45-9D5E69A603A8}"/>
    <cellStyle name="Vírgula 3 5 7 2 5 2" xfId="24784" xr:uid="{A2E179C3-AEB9-4FF6-B481-738B44B3C64B}"/>
    <cellStyle name="Vírgula 3 5 7 2 6" xfId="17162" xr:uid="{0C56FF9C-A86D-4B4A-ADAF-BA92AB4050A8}"/>
    <cellStyle name="Vírgula 3 5 7 3" xfId="2811" xr:uid="{E58EDDA4-D8FA-4E1C-9F38-40536DA416B2}"/>
    <cellStyle name="Vírgula 3 5 7 3 2" xfId="7164" xr:uid="{4D750C53-BDEE-4243-975E-8FF24B87090B}"/>
    <cellStyle name="Vírgula 3 5 7 3 2 2" xfId="14786" xr:uid="{135B2F58-6341-494A-8FA1-A987F5870BA9}"/>
    <cellStyle name="Vírgula 3 5 7 3 2 2 2" xfId="30091" xr:uid="{AC2E2958-8EA3-4318-86AE-A54204C0A458}"/>
    <cellStyle name="Vírgula 3 5 7 3 2 3" xfId="22469" xr:uid="{0D87528E-7BAF-4C10-B735-0D38CEAEAF77}"/>
    <cellStyle name="Vírgula 3 5 7 3 3" xfId="5792" xr:uid="{166A9B9B-9F58-40DD-B528-E819C4D1FCF4}"/>
    <cellStyle name="Vírgula 3 5 7 3 3 2" xfId="13414" xr:uid="{25F78A37-082B-478E-B5ED-2763A803A99B}"/>
    <cellStyle name="Vírgula 3 5 7 3 3 2 2" xfId="28719" xr:uid="{9E0DE0AF-D9A4-45F8-835E-6109A796A127}"/>
    <cellStyle name="Vírgula 3 5 7 3 3 3" xfId="21097" xr:uid="{3B61E103-81B5-4FED-AD18-3D9CEA0417D8}"/>
    <cellStyle name="Vírgula 3 5 7 3 4" xfId="10443" xr:uid="{CF121AF5-6C75-477E-B0FF-84CD549D9DEB}"/>
    <cellStyle name="Vírgula 3 5 7 3 4 2" xfId="25748" xr:uid="{E4988788-083A-4F2C-868E-0C709487981C}"/>
    <cellStyle name="Vírgula 3 5 7 3 5" xfId="18126" xr:uid="{4B27B03E-6A2B-426C-8D2E-12FB2765F034}"/>
    <cellStyle name="Vírgula 3 5 7 4" xfId="3779" xr:uid="{6CBD9187-9B09-4B46-BD0A-A78E1F0DBB0D}"/>
    <cellStyle name="Vírgula 3 5 7 4 2" xfId="6534" xr:uid="{19BB415D-487C-4923-9A4A-CA5FC860A3FD}"/>
    <cellStyle name="Vírgula 3 5 7 4 2 2" xfId="14156" xr:uid="{05EA046A-1881-472C-BCB8-5109C45DDD7E}"/>
    <cellStyle name="Vírgula 3 5 7 4 2 2 2" xfId="29461" xr:uid="{EFE80584-ACF3-456D-B1D5-3ADD4BB69352}"/>
    <cellStyle name="Vírgula 3 5 7 4 2 3" xfId="21839" xr:uid="{4370E495-A3EC-4B41-9C8E-45CB1DBED2D7}"/>
    <cellStyle name="Vírgula 3 5 7 4 3" xfId="11411" xr:uid="{772F6833-DA1B-4E04-8589-32E3D3326B83}"/>
    <cellStyle name="Vírgula 3 5 7 4 3 2" xfId="26716" xr:uid="{601FD409-38FC-44AB-9F12-A3D0173A9056}"/>
    <cellStyle name="Vírgula 3 5 7 4 4" xfId="19094" xr:uid="{54DC5739-5012-4402-9FCF-DA70EC6968E9}"/>
    <cellStyle name="Vírgula 3 5 7 5" xfId="1203" xr:uid="{2EF588ED-B83A-454D-91B8-6E46D299902B}"/>
    <cellStyle name="Vírgula 3 5 7 5 2" xfId="8835" xr:uid="{126EBE3A-98BE-4CC2-852F-54758B9EC5F6}"/>
    <cellStyle name="Vírgula 3 5 7 5 2 2" xfId="24140" xr:uid="{1A41E362-31F3-4106-ACB0-2F4EC71A75C3}"/>
    <cellStyle name="Vírgula 3 5 7 5 3" xfId="16518" xr:uid="{BD22B225-D3BF-40C2-A961-060173C0688B}"/>
    <cellStyle name="Vírgula 3 5 7 6" xfId="8186" xr:uid="{3E20F5FB-3D8F-4E70-B050-328C53D01C9B}"/>
    <cellStyle name="Vírgula 3 5 7 6 2" xfId="23491" xr:uid="{C107A880-C04B-477B-8AC6-91E67E25BB4A}"/>
    <cellStyle name="Vírgula 3 5 7 7" xfId="15869" xr:uid="{E6DE3EDB-1344-4F89-B99A-249C3CB46EC0}"/>
    <cellStyle name="Vírgula 3 5 8" xfId="2167" xr:uid="{DD3FDC2C-A28A-4468-9D2B-5E50C69ADE6F}"/>
    <cellStyle name="Vírgula 3 5 8 2" xfId="3135" xr:uid="{6784CAF2-4AD9-41F3-9A99-C6B4865F58AF}"/>
    <cellStyle name="Vírgula 3 5 8 2 2" xfId="5204" xr:uid="{ED5F149A-35D8-4034-8A3C-773055DF0052}"/>
    <cellStyle name="Vírgula 3 5 8 2 2 2" xfId="7538" xr:uid="{765EBEE1-E498-47CF-851F-5059DB235843}"/>
    <cellStyle name="Vírgula 3 5 8 2 2 2 2" xfId="15160" xr:uid="{1DCC7ADD-1B81-4401-84A4-781A5FEEB87B}"/>
    <cellStyle name="Vírgula 3 5 8 2 2 2 2 2" xfId="30465" xr:uid="{16AA527E-20BE-4F85-80BB-44349B26B198}"/>
    <cellStyle name="Vírgula 3 5 8 2 2 2 3" xfId="22843" xr:uid="{00CEC27C-7519-4B14-8B35-82B07E87FD35}"/>
    <cellStyle name="Vírgula 3 5 8 2 2 3" xfId="6166" xr:uid="{54248F5E-7570-4C82-8760-21E8C8386F61}"/>
    <cellStyle name="Vírgula 3 5 8 2 2 3 2" xfId="13788" xr:uid="{FA0B3682-5F37-4616-A6A5-E733465492C5}"/>
    <cellStyle name="Vírgula 3 5 8 2 2 3 2 2" xfId="29093" xr:uid="{4AA356CA-5FB6-4EFD-B327-53F5B34E0292}"/>
    <cellStyle name="Vírgula 3 5 8 2 2 3 3" xfId="21471" xr:uid="{F059443B-A249-4718-9261-AA804D482C4D}"/>
    <cellStyle name="Vírgula 3 5 8 2 2 4" xfId="12826" xr:uid="{C18B85C3-786C-4829-BA3A-ECC95E258454}"/>
    <cellStyle name="Vírgula 3 5 8 2 2 4 2" xfId="28131" xr:uid="{E843A1D4-BEC5-4B66-9B95-8D316494693F}"/>
    <cellStyle name="Vírgula 3 5 8 2 2 5" xfId="20509" xr:uid="{9CD7C752-C25F-4A5A-8015-32207160177B}"/>
    <cellStyle name="Vírgula 3 5 8 2 3" xfId="4907" xr:uid="{3D73F460-62A2-42CD-83C7-5134FEB0C74A}"/>
    <cellStyle name="Vírgula 3 5 8 2 3 2" xfId="6934" xr:uid="{13F75F2D-78CD-405F-8F8C-0189117465EE}"/>
    <cellStyle name="Vírgula 3 5 8 2 3 2 2" xfId="14556" xr:uid="{53A13792-2A2E-43A6-8683-C3610FFCE3A3}"/>
    <cellStyle name="Vírgula 3 5 8 2 3 2 2 2" xfId="29861" xr:uid="{28DE268C-2270-43D9-BA5F-CFB79C2077D6}"/>
    <cellStyle name="Vírgula 3 5 8 2 3 2 3" xfId="22239" xr:uid="{5BBEF2A9-9865-467A-9191-6B1A7C35E3B0}"/>
    <cellStyle name="Vírgula 3 5 8 2 3 3" xfId="12529" xr:uid="{A74C1D6D-0B0B-49BC-965D-D57D3E48207F}"/>
    <cellStyle name="Vírgula 3 5 8 2 3 3 2" xfId="27834" xr:uid="{08E0444C-C2A2-45EF-8F4E-5DFD5BF305EB}"/>
    <cellStyle name="Vírgula 3 5 8 2 3 4" xfId="20212" xr:uid="{846A0C6C-4139-46D1-A00C-875D053A4645}"/>
    <cellStyle name="Vírgula 3 5 8 2 4" xfId="5575" xr:uid="{7617D007-6A43-44A7-A527-B652D6E3FE4C}"/>
    <cellStyle name="Vírgula 3 5 8 2 4 2" xfId="13197" xr:uid="{DDEFC859-3D01-4726-B58B-30EB77EB7432}"/>
    <cellStyle name="Vírgula 3 5 8 2 4 2 2" xfId="28502" xr:uid="{828EB55F-C749-4E68-9109-0384F1CBE7C7}"/>
    <cellStyle name="Vírgula 3 5 8 2 4 3" xfId="20880" xr:uid="{A46C5C97-8347-495F-8A95-18FD0FA12A6B}"/>
    <cellStyle name="Vírgula 3 5 8 2 5" xfId="10767" xr:uid="{04174CBD-66C8-4EC6-BCB2-272E708D2CB7}"/>
    <cellStyle name="Vírgula 3 5 8 2 5 2" xfId="26072" xr:uid="{B94322F4-433B-408D-8910-F95146589C7E}"/>
    <cellStyle name="Vírgula 3 5 8 2 6" xfId="18450" xr:uid="{AECF0654-2660-401F-8CB4-E8DFEA8ACA7D}"/>
    <cellStyle name="Vírgula 3 5 8 3" xfId="4103" xr:uid="{20444012-2BFB-4F05-807D-7FBEA1D3549C}"/>
    <cellStyle name="Vírgula 3 5 8 3 2" xfId="7182" xr:uid="{98680C10-9E44-42F1-B1FA-8059BB0BCCCF}"/>
    <cellStyle name="Vírgula 3 5 8 3 2 2" xfId="14804" xr:uid="{996D17B6-1096-4E74-B43E-89DF0E6C23EC}"/>
    <cellStyle name="Vírgula 3 5 8 3 2 2 2" xfId="30109" xr:uid="{825D37CB-3E8E-4078-ADAD-0AECA8256B26}"/>
    <cellStyle name="Vírgula 3 5 8 3 2 3" xfId="22487" xr:uid="{3C6AAACC-4987-4050-A7A8-04B8A18D795E}"/>
    <cellStyle name="Vírgula 3 5 8 3 3" xfId="5810" xr:uid="{38518E97-B02C-4222-B2BE-01D7A6B845CD}"/>
    <cellStyle name="Vírgula 3 5 8 3 3 2" xfId="13432" xr:uid="{7CF0377E-EFE5-4FD7-B917-2353B8AB2AE3}"/>
    <cellStyle name="Vírgula 3 5 8 3 3 2 2" xfId="28737" xr:uid="{0693D432-1382-4E85-9688-74AE950EEC94}"/>
    <cellStyle name="Vírgula 3 5 8 3 3 3" xfId="21115" xr:uid="{071C8409-EF4E-4B2A-B6DC-F57EFD430757}"/>
    <cellStyle name="Vírgula 3 5 8 3 4" xfId="11735" xr:uid="{9013ADD0-91C4-4132-85EF-DA38FBA3C254}"/>
    <cellStyle name="Vírgula 3 5 8 3 4 2" xfId="27040" xr:uid="{CA2E6E51-AD98-4053-BFBB-CF920E6C2411}"/>
    <cellStyle name="Vírgula 3 5 8 3 5" xfId="19418" xr:uid="{4D28EE8D-E2FF-4715-8055-D0DDD5F32E20}"/>
    <cellStyle name="Vírgula 3 5 8 4" xfId="4722" xr:uid="{1EF253CF-ED79-4164-B2A4-452E8349D31C}"/>
    <cellStyle name="Vírgula 3 5 8 4 2" xfId="6564" xr:uid="{CA8EA00D-F571-441F-BA2C-1D008E8D86B4}"/>
    <cellStyle name="Vírgula 3 5 8 4 2 2" xfId="14186" xr:uid="{F36D235C-69BA-4AAD-BCCC-2AC3A9375FAA}"/>
    <cellStyle name="Vírgula 3 5 8 4 2 2 2" xfId="29491" xr:uid="{F780CC87-0A29-452E-AA14-9022AAD9C054}"/>
    <cellStyle name="Vírgula 3 5 8 4 2 3" xfId="21869" xr:uid="{C99E2CB2-6337-4212-85DA-6596F669DBB1}"/>
    <cellStyle name="Vírgula 3 5 8 4 3" xfId="12344" xr:uid="{371A465F-1ABB-48F8-A79C-1318D118BAFC}"/>
    <cellStyle name="Vírgula 3 5 8 4 3 2" xfId="27649" xr:uid="{D956D770-162A-4864-9681-E430A427D02D}"/>
    <cellStyle name="Vírgula 3 5 8 4 4" xfId="20027" xr:uid="{99E4C3E0-82F2-4BD1-B4C9-9159318DBD12}"/>
    <cellStyle name="Vírgula 3 5 8 5" xfId="5342" xr:uid="{8DBE87BA-3C62-4023-AFB3-E1172C147340}"/>
    <cellStyle name="Vírgula 3 5 8 5 2" xfId="12964" xr:uid="{C392AF40-7020-4C14-B087-8CCD576B33FB}"/>
    <cellStyle name="Vírgula 3 5 8 5 2 2" xfId="28269" xr:uid="{5105A524-9406-468E-9C15-FEB02BF739B0}"/>
    <cellStyle name="Vírgula 3 5 8 5 3" xfId="20647" xr:uid="{AFC64318-1B22-4C96-A04E-245E156EBFEF}"/>
    <cellStyle name="Vírgula 3 5 8 6" xfId="9799" xr:uid="{CD5B9039-D66C-4097-AE1C-D4EBD41E73A1}"/>
    <cellStyle name="Vírgula 3 5 8 6 2" xfId="25104" xr:uid="{A85640B0-1818-4B72-B21E-15CC367F8A71}"/>
    <cellStyle name="Vírgula 3 5 8 7" xfId="17482" xr:uid="{FC1478A0-CBAF-4679-8658-3C1CE2A6A62C}"/>
    <cellStyle name="Vírgula 3 5 9" xfId="1527" xr:uid="{1919899A-C76F-4C45-8BC3-C10AC429833A}"/>
    <cellStyle name="Vírgula 3 5 9 2" xfId="4613" xr:uid="{09B6006A-FB45-46A7-9D9D-809826BD9A8E}"/>
    <cellStyle name="Vírgula 3 5 9 2 2" xfId="5220" xr:uid="{597D78C3-4C70-47C6-B362-38452B54A26D}"/>
    <cellStyle name="Vírgula 3 5 9 2 2 2" xfId="7567" xr:uid="{0CB79904-2DCE-4617-A024-69116E462B05}"/>
    <cellStyle name="Vírgula 3 5 9 2 2 2 2" xfId="15189" xr:uid="{CD146CBE-C864-4078-ADCE-7077FA7D45CB}"/>
    <cellStyle name="Vírgula 3 5 9 2 2 2 2 2" xfId="30494" xr:uid="{4271256F-294A-42B4-A161-EC59E85DFCCA}"/>
    <cellStyle name="Vírgula 3 5 9 2 2 2 3" xfId="22872" xr:uid="{30576FDD-2AF5-4CCA-AAA6-2F4147AA5732}"/>
    <cellStyle name="Vírgula 3 5 9 2 2 3" xfId="6195" xr:uid="{18C735DF-BF2C-46AC-8856-FDB569FF68DD}"/>
    <cellStyle name="Vírgula 3 5 9 2 2 3 2" xfId="13817" xr:uid="{F4034F5B-E9C4-4855-923E-ECC3B6C78C1D}"/>
    <cellStyle name="Vírgula 3 5 9 2 2 3 2 2" xfId="29122" xr:uid="{7F9BC93A-51F3-482B-9537-9DCAD310D28D}"/>
    <cellStyle name="Vírgula 3 5 9 2 2 3 3" xfId="21500" xr:uid="{1B6F4E84-07A2-4A8E-BCF1-1A1EC14A616A}"/>
    <cellStyle name="Vírgula 3 5 9 2 2 4" xfId="12842" xr:uid="{ED53053D-29A6-452D-91FF-E985198E35CF}"/>
    <cellStyle name="Vírgula 3 5 9 2 2 4 2" xfId="28147" xr:uid="{2E2D6FD5-5B70-4544-A12F-E53C784CFBF5}"/>
    <cellStyle name="Vírgula 3 5 9 2 2 5" xfId="20525" xr:uid="{2C993684-C917-40EC-9FB1-61BEE068CCA1}"/>
    <cellStyle name="Vírgula 3 5 9 2 3" xfId="4923" xr:uid="{BE3570B0-79F6-4882-87F8-E3A0E616BC45}"/>
    <cellStyle name="Vírgula 3 5 9 2 3 2" xfId="6963" xr:uid="{262959E3-7034-41DB-9F18-B0576F435999}"/>
    <cellStyle name="Vírgula 3 5 9 2 3 2 2" xfId="14585" xr:uid="{1FA36CA6-E057-4AD3-A771-B01A039CD619}"/>
    <cellStyle name="Vírgula 3 5 9 2 3 2 2 2" xfId="29890" xr:uid="{14355DB6-42D4-4651-ACBF-E1E562D400EB}"/>
    <cellStyle name="Vírgula 3 5 9 2 3 2 3" xfId="22268" xr:uid="{A159876D-FA7D-4ABD-9D2B-B0EEE4DA8040}"/>
    <cellStyle name="Vírgula 3 5 9 2 3 3" xfId="12545" xr:uid="{2ED72F55-E579-49FD-B669-31A1CA5E82BC}"/>
    <cellStyle name="Vírgula 3 5 9 2 3 3 2" xfId="27850" xr:uid="{0B928BF0-3448-4F26-89D9-2E72465D87F9}"/>
    <cellStyle name="Vírgula 3 5 9 2 3 4" xfId="20228" xr:uid="{154BD61C-8474-4293-BDCB-3B45D06898DC}"/>
    <cellStyle name="Vírgula 3 5 9 2 4" xfId="5591" xr:uid="{53680193-191A-48F6-9537-4B904617F928}"/>
    <cellStyle name="Vírgula 3 5 9 2 4 2" xfId="13213" xr:uid="{8986E580-538B-473A-B355-6FB5DF6ACB54}"/>
    <cellStyle name="Vírgula 3 5 9 2 4 2 2" xfId="28518" xr:uid="{31265640-8654-4D06-A950-8631E3E80008}"/>
    <cellStyle name="Vírgula 3 5 9 2 4 3" xfId="20896" xr:uid="{ADDB6DAC-79DA-469A-895D-F570416F5FC9}"/>
    <cellStyle name="Vírgula 3 5 9 2 5" xfId="12235" xr:uid="{6F583599-813A-45C7-B1DF-8D9D1EFDDB7C}"/>
    <cellStyle name="Vírgula 3 5 9 2 5 2" xfId="27540" xr:uid="{C6F8EDDA-CE3E-4BC2-B801-24A46A2CED6B}"/>
    <cellStyle name="Vírgula 3 5 9 2 6" xfId="19918" xr:uid="{95735BC1-3302-4EB3-B96D-F337E9FF0424}"/>
    <cellStyle name="Vírgula 3 5 9 3" xfId="5035" xr:uid="{C84A28FA-40A3-4207-8D51-FA58F4CB7954}"/>
    <cellStyle name="Vírgula 3 5 9 3 2" xfId="7198" xr:uid="{379904AC-A27E-44E5-85F7-B1367B6307FD}"/>
    <cellStyle name="Vírgula 3 5 9 3 2 2" xfId="14820" xr:uid="{2DCA0609-255D-4CD8-8B12-607FF6FE7C01}"/>
    <cellStyle name="Vírgula 3 5 9 3 2 2 2" xfId="30125" xr:uid="{EA61E3BE-E077-4471-83CA-56194A85EBBB}"/>
    <cellStyle name="Vírgula 3 5 9 3 2 3" xfId="22503" xr:uid="{31B7800C-6BA0-4A99-8043-B12A1859E4A0}"/>
    <cellStyle name="Vírgula 3 5 9 3 3" xfId="5826" xr:uid="{A429A781-6EA5-43ED-BA7C-8B1D172C83B4}"/>
    <cellStyle name="Vírgula 3 5 9 3 3 2" xfId="13448" xr:uid="{1A54D87B-B777-419E-B5D4-3B8AED75FB44}"/>
    <cellStyle name="Vírgula 3 5 9 3 3 2 2" xfId="28753" xr:uid="{28BA60A6-9301-4AA2-BB9A-3D99FEBDAF60}"/>
    <cellStyle name="Vírgula 3 5 9 3 3 3" xfId="21131" xr:uid="{3278FFB7-60FF-4758-83B0-D81B3D31B9E0}"/>
    <cellStyle name="Vírgula 3 5 9 3 4" xfId="12657" xr:uid="{92E70F39-F815-4D03-8D36-A78089C8BE60}"/>
    <cellStyle name="Vírgula 3 5 9 3 4 2" xfId="27962" xr:uid="{A03D9A27-55EA-43FC-AFB3-9954C54607F7}"/>
    <cellStyle name="Vírgula 3 5 9 3 5" xfId="20340" xr:uid="{99F297EF-2408-450D-B3D1-FF5F4CD74B65}"/>
    <cellStyle name="Vírgula 3 5 9 4" xfId="4738" xr:uid="{CABC7A1F-A439-45E7-9253-1A14BB7287B4}"/>
    <cellStyle name="Vírgula 3 5 9 4 2" xfId="6593" xr:uid="{31B95AC1-1BEA-4114-90B1-204AE79BF100}"/>
    <cellStyle name="Vírgula 3 5 9 4 2 2" xfId="14215" xr:uid="{04F453F8-5D7F-4525-A5FF-FA28C09C9A19}"/>
    <cellStyle name="Vírgula 3 5 9 4 2 2 2" xfId="29520" xr:uid="{64A69393-6467-4C98-8DFB-EC678C097134}"/>
    <cellStyle name="Vírgula 3 5 9 4 2 3" xfId="21898" xr:uid="{BA36927D-B6BF-495F-BFBC-BE0C4A5B231A}"/>
    <cellStyle name="Vírgula 3 5 9 4 3" xfId="12360" xr:uid="{9A505D87-DD50-44B2-AC86-881BED658EEA}"/>
    <cellStyle name="Vírgula 3 5 9 4 3 2" xfId="27665" xr:uid="{B05A470C-8D67-43A2-97A6-3DE3977A8E2E}"/>
    <cellStyle name="Vírgula 3 5 9 4 4" xfId="20043" xr:uid="{E5D3FC21-6B13-4962-86C9-9EA1EC7AD63F}"/>
    <cellStyle name="Vírgula 3 5 9 5" xfId="5358" xr:uid="{400BB9FA-C0CD-420F-8844-4E080115187C}"/>
    <cellStyle name="Vírgula 3 5 9 5 2" xfId="12980" xr:uid="{70BA290D-794E-4C6E-90BD-62525855118E}"/>
    <cellStyle name="Vírgula 3 5 9 5 2 2" xfId="28285" xr:uid="{7BA90CF9-B223-4AD6-A261-18A32F8F9762}"/>
    <cellStyle name="Vírgula 3 5 9 5 3" xfId="20663" xr:uid="{E3CD556D-F37A-4748-A817-745BC8F1F136}"/>
    <cellStyle name="Vírgula 3 5 9 6" xfId="9159" xr:uid="{5F31AA66-9DE6-4CF3-870C-1EE6D6AC1419}"/>
    <cellStyle name="Vírgula 3 5 9 6 2" xfId="24464" xr:uid="{B49ADE73-0EEA-46F0-9034-F075DD582E37}"/>
    <cellStyle name="Vírgula 3 5 9 7" xfId="16842" xr:uid="{357CF10F-9F9B-486D-B273-250129DF4193}"/>
    <cellStyle name="Vírgula 3 6" xfId="330" xr:uid="{39621821-8C22-4031-BC2D-37C6075A44A0}"/>
    <cellStyle name="Vírgula 3 6 10" xfId="15645" xr:uid="{D59DF2FA-A099-4BEF-BDA6-257667F50EE9}"/>
    <cellStyle name="Vírgula 3 6 2" xfId="451" xr:uid="{239819D6-BA12-4EED-A3ED-050691DF3052}"/>
    <cellStyle name="Vírgula 3 6 2 2" xfId="775" xr:uid="{968DE394-F63A-4D78-9A45-6E0A6D28CDE0}"/>
    <cellStyle name="Vírgula 3 6 2 2 2" xfId="2067" xr:uid="{2D3F8A97-D57C-4C65-9227-1D7D687D018A}"/>
    <cellStyle name="Vírgula 3 6 2 2 2 2" xfId="7374" xr:uid="{1CDF1D6A-A83F-4631-BDF0-4C81918D2086}"/>
    <cellStyle name="Vírgula 3 6 2 2 2 2 2" xfId="14996" xr:uid="{E4576236-233C-49EA-9251-D83FC3CE782A}"/>
    <cellStyle name="Vírgula 3 6 2 2 2 2 2 2" xfId="30301" xr:uid="{C207C18C-118F-4BAC-BEDB-C376631CB59B}"/>
    <cellStyle name="Vírgula 3 6 2 2 2 2 3" xfId="22679" xr:uid="{3066DA2F-1F0B-4BFD-B89C-8183DD62B489}"/>
    <cellStyle name="Vírgula 3 6 2 2 2 3" xfId="6002" xr:uid="{7DFE1942-22DE-48F3-87E7-9757F2D6AD03}"/>
    <cellStyle name="Vírgula 3 6 2 2 2 3 2" xfId="13624" xr:uid="{A3E909BE-C78F-4DEF-9626-FF2B136B03A7}"/>
    <cellStyle name="Vírgula 3 6 2 2 2 3 2 2" xfId="28929" xr:uid="{C06C7B08-9467-4599-B751-2D894944BC13}"/>
    <cellStyle name="Vírgula 3 6 2 2 2 3 3" xfId="21307" xr:uid="{6BAF8173-A7A4-4186-BCC9-F59CD432C70D}"/>
    <cellStyle name="Vírgula 3 6 2 2 2 4" xfId="9699" xr:uid="{8017E043-329E-421A-98BD-B9CC3ADA06F7}"/>
    <cellStyle name="Vírgula 3 6 2 2 2 4 2" xfId="25004" xr:uid="{DDA27FB3-49C2-4935-A2D1-695F1AA85140}"/>
    <cellStyle name="Vírgula 3 6 2 2 2 5" xfId="17382" xr:uid="{34A6B199-1C58-49DE-AD43-D30FD3DFA10B}"/>
    <cellStyle name="Vírgula 3 6 2 2 3" xfId="3032" xr:uid="{C22688E9-24E0-436A-B03D-BB61741AC2FC}"/>
    <cellStyle name="Vírgula 3 6 2 2 3 2" xfId="6770" xr:uid="{5A5B5B4C-AE38-410D-B13B-57D8209590A1}"/>
    <cellStyle name="Vírgula 3 6 2 2 3 2 2" xfId="14392" xr:uid="{CFCAA664-B6FB-44EE-B042-94F1971700E0}"/>
    <cellStyle name="Vírgula 3 6 2 2 3 2 2 2" xfId="29697" xr:uid="{9C06D2D0-E930-4FD7-8CD3-B1DD0366D54F}"/>
    <cellStyle name="Vírgula 3 6 2 2 3 2 3" xfId="22075" xr:uid="{CDDA2765-0A65-4D93-97EE-6B718741D8DE}"/>
    <cellStyle name="Vírgula 3 6 2 2 3 3" xfId="10664" xr:uid="{8B64F1B3-FAD4-4C15-8679-4934418D61FF}"/>
    <cellStyle name="Vírgula 3 6 2 2 3 3 2" xfId="25969" xr:uid="{AF174A4B-BBA2-4C3D-9B7F-89A9EFD6329C}"/>
    <cellStyle name="Vírgula 3 6 2 2 3 4" xfId="18347" xr:uid="{12C5F054-7B60-48DB-BF01-4B28118D919C}"/>
    <cellStyle name="Vírgula 3 6 2 2 4" xfId="4000" xr:uid="{D7BBE354-1CB5-488F-BFE1-78E25DAEF3DA}"/>
    <cellStyle name="Vírgula 3 6 2 2 4 2" xfId="11632" xr:uid="{E77500AB-6BA0-469E-B806-486DC1352B99}"/>
    <cellStyle name="Vírgula 3 6 2 2 4 2 2" xfId="26937" xr:uid="{C66F3678-8B10-4F2C-B52F-E1912164CCA2}"/>
    <cellStyle name="Vírgula 3 6 2 2 4 3" xfId="19315" xr:uid="{AD8F8CB6-9A62-407F-8F4A-0FB2EA37B010}"/>
    <cellStyle name="Vírgula 3 6 2 2 5" xfId="1424" xr:uid="{B81D15E0-D6F4-4C13-B759-1C078E2807E0}"/>
    <cellStyle name="Vírgula 3 6 2 2 5 2" xfId="9056" xr:uid="{91D6C071-461A-4CB1-AE31-22C4C06B23A2}"/>
    <cellStyle name="Vírgula 3 6 2 2 5 2 2" xfId="24361" xr:uid="{4A682D84-CC13-4EC3-9DF8-A56A64B3A0B3}"/>
    <cellStyle name="Vírgula 3 6 2 2 5 3" xfId="16739" xr:uid="{C24CD8E6-CC8A-4A85-B3B6-6A3189319B80}"/>
    <cellStyle name="Vírgula 3 6 2 2 6" xfId="8407" xr:uid="{8E3B8FB0-176C-41DB-A6F4-80A65F0904E9}"/>
    <cellStyle name="Vírgula 3 6 2 2 6 2" xfId="23712" xr:uid="{FCC03266-4EEB-4601-9CC4-18CEE34905F9}"/>
    <cellStyle name="Vírgula 3 6 2 2 7" xfId="16090" xr:uid="{2B3C5E4E-8A25-4DA1-9395-DEFCA9A728C6}"/>
    <cellStyle name="Vírgula 3 6 2 3" xfId="2387" xr:uid="{C5EDB903-B17C-4268-A9A2-D4E1D9F7EF8D}"/>
    <cellStyle name="Vírgula 3 6 2 3 2" xfId="3355" xr:uid="{DB9D7BD1-0791-48C7-B28A-55718E451815}"/>
    <cellStyle name="Vírgula 3 6 2 3 2 2" xfId="10987" xr:uid="{6DB047CB-1829-473A-81D0-3BCA99A8854F}"/>
    <cellStyle name="Vírgula 3 6 2 3 2 2 2" xfId="26292" xr:uid="{D487F673-B19E-4C66-9EBF-45EF342EE8C1}"/>
    <cellStyle name="Vírgula 3 6 2 3 2 3" xfId="18670" xr:uid="{C8A4B2AA-1019-4268-A190-0DE30AC1DF24}"/>
    <cellStyle name="Vírgula 3 6 2 3 3" xfId="4323" xr:uid="{1F986ACE-21EB-4806-BA29-D0B8EF51F6CB}"/>
    <cellStyle name="Vírgula 3 6 2 3 3 2" xfId="11955" xr:uid="{ECD95175-C1C0-414B-814E-3F501F38D86E}"/>
    <cellStyle name="Vírgula 3 6 2 3 3 2 2" xfId="27260" xr:uid="{77465CD6-462F-4184-8090-50AA32CE8CD9}"/>
    <cellStyle name="Vírgula 3 6 2 3 3 3" xfId="19638" xr:uid="{08FD517C-B523-445B-B077-68098747BD03}"/>
    <cellStyle name="Vírgula 3 6 2 3 4" xfId="10019" xr:uid="{BFF51746-B7FC-449F-A873-E26B707F72EE}"/>
    <cellStyle name="Vírgula 3 6 2 3 4 2" xfId="25324" xr:uid="{326AF589-6F30-4BC8-8CB9-F65D0488574D}"/>
    <cellStyle name="Vírgula 3 6 2 3 5" xfId="17702" xr:uid="{7D96AC8D-8732-40C0-A60F-076A088C31B4}"/>
    <cellStyle name="Vírgula 3 6 2 4" xfId="1747" xr:uid="{764EBCB8-AEF7-4CE8-9827-274AE1319DDD}"/>
    <cellStyle name="Vírgula 3 6 2 4 2" xfId="6400" xr:uid="{E2773012-A930-4369-BC7A-A1B4262ED2C6}"/>
    <cellStyle name="Vírgula 3 6 2 4 2 2" xfId="14022" xr:uid="{54790263-43DA-45B7-A760-D6D4FEB9A219}"/>
    <cellStyle name="Vírgula 3 6 2 4 2 2 2" xfId="29327" xr:uid="{DDA0356D-50B6-4146-B2BD-4F8CBB861E16}"/>
    <cellStyle name="Vírgula 3 6 2 4 2 3" xfId="21705" xr:uid="{B693E843-6DAA-49B4-BD0A-205E3C980139}"/>
    <cellStyle name="Vírgula 3 6 2 4 3" xfId="9379" xr:uid="{F15344A3-D638-45B9-A216-9B63D170EDB2}"/>
    <cellStyle name="Vírgula 3 6 2 4 3 2" xfId="24684" xr:uid="{A2BC820E-2FAB-4A82-BF2E-34CC35AE0820}"/>
    <cellStyle name="Vírgula 3 6 2 4 4" xfId="17062" xr:uid="{8D642D4C-5507-4DFF-82BE-F6CAC474E8A6}"/>
    <cellStyle name="Vírgula 3 6 2 5" xfId="2708" xr:uid="{4139E441-BE99-43AC-98F8-BF6E612EE185}"/>
    <cellStyle name="Vírgula 3 6 2 5 2" xfId="10340" xr:uid="{1054EEC0-07DD-4A61-9D10-FBC380397633}"/>
    <cellStyle name="Vírgula 3 6 2 5 2 2" xfId="25645" xr:uid="{1BD61BE8-7385-4865-94AB-2A5819BF5AE5}"/>
    <cellStyle name="Vírgula 3 6 2 5 3" xfId="18023" xr:uid="{03394E4D-9B23-4F16-897D-6201B83E25A7}"/>
    <cellStyle name="Vírgula 3 6 2 6" xfId="3676" xr:uid="{15DCEB09-58A2-43A1-BC54-3A491AD5D0FF}"/>
    <cellStyle name="Vírgula 3 6 2 6 2" xfId="11308" xr:uid="{5DF7C9FA-EFD1-4DF6-9919-51F4BE7FEA0D}"/>
    <cellStyle name="Vírgula 3 6 2 6 2 2" xfId="26613" xr:uid="{A4C20FC8-40A3-4D48-B86B-9AE2783F803C}"/>
    <cellStyle name="Vírgula 3 6 2 6 3" xfId="18991" xr:uid="{1F0DD853-AFF0-4136-B149-E3636C8FCD3E}"/>
    <cellStyle name="Vírgula 3 6 2 7" xfId="1100" xr:uid="{FED5DA3D-882F-4430-BA0E-6AA3849A252E}"/>
    <cellStyle name="Vírgula 3 6 2 7 2" xfId="8732" xr:uid="{25F6B2DD-70C1-4A08-AB9C-246CF5872E12}"/>
    <cellStyle name="Vírgula 3 6 2 7 2 2" xfId="24037" xr:uid="{D74C2066-10B0-4C23-98E6-FC31198E2283}"/>
    <cellStyle name="Vírgula 3 6 2 7 3" xfId="16415" xr:uid="{7EB4FF3C-7AD2-4602-BC25-835664916D1D}"/>
    <cellStyle name="Vírgula 3 6 2 8" xfId="8083" xr:uid="{00195614-AFB4-46EB-A531-6DAC16DB17E7}"/>
    <cellStyle name="Vírgula 3 6 2 8 2" xfId="23388" xr:uid="{AC29D3E6-F5FB-43D1-A133-5FFB831D3DB9}"/>
    <cellStyle name="Vírgula 3 6 2 9" xfId="15766" xr:uid="{0F662D56-5F5E-49BD-814D-39B3D39FB196}"/>
    <cellStyle name="Vírgula 3 6 3" xfId="654" xr:uid="{B23BB5FC-2B91-43A8-ACE9-F8C912CEBCB0}"/>
    <cellStyle name="Vírgula 3 6 3 2" xfId="1947" xr:uid="{7303DAE3-CE07-4346-A4D9-53E3942A1E92}"/>
    <cellStyle name="Vírgula 3 6 3 2 2" xfId="7223" xr:uid="{5B18B8E3-AA02-428A-89F5-5C31743592FF}"/>
    <cellStyle name="Vírgula 3 6 3 2 2 2" xfId="14845" xr:uid="{218BF0CE-906F-44FF-8C0E-17E5DB8DF305}"/>
    <cellStyle name="Vírgula 3 6 3 2 2 2 2" xfId="30150" xr:uid="{84842263-8EDA-4531-943B-0B52B857D478}"/>
    <cellStyle name="Vírgula 3 6 3 2 2 3" xfId="22528" xr:uid="{C372605A-5900-4BBC-9F8F-F1F725CB774E}"/>
    <cellStyle name="Vírgula 3 6 3 2 3" xfId="5851" xr:uid="{A4D2725B-9D45-407F-8A6E-7D902B37F38D}"/>
    <cellStyle name="Vírgula 3 6 3 2 3 2" xfId="13473" xr:uid="{D25DD72E-8087-42AD-ACC9-D5108E9EC9BD}"/>
    <cellStyle name="Vírgula 3 6 3 2 3 2 2" xfId="28778" xr:uid="{4FF50353-F016-44D1-9EE8-C7195EB7C544}"/>
    <cellStyle name="Vírgula 3 6 3 2 3 3" xfId="21156" xr:uid="{BC4D9A23-1222-4353-B60F-CBD1FA5359F1}"/>
    <cellStyle name="Vírgula 3 6 3 2 4" xfId="9579" xr:uid="{BD6C6ADF-AF7D-46C4-A5ED-862264DBE920}"/>
    <cellStyle name="Vírgula 3 6 3 2 4 2" xfId="24884" xr:uid="{19AEB9AE-0569-4800-A14C-1EC8DA9917E6}"/>
    <cellStyle name="Vírgula 3 6 3 2 5" xfId="17262" xr:uid="{D36A196E-A80C-4630-8D67-CEE683456EBC}"/>
    <cellStyle name="Vírgula 3 6 3 3" xfId="2911" xr:uid="{4105E273-DE10-4D3E-B8B7-AC212B95FD16}"/>
    <cellStyle name="Vírgula 3 6 3 3 2" xfId="6618" xr:uid="{48B09861-D885-4EC3-8C26-E756DB8B6B25}"/>
    <cellStyle name="Vírgula 3 6 3 3 2 2" xfId="14240" xr:uid="{95C6784E-2EE5-469C-9350-297D95226A8A}"/>
    <cellStyle name="Vírgula 3 6 3 3 2 2 2" xfId="29545" xr:uid="{5C5FEC79-C82A-497D-9FC8-9BE876760FD5}"/>
    <cellStyle name="Vírgula 3 6 3 3 2 3" xfId="21923" xr:uid="{AB0D5B07-621E-4745-9844-D07ABCF01688}"/>
    <cellStyle name="Vírgula 3 6 3 3 3" xfId="10543" xr:uid="{A90A1069-706A-4710-A20B-AEB94497F997}"/>
    <cellStyle name="Vírgula 3 6 3 3 3 2" xfId="25848" xr:uid="{82A741C4-DFA4-4AAC-9DB2-4F2DA8251679}"/>
    <cellStyle name="Vírgula 3 6 3 3 4" xfId="18226" xr:uid="{B3EE1F90-A5E1-4325-A4A1-9FB43E52C7E0}"/>
    <cellStyle name="Vírgula 3 6 3 4" xfId="3879" xr:uid="{7E4AEC54-53AB-4068-9588-7E5E64F6AB88}"/>
    <cellStyle name="Vírgula 3 6 3 4 2" xfId="11511" xr:uid="{A32A5001-E7FB-40D6-9FDA-D1AF0B57EDFC}"/>
    <cellStyle name="Vírgula 3 6 3 4 2 2" xfId="26816" xr:uid="{253808FD-C0EF-4E2F-9D4D-65F3AC97F752}"/>
    <cellStyle name="Vírgula 3 6 3 4 3" xfId="19194" xr:uid="{346A3D2D-B7F6-45E6-8259-645E4BBB67E9}"/>
    <cellStyle name="Vírgula 3 6 3 5" xfId="1303" xr:uid="{071C60B9-3C3F-40CB-8067-CFCB5C577B81}"/>
    <cellStyle name="Vírgula 3 6 3 5 2" xfId="8935" xr:uid="{5B19C2AE-D9DC-4471-97DB-2E43E43224CC}"/>
    <cellStyle name="Vírgula 3 6 3 5 2 2" xfId="24240" xr:uid="{A0B74F3B-7886-4B4A-ACFB-14D6748A7413}"/>
    <cellStyle name="Vírgula 3 6 3 5 3" xfId="16618" xr:uid="{4012046E-BCFF-47EF-B1F1-66C397938844}"/>
    <cellStyle name="Vírgula 3 6 3 6" xfId="8286" xr:uid="{7677B35F-9178-4559-9C27-077595AD3D99}"/>
    <cellStyle name="Vírgula 3 6 3 6 2" xfId="23591" xr:uid="{CBA8D250-9131-45A9-B2DB-397335945333}"/>
    <cellStyle name="Vírgula 3 6 3 7" xfId="15969" xr:uid="{D9DD7554-1FF8-4FC3-807C-417985B4CC60}"/>
    <cellStyle name="Vírgula 3 6 4" xfId="2267" xr:uid="{5A13FC96-83B6-4768-9D3A-D51E5FE1F2F2}"/>
    <cellStyle name="Vírgula 3 6 4 2" xfId="3235" xr:uid="{FF3E4167-DEA6-4CCB-A5EA-2440168E7512}"/>
    <cellStyle name="Vírgula 3 6 4 2 2" xfId="10867" xr:uid="{BBC74870-AC93-4FE3-AA5B-D20F9AC7114A}"/>
    <cellStyle name="Vírgula 3 6 4 2 2 2" xfId="26172" xr:uid="{D3661710-CE58-4D28-8DF6-280EBE4C1DC8}"/>
    <cellStyle name="Vírgula 3 6 4 2 3" xfId="18550" xr:uid="{B48F7F67-47A8-48B9-A334-8194F998C554}"/>
    <cellStyle name="Vírgula 3 6 4 3" xfId="4203" xr:uid="{39B583A6-36B0-42AF-9AD4-89AB285DCA35}"/>
    <cellStyle name="Vírgula 3 6 4 3 2" xfId="11835" xr:uid="{F76BA643-8A67-450D-91D6-1482D55B29A3}"/>
    <cellStyle name="Vírgula 3 6 4 3 2 2" xfId="27140" xr:uid="{E0DA10DB-3779-4EB9-9AAC-EBF658081CC7}"/>
    <cellStyle name="Vírgula 3 6 4 3 3" xfId="19518" xr:uid="{6FBE73A3-CAE7-44F4-8F27-AABCE40994C7}"/>
    <cellStyle name="Vírgula 3 6 4 4" xfId="9899" xr:uid="{906722D2-185F-4AD0-B5F7-8CE787434186}"/>
    <cellStyle name="Vírgula 3 6 4 4 2" xfId="25204" xr:uid="{49C5C0AC-61AB-4B71-B68A-9D283CD0FED2}"/>
    <cellStyle name="Vírgula 3 6 4 5" xfId="17582" xr:uid="{942A9D3C-9D7B-4399-BA2B-DC3BCE2E3168}"/>
    <cellStyle name="Vírgula 3 6 5" xfId="1627" xr:uid="{6CCC8AE1-F80D-49BA-A475-7C02A8B58853}"/>
    <cellStyle name="Vírgula 3 6 5 2" xfId="6248" xr:uid="{748FB4CA-4703-4E22-AB79-CA033342A5E8}"/>
    <cellStyle name="Vírgula 3 6 5 2 2" xfId="13870" xr:uid="{EABA8670-4222-4499-A4E6-81A00B5E494D}"/>
    <cellStyle name="Vírgula 3 6 5 2 2 2" xfId="29175" xr:uid="{F3E8612B-ADAF-46CF-B679-82393715E36A}"/>
    <cellStyle name="Vírgula 3 6 5 2 3" xfId="21553" xr:uid="{A710E766-629B-4DE6-98FF-D747A471EF15}"/>
    <cellStyle name="Vírgula 3 6 5 3" xfId="9259" xr:uid="{08E521E7-B9E8-4805-8C0C-EF98E071A118}"/>
    <cellStyle name="Vírgula 3 6 5 3 2" xfId="24564" xr:uid="{991481A0-467E-4005-802A-3C8C93AA2656}"/>
    <cellStyle name="Vírgula 3 6 5 4" xfId="16942" xr:uid="{6C7E7C21-BE38-44BD-955C-18AB6ABA1C92}"/>
    <cellStyle name="Vírgula 3 6 6" xfId="2587" xr:uid="{101FC5DC-8418-4A52-A476-B14E784AAB48}"/>
    <cellStyle name="Vírgula 3 6 6 2" xfId="10219" xr:uid="{232F0317-1F65-456A-B9F0-0C2CD5BC35A6}"/>
    <cellStyle name="Vírgula 3 6 6 2 2" xfId="25524" xr:uid="{C849FA2D-65DD-40E8-8887-C3BB2312DD51}"/>
    <cellStyle name="Vírgula 3 6 6 3" xfId="17902" xr:uid="{15F034CC-2147-421C-A1A3-63D5FE702DA9}"/>
    <cellStyle name="Vírgula 3 6 7" xfId="3555" xr:uid="{42044384-3ACE-4B7F-81B8-DF96A0A64570}"/>
    <cellStyle name="Vírgula 3 6 7 2" xfId="11187" xr:uid="{6807A4D7-88CD-4B12-AB12-C2659A614761}"/>
    <cellStyle name="Vírgula 3 6 7 2 2" xfId="26492" xr:uid="{CB8BD4F5-AAEB-49FC-B8E6-0112ECD1CD08}"/>
    <cellStyle name="Vírgula 3 6 7 3" xfId="18870" xr:uid="{F80A7C3D-EA66-4BFC-B718-6701731B3939}"/>
    <cellStyle name="Vírgula 3 6 8" xfId="979" xr:uid="{3B8C8B95-77EB-4A41-AFC9-A3B76F7B691B}"/>
    <cellStyle name="Vírgula 3 6 8 2" xfId="8611" xr:uid="{595D7DD2-1C8F-486A-9157-2DA17D233C98}"/>
    <cellStyle name="Vírgula 3 6 8 2 2" xfId="23916" xr:uid="{BCBC61E4-819C-4E8B-9793-E34D38820393}"/>
    <cellStyle name="Vírgula 3 6 8 3" xfId="16294" xr:uid="{D31179F4-2937-4A9F-A172-D2A14892EB51}"/>
    <cellStyle name="Vírgula 3 6 9" xfId="7962" xr:uid="{4A599C5C-7CF0-4033-8369-5FEE22279B11}"/>
    <cellStyle name="Vírgula 3 6 9 2" xfId="23267" xr:uid="{FC17FD0C-B70C-409D-9C81-6A578AC32819}"/>
    <cellStyle name="Vírgula 3 7" xfId="290" xr:uid="{9B279EBF-296B-4979-A114-0EBDD2CC0EDC}"/>
    <cellStyle name="Vírgula 3 7 2" xfId="614" xr:uid="{E72E14D9-AB2E-4327-9F06-0AEA2C120CEB}"/>
    <cellStyle name="Vírgula 3 7 2 2" xfId="1907" xr:uid="{F859A301-66D9-414B-9A1C-FA87C8C33BC0}"/>
    <cellStyle name="Vírgula 3 7 2 2 2" xfId="5106" xr:uid="{38ACA89B-2EA8-4E7D-AB1F-53D833F5526F}"/>
    <cellStyle name="Vírgula 3 7 2 2 2 2" xfId="7396" xr:uid="{B5CA67DD-122A-4DBB-BE9F-B47C46BE8750}"/>
    <cellStyle name="Vírgula 3 7 2 2 2 2 2" xfId="15018" xr:uid="{389A216C-901E-45D5-A12A-757E30A388E6}"/>
    <cellStyle name="Vírgula 3 7 2 2 2 2 2 2" xfId="30323" xr:uid="{72AD9DBB-AB99-45A5-B083-99F47A6CD83A}"/>
    <cellStyle name="Vírgula 3 7 2 2 2 2 3" xfId="22701" xr:uid="{8B3C58AC-A277-49E0-B563-1F34F610A030}"/>
    <cellStyle name="Vírgula 3 7 2 2 2 3" xfId="6024" xr:uid="{5E018A32-051E-4AA2-85C3-C7130EA66A76}"/>
    <cellStyle name="Vírgula 3 7 2 2 2 3 2" xfId="13646" xr:uid="{29F15706-937A-4030-AE27-7C42E2A8BB52}"/>
    <cellStyle name="Vírgula 3 7 2 2 2 3 2 2" xfId="28951" xr:uid="{AE6015F8-D938-42F7-B176-A9C012FE8C9A}"/>
    <cellStyle name="Vírgula 3 7 2 2 2 3 3" xfId="21329" xr:uid="{8FA83B4A-874F-4935-8BE7-5E732FF9EA18}"/>
    <cellStyle name="Vírgula 3 7 2 2 2 4" xfId="12728" xr:uid="{41889F0E-1A16-4DF1-AC1F-A3CFCE69C01B}"/>
    <cellStyle name="Vírgula 3 7 2 2 2 4 2" xfId="28033" xr:uid="{61E1E1AD-C7A2-421A-BB8A-3E22361DE995}"/>
    <cellStyle name="Vírgula 3 7 2 2 2 5" xfId="20411" xr:uid="{F5500138-5B83-4F72-9BD8-12C9CF2933D7}"/>
    <cellStyle name="Vírgula 3 7 2 2 3" xfId="4809" xr:uid="{3AE1E51A-A76A-4EEA-A94B-6C01450B5B22}"/>
    <cellStyle name="Vírgula 3 7 2 2 3 2" xfId="6792" xr:uid="{76784010-C91A-45D4-AA67-FEEA22E51E9A}"/>
    <cellStyle name="Vírgula 3 7 2 2 3 2 2" xfId="14414" xr:uid="{B3466B69-5480-405A-AB36-E1FF2656D986}"/>
    <cellStyle name="Vírgula 3 7 2 2 3 2 2 2" xfId="29719" xr:uid="{27857C54-14F8-484A-8611-3330014F0D6E}"/>
    <cellStyle name="Vírgula 3 7 2 2 3 2 3" xfId="22097" xr:uid="{D209289B-1999-4DB2-B3F8-991818687F64}"/>
    <cellStyle name="Vírgula 3 7 2 2 3 3" xfId="12431" xr:uid="{990C1BE2-036E-4B2A-959C-D1188C506F35}"/>
    <cellStyle name="Vírgula 3 7 2 2 3 3 2" xfId="27736" xr:uid="{2CE5F978-CEEB-4F3C-A696-B9A5F58E4852}"/>
    <cellStyle name="Vírgula 3 7 2 2 3 4" xfId="20114" xr:uid="{85B4F6F5-B950-4C17-891F-A52301A53E2F}"/>
    <cellStyle name="Vírgula 3 7 2 2 4" xfId="5477" xr:uid="{AFDD46A5-F0D5-4BEC-95A8-DBE50792E6B8}"/>
    <cellStyle name="Vírgula 3 7 2 2 4 2" xfId="13099" xr:uid="{BAEE4560-A0DA-4FD0-94D9-F488C8830DE9}"/>
    <cellStyle name="Vírgula 3 7 2 2 4 2 2" xfId="28404" xr:uid="{540CD38E-5545-4CF0-BBE0-C3AB4D31C7B9}"/>
    <cellStyle name="Vírgula 3 7 2 2 4 3" xfId="20782" xr:uid="{3948F674-9ABE-40D1-ACAE-E2DD75FEE6CC}"/>
    <cellStyle name="Vírgula 3 7 2 2 5" xfId="9539" xr:uid="{477F1007-ADEC-4CF9-8F28-3EED723F93C7}"/>
    <cellStyle name="Vírgula 3 7 2 2 5 2" xfId="24844" xr:uid="{C98479E7-3F6C-4DCA-B433-220813DF406B}"/>
    <cellStyle name="Vírgula 3 7 2 2 6" xfId="17222" xr:uid="{C077E76D-9A1C-4D05-8D93-77F190C64687}"/>
    <cellStyle name="Vírgula 3 7 2 3" xfId="2871" xr:uid="{794CB130-2FA7-4592-9D6C-18515806B9BC}"/>
    <cellStyle name="Vírgula 3 7 2 3 2" xfId="7083" xr:uid="{897155E8-56CB-44B3-8814-D263993C85A2}"/>
    <cellStyle name="Vírgula 3 7 2 3 2 2" xfId="14705" xr:uid="{6A23F951-B17F-4744-AB9E-1FF6B193779F}"/>
    <cellStyle name="Vírgula 3 7 2 3 2 2 2" xfId="30010" xr:uid="{741D3D47-2FC6-4777-AA54-491579E9FB24}"/>
    <cellStyle name="Vírgula 3 7 2 3 2 3" xfId="22388" xr:uid="{CDD0F00A-ACD8-4825-938A-DEEE0E9283EB}"/>
    <cellStyle name="Vírgula 3 7 2 3 3" xfId="5711" xr:uid="{E326AA3F-B598-42A5-8BEE-E5D01AF0618A}"/>
    <cellStyle name="Vírgula 3 7 2 3 3 2" xfId="13333" xr:uid="{627F693C-62EB-44C2-AD72-B911979BBB89}"/>
    <cellStyle name="Vírgula 3 7 2 3 3 2 2" xfId="28638" xr:uid="{4894CA16-1AB6-44E8-8DE9-945FB9A81F1D}"/>
    <cellStyle name="Vírgula 3 7 2 3 3 3" xfId="21016" xr:uid="{563070CB-C8D5-4D00-8DD1-CE572D7B6405}"/>
    <cellStyle name="Vírgula 3 7 2 3 4" xfId="10503" xr:uid="{F7E50FE3-2950-46A4-A892-42904C4DC2CE}"/>
    <cellStyle name="Vírgula 3 7 2 3 4 2" xfId="25808" xr:uid="{B13E6671-3629-480C-A9F5-FEDF9D2013BF}"/>
    <cellStyle name="Vírgula 3 7 2 3 5" xfId="18186" xr:uid="{16C00E87-F082-4CE8-A337-828FB82D0FB4}"/>
    <cellStyle name="Vírgula 3 7 2 4" xfId="3839" xr:uid="{0E8B5826-E780-4FA3-8DEC-1F5320E94F5C}"/>
    <cellStyle name="Vírgula 3 7 2 4 2" xfId="6422" xr:uid="{5853244E-D6AD-4E8B-A2D0-70C2B50E8F0B}"/>
    <cellStyle name="Vírgula 3 7 2 4 2 2" xfId="14044" xr:uid="{A26D8F7D-D140-4A97-BE86-E700A3BBD16C}"/>
    <cellStyle name="Vírgula 3 7 2 4 2 2 2" xfId="29349" xr:uid="{3F89F309-84F5-4C6F-B006-CA77341E8932}"/>
    <cellStyle name="Vírgula 3 7 2 4 2 3" xfId="21727" xr:uid="{7B6395FA-C6DA-414B-9AF1-6F5206169F73}"/>
    <cellStyle name="Vírgula 3 7 2 4 3" xfId="11471" xr:uid="{A8E40BC9-B237-4E51-B5D6-2A22E47852F1}"/>
    <cellStyle name="Vírgula 3 7 2 4 3 2" xfId="26776" xr:uid="{22B68157-8F0F-415C-BB5C-FF22258D53DF}"/>
    <cellStyle name="Vírgula 3 7 2 4 4" xfId="19154" xr:uid="{ED5B5BF3-5EF0-47F6-9ADE-A137331FD973}"/>
    <cellStyle name="Vírgula 3 7 2 5" xfId="1263" xr:uid="{A157729C-ED81-4E01-BAED-8852703A9118}"/>
    <cellStyle name="Vírgula 3 7 2 5 2" xfId="8895" xr:uid="{78834860-1CB5-45D0-BC1E-1D060D8E3E84}"/>
    <cellStyle name="Vírgula 3 7 2 5 2 2" xfId="24200" xr:uid="{C1AB99A0-A903-4EA4-B6D6-8D94178A683D}"/>
    <cellStyle name="Vírgula 3 7 2 5 3" xfId="16578" xr:uid="{B8AD3E35-02FF-4486-A724-633D7D3169A1}"/>
    <cellStyle name="Vírgula 3 7 2 6" xfId="8246" xr:uid="{2D7C7CEE-4708-494F-9789-99A07E862016}"/>
    <cellStyle name="Vírgula 3 7 2 6 2" xfId="23551" xr:uid="{FA71D0B6-0C9D-437A-BD5F-FA9D0C78C89C}"/>
    <cellStyle name="Vírgula 3 7 2 7" xfId="15929" xr:uid="{7BEA8CD4-8DDA-4618-BBBC-8BE3BE090145}"/>
    <cellStyle name="Vírgula 3 7 3" xfId="2227" xr:uid="{D7526D29-5CAF-40E5-8B72-356CF658F171}"/>
    <cellStyle name="Vírgula 3 7 3 2" xfId="3195" xr:uid="{4363A5F2-5679-4A8A-A445-6EC9BD1FEF94}"/>
    <cellStyle name="Vírgula 3 7 3 2 2" xfId="7237" xr:uid="{066A8E91-E305-41DE-9C7D-2B4EF7E9D265}"/>
    <cellStyle name="Vírgula 3 7 3 2 2 2" xfId="14859" xr:uid="{8C79A40A-28C7-4D42-979D-BFB8FD28067B}"/>
    <cellStyle name="Vírgula 3 7 3 2 2 2 2" xfId="30164" xr:uid="{2A76F0C7-8380-4E04-8AEF-CA63AF7CD9CA}"/>
    <cellStyle name="Vírgula 3 7 3 2 2 3" xfId="22542" xr:uid="{561C68D3-E3DE-44AF-8F1D-258C63DF47B5}"/>
    <cellStyle name="Vírgula 3 7 3 2 3" xfId="5865" xr:uid="{208F98A9-306B-48C5-B995-62EA13B31FEC}"/>
    <cellStyle name="Vírgula 3 7 3 2 3 2" xfId="13487" xr:uid="{23709CB2-919D-4FD6-8387-B81086D6B827}"/>
    <cellStyle name="Vírgula 3 7 3 2 3 2 2" xfId="28792" xr:uid="{AD9E4B89-AB70-45C4-926E-077BB2307FF2}"/>
    <cellStyle name="Vírgula 3 7 3 2 3 3" xfId="21170" xr:uid="{155F0CE7-1C7A-4EAF-9AD9-D3D60289A892}"/>
    <cellStyle name="Vírgula 3 7 3 2 4" xfId="10827" xr:uid="{38894109-451C-47C8-B258-B93D0F09726B}"/>
    <cellStyle name="Vírgula 3 7 3 2 4 2" xfId="26132" xr:uid="{7D1BBE51-83DC-423F-BBA8-C7EB13616CF3}"/>
    <cellStyle name="Vírgula 3 7 3 2 5" xfId="18510" xr:uid="{44F24F1D-0FAD-4781-94A5-BBCB561B21A0}"/>
    <cellStyle name="Vírgula 3 7 3 3" xfId="4163" xr:uid="{17326FC2-B6E4-49AD-8B6A-BBE581284E2E}"/>
    <cellStyle name="Vírgula 3 7 3 3 2" xfId="6632" xr:uid="{95664B0E-E847-4A8A-A06E-B34E51B003B4}"/>
    <cellStyle name="Vírgula 3 7 3 3 2 2" xfId="14254" xr:uid="{36FB6037-6634-4EDA-AB4D-F3DBCEDA35C9}"/>
    <cellStyle name="Vírgula 3 7 3 3 2 2 2" xfId="29559" xr:uid="{EC484CA7-831B-4991-AF1D-BE260809D9D9}"/>
    <cellStyle name="Vírgula 3 7 3 3 2 3" xfId="21937" xr:uid="{ADAE9C51-E519-455F-8EA5-9062DA019829}"/>
    <cellStyle name="Vírgula 3 7 3 3 3" xfId="11795" xr:uid="{413F2C06-4110-4652-8984-3F4046F2D62C}"/>
    <cellStyle name="Vírgula 3 7 3 3 3 2" xfId="27100" xr:uid="{35C2DF06-248F-465D-8A01-4C5D034E6EF7}"/>
    <cellStyle name="Vírgula 3 7 3 3 4" xfId="19478" xr:uid="{8D53BB45-E192-4FA3-8414-76F61786C277}"/>
    <cellStyle name="Vírgula 3 7 3 4" xfId="5384" xr:uid="{F0424A95-EB8E-4F46-8E83-9497E827984C}"/>
    <cellStyle name="Vírgula 3 7 3 4 2" xfId="13006" xr:uid="{1957C854-CE72-4C91-9BCA-07EE936D91CF}"/>
    <cellStyle name="Vírgula 3 7 3 4 2 2" xfId="28311" xr:uid="{FAABD844-4271-408F-BDF1-DE103B47F836}"/>
    <cellStyle name="Vírgula 3 7 3 4 3" xfId="20689" xr:uid="{E2C3710B-42B5-4EBD-A9DE-CC0BF7EA78DC}"/>
    <cellStyle name="Vírgula 3 7 3 5" xfId="9859" xr:uid="{4FA09724-4B1D-477B-918C-A83BDB7AA8A5}"/>
    <cellStyle name="Vírgula 3 7 3 5 2" xfId="25164" xr:uid="{2515F663-E870-4AD2-B1CB-4C115D2A4312}"/>
    <cellStyle name="Vírgula 3 7 3 6" xfId="17542" xr:uid="{50994F60-13B3-4E2B-B059-A031B6100DD8}"/>
    <cellStyle name="Vírgula 3 7 4" xfId="1587" xr:uid="{68C9DA46-F1C4-4802-A346-504571CE5988}"/>
    <cellStyle name="Vírgula 3 7 4 2" xfId="6989" xr:uid="{3DBF1C6C-5628-4F99-B24B-73E75DE1AD9F}"/>
    <cellStyle name="Vírgula 3 7 4 2 2" xfId="14611" xr:uid="{7E11FC9D-C610-4918-8C4F-D3B93BBEBCD1}"/>
    <cellStyle name="Vírgula 3 7 4 2 2 2" xfId="29916" xr:uid="{272F349F-87FA-45AD-B12D-6EEAF798C409}"/>
    <cellStyle name="Vírgula 3 7 4 2 3" xfId="22294" xr:uid="{7EE30D77-FC98-4F01-AD60-5BAC3EA9CCF4}"/>
    <cellStyle name="Vírgula 3 7 4 3" xfId="5617" xr:uid="{AA972FC2-14A4-4F4E-ADA6-EE0301C1E529}"/>
    <cellStyle name="Vírgula 3 7 4 3 2" xfId="13239" xr:uid="{9ECC7CE1-1AC7-4930-BEB7-4155606CD1F9}"/>
    <cellStyle name="Vírgula 3 7 4 3 2 2" xfId="28544" xr:uid="{772D88FE-7A74-4DB4-B3C8-BECF45BA3DE0}"/>
    <cellStyle name="Vírgula 3 7 4 3 3" xfId="20922" xr:uid="{4D036F86-1521-44F7-BA85-B9059D83516C}"/>
    <cellStyle name="Vírgula 3 7 4 4" xfId="9219" xr:uid="{EA732397-D253-43F5-B490-B3D76EA79675}"/>
    <cellStyle name="Vírgula 3 7 4 4 2" xfId="24524" xr:uid="{CB4EB56E-7486-42BF-83CC-947B11E19550}"/>
    <cellStyle name="Vírgula 3 7 4 5" xfId="16902" xr:uid="{5D753B89-31F7-472E-9951-BAFAF777E3A2}"/>
    <cellStyle name="Vírgula 3 7 5" xfId="2547" xr:uid="{74E34F2E-9DC1-4788-964A-A2C48FABB7F8}"/>
    <cellStyle name="Vírgula 3 7 5 2" xfId="6262" xr:uid="{BF7428CF-B39C-4A5B-A31A-0DF51D0937A8}"/>
    <cellStyle name="Vírgula 3 7 5 2 2" xfId="13884" xr:uid="{29C523AF-93A7-4E93-8B83-F48E1F97C4F0}"/>
    <cellStyle name="Vírgula 3 7 5 2 2 2" xfId="29189" xr:uid="{9D3979E5-701B-4984-A7B9-0071FF02D2F4}"/>
    <cellStyle name="Vírgula 3 7 5 2 3" xfId="21567" xr:uid="{14A1FE62-B84B-46A2-B1AE-DA1265E53B5F}"/>
    <cellStyle name="Vírgula 3 7 5 3" xfId="10179" xr:uid="{1694989E-89E9-4ED5-B864-C79BEE6C01C3}"/>
    <cellStyle name="Vírgula 3 7 5 3 2" xfId="25484" xr:uid="{E540A893-0937-40C9-86A3-DBEB437CF3D4}"/>
    <cellStyle name="Vírgula 3 7 5 4" xfId="17862" xr:uid="{C540C77F-18AF-4C17-B17F-FB96ACD32C11}"/>
    <cellStyle name="Vírgula 3 7 6" xfId="3515" xr:uid="{F58D89BF-72FA-46D9-86DD-BFA6470A4DD9}"/>
    <cellStyle name="Vírgula 3 7 6 2" xfId="11147" xr:uid="{811CD7BC-AC45-4CDA-9F44-50282162BC17}"/>
    <cellStyle name="Vírgula 3 7 6 2 2" xfId="26452" xr:uid="{9F48B50F-E170-4143-9549-D2AC98E0C213}"/>
    <cellStyle name="Vírgula 3 7 6 3" xfId="18830" xr:uid="{02CE0AC8-F2AA-4D20-A314-5BD0F9E06059}"/>
    <cellStyle name="Vírgula 3 7 7" xfId="939" xr:uid="{9E505F93-A148-44ED-AB7E-8FFDC9A89846}"/>
    <cellStyle name="Vírgula 3 7 7 2" xfId="8571" xr:uid="{CD60188A-0ACE-4082-9396-5AADF947DE02}"/>
    <cellStyle name="Vírgula 3 7 7 2 2" xfId="23876" xr:uid="{8784FB8E-0F27-446D-B1AD-BE6DE91B4034}"/>
    <cellStyle name="Vírgula 3 7 7 3" xfId="16254" xr:uid="{AB3B335E-FBAC-43B2-9233-07673A1E6C8C}"/>
    <cellStyle name="Vírgula 3 7 8" xfId="7922" xr:uid="{63542CEC-D022-46D4-8FD4-B490E3C6FD23}"/>
    <cellStyle name="Vírgula 3 7 8 2" xfId="23227" xr:uid="{2558F2DF-FE5F-482A-89A4-80048512EF48}"/>
    <cellStyle name="Vírgula 3 7 9" xfId="15605" xr:uid="{5A881BB9-7AB4-4259-BC8B-DA6D201AE645}"/>
    <cellStyle name="Vírgula 3 8" xfId="370" xr:uid="{A8CEB41B-ACE1-4720-8C4F-6D5CD1A30549}"/>
    <cellStyle name="Vírgula 3 8 2" xfId="694" xr:uid="{FDF4D85D-155A-454E-8BBC-33E5A098E898}"/>
    <cellStyle name="Vírgula 3 8 2 2" xfId="1987" xr:uid="{EEE3524D-2279-497C-9E3A-32D45140C837}"/>
    <cellStyle name="Vírgula 3 8 2 2 2" xfId="5112" xr:uid="{BA065B29-1501-4311-BB20-2B48742A294B}"/>
    <cellStyle name="Vírgula 3 8 2 2 2 2" xfId="7405" xr:uid="{6716104D-95EB-456C-BAB1-4C730283695E}"/>
    <cellStyle name="Vírgula 3 8 2 2 2 2 2" xfId="15027" xr:uid="{F8464338-A697-4C1B-A103-F5FBD3A002C0}"/>
    <cellStyle name="Vírgula 3 8 2 2 2 2 2 2" xfId="30332" xr:uid="{96E34822-8964-463D-BEA0-2490B9BEC105}"/>
    <cellStyle name="Vírgula 3 8 2 2 2 2 3" xfId="22710" xr:uid="{D156F888-68E7-4B2A-B532-273848D35576}"/>
    <cellStyle name="Vírgula 3 8 2 2 2 3" xfId="6033" xr:uid="{8AF9D6EA-79D1-444F-892E-540FAAD3F369}"/>
    <cellStyle name="Vírgula 3 8 2 2 2 3 2" xfId="13655" xr:uid="{C29F34F3-19AF-4578-83B1-AB7DE27B2072}"/>
    <cellStyle name="Vírgula 3 8 2 2 2 3 2 2" xfId="28960" xr:uid="{DFE7998A-37C8-4761-9991-679AE70FF032}"/>
    <cellStyle name="Vírgula 3 8 2 2 2 3 3" xfId="21338" xr:uid="{7C565050-80A5-4DD3-B87B-1194E495774A}"/>
    <cellStyle name="Vírgula 3 8 2 2 2 4" xfId="12734" xr:uid="{2EDE3BDE-6911-452A-8194-F51A0B6FE027}"/>
    <cellStyle name="Vírgula 3 8 2 2 2 4 2" xfId="28039" xr:uid="{B4B87DDD-4DE0-4E0C-BA9C-D7C2452215C7}"/>
    <cellStyle name="Vírgula 3 8 2 2 2 5" xfId="20417" xr:uid="{F7515CCC-DFCA-421A-A310-63BC77ACCB3E}"/>
    <cellStyle name="Vírgula 3 8 2 2 3" xfId="4815" xr:uid="{6A3FE091-E835-4B75-AF21-CF9A668A1D9E}"/>
    <cellStyle name="Vírgula 3 8 2 2 3 2" xfId="6801" xr:uid="{BF2100FC-D2F6-4C24-BFBF-E4B30503FF07}"/>
    <cellStyle name="Vírgula 3 8 2 2 3 2 2" xfId="14423" xr:uid="{FB7DA83B-3D12-4960-8A58-977FF6BB6B00}"/>
    <cellStyle name="Vírgula 3 8 2 2 3 2 2 2" xfId="29728" xr:uid="{01DFF57F-1966-4DE1-8CF1-F1F7ED5F06EB}"/>
    <cellStyle name="Vírgula 3 8 2 2 3 2 3" xfId="22106" xr:uid="{6BE82056-331E-4415-B030-F06CB32DBC5A}"/>
    <cellStyle name="Vírgula 3 8 2 2 3 3" xfId="12437" xr:uid="{D392DB8A-70FE-4E93-9250-ED2EEFDC53A0}"/>
    <cellStyle name="Vírgula 3 8 2 2 3 3 2" xfId="27742" xr:uid="{9D97531A-587C-4812-B425-60A28548EC64}"/>
    <cellStyle name="Vírgula 3 8 2 2 3 4" xfId="20120" xr:uid="{BEC00CC2-4D58-4E3F-B742-DD31AB7F1CDF}"/>
    <cellStyle name="Vírgula 3 8 2 2 4" xfId="5483" xr:uid="{1C2F00BF-B361-4850-8845-42CAADB26784}"/>
    <cellStyle name="Vírgula 3 8 2 2 4 2" xfId="13105" xr:uid="{50CC3ACF-9EAE-464A-9E31-309670BC9C54}"/>
    <cellStyle name="Vírgula 3 8 2 2 4 2 2" xfId="28410" xr:uid="{D774F147-6F57-4A65-8548-BBF85AFFD91C}"/>
    <cellStyle name="Vírgula 3 8 2 2 4 3" xfId="20788" xr:uid="{62FC0825-4EC2-46B5-A934-40E6FEBD94D0}"/>
    <cellStyle name="Vírgula 3 8 2 2 5" xfId="9619" xr:uid="{02B5B3BC-3D82-4C56-8DF2-FCF39DDA8D8D}"/>
    <cellStyle name="Vírgula 3 8 2 2 5 2" xfId="24924" xr:uid="{02C0CA98-43E8-4322-AA7F-244DEF1F8A69}"/>
    <cellStyle name="Vírgula 3 8 2 2 6" xfId="17302" xr:uid="{7C0FBBCA-69F5-4D63-B889-15173BD66BA8}"/>
    <cellStyle name="Vírgula 3 8 2 3" xfId="2951" xr:uid="{7F2BBC42-3523-47CD-A534-84867950CC9E}"/>
    <cellStyle name="Vírgula 3 8 2 3 2" xfId="7090" xr:uid="{4C957F18-7DAF-4102-8FED-0BAE51B1E32E}"/>
    <cellStyle name="Vírgula 3 8 2 3 2 2" xfId="14712" xr:uid="{CC328E40-7494-4244-8909-66561C760979}"/>
    <cellStyle name="Vírgula 3 8 2 3 2 2 2" xfId="30017" xr:uid="{D03AE8E1-32BF-4DCF-A0EA-3A2C6C9752E4}"/>
    <cellStyle name="Vírgula 3 8 2 3 2 3" xfId="22395" xr:uid="{37B56BC4-9911-479A-A0AF-6628FCC2F528}"/>
    <cellStyle name="Vírgula 3 8 2 3 3" xfId="5718" xr:uid="{5AC4D0B3-6F83-486F-B682-1CCB0813F84B}"/>
    <cellStyle name="Vírgula 3 8 2 3 3 2" xfId="13340" xr:uid="{01CEBD11-DD30-4CA3-81BE-D5A02858BFB7}"/>
    <cellStyle name="Vírgula 3 8 2 3 3 2 2" xfId="28645" xr:uid="{1FF4C126-0A59-4D30-9571-C376DA6C7D3B}"/>
    <cellStyle name="Vírgula 3 8 2 3 3 3" xfId="21023" xr:uid="{323D8CB5-0DCC-433B-99D6-DE2671C83484}"/>
    <cellStyle name="Vírgula 3 8 2 3 4" xfId="10583" xr:uid="{764DEC5A-7B7D-4789-ADD7-6E0CA894378A}"/>
    <cellStyle name="Vírgula 3 8 2 3 4 2" xfId="25888" xr:uid="{9A5A1900-F023-4734-95D0-6DA65FD1635B}"/>
    <cellStyle name="Vírgula 3 8 2 3 5" xfId="18266" xr:uid="{6FCD27F4-9892-4E96-A6B9-2C253E7E098E}"/>
    <cellStyle name="Vírgula 3 8 2 4" xfId="3919" xr:uid="{784FA5A2-3A2F-46B6-A5D9-F7A6DEDAB20A}"/>
    <cellStyle name="Vírgula 3 8 2 4 2" xfId="6431" xr:uid="{554127D3-024A-4CE8-8462-98DF41091F77}"/>
    <cellStyle name="Vírgula 3 8 2 4 2 2" xfId="14053" xr:uid="{9BFFCB74-B507-4CCA-B3DE-764AFA28F178}"/>
    <cellStyle name="Vírgula 3 8 2 4 2 2 2" xfId="29358" xr:uid="{3B35C0E2-5BB5-45CA-947C-401AE11E63A5}"/>
    <cellStyle name="Vírgula 3 8 2 4 2 3" xfId="21736" xr:uid="{B4F0CC0E-AA28-48C2-9B79-15129E9EDE24}"/>
    <cellStyle name="Vírgula 3 8 2 4 3" xfId="11551" xr:uid="{0E031128-38B6-4187-9405-78E79159948F}"/>
    <cellStyle name="Vírgula 3 8 2 4 3 2" xfId="26856" xr:uid="{EBA850EC-A906-49FB-A3E6-F3FADC59A817}"/>
    <cellStyle name="Vírgula 3 8 2 4 4" xfId="19234" xr:uid="{C93F7DFE-79B5-42EE-8FBC-FF6CA6C2355D}"/>
    <cellStyle name="Vírgula 3 8 2 5" xfId="1343" xr:uid="{C7BA4B19-875F-42A3-829B-D24D815AD80E}"/>
    <cellStyle name="Vírgula 3 8 2 5 2" xfId="8975" xr:uid="{324F821F-A5FB-4957-9CD6-43A8BF6574FE}"/>
    <cellStyle name="Vírgula 3 8 2 5 2 2" xfId="24280" xr:uid="{2FCFBCDA-3B00-4EFE-B87E-F72408517CB7}"/>
    <cellStyle name="Vírgula 3 8 2 5 3" xfId="16658" xr:uid="{CF528606-F856-46CE-A17A-4D0AAB9A8003}"/>
    <cellStyle name="Vírgula 3 8 2 6" xfId="8326" xr:uid="{68DCCFCF-234A-409A-9811-267860B2525E}"/>
    <cellStyle name="Vírgula 3 8 2 6 2" xfId="23631" xr:uid="{4DE85898-62D3-45C9-81A2-B49F272B4032}"/>
    <cellStyle name="Vírgula 3 8 2 7" xfId="16009" xr:uid="{3B25C2F8-C784-44D1-95B4-F60DF58EF145}"/>
    <cellStyle name="Vírgula 3 8 3" xfId="2307" xr:uid="{CE074CC0-0521-4768-9B88-70B0FFCE02E4}"/>
    <cellStyle name="Vírgula 3 8 3 2" xfId="3275" xr:uid="{53BA7447-1316-4F86-89BC-5F5BB2850A88}"/>
    <cellStyle name="Vírgula 3 8 3 2 2" xfId="7245" xr:uid="{A50DAAB4-65A9-4AA6-B5AE-DA1E84621548}"/>
    <cellStyle name="Vírgula 3 8 3 2 2 2" xfId="14867" xr:uid="{B29410B0-6995-45BD-91E8-35A9BAA3A574}"/>
    <cellStyle name="Vírgula 3 8 3 2 2 2 2" xfId="30172" xr:uid="{DCAC01FB-95F8-4213-81F0-CD968E5E4EB3}"/>
    <cellStyle name="Vírgula 3 8 3 2 2 3" xfId="22550" xr:uid="{749B6C24-93FA-45A9-A100-91366523701B}"/>
    <cellStyle name="Vírgula 3 8 3 2 3" xfId="5873" xr:uid="{DB6D7F0F-49AA-4EDE-A2B0-D516DCFE8D3F}"/>
    <cellStyle name="Vírgula 3 8 3 2 3 2" xfId="13495" xr:uid="{9321733D-CE7A-42F6-B6EB-008B7590D23F}"/>
    <cellStyle name="Vírgula 3 8 3 2 3 2 2" xfId="28800" xr:uid="{8073B97D-A06F-4B44-941C-7614791C22A7}"/>
    <cellStyle name="Vírgula 3 8 3 2 3 3" xfId="21178" xr:uid="{CC9537A0-DF47-40ED-9015-40E9FB8BE9D8}"/>
    <cellStyle name="Vírgula 3 8 3 2 4" xfId="10907" xr:uid="{49E8C3B0-D2BD-4D5D-8F56-3C8740D81C7A}"/>
    <cellStyle name="Vírgula 3 8 3 2 4 2" xfId="26212" xr:uid="{341D0C55-75F6-41FD-A0CA-4FD947F33C9E}"/>
    <cellStyle name="Vírgula 3 8 3 2 5" xfId="18590" xr:uid="{1F4320AB-82E9-41EB-8661-E86B45BEAC0B}"/>
    <cellStyle name="Vírgula 3 8 3 3" xfId="4243" xr:uid="{6475FCCA-7390-473E-9298-84A888B72CAC}"/>
    <cellStyle name="Vírgula 3 8 3 3 2" xfId="6641" xr:uid="{FB12D622-EC9A-4032-89E7-1FBCE0B73607}"/>
    <cellStyle name="Vírgula 3 8 3 3 2 2" xfId="14263" xr:uid="{28AC61DF-7410-421A-B10C-D7A7CA531C4D}"/>
    <cellStyle name="Vírgula 3 8 3 3 2 2 2" xfId="29568" xr:uid="{635EB63E-1750-4F2D-8C40-563685013819}"/>
    <cellStyle name="Vírgula 3 8 3 3 2 3" xfId="21946" xr:uid="{1E28F5C3-4A30-4A76-979E-A697D4C5AABB}"/>
    <cellStyle name="Vírgula 3 8 3 3 3" xfId="11875" xr:uid="{C08D896B-8597-4A98-9880-FAE767C36667}"/>
    <cellStyle name="Vírgula 3 8 3 3 3 2" xfId="27180" xr:uid="{8B39D981-EE6C-4DCA-9207-513348D29CE3}"/>
    <cellStyle name="Vírgula 3 8 3 3 4" xfId="19558" xr:uid="{C53F4B01-CC6C-455C-ABBA-58512AA44FE0}"/>
    <cellStyle name="Vírgula 3 8 3 4" xfId="5390" xr:uid="{A4A55BFD-619A-485B-B7F6-A10FC4A4103B}"/>
    <cellStyle name="Vírgula 3 8 3 4 2" xfId="13012" xr:uid="{ED7F1985-3375-4860-B3CB-D202241A7097}"/>
    <cellStyle name="Vírgula 3 8 3 4 2 2" xfId="28317" xr:uid="{C1E66906-A7A7-4CAF-8385-40BB286BA348}"/>
    <cellStyle name="Vírgula 3 8 3 4 3" xfId="20695" xr:uid="{4C31AA1F-C1D6-4C30-B32A-D855656CD0A0}"/>
    <cellStyle name="Vírgula 3 8 3 5" xfId="9939" xr:uid="{0FF474B2-6C93-44D0-BC2F-FFDA91051D6E}"/>
    <cellStyle name="Vírgula 3 8 3 5 2" xfId="25244" xr:uid="{A13BA20D-65CF-49F0-BEF0-14B3DBF72EB4}"/>
    <cellStyle name="Vírgula 3 8 3 6" xfId="17622" xr:uid="{971D6B5C-2D63-4C39-BBA2-BCA3408936FC}"/>
    <cellStyle name="Vírgula 3 8 4" xfId="1667" xr:uid="{4EDCD97C-954E-48B9-AC8B-56032F50E869}"/>
    <cellStyle name="Vírgula 3 8 4 2" xfId="6996" xr:uid="{14EA85FD-58C7-41E1-B74D-054D465AB81D}"/>
    <cellStyle name="Vírgula 3 8 4 2 2" xfId="14618" xr:uid="{B698D2A9-99C4-45B0-9AF8-4111244D113E}"/>
    <cellStyle name="Vírgula 3 8 4 2 2 2" xfId="29923" xr:uid="{D4A0347A-F541-4A5B-8C61-416D63A2CA36}"/>
    <cellStyle name="Vírgula 3 8 4 2 3" xfId="22301" xr:uid="{F77866A2-C3E7-4CA0-B4FD-380E1F18DC71}"/>
    <cellStyle name="Vírgula 3 8 4 3" xfId="5624" xr:uid="{9397F399-13FF-4377-807F-02190EEF5EA5}"/>
    <cellStyle name="Vírgula 3 8 4 3 2" xfId="13246" xr:uid="{D9AF0D08-8DE7-449C-9F39-B2A5A12608FD}"/>
    <cellStyle name="Vírgula 3 8 4 3 2 2" xfId="28551" xr:uid="{30EA973E-25E5-4333-B4DA-889193A3DE73}"/>
    <cellStyle name="Vírgula 3 8 4 3 3" xfId="20929" xr:uid="{4B98331D-DA17-424F-B396-5B92990A4AB7}"/>
    <cellStyle name="Vírgula 3 8 4 4" xfId="9299" xr:uid="{36AD833E-3CEA-4C25-A841-7C8E08D627A8}"/>
    <cellStyle name="Vírgula 3 8 4 4 2" xfId="24604" xr:uid="{17FBB7AE-CCAC-4C37-A3A2-255986329189}"/>
    <cellStyle name="Vírgula 3 8 4 5" xfId="16982" xr:uid="{C55DB116-F20C-43AA-902C-0E7C1F182461}"/>
    <cellStyle name="Vírgula 3 8 5" xfId="2627" xr:uid="{B7F0CC6F-215A-4DA9-92C1-93E1F6E214ED}"/>
    <cellStyle name="Vírgula 3 8 5 2" xfId="6271" xr:uid="{0FD50D83-E3E6-4CDB-B514-121C6535EF35}"/>
    <cellStyle name="Vírgula 3 8 5 2 2" xfId="13893" xr:uid="{9D24C622-E65C-4544-BAF4-DE5C42A70183}"/>
    <cellStyle name="Vírgula 3 8 5 2 2 2" xfId="29198" xr:uid="{60E12CCE-C433-42F9-B831-B186E437AA03}"/>
    <cellStyle name="Vírgula 3 8 5 2 3" xfId="21576" xr:uid="{477AAB35-7078-4DF7-BE7A-0C107E527E34}"/>
    <cellStyle name="Vírgula 3 8 5 3" xfId="10259" xr:uid="{F23CB868-480D-489E-AE5D-B9FDA460F3FE}"/>
    <cellStyle name="Vírgula 3 8 5 3 2" xfId="25564" xr:uid="{AC51A5DD-3B10-42AF-9347-C460D25B1F0A}"/>
    <cellStyle name="Vírgula 3 8 5 4" xfId="17942" xr:uid="{450B93DC-3393-46A5-8D8D-5860B9D47218}"/>
    <cellStyle name="Vírgula 3 8 6" xfId="3595" xr:uid="{A7CFADA3-4912-4E77-878E-40584ED783D2}"/>
    <cellStyle name="Vírgula 3 8 6 2" xfId="11227" xr:uid="{D6EFCACA-DECD-402C-AC2E-69FD8D9CB8DF}"/>
    <cellStyle name="Vírgula 3 8 6 2 2" xfId="26532" xr:uid="{D91A6739-D0A7-4437-9574-7BC95F505722}"/>
    <cellStyle name="Vírgula 3 8 6 3" xfId="18910" xr:uid="{9507D245-10CE-425B-B684-3A2C6D5944DB}"/>
    <cellStyle name="Vírgula 3 8 7" xfId="1019" xr:uid="{1FCC77E2-2D0B-4A7A-BF4E-32D6A48B7390}"/>
    <cellStyle name="Vírgula 3 8 7 2" xfId="8651" xr:uid="{E958719D-E636-40A7-A394-18FE02E9AEE3}"/>
    <cellStyle name="Vírgula 3 8 7 2 2" xfId="23956" xr:uid="{991615CA-7808-4503-A389-D9595FE0DB3C}"/>
    <cellStyle name="Vírgula 3 8 7 3" xfId="16334" xr:uid="{4F56EAD7-5011-4326-AA7C-4FD333BBF823}"/>
    <cellStyle name="Vírgula 3 8 8" xfId="8002" xr:uid="{77FCFA02-A482-4F3A-B643-BECE7F98CD1C}"/>
    <cellStyle name="Vírgula 3 8 8 2" xfId="23307" xr:uid="{AEAA017C-AEAA-40C7-98D9-195BD8B418A4}"/>
    <cellStyle name="Vírgula 3 8 9" xfId="15685" xr:uid="{F760D4D5-1096-4668-A42F-BC1D07F574EF}"/>
    <cellStyle name="Vírgula 3 9" xfId="250" xr:uid="{023ED768-88DB-4AE3-A726-06F1E707CE6F}"/>
    <cellStyle name="Vírgula 3 9 2" xfId="574" xr:uid="{6A1A1BDF-2D6E-4045-BC65-2505AC5567C8}"/>
    <cellStyle name="Vírgula 3 9 2 2" xfId="1867" xr:uid="{A2967289-BE8C-4959-8229-86EF774FD8F8}"/>
    <cellStyle name="Vírgula 3 9 2 2 2" xfId="5130" xr:uid="{662DD548-DA78-442E-AB10-0A40323AE758}"/>
    <cellStyle name="Vírgula 3 9 2 2 2 2" xfId="7434" xr:uid="{DB812A7C-94B1-421A-8B9C-D8CFA661D0B1}"/>
    <cellStyle name="Vírgula 3 9 2 2 2 2 2" xfId="15056" xr:uid="{007CC1BD-3594-493A-A307-230F778BEB7E}"/>
    <cellStyle name="Vírgula 3 9 2 2 2 2 2 2" xfId="30361" xr:uid="{C150E832-0366-41B7-9020-089DC148478D}"/>
    <cellStyle name="Vírgula 3 9 2 2 2 2 3" xfId="22739" xr:uid="{08D18EFD-43A9-431E-A88B-2538332AFEE4}"/>
    <cellStyle name="Vírgula 3 9 2 2 2 3" xfId="6062" xr:uid="{A7EE4530-1FB3-4817-9839-42EDE49172E8}"/>
    <cellStyle name="Vírgula 3 9 2 2 2 3 2" xfId="13684" xr:uid="{FCA7D811-E767-41CE-85FF-2A2004B52196}"/>
    <cellStyle name="Vírgula 3 9 2 2 2 3 2 2" xfId="28989" xr:uid="{282DF671-AD6A-452B-9DF8-1710444953EB}"/>
    <cellStyle name="Vírgula 3 9 2 2 2 3 3" xfId="21367" xr:uid="{D041948F-07B3-4237-BDEE-8A2C94AFC2FE}"/>
    <cellStyle name="Vírgula 3 9 2 2 2 4" xfId="12752" xr:uid="{619621FC-014C-4BCA-98A8-49218CECA269}"/>
    <cellStyle name="Vírgula 3 9 2 2 2 4 2" xfId="28057" xr:uid="{EB302EF1-CF9C-497C-8B0B-4FA3F2838438}"/>
    <cellStyle name="Vírgula 3 9 2 2 2 5" xfId="20435" xr:uid="{BB5C3F4A-F5EF-44DD-9F56-0767707E7390}"/>
    <cellStyle name="Vírgula 3 9 2 2 3" xfId="4833" xr:uid="{BC4E9990-A58D-4C00-B5E1-CA8F0CCAACC1}"/>
    <cellStyle name="Vírgula 3 9 2 2 3 2" xfId="6830" xr:uid="{DEDB016C-5A5C-4F26-99E7-D934184A7513}"/>
    <cellStyle name="Vírgula 3 9 2 2 3 2 2" xfId="14452" xr:uid="{8A0CF163-7D4B-4492-B905-756F09BDC363}"/>
    <cellStyle name="Vírgula 3 9 2 2 3 2 2 2" xfId="29757" xr:uid="{7DC1B566-4979-458F-9178-54E701CB27A5}"/>
    <cellStyle name="Vírgula 3 9 2 2 3 2 3" xfId="22135" xr:uid="{763FC703-F694-45E7-BD86-37B4856126EF}"/>
    <cellStyle name="Vírgula 3 9 2 2 3 3" xfId="12455" xr:uid="{286204EA-9CE1-42F2-909D-5FA33AD7F9C9}"/>
    <cellStyle name="Vírgula 3 9 2 2 3 3 2" xfId="27760" xr:uid="{24C3890C-FA2D-49A4-B93A-D48038B63092}"/>
    <cellStyle name="Vírgula 3 9 2 2 3 4" xfId="20138" xr:uid="{FBBFA33E-45AB-49C1-975A-2B2DD38FA58D}"/>
    <cellStyle name="Vírgula 3 9 2 2 4" xfId="5501" xr:uid="{AFB5005D-B90E-4EF9-8A11-0598E6D134AE}"/>
    <cellStyle name="Vírgula 3 9 2 2 4 2" xfId="13123" xr:uid="{D8E5AA4F-9C6B-497F-B49F-861055914DBD}"/>
    <cellStyle name="Vírgula 3 9 2 2 4 2 2" xfId="28428" xr:uid="{B2AF0C04-4C29-461D-BF5F-8381865A3F4E}"/>
    <cellStyle name="Vírgula 3 9 2 2 4 3" xfId="20806" xr:uid="{F8D93C44-2DED-45AE-940F-C4C67A882CCA}"/>
    <cellStyle name="Vírgula 3 9 2 2 5" xfId="9499" xr:uid="{6CBF25C8-CB2A-43DB-AB25-03F00A126A32}"/>
    <cellStyle name="Vírgula 3 9 2 2 5 2" xfId="24804" xr:uid="{D1006762-BE15-4177-BB84-3E07F3B95C61}"/>
    <cellStyle name="Vírgula 3 9 2 2 6" xfId="17182" xr:uid="{9F668318-2D2B-45D0-A711-8841865B76B2}"/>
    <cellStyle name="Vírgula 3 9 2 3" xfId="2831" xr:uid="{DF27CA25-3AF7-4180-A4AD-4D9B788E2302}"/>
    <cellStyle name="Vírgula 3 9 2 3 2" xfId="7108" xr:uid="{D0289B1E-D8CF-4252-8324-479932CE8F5A}"/>
    <cellStyle name="Vírgula 3 9 2 3 2 2" xfId="14730" xr:uid="{F81EA67F-031E-414F-8C80-8518FD23EAB4}"/>
    <cellStyle name="Vírgula 3 9 2 3 2 2 2" xfId="30035" xr:uid="{8594D5A4-3C74-4551-8C61-E07B4A37A58B}"/>
    <cellStyle name="Vírgula 3 9 2 3 2 3" xfId="22413" xr:uid="{1C247233-7682-41C8-B383-FE04EEC97EFB}"/>
    <cellStyle name="Vírgula 3 9 2 3 3" xfId="5736" xr:uid="{00644E9E-8D54-4ED1-ABEE-ADE4779E7042}"/>
    <cellStyle name="Vírgula 3 9 2 3 3 2" xfId="13358" xr:uid="{887A2579-3638-4D4E-97B8-A87CC3969287}"/>
    <cellStyle name="Vírgula 3 9 2 3 3 2 2" xfId="28663" xr:uid="{7D280A2F-4AEE-4315-B20E-E1CE96381147}"/>
    <cellStyle name="Vírgula 3 9 2 3 3 3" xfId="21041" xr:uid="{31EF10DB-3CF2-42D4-B742-311B6E9F320B}"/>
    <cellStyle name="Vírgula 3 9 2 3 4" xfId="10463" xr:uid="{286118C6-E36D-467A-BEFD-B20B62644504}"/>
    <cellStyle name="Vírgula 3 9 2 3 4 2" xfId="25768" xr:uid="{1CF8EE85-72AF-48ED-9EAC-D45249F87D54}"/>
    <cellStyle name="Vírgula 3 9 2 3 5" xfId="18146" xr:uid="{40F75D27-A9A4-478B-8061-E8EAC78F7147}"/>
    <cellStyle name="Vírgula 3 9 2 4" xfId="3799" xr:uid="{223A3624-7D7A-466E-80F2-2A0F1C00C32B}"/>
    <cellStyle name="Vírgula 3 9 2 4 2" xfId="6460" xr:uid="{662C886C-F0F2-4919-B7C4-456EC566F1E4}"/>
    <cellStyle name="Vírgula 3 9 2 4 2 2" xfId="14082" xr:uid="{A6D823BE-BA93-40FF-8FFE-9B0F2CDC654F}"/>
    <cellStyle name="Vírgula 3 9 2 4 2 2 2" xfId="29387" xr:uid="{F3707673-3DD8-4F00-8D6C-BE3F436FB800}"/>
    <cellStyle name="Vírgula 3 9 2 4 2 3" xfId="21765" xr:uid="{5C5CF709-6C35-4F73-BC8E-8A88ABAA5AB4}"/>
    <cellStyle name="Vírgula 3 9 2 4 3" xfId="11431" xr:uid="{8AF46C2A-DABA-4AFB-823D-706BA5437A7E}"/>
    <cellStyle name="Vírgula 3 9 2 4 3 2" xfId="26736" xr:uid="{C2525A49-282B-4C2E-9F14-0E1C75CEDC5F}"/>
    <cellStyle name="Vírgula 3 9 2 4 4" xfId="19114" xr:uid="{035D201C-6E28-4219-BF83-37BB380BE336}"/>
    <cellStyle name="Vírgula 3 9 2 5" xfId="1223" xr:uid="{7C826C91-7975-4F5B-9818-62A67B27099E}"/>
    <cellStyle name="Vírgula 3 9 2 5 2" xfId="8855" xr:uid="{9CEF40C9-A056-4CD0-86BE-0259EEC43EB1}"/>
    <cellStyle name="Vírgula 3 9 2 5 2 2" xfId="24160" xr:uid="{3BA17984-285F-4F8A-909A-6A6F32A54D92}"/>
    <cellStyle name="Vírgula 3 9 2 5 3" xfId="16538" xr:uid="{EDDDB798-4AEE-46C3-B97C-049619432CBB}"/>
    <cellStyle name="Vírgula 3 9 2 6" xfId="8206" xr:uid="{FFF078BF-8688-4D9E-B35F-DA00F275E172}"/>
    <cellStyle name="Vírgula 3 9 2 6 2" xfId="23511" xr:uid="{7B94B951-462B-498F-B017-E48856E681AF}"/>
    <cellStyle name="Vírgula 3 9 2 7" xfId="15889" xr:uid="{EF16D42A-51E4-45D0-B2ED-F8B39CE8FA10}"/>
    <cellStyle name="Vírgula 3 9 3" xfId="2187" xr:uid="{9E8A5556-7B27-4079-BC2C-DFCBEAF13ADF}"/>
    <cellStyle name="Vírgula 3 9 3 2" xfId="3155" xr:uid="{18A1F7DE-D1FF-4E4A-8F7C-D5587070658C}"/>
    <cellStyle name="Vírgula 3 9 3 2 2" xfId="7271" xr:uid="{F2F6B65A-D698-464A-A28A-D0B185E0A052}"/>
    <cellStyle name="Vírgula 3 9 3 2 2 2" xfId="14893" xr:uid="{6C976DDE-CE0F-4459-851D-144E4F101938}"/>
    <cellStyle name="Vírgula 3 9 3 2 2 2 2" xfId="30198" xr:uid="{AF17532F-30EE-4977-A9C0-08D2A0D547F7}"/>
    <cellStyle name="Vírgula 3 9 3 2 2 3" xfId="22576" xr:uid="{0BD0C7D8-A1B9-4B7C-B624-F08DC66DAD22}"/>
    <cellStyle name="Vírgula 3 9 3 2 3" xfId="5899" xr:uid="{FF234EBB-7197-4320-A989-9108881153B9}"/>
    <cellStyle name="Vírgula 3 9 3 2 3 2" xfId="13521" xr:uid="{4D424F68-938A-4677-9A9C-25135FFBC87D}"/>
    <cellStyle name="Vírgula 3 9 3 2 3 2 2" xfId="28826" xr:uid="{88A17C68-49EA-4428-8DF4-1AA62B3071EE}"/>
    <cellStyle name="Vírgula 3 9 3 2 3 3" xfId="21204" xr:uid="{1712BFF6-D863-457B-81AC-A019B4F89D81}"/>
    <cellStyle name="Vírgula 3 9 3 2 4" xfId="10787" xr:uid="{33937695-1764-4DB1-AB90-E4927B14AF57}"/>
    <cellStyle name="Vírgula 3 9 3 2 4 2" xfId="26092" xr:uid="{7DA75418-FAE1-4124-8FC9-006CC3EC811E}"/>
    <cellStyle name="Vírgula 3 9 3 2 5" xfId="18470" xr:uid="{59030F1A-9C76-4C6E-865A-9DCFC77D67B6}"/>
    <cellStyle name="Vírgula 3 9 3 3" xfId="4123" xr:uid="{BA48ACE7-4F0A-4B0D-8DB7-E4A2788A597F}"/>
    <cellStyle name="Vírgula 3 9 3 3 2" xfId="6667" xr:uid="{0F22D9F3-1ED6-40C7-953E-008FDB4D8100}"/>
    <cellStyle name="Vírgula 3 9 3 3 2 2" xfId="14289" xr:uid="{D7DC271D-B86C-45A3-8381-3E43E9B86D6C}"/>
    <cellStyle name="Vírgula 3 9 3 3 2 2 2" xfId="29594" xr:uid="{43FEEA15-1A6F-4C80-9F65-210D6B25B5FE}"/>
    <cellStyle name="Vírgula 3 9 3 3 2 3" xfId="21972" xr:uid="{E1370F86-79EF-4C5E-820D-82D8D9CD7004}"/>
    <cellStyle name="Vírgula 3 9 3 3 3" xfId="11755" xr:uid="{A5415CA9-84F0-4C67-9F49-D6B64E313F18}"/>
    <cellStyle name="Vírgula 3 9 3 3 3 2" xfId="27060" xr:uid="{D4DE7F6A-8E55-4675-A84D-04F339C6DD32}"/>
    <cellStyle name="Vírgula 3 9 3 3 4" xfId="19438" xr:uid="{F402E821-C11B-4C19-8755-3A05C7BE5E2D}"/>
    <cellStyle name="Vírgula 3 9 3 4" xfId="5408" xr:uid="{7F45337D-3BAC-466D-A9A1-9EFD80E2F580}"/>
    <cellStyle name="Vírgula 3 9 3 4 2" xfId="13030" xr:uid="{2D90D1E3-FE7C-4B2E-908A-E5BFD2FCE8C6}"/>
    <cellStyle name="Vírgula 3 9 3 4 2 2" xfId="28335" xr:uid="{7ABF9FCF-86BB-4F65-8145-AE5DE0ECB984}"/>
    <cellStyle name="Vírgula 3 9 3 4 3" xfId="20713" xr:uid="{4DE856E9-3FC6-4945-99F3-BA2957917348}"/>
    <cellStyle name="Vírgula 3 9 3 5" xfId="9819" xr:uid="{F240A803-2FB2-491A-B6B4-86B63BE03163}"/>
    <cellStyle name="Vírgula 3 9 3 5 2" xfId="25124" xr:uid="{FB5A9140-E6AD-46CC-83DF-4A11E8A1C8D2}"/>
    <cellStyle name="Vírgula 3 9 3 6" xfId="17502" xr:uid="{A3E22A14-68D6-475E-90FD-A23DCDC97B65}"/>
    <cellStyle name="Vírgula 3 9 4" xfId="1547" xr:uid="{8DDBB096-9A6A-4912-B9A1-5EAF2AB594BF}"/>
    <cellStyle name="Vírgula 3 9 4 2" xfId="7014" xr:uid="{7EE9AAF4-6329-4D97-91ED-974D5C5F4219}"/>
    <cellStyle name="Vírgula 3 9 4 2 2" xfId="14636" xr:uid="{405C06EE-0C45-4273-80B2-7765CBCCE0D9}"/>
    <cellStyle name="Vírgula 3 9 4 2 2 2" xfId="29941" xr:uid="{BF2D22DF-EA21-46CC-AD33-3F209AB1A9FF}"/>
    <cellStyle name="Vírgula 3 9 4 2 3" xfId="22319" xr:uid="{C58FA87B-8EA3-4D02-BB86-730752A17CBE}"/>
    <cellStyle name="Vírgula 3 9 4 3" xfId="5642" xr:uid="{C09929F3-A368-4C28-9FFA-69DFD06C938F}"/>
    <cellStyle name="Vírgula 3 9 4 3 2" xfId="13264" xr:uid="{2D12DD9D-FCF7-455B-88A3-D3F0E5AE52D2}"/>
    <cellStyle name="Vírgula 3 9 4 3 2 2" xfId="28569" xr:uid="{1D777AC4-0AF5-4039-9914-9C6FAC242D3F}"/>
    <cellStyle name="Vírgula 3 9 4 3 3" xfId="20947" xr:uid="{91584E13-4B4D-49C2-865B-02B7981CCB40}"/>
    <cellStyle name="Vírgula 3 9 4 4" xfId="9179" xr:uid="{9CBFC0BB-92AA-4F27-84F7-74AA922D1B5E}"/>
    <cellStyle name="Vírgula 3 9 4 4 2" xfId="24484" xr:uid="{F9FAA44E-EA78-444D-B894-90E307C449E8}"/>
    <cellStyle name="Vírgula 3 9 4 5" xfId="16862" xr:uid="{C4DFBBC9-3C24-465D-B451-DD7D2FD76ABA}"/>
    <cellStyle name="Vírgula 3 9 5" xfId="2507" xr:uid="{2E539986-1A59-4CB3-AB32-F435184CF558}"/>
    <cellStyle name="Vírgula 3 9 5 2" xfId="6297" xr:uid="{DA277F18-7D7E-4A07-A781-AEDAA71C07F0}"/>
    <cellStyle name="Vírgula 3 9 5 2 2" xfId="13919" xr:uid="{946BDA5E-F84C-4429-BDD6-C6B68F9F3B07}"/>
    <cellStyle name="Vírgula 3 9 5 2 2 2" xfId="29224" xr:uid="{9CE01952-09E0-4C79-BE34-178AF3A5962A}"/>
    <cellStyle name="Vírgula 3 9 5 2 3" xfId="21602" xr:uid="{0EECC81D-6EB0-49D5-A766-BB387125B873}"/>
    <cellStyle name="Vírgula 3 9 5 3" xfId="10139" xr:uid="{D137B295-7D8B-4209-B67E-B2021D9645FC}"/>
    <cellStyle name="Vírgula 3 9 5 3 2" xfId="25444" xr:uid="{B69B2E10-81B9-4129-A27B-A6661245669F}"/>
    <cellStyle name="Vírgula 3 9 5 4" xfId="17822" xr:uid="{0672214C-1FC2-4F53-8D1F-153D517FC5E2}"/>
    <cellStyle name="Vírgula 3 9 6" xfId="3475" xr:uid="{9101BB2E-5035-4897-A2D0-B581E7A888AF}"/>
    <cellStyle name="Vírgula 3 9 6 2" xfId="11107" xr:uid="{A126C752-68D3-44EF-9133-F44367891A82}"/>
    <cellStyle name="Vírgula 3 9 6 2 2" xfId="26412" xr:uid="{394ED27B-598D-4412-BBB0-99753340A7F2}"/>
    <cellStyle name="Vírgula 3 9 6 3" xfId="18790" xr:uid="{218357EB-3254-4A6D-B01F-CA73912C4B82}"/>
    <cellStyle name="Vírgula 3 9 7" xfId="899" xr:uid="{3289E0D0-F71F-4CEC-BC5A-CF03671471B1}"/>
    <cellStyle name="Vírgula 3 9 7 2" xfId="8531" xr:uid="{DC4D8ACB-A04E-4D34-A855-9808598D2E0B}"/>
    <cellStyle name="Vírgula 3 9 7 2 2" xfId="23836" xr:uid="{DF01D4EF-FC9D-4907-8475-0978436D62EB}"/>
    <cellStyle name="Vírgula 3 9 7 3" xfId="16214" xr:uid="{4E0F400D-E987-4E34-ADBE-B0A6892B6C27}"/>
    <cellStyle name="Vírgula 3 9 8" xfId="7882" xr:uid="{AAEC7C70-047F-4414-A6F7-02C6EFA1FCDD}"/>
    <cellStyle name="Vírgula 3 9 8 2" xfId="23187" xr:uid="{CACEE33A-47E5-4529-B640-AD5E7C575CA5}"/>
    <cellStyle name="Vírgula 3 9 9" xfId="15565" xr:uid="{83604B96-FB05-4FAB-8319-5C5D1AC24D2D}"/>
    <cellStyle name="Vírgula 4" xfId="189" xr:uid="{CAC814FF-FABE-4C8F-83E7-EB92D19E6CF7}"/>
    <cellStyle name="Vírgula 4 10" xfId="211" xr:uid="{CFDD6896-FF43-40E1-AB5C-747C11015C68}"/>
    <cellStyle name="Vírgula 4 10 2" xfId="535" xr:uid="{DB8264E4-5D4E-4BEB-86FB-F3C40353F50B}"/>
    <cellStyle name="Vírgula 4 10 2 2" xfId="1828" xr:uid="{F4ED38A3-F1DE-426E-8E90-BCFAFE68D86B}"/>
    <cellStyle name="Vírgula 4 10 2 2 2" xfId="9460" xr:uid="{5D7320DC-A05E-4077-8049-D3A4DA339117}"/>
    <cellStyle name="Vírgula 4 10 2 2 2 2" xfId="24765" xr:uid="{4BEEE79A-847A-4DFD-AAF1-311E6DC656AA}"/>
    <cellStyle name="Vírgula 4 10 2 2 3" xfId="17143" xr:uid="{10723381-231B-4581-8DDB-C6D3A5EC0A09}"/>
    <cellStyle name="Vírgula 4 10 2 3" xfId="2792" xr:uid="{91B75374-1946-47A9-8B0F-C013EC798F8A}"/>
    <cellStyle name="Vírgula 4 10 2 3 2" xfId="10424" xr:uid="{90FA7F32-7E5E-4E90-9334-18281E0CE312}"/>
    <cellStyle name="Vírgula 4 10 2 3 2 2" xfId="25729" xr:uid="{B2D63B17-04CB-4148-81EE-E3CCAC72E4E5}"/>
    <cellStyle name="Vírgula 4 10 2 3 3" xfId="18107" xr:uid="{5686F224-3BD2-4ADA-89D0-5791DADCCC1F}"/>
    <cellStyle name="Vírgula 4 10 2 4" xfId="3760" xr:uid="{3AA4147C-AEAA-449E-9C71-5FF99710934B}"/>
    <cellStyle name="Vírgula 4 10 2 4 2" xfId="11392" xr:uid="{0FF2AAF1-D981-4193-A3C4-6005273DA4BC}"/>
    <cellStyle name="Vírgula 4 10 2 4 2 2" xfId="26697" xr:uid="{B7229139-976B-4B87-8030-516D2FCD53D5}"/>
    <cellStyle name="Vírgula 4 10 2 4 3" xfId="19075" xr:uid="{FCA5A6BF-5020-4AB5-B363-509D6C59F273}"/>
    <cellStyle name="Vírgula 4 10 2 5" xfId="1184" xr:uid="{1FA2E09B-088F-4FE5-B4F9-A3D4F7415519}"/>
    <cellStyle name="Vírgula 4 10 2 5 2" xfId="8816" xr:uid="{2FDD6631-B65E-4275-AF88-C400B83A5B6F}"/>
    <cellStyle name="Vírgula 4 10 2 5 2 2" xfId="24121" xr:uid="{39D5901D-2DBD-4A7E-BE9C-6EBBA40F3232}"/>
    <cellStyle name="Vírgula 4 10 2 5 3" xfId="16499" xr:uid="{BF7F7850-1DF3-495F-83F0-A53E51F7686B}"/>
    <cellStyle name="Vírgula 4 10 2 6" xfId="8167" xr:uid="{B6CFAE75-D920-4B56-A145-CCE0F67C8D91}"/>
    <cellStyle name="Vírgula 4 10 2 6 2" xfId="23472" xr:uid="{C160F901-8959-474D-95C3-735255E676CB}"/>
    <cellStyle name="Vírgula 4 10 2 7" xfId="15850" xr:uid="{D2E4753E-96D6-4479-B226-6DA4C606B327}"/>
    <cellStyle name="Vírgula 4 10 3" xfId="2148" xr:uid="{21628BB3-2B3B-46BC-802C-72D1C82E737F}"/>
    <cellStyle name="Vírgula 4 10 3 2" xfId="3116" xr:uid="{A7F304BD-7402-4537-89D1-6E9B6DF77A9D}"/>
    <cellStyle name="Vírgula 4 10 3 2 2" xfId="10748" xr:uid="{71F62B5F-7E0B-4EB5-A48A-AD473B2FB41F}"/>
    <cellStyle name="Vírgula 4 10 3 2 2 2" xfId="26053" xr:uid="{4F1AF6A1-EBDE-442F-8736-F751F4BD3E13}"/>
    <cellStyle name="Vírgula 4 10 3 2 3" xfId="18431" xr:uid="{CAB43C2F-9A55-47F8-81F7-097902B9FC63}"/>
    <cellStyle name="Vírgula 4 10 3 3" xfId="4084" xr:uid="{AD17ADAB-1D1C-4426-9FCA-1FA2468632AD}"/>
    <cellStyle name="Vírgula 4 10 3 3 2" xfId="11716" xr:uid="{8B16C290-8F6B-4FFF-B003-48323D3DD030}"/>
    <cellStyle name="Vírgula 4 10 3 3 2 2" xfId="27021" xr:uid="{E320A189-6686-48D1-9A75-13EB5F8FDE8F}"/>
    <cellStyle name="Vírgula 4 10 3 3 3" xfId="19399" xr:uid="{8AC52CF2-ACC8-4B8F-A29A-B913D01EE2FA}"/>
    <cellStyle name="Vírgula 4 10 3 4" xfId="9780" xr:uid="{DBE23A53-267D-4589-BA99-D84A16FAB34B}"/>
    <cellStyle name="Vírgula 4 10 3 4 2" xfId="25085" xr:uid="{5E0F7CCB-D918-4B61-9E64-F54A3BE49473}"/>
    <cellStyle name="Vírgula 4 10 3 5" xfId="17463" xr:uid="{8F2ED57F-C115-46E6-B689-5562EE0A4465}"/>
    <cellStyle name="Vírgula 4 10 4" xfId="1508" xr:uid="{A2053AC8-EC31-42EA-BED7-91CF9474D936}"/>
    <cellStyle name="Vírgula 4 10 4 2" xfId="9140" xr:uid="{39DA5DE6-14AA-45FD-90E5-DA24519458C6}"/>
    <cellStyle name="Vírgula 4 10 4 2 2" xfId="24445" xr:uid="{77367157-F1C4-4C1B-A1B0-AA6F6A95B93B}"/>
    <cellStyle name="Vírgula 4 10 4 3" xfId="16823" xr:uid="{A1A05129-3748-4D1B-87C0-0719FBB03F74}"/>
    <cellStyle name="Vírgula 4 10 5" xfId="2468" xr:uid="{B905D2BA-8028-4C21-828E-D07400604199}"/>
    <cellStyle name="Vírgula 4 10 5 2" xfId="10100" xr:uid="{10E80758-5599-4CD0-80E6-EAED4AFA9E25}"/>
    <cellStyle name="Vírgula 4 10 5 2 2" xfId="25405" xr:uid="{C066ECE3-7D31-45A4-8886-ED6AEDDD14C1}"/>
    <cellStyle name="Vírgula 4 10 5 3" xfId="17783" xr:uid="{2B403C3D-1928-49F8-9FA8-046346DF87AD}"/>
    <cellStyle name="Vírgula 4 10 6" xfId="3436" xr:uid="{4FE94AA2-F8A8-447F-8C7A-18A628ED75B2}"/>
    <cellStyle name="Vírgula 4 10 6 2" xfId="11068" xr:uid="{AC147036-43D2-48F5-BA51-2F27032BD636}"/>
    <cellStyle name="Vírgula 4 10 6 2 2" xfId="26373" xr:uid="{8E12DB7E-EA9F-4671-BBF2-6E786F650DF2}"/>
    <cellStyle name="Vírgula 4 10 6 3" xfId="18751" xr:uid="{8D1C570E-4B3E-4346-B8A1-4EE285A7BCC6}"/>
    <cellStyle name="Vírgula 4 10 7" xfId="860" xr:uid="{5FFF649A-B7B4-4E9E-901A-7F3A2BDA9748}"/>
    <cellStyle name="Vírgula 4 10 7 2" xfId="8492" xr:uid="{EBB2880C-D5DA-4945-A123-0C8DFEC36086}"/>
    <cellStyle name="Vírgula 4 10 7 2 2" xfId="23797" xr:uid="{498A64A8-21E0-4E45-9DE9-9A8ADE82B8D7}"/>
    <cellStyle name="Vírgula 4 10 7 3" xfId="16175" xr:uid="{BC15917D-11ED-4047-A281-220D7F0D6C18}"/>
    <cellStyle name="Vírgula 4 10 8" xfId="7843" xr:uid="{AFC82C95-452F-4ADB-8D10-F2FA165344B7}"/>
    <cellStyle name="Vírgula 4 10 8 2" xfId="23148" xr:uid="{EAF47848-3048-414F-9315-FA662AF5E2DD}"/>
    <cellStyle name="Vírgula 4 10 9" xfId="15526" xr:uid="{51408585-C6AB-4D14-ADB0-6623A01E9B93}"/>
    <cellStyle name="Vírgula 4 11" xfId="473" xr:uid="{320516A8-627C-4151-960F-853B7470B5DF}"/>
    <cellStyle name="Vírgula 4 11 2" xfId="797" xr:uid="{797DCDED-3E29-4589-A616-73990491E637}"/>
    <cellStyle name="Vírgula 4 11 2 2" xfId="2088" xr:uid="{5F5424C7-6E52-4376-86A2-2251CA981FE9}"/>
    <cellStyle name="Vírgula 4 11 2 2 2" xfId="9720" xr:uid="{0DCFFEFB-E62E-4D50-B537-F5A52731C58C}"/>
    <cellStyle name="Vírgula 4 11 2 2 2 2" xfId="25025" xr:uid="{A3764A48-F50D-47AE-95D3-43455E857445}"/>
    <cellStyle name="Vírgula 4 11 2 2 3" xfId="17403" xr:uid="{9A50EB59-A642-454E-9EFB-4AEFE6D49EA6}"/>
    <cellStyle name="Vírgula 4 11 2 3" xfId="3054" xr:uid="{EA276CA8-9DE0-47BF-AB61-F49ED5494273}"/>
    <cellStyle name="Vírgula 4 11 2 3 2" xfId="10686" xr:uid="{666E4117-AABA-47DE-AAD0-B0534A0404DD}"/>
    <cellStyle name="Vírgula 4 11 2 3 2 2" xfId="25991" xr:uid="{21E17AEE-C728-4892-903D-92B3F0F35463}"/>
    <cellStyle name="Vírgula 4 11 2 3 3" xfId="18369" xr:uid="{B392C218-CB38-4CD1-8BDD-B534938B9F50}"/>
    <cellStyle name="Vírgula 4 11 2 4" xfId="4022" xr:uid="{FB304EF9-A171-44E4-A56B-D48F8512476F}"/>
    <cellStyle name="Vírgula 4 11 2 4 2" xfId="11654" xr:uid="{CC346CB6-24FF-4761-8811-BB248D4C0E0C}"/>
    <cellStyle name="Vírgula 4 11 2 4 2 2" xfId="26959" xr:uid="{505AD46B-D793-4096-93DB-554B648CE8E9}"/>
    <cellStyle name="Vírgula 4 11 2 4 3" xfId="19337" xr:uid="{6316BA24-2C3E-498E-85AC-601C16315A72}"/>
    <cellStyle name="Vírgula 4 11 2 5" xfId="1446" xr:uid="{4C1D406A-EB9E-4F62-9F47-81870F4748B3}"/>
    <cellStyle name="Vírgula 4 11 2 5 2" xfId="9078" xr:uid="{7DF9F055-E6DA-4C72-8FE9-4082411D0102}"/>
    <cellStyle name="Vírgula 4 11 2 5 2 2" xfId="24383" xr:uid="{430206AB-AA09-4156-B44B-C5D2DC981428}"/>
    <cellStyle name="Vírgula 4 11 2 5 3" xfId="16761" xr:uid="{5C49D94E-0433-4BEE-82FB-062DB748B4F9}"/>
    <cellStyle name="Vírgula 4 11 2 6" xfId="8429" xr:uid="{2907F85F-40FB-40FB-BC08-47C54968CCAF}"/>
    <cellStyle name="Vírgula 4 11 2 6 2" xfId="23734" xr:uid="{324C6BDA-D45E-4B46-9274-E27A21360371}"/>
    <cellStyle name="Vírgula 4 11 2 7" xfId="16112" xr:uid="{C2CA3A71-4684-48D2-887A-82A7F2034677}"/>
    <cellStyle name="Vírgula 4 11 3" xfId="2408" xr:uid="{0E1AC1AD-9E4A-44A3-960A-EB09502E2E22}"/>
    <cellStyle name="Vírgula 4 11 3 2" xfId="3376" xr:uid="{082827D4-99AD-46FB-A330-760CA315EA6F}"/>
    <cellStyle name="Vírgula 4 11 3 2 2" xfId="11008" xr:uid="{FBA5164E-9CEF-4EE1-91CE-6AD3ACD04859}"/>
    <cellStyle name="Vírgula 4 11 3 2 2 2" xfId="26313" xr:uid="{66CCAA72-B65C-4421-8DB5-47772891E269}"/>
    <cellStyle name="Vírgula 4 11 3 2 3" xfId="18691" xr:uid="{0C70AE30-9FF7-4300-9114-04D84E6A484F}"/>
    <cellStyle name="Vírgula 4 11 3 3" xfId="4344" xr:uid="{C20E2512-7287-45C6-AA42-12488D2F2F2A}"/>
    <cellStyle name="Vírgula 4 11 3 3 2" xfId="11976" xr:uid="{AD14305E-E571-4594-8570-A487B82DDD4A}"/>
    <cellStyle name="Vírgula 4 11 3 3 2 2" xfId="27281" xr:uid="{0177A6E2-5AFB-44F8-A361-DDBBC6E684F1}"/>
    <cellStyle name="Vírgula 4 11 3 3 3" xfId="19659" xr:uid="{7A205447-F57F-491B-9979-7B6C643C1CBB}"/>
    <cellStyle name="Vírgula 4 11 3 4" xfId="10040" xr:uid="{79D5B7B5-977E-4621-9702-F060A8435C28}"/>
    <cellStyle name="Vírgula 4 11 3 4 2" xfId="25345" xr:uid="{CDFC2896-5607-4E4A-A231-79FD0F0AC6EC}"/>
    <cellStyle name="Vírgula 4 11 3 5" xfId="17723" xr:uid="{D2FCE4EC-5184-4C93-8D43-FDC69152EC7A}"/>
    <cellStyle name="Vírgula 4 11 4" xfId="1768" xr:uid="{45F6C01E-2A69-488E-86F3-85C42F0FA493}"/>
    <cellStyle name="Vírgula 4 11 4 2" xfId="9400" xr:uid="{12BE3598-C011-403D-9BB3-FD25D5AA160E}"/>
    <cellStyle name="Vírgula 4 11 4 2 2" xfId="24705" xr:uid="{AAA69775-6D79-41F2-84A9-906F650F96D6}"/>
    <cellStyle name="Vírgula 4 11 4 3" xfId="17083" xr:uid="{B1647870-CDC0-4ED8-8E11-B659276AA79F}"/>
    <cellStyle name="Vírgula 4 11 5" xfId="2730" xr:uid="{DF91E8E8-1039-440D-804F-13740FA1BE46}"/>
    <cellStyle name="Vírgula 4 11 5 2" xfId="10362" xr:uid="{98387618-A046-49C4-8276-4B0F81DE14FB}"/>
    <cellStyle name="Vírgula 4 11 5 2 2" xfId="25667" xr:uid="{5EA61F7D-D763-4E7D-AC3E-B499752E610B}"/>
    <cellStyle name="Vírgula 4 11 5 3" xfId="18045" xr:uid="{A93A0DDF-0765-4459-9DFD-915D5FC528E1}"/>
    <cellStyle name="Vírgula 4 11 6" xfId="3698" xr:uid="{9FE07F2D-D6DF-4DE7-90F1-AE6EADD6CA7E}"/>
    <cellStyle name="Vírgula 4 11 6 2" xfId="11330" xr:uid="{5DB350D8-C260-40C2-B352-ED1CB5CFD126}"/>
    <cellStyle name="Vírgula 4 11 6 2 2" xfId="26635" xr:uid="{0308BE90-CC14-4FA0-935A-8B599F5AC535}"/>
    <cellStyle name="Vírgula 4 11 6 3" xfId="19013" xr:uid="{D604CAEF-275D-4610-B62F-B7EA4D315DF1}"/>
    <cellStyle name="Vírgula 4 11 7" xfId="1122" xr:uid="{A8108621-2003-4387-BF2A-6287B43BB73E}"/>
    <cellStyle name="Vírgula 4 11 7 2" xfId="8754" xr:uid="{BD23ABC0-DBDF-4F02-89F7-701D71D7D537}"/>
    <cellStyle name="Vírgula 4 11 7 2 2" xfId="24059" xr:uid="{02BFB9BA-1C7D-4848-B77D-9B7DC67E8320}"/>
    <cellStyle name="Vírgula 4 11 7 3" xfId="16437" xr:uid="{D95B9401-E770-4A76-8C6B-9749D857568E}"/>
    <cellStyle name="Vírgula 4 11 8" xfId="8105" xr:uid="{E6835657-BBF8-419F-9F96-3436F4DFDC10}"/>
    <cellStyle name="Vírgula 4 11 8 2" xfId="23410" xr:uid="{28EC05BD-0A1E-4A4C-94B0-C903F9795366}"/>
    <cellStyle name="Vírgula 4 11 9" xfId="15788" xr:uid="{7F704983-D331-441B-8C92-BCC9B5FA089C}"/>
    <cellStyle name="Vírgula 4 12" xfId="494" xr:uid="{958A8B06-9F25-402E-83DE-0CA86BDCC7C5}"/>
    <cellStyle name="Vírgula 4 12 10" xfId="4494" xr:uid="{9B73303C-9D25-4BCB-A224-7943565FCAD0}"/>
    <cellStyle name="Vírgula 4 12 10 2" xfId="4598" xr:uid="{E60ED20B-AD59-4426-9FF6-75ADD748F812}"/>
    <cellStyle name="Vírgula 4 12 10 2 2" xfId="5194" xr:uid="{76369BD1-34E1-454D-BA03-92A8BA63CD7D}"/>
    <cellStyle name="Vírgula 4 12 10 2 2 2" xfId="7516" xr:uid="{521531AB-9D64-4FF2-A522-D21549570498}"/>
    <cellStyle name="Vírgula 4 12 10 2 2 2 2" xfId="15138" xr:uid="{B36AE914-93BB-416F-996F-19F29E45AAAF}"/>
    <cellStyle name="Vírgula 4 12 10 2 2 2 2 2" xfId="30443" xr:uid="{422422DB-E2C7-4ECC-8132-F45D6C94C8C6}"/>
    <cellStyle name="Vírgula 4 12 10 2 2 2 3" xfId="22821" xr:uid="{5F82FD5A-7EBC-467C-84DF-1C1AAEFC2860}"/>
    <cellStyle name="Vírgula 4 12 10 2 2 3" xfId="6144" xr:uid="{2B59441F-ECC8-459C-A482-816C57AACE35}"/>
    <cellStyle name="Vírgula 4 12 10 2 2 3 2" xfId="13766" xr:uid="{EC169DD6-E7B6-4487-A7EF-2BFCA0C8DC92}"/>
    <cellStyle name="Vírgula 4 12 10 2 2 3 2 2" xfId="29071" xr:uid="{534A71DC-4413-4F7F-8445-CA06C470242E}"/>
    <cellStyle name="Vírgula 4 12 10 2 2 3 3" xfId="21449" xr:uid="{DE6E94BB-873C-436C-9ACE-F3632D2EEF77}"/>
    <cellStyle name="Vírgula 4 12 10 2 2 4" xfId="12816" xr:uid="{98D5FD55-B17C-45CF-80C0-7070E542C6DF}"/>
    <cellStyle name="Vírgula 4 12 10 2 2 4 2" xfId="28121" xr:uid="{F1F27047-C8BB-4A40-B34D-65FE477B80F4}"/>
    <cellStyle name="Vírgula 4 12 10 2 2 5" xfId="20499" xr:uid="{87C66C6F-BA24-4D23-AC03-1B9154DD2E75}"/>
    <cellStyle name="Vírgula 4 12 10 2 3" xfId="4897" xr:uid="{89AF1C75-33F8-4778-9C15-496FC1BA968B}"/>
    <cellStyle name="Vírgula 4 12 10 2 3 2" xfId="6912" xr:uid="{D0A303A0-E280-434C-9863-DF784B557C24}"/>
    <cellStyle name="Vírgula 4 12 10 2 3 2 2" xfId="14534" xr:uid="{B3B6E022-B865-4361-A8E6-ED89D6A5693C}"/>
    <cellStyle name="Vírgula 4 12 10 2 3 2 2 2" xfId="29839" xr:uid="{17F64A98-F636-477B-8DFA-D52913B5C80E}"/>
    <cellStyle name="Vírgula 4 12 10 2 3 2 3" xfId="22217" xr:uid="{B742E6DF-6E5B-4033-A23E-59DFE86FD4C2}"/>
    <cellStyle name="Vírgula 4 12 10 2 3 3" xfId="12519" xr:uid="{0A904E72-F0DF-4E2F-A735-20ECA1F57817}"/>
    <cellStyle name="Vírgula 4 12 10 2 3 3 2" xfId="27824" xr:uid="{A4024114-3E50-4125-BFC2-8E20164590F3}"/>
    <cellStyle name="Vírgula 4 12 10 2 3 4" xfId="20202" xr:uid="{D9410990-E9F5-43D6-B65D-4AE25DCE890D}"/>
    <cellStyle name="Vírgula 4 12 10 2 4" xfId="5565" xr:uid="{F968B76D-7B6F-41C3-8E8E-1A2B433BD254}"/>
    <cellStyle name="Vírgula 4 12 10 2 4 2" xfId="13187" xr:uid="{BC4884D9-30B5-49A4-8F57-84BA2AAE5015}"/>
    <cellStyle name="Vírgula 4 12 10 2 4 2 2" xfId="28492" xr:uid="{0AF14F6B-EF98-4455-9EBC-E23C85F78E0C}"/>
    <cellStyle name="Vírgula 4 12 10 2 4 3" xfId="20870" xr:uid="{9C95B386-6E7A-408D-955C-C66C71D718D6}"/>
    <cellStyle name="Vírgula 4 12 10 2 5" xfId="12220" xr:uid="{76D5C21E-2937-4D57-A3EB-38EB67AEE452}"/>
    <cellStyle name="Vírgula 4 12 10 2 5 2" xfId="27525" xr:uid="{241EE5A4-FDA7-4CBE-9784-86AF79F1ECD6}"/>
    <cellStyle name="Vírgula 4 12 10 2 6" xfId="19903" xr:uid="{84FD04BF-11EB-48CB-A1ED-4FAFB963FBDB}"/>
    <cellStyle name="Vírgula 4 12 10 3" xfId="5020" xr:uid="{0AE226F7-E552-436D-B899-12F1A938856F}"/>
    <cellStyle name="Vírgula 4 12 10 3 2" xfId="7172" xr:uid="{462C6D8E-7396-4A81-A31A-5D4DC51C2F55}"/>
    <cellStyle name="Vírgula 4 12 10 3 2 2" xfId="14794" xr:uid="{DF9CBF43-B302-495C-A104-6ADA1729E15F}"/>
    <cellStyle name="Vírgula 4 12 10 3 2 2 2" xfId="30099" xr:uid="{15B3AC97-87C8-4C68-985C-AFF10C27E1A8}"/>
    <cellStyle name="Vírgula 4 12 10 3 2 3" xfId="22477" xr:uid="{9713BCF7-47E5-4412-B70A-9E2057D20852}"/>
    <cellStyle name="Vírgula 4 12 10 3 3" xfId="5800" xr:uid="{580426BD-B871-41C5-A03F-B8D5F72449E2}"/>
    <cellStyle name="Vírgula 4 12 10 3 3 2" xfId="13422" xr:uid="{2E17B695-7F00-43E0-9855-FA11729B4801}"/>
    <cellStyle name="Vírgula 4 12 10 3 3 2 2" xfId="28727" xr:uid="{46C64206-182E-4A99-96E6-2EE623729396}"/>
    <cellStyle name="Vírgula 4 12 10 3 3 3" xfId="21105" xr:uid="{2DDED97C-D253-438D-A5EB-ABA188D6CF61}"/>
    <cellStyle name="Vírgula 4 12 10 3 4" xfId="12642" xr:uid="{759057BE-88D3-4113-A69D-EBEB89AA3395}"/>
    <cellStyle name="Vírgula 4 12 10 3 4 2" xfId="27947" xr:uid="{5C245BF5-4FDF-4AE0-95DC-8D51A70BD43A}"/>
    <cellStyle name="Vírgula 4 12 10 3 5" xfId="20325" xr:uid="{60472192-4C4C-4418-BDD4-65F0D0DE7619}"/>
    <cellStyle name="Vírgula 4 12 10 4" xfId="4715" xr:uid="{44A0D163-F016-4992-B45E-37CB54E534EB}"/>
    <cellStyle name="Vírgula 4 12 10 4 2" xfId="6542" xr:uid="{297D271B-5E7B-42D0-9EF1-3BB0EDFD703B}"/>
    <cellStyle name="Vírgula 4 12 10 4 2 2" xfId="14164" xr:uid="{90E2DE36-6B34-4153-AB0F-B76867C32AE7}"/>
    <cellStyle name="Vírgula 4 12 10 4 2 2 2" xfId="29469" xr:uid="{2DA4EACB-9D9B-423A-9A5A-042E07599551}"/>
    <cellStyle name="Vírgula 4 12 10 4 2 3" xfId="21847" xr:uid="{578F88E4-289C-425C-9922-57F756187A27}"/>
    <cellStyle name="Vírgula 4 12 10 4 3" xfId="12337" xr:uid="{ED4863C7-D0B2-42A7-BBF9-1E5F414E8F70}"/>
    <cellStyle name="Vírgula 4 12 10 4 3 2" xfId="27642" xr:uid="{31F31BA1-702D-40CA-A059-239E014C26B2}"/>
    <cellStyle name="Vírgula 4 12 10 4 4" xfId="20020" xr:uid="{0A71CF67-334E-42A3-9AC1-176E6C615113}"/>
    <cellStyle name="Vírgula 4 12 10 5" xfId="5335" xr:uid="{9479ED95-9718-4E09-9C56-0EE049FBB4BE}"/>
    <cellStyle name="Vírgula 4 12 10 5 2" xfId="12957" xr:uid="{32E8045C-8FC0-4C9C-B184-A7B94A2F6947}"/>
    <cellStyle name="Vírgula 4 12 10 5 2 2" xfId="28262" xr:uid="{C544135C-0EAB-4387-A2C7-3D34A0E9C810}"/>
    <cellStyle name="Vírgula 4 12 10 5 3" xfId="20640" xr:uid="{F7F0C822-6FD8-4B9C-9619-82ACE1950E1B}"/>
    <cellStyle name="Vírgula 4 12 10 6" xfId="12117" xr:uid="{4C8A541D-E70C-4925-9422-A272A1E40EBC}"/>
    <cellStyle name="Vírgula 4 12 10 6 2" xfId="27422" xr:uid="{BE3BC88F-2F25-41D2-B068-B554C27BB071}"/>
    <cellStyle name="Vírgula 4 12 10 7" xfId="19800" xr:uid="{039CE2D4-ACE7-4697-932A-C548331ECA89}"/>
    <cellStyle name="Vírgula 4 12 11" xfId="4501" xr:uid="{F31FA056-2FA1-4EC2-8E80-FC358B07CE2B}"/>
    <cellStyle name="Vírgula 4 12 11 2" xfId="4606" xr:uid="{4551C8D7-F424-4F2F-A3CB-03BC61A31A6B}"/>
    <cellStyle name="Vírgula 4 12 11 2 2" xfId="5210" xr:uid="{8C0AC7DC-3317-412C-8D67-A933EFC6D2A5}"/>
    <cellStyle name="Vírgula 4 12 11 2 2 2" xfId="7545" xr:uid="{45FD3B78-1A78-467B-BCE9-56D053CF499F}"/>
    <cellStyle name="Vírgula 4 12 11 2 2 2 2" xfId="15167" xr:uid="{D88B65BF-3C25-4810-9849-8CE460DE53AE}"/>
    <cellStyle name="Vírgula 4 12 11 2 2 2 2 2" xfId="30472" xr:uid="{94CAE49B-0BF1-49FF-A1FB-2862A8365698}"/>
    <cellStyle name="Vírgula 4 12 11 2 2 2 3" xfId="22850" xr:uid="{D99E2C12-EF13-4AA8-B968-3C80BC4B402D}"/>
    <cellStyle name="Vírgula 4 12 11 2 2 3" xfId="6173" xr:uid="{32250FD6-3387-4043-9C6B-FD4045F27A9A}"/>
    <cellStyle name="Vírgula 4 12 11 2 2 3 2" xfId="13795" xr:uid="{FA609578-7A57-4796-A80E-FE5E41F2C6E6}"/>
    <cellStyle name="Vírgula 4 12 11 2 2 3 2 2" xfId="29100" xr:uid="{92E4F08E-194A-432D-AD23-BC755808D176}"/>
    <cellStyle name="Vírgula 4 12 11 2 2 3 3" xfId="21478" xr:uid="{C234E257-EF39-48DE-A0E7-AE5B52C987CE}"/>
    <cellStyle name="Vírgula 4 12 11 2 2 4" xfId="12832" xr:uid="{3F3D3857-4A06-43E3-8879-D8DB7EFF4141}"/>
    <cellStyle name="Vírgula 4 12 11 2 2 4 2" xfId="28137" xr:uid="{FC20D47D-93F9-4F29-8D7F-3B99258426B2}"/>
    <cellStyle name="Vírgula 4 12 11 2 2 5" xfId="20515" xr:uid="{B6718E45-6B24-401E-9BC3-A51397ABEA0E}"/>
    <cellStyle name="Vírgula 4 12 11 2 3" xfId="4913" xr:uid="{908BA60A-195C-40C2-B675-0B17B9CD2234}"/>
    <cellStyle name="Vírgula 4 12 11 2 3 2" xfId="6941" xr:uid="{74FDE6A1-FD07-411F-8415-21C79EDCC43F}"/>
    <cellStyle name="Vírgula 4 12 11 2 3 2 2" xfId="14563" xr:uid="{CB53248C-0C50-4A7E-87ED-B6FD4E4A2EBC}"/>
    <cellStyle name="Vírgula 4 12 11 2 3 2 2 2" xfId="29868" xr:uid="{7676FEDD-3B3E-45D7-9092-68B9B98E68E4}"/>
    <cellStyle name="Vírgula 4 12 11 2 3 2 3" xfId="22246" xr:uid="{B89CD3D0-130D-4D64-A151-A3BD7FB166D4}"/>
    <cellStyle name="Vírgula 4 12 11 2 3 3" xfId="12535" xr:uid="{0365C55F-D1CB-4886-91E9-83B0E4CA6E1D}"/>
    <cellStyle name="Vírgula 4 12 11 2 3 3 2" xfId="27840" xr:uid="{ED1CB11D-7D2D-4338-8805-CF9A26390150}"/>
    <cellStyle name="Vírgula 4 12 11 2 3 4" xfId="20218" xr:uid="{3B786561-E416-4B93-9BAE-3ABAEFDB87CA}"/>
    <cellStyle name="Vírgula 4 12 11 2 4" xfId="5581" xr:uid="{6DA73A15-C926-49A8-B829-BDE4EC18484C}"/>
    <cellStyle name="Vírgula 4 12 11 2 4 2" xfId="13203" xr:uid="{747782F2-0690-401E-9C67-A3C317AEEA4A}"/>
    <cellStyle name="Vírgula 4 12 11 2 4 2 2" xfId="28508" xr:uid="{0324DA7D-4538-4721-9800-E6AEBE9DAA7D}"/>
    <cellStyle name="Vírgula 4 12 11 2 4 3" xfId="20886" xr:uid="{F9507C77-9143-4FF4-9D38-F200ED7B1B3C}"/>
    <cellStyle name="Vírgula 4 12 11 2 5" xfId="12228" xr:uid="{BA715C12-CA64-49D7-A0B2-7B14B97B0F89}"/>
    <cellStyle name="Vírgula 4 12 11 2 5 2" xfId="27533" xr:uid="{E60A2D3B-B214-4DC9-84D7-AE11985E3982}"/>
    <cellStyle name="Vírgula 4 12 11 2 6" xfId="19911" xr:uid="{284D7929-1A09-416C-AC53-8A5F165AA562}"/>
    <cellStyle name="Vírgula 4 12 11 3" xfId="5028" xr:uid="{F8AC6471-F114-4561-8C6F-CEFD92FF5C50}"/>
    <cellStyle name="Vírgula 4 12 11 3 2" xfId="7188" xr:uid="{2170F43B-CD63-4A0D-8C2D-8CFC81A32DA0}"/>
    <cellStyle name="Vírgula 4 12 11 3 2 2" xfId="14810" xr:uid="{0447E56F-D43F-46D2-A673-871E9721D7E5}"/>
    <cellStyle name="Vírgula 4 12 11 3 2 2 2" xfId="30115" xr:uid="{9ABB9275-EEEE-4090-B0A0-8BF734CC9F73}"/>
    <cellStyle name="Vírgula 4 12 11 3 2 3" xfId="22493" xr:uid="{BACA8026-42A5-4665-8BFB-C31235C62927}"/>
    <cellStyle name="Vírgula 4 12 11 3 3" xfId="5816" xr:uid="{4E964076-BA47-4811-8432-F90F9374AF16}"/>
    <cellStyle name="Vírgula 4 12 11 3 3 2" xfId="13438" xr:uid="{53A2CDD6-6978-4B5D-BFBD-F03EF1ADA9B4}"/>
    <cellStyle name="Vírgula 4 12 11 3 3 2 2" xfId="28743" xr:uid="{26534409-C015-40E4-A693-B13FB24102E3}"/>
    <cellStyle name="Vírgula 4 12 11 3 3 3" xfId="21121" xr:uid="{AF831DA0-9A16-48AE-8ED6-93AAD63C422E}"/>
    <cellStyle name="Vírgula 4 12 11 3 4" xfId="12650" xr:uid="{7D407B9D-B889-49D4-90E8-A9E879C66C33}"/>
    <cellStyle name="Vírgula 4 12 11 3 4 2" xfId="27955" xr:uid="{0E59935B-B9D2-41EF-A21A-357BA5FFF92E}"/>
    <cellStyle name="Vírgula 4 12 11 3 5" xfId="20333" xr:uid="{FBB38C77-5E44-48EB-8117-0BB61D811E4A}"/>
    <cellStyle name="Vírgula 4 12 11 4" xfId="4728" xr:uid="{6C53D891-52FA-4CAC-8136-94A393818972}"/>
    <cellStyle name="Vírgula 4 12 11 4 2" xfId="6571" xr:uid="{7337D0F5-40F5-4978-A82E-7AC107DF005C}"/>
    <cellStyle name="Vírgula 4 12 11 4 2 2" xfId="14193" xr:uid="{331ED539-CEFD-4A6A-8112-C4ECCFB56122}"/>
    <cellStyle name="Vírgula 4 12 11 4 2 2 2" xfId="29498" xr:uid="{FEEC9810-F55E-4B24-BC5D-B4E2F7E89431}"/>
    <cellStyle name="Vírgula 4 12 11 4 2 3" xfId="21876" xr:uid="{A6F651C1-9323-44AE-AC5E-C935AAB6190A}"/>
    <cellStyle name="Vírgula 4 12 11 4 3" xfId="12350" xr:uid="{E735BCAC-1F37-4DAE-9D58-62928F15A250}"/>
    <cellStyle name="Vírgula 4 12 11 4 3 2" xfId="27655" xr:uid="{1CABBF0E-1E6B-4D08-9E99-559D8D06F037}"/>
    <cellStyle name="Vírgula 4 12 11 4 4" xfId="20033" xr:uid="{2DB84E5F-9AD3-4C34-85F0-9B6593C29D43}"/>
    <cellStyle name="Vírgula 4 12 11 5" xfId="5348" xr:uid="{5890315A-6569-49EB-8BA8-15F8130A8462}"/>
    <cellStyle name="Vírgula 4 12 11 5 2" xfId="12970" xr:uid="{F4162811-2A9F-4F8D-881E-C5C310ABF987}"/>
    <cellStyle name="Vírgula 4 12 11 5 2 2" xfId="28275" xr:uid="{B40AF4D1-A5B8-45B3-8D06-B0FDEF4542DD}"/>
    <cellStyle name="Vírgula 4 12 11 5 3" xfId="20653" xr:uid="{89959AF2-2624-4DF9-89FD-D8206D4ADC39}"/>
    <cellStyle name="Vírgula 4 12 11 6" xfId="12124" xr:uid="{CD35F765-080D-4A88-95CD-3BAE5B0FECAD}"/>
    <cellStyle name="Vírgula 4 12 11 6 2" xfId="27429" xr:uid="{531A5844-4786-45C4-A02E-815CC504B28F}"/>
    <cellStyle name="Vírgula 4 12 11 7" xfId="19807" xr:uid="{A4C303EE-45C5-4D9E-99ED-BAD25ECDDBEF}"/>
    <cellStyle name="Vírgula 4 12 12" xfId="4508" xr:uid="{E2BA764E-87F2-42B7-9951-82804A926573}"/>
    <cellStyle name="Vírgula 4 12 12 2" xfId="5040" xr:uid="{9199C8A4-A75A-4F94-B46A-C5917912F037}"/>
    <cellStyle name="Vírgula 4 12 12 2 2" xfId="7203" xr:uid="{DD18F864-D2C7-4857-A87E-9A6581A91A0C}"/>
    <cellStyle name="Vírgula 4 12 12 2 2 2" xfId="14825" xr:uid="{669805C9-FAD2-4ECD-937D-D1C89686EB3E}"/>
    <cellStyle name="Vírgula 4 12 12 2 2 2 2" xfId="30130" xr:uid="{0C2AADDB-258A-4BF7-8E06-B6C147222092}"/>
    <cellStyle name="Vírgula 4 12 12 2 2 3" xfId="22508" xr:uid="{CC0DD45F-742B-4DFC-998B-27792DEB1504}"/>
    <cellStyle name="Vírgula 4 12 12 2 3" xfId="5831" xr:uid="{A17A971C-371E-4F91-8C17-C3D7271FECC9}"/>
    <cellStyle name="Vírgula 4 12 12 2 3 2" xfId="13453" xr:uid="{1DA694B5-F43E-4B8F-BCAF-9A35EACDEF28}"/>
    <cellStyle name="Vírgula 4 12 12 2 3 2 2" xfId="28758" xr:uid="{CDA702E6-D183-41EF-BFA4-F3330DB324BE}"/>
    <cellStyle name="Vírgula 4 12 12 2 3 3" xfId="21136" xr:uid="{1BA00AF9-0340-4427-88EF-2DE1EBBB643D}"/>
    <cellStyle name="Vírgula 4 12 12 2 4" xfId="12662" xr:uid="{A1FCECEF-107D-4147-A15C-7EAAD3191DA4}"/>
    <cellStyle name="Vírgula 4 12 12 2 4 2" xfId="27967" xr:uid="{2F4E7DE9-C325-4F68-B998-0508A4077600}"/>
    <cellStyle name="Vírgula 4 12 12 2 5" xfId="20345" xr:uid="{882E96E2-84CC-4248-A526-A691BA8E5D2C}"/>
    <cellStyle name="Vírgula 4 12 12 3" xfId="4743" xr:uid="{954F379E-1089-430D-AA22-36F53891F1EF}"/>
    <cellStyle name="Vírgula 4 12 12 3 2" xfId="6598" xr:uid="{82A9E3A8-B301-4F7F-815C-CCF9C1C636FE}"/>
    <cellStyle name="Vírgula 4 12 12 3 2 2" xfId="14220" xr:uid="{880B7FDA-A299-4B8E-BCFF-4A9B136CAC65}"/>
    <cellStyle name="Vírgula 4 12 12 3 2 2 2" xfId="29525" xr:uid="{968959D4-CE79-4B88-8E76-C53DC293E848}"/>
    <cellStyle name="Vírgula 4 12 12 3 2 3" xfId="21903" xr:uid="{EE839EDE-95A8-4DAB-9572-4629ACE4F77F}"/>
    <cellStyle name="Vírgula 4 12 12 3 3" xfId="12365" xr:uid="{6716D1BF-6094-41F8-8535-EAE80CB96E87}"/>
    <cellStyle name="Vírgula 4 12 12 3 3 2" xfId="27670" xr:uid="{ACBAC213-B9AC-489F-8FBE-D79CCB8F5FEE}"/>
    <cellStyle name="Vírgula 4 12 12 3 4" xfId="20048" xr:uid="{CFB2E889-5689-460B-B88D-6450561C4D92}"/>
    <cellStyle name="Vírgula 4 12 12 4" xfId="5363" xr:uid="{8C7EF898-4D4E-4813-B138-24DD5C72CAD8}"/>
    <cellStyle name="Vírgula 4 12 12 4 2" xfId="12985" xr:uid="{ADBD6434-EB07-4B20-ACF6-68108CBF413A}"/>
    <cellStyle name="Vírgula 4 12 12 4 2 2" xfId="28290" xr:uid="{C1E59107-6E92-4A38-A4AB-C63B0D29CEAE}"/>
    <cellStyle name="Vírgula 4 12 12 4 3" xfId="20668" xr:uid="{761217A0-52CE-473D-9BCB-0CA44F239CD8}"/>
    <cellStyle name="Vírgula 4 12 12 5" xfId="12131" xr:uid="{7A981FCA-65C7-4582-97AC-1CC34F4D597B}"/>
    <cellStyle name="Vírgula 4 12 12 5 2" xfId="27436" xr:uid="{8862DF8C-3275-472B-A3A9-A0F90A583BE7}"/>
    <cellStyle name="Vírgula 4 12 12 6" xfId="19814" xr:uid="{E909EF5D-ECD6-45AE-BE24-002C08A47020}"/>
    <cellStyle name="Vírgula 4 12 13" xfId="4928" xr:uid="{22D4A014-99F2-496B-957D-75F09B6BE19B}"/>
    <cellStyle name="Vírgula 4 12 13 2" xfId="6968" xr:uid="{02021A52-74EF-42F7-A858-3D9C9608EDF2}"/>
    <cellStyle name="Vírgula 4 12 13 2 2" xfId="14590" xr:uid="{D65B685E-15D7-4A97-AB30-2B5EA99CA415}"/>
    <cellStyle name="Vírgula 4 12 13 2 2 2" xfId="29895" xr:uid="{6F401EA6-F6BB-4307-97A0-8247DB88D9C5}"/>
    <cellStyle name="Vírgula 4 12 13 2 3" xfId="22273" xr:uid="{26FAFDE7-DDA5-41A3-A1F8-A08BD072E017}"/>
    <cellStyle name="Vírgula 4 12 13 3" xfId="5596" xr:uid="{406FA2B4-945F-494D-B7A5-5C48E32C20B0}"/>
    <cellStyle name="Vírgula 4 12 13 3 2" xfId="13218" xr:uid="{C594437C-E49A-46D7-8857-FCF59C464A4A}"/>
    <cellStyle name="Vírgula 4 12 13 3 2 2" xfId="28523" xr:uid="{49009DCB-8298-46D7-8337-56CDF051155B}"/>
    <cellStyle name="Vírgula 4 12 13 3 3" xfId="20901" xr:uid="{A4012116-7E65-4445-9BFA-7F69D8543F30}"/>
    <cellStyle name="Vírgula 4 12 13 4" xfId="12550" xr:uid="{C960A35A-7B23-401B-B685-1756410C3A37}"/>
    <cellStyle name="Vírgula 4 12 13 4 2" xfId="27855" xr:uid="{E4F292B2-D80D-4973-B489-42CAA80040AF}"/>
    <cellStyle name="Vírgula 4 12 13 5" xfId="20233" xr:uid="{9B62B6DD-B29F-4F9D-8105-13C791496ECF}"/>
    <cellStyle name="Vírgula 4 12 14" xfId="5226" xr:uid="{705B8844-430A-4740-A22F-A607914AC5A9}"/>
    <cellStyle name="Vírgula 4 12 14 2" xfId="7573" xr:uid="{43DF8972-C6E8-4294-A6FA-679BE0FF9874}"/>
    <cellStyle name="Vírgula 4 12 14 2 2" xfId="15195" xr:uid="{5B54B2C8-59DA-44C7-95D2-EF362985B2BB}"/>
    <cellStyle name="Vírgula 4 12 14 2 2 2" xfId="30500" xr:uid="{40263274-3067-4D0B-9C2E-F8B234272523}"/>
    <cellStyle name="Vírgula 4 12 14 2 3" xfId="22878" xr:uid="{9AEFCC67-233F-4F9C-9C02-A828D30B407C}"/>
    <cellStyle name="Vírgula 4 12 14 3" xfId="6201" xr:uid="{DF19C5CD-57B6-41C4-A192-0C06A5912DB6}"/>
    <cellStyle name="Vírgula 4 12 14 3 2" xfId="13823" xr:uid="{2EA73CE6-E499-4689-874C-81FDC00186B0}"/>
    <cellStyle name="Vírgula 4 12 14 3 2 2" xfId="29128" xr:uid="{0628FCD8-DEA6-48B2-A17C-37A9352D0BF8}"/>
    <cellStyle name="Vírgula 4 12 14 3 3" xfId="21506" xr:uid="{E9B27A03-BBB4-448D-A220-F65CC5938616}"/>
    <cellStyle name="Vírgula 4 12 14 4" xfId="12848" xr:uid="{72188920-6DFF-4BA5-8CC9-4401217A74CC}"/>
    <cellStyle name="Vírgula 4 12 14 4 2" xfId="28153" xr:uid="{086A4BC4-62EB-4CA6-9DE6-5797B661AD5D}"/>
    <cellStyle name="Vírgula 4 12 14 5" xfId="20531" xr:uid="{E994EBB0-9AB1-4D2F-BFAF-11C6DBB9E073}"/>
    <cellStyle name="Vírgula 4 12 15" xfId="4618" xr:uid="{CA953410-E606-4EFF-995C-1011BF0DE6D1}"/>
    <cellStyle name="Vírgula 4 12 15 2" xfId="6225" xr:uid="{E5E26FF6-370B-49EA-8C37-932631262E52}"/>
    <cellStyle name="Vírgula 4 12 15 2 2" xfId="13847" xr:uid="{D7F13747-8F11-4349-8EA7-3CEAA4D227DA}"/>
    <cellStyle name="Vírgula 4 12 15 2 2 2" xfId="29152" xr:uid="{2277E898-4D3D-4095-9CD6-75594F980582}"/>
    <cellStyle name="Vírgula 4 12 15 2 3" xfId="21530" xr:uid="{9541F62A-B23F-40B9-BD2B-F5C56E98DB96}"/>
    <cellStyle name="Vírgula 4 12 15 3" xfId="12240" xr:uid="{7B5F0ADC-04D3-4540-B480-857FBD79A7DD}"/>
    <cellStyle name="Vírgula 4 12 15 3 2" xfId="27545" xr:uid="{372E16AE-A9ED-48E1-AC50-6B63A87E451A}"/>
    <cellStyle name="Vírgula 4 12 15 4" xfId="19923" xr:uid="{80AFC07F-C2B6-4352-A5C8-6987CEC73772}"/>
    <cellStyle name="Vírgula 4 12 16" xfId="5233" xr:uid="{036080D2-5B76-4D3A-9BA6-1CA3B930021F}"/>
    <cellStyle name="Vírgula 4 12 16 2" xfId="12855" xr:uid="{375D77CD-EB91-40FA-BD02-DC5C455A68B9}"/>
    <cellStyle name="Vírgula 4 12 16 2 2" xfId="28160" xr:uid="{04D4461B-4ED4-4517-BFAC-723A1A716254}"/>
    <cellStyle name="Vírgula 4 12 16 3" xfId="20538" xr:uid="{540F69A7-4F45-4FEE-9916-EA5E94111A6E}"/>
    <cellStyle name="Vírgula 4 12 17" xfId="8126" xr:uid="{DA5D27DA-34A3-4DE7-A04E-554B4491ED61}"/>
    <cellStyle name="Vírgula 4 12 17 2" xfId="23431" xr:uid="{BA4A0F51-10B9-4AE3-A1D7-06D9133DE0F4}"/>
    <cellStyle name="Vírgula 4 12 18" xfId="15809" xr:uid="{49A479BC-E1ED-4D84-BAEC-4BA0D7078586}"/>
    <cellStyle name="Vírgula 4 12 2" xfId="818" xr:uid="{A2225836-AB7B-4059-8EEB-1AFDF0384DB8}"/>
    <cellStyle name="Vírgula 4 12 2 10" xfId="4504" xr:uid="{1715A844-ADB8-4AD6-BBCA-4A25737E73EA}"/>
    <cellStyle name="Vírgula 4 12 2 10 2" xfId="4609" xr:uid="{24CE9250-56C5-44BC-BE27-0BCD928474C2}"/>
    <cellStyle name="Vírgula 4 12 2 10 2 2" xfId="5216" xr:uid="{DAB7D418-50A5-42C7-8451-5283B402911F}"/>
    <cellStyle name="Vírgula 4 12 2 10 2 2 2" xfId="7553" xr:uid="{B5A55DF3-0274-4C0B-B23A-E44BE305CCFF}"/>
    <cellStyle name="Vírgula 4 12 2 10 2 2 2 2" xfId="15175" xr:uid="{D15649B8-0D99-468C-B104-15CC9AA3E054}"/>
    <cellStyle name="Vírgula 4 12 2 10 2 2 2 2 2" xfId="30480" xr:uid="{6209E79D-D2BE-4759-A076-7D6F32D79603}"/>
    <cellStyle name="Vírgula 4 12 2 10 2 2 2 3" xfId="22858" xr:uid="{C87D7845-1962-40E5-9DDB-288FE3AFAB37}"/>
    <cellStyle name="Vírgula 4 12 2 10 2 2 3" xfId="6181" xr:uid="{F23DF831-39F7-4250-8479-2524EAE64DEE}"/>
    <cellStyle name="Vírgula 4 12 2 10 2 2 3 2" xfId="13803" xr:uid="{502A2649-D5BC-4976-89F9-E874989B6B69}"/>
    <cellStyle name="Vírgula 4 12 2 10 2 2 3 2 2" xfId="29108" xr:uid="{58BC53C1-7FA0-4349-AAC4-B1C01D1639D3}"/>
    <cellStyle name="Vírgula 4 12 2 10 2 2 3 3" xfId="21486" xr:uid="{2D8D72F1-7D53-422E-9687-3E0551B5D233}"/>
    <cellStyle name="Vírgula 4 12 2 10 2 2 4" xfId="12838" xr:uid="{96CA067D-13B0-45BB-8A69-2C8FF7DF3693}"/>
    <cellStyle name="Vírgula 4 12 2 10 2 2 4 2" xfId="28143" xr:uid="{D31D412C-B73E-47C2-A68D-D84AE18699F6}"/>
    <cellStyle name="Vírgula 4 12 2 10 2 2 5" xfId="20521" xr:uid="{57926D90-1568-40E8-8B41-290D8EBBE3B4}"/>
    <cellStyle name="Vírgula 4 12 2 10 2 3" xfId="4919" xr:uid="{B4479615-5895-43F3-BF33-6531EAF4E59E}"/>
    <cellStyle name="Vírgula 4 12 2 10 2 3 2" xfId="6949" xr:uid="{431A5116-EB6C-4771-AF75-AD4109746883}"/>
    <cellStyle name="Vírgula 4 12 2 10 2 3 2 2" xfId="14571" xr:uid="{759F936D-4B11-44EB-871F-C022CB2E2116}"/>
    <cellStyle name="Vírgula 4 12 2 10 2 3 2 2 2" xfId="29876" xr:uid="{C0AED748-E77F-47F9-90F4-F655D14D11B0}"/>
    <cellStyle name="Vírgula 4 12 2 10 2 3 2 3" xfId="22254" xr:uid="{59D79CEB-2AC9-4428-B09E-C8E2CF688188}"/>
    <cellStyle name="Vírgula 4 12 2 10 2 3 3" xfId="12541" xr:uid="{65C00F3C-8F25-4D88-A970-474B50B4259C}"/>
    <cellStyle name="Vírgula 4 12 2 10 2 3 3 2" xfId="27846" xr:uid="{36259084-D201-46DF-AF99-1C0B0C7B34DE}"/>
    <cellStyle name="Vírgula 4 12 2 10 2 3 4" xfId="20224" xr:uid="{0CE050C7-5666-41C2-95C8-50142672BE44}"/>
    <cellStyle name="Vírgula 4 12 2 10 2 4" xfId="5587" xr:uid="{BD35BDDE-EA94-4B1F-B477-0FA4E4EEA77D}"/>
    <cellStyle name="Vírgula 4 12 2 10 2 4 2" xfId="13209" xr:uid="{95739A8E-C5F7-43BD-BD8D-90C641505A7F}"/>
    <cellStyle name="Vírgula 4 12 2 10 2 4 2 2" xfId="28514" xr:uid="{1A4800F1-A85D-40F6-A2AA-88A065ED9E7E}"/>
    <cellStyle name="Vírgula 4 12 2 10 2 4 3" xfId="20892" xr:uid="{3BE0FA30-B2A8-4F52-A84B-5BD1FAB8FBB8}"/>
    <cellStyle name="Vírgula 4 12 2 10 2 5" xfId="12231" xr:uid="{62982DEC-F71E-4D97-96A2-704CC123DF17}"/>
    <cellStyle name="Vírgula 4 12 2 10 2 5 2" xfId="27536" xr:uid="{21EB4E17-3D01-4DA4-A947-BAD8EDC4F6BD}"/>
    <cellStyle name="Vírgula 4 12 2 10 2 6" xfId="19914" xr:uid="{AFE8B00D-7C6B-4985-8A10-D4FD620F0AB9}"/>
    <cellStyle name="Vírgula 4 12 2 10 3" xfId="5031" xr:uid="{5E8CBD17-031F-4DD2-8520-F07185C28712}"/>
    <cellStyle name="Vírgula 4 12 2 10 3 2" xfId="7194" xr:uid="{D0B450EC-BCC9-456E-873F-ACC7EF20209B}"/>
    <cellStyle name="Vírgula 4 12 2 10 3 2 2" xfId="14816" xr:uid="{F56596F0-FF90-4AFA-90D8-429145BF0D7E}"/>
    <cellStyle name="Vírgula 4 12 2 10 3 2 2 2" xfId="30121" xr:uid="{803FD97A-5A84-452B-9973-28E71B689BF7}"/>
    <cellStyle name="Vírgula 4 12 2 10 3 2 3" xfId="22499" xr:uid="{62701E75-F226-45F6-9F74-49401AF46B18}"/>
    <cellStyle name="Vírgula 4 12 2 10 3 3" xfId="5822" xr:uid="{0A2955D8-13F1-41F6-A051-BA808081374A}"/>
    <cellStyle name="Vírgula 4 12 2 10 3 3 2" xfId="13444" xr:uid="{5AD60041-1901-4299-B8F1-7FBBFD7B2331}"/>
    <cellStyle name="Vírgula 4 12 2 10 3 3 2 2" xfId="28749" xr:uid="{D4AD88AE-DA06-4BE4-A1B4-97A8125EFB37}"/>
    <cellStyle name="Vírgula 4 12 2 10 3 3 3" xfId="21127" xr:uid="{60F71897-EC23-427E-923A-2C6133C54972}"/>
    <cellStyle name="Vírgula 4 12 2 10 3 4" xfId="12653" xr:uid="{997AE6E2-D55F-4428-9972-8AE5D06BD1AA}"/>
    <cellStyle name="Vírgula 4 12 2 10 3 4 2" xfId="27958" xr:uid="{CFAAC549-6C0A-4E62-A13C-CA151CFBECB1}"/>
    <cellStyle name="Vírgula 4 12 2 10 3 5" xfId="20336" xr:uid="{977B3456-AE51-4EBB-964A-D4A95C5A8F62}"/>
    <cellStyle name="Vírgula 4 12 2 10 4" xfId="4734" xr:uid="{D4A281AC-9475-4065-87B6-39D773626744}"/>
    <cellStyle name="Vírgula 4 12 2 10 4 2" xfId="6579" xr:uid="{902C9E2C-4E98-4E05-9D46-CD4CA715FC24}"/>
    <cellStyle name="Vírgula 4 12 2 10 4 2 2" xfId="14201" xr:uid="{A017AC28-0427-45B4-BBD3-C97B2ACC3144}"/>
    <cellStyle name="Vírgula 4 12 2 10 4 2 2 2" xfId="29506" xr:uid="{DBA5EE02-CCE0-46DF-AF76-AF0A3A723BF0}"/>
    <cellStyle name="Vírgula 4 12 2 10 4 2 3" xfId="21884" xr:uid="{1B90860E-9687-4EE0-AEE4-D9343A13F5DF}"/>
    <cellStyle name="Vírgula 4 12 2 10 4 3" xfId="12356" xr:uid="{D76A0AE9-9480-4B88-830C-0ED0F95FAEE5}"/>
    <cellStyle name="Vírgula 4 12 2 10 4 3 2" xfId="27661" xr:uid="{9C8E701E-C8AD-42FE-8A73-C803E7E1AD04}"/>
    <cellStyle name="Vírgula 4 12 2 10 4 4" xfId="20039" xr:uid="{43E21F21-8A53-42CA-9D21-2ACECD168327}"/>
    <cellStyle name="Vírgula 4 12 2 10 5" xfId="5354" xr:uid="{2EAF6D1C-F501-45CD-BC26-CE688A2F3255}"/>
    <cellStyle name="Vírgula 4 12 2 10 5 2" xfId="12976" xr:uid="{1216C671-3602-41DE-BB8B-651D4D6BCC2D}"/>
    <cellStyle name="Vírgula 4 12 2 10 5 2 2" xfId="28281" xr:uid="{C363E436-B0EE-4CEF-A161-7B864E00D4AF}"/>
    <cellStyle name="Vírgula 4 12 2 10 5 3" xfId="20659" xr:uid="{19D83EDD-22FA-4E39-873F-EB60C2A1A801}"/>
    <cellStyle name="Vírgula 4 12 2 10 6" xfId="12127" xr:uid="{C1009392-8E96-4D67-BCF9-63B3E0F5E228}"/>
    <cellStyle name="Vírgula 4 12 2 10 6 2" xfId="27432" xr:uid="{76D17926-20C6-4ABE-BA45-D7DF8EAA86B7}"/>
    <cellStyle name="Vírgula 4 12 2 10 7" xfId="19810" xr:uid="{0004F4A6-4D96-400D-B4B4-48F67C113733}"/>
    <cellStyle name="Vírgula 4 12 2 11" xfId="4511" xr:uid="{E8B17993-90F8-442E-B7B7-12AD5813218D}"/>
    <cellStyle name="Vírgula 4 12 2 11 2" xfId="5046" xr:uid="{2EBF2877-4DE8-4C39-B693-9FFA8B1299BB}"/>
    <cellStyle name="Vírgula 4 12 2 11 2 2" xfId="7211" xr:uid="{F6205661-B8FF-44DD-9B13-D2B89EC5D60C}"/>
    <cellStyle name="Vírgula 4 12 2 11 2 2 2" xfId="14833" xr:uid="{88F230C7-A737-4441-A143-94C45024BA69}"/>
    <cellStyle name="Vírgula 4 12 2 11 2 2 2 2" xfId="30138" xr:uid="{550F81A4-BA7F-4C4C-841C-11DC85FADB1D}"/>
    <cellStyle name="Vírgula 4 12 2 11 2 2 3" xfId="22516" xr:uid="{4C64E546-70B4-4A44-A1C9-E404CA31790F}"/>
    <cellStyle name="Vírgula 4 12 2 11 2 3" xfId="5839" xr:uid="{E68D79CD-CCB8-41C9-B069-82C34A282750}"/>
    <cellStyle name="Vírgula 4 12 2 11 2 3 2" xfId="13461" xr:uid="{DEBC440D-3F13-40C8-BCB1-1B7F21AAFB67}"/>
    <cellStyle name="Vírgula 4 12 2 11 2 3 2 2" xfId="28766" xr:uid="{5021FB07-91B7-4142-BB1E-5DE5AE753A97}"/>
    <cellStyle name="Vírgula 4 12 2 11 2 3 3" xfId="21144" xr:uid="{62591604-AFFA-4941-BBFC-C8C675511364}"/>
    <cellStyle name="Vírgula 4 12 2 11 2 4" xfId="12668" xr:uid="{A9482F5A-BC9C-4AE4-8A39-9602F8128034}"/>
    <cellStyle name="Vírgula 4 12 2 11 2 4 2" xfId="27973" xr:uid="{67DBC6F3-AA06-4CBA-8C11-E574BE6BC5C9}"/>
    <cellStyle name="Vírgula 4 12 2 11 2 5" xfId="20351" xr:uid="{96743736-FC3D-4E09-A44D-94A1787CB2A4}"/>
    <cellStyle name="Vírgula 4 12 2 11 3" xfId="4749" xr:uid="{0265D217-CCA1-4781-B5C0-6AE23CDC8C53}"/>
    <cellStyle name="Vírgula 4 12 2 11 3 2" xfId="6606" xr:uid="{286EE35D-C2B0-4A02-A6F3-04B7A4BD2D3F}"/>
    <cellStyle name="Vírgula 4 12 2 11 3 2 2" xfId="14228" xr:uid="{AB210208-76C2-4EF9-AD8C-6AE264DDFC29}"/>
    <cellStyle name="Vírgula 4 12 2 11 3 2 2 2" xfId="29533" xr:uid="{C031B1BB-12A1-4E14-B7E8-9726E91A42DD}"/>
    <cellStyle name="Vírgula 4 12 2 11 3 2 3" xfId="21911" xr:uid="{841CEF87-6961-49D7-91C2-7B82CA74A5B9}"/>
    <cellStyle name="Vírgula 4 12 2 11 3 3" xfId="12371" xr:uid="{5C2ACA93-480D-46E4-B6B3-A5BDF2E84CDF}"/>
    <cellStyle name="Vírgula 4 12 2 11 3 3 2" xfId="27676" xr:uid="{D77AED76-E881-4174-AFCE-B62D097CE201}"/>
    <cellStyle name="Vírgula 4 12 2 11 3 4" xfId="20054" xr:uid="{CA9CC29E-DCEC-4362-9AF5-5E12D52D5822}"/>
    <cellStyle name="Vírgula 4 12 2 11 4" xfId="5369" xr:uid="{0241DFBD-8163-46C3-ACDC-790F1589E25C}"/>
    <cellStyle name="Vírgula 4 12 2 11 4 2" xfId="12991" xr:uid="{B869DF15-130B-44A6-B56B-C0487347616F}"/>
    <cellStyle name="Vírgula 4 12 2 11 4 2 2" xfId="28296" xr:uid="{5650317B-200D-4C92-902A-CDF81ED3B95E}"/>
    <cellStyle name="Vírgula 4 12 2 11 4 3" xfId="20674" xr:uid="{B2A869A3-B687-41AB-91B5-71EE0F7E619F}"/>
    <cellStyle name="Vírgula 4 12 2 11 5" xfId="12134" xr:uid="{BB266CB4-5DAB-4B9F-9FD6-70F6C039676C}"/>
    <cellStyle name="Vírgula 4 12 2 11 5 2" xfId="27439" xr:uid="{3A319553-F8F8-44DE-BCCF-587F110BA95E}"/>
    <cellStyle name="Vírgula 4 12 2 11 6" xfId="19817" xr:uid="{8930FF1D-0F89-41DE-A3FB-B6FE6E8394AF}"/>
    <cellStyle name="Vírgula 4 12 2 12" xfId="4931" xr:uid="{9748E808-55B8-4650-9B51-7FF20E85D353}"/>
    <cellStyle name="Vírgula 4 12 2 12 2" xfId="6974" xr:uid="{5F839254-3959-403D-9C34-9A9615D651C7}"/>
    <cellStyle name="Vírgula 4 12 2 12 2 2" xfId="14596" xr:uid="{EF1E76B3-801C-48A0-9DF7-2D5C137A3584}"/>
    <cellStyle name="Vírgula 4 12 2 12 2 2 2" xfId="29901" xr:uid="{72B1ECFD-7815-43F5-B73C-F4F2EA539AC0}"/>
    <cellStyle name="Vírgula 4 12 2 12 2 3" xfId="22279" xr:uid="{04406EBF-724F-4BED-AB0E-5156C27672B7}"/>
    <cellStyle name="Vírgula 4 12 2 12 3" xfId="5602" xr:uid="{1D1C31DA-3374-4E1B-91AC-84F36EFAABC6}"/>
    <cellStyle name="Vírgula 4 12 2 12 3 2" xfId="13224" xr:uid="{15CB1487-4E16-480D-BD33-9490D2939549}"/>
    <cellStyle name="Vírgula 4 12 2 12 3 2 2" xfId="28529" xr:uid="{F6724DA2-7EEA-436F-8CE2-BD275FA0FBFF}"/>
    <cellStyle name="Vírgula 4 12 2 12 3 3" xfId="20907" xr:uid="{809D0D63-4B59-4534-91B2-7317F04689EE}"/>
    <cellStyle name="Vírgula 4 12 2 12 4" xfId="12553" xr:uid="{B4B953A7-119C-44CD-AD93-3F6A925A461A}"/>
    <cellStyle name="Vírgula 4 12 2 12 4 2" xfId="27858" xr:uid="{671E0B7F-E79E-496A-B3F6-25B6F1C1F2D9}"/>
    <cellStyle name="Vírgula 4 12 2 12 5" xfId="20236" xr:uid="{AEF93BFD-EF3B-4544-965C-E1DEB168C898}"/>
    <cellStyle name="Vírgula 4 12 2 13" xfId="5229" xr:uid="{8C30AA42-79CB-4CC0-8625-77F3C5B0C14C}"/>
    <cellStyle name="Vírgula 4 12 2 13 2" xfId="7581" xr:uid="{5F94EAE9-43F3-4615-9437-F28E1DCF32FF}"/>
    <cellStyle name="Vírgula 4 12 2 13 2 2" xfId="15203" xr:uid="{143065FD-9959-4F06-A3EB-0E4B586A0B23}"/>
    <cellStyle name="Vírgula 4 12 2 13 2 2 2" xfId="30508" xr:uid="{74D5BC8C-5584-45B5-B799-5D5C56F740E3}"/>
    <cellStyle name="Vírgula 4 12 2 13 2 3" xfId="22886" xr:uid="{A0A1BD11-71D6-4550-AF3B-F8A1B08B0A06}"/>
    <cellStyle name="Vírgula 4 12 2 13 3" xfId="6209" xr:uid="{36A1532D-B18B-4BFE-A6C6-71DDD7AF3CC8}"/>
    <cellStyle name="Vírgula 4 12 2 13 3 2" xfId="13831" xr:uid="{23DC5787-AB9E-4E87-9A06-F274ED69FA20}"/>
    <cellStyle name="Vírgula 4 12 2 13 3 2 2" xfId="29136" xr:uid="{EDB1D35B-8CF1-4943-9611-CAC83D4694BA}"/>
    <cellStyle name="Vírgula 4 12 2 13 3 3" xfId="21514" xr:uid="{812DEF3E-2A08-495D-8F94-ECFFB125FEC7}"/>
    <cellStyle name="Vírgula 4 12 2 13 4" xfId="12851" xr:uid="{FD4E3245-C6CF-4F48-89F1-45B27284F3CC}"/>
    <cellStyle name="Vírgula 4 12 2 13 4 2" xfId="28156" xr:uid="{0A8AB29E-F5CB-4182-9B3A-D62F12D77F0B}"/>
    <cellStyle name="Vírgula 4 12 2 13 5" xfId="20534" xr:uid="{C6683977-C585-403B-B2EB-7F0E30AA90D2}"/>
    <cellStyle name="Vírgula 4 12 2 14" xfId="4621" xr:uid="{E3F7205F-5FBB-400D-8E94-434331C0660E}"/>
    <cellStyle name="Vírgula 4 12 2 14 2" xfId="6233" xr:uid="{A26D6922-C6EA-4480-BBB8-8B4CB0A39571}"/>
    <cellStyle name="Vírgula 4 12 2 14 2 2" xfId="13855" xr:uid="{DA888985-DEDE-4DBD-90F9-C5D3E21B7571}"/>
    <cellStyle name="Vírgula 4 12 2 14 2 2 2" xfId="29160" xr:uid="{52296F42-C4E4-4DDD-A6C0-2D6F8EF708C4}"/>
    <cellStyle name="Vírgula 4 12 2 14 2 3" xfId="21538" xr:uid="{E1B50A46-3DE8-49E1-BF26-A5C0227651D5}"/>
    <cellStyle name="Vírgula 4 12 2 14 3" xfId="12243" xr:uid="{5859227A-290A-4DDE-A941-4B9247911457}"/>
    <cellStyle name="Vírgula 4 12 2 14 3 2" xfId="27548" xr:uid="{BCC2F8A7-F5E9-400A-8688-454C22ED60BF}"/>
    <cellStyle name="Vírgula 4 12 2 14 4" xfId="19926" xr:uid="{1530F4DA-E430-47DC-8C7B-ED080322760F}"/>
    <cellStyle name="Vírgula 4 12 2 15" xfId="5239" xr:uid="{6638E2E4-96B0-4340-A49F-CF47B52142A9}"/>
    <cellStyle name="Vírgula 4 12 2 15 2" xfId="12861" xr:uid="{99BAECFC-3308-440D-A111-AB3D5737A36E}"/>
    <cellStyle name="Vírgula 4 12 2 15 2 2" xfId="28166" xr:uid="{887FF3F8-AB3C-46EB-8AA5-B780ADE196D7}"/>
    <cellStyle name="Vírgula 4 12 2 15 3" xfId="20544" xr:uid="{5310A7F1-946A-4EA2-B033-C6E42D3D0535}"/>
    <cellStyle name="Vírgula 4 12 2 16" xfId="8450" xr:uid="{01704BF0-F52D-46C0-9CE0-219CE17420C5}"/>
    <cellStyle name="Vírgula 4 12 2 16 2" xfId="23755" xr:uid="{CE3E3D9B-A28A-411E-8074-7D5588774C3A}"/>
    <cellStyle name="Vírgula 4 12 2 17" xfId="16133" xr:uid="{B4C88E7D-3D10-4490-90DE-C05933060351}"/>
    <cellStyle name="Vírgula 4 12 2 2" xfId="2108" xr:uid="{30C05599-C812-4645-8CA5-5610A03F1DF8}"/>
    <cellStyle name="Vírgula 4 12 2 2 2" xfId="4432" xr:uid="{BE4E8EB5-B6D3-4489-9251-BAA580C38940}"/>
    <cellStyle name="Vírgula 4 12 2 2 2 2" xfId="4560" xr:uid="{A141AB70-7C3C-4703-8466-87FFF09B2A01}"/>
    <cellStyle name="Vírgula 4 12 2 2 2 2 2" xfId="5103" xr:uid="{758D0B84-2328-43E3-BA2D-FCA6A35AA8AB}"/>
    <cellStyle name="Vírgula 4 12 2 2 2 2 2 2" xfId="7380" xr:uid="{5DC40031-9290-4961-893F-63B24AFCFCB1}"/>
    <cellStyle name="Vírgula 4 12 2 2 2 2 2 2 2" xfId="15002" xr:uid="{394AF3F9-C8AD-4C19-84FA-B03F643FF9B6}"/>
    <cellStyle name="Vírgula 4 12 2 2 2 2 2 2 2 2" xfId="30307" xr:uid="{F57A43B5-7CB6-48B8-899D-C4CA557E38AD}"/>
    <cellStyle name="Vírgula 4 12 2 2 2 2 2 2 3" xfId="22685" xr:uid="{732BA14B-EAC8-4ECA-9ED9-B6C11AC9C8C5}"/>
    <cellStyle name="Vírgula 4 12 2 2 2 2 2 3" xfId="6008" xr:uid="{5957976B-62D9-4B25-94D1-3D3D8ECF874B}"/>
    <cellStyle name="Vírgula 4 12 2 2 2 2 2 3 2" xfId="13630" xr:uid="{8D2367D8-A9A5-48D8-A4EC-329D26736BF4}"/>
    <cellStyle name="Vírgula 4 12 2 2 2 2 2 3 2 2" xfId="28935" xr:uid="{D79583CA-89FE-43C3-84CF-E7FE031EF35F}"/>
    <cellStyle name="Vírgula 4 12 2 2 2 2 2 3 3" xfId="21313" xr:uid="{CC8207A5-BF76-44B4-8693-78DCA7DB1029}"/>
    <cellStyle name="Vírgula 4 12 2 2 2 2 2 4" xfId="12725" xr:uid="{34EE7D7B-6585-4FDE-BC96-F8EBE74E4B72}"/>
    <cellStyle name="Vírgula 4 12 2 2 2 2 2 4 2" xfId="28030" xr:uid="{79C399FC-9CD5-4ECF-B073-E145AD264B2F}"/>
    <cellStyle name="Vírgula 4 12 2 2 2 2 2 5" xfId="20408" xr:uid="{5802CF3D-BBFC-4FC3-B143-05F6C743CD8E}"/>
    <cellStyle name="Vírgula 4 12 2 2 2 2 3" xfId="4806" xr:uid="{2D8F1833-773C-4A5B-AF47-413A48C93BB0}"/>
    <cellStyle name="Vírgula 4 12 2 2 2 2 3 2" xfId="6776" xr:uid="{5F5F4C15-B87D-44BE-89C6-D149526C46FF}"/>
    <cellStyle name="Vírgula 4 12 2 2 2 2 3 2 2" xfId="14398" xr:uid="{A9D491F1-AA25-4498-93AE-F9EC7834350C}"/>
    <cellStyle name="Vírgula 4 12 2 2 2 2 3 2 2 2" xfId="29703" xr:uid="{5F3D5749-20AB-4224-BFBD-3DEB41B9B4D6}"/>
    <cellStyle name="Vírgula 4 12 2 2 2 2 3 2 3" xfId="22081" xr:uid="{82399EF2-2037-4B2A-9576-DF48E8042448}"/>
    <cellStyle name="Vírgula 4 12 2 2 2 2 3 3" xfId="12428" xr:uid="{B529642E-9743-4D13-9D4E-AF0B397DE624}"/>
    <cellStyle name="Vírgula 4 12 2 2 2 2 3 3 2" xfId="27733" xr:uid="{54C42A41-A329-498C-B197-131051EA06D7}"/>
    <cellStyle name="Vírgula 4 12 2 2 2 2 3 4" xfId="20111" xr:uid="{9E4B23CB-A3A5-48B1-99C3-33E1B93C7F7C}"/>
    <cellStyle name="Vírgula 4 12 2 2 2 2 4" xfId="5474" xr:uid="{25CB1744-9CDE-4FD9-862C-245D86E25C9F}"/>
    <cellStyle name="Vírgula 4 12 2 2 2 2 4 2" xfId="13096" xr:uid="{A5BB5722-455F-422B-8E43-A8C2B1B3FA84}"/>
    <cellStyle name="Vírgula 4 12 2 2 2 2 4 2 2" xfId="28401" xr:uid="{EFAEDD39-C617-4078-BBA4-B5B23AD9628E}"/>
    <cellStyle name="Vírgula 4 12 2 2 2 2 4 3" xfId="20779" xr:uid="{DC067724-5581-4C09-8319-BF14FEA6E133}"/>
    <cellStyle name="Vírgula 4 12 2 2 2 2 5" xfId="12183" xr:uid="{7AE8AE61-5762-4D7F-9476-74CEBBB57534}"/>
    <cellStyle name="Vírgula 4 12 2 2 2 2 5 2" xfId="27488" xr:uid="{57AD9B0E-80D0-4B80-8950-40E2129547AC}"/>
    <cellStyle name="Vírgula 4 12 2 2 2 2 6" xfId="19866" xr:uid="{70E3D91A-5619-467A-9C67-D88BEE48F266}"/>
    <cellStyle name="Vírgula 4 12 2 2 2 3" xfId="4983" xr:uid="{ED2ECDE7-9AAD-4B54-9AA5-801B326240E5}"/>
    <cellStyle name="Vírgula 4 12 2 2 2 3 2" xfId="7080" xr:uid="{813A56BB-4755-4698-83E0-1A44B6CFD45A}"/>
    <cellStyle name="Vírgula 4 12 2 2 2 3 2 2" xfId="14702" xr:uid="{13645881-FD33-4BC3-A869-D8385412A763}"/>
    <cellStyle name="Vírgula 4 12 2 2 2 3 2 2 2" xfId="30007" xr:uid="{145BEA35-2548-4A9B-BAEA-A13C982CDACF}"/>
    <cellStyle name="Vírgula 4 12 2 2 2 3 2 3" xfId="22385" xr:uid="{C4E0DED3-E4AA-49CA-AD8A-FC5C7437C10E}"/>
    <cellStyle name="Vírgula 4 12 2 2 2 3 3" xfId="5708" xr:uid="{9E57BA6C-5206-423C-BA92-17BF42B29C39}"/>
    <cellStyle name="Vírgula 4 12 2 2 2 3 3 2" xfId="13330" xr:uid="{0D70B993-27DD-460D-9DDB-D49407F30FF7}"/>
    <cellStyle name="Vírgula 4 12 2 2 2 3 3 2 2" xfId="28635" xr:uid="{1216FF8D-1FAE-49B4-A67F-F165B8D0263C}"/>
    <cellStyle name="Vírgula 4 12 2 2 2 3 3 3" xfId="21013" xr:uid="{1FB7BE87-826F-4FE2-9784-49075C17526B}"/>
    <cellStyle name="Vírgula 4 12 2 2 2 3 4" xfId="12605" xr:uid="{DFF7249A-CB97-4C39-8F7C-E28EB3603EEC}"/>
    <cellStyle name="Vírgula 4 12 2 2 2 3 4 2" xfId="27910" xr:uid="{490586BA-E5CF-4F4A-AF31-F9BD15D4D7AE}"/>
    <cellStyle name="Vírgula 4 12 2 2 2 3 5" xfId="20288" xr:uid="{52E46A9E-4386-4733-ACB8-196BD16FAAF1}"/>
    <cellStyle name="Vírgula 4 12 2 2 2 4" xfId="4678" xr:uid="{D591E2D3-8A96-4B0F-AB38-C8DEDD76FACC}"/>
    <cellStyle name="Vírgula 4 12 2 2 2 4 2" xfId="6406" xr:uid="{4D9061AB-A610-4468-A96F-46D63F668F55}"/>
    <cellStyle name="Vírgula 4 12 2 2 2 4 2 2" xfId="14028" xr:uid="{44D64A66-82B4-4229-AE2D-7CD19767DCEC}"/>
    <cellStyle name="Vírgula 4 12 2 2 2 4 2 2 2" xfId="29333" xr:uid="{B23683E7-11EF-48EB-A0EF-16B9F05966CD}"/>
    <cellStyle name="Vírgula 4 12 2 2 2 4 2 3" xfId="21711" xr:uid="{93981EFB-DD75-4E7C-B46B-AA2E3D982A97}"/>
    <cellStyle name="Vírgula 4 12 2 2 2 4 3" xfId="12300" xr:uid="{CA47CADB-7F56-4C09-8B1F-3FF8F41E3B10}"/>
    <cellStyle name="Vírgula 4 12 2 2 2 4 3 2" xfId="27605" xr:uid="{930F21B1-1D11-4769-9906-7E31B962C2AC}"/>
    <cellStyle name="Vírgula 4 12 2 2 2 4 4" xfId="19983" xr:uid="{0E76A578-9F87-4381-B44D-DEFB8C386AE5}"/>
    <cellStyle name="Vírgula 4 12 2 2 2 5" xfId="5297" xr:uid="{41E74F3F-6CB7-4B2F-BD91-42B31673D5DB}"/>
    <cellStyle name="Vírgula 4 12 2 2 2 5 2" xfId="12919" xr:uid="{1F1CF122-64D3-48ED-B19C-28772DE45DBD}"/>
    <cellStyle name="Vírgula 4 12 2 2 2 5 2 2" xfId="28224" xr:uid="{0B4E9D0F-7D4F-40A8-AD7F-0E0B3B6650F4}"/>
    <cellStyle name="Vírgula 4 12 2 2 2 5 3" xfId="20602" xr:uid="{06229C0D-FE67-4404-87D3-138B225E021D}"/>
    <cellStyle name="Vírgula 4 12 2 2 2 6" xfId="12058" xr:uid="{16CDAE08-25D0-4802-B2D7-8688D9BE7039}"/>
    <cellStyle name="Vírgula 4 12 2 2 2 6 2" xfId="27363" xr:uid="{189B2D30-03D6-413C-987A-23D2153947BF}"/>
    <cellStyle name="Vírgula 4 12 2 2 2 7" xfId="19741" xr:uid="{1B8FD942-D893-4229-BB4B-A2331E9C0E79}"/>
    <cellStyle name="Vírgula 4 12 2 2 3" xfId="4516" xr:uid="{15AC5C26-684C-43AA-BDB6-ED41B1DA71FA}"/>
    <cellStyle name="Vírgula 4 12 2 2 3 2" xfId="5053" xr:uid="{D9DE5D2A-2A22-46CB-8581-016CBD6025ED}"/>
    <cellStyle name="Vírgula 4 12 2 2 3 2 2" xfId="7228" xr:uid="{2951A8F3-3A2D-41B3-A5FC-87326A2BC831}"/>
    <cellStyle name="Vírgula 4 12 2 2 3 2 2 2" xfId="14850" xr:uid="{37E98127-4433-4538-A2B7-7215F8D7DA95}"/>
    <cellStyle name="Vírgula 4 12 2 2 3 2 2 2 2" xfId="30155" xr:uid="{BF620C29-9716-4CFD-97A0-EFA41BAF7CE0}"/>
    <cellStyle name="Vírgula 4 12 2 2 3 2 2 3" xfId="22533" xr:uid="{0A0E214F-E8C1-4801-9B0A-7BD93FE8523A}"/>
    <cellStyle name="Vírgula 4 12 2 2 3 2 3" xfId="5856" xr:uid="{0DE31A6E-F208-4C22-BAEF-164EFB5E35DB}"/>
    <cellStyle name="Vírgula 4 12 2 2 3 2 3 2" xfId="13478" xr:uid="{91497BDD-45AB-44DC-9CFC-FFEC8453D536}"/>
    <cellStyle name="Vírgula 4 12 2 2 3 2 3 2 2" xfId="28783" xr:uid="{A92437D9-F337-40DD-A3D4-EE3D7C46EF58}"/>
    <cellStyle name="Vírgula 4 12 2 2 3 2 3 3" xfId="21161" xr:uid="{49589E34-FF7B-4F98-9AA4-7F32F50656EB}"/>
    <cellStyle name="Vírgula 4 12 2 2 3 2 4" xfId="12675" xr:uid="{4864F194-FC94-429E-85C4-EC65482451E6}"/>
    <cellStyle name="Vírgula 4 12 2 2 3 2 4 2" xfId="27980" xr:uid="{7BFBF28A-D3C7-4366-8719-4628BE4E0478}"/>
    <cellStyle name="Vírgula 4 12 2 2 3 2 5" xfId="20358" xr:uid="{2B239337-72EA-4D63-BC2B-79911CDBDA72}"/>
    <cellStyle name="Vírgula 4 12 2 2 3 3" xfId="4756" xr:uid="{5EEA3554-4915-4DFF-91B6-464D93122BBD}"/>
    <cellStyle name="Vírgula 4 12 2 2 3 3 2" xfId="6623" xr:uid="{23776884-B21E-41FC-96D3-0B748FA3F853}"/>
    <cellStyle name="Vírgula 4 12 2 2 3 3 2 2" xfId="14245" xr:uid="{32AC6395-82EC-494F-BFB5-74041089B446}"/>
    <cellStyle name="Vírgula 4 12 2 2 3 3 2 2 2" xfId="29550" xr:uid="{D5541904-2407-4411-B20C-C5ED76E2E7A7}"/>
    <cellStyle name="Vírgula 4 12 2 2 3 3 2 3" xfId="21928" xr:uid="{FEA93A3D-528C-4C5B-AFD9-50D96ADAC3F6}"/>
    <cellStyle name="Vírgula 4 12 2 2 3 3 3" xfId="12378" xr:uid="{84AE8AF8-B9A8-4750-8927-2D39F1BA2271}"/>
    <cellStyle name="Vírgula 4 12 2 2 3 3 3 2" xfId="27683" xr:uid="{84A15711-1C43-4DB0-A99F-B93B8C7C95BF}"/>
    <cellStyle name="Vírgula 4 12 2 2 3 3 4" xfId="20061" xr:uid="{B5062D3F-DD5A-43C0-AC15-7F2A325AC63E}"/>
    <cellStyle name="Vírgula 4 12 2 2 3 4" xfId="5376" xr:uid="{7F2960F4-5CBD-44B8-8A97-72674E50A666}"/>
    <cellStyle name="Vírgula 4 12 2 2 3 4 2" xfId="12998" xr:uid="{D27E9D9E-3AF3-4CC4-818C-7B85340D4B7E}"/>
    <cellStyle name="Vírgula 4 12 2 2 3 4 2 2" xfId="28303" xr:uid="{DEE7C657-BF61-4701-B329-EB045BEB14B4}"/>
    <cellStyle name="Vírgula 4 12 2 2 3 4 3" xfId="20681" xr:uid="{64CCC6CF-BC0F-441D-8D7E-C59857907459}"/>
    <cellStyle name="Vírgula 4 12 2 2 3 5" xfId="12139" xr:uid="{E56720E3-E3C7-4A69-81E9-9F35482CF40E}"/>
    <cellStyle name="Vírgula 4 12 2 2 3 5 2" xfId="27444" xr:uid="{3E5652AF-6927-4FF6-AF89-E5DD1B8AA01A}"/>
    <cellStyle name="Vírgula 4 12 2 2 3 6" xfId="19822" xr:uid="{AF813B5E-3B69-477E-936D-F003FDC7D0F0}"/>
    <cellStyle name="Vírgula 4 12 2 2 4" xfId="4938" xr:uid="{81424892-F9A5-4F19-9E21-05B954044B55}"/>
    <cellStyle name="Vírgula 4 12 2 2 4 2" xfId="6981" xr:uid="{A7CEB18E-8850-4C1B-A013-2A1B66474A45}"/>
    <cellStyle name="Vírgula 4 12 2 2 4 2 2" xfId="14603" xr:uid="{A4D0F89B-9A18-42E4-9773-8A87BD528376}"/>
    <cellStyle name="Vírgula 4 12 2 2 4 2 2 2" xfId="29908" xr:uid="{A8BD857C-1FFA-4A8F-8663-106D081E6374}"/>
    <cellStyle name="Vírgula 4 12 2 2 4 2 3" xfId="22286" xr:uid="{F43FB7BF-212A-4A96-9330-EC3F8CF99F85}"/>
    <cellStyle name="Vírgula 4 12 2 2 4 3" xfId="5609" xr:uid="{0062E6AD-0148-4534-A72E-5B77B41191CB}"/>
    <cellStyle name="Vírgula 4 12 2 2 4 3 2" xfId="13231" xr:uid="{C7443D8C-7ECD-44B3-8CC6-0E378B3740AE}"/>
    <cellStyle name="Vírgula 4 12 2 2 4 3 2 2" xfId="28536" xr:uid="{1986D344-EC78-4D80-935A-8992296E1748}"/>
    <cellStyle name="Vírgula 4 12 2 2 4 3 3" xfId="20914" xr:uid="{1EBAA15C-4FA1-4BD0-9736-90EFEDEB23E4}"/>
    <cellStyle name="Vírgula 4 12 2 2 4 4" xfId="12560" xr:uid="{E8656F69-C8D4-4E57-802E-4E02CAC0B7D4}"/>
    <cellStyle name="Vírgula 4 12 2 2 4 4 2" xfId="27865" xr:uid="{FAB0F26B-B83A-454D-8626-67481E2FA647}"/>
    <cellStyle name="Vírgula 4 12 2 2 4 5" xfId="20243" xr:uid="{5FDA9BDE-9227-4B62-B227-3644C06F6CCD}"/>
    <cellStyle name="Vírgula 4 12 2 2 5" xfId="4628" xr:uid="{A3FFCBC2-B515-4C74-B3CC-A425CB4FA7BF}"/>
    <cellStyle name="Vírgula 4 12 2 2 5 2" xfId="6253" xr:uid="{9EFA3E42-409D-4614-8DB5-DA84F25898AF}"/>
    <cellStyle name="Vírgula 4 12 2 2 5 2 2" xfId="13875" xr:uid="{8F91C5B4-9527-481D-8C5E-22C5E4AFF61D}"/>
    <cellStyle name="Vírgula 4 12 2 2 5 2 2 2" xfId="29180" xr:uid="{2A6894CB-EEA0-4EF1-A79E-D463A3F8057A}"/>
    <cellStyle name="Vírgula 4 12 2 2 5 2 3" xfId="21558" xr:uid="{DF4B96F4-2516-4787-8FFD-28B2BDB6EF57}"/>
    <cellStyle name="Vírgula 4 12 2 2 5 3" xfId="12250" xr:uid="{DB52D9B2-D31E-4FE6-A4FF-EEAEA3E2EF92}"/>
    <cellStyle name="Vírgula 4 12 2 2 5 3 2" xfId="27555" xr:uid="{A072A77F-3339-4F90-914C-67145EC69558}"/>
    <cellStyle name="Vírgula 4 12 2 2 5 4" xfId="19933" xr:uid="{A0ECCE24-CCE2-4A08-A61B-A4DE0B8ACBA6}"/>
    <cellStyle name="Vírgula 4 12 2 2 6" xfId="5246" xr:uid="{8FCAA439-DFAC-48F6-989D-4C343418B970}"/>
    <cellStyle name="Vírgula 4 12 2 2 6 2" xfId="12868" xr:uid="{23137FB2-53BD-4B90-87B0-21123516A0B7}"/>
    <cellStyle name="Vírgula 4 12 2 2 6 2 2" xfId="28173" xr:uid="{E4993AD0-2083-4928-AB6E-9FA6A3C8CB3B}"/>
    <cellStyle name="Vírgula 4 12 2 2 6 3" xfId="20551" xr:uid="{419A206B-B093-4827-ADBE-A36C512E3DE3}"/>
    <cellStyle name="Vírgula 4 12 2 2 7" xfId="9740" xr:uid="{10011C21-4C32-4778-96AC-66BBDDDF7071}"/>
    <cellStyle name="Vírgula 4 12 2 2 7 2" xfId="25045" xr:uid="{BD284467-70FA-438D-9CC8-992E2F2F57F5}"/>
    <cellStyle name="Vírgula 4 12 2 2 8" xfId="17423" xr:uid="{ED703E6A-A106-4943-9270-ACD1D24E6986}"/>
    <cellStyle name="Vírgula 4 12 2 3" xfId="3075" xr:uid="{932E007C-9E0C-40B2-99B0-5166A074B0B4}"/>
    <cellStyle name="Vírgula 4 12 2 3 2" xfId="4440" xr:uid="{0D5EF323-DDC5-4583-922E-ABAC13663F07}"/>
    <cellStyle name="Vírgula 4 12 2 3 2 2" xfId="4568" xr:uid="{7955D65B-96FD-4D2D-B3BE-5E5DADBDF29F}"/>
    <cellStyle name="Vírgula 4 12 2 3 2 2 2" xfId="5117" xr:uid="{1DD15164-E7C0-40DF-B201-5BF908803952}"/>
    <cellStyle name="Vírgula 4 12 2 3 2 2 2 2" xfId="7411" xr:uid="{DFD451B6-D1A4-495C-8F5B-669D6D59AEB0}"/>
    <cellStyle name="Vírgula 4 12 2 3 2 2 2 2 2" xfId="15033" xr:uid="{018F4128-3D56-495A-A052-B93C95324B65}"/>
    <cellStyle name="Vírgula 4 12 2 3 2 2 2 2 2 2" xfId="30338" xr:uid="{B4005811-3510-4CBD-8FFA-CDE8EBF8C336}"/>
    <cellStyle name="Vírgula 4 12 2 3 2 2 2 2 3" xfId="22716" xr:uid="{EE046955-5EE2-4B27-9DB5-45A28D4F5B75}"/>
    <cellStyle name="Vírgula 4 12 2 3 2 2 2 3" xfId="6039" xr:uid="{277F0EA3-9928-4B9C-BBEF-C368681A7436}"/>
    <cellStyle name="Vírgula 4 12 2 3 2 2 2 3 2" xfId="13661" xr:uid="{D81FA53B-7170-48AE-9380-BD67F42B2F84}"/>
    <cellStyle name="Vírgula 4 12 2 3 2 2 2 3 2 2" xfId="28966" xr:uid="{EDEE5C7A-C750-464B-B4D0-6220F263D23F}"/>
    <cellStyle name="Vírgula 4 12 2 3 2 2 2 3 3" xfId="21344" xr:uid="{4577EEE0-BDBD-4186-890D-F69756A15EDF}"/>
    <cellStyle name="Vírgula 4 12 2 3 2 2 2 4" xfId="12739" xr:uid="{602DB809-2309-4F99-BBF5-D783A45883E3}"/>
    <cellStyle name="Vírgula 4 12 2 3 2 2 2 4 2" xfId="28044" xr:uid="{1A096340-AFEB-48C4-A0C4-2631CBE683B2}"/>
    <cellStyle name="Vírgula 4 12 2 3 2 2 2 5" xfId="20422" xr:uid="{B9EACBE1-0C97-4359-BFB0-900B162882B4}"/>
    <cellStyle name="Vírgula 4 12 2 3 2 2 3" xfId="4820" xr:uid="{E76DEEDE-3FD5-4303-95DF-DD05B1D95F08}"/>
    <cellStyle name="Vírgula 4 12 2 3 2 2 3 2" xfId="6807" xr:uid="{A2DF0117-7860-4267-95A7-42E31F849093}"/>
    <cellStyle name="Vírgula 4 12 2 3 2 2 3 2 2" xfId="14429" xr:uid="{AFCCA4BE-FE1B-459B-BA92-80BCC60B8B7F}"/>
    <cellStyle name="Vírgula 4 12 2 3 2 2 3 2 2 2" xfId="29734" xr:uid="{579CBA8A-630C-493A-BD30-BF49464DB563}"/>
    <cellStyle name="Vírgula 4 12 2 3 2 2 3 2 3" xfId="22112" xr:uid="{ACC96043-095E-4038-B0D3-E0C7338D852B}"/>
    <cellStyle name="Vírgula 4 12 2 3 2 2 3 3" xfId="12442" xr:uid="{58B41B48-492F-435C-9CB4-823E42BCE2E0}"/>
    <cellStyle name="Vírgula 4 12 2 3 2 2 3 3 2" xfId="27747" xr:uid="{82EAAEC3-A3BE-469F-AB1B-875B95835ACE}"/>
    <cellStyle name="Vírgula 4 12 2 3 2 2 3 4" xfId="20125" xr:uid="{7F90004A-B265-468A-A60D-D00E73F7A307}"/>
    <cellStyle name="Vírgula 4 12 2 3 2 2 4" xfId="5488" xr:uid="{BA35837F-3239-4FB2-9524-67C12C55CCA7}"/>
    <cellStyle name="Vírgula 4 12 2 3 2 2 4 2" xfId="13110" xr:uid="{1C1BF946-4478-49F7-B51A-136EB8E2D7D1}"/>
    <cellStyle name="Vírgula 4 12 2 3 2 2 4 2 2" xfId="28415" xr:uid="{12FEC5B3-1815-4919-9DF5-E42086FFC865}"/>
    <cellStyle name="Vírgula 4 12 2 3 2 2 4 3" xfId="20793" xr:uid="{A82D91C7-86E9-4633-899C-BBFF04F29DFE}"/>
    <cellStyle name="Vírgula 4 12 2 3 2 2 5" xfId="12191" xr:uid="{A785CD1E-144D-45C9-A0C0-53BC2FBE594A}"/>
    <cellStyle name="Vírgula 4 12 2 3 2 2 5 2" xfId="27496" xr:uid="{056239EC-D76C-4114-BA20-B713CF43B4EB}"/>
    <cellStyle name="Vírgula 4 12 2 3 2 2 6" xfId="19874" xr:uid="{5F7C962E-949B-4EF5-9D6A-1E6521ECE455}"/>
    <cellStyle name="Vírgula 4 12 2 3 2 3" xfId="4991" xr:uid="{AA9D0FBE-42ED-4DB2-B27D-8BD188CEA80C}"/>
    <cellStyle name="Vírgula 4 12 2 3 2 3 2" xfId="7095" xr:uid="{5EDC3225-AF6D-4000-BE21-C2BD6FCDA906}"/>
    <cellStyle name="Vírgula 4 12 2 3 2 3 2 2" xfId="14717" xr:uid="{B1167843-3EA9-444B-A380-C24A5E46E4E4}"/>
    <cellStyle name="Vírgula 4 12 2 3 2 3 2 2 2" xfId="30022" xr:uid="{D0141659-7A28-450F-844A-E5B46B828967}"/>
    <cellStyle name="Vírgula 4 12 2 3 2 3 2 3" xfId="22400" xr:uid="{776EA04A-5954-43B9-8824-1494D43D001B}"/>
    <cellStyle name="Vírgula 4 12 2 3 2 3 3" xfId="5723" xr:uid="{4C2CB48D-37E3-40C3-9F38-79149A4AA5AF}"/>
    <cellStyle name="Vírgula 4 12 2 3 2 3 3 2" xfId="13345" xr:uid="{8A79C85F-CBCB-482F-85CF-FC8D34FD2B68}"/>
    <cellStyle name="Vírgula 4 12 2 3 2 3 3 2 2" xfId="28650" xr:uid="{D3777AE9-D19D-4F85-9F1F-3157FE99474B}"/>
    <cellStyle name="Vírgula 4 12 2 3 2 3 3 3" xfId="21028" xr:uid="{D6531C5D-279B-47E6-8D2C-2866F1FDCD55}"/>
    <cellStyle name="Vírgula 4 12 2 3 2 3 4" xfId="12613" xr:uid="{65E1E7F4-DDC5-433A-835C-72D0E37BD63D}"/>
    <cellStyle name="Vírgula 4 12 2 3 2 3 4 2" xfId="27918" xr:uid="{45FD688E-4005-43AC-8325-199E7AE889A8}"/>
    <cellStyle name="Vírgula 4 12 2 3 2 3 5" xfId="20296" xr:uid="{D21B83B6-AA84-460B-BBD5-4AAD764CC714}"/>
    <cellStyle name="Vírgula 4 12 2 3 2 4" xfId="4686" xr:uid="{CF769F5A-AC33-42E1-B07F-7620F0F68A2A}"/>
    <cellStyle name="Vírgula 4 12 2 3 2 4 2" xfId="6437" xr:uid="{54A7BD48-2CA1-453F-BE56-49F63098F43F}"/>
    <cellStyle name="Vírgula 4 12 2 3 2 4 2 2" xfId="14059" xr:uid="{C55BA178-3985-4A7F-B18D-732BBE588C20}"/>
    <cellStyle name="Vírgula 4 12 2 3 2 4 2 2 2" xfId="29364" xr:uid="{FB328A1D-0BD1-4BEB-80E9-686E0C69393D}"/>
    <cellStyle name="Vírgula 4 12 2 3 2 4 2 3" xfId="21742" xr:uid="{EE611D08-9ADD-4D9A-BD66-B0A23DC19FB3}"/>
    <cellStyle name="Vírgula 4 12 2 3 2 4 3" xfId="12308" xr:uid="{3ACFCCEA-2785-4D44-AB69-8DA31EF6E499}"/>
    <cellStyle name="Vírgula 4 12 2 3 2 4 3 2" xfId="27613" xr:uid="{07EC792D-C5FF-4E61-874D-AA85DE96520B}"/>
    <cellStyle name="Vírgula 4 12 2 3 2 4 4" xfId="19991" xr:uid="{001F0D70-8BD9-4B73-9A48-8C1E21494DCC}"/>
    <cellStyle name="Vírgula 4 12 2 3 2 5" xfId="5305" xr:uid="{5B9CD6E7-D6C2-4476-ABCF-568B76B4342B}"/>
    <cellStyle name="Vírgula 4 12 2 3 2 5 2" xfId="12927" xr:uid="{73A00E88-700C-4D11-AB6B-886EF19B5F08}"/>
    <cellStyle name="Vírgula 4 12 2 3 2 5 2 2" xfId="28232" xr:uid="{8144F106-C54C-414F-AA64-7810A67C4E69}"/>
    <cellStyle name="Vírgula 4 12 2 3 2 5 3" xfId="20610" xr:uid="{43C2AE0A-A505-47FD-8AE0-446E1C958F76}"/>
    <cellStyle name="Vírgula 4 12 2 3 2 6" xfId="12066" xr:uid="{4D70B41B-0AF9-4112-B14E-39DAD3234197}"/>
    <cellStyle name="Vírgula 4 12 2 3 2 6 2" xfId="27371" xr:uid="{F8669483-6657-4123-ABAF-DEC5DA8C47F5}"/>
    <cellStyle name="Vírgula 4 12 2 3 2 7" xfId="19749" xr:uid="{11BBC47B-887E-4DE6-BA56-04FF5FC81CC4}"/>
    <cellStyle name="Vírgula 4 12 2 3 3" xfId="4524" xr:uid="{C5E50B57-A022-472E-9735-BF3F79CD24D9}"/>
    <cellStyle name="Vírgula 4 12 2 3 3 2" xfId="5066" xr:uid="{15A14203-B7B0-4524-8739-1703D6E8E4CA}"/>
    <cellStyle name="Vírgula 4 12 2 3 3 2 2" xfId="7251" xr:uid="{E345F651-C69A-4660-8B80-DA6210E0E3B9}"/>
    <cellStyle name="Vírgula 4 12 2 3 3 2 2 2" xfId="14873" xr:uid="{9198E0F9-EDF7-4907-A71B-8F02685208F3}"/>
    <cellStyle name="Vírgula 4 12 2 3 3 2 2 2 2" xfId="30178" xr:uid="{406C3CA1-D56B-42E3-8162-90E06ACDB9FC}"/>
    <cellStyle name="Vírgula 4 12 2 3 3 2 2 3" xfId="22556" xr:uid="{985C401F-F7A5-4090-BECF-1A241DD8FE81}"/>
    <cellStyle name="Vírgula 4 12 2 3 3 2 3" xfId="5879" xr:uid="{0BC68DF9-602E-488E-8D64-1E3E97C64EC1}"/>
    <cellStyle name="Vírgula 4 12 2 3 3 2 3 2" xfId="13501" xr:uid="{272CE9B1-5485-4ACA-9D1A-24FC2E901603}"/>
    <cellStyle name="Vírgula 4 12 2 3 3 2 3 2 2" xfId="28806" xr:uid="{D1974DDD-D118-40A9-8DC9-56E31F2A5493}"/>
    <cellStyle name="Vírgula 4 12 2 3 3 2 3 3" xfId="21184" xr:uid="{3EF3F557-4FA2-40B9-81D8-321691CAE9A2}"/>
    <cellStyle name="Vírgula 4 12 2 3 3 2 4" xfId="12688" xr:uid="{ABAF242B-0F12-46B4-8908-BD7A6F97E5BC}"/>
    <cellStyle name="Vírgula 4 12 2 3 3 2 4 2" xfId="27993" xr:uid="{12D77816-C4D2-4FB3-A818-1A4E579BC8CA}"/>
    <cellStyle name="Vírgula 4 12 2 3 3 2 5" xfId="20371" xr:uid="{0AAD5D8C-E5E8-41ED-AFB7-358CBE28DCF1}"/>
    <cellStyle name="Vírgula 4 12 2 3 3 3" xfId="4769" xr:uid="{E1FC0671-FCC6-47DC-9A9D-F953A76140CD}"/>
    <cellStyle name="Vírgula 4 12 2 3 3 3 2" xfId="6647" xr:uid="{77F8909C-3653-4809-9B0A-ADB954A3895F}"/>
    <cellStyle name="Vírgula 4 12 2 3 3 3 2 2" xfId="14269" xr:uid="{2CD53A8F-4596-4773-AFED-2B35F355F465}"/>
    <cellStyle name="Vírgula 4 12 2 3 3 3 2 2 2" xfId="29574" xr:uid="{6C4EC97A-804A-4367-BB55-9B7D0A0CF46B}"/>
    <cellStyle name="Vírgula 4 12 2 3 3 3 2 3" xfId="21952" xr:uid="{120A7F41-3397-4359-B53E-C327CECEBF58}"/>
    <cellStyle name="Vírgula 4 12 2 3 3 3 3" xfId="12391" xr:uid="{C1A5AD5A-B104-4D19-A99C-7ED7A6451FAE}"/>
    <cellStyle name="Vírgula 4 12 2 3 3 3 3 2" xfId="27696" xr:uid="{95AEF218-9505-466E-A6A0-A9EF515D6059}"/>
    <cellStyle name="Vírgula 4 12 2 3 3 3 4" xfId="20074" xr:uid="{97B73D46-E6F4-4B51-9E3E-7C561569A3FD}"/>
    <cellStyle name="Vírgula 4 12 2 3 3 4" xfId="5395" xr:uid="{3305FA94-12EF-4E2B-834B-4AF8E01AB01A}"/>
    <cellStyle name="Vírgula 4 12 2 3 3 4 2" xfId="13017" xr:uid="{A6317936-CB4F-4493-8A55-20961B0D880C}"/>
    <cellStyle name="Vírgula 4 12 2 3 3 4 2 2" xfId="28322" xr:uid="{E3918868-319D-44EA-A41E-6274E00A6AAE}"/>
    <cellStyle name="Vírgula 4 12 2 3 3 4 3" xfId="20700" xr:uid="{4CBDC02B-2605-4F74-85DD-AE218F24DE55}"/>
    <cellStyle name="Vírgula 4 12 2 3 3 5" xfId="12147" xr:uid="{1FFEA6E6-7402-4D82-9F00-CA614AF07661}"/>
    <cellStyle name="Vírgula 4 12 2 3 3 5 2" xfId="27452" xr:uid="{68980A78-24DE-4921-867B-6E2531A0925C}"/>
    <cellStyle name="Vírgula 4 12 2 3 3 6" xfId="19830" xr:uid="{ABE30F4F-4CA0-4734-810F-4848F4855697}"/>
    <cellStyle name="Vírgula 4 12 2 3 4" xfId="4947" xr:uid="{F841781E-A63A-4067-8D22-2B8DF47455C7}"/>
    <cellStyle name="Vírgula 4 12 2 3 4 2" xfId="7001" xr:uid="{CD30E773-4E90-4EB2-911B-FF5455F47B72}"/>
    <cellStyle name="Vírgula 4 12 2 3 4 2 2" xfId="14623" xr:uid="{1188B1C7-CEBC-4462-B5A8-A1F9FA0059D3}"/>
    <cellStyle name="Vírgula 4 12 2 3 4 2 2 2" xfId="29928" xr:uid="{0B7117D2-B687-4BA8-B7EA-A6117F18D174}"/>
    <cellStyle name="Vírgula 4 12 2 3 4 2 3" xfId="22306" xr:uid="{B3D189BC-8A0F-451E-BFAF-B4B4D7467C6F}"/>
    <cellStyle name="Vírgula 4 12 2 3 4 3" xfId="5629" xr:uid="{03627668-D687-4C3F-83B7-CFA4C1005919}"/>
    <cellStyle name="Vírgula 4 12 2 3 4 3 2" xfId="13251" xr:uid="{FC2109A3-02C1-4FF2-AB8F-35F0C58B9B6C}"/>
    <cellStyle name="Vírgula 4 12 2 3 4 3 2 2" xfId="28556" xr:uid="{28C51E4B-7A58-4AC2-A8DF-710FAE56AF92}"/>
    <cellStyle name="Vírgula 4 12 2 3 4 3 3" xfId="20934" xr:uid="{9A2B7775-74C8-4702-A27A-BB620D3FB7B9}"/>
    <cellStyle name="Vírgula 4 12 2 3 4 4" xfId="12569" xr:uid="{ADA0FBEF-CED5-4104-95D8-770F87F6C6C2}"/>
    <cellStyle name="Vírgula 4 12 2 3 4 4 2" xfId="27874" xr:uid="{7F908C75-85EB-42D3-986B-70DE7FCCB8A1}"/>
    <cellStyle name="Vírgula 4 12 2 3 4 5" xfId="20252" xr:uid="{90D59435-8390-4F10-8F77-660DD86494B0}"/>
    <cellStyle name="Vírgula 4 12 2 3 5" xfId="4642" xr:uid="{6498435C-4BE1-4FA3-833E-34399FE48C76}"/>
    <cellStyle name="Vírgula 4 12 2 3 5 2" xfId="6277" xr:uid="{DAC2C218-334B-472D-A284-AAD9F1B67DF3}"/>
    <cellStyle name="Vírgula 4 12 2 3 5 2 2" xfId="13899" xr:uid="{C67A250A-5899-4B3C-9C3A-2F78F1728CF7}"/>
    <cellStyle name="Vírgula 4 12 2 3 5 2 2 2" xfId="29204" xr:uid="{5A0A1944-AE0D-43B9-9C26-E6AB32617BDB}"/>
    <cellStyle name="Vírgula 4 12 2 3 5 2 3" xfId="21582" xr:uid="{53BFA87E-B714-4F62-950E-6308AA431D96}"/>
    <cellStyle name="Vírgula 4 12 2 3 5 3" xfId="12264" xr:uid="{4AE266BA-2F38-4293-8F6F-0AD0C18B80AB}"/>
    <cellStyle name="Vírgula 4 12 2 3 5 3 2" xfId="27569" xr:uid="{013C468B-3145-49C7-BC09-BCFA2C3A60FF}"/>
    <cellStyle name="Vírgula 4 12 2 3 5 4" xfId="19947" xr:uid="{47DF191E-2999-4512-9133-81BC1060770F}"/>
    <cellStyle name="Vírgula 4 12 2 3 6" xfId="5260" xr:uid="{1E64FA8C-F397-42AF-BB43-DCF0227304CB}"/>
    <cellStyle name="Vírgula 4 12 2 3 6 2" xfId="12882" xr:uid="{7DE7FAD0-7E3D-41C5-B059-2784F0FB5A10}"/>
    <cellStyle name="Vírgula 4 12 2 3 6 2 2" xfId="28187" xr:uid="{7EC27F0A-983B-492B-963E-FBBA356EC535}"/>
    <cellStyle name="Vírgula 4 12 2 3 6 3" xfId="20565" xr:uid="{134936C5-7234-473E-A187-A08E73A31BDA}"/>
    <cellStyle name="Vírgula 4 12 2 3 7" xfId="10707" xr:uid="{0A6A4A33-F9CA-4EC5-ABA3-0568455B5986}"/>
    <cellStyle name="Vírgula 4 12 2 3 7 2" xfId="26012" xr:uid="{E2C9137F-3BEB-4E31-ACD1-AAE2E174A824}"/>
    <cellStyle name="Vírgula 4 12 2 3 8" xfId="18390" xr:uid="{7C64C2D4-B6BC-4143-8C10-FBC764994184}"/>
    <cellStyle name="Vírgula 4 12 2 4" xfId="4043" xr:uid="{25A20726-C2FE-408F-900F-154C06EEFB7B}"/>
    <cellStyle name="Vírgula 4 12 2 4 2" xfId="4448" xr:uid="{6741B43C-A831-4D2A-B449-EF3B8A62DB22}"/>
    <cellStyle name="Vírgula 4 12 2 4 2 2" xfId="4576" xr:uid="{78520A66-D9DD-47CE-9137-E4D4741D771D}"/>
    <cellStyle name="Vírgula 4 12 2 4 2 2 2" xfId="5136" xr:uid="{78C1260D-34CB-455A-96BF-B22DC7544163}"/>
    <cellStyle name="Vírgula 4 12 2 4 2 2 2 2" xfId="7440" xr:uid="{D57C25EC-1805-477A-B90A-6B5C25B2E200}"/>
    <cellStyle name="Vírgula 4 12 2 4 2 2 2 2 2" xfId="15062" xr:uid="{FB2CA73C-7C4E-43FA-B220-2942D29FE093}"/>
    <cellStyle name="Vírgula 4 12 2 4 2 2 2 2 2 2" xfId="30367" xr:uid="{D5AAD9E7-C5A5-46B4-86BE-F89941A19466}"/>
    <cellStyle name="Vírgula 4 12 2 4 2 2 2 2 3" xfId="22745" xr:uid="{56CC31FF-F47E-499D-AAE5-B7CD1B7A723E}"/>
    <cellStyle name="Vírgula 4 12 2 4 2 2 2 3" xfId="6068" xr:uid="{73DD7524-E426-4BEA-BD47-715C0942EC00}"/>
    <cellStyle name="Vírgula 4 12 2 4 2 2 2 3 2" xfId="13690" xr:uid="{B0963226-B090-4820-ADB6-7A0F6A593962}"/>
    <cellStyle name="Vírgula 4 12 2 4 2 2 2 3 2 2" xfId="28995" xr:uid="{3BFA9388-7C7D-4F90-8EBB-6A3B2B17305C}"/>
    <cellStyle name="Vírgula 4 12 2 4 2 2 2 3 3" xfId="21373" xr:uid="{10111CE8-BFD2-4AFB-85B5-49EC94D41BD2}"/>
    <cellStyle name="Vírgula 4 12 2 4 2 2 2 4" xfId="12758" xr:uid="{6EEB498E-F364-4278-A194-FA532B12E21D}"/>
    <cellStyle name="Vírgula 4 12 2 4 2 2 2 4 2" xfId="28063" xr:uid="{EDF3C1CC-D96C-488E-AE39-CD74F7F007FD}"/>
    <cellStyle name="Vírgula 4 12 2 4 2 2 2 5" xfId="20441" xr:uid="{18884C9F-41AE-40FE-A427-F9F171AD4F54}"/>
    <cellStyle name="Vírgula 4 12 2 4 2 2 3" xfId="4839" xr:uid="{95EF964C-2EF8-4DDC-9190-6F6400A0D734}"/>
    <cellStyle name="Vírgula 4 12 2 4 2 2 3 2" xfId="6836" xr:uid="{A7E70333-3C63-449B-BEC8-B9DECD33AD90}"/>
    <cellStyle name="Vírgula 4 12 2 4 2 2 3 2 2" xfId="14458" xr:uid="{E8055B06-72AE-4009-BEC7-8DBA2FFF1121}"/>
    <cellStyle name="Vírgula 4 12 2 4 2 2 3 2 2 2" xfId="29763" xr:uid="{F5F1D0A5-F588-4890-AA9B-5377430106A5}"/>
    <cellStyle name="Vírgula 4 12 2 4 2 2 3 2 3" xfId="22141" xr:uid="{C22D0E38-D929-4741-A35D-323EDDA94401}"/>
    <cellStyle name="Vírgula 4 12 2 4 2 2 3 3" xfId="12461" xr:uid="{B7818070-1A83-4762-B74C-6EBCA0084F2C}"/>
    <cellStyle name="Vírgula 4 12 2 4 2 2 3 3 2" xfId="27766" xr:uid="{A3C2A2C1-5B90-4EBD-8259-CD25A7350DF4}"/>
    <cellStyle name="Vírgula 4 12 2 4 2 2 3 4" xfId="20144" xr:uid="{BD5C050F-4703-4A12-9D91-2E79D8895701}"/>
    <cellStyle name="Vírgula 4 12 2 4 2 2 4" xfId="5507" xr:uid="{AC003E41-6380-449F-90C7-228B42AB7681}"/>
    <cellStyle name="Vírgula 4 12 2 4 2 2 4 2" xfId="13129" xr:uid="{BDC4EAF4-74E8-4323-9CE2-F1C1265C44A5}"/>
    <cellStyle name="Vírgula 4 12 2 4 2 2 4 2 2" xfId="28434" xr:uid="{A15CFAB4-6A97-4B65-8B60-4DFE8520C377}"/>
    <cellStyle name="Vírgula 4 12 2 4 2 2 4 3" xfId="20812" xr:uid="{A65A3A3A-5CEA-419A-BA3B-5D29A0A2C7E0}"/>
    <cellStyle name="Vírgula 4 12 2 4 2 2 5" xfId="12199" xr:uid="{7FC73A14-3672-4953-AB57-B509BFA3F208}"/>
    <cellStyle name="Vírgula 4 12 2 4 2 2 5 2" xfId="27504" xr:uid="{09F0DF82-F2DC-4929-9F05-E1DBE15682ED}"/>
    <cellStyle name="Vírgula 4 12 2 4 2 2 6" xfId="19882" xr:uid="{BF5E176B-B8F8-4A84-B53F-FA181B37E6B6}"/>
    <cellStyle name="Vírgula 4 12 2 4 2 3" xfId="4999" xr:uid="{92BB339B-0CE9-4006-BFFC-9945D62D65E8}"/>
    <cellStyle name="Vírgula 4 12 2 4 2 3 2" xfId="7114" xr:uid="{7083C2BA-7674-4522-A5F1-A516D73F1024}"/>
    <cellStyle name="Vírgula 4 12 2 4 2 3 2 2" xfId="14736" xr:uid="{47EF22C1-7C9B-41FC-9099-EA4B0638D782}"/>
    <cellStyle name="Vírgula 4 12 2 4 2 3 2 2 2" xfId="30041" xr:uid="{C56B263A-39C7-4E14-BAA6-85CD4AA5E879}"/>
    <cellStyle name="Vírgula 4 12 2 4 2 3 2 3" xfId="22419" xr:uid="{F3B23AC2-172B-4FEB-A023-5B1E3053943C}"/>
    <cellStyle name="Vírgula 4 12 2 4 2 3 3" xfId="5742" xr:uid="{85D486B6-C8E2-46F1-82C5-18995A7C2539}"/>
    <cellStyle name="Vírgula 4 12 2 4 2 3 3 2" xfId="13364" xr:uid="{8072982E-619A-479C-9B21-005C59AC4FAA}"/>
    <cellStyle name="Vírgula 4 12 2 4 2 3 3 2 2" xfId="28669" xr:uid="{15469948-89DF-4291-AAB1-2F8420B5B000}"/>
    <cellStyle name="Vírgula 4 12 2 4 2 3 3 3" xfId="21047" xr:uid="{D21C526F-A4F7-4BAC-913B-4DFFCC12EE51}"/>
    <cellStyle name="Vírgula 4 12 2 4 2 3 4" xfId="12621" xr:uid="{D703547D-74DB-4A20-ABD4-F2764608931C}"/>
    <cellStyle name="Vírgula 4 12 2 4 2 3 4 2" xfId="27926" xr:uid="{DE3FB2AA-9D0F-4A4B-8F07-1542740507FA}"/>
    <cellStyle name="Vírgula 4 12 2 4 2 3 5" xfId="20304" xr:uid="{3F64185E-9BB7-4F94-99EA-CC334CE68951}"/>
    <cellStyle name="Vírgula 4 12 2 4 2 4" xfId="4694" xr:uid="{0D060F35-2B59-477F-A1BE-BCD6EFAE2F8E}"/>
    <cellStyle name="Vírgula 4 12 2 4 2 4 2" xfId="6466" xr:uid="{2129F0F3-4ED9-4239-A36E-F47FE283CDE1}"/>
    <cellStyle name="Vírgula 4 12 2 4 2 4 2 2" xfId="14088" xr:uid="{67155F06-DC20-434E-8F91-CBE04E5585E8}"/>
    <cellStyle name="Vírgula 4 12 2 4 2 4 2 2 2" xfId="29393" xr:uid="{A796B5EF-0E48-4C06-9843-1D02EB8D052A}"/>
    <cellStyle name="Vírgula 4 12 2 4 2 4 2 3" xfId="21771" xr:uid="{9AA7A8ED-9480-45BD-BD2D-52A297DAF6A9}"/>
    <cellStyle name="Vírgula 4 12 2 4 2 4 3" xfId="12316" xr:uid="{AFAC5F69-7F4C-4A40-ABBD-281837CB6EA4}"/>
    <cellStyle name="Vírgula 4 12 2 4 2 4 3 2" xfId="27621" xr:uid="{B6BDE74C-5927-415C-86C4-DDA6E49E1EEB}"/>
    <cellStyle name="Vírgula 4 12 2 4 2 4 4" xfId="19999" xr:uid="{D084BBA3-033E-4C40-96EC-58C694C6B26E}"/>
    <cellStyle name="Vírgula 4 12 2 4 2 5" xfId="5314" xr:uid="{25722E17-6502-4C83-AEE6-FCE306A72F56}"/>
    <cellStyle name="Vírgula 4 12 2 4 2 5 2" xfId="12936" xr:uid="{D443A21A-A39E-4C2D-9048-6EE11E6B82C7}"/>
    <cellStyle name="Vírgula 4 12 2 4 2 5 2 2" xfId="28241" xr:uid="{484075D3-AB5F-4A44-8B9B-98B35B62536B}"/>
    <cellStyle name="Vírgula 4 12 2 4 2 5 3" xfId="20619" xr:uid="{99673AEA-DA31-4469-B61F-C58CDBC81155}"/>
    <cellStyle name="Vírgula 4 12 2 4 2 6" xfId="12074" xr:uid="{7E99682E-692A-41BF-B712-3359F3FC305A}"/>
    <cellStyle name="Vírgula 4 12 2 4 2 6 2" xfId="27379" xr:uid="{F3BFF31D-94E5-44F1-8560-D214CB810372}"/>
    <cellStyle name="Vírgula 4 12 2 4 2 7" xfId="19757" xr:uid="{B7A75B91-2289-40DE-87A2-BB575597CF69}"/>
    <cellStyle name="Vírgula 4 12 2 4 3" xfId="4532" xr:uid="{82E75398-3CD7-4D5F-B520-1968C319EB03}"/>
    <cellStyle name="Vírgula 4 12 2 4 3 2" xfId="5075" xr:uid="{C4B16AA0-7A3B-4468-BFC4-6A6237B9B622}"/>
    <cellStyle name="Vírgula 4 12 2 4 3 2 2" xfId="7277" xr:uid="{B4A11C6B-6966-436B-9DA4-13ECC0F5B885}"/>
    <cellStyle name="Vírgula 4 12 2 4 3 2 2 2" xfId="14899" xr:uid="{57778B2E-4799-4FE9-9A74-AC442C10EEFA}"/>
    <cellStyle name="Vírgula 4 12 2 4 3 2 2 2 2" xfId="30204" xr:uid="{664BE573-1AB9-47AE-AFC4-4AA5D5FC4A77}"/>
    <cellStyle name="Vírgula 4 12 2 4 3 2 2 3" xfId="22582" xr:uid="{0426CAC9-B440-49FF-90E7-6F753E1193B8}"/>
    <cellStyle name="Vírgula 4 12 2 4 3 2 3" xfId="5905" xr:uid="{0E02BE75-74B0-470E-A029-ABBA960F5213}"/>
    <cellStyle name="Vírgula 4 12 2 4 3 2 3 2" xfId="13527" xr:uid="{D40FAF89-FF27-4A97-97EC-97FBED85452B}"/>
    <cellStyle name="Vírgula 4 12 2 4 3 2 3 2 2" xfId="28832" xr:uid="{B15CD092-AD19-4A9A-8EB7-9EE6169ED26F}"/>
    <cellStyle name="Vírgula 4 12 2 4 3 2 3 3" xfId="21210" xr:uid="{2CA8680D-9A13-46A7-928F-C366247E7723}"/>
    <cellStyle name="Vírgula 4 12 2 4 3 2 4" xfId="12697" xr:uid="{EBDC5B0F-7F10-4CC1-AB39-6610DE48A5D7}"/>
    <cellStyle name="Vírgula 4 12 2 4 3 2 4 2" xfId="28002" xr:uid="{4FF34501-8894-4340-AB84-CB6F14156CF7}"/>
    <cellStyle name="Vírgula 4 12 2 4 3 2 5" xfId="20380" xr:uid="{5CA356B9-6A22-4BEF-AE2F-4BB8C9086DB9}"/>
    <cellStyle name="Vírgula 4 12 2 4 3 3" xfId="4778" xr:uid="{1F629656-1ECB-466B-BA19-50212295E3F6}"/>
    <cellStyle name="Vírgula 4 12 2 4 3 3 2" xfId="6673" xr:uid="{C068A312-EE9F-41A6-87E4-6E87E8DBD7D9}"/>
    <cellStyle name="Vírgula 4 12 2 4 3 3 2 2" xfId="14295" xr:uid="{E6AB304A-EA52-4C95-9766-44947692617C}"/>
    <cellStyle name="Vírgula 4 12 2 4 3 3 2 2 2" xfId="29600" xr:uid="{4B8153FF-83E7-4C2F-ABD2-6FAA09C07CDC}"/>
    <cellStyle name="Vírgula 4 12 2 4 3 3 2 3" xfId="21978" xr:uid="{9F4730D4-13B2-4633-893A-4E905651449E}"/>
    <cellStyle name="Vírgula 4 12 2 4 3 3 3" xfId="12400" xr:uid="{F096BF05-C516-4D1F-8DB6-40B88C462A79}"/>
    <cellStyle name="Vírgula 4 12 2 4 3 3 3 2" xfId="27705" xr:uid="{B71FB438-193B-48F4-8D80-47E7B40F8772}"/>
    <cellStyle name="Vírgula 4 12 2 4 3 3 4" xfId="20083" xr:uid="{86A2D278-1A47-4973-8936-63D074999A48}"/>
    <cellStyle name="Vírgula 4 12 2 4 3 4" xfId="5414" xr:uid="{CF3F0355-3A6B-42D2-BA79-C6504A790845}"/>
    <cellStyle name="Vírgula 4 12 2 4 3 4 2" xfId="13036" xr:uid="{0AF8445C-A77B-41A6-A3D4-3E5527793D69}"/>
    <cellStyle name="Vírgula 4 12 2 4 3 4 2 2" xfId="28341" xr:uid="{7829D10D-744F-4177-BFF3-26E35BDE942A}"/>
    <cellStyle name="Vírgula 4 12 2 4 3 4 3" xfId="20719" xr:uid="{90C22BBD-F4A5-4AB9-8849-38337D2E2F19}"/>
    <cellStyle name="Vírgula 4 12 2 4 3 5" xfId="12155" xr:uid="{FB1D6E36-0983-4B14-AE54-DE79D4B16F48}"/>
    <cellStyle name="Vírgula 4 12 2 4 3 5 2" xfId="27460" xr:uid="{0FBB383F-1941-4649-9C4B-0C7E799548C5}"/>
    <cellStyle name="Vírgula 4 12 2 4 3 6" xfId="19838" xr:uid="{6ACF6BC2-7CB3-4E07-8352-D3A56A4322E0}"/>
    <cellStyle name="Vírgula 4 12 2 4 4" xfId="4955" xr:uid="{183937BB-DD46-4BB6-9CCB-0799E41B73F8}"/>
    <cellStyle name="Vírgula 4 12 2 4 4 2" xfId="7020" xr:uid="{36168D3A-4AA1-428D-A6FC-D03A815EE93C}"/>
    <cellStyle name="Vírgula 4 12 2 4 4 2 2" xfId="14642" xr:uid="{B39B1FA7-8D43-4B8C-A8B0-5BFADB7F4E48}"/>
    <cellStyle name="Vírgula 4 12 2 4 4 2 2 2" xfId="29947" xr:uid="{CD20630F-DF7E-446F-9589-7181A8ED6339}"/>
    <cellStyle name="Vírgula 4 12 2 4 4 2 3" xfId="22325" xr:uid="{D7B1FA7E-3639-4668-95FE-A63911FA3AC9}"/>
    <cellStyle name="Vírgula 4 12 2 4 4 3" xfId="5648" xr:uid="{29B08730-EFBD-4E13-870D-D1FCE1E98EA8}"/>
    <cellStyle name="Vírgula 4 12 2 4 4 3 2" xfId="13270" xr:uid="{0B0C82A0-E30D-4317-8888-B4B8D260C2CF}"/>
    <cellStyle name="Vírgula 4 12 2 4 4 3 2 2" xfId="28575" xr:uid="{B8ECB0F4-9E97-4737-8140-0E31E975DD05}"/>
    <cellStyle name="Vírgula 4 12 2 4 4 3 3" xfId="20953" xr:uid="{B8DC98F4-B82B-4699-A942-AF8D7CAC5D23}"/>
    <cellStyle name="Vírgula 4 12 2 4 4 4" xfId="12577" xr:uid="{1D1A11CA-8CC5-4BB6-AAB6-165E6B82557D}"/>
    <cellStyle name="Vírgula 4 12 2 4 4 4 2" xfId="27882" xr:uid="{356CC407-37F1-4142-B83A-197E59F1A14D}"/>
    <cellStyle name="Vírgula 4 12 2 4 4 5" xfId="20260" xr:uid="{687C4EBD-D85D-4763-8963-AD0315A3FD32}"/>
    <cellStyle name="Vírgula 4 12 2 4 5" xfId="4650" xr:uid="{F459414D-A176-4547-BFBD-90498FE61C08}"/>
    <cellStyle name="Vírgula 4 12 2 4 5 2" xfId="6303" xr:uid="{3D1EEB3A-5438-4A29-88AC-CA0713115D6F}"/>
    <cellStyle name="Vírgula 4 12 2 4 5 2 2" xfId="13925" xr:uid="{BF900F49-34AB-42CA-A6C5-3E2BA3FF3007}"/>
    <cellStyle name="Vírgula 4 12 2 4 5 2 2 2" xfId="29230" xr:uid="{BFAAEB4E-B64E-4FB1-8B17-7A90E64C0DDB}"/>
    <cellStyle name="Vírgula 4 12 2 4 5 2 3" xfId="21608" xr:uid="{CCCCF27F-CC6A-4BA6-93F4-9B75A9891347}"/>
    <cellStyle name="Vírgula 4 12 2 4 5 3" xfId="12272" xr:uid="{0DDC6298-932B-4630-9501-6714FFEDFA0E}"/>
    <cellStyle name="Vírgula 4 12 2 4 5 3 2" xfId="27577" xr:uid="{87773EE7-0D7E-4EBB-8144-E10A740CDAB9}"/>
    <cellStyle name="Vírgula 4 12 2 4 5 4" xfId="19955" xr:uid="{F1829FAC-57CE-4D16-B07B-A5FBE8A626C6}"/>
    <cellStyle name="Vírgula 4 12 2 4 6" xfId="5269" xr:uid="{03D8BFBB-D48F-4B4A-AFA8-B465AD571FA4}"/>
    <cellStyle name="Vírgula 4 12 2 4 6 2" xfId="12891" xr:uid="{7AE09911-DE02-415D-BE1A-EEFEF24163C1}"/>
    <cellStyle name="Vírgula 4 12 2 4 6 2 2" xfId="28196" xr:uid="{C6347C6D-13C7-4731-A862-00F2BEDF4664}"/>
    <cellStyle name="Vírgula 4 12 2 4 6 3" xfId="20574" xr:uid="{8ED84248-31E9-4694-9503-A055788F66CA}"/>
    <cellStyle name="Vírgula 4 12 2 4 7" xfId="11675" xr:uid="{2B77763F-AA22-4C67-B6B9-927D7CB081EC}"/>
    <cellStyle name="Vírgula 4 12 2 4 7 2" xfId="26980" xr:uid="{932F8092-44DB-4882-8659-B4F9F4970090}"/>
    <cellStyle name="Vírgula 4 12 2 4 8" xfId="19358" xr:uid="{185F66B6-DC49-4109-9A28-CDF3CE4EC42A}"/>
    <cellStyle name="Vírgula 4 12 2 5" xfId="1467" xr:uid="{C30C7301-EB5D-4891-9A5F-F4716F3CB897}"/>
    <cellStyle name="Vírgula 4 12 2 5 2" xfId="4455" xr:uid="{90ABAFE9-5E86-4655-BBDD-006F6948B57D}"/>
    <cellStyle name="Vírgula 4 12 2 5 2 2" xfId="4583" xr:uid="{139EFD59-9361-40F0-84E8-E81523474EE2}"/>
    <cellStyle name="Vírgula 4 12 2 5 2 2 2" xfId="5160" xr:uid="{2AAC5211-06B2-492D-886C-F01D9C0E7A3F}"/>
    <cellStyle name="Vírgula 4 12 2 5 2 2 2 2" xfId="7467" xr:uid="{5ECF7DE3-902F-4320-A187-521778A78674}"/>
    <cellStyle name="Vírgula 4 12 2 5 2 2 2 2 2" xfId="15089" xr:uid="{5FE8BFB1-1781-4BDE-A2C6-5B265460E746}"/>
    <cellStyle name="Vírgula 4 12 2 5 2 2 2 2 2 2" xfId="30394" xr:uid="{A741BD26-13A5-43E5-B8C9-E8296AE1020F}"/>
    <cellStyle name="Vírgula 4 12 2 5 2 2 2 2 3" xfId="22772" xr:uid="{A89D6ED9-654E-4F87-96FE-5B48B3B7ADA1}"/>
    <cellStyle name="Vírgula 4 12 2 5 2 2 2 3" xfId="6095" xr:uid="{7B12D18F-8A2F-4D2C-9DA9-285056A157F2}"/>
    <cellStyle name="Vírgula 4 12 2 5 2 2 2 3 2" xfId="13717" xr:uid="{F08725AD-DCB2-4861-9497-C8A84B94C7BE}"/>
    <cellStyle name="Vírgula 4 12 2 5 2 2 2 3 2 2" xfId="29022" xr:uid="{DD614548-6415-4A1B-B045-D07417120EEA}"/>
    <cellStyle name="Vírgula 4 12 2 5 2 2 2 3 3" xfId="21400" xr:uid="{5D7939E2-D92E-4FB8-8A3D-5889E24F39A9}"/>
    <cellStyle name="Vírgula 4 12 2 5 2 2 2 4" xfId="12782" xr:uid="{7BA9932B-FB82-447F-B30A-C5C35508B3EF}"/>
    <cellStyle name="Vírgula 4 12 2 5 2 2 2 4 2" xfId="28087" xr:uid="{27C70681-D5A1-4801-B832-C470FF3C5EF5}"/>
    <cellStyle name="Vírgula 4 12 2 5 2 2 2 5" xfId="20465" xr:uid="{484FAC61-EDCC-4071-BF0E-3C96311E6E37}"/>
    <cellStyle name="Vírgula 4 12 2 5 2 2 3" xfId="4863" xr:uid="{EC25673A-A432-4548-8D87-D2AE8D2623FD}"/>
    <cellStyle name="Vírgula 4 12 2 5 2 2 3 2" xfId="6863" xr:uid="{4E3542C0-E902-4E3C-A525-62550059D2BB}"/>
    <cellStyle name="Vírgula 4 12 2 5 2 2 3 2 2" xfId="14485" xr:uid="{3ADB7157-8D24-4739-BA59-14ACD7235649}"/>
    <cellStyle name="Vírgula 4 12 2 5 2 2 3 2 2 2" xfId="29790" xr:uid="{2C43AA4D-08E2-4CDF-953B-1D213344520D}"/>
    <cellStyle name="Vírgula 4 12 2 5 2 2 3 2 3" xfId="22168" xr:uid="{5FE15010-232B-46F5-A9B9-82B31C9972F7}"/>
    <cellStyle name="Vírgula 4 12 2 5 2 2 3 3" xfId="12485" xr:uid="{5585166D-7CD5-44B9-BCD2-AB0B6EAD3B61}"/>
    <cellStyle name="Vírgula 4 12 2 5 2 2 3 3 2" xfId="27790" xr:uid="{0CD63C66-E590-42EA-A866-D00EBC39A325}"/>
    <cellStyle name="Vírgula 4 12 2 5 2 2 3 4" xfId="20168" xr:uid="{5637B909-0B52-4427-92BF-19B367D3B137}"/>
    <cellStyle name="Vírgula 4 12 2 5 2 2 4" xfId="5531" xr:uid="{FDC8039D-5F90-4F41-988B-6D60B2B94B9D}"/>
    <cellStyle name="Vírgula 4 12 2 5 2 2 4 2" xfId="13153" xr:uid="{66C1962A-63D9-409C-9298-909BFEBC96CE}"/>
    <cellStyle name="Vírgula 4 12 2 5 2 2 4 2 2" xfId="28458" xr:uid="{C444F8E5-0521-4592-AC9E-53652DF73B0F}"/>
    <cellStyle name="Vírgula 4 12 2 5 2 2 4 3" xfId="20836" xr:uid="{D7BF5193-F336-42C7-AF80-63EA0D198CCF}"/>
    <cellStyle name="Vírgula 4 12 2 5 2 2 5" xfId="12206" xr:uid="{8D8EDD8A-47FA-47E6-9529-0829183A698E}"/>
    <cellStyle name="Vírgula 4 12 2 5 2 2 5 2" xfId="27511" xr:uid="{12EF8B92-CAED-4FA6-9A1E-63DA31DAAA92}"/>
    <cellStyle name="Vírgula 4 12 2 5 2 2 6" xfId="19889" xr:uid="{2310056C-CD85-403F-9CCD-5AB28AE7AFC9}"/>
    <cellStyle name="Vírgula 4 12 2 5 2 3" xfId="5006" xr:uid="{289C1328-B97E-47C0-8E2C-A42F28A14958}"/>
    <cellStyle name="Vírgula 4 12 2 5 2 3 2" xfId="7138" xr:uid="{70E10AB5-BAE3-4FD9-A0F5-68CF1EF6986C}"/>
    <cellStyle name="Vírgula 4 12 2 5 2 3 2 2" xfId="14760" xr:uid="{C89B371C-76CE-479B-8798-4738DB6EA986}"/>
    <cellStyle name="Vírgula 4 12 2 5 2 3 2 2 2" xfId="30065" xr:uid="{2318B059-3736-48CE-8862-B10D6FBE75ED}"/>
    <cellStyle name="Vírgula 4 12 2 5 2 3 2 3" xfId="22443" xr:uid="{D29F0294-E66D-4852-9B5A-63C0FDA0E457}"/>
    <cellStyle name="Vírgula 4 12 2 5 2 3 3" xfId="5766" xr:uid="{1957A9AF-9179-4356-AB4A-D13C92B56B72}"/>
    <cellStyle name="Vírgula 4 12 2 5 2 3 3 2" xfId="13388" xr:uid="{9C9BD710-1FD3-4ACF-87ED-CB666CE22064}"/>
    <cellStyle name="Vírgula 4 12 2 5 2 3 3 2 2" xfId="28693" xr:uid="{13107687-1D65-4D42-987D-B15FD27C27B1}"/>
    <cellStyle name="Vírgula 4 12 2 5 2 3 3 3" xfId="21071" xr:uid="{4F6A8A04-65D1-4B46-A66A-AA4E89A12E87}"/>
    <cellStyle name="Vírgula 4 12 2 5 2 3 4" xfId="12628" xr:uid="{8563F976-F803-429A-8B87-5C9167BDF9B9}"/>
    <cellStyle name="Vírgula 4 12 2 5 2 3 4 2" xfId="27933" xr:uid="{7A78F2CF-DB3F-40A4-A977-308F2643B928}"/>
    <cellStyle name="Vírgula 4 12 2 5 2 3 5" xfId="20311" xr:uid="{C102EACA-B44D-413B-8FA4-2EC006DE9D29}"/>
    <cellStyle name="Vírgula 4 12 2 5 2 4" xfId="4701" xr:uid="{D04DC296-20CF-483F-8C08-B4B595C811FA}"/>
    <cellStyle name="Vírgula 4 12 2 5 2 4 2" xfId="6493" xr:uid="{A49B7155-AA8E-48E9-B2C2-54E69F92C0BE}"/>
    <cellStyle name="Vírgula 4 12 2 5 2 4 2 2" xfId="14115" xr:uid="{7367EBD0-5997-43A6-9128-3D5DE66CC1D8}"/>
    <cellStyle name="Vírgula 4 12 2 5 2 4 2 2 2" xfId="29420" xr:uid="{AE6210A8-2606-4085-8ECF-F5ACDD4C902A}"/>
    <cellStyle name="Vírgula 4 12 2 5 2 4 2 3" xfId="21798" xr:uid="{851C1C28-3DE8-4768-90B4-01967B753DA9}"/>
    <cellStyle name="Vírgula 4 12 2 5 2 4 3" xfId="12323" xr:uid="{9684FC7C-BEBA-4149-85AE-B0EF7DAE415B}"/>
    <cellStyle name="Vírgula 4 12 2 5 2 4 3 2" xfId="27628" xr:uid="{0E657D6C-F7DE-43D9-B56A-28109D1FB77F}"/>
    <cellStyle name="Vírgula 4 12 2 5 2 4 4" xfId="20006" xr:uid="{97CBBA65-3346-4329-9B15-B3CBFDB61769}"/>
    <cellStyle name="Vírgula 4 12 2 5 2 5" xfId="5321" xr:uid="{23AAE456-CD31-4C96-9E33-EB55C849E85E}"/>
    <cellStyle name="Vírgula 4 12 2 5 2 5 2" xfId="12943" xr:uid="{57D53DD3-7456-49C6-893D-EBB3736AA0FC}"/>
    <cellStyle name="Vírgula 4 12 2 5 2 5 2 2" xfId="28248" xr:uid="{589F0705-AC21-4E47-A341-06E6154027C0}"/>
    <cellStyle name="Vírgula 4 12 2 5 2 5 3" xfId="20626" xr:uid="{30225119-14FF-470D-89D0-EC8D44060FC6}"/>
    <cellStyle name="Vírgula 4 12 2 5 2 6" xfId="12081" xr:uid="{1646D8FE-4577-4423-B68C-6909E0157B6F}"/>
    <cellStyle name="Vírgula 4 12 2 5 2 6 2" xfId="27386" xr:uid="{E8AF465C-07E7-4848-9F6E-49F4F5ACFD99}"/>
    <cellStyle name="Vírgula 4 12 2 5 2 7" xfId="19764" xr:uid="{5B11E3C7-2ECB-4295-ADE7-B2C645B916FA}"/>
    <cellStyle name="Vírgula 4 12 2 5 3" xfId="4539" xr:uid="{4182CB8B-046E-4214-A304-4B5E6B9F4B75}"/>
    <cellStyle name="Vírgula 4 12 2 5 3 2" xfId="5082" xr:uid="{4BF188D5-E9C8-448C-B90B-54CD188ACB6F}"/>
    <cellStyle name="Vírgula 4 12 2 5 3 2 2" xfId="7304" xr:uid="{04A31B8B-BFFC-41A4-BAB8-C97BB7084253}"/>
    <cellStyle name="Vírgula 4 12 2 5 3 2 2 2" xfId="14926" xr:uid="{B3817DA1-8015-42D4-A805-9CC96EC0844D}"/>
    <cellStyle name="Vírgula 4 12 2 5 3 2 2 2 2" xfId="30231" xr:uid="{24B8D9E4-1EB2-45E5-8BDA-EF72C91D4189}"/>
    <cellStyle name="Vírgula 4 12 2 5 3 2 2 3" xfId="22609" xr:uid="{C1CC44BB-FF81-473D-8F31-FAF95979D330}"/>
    <cellStyle name="Vírgula 4 12 2 5 3 2 3" xfId="5932" xr:uid="{0988C7B5-8EE1-42B4-9D04-5C07218031A8}"/>
    <cellStyle name="Vírgula 4 12 2 5 3 2 3 2" xfId="13554" xr:uid="{637B1E81-D0CE-425E-B2C1-37DC17F25B6D}"/>
    <cellStyle name="Vírgula 4 12 2 5 3 2 3 2 2" xfId="28859" xr:uid="{6FCB34B1-6F1D-431A-A794-7EE6598CF406}"/>
    <cellStyle name="Vírgula 4 12 2 5 3 2 3 3" xfId="21237" xr:uid="{24C524B0-36E5-4EB7-BEB9-1DD10A061E16}"/>
    <cellStyle name="Vírgula 4 12 2 5 3 2 4" xfId="12704" xr:uid="{4FFBE154-844E-45D3-AA73-8491131F0136}"/>
    <cellStyle name="Vírgula 4 12 2 5 3 2 4 2" xfId="28009" xr:uid="{83782828-615E-4E87-89A8-E7BC5AF88750}"/>
    <cellStyle name="Vírgula 4 12 2 5 3 2 5" xfId="20387" xr:uid="{3646EC3F-1731-4A0B-ADDD-94F7DDDFC21A}"/>
    <cellStyle name="Vírgula 4 12 2 5 3 3" xfId="4785" xr:uid="{ECA17070-2404-4333-8414-213AC56791FD}"/>
    <cellStyle name="Vírgula 4 12 2 5 3 3 2" xfId="6700" xr:uid="{620CC513-E3F7-43D0-AC0F-20EC9969775D}"/>
    <cellStyle name="Vírgula 4 12 2 5 3 3 2 2" xfId="14322" xr:uid="{0EF73330-6168-441A-A57E-1BC43F9887AD}"/>
    <cellStyle name="Vírgula 4 12 2 5 3 3 2 2 2" xfId="29627" xr:uid="{CD49D9F5-91E5-404F-8B3C-32F9BB4F4A68}"/>
    <cellStyle name="Vírgula 4 12 2 5 3 3 2 3" xfId="22005" xr:uid="{B6F8BA76-D0F9-4B35-9D77-032D21C3CF7A}"/>
    <cellStyle name="Vírgula 4 12 2 5 3 3 3" xfId="12407" xr:uid="{73C6B84F-534F-4287-A104-D3446ED0DF3E}"/>
    <cellStyle name="Vírgula 4 12 2 5 3 3 3 2" xfId="27712" xr:uid="{F27783D9-15D0-4149-818D-9C9CE678E4A6}"/>
    <cellStyle name="Vírgula 4 12 2 5 3 3 4" xfId="20090" xr:uid="{ECB0A698-EC51-4525-8DDE-5E4CD0580D62}"/>
    <cellStyle name="Vírgula 4 12 2 5 3 4" xfId="5438" xr:uid="{EE655D30-9C82-4198-A15D-B70BADBFC0D5}"/>
    <cellStyle name="Vírgula 4 12 2 5 3 4 2" xfId="13060" xr:uid="{E323160B-F47D-45F0-9EA1-3C576B0E3517}"/>
    <cellStyle name="Vírgula 4 12 2 5 3 4 2 2" xfId="28365" xr:uid="{0FF016B5-06AC-40C6-9FB5-0E40CF0BB8B6}"/>
    <cellStyle name="Vírgula 4 12 2 5 3 4 3" xfId="20743" xr:uid="{EB4F79AD-4487-4632-A240-EF1D72E5612C}"/>
    <cellStyle name="Vírgula 4 12 2 5 3 5" xfId="12162" xr:uid="{11EA9AC2-6039-4175-B326-8B672FFD7346}"/>
    <cellStyle name="Vírgula 4 12 2 5 3 5 2" xfId="27467" xr:uid="{A3B0B1E4-0FC6-47DA-91C3-5952E88C498F}"/>
    <cellStyle name="Vírgula 4 12 2 5 3 6" xfId="19845" xr:uid="{9F1282AB-EAB0-4FE9-93B9-198992070029}"/>
    <cellStyle name="Vírgula 4 12 2 5 4" xfId="4962" xr:uid="{06A7BE76-6D4C-47E4-8837-51ABE25A45BE}"/>
    <cellStyle name="Vírgula 4 12 2 5 4 2" xfId="7044" xr:uid="{AA1B03AB-61F7-4BF1-9D59-44A6BFE1F757}"/>
    <cellStyle name="Vírgula 4 12 2 5 4 2 2" xfId="14666" xr:uid="{1345A214-72EF-4D16-B669-1C6C07775417}"/>
    <cellStyle name="Vírgula 4 12 2 5 4 2 2 2" xfId="29971" xr:uid="{479E9831-D648-42A7-9F5F-165AC56A8617}"/>
    <cellStyle name="Vírgula 4 12 2 5 4 2 3" xfId="22349" xr:uid="{8AD2831D-235A-4778-8A25-3BC89EE46CA4}"/>
    <cellStyle name="Vírgula 4 12 2 5 4 3" xfId="5672" xr:uid="{DF715DAE-C5D8-4309-859E-A16986E3EE6F}"/>
    <cellStyle name="Vírgula 4 12 2 5 4 3 2" xfId="13294" xr:uid="{ADD06A2F-69E6-4FAD-B0E6-D417CBB8CF4F}"/>
    <cellStyle name="Vírgula 4 12 2 5 4 3 2 2" xfId="28599" xr:uid="{1FB83984-0413-41B4-AC9C-9CF7650EB2B7}"/>
    <cellStyle name="Vírgula 4 12 2 5 4 3 3" xfId="20977" xr:uid="{0937C99A-3925-436F-94FD-56DFC42DD9C3}"/>
    <cellStyle name="Vírgula 4 12 2 5 4 4" xfId="12584" xr:uid="{8E10D232-0186-4789-A9BF-67C972F4A6F9}"/>
    <cellStyle name="Vírgula 4 12 2 5 4 4 2" xfId="27889" xr:uid="{6E93D00B-4F9C-4912-9140-08D240124D6E}"/>
    <cellStyle name="Vírgula 4 12 2 5 4 5" xfId="20267" xr:uid="{531EDF92-96CD-4F3A-86AE-228F010BC241}"/>
    <cellStyle name="Vírgula 4 12 2 5 5" xfId="4657" xr:uid="{B536152B-3C77-42AE-9EBF-1458AECEE6ED}"/>
    <cellStyle name="Vírgula 4 12 2 5 5 2" xfId="6330" xr:uid="{C5EE2389-C5E7-4228-8253-1F597147C10A}"/>
    <cellStyle name="Vírgula 4 12 2 5 5 2 2" xfId="13952" xr:uid="{156F031F-7C2E-4631-BC8B-E348F69121F4}"/>
    <cellStyle name="Vírgula 4 12 2 5 5 2 2 2" xfId="29257" xr:uid="{D4C37C63-4066-44C6-93A9-BA3825DA4D40}"/>
    <cellStyle name="Vírgula 4 12 2 5 5 2 3" xfId="21635" xr:uid="{7008268D-6BA5-4474-86EA-177EBF0D91DA}"/>
    <cellStyle name="Vírgula 4 12 2 5 5 3" xfId="12279" xr:uid="{E83F9364-04F5-41C5-BB43-C2511FDEDC23}"/>
    <cellStyle name="Vírgula 4 12 2 5 5 3 2" xfId="27584" xr:uid="{F8D3F96A-49F4-4171-A599-0208B2EC5012}"/>
    <cellStyle name="Vírgula 4 12 2 5 5 4" xfId="19962" xr:uid="{4FC4C85F-9363-48A6-8C08-B5C8B884F813}"/>
    <cellStyle name="Vírgula 4 12 2 5 6" xfId="5276" xr:uid="{F24A1CE8-7640-48DF-A9CB-8DDAF7A8D9F9}"/>
    <cellStyle name="Vírgula 4 12 2 5 6 2" xfId="12898" xr:uid="{932F5C7F-5E8C-44CE-9C09-7E1F1C21B311}"/>
    <cellStyle name="Vírgula 4 12 2 5 6 2 2" xfId="28203" xr:uid="{91FF2E7B-78B7-471E-9516-4FC908E3C896}"/>
    <cellStyle name="Vírgula 4 12 2 5 6 3" xfId="20581" xr:uid="{DB16160C-CEF3-4121-97EE-4AC01AB2B159}"/>
    <cellStyle name="Vírgula 4 12 2 5 7" xfId="9099" xr:uid="{9859E56C-8040-4470-B75C-A472AE30216D}"/>
    <cellStyle name="Vírgula 4 12 2 5 7 2" xfId="24404" xr:uid="{3ED81704-017B-4B5B-9318-E6A63FC67F13}"/>
    <cellStyle name="Vírgula 4 12 2 5 8" xfId="16782" xr:uid="{EDF2C633-566B-4BED-A87B-AAD5261DA70A}"/>
    <cellStyle name="Vírgula 4 12 2 6" xfId="4427" xr:uid="{0F471D49-42B8-4583-ADAD-66B4D4C91639}"/>
    <cellStyle name="Vírgula 4 12 2 6 2" xfId="4553" xr:uid="{D8A5C49B-A23F-4149-A07F-24FEE835CCB6}"/>
    <cellStyle name="Vírgula 4 12 2 6 2 2" xfId="5096" xr:uid="{9D22EDB2-7622-40B3-91E5-F95EC8C2322E}"/>
    <cellStyle name="Vírgula 4 12 2 6 2 2 2" xfId="7358" xr:uid="{FEBFB2C7-F215-4DE5-8191-89EC6DB9A6FB}"/>
    <cellStyle name="Vírgula 4 12 2 6 2 2 2 2" xfId="14980" xr:uid="{5334B726-9AB5-4481-B122-570B22E6BEEA}"/>
    <cellStyle name="Vírgula 4 12 2 6 2 2 2 2 2" xfId="30285" xr:uid="{97B85F2A-6764-4CD5-9652-90EFCED0899D}"/>
    <cellStyle name="Vírgula 4 12 2 6 2 2 2 3" xfId="22663" xr:uid="{CF991AE1-6988-475D-8C34-9963EE18F608}"/>
    <cellStyle name="Vírgula 4 12 2 6 2 2 3" xfId="5986" xr:uid="{A780F261-D3A4-412F-BCD4-75A33F108A27}"/>
    <cellStyle name="Vírgula 4 12 2 6 2 2 3 2" xfId="13608" xr:uid="{FC8B657A-675D-408E-AF14-EFDF3E7494D8}"/>
    <cellStyle name="Vírgula 4 12 2 6 2 2 3 2 2" xfId="28913" xr:uid="{59773651-1140-4BA2-9A67-6EDFA54821A2}"/>
    <cellStyle name="Vírgula 4 12 2 6 2 2 3 3" xfId="21291" xr:uid="{B851DA44-212D-4C9C-B202-28F9924B1010}"/>
    <cellStyle name="Vírgula 4 12 2 6 2 2 4" xfId="12718" xr:uid="{D1665A08-E13D-4AF5-BEC6-0CBFA12BD8F2}"/>
    <cellStyle name="Vírgula 4 12 2 6 2 2 4 2" xfId="28023" xr:uid="{236E2515-3381-4581-B7C3-C547A30C4313}"/>
    <cellStyle name="Vírgula 4 12 2 6 2 2 5" xfId="20401" xr:uid="{C4421121-E24C-435D-AAE9-E0950D62145D}"/>
    <cellStyle name="Vírgula 4 12 2 6 2 3" xfId="4799" xr:uid="{CCD384A5-6FD1-41DC-AFFA-A5B3BFF9CB38}"/>
    <cellStyle name="Vírgula 4 12 2 6 2 3 2" xfId="6754" xr:uid="{290375A9-A782-43F6-938C-119EBCDBA79A}"/>
    <cellStyle name="Vírgula 4 12 2 6 2 3 2 2" xfId="14376" xr:uid="{E62E4EFD-0782-41E9-AC98-4A168681B286}"/>
    <cellStyle name="Vírgula 4 12 2 6 2 3 2 2 2" xfId="29681" xr:uid="{B91C3850-517C-4CD4-9DDC-C22C067623E8}"/>
    <cellStyle name="Vírgula 4 12 2 6 2 3 2 3" xfId="22059" xr:uid="{EC5E98CF-4CEF-4D78-9D85-42168A8F2621}"/>
    <cellStyle name="Vírgula 4 12 2 6 2 3 3" xfId="12421" xr:uid="{951A056C-B605-47AA-8042-C330843F356F}"/>
    <cellStyle name="Vírgula 4 12 2 6 2 3 3 2" xfId="27726" xr:uid="{11F549E8-AE99-4680-BBE1-3F9AEA8FB25B}"/>
    <cellStyle name="Vírgula 4 12 2 6 2 3 4" xfId="20104" xr:uid="{9C2847F6-0F9F-465C-9415-58EA5B187F8B}"/>
    <cellStyle name="Vírgula 4 12 2 6 2 4" xfId="5467" xr:uid="{7B831E9C-8094-4ABC-B5A5-2EF12EDD32C0}"/>
    <cellStyle name="Vírgula 4 12 2 6 2 4 2" xfId="13089" xr:uid="{A9930701-D4E6-49F5-BAD3-77A17916AB05}"/>
    <cellStyle name="Vírgula 4 12 2 6 2 4 2 2" xfId="28394" xr:uid="{6F25C1F2-2E37-4535-BE77-CE8CD9DBE4F3}"/>
    <cellStyle name="Vírgula 4 12 2 6 2 4 3" xfId="20772" xr:uid="{B5B58B1C-3274-4D18-AADB-F101914113FB}"/>
    <cellStyle name="Vírgula 4 12 2 6 2 5" xfId="12176" xr:uid="{DABAC1CA-3C59-4619-8F52-EA24320CD2D7}"/>
    <cellStyle name="Vírgula 4 12 2 6 2 5 2" xfId="27481" xr:uid="{A6B6219F-63FE-463D-9106-34C09564E499}"/>
    <cellStyle name="Vírgula 4 12 2 6 2 6" xfId="19859" xr:uid="{C083294D-7B13-4DC2-A1C7-13374F11E9C5}"/>
    <cellStyle name="Vírgula 4 12 2 6 3" xfId="4976" xr:uid="{A1E4B7FE-F680-44E6-8AC9-09035D508444}"/>
    <cellStyle name="Vírgula 4 12 2 6 3 2" xfId="7073" xr:uid="{F61148C0-3D7D-4105-9794-94014CD89D98}"/>
    <cellStyle name="Vírgula 4 12 2 6 3 2 2" xfId="14695" xr:uid="{BD922B92-6F7C-4080-A99E-76ED7FB788F1}"/>
    <cellStyle name="Vírgula 4 12 2 6 3 2 2 2" xfId="30000" xr:uid="{3180014F-EB73-4F49-AF08-CDC58369B3A3}"/>
    <cellStyle name="Vírgula 4 12 2 6 3 2 3" xfId="22378" xr:uid="{8DFD0BCE-0AB3-481E-9709-C5FBABEFEF7A}"/>
    <cellStyle name="Vírgula 4 12 2 6 3 3" xfId="5701" xr:uid="{2747F845-121E-402C-B9E6-82CC5106604C}"/>
    <cellStyle name="Vírgula 4 12 2 6 3 3 2" xfId="13323" xr:uid="{27E9EE4E-ADA0-4C5C-A10B-36799C01A0E7}"/>
    <cellStyle name="Vírgula 4 12 2 6 3 3 2 2" xfId="28628" xr:uid="{77D31143-F2C2-4C1D-B8CA-B0F683AB8F0C}"/>
    <cellStyle name="Vírgula 4 12 2 6 3 3 3" xfId="21006" xr:uid="{82082996-E0CE-4700-9974-1764449A827A}"/>
    <cellStyle name="Vírgula 4 12 2 6 3 4" xfId="12598" xr:uid="{FFA139A6-8A21-4D9A-B993-C9A08C292F69}"/>
    <cellStyle name="Vírgula 4 12 2 6 3 4 2" xfId="27903" xr:uid="{D2D502EE-E170-4106-BAA2-AE8A254F51D1}"/>
    <cellStyle name="Vírgula 4 12 2 6 3 5" xfId="20281" xr:uid="{288A0AC5-5A94-441A-AB4C-C069D0185DDF}"/>
    <cellStyle name="Vírgula 4 12 2 6 4" xfId="4671" xr:uid="{9FB0D713-C17B-447F-8A7A-EB9CB35A0323}"/>
    <cellStyle name="Vírgula 4 12 2 6 4 2" xfId="6384" xr:uid="{5D24C008-9B4B-47BB-962E-629349F882AC}"/>
    <cellStyle name="Vírgula 4 12 2 6 4 2 2" xfId="14006" xr:uid="{C13CBFEB-D09B-4D72-9CF9-CEBD32B2630B}"/>
    <cellStyle name="Vírgula 4 12 2 6 4 2 2 2" xfId="29311" xr:uid="{6F4AF8F6-C784-40D2-81A3-3C3EEB1A1253}"/>
    <cellStyle name="Vírgula 4 12 2 6 4 2 3" xfId="21689" xr:uid="{2D86388E-9A57-4CD3-A100-C4351E68501C}"/>
    <cellStyle name="Vírgula 4 12 2 6 4 3" xfId="12293" xr:uid="{1A700429-5D28-4D98-8D58-062241053033}"/>
    <cellStyle name="Vírgula 4 12 2 6 4 3 2" xfId="27598" xr:uid="{CACC6BAC-3519-4E0A-B93B-94CB8BD49298}"/>
    <cellStyle name="Vírgula 4 12 2 6 4 4" xfId="19976" xr:uid="{E5257EE4-FCC8-493F-B360-C0AB491CF133}"/>
    <cellStyle name="Vírgula 4 12 2 6 5" xfId="5290" xr:uid="{B50228A7-CE75-4C1D-9DC1-3CD2AAEFFA1A}"/>
    <cellStyle name="Vírgula 4 12 2 6 5 2" xfId="12912" xr:uid="{192059A9-D81A-441E-B910-3797FF6D0687}"/>
    <cellStyle name="Vírgula 4 12 2 6 5 2 2" xfId="28217" xr:uid="{85B7D55E-DF32-4B48-88D5-0D2F38E44388}"/>
    <cellStyle name="Vírgula 4 12 2 6 5 3" xfId="20595" xr:uid="{04FE18D4-F168-4F87-B30D-00291E65D11B}"/>
    <cellStyle name="Vírgula 4 12 2 6 6" xfId="12053" xr:uid="{71B85A5E-223D-4C7D-BB47-7B84B4AE8274}"/>
    <cellStyle name="Vírgula 4 12 2 6 6 2" xfId="27358" xr:uid="{DCF64858-0D69-42BB-99A5-5771F64F1461}"/>
    <cellStyle name="Vírgula 4 12 2 6 7" xfId="19736" xr:uid="{3BF2A2DE-F875-4693-8C6F-E507888F6900}"/>
    <cellStyle name="Vírgula 4 12 2 7" xfId="4422" xr:uid="{34E5ECEB-5DD7-4B1C-B4C2-31D415FB84C3}"/>
    <cellStyle name="Vírgula 4 12 2 7 2" xfId="4546" xr:uid="{0CD54FA3-B423-468D-A758-77A60CD1D2A4}"/>
    <cellStyle name="Vírgula 4 12 2 7 2 2" xfId="5089" xr:uid="{24BFCCC6-1CB4-43D6-99C3-E313CE25185A}"/>
    <cellStyle name="Vírgula 4 12 2 7 2 2 2" xfId="7331" xr:uid="{9CB4FAFB-6C05-4D8B-A88B-CA41040857AF}"/>
    <cellStyle name="Vírgula 4 12 2 7 2 2 2 2" xfId="14953" xr:uid="{2F0EA7BD-A525-49A8-BCCE-5C8F67F0D7C8}"/>
    <cellStyle name="Vírgula 4 12 2 7 2 2 2 2 2" xfId="30258" xr:uid="{F0CD2210-BA41-4C29-8CD6-F5C5FC31A007}"/>
    <cellStyle name="Vírgula 4 12 2 7 2 2 2 3" xfId="22636" xr:uid="{7829254E-0D01-4357-8FCF-69B8886EC640}"/>
    <cellStyle name="Vírgula 4 12 2 7 2 2 3" xfId="5959" xr:uid="{6E96B13A-83B1-4D42-A5BA-2F1B85E6F3CF}"/>
    <cellStyle name="Vírgula 4 12 2 7 2 2 3 2" xfId="13581" xr:uid="{069035F8-868F-4C16-B90B-5FD44E2D560D}"/>
    <cellStyle name="Vírgula 4 12 2 7 2 2 3 2 2" xfId="28886" xr:uid="{566F9A56-A7C6-46F8-B280-0EA476F7C542}"/>
    <cellStyle name="Vírgula 4 12 2 7 2 2 3 3" xfId="21264" xr:uid="{471A0369-BAA4-49B3-B0C6-129E6AFD4511}"/>
    <cellStyle name="Vírgula 4 12 2 7 2 2 4" xfId="12711" xr:uid="{03DCC93C-EFD7-4EDA-BA12-B443FFAD1007}"/>
    <cellStyle name="Vírgula 4 12 2 7 2 2 4 2" xfId="28016" xr:uid="{55E31387-973E-48CB-9A59-846C91202EB0}"/>
    <cellStyle name="Vírgula 4 12 2 7 2 2 5" xfId="20394" xr:uid="{D212FD70-E7CD-4E8B-BD36-B6B3064DEC30}"/>
    <cellStyle name="Vírgula 4 12 2 7 2 3" xfId="4792" xr:uid="{3C404719-3766-4154-AA33-2E85D9035B0A}"/>
    <cellStyle name="Vírgula 4 12 2 7 2 3 2" xfId="6727" xr:uid="{F6552037-91D7-4DD8-BFD7-CE615E4730DC}"/>
    <cellStyle name="Vírgula 4 12 2 7 2 3 2 2" xfId="14349" xr:uid="{8021FD77-4D4B-4468-8DC4-206FE27E4342}"/>
    <cellStyle name="Vírgula 4 12 2 7 2 3 2 2 2" xfId="29654" xr:uid="{E6D4BCF4-6523-40B9-B6DD-C7CCBFEEE483}"/>
    <cellStyle name="Vírgula 4 12 2 7 2 3 2 3" xfId="22032" xr:uid="{3CFBD6DF-E6DA-40F0-9D04-C8BFB19CBB85}"/>
    <cellStyle name="Vírgula 4 12 2 7 2 3 3" xfId="12414" xr:uid="{36D0B734-99C6-40A8-ADE0-DA1E87C91D1F}"/>
    <cellStyle name="Vírgula 4 12 2 7 2 3 3 2" xfId="27719" xr:uid="{177EF9A0-1339-4E4E-B1EA-ED21F27E8C67}"/>
    <cellStyle name="Vírgula 4 12 2 7 2 3 4" xfId="20097" xr:uid="{E05E22BA-F874-4410-B28A-37C955A742EA}"/>
    <cellStyle name="Vírgula 4 12 2 7 2 4" xfId="5460" xr:uid="{51BA89CC-1B42-4023-8C26-1957E64829C9}"/>
    <cellStyle name="Vírgula 4 12 2 7 2 4 2" xfId="13082" xr:uid="{C1CF5E77-72AF-48D2-8BAA-0D9E99D6A8FD}"/>
    <cellStyle name="Vírgula 4 12 2 7 2 4 2 2" xfId="28387" xr:uid="{11FE3A93-34CC-48C0-BC90-E0EF02890257}"/>
    <cellStyle name="Vírgula 4 12 2 7 2 4 3" xfId="20765" xr:uid="{7810F758-5665-4B2B-A399-BA4CFB8E8A4E}"/>
    <cellStyle name="Vírgula 4 12 2 7 2 5" xfId="12169" xr:uid="{987D97FC-AE99-4E25-8DAA-B746A6337257}"/>
    <cellStyle name="Vírgula 4 12 2 7 2 5 2" xfId="27474" xr:uid="{9CAC3E70-072E-4178-81EE-B22FD5F79818}"/>
    <cellStyle name="Vírgula 4 12 2 7 2 6" xfId="19852" xr:uid="{798533B9-B9A0-4211-AE58-6044B6363F0F}"/>
    <cellStyle name="Vírgula 4 12 2 7 3" xfId="4969" xr:uid="{0D4CC3AB-7195-4D34-87EE-340135A714FB}"/>
    <cellStyle name="Vírgula 4 12 2 7 3 2" xfId="7066" xr:uid="{25C07233-E25D-43F3-9A2E-42CA51CC2383}"/>
    <cellStyle name="Vírgula 4 12 2 7 3 2 2" xfId="14688" xr:uid="{A760390E-B047-437C-A317-9D1D9B61E25D}"/>
    <cellStyle name="Vírgula 4 12 2 7 3 2 2 2" xfId="29993" xr:uid="{4B71E85F-E9F7-4F20-A099-EEA8B06563B6}"/>
    <cellStyle name="Vírgula 4 12 2 7 3 2 3" xfId="22371" xr:uid="{106E3F27-77EE-416B-8707-B9846B62F4C8}"/>
    <cellStyle name="Vírgula 4 12 2 7 3 3" xfId="5694" xr:uid="{D4BB4EA4-122F-40F6-BBB6-3ECE144CB2AA}"/>
    <cellStyle name="Vírgula 4 12 2 7 3 3 2" xfId="13316" xr:uid="{6F8015D6-D8CB-4B30-9AE8-AC0ADB881C6C}"/>
    <cellStyle name="Vírgula 4 12 2 7 3 3 2 2" xfId="28621" xr:uid="{F55CE60F-454F-4358-B73B-33A4DB79493F}"/>
    <cellStyle name="Vírgula 4 12 2 7 3 3 3" xfId="20999" xr:uid="{8A172F3E-7AF1-4F57-9699-A58E3FBA762A}"/>
    <cellStyle name="Vírgula 4 12 2 7 3 4" xfId="12591" xr:uid="{89B03E94-A79C-477C-91BF-B65FE6AFA4D4}"/>
    <cellStyle name="Vírgula 4 12 2 7 3 4 2" xfId="27896" xr:uid="{A34B6FB5-7DDE-4CC6-8D1F-A2A5D99F11BF}"/>
    <cellStyle name="Vírgula 4 12 2 7 3 5" xfId="20274" xr:uid="{D01A8A9A-9B9D-41E6-96F5-2D91A7C9D40A}"/>
    <cellStyle name="Vírgula 4 12 2 7 4" xfId="4664" xr:uid="{93056513-E88C-45C4-B6EA-1EE8D31BB64E}"/>
    <cellStyle name="Vírgula 4 12 2 7 4 2" xfId="6357" xr:uid="{28E10FCD-964D-4D90-84A1-486F8869AD14}"/>
    <cellStyle name="Vírgula 4 12 2 7 4 2 2" xfId="13979" xr:uid="{08050B73-C0E6-4C83-82B5-A15D9BA07555}"/>
    <cellStyle name="Vírgula 4 12 2 7 4 2 2 2" xfId="29284" xr:uid="{4A3AE258-5B9A-4CFC-B6F8-C77DEDAF5057}"/>
    <cellStyle name="Vírgula 4 12 2 7 4 2 3" xfId="21662" xr:uid="{E08BC0A5-FC92-4E3F-9D13-23073873029D}"/>
    <cellStyle name="Vírgula 4 12 2 7 4 3" xfId="12286" xr:uid="{7D46A79B-92F1-4F38-8EAE-837FEA996B04}"/>
    <cellStyle name="Vírgula 4 12 2 7 4 3 2" xfId="27591" xr:uid="{349E6499-89A5-4122-94F3-89440A6EFAA5}"/>
    <cellStyle name="Vírgula 4 12 2 7 4 4" xfId="19969" xr:uid="{9DBCDD2B-5885-4C49-A80A-236513482B7F}"/>
    <cellStyle name="Vírgula 4 12 2 7 5" xfId="5283" xr:uid="{BFFF591F-5149-48E2-A4C2-9DD64C904EA0}"/>
    <cellStyle name="Vírgula 4 12 2 7 5 2" xfId="12905" xr:uid="{F47C5216-1852-407E-9A43-1AB5FBAD306E}"/>
    <cellStyle name="Vírgula 4 12 2 7 5 2 2" xfId="28210" xr:uid="{7501A9CD-A94A-4B23-B4BC-97EF68A7F46E}"/>
    <cellStyle name="Vírgula 4 12 2 7 5 3" xfId="20588" xr:uid="{A59CD731-C703-48A8-8F4A-AB3CDA7A9577}"/>
    <cellStyle name="Vírgula 4 12 2 7 6" xfId="12048" xr:uid="{B4715B8B-DDA9-4D8D-9334-53D570F3F2CF}"/>
    <cellStyle name="Vírgula 4 12 2 7 6 2" xfId="27353" xr:uid="{F4C58C90-8225-40E4-B9F1-738F40FB9ED6}"/>
    <cellStyle name="Vírgula 4 12 2 7 7" xfId="19731" xr:uid="{50E3725A-4542-4E61-AF74-AA1B46F6D19F}"/>
    <cellStyle name="Vírgula 4 12 2 8" xfId="4462" xr:uid="{1DC186A0-075C-41A8-A0DF-FE112ED09A1F}"/>
    <cellStyle name="Vírgula 4 12 2 8 2" xfId="4590" xr:uid="{3237670B-0A26-4365-BF7A-25B35AA8CD04}"/>
    <cellStyle name="Vírgula 4 12 2 8 2 2" xfId="5182" xr:uid="{3457A47A-1C86-4056-B183-2795F30F0F90}"/>
    <cellStyle name="Vírgula 4 12 2 8 2 2 2" xfId="7494" xr:uid="{79A430F0-1BA3-4D99-B6D4-E8A4AC7F05D7}"/>
    <cellStyle name="Vírgula 4 12 2 8 2 2 2 2" xfId="15116" xr:uid="{21E1CFAF-8DBD-4F1F-B051-EB32EAB9E763}"/>
    <cellStyle name="Vírgula 4 12 2 8 2 2 2 2 2" xfId="30421" xr:uid="{A4B52290-C037-46A1-B2E4-E76E06F5865F}"/>
    <cellStyle name="Vírgula 4 12 2 8 2 2 2 3" xfId="22799" xr:uid="{53EFF110-3DCE-4165-A3D4-83A0E38C0D58}"/>
    <cellStyle name="Vírgula 4 12 2 8 2 2 3" xfId="6122" xr:uid="{747576E0-4555-4220-A893-BBDDDEE9B1F4}"/>
    <cellStyle name="Vírgula 4 12 2 8 2 2 3 2" xfId="13744" xr:uid="{558FD653-4282-4D3A-9942-A672F65B9860}"/>
    <cellStyle name="Vírgula 4 12 2 8 2 2 3 2 2" xfId="29049" xr:uid="{95BF99FC-B178-4D0A-BA9C-EC7121B9CA2D}"/>
    <cellStyle name="Vírgula 4 12 2 8 2 2 3 3" xfId="21427" xr:uid="{0C270882-7C05-4984-9FA8-CB8A87E23D8A}"/>
    <cellStyle name="Vírgula 4 12 2 8 2 2 4" xfId="12804" xr:uid="{1905D277-6FA3-4B7D-8F7A-5D52BCACA09B}"/>
    <cellStyle name="Vírgula 4 12 2 8 2 2 4 2" xfId="28109" xr:uid="{BC75D982-34EB-45F1-AF73-525CF2E070E0}"/>
    <cellStyle name="Vírgula 4 12 2 8 2 2 5" xfId="20487" xr:uid="{7AC5F591-3619-49AD-B857-6CB7B30C1C34}"/>
    <cellStyle name="Vírgula 4 12 2 8 2 3" xfId="4885" xr:uid="{6D4E4969-4170-444C-8DF8-19B4C7EB58DB}"/>
    <cellStyle name="Vírgula 4 12 2 8 2 3 2" xfId="6890" xr:uid="{2EE4F18B-50CC-4392-8DA8-133EF6A23365}"/>
    <cellStyle name="Vírgula 4 12 2 8 2 3 2 2" xfId="14512" xr:uid="{CDA00B29-8BEA-4B24-8268-EFD353569AB1}"/>
    <cellStyle name="Vírgula 4 12 2 8 2 3 2 2 2" xfId="29817" xr:uid="{AE9F9F3D-7A46-4EDA-BC08-810AEB0F5D5F}"/>
    <cellStyle name="Vírgula 4 12 2 8 2 3 2 3" xfId="22195" xr:uid="{64A65246-9131-4E38-AF36-FAEC5F331859}"/>
    <cellStyle name="Vírgula 4 12 2 8 2 3 3" xfId="12507" xr:uid="{F7E312B6-58FF-4E31-AC04-1FD0A316C0BB}"/>
    <cellStyle name="Vírgula 4 12 2 8 2 3 3 2" xfId="27812" xr:uid="{A09D2A51-BEBE-42B6-909A-9942E8E8F170}"/>
    <cellStyle name="Vírgula 4 12 2 8 2 3 4" xfId="20190" xr:uid="{98999C40-BF72-4C4B-BC44-FBB651DDBB5D}"/>
    <cellStyle name="Vírgula 4 12 2 8 2 4" xfId="5553" xr:uid="{5C3DE099-1D97-43A2-A34A-2B67DAB3962C}"/>
    <cellStyle name="Vírgula 4 12 2 8 2 4 2" xfId="13175" xr:uid="{AC572C4A-A564-403F-B2C5-5409458990DE}"/>
    <cellStyle name="Vírgula 4 12 2 8 2 4 2 2" xfId="28480" xr:uid="{69DDCB53-D8EA-40C5-8007-3751D44CDFAB}"/>
    <cellStyle name="Vírgula 4 12 2 8 2 4 3" xfId="20858" xr:uid="{B9586930-D827-41E9-BE88-3812524216D2}"/>
    <cellStyle name="Vírgula 4 12 2 8 2 5" xfId="12213" xr:uid="{6ECC7D8F-4B7A-4C9A-BB4F-C0A3B03FFEE4}"/>
    <cellStyle name="Vírgula 4 12 2 8 2 5 2" xfId="27518" xr:uid="{2A600A18-5D92-4D33-B660-049FF2514817}"/>
    <cellStyle name="Vírgula 4 12 2 8 2 6" xfId="19896" xr:uid="{19CC4686-CE7F-44BA-A420-8AB1C8100D83}"/>
    <cellStyle name="Vírgula 4 12 2 8 3" xfId="5013" xr:uid="{79258E77-0658-4778-9727-7E43CFC593B8}"/>
    <cellStyle name="Vírgula 4 12 2 8 3 2" xfId="7160" xr:uid="{2F081D3B-E4B9-4D9C-B1D3-42E048F03825}"/>
    <cellStyle name="Vírgula 4 12 2 8 3 2 2" xfId="14782" xr:uid="{DC05D8FB-9A3A-480B-AE87-D4CFA82FDC6D}"/>
    <cellStyle name="Vírgula 4 12 2 8 3 2 2 2" xfId="30087" xr:uid="{8EFB97AC-959B-41A6-A6A6-BAAC9ABFADC2}"/>
    <cellStyle name="Vírgula 4 12 2 8 3 2 3" xfId="22465" xr:uid="{4E5DB6C1-793C-4772-A360-06EC7D730623}"/>
    <cellStyle name="Vírgula 4 12 2 8 3 3" xfId="5788" xr:uid="{2B7C89ED-2950-40FD-89E8-0D670EB78D95}"/>
    <cellStyle name="Vírgula 4 12 2 8 3 3 2" xfId="13410" xr:uid="{0165F08C-F4AE-4E28-B06F-176D5EEFB332}"/>
    <cellStyle name="Vírgula 4 12 2 8 3 3 2 2" xfId="28715" xr:uid="{AB57B132-6CD0-4F84-AF96-6761A431EC4C}"/>
    <cellStyle name="Vírgula 4 12 2 8 3 3 3" xfId="21093" xr:uid="{F8B7C9DF-419A-40CB-9E54-DCCF31D05A80}"/>
    <cellStyle name="Vírgula 4 12 2 8 3 4" xfId="12635" xr:uid="{FAEF8664-11B8-49EA-80DC-EF615EFE42D1}"/>
    <cellStyle name="Vírgula 4 12 2 8 3 4 2" xfId="27940" xr:uid="{DEAFFB74-A298-4F44-9153-184D6010231E}"/>
    <cellStyle name="Vírgula 4 12 2 8 3 5" xfId="20318" xr:uid="{E2B10266-AF1C-4D88-83E2-6CE79F868D94}"/>
    <cellStyle name="Vírgula 4 12 2 8 4" xfId="4708" xr:uid="{7E77695D-17FC-4BB0-90BD-25D4DA549CB0}"/>
    <cellStyle name="Vírgula 4 12 2 8 4 2" xfId="6520" xr:uid="{7261C1AC-F40E-4D5D-B896-0C9A8A4FCFBC}"/>
    <cellStyle name="Vírgula 4 12 2 8 4 2 2" xfId="14142" xr:uid="{036A7156-E6B4-4600-8686-DA0E1D0FB1A5}"/>
    <cellStyle name="Vírgula 4 12 2 8 4 2 2 2" xfId="29447" xr:uid="{9A5ECD4C-6191-4C07-ADD7-F4768F3A0DD1}"/>
    <cellStyle name="Vírgula 4 12 2 8 4 2 3" xfId="21825" xr:uid="{7AC7D054-68EE-407D-B06D-FFFC01A9B5FC}"/>
    <cellStyle name="Vírgula 4 12 2 8 4 3" xfId="12330" xr:uid="{A4802918-135B-4C31-BB27-9FB1B78CEF9D}"/>
    <cellStyle name="Vírgula 4 12 2 8 4 3 2" xfId="27635" xr:uid="{4FB75D86-5591-481E-9D36-06E613C6E275}"/>
    <cellStyle name="Vírgula 4 12 2 8 4 4" xfId="20013" xr:uid="{8C020D36-3437-4277-B718-5705F6946AA0}"/>
    <cellStyle name="Vírgula 4 12 2 8 5" xfId="5328" xr:uid="{ED7F5B5F-44C9-412E-B114-521B978A3931}"/>
    <cellStyle name="Vírgula 4 12 2 8 5 2" xfId="12950" xr:uid="{DCA2FD2F-1DD6-4CCC-BB4F-EE11459D7632}"/>
    <cellStyle name="Vírgula 4 12 2 8 5 2 2" xfId="28255" xr:uid="{2E9437B0-FEBE-42F2-A982-79D1DA900A12}"/>
    <cellStyle name="Vírgula 4 12 2 8 5 3" xfId="20633" xr:uid="{7C82119D-E750-4C47-A720-14DD46F69A1C}"/>
    <cellStyle name="Vírgula 4 12 2 8 6" xfId="12088" xr:uid="{8E2CD831-76A6-4DDD-95BB-490E58D24BDA}"/>
    <cellStyle name="Vírgula 4 12 2 8 6 2" xfId="27393" xr:uid="{E534F804-9C39-494A-805B-3C8BC32EC1E1}"/>
    <cellStyle name="Vírgula 4 12 2 8 7" xfId="19771" xr:uid="{9621C0FC-AFFB-4790-9047-79A39D63CBE3}"/>
    <cellStyle name="Vírgula 4 12 2 9" xfId="4497" xr:uid="{386443FF-D91F-4DD4-B558-E6F664813776}"/>
    <cellStyle name="Vírgula 4 12 2 9 2" xfId="4601" xr:uid="{5587E082-2E45-4348-A0C0-3F3C293D11C4}"/>
    <cellStyle name="Vírgula 4 12 2 9 2 2" xfId="5200" xr:uid="{9211CC86-7C28-4927-A963-1D08297D7CB2}"/>
    <cellStyle name="Vírgula 4 12 2 9 2 2 2" xfId="7524" xr:uid="{84E46CC0-F727-4CA4-8E0E-E985F7D37B34}"/>
    <cellStyle name="Vírgula 4 12 2 9 2 2 2 2" xfId="15146" xr:uid="{98D94032-E8D9-4E22-981C-B7DE5DE53DA7}"/>
    <cellStyle name="Vírgula 4 12 2 9 2 2 2 2 2" xfId="30451" xr:uid="{5B84521F-C8CB-4A3C-BDAD-85C11FB310D4}"/>
    <cellStyle name="Vírgula 4 12 2 9 2 2 2 3" xfId="22829" xr:uid="{BBA52D79-805F-41E4-97E6-444D0A9876A4}"/>
    <cellStyle name="Vírgula 4 12 2 9 2 2 3" xfId="6152" xr:uid="{06974A70-E6E0-4937-B6C6-29E6F3BB8461}"/>
    <cellStyle name="Vírgula 4 12 2 9 2 2 3 2" xfId="13774" xr:uid="{2721CD7D-65B0-4CBE-A0A0-A45C0B063C87}"/>
    <cellStyle name="Vírgula 4 12 2 9 2 2 3 2 2" xfId="29079" xr:uid="{50671D9E-F6FD-4E81-8ED0-9287B1D9F125}"/>
    <cellStyle name="Vírgula 4 12 2 9 2 2 3 3" xfId="21457" xr:uid="{F868B08C-3EC6-4BC7-B6C7-40DB147DC734}"/>
    <cellStyle name="Vírgula 4 12 2 9 2 2 4" xfId="12822" xr:uid="{B1A77AEC-4448-4072-93DB-C5A8AF47403A}"/>
    <cellStyle name="Vírgula 4 12 2 9 2 2 4 2" xfId="28127" xr:uid="{71C8E3C5-0FA5-4A90-B051-E0FB027904DD}"/>
    <cellStyle name="Vírgula 4 12 2 9 2 2 5" xfId="20505" xr:uid="{4B1BD6E6-D656-41E9-A42E-5F30199D7F3B}"/>
    <cellStyle name="Vírgula 4 12 2 9 2 3" xfId="4903" xr:uid="{4C630B08-865A-4237-8819-19C25F6AFADD}"/>
    <cellStyle name="Vírgula 4 12 2 9 2 3 2" xfId="6920" xr:uid="{B972E6FB-A420-41D5-982C-C7800A8FD470}"/>
    <cellStyle name="Vírgula 4 12 2 9 2 3 2 2" xfId="14542" xr:uid="{07CDEA85-293D-4CF6-8E7B-47524663E167}"/>
    <cellStyle name="Vírgula 4 12 2 9 2 3 2 2 2" xfId="29847" xr:uid="{5B2E2773-FF39-4CA5-BB44-8C200957AE44}"/>
    <cellStyle name="Vírgula 4 12 2 9 2 3 2 3" xfId="22225" xr:uid="{56D534EF-CF6F-4891-A7FD-29AFBD792D7F}"/>
    <cellStyle name="Vírgula 4 12 2 9 2 3 3" xfId="12525" xr:uid="{0918593B-833F-4C3B-B4F2-B91EFAF05779}"/>
    <cellStyle name="Vírgula 4 12 2 9 2 3 3 2" xfId="27830" xr:uid="{3E06893F-0360-47CF-A675-D704E03CD5F3}"/>
    <cellStyle name="Vírgula 4 12 2 9 2 3 4" xfId="20208" xr:uid="{619B1223-3C99-4A9D-98C6-926194BB3A51}"/>
    <cellStyle name="Vírgula 4 12 2 9 2 4" xfId="5571" xr:uid="{5669FF7D-D506-4DD5-A3A5-E3FE8011F7F6}"/>
    <cellStyle name="Vírgula 4 12 2 9 2 4 2" xfId="13193" xr:uid="{E9C792D1-3C23-4664-A60E-521C15740F7C}"/>
    <cellStyle name="Vírgula 4 12 2 9 2 4 2 2" xfId="28498" xr:uid="{0EFB8F17-C576-4E1F-ADBB-4B20CE447595}"/>
    <cellStyle name="Vírgula 4 12 2 9 2 4 3" xfId="20876" xr:uid="{9513A57F-9E62-4DE4-92FC-9D763C169925}"/>
    <cellStyle name="Vírgula 4 12 2 9 2 5" xfId="12223" xr:uid="{EA82EE1C-316D-413B-9728-A5601981FE41}"/>
    <cellStyle name="Vírgula 4 12 2 9 2 5 2" xfId="27528" xr:uid="{B65A0F88-02D5-4816-B764-3F9343039ACD}"/>
    <cellStyle name="Vírgula 4 12 2 9 2 6" xfId="19906" xr:uid="{CB6A9A13-130F-44A6-B6B4-7500BF4FA24E}"/>
    <cellStyle name="Vírgula 4 12 2 9 3" xfId="5023" xr:uid="{7B5D280D-5902-4430-AA6B-B940B9116A11}"/>
    <cellStyle name="Vírgula 4 12 2 9 3 2" xfId="7178" xr:uid="{703711C3-9410-4769-B9DB-1FF688D0E221}"/>
    <cellStyle name="Vírgula 4 12 2 9 3 2 2" xfId="14800" xr:uid="{8C482B57-62F7-4451-9246-BA7609EF49DC}"/>
    <cellStyle name="Vírgula 4 12 2 9 3 2 2 2" xfId="30105" xr:uid="{C8A6B972-701C-4023-B60B-773CEB2F05B0}"/>
    <cellStyle name="Vírgula 4 12 2 9 3 2 3" xfId="22483" xr:uid="{BCDDCC01-176D-4B2D-8DE1-23AD628E644C}"/>
    <cellStyle name="Vírgula 4 12 2 9 3 3" xfId="5806" xr:uid="{4BFA2343-1C3F-42E8-90F4-18815E303E5B}"/>
    <cellStyle name="Vírgula 4 12 2 9 3 3 2" xfId="13428" xr:uid="{0D1E832E-7377-4268-BBD4-8BF5F96431AB}"/>
    <cellStyle name="Vírgula 4 12 2 9 3 3 2 2" xfId="28733" xr:uid="{5F2610CE-E36A-48D9-8E1B-600C4B9781EE}"/>
    <cellStyle name="Vírgula 4 12 2 9 3 3 3" xfId="21111" xr:uid="{545E9BAE-35B9-4DBF-BE41-E2F9EF5E5209}"/>
    <cellStyle name="Vírgula 4 12 2 9 3 4" xfId="12645" xr:uid="{198723F8-9897-4261-8848-A71C28315909}"/>
    <cellStyle name="Vírgula 4 12 2 9 3 4 2" xfId="27950" xr:uid="{BEA5D6E4-7279-40CF-86FF-8A56BDF9CF1D}"/>
    <cellStyle name="Vírgula 4 12 2 9 3 5" xfId="20328" xr:uid="{0F0806C7-1F56-4BB7-9F6E-DF231B0E1DC5}"/>
    <cellStyle name="Vírgula 4 12 2 9 4" xfId="4718" xr:uid="{92B9875C-8A4A-42F2-9ABF-16442FE8D4FB}"/>
    <cellStyle name="Vírgula 4 12 2 9 4 2" xfId="6550" xr:uid="{79A1DF92-7EBA-4690-B1F8-B4CA2CD496A0}"/>
    <cellStyle name="Vírgula 4 12 2 9 4 2 2" xfId="14172" xr:uid="{00A7EC64-120E-425C-B6BA-640335B7D09D}"/>
    <cellStyle name="Vírgula 4 12 2 9 4 2 2 2" xfId="29477" xr:uid="{2F975744-727C-4A1B-A40F-2993E12BDE96}"/>
    <cellStyle name="Vírgula 4 12 2 9 4 2 3" xfId="21855" xr:uid="{7F457120-91FE-4850-8559-CE83B345EA13}"/>
    <cellStyle name="Vírgula 4 12 2 9 4 3" xfId="12340" xr:uid="{E9922B63-BE71-475C-AB60-ADC6184D80AF}"/>
    <cellStyle name="Vírgula 4 12 2 9 4 3 2" xfId="27645" xr:uid="{BD6440B7-1559-4F65-A9FB-3D0A15FEFDD1}"/>
    <cellStyle name="Vírgula 4 12 2 9 4 4" xfId="20023" xr:uid="{87535A7D-4917-473D-9B39-3531D9886BB0}"/>
    <cellStyle name="Vírgula 4 12 2 9 5" xfId="5338" xr:uid="{5C9D201B-0335-45A3-8254-241A12796AA3}"/>
    <cellStyle name="Vírgula 4 12 2 9 5 2" xfId="12960" xr:uid="{CA045DC0-7A26-472F-8EAB-DD92423D9593}"/>
    <cellStyle name="Vírgula 4 12 2 9 5 2 2" xfId="28265" xr:uid="{484AB37D-7AFE-4B6C-BB57-2F77BDE98A40}"/>
    <cellStyle name="Vírgula 4 12 2 9 5 3" xfId="20643" xr:uid="{107E509C-02CF-4C20-B52A-47505225A209}"/>
    <cellStyle name="Vírgula 4 12 2 9 6" xfId="12120" xr:uid="{9A119443-D0F0-4AD7-8D45-6C80580C316C}"/>
    <cellStyle name="Vírgula 4 12 2 9 6 2" xfId="27425" xr:uid="{D8731ACC-D976-49CE-8C3F-D1BD26C9F41D}"/>
    <cellStyle name="Vírgula 4 12 2 9 7" xfId="19803" xr:uid="{EEFF9127-E253-4B0B-A473-2747F8021295}"/>
    <cellStyle name="Vírgula 4 12 3" xfId="2428" xr:uid="{1CFEF310-732C-4D09-ADCE-722CEEC3972B}"/>
    <cellStyle name="Vírgula 4 12 3 2" xfId="3396" xr:uid="{7C1DE1FA-B2EF-4B2E-A33C-EB7D0A810A2B}"/>
    <cellStyle name="Vírgula 4 12 3 2 2" xfId="4557" xr:uid="{8B85C8EB-2FAC-4C3F-8436-3EB7D04C2FCE}"/>
    <cellStyle name="Vírgula 4 12 3 2 2 2" xfId="5100" xr:uid="{1F05695B-6B69-4A32-AC80-3D281E6745AB}"/>
    <cellStyle name="Vírgula 4 12 3 2 2 2 2" xfId="7372" xr:uid="{E036EE6E-9909-43BA-85D8-9D9527ECC328}"/>
    <cellStyle name="Vírgula 4 12 3 2 2 2 2 2" xfId="14994" xr:uid="{FA5A65CE-DA9E-4159-BDA4-D7182A55C7EA}"/>
    <cellStyle name="Vírgula 4 12 3 2 2 2 2 2 2" xfId="30299" xr:uid="{EE58F35E-BEC0-47D9-9863-8C4177C34C11}"/>
    <cellStyle name="Vírgula 4 12 3 2 2 2 2 3" xfId="22677" xr:uid="{5161F4EA-1E44-4D96-9D56-220C979A5C31}"/>
    <cellStyle name="Vírgula 4 12 3 2 2 2 3" xfId="6000" xr:uid="{261D2F32-9E87-45D2-AD3A-C8AA94E24BD9}"/>
    <cellStyle name="Vírgula 4 12 3 2 2 2 3 2" xfId="13622" xr:uid="{04D46E91-ECA6-4E63-A48C-CE7B0421DE32}"/>
    <cellStyle name="Vírgula 4 12 3 2 2 2 3 2 2" xfId="28927" xr:uid="{A075F381-6BA1-46ED-881C-50C61AC7E044}"/>
    <cellStyle name="Vírgula 4 12 3 2 2 2 3 3" xfId="21305" xr:uid="{B6F41007-5BE4-42E8-99CF-519B6B140B66}"/>
    <cellStyle name="Vírgula 4 12 3 2 2 2 4" xfId="12722" xr:uid="{04C3C4D9-34BD-4133-84DF-5B8737761B70}"/>
    <cellStyle name="Vírgula 4 12 3 2 2 2 4 2" xfId="28027" xr:uid="{EAA25DC1-91D9-437D-92F8-3F3A89F709E3}"/>
    <cellStyle name="Vírgula 4 12 3 2 2 2 5" xfId="20405" xr:uid="{663FEF0F-974C-4A56-867F-102679ABD99A}"/>
    <cellStyle name="Vírgula 4 12 3 2 2 3" xfId="4803" xr:uid="{05EA55F1-EE95-456B-8DCE-1CA949567BC4}"/>
    <cellStyle name="Vírgula 4 12 3 2 2 3 2" xfId="6768" xr:uid="{BAFEC23E-35A6-4766-B75C-25CA81604D7C}"/>
    <cellStyle name="Vírgula 4 12 3 2 2 3 2 2" xfId="14390" xr:uid="{B4157429-BA7B-4D51-8A34-3F1B95010A9B}"/>
    <cellStyle name="Vírgula 4 12 3 2 2 3 2 2 2" xfId="29695" xr:uid="{6A156FAE-2240-483C-B4C5-F51BDA5C9EFE}"/>
    <cellStyle name="Vírgula 4 12 3 2 2 3 2 3" xfId="22073" xr:uid="{EEE8FCD6-DF65-4E73-A099-A1429EDEE542}"/>
    <cellStyle name="Vírgula 4 12 3 2 2 3 3" xfId="12425" xr:uid="{E0C27025-AEA7-4CEC-890F-6CA361616344}"/>
    <cellStyle name="Vírgula 4 12 3 2 2 3 3 2" xfId="27730" xr:uid="{4EA210D8-DA7F-442B-AED1-6BABBA82B37A}"/>
    <cellStyle name="Vírgula 4 12 3 2 2 3 4" xfId="20108" xr:uid="{DE96922F-41AB-4EF0-B52D-8A1219078FF5}"/>
    <cellStyle name="Vírgula 4 12 3 2 2 4" xfId="5471" xr:uid="{A0C94959-88C0-467D-B283-FD9F1CBE5324}"/>
    <cellStyle name="Vírgula 4 12 3 2 2 4 2" xfId="13093" xr:uid="{4FCE42D9-B319-44F9-A9AC-B2C9DC5EE5A3}"/>
    <cellStyle name="Vírgula 4 12 3 2 2 4 2 2" xfId="28398" xr:uid="{FEC57040-3A86-40B8-96B8-B3B27806F724}"/>
    <cellStyle name="Vírgula 4 12 3 2 2 4 3" xfId="20776" xr:uid="{79F2E957-66EB-4BA8-97C5-534991A27920}"/>
    <cellStyle name="Vírgula 4 12 3 2 2 5" xfId="12180" xr:uid="{DCA488CC-D82E-43FD-8C1D-A6FF32124E1B}"/>
    <cellStyle name="Vírgula 4 12 3 2 2 5 2" xfId="27485" xr:uid="{0D5AA5E0-3AA8-4414-B63C-4B1856F02719}"/>
    <cellStyle name="Vírgula 4 12 3 2 2 6" xfId="19863" xr:uid="{DA5BD19C-F168-48ED-BCC0-108E9309A231}"/>
    <cellStyle name="Vírgula 4 12 3 2 3" xfId="4980" xr:uid="{BD0BF3A7-4F7C-450E-B42A-07422F05E4A9}"/>
    <cellStyle name="Vírgula 4 12 3 2 3 2" xfId="7077" xr:uid="{A67E0588-EC93-4CA3-9F6D-E9A6BE651AAE}"/>
    <cellStyle name="Vírgula 4 12 3 2 3 2 2" xfId="14699" xr:uid="{B4B6CDD0-A6DF-4E39-A056-AE51F03DC653}"/>
    <cellStyle name="Vírgula 4 12 3 2 3 2 2 2" xfId="30004" xr:uid="{5298C9A3-7E49-44B0-A404-639C6E46AB80}"/>
    <cellStyle name="Vírgula 4 12 3 2 3 2 3" xfId="22382" xr:uid="{651A754B-D73A-428C-83F4-01A08C253253}"/>
    <cellStyle name="Vírgula 4 12 3 2 3 3" xfId="5705" xr:uid="{273243AC-BD7D-4F80-BA0D-0F156B5A57CD}"/>
    <cellStyle name="Vírgula 4 12 3 2 3 3 2" xfId="13327" xr:uid="{C43451B0-9D11-4A98-95FD-905CAF804525}"/>
    <cellStyle name="Vírgula 4 12 3 2 3 3 2 2" xfId="28632" xr:uid="{C107FF68-F879-4889-8CBE-68EE0E04D2E3}"/>
    <cellStyle name="Vírgula 4 12 3 2 3 3 3" xfId="21010" xr:uid="{344EC03F-FFA1-44B3-936F-374C621BDF72}"/>
    <cellStyle name="Vírgula 4 12 3 2 3 4" xfId="12602" xr:uid="{2F351102-E523-4DC2-AC31-9C0A28BC9F03}"/>
    <cellStyle name="Vírgula 4 12 3 2 3 4 2" xfId="27907" xr:uid="{3F1C72B4-B2CB-45E4-96C0-1523B7B1FDBE}"/>
    <cellStyle name="Vírgula 4 12 3 2 3 5" xfId="20285" xr:uid="{9DB5824D-694A-4C99-8FFF-35C81E8F8384}"/>
    <cellStyle name="Vírgula 4 12 3 2 4" xfId="4675" xr:uid="{DAD938DA-55F7-4B20-8C92-4C1E915E365F}"/>
    <cellStyle name="Vírgula 4 12 3 2 4 2" xfId="6398" xr:uid="{00147298-6D70-4FAB-A647-FDFA0B946EF0}"/>
    <cellStyle name="Vírgula 4 12 3 2 4 2 2" xfId="14020" xr:uid="{6DAAE781-42C1-4844-A288-17DC61425262}"/>
    <cellStyle name="Vírgula 4 12 3 2 4 2 2 2" xfId="29325" xr:uid="{06A9C1CE-A20F-4429-9EF2-C469BF9C48FF}"/>
    <cellStyle name="Vírgula 4 12 3 2 4 2 3" xfId="21703" xr:uid="{39B4F76A-75D5-4365-81B0-FBB1224B611F}"/>
    <cellStyle name="Vírgula 4 12 3 2 4 3" xfId="12297" xr:uid="{D637872E-2441-4557-A63F-7958602813E7}"/>
    <cellStyle name="Vírgula 4 12 3 2 4 3 2" xfId="27602" xr:uid="{742FF9D8-7BE0-47B8-8351-9BB7427025FB}"/>
    <cellStyle name="Vírgula 4 12 3 2 4 4" xfId="19980" xr:uid="{619ADB9D-8B76-4F81-9BED-D1A8917946A3}"/>
    <cellStyle name="Vírgula 4 12 3 2 5" xfId="5294" xr:uid="{070585F1-99AE-41A4-BC4E-49BE4F70AD7A}"/>
    <cellStyle name="Vírgula 4 12 3 2 5 2" xfId="12916" xr:uid="{7DF71953-7395-4825-B10A-0792A0D88017}"/>
    <cellStyle name="Vírgula 4 12 3 2 5 2 2" xfId="28221" xr:uid="{432659F4-68F0-4FF5-B280-498CB8ECFCAA}"/>
    <cellStyle name="Vírgula 4 12 3 2 5 3" xfId="20599" xr:uid="{53C93C3C-58E6-4010-8AD0-DEECB9EA4B08}"/>
    <cellStyle name="Vírgula 4 12 3 2 6" xfId="11028" xr:uid="{4F0562F2-5276-4A69-900B-3087C52EB631}"/>
    <cellStyle name="Vírgula 4 12 3 2 6 2" xfId="26333" xr:uid="{6E302594-9712-4FE1-A411-4A20806A0315}"/>
    <cellStyle name="Vírgula 4 12 3 2 7" xfId="18711" xr:uid="{E97D2A2D-4B1F-42BE-AC28-BF3A05FF60F8}"/>
    <cellStyle name="Vírgula 4 12 3 3" xfId="4364" xr:uid="{B0A42D20-8033-4E5F-81D6-0CD491DBF672}"/>
    <cellStyle name="Vírgula 4 12 3 3 2" xfId="5050" xr:uid="{649BD46A-EFB1-432A-9BE2-FCE8A9F136AF}"/>
    <cellStyle name="Vírgula 4 12 3 3 2 2" xfId="7222" xr:uid="{640B686F-FA34-4352-8B6E-CF6CB92F9597}"/>
    <cellStyle name="Vírgula 4 12 3 3 2 2 2" xfId="14844" xr:uid="{530E61E5-4C77-4387-A887-607AAB44FB95}"/>
    <cellStyle name="Vírgula 4 12 3 3 2 2 2 2" xfId="30149" xr:uid="{00C40C7E-D46B-437E-9535-97F9353492AF}"/>
    <cellStyle name="Vírgula 4 12 3 3 2 2 3" xfId="22527" xr:uid="{29DD3962-2F3D-4376-A689-216DDB200EEE}"/>
    <cellStyle name="Vírgula 4 12 3 3 2 3" xfId="5850" xr:uid="{57C69048-16D1-46D8-BFE6-FB2BE422CD61}"/>
    <cellStyle name="Vírgula 4 12 3 3 2 3 2" xfId="13472" xr:uid="{C6F0E519-72EE-4765-910A-1A4B5127307A}"/>
    <cellStyle name="Vírgula 4 12 3 3 2 3 2 2" xfId="28777" xr:uid="{58DC7C16-ED3D-49D9-8C51-C86321286E8C}"/>
    <cellStyle name="Vírgula 4 12 3 3 2 3 3" xfId="21155" xr:uid="{39484CAF-F816-4687-8844-715106D01903}"/>
    <cellStyle name="Vírgula 4 12 3 3 2 4" xfId="12672" xr:uid="{0BAB86CC-7233-47E8-ABC5-63FE15939D9F}"/>
    <cellStyle name="Vírgula 4 12 3 3 2 4 2" xfId="27977" xr:uid="{4D9DAED9-EA05-49A6-9918-DA8495F55A04}"/>
    <cellStyle name="Vírgula 4 12 3 3 2 5" xfId="20355" xr:uid="{17547250-04B5-44F9-ADD7-44C205624EF9}"/>
    <cellStyle name="Vírgula 4 12 3 3 3" xfId="4753" xr:uid="{623C021A-9D96-405A-894D-E237A39F88F5}"/>
    <cellStyle name="Vírgula 4 12 3 3 3 2" xfId="6617" xr:uid="{8C1EFFDC-A33D-4FCD-8906-7FC1761AB5BF}"/>
    <cellStyle name="Vírgula 4 12 3 3 3 2 2" xfId="14239" xr:uid="{1FA9767D-C474-466F-A2F9-BC8EB09184DE}"/>
    <cellStyle name="Vírgula 4 12 3 3 3 2 2 2" xfId="29544" xr:uid="{7BDD5920-538B-488B-A8CE-8B3E4DB73A75}"/>
    <cellStyle name="Vírgula 4 12 3 3 3 2 3" xfId="21922" xr:uid="{C48FA9C3-B658-42D1-A844-60DD2F109AC8}"/>
    <cellStyle name="Vírgula 4 12 3 3 3 3" xfId="12375" xr:uid="{575193D5-2CB8-4A30-BA6C-25F236711FF3}"/>
    <cellStyle name="Vírgula 4 12 3 3 3 3 2" xfId="27680" xr:uid="{853C0966-9531-4796-A73A-3E6B89B11C9C}"/>
    <cellStyle name="Vírgula 4 12 3 3 3 4" xfId="20058" xr:uid="{3A28AAF6-78C7-4D81-B3C3-E1D3D8B30B79}"/>
    <cellStyle name="Vírgula 4 12 3 3 4" xfId="5373" xr:uid="{39313B60-4D86-4A37-9689-5646D8294D91}"/>
    <cellStyle name="Vírgula 4 12 3 3 4 2" xfId="12995" xr:uid="{B80559EF-3657-411A-9BA2-B5C963C220F8}"/>
    <cellStyle name="Vírgula 4 12 3 3 4 2 2" xfId="28300" xr:uid="{2CDCBAEC-4F69-4463-8B57-00919C99160B}"/>
    <cellStyle name="Vírgula 4 12 3 3 4 3" xfId="20678" xr:uid="{49666C89-ED6A-4257-97BE-FA3E60447D90}"/>
    <cellStyle name="Vírgula 4 12 3 3 5" xfId="11996" xr:uid="{8EE69B76-895F-4A6E-8A12-942CD36B7B6A}"/>
    <cellStyle name="Vírgula 4 12 3 3 5 2" xfId="27301" xr:uid="{EC2B9CE0-28A6-4EDB-BF30-4A859B6FB1EF}"/>
    <cellStyle name="Vírgula 4 12 3 3 6" xfId="19679" xr:uid="{D341B5AB-BAF6-40C7-B2E8-DBBB07A81A55}"/>
    <cellStyle name="Vírgula 4 12 3 4" xfId="4935" xr:uid="{15CDB4D5-4E43-4F1C-A68E-C38836B29703}"/>
    <cellStyle name="Vírgula 4 12 3 4 2" xfId="6978" xr:uid="{DD555DD3-2105-4C95-9FC8-E802498F7E7D}"/>
    <cellStyle name="Vírgula 4 12 3 4 2 2" xfId="14600" xr:uid="{4CD3ADC8-42CC-4770-A25A-89144197DB61}"/>
    <cellStyle name="Vírgula 4 12 3 4 2 2 2" xfId="29905" xr:uid="{B4EB7809-8395-41F4-A5B0-922F9F875C75}"/>
    <cellStyle name="Vírgula 4 12 3 4 2 3" xfId="22283" xr:uid="{9B82B6D5-AC8E-43E7-BD4B-0794A59401C1}"/>
    <cellStyle name="Vírgula 4 12 3 4 3" xfId="5606" xr:uid="{D7292F20-08E4-4C55-8659-4C2A5B0C1327}"/>
    <cellStyle name="Vírgula 4 12 3 4 3 2" xfId="13228" xr:uid="{74B78248-DE1E-4C03-833E-1F810CDBC079}"/>
    <cellStyle name="Vírgula 4 12 3 4 3 2 2" xfId="28533" xr:uid="{411B5B1E-8C04-40C0-8C49-E0FB9F5546BA}"/>
    <cellStyle name="Vírgula 4 12 3 4 3 3" xfId="20911" xr:uid="{183825E1-D399-485B-80B9-D383A00BF7D7}"/>
    <cellStyle name="Vírgula 4 12 3 4 4" xfId="12557" xr:uid="{19C5E000-954D-4BE2-AC45-B7DCFB7C7B1E}"/>
    <cellStyle name="Vírgula 4 12 3 4 4 2" xfId="27862" xr:uid="{B55D74B7-5AC8-417F-AFDE-D3C30AB8E8D7}"/>
    <cellStyle name="Vírgula 4 12 3 4 5" xfId="20240" xr:uid="{6A9F3685-72AC-4D68-9A2D-ABDAAAEA65F0}"/>
    <cellStyle name="Vírgula 4 12 3 5" xfId="4625" xr:uid="{600D1C22-D060-4BA3-A04A-F223ED83873C}"/>
    <cellStyle name="Vírgula 4 12 3 5 2" xfId="6247" xr:uid="{55F90630-08C7-4390-A8A6-E6C6F0C5B9B5}"/>
    <cellStyle name="Vírgula 4 12 3 5 2 2" xfId="13869" xr:uid="{79878CE1-C338-4DAE-A5D4-A8BCA69E6989}"/>
    <cellStyle name="Vírgula 4 12 3 5 2 2 2" xfId="29174" xr:uid="{219B82E4-E2E1-40C0-9239-126BD0524B9C}"/>
    <cellStyle name="Vírgula 4 12 3 5 2 3" xfId="21552" xr:uid="{AEE3216B-8719-4328-83F9-A83635521EED}"/>
    <cellStyle name="Vírgula 4 12 3 5 3" xfId="12247" xr:uid="{C5AA2C5C-744D-4973-8668-90CF4D094BFE}"/>
    <cellStyle name="Vírgula 4 12 3 5 3 2" xfId="27552" xr:uid="{9D80B13A-B7C9-4FED-9E44-CE0D37956F5B}"/>
    <cellStyle name="Vírgula 4 12 3 5 4" xfId="19930" xr:uid="{3D19E718-5404-4698-B9C8-33E92DEA2CFC}"/>
    <cellStyle name="Vírgula 4 12 3 6" xfId="5243" xr:uid="{AC21419A-1F38-4FFB-BE96-655510C36063}"/>
    <cellStyle name="Vírgula 4 12 3 6 2" xfId="12865" xr:uid="{253BDD71-7FF2-4476-AC82-85ED384B8688}"/>
    <cellStyle name="Vírgula 4 12 3 6 2 2" xfId="28170" xr:uid="{E911C729-6DF8-483C-BE24-A9B4208C851F}"/>
    <cellStyle name="Vírgula 4 12 3 6 3" xfId="20548" xr:uid="{BE7B6C7D-9D42-45C8-9C66-E8BC6DB18F06}"/>
    <cellStyle name="Vírgula 4 12 3 7" xfId="10060" xr:uid="{FC39CEAC-2FBB-458C-AB40-B87D9B84DAF7}"/>
    <cellStyle name="Vírgula 4 12 3 7 2" xfId="25365" xr:uid="{2C1FD9DC-88F1-4776-B2AC-985764EC4114}"/>
    <cellStyle name="Vírgula 4 12 3 8" xfId="17743" xr:uid="{4FB4BE94-2AD7-42D0-A1AB-C45CF5CE4E11}"/>
    <cellStyle name="Vírgula 4 12 4" xfId="1788" xr:uid="{C16D265C-88CD-4A16-92DE-5B75B9119612}"/>
    <cellStyle name="Vírgula 4 12 4 2" xfId="4437" xr:uid="{89C38624-82F3-4B4E-B998-B172C4E2EF6A}"/>
    <cellStyle name="Vírgula 4 12 4 2 2" xfId="4565" xr:uid="{8411E6A1-A92E-49E7-858E-E22E81651EA8}"/>
    <cellStyle name="Vírgula 4 12 4 2 2 2" xfId="5111" xr:uid="{46B73E0E-C3BF-4AEB-82AB-9D30223C033B}"/>
    <cellStyle name="Vírgula 4 12 4 2 2 2 2" xfId="7403" xr:uid="{E606BCF6-59B6-4117-96C5-DB5128161D01}"/>
    <cellStyle name="Vírgula 4 12 4 2 2 2 2 2" xfId="15025" xr:uid="{3C21D694-9BBB-4CD0-8A15-319054547A75}"/>
    <cellStyle name="Vírgula 4 12 4 2 2 2 2 2 2" xfId="30330" xr:uid="{766C4440-B357-4D15-8DB3-C35254E1A6EC}"/>
    <cellStyle name="Vírgula 4 12 4 2 2 2 2 3" xfId="22708" xr:uid="{36087F34-F749-42F8-B474-A64FFA4571F6}"/>
    <cellStyle name="Vírgula 4 12 4 2 2 2 3" xfId="6031" xr:uid="{0B82BD34-5014-48FC-A66F-FF7ADFC93A1E}"/>
    <cellStyle name="Vírgula 4 12 4 2 2 2 3 2" xfId="13653" xr:uid="{D3A4C63B-7C48-41D8-89FA-EBA1943A574F}"/>
    <cellStyle name="Vírgula 4 12 4 2 2 2 3 2 2" xfId="28958" xr:uid="{FEBB88BD-E905-48F6-B9EE-EB19061A493F}"/>
    <cellStyle name="Vírgula 4 12 4 2 2 2 3 3" xfId="21336" xr:uid="{B982CDC5-E0EA-4E18-BA34-B92539E99F30}"/>
    <cellStyle name="Vírgula 4 12 4 2 2 2 4" xfId="12733" xr:uid="{E60DAE46-155B-45A7-8845-0D7767E7E981}"/>
    <cellStyle name="Vírgula 4 12 4 2 2 2 4 2" xfId="28038" xr:uid="{0273D082-8141-433B-BF5E-773120B5FCE8}"/>
    <cellStyle name="Vírgula 4 12 4 2 2 2 5" xfId="20416" xr:uid="{026532BB-1700-4A82-9EA9-B0651FA19E16}"/>
    <cellStyle name="Vírgula 4 12 4 2 2 3" xfId="4814" xr:uid="{F2D65A27-2AB4-4012-86D8-D07A10B7C84F}"/>
    <cellStyle name="Vírgula 4 12 4 2 2 3 2" xfId="6799" xr:uid="{BDBB794B-4DF1-45C5-B3F1-3C63EDDB3931}"/>
    <cellStyle name="Vírgula 4 12 4 2 2 3 2 2" xfId="14421" xr:uid="{13FD12CF-3D5A-4029-8151-C7BF1F293A45}"/>
    <cellStyle name="Vírgula 4 12 4 2 2 3 2 2 2" xfId="29726" xr:uid="{BB2338D2-6475-4F5F-996C-70CCD57A1F5A}"/>
    <cellStyle name="Vírgula 4 12 4 2 2 3 2 3" xfId="22104" xr:uid="{884DD005-FAAC-4D3D-A3FD-B185CA262481}"/>
    <cellStyle name="Vírgula 4 12 4 2 2 3 3" xfId="12436" xr:uid="{670C77C0-7080-47E8-8B68-AECC77AB6B2B}"/>
    <cellStyle name="Vírgula 4 12 4 2 2 3 3 2" xfId="27741" xr:uid="{8064BAF9-202C-4E53-A556-FA91811115A8}"/>
    <cellStyle name="Vírgula 4 12 4 2 2 3 4" xfId="20119" xr:uid="{6DB6C84C-540E-42BD-9462-D66B1FA9421A}"/>
    <cellStyle name="Vírgula 4 12 4 2 2 4" xfId="5482" xr:uid="{E393573B-5758-4BB0-A3EF-20ACFE793942}"/>
    <cellStyle name="Vírgula 4 12 4 2 2 4 2" xfId="13104" xr:uid="{E4092D8A-859B-4DE3-BFA5-189E196D76FC}"/>
    <cellStyle name="Vírgula 4 12 4 2 2 4 2 2" xfId="28409" xr:uid="{5BD8205C-45CE-47F1-AA07-F764321AC567}"/>
    <cellStyle name="Vírgula 4 12 4 2 2 4 3" xfId="20787" xr:uid="{ED05A522-5AB0-4B51-8051-577867CE702E}"/>
    <cellStyle name="Vírgula 4 12 4 2 2 5" xfId="12188" xr:uid="{9EBF8D47-8794-441D-9625-D13B7CF7FC31}"/>
    <cellStyle name="Vírgula 4 12 4 2 2 5 2" xfId="27493" xr:uid="{D6E96E35-FFA8-4748-8582-6149B4AED87B}"/>
    <cellStyle name="Vírgula 4 12 4 2 2 6" xfId="19871" xr:uid="{DF4A2D10-61E2-4A53-904C-511400BA2A8B}"/>
    <cellStyle name="Vírgula 4 12 4 2 3" xfId="4988" xr:uid="{FB1709B0-31FA-4C73-9249-3D2A409623FF}"/>
    <cellStyle name="Vírgula 4 12 4 2 3 2" xfId="7089" xr:uid="{648F8612-22EF-484C-BDE5-DA0665CBB028}"/>
    <cellStyle name="Vírgula 4 12 4 2 3 2 2" xfId="14711" xr:uid="{F409FE96-86D5-4D2C-82EA-33B7C9DEEDD9}"/>
    <cellStyle name="Vírgula 4 12 4 2 3 2 2 2" xfId="30016" xr:uid="{A504D348-4177-4745-989E-3D29DC2B9798}"/>
    <cellStyle name="Vírgula 4 12 4 2 3 2 3" xfId="22394" xr:uid="{9428BFAD-DC22-4203-AAA2-BFE08C8EF87A}"/>
    <cellStyle name="Vírgula 4 12 4 2 3 3" xfId="5717" xr:uid="{0AEBA5C6-D3AF-41AA-8E39-CAC48122425E}"/>
    <cellStyle name="Vírgula 4 12 4 2 3 3 2" xfId="13339" xr:uid="{97121A7C-1DCC-42D9-A54F-BDD1F3BC50CF}"/>
    <cellStyle name="Vírgula 4 12 4 2 3 3 2 2" xfId="28644" xr:uid="{A1E00EE9-523A-4EAB-978A-C15320878A2F}"/>
    <cellStyle name="Vírgula 4 12 4 2 3 3 3" xfId="21022" xr:uid="{57C69BF8-D1AB-431F-9DB7-A26A67973C66}"/>
    <cellStyle name="Vírgula 4 12 4 2 3 4" xfId="12610" xr:uid="{80DFCA24-C7B7-4FA7-A654-29870233351D}"/>
    <cellStyle name="Vírgula 4 12 4 2 3 4 2" xfId="27915" xr:uid="{84B043C2-3F23-4526-B918-57E9076F9C04}"/>
    <cellStyle name="Vírgula 4 12 4 2 3 5" xfId="20293" xr:uid="{D83F8B09-52B6-4E12-A448-7FDC81DA394E}"/>
    <cellStyle name="Vírgula 4 12 4 2 4" xfId="4683" xr:uid="{B0CB0532-4DD6-488F-8EE9-2AE62192D58C}"/>
    <cellStyle name="Vírgula 4 12 4 2 4 2" xfId="6429" xr:uid="{6A386158-37F6-40F5-A822-BB11D9AD2BC7}"/>
    <cellStyle name="Vírgula 4 12 4 2 4 2 2" xfId="14051" xr:uid="{5A92C71D-2F2E-4C10-9EB5-A561E528E5EC}"/>
    <cellStyle name="Vírgula 4 12 4 2 4 2 2 2" xfId="29356" xr:uid="{E4642C27-5553-4DA7-A9B9-888B1C6199AC}"/>
    <cellStyle name="Vírgula 4 12 4 2 4 2 3" xfId="21734" xr:uid="{775E0BCC-B11C-42BD-AF03-8C204313FAD9}"/>
    <cellStyle name="Vírgula 4 12 4 2 4 3" xfId="12305" xr:uid="{D9256FD2-199C-4479-A5C1-DB9F517E490A}"/>
    <cellStyle name="Vírgula 4 12 4 2 4 3 2" xfId="27610" xr:uid="{D5475A52-26AA-489A-8B6A-D701B0459889}"/>
    <cellStyle name="Vírgula 4 12 4 2 4 4" xfId="19988" xr:uid="{3F67A128-9FEF-40A4-9181-E6FFA9E66040}"/>
    <cellStyle name="Vírgula 4 12 4 2 5" xfId="5302" xr:uid="{ABA80CDC-9D5C-4A2E-878E-F400AFD68781}"/>
    <cellStyle name="Vírgula 4 12 4 2 5 2" xfId="12924" xr:uid="{E446B925-DA53-4CD5-BD83-C480CD0B1A40}"/>
    <cellStyle name="Vírgula 4 12 4 2 5 2 2" xfId="28229" xr:uid="{7B26824F-B424-4C9D-964C-F015D81D716B}"/>
    <cellStyle name="Vírgula 4 12 4 2 5 3" xfId="20607" xr:uid="{EC438F20-23D8-45D5-996D-53EC4D107772}"/>
    <cellStyle name="Vírgula 4 12 4 2 6" xfId="12063" xr:uid="{3CB55F03-D557-4FC9-91F6-84D2D5FF2292}"/>
    <cellStyle name="Vírgula 4 12 4 2 6 2" xfId="27368" xr:uid="{2B2D7379-9026-4A85-BBF4-E6077D55F15D}"/>
    <cellStyle name="Vírgula 4 12 4 2 7" xfId="19746" xr:uid="{7B3A6EA3-E62D-4852-B073-72B16E210638}"/>
    <cellStyle name="Vírgula 4 12 4 3" xfId="4521" xr:uid="{4F04A8A4-AF5E-4B07-83E8-6997DE85FCDD}"/>
    <cellStyle name="Vírgula 4 12 4 3 2" xfId="5063" xr:uid="{018CB2DD-EBEE-4C77-8AC2-27B5AECEF204}"/>
    <cellStyle name="Vírgula 4 12 4 3 2 2" xfId="7243" xr:uid="{DD8014E9-36FD-4AE2-9F3E-D4FBE6900B9D}"/>
    <cellStyle name="Vírgula 4 12 4 3 2 2 2" xfId="14865" xr:uid="{B8EEE5A8-EEE9-46D9-9973-4549BADF4C5F}"/>
    <cellStyle name="Vírgula 4 12 4 3 2 2 2 2" xfId="30170" xr:uid="{0A5D9E63-71F7-49A2-AC01-63E29F6DA087}"/>
    <cellStyle name="Vírgula 4 12 4 3 2 2 3" xfId="22548" xr:uid="{E775DFA9-9149-4B9B-A333-B23AF3EFE38F}"/>
    <cellStyle name="Vírgula 4 12 4 3 2 3" xfId="5871" xr:uid="{9292A101-3C8F-4A6A-9A23-E31DA668C0E0}"/>
    <cellStyle name="Vírgula 4 12 4 3 2 3 2" xfId="13493" xr:uid="{E7EBCD60-884D-41FB-A6FD-6B568FC76B5B}"/>
    <cellStyle name="Vírgula 4 12 4 3 2 3 2 2" xfId="28798" xr:uid="{8D6F5597-F9E1-418F-98DB-498786605043}"/>
    <cellStyle name="Vírgula 4 12 4 3 2 3 3" xfId="21176" xr:uid="{7EAFA812-6938-4C72-B043-953467C394ED}"/>
    <cellStyle name="Vírgula 4 12 4 3 2 4" xfId="12685" xr:uid="{C4CA7203-C87C-4587-B99E-32C06FFA2458}"/>
    <cellStyle name="Vírgula 4 12 4 3 2 4 2" xfId="27990" xr:uid="{88E2DBFF-A2BD-452F-96AD-F709621503E4}"/>
    <cellStyle name="Vírgula 4 12 4 3 2 5" xfId="20368" xr:uid="{6C3EB957-D883-4177-A999-56FF2CE4EA49}"/>
    <cellStyle name="Vírgula 4 12 4 3 3" xfId="4766" xr:uid="{DAEEECD2-8E0C-417D-BA4A-FFC5A3525FCD}"/>
    <cellStyle name="Vírgula 4 12 4 3 3 2" xfId="6639" xr:uid="{16E2AC9E-2A24-48E2-BDCB-E257ED0211CC}"/>
    <cellStyle name="Vírgula 4 12 4 3 3 2 2" xfId="14261" xr:uid="{CAA5DA22-4F9B-4A51-B23E-DC2BA857701E}"/>
    <cellStyle name="Vírgula 4 12 4 3 3 2 2 2" xfId="29566" xr:uid="{ACC8553A-F055-4C30-AB0D-3DBB5F94FE45}"/>
    <cellStyle name="Vírgula 4 12 4 3 3 2 3" xfId="21944" xr:uid="{109560E0-0BC0-4ECB-8E63-7EFDBD6A4041}"/>
    <cellStyle name="Vírgula 4 12 4 3 3 3" xfId="12388" xr:uid="{89B81F93-62B3-4B33-9EE8-D1F52A3D5EC6}"/>
    <cellStyle name="Vírgula 4 12 4 3 3 3 2" xfId="27693" xr:uid="{03CD4D5A-615D-4CA9-8A91-106C2B9D9F24}"/>
    <cellStyle name="Vírgula 4 12 4 3 3 4" xfId="20071" xr:uid="{480A0375-CB48-433E-BFC9-3C2DAD10E3E6}"/>
    <cellStyle name="Vírgula 4 12 4 3 4" xfId="5389" xr:uid="{212A9E33-1EDA-4245-ABCE-D27114B5B0F0}"/>
    <cellStyle name="Vírgula 4 12 4 3 4 2" xfId="13011" xr:uid="{2C185B79-620E-4DA0-B1C3-257ABF4EB5AE}"/>
    <cellStyle name="Vírgula 4 12 4 3 4 2 2" xfId="28316" xr:uid="{8F317412-666B-429C-A02A-E49D1AC69360}"/>
    <cellStyle name="Vírgula 4 12 4 3 4 3" xfId="20694" xr:uid="{CFEB628E-8052-4776-9F38-391D626BCE0D}"/>
    <cellStyle name="Vírgula 4 12 4 3 5" xfId="12144" xr:uid="{B830E1D5-A05F-49E6-B272-837750A77144}"/>
    <cellStyle name="Vírgula 4 12 4 3 5 2" xfId="27449" xr:uid="{319D8027-A446-4B96-AA8A-B286A9CB4E3A}"/>
    <cellStyle name="Vírgula 4 12 4 3 6" xfId="19827" xr:uid="{75835601-B43B-4F59-8494-70266CCA29AE}"/>
    <cellStyle name="Vírgula 4 12 4 4" xfId="4944" xr:uid="{07BD68DE-3B41-4FB9-A4BE-838488518DD6}"/>
    <cellStyle name="Vírgula 4 12 4 4 2" xfId="6995" xr:uid="{C939624C-2E81-4773-9BCE-7365AFB54601}"/>
    <cellStyle name="Vírgula 4 12 4 4 2 2" xfId="14617" xr:uid="{96E26B3C-94BB-4E4A-BECF-89E4049E4839}"/>
    <cellStyle name="Vírgula 4 12 4 4 2 2 2" xfId="29922" xr:uid="{56FB06A9-248C-4BDC-BD62-4E7E1C26ABD6}"/>
    <cellStyle name="Vírgula 4 12 4 4 2 3" xfId="22300" xr:uid="{13CDE012-8E2E-48E2-8485-581A07D0E975}"/>
    <cellStyle name="Vírgula 4 12 4 4 3" xfId="5623" xr:uid="{A8832BAA-5988-47A6-A751-AFC2F0CB6E13}"/>
    <cellStyle name="Vírgula 4 12 4 4 3 2" xfId="13245" xr:uid="{9B887DD4-828C-4C56-9BC8-C83BCADB1191}"/>
    <cellStyle name="Vírgula 4 12 4 4 3 2 2" xfId="28550" xr:uid="{1BF4DC91-E895-4CEB-B2A0-0507DFB762AB}"/>
    <cellStyle name="Vírgula 4 12 4 4 3 3" xfId="20928" xr:uid="{142FB008-CFD2-4B29-A7C0-E61D049ECF0B}"/>
    <cellStyle name="Vírgula 4 12 4 4 4" xfId="12566" xr:uid="{BEB5C840-1DC7-4F47-8B69-9CDAE8E41022}"/>
    <cellStyle name="Vírgula 4 12 4 4 4 2" xfId="27871" xr:uid="{F91DE58A-F4B9-425B-A842-0AB63ACE32F9}"/>
    <cellStyle name="Vírgula 4 12 4 4 5" xfId="20249" xr:uid="{D08C8449-5BE2-43F5-B038-59874260D4D4}"/>
    <cellStyle name="Vírgula 4 12 4 5" xfId="4639" xr:uid="{384A0DE2-C8C9-4988-9EE0-A217B018AE82}"/>
    <cellStyle name="Vírgula 4 12 4 5 2" xfId="6269" xr:uid="{25C19703-1317-4B37-8677-9B60D40EF16E}"/>
    <cellStyle name="Vírgula 4 12 4 5 2 2" xfId="13891" xr:uid="{78D7CFC7-A5AA-42FD-A92B-6E9EC1C44121}"/>
    <cellStyle name="Vírgula 4 12 4 5 2 2 2" xfId="29196" xr:uid="{A03CC848-3BA9-4B5A-91F8-C99D87EE700C}"/>
    <cellStyle name="Vírgula 4 12 4 5 2 3" xfId="21574" xr:uid="{0892C7EF-6855-4D91-965C-705B2597F82B}"/>
    <cellStyle name="Vírgula 4 12 4 5 3" xfId="12261" xr:uid="{9DA205B6-4B60-4052-8B37-FA0A82B0E20C}"/>
    <cellStyle name="Vírgula 4 12 4 5 3 2" xfId="27566" xr:uid="{8F8CDAEE-8553-432F-B33B-303C5C614E55}"/>
    <cellStyle name="Vírgula 4 12 4 5 4" xfId="19944" xr:uid="{A688022C-305A-4F70-8193-DAF272867787}"/>
    <cellStyle name="Vírgula 4 12 4 6" xfId="5257" xr:uid="{ED03E2A0-4DA0-44B1-9421-5F977795171B}"/>
    <cellStyle name="Vírgula 4 12 4 6 2" xfId="12879" xr:uid="{E2E05E78-D8F0-4454-992C-F8C54FAA75DB}"/>
    <cellStyle name="Vírgula 4 12 4 6 2 2" xfId="28184" xr:uid="{E4D50652-62ED-43D1-8F63-9C3EFEB2E177}"/>
    <cellStyle name="Vírgula 4 12 4 6 3" xfId="20562" xr:uid="{BD509067-30EC-495B-93B7-EECBCB25BF55}"/>
    <cellStyle name="Vírgula 4 12 4 7" xfId="9420" xr:uid="{8ADF18E1-CDFF-4AED-A091-B5CA6AD1611B}"/>
    <cellStyle name="Vírgula 4 12 4 7 2" xfId="24725" xr:uid="{D6EFCCEC-D055-4DBD-A816-E9E92DE402BA}"/>
    <cellStyle name="Vírgula 4 12 4 8" xfId="17103" xr:uid="{A0D7F96D-1F96-47F9-B5E2-32EDBAF0D424}"/>
    <cellStyle name="Vírgula 4 12 5" xfId="2751" xr:uid="{908BF1F4-CDA0-4902-A1EB-FFE55BDFB144}"/>
    <cellStyle name="Vírgula 4 12 5 2" xfId="4445" xr:uid="{8866315A-6FF9-4436-A46A-CFBBF0DF35BF}"/>
    <cellStyle name="Vírgula 4 12 5 2 2" xfId="4573" xr:uid="{0BF09673-7BC8-4846-8E40-88338F0E5BAD}"/>
    <cellStyle name="Vírgula 4 12 5 2 2 2" xfId="5128" xr:uid="{F62644DC-F9B6-47B6-9E3E-9E2B64F56924}"/>
    <cellStyle name="Vírgula 4 12 5 2 2 2 2" xfId="7432" xr:uid="{520DF583-048B-4DB4-882D-28857A99B620}"/>
    <cellStyle name="Vírgula 4 12 5 2 2 2 2 2" xfId="15054" xr:uid="{C62A17A7-F360-4B60-9B54-03AACEA7CE45}"/>
    <cellStyle name="Vírgula 4 12 5 2 2 2 2 2 2" xfId="30359" xr:uid="{18ACD409-F930-4D6E-922F-BF45DF6445C1}"/>
    <cellStyle name="Vírgula 4 12 5 2 2 2 2 3" xfId="22737" xr:uid="{6FAC57F7-9916-4BDC-9737-CCD48621E4EB}"/>
    <cellStyle name="Vírgula 4 12 5 2 2 2 3" xfId="6060" xr:uid="{B0019212-75DD-4154-A934-6372C9291DFD}"/>
    <cellStyle name="Vírgula 4 12 5 2 2 2 3 2" xfId="13682" xr:uid="{E0042B13-2941-471B-8F2D-0B4AD8D0F7DD}"/>
    <cellStyle name="Vírgula 4 12 5 2 2 2 3 2 2" xfId="28987" xr:uid="{D2FA3304-C330-465A-A801-E41C17CC447E}"/>
    <cellStyle name="Vírgula 4 12 5 2 2 2 3 3" xfId="21365" xr:uid="{6C2C91F3-1D5E-4C3F-AC82-F78CF1F30D22}"/>
    <cellStyle name="Vírgula 4 12 5 2 2 2 4" xfId="12750" xr:uid="{E02CD934-91BD-459B-A6E1-98A87B2C1207}"/>
    <cellStyle name="Vírgula 4 12 5 2 2 2 4 2" xfId="28055" xr:uid="{45CA31CF-D5AE-4055-849C-B6A520388645}"/>
    <cellStyle name="Vírgula 4 12 5 2 2 2 5" xfId="20433" xr:uid="{6F2314D4-11AB-433C-A3A0-AC2379197887}"/>
    <cellStyle name="Vírgula 4 12 5 2 2 3" xfId="4831" xr:uid="{0AD3FD04-A2B8-4DCF-A3F8-C697C72BD346}"/>
    <cellStyle name="Vírgula 4 12 5 2 2 3 2" xfId="6828" xr:uid="{12CD7FAB-910D-4EBB-AA47-571EA42F8329}"/>
    <cellStyle name="Vírgula 4 12 5 2 2 3 2 2" xfId="14450" xr:uid="{E30B80F3-EA7A-4B08-94D9-9B2D58351686}"/>
    <cellStyle name="Vírgula 4 12 5 2 2 3 2 2 2" xfId="29755" xr:uid="{A3F54133-65A1-43E7-97DD-BC01A0438B70}"/>
    <cellStyle name="Vírgula 4 12 5 2 2 3 2 3" xfId="22133" xr:uid="{F9415001-1BD7-4AD4-9CD5-F818BC5CD9C8}"/>
    <cellStyle name="Vírgula 4 12 5 2 2 3 3" xfId="12453" xr:uid="{29F8E7B3-822A-4BF6-A5E7-A96C85E3650E}"/>
    <cellStyle name="Vírgula 4 12 5 2 2 3 3 2" xfId="27758" xr:uid="{C97956CE-A192-4591-9F33-54C94A574084}"/>
    <cellStyle name="Vírgula 4 12 5 2 2 3 4" xfId="20136" xr:uid="{D7D92332-05B6-4D02-82FA-E2546D063659}"/>
    <cellStyle name="Vírgula 4 12 5 2 2 4" xfId="5499" xr:uid="{E0C01715-3EA3-41D9-A652-295A945E08A4}"/>
    <cellStyle name="Vírgula 4 12 5 2 2 4 2" xfId="13121" xr:uid="{659E2C47-C32E-46E1-BD4C-27277EC71F5D}"/>
    <cellStyle name="Vírgula 4 12 5 2 2 4 2 2" xfId="28426" xr:uid="{EF89EFF1-EFBD-4CD5-B27E-66292E843155}"/>
    <cellStyle name="Vírgula 4 12 5 2 2 4 3" xfId="20804" xr:uid="{8400AD26-97C5-4993-9024-5136C7B40A7D}"/>
    <cellStyle name="Vírgula 4 12 5 2 2 5" xfId="12196" xr:uid="{E4A71842-3623-4A61-B814-5AD8EB5FA819}"/>
    <cellStyle name="Vírgula 4 12 5 2 2 5 2" xfId="27501" xr:uid="{0B90D63E-6B8B-4EBF-A093-9F5E570AF79F}"/>
    <cellStyle name="Vírgula 4 12 5 2 2 6" xfId="19879" xr:uid="{D7889CF6-048D-4331-AEF4-F65B336EF46C}"/>
    <cellStyle name="Vírgula 4 12 5 2 3" xfId="4996" xr:uid="{AF2DE0AF-B21F-4667-9DE2-68E5775D3B0B}"/>
    <cellStyle name="Vírgula 4 12 5 2 3 2" xfId="7106" xr:uid="{7AAB0C83-BE8E-4443-9287-74AFAACC1F4A}"/>
    <cellStyle name="Vírgula 4 12 5 2 3 2 2" xfId="14728" xr:uid="{FA12A9F1-7889-42B7-95E6-0682A76AF836}"/>
    <cellStyle name="Vírgula 4 12 5 2 3 2 2 2" xfId="30033" xr:uid="{19877369-E410-4C4B-9D8F-88075A248393}"/>
    <cellStyle name="Vírgula 4 12 5 2 3 2 3" xfId="22411" xr:uid="{FBACE563-84D0-4816-A734-1324EF270315}"/>
    <cellStyle name="Vírgula 4 12 5 2 3 3" xfId="5734" xr:uid="{5C1DE731-9763-440C-9701-BD53DBA05215}"/>
    <cellStyle name="Vírgula 4 12 5 2 3 3 2" xfId="13356" xr:uid="{F66D3748-B89C-4496-B4A3-6F832916C38B}"/>
    <cellStyle name="Vírgula 4 12 5 2 3 3 2 2" xfId="28661" xr:uid="{086A31ED-5FDE-4392-852C-B3DF263082BB}"/>
    <cellStyle name="Vírgula 4 12 5 2 3 3 3" xfId="21039" xr:uid="{FDC17569-D0C1-4068-B51E-4306A7E39DFD}"/>
    <cellStyle name="Vírgula 4 12 5 2 3 4" xfId="12618" xr:uid="{799B7374-65DF-446F-B25F-345D5C88EC65}"/>
    <cellStyle name="Vírgula 4 12 5 2 3 4 2" xfId="27923" xr:uid="{A660D674-8A8E-4344-A852-EA0F50E67119}"/>
    <cellStyle name="Vírgula 4 12 5 2 3 5" xfId="20301" xr:uid="{A15F2E0B-0465-440C-82DF-096F0706DD61}"/>
    <cellStyle name="Vírgula 4 12 5 2 4" xfId="4691" xr:uid="{20566367-08AD-42E1-9E75-F4FF75E8E8BD}"/>
    <cellStyle name="Vírgula 4 12 5 2 4 2" xfId="6458" xr:uid="{707A82F7-5529-4123-9995-25AC1F218ED6}"/>
    <cellStyle name="Vírgula 4 12 5 2 4 2 2" xfId="14080" xr:uid="{6765F88D-5467-4F80-AAE6-4AB21EAE7C4A}"/>
    <cellStyle name="Vírgula 4 12 5 2 4 2 2 2" xfId="29385" xr:uid="{34991656-6870-4852-BFDA-3D79533FEAC8}"/>
    <cellStyle name="Vírgula 4 12 5 2 4 2 3" xfId="21763" xr:uid="{B098AC3A-A964-4279-8A97-8BB3D6CD3BFC}"/>
    <cellStyle name="Vírgula 4 12 5 2 4 3" xfId="12313" xr:uid="{48416038-601C-4E1F-A15D-07A930A400CA}"/>
    <cellStyle name="Vírgula 4 12 5 2 4 3 2" xfId="27618" xr:uid="{66B092F4-9982-4278-BC66-78AAC55FF953}"/>
    <cellStyle name="Vírgula 4 12 5 2 4 4" xfId="19996" xr:uid="{43691C10-846D-47AA-9CD9-24364EF1E3FF}"/>
    <cellStyle name="Vírgula 4 12 5 2 5" xfId="5311" xr:uid="{8447FD66-7054-4837-B14A-D0A3A744014A}"/>
    <cellStyle name="Vírgula 4 12 5 2 5 2" xfId="12933" xr:uid="{CBBCFBE7-EC2B-4E0F-94F1-5F9CE8501A32}"/>
    <cellStyle name="Vírgula 4 12 5 2 5 2 2" xfId="28238" xr:uid="{0A773F4C-7C34-43F3-9453-E2F0E7F7CD6A}"/>
    <cellStyle name="Vírgula 4 12 5 2 5 3" xfId="20616" xr:uid="{4C09C9B5-7DAA-478F-8538-4A530D2F7516}"/>
    <cellStyle name="Vírgula 4 12 5 2 6" xfId="12071" xr:uid="{D0CE8A85-4948-4E5F-A104-0B8FE7F43D83}"/>
    <cellStyle name="Vírgula 4 12 5 2 6 2" xfId="27376" xr:uid="{6B3C10C0-8C2B-402D-8077-2088AC932054}"/>
    <cellStyle name="Vírgula 4 12 5 2 7" xfId="19754" xr:uid="{C9D5246B-45BD-4211-920B-9375AC3E9D08}"/>
    <cellStyle name="Vírgula 4 12 5 3" xfId="4529" xr:uid="{7A50AB69-A316-44A2-8A1F-36C145D8EAC9}"/>
    <cellStyle name="Vírgula 4 12 5 3 2" xfId="5072" xr:uid="{7AE65A40-8DC2-4CBB-95DB-28B58487694C}"/>
    <cellStyle name="Vírgula 4 12 5 3 2 2" xfId="7269" xr:uid="{A2F9C953-1088-46B1-8F0B-541E50622D1F}"/>
    <cellStyle name="Vírgula 4 12 5 3 2 2 2" xfId="14891" xr:uid="{8F32418B-4C18-47BD-922B-4CCCC8167A15}"/>
    <cellStyle name="Vírgula 4 12 5 3 2 2 2 2" xfId="30196" xr:uid="{683964F3-125D-4E83-BEF2-617A21A49E35}"/>
    <cellStyle name="Vírgula 4 12 5 3 2 2 3" xfId="22574" xr:uid="{336E80F0-16C9-4893-AA24-25BFE442D9EF}"/>
    <cellStyle name="Vírgula 4 12 5 3 2 3" xfId="5897" xr:uid="{9C6CEF23-672A-44A6-80AF-7D9D77183807}"/>
    <cellStyle name="Vírgula 4 12 5 3 2 3 2" xfId="13519" xr:uid="{652FA0B2-2733-401E-9884-7A217F24D2CC}"/>
    <cellStyle name="Vírgula 4 12 5 3 2 3 2 2" xfId="28824" xr:uid="{5FD7A6B7-93C9-4349-A270-506BFAB37F79}"/>
    <cellStyle name="Vírgula 4 12 5 3 2 3 3" xfId="21202" xr:uid="{D6097458-9A48-47C4-BAD4-59A17441F753}"/>
    <cellStyle name="Vírgula 4 12 5 3 2 4" xfId="12694" xr:uid="{C5E9E4C4-1D9A-4975-80BF-F8C7B54D6005}"/>
    <cellStyle name="Vírgula 4 12 5 3 2 4 2" xfId="27999" xr:uid="{AAC3A122-EB63-43CE-A478-E203AD1B0D8C}"/>
    <cellStyle name="Vírgula 4 12 5 3 2 5" xfId="20377" xr:uid="{92F2EF60-B73C-4CA2-B88B-9B998A89581E}"/>
    <cellStyle name="Vírgula 4 12 5 3 3" xfId="4775" xr:uid="{9B083E07-117A-4E9F-B26D-4389B7137400}"/>
    <cellStyle name="Vírgula 4 12 5 3 3 2" xfId="6665" xr:uid="{992475EA-2BF6-4DB5-AFDD-2FBBAFD8EF8C}"/>
    <cellStyle name="Vírgula 4 12 5 3 3 2 2" xfId="14287" xr:uid="{0DD31DED-A7E9-47E7-92CC-B96C158F3B22}"/>
    <cellStyle name="Vírgula 4 12 5 3 3 2 2 2" xfId="29592" xr:uid="{C181956F-5366-4320-ACE8-71F9B604702B}"/>
    <cellStyle name="Vírgula 4 12 5 3 3 2 3" xfId="21970" xr:uid="{9EE18F4E-911E-4920-AD9D-28FBE6F49AF1}"/>
    <cellStyle name="Vírgula 4 12 5 3 3 3" xfId="12397" xr:uid="{73B7AA0F-B9F8-4258-B9B7-4623F9797F0D}"/>
    <cellStyle name="Vírgula 4 12 5 3 3 3 2" xfId="27702" xr:uid="{B40C616C-4748-4B5E-9C20-A54093E18877}"/>
    <cellStyle name="Vírgula 4 12 5 3 3 4" xfId="20080" xr:uid="{47D5AD60-6D52-4F7C-B01B-8E436E771529}"/>
    <cellStyle name="Vírgula 4 12 5 3 4" xfId="5406" xr:uid="{3CC3041D-7E56-4E58-940A-64178B50FB6F}"/>
    <cellStyle name="Vírgula 4 12 5 3 4 2" xfId="13028" xr:uid="{76AE254D-0C2B-46BC-941B-07B310848C5B}"/>
    <cellStyle name="Vírgula 4 12 5 3 4 2 2" xfId="28333" xr:uid="{B826D8F7-F12D-49F6-8E37-9AE2BA3E6E85}"/>
    <cellStyle name="Vírgula 4 12 5 3 4 3" xfId="20711" xr:uid="{6BD462C0-29B2-447A-9185-6FD1A771366E}"/>
    <cellStyle name="Vírgula 4 12 5 3 5" xfId="12152" xr:uid="{2B580611-D3B1-4D89-AD70-59B689C9F32F}"/>
    <cellStyle name="Vírgula 4 12 5 3 5 2" xfId="27457" xr:uid="{2BAC50D4-0067-40E5-85E3-394CD751B7D4}"/>
    <cellStyle name="Vírgula 4 12 5 3 6" xfId="19835" xr:uid="{7B928F4F-5967-49FB-BDB3-566D97AFE11E}"/>
    <cellStyle name="Vírgula 4 12 5 4" xfId="4952" xr:uid="{9748BA7D-8B8B-4BBA-9B48-B43E8706FDD6}"/>
    <cellStyle name="Vírgula 4 12 5 4 2" xfId="7012" xr:uid="{20E1FBBD-C9D8-4DAF-AA87-B4DFC2DBE942}"/>
    <cellStyle name="Vírgula 4 12 5 4 2 2" xfId="14634" xr:uid="{27CFB25B-ECDC-46FF-8BEA-ACEDC3C1141A}"/>
    <cellStyle name="Vírgula 4 12 5 4 2 2 2" xfId="29939" xr:uid="{89BB2284-AB13-421E-86DD-07D961C7613F}"/>
    <cellStyle name="Vírgula 4 12 5 4 2 3" xfId="22317" xr:uid="{88149ED8-19C0-4940-8147-ADBC3693F5E4}"/>
    <cellStyle name="Vírgula 4 12 5 4 3" xfId="5640" xr:uid="{8319C998-6E54-4225-A810-DCF7F3335F56}"/>
    <cellStyle name="Vírgula 4 12 5 4 3 2" xfId="13262" xr:uid="{75703AD0-F103-4522-B089-37329DD6DFC5}"/>
    <cellStyle name="Vírgula 4 12 5 4 3 2 2" xfId="28567" xr:uid="{3980DDB8-632B-4D69-8422-198AB60C9026}"/>
    <cellStyle name="Vírgula 4 12 5 4 3 3" xfId="20945" xr:uid="{B35E9F6E-45FC-41E0-94FC-FDEB62A14952}"/>
    <cellStyle name="Vírgula 4 12 5 4 4" xfId="12574" xr:uid="{5117F14B-9109-4013-9FAE-9BB98CFC60C7}"/>
    <cellStyle name="Vírgula 4 12 5 4 4 2" xfId="27879" xr:uid="{A8549AD7-1E47-42E1-BC28-03DA51802267}"/>
    <cellStyle name="Vírgula 4 12 5 4 5" xfId="20257" xr:uid="{78896CC0-E983-4E32-A553-BFA71FB203D8}"/>
    <cellStyle name="Vírgula 4 12 5 5" xfId="4647" xr:uid="{3E0479D0-8FE6-4119-8C05-1D5BC589B728}"/>
    <cellStyle name="Vírgula 4 12 5 5 2" xfId="6295" xr:uid="{C753C11B-7135-4D8B-85A1-C7ED45A1B22A}"/>
    <cellStyle name="Vírgula 4 12 5 5 2 2" xfId="13917" xr:uid="{9E542138-84A9-4621-ADF3-CF527740C99C}"/>
    <cellStyle name="Vírgula 4 12 5 5 2 2 2" xfId="29222" xr:uid="{65B71DCA-9EDF-4125-A97E-518590C0FD59}"/>
    <cellStyle name="Vírgula 4 12 5 5 2 3" xfId="21600" xr:uid="{73DC101A-5AAA-4257-88D5-49E630C4DD3F}"/>
    <cellStyle name="Vírgula 4 12 5 5 3" xfId="12269" xr:uid="{24C34150-1F73-43DC-BD1C-5C2628D08B3E}"/>
    <cellStyle name="Vírgula 4 12 5 5 3 2" xfId="27574" xr:uid="{48409120-7829-42ED-9E75-1113BBD527DC}"/>
    <cellStyle name="Vírgula 4 12 5 5 4" xfId="19952" xr:uid="{DB43D30D-5313-41C7-9E02-E719309E0673}"/>
    <cellStyle name="Vírgula 4 12 5 6" xfId="5266" xr:uid="{B3489688-BFD1-4D40-AE13-EDFB9F8ED5ED}"/>
    <cellStyle name="Vírgula 4 12 5 6 2" xfId="12888" xr:uid="{614C077A-6D11-49AD-BBEF-D26DA067F0F3}"/>
    <cellStyle name="Vírgula 4 12 5 6 2 2" xfId="28193" xr:uid="{68A0AC7F-96C1-4CB0-9261-320D7BF6F156}"/>
    <cellStyle name="Vírgula 4 12 5 6 3" xfId="20571" xr:uid="{00959FE9-4D1E-41DF-8E2A-16C5AC6A5F60}"/>
    <cellStyle name="Vírgula 4 12 5 7" xfId="10383" xr:uid="{4B4F818D-A72E-42F1-A938-6802D5C68E21}"/>
    <cellStyle name="Vírgula 4 12 5 7 2" xfId="25688" xr:uid="{6460E0BD-7EEC-42E8-8CE0-D99EEBC519EB}"/>
    <cellStyle name="Vírgula 4 12 5 8" xfId="18066" xr:uid="{9BA47D86-DC42-4BF0-9599-2A5B927FE654}"/>
    <cellStyle name="Vírgula 4 12 6" xfId="3719" xr:uid="{908FD9A4-C01E-4F21-B2BE-AAE03267CFAE}"/>
    <cellStyle name="Vírgula 4 12 6 2" xfId="4452" xr:uid="{604471E1-7BC8-4527-A7A9-D9AF05928CEA}"/>
    <cellStyle name="Vírgula 4 12 6 2 2" xfId="4580" xr:uid="{AB787A8D-A2AF-4E1B-A6B5-2E6259354A9A}"/>
    <cellStyle name="Vírgula 4 12 6 2 2 2" xfId="5152" xr:uid="{FD7C3391-AE27-4074-9C28-363A4C30ADD2}"/>
    <cellStyle name="Vírgula 4 12 6 2 2 2 2" xfId="7459" xr:uid="{D5927588-2FF2-4A06-A989-0BBBDA9F0C20}"/>
    <cellStyle name="Vírgula 4 12 6 2 2 2 2 2" xfId="15081" xr:uid="{9A2A9187-11DE-41F2-A881-C5E66634F39E}"/>
    <cellStyle name="Vírgula 4 12 6 2 2 2 2 2 2" xfId="30386" xr:uid="{27B15251-8ED8-4AD7-A70B-D4848A4BCA45}"/>
    <cellStyle name="Vírgula 4 12 6 2 2 2 2 3" xfId="22764" xr:uid="{6C8ADFC6-86EA-4A42-8C1E-8448163B6A5D}"/>
    <cellStyle name="Vírgula 4 12 6 2 2 2 3" xfId="6087" xr:uid="{CA860C72-7C67-43F5-BD38-148200CEA204}"/>
    <cellStyle name="Vírgula 4 12 6 2 2 2 3 2" xfId="13709" xr:uid="{687E72D6-52CA-41D1-9B69-7B72EBB4F27D}"/>
    <cellStyle name="Vírgula 4 12 6 2 2 2 3 2 2" xfId="29014" xr:uid="{370FC43B-1632-4E76-9D21-5B6711D0A9D3}"/>
    <cellStyle name="Vírgula 4 12 6 2 2 2 3 3" xfId="21392" xr:uid="{357F558B-37D0-45C1-978A-1A29EC754062}"/>
    <cellStyle name="Vírgula 4 12 6 2 2 2 4" xfId="12774" xr:uid="{1C673F05-8606-4377-8C05-5E11108AF58E}"/>
    <cellStyle name="Vírgula 4 12 6 2 2 2 4 2" xfId="28079" xr:uid="{A1D2F382-B018-45B6-91B1-43329BFEBAB1}"/>
    <cellStyle name="Vírgula 4 12 6 2 2 2 5" xfId="20457" xr:uid="{66C5AAA9-8FA4-45E5-8755-F410A12809DB}"/>
    <cellStyle name="Vírgula 4 12 6 2 2 3" xfId="4855" xr:uid="{BA32F58D-E3D1-4DEC-88E9-7147A670E791}"/>
    <cellStyle name="Vírgula 4 12 6 2 2 3 2" xfId="6855" xr:uid="{192768E5-BAAA-4A65-B805-95AC33F2644A}"/>
    <cellStyle name="Vírgula 4 12 6 2 2 3 2 2" xfId="14477" xr:uid="{7159615F-0BB2-4DC8-B05C-3B4550BFD488}"/>
    <cellStyle name="Vírgula 4 12 6 2 2 3 2 2 2" xfId="29782" xr:uid="{26C0AE4A-1E66-4F92-88CC-31BF30D341D5}"/>
    <cellStyle name="Vírgula 4 12 6 2 2 3 2 3" xfId="22160" xr:uid="{6B1EA97F-18BA-4F86-926E-77329B10EE55}"/>
    <cellStyle name="Vírgula 4 12 6 2 2 3 3" xfId="12477" xr:uid="{58E6F12C-AE14-4DB3-AE87-ADD732462859}"/>
    <cellStyle name="Vírgula 4 12 6 2 2 3 3 2" xfId="27782" xr:uid="{1DE53E6F-FDAE-4C4E-A50C-A9CED07F56AA}"/>
    <cellStyle name="Vírgula 4 12 6 2 2 3 4" xfId="20160" xr:uid="{33730DA3-1542-4C74-BE7C-8BAA8F247785}"/>
    <cellStyle name="Vírgula 4 12 6 2 2 4" xfId="5523" xr:uid="{8FF9B70E-80FC-485A-B53C-1175B75F3691}"/>
    <cellStyle name="Vírgula 4 12 6 2 2 4 2" xfId="13145" xr:uid="{1860C6F9-21DD-41EB-A208-807B89BE51BD}"/>
    <cellStyle name="Vírgula 4 12 6 2 2 4 2 2" xfId="28450" xr:uid="{64DA5EF0-2CFE-434F-B5CC-14AACE90EB44}"/>
    <cellStyle name="Vírgula 4 12 6 2 2 4 3" xfId="20828" xr:uid="{40FE7E8C-7245-42C8-A592-573B96946CF9}"/>
    <cellStyle name="Vírgula 4 12 6 2 2 5" xfId="12203" xr:uid="{570A9A45-4AEC-4180-840E-ACC1ED77CC19}"/>
    <cellStyle name="Vírgula 4 12 6 2 2 5 2" xfId="27508" xr:uid="{C8949C52-ADE3-4757-AD15-47461BB0BD73}"/>
    <cellStyle name="Vírgula 4 12 6 2 2 6" xfId="19886" xr:uid="{825C1E25-DF48-46C5-A16A-047DC6F4D69B}"/>
    <cellStyle name="Vírgula 4 12 6 2 3" xfId="5003" xr:uid="{D0083EEC-E805-4C31-A637-ADCE95B9344B}"/>
    <cellStyle name="Vírgula 4 12 6 2 3 2" xfId="7130" xr:uid="{696E817C-D179-4E6F-91F6-56112D01A231}"/>
    <cellStyle name="Vírgula 4 12 6 2 3 2 2" xfId="14752" xr:uid="{403DFD02-E51D-4655-B00E-0647EA7002B5}"/>
    <cellStyle name="Vírgula 4 12 6 2 3 2 2 2" xfId="30057" xr:uid="{F4832EFB-3B37-4D8D-8B2C-6B1AB2C9707D}"/>
    <cellStyle name="Vírgula 4 12 6 2 3 2 3" xfId="22435" xr:uid="{C55279B5-B870-414E-8DAE-3D3729435A15}"/>
    <cellStyle name="Vírgula 4 12 6 2 3 3" xfId="5758" xr:uid="{1C99E298-C0D8-421D-8770-18AAE983332B}"/>
    <cellStyle name="Vírgula 4 12 6 2 3 3 2" xfId="13380" xr:uid="{81DE142E-829A-4B0D-BD16-DC8BDD815BCA}"/>
    <cellStyle name="Vírgula 4 12 6 2 3 3 2 2" xfId="28685" xr:uid="{AA67AD9D-4DBE-45CC-9760-35C38BD8C7C0}"/>
    <cellStyle name="Vírgula 4 12 6 2 3 3 3" xfId="21063" xr:uid="{B0FB6EA0-3E80-406E-8C91-DE95D16DAA99}"/>
    <cellStyle name="Vírgula 4 12 6 2 3 4" xfId="12625" xr:uid="{6F0DA37E-1BF6-40DC-8C7E-0A9928C79310}"/>
    <cellStyle name="Vírgula 4 12 6 2 3 4 2" xfId="27930" xr:uid="{A9CA05F7-0083-4039-8FAA-98269094DE00}"/>
    <cellStyle name="Vírgula 4 12 6 2 3 5" xfId="20308" xr:uid="{D7834B39-9C38-49B5-99DB-2502FDFF9DE7}"/>
    <cellStyle name="Vírgula 4 12 6 2 4" xfId="4698" xr:uid="{D190D2F3-9CCF-47F5-9BE2-CE38B5923DA7}"/>
    <cellStyle name="Vírgula 4 12 6 2 4 2" xfId="6485" xr:uid="{BC4A4FB6-F548-4EF5-855D-B3312EB646B9}"/>
    <cellStyle name="Vírgula 4 12 6 2 4 2 2" xfId="14107" xr:uid="{8E8F5BCF-8162-4124-9037-15E1588A2926}"/>
    <cellStyle name="Vírgula 4 12 6 2 4 2 2 2" xfId="29412" xr:uid="{EE08C735-518D-440F-88F3-7A7FEB454E22}"/>
    <cellStyle name="Vírgula 4 12 6 2 4 2 3" xfId="21790" xr:uid="{55CF8815-668A-4566-9FB4-3F6090F3BB74}"/>
    <cellStyle name="Vírgula 4 12 6 2 4 3" xfId="12320" xr:uid="{3F33C0A9-49EE-480F-B02D-A6C95F7DFE47}"/>
    <cellStyle name="Vírgula 4 12 6 2 4 3 2" xfId="27625" xr:uid="{2E6C7229-56E3-4219-B2C3-C6CA580C9B2F}"/>
    <cellStyle name="Vírgula 4 12 6 2 4 4" xfId="20003" xr:uid="{29A63B46-84FB-4093-B5FE-7432A0470776}"/>
    <cellStyle name="Vírgula 4 12 6 2 5" xfId="5318" xr:uid="{1F2E1727-3543-4A77-BA0F-97A1A823522B}"/>
    <cellStyle name="Vírgula 4 12 6 2 5 2" xfId="12940" xr:uid="{BF7D40FA-9A76-4C5C-91EB-70C817074120}"/>
    <cellStyle name="Vírgula 4 12 6 2 5 2 2" xfId="28245" xr:uid="{164A50F0-E488-450A-A28A-C4B8EB57E03D}"/>
    <cellStyle name="Vírgula 4 12 6 2 5 3" xfId="20623" xr:uid="{BCBE94D0-4C80-4FA7-A0B3-CCA2DB557EB2}"/>
    <cellStyle name="Vírgula 4 12 6 2 6" xfId="12078" xr:uid="{0E194DD4-12EC-4CA4-A3E6-3730CA1FFDDF}"/>
    <cellStyle name="Vírgula 4 12 6 2 6 2" xfId="27383" xr:uid="{6E0830C5-C87C-43CD-A9DF-EE7D4DB021F6}"/>
    <cellStyle name="Vírgula 4 12 6 2 7" xfId="19761" xr:uid="{CB7B6401-62FA-4D96-BD51-32E01323A866}"/>
    <cellStyle name="Vírgula 4 12 6 3" xfId="4536" xr:uid="{00631962-990A-40B1-A9B0-1AB0E08920CD}"/>
    <cellStyle name="Vírgula 4 12 6 3 2" xfId="5079" xr:uid="{7667082D-AFBB-49D4-B796-3FB14E532546}"/>
    <cellStyle name="Vírgula 4 12 6 3 2 2" xfId="7296" xr:uid="{415640B8-E5B8-43D0-9679-147F02E9C23F}"/>
    <cellStyle name="Vírgula 4 12 6 3 2 2 2" xfId="14918" xr:uid="{AC1DE08D-52E0-4636-9DCA-A1CC21431588}"/>
    <cellStyle name="Vírgula 4 12 6 3 2 2 2 2" xfId="30223" xr:uid="{67273661-0D24-410D-A858-A4C0CB5743CC}"/>
    <cellStyle name="Vírgula 4 12 6 3 2 2 3" xfId="22601" xr:uid="{CD2EDD7A-47A5-44AA-93AE-C67A9E9CBE81}"/>
    <cellStyle name="Vírgula 4 12 6 3 2 3" xfId="5924" xr:uid="{BD12B5EB-F769-47CD-8D3D-9AC88A7B1E6B}"/>
    <cellStyle name="Vírgula 4 12 6 3 2 3 2" xfId="13546" xr:uid="{BF24E6FB-6BF8-4FDB-BE71-A24593C93A9F}"/>
    <cellStyle name="Vírgula 4 12 6 3 2 3 2 2" xfId="28851" xr:uid="{0940D141-F587-4E92-BF8C-7A481814C81A}"/>
    <cellStyle name="Vírgula 4 12 6 3 2 3 3" xfId="21229" xr:uid="{38F27A34-E517-4742-BD93-A8EE8C3363F3}"/>
    <cellStyle name="Vírgula 4 12 6 3 2 4" xfId="12701" xr:uid="{47D38FC7-9767-46FB-BDB1-02D324CC7734}"/>
    <cellStyle name="Vírgula 4 12 6 3 2 4 2" xfId="28006" xr:uid="{BB79A611-0484-43A6-BDD9-0DAEDDA16020}"/>
    <cellStyle name="Vírgula 4 12 6 3 2 5" xfId="20384" xr:uid="{A90F1516-2BF6-4D6E-9C9E-D683231F077C}"/>
    <cellStyle name="Vírgula 4 12 6 3 3" xfId="4782" xr:uid="{D6F3C48D-9421-45B2-B529-2FC1EA5DD617}"/>
    <cellStyle name="Vírgula 4 12 6 3 3 2" xfId="6692" xr:uid="{A1487D4C-47F3-4476-A816-CAA0F4F08F14}"/>
    <cellStyle name="Vírgula 4 12 6 3 3 2 2" xfId="14314" xr:uid="{BDB980CB-D10A-4AC0-ABC6-1D7A4C028CE3}"/>
    <cellStyle name="Vírgula 4 12 6 3 3 2 2 2" xfId="29619" xr:uid="{5B643241-F592-49DF-A8DB-B1C8616FEF14}"/>
    <cellStyle name="Vírgula 4 12 6 3 3 2 3" xfId="21997" xr:uid="{C28ADF52-9390-4AA4-B773-0A0B6A0E2E99}"/>
    <cellStyle name="Vírgula 4 12 6 3 3 3" xfId="12404" xr:uid="{0EFA77E8-6349-41E7-A466-847B1B66F685}"/>
    <cellStyle name="Vírgula 4 12 6 3 3 3 2" xfId="27709" xr:uid="{D46D9736-5A8D-435C-9482-5C6A210C170A}"/>
    <cellStyle name="Vírgula 4 12 6 3 3 4" xfId="20087" xr:uid="{FACF6C7C-0791-41D1-BD13-B9A91ED9AFEA}"/>
    <cellStyle name="Vírgula 4 12 6 3 4" xfId="5430" xr:uid="{8690B4D0-9F65-47CD-BCB9-63CD1554B102}"/>
    <cellStyle name="Vírgula 4 12 6 3 4 2" xfId="13052" xr:uid="{772D19CF-0062-4B81-A06F-E05C0E5A0A94}"/>
    <cellStyle name="Vírgula 4 12 6 3 4 2 2" xfId="28357" xr:uid="{06B3A3AA-9C65-4956-A579-202D0B462FBC}"/>
    <cellStyle name="Vírgula 4 12 6 3 4 3" xfId="20735" xr:uid="{3333F817-8B08-4A59-94D9-B16166F6A239}"/>
    <cellStyle name="Vírgula 4 12 6 3 5" xfId="12159" xr:uid="{4ABC6CFF-E7CC-487F-B856-CF0FF070C214}"/>
    <cellStyle name="Vírgula 4 12 6 3 5 2" xfId="27464" xr:uid="{A5665967-4AE5-4A98-8D52-23E36E82F1F1}"/>
    <cellStyle name="Vírgula 4 12 6 3 6" xfId="19842" xr:uid="{140D12CE-A3A7-4158-B227-9FDB3468672F}"/>
    <cellStyle name="Vírgula 4 12 6 4" xfId="4959" xr:uid="{6833F7E9-5F29-422F-92B8-F57C983C7251}"/>
    <cellStyle name="Vírgula 4 12 6 4 2" xfId="7036" xr:uid="{6BFCC7C3-51AE-40BF-9DBC-821341A518A1}"/>
    <cellStyle name="Vírgula 4 12 6 4 2 2" xfId="14658" xr:uid="{555258BD-D526-4FE2-B746-670EBCAB49F5}"/>
    <cellStyle name="Vírgula 4 12 6 4 2 2 2" xfId="29963" xr:uid="{E83ADDB1-2CFF-4C74-8E19-C87FBD2292E6}"/>
    <cellStyle name="Vírgula 4 12 6 4 2 3" xfId="22341" xr:uid="{4A015C4B-9369-45DC-A9C6-B21406576AB4}"/>
    <cellStyle name="Vírgula 4 12 6 4 3" xfId="5664" xr:uid="{BF3C046B-39E1-4BA4-B79E-EC7925CF5ABC}"/>
    <cellStyle name="Vírgula 4 12 6 4 3 2" xfId="13286" xr:uid="{3E11CCB1-805A-4A93-814C-D3B625CC86B0}"/>
    <cellStyle name="Vírgula 4 12 6 4 3 2 2" xfId="28591" xr:uid="{B33FDF39-8F49-42BA-BC7C-88667EC2DD58}"/>
    <cellStyle name="Vírgula 4 12 6 4 3 3" xfId="20969" xr:uid="{538355FA-53E4-4832-9153-988EABFC2C4C}"/>
    <cellStyle name="Vírgula 4 12 6 4 4" xfId="12581" xr:uid="{9B564AE8-52C2-4FDC-985E-86C6E9CBFB98}"/>
    <cellStyle name="Vírgula 4 12 6 4 4 2" xfId="27886" xr:uid="{1D8347E0-22BF-4A6D-88A3-39D2782B92FE}"/>
    <cellStyle name="Vírgula 4 12 6 4 5" xfId="20264" xr:uid="{00107E23-9187-4389-B496-AB75223E06F6}"/>
    <cellStyle name="Vírgula 4 12 6 5" xfId="4654" xr:uid="{3A94A1EE-BE27-4E03-91EA-FFA8673A2E13}"/>
    <cellStyle name="Vírgula 4 12 6 5 2" xfId="6322" xr:uid="{550259B9-B002-4D26-83B6-DDB070EFF121}"/>
    <cellStyle name="Vírgula 4 12 6 5 2 2" xfId="13944" xr:uid="{B29B90AA-9861-4C9E-B574-F85E45D07799}"/>
    <cellStyle name="Vírgula 4 12 6 5 2 2 2" xfId="29249" xr:uid="{BAE2A88F-B203-40AD-9086-E37155B5C65F}"/>
    <cellStyle name="Vírgula 4 12 6 5 2 3" xfId="21627" xr:uid="{8F036F74-C482-4E43-810F-48DCC3BED0E6}"/>
    <cellStyle name="Vírgula 4 12 6 5 3" xfId="12276" xr:uid="{975696EE-3777-4F80-A240-D0A98D8A1505}"/>
    <cellStyle name="Vírgula 4 12 6 5 3 2" xfId="27581" xr:uid="{09C60366-8FCD-408C-A04A-CB4AB4AECEE0}"/>
    <cellStyle name="Vírgula 4 12 6 5 4" xfId="19959" xr:uid="{078FE7F5-CAE3-48C4-9FC4-7BAC274F6B9F}"/>
    <cellStyle name="Vírgula 4 12 6 6" xfId="5273" xr:uid="{1F91EE16-8175-42BF-A077-A4F8A278D3B3}"/>
    <cellStyle name="Vírgula 4 12 6 6 2" xfId="12895" xr:uid="{C0C9408A-0A40-43C8-9602-0156A6A56772}"/>
    <cellStyle name="Vírgula 4 12 6 6 2 2" xfId="28200" xr:uid="{7A9801BB-FDD9-4876-A7AD-7261005B1389}"/>
    <cellStyle name="Vírgula 4 12 6 6 3" xfId="20578" xr:uid="{5DB3566C-BDAE-4D4B-BAA0-C47603D5B406}"/>
    <cellStyle name="Vírgula 4 12 6 7" xfId="11351" xr:uid="{A0D2E527-1435-4E94-862F-ED6828DE2966}"/>
    <cellStyle name="Vírgula 4 12 6 7 2" xfId="26656" xr:uid="{FCEEA7D6-0EB7-4C67-8183-B7BA9F8365F4}"/>
    <cellStyle name="Vírgula 4 12 6 8" xfId="19034" xr:uid="{B54F36ED-BBEA-434F-BF73-F96A9E9D81D6}"/>
    <cellStyle name="Vírgula 4 12 7" xfId="1143" xr:uid="{432EDB5A-DD3F-46C1-97FF-4C641AA56B32}"/>
    <cellStyle name="Vírgula 4 12 7 2" xfId="4550" xr:uid="{8563EA64-8C7B-4244-8111-7BE0E9214BE6}"/>
    <cellStyle name="Vírgula 4 12 7 2 2" xfId="5093" xr:uid="{CB44B7D3-CF36-447D-9C7E-3F1D07F7C333}"/>
    <cellStyle name="Vírgula 4 12 7 2 2 2" xfId="7350" xr:uid="{669792F3-90E8-4427-B855-1ACAF449E7F4}"/>
    <cellStyle name="Vírgula 4 12 7 2 2 2 2" xfId="14972" xr:uid="{57948DCE-8723-464D-9D7F-A32986466F68}"/>
    <cellStyle name="Vírgula 4 12 7 2 2 2 2 2" xfId="30277" xr:uid="{38A36297-BDB2-456E-899A-DA13C2D90F35}"/>
    <cellStyle name="Vírgula 4 12 7 2 2 2 3" xfId="22655" xr:uid="{F5A073CB-6048-497E-9802-DB7F29E3BD20}"/>
    <cellStyle name="Vírgula 4 12 7 2 2 3" xfId="5978" xr:uid="{448446E6-65B7-4E67-A15C-7969FF499954}"/>
    <cellStyle name="Vírgula 4 12 7 2 2 3 2" xfId="13600" xr:uid="{AA6DA242-58BB-4D5D-942C-49C13BEBA53A}"/>
    <cellStyle name="Vírgula 4 12 7 2 2 3 2 2" xfId="28905" xr:uid="{B07D2C53-ADD9-4722-BC41-EECC482A958D}"/>
    <cellStyle name="Vírgula 4 12 7 2 2 3 3" xfId="21283" xr:uid="{715E25A6-1AE5-490C-883A-C211811332C9}"/>
    <cellStyle name="Vírgula 4 12 7 2 2 4" xfId="12715" xr:uid="{8CD80BBE-0794-48B6-880C-51DA0040F23A}"/>
    <cellStyle name="Vírgula 4 12 7 2 2 4 2" xfId="28020" xr:uid="{DAF6A58D-CFCA-40A7-8D65-416B9AD2B96B}"/>
    <cellStyle name="Vírgula 4 12 7 2 2 5" xfId="20398" xr:uid="{511A2307-2FE2-4AB4-B844-C7DA39D631F0}"/>
    <cellStyle name="Vírgula 4 12 7 2 3" xfId="4796" xr:uid="{0215BAE1-C97D-499A-BBE1-3977536358C3}"/>
    <cellStyle name="Vírgula 4 12 7 2 3 2" xfId="6746" xr:uid="{67EA7BDD-B51C-4559-928D-3063E2E3C289}"/>
    <cellStyle name="Vírgula 4 12 7 2 3 2 2" xfId="14368" xr:uid="{98330EEC-C48F-48B4-B0FA-16D14C03D95D}"/>
    <cellStyle name="Vírgula 4 12 7 2 3 2 2 2" xfId="29673" xr:uid="{B510D148-9AD0-4B29-B89E-93A53F98E003}"/>
    <cellStyle name="Vírgula 4 12 7 2 3 2 3" xfId="22051" xr:uid="{4D2436FF-80B6-407E-98C9-CD9ECEF0545D}"/>
    <cellStyle name="Vírgula 4 12 7 2 3 3" xfId="12418" xr:uid="{3B32307C-7BB9-4F41-B9EE-8C670313651A}"/>
    <cellStyle name="Vírgula 4 12 7 2 3 3 2" xfId="27723" xr:uid="{08DB851B-B493-4CFF-B870-C2DB94F2631D}"/>
    <cellStyle name="Vírgula 4 12 7 2 3 4" xfId="20101" xr:uid="{7E699462-6E0A-4948-90ED-393255462B34}"/>
    <cellStyle name="Vírgula 4 12 7 2 4" xfId="5464" xr:uid="{C1DFB98D-4F87-4C6E-8E74-F6D9B77B20E7}"/>
    <cellStyle name="Vírgula 4 12 7 2 4 2" xfId="13086" xr:uid="{E2ED5EB7-B4E6-41A7-B7DF-081DD2979979}"/>
    <cellStyle name="Vírgula 4 12 7 2 4 2 2" xfId="28391" xr:uid="{B2317305-C836-440E-AF68-CFB618258105}"/>
    <cellStyle name="Vírgula 4 12 7 2 4 3" xfId="20769" xr:uid="{2483D7C2-8791-4007-840F-D1E56BB213A9}"/>
    <cellStyle name="Vírgula 4 12 7 2 5" xfId="12173" xr:uid="{78516716-2378-4ED6-92FC-714D3B5DA37A}"/>
    <cellStyle name="Vírgula 4 12 7 2 5 2" xfId="27478" xr:uid="{FAE0AAC2-D298-4917-9DDB-FD9CC3F20D53}"/>
    <cellStyle name="Vírgula 4 12 7 2 6" xfId="19856" xr:uid="{CC110D72-AB6F-4FCF-9DF7-E2BE4D64DBE3}"/>
    <cellStyle name="Vírgula 4 12 7 3" xfId="4973" xr:uid="{29F4C96E-D260-4A89-A70A-EF7797D9CF03}"/>
    <cellStyle name="Vírgula 4 12 7 3 2" xfId="7070" xr:uid="{90507112-D728-4D57-A677-E38C044093A7}"/>
    <cellStyle name="Vírgula 4 12 7 3 2 2" xfId="14692" xr:uid="{629EA2C8-CED6-40EB-83B8-520518F59A63}"/>
    <cellStyle name="Vírgula 4 12 7 3 2 2 2" xfId="29997" xr:uid="{6B1652AE-EA3A-4438-80B6-8A10CD872A61}"/>
    <cellStyle name="Vírgula 4 12 7 3 2 3" xfId="22375" xr:uid="{D298D0BC-F510-4662-9D24-D635546273FB}"/>
    <cellStyle name="Vírgula 4 12 7 3 3" xfId="5698" xr:uid="{A2A492B0-57D0-4E9E-9237-A7AFA2907A0C}"/>
    <cellStyle name="Vírgula 4 12 7 3 3 2" xfId="13320" xr:uid="{7830C575-6356-4642-9668-A429D45A6959}"/>
    <cellStyle name="Vírgula 4 12 7 3 3 2 2" xfId="28625" xr:uid="{1F4B016F-9EBD-4E72-B4DB-C14FD1EB82F7}"/>
    <cellStyle name="Vírgula 4 12 7 3 3 3" xfId="21003" xr:uid="{3B91B297-C0EC-4FFF-85CB-ED49F000CF26}"/>
    <cellStyle name="Vírgula 4 12 7 3 4" xfId="12595" xr:uid="{1B757BF2-5158-44C4-A1A6-B366F3943658}"/>
    <cellStyle name="Vírgula 4 12 7 3 4 2" xfId="27900" xr:uid="{05A1C8E2-0FC2-4325-AEB3-1CFC25345E59}"/>
    <cellStyle name="Vírgula 4 12 7 3 5" xfId="20278" xr:uid="{4D1FDCA7-0400-4D7B-94CA-141F8A5F9FF0}"/>
    <cellStyle name="Vírgula 4 12 7 4" xfId="4668" xr:uid="{DEF3776C-94DC-4230-BD46-A5C1D253D4A2}"/>
    <cellStyle name="Vírgula 4 12 7 4 2" xfId="6376" xr:uid="{13375BBF-8FD0-44DF-ACCC-F807F7D795CC}"/>
    <cellStyle name="Vírgula 4 12 7 4 2 2" xfId="13998" xr:uid="{42AC8CCD-1BD6-40D8-A66B-58BE0CEAE590}"/>
    <cellStyle name="Vírgula 4 12 7 4 2 2 2" xfId="29303" xr:uid="{1E48D022-9E20-487F-A3B0-78547490CAA8}"/>
    <cellStyle name="Vírgula 4 12 7 4 2 3" xfId="21681" xr:uid="{9CDACA61-32FA-44F1-BF36-D9AC2B6ECE5C}"/>
    <cellStyle name="Vírgula 4 12 7 4 3" xfId="12290" xr:uid="{5E8537E8-33E9-4DDB-B08E-20E915CE24EA}"/>
    <cellStyle name="Vírgula 4 12 7 4 3 2" xfId="27595" xr:uid="{418377FB-7C8A-43A7-BF5B-B87ADFBBF7F7}"/>
    <cellStyle name="Vírgula 4 12 7 4 4" xfId="19973" xr:uid="{02EE59D4-182B-45A7-8B1E-1A0F3F4B2003}"/>
    <cellStyle name="Vírgula 4 12 7 5" xfId="5287" xr:uid="{D9C7A408-D7ED-4A43-A41A-C2025F5F180C}"/>
    <cellStyle name="Vírgula 4 12 7 5 2" xfId="12909" xr:uid="{2225DDC9-0A5E-4B4F-85D9-3B1A65A2F7A2}"/>
    <cellStyle name="Vírgula 4 12 7 5 2 2" xfId="28214" xr:uid="{81708BBC-AC7A-4768-96DA-E823C448CB43}"/>
    <cellStyle name="Vírgula 4 12 7 5 3" xfId="20592" xr:uid="{62049B60-54BA-44A0-9BC1-C97616AF5BF9}"/>
    <cellStyle name="Vírgula 4 12 7 6" xfId="8775" xr:uid="{49AF5015-E1AE-4D43-8CBF-6A95BF359A64}"/>
    <cellStyle name="Vírgula 4 12 7 6 2" xfId="24080" xr:uid="{C4DBEB50-9FA5-4DD0-83B9-C9481EE4AEF7}"/>
    <cellStyle name="Vírgula 4 12 7 7" xfId="16458" xr:uid="{E0F7714F-E50F-4330-9DC3-6A388E838C61}"/>
    <cellStyle name="Vírgula 4 12 8" xfId="4419" xr:uid="{4C53EE83-3A5D-4FFB-B24F-C37FD6B8ADC5}"/>
    <cellStyle name="Vírgula 4 12 8 2" xfId="4543" xr:uid="{000030CD-50BB-4880-85A2-F41A651D47BA}"/>
    <cellStyle name="Vírgula 4 12 8 2 2" xfId="5086" xr:uid="{5344EB44-704E-4C02-AD68-F5DC0C1E2CA4}"/>
    <cellStyle name="Vírgula 4 12 8 2 2 2" xfId="7323" xr:uid="{C045C2B4-4019-4282-8B45-1EE46D921FE3}"/>
    <cellStyle name="Vírgula 4 12 8 2 2 2 2" xfId="14945" xr:uid="{60A486BF-4E1C-4F3A-A456-54D2D8DD0437}"/>
    <cellStyle name="Vírgula 4 12 8 2 2 2 2 2" xfId="30250" xr:uid="{14133978-C84E-4769-A4D7-9C0311893BA6}"/>
    <cellStyle name="Vírgula 4 12 8 2 2 2 3" xfId="22628" xr:uid="{FCD249C2-B2D5-4A6C-9F43-4179CFB86682}"/>
    <cellStyle name="Vírgula 4 12 8 2 2 3" xfId="5951" xr:uid="{3B79F945-492D-455D-826A-928DB398196E}"/>
    <cellStyle name="Vírgula 4 12 8 2 2 3 2" xfId="13573" xr:uid="{29B82789-E78A-4B33-BDDD-9C5B314FA7EA}"/>
    <cellStyle name="Vírgula 4 12 8 2 2 3 2 2" xfId="28878" xr:uid="{546702AC-99DF-4E3D-8041-E8B9E556F407}"/>
    <cellStyle name="Vírgula 4 12 8 2 2 3 3" xfId="21256" xr:uid="{E348B4D2-AA5E-46F1-B277-0E9E8770FCD6}"/>
    <cellStyle name="Vírgula 4 12 8 2 2 4" xfId="12708" xr:uid="{E555DD0E-B23A-4B1E-9593-F7ACE1BCF76F}"/>
    <cellStyle name="Vírgula 4 12 8 2 2 4 2" xfId="28013" xr:uid="{1E211EE1-1C41-4ACA-948F-12E5A3073197}"/>
    <cellStyle name="Vírgula 4 12 8 2 2 5" xfId="20391" xr:uid="{D27CB365-90A6-4EAA-BA4C-CDD373EFCA11}"/>
    <cellStyle name="Vírgula 4 12 8 2 3" xfId="4789" xr:uid="{2A180747-1852-4BD7-8C7E-F8E88AD14254}"/>
    <cellStyle name="Vírgula 4 12 8 2 3 2" xfId="6719" xr:uid="{28F8EA8C-43B0-4A80-A8D1-35E3A55F3613}"/>
    <cellStyle name="Vírgula 4 12 8 2 3 2 2" xfId="14341" xr:uid="{5E709266-2EDE-4CB8-82FC-D7B499E2D928}"/>
    <cellStyle name="Vírgula 4 12 8 2 3 2 2 2" xfId="29646" xr:uid="{235B25E6-FAC1-4374-9A94-71368C1FD328}"/>
    <cellStyle name="Vírgula 4 12 8 2 3 2 3" xfId="22024" xr:uid="{11EF702F-BDFA-4E8E-B9C2-89E1D3740521}"/>
    <cellStyle name="Vírgula 4 12 8 2 3 3" xfId="12411" xr:uid="{FB3F6650-9569-4584-BF3B-88E1A1229A00}"/>
    <cellStyle name="Vírgula 4 12 8 2 3 3 2" xfId="27716" xr:uid="{E756F783-22B9-42E5-8820-F0BBE37B494A}"/>
    <cellStyle name="Vírgula 4 12 8 2 3 4" xfId="20094" xr:uid="{8C525AAD-3D22-42AF-B74A-0FC770234C00}"/>
    <cellStyle name="Vírgula 4 12 8 2 4" xfId="5457" xr:uid="{D6E38CAE-DD1A-4FA3-986D-FC700BBD001F}"/>
    <cellStyle name="Vírgula 4 12 8 2 4 2" xfId="13079" xr:uid="{33BCB072-771B-4FE8-8695-B154C9A25E1C}"/>
    <cellStyle name="Vírgula 4 12 8 2 4 2 2" xfId="28384" xr:uid="{D3899A67-FF2D-4FCF-A117-890B5B1035FA}"/>
    <cellStyle name="Vírgula 4 12 8 2 4 3" xfId="20762" xr:uid="{A6EF2367-475B-40D6-911F-25431CCC26CF}"/>
    <cellStyle name="Vírgula 4 12 8 2 5" xfId="12166" xr:uid="{EE411626-459E-4384-8A80-56921CFD09FD}"/>
    <cellStyle name="Vírgula 4 12 8 2 5 2" xfId="27471" xr:uid="{AF6D1576-3DEF-4338-ABB9-152302EB6D30}"/>
    <cellStyle name="Vírgula 4 12 8 2 6" xfId="19849" xr:uid="{59722259-D163-4A93-B212-44E288B1784F}"/>
    <cellStyle name="Vírgula 4 12 8 3" xfId="4966" xr:uid="{9EE41FF2-183D-40B0-B8E8-8E62E18E2EF6}"/>
    <cellStyle name="Vírgula 4 12 8 3 2" xfId="7063" xr:uid="{BEF880B8-71D8-448D-BDD8-CE6A5C3E7119}"/>
    <cellStyle name="Vírgula 4 12 8 3 2 2" xfId="14685" xr:uid="{3C515E4F-E76A-44CE-AB58-8482B0293CE2}"/>
    <cellStyle name="Vírgula 4 12 8 3 2 2 2" xfId="29990" xr:uid="{8BDC1709-524C-4E5F-9642-8E43C940BD7D}"/>
    <cellStyle name="Vírgula 4 12 8 3 2 3" xfId="22368" xr:uid="{94F2A6CC-4847-402E-9D69-CDFC743D70A3}"/>
    <cellStyle name="Vírgula 4 12 8 3 3" xfId="5691" xr:uid="{733B4F50-56B6-4DF9-B101-EA84DE5FEC3E}"/>
    <cellStyle name="Vírgula 4 12 8 3 3 2" xfId="13313" xr:uid="{CDB3DE33-4DB4-4373-B435-556CFE297173}"/>
    <cellStyle name="Vírgula 4 12 8 3 3 2 2" xfId="28618" xr:uid="{8E9D1E31-1E79-44A6-8386-56114B0C03CF}"/>
    <cellStyle name="Vírgula 4 12 8 3 3 3" xfId="20996" xr:uid="{1D30CD2D-1A1D-4DD0-A857-15C660EC8A3E}"/>
    <cellStyle name="Vírgula 4 12 8 3 4" xfId="12588" xr:uid="{77B8A8DC-C5E7-4E80-BF92-58CF9BC0CD84}"/>
    <cellStyle name="Vírgula 4 12 8 3 4 2" xfId="27893" xr:uid="{E7EDFD3F-9DB6-420F-B91F-97A19A03AE40}"/>
    <cellStyle name="Vírgula 4 12 8 3 5" xfId="20271" xr:uid="{514E9738-67B6-4213-8979-8B008F51F360}"/>
    <cellStyle name="Vírgula 4 12 8 4" xfId="4661" xr:uid="{74621307-9CFB-4B9B-B56C-EC372D15CA86}"/>
    <cellStyle name="Vírgula 4 12 8 4 2" xfId="6349" xr:uid="{82AAE54E-BECE-46C4-8DB8-705D13940F24}"/>
    <cellStyle name="Vírgula 4 12 8 4 2 2" xfId="13971" xr:uid="{4797496B-EC62-4AC0-B9EE-153C7F48C949}"/>
    <cellStyle name="Vírgula 4 12 8 4 2 2 2" xfId="29276" xr:uid="{A718D7F8-111C-4926-944C-C3C0AB9F6B6D}"/>
    <cellStyle name="Vírgula 4 12 8 4 2 3" xfId="21654" xr:uid="{1FC1FAB7-4B0D-4F90-A445-4CEC9C5C0A37}"/>
    <cellStyle name="Vírgula 4 12 8 4 3" xfId="12283" xr:uid="{6A3A8105-80BC-407B-AC5C-082536B1425E}"/>
    <cellStyle name="Vírgula 4 12 8 4 3 2" xfId="27588" xr:uid="{34ADFDC6-8DA1-41C0-80CA-98FF3AA135E8}"/>
    <cellStyle name="Vírgula 4 12 8 4 4" xfId="19966" xr:uid="{94DC9675-5C1A-4015-B48D-237987B41F8A}"/>
    <cellStyle name="Vírgula 4 12 8 5" xfId="5280" xr:uid="{740A519F-7959-476C-8E86-D2EA76FC4119}"/>
    <cellStyle name="Vírgula 4 12 8 5 2" xfId="12902" xr:uid="{C2770810-0CC3-47A3-83E1-71ED64C5396D}"/>
    <cellStyle name="Vírgula 4 12 8 5 2 2" xfId="28207" xr:uid="{78BF772C-CD75-411F-9A90-97007A997A29}"/>
    <cellStyle name="Vírgula 4 12 8 5 3" xfId="20585" xr:uid="{6C988F16-2032-402B-B235-323F6324B41D}"/>
    <cellStyle name="Vírgula 4 12 8 6" xfId="12045" xr:uid="{768C7190-3B82-4F20-BF72-DF0039F31DDE}"/>
    <cellStyle name="Vírgula 4 12 8 6 2" xfId="27350" xr:uid="{CD5E11CB-1FDC-4E9B-9E1F-FF3EA887D216}"/>
    <cellStyle name="Vírgula 4 12 8 7" xfId="19728" xr:uid="{5F1EEF64-1C12-46AE-BFAD-4BB2A0C2A056}"/>
    <cellStyle name="Vírgula 4 12 9" xfId="4459" xr:uid="{56E0373A-9AEF-44D7-9DA3-1FAF96DDEE10}"/>
    <cellStyle name="Vírgula 4 12 9 2" xfId="4587" xr:uid="{D6289AC8-E4EF-4A02-B3D2-FC80AC12C0D1}"/>
    <cellStyle name="Vírgula 4 12 9 2 2" xfId="5179" xr:uid="{1B930787-084E-4AA4-8ED9-DB78FCF0044E}"/>
    <cellStyle name="Vírgula 4 12 9 2 2 2" xfId="7486" xr:uid="{EE792EDD-8C25-478F-A29F-27FB5B71F3AB}"/>
    <cellStyle name="Vírgula 4 12 9 2 2 2 2" xfId="15108" xr:uid="{28D1266F-CA0D-460D-B391-19876074726F}"/>
    <cellStyle name="Vírgula 4 12 9 2 2 2 2 2" xfId="30413" xr:uid="{A5956ACE-7339-4E6E-818D-17F77D3F7EC7}"/>
    <cellStyle name="Vírgula 4 12 9 2 2 2 3" xfId="22791" xr:uid="{FB1F9387-B71A-4D9D-9C81-B4CD57C9EDB8}"/>
    <cellStyle name="Vírgula 4 12 9 2 2 3" xfId="6114" xr:uid="{B6A0210F-5A48-4148-B1F1-30B79D745DBC}"/>
    <cellStyle name="Vírgula 4 12 9 2 2 3 2" xfId="13736" xr:uid="{858C8577-C62D-4D52-9E2B-9302A884FC43}"/>
    <cellStyle name="Vírgula 4 12 9 2 2 3 2 2" xfId="29041" xr:uid="{BC5D4BC8-1CFF-4012-9C42-F9A489A5E027}"/>
    <cellStyle name="Vírgula 4 12 9 2 2 3 3" xfId="21419" xr:uid="{A13F955C-B6BC-42F2-AECB-ABD9919C7B8B}"/>
    <cellStyle name="Vírgula 4 12 9 2 2 4" xfId="12801" xr:uid="{DB38B8A2-CE9B-488D-88E2-9C362356AA04}"/>
    <cellStyle name="Vírgula 4 12 9 2 2 4 2" xfId="28106" xr:uid="{FB971204-CD11-4B24-A45C-70095D112FE3}"/>
    <cellStyle name="Vírgula 4 12 9 2 2 5" xfId="20484" xr:uid="{F66EF691-43D0-4BAC-B099-B9B2E3F92167}"/>
    <cellStyle name="Vírgula 4 12 9 2 3" xfId="4882" xr:uid="{ABBC0A8B-022B-4102-A597-7761EB3F3540}"/>
    <cellStyle name="Vírgula 4 12 9 2 3 2" xfId="6882" xr:uid="{F2801890-0175-403B-9552-C25E7491DA25}"/>
    <cellStyle name="Vírgula 4 12 9 2 3 2 2" xfId="14504" xr:uid="{6BE28656-7507-43E0-B982-90063F7A1825}"/>
    <cellStyle name="Vírgula 4 12 9 2 3 2 2 2" xfId="29809" xr:uid="{99C04D3D-8F1B-423D-AE2A-E254B17AD13A}"/>
    <cellStyle name="Vírgula 4 12 9 2 3 2 3" xfId="22187" xr:uid="{4C26DD62-6B0C-45A1-83E4-F984C4F4FC92}"/>
    <cellStyle name="Vírgula 4 12 9 2 3 3" xfId="12504" xr:uid="{397AD285-4A5B-4059-AECD-21B63A2D8E90}"/>
    <cellStyle name="Vírgula 4 12 9 2 3 3 2" xfId="27809" xr:uid="{44D5625D-7356-4015-8C07-D037CE3640FE}"/>
    <cellStyle name="Vírgula 4 12 9 2 3 4" xfId="20187" xr:uid="{A978CD99-B9E6-4AE3-B1DE-B193930D5FB1}"/>
    <cellStyle name="Vírgula 4 12 9 2 4" xfId="5550" xr:uid="{BAB686E3-120D-4004-AD0D-40D7EECF4C6A}"/>
    <cellStyle name="Vírgula 4 12 9 2 4 2" xfId="13172" xr:uid="{4E2D6C01-338E-4872-AF35-B3ED0344E4B2}"/>
    <cellStyle name="Vírgula 4 12 9 2 4 2 2" xfId="28477" xr:uid="{DBA74D0C-219A-4D8D-BD6C-7E5AAA472F23}"/>
    <cellStyle name="Vírgula 4 12 9 2 4 3" xfId="20855" xr:uid="{6724EE0C-F010-402F-8CFA-A65C2F09123B}"/>
    <cellStyle name="Vírgula 4 12 9 2 5" xfId="12210" xr:uid="{C841A90F-8E00-4081-8FA5-D430F60A8FF9}"/>
    <cellStyle name="Vírgula 4 12 9 2 5 2" xfId="27515" xr:uid="{BE8A74D4-DABB-496E-A70A-F0976E7AD243}"/>
    <cellStyle name="Vírgula 4 12 9 2 6" xfId="19893" xr:uid="{2E04E2B8-5448-4F65-A46C-54ABEAFCE5FA}"/>
    <cellStyle name="Vírgula 4 12 9 3" xfId="5010" xr:uid="{DF38376B-80F0-45E1-90F9-3FCBC662DFF1}"/>
    <cellStyle name="Vírgula 4 12 9 3 2" xfId="7157" xr:uid="{884773AF-A4A6-49CB-AC1D-A910CD2B27D3}"/>
    <cellStyle name="Vírgula 4 12 9 3 2 2" xfId="14779" xr:uid="{5E9846C5-9B18-438D-873B-145E44760B25}"/>
    <cellStyle name="Vírgula 4 12 9 3 2 2 2" xfId="30084" xr:uid="{400B75E2-8154-4498-8500-F30EAEDE0954}"/>
    <cellStyle name="Vírgula 4 12 9 3 2 3" xfId="22462" xr:uid="{0A404818-4192-490C-A8EA-49A3D8B33555}"/>
    <cellStyle name="Vírgula 4 12 9 3 3" xfId="5785" xr:uid="{6F0213DB-62AB-4DFC-87F1-91A75F230D20}"/>
    <cellStyle name="Vírgula 4 12 9 3 3 2" xfId="13407" xr:uid="{9EC101C2-98BF-4669-97FA-E8FBAF325C2E}"/>
    <cellStyle name="Vírgula 4 12 9 3 3 2 2" xfId="28712" xr:uid="{AA18EAAB-BFFD-4B59-B961-D64D24F05942}"/>
    <cellStyle name="Vírgula 4 12 9 3 3 3" xfId="21090" xr:uid="{ED93FE3E-6919-4235-BD3E-9FA1A0D99AED}"/>
    <cellStyle name="Vírgula 4 12 9 3 4" xfId="12632" xr:uid="{F9479B52-C531-43F5-8DAF-A1D9DE8AE214}"/>
    <cellStyle name="Vírgula 4 12 9 3 4 2" xfId="27937" xr:uid="{509CE023-1A73-47E9-BEF6-82A54B0A2C78}"/>
    <cellStyle name="Vírgula 4 12 9 3 5" xfId="20315" xr:uid="{710296D9-CD50-432D-8BDE-A40EEC8AB695}"/>
    <cellStyle name="Vírgula 4 12 9 4" xfId="4705" xr:uid="{1CE34E3D-2C39-4145-9F7C-99D0560E474C}"/>
    <cellStyle name="Vírgula 4 12 9 4 2" xfId="6512" xr:uid="{B2E2B2CA-C26A-4629-A56B-76574656FBB6}"/>
    <cellStyle name="Vírgula 4 12 9 4 2 2" xfId="14134" xr:uid="{E3607B45-449D-4A88-825D-5BBC6E88EDE1}"/>
    <cellStyle name="Vírgula 4 12 9 4 2 2 2" xfId="29439" xr:uid="{0787DF14-ADD6-4F52-93CF-5D5E21CC496D}"/>
    <cellStyle name="Vírgula 4 12 9 4 2 3" xfId="21817" xr:uid="{31808DC6-0059-4D26-9FDC-AA7783E63B07}"/>
    <cellStyle name="Vírgula 4 12 9 4 3" xfId="12327" xr:uid="{94FD77CA-A0DE-4485-BC0A-77B52AE330D9}"/>
    <cellStyle name="Vírgula 4 12 9 4 3 2" xfId="27632" xr:uid="{CBF45DBA-B162-4244-9881-0851CB0A7F7D}"/>
    <cellStyle name="Vírgula 4 12 9 4 4" xfId="20010" xr:uid="{6BDFF73C-5A06-4966-8A3B-027046FCFC10}"/>
    <cellStyle name="Vírgula 4 12 9 5" xfId="5325" xr:uid="{405DD7B1-72F6-423D-AB04-011459C8E42B}"/>
    <cellStyle name="Vírgula 4 12 9 5 2" xfId="12947" xr:uid="{558373DC-95E3-4183-9F68-CB53080F4E4D}"/>
    <cellStyle name="Vírgula 4 12 9 5 2 2" xfId="28252" xr:uid="{000ACBE9-596C-4CD3-86D7-3CDB8686AD9D}"/>
    <cellStyle name="Vírgula 4 12 9 5 3" xfId="20630" xr:uid="{0B55B558-C8C4-4BE0-94C1-1713E3EDCD48}"/>
    <cellStyle name="Vírgula 4 12 9 6" xfId="12085" xr:uid="{EE3C18D4-FE1D-4303-B56D-FB3C87F26D44}"/>
    <cellStyle name="Vírgula 4 12 9 6 2" xfId="27390" xr:uid="{4690CD59-4586-4435-9E4A-A324CBD5BFDD}"/>
    <cellStyle name="Vírgula 4 12 9 7" xfId="19768" xr:uid="{99F34DF2-3889-4030-B02C-B63B553F0B91}"/>
    <cellStyle name="Vírgula 4 13" xfId="515" xr:uid="{C95493B2-5967-407A-981E-21B2BDE8C858}"/>
    <cellStyle name="Vírgula 4 13 2" xfId="1808" xr:uid="{68CD09F7-89F2-4110-8480-077430ED2E7E}"/>
    <cellStyle name="Vírgula 4 13 2 2" xfId="9440" xr:uid="{E346AAB6-A75D-4636-9C4E-563E14264FF5}"/>
    <cellStyle name="Vírgula 4 13 2 2 2" xfId="24745" xr:uid="{18A2E03E-97E5-452D-8C49-7D4DD06DBBF5}"/>
    <cellStyle name="Vírgula 4 13 2 3" xfId="17123" xr:uid="{FC087E51-598C-4716-9E2A-3E2BA79A9414}"/>
    <cellStyle name="Vírgula 4 13 3" xfId="2772" xr:uid="{B20A7E46-D30E-4910-9D75-8F8B3C026ADE}"/>
    <cellStyle name="Vírgula 4 13 3 2" xfId="10404" xr:uid="{997032A6-FE81-49CA-90AD-B7549D667E05}"/>
    <cellStyle name="Vírgula 4 13 3 2 2" xfId="25709" xr:uid="{BFFFC855-E307-4A26-A512-0493A10B5962}"/>
    <cellStyle name="Vírgula 4 13 3 3" xfId="18087" xr:uid="{239A56BC-74ED-41E1-B1CB-A2C61741E169}"/>
    <cellStyle name="Vírgula 4 13 4" xfId="3740" xr:uid="{0F986342-A9C9-4271-9096-9A39AEB7D7E9}"/>
    <cellStyle name="Vírgula 4 13 4 2" xfId="11372" xr:uid="{B25A74C9-584E-41B1-8B6C-9318A4401980}"/>
    <cellStyle name="Vírgula 4 13 4 2 2" xfId="26677" xr:uid="{5401C9E3-18C8-48F0-A831-0E6D3C2D9DBA}"/>
    <cellStyle name="Vírgula 4 13 4 3" xfId="19055" xr:uid="{6EF031CB-8E1C-4BDF-A042-5F577EB966EE}"/>
    <cellStyle name="Vírgula 4 13 5" xfId="1164" xr:uid="{379B12F2-7620-4F08-84F0-003770289A9D}"/>
    <cellStyle name="Vírgula 4 13 5 2" xfId="8796" xr:uid="{B2C0CC4B-550C-4E0D-A98D-867A8FCEEAF5}"/>
    <cellStyle name="Vírgula 4 13 5 2 2" xfId="24101" xr:uid="{E9F1AFCC-BDC0-4D9C-A399-9C1943DE562C}"/>
    <cellStyle name="Vírgula 4 13 5 3" xfId="16479" xr:uid="{3F2E9E8A-743D-4024-960E-6F8074D7F9BB}"/>
    <cellStyle name="Vírgula 4 13 6" xfId="8147" xr:uid="{E47C4DEF-6205-4779-A50E-FAE23639869F}"/>
    <cellStyle name="Vírgula 4 13 6 2" xfId="23452" xr:uid="{5D42F55E-45F3-4C8F-B303-F58F2DF730F6}"/>
    <cellStyle name="Vírgula 4 13 7" xfId="15830" xr:uid="{C6E29E35-F91C-4FAC-96A5-27C620D272A8}"/>
    <cellStyle name="Vírgula 4 14" xfId="2128" xr:uid="{3E3F6A41-868C-403E-A3A6-94207E061079}"/>
    <cellStyle name="Vírgula 4 14 2" xfId="3096" xr:uid="{7E27BB00-51EB-4E66-9652-2337D9E51B21}"/>
    <cellStyle name="Vírgula 4 14 2 2" xfId="10728" xr:uid="{DC53C4F0-E277-48F9-A492-836FD969D4EE}"/>
    <cellStyle name="Vírgula 4 14 2 2 2" xfId="26033" xr:uid="{E727B837-6C97-4487-BAFE-88124C07B50C}"/>
    <cellStyle name="Vírgula 4 14 2 3" xfId="18411" xr:uid="{647A358F-0098-4D5A-B73C-23CBAA347C2B}"/>
    <cellStyle name="Vírgula 4 14 3" xfId="4064" xr:uid="{2757BFF6-9CEB-4701-B73A-220CFB0A2134}"/>
    <cellStyle name="Vírgula 4 14 3 2" xfId="11696" xr:uid="{FAA0D2E1-CF62-466B-A187-1C79A4DC1DE4}"/>
    <cellStyle name="Vírgula 4 14 3 2 2" xfId="27001" xr:uid="{66599B86-0B1A-436F-8D65-50F7CBF77FBC}"/>
    <cellStyle name="Vírgula 4 14 3 3" xfId="19379" xr:uid="{A9DFD09A-A054-435F-9F77-D8A1DCE577E4}"/>
    <cellStyle name="Vírgula 4 14 4" xfId="9760" xr:uid="{23FE8ED5-6989-4AA1-B464-C9990D754835}"/>
    <cellStyle name="Vírgula 4 14 4 2" xfId="25065" xr:uid="{C7231F56-A4DF-4839-A5BC-34AF692C25A3}"/>
    <cellStyle name="Vírgula 4 14 5" xfId="17443" xr:uid="{2F4BB7D3-07A0-4805-813C-AB4501E6292A}"/>
    <cellStyle name="Vírgula 4 15" xfId="1488" xr:uid="{6B8523FA-E9A5-4115-A9DD-878460B26073}"/>
    <cellStyle name="Vírgula 4 15 2" xfId="9120" xr:uid="{FFE4457C-A204-4E1C-9B5C-47E157B0CDE0}"/>
    <cellStyle name="Vírgula 4 15 2 2" xfId="24425" xr:uid="{D758507E-B4B5-477C-B3C9-96D020439277}"/>
    <cellStyle name="Vírgula 4 15 3" xfId="16803" xr:uid="{42EF84BE-0845-4899-89F0-34F81A4A0E04}"/>
    <cellStyle name="Vírgula 4 16" xfId="2448" xr:uid="{1D66C67D-0772-4AF9-BA83-B7CF010B4C2E}"/>
    <cellStyle name="Vírgula 4 16 2" xfId="10080" xr:uid="{42B86F38-FF5E-4211-9192-0A27A6AF5A42}"/>
    <cellStyle name="Vírgula 4 16 2 2" xfId="25385" xr:uid="{31642BBC-66E0-444D-86EA-EA91EE136A37}"/>
    <cellStyle name="Vírgula 4 16 3" xfId="17763" xr:uid="{8AD3087E-CC18-4EC5-89C0-6EED6C8AF187}"/>
    <cellStyle name="Vírgula 4 17" xfId="3416" xr:uid="{3A071198-B8DE-4889-B176-0244D8E926BF}"/>
    <cellStyle name="Vírgula 4 17 2" xfId="11048" xr:uid="{8E3DACA8-C360-4F57-BACC-4C549395D563}"/>
    <cellStyle name="Vírgula 4 17 2 2" xfId="26353" xr:uid="{7876B51B-BD09-4432-AD27-46D7225EFF78}"/>
    <cellStyle name="Vírgula 4 17 3" xfId="18731" xr:uid="{0738C43E-F7FC-4669-97AF-62CF49CE7119}"/>
    <cellStyle name="Vírgula 4 18" xfId="840" xr:uid="{56060182-BC44-47CD-9ADD-2301D0BE06E1}"/>
    <cellStyle name="Vírgula 4 18 2" xfId="8472" xr:uid="{741E732A-AE7C-4662-A756-FC7ED44663D7}"/>
    <cellStyle name="Vírgula 4 18 2 2" xfId="23777" xr:uid="{36F6E9C9-F21F-462F-822C-29C0607307D2}"/>
    <cellStyle name="Vírgula 4 18 3" xfId="16155" xr:uid="{62E783DC-4031-45AC-9B3D-960C804ED29B}"/>
    <cellStyle name="Vírgula 4 19" xfId="91" xr:uid="{AB6760C3-5BB5-4342-96E4-F9A0F2541DE9}"/>
    <cellStyle name="Vírgula 4 19 2" xfId="7729" xr:uid="{B9729AA0-6329-40AA-8212-56B9F4099F7F}"/>
    <cellStyle name="Vírgula 4 19 2 2" xfId="23034" xr:uid="{5BBEC443-2943-469D-BDE1-493069DB265D}"/>
    <cellStyle name="Vírgula 4 19 3" xfId="15412" xr:uid="{9A32F9B7-90E4-4351-AAC1-7C7B892C404F}"/>
    <cellStyle name="Vírgula 4 2" xfId="196" xr:uid="{953DDEC8-59AC-49E4-B6B2-483F40C46F2F}"/>
    <cellStyle name="Vírgula 4 2 10" xfId="478" xr:uid="{66FBA9D4-8209-4442-8A6A-73EF7ACA1AF6}"/>
    <cellStyle name="Vírgula 4 2 10 2" xfId="802" xr:uid="{E306BA3E-43F0-4C52-BBA6-5F5DF1A4389E}"/>
    <cellStyle name="Vírgula 4 2 10 2 2" xfId="2093" xr:uid="{51677C35-AAD1-47D0-81CD-90C03AE43464}"/>
    <cellStyle name="Vírgula 4 2 10 2 2 2" xfId="7519" xr:uid="{66E0E7C2-2372-46A2-81E1-A97398068B8F}"/>
    <cellStyle name="Vírgula 4 2 10 2 2 2 2" xfId="15141" xr:uid="{DB5AA347-8B63-46E4-A30D-2B4744A86690}"/>
    <cellStyle name="Vírgula 4 2 10 2 2 2 2 2" xfId="30446" xr:uid="{070107EA-AEE5-4E64-81B6-67C2C6D27743}"/>
    <cellStyle name="Vírgula 4 2 10 2 2 2 3" xfId="22824" xr:uid="{31070DBD-D0DD-4723-8AA1-FA39466F3926}"/>
    <cellStyle name="Vírgula 4 2 10 2 2 3" xfId="6147" xr:uid="{73524417-E157-4DE2-BABD-A17EACB1C510}"/>
    <cellStyle name="Vírgula 4 2 10 2 2 3 2" xfId="13769" xr:uid="{F12AA1E5-7FE7-4F52-825C-626C6A063576}"/>
    <cellStyle name="Vírgula 4 2 10 2 2 3 2 2" xfId="29074" xr:uid="{5C8D9C1F-C685-42C1-A73E-3DC5ED79D593}"/>
    <cellStyle name="Vírgula 4 2 10 2 2 3 3" xfId="21452" xr:uid="{FD273DFD-0058-44A9-829F-0B358D56B6E1}"/>
    <cellStyle name="Vírgula 4 2 10 2 2 4" xfId="9725" xr:uid="{06BBEF12-4879-487F-8F9B-055661FD6BF6}"/>
    <cellStyle name="Vírgula 4 2 10 2 2 4 2" xfId="25030" xr:uid="{00E258C5-99BC-41F2-ACAB-FBF55B131259}"/>
    <cellStyle name="Vírgula 4 2 10 2 2 5" xfId="17408" xr:uid="{97FC5E14-6EA3-4A62-920B-7850BC7200A9}"/>
    <cellStyle name="Vírgula 4 2 10 2 3" xfId="3059" xr:uid="{41A47B1B-DAFD-4B67-B42A-754731B33760}"/>
    <cellStyle name="Vírgula 4 2 10 2 3 2" xfId="6915" xr:uid="{643ED4E6-58A2-4657-80DF-70E8ACEB96F0}"/>
    <cellStyle name="Vírgula 4 2 10 2 3 2 2" xfId="14537" xr:uid="{728A940B-37C1-4BF4-9285-ECAD5314C6B5}"/>
    <cellStyle name="Vírgula 4 2 10 2 3 2 2 2" xfId="29842" xr:uid="{803D8EB0-3DC6-4A1D-BB08-D57806F9D581}"/>
    <cellStyle name="Vírgula 4 2 10 2 3 2 3" xfId="22220" xr:uid="{3F3D10D4-488D-436C-B855-F8E0D1594181}"/>
    <cellStyle name="Vírgula 4 2 10 2 3 3" xfId="10691" xr:uid="{0475A2C2-C1B5-428D-92DC-2DCA43EEFBBB}"/>
    <cellStyle name="Vírgula 4 2 10 2 3 3 2" xfId="25996" xr:uid="{D54E8D0D-1F2A-43A6-804E-F6080AE69784}"/>
    <cellStyle name="Vírgula 4 2 10 2 3 4" xfId="18374" xr:uid="{9D6C23CC-4222-46FD-BA49-5793E68C2FDA}"/>
    <cellStyle name="Vírgula 4 2 10 2 4" xfId="4027" xr:uid="{88E505B8-E649-496A-BCC1-2CEA97176A02}"/>
    <cellStyle name="Vírgula 4 2 10 2 4 2" xfId="11659" xr:uid="{3259A5D2-0644-4BC7-9796-FA3EFF6FA8D7}"/>
    <cellStyle name="Vírgula 4 2 10 2 4 2 2" xfId="26964" xr:uid="{35A9BCE7-0E71-4C4D-82E5-3E6719BAED9C}"/>
    <cellStyle name="Vírgula 4 2 10 2 4 3" xfId="19342" xr:uid="{78EF6640-F44F-4F64-8F1E-1A8F09D52D3B}"/>
    <cellStyle name="Vírgula 4 2 10 2 5" xfId="1451" xr:uid="{3CB3DE4A-8F95-4A7C-9DE7-DD7C33D53985}"/>
    <cellStyle name="Vírgula 4 2 10 2 5 2" xfId="9083" xr:uid="{E608AF64-819C-4D45-A6F6-9D1EFDB94500}"/>
    <cellStyle name="Vírgula 4 2 10 2 5 2 2" xfId="24388" xr:uid="{1AFACC68-0BB3-4570-97C2-9CE19B8F57EF}"/>
    <cellStyle name="Vírgula 4 2 10 2 5 3" xfId="16766" xr:uid="{B3890EEA-A757-4FC6-94BB-57D87BD623D3}"/>
    <cellStyle name="Vírgula 4 2 10 2 6" xfId="8434" xr:uid="{32074B6A-D95D-47FD-A123-0BE60544FD57}"/>
    <cellStyle name="Vírgula 4 2 10 2 6 2" xfId="23739" xr:uid="{D89CBC54-A958-4F90-9CE4-F0215B9BA899}"/>
    <cellStyle name="Vírgula 4 2 10 2 7" xfId="16117" xr:uid="{C0B7D184-4E02-4999-8D07-97005EC6DF71}"/>
    <cellStyle name="Vírgula 4 2 10 3" xfId="2413" xr:uid="{446096B2-F477-4D2D-9861-8A0907E88E38}"/>
    <cellStyle name="Vírgula 4 2 10 3 2" xfId="3381" xr:uid="{6AD65D3A-764C-4B60-985D-2A10D8E7799C}"/>
    <cellStyle name="Vírgula 4 2 10 3 2 2" xfId="11013" xr:uid="{FF5FB6EB-BEC7-49E4-A60C-4B67B4498B85}"/>
    <cellStyle name="Vírgula 4 2 10 3 2 2 2" xfId="26318" xr:uid="{913EA6A9-A7E3-4130-A6C7-40D778F9021D}"/>
    <cellStyle name="Vírgula 4 2 10 3 2 3" xfId="18696" xr:uid="{B5B54E4B-CA4A-406E-B0BF-F1792C88F3C3}"/>
    <cellStyle name="Vírgula 4 2 10 3 3" xfId="4349" xr:uid="{2C6750AE-7A05-4593-AC2D-3FAEA6DA771F}"/>
    <cellStyle name="Vírgula 4 2 10 3 3 2" xfId="11981" xr:uid="{7DCBFE65-1D13-4087-8A47-A1378F1BEFCE}"/>
    <cellStyle name="Vírgula 4 2 10 3 3 2 2" xfId="27286" xr:uid="{AEA7C982-F52E-4F4B-B9EA-694ED22EEE5E}"/>
    <cellStyle name="Vírgula 4 2 10 3 3 3" xfId="19664" xr:uid="{23A0B8C8-44C4-47FF-9549-BE2FDA23F52D}"/>
    <cellStyle name="Vírgula 4 2 10 3 4" xfId="10045" xr:uid="{1DE0D957-9D00-4EA7-AF73-57E28387BC75}"/>
    <cellStyle name="Vírgula 4 2 10 3 4 2" xfId="25350" xr:uid="{765C17FF-EAB8-4C0B-8692-F2829788C2F9}"/>
    <cellStyle name="Vírgula 4 2 10 3 5" xfId="17728" xr:uid="{6E2BDC84-38CB-4F5F-992F-4A5C2A149E11}"/>
    <cellStyle name="Vírgula 4 2 10 4" xfId="1773" xr:uid="{9B8C42C5-5F01-42B4-ABAE-33D6D4C72765}"/>
    <cellStyle name="Vírgula 4 2 10 4 2" xfId="6545" xr:uid="{90288E2B-BD3B-4784-9041-ECFBBD16A11A}"/>
    <cellStyle name="Vírgula 4 2 10 4 2 2" xfId="14167" xr:uid="{709D781E-A377-4343-88D6-B034B09BFCA7}"/>
    <cellStyle name="Vírgula 4 2 10 4 2 2 2" xfId="29472" xr:uid="{D0AF4117-ADB5-4002-851C-1C64F323139C}"/>
    <cellStyle name="Vírgula 4 2 10 4 2 3" xfId="21850" xr:uid="{7D38DCF4-85B7-443C-B6EF-5C5E51052265}"/>
    <cellStyle name="Vírgula 4 2 10 4 3" xfId="9405" xr:uid="{35E2772A-4F01-4566-8422-2D7A1D2D1660}"/>
    <cellStyle name="Vírgula 4 2 10 4 3 2" xfId="24710" xr:uid="{5E18E636-5B1C-4E82-A4FA-A44643E3C0CE}"/>
    <cellStyle name="Vírgula 4 2 10 4 4" xfId="17088" xr:uid="{AD61E000-7305-4728-81B5-1782A6E1E261}"/>
    <cellStyle name="Vírgula 4 2 10 5" xfId="2735" xr:uid="{6BF98CC1-5F8C-490F-B0D6-23010BB40CF5}"/>
    <cellStyle name="Vírgula 4 2 10 5 2" xfId="10367" xr:uid="{A189D261-F78B-4359-B85D-8C030571CC34}"/>
    <cellStyle name="Vírgula 4 2 10 5 2 2" xfId="25672" xr:uid="{BD149065-FE0E-4596-8073-F4EE2076F5B2}"/>
    <cellStyle name="Vírgula 4 2 10 5 3" xfId="18050" xr:uid="{9F8107F3-F101-41D8-BCC7-80778C99F756}"/>
    <cellStyle name="Vírgula 4 2 10 6" xfId="3703" xr:uid="{FE8118B1-A926-4174-AC75-DD2E55D10053}"/>
    <cellStyle name="Vírgula 4 2 10 6 2" xfId="11335" xr:uid="{388E2CB2-BD3C-4CA8-9BD2-94BF2F2A51E5}"/>
    <cellStyle name="Vírgula 4 2 10 6 2 2" xfId="26640" xr:uid="{03BF767C-2EE5-4317-BCBA-5056211C4D12}"/>
    <cellStyle name="Vírgula 4 2 10 6 3" xfId="19018" xr:uid="{A727187A-BD67-4EFB-89C8-1B73712E0FD7}"/>
    <cellStyle name="Vírgula 4 2 10 7" xfId="1127" xr:uid="{AFAEEB63-BB97-4992-B35D-4577581F9D66}"/>
    <cellStyle name="Vírgula 4 2 10 7 2" xfId="8759" xr:uid="{D54F9071-3E82-45A3-9825-3D865272B1CD}"/>
    <cellStyle name="Vírgula 4 2 10 7 2 2" xfId="24064" xr:uid="{FE5B2A73-6E21-41D8-A58A-8C31B8C39F4B}"/>
    <cellStyle name="Vírgula 4 2 10 7 3" xfId="16442" xr:uid="{5AFE4F09-7C0A-4CEB-BBE1-C5D06B593180}"/>
    <cellStyle name="Vírgula 4 2 10 8" xfId="8110" xr:uid="{0FCA7967-9744-47B2-8A88-1215F60C498A}"/>
    <cellStyle name="Vírgula 4 2 10 8 2" xfId="23415" xr:uid="{7A72BEC2-AAF0-4267-A32C-C00D0F5FE389}"/>
    <cellStyle name="Vírgula 4 2 10 9" xfId="15793" xr:uid="{090ED040-3275-467B-9E8C-3757365F0E75}"/>
    <cellStyle name="Vírgula 4 2 11" xfId="499" xr:uid="{6A6D527A-FFDA-41A6-A455-8B079E365DB8}"/>
    <cellStyle name="Vírgula 4 2 11 2" xfId="823" xr:uid="{AA9C8121-81B2-4FC2-A536-DFE82B4EDCC3}"/>
    <cellStyle name="Vírgula 4 2 11 2 2" xfId="2113" xr:uid="{05B13A40-8253-483F-860E-DC916BBABDE4}"/>
    <cellStyle name="Vírgula 4 2 11 2 2 2" xfId="7548" xr:uid="{EF083135-05E5-4A8C-941D-F306B843AC88}"/>
    <cellStyle name="Vírgula 4 2 11 2 2 2 2" xfId="15170" xr:uid="{21CDB5E1-8628-421C-9074-4272093051D8}"/>
    <cellStyle name="Vírgula 4 2 11 2 2 2 2 2" xfId="30475" xr:uid="{522FEC46-1703-4C80-BB25-FF2CE54E66DB}"/>
    <cellStyle name="Vírgula 4 2 11 2 2 2 3" xfId="22853" xr:uid="{B5F3FDAA-A061-40F5-8932-052C2FD65339}"/>
    <cellStyle name="Vírgula 4 2 11 2 2 3" xfId="6176" xr:uid="{B48EAC15-C675-4AC9-8092-D8C2CEF1114B}"/>
    <cellStyle name="Vírgula 4 2 11 2 2 3 2" xfId="13798" xr:uid="{90F579CF-821E-491F-B1A9-340CBA7A8BF6}"/>
    <cellStyle name="Vírgula 4 2 11 2 2 3 2 2" xfId="29103" xr:uid="{2B3FC44D-3E19-41AD-B2E2-C1E8944D713E}"/>
    <cellStyle name="Vírgula 4 2 11 2 2 3 3" xfId="21481" xr:uid="{F69B886F-400D-4BCA-90CA-25AB8C8D21A6}"/>
    <cellStyle name="Vírgula 4 2 11 2 2 4" xfId="9745" xr:uid="{83736227-7612-484F-9DB9-60C6B765C2B8}"/>
    <cellStyle name="Vírgula 4 2 11 2 2 4 2" xfId="25050" xr:uid="{78B5B82A-2089-4A72-A846-C3E47E83F413}"/>
    <cellStyle name="Vírgula 4 2 11 2 2 5" xfId="17428" xr:uid="{7D25D4EB-F726-497D-B087-13ACC53DCF8D}"/>
    <cellStyle name="Vírgula 4 2 11 2 3" xfId="3080" xr:uid="{FFD40BA4-9810-411F-A36C-C3F395A7A7FF}"/>
    <cellStyle name="Vírgula 4 2 11 2 3 2" xfId="6944" xr:uid="{68CF574B-1802-45CB-9404-D8499D4FB1CC}"/>
    <cellStyle name="Vírgula 4 2 11 2 3 2 2" xfId="14566" xr:uid="{9E89BF9E-AD6C-4F48-A97C-4FB42858FCFD}"/>
    <cellStyle name="Vírgula 4 2 11 2 3 2 2 2" xfId="29871" xr:uid="{74671223-7781-472F-A1A9-F00EB7BC571B}"/>
    <cellStyle name="Vírgula 4 2 11 2 3 2 3" xfId="22249" xr:uid="{358357D3-00EE-4994-87A4-A96F29C24D7B}"/>
    <cellStyle name="Vírgula 4 2 11 2 3 3" xfId="10712" xr:uid="{942C8533-9788-4B06-A6CE-B28E3A9BBACF}"/>
    <cellStyle name="Vírgula 4 2 11 2 3 3 2" xfId="26017" xr:uid="{9C7A9E04-8277-4EF9-ACD5-2FC280B993EA}"/>
    <cellStyle name="Vírgula 4 2 11 2 3 4" xfId="18395" xr:uid="{C87E21DB-596C-4FD6-9850-6829278DE65C}"/>
    <cellStyle name="Vírgula 4 2 11 2 4" xfId="4048" xr:uid="{737BBA9A-2395-4F13-968F-C4A9F5966EC5}"/>
    <cellStyle name="Vírgula 4 2 11 2 4 2" xfId="11680" xr:uid="{65AA5D51-3BE8-4CD7-8A75-7A76F80245CB}"/>
    <cellStyle name="Vírgula 4 2 11 2 4 2 2" xfId="26985" xr:uid="{FE111F2B-2620-402E-99EA-D877E646D379}"/>
    <cellStyle name="Vírgula 4 2 11 2 4 3" xfId="19363" xr:uid="{0176DCA8-9D7E-42F4-9ABB-6C8C70A81E45}"/>
    <cellStyle name="Vírgula 4 2 11 2 5" xfId="1472" xr:uid="{18723142-24F4-4259-8A7B-1AFD726953B0}"/>
    <cellStyle name="Vírgula 4 2 11 2 5 2" xfId="9104" xr:uid="{95E21370-12CA-4961-AE94-C82A0A05BC2D}"/>
    <cellStyle name="Vírgula 4 2 11 2 5 2 2" xfId="24409" xr:uid="{34C2C47D-5430-468F-BEE1-8C14A247E79B}"/>
    <cellStyle name="Vírgula 4 2 11 2 5 3" xfId="16787" xr:uid="{E2BAFF6B-FC10-4B6F-95AE-05DA6B49A4FE}"/>
    <cellStyle name="Vírgula 4 2 11 2 6" xfId="8455" xr:uid="{69EC0489-BE16-47E1-978E-2D8113D75B3C}"/>
    <cellStyle name="Vírgula 4 2 11 2 6 2" xfId="23760" xr:uid="{F0482460-9FDB-4F33-A35D-49ED4B0689C5}"/>
    <cellStyle name="Vírgula 4 2 11 2 7" xfId="16138" xr:uid="{20C1132D-8799-4346-8850-A807598C8B5C}"/>
    <cellStyle name="Vírgula 4 2 11 3" xfId="2433" xr:uid="{7A13216F-C075-4433-BF94-9F38F5A02E39}"/>
    <cellStyle name="Vírgula 4 2 11 3 2" xfId="3401" xr:uid="{1CCAC760-EA54-473B-BE87-801096A88E75}"/>
    <cellStyle name="Vírgula 4 2 11 3 2 2" xfId="11033" xr:uid="{41CF7453-6405-4B00-B6AA-6B308560644E}"/>
    <cellStyle name="Vírgula 4 2 11 3 2 2 2" xfId="26338" xr:uid="{7868EB3F-1809-4F9A-8F2E-55DFC8EC5E64}"/>
    <cellStyle name="Vírgula 4 2 11 3 2 3" xfId="18716" xr:uid="{1DDF1541-7663-45DB-8BB7-1E66917CE458}"/>
    <cellStyle name="Vírgula 4 2 11 3 3" xfId="4369" xr:uid="{27EACCBA-C48D-4F1C-8AE4-2C8DC8F67C64}"/>
    <cellStyle name="Vírgula 4 2 11 3 3 2" xfId="12001" xr:uid="{4C31D37A-DC95-4324-8272-36126EBF1268}"/>
    <cellStyle name="Vírgula 4 2 11 3 3 2 2" xfId="27306" xr:uid="{9AFA7192-02E9-40C4-A535-17FF34F8E43C}"/>
    <cellStyle name="Vírgula 4 2 11 3 3 3" xfId="19684" xr:uid="{5C9BD31B-58FF-489D-8C6A-C06395FAF03A}"/>
    <cellStyle name="Vírgula 4 2 11 3 4" xfId="10065" xr:uid="{27035317-4806-4B34-AF81-4DA587F42B80}"/>
    <cellStyle name="Vírgula 4 2 11 3 4 2" xfId="25370" xr:uid="{575AC6B2-7B44-4F55-9E5A-DDBE2C1DE985}"/>
    <cellStyle name="Vírgula 4 2 11 3 5" xfId="17748" xr:uid="{B150E744-B1C5-4A4A-9DDE-BDA0C10C5E51}"/>
    <cellStyle name="Vírgula 4 2 11 4" xfId="1793" xr:uid="{0D324716-19D8-4894-A97E-D277CAC42D53}"/>
    <cellStyle name="Vírgula 4 2 11 4 2" xfId="6574" xr:uid="{452DD0A1-7F13-4B49-9531-F0F0DB985638}"/>
    <cellStyle name="Vírgula 4 2 11 4 2 2" xfId="14196" xr:uid="{4BD03909-5160-4168-8F0A-ECBEDB30DE79}"/>
    <cellStyle name="Vírgula 4 2 11 4 2 2 2" xfId="29501" xr:uid="{418695F3-B4C3-491E-9BE0-EC4AFA1F09C9}"/>
    <cellStyle name="Vírgula 4 2 11 4 2 3" xfId="21879" xr:uid="{81B77883-258C-4292-B104-6026936EE8EA}"/>
    <cellStyle name="Vírgula 4 2 11 4 3" xfId="9425" xr:uid="{2BEA4AA0-754A-4547-A477-B4884E309E89}"/>
    <cellStyle name="Vírgula 4 2 11 4 3 2" xfId="24730" xr:uid="{991635DE-DADF-4E84-BD49-612E39ACEEAA}"/>
    <cellStyle name="Vírgula 4 2 11 4 4" xfId="17108" xr:uid="{1E327A72-4A80-4C8D-A5EB-781E308AC624}"/>
    <cellStyle name="Vírgula 4 2 11 5" xfId="2756" xr:uid="{A741A1E3-C96A-43DB-BDF9-9C96BB385783}"/>
    <cellStyle name="Vírgula 4 2 11 5 2" xfId="10388" xr:uid="{844D3D80-0C5D-40C5-8856-E40E0237D0E4}"/>
    <cellStyle name="Vírgula 4 2 11 5 2 2" xfId="25693" xr:uid="{7F9DF312-DDF7-4E3F-8C15-E5FF59A2EDEA}"/>
    <cellStyle name="Vírgula 4 2 11 5 3" xfId="18071" xr:uid="{889D5D90-577E-4A2E-8177-725849DE2C7A}"/>
    <cellStyle name="Vírgula 4 2 11 6" xfId="3724" xr:uid="{2D274E66-E5B0-4F8A-8248-A563F27FB900}"/>
    <cellStyle name="Vírgula 4 2 11 6 2" xfId="11356" xr:uid="{64B9C125-0A8D-4B99-B377-C47A087A68E6}"/>
    <cellStyle name="Vírgula 4 2 11 6 2 2" xfId="26661" xr:uid="{BBF733F7-0EBB-43CD-9184-AC664B72BF68}"/>
    <cellStyle name="Vírgula 4 2 11 6 3" xfId="19039" xr:uid="{C9F64603-4FCD-4025-B69F-AC58A16A67A0}"/>
    <cellStyle name="Vírgula 4 2 11 7" xfId="1148" xr:uid="{E91AA0C4-DAE6-490F-B685-8B1DD96D56BB}"/>
    <cellStyle name="Vírgula 4 2 11 7 2" xfId="8780" xr:uid="{DDCA8E02-145D-44B1-B74C-0DCEC4851F2D}"/>
    <cellStyle name="Vírgula 4 2 11 7 2 2" xfId="24085" xr:uid="{828023B2-C3CE-4BD0-A5CA-7409DE0E4B19}"/>
    <cellStyle name="Vírgula 4 2 11 7 3" xfId="16463" xr:uid="{9427B020-6596-42E0-9865-00E2135A94C8}"/>
    <cellStyle name="Vírgula 4 2 11 8" xfId="8131" xr:uid="{2645D48B-5D3A-4840-8EA8-946F4DAB9236}"/>
    <cellStyle name="Vírgula 4 2 11 8 2" xfId="23436" xr:uid="{406C38D7-FFF6-4719-87FD-F805E00CCB2B}"/>
    <cellStyle name="Vírgula 4 2 11 9" xfId="15814" xr:uid="{13D7DF53-A63D-4F13-80E3-C7C72BF2AB67}"/>
    <cellStyle name="Vírgula 4 2 12" xfId="520" xr:uid="{C18F998F-304E-43D6-B1C6-6A1481C46D1B}"/>
    <cellStyle name="Vírgula 4 2 12 2" xfId="1813" xr:uid="{491999BA-12D7-400A-A42C-44B01993286E}"/>
    <cellStyle name="Vírgula 4 2 12 2 2" xfId="7206" xr:uid="{ACBE26B7-9A37-4117-BCE7-2AC2404BB095}"/>
    <cellStyle name="Vírgula 4 2 12 2 2 2" xfId="14828" xr:uid="{90FB3BE0-DDE2-485B-ACA9-FE4C89F1D40C}"/>
    <cellStyle name="Vírgula 4 2 12 2 2 2 2" xfId="30133" xr:uid="{D5DC63A1-FA28-47BB-95E0-0802EFABF3C6}"/>
    <cellStyle name="Vírgula 4 2 12 2 2 3" xfId="22511" xr:uid="{E69CBABA-A132-48DC-B7C5-76116362C73F}"/>
    <cellStyle name="Vírgula 4 2 12 2 3" xfId="5834" xr:uid="{2BCCB6BB-14E6-4BD5-9C70-FF3409F16778}"/>
    <cellStyle name="Vírgula 4 2 12 2 3 2" xfId="13456" xr:uid="{1482FE65-69AA-4FF1-A0E0-A52B872654AF}"/>
    <cellStyle name="Vírgula 4 2 12 2 3 2 2" xfId="28761" xr:uid="{63F8EC27-A494-450C-B814-95D3E73EFADA}"/>
    <cellStyle name="Vírgula 4 2 12 2 3 3" xfId="21139" xr:uid="{6AF836B8-4252-456B-B502-0496AC0EACE2}"/>
    <cellStyle name="Vírgula 4 2 12 2 4" xfId="9445" xr:uid="{DD411CCF-F77E-45B5-BA1A-05E5E7EA7398}"/>
    <cellStyle name="Vírgula 4 2 12 2 4 2" xfId="24750" xr:uid="{56A7DFA8-6AC7-45B4-957A-6403C57804ED}"/>
    <cellStyle name="Vírgula 4 2 12 2 5" xfId="17128" xr:uid="{67496926-3509-4C73-8579-85CF554604D4}"/>
    <cellStyle name="Vírgula 4 2 12 3" xfId="2777" xr:uid="{C030D253-8EF7-4F36-AD3D-C196F0292714}"/>
    <cellStyle name="Vírgula 4 2 12 3 2" xfId="6601" xr:uid="{882FBEFE-D2AB-4112-B193-13AC94532B80}"/>
    <cellStyle name="Vírgula 4 2 12 3 2 2" xfId="14223" xr:uid="{9B30F4E4-C5D1-4634-B002-8B45D8577CEA}"/>
    <cellStyle name="Vírgula 4 2 12 3 2 2 2" xfId="29528" xr:uid="{39010556-5299-417D-BE87-05DDDEE6E708}"/>
    <cellStyle name="Vírgula 4 2 12 3 2 3" xfId="21906" xr:uid="{E8AA1864-81CE-4EAE-82F7-6C5A88595047}"/>
    <cellStyle name="Vírgula 4 2 12 3 3" xfId="10409" xr:uid="{B5164689-1C1C-4283-9448-86D757D7D715}"/>
    <cellStyle name="Vírgula 4 2 12 3 3 2" xfId="25714" xr:uid="{EA4A16D6-71B7-429D-AFEF-64A5F3586DD1}"/>
    <cellStyle name="Vírgula 4 2 12 3 4" xfId="18092" xr:uid="{8CB64CC0-43BA-4E8B-AF60-EB15855096FC}"/>
    <cellStyle name="Vírgula 4 2 12 4" xfId="3745" xr:uid="{ACFAC82D-89CA-4493-9173-2265268BACDD}"/>
    <cellStyle name="Vírgula 4 2 12 4 2" xfId="11377" xr:uid="{D8FEA1B9-F5E6-430A-82E6-7DDD2806C67D}"/>
    <cellStyle name="Vírgula 4 2 12 4 2 2" xfId="26682" xr:uid="{69E5F6CD-F6D3-4EBA-B524-1B2837434208}"/>
    <cellStyle name="Vírgula 4 2 12 4 3" xfId="19060" xr:uid="{E49CE1E7-B0CC-4339-A5D4-90534D6CD53D}"/>
    <cellStyle name="Vírgula 4 2 12 5" xfId="1169" xr:uid="{B9A83314-F1B9-4F67-883B-352812C9374A}"/>
    <cellStyle name="Vírgula 4 2 12 5 2" xfId="8801" xr:uid="{3A299548-C773-47D6-98F2-C7432577A031}"/>
    <cellStyle name="Vírgula 4 2 12 5 2 2" xfId="24106" xr:uid="{536CCBE3-B2D4-415B-AB1D-E9E057EE092B}"/>
    <cellStyle name="Vírgula 4 2 12 5 3" xfId="16484" xr:uid="{96E10789-A4BA-40AC-851E-C8FA988EA0E8}"/>
    <cellStyle name="Vírgula 4 2 12 6" xfId="8152" xr:uid="{47F75DC1-97D3-497B-9648-67AD81C88787}"/>
    <cellStyle name="Vírgula 4 2 12 6 2" xfId="23457" xr:uid="{75144930-B49B-461E-B1BB-6BF2433D5FC9}"/>
    <cellStyle name="Vírgula 4 2 12 7" xfId="15835" xr:uid="{9D942031-A712-453B-9403-EDA0A49AC01E}"/>
    <cellStyle name="Vírgula 4 2 13" xfId="2133" xr:uid="{C7C8B462-3444-4D15-B38B-C8FF1AA6E5A2}"/>
    <cellStyle name="Vírgula 4 2 13 2" xfId="3101" xr:uid="{F4203E26-48B3-49FE-A587-98C558A76FBD}"/>
    <cellStyle name="Vírgula 4 2 13 2 2" xfId="10733" xr:uid="{750BB564-F224-44BB-9661-A07326EC5E48}"/>
    <cellStyle name="Vírgula 4 2 13 2 2 2" xfId="26038" xr:uid="{604FAA13-CF2C-48F1-951A-E885322DB086}"/>
    <cellStyle name="Vírgula 4 2 13 2 3" xfId="18416" xr:uid="{388F0220-DF6A-492C-A013-9B07F6F3366B}"/>
    <cellStyle name="Vírgula 4 2 13 3" xfId="4069" xr:uid="{792666ED-1D47-43FE-8DC6-05BCC3ED6F20}"/>
    <cellStyle name="Vírgula 4 2 13 3 2" xfId="11701" xr:uid="{8EEA3A43-8EB4-400B-80AE-F246D38ACB2A}"/>
    <cellStyle name="Vírgula 4 2 13 3 2 2" xfId="27006" xr:uid="{402B876C-D813-4B76-B4B4-B211FF9991A3}"/>
    <cellStyle name="Vírgula 4 2 13 3 3" xfId="19384" xr:uid="{6C54A541-3477-423F-AC8C-AD0EA8C58A40}"/>
    <cellStyle name="Vírgula 4 2 13 4" xfId="9765" xr:uid="{76BA746D-4062-4330-B57C-BFD56C85A50B}"/>
    <cellStyle name="Vírgula 4 2 13 4 2" xfId="25070" xr:uid="{8CDA3806-C059-4737-9A28-35618DEDE14F}"/>
    <cellStyle name="Vírgula 4 2 13 5" xfId="17448" xr:uid="{6DBFF506-B37A-47AA-84FD-59F201F23E2F}"/>
    <cellStyle name="Vírgula 4 2 14" xfId="1493" xr:uid="{0CB0FD69-63EE-4881-ABB8-B69F9BC1AFCB}"/>
    <cellStyle name="Vírgula 4 2 14 2" xfId="7576" xr:uid="{2CDAD04F-3F42-4ED6-BAA6-3D60DDA2DED5}"/>
    <cellStyle name="Vírgula 4 2 14 2 2" xfId="15198" xr:uid="{96A76159-FA6D-457C-B502-B6EB5A5E9E34}"/>
    <cellStyle name="Vírgula 4 2 14 2 2 2" xfId="30503" xr:uid="{C8C37BA6-2B1C-47A4-8DFD-CAC79DC8BEA9}"/>
    <cellStyle name="Vírgula 4 2 14 2 3" xfId="22881" xr:uid="{C697544D-C153-413C-96AF-3830095C345E}"/>
    <cellStyle name="Vírgula 4 2 14 3" xfId="6204" xr:uid="{3B09CEF0-6058-40A5-AF1F-5BB129F04E47}"/>
    <cellStyle name="Vírgula 4 2 14 3 2" xfId="13826" xr:uid="{BC1FC7C1-BDFE-4003-A566-6CE6B460060E}"/>
    <cellStyle name="Vírgula 4 2 14 3 2 2" xfId="29131" xr:uid="{1DEF3B86-BA7A-45D9-9531-F90669AF02BE}"/>
    <cellStyle name="Vírgula 4 2 14 3 3" xfId="21509" xr:uid="{3BAF4F18-BFA9-4EEF-9AC8-68C0F680733B}"/>
    <cellStyle name="Vírgula 4 2 14 4" xfId="9125" xr:uid="{BACF9923-C2C4-485F-A988-A2A3D3925835}"/>
    <cellStyle name="Vírgula 4 2 14 4 2" xfId="24430" xr:uid="{A5B90CAD-880B-4398-8D12-7C24BD79CA69}"/>
    <cellStyle name="Vírgula 4 2 14 5" xfId="16808" xr:uid="{4FAF5BF1-FE85-4A88-A06C-7E04E436F7B3}"/>
    <cellStyle name="Vírgula 4 2 15" xfId="2453" xr:uid="{4F7A0513-25E0-437E-BF61-C952FB3ACFBE}"/>
    <cellStyle name="Vírgula 4 2 15 2" xfId="6228" xr:uid="{474B26E5-C54D-4CCA-B918-ADAD91BB7DC4}"/>
    <cellStyle name="Vírgula 4 2 15 2 2" xfId="13850" xr:uid="{57358311-7884-4DEA-8EC2-9481D49C841C}"/>
    <cellStyle name="Vírgula 4 2 15 2 2 2" xfId="29155" xr:uid="{A6FDEAB1-5F8D-4C6B-92CF-9A2FBBDA1F63}"/>
    <cellStyle name="Vírgula 4 2 15 2 3" xfId="21533" xr:uid="{37816F13-F57A-4689-A2D9-11FCEF6850A5}"/>
    <cellStyle name="Vírgula 4 2 15 3" xfId="10085" xr:uid="{AE693ADE-760C-41C3-8055-424FD12A1121}"/>
    <cellStyle name="Vírgula 4 2 15 3 2" xfId="25390" xr:uid="{1D6837B9-E3D7-4C78-931D-15AA4F978458}"/>
    <cellStyle name="Vírgula 4 2 15 4" xfId="17768" xr:uid="{34941C79-AA0D-44A5-906B-2B657F9A70FC}"/>
    <cellStyle name="Vírgula 4 2 16" xfId="3421" xr:uid="{E7FC8FE4-EC53-4F0B-A316-6F558E8A626F}"/>
    <cellStyle name="Vírgula 4 2 16 2" xfId="11053" xr:uid="{72AF3D41-9279-4F6A-9DFC-6F08A1711719}"/>
    <cellStyle name="Vírgula 4 2 16 2 2" xfId="26358" xr:uid="{0004B71C-92E7-44B3-AB96-59A1F3C95DBD}"/>
    <cellStyle name="Vírgula 4 2 16 3" xfId="18736" xr:uid="{6DF1FEB9-2806-4F51-8D13-1B4F34F01239}"/>
    <cellStyle name="Vírgula 4 2 17" xfId="845" xr:uid="{9A925B27-5F27-4982-A6B6-AD876E350E18}"/>
    <cellStyle name="Vírgula 4 2 17 2" xfId="8477" xr:uid="{9B6411A0-0353-4C8E-B367-8981AA698CA8}"/>
    <cellStyle name="Vírgula 4 2 17 2 2" xfId="23782" xr:uid="{E7D7682D-7A0E-441E-89C5-C8A03AA7B973}"/>
    <cellStyle name="Vírgula 4 2 17 3" xfId="16160" xr:uid="{DC476B2C-BC58-48C0-B2E6-89D61921B3DB}"/>
    <cellStyle name="Vírgula 4 2 18" xfId="7828" xr:uid="{0353E5FF-C731-40F3-BA31-C0B12A84B245}"/>
    <cellStyle name="Vírgula 4 2 18 2" xfId="23133" xr:uid="{0C3686E4-A174-423C-97C6-73D9E2D0C0C0}"/>
    <cellStyle name="Vírgula 4 2 19" xfId="15511" xr:uid="{602CF674-50AE-4558-A2F3-87A93337356D}"/>
    <cellStyle name="Vírgula 4 2 2" xfId="206" xr:uid="{1A6D6400-8CF3-4D17-86AC-A577BF7D0430}"/>
    <cellStyle name="Vírgula 4 2 2 10" xfId="509" xr:uid="{369A24CF-57F9-44D1-9E30-D587897DF218}"/>
    <cellStyle name="Vírgula 4 2 2 10 2" xfId="833" xr:uid="{9FAEF843-F1F9-47E4-AD0D-B87B5A54775A}"/>
    <cellStyle name="Vírgula 4 2 2 10 2 2" xfId="2123" xr:uid="{4C914603-D57B-413A-A89B-B3D2E39ACE0B}"/>
    <cellStyle name="Vírgula 4 2 2 10 2 2 2" xfId="7557" xr:uid="{9FBB3269-F021-42C3-976E-5ACC3E1F840E}"/>
    <cellStyle name="Vírgula 4 2 2 10 2 2 2 2" xfId="15179" xr:uid="{23EC4CCB-9B50-40F6-8837-81CEEE2BFFBC}"/>
    <cellStyle name="Vírgula 4 2 2 10 2 2 2 2 2" xfId="30484" xr:uid="{31B415DA-0FF3-4190-BC85-7337B42CD5FB}"/>
    <cellStyle name="Vírgula 4 2 2 10 2 2 2 3" xfId="22862" xr:uid="{8ECDF19A-D866-4263-A8EF-2BD8AE54ECE2}"/>
    <cellStyle name="Vírgula 4 2 2 10 2 2 3" xfId="6185" xr:uid="{DAE5244F-E40E-4115-A2EB-D121B343A9E4}"/>
    <cellStyle name="Vírgula 4 2 2 10 2 2 3 2" xfId="13807" xr:uid="{1F95E926-CD5B-4FDC-AAAE-F8573BF90F40}"/>
    <cellStyle name="Vírgula 4 2 2 10 2 2 3 2 2" xfId="29112" xr:uid="{8E090F58-8DA8-4ADC-90C5-565D1D1108BC}"/>
    <cellStyle name="Vírgula 4 2 2 10 2 2 3 3" xfId="21490" xr:uid="{10E4380F-A815-4CD1-A488-FA1091CECA66}"/>
    <cellStyle name="Vírgula 4 2 2 10 2 2 4" xfId="9755" xr:uid="{4A046111-8B8D-4F63-B5A1-CA064102B91A}"/>
    <cellStyle name="Vírgula 4 2 2 10 2 2 4 2" xfId="25060" xr:uid="{E42C8081-8B39-419F-B5E2-40677A102AA4}"/>
    <cellStyle name="Vírgula 4 2 2 10 2 2 5" xfId="17438" xr:uid="{C637FDEB-4C0D-426B-BC31-A22D68E2A88E}"/>
    <cellStyle name="Vírgula 4 2 2 10 2 3" xfId="3090" xr:uid="{CE58C38D-62A8-4417-9A47-2885D5890CBF}"/>
    <cellStyle name="Vírgula 4 2 2 10 2 3 2" xfId="6953" xr:uid="{A5DCBE32-7B2F-48E6-91AE-4D9627525239}"/>
    <cellStyle name="Vírgula 4 2 2 10 2 3 2 2" xfId="14575" xr:uid="{E1DBF8BB-BD41-471A-9E54-B3BD40C33DA9}"/>
    <cellStyle name="Vírgula 4 2 2 10 2 3 2 2 2" xfId="29880" xr:uid="{7C34C6B1-F305-4D77-9BB9-6B7AC57D36D3}"/>
    <cellStyle name="Vírgula 4 2 2 10 2 3 2 3" xfId="22258" xr:uid="{2E081611-0E63-495F-B016-03F472DDCFFD}"/>
    <cellStyle name="Vírgula 4 2 2 10 2 3 3" xfId="10722" xr:uid="{AEF4275F-1607-4EE5-9A39-3A37422013FB}"/>
    <cellStyle name="Vírgula 4 2 2 10 2 3 3 2" xfId="26027" xr:uid="{345ABB4C-7CE2-45EE-BC08-ABDE1C70C056}"/>
    <cellStyle name="Vírgula 4 2 2 10 2 3 4" xfId="18405" xr:uid="{A5DD1806-4CC2-4BAA-B42F-6A1AEF93BD3B}"/>
    <cellStyle name="Vírgula 4 2 2 10 2 4" xfId="4058" xr:uid="{33011B07-AED6-400E-B31C-87B6839068F1}"/>
    <cellStyle name="Vírgula 4 2 2 10 2 4 2" xfId="11690" xr:uid="{B5BD6EA0-0112-44BB-8E19-72727335B6D2}"/>
    <cellStyle name="Vírgula 4 2 2 10 2 4 2 2" xfId="26995" xr:uid="{9BE3011F-803A-4995-B507-4D7912210F1B}"/>
    <cellStyle name="Vírgula 4 2 2 10 2 4 3" xfId="19373" xr:uid="{C1B7D42C-9C19-4593-8B02-741682D2A217}"/>
    <cellStyle name="Vírgula 4 2 2 10 2 5" xfId="1482" xr:uid="{5E32453A-763B-4858-894E-346BFB854B7A}"/>
    <cellStyle name="Vírgula 4 2 2 10 2 5 2" xfId="9114" xr:uid="{90D817FB-E759-4898-B9D0-F1C42C6B5019}"/>
    <cellStyle name="Vírgula 4 2 2 10 2 5 2 2" xfId="24419" xr:uid="{5338E959-14BC-4A24-A92E-F86F5ED2D3F5}"/>
    <cellStyle name="Vírgula 4 2 2 10 2 5 3" xfId="16797" xr:uid="{D5888C9A-015C-4A28-8456-3D7EC0E2AFA9}"/>
    <cellStyle name="Vírgula 4 2 2 10 2 6" xfId="8465" xr:uid="{7D56F53C-6471-4285-AF6C-3F0746633549}"/>
    <cellStyle name="Vírgula 4 2 2 10 2 6 2" xfId="23770" xr:uid="{75EB73AE-09BD-44A6-81E2-2FC26B9D5887}"/>
    <cellStyle name="Vírgula 4 2 2 10 2 7" xfId="16148" xr:uid="{B1B15E13-FC14-4FA6-9CB2-492ECA119C81}"/>
    <cellStyle name="Vírgula 4 2 2 10 3" xfId="2443" xr:uid="{DBA9ECEC-C194-412B-B7FA-74DBEF1CE3FC}"/>
    <cellStyle name="Vírgula 4 2 2 10 3 2" xfId="3411" xr:uid="{FDE1B555-B9BE-456A-AA5E-45022C26F594}"/>
    <cellStyle name="Vírgula 4 2 2 10 3 2 2" xfId="11043" xr:uid="{9385695A-A3FE-4534-87EF-E72CF71AE386}"/>
    <cellStyle name="Vírgula 4 2 2 10 3 2 2 2" xfId="26348" xr:uid="{1C69F87D-8B4F-4EEC-A9D1-72EF030B1E39}"/>
    <cellStyle name="Vírgula 4 2 2 10 3 2 3" xfId="18726" xr:uid="{EABA76F7-8732-44E9-975B-04AAC873344F}"/>
    <cellStyle name="Vírgula 4 2 2 10 3 3" xfId="4379" xr:uid="{92E093B5-3C5D-46CC-9356-1A711C0A789E}"/>
    <cellStyle name="Vírgula 4 2 2 10 3 3 2" xfId="12011" xr:uid="{15559829-8EBA-461A-93E4-7625C5152BA8}"/>
    <cellStyle name="Vírgula 4 2 2 10 3 3 2 2" xfId="27316" xr:uid="{79F7EB19-3EEF-4C07-AF5A-024FB678B9E4}"/>
    <cellStyle name="Vírgula 4 2 2 10 3 3 3" xfId="19694" xr:uid="{B15E333B-2A8D-4728-A161-6DA8CE439B05}"/>
    <cellStyle name="Vírgula 4 2 2 10 3 4" xfId="10075" xr:uid="{1F82E497-611B-4BBB-BB96-010944B5D4F5}"/>
    <cellStyle name="Vírgula 4 2 2 10 3 4 2" xfId="25380" xr:uid="{8A5DFC07-B1CB-408A-B989-9D001442360D}"/>
    <cellStyle name="Vírgula 4 2 2 10 3 5" xfId="17758" xr:uid="{673FCBD5-14DB-4CE6-82C8-04D085DD86E9}"/>
    <cellStyle name="Vírgula 4 2 2 10 4" xfId="1803" xr:uid="{9F3A65E0-ED02-4108-A77A-BA41A0968527}"/>
    <cellStyle name="Vírgula 4 2 2 10 4 2" xfId="6583" xr:uid="{EED24FF9-7FDC-4AB6-B295-D4DF394679C4}"/>
    <cellStyle name="Vírgula 4 2 2 10 4 2 2" xfId="14205" xr:uid="{9B9206F8-E07D-4D5F-9B16-CE6C9EACDCE1}"/>
    <cellStyle name="Vírgula 4 2 2 10 4 2 2 2" xfId="29510" xr:uid="{33C9FAF6-DEB0-4D25-B8BD-5DC103623A5D}"/>
    <cellStyle name="Vírgula 4 2 2 10 4 2 3" xfId="21888" xr:uid="{7B6AFE2A-CDDE-4ECB-81D1-53CB3EF2FFDC}"/>
    <cellStyle name="Vírgula 4 2 2 10 4 3" xfId="9435" xr:uid="{6504A16A-C6C5-4848-B49C-7490D0E6FB89}"/>
    <cellStyle name="Vírgula 4 2 2 10 4 3 2" xfId="24740" xr:uid="{11DEB5FB-7FB1-4A6D-88EF-27324D435287}"/>
    <cellStyle name="Vírgula 4 2 2 10 4 4" xfId="17118" xr:uid="{A61E5AE6-E4D0-4D70-9C9E-DC54142B4920}"/>
    <cellStyle name="Vírgula 4 2 2 10 5" xfId="2766" xr:uid="{21EAB9B8-71EE-4219-8A90-B113121ACC3E}"/>
    <cellStyle name="Vírgula 4 2 2 10 5 2" xfId="10398" xr:uid="{F79B249F-4DCC-437E-A8E7-C257FACA6F03}"/>
    <cellStyle name="Vírgula 4 2 2 10 5 2 2" xfId="25703" xr:uid="{F1298112-C048-4996-8783-3AC49A0076FA}"/>
    <cellStyle name="Vírgula 4 2 2 10 5 3" xfId="18081" xr:uid="{F77AC42B-D28A-404B-9C6D-E8B752404E33}"/>
    <cellStyle name="Vírgula 4 2 2 10 6" xfId="3734" xr:uid="{21E06DAB-E634-4792-9DEA-ED9334DBD2BC}"/>
    <cellStyle name="Vírgula 4 2 2 10 6 2" xfId="11366" xr:uid="{FA62C256-C987-4FCB-A643-F24CAE6FE8A3}"/>
    <cellStyle name="Vírgula 4 2 2 10 6 2 2" xfId="26671" xr:uid="{5A345177-BEEE-4655-B09E-4647F49F40AD}"/>
    <cellStyle name="Vírgula 4 2 2 10 6 3" xfId="19049" xr:uid="{00400E25-4904-415B-AA95-E2F3F90AD9FC}"/>
    <cellStyle name="Vírgula 4 2 2 10 7" xfId="1158" xr:uid="{237A9F33-59D2-4CC5-9DAF-35F3B4CB1B81}"/>
    <cellStyle name="Vírgula 4 2 2 10 7 2" xfId="8790" xr:uid="{607CE0B4-7F43-4552-9E8E-40E07BC51BA5}"/>
    <cellStyle name="Vírgula 4 2 2 10 7 2 2" xfId="24095" xr:uid="{C1D34C09-93EC-4615-9770-D077665F9C00}"/>
    <cellStyle name="Vírgula 4 2 2 10 7 3" xfId="16473" xr:uid="{061FAC82-00D0-4927-827B-3078B7A5DE70}"/>
    <cellStyle name="Vírgula 4 2 2 10 8" xfId="8141" xr:uid="{40B16CC3-B59E-47A2-9902-DCF431ACBAF3}"/>
    <cellStyle name="Vírgula 4 2 2 10 8 2" xfId="23446" xr:uid="{5B3AD23F-0350-4DBE-92A1-52460A38D58D}"/>
    <cellStyle name="Vírgula 4 2 2 10 9" xfId="15824" xr:uid="{FC0AE87C-93B8-4144-8B23-18C2E4B649E7}"/>
    <cellStyle name="Vírgula 4 2 2 11" xfId="530" xr:uid="{D5DD79AB-5A08-4A64-8D71-6D7FCEEA10AB}"/>
    <cellStyle name="Vírgula 4 2 2 11 2" xfId="1823" xr:uid="{9FF51369-4625-4B30-924F-8F0932BAE1E6}"/>
    <cellStyle name="Vírgula 4 2 2 11 2 2" xfId="7214" xr:uid="{CD428AF9-20F4-4F4A-AA9B-DAABA127A354}"/>
    <cellStyle name="Vírgula 4 2 2 11 2 2 2" xfId="14836" xr:uid="{6A7FC4BE-8D16-431D-A8A4-706BF3F57361}"/>
    <cellStyle name="Vírgula 4 2 2 11 2 2 2 2" xfId="30141" xr:uid="{B5733E41-3491-4288-B824-C87F811CA90B}"/>
    <cellStyle name="Vírgula 4 2 2 11 2 2 3" xfId="22519" xr:uid="{01E6600B-6D89-4441-8781-CE3F8C7C00E1}"/>
    <cellStyle name="Vírgula 4 2 2 11 2 3" xfId="5842" xr:uid="{98084AEF-0142-4D17-BE04-0286B00334EE}"/>
    <cellStyle name="Vírgula 4 2 2 11 2 3 2" xfId="13464" xr:uid="{1BBE2AD4-CC81-40CE-BD5F-53657EB3D56F}"/>
    <cellStyle name="Vírgula 4 2 2 11 2 3 2 2" xfId="28769" xr:uid="{FC90273A-D8F1-418B-AFD3-B347E63D6788}"/>
    <cellStyle name="Vírgula 4 2 2 11 2 3 3" xfId="21147" xr:uid="{B3A494A9-D2DC-40E2-8551-1A93AD4F11D3}"/>
    <cellStyle name="Vírgula 4 2 2 11 2 4" xfId="9455" xr:uid="{8F63BF26-ED6B-4CCC-9336-24205648A903}"/>
    <cellStyle name="Vírgula 4 2 2 11 2 4 2" xfId="24760" xr:uid="{2032F2D1-939E-4A57-A5DC-67D62A3DE5C1}"/>
    <cellStyle name="Vírgula 4 2 2 11 2 5" xfId="17138" xr:uid="{9B2E8C0C-EB70-4FCD-9926-77CE3D7DD86C}"/>
    <cellStyle name="Vírgula 4 2 2 11 3" xfId="2787" xr:uid="{A1124AAA-7C40-44A1-9D02-6E5EF7EC134C}"/>
    <cellStyle name="Vírgula 4 2 2 11 3 2" xfId="6609" xr:uid="{C49F1FB5-FF98-47F7-8E0F-2A5D61F5D090}"/>
    <cellStyle name="Vírgula 4 2 2 11 3 2 2" xfId="14231" xr:uid="{07A7BC8D-B806-41D1-BCB9-D4E9F110B5C0}"/>
    <cellStyle name="Vírgula 4 2 2 11 3 2 2 2" xfId="29536" xr:uid="{34070B2B-DA5E-4562-85B2-65A9177470D8}"/>
    <cellStyle name="Vírgula 4 2 2 11 3 2 3" xfId="21914" xr:uid="{276B71F4-4D68-4FAD-AD1D-37381988BBC9}"/>
    <cellStyle name="Vírgula 4 2 2 11 3 3" xfId="10419" xr:uid="{C971C878-5690-417C-8DF1-5FF6EBEB6E7D}"/>
    <cellStyle name="Vírgula 4 2 2 11 3 3 2" xfId="25724" xr:uid="{B46C2503-8EBD-41D6-85EE-4E0E9D937A23}"/>
    <cellStyle name="Vírgula 4 2 2 11 3 4" xfId="18102" xr:uid="{B1E4D6D2-8873-4973-BBE0-2CA00AFB2F30}"/>
    <cellStyle name="Vírgula 4 2 2 11 4" xfId="3755" xr:uid="{2536F4E3-F133-4B49-8224-4F21B534F997}"/>
    <cellStyle name="Vírgula 4 2 2 11 4 2" xfId="11387" xr:uid="{6D9922E2-6617-4CF2-B040-D00411338A5F}"/>
    <cellStyle name="Vírgula 4 2 2 11 4 2 2" xfId="26692" xr:uid="{04E3B2A6-6A85-4DE9-A6C1-98A426D4DF1F}"/>
    <cellStyle name="Vírgula 4 2 2 11 4 3" xfId="19070" xr:uid="{BC46C979-A903-46A6-BFCE-C0248997827B}"/>
    <cellStyle name="Vírgula 4 2 2 11 5" xfId="1179" xr:uid="{7BFE3E5E-5FA6-48C9-B820-2777DE9FA6D1}"/>
    <cellStyle name="Vírgula 4 2 2 11 5 2" xfId="8811" xr:uid="{AF9050C0-038D-45B3-B529-8151477E9CC3}"/>
    <cellStyle name="Vírgula 4 2 2 11 5 2 2" xfId="24116" xr:uid="{33236499-8567-4773-90A7-7980C71B47C9}"/>
    <cellStyle name="Vírgula 4 2 2 11 5 3" xfId="16494" xr:uid="{F3B79E52-7B2B-4EE6-B8DA-F0975AE87EC5}"/>
    <cellStyle name="Vírgula 4 2 2 11 6" xfId="8162" xr:uid="{E2869873-2B53-40B8-9F72-4253DCAE96D7}"/>
    <cellStyle name="Vírgula 4 2 2 11 6 2" xfId="23467" xr:uid="{D08C4531-38EA-4E18-8201-838400DBE4E1}"/>
    <cellStyle name="Vírgula 4 2 2 11 7" xfId="15845" xr:uid="{F725E363-AD79-43B9-8231-95A45880E70F}"/>
    <cellStyle name="Vírgula 4 2 2 12" xfId="2143" xr:uid="{EBEBD136-42AC-49C1-857E-607F6143B556}"/>
    <cellStyle name="Vírgula 4 2 2 12 2" xfId="3111" xr:uid="{D01A3579-1492-4762-AE7D-A38D4550DA61}"/>
    <cellStyle name="Vírgula 4 2 2 12 2 2" xfId="10743" xr:uid="{74CA1993-8720-4877-A989-E4521833398D}"/>
    <cellStyle name="Vírgula 4 2 2 12 2 2 2" xfId="26048" xr:uid="{C85D2685-B846-4568-9849-07B79D17A4E4}"/>
    <cellStyle name="Vírgula 4 2 2 12 2 3" xfId="18426" xr:uid="{0A5EA21B-5F48-4196-84A5-420639AD3E91}"/>
    <cellStyle name="Vírgula 4 2 2 12 3" xfId="4079" xr:uid="{3BF8C7AE-D0CD-4636-803C-500A0DCF3A86}"/>
    <cellStyle name="Vírgula 4 2 2 12 3 2" xfId="11711" xr:uid="{800FA3C1-6442-4B90-B742-3D864B24EFBA}"/>
    <cellStyle name="Vírgula 4 2 2 12 3 2 2" xfId="27016" xr:uid="{6DFFFD15-24EC-4154-9564-BB1D6D30E1B6}"/>
    <cellStyle name="Vírgula 4 2 2 12 3 3" xfId="19394" xr:uid="{4D6B4E38-1143-4313-B9AA-7C96F622E229}"/>
    <cellStyle name="Vírgula 4 2 2 12 4" xfId="9775" xr:uid="{8E523C97-6237-4EBB-A167-EE5C3690E236}"/>
    <cellStyle name="Vírgula 4 2 2 12 4 2" xfId="25080" xr:uid="{56C9904C-AD69-4CB4-8A81-9A6F8EED6B5D}"/>
    <cellStyle name="Vírgula 4 2 2 12 5" xfId="17458" xr:uid="{E34C8135-E30C-4157-964E-4F78FFD4B360}"/>
    <cellStyle name="Vírgula 4 2 2 13" xfId="1503" xr:uid="{6F3ED5A9-AEC1-4EC4-A5E3-58360BF7AC96}"/>
    <cellStyle name="Vírgula 4 2 2 13 2" xfId="7584" xr:uid="{4C61AB9D-97D8-490B-999F-0EDD828F8667}"/>
    <cellStyle name="Vírgula 4 2 2 13 2 2" xfId="15206" xr:uid="{ED945AB0-0C3F-443D-9354-51C51719C2FE}"/>
    <cellStyle name="Vírgula 4 2 2 13 2 2 2" xfId="30511" xr:uid="{6AED1021-2DD1-4D74-9709-7BF0855AD586}"/>
    <cellStyle name="Vírgula 4 2 2 13 2 3" xfId="22889" xr:uid="{4E7801A4-FC7C-492F-B378-A40EE8E5E36E}"/>
    <cellStyle name="Vírgula 4 2 2 13 3" xfId="6212" xr:uid="{0D46ABBD-98F0-4F09-B7CA-229617C4FDE4}"/>
    <cellStyle name="Vírgula 4 2 2 13 3 2" xfId="13834" xr:uid="{BA6D31D1-D78E-43C9-8F7E-B71AEF1A15DD}"/>
    <cellStyle name="Vírgula 4 2 2 13 3 2 2" xfId="29139" xr:uid="{6F61BC2C-804C-4591-93DC-CBF393C221E1}"/>
    <cellStyle name="Vírgula 4 2 2 13 3 3" xfId="21517" xr:uid="{27A347C4-C228-4AD6-B08B-E5A729E1A6FB}"/>
    <cellStyle name="Vírgula 4 2 2 13 4" xfId="9135" xr:uid="{59BE0F73-0B2A-42BB-811A-753CD5524658}"/>
    <cellStyle name="Vírgula 4 2 2 13 4 2" xfId="24440" xr:uid="{DC048A61-8126-480C-83EE-A0924137413E}"/>
    <cellStyle name="Vírgula 4 2 2 13 5" xfId="16818" xr:uid="{4C8E9960-97E8-4698-8EFE-12957792842B}"/>
    <cellStyle name="Vírgula 4 2 2 14" xfId="2463" xr:uid="{70683BD7-41F5-413D-AD13-A3BFF3E8AF55}"/>
    <cellStyle name="Vírgula 4 2 2 14 2" xfId="6237" xr:uid="{9DD84EE3-3F4A-4001-81EC-0756541C6F6A}"/>
    <cellStyle name="Vírgula 4 2 2 14 2 2" xfId="13859" xr:uid="{298AACEB-9350-4FBC-BEFC-864B597D144F}"/>
    <cellStyle name="Vírgula 4 2 2 14 2 2 2" xfId="29164" xr:uid="{088FF96A-9940-4DA9-BEE2-E149F3CD4250}"/>
    <cellStyle name="Vírgula 4 2 2 14 2 3" xfId="21542" xr:uid="{737B58DD-B6AB-4F59-97A9-58CE5DD5E1E8}"/>
    <cellStyle name="Vírgula 4 2 2 14 3" xfId="10095" xr:uid="{3A26416E-FF01-45B0-AD42-7908470D642F}"/>
    <cellStyle name="Vírgula 4 2 2 14 3 2" xfId="25400" xr:uid="{05772425-A6A8-40C0-BDFA-4B091CE41AD5}"/>
    <cellStyle name="Vírgula 4 2 2 14 4" xfId="17778" xr:uid="{DD86D478-7E16-41EF-AF5A-74B593BBACF6}"/>
    <cellStyle name="Vírgula 4 2 2 15" xfId="3431" xr:uid="{BE0BCEA2-ED01-41FF-9649-D26BA4C5798F}"/>
    <cellStyle name="Vírgula 4 2 2 15 2" xfId="11063" xr:uid="{7B0E3792-0D3C-452A-B398-A2E454EBC241}"/>
    <cellStyle name="Vírgula 4 2 2 15 2 2" xfId="26368" xr:uid="{68F91B68-B913-4A4B-BD5E-17188F0059E8}"/>
    <cellStyle name="Vírgula 4 2 2 15 3" xfId="18746" xr:uid="{6F79618A-F6AC-46F2-BD85-C89170884175}"/>
    <cellStyle name="Vírgula 4 2 2 16" xfId="855" xr:uid="{5DF45F87-8A73-4104-BD11-040028D45C67}"/>
    <cellStyle name="Vírgula 4 2 2 16 2" xfId="8487" xr:uid="{29C844AF-7C53-4EBB-8C17-5200E933174A}"/>
    <cellStyle name="Vírgula 4 2 2 16 2 2" xfId="23792" xr:uid="{089D3649-45EF-484C-888D-42946DAE35F0}"/>
    <cellStyle name="Vírgula 4 2 2 16 3" xfId="16170" xr:uid="{A0959564-4F17-4467-AB8B-CCF435991872}"/>
    <cellStyle name="Vírgula 4 2 2 17" xfId="7838" xr:uid="{2B63A381-BB46-4DD5-8DD0-407D298DF453}"/>
    <cellStyle name="Vírgula 4 2 2 17 2" xfId="23143" xr:uid="{96E2FA9F-31C8-40F5-A2F6-2CE1C248271D}"/>
    <cellStyle name="Vírgula 4 2 2 18" xfId="15521" xr:uid="{61F8802A-8D6A-4679-8C05-0B3DB79E92C2}"/>
    <cellStyle name="Vírgula 4 2 2 2" xfId="246" xr:uid="{0F87A092-3059-4AD5-81A8-416AA5D7A547}"/>
    <cellStyle name="Vírgula 4 2 2 2 10" xfId="2503" xr:uid="{CC9C6204-72B4-4B2C-9978-C839A20B3FDD}"/>
    <cellStyle name="Vírgula 4 2 2 2 10 2" xfId="10135" xr:uid="{603AFC21-6D1F-4941-B105-7AE03619F4A6}"/>
    <cellStyle name="Vírgula 4 2 2 2 10 2 2" xfId="25440" xr:uid="{EC7885FE-33D6-41F3-93C0-E6EAA242BED2}"/>
    <cellStyle name="Vírgula 4 2 2 2 10 3" xfId="17818" xr:uid="{7A45FE8E-E07D-4606-A22B-E6458E7D1396}"/>
    <cellStyle name="Vírgula 4 2 2 2 11" xfId="3471" xr:uid="{F80C76B3-4722-47EE-9186-EE14EFE1D76F}"/>
    <cellStyle name="Vírgula 4 2 2 2 11 2" xfId="11103" xr:uid="{64EF1450-BF74-4C12-A7F6-1B68640206DD}"/>
    <cellStyle name="Vírgula 4 2 2 2 11 2 2" xfId="26408" xr:uid="{F12FC2CA-8B22-4D81-85E8-938B09A02987}"/>
    <cellStyle name="Vírgula 4 2 2 2 11 3" xfId="18786" xr:uid="{2E1C0BA0-B4C4-49D0-BA00-02FB14310F6F}"/>
    <cellStyle name="Vírgula 4 2 2 2 12" xfId="895" xr:uid="{CB129569-C1FB-43B8-B4EF-B71B7C7EFE0F}"/>
    <cellStyle name="Vírgula 4 2 2 2 12 2" xfId="8527" xr:uid="{8AE37A79-178A-4008-AD1A-63A699FF8328}"/>
    <cellStyle name="Vírgula 4 2 2 2 12 2 2" xfId="23832" xr:uid="{A92CAA97-3F00-4BAA-BF4E-E865E20E4EAD}"/>
    <cellStyle name="Vírgula 4 2 2 2 12 3" xfId="16210" xr:uid="{21064E66-BE60-43CB-B66C-FA9190A39276}"/>
    <cellStyle name="Vírgula 4 2 2 2 13" xfId="7878" xr:uid="{6583A917-6D51-4D9A-9449-8445AFC305BC}"/>
    <cellStyle name="Vírgula 4 2 2 2 13 2" xfId="23183" xr:uid="{1A484EC1-06E2-4773-9F58-ADE9BBE3B99E}"/>
    <cellStyle name="Vírgula 4 2 2 2 14" xfId="15561" xr:uid="{9BE47095-A28C-4FE0-9FDF-8DA2FEE6BC01}"/>
    <cellStyle name="Vírgula 4 2 2 2 2" xfId="366" xr:uid="{6F0482D5-5727-4BC7-BC47-CEF58458D339}"/>
    <cellStyle name="Vírgula 4 2 2 2 2 2" xfId="690" xr:uid="{F3849BC1-6327-42E0-80EC-97866AE692FC}"/>
    <cellStyle name="Vírgula 4 2 2 2 2 2 2" xfId="1983" xr:uid="{69B2A048-69B4-4EE5-A5F6-79A530D45AF4}"/>
    <cellStyle name="Vírgula 4 2 2 2 2 2 2 2" xfId="7383" xr:uid="{AC54BE35-08B6-4996-AADD-526C8EE038CE}"/>
    <cellStyle name="Vírgula 4 2 2 2 2 2 2 2 2" xfId="15005" xr:uid="{9386EA2A-16F6-46B1-B83E-D98FDCAFFC64}"/>
    <cellStyle name="Vírgula 4 2 2 2 2 2 2 2 2 2" xfId="30310" xr:uid="{36C7419F-E9A1-4C73-8182-08D5CB193470}"/>
    <cellStyle name="Vírgula 4 2 2 2 2 2 2 2 3" xfId="22688" xr:uid="{597F1253-563C-49E1-96AC-5C38B61CD5AA}"/>
    <cellStyle name="Vírgula 4 2 2 2 2 2 2 3" xfId="6011" xr:uid="{C7244242-13E2-4736-8B75-81B5770CBD5A}"/>
    <cellStyle name="Vírgula 4 2 2 2 2 2 2 3 2" xfId="13633" xr:uid="{0139FDAE-7662-4F39-BA52-9C44F5582EC2}"/>
    <cellStyle name="Vírgula 4 2 2 2 2 2 2 3 2 2" xfId="28938" xr:uid="{A89BF73F-D70E-40D6-825F-DB5F736441E7}"/>
    <cellStyle name="Vírgula 4 2 2 2 2 2 2 3 3" xfId="21316" xr:uid="{4569CB80-79B0-4417-A517-F279DDE0A3A8}"/>
    <cellStyle name="Vírgula 4 2 2 2 2 2 2 4" xfId="9615" xr:uid="{F14CEE25-64F8-48D1-9B28-AE70EAA8AB68}"/>
    <cellStyle name="Vírgula 4 2 2 2 2 2 2 4 2" xfId="24920" xr:uid="{E658C151-391A-4B57-B979-8608E243541C}"/>
    <cellStyle name="Vírgula 4 2 2 2 2 2 2 5" xfId="17298" xr:uid="{6E79237B-00B2-4063-A42A-4E9EB0CDEE7C}"/>
    <cellStyle name="Vírgula 4 2 2 2 2 2 3" xfId="2947" xr:uid="{68C126D7-F936-4BC2-B8F1-3CBF52BA9DBC}"/>
    <cellStyle name="Vírgula 4 2 2 2 2 2 3 2" xfId="6779" xr:uid="{C51CCCCF-FFF6-42EC-B1D1-F589A1687467}"/>
    <cellStyle name="Vírgula 4 2 2 2 2 2 3 2 2" xfId="14401" xr:uid="{32F9A8C9-5A35-4282-AB88-2AEEB7342B9E}"/>
    <cellStyle name="Vírgula 4 2 2 2 2 2 3 2 2 2" xfId="29706" xr:uid="{1FB81745-8097-4702-88C2-970727A57589}"/>
    <cellStyle name="Vírgula 4 2 2 2 2 2 3 2 3" xfId="22084" xr:uid="{CD714A0D-297B-4581-B8AC-024AB66CED46}"/>
    <cellStyle name="Vírgula 4 2 2 2 2 2 3 3" xfId="10579" xr:uid="{9B7279DE-2420-485B-8155-646836F64DDD}"/>
    <cellStyle name="Vírgula 4 2 2 2 2 2 3 3 2" xfId="25884" xr:uid="{5A1FA4D0-B030-4A3E-B636-F7ED85D4CA0B}"/>
    <cellStyle name="Vírgula 4 2 2 2 2 2 3 4" xfId="18262" xr:uid="{DC9CC3AC-9767-4E8A-8A03-FAF45F508250}"/>
    <cellStyle name="Vírgula 4 2 2 2 2 2 4" xfId="3915" xr:uid="{DA575947-78E4-486B-8285-9D3911743D4B}"/>
    <cellStyle name="Vírgula 4 2 2 2 2 2 4 2" xfId="11547" xr:uid="{3E705EEE-5D26-4DA7-A6C1-CE614CD28BE8}"/>
    <cellStyle name="Vírgula 4 2 2 2 2 2 4 2 2" xfId="26852" xr:uid="{A0E22DEF-6CD1-48AA-99F8-2EAF071081B3}"/>
    <cellStyle name="Vírgula 4 2 2 2 2 2 4 3" xfId="19230" xr:uid="{F27BCEBA-BBDB-4F02-88C4-AB3BE81FA9E8}"/>
    <cellStyle name="Vírgula 4 2 2 2 2 2 5" xfId="1339" xr:uid="{325C1855-2BE6-488D-B586-ECEAB993B599}"/>
    <cellStyle name="Vírgula 4 2 2 2 2 2 5 2" xfId="8971" xr:uid="{19B82E91-497E-492D-ADA0-5FBB21C27ACD}"/>
    <cellStyle name="Vírgula 4 2 2 2 2 2 5 2 2" xfId="24276" xr:uid="{85CECDB2-932A-41AE-95C3-23FA9E3F435A}"/>
    <cellStyle name="Vírgula 4 2 2 2 2 2 5 3" xfId="16654" xr:uid="{019A487D-8704-486E-B313-B740F3210637}"/>
    <cellStyle name="Vírgula 4 2 2 2 2 2 6" xfId="8322" xr:uid="{9613CF62-5F37-4DB0-9A39-0F2EB963B7D9}"/>
    <cellStyle name="Vírgula 4 2 2 2 2 2 6 2" xfId="23627" xr:uid="{D17DDEB5-A359-493D-9CE1-29067BFBB990}"/>
    <cellStyle name="Vírgula 4 2 2 2 2 2 7" xfId="16005" xr:uid="{406A2AD0-E3FA-463F-A2B0-32FA821E01A7}"/>
    <cellStyle name="Vírgula 4 2 2 2 2 3" xfId="2303" xr:uid="{3EE1D3F7-2475-4AB3-901F-D403A5D48A22}"/>
    <cellStyle name="Vírgula 4 2 2 2 2 3 2" xfId="3271" xr:uid="{975BEF1D-DDE5-4AA6-A654-AB7503B90529}"/>
    <cellStyle name="Vírgula 4 2 2 2 2 3 2 2" xfId="10903" xr:uid="{E0E69CCE-4037-45A3-AE0B-B1541418E1BC}"/>
    <cellStyle name="Vírgula 4 2 2 2 2 3 2 2 2" xfId="26208" xr:uid="{375BAEE2-4BDB-4EFA-96FC-1A92159C8CD9}"/>
    <cellStyle name="Vírgula 4 2 2 2 2 3 2 3" xfId="18586" xr:uid="{AFD05505-4DF7-403E-81CF-88B11FC9DC40}"/>
    <cellStyle name="Vírgula 4 2 2 2 2 3 3" xfId="4239" xr:uid="{2413761E-6559-439B-B4D6-613C37521A24}"/>
    <cellStyle name="Vírgula 4 2 2 2 2 3 3 2" xfId="11871" xr:uid="{1B00EA68-53B5-4C2F-B5FE-C95BDF3E278D}"/>
    <cellStyle name="Vírgula 4 2 2 2 2 3 3 2 2" xfId="27176" xr:uid="{AF3616D7-7C15-4D44-A8DC-B4FA5E622474}"/>
    <cellStyle name="Vírgula 4 2 2 2 2 3 3 3" xfId="19554" xr:uid="{DCBB2B4B-F60F-4CE0-8408-EC162FEAA1C7}"/>
    <cellStyle name="Vírgula 4 2 2 2 2 3 4" xfId="9935" xr:uid="{5F2C1265-686B-4F21-A814-7D8C61A6AD5D}"/>
    <cellStyle name="Vírgula 4 2 2 2 2 3 4 2" xfId="25240" xr:uid="{DDA9AAC5-57C3-47A0-AFED-D8453D04DD47}"/>
    <cellStyle name="Vírgula 4 2 2 2 2 3 5" xfId="17618" xr:uid="{81EE0F11-126D-42BC-9D82-BD5FDD06BE82}"/>
    <cellStyle name="Vírgula 4 2 2 2 2 4" xfId="1663" xr:uid="{E775FFA3-2FC6-41D2-B3B2-390B00CF6D4F}"/>
    <cellStyle name="Vírgula 4 2 2 2 2 4 2" xfId="6409" xr:uid="{470BF91A-8286-4533-97B2-9A65577573FB}"/>
    <cellStyle name="Vírgula 4 2 2 2 2 4 2 2" xfId="14031" xr:uid="{FD8FC1A0-E5D7-4DCE-BC2A-F90A01614BFF}"/>
    <cellStyle name="Vírgula 4 2 2 2 2 4 2 2 2" xfId="29336" xr:uid="{B9E27E68-2184-473C-ACA1-6B4A6A456193}"/>
    <cellStyle name="Vírgula 4 2 2 2 2 4 2 3" xfId="21714" xr:uid="{8C8262C3-29FF-4049-8F72-79CA6A415899}"/>
    <cellStyle name="Vírgula 4 2 2 2 2 4 3" xfId="9295" xr:uid="{13E97DA3-ED81-4865-94B5-923DF6B18CBC}"/>
    <cellStyle name="Vírgula 4 2 2 2 2 4 3 2" xfId="24600" xr:uid="{F7F73902-7ED7-4DF4-97EF-E60172DC7829}"/>
    <cellStyle name="Vírgula 4 2 2 2 2 4 4" xfId="16978" xr:uid="{3588854F-2908-4508-B46E-500B82E4A89D}"/>
    <cellStyle name="Vírgula 4 2 2 2 2 5" xfId="2623" xr:uid="{674DC612-8979-4A00-B85E-390389A2BBBA}"/>
    <cellStyle name="Vírgula 4 2 2 2 2 5 2" xfId="10255" xr:uid="{5EC5834F-1D31-4FA0-BB94-A07ABE6505D0}"/>
    <cellStyle name="Vírgula 4 2 2 2 2 5 2 2" xfId="25560" xr:uid="{C7E9209F-8BFE-469D-A741-E9757A103AD8}"/>
    <cellStyle name="Vírgula 4 2 2 2 2 5 3" xfId="17938" xr:uid="{5230E24B-2321-402F-9A5A-1BF0379E0626}"/>
    <cellStyle name="Vírgula 4 2 2 2 2 6" xfId="3591" xr:uid="{DB710F7E-CED7-40D5-91EE-251BC1443A78}"/>
    <cellStyle name="Vírgula 4 2 2 2 2 6 2" xfId="11223" xr:uid="{AE5C46AF-B40D-45B7-890D-27DBC35698FC}"/>
    <cellStyle name="Vírgula 4 2 2 2 2 6 2 2" xfId="26528" xr:uid="{6151CFCF-8840-4357-A36D-2F9D731C63FC}"/>
    <cellStyle name="Vírgula 4 2 2 2 2 6 3" xfId="18906" xr:uid="{DF4F4646-2ECD-471C-8447-9AF37F013485}"/>
    <cellStyle name="Vírgula 4 2 2 2 2 7" xfId="1015" xr:uid="{CF9FE583-EDAD-42A5-9ED4-74104F42011A}"/>
    <cellStyle name="Vírgula 4 2 2 2 2 7 2" xfId="8647" xr:uid="{16A8C27F-A8E5-4A9C-9657-9AF2D7FECA09}"/>
    <cellStyle name="Vírgula 4 2 2 2 2 7 2 2" xfId="23952" xr:uid="{972AF4FC-1492-4960-AB4C-FCEA00751159}"/>
    <cellStyle name="Vírgula 4 2 2 2 2 7 3" xfId="16330" xr:uid="{B8017723-4E89-4986-B104-827239510896}"/>
    <cellStyle name="Vírgula 4 2 2 2 2 8" xfId="7998" xr:uid="{A0AD2B27-E288-4D11-8944-A4B74D240C27}"/>
    <cellStyle name="Vírgula 4 2 2 2 2 8 2" xfId="23303" xr:uid="{DEEB7706-45B1-4BCE-BFEE-40A367ECF117}"/>
    <cellStyle name="Vírgula 4 2 2 2 2 9" xfId="15681" xr:uid="{1766CB59-B946-40CE-8E99-44B8BD25DDB0}"/>
    <cellStyle name="Vírgula 4 2 2 2 3" xfId="326" xr:uid="{D6CD3FAA-6B3F-4534-BBA8-418BD6CBC386}"/>
    <cellStyle name="Vírgula 4 2 2 2 3 2" xfId="650" xr:uid="{F1810104-4C26-4425-8DAF-A4D29627FB39}"/>
    <cellStyle name="Vírgula 4 2 2 2 3 2 2" xfId="1943" xr:uid="{240CB962-53B3-46E9-B6C8-E62C61CE2091}"/>
    <cellStyle name="Vírgula 4 2 2 2 3 2 2 2" xfId="9575" xr:uid="{2B05DE49-175E-4B4D-84EC-62CE67C47BD3}"/>
    <cellStyle name="Vírgula 4 2 2 2 3 2 2 2 2" xfId="24880" xr:uid="{E3E7063B-CF91-4C29-BA9B-06737A21E181}"/>
    <cellStyle name="Vírgula 4 2 2 2 3 2 2 3" xfId="17258" xr:uid="{EE41985B-68D8-4E3E-BA85-82E8D04CFA69}"/>
    <cellStyle name="Vírgula 4 2 2 2 3 2 3" xfId="2907" xr:uid="{364717C3-1CCA-42EC-AB61-6BAFA05169E6}"/>
    <cellStyle name="Vírgula 4 2 2 2 3 2 3 2" xfId="10539" xr:uid="{AED30906-5904-4A30-A5C9-647A083803E2}"/>
    <cellStyle name="Vírgula 4 2 2 2 3 2 3 2 2" xfId="25844" xr:uid="{3E2A4E3A-4856-4164-BAAF-41DCB82EDD66}"/>
    <cellStyle name="Vírgula 4 2 2 2 3 2 3 3" xfId="18222" xr:uid="{1E960BBF-C25E-43B8-AC01-C0317419DA3B}"/>
    <cellStyle name="Vírgula 4 2 2 2 3 2 4" xfId="3875" xr:uid="{4C9C3082-16FC-43EF-867B-3FC1307F6126}"/>
    <cellStyle name="Vírgula 4 2 2 2 3 2 4 2" xfId="11507" xr:uid="{7E377885-1837-4CF4-B178-27109C01E8A5}"/>
    <cellStyle name="Vírgula 4 2 2 2 3 2 4 2 2" xfId="26812" xr:uid="{5766F18E-181D-42A8-B899-6B5FD7675BB7}"/>
    <cellStyle name="Vírgula 4 2 2 2 3 2 4 3" xfId="19190" xr:uid="{E8F681A4-5D6C-4BB4-B5BC-2417C344817C}"/>
    <cellStyle name="Vírgula 4 2 2 2 3 2 5" xfId="1299" xr:uid="{78164B91-22B3-4C9F-94EE-5B551EF5F602}"/>
    <cellStyle name="Vírgula 4 2 2 2 3 2 5 2" xfId="8931" xr:uid="{B0281B11-AF4C-47D1-9C53-24C237E22FB3}"/>
    <cellStyle name="Vírgula 4 2 2 2 3 2 5 2 2" xfId="24236" xr:uid="{E1932CFD-D3D8-482B-8926-5FA99D6B3948}"/>
    <cellStyle name="Vírgula 4 2 2 2 3 2 5 3" xfId="16614" xr:uid="{AD67DBA9-059D-49FB-A060-2B74E5CF0FFE}"/>
    <cellStyle name="Vírgula 4 2 2 2 3 2 6" xfId="8282" xr:uid="{C265BA45-6FA8-42D2-BC74-1D4BF9B6DD7D}"/>
    <cellStyle name="Vírgula 4 2 2 2 3 2 6 2" xfId="23587" xr:uid="{4308C15C-2899-4A8D-9C9D-3165357EA199}"/>
    <cellStyle name="Vírgula 4 2 2 2 3 2 7" xfId="15965" xr:uid="{1A80ABEC-D34B-4217-B6E0-F9FEF05BA4E9}"/>
    <cellStyle name="Vírgula 4 2 2 2 3 3" xfId="2263" xr:uid="{2B669A82-5D21-43C7-865A-481F2DFBE7B3}"/>
    <cellStyle name="Vírgula 4 2 2 2 3 3 2" xfId="3231" xr:uid="{FD4BC719-C6AC-4D3D-B32C-FFFBE525E995}"/>
    <cellStyle name="Vírgula 4 2 2 2 3 3 2 2" xfId="10863" xr:uid="{1B4F7D01-0F6A-40C8-B6E4-394B9FD88FB0}"/>
    <cellStyle name="Vírgula 4 2 2 2 3 3 2 2 2" xfId="26168" xr:uid="{3EA6E259-A2E2-4D93-9E5A-BA2E6FD25D12}"/>
    <cellStyle name="Vírgula 4 2 2 2 3 3 2 3" xfId="18546" xr:uid="{78E6E4B4-F906-4244-A43C-31A124C0EDDE}"/>
    <cellStyle name="Vírgula 4 2 2 2 3 3 3" xfId="4199" xr:uid="{44C23ACC-CE34-44EC-83CB-A88E3166EFC5}"/>
    <cellStyle name="Vírgula 4 2 2 2 3 3 3 2" xfId="11831" xr:uid="{026A9BC2-8956-4F2A-9D67-D5A252912CFA}"/>
    <cellStyle name="Vírgula 4 2 2 2 3 3 3 2 2" xfId="27136" xr:uid="{CE7AD96C-E983-4E67-90F5-D10E90EDE95F}"/>
    <cellStyle name="Vírgula 4 2 2 2 3 3 3 3" xfId="19514" xr:uid="{0C6CE88B-CAD9-4E90-8CCD-4C85A790C5A3}"/>
    <cellStyle name="Vírgula 4 2 2 2 3 3 4" xfId="9895" xr:uid="{F32BA953-9AA1-43AE-A5A5-CB3BF9311E0E}"/>
    <cellStyle name="Vírgula 4 2 2 2 3 3 4 2" xfId="25200" xr:uid="{29B93D6D-B50B-441B-B89D-E6769203AC47}"/>
    <cellStyle name="Vírgula 4 2 2 2 3 3 5" xfId="17578" xr:uid="{D6EE93C1-EFDA-4011-A761-D1182F5FA0F6}"/>
    <cellStyle name="Vírgula 4 2 2 2 3 4" xfId="1623" xr:uid="{789315E5-C4BB-4460-B548-5C82915122DB}"/>
    <cellStyle name="Vírgula 4 2 2 2 3 4 2" xfId="9255" xr:uid="{5FD0CE85-D1B6-44B3-AFE2-995CE79D8CBC}"/>
    <cellStyle name="Vírgula 4 2 2 2 3 4 2 2" xfId="24560" xr:uid="{2EDD963B-11F1-4004-A5D8-3CFF2AD1AE3F}"/>
    <cellStyle name="Vírgula 4 2 2 2 3 4 3" xfId="16938" xr:uid="{30158D27-B3D6-454A-AB56-C6C177B015D8}"/>
    <cellStyle name="Vírgula 4 2 2 2 3 5" xfId="2583" xr:uid="{17AC3AEB-6C50-4C17-87B5-24F798354D31}"/>
    <cellStyle name="Vírgula 4 2 2 2 3 5 2" xfId="10215" xr:uid="{4F31DAF4-02BC-4214-94EC-8181E116DA36}"/>
    <cellStyle name="Vírgula 4 2 2 2 3 5 2 2" xfId="25520" xr:uid="{22012B8A-5148-4BB0-8331-E443FC923E96}"/>
    <cellStyle name="Vírgula 4 2 2 2 3 5 3" xfId="17898" xr:uid="{3CA9FEB8-B8CD-4999-9011-37CD42F1B81A}"/>
    <cellStyle name="Vírgula 4 2 2 2 3 6" xfId="3551" xr:uid="{FB1AF5F2-C44E-48FD-96B0-99F67C0C3811}"/>
    <cellStyle name="Vírgula 4 2 2 2 3 6 2" xfId="11183" xr:uid="{B74424E8-B5D9-4554-B1B1-8488841810E8}"/>
    <cellStyle name="Vírgula 4 2 2 2 3 6 2 2" xfId="26488" xr:uid="{1A69B092-962C-4A24-AD58-2ECA2B0A9E21}"/>
    <cellStyle name="Vírgula 4 2 2 2 3 6 3" xfId="18866" xr:uid="{81055BC3-FAEB-40A4-94B5-46D4B9B006C6}"/>
    <cellStyle name="Vírgula 4 2 2 2 3 7" xfId="975" xr:uid="{BF19A99A-9A28-4C56-A1D4-843E680AB077}"/>
    <cellStyle name="Vírgula 4 2 2 2 3 7 2" xfId="8607" xr:uid="{4FE3C4D2-A456-4814-969D-FA4FC5CFCC89}"/>
    <cellStyle name="Vírgula 4 2 2 2 3 7 2 2" xfId="23912" xr:uid="{A68C751F-D492-4549-A7CB-4EFE73DF13AF}"/>
    <cellStyle name="Vírgula 4 2 2 2 3 7 3" xfId="16290" xr:uid="{089CE097-7036-4132-AC1E-502E95DA9E22}"/>
    <cellStyle name="Vírgula 4 2 2 2 3 8" xfId="7958" xr:uid="{EFC5342F-8666-40BA-A5A0-1CA95317A0E1}"/>
    <cellStyle name="Vírgula 4 2 2 2 3 8 2" xfId="23263" xr:uid="{7A7289D4-DDF5-43AA-8D73-E7B81D1B563C}"/>
    <cellStyle name="Vírgula 4 2 2 2 3 9" xfId="15641" xr:uid="{33544BD2-01A5-4FB5-B412-180D91FA30EF}"/>
    <cellStyle name="Vírgula 4 2 2 2 4" xfId="406" xr:uid="{097E510E-8880-41E0-B8BC-74F79E290B5A}"/>
    <cellStyle name="Vírgula 4 2 2 2 4 2" xfId="730" xr:uid="{0DF20D5D-8C47-41DA-AF1E-A37CD8C98F9F}"/>
    <cellStyle name="Vírgula 4 2 2 2 4 2 2" xfId="2023" xr:uid="{3477A644-B254-4E2C-AD10-538AFAF7C590}"/>
    <cellStyle name="Vírgula 4 2 2 2 4 2 2 2" xfId="9655" xr:uid="{F5C7473D-E60B-4563-B84E-4E6F86E9E4E4}"/>
    <cellStyle name="Vírgula 4 2 2 2 4 2 2 2 2" xfId="24960" xr:uid="{668D8A1C-CEB8-4083-A1E0-48FCF0C798D0}"/>
    <cellStyle name="Vírgula 4 2 2 2 4 2 2 3" xfId="17338" xr:uid="{1519750C-3A3D-4C0F-B880-B88E456D7823}"/>
    <cellStyle name="Vírgula 4 2 2 2 4 2 3" xfId="2987" xr:uid="{97A8E443-2205-4C4E-ADA8-AF3874F53E49}"/>
    <cellStyle name="Vírgula 4 2 2 2 4 2 3 2" xfId="10619" xr:uid="{BB230F25-4856-4486-870F-7CEBCB756321}"/>
    <cellStyle name="Vírgula 4 2 2 2 4 2 3 2 2" xfId="25924" xr:uid="{0373CCC4-272E-4C95-9BDC-F85E57BA000F}"/>
    <cellStyle name="Vírgula 4 2 2 2 4 2 3 3" xfId="18302" xr:uid="{62166E9A-C570-483E-87F7-6F3ECDDFFDDF}"/>
    <cellStyle name="Vírgula 4 2 2 2 4 2 4" xfId="3955" xr:uid="{CB86AB2B-16B6-4C12-AA9E-344789B64412}"/>
    <cellStyle name="Vírgula 4 2 2 2 4 2 4 2" xfId="11587" xr:uid="{D2CCD894-60BC-4551-9C0B-5788BDDA7452}"/>
    <cellStyle name="Vírgula 4 2 2 2 4 2 4 2 2" xfId="26892" xr:uid="{58DA9790-9D9A-40B9-9C9C-CD89B36C98C8}"/>
    <cellStyle name="Vírgula 4 2 2 2 4 2 4 3" xfId="19270" xr:uid="{BF40025D-DA37-4809-ABD5-7C1C7CFEE059}"/>
    <cellStyle name="Vírgula 4 2 2 2 4 2 5" xfId="1379" xr:uid="{709C3920-26D3-4FEF-8F8F-417528E9F34B}"/>
    <cellStyle name="Vírgula 4 2 2 2 4 2 5 2" xfId="9011" xr:uid="{69E605C2-31FF-4301-8E0B-BAFF7AA04440}"/>
    <cellStyle name="Vírgula 4 2 2 2 4 2 5 2 2" xfId="24316" xr:uid="{F2D1B861-004D-43FB-91BB-DA059844448B}"/>
    <cellStyle name="Vírgula 4 2 2 2 4 2 5 3" xfId="16694" xr:uid="{F91F64A8-F827-4C0F-9AB6-4C7EDFF6C59E}"/>
    <cellStyle name="Vírgula 4 2 2 2 4 2 6" xfId="8362" xr:uid="{CB786EF6-FFBA-4CB4-A191-37657ECDEF2B}"/>
    <cellStyle name="Vírgula 4 2 2 2 4 2 6 2" xfId="23667" xr:uid="{36F51A7E-9453-4C7C-A179-0E12F54ED849}"/>
    <cellStyle name="Vírgula 4 2 2 2 4 2 7" xfId="16045" xr:uid="{A24122C7-0CC6-4528-BBA5-9490D67B8F2F}"/>
    <cellStyle name="Vírgula 4 2 2 2 4 3" xfId="2343" xr:uid="{425F75D8-60CB-4E1F-AF8D-25E29346442C}"/>
    <cellStyle name="Vírgula 4 2 2 2 4 3 2" xfId="3311" xr:uid="{20368A01-3AB2-4DB9-ADBA-CCBAB1F7CAF8}"/>
    <cellStyle name="Vírgula 4 2 2 2 4 3 2 2" xfId="10943" xr:uid="{CDDAAB9F-C4FE-4693-9223-E36521798BBF}"/>
    <cellStyle name="Vírgula 4 2 2 2 4 3 2 2 2" xfId="26248" xr:uid="{F65DE78A-8C9E-49E9-AE89-A9057A48D323}"/>
    <cellStyle name="Vírgula 4 2 2 2 4 3 2 3" xfId="18626" xr:uid="{D53471C8-7B1B-4274-9DBA-E4A5E23D133D}"/>
    <cellStyle name="Vírgula 4 2 2 2 4 3 3" xfId="4279" xr:uid="{3BF7BAB8-E241-4E80-AFCD-97A7C9074A40}"/>
    <cellStyle name="Vírgula 4 2 2 2 4 3 3 2" xfId="11911" xr:uid="{6022D298-F3AF-4B07-A2BC-64D093ADAC5A}"/>
    <cellStyle name="Vírgula 4 2 2 2 4 3 3 2 2" xfId="27216" xr:uid="{409054D6-1B3E-4063-9D78-19A4E59B5047}"/>
    <cellStyle name="Vírgula 4 2 2 2 4 3 3 3" xfId="19594" xr:uid="{5FE95481-9354-47DF-8060-555AE9C3699A}"/>
    <cellStyle name="Vírgula 4 2 2 2 4 3 4" xfId="9975" xr:uid="{84A4D7B8-2F64-4B4D-834B-46FF0AC0F0D0}"/>
    <cellStyle name="Vírgula 4 2 2 2 4 3 4 2" xfId="25280" xr:uid="{63EAD64B-E09B-4F15-80FE-E5064419CC00}"/>
    <cellStyle name="Vírgula 4 2 2 2 4 3 5" xfId="17658" xr:uid="{E9EC5727-55A1-463C-817F-3F0F37B185DC}"/>
    <cellStyle name="Vírgula 4 2 2 2 4 4" xfId="1703" xr:uid="{5EB0601E-1474-4A21-8F4C-8931E5884678}"/>
    <cellStyle name="Vírgula 4 2 2 2 4 4 2" xfId="9335" xr:uid="{13E99763-67B7-4E86-B892-6E7874A3FEFA}"/>
    <cellStyle name="Vírgula 4 2 2 2 4 4 2 2" xfId="24640" xr:uid="{FC0C5F8C-C01F-4276-B2F3-4D38370F6A54}"/>
    <cellStyle name="Vírgula 4 2 2 2 4 4 3" xfId="17018" xr:uid="{D99544DF-2D3C-4B45-9B63-5D1093D47190}"/>
    <cellStyle name="Vírgula 4 2 2 2 4 5" xfId="2663" xr:uid="{164CDC8F-FC50-4BAD-996E-35C699C5ED30}"/>
    <cellStyle name="Vírgula 4 2 2 2 4 5 2" xfId="10295" xr:uid="{20C4418B-61A3-4B85-89AE-A739B4644C62}"/>
    <cellStyle name="Vírgula 4 2 2 2 4 5 2 2" xfId="25600" xr:uid="{3963064B-9199-4A4E-ADE9-9588447AD46B}"/>
    <cellStyle name="Vírgula 4 2 2 2 4 5 3" xfId="17978" xr:uid="{E3CCB204-D47F-4347-BD0D-861713FE1041}"/>
    <cellStyle name="Vírgula 4 2 2 2 4 6" xfId="3631" xr:uid="{963A98FD-6DDF-4198-812B-5F8C87CC761D}"/>
    <cellStyle name="Vírgula 4 2 2 2 4 6 2" xfId="11263" xr:uid="{4B4601D6-3C4D-40CC-81EB-24B779F549CD}"/>
    <cellStyle name="Vírgula 4 2 2 2 4 6 2 2" xfId="26568" xr:uid="{D03A9D74-E4EC-4D97-8AEF-0AB502A72D8E}"/>
    <cellStyle name="Vírgula 4 2 2 2 4 6 3" xfId="18946" xr:uid="{7F69F1BC-0DDD-4A26-A454-A713BFF848BA}"/>
    <cellStyle name="Vírgula 4 2 2 2 4 7" xfId="1055" xr:uid="{F2096087-760A-474E-8146-53E35F20261D}"/>
    <cellStyle name="Vírgula 4 2 2 2 4 7 2" xfId="8687" xr:uid="{52363B8B-66BA-4A30-9691-9A52DD0C7A8E}"/>
    <cellStyle name="Vírgula 4 2 2 2 4 7 2 2" xfId="23992" xr:uid="{20D18846-FCE4-428D-88B4-1F672BBF9200}"/>
    <cellStyle name="Vírgula 4 2 2 2 4 7 3" xfId="16370" xr:uid="{87EBB29E-DD64-45A8-BD7B-1A726E2A63B5}"/>
    <cellStyle name="Vírgula 4 2 2 2 4 8" xfId="8038" xr:uid="{75EC0FAA-516D-4901-B4B3-9C8EEE720BDD}"/>
    <cellStyle name="Vírgula 4 2 2 2 4 8 2" xfId="23343" xr:uid="{8C64CB5B-AAC2-4EB4-A3ED-B031E58FFB3B}"/>
    <cellStyle name="Vírgula 4 2 2 2 4 9" xfId="15721" xr:uid="{004F1B51-BEC7-4AD1-BCD2-AEF9294DE6FD}"/>
    <cellStyle name="Vírgula 4 2 2 2 5" xfId="286" xr:uid="{96EB8F17-3478-4532-89BE-1E35E007AEC5}"/>
    <cellStyle name="Vírgula 4 2 2 2 5 2" xfId="610" xr:uid="{01E5DBC5-A98A-417C-99F7-540D600265DA}"/>
    <cellStyle name="Vírgula 4 2 2 2 5 2 2" xfId="1903" xr:uid="{F9052E85-6901-4A1B-9C0B-36A633B3AB3F}"/>
    <cellStyle name="Vírgula 4 2 2 2 5 2 2 2" xfId="9535" xr:uid="{0BBCC4EB-233C-40FC-B725-7BCB4FBA4C37}"/>
    <cellStyle name="Vírgula 4 2 2 2 5 2 2 2 2" xfId="24840" xr:uid="{5B7B6057-8B10-407F-AEBF-E5DC06A6D119}"/>
    <cellStyle name="Vírgula 4 2 2 2 5 2 2 3" xfId="17218" xr:uid="{AFAD9EA5-D805-447F-A4C9-69EA83C9D805}"/>
    <cellStyle name="Vírgula 4 2 2 2 5 2 3" xfId="2867" xr:uid="{6AFA99FA-1B43-462B-BADC-A177210E73F9}"/>
    <cellStyle name="Vírgula 4 2 2 2 5 2 3 2" xfId="10499" xr:uid="{29908028-C3CD-41AA-B8B4-FED6BCCC50CD}"/>
    <cellStyle name="Vírgula 4 2 2 2 5 2 3 2 2" xfId="25804" xr:uid="{64D10036-45BA-4113-A994-03B46697D2D6}"/>
    <cellStyle name="Vírgula 4 2 2 2 5 2 3 3" xfId="18182" xr:uid="{731504C5-779B-4A6C-876F-B9936A788EA9}"/>
    <cellStyle name="Vírgula 4 2 2 2 5 2 4" xfId="3835" xr:uid="{B0CF243B-A76D-442B-BC4D-BD3819F2698A}"/>
    <cellStyle name="Vírgula 4 2 2 2 5 2 4 2" xfId="11467" xr:uid="{5BE2AD79-F423-4537-94D5-18AE154CC6A1}"/>
    <cellStyle name="Vírgula 4 2 2 2 5 2 4 2 2" xfId="26772" xr:uid="{A561E319-7EB8-41DF-8B20-3395143E6347}"/>
    <cellStyle name="Vírgula 4 2 2 2 5 2 4 3" xfId="19150" xr:uid="{84B3F6DA-ED58-41A2-840A-941503C0728A}"/>
    <cellStyle name="Vírgula 4 2 2 2 5 2 5" xfId="1259" xr:uid="{3100A304-516C-49A6-9BDF-CFB87BF509C6}"/>
    <cellStyle name="Vírgula 4 2 2 2 5 2 5 2" xfId="8891" xr:uid="{A7334F5D-4637-47A1-8AF9-B432CA1E6601}"/>
    <cellStyle name="Vírgula 4 2 2 2 5 2 5 2 2" xfId="24196" xr:uid="{24207DBB-A288-4C86-B002-92CBFB7EA076}"/>
    <cellStyle name="Vírgula 4 2 2 2 5 2 5 3" xfId="16574" xr:uid="{452E0A95-9DF3-4F44-BB85-8F34605FCC1F}"/>
    <cellStyle name="Vírgula 4 2 2 2 5 2 6" xfId="8242" xr:uid="{97A1D9AE-29C7-4BE7-A35D-E3A06A830281}"/>
    <cellStyle name="Vírgula 4 2 2 2 5 2 6 2" xfId="23547" xr:uid="{170DFD51-3F73-490A-A81A-C8ED0F8C8551}"/>
    <cellStyle name="Vírgula 4 2 2 2 5 2 7" xfId="15925" xr:uid="{E465CDAF-961C-4D5B-B69C-B14B23E74F0B}"/>
    <cellStyle name="Vírgula 4 2 2 2 5 3" xfId="2223" xr:uid="{4031E73D-5E64-4586-84F1-54C71115AE75}"/>
    <cellStyle name="Vírgula 4 2 2 2 5 3 2" xfId="3191" xr:uid="{C63C6B9F-E288-4F95-B1EB-29A4927CA96D}"/>
    <cellStyle name="Vírgula 4 2 2 2 5 3 2 2" xfId="10823" xr:uid="{7E1F014F-9F3B-4D6E-BDCD-B123207493E0}"/>
    <cellStyle name="Vírgula 4 2 2 2 5 3 2 2 2" xfId="26128" xr:uid="{4827A95D-13F6-4978-8E2D-BC30621CD598}"/>
    <cellStyle name="Vírgula 4 2 2 2 5 3 2 3" xfId="18506" xr:uid="{0F58B6CE-D23D-44C5-B0EF-9E27726A08D8}"/>
    <cellStyle name="Vírgula 4 2 2 2 5 3 3" xfId="4159" xr:uid="{A0B1BF75-73E2-4F8C-A2E8-069B0F11B8F8}"/>
    <cellStyle name="Vírgula 4 2 2 2 5 3 3 2" xfId="11791" xr:uid="{24BD1C51-5943-4F9E-A305-91E77F8214B3}"/>
    <cellStyle name="Vírgula 4 2 2 2 5 3 3 2 2" xfId="27096" xr:uid="{8470BBD2-B736-4ADF-AB0A-CDFDAA5C0376}"/>
    <cellStyle name="Vírgula 4 2 2 2 5 3 3 3" xfId="19474" xr:uid="{445AB7A2-6CD1-4F5E-ACBB-D16548986ABC}"/>
    <cellStyle name="Vírgula 4 2 2 2 5 3 4" xfId="9855" xr:uid="{02BFC7F3-6D40-4292-A1BF-A9C33354461F}"/>
    <cellStyle name="Vírgula 4 2 2 2 5 3 4 2" xfId="25160" xr:uid="{393232D7-F5D1-4883-BB4E-3ABC0B50A80B}"/>
    <cellStyle name="Vírgula 4 2 2 2 5 3 5" xfId="17538" xr:uid="{037C6720-5823-424A-924A-B88738B60C90}"/>
    <cellStyle name="Vírgula 4 2 2 2 5 4" xfId="1583" xr:uid="{EC1A1224-2745-4DC4-B066-4E71E619D3EF}"/>
    <cellStyle name="Vírgula 4 2 2 2 5 4 2" xfId="9215" xr:uid="{308DE662-AA92-4E7A-92D4-100757CE7AE8}"/>
    <cellStyle name="Vírgula 4 2 2 2 5 4 2 2" xfId="24520" xr:uid="{80D18134-EC39-4D43-B92E-1DFD8A21C9C9}"/>
    <cellStyle name="Vírgula 4 2 2 2 5 4 3" xfId="16898" xr:uid="{4E81CF6F-11E5-408D-9E88-6BF6A11A8DA1}"/>
    <cellStyle name="Vírgula 4 2 2 2 5 5" xfId="2543" xr:uid="{A48CCA4C-CE5A-4924-92D6-626B103B36D9}"/>
    <cellStyle name="Vírgula 4 2 2 2 5 5 2" xfId="10175" xr:uid="{01BAD5A1-D650-4EC4-8648-DF9A332052DF}"/>
    <cellStyle name="Vírgula 4 2 2 2 5 5 2 2" xfId="25480" xr:uid="{6A28617B-C9E6-4387-A60C-2FDA9C3EB827}"/>
    <cellStyle name="Vírgula 4 2 2 2 5 5 3" xfId="17858" xr:uid="{B0DA12C7-DF07-42C5-A677-6FF600401A52}"/>
    <cellStyle name="Vírgula 4 2 2 2 5 6" xfId="3511" xr:uid="{BE881020-1417-47F9-BB04-F8D6C82BFAC6}"/>
    <cellStyle name="Vírgula 4 2 2 2 5 6 2" xfId="11143" xr:uid="{7A9EB12F-79B9-427C-A2C2-38913AE6D0C3}"/>
    <cellStyle name="Vírgula 4 2 2 2 5 6 2 2" xfId="26448" xr:uid="{9B1D4E9D-A854-44C6-B6FE-FF7BD3FEF834}"/>
    <cellStyle name="Vírgula 4 2 2 2 5 6 3" xfId="18826" xr:uid="{4EC38EC3-674A-4812-B045-4DE997C1A207}"/>
    <cellStyle name="Vírgula 4 2 2 2 5 7" xfId="935" xr:uid="{645135C8-B510-4EE1-9296-234A50F422F7}"/>
    <cellStyle name="Vírgula 4 2 2 2 5 7 2" xfId="8567" xr:uid="{85EE07C8-024C-4B8F-A997-387EF86B8227}"/>
    <cellStyle name="Vírgula 4 2 2 2 5 7 2 2" xfId="23872" xr:uid="{56EA52FB-7D07-4016-8ED6-B0D5072E340C}"/>
    <cellStyle name="Vírgula 4 2 2 2 5 7 3" xfId="16250" xr:uid="{2608AFE9-F456-4B93-98D8-6972A61F9867}"/>
    <cellStyle name="Vírgula 4 2 2 2 5 8" xfId="7918" xr:uid="{1731C842-FDC7-43B0-AB96-09DE4F21D0EA}"/>
    <cellStyle name="Vírgula 4 2 2 2 5 8 2" xfId="23223" xr:uid="{3819AF1E-DE8F-4433-B6D9-9968F822F67E}"/>
    <cellStyle name="Vírgula 4 2 2 2 5 9" xfId="15601" xr:uid="{B43720C0-AFCD-449C-8EA2-03EE8691A5A8}"/>
    <cellStyle name="Vírgula 4 2 2 2 6" xfId="446" xr:uid="{31B02D1E-23CB-4A54-8781-9BFB9DE2FE56}"/>
    <cellStyle name="Vírgula 4 2 2 2 6 2" xfId="770" xr:uid="{EE5DB72F-9CC8-4362-BFDB-40187994BAF2}"/>
    <cellStyle name="Vírgula 4 2 2 2 6 2 2" xfId="2063" xr:uid="{3BBC218C-8A80-45EC-A2DA-742E923F5DDF}"/>
    <cellStyle name="Vírgula 4 2 2 2 6 2 2 2" xfId="9695" xr:uid="{0C50F2BD-C95C-4211-B77A-3418EF5A2A90}"/>
    <cellStyle name="Vírgula 4 2 2 2 6 2 2 2 2" xfId="25000" xr:uid="{8C8CBA31-082C-43A5-904C-3F4EA814AD8F}"/>
    <cellStyle name="Vírgula 4 2 2 2 6 2 2 3" xfId="17378" xr:uid="{DBBE4F81-2DA9-423A-87F9-26FB5B75AE56}"/>
    <cellStyle name="Vírgula 4 2 2 2 6 2 3" xfId="3027" xr:uid="{5F8C418B-8CF7-4275-9521-DC9FEFD1E5F2}"/>
    <cellStyle name="Vírgula 4 2 2 2 6 2 3 2" xfId="10659" xr:uid="{C4C34FEC-2F51-473D-8D58-81131309E2FA}"/>
    <cellStyle name="Vírgula 4 2 2 2 6 2 3 2 2" xfId="25964" xr:uid="{AC00E844-B482-4D9B-AC59-30C3E6610187}"/>
    <cellStyle name="Vírgula 4 2 2 2 6 2 3 3" xfId="18342" xr:uid="{E377738C-7B18-4E75-B560-9D73784B8C69}"/>
    <cellStyle name="Vírgula 4 2 2 2 6 2 4" xfId="3995" xr:uid="{3DF040C4-8D85-4F10-AE2C-ECFD1B1B1C73}"/>
    <cellStyle name="Vírgula 4 2 2 2 6 2 4 2" xfId="11627" xr:uid="{BDEA10AF-9637-4C51-B726-9939365D4891}"/>
    <cellStyle name="Vírgula 4 2 2 2 6 2 4 2 2" xfId="26932" xr:uid="{D137D13E-5CE2-4405-BDF8-9F7B9D828FD4}"/>
    <cellStyle name="Vírgula 4 2 2 2 6 2 4 3" xfId="19310" xr:uid="{C38493A9-23FC-47B3-A252-81729B1B5CDF}"/>
    <cellStyle name="Vírgula 4 2 2 2 6 2 5" xfId="1419" xr:uid="{E2EE1C20-5E4D-411A-9FEC-9BB7E4569808}"/>
    <cellStyle name="Vírgula 4 2 2 2 6 2 5 2" xfId="9051" xr:uid="{11484E5F-5EE2-4505-A3D2-902499ABF8ED}"/>
    <cellStyle name="Vírgula 4 2 2 2 6 2 5 2 2" xfId="24356" xr:uid="{3CDDE3B9-193A-4163-B774-BEC777B4B149}"/>
    <cellStyle name="Vírgula 4 2 2 2 6 2 5 3" xfId="16734" xr:uid="{755726C6-3631-4DF5-91F5-A9405C5291E1}"/>
    <cellStyle name="Vírgula 4 2 2 2 6 2 6" xfId="8402" xr:uid="{2C3C85A5-8CC9-4F76-854B-6ECCF92B8170}"/>
    <cellStyle name="Vírgula 4 2 2 2 6 2 6 2" xfId="23707" xr:uid="{F52F6D62-5696-4CFD-8D33-DF2023B27109}"/>
    <cellStyle name="Vírgula 4 2 2 2 6 2 7" xfId="16085" xr:uid="{C78A8017-DC13-42AD-87B1-1F8F338084CF}"/>
    <cellStyle name="Vírgula 4 2 2 2 6 3" xfId="2383" xr:uid="{5312CFF6-4E71-4689-AA7C-C2C4A2D80850}"/>
    <cellStyle name="Vírgula 4 2 2 2 6 3 2" xfId="3351" xr:uid="{4C42AB4A-47EE-45E8-8A52-6A95A3C60781}"/>
    <cellStyle name="Vírgula 4 2 2 2 6 3 2 2" xfId="10983" xr:uid="{415FB99D-6FCC-4D22-B1CC-D0CD584EFE41}"/>
    <cellStyle name="Vírgula 4 2 2 2 6 3 2 2 2" xfId="26288" xr:uid="{DA90C99C-098F-4FF3-AD2F-D5B71BBB5629}"/>
    <cellStyle name="Vírgula 4 2 2 2 6 3 2 3" xfId="18666" xr:uid="{83611A14-1ACD-41D4-A530-0679BD213E5B}"/>
    <cellStyle name="Vírgula 4 2 2 2 6 3 3" xfId="4319" xr:uid="{90A5622E-5A00-4467-9538-9BFA9D0C2913}"/>
    <cellStyle name="Vírgula 4 2 2 2 6 3 3 2" xfId="11951" xr:uid="{C1E71F2D-5851-4109-9E88-D37C32780875}"/>
    <cellStyle name="Vírgula 4 2 2 2 6 3 3 2 2" xfId="27256" xr:uid="{5C14AABA-09D0-4FC2-8040-2402E57A5463}"/>
    <cellStyle name="Vírgula 4 2 2 2 6 3 3 3" xfId="19634" xr:uid="{9B8EAB0C-EE0C-4492-A76B-6ECF61FD44DC}"/>
    <cellStyle name="Vírgula 4 2 2 2 6 3 4" xfId="10015" xr:uid="{6F755E92-DA7C-4F5F-947C-950CEB82F1D9}"/>
    <cellStyle name="Vírgula 4 2 2 2 6 3 4 2" xfId="25320" xr:uid="{83B8CB15-7773-43DC-97B1-AE8549131090}"/>
    <cellStyle name="Vírgula 4 2 2 2 6 3 5" xfId="17698" xr:uid="{E8807381-21F7-4075-948B-6239034D68D8}"/>
    <cellStyle name="Vírgula 4 2 2 2 6 4" xfId="1743" xr:uid="{431D5244-E9D3-4774-A5D3-76A5C7EA1528}"/>
    <cellStyle name="Vírgula 4 2 2 2 6 4 2" xfId="9375" xr:uid="{96A729BE-8C42-47E9-A8FD-31C5D49580C2}"/>
    <cellStyle name="Vírgula 4 2 2 2 6 4 2 2" xfId="24680" xr:uid="{F10A16DA-2572-45CF-B4C8-E60C23BF6D84}"/>
    <cellStyle name="Vírgula 4 2 2 2 6 4 3" xfId="17058" xr:uid="{119AFAA4-174F-4FC5-B418-5CD3CD651532}"/>
    <cellStyle name="Vírgula 4 2 2 2 6 5" xfId="2703" xr:uid="{7FCFBAB4-53CC-4176-9E6D-ED2D3F97A7F8}"/>
    <cellStyle name="Vírgula 4 2 2 2 6 5 2" xfId="10335" xr:uid="{DF64B1AB-1967-4CB4-B5AC-6171EB2C8A35}"/>
    <cellStyle name="Vírgula 4 2 2 2 6 5 2 2" xfId="25640" xr:uid="{E6F284DF-680D-4551-B6FB-C6625B6C59D7}"/>
    <cellStyle name="Vírgula 4 2 2 2 6 5 3" xfId="18018" xr:uid="{E2534789-407D-4791-B4F1-8965016597E8}"/>
    <cellStyle name="Vírgula 4 2 2 2 6 6" xfId="3671" xr:uid="{D2C29E89-B8FE-4589-8C3C-6420B4DF4F4C}"/>
    <cellStyle name="Vírgula 4 2 2 2 6 6 2" xfId="11303" xr:uid="{FA0A481C-3B77-411F-87DF-E22A1EB4D2A0}"/>
    <cellStyle name="Vírgula 4 2 2 2 6 6 2 2" xfId="26608" xr:uid="{4C0B5160-2D6F-4AAB-920A-9728F32ED192}"/>
    <cellStyle name="Vírgula 4 2 2 2 6 6 3" xfId="18986" xr:uid="{D62F3879-B290-4AF4-AA62-5C6A40A352D3}"/>
    <cellStyle name="Vírgula 4 2 2 2 6 7" xfId="1095" xr:uid="{332493CE-308F-4283-916D-48FE7EAC0AC4}"/>
    <cellStyle name="Vírgula 4 2 2 2 6 7 2" xfId="8727" xr:uid="{7B2C6D2C-254F-4AF2-91A6-B5DA2A0505BF}"/>
    <cellStyle name="Vírgula 4 2 2 2 6 7 2 2" xfId="24032" xr:uid="{93AEB2D5-2DFB-414B-84A9-4A15EA68C878}"/>
    <cellStyle name="Vírgula 4 2 2 2 6 7 3" xfId="16410" xr:uid="{F31D27BF-028B-4C6F-9136-EB8F2938B8EB}"/>
    <cellStyle name="Vírgula 4 2 2 2 6 8" xfId="8078" xr:uid="{E9AB6E32-5DC9-4DEA-AEA4-48DBE661BB0B}"/>
    <cellStyle name="Vírgula 4 2 2 2 6 8 2" xfId="23383" xr:uid="{5D24B4F9-6EDE-4B24-961E-6DCB8B970CFA}"/>
    <cellStyle name="Vírgula 4 2 2 2 6 9" xfId="15761" xr:uid="{B392AD6B-BE50-4B22-8AE3-478A374D8921}"/>
    <cellStyle name="Vírgula 4 2 2 2 7" xfId="570" xr:uid="{1BF75F5F-1FEB-4046-BEA7-2971B9E2F9BD}"/>
    <cellStyle name="Vírgula 4 2 2 2 7 2" xfId="1863" xr:uid="{89AF3EAF-09B1-4C8A-A239-363D5FC15D4C}"/>
    <cellStyle name="Vírgula 4 2 2 2 7 2 2" xfId="9495" xr:uid="{46C5B8CE-8E3C-44C9-8675-EDB1E33FBAC4}"/>
    <cellStyle name="Vírgula 4 2 2 2 7 2 2 2" xfId="24800" xr:uid="{2F226CD5-BD03-48E4-BD16-799A27DE7F0E}"/>
    <cellStyle name="Vírgula 4 2 2 2 7 2 3" xfId="17178" xr:uid="{3D8821CB-EEB6-4342-8661-FAD83FC38ABA}"/>
    <cellStyle name="Vírgula 4 2 2 2 7 3" xfId="2827" xr:uid="{11C00116-C33A-42CC-A554-D0CBC9A8B101}"/>
    <cellStyle name="Vírgula 4 2 2 2 7 3 2" xfId="10459" xr:uid="{42D6C394-01D2-4EDB-8189-5D31146092C3}"/>
    <cellStyle name="Vírgula 4 2 2 2 7 3 2 2" xfId="25764" xr:uid="{F6C84716-5FF0-414F-A170-EB6C04F95DC9}"/>
    <cellStyle name="Vírgula 4 2 2 2 7 3 3" xfId="18142" xr:uid="{0B2F5712-73C0-41F1-B0B1-C31A33BFC522}"/>
    <cellStyle name="Vírgula 4 2 2 2 7 4" xfId="3795" xr:uid="{4215CE73-E684-4AF0-ABE7-81EC9EEB5F07}"/>
    <cellStyle name="Vírgula 4 2 2 2 7 4 2" xfId="11427" xr:uid="{28E9B5D7-60E6-41D5-8334-E5F921D0C35C}"/>
    <cellStyle name="Vírgula 4 2 2 2 7 4 2 2" xfId="26732" xr:uid="{15DCCB70-F6A2-456D-A1EC-4FB5F78492C8}"/>
    <cellStyle name="Vírgula 4 2 2 2 7 4 3" xfId="19110" xr:uid="{A937EE6A-A510-48CE-A643-DFA51146E18B}"/>
    <cellStyle name="Vírgula 4 2 2 2 7 5" xfId="1219" xr:uid="{FEF49635-D15A-4C79-9CEC-C25D5E2DEED9}"/>
    <cellStyle name="Vírgula 4 2 2 2 7 5 2" xfId="8851" xr:uid="{B86352CB-CB67-4C7A-89EE-85839D3D77A6}"/>
    <cellStyle name="Vírgula 4 2 2 2 7 5 2 2" xfId="24156" xr:uid="{D213C65B-BE73-4217-B247-106CFE4614F7}"/>
    <cellStyle name="Vírgula 4 2 2 2 7 5 3" xfId="16534" xr:uid="{3DBA707A-A2DC-4A84-82A0-E1DBE65D061F}"/>
    <cellStyle name="Vírgula 4 2 2 2 7 6" xfId="8202" xr:uid="{3FAD4977-B3BA-43EA-832D-011E708F839D}"/>
    <cellStyle name="Vírgula 4 2 2 2 7 6 2" xfId="23507" xr:uid="{37C40035-047B-4513-BB0E-ABA3070650B6}"/>
    <cellStyle name="Vírgula 4 2 2 2 7 7" xfId="15885" xr:uid="{ABE86B49-FF3A-4F36-8439-18ED59625CD2}"/>
    <cellStyle name="Vírgula 4 2 2 2 8" xfId="2183" xr:uid="{9F8F8F41-2EB9-49C9-BCBC-2B97A2D8AD3F}"/>
    <cellStyle name="Vírgula 4 2 2 2 8 2" xfId="3151" xr:uid="{427AE3E2-9BEE-40CC-822D-DF0C1B98A20B}"/>
    <cellStyle name="Vírgula 4 2 2 2 8 2 2" xfId="10783" xr:uid="{A4A33E25-72A4-4D37-9CD7-BF81A8132590}"/>
    <cellStyle name="Vírgula 4 2 2 2 8 2 2 2" xfId="26088" xr:uid="{78CF5796-D39D-437B-B618-E5A993964846}"/>
    <cellStyle name="Vírgula 4 2 2 2 8 2 3" xfId="18466" xr:uid="{8B5A6792-CE21-4D45-A715-C5848CFAEF85}"/>
    <cellStyle name="Vírgula 4 2 2 2 8 3" xfId="4119" xr:uid="{C2D6D15D-E745-4EDB-B014-B76AD8F322D0}"/>
    <cellStyle name="Vírgula 4 2 2 2 8 3 2" xfId="11751" xr:uid="{9567B9DF-47A5-413B-B31E-C7ABB425F74E}"/>
    <cellStyle name="Vírgula 4 2 2 2 8 3 2 2" xfId="27056" xr:uid="{5ED927E8-5CF9-4667-8D62-07CDE42571F2}"/>
    <cellStyle name="Vírgula 4 2 2 2 8 3 3" xfId="19434" xr:uid="{8EDF0AFA-879B-4A19-8037-DB6012F953FB}"/>
    <cellStyle name="Vírgula 4 2 2 2 8 4" xfId="9815" xr:uid="{09FC0FFE-9F2A-4B2C-B221-0AE0AC678B1D}"/>
    <cellStyle name="Vírgula 4 2 2 2 8 4 2" xfId="25120" xr:uid="{E4BA2E52-F0B3-4CFE-89C1-F05126D8D47C}"/>
    <cellStyle name="Vírgula 4 2 2 2 8 5" xfId="17498" xr:uid="{C73509B7-4F2E-4D87-9165-9759CD95DDD8}"/>
    <cellStyle name="Vírgula 4 2 2 2 9" xfId="1543" xr:uid="{D496A0B9-581A-494E-8350-DF45923EE09E}"/>
    <cellStyle name="Vírgula 4 2 2 2 9 2" xfId="9175" xr:uid="{8905545E-A1EC-48AF-89D0-74C7EDD12A7E}"/>
    <cellStyle name="Vírgula 4 2 2 2 9 2 2" xfId="24480" xr:uid="{6680A91B-F1A8-4419-9826-8957F025CD79}"/>
    <cellStyle name="Vírgula 4 2 2 2 9 3" xfId="16858" xr:uid="{5D1FC0A1-6E19-46C6-AA88-97C567338451}"/>
    <cellStyle name="Vírgula 4 2 2 3" xfId="346" xr:uid="{6357F628-DC2B-4C52-BE21-E7BC1A8C3620}"/>
    <cellStyle name="Vírgula 4 2 2 3 10" xfId="15661" xr:uid="{48614FE8-9CB9-4FF9-A0E4-6AB9BD384B95}"/>
    <cellStyle name="Vírgula 4 2 2 3 2" xfId="467" xr:uid="{4E22A3BE-997D-49B0-A6CC-6CAB86B5E819}"/>
    <cellStyle name="Vírgula 4 2 2 3 2 2" xfId="791" xr:uid="{2A81AF2B-8129-4C9C-981E-D8C863E97A9B}"/>
    <cellStyle name="Vírgula 4 2 2 3 2 2 2" xfId="2083" xr:uid="{65FC7ABF-FDA8-43A3-9AC2-3AC9F8A1148A}"/>
    <cellStyle name="Vírgula 4 2 2 3 2 2 2 2" xfId="7415" xr:uid="{6240EB3D-CBD1-479F-BEB0-25F8EF9B95D6}"/>
    <cellStyle name="Vírgula 4 2 2 3 2 2 2 2 2" xfId="15037" xr:uid="{A53E43F7-F8A7-4F54-8F83-FA6E058D9595}"/>
    <cellStyle name="Vírgula 4 2 2 3 2 2 2 2 2 2" xfId="30342" xr:uid="{4BA4E1D5-9E04-4E73-B4C5-735A2F8599F7}"/>
    <cellStyle name="Vírgula 4 2 2 3 2 2 2 2 3" xfId="22720" xr:uid="{06E61381-6CE0-4EB5-B4C7-605E91B6D2DB}"/>
    <cellStyle name="Vírgula 4 2 2 3 2 2 2 3" xfId="6043" xr:uid="{2CA481D4-A288-4237-9D7F-6D5BFEE06F38}"/>
    <cellStyle name="Vírgula 4 2 2 3 2 2 2 3 2" xfId="13665" xr:uid="{707CFCB4-64CF-454E-ABB0-F8B465022A43}"/>
    <cellStyle name="Vírgula 4 2 2 3 2 2 2 3 2 2" xfId="28970" xr:uid="{4687B7F5-576E-499D-8DE8-A7BF4C76E0E8}"/>
    <cellStyle name="Vírgula 4 2 2 3 2 2 2 3 3" xfId="21348" xr:uid="{340CFBD2-686D-4A05-8F50-01171667BE73}"/>
    <cellStyle name="Vírgula 4 2 2 3 2 2 2 4" xfId="9715" xr:uid="{07E68B7A-F955-45A5-84CF-ADBB73881F28}"/>
    <cellStyle name="Vírgula 4 2 2 3 2 2 2 4 2" xfId="25020" xr:uid="{E782E15E-A6C7-4E49-BC43-E494420C6D7D}"/>
    <cellStyle name="Vírgula 4 2 2 3 2 2 2 5" xfId="17398" xr:uid="{0D586E7D-1532-4B1B-AC43-CBA87C4C0A7E}"/>
    <cellStyle name="Vírgula 4 2 2 3 2 2 3" xfId="3048" xr:uid="{59880962-BC0F-49B9-A916-6B14AF842404}"/>
    <cellStyle name="Vírgula 4 2 2 3 2 2 3 2" xfId="6811" xr:uid="{A866517C-1BF8-48EA-AB03-5FF08E252DB4}"/>
    <cellStyle name="Vírgula 4 2 2 3 2 2 3 2 2" xfId="14433" xr:uid="{BE2FAEE2-9676-46AF-BE56-80E15042579F}"/>
    <cellStyle name="Vírgula 4 2 2 3 2 2 3 2 2 2" xfId="29738" xr:uid="{BF773C61-3727-4E77-9ED8-0D729522C417}"/>
    <cellStyle name="Vírgula 4 2 2 3 2 2 3 2 3" xfId="22116" xr:uid="{F5D894A0-F8BA-4BA3-9C7D-222DB1B3F187}"/>
    <cellStyle name="Vírgula 4 2 2 3 2 2 3 3" xfId="10680" xr:uid="{336726EA-DC1C-4E0A-BAC1-2EB01FD842A6}"/>
    <cellStyle name="Vírgula 4 2 2 3 2 2 3 3 2" xfId="25985" xr:uid="{400B147A-B272-4885-936E-E0DEB0A80BC3}"/>
    <cellStyle name="Vírgula 4 2 2 3 2 2 3 4" xfId="18363" xr:uid="{58E58769-F94B-4B35-A2C6-6CF195DD4281}"/>
    <cellStyle name="Vírgula 4 2 2 3 2 2 4" xfId="4016" xr:uid="{4E38BF26-6468-43A9-8E5F-9D9833BFAA38}"/>
    <cellStyle name="Vírgula 4 2 2 3 2 2 4 2" xfId="11648" xr:uid="{2C7DEA5E-8221-47B4-A3C4-44B7114D2819}"/>
    <cellStyle name="Vírgula 4 2 2 3 2 2 4 2 2" xfId="26953" xr:uid="{F217CC5F-FB2B-4C1B-B2FA-59D0343E0FE2}"/>
    <cellStyle name="Vírgula 4 2 2 3 2 2 4 3" xfId="19331" xr:uid="{DB33B7B4-78FC-4489-A033-B13C0C57A455}"/>
    <cellStyle name="Vírgula 4 2 2 3 2 2 5" xfId="1440" xr:uid="{CA878F28-0936-4215-988B-2BF598835B19}"/>
    <cellStyle name="Vírgula 4 2 2 3 2 2 5 2" xfId="9072" xr:uid="{C8781B71-B3DA-4B6A-B73E-07D8F5029386}"/>
    <cellStyle name="Vírgula 4 2 2 3 2 2 5 2 2" xfId="24377" xr:uid="{C9802BAE-198D-4DE4-90F7-B86964788E8F}"/>
    <cellStyle name="Vírgula 4 2 2 3 2 2 5 3" xfId="16755" xr:uid="{D8DDA0B3-5181-4241-8A46-784B7589C17B}"/>
    <cellStyle name="Vírgula 4 2 2 3 2 2 6" xfId="8423" xr:uid="{DF47313D-12CE-4837-9DC8-AC5C421EC1D3}"/>
    <cellStyle name="Vírgula 4 2 2 3 2 2 6 2" xfId="23728" xr:uid="{7EF8682A-8B8A-4E41-877E-7630DA45D2A3}"/>
    <cellStyle name="Vírgula 4 2 2 3 2 2 7" xfId="16106" xr:uid="{02192546-258C-4D29-BA4E-165F8BE3B2D7}"/>
    <cellStyle name="Vírgula 4 2 2 3 2 3" xfId="2403" xr:uid="{87483231-E32B-44D0-9FC2-217F1656AD48}"/>
    <cellStyle name="Vírgula 4 2 2 3 2 3 2" xfId="3371" xr:uid="{9D56BB01-03B7-484B-A3FB-F95868A2CE54}"/>
    <cellStyle name="Vírgula 4 2 2 3 2 3 2 2" xfId="11003" xr:uid="{8E0B78A5-9926-4EEB-B0F6-8BEA67205D0A}"/>
    <cellStyle name="Vírgula 4 2 2 3 2 3 2 2 2" xfId="26308" xr:uid="{74552938-973E-4643-ABBC-5939C0D5D12C}"/>
    <cellStyle name="Vírgula 4 2 2 3 2 3 2 3" xfId="18686" xr:uid="{765D32D2-264B-4B1C-A3B6-CFFE1F1BD4D7}"/>
    <cellStyle name="Vírgula 4 2 2 3 2 3 3" xfId="4339" xr:uid="{292E2FEF-2303-4D41-B774-DE5AE6AD7B8E}"/>
    <cellStyle name="Vírgula 4 2 2 3 2 3 3 2" xfId="11971" xr:uid="{41AD1EC1-3A17-43EB-8710-390F3049BFC8}"/>
    <cellStyle name="Vírgula 4 2 2 3 2 3 3 2 2" xfId="27276" xr:uid="{5FA694F7-BC6F-4711-A892-0777ADEE6FD5}"/>
    <cellStyle name="Vírgula 4 2 2 3 2 3 3 3" xfId="19654" xr:uid="{B564652D-738E-4813-A57E-DBE9226D5503}"/>
    <cellStyle name="Vírgula 4 2 2 3 2 3 4" xfId="10035" xr:uid="{DA4B0586-78B6-4DBD-BF36-D33E0C8AFA68}"/>
    <cellStyle name="Vírgula 4 2 2 3 2 3 4 2" xfId="25340" xr:uid="{E81E5C48-6112-40B6-86E6-E4CBDF1B504D}"/>
    <cellStyle name="Vírgula 4 2 2 3 2 3 5" xfId="17718" xr:uid="{A48A88F3-00C1-4346-991E-16F6D97D72C9}"/>
    <cellStyle name="Vírgula 4 2 2 3 2 4" xfId="1763" xr:uid="{01FDC5DC-31F7-4A10-A3BA-F18E28646EFE}"/>
    <cellStyle name="Vírgula 4 2 2 3 2 4 2" xfId="6441" xr:uid="{6A5A0AFF-BE35-4D31-96E3-FF0E2CF24EB7}"/>
    <cellStyle name="Vírgula 4 2 2 3 2 4 2 2" xfId="14063" xr:uid="{C5A6B7A3-83F4-4912-8220-851E2D4CE52E}"/>
    <cellStyle name="Vírgula 4 2 2 3 2 4 2 2 2" xfId="29368" xr:uid="{32430CEB-D0B3-4C9B-8C9F-CC2002969CB8}"/>
    <cellStyle name="Vírgula 4 2 2 3 2 4 2 3" xfId="21746" xr:uid="{7D61B6BF-AE04-4CA2-973C-34B63DE1621D}"/>
    <cellStyle name="Vírgula 4 2 2 3 2 4 3" xfId="9395" xr:uid="{71DFB103-4512-4846-813B-F216F83FC4E9}"/>
    <cellStyle name="Vírgula 4 2 2 3 2 4 3 2" xfId="24700" xr:uid="{AE5E1343-3E16-40BF-BCCE-A0421E5A7D94}"/>
    <cellStyle name="Vírgula 4 2 2 3 2 4 4" xfId="17078" xr:uid="{73E65B2A-C7CB-4ABD-8B0C-AE5BCD2DFC72}"/>
    <cellStyle name="Vírgula 4 2 2 3 2 5" xfId="2724" xr:uid="{E3D0E906-2A25-40BD-B7DE-6C33E91162EE}"/>
    <cellStyle name="Vírgula 4 2 2 3 2 5 2" xfId="10356" xr:uid="{B793A4CE-FC17-4155-8F62-B0FE165B55DF}"/>
    <cellStyle name="Vírgula 4 2 2 3 2 5 2 2" xfId="25661" xr:uid="{680E96E8-6F2B-4C3C-BA44-BC18769D1718}"/>
    <cellStyle name="Vírgula 4 2 2 3 2 5 3" xfId="18039" xr:uid="{2995A122-C816-4FA4-840E-DDF76F159004}"/>
    <cellStyle name="Vírgula 4 2 2 3 2 6" xfId="3692" xr:uid="{2BE7B94B-DC23-4F82-92B7-D04EF9368A94}"/>
    <cellStyle name="Vírgula 4 2 2 3 2 6 2" xfId="11324" xr:uid="{1A82059E-3841-43FB-8276-E2014C527A9C}"/>
    <cellStyle name="Vírgula 4 2 2 3 2 6 2 2" xfId="26629" xr:uid="{5217E4C1-BAA0-4D04-B2A8-06EE6B9D4CC8}"/>
    <cellStyle name="Vírgula 4 2 2 3 2 6 3" xfId="19007" xr:uid="{E75BF420-3845-4A71-AF5E-69140C87E8EA}"/>
    <cellStyle name="Vírgula 4 2 2 3 2 7" xfId="1116" xr:uid="{355E4341-2586-44E1-92F0-3FB084B72C87}"/>
    <cellStyle name="Vírgula 4 2 2 3 2 7 2" xfId="8748" xr:uid="{2CEA1924-4774-45AE-95D4-26FD10BFA9D4}"/>
    <cellStyle name="Vírgula 4 2 2 3 2 7 2 2" xfId="24053" xr:uid="{197D148F-C8EA-4749-85AD-5E78CD30BD2D}"/>
    <cellStyle name="Vírgula 4 2 2 3 2 7 3" xfId="16431" xr:uid="{76147831-C71D-48AE-BAD3-3E5655EA659F}"/>
    <cellStyle name="Vírgula 4 2 2 3 2 8" xfId="8099" xr:uid="{779B1305-0B06-43F3-99F2-E46A4389661D}"/>
    <cellStyle name="Vírgula 4 2 2 3 2 8 2" xfId="23404" xr:uid="{CAE122F1-1368-48E5-9B4A-4BC84EFC3C3C}"/>
    <cellStyle name="Vírgula 4 2 2 3 2 9" xfId="15782" xr:uid="{F392BE98-C63B-4393-B8C2-3809C827F5BC}"/>
    <cellStyle name="Vírgula 4 2 2 3 3" xfId="670" xr:uid="{467FD2B8-AE69-40F5-9C84-AD0072859242}"/>
    <cellStyle name="Vírgula 4 2 2 3 3 2" xfId="1963" xr:uid="{950EBA64-5760-405F-A2DD-CEC2AFD26FC5}"/>
    <cellStyle name="Vírgula 4 2 2 3 3 2 2" xfId="7254" xr:uid="{02075142-6761-4CE4-83D7-773F3DF19D92}"/>
    <cellStyle name="Vírgula 4 2 2 3 3 2 2 2" xfId="14876" xr:uid="{868011B6-A457-49E4-9812-3C8A4ECF0E05}"/>
    <cellStyle name="Vírgula 4 2 2 3 3 2 2 2 2" xfId="30181" xr:uid="{6DDDA09F-1E4D-4372-B87E-6CC506BEEF74}"/>
    <cellStyle name="Vírgula 4 2 2 3 3 2 2 3" xfId="22559" xr:uid="{988D8CDC-08D5-4B86-9AD8-FED2B0E61516}"/>
    <cellStyle name="Vírgula 4 2 2 3 3 2 3" xfId="5882" xr:uid="{1060C8A8-CF48-4FFE-B3C2-6F9F096C5493}"/>
    <cellStyle name="Vírgula 4 2 2 3 3 2 3 2" xfId="13504" xr:uid="{83B111AE-F885-4829-8473-0BA4A58FC176}"/>
    <cellStyle name="Vírgula 4 2 2 3 3 2 3 2 2" xfId="28809" xr:uid="{26813406-AB72-4C14-B37B-F880DAFCFE56}"/>
    <cellStyle name="Vírgula 4 2 2 3 3 2 3 3" xfId="21187" xr:uid="{10E67D6B-1F4B-4889-9237-542E6046272C}"/>
    <cellStyle name="Vírgula 4 2 2 3 3 2 4" xfId="9595" xr:uid="{CB98D26B-69D6-40B7-BEC4-CDF3C672FDCC}"/>
    <cellStyle name="Vírgula 4 2 2 3 3 2 4 2" xfId="24900" xr:uid="{36E84808-C77C-487B-8005-0E659896D291}"/>
    <cellStyle name="Vírgula 4 2 2 3 3 2 5" xfId="17278" xr:uid="{0F0AAE8E-6BD3-4A20-88ED-4B4588A8D782}"/>
    <cellStyle name="Vírgula 4 2 2 3 3 3" xfId="2927" xr:uid="{011E777C-F23C-4C87-8C0A-124861271296}"/>
    <cellStyle name="Vírgula 4 2 2 3 3 3 2" xfId="6650" xr:uid="{5A831C81-B6CF-4735-BBBF-ACD178273386}"/>
    <cellStyle name="Vírgula 4 2 2 3 3 3 2 2" xfId="14272" xr:uid="{DBAC8CDD-5A31-4C61-AE17-7F2434CE6C68}"/>
    <cellStyle name="Vírgula 4 2 2 3 3 3 2 2 2" xfId="29577" xr:uid="{815464D7-045B-4A86-8A90-8FA7F60613D5}"/>
    <cellStyle name="Vírgula 4 2 2 3 3 3 2 3" xfId="21955" xr:uid="{8E88C062-6B77-4CB5-AC75-3039A6C8716F}"/>
    <cellStyle name="Vírgula 4 2 2 3 3 3 3" xfId="10559" xr:uid="{06467F53-AD4D-49FE-A132-A058ABAFF44D}"/>
    <cellStyle name="Vírgula 4 2 2 3 3 3 3 2" xfId="25864" xr:uid="{3D9E0AA7-8F2B-41E6-9724-EB39B94BE9DF}"/>
    <cellStyle name="Vírgula 4 2 2 3 3 3 4" xfId="18242" xr:uid="{9BC761DB-158F-4451-BCCC-5450E5DE77D1}"/>
    <cellStyle name="Vírgula 4 2 2 3 3 4" xfId="3895" xr:uid="{9A827443-C113-4937-A2D0-709A1EA5AD11}"/>
    <cellStyle name="Vírgula 4 2 2 3 3 4 2" xfId="11527" xr:uid="{A685D924-51EF-45EA-83BE-EB484B75CC77}"/>
    <cellStyle name="Vírgula 4 2 2 3 3 4 2 2" xfId="26832" xr:uid="{E028E831-86FD-4BA7-8585-B9A81E33E875}"/>
    <cellStyle name="Vírgula 4 2 2 3 3 4 3" xfId="19210" xr:uid="{3537D08E-B88A-4D81-AFC8-01F182A276FD}"/>
    <cellStyle name="Vírgula 4 2 2 3 3 5" xfId="1319" xr:uid="{CFB0CEA3-805A-42FF-B8AA-68C07F9C59F8}"/>
    <cellStyle name="Vírgula 4 2 2 3 3 5 2" xfId="8951" xr:uid="{EDF5CEAB-FEC4-428B-A871-B6B162253A73}"/>
    <cellStyle name="Vírgula 4 2 2 3 3 5 2 2" xfId="24256" xr:uid="{6EF5F5E2-BE2D-4AC8-A639-A36AF1BFE646}"/>
    <cellStyle name="Vírgula 4 2 2 3 3 5 3" xfId="16634" xr:uid="{690DC68C-78EC-4B1F-B7FF-BDA8682E8E0D}"/>
    <cellStyle name="Vírgula 4 2 2 3 3 6" xfId="8302" xr:uid="{40DB5B64-9C6D-4279-8500-F23A5E04EE93}"/>
    <cellStyle name="Vírgula 4 2 2 3 3 6 2" xfId="23607" xr:uid="{3E090B39-0F3D-49FD-8588-7555A5AAFC36}"/>
    <cellStyle name="Vírgula 4 2 2 3 3 7" xfId="15985" xr:uid="{70D1AA31-A5E3-435A-ACF8-AA8BFD790CA7}"/>
    <cellStyle name="Vírgula 4 2 2 3 4" xfId="2283" xr:uid="{971DB6FA-99A5-4769-B1C1-BE8D461B040A}"/>
    <cellStyle name="Vírgula 4 2 2 3 4 2" xfId="3251" xr:uid="{DE6DBB2E-FE8F-4AEF-8EDE-91A3222D390E}"/>
    <cellStyle name="Vírgula 4 2 2 3 4 2 2" xfId="10883" xr:uid="{228AA996-A856-42D3-B2BA-DD849524944D}"/>
    <cellStyle name="Vírgula 4 2 2 3 4 2 2 2" xfId="26188" xr:uid="{12AD5385-A8C3-47DC-8379-7EC060374B69}"/>
    <cellStyle name="Vírgula 4 2 2 3 4 2 3" xfId="18566" xr:uid="{09139C76-EA30-48BE-9954-DAAF32F2CA74}"/>
    <cellStyle name="Vírgula 4 2 2 3 4 3" xfId="4219" xr:uid="{EE3C6248-BCC0-4BDA-A4C5-859C1F0CD4E5}"/>
    <cellStyle name="Vírgula 4 2 2 3 4 3 2" xfId="11851" xr:uid="{D9B12F42-9755-45D1-9DDA-FA8667353431}"/>
    <cellStyle name="Vírgula 4 2 2 3 4 3 2 2" xfId="27156" xr:uid="{E00F9D0D-3E01-4D5A-B7C5-355FA8955358}"/>
    <cellStyle name="Vírgula 4 2 2 3 4 3 3" xfId="19534" xr:uid="{8647F581-B687-4D53-BBA5-F90E50AB17F6}"/>
    <cellStyle name="Vírgula 4 2 2 3 4 4" xfId="9915" xr:uid="{834D9721-FE64-4289-A02D-27D7BA56FD95}"/>
    <cellStyle name="Vírgula 4 2 2 3 4 4 2" xfId="25220" xr:uid="{EB54ED8E-AC22-4520-93C9-05694237DF61}"/>
    <cellStyle name="Vírgula 4 2 2 3 4 5" xfId="17598" xr:uid="{2A2BB479-19A6-4B25-98D2-90296F3E012A}"/>
    <cellStyle name="Vírgula 4 2 2 3 5" xfId="1643" xr:uid="{D49CEA7D-A915-4511-BEF6-2769FE436961}"/>
    <cellStyle name="Vírgula 4 2 2 3 5 2" xfId="6280" xr:uid="{131A0C46-2FD1-4457-9BC9-0DCA9E6A6776}"/>
    <cellStyle name="Vírgula 4 2 2 3 5 2 2" xfId="13902" xr:uid="{FD1E52B4-4FD6-4F8A-8BCF-93818EDFC969}"/>
    <cellStyle name="Vírgula 4 2 2 3 5 2 2 2" xfId="29207" xr:uid="{04FAF692-D4E6-4A75-9754-46FEBED9E3C9}"/>
    <cellStyle name="Vírgula 4 2 2 3 5 2 3" xfId="21585" xr:uid="{1453D750-7BB1-409B-BAE2-BD2F667B3B4F}"/>
    <cellStyle name="Vírgula 4 2 2 3 5 3" xfId="9275" xr:uid="{DEF70CC5-6190-48CB-A42D-E20DF891F5A1}"/>
    <cellStyle name="Vírgula 4 2 2 3 5 3 2" xfId="24580" xr:uid="{C14B4DBE-8353-4916-BCD5-093A5D9B1B70}"/>
    <cellStyle name="Vírgula 4 2 2 3 5 4" xfId="16958" xr:uid="{024FF72A-97E1-4DFB-81DE-18EE0628FFAE}"/>
    <cellStyle name="Vírgula 4 2 2 3 6" xfId="2603" xr:uid="{EA9A001F-6893-4F3D-9C6C-93354B00AEE7}"/>
    <cellStyle name="Vírgula 4 2 2 3 6 2" xfId="10235" xr:uid="{665E600F-14EB-493B-9601-6673F8AA06BA}"/>
    <cellStyle name="Vírgula 4 2 2 3 6 2 2" xfId="25540" xr:uid="{064FF705-2DD1-4B1F-B37D-6A72B78A3198}"/>
    <cellStyle name="Vírgula 4 2 2 3 6 3" xfId="17918" xr:uid="{791E09C0-9B4A-4C04-B13A-6BFA7E428BB0}"/>
    <cellStyle name="Vírgula 4 2 2 3 7" xfId="3571" xr:uid="{4808EB23-008B-4874-9922-0A68BA9D2348}"/>
    <cellStyle name="Vírgula 4 2 2 3 7 2" xfId="11203" xr:uid="{5BC6F5A3-1EE9-4C69-8F29-61BAEF5793E6}"/>
    <cellStyle name="Vírgula 4 2 2 3 7 2 2" xfId="26508" xr:uid="{1E0C62EC-9753-4F48-8BB3-D89E5C27A194}"/>
    <cellStyle name="Vírgula 4 2 2 3 7 3" xfId="18886" xr:uid="{BD21EB00-9C4A-4967-91FF-D3C7A1974338}"/>
    <cellStyle name="Vírgula 4 2 2 3 8" xfId="995" xr:uid="{362482C6-73E8-497B-9BD3-1F740FCF6B38}"/>
    <cellStyle name="Vírgula 4 2 2 3 8 2" xfId="8627" xr:uid="{91FCB3C1-2E97-480D-8C43-AA43E076403D}"/>
    <cellStyle name="Vírgula 4 2 2 3 8 2 2" xfId="23932" xr:uid="{9E4F8E2C-297D-4B57-8765-DF667BEBD0C0}"/>
    <cellStyle name="Vírgula 4 2 2 3 8 3" xfId="16310" xr:uid="{094A03E6-599E-4B4C-AFA2-D5BF25D2FABB}"/>
    <cellStyle name="Vírgula 4 2 2 3 9" xfId="7978" xr:uid="{479FD0DD-93E4-4D63-B61E-5C9BF765775E}"/>
    <cellStyle name="Vírgula 4 2 2 3 9 2" xfId="23283" xr:uid="{81C54195-4A5B-47E2-B2A8-DB593402A443}"/>
    <cellStyle name="Vírgula 4 2 2 4" xfId="306" xr:uid="{6EBE8B81-F08F-4471-B512-52E416BD6BAE}"/>
    <cellStyle name="Vírgula 4 2 2 4 2" xfId="630" xr:uid="{9B595802-7F6A-4D68-BF4D-E42760A4A425}"/>
    <cellStyle name="Vírgula 4 2 2 4 2 2" xfId="1923" xr:uid="{054B206E-39CE-4056-AB45-2CDF12245920}"/>
    <cellStyle name="Vírgula 4 2 2 4 2 2 2" xfId="5139" xr:uid="{395E69B8-9596-47ED-BF29-900ACD5E68C1}"/>
    <cellStyle name="Vírgula 4 2 2 4 2 2 2 2" xfId="7444" xr:uid="{0129F7FF-5280-4F68-B371-F354E4B90306}"/>
    <cellStyle name="Vírgula 4 2 2 4 2 2 2 2 2" xfId="15066" xr:uid="{05CCD0C2-1AEB-444B-8109-6C84FA156ED3}"/>
    <cellStyle name="Vírgula 4 2 2 4 2 2 2 2 2 2" xfId="30371" xr:uid="{DF825A43-B7E9-4663-8091-92B70CE0D297}"/>
    <cellStyle name="Vírgula 4 2 2 4 2 2 2 2 3" xfId="22749" xr:uid="{3B03B0B1-6C2F-4318-935C-615210C08D9B}"/>
    <cellStyle name="Vírgula 4 2 2 4 2 2 2 3" xfId="6072" xr:uid="{4FDD205D-F70D-4762-AB3A-4A71B984FCBC}"/>
    <cellStyle name="Vírgula 4 2 2 4 2 2 2 3 2" xfId="13694" xr:uid="{5DB07A19-0683-4B52-B900-D2D0AB6B51DD}"/>
    <cellStyle name="Vírgula 4 2 2 4 2 2 2 3 2 2" xfId="28999" xr:uid="{E41B3014-82A8-4FB3-9E4F-F729BC872443}"/>
    <cellStyle name="Vírgula 4 2 2 4 2 2 2 3 3" xfId="21377" xr:uid="{DD5A1476-987D-4942-9D1A-D60C3BD731FA}"/>
    <cellStyle name="Vírgula 4 2 2 4 2 2 2 4" xfId="12761" xr:uid="{FE60339C-2F56-4302-B356-284052869AA4}"/>
    <cellStyle name="Vírgula 4 2 2 4 2 2 2 4 2" xfId="28066" xr:uid="{596DBD6A-7AA3-4FB9-8D55-447B2C7F0250}"/>
    <cellStyle name="Vírgula 4 2 2 4 2 2 2 5" xfId="20444" xr:uid="{DAD7113B-6E6C-43B2-93AD-2767F12C4F57}"/>
    <cellStyle name="Vírgula 4 2 2 4 2 2 3" xfId="4842" xr:uid="{614F98ED-F6D1-4225-85FC-20B12EFE098F}"/>
    <cellStyle name="Vírgula 4 2 2 4 2 2 3 2" xfId="6840" xr:uid="{6D018BDD-2018-4E5D-B2C7-702947777CC1}"/>
    <cellStyle name="Vírgula 4 2 2 4 2 2 3 2 2" xfId="14462" xr:uid="{C4350BE2-B2CE-436B-B5C4-CD03DB749BE3}"/>
    <cellStyle name="Vírgula 4 2 2 4 2 2 3 2 2 2" xfId="29767" xr:uid="{164511A1-ED40-4D62-BA51-46BBDA3C7797}"/>
    <cellStyle name="Vírgula 4 2 2 4 2 2 3 2 3" xfId="22145" xr:uid="{2EBAA75E-85D4-4516-ABAF-735C373B0EFD}"/>
    <cellStyle name="Vírgula 4 2 2 4 2 2 3 3" xfId="12464" xr:uid="{C5D2E570-8026-43DB-91DC-80BA7AE2BF1D}"/>
    <cellStyle name="Vírgula 4 2 2 4 2 2 3 3 2" xfId="27769" xr:uid="{DA16444E-698D-4D5A-B9B7-EF01395D93D5}"/>
    <cellStyle name="Vírgula 4 2 2 4 2 2 3 4" xfId="20147" xr:uid="{397E0AA6-2CF3-47AE-A468-F3A0745F935F}"/>
    <cellStyle name="Vírgula 4 2 2 4 2 2 4" xfId="5510" xr:uid="{C4E1E97F-CE21-41C0-92CB-DE98B65ACC2C}"/>
    <cellStyle name="Vírgula 4 2 2 4 2 2 4 2" xfId="13132" xr:uid="{A6FC757D-E9F3-4DD0-9FA2-E2AC778CB032}"/>
    <cellStyle name="Vírgula 4 2 2 4 2 2 4 2 2" xfId="28437" xr:uid="{25DD5E58-4222-4777-93A9-C0C4CF55942B}"/>
    <cellStyle name="Vírgula 4 2 2 4 2 2 4 3" xfId="20815" xr:uid="{46F763AB-34C0-4316-9653-70D0F98B9C40}"/>
    <cellStyle name="Vírgula 4 2 2 4 2 2 5" xfId="9555" xr:uid="{F847212B-F028-4698-9E5F-484AE6207AD8}"/>
    <cellStyle name="Vírgula 4 2 2 4 2 2 5 2" xfId="24860" xr:uid="{855DE61E-BAB3-462A-8324-A0B7F2047043}"/>
    <cellStyle name="Vírgula 4 2 2 4 2 2 6" xfId="17238" xr:uid="{E0DFFEBF-767F-4200-A234-41810F111E64}"/>
    <cellStyle name="Vírgula 4 2 2 4 2 3" xfId="2887" xr:uid="{0892087D-0BBF-4EA9-9BE3-967C85F0129C}"/>
    <cellStyle name="Vírgula 4 2 2 4 2 3 2" xfId="7117" xr:uid="{598F5183-33B5-4CA6-9F94-41A8883D2F46}"/>
    <cellStyle name="Vírgula 4 2 2 4 2 3 2 2" xfId="14739" xr:uid="{6ECB71BB-A753-40CF-B193-B0E0DAE99C04}"/>
    <cellStyle name="Vírgula 4 2 2 4 2 3 2 2 2" xfId="30044" xr:uid="{19F53134-44A6-45CC-9F27-89EE116FD12B}"/>
    <cellStyle name="Vírgula 4 2 2 4 2 3 2 3" xfId="22422" xr:uid="{2A21188C-9874-433A-91D8-60FD78D23E75}"/>
    <cellStyle name="Vírgula 4 2 2 4 2 3 3" xfId="5745" xr:uid="{76940FD8-15B6-4653-8949-ECE1D21C455E}"/>
    <cellStyle name="Vírgula 4 2 2 4 2 3 3 2" xfId="13367" xr:uid="{A53735DA-5A09-4FBA-A8C5-FBC25EBB5EDB}"/>
    <cellStyle name="Vírgula 4 2 2 4 2 3 3 2 2" xfId="28672" xr:uid="{593A4A46-B1DA-4CFB-94F7-FF5769332854}"/>
    <cellStyle name="Vírgula 4 2 2 4 2 3 3 3" xfId="21050" xr:uid="{C0D27FBF-621B-4F27-82FC-15CF29F2901A}"/>
    <cellStyle name="Vírgula 4 2 2 4 2 3 4" xfId="10519" xr:uid="{D589D023-3B43-4053-9A7A-87674A757890}"/>
    <cellStyle name="Vírgula 4 2 2 4 2 3 4 2" xfId="25824" xr:uid="{4802F4DB-8CB8-454B-8EAF-84C710CC826E}"/>
    <cellStyle name="Vírgula 4 2 2 4 2 3 5" xfId="18202" xr:uid="{E7B00B18-A181-4271-806D-7E45918E62AF}"/>
    <cellStyle name="Vírgula 4 2 2 4 2 4" xfId="3855" xr:uid="{628165A9-D853-4269-B414-F8F10F96DA39}"/>
    <cellStyle name="Vírgula 4 2 2 4 2 4 2" xfId="6470" xr:uid="{C8280BD8-C047-4456-8062-2B45E7AA0301}"/>
    <cellStyle name="Vírgula 4 2 2 4 2 4 2 2" xfId="14092" xr:uid="{8BB66971-7743-45B7-9D69-AFDCB77C943B}"/>
    <cellStyle name="Vírgula 4 2 2 4 2 4 2 2 2" xfId="29397" xr:uid="{C3329EE2-854C-4DAF-91A8-28F01CC3C293}"/>
    <cellStyle name="Vírgula 4 2 2 4 2 4 2 3" xfId="21775" xr:uid="{45E820A9-0A08-41E0-B6A7-861445BFEC93}"/>
    <cellStyle name="Vírgula 4 2 2 4 2 4 3" xfId="11487" xr:uid="{30D4DDBB-A11C-4C8E-8960-B9F53A8FAF53}"/>
    <cellStyle name="Vírgula 4 2 2 4 2 4 3 2" xfId="26792" xr:uid="{A4788855-49C0-4CB4-8792-E149019ACC6D}"/>
    <cellStyle name="Vírgula 4 2 2 4 2 4 4" xfId="19170" xr:uid="{2CA6F4FE-2798-47A9-BFB8-849D07AD85EF}"/>
    <cellStyle name="Vírgula 4 2 2 4 2 5" xfId="1279" xr:uid="{908FDB0B-2F40-4286-96C9-32169A28265C}"/>
    <cellStyle name="Vírgula 4 2 2 4 2 5 2" xfId="8911" xr:uid="{CFA38DA4-38EE-4070-80BD-977203F805F8}"/>
    <cellStyle name="Vírgula 4 2 2 4 2 5 2 2" xfId="24216" xr:uid="{3C07B562-ABEF-4EDA-A51E-CFD7CA457D96}"/>
    <cellStyle name="Vírgula 4 2 2 4 2 5 3" xfId="16594" xr:uid="{016ABED8-5CA9-4601-B3CF-0DDAA780C10F}"/>
    <cellStyle name="Vírgula 4 2 2 4 2 6" xfId="8262" xr:uid="{E2831208-9E60-4572-99B6-7BD9A7C52014}"/>
    <cellStyle name="Vírgula 4 2 2 4 2 6 2" xfId="23567" xr:uid="{2274C073-A9A7-4B6B-96BA-D1A1EBD2653A}"/>
    <cellStyle name="Vírgula 4 2 2 4 2 7" xfId="15945" xr:uid="{822D9A77-20EC-4DB7-A36E-4127CF4BEBC1}"/>
    <cellStyle name="Vírgula 4 2 2 4 3" xfId="2243" xr:uid="{237526D9-0DE6-45B4-BB73-0D73DB2EE1F5}"/>
    <cellStyle name="Vírgula 4 2 2 4 3 2" xfId="3211" xr:uid="{D71FE2EC-CC46-4D91-995D-6E62B3BFF09F}"/>
    <cellStyle name="Vírgula 4 2 2 4 3 2 2" xfId="7281" xr:uid="{07DB06A8-CFBE-4BF4-901A-4255E7D5C7F4}"/>
    <cellStyle name="Vírgula 4 2 2 4 3 2 2 2" xfId="14903" xr:uid="{35D49280-D81B-459C-8284-BF04CEC03DA0}"/>
    <cellStyle name="Vírgula 4 2 2 4 3 2 2 2 2" xfId="30208" xr:uid="{9C000660-BF4B-4A1C-83AA-EC64B41BD196}"/>
    <cellStyle name="Vírgula 4 2 2 4 3 2 2 3" xfId="22586" xr:uid="{71BE167C-4DC2-4E40-8F86-05F941DD6C8A}"/>
    <cellStyle name="Vírgula 4 2 2 4 3 2 3" xfId="5909" xr:uid="{9267B4D9-0F53-4B30-ABBC-194633269F56}"/>
    <cellStyle name="Vírgula 4 2 2 4 3 2 3 2" xfId="13531" xr:uid="{3F3FB5A4-70F9-4177-9C50-F89C4EA35B0D}"/>
    <cellStyle name="Vírgula 4 2 2 4 3 2 3 2 2" xfId="28836" xr:uid="{4BA8F510-9D2F-4080-96BF-B4E1E7AF7E04}"/>
    <cellStyle name="Vírgula 4 2 2 4 3 2 3 3" xfId="21214" xr:uid="{5EC98F3F-74AA-44AB-A1BD-21B41F29BB13}"/>
    <cellStyle name="Vírgula 4 2 2 4 3 2 4" xfId="10843" xr:uid="{4DBC0903-123C-4CA8-8E10-F09A97902AE3}"/>
    <cellStyle name="Vírgula 4 2 2 4 3 2 4 2" xfId="26148" xr:uid="{AEBD3530-5E68-4136-AD4D-85FB4EF7FB72}"/>
    <cellStyle name="Vírgula 4 2 2 4 3 2 5" xfId="18526" xr:uid="{C8B20FD2-FB54-453A-9A71-DDFF2BDA7D56}"/>
    <cellStyle name="Vírgula 4 2 2 4 3 3" xfId="4179" xr:uid="{945BC677-6C77-472C-8DE0-C7C31FD85FDC}"/>
    <cellStyle name="Vírgula 4 2 2 4 3 3 2" xfId="6677" xr:uid="{54BF59EF-F042-4B0B-BBD3-4DEEAA09463B}"/>
    <cellStyle name="Vírgula 4 2 2 4 3 3 2 2" xfId="14299" xr:uid="{4E6F3739-44A4-4C6F-A879-4932D5540DB1}"/>
    <cellStyle name="Vírgula 4 2 2 4 3 3 2 2 2" xfId="29604" xr:uid="{72A05CAF-9624-4C2D-A733-E4440231257C}"/>
    <cellStyle name="Vírgula 4 2 2 4 3 3 2 3" xfId="21982" xr:uid="{DCBFE323-C590-456B-B966-7EC488E30F25}"/>
    <cellStyle name="Vírgula 4 2 2 4 3 3 3" xfId="11811" xr:uid="{54EC576A-FE94-40E9-9D00-B94A4BF0E9F7}"/>
    <cellStyle name="Vírgula 4 2 2 4 3 3 3 2" xfId="27116" xr:uid="{87B15510-1C43-41C9-BC38-A52972489DEC}"/>
    <cellStyle name="Vírgula 4 2 2 4 3 3 4" xfId="19494" xr:uid="{A989F2AE-A791-4A69-B2E8-E30E2BB96858}"/>
    <cellStyle name="Vírgula 4 2 2 4 3 4" xfId="5417" xr:uid="{2FB90874-5A20-49B8-BE81-BF9500F40916}"/>
    <cellStyle name="Vírgula 4 2 2 4 3 4 2" xfId="13039" xr:uid="{28845E31-54B6-44E6-A701-2E4F420D0EC5}"/>
    <cellStyle name="Vírgula 4 2 2 4 3 4 2 2" xfId="28344" xr:uid="{C57E21F2-A6D5-4D71-886E-FA5E2B281A27}"/>
    <cellStyle name="Vírgula 4 2 2 4 3 4 3" xfId="20722" xr:uid="{D6CED55C-CCFF-459F-A726-3D32A43DC427}"/>
    <cellStyle name="Vírgula 4 2 2 4 3 5" xfId="9875" xr:uid="{FDBBC881-964B-415D-A8C7-AB1FDD66B912}"/>
    <cellStyle name="Vírgula 4 2 2 4 3 5 2" xfId="25180" xr:uid="{97EB6BDB-3478-42CD-A462-5983C37BD48C}"/>
    <cellStyle name="Vírgula 4 2 2 4 3 6" xfId="17558" xr:uid="{1E3CC0AE-43AE-4B6F-A37A-CD7FB8F021D9}"/>
    <cellStyle name="Vírgula 4 2 2 4 4" xfId="1603" xr:uid="{89DE1397-53AF-4B71-935E-368A77024CBF}"/>
    <cellStyle name="Vírgula 4 2 2 4 4 2" xfId="7023" xr:uid="{1E83C288-86F0-4D3D-A44B-3515B76FB90E}"/>
    <cellStyle name="Vírgula 4 2 2 4 4 2 2" xfId="14645" xr:uid="{71DA8C31-4987-4187-813E-FBB7A76B0D93}"/>
    <cellStyle name="Vírgula 4 2 2 4 4 2 2 2" xfId="29950" xr:uid="{F505570A-54B0-48C0-9BAF-32F8E954E7F3}"/>
    <cellStyle name="Vírgula 4 2 2 4 4 2 3" xfId="22328" xr:uid="{2B301C75-B5C9-417E-8175-2F8CE75C4A72}"/>
    <cellStyle name="Vírgula 4 2 2 4 4 3" xfId="5651" xr:uid="{4E7FC113-301C-466D-8D12-21A806D1F85C}"/>
    <cellStyle name="Vírgula 4 2 2 4 4 3 2" xfId="13273" xr:uid="{18F13722-F199-4749-B5AA-E7FEC0BDE278}"/>
    <cellStyle name="Vírgula 4 2 2 4 4 3 2 2" xfId="28578" xr:uid="{B79F874D-DFE1-4E54-90DA-E05DF32246DC}"/>
    <cellStyle name="Vírgula 4 2 2 4 4 3 3" xfId="20956" xr:uid="{46A73703-F1E5-4EBE-9C55-255984280F4E}"/>
    <cellStyle name="Vírgula 4 2 2 4 4 4" xfId="9235" xr:uid="{758B3BC3-6174-4160-9B86-2CB2F6C073C3}"/>
    <cellStyle name="Vírgula 4 2 2 4 4 4 2" xfId="24540" xr:uid="{44BF5E33-DF66-41B5-9F37-1076F98EFF54}"/>
    <cellStyle name="Vírgula 4 2 2 4 4 5" xfId="16918" xr:uid="{CDC6821E-5692-438F-85FE-C944EE1CD97C}"/>
    <cellStyle name="Vírgula 4 2 2 4 5" xfId="2563" xr:uid="{FCB2BE7C-D674-4D44-87BA-4C7DCE75EC7F}"/>
    <cellStyle name="Vírgula 4 2 2 4 5 2" xfId="6307" xr:uid="{B97CFBDA-C2E6-40CF-B572-3AEA47ABB685}"/>
    <cellStyle name="Vírgula 4 2 2 4 5 2 2" xfId="13929" xr:uid="{0AA44A56-14C7-40F4-AC9A-B94BB21B910D}"/>
    <cellStyle name="Vírgula 4 2 2 4 5 2 2 2" xfId="29234" xr:uid="{563A2164-0DA8-4352-83D5-96D7875EF573}"/>
    <cellStyle name="Vírgula 4 2 2 4 5 2 3" xfId="21612" xr:uid="{26F24858-F80D-48D4-9F3C-8331DE07392D}"/>
    <cellStyle name="Vírgula 4 2 2 4 5 3" xfId="10195" xr:uid="{A9D5A539-DEF9-4CE9-8E08-F7CCD9E9500B}"/>
    <cellStyle name="Vírgula 4 2 2 4 5 3 2" xfId="25500" xr:uid="{E41A8939-E92B-4383-9409-27C5BA5E9E9D}"/>
    <cellStyle name="Vírgula 4 2 2 4 5 4" xfId="17878" xr:uid="{CABEE568-FD05-49F3-B297-6C490D4EB081}"/>
    <cellStyle name="Vírgula 4 2 2 4 6" xfId="3531" xr:uid="{7A295FA8-B9C2-4061-BB06-47ACC3FDE67D}"/>
    <cellStyle name="Vírgula 4 2 2 4 6 2" xfId="11163" xr:uid="{4937E7FB-27A9-4F21-84C7-5A32319016A7}"/>
    <cellStyle name="Vírgula 4 2 2 4 6 2 2" xfId="26468" xr:uid="{122DBFC7-9AE8-4412-9449-D6734422F7E3}"/>
    <cellStyle name="Vírgula 4 2 2 4 6 3" xfId="18846" xr:uid="{14B0C84F-96B5-422E-88CF-FB8AEA651D3D}"/>
    <cellStyle name="Vírgula 4 2 2 4 7" xfId="955" xr:uid="{EBE0550B-41D2-4D6F-9E36-DA982B5EA7F0}"/>
    <cellStyle name="Vírgula 4 2 2 4 7 2" xfId="8587" xr:uid="{67F408E4-4662-4BA0-9C40-1DB690BD71E4}"/>
    <cellStyle name="Vírgula 4 2 2 4 7 2 2" xfId="23892" xr:uid="{5E5FDA82-50E5-4E71-AF5B-02728E558CAA}"/>
    <cellStyle name="Vírgula 4 2 2 4 7 3" xfId="16270" xr:uid="{180A84CB-BC7A-4CC8-B375-C96D12CA12C2}"/>
    <cellStyle name="Vírgula 4 2 2 4 8" xfId="7938" xr:uid="{36B23223-1A09-4D7C-96E1-B8219FD56877}"/>
    <cellStyle name="Vírgula 4 2 2 4 8 2" xfId="23243" xr:uid="{0FF95CA7-4086-428B-8EBF-542971288296}"/>
    <cellStyle name="Vírgula 4 2 2 4 9" xfId="15621" xr:uid="{2495469E-D813-4018-86AD-D3867CA6F972}"/>
    <cellStyle name="Vírgula 4 2 2 5" xfId="386" xr:uid="{F0F69181-53FF-437D-AF57-5BD24033FD4F}"/>
    <cellStyle name="Vírgula 4 2 2 5 2" xfId="710" xr:uid="{03462BC6-E155-4213-A5DE-C2853D67B810}"/>
    <cellStyle name="Vírgula 4 2 2 5 2 2" xfId="2003" xr:uid="{48D51FDF-7154-4143-91B0-1E04666216FD}"/>
    <cellStyle name="Vírgula 4 2 2 5 2 2 2" xfId="5164" xr:uid="{A22A9906-7732-4CF0-9B0A-EED3B57AC67A}"/>
    <cellStyle name="Vírgula 4 2 2 5 2 2 2 2" xfId="7471" xr:uid="{81A86B53-C863-4C91-AB7F-C2E37F9319DD}"/>
    <cellStyle name="Vírgula 4 2 2 5 2 2 2 2 2" xfId="15093" xr:uid="{168A0928-275C-4F6D-BFA8-A092DBE23FD5}"/>
    <cellStyle name="Vírgula 4 2 2 5 2 2 2 2 2 2" xfId="30398" xr:uid="{2F6D33A5-9F54-4FF6-A6B4-433D8F6F10D3}"/>
    <cellStyle name="Vírgula 4 2 2 5 2 2 2 2 3" xfId="22776" xr:uid="{F6D9F92B-F62E-4BB8-B0DE-ADB71E332EE4}"/>
    <cellStyle name="Vírgula 4 2 2 5 2 2 2 3" xfId="6099" xr:uid="{099C029D-B7B8-4743-85F8-A586E33C4BAD}"/>
    <cellStyle name="Vírgula 4 2 2 5 2 2 2 3 2" xfId="13721" xr:uid="{D6C48695-F187-4758-957D-1F0A051E8A55}"/>
    <cellStyle name="Vírgula 4 2 2 5 2 2 2 3 2 2" xfId="29026" xr:uid="{65282685-67B4-4327-A459-8B0CAA42EF02}"/>
    <cellStyle name="Vírgula 4 2 2 5 2 2 2 3 3" xfId="21404" xr:uid="{147D82AE-2959-46EF-90E4-4136DC0D0F19}"/>
    <cellStyle name="Vírgula 4 2 2 5 2 2 2 4" xfId="12786" xr:uid="{59FF6A33-29C6-40B4-B8D1-81B18A61B36B}"/>
    <cellStyle name="Vírgula 4 2 2 5 2 2 2 4 2" xfId="28091" xr:uid="{3D7074BE-FB44-4785-AF31-2ECEE11A8FC9}"/>
    <cellStyle name="Vírgula 4 2 2 5 2 2 2 5" xfId="20469" xr:uid="{834A81CD-05F6-428F-A366-0E99CE23FA0E}"/>
    <cellStyle name="Vírgula 4 2 2 5 2 2 3" xfId="4867" xr:uid="{34FD43CD-F2FF-45D8-8BCD-FE7867B48FEE}"/>
    <cellStyle name="Vírgula 4 2 2 5 2 2 3 2" xfId="6867" xr:uid="{2F2F654B-B060-4E89-8187-81035BCB8DE5}"/>
    <cellStyle name="Vírgula 4 2 2 5 2 2 3 2 2" xfId="14489" xr:uid="{81939526-17A7-4FF2-A560-E376BE434FF3}"/>
    <cellStyle name="Vírgula 4 2 2 5 2 2 3 2 2 2" xfId="29794" xr:uid="{321D3A09-CA18-47A4-8DAE-2CC61E4721E0}"/>
    <cellStyle name="Vírgula 4 2 2 5 2 2 3 2 3" xfId="22172" xr:uid="{BB907641-9A7B-4091-8837-0A72DD1C301D}"/>
    <cellStyle name="Vírgula 4 2 2 5 2 2 3 3" xfId="12489" xr:uid="{87D57356-C951-4491-9709-B4B867826BB3}"/>
    <cellStyle name="Vírgula 4 2 2 5 2 2 3 3 2" xfId="27794" xr:uid="{718D6D14-58CE-436F-B13D-0E15DDCD6C96}"/>
    <cellStyle name="Vírgula 4 2 2 5 2 2 3 4" xfId="20172" xr:uid="{892DD72A-7606-4630-8E02-735A0387BC35}"/>
    <cellStyle name="Vírgula 4 2 2 5 2 2 4" xfId="5535" xr:uid="{92AA6941-74F0-4218-97BA-C2690ACB5D29}"/>
    <cellStyle name="Vírgula 4 2 2 5 2 2 4 2" xfId="13157" xr:uid="{31D28D88-D2D0-47C8-8255-E1AD9CF08764}"/>
    <cellStyle name="Vírgula 4 2 2 5 2 2 4 2 2" xfId="28462" xr:uid="{0082A245-B015-40E0-8644-76E0D3B3880F}"/>
    <cellStyle name="Vírgula 4 2 2 5 2 2 4 3" xfId="20840" xr:uid="{0A65321E-32D5-4E20-9055-3A7583399036}"/>
    <cellStyle name="Vírgula 4 2 2 5 2 2 5" xfId="9635" xr:uid="{A02FCC8A-C2D3-4988-BD6C-5D23908A23A9}"/>
    <cellStyle name="Vírgula 4 2 2 5 2 2 5 2" xfId="24940" xr:uid="{75D18CBE-0A61-4C40-A906-2071667DD51B}"/>
    <cellStyle name="Vírgula 4 2 2 5 2 2 6" xfId="17318" xr:uid="{A309BE1C-1FBF-451C-89CF-2B3F20A83CF3}"/>
    <cellStyle name="Vírgula 4 2 2 5 2 3" xfId="2967" xr:uid="{73AE1886-80AE-40A2-8EE8-E8343656CFF9}"/>
    <cellStyle name="Vírgula 4 2 2 5 2 3 2" xfId="7142" xr:uid="{CE75CC5D-8CF0-484B-A922-363DA739B9B9}"/>
    <cellStyle name="Vírgula 4 2 2 5 2 3 2 2" xfId="14764" xr:uid="{D40F03F5-2655-4D46-BD1B-4B6023BFFBB4}"/>
    <cellStyle name="Vírgula 4 2 2 5 2 3 2 2 2" xfId="30069" xr:uid="{A53258A2-3843-4C20-8AA3-D8567A8C2946}"/>
    <cellStyle name="Vírgula 4 2 2 5 2 3 2 3" xfId="22447" xr:uid="{D3A3C7EC-629B-47EC-AF1A-A766194A1F6D}"/>
    <cellStyle name="Vírgula 4 2 2 5 2 3 3" xfId="5770" xr:uid="{337A24AD-8AEB-4F1F-A757-84F6B1458EA7}"/>
    <cellStyle name="Vírgula 4 2 2 5 2 3 3 2" xfId="13392" xr:uid="{663BCFE4-6546-445C-ACD2-9832AC50BDFD}"/>
    <cellStyle name="Vírgula 4 2 2 5 2 3 3 2 2" xfId="28697" xr:uid="{C6299582-A055-4916-93A4-A1B7CBE5D094}"/>
    <cellStyle name="Vírgula 4 2 2 5 2 3 3 3" xfId="21075" xr:uid="{E1CBAD56-A994-467B-9BAE-7D771C25B302}"/>
    <cellStyle name="Vírgula 4 2 2 5 2 3 4" xfId="10599" xr:uid="{73E13619-FBCD-4760-A886-418D609E5714}"/>
    <cellStyle name="Vírgula 4 2 2 5 2 3 4 2" xfId="25904" xr:uid="{6CDB4A15-6556-4178-B767-BE60D9178E8C}"/>
    <cellStyle name="Vírgula 4 2 2 5 2 3 5" xfId="18282" xr:uid="{139BC68A-C6BC-4A12-A26E-F511910ADC59}"/>
    <cellStyle name="Vírgula 4 2 2 5 2 4" xfId="3935" xr:uid="{91FBAC6E-A3B6-4CBF-86D7-F20A9D32CC5C}"/>
    <cellStyle name="Vírgula 4 2 2 5 2 4 2" xfId="6497" xr:uid="{1898DA85-4B80-4119-A5C8-32C7F6EAC4C4}"/>
    <cellStyle name="Vírgula 4 2 2 5 2 4 2 2" xfId="14119" xr:uid="{61A1959B-4F48-4C0C-965C-32D600416A7A}"/>
    <cellStyle name="Vírgula 4 2 2 5 2 4 2 2 2" xfId="29424" xr:uid="{E8615CBF-546D-482B-B57E-54AD75BC159A}"/>
    <cellStyle name="Vírgula 4 2 2 5 2 4 2 3" xfId="21802" xr:uid="{DB43CD01-0D79-4C7A-A042-AF14BA1888D4}"/>
    <cellStyle name="Vírgula 4 2 2 5 2 4 3" xfId="11567" xr:uid="{556AF657-FB15-41F7-96F1-4D8389775BB8}"/>
    <cellStyle name="Vírgula 4 2 2 5 2 4 3 2" xfId="26872" xr:uid="{A3C428A0-2689-4CA6-BE26-6BC29C02110A}"/>
    <cellStyle name="Vírgula 4 2 2 5 2 4 4" xfId="19250" xr:uid="{60DAD212-6116-43BA-86B4-7CFFA6A10EE6}"/>
    <cellStyle name="Vírgula 4 2 2 5 2 5" xfId="1359" xr:uid="{5D0145CE-3BB3-4FDF-837E-4682F237759E}"/>
    <cellStyle name="Vírgula 4 2 2 5 2 5 2" xfId="8991" xr:uid="{96794C5B-DDFA-41DA-9069-516EF9007010}"/>
    <cellStyle name="Vírgula 4 2 2 5 2 5 2 2" xfId="24296" xr:uid="{4B94E006-4E51-4FC6-AB92-FE57746891E7}"/>
    <cellStyle name="Vírgula 4 2 2 5 2 5 3" xfId="16674" xr:uid="{3D446544-227E-487D-8870-44F3210DCE74}"/>
    <cellStyle name="Vírgula 4 2 2 5 2 6" xfId="8342" xr:uid="{92E93C0C-CDD7-4C20-BE63-5A462479B5CD}"/>
    <cellStyle name="Vírgula 4 2 2 5 2 6 2" xfId="23647" xr:uid="{08BB463B-B4A6-4BDF-B649-6FA3231AE32E}"/>
    <cellStyle name="Vírgula 4 2 2 5 2 7" xfId="16025" xr:uid="{EA030A21-97CB-4B99-9F1C-4D4CC3165270}"/>
    <cellStyle name="Vírgula 4 2 2 5 3" xfId="2323" xr:uid="{07C9D213-1674-4BEF-98D9-8BAD0233D2DF}"/>
    <cellStyle name="Vírgula 4 2 2 5 3 2" xfId="3291" xr:uid="{B648044C-1485-40A9-9D4A-51F899F7228C}"/>
    <cellStyle name="Vírgula 4 2 2 5 3 2 2" xfId="7308" xr:uid="{896F1A9B-9351-4552-875C-F9D7A606C2DB}"/>
    <cellStyle name="Vírgula 4 2 2 5 3 2 2 2" xfId="14930" xr:uid="{CE7D169D-F5CF-40E4-85E2-BBB199EA752F}"/>
    <cellStyle name="Vírgula 4 2 2 5 3 2 2 2 2" xfId="30235" xr:uid="{3586C919-9681-47FD-B207-85AA0BDFACBF}"/>
    <cellStyle name="Vírgula 4 2 2 5 3 2 2 3" xfId="22613" xr:uid="{FE0371EA-02DB-4AA8-BC3D-018DCF2E772E}"/>
    <cellStyle name="Vírgula 4 2 2 5 3 2 3" xfId="5936" xr:uid="{B696AA83-F4A1-43CD-9092-D246334166E1}"/>
    <cellStyle name="Vírgula 4 2 2 5 3 2 3 2" xfId="13558" xr:uid="{DED1757B-6431-4A32-8DCC-9942ED9CE7BE}"/>
    <cellStyle name="Vírgula 4 2 2 5 3 2 3 2 2" xfId="28863" xr:uid="{E6EE345B-9C63-4318-9CBF-CD782F8488A7}"/>
    <cellStyle name="Vírgula 4 2 2 5 3 2 3 3" xfId="21241" xr:uid="{1EA04E49-A65E-4CB8-8D63-248A256666D1}"/>
    <cellStyle name="Vírgula 4 2 2 5 3 2 4" xfId="10923" xr:uid="{A649BAD6-E8F9-49FD-A928-662CF555CD7F}"/>
    <cellStyle name="Vírgula 4 2 2 5 3 2 4 2" xfId="26228" xr:uid="{F224A62E-BF73-41BE-8B92-7204904EB637}"/>
    <cellStyle name="Vírgula 4 2 2 5 3 2 5" xfId="18606" xr:uid="{C6368379-F08A-45BF-8E84-3F0C6DB44343}"/>
    <cellStyle name="Vírgula 4 2 2 5 3 3" xfId="4259" xr:uid="{803D1C2B-2505-49DB-AC9E-FF749D77BB3C}"/>
    <cellStyle name="Vírgula 4 2 2 5 3 3 2" xfId="6704" xr:uid="{5CCACAEB-4709-40FA-AE21-0742C9578C74}"/>
    <cellStyle name="Vírgula 4 2 2 5 3 3 2 2" xfId="14326" xr:uid="{E8182B37-E281-49EA-9621-96F228EB5F57}"/>
    <cellStyle name="Vírgula 4 2 2 5 3 3 2 2 2" xfId="29631" xr:uid="{BD26B5B9-F57A-4A8E-9C94-2FD768752ECA}"/>
    <cellStyle name="Vírgula 4 2 2 5 3 3 2 3" xfId="22009" xr:uid="{EBE544A8-5177-4F44-A672-CA06E25BBCFC}"/>
    <cellStyle name="Vírgula 4 2 2 5 3 3 3" xfId="11891" xr:uid="{5AB6C581-53BD-454F-BCCB-3D73A3E5A1AF}"/>
    <cellStyle name="Vírgula 4 2 2 5 3 3 3 2" xfId="27196" xr:uid="{F9F440A2-4EB3-4427-99E1-AF9F0DDA97DC}"/>
    <cellStyle name="Vírgula 4 2 2 5 3 3 4" xfId="19574" xr:uid="{553941F9-491B-45C1-8FD1-54EA364A661D}"/>
    <cellStyle name="Vírgula 4 2 2 5 3 4" xfId="5442" xr:uid="{C9EDDA48-5CB6-4023-9668-183BCD821982}"/>
    <cellStyle name="Vírgula 4 2 2 5 3 4 2" xfId="13064" xr:uid="{204A70BC-2E59-49B7-BD6B-457A3F2B3150}"/>
    <cellStyle name="Vírgula 4 2 2 5 3 4 2 2" xfId="28369" xr:uid="{33D0C45E-454D-4E1C-9741-41D4CFCD81D8}"/>
    <cellStyle name="Vírgula 4 2 2 5 3 4 3" xfId="20747" xr:uid="{CFF020E6-C13B-419C-85DD-58B5242E9BCB}"/>
    <cellStyle name="Vírgula 4 2 2 5 3 5" xfId="9955" xr:uid="{7633DD6A-16C9-4F40-8890-0DDE33965283}"/>
    <cellStyle name="Vírgula 4 2 2 5 3 5 2" xfId="25260" xr:uid="{AC0D15E6-F4D1-46D4-B1AE-AFB04B2521F1}"/>
    <cellStyle name="Vírgula 4 2 2 5 3 6" xfId="17638" xr:uid="{DADB0EE1-4F1C-493D-A0A3-A064D9373196}"/>
    <cellStyle name="Vírgula 4 2 2 5 4" xfId="1683" xr:uid="{F7CEC236-749B-4BFA-BD7F-D6BD692E706C}"/>
    <cellStyle name="Vírgula 4 2 2 5 4 2" xfId="7048" xr:uid="{F6CE5B87-0EFF-4A62-9370-4A9CC9DC261A}"/>
    <cellStyle name="Vírgula 4 2 2 5 4 2 2" xfId="14670" xr:uid="{43BA72F4-DD94-4EA5-8C35-B35ECD19B472}"/>
    <cellStyle name="Vírgula 4 2 2 5 4 2 2 2" xfId="29975" xr:uid="{925D1ACF-DB0B-41BB-A598-4D2D6C574D6B}"/>
    <cellStyle name="Vírgula 4 2 2 5 4 2 3" xfId="22353" xr:uid="{3B75F82D-E9C8-40F2-B4F1-E9C35B35570F}"/>
    <cellStyle name="Vírgula 4 2 2 5 4 3" xfId="5676" xr:uid="{C48526E5-2913-473E-88B7-2A27D2052A4D}"/>
    <cellStyle name="Vírgula 4 2 2 5 4 3 2" xfId="13298" xr:uid="{D3C34D33-ABFC-4512-9A73-9AAD7A2A0609}"/>
    <cellStyle name="Vírgula 4 2 2 5 4 3 2 2" xfId="28603" xr:uid="{A88F695E-47B6-4D23-A110-8BAC9ED77A39}"/>
    <cellStyle name="Vírgula 4 2 2 5 4 3 3" xfId="20981" xr:uid="{00EE4F45-0AE7-4C02-AF30-072039A037CF}"/>
    <cellStyle name="Vírgula 4 2 2 5 4 4" xfId="9315" xr:uid="{F4D78623-D244-4A8B-83FE-A9C553F843CA}"/>
    <cellStyle name="Vírgula 4 2 2 5 4 4 2" xfId="24620" xr:uid="{D33BA077-A860-40AB-8614-C59FFF9A572F}"/>
    <cellStyle name="Vírgula 4 2 2 5 4 5" xfId="16998" xr:uid="{BB1D27DB-261A-448C-9828-C0654A685BAD}"/>
    <cellStyle name="Vírgula 4 2 2 5 5" xfId="2643" xr:uid="{9129BCB2-DCFB-4E81-937D-E96A32D79F94}"/>
    <cellStyle name="Vírgula 4 2 2 5 5 2" xfId="6334" xr:uid="{6A016387-053E-4ED1-A6A3-BAC1B7246824}"/>
    <cellStyle name="Vírgula 4 2 2 5 5 2 2" xfId="13956" xr:uid="{F886260D-C772-4A02-9FFB-C428E9C31BFD}"/>
    <cellStyle name="Vírgula 4 2 2 5 5 2 2 2" xfId="29261" xr:uid="{12902004-2EA5-4739-9BD6-23B8202647D6}"/>
    <cellStyle name="Vírgula 4 2 2 5 5 2 3" xfId="21639" xr:uid="{497E4EB8-A0E9-486D-8BC6-737750D8E100}"/>
    <cellStyle name="Vírgula 4 2 2 5 5 3" xfId="10275" xr:uid="{F9D571D1-A97C-4DC7-91E0-B5DCD692A2DC}"/>
    <cellStyle name="Vírgula 4 2 2 5 5 3 2" xfId="25580" xr:uid="{45A9499D-6586-4019-9E1E-3E407550FA2E}"/>
    <cellStyle name="Vírgula 4 2 2 5 5 4" xfId="17958" xr:uid="{A410FCCB-B13D-44D0-B47B-5B0D0C510783}"/>
    <cellStyle name="Vírgula 4 2 2 5 6" xfId="3611" xr:uid="{0623F8F8-01D6-42B9-BEB8-F0575F3AA679}"/>
    <cellStyle name="Vírgula 4 2 2 5 6 2" xfId="11243" xr:uid="{CBF7DF28-B140-40DB-BBF2-BB668BBC2C1B}"/>
    <cellStyle name="Vírgula 4 2 2 5 6 2 2" xfId="26548" xr:uid="{315AD135-8682-41C0-A16D-20759BF17D85}"/>
    <cellStyle name="Vírgula 4 2 2 5 6 3" xfId="18926" xr:uid="{EBFEA03A-4613-4CB9-93F2-8606A40C808D}"/>
    <cellStyle name="Vírgula 4 2 2 5 7" xfId="1035" xr:uid="{9D24ABDF-3143-415F-A705-24B9590FC44A}"/>
    <cellStyle name="Vírgula 4 2 2 5 7 2" xfId="8667" xr:uid="{5D558D51-7D18-422D-917A-39D9D26EDB36}"/>
    <cellStyle name="Vírgula 4 2 2 5 7 2 2" xfId="23972" xr:uid="{D07356A7-75AC-4BF5-BDE5-C67115E596BD}"/>
    <cellStyle name="Vírgula 4 2 2 5 7 3" xfId="16350" xr:uid="{0AF33A45-A972-440A-9CE7-96411A65DABA}"/>
    <cellStyle name="Vírgula 4 2 2 5 8" xfId="8018" xr:uid="{08BC1094-A8D7-4DB7-B835-A68C84168854}"/>
    <cellStyle name="Vírgula 4 2 2 5 8 2" xfId="23323" xr:uid="{621F1789-C8E4-4BC2-8961-3A3228416A8B}"/>
    <cellStyle name="Vírgula 4 2 2 5 9" xfId="15701" xr:uid="{BA3D3386-E5FE-4061-A8F5-1E605A74CF95}"/>
    <cellStyle name="Vírgula 4 2 2 6" xfId="266" xr:uid="{143309BF-3332-4C99-9D40-B2A64E2A8408}"/>
    <cellStyle name="Vírgula 4 2 2 6 2" xfId="590" xr:uid="{050914C7-0196-4717-910A-F5D1E4B8FFDF}"/>
    <cellStyle name="Vírgula 4 2 2 6 2 2" xfId="1883" xr:uid="{A04A8CF6-7C48-450D-A18D-0C1370E8EA9D}"/>
    <cellStyle name="Vírgula 4 2 2 6 2 2 2" xfId="7362" xr:uid="{63A45613-0445-4073-B1D3-8377C4475791}"/>
    <cellStyle name="Vírgula 4 2 2 6 2 2 2 2" xfId="14984" xr:uid="{B505475B-5BF3-444A-9C77-6FBDA18E77BC}"/>
    <cellStyle name="Vírgula 4 2 2 6 2 2 2 2 2" xfId="30289" xr:uid="{AC2589DB-A8C5-45A5-B5C7-9C9F88010368}"/>
    <cellStyle name="Vírgula 4 2 2 6 2 2 2 3" xfId="22667" xr:uid="{25AE1FDD-1E95-45CF-A3CE-C32F619F2CC3}"/>
    <cellStyle name="Vírgula 4 2 2 6 2 2 3" xfId="5990" xr:uid="{5DC72CC5-2449-4218-B716-2CAD1A68A544}"/>
    <cellStyle name="Vírgula 4 2 2 6 2 2 3 2" xfId="13612" xr:uid="{01CD9978-68A5-4D3D-988D-CB5B81209FE5}"/>
    <cellStyle name="Vírgula 4 2 2 6 2 2 3 2 2" xfId="28917" xr:uid="{02AA5090-31EA-4F06-9445-C27A2CA43AF3}"/>
    <cellStyle name="Vírgula 4 2 2 6 2 2 3 3" xfId="21295" xr:uid="{874AC914-6C0B-42C3-B502-4A0E53EA1EBF}"/>
    <cellStyle name="Vírgula 4 2 2 6 2 2 4" xfId="9515" xr:uid="{FD2954C8-C16F-4ED8-AACC-961DBC0B3EF4}"/>
    <cellStyle name="Vírgula 4 2 2 6 2 2 4 2" xfId="24820" xr:uid="{4FA1DFDE-EB74-4435-8248-D01580C4E1C7}"/>
    <cellStyle name="Vírgula 4 2 2 6 2 2 5" xfId="17198" xr:uid="{9A95A407-F030-4A40-981B-DF5DAF91B521}"/>
    <cellStyle name="Vírgula 4 2 2 6 2 3" xfId="2847" xr:uid="{701AAFEB-E3AB-42DC-9487-A4177C8E4619}"/>
    <cellStyle name="Vírgula 4 2 2 6 2 3 2" xfId="6758" xr:uid="{9D92B8C5-35F5-4403-A9AC-C0DCDCE34CCA}"/>
    <cellStyle name="Vírgula 4 2 2 6 2 3 2 2" xfId="14380" xr:uid="{74A2CC7B-6307-4B17-A044-D13C9E9E3D7C}"/>
    <cellStyle name="Vírgula 4 2 2 6 2 3 2 2 2" xfId="29685" xr:uid="{14090E08-87F4-4503-BEDA-D5A8EBF06DAB}"/>
    <cellStyle name="Vírgula 4 2 2 6 2 3 2 3" xfId="22063" xr:uid="{30109728-E47D-4636-B69A-116DFE21D136}"/>
    <cellStyle name="Vírgula 4 2 2 6 2 3 3" xfId="10479" xr:uid="{71A62542-61E6-4B07-8C19-FA2573A9BB6C}"/>
    <cellStyle name="Vírgula 4 2 2 6 2 3 3 2" xfId="25784" xr:uid="{FA1B3ADB-4142-4FBD-B633-FC1FE9C68F8E}"/>
    <cellStyle name="Vírgula 4 2 2 6 2 3 4" xfId="18162" xr:uid="{4A51FF0A-E05E-4414-A130-C4D81B0559E8}"/>
    <cellStyle name="Vírgula 4 2 2 6 2 4" xfId="3815" xr:uid="{D240CBBB-0084-441D-B482-2E0D44F6DBA7}"/>
    <cellStyle name="Vírgula 4 2 2 6 2 4 2" xfId="11447" xr:uid="{F4700F57-9D45-451C-A18E-12BDA1F4FE56}"/>
    <cellStyle name="Vírgula 4 2 2 6 2 4 2 2" xfId="26752" xr:uid="{94621E07-DDC1-4832-820D-B7FD7A429091}"/>
    <cellStyle name="Vírgula 4 2 2 6 2 4 3" xfId="19130" xr:uid="{99B56A93-96BD-4FDD-8BA6-4A376C21EFA5}"/>
    <cellStyle name="Vírgula 4 2 2 6 2 5" xfId="1239" xr:uid="{1BA0FBF7-0506-4970-857B-CF354B544C91}"/>
    <cellStyle name="Vírgula 4 2 2 6 2 5 2" xfId="8871" xr:uid="{20F776DF-BE56-4B35-9289-E68C15EB540D}"/>
    <cellStyle name="Vírgula 4 2 2 6 2 5 2 2" xfId="24176" xr:uid="{D5AF3F42-0B2A-4136-AE1D-61070629A3F3}"/>
    <cellStyle name="Vírgula 4 2 2 6 2 5 3" xfId="16554" xr:uid="{A37278D8-CE59-4E4D-AA02-8CAFD7B1EBF4}"/>
    <cellStyle name="Vírgula 4 2 2 6 2 6" xfId="8222" xr:uid="{D701345A-90DD-4A4F-8EB0-4C8AD8D86665}"/>
    <cellStyle name="Vírgula 4 2 2 6 2 6 2" xfId="23527" xr:uid="{949290DE-BBA0-4781-9198-391BA0D6131B}"/>
    <cellStyle name="Vírgula 4 2 2 6 2 7" xfId="15905" xr:uid="{AB4EA6AF-4B88-4F1A-8747-48F1812FD6F2}"/>
    <cellStyle name="Vírgula 4 2 2 6 3" xfId="2203" xr:uid="{52512F0D-EBB1-4EFD-80B4-CCC763BF75E1}"/>
    <cellStyle name="Vírgula 4 2 2 6 3 2" xfId="3171" xr:uid="{448A17E8-5D4D-4E27-AEA8-15F7D1A2FA1C}"/>
    <cellStyle name="Vírgula 4 2 2 6 3 2 2" xfId="10803" xr:uid="{C3486916-722C-41BE-9BFA-156301471385}"/>
    <cellStyle name="Vírgula 4 2 2 6 3 2 2 2" xfId="26108" xr:uid="{6A221AA7-DF13-4654-8FA7-80F0F57B67B4}"/>
    <cellStyle name="Vírgula 4 2 2 6 3 2 3" xfId="18486" xr:uid="{FC3FD492-D9FC-4EF6-BA25-1398FE8EAC62}"/>
    <cellStyle name="Vírgula 4 2 2 6 3 3" xfId="4139" xr:uid="{DBF92B48-EECD-4BCD-9CA8-DB9D88CA924F}"/>
    <cellStyle name="Vírgula 4 2 2 6 3 3 2" xfId="11771" xr:uid="{3E31A503-3E4D-4A28-9813-6E0103565661}"/>
    <cellStyle name="Vírgula 4 2 2 6 3 3 2 2" xfId="27076" xr:uid="{906547A2-144E-4A3D-AC70-124F36177D63}"/>
    <cellStyle name="Vírgula 4 2 2 6 3 3 3" xfId="19454" xr:uid="{73EB9D65-9035-49BC-9740-55AB4C8C799A}"/>
    <cellStyle name="Vírgula 4 2 2 6 3 4" xfId="9835" xr:uid="{0EF0E08B-3EE6-4B67-8D17-1DA505420AC5}"/>
    <cellStyle name="Vírgula 4 2 2 6 3 4 2" xfId="25140" xr:uid="{BF2AC3B2-5F57-4E32-85E2-AFE932ACC168}"/>
    <cellStyle name="Vírgula 4 2 2 6 3 5" xfId="17518" xr:uid="{3669074F-E552-46F5-81B5-F04534B6CBBA}"/>
    <cellStyle name="Vírgula 4 2 2 6 4" xfId="1563" xr:uid="{D398C5CD-1C5E-406B-A3A1-E81BFCF4FC97}"/>
    <cellStyle name="Vírgula 4 2 2 6 4 2" xfId="6388" xr:uid="{A2072ED3-36A9-40A8-B193-33EAAD0EF161}"/>
    <cellStyle name="Vírgula 4 2 2 6 4 2 2" xfId="14010" xr:uid="{575BCC3F-211C-434F-85C0-D0285966F4DC}"/>
    <cellStyle name="Vírgula 4 2 2 6 4 2 2 2" xfId="29315" xr:uid="{9C11E9B7-52BF-430E-89AA-8684170868AA}"/>
    <cellStyle name="Vírgula 4 2 2 6 4 2 3" xfId="21693" xr:uid="{559CAFA5-A90C-4402-BCE6-F43296060816}"/>
    <cellStyle name="Vírgula 4 2 2 6 4 3" xfId="9195" xr:uid="{90E97F6C-28DF-4415-AAF0-FBF9E3BF5015}"/>
    <cellStyle name="Vírgula 4 2 2 6 4 3 2" xfId="24500" xr:uid="{A8B17F04-A80B-44C7-9340-E765E9E6B574}"/>
    <cellStyle name="Vírgula 4 2 2 6 4 4" xfId="16878" xr:uid="{CA4B8CDE-403D-44BE-A234-DF41C3AB31F4}"/>
    <cellStyle name="Vírgula 4 2 2 6 5" xfId="2523" xr:uid="{FFD96263-CB5B-470A-B5D1-5A10B3A0E968}"/>
    <cellStyle name="Vírgula 4 2 2 6 5 2" xfId="10155" xr:uid="{4DFA4676-5F79-4295-A884-9C30A4A20703}"/>
    <cellStyle name="Vírgula 4 2 2 6 5 2 2" xfId="25460" xr:uid="{767B9E2F-D460-4831-9242-AD6DD9E3DF72}"/>
    <cellStyle name="Vírgula 4 2 2 6 5 3" xfId="17838" xr:uid="{FAF48B5B-55E3-4271-BD4D-7FF170D67B46}"/>
    <cellStyle name="Vírgula 4 2 2 6 6" xfId="3491" xr:uid="{090B015F-554F-4C44-91AD-3271B6D8198A}"/>
    <cellStyle name="Vírgula 4 2 2 6 6 2" xfId="11123" xr:uid="{6ACAD31C-9548-4C7B-9383-EB7F75483029}"/>
    <cellStyle name="Vírgula 4 2 2 6 6 2 2" xfId="26428" xr:uid="{D6E56AC6-96D3-49B6-97DE-2148D4A514C9}"/>
    <cellStyle name="Vírgula 4 2 2 6 6 3" xfId="18806" xr:uid="{A5EA768F-5306-4B34-B0A9-0C6B08013B8E}"/>
    <cellStyle name="Vírgula 4 2 2 6 7" xfId="915" xr:uid="{30F46C4D-F0E6-4476-920A-055F9C8F5A22}"/>
    <cellStyle name="Vírgula 4 2 2 6 7 2" xfId="8547" xr:uid="{6DE16474-21DE-43B1-BFBD-5BD8B95BEDC5}"/>
    <cellStyle name="Vírgula 4 2 2 6 7 2 2" xfId="23852" xr:uid="{C0529E90-224C-4D3B-B308-167D87725FA6}"/>
    <cellStyle name="Vírgula 4 2 2 6 7 3" xfId="16230" xr:uid="{047F676A-90A3-4834-BDCC-A4C89F5E4B9F}"/>
    <cellStyle name="Vírgula 4 2 2 6 8" xfId="7898" xr:uid="{C095EF69-CBEE-4024-89CA-0C157F7D30A9}"/>
    <cellStyle name="Vírgula 4 2 2 6 8 2" xfId="23203" xr:uid="{E57787D1-055D-4AA0-B70A-408C8EFB5466}"/>
    <cellStyle name="Vírgula 4 2 2 6 9" xfId="15581" xr:uid="{A2649A15-FA2B-4F3D-A005-2E4309A4AB5D}"/>
    <cellStyle name="Vírgula 4 2 2 7" xfId="426" xr:uid="{5BE4E6F1-0341-45C7-ABF7-289A104DA943}"/>
    <cellStyle name="Vírgula 4 2 2 7 2" xfId="750" xr:uid="{A71E18FC-8692-46A8-B39D-E0446FC6B199}"/>
    <cellStyle name="Vírgula 4 2 2 7 2 2" xfId="2043" xr:uid="{9C7AE305-7CE5-4C1D-AF1C-8E7205789001}"/>
    <cellStyle name="Vírgula 4 2 2 7 2 2 2" xfId="7335" xr:uid="{D4E00E66-E52A-4BE8-8DFA-EC98841BFDAA}"/>
    <cellStyle name="Vírgula 4 2 2 7 2 2 2 2" xfId="14957" xr:uid="{9059E5A1-0C69-4641-9821-17AEF2C8BF3A}"/>
    <cellStyle name="Vírgula 4 2 2 7 2 2 2 2 2" xfId="30262" xr:uid="{07304739-B6E7-4486-81A4-FFED2A65FF1D}"/>
    <cellStyle name="Vírgula 4 2 2 7 2 2 2 3" xfId="22640" xr:uid="{2F8FE4BA-6F12-439E-9F00-F7B99C3D409D}"/>
    <cellStyle name="Vírgula 4 2 2 7 2 2 3" xfId="5963" xr:uid="{D8CCC8BB-9D79-41FD-A77C-38C582EAD8B0}"/>
    <cellStyle name="Vírgula 4 2 2 7 2 2 3 2" xfId="13585" xr:uid="{250E7D8D-4779-46CB-AE3A-A6CF448CCF22}"/>
    <cellStyle name="Vírgula 4 2 2 7 2 2 3 2 2" xfId="28890" xr:uid="{7C50613F-906D-4D1B-9DA8-678B4D32CC47}"/>
    <cellStyle name="Vírgula 4 2 2 7 2 2 3 3" xfId="21268" xr:uid="{4904DA2C-8E37-4D84-95BD-7DDA0EA1F14B}"/>
    <cellStyle name="Vírgula 4 2 2 7 2 2 4" xfId="9675" xr:uid="{C8CE53AB-9676-4545-996F-889D359C2219}"/>
    <cellStyle name="Vírgula 4 2 2 7 2 2 4 2" xfId="24980" xr:uid="{6FFBF8AC-184E-4CE4-A781-A04186FB5DBC}"/>
    <cellStyle name="Vírgula 4 2 2 7 2 2 5" xfId="17358" xr:uid="{AF25AFD8-BFB6-42B2-BA19-009B8F050F4B}"/>
    <cellStyle name="Vírgula 4 2 2 7 2 3" xfId="3007" xr:uid="{0D4447A4-B20A-40E4-8B95-066F028C80BB}"/>
    <cellStyle name="Vírgula 4 2 2 7 2 3 2" xfId="6731" xr:uid="{D4359D39-7413-4D89-8A8E-3B90886EA17F}"/>
    <cellStyle name="Vírgula 4 2 2 7 2 3 2 2" xfId="14353" xr:uid="{F41279D2-07B2-4093-8DA7-AEA8D5BD6BDA}"/>
    <cellStyle name="Vírgula 4 2 2 7 2 3 2 2 2" xfId="29658" xr:uid="{114F7CAC-7E18-43EE-9AEA-39F6ECEC4F5B}"/>
    <cellStyle name="Vírgula 4 2 2 7 2 3 2 3" xfId="22036" xr:uid="{1ED9EF79-51B8-4740-B6D2-566041B5C331}"/>
    <cellStyle name="Vírgula 4 2 2 7 2 3 3" xfId="10639" xr:uid="{D7053884-2653-4998-AF6A-B87852377B72}"/>
    <cellStyle name="Vírgula 4 2 2 7 2 3 3 2" xfId="25944" xr:uid="{5D11ABF2-0E32-40DC-846C-4DE843583D2D}"/>
    <cellStyle name="Vírgula 4 2 2 7 2 3 4" xfId="18322" xr:uid="{0E6AEDBD-9D47-4884-B5D7-BCCC7FD4C465}"/>
    <cellStyle name="Vírgula 4 2 2 7 2 4" xfId="3975" xr:uid="{C08F0039-66C7-45D6-B0F2-588D340D3E4F}"/>
    <cellStyle name="Vírgula 4 2 2 7 2 4 2" xfId="11607" xr:uid="{A5186978-A7A2-45A0-BBF5-55749C17F4F6}"/>
    <cellStyle name="Vírgula 4 2 2 7 2 4 2 2" xfId="26912" xr:uid="{B52FB284-2E5E-48CE-A4C3-5D462547139D}"/>
    <cellStyle name="Vírgula 4 2 2 7 2 4 3" xfId="19290" xr:uid="{06480519-AF85-4B5B-B573-B95DF0E5B0B6}"/>
    <cellStyle name="Vírgula 4 2 2 7 2 5" xfId="1399" xr:uid="{14AF0BC4-739B-49B6-B8C0-853D1A036BD6}"/>
    <cellStyle name="Vírgula 4 2 2 7 2 5 2" xfId="9031" xr:uid="{1BF35EDA-5F9E-4FE5-9C61-40B15FC28F09}"/>
    <cellStyle name="Vírgula 4 2 2 7 2 5 2 2" xfId="24336" xr:uid="{F2A0A1A8-5B25-42FF-8A04-ABEBEDB3D85D}"/>
    <cellStyle name="Vírgula 4 2 2 7 2 5 3" xfId="16714" xr:uid="{6B21DC6C-F037-4CA4-B15E-FF96805B7D2C}"/>
    <cellStyle name="Vírgula 4 2 2 7 2 6" xfId="8382" xr:uid="{2D96CE71-32F3-484F-8D2E-344440B9534A}"/>
    <cellStyle name="Vírgula 4 2 2 7 2 6 2" xfId="23687" xr:uid="{68BF63C7-F715-409A-B051-8BD492B6880D}"/>
    <cellStyle name="Vírgula 4 2 2 7 2 7" xfId="16065" xr:uid="{94922999-6256-4A71-8F6C-637C47B0DE84}"/>
    <cellStyle name="Vírgula 4 2 2 7 3" xfId="2363" xr:uid="{8A081E7A-9DAA-4EB9-8A06-2C867BA5EFE7}"/>
    <cellStyle name="Vírgula 4 2 2 7 3 2" xfId="3331" xr:uid="{E6FD0191-21EA-4F72-A9CC-31223FBAA090}"/>
    <cellStyle name="Vírgula 4 2 2 7 3 2 2" xfId="10963" xr:uid="{83171225-709F-4EB6-8CB7-95C0220520A5}"/>
    <cellStyle name="Vírgula 4 2 2 7 3 2 2 2" xfId="26268" xr:uid="{09CD1EFB-52F6-4E47-A6D4-FAE0BFF5D496}"/>
    <cellStyle name="Vírgula 4 2 2 7 3 2 3" xfId="18646" xr:uid="{F7197D08-7F2D-4F1D-9E56-B6DB6779837E}"/>
    <cellStyle name="Vírgula 4 2 2 7 3 3" xfId="4299" xr:uid="{34818D6E-3947-4DD8-9250-8F65C8A60A99}"/>
    <cellStyle name="Vírgula 4 2 2 7 3 3 2" xfId="11931" xr:uid="{87C0A1B0-3B34-4E9F-AB8B-AA8074C6C63F}"/>
    <cellStyle name="Vírgula 4 2 2 7 3 3 2 2" xfId="27236" xr:uid="{BA591481-9215-43F2-89C8-185C7976C47E}"/>
    <cellStyle name="Vírgula 4 2 2 7 3 3 3" xfId="19614" xr:uid="{F55A7305-27D7-4DCE-A77E-B532DC0DA5ED}"/>
    <cellStyle name="Vírgula 4 2 2 7 3 4" xfId="9995" xr:uid="{663A259C-ECF0-47EE-9A24-6AA2D24C44D6}"/>
    <cellStyle name="Vírgula 4 2 2 7 3 4 2" xfId="25300" xr:uid="{855B0DBD-C596-4F3E-895C-0295DE38E930}"/>
    <cellStyle name="Vírgula 4 2 2 7 3 5" xfId="17678" xr:uid="{818A599B-5870-488A-91E9-C108131646ED}"/>
    <cellStyle name="Vírgula 4 2 2 7 4" xfId="1723" xr:uid="{919AFC66-5215-47FC-9A1A-077B6E29CEA1}"/>
    <cellStyle name="Vírgula 4 2 2 7 4 2" xfId="6361" xr:uid="{7A555668-69E0-4182-9003-1882014E0CA9}"/>
    <cellStyle name="Vírgula 4 2 2 7 4 2 2" xfId="13983" xr:uid="{793A1FAD-BF11-416D-8557-47F9B0B7D94B}"/>
    <cellStyle name="Vírgula 4 2 2 7 4 2 2 2" xfId="29288" xr:uid="{0E5F3156-D209-4D85-B8AB-346B48EF1032}"/>
    <cellStyle name="Vírgula 4 2 2 7 4 2 3" xfId="21666" xr:uid="{D4E44D35-6419-4D91-889E-AED86EFA9DD5}"/>
    <cellStyle name="Vírgula 4 2 2 7 4 3" xfId="9355" xr:uid="{D6F63679-AC8B-4B65-BF82-68AE03766141}"/>
    <cellStyle name="Vírgula 4 2 2 7 4 3 2" xfId="24660" xr:uid="{50A4F154-847C-4186-898B-A2359455FD53}"/>
    <cellStyle name="Vírgula 4 2 2 7 4 4" xfId="17038" xr:uid="{EE360161-B2AC-4262-9E5E-5B10B6DBC325}"/>
    <cellStyle name="Vírgula 4 2 2 7 5" xfId="2683" xr:uid="{D96B31E7-4653-47B8-B625-5FCC689BDBFE}"/>
    <cellStyle name="Vírgula 4 2 2 7 5 2" xfId="10315" xr:uid="{874E1B98-43C0-40AF-B127-7A3731A86912}"/>
    <cellStyle name="Vírgula 4 2 2 7 5 2 2" xfId="25620" xr:uid="{91496FF9-E92B-4AD8-AAA0-E09DB4D33CCB}"/>
    <cellStyle name="Vírgula 4 2 2 7 5 3" xfId="17998" xr:uid="{EE27F896-F30A-4348-8D1E-C3796A536276}"/>
    <cellStyle name="Vírgula 4 2 2 7 6" xfId="3651" xr:uid="{0B2916CD-9447-402F-AA45-B53FAF258030}"/>
    <cellStyle name="Vírgula 4 2 2 7 6 2" xfId="11283" xr:uid="{886799C4-83AE-4E3A-B14F-6A57426FD5F9}"/>
    <cellStyle name="Vírgula 4 2 2 7 6 2 2" xfId="26588" xr:uid="{CC55B4EA-09C9-468B-AD75-B9038D8EB3D5}"/>
    <cellStyle name="Vírgula 4 2 2 7 6 3" xfId="18966" xr:uid="{FC26B915-60E5-437F-8B6B-1D7525BAAC0E}"/>
    <cellStyle name="Vírgula 4 2 2 7 7" xfId="1075" xr:uid="{05401CDE-C756-4103-8697-C626698A0237}"/>
    <cellStyle name="Vírgula 4 2 2 7 7 2" xfId="8707" xr:uid="{869056FE-815E-4BA0-9753-83BD95AF42EF}"/>
    <cellStyle name="Vírgula 4 2 2 7 7 2 2" xfId="24012" xr:uid="{F48A301E-ECD8-4F21-AA59-5E720C6ECE64}"/>
    <cellStyle name="Vírgula 4 2 2 7 7 3" xfId="16390" xr:uid="{02C4AF27-4456-4A40-9ACB-E2AA482F5686}"/>
    <cellStyle name="Vírgula 4 2 2 7 8" xfId="8058" xr:uid="{A80FBD86-4A4B-4E7D-918B-1A21AB2496BD}"/>
    <cellStyle name="Vírgula 4 2 2 7 8 2" xfId="23363" xr:uid="{5D4A096B-782A-43FE-B1DA-1B7D47CEA47A}"/>
    <cellStyle name="Vírgula 4 2 2 7 9" xfId="15741" xr:uid="{B2D2AB82-F32F-4E70-A67E-CE0DDB3F6B56}"/>
    <cellStyle name="Vírgula 4 2 2 8" xfId="226" xr:uid="{80F7A891-B52B-4BC9-AB7E-01B658993756}"/>
    <cellStyle name="Vírgula 4 2 2 8 2" xfId="550" xr:uid="{3EC6083F-6127-4F2D-8680-CD09CC534FE7}"/>
    <cellStyle name="Vírgula 4 2 2 8 2 2" xfId="1843" xr:uid="{4CAEA9AD-18E7-4B32-9A1A-B40CE98BDA63}"/>
    <cellStyle name="Vírgula 4 2 2 8 2 2 2" xfId="7498" xr:uid="{5EC9F842-DF55-4C56-B942-615A2D419330}"/>
    <cellStyle name="Vírgula 4 2 2 8 2 2 2 2" xfId="15120" xr:uid="{2D6963FE-38A4-4D50-A107-C69376EC416A}"/>
    <cellStyle name="Vírgula 4 2 2 8 2 2 2 2 2" xfId="30425" xr:uid="{A019EBB9-317C-4B48-AB3E-ED8CFB66DAAD}"/>
    <cellStyle name="Vírgula 4 2 2 8 2 2 2 3" xfId="22803" xr:uid="{097E8842-C14B-48B9-B1CB-E243EE3B2069}"/>
    <cellStyle name="Vírgula 4 2 2 8 2 2 3" xfId="6126" xr:uid="{3C140816-B772-43AD-B7A6-26C3A2862749}"/>
    <cellStyle name="Vírgula 4 2 2 8 2 2 3 2" xfId="13748" xr:uid="{E4B9315E-605B-42D1-9670-C8BC802CE056}"/>
    <cellStyle name="Vírgula 4 2 2 8 2 2 3 2 2" xfId="29053" xr:uid="{9E8031CA-6548-448F-85D2-8D46D76344FD}"/>
    <cellStyle name="Vírgula 4 2 2 8 2 2 3 3" xfId="21431" xr:uid="{269D7C5A-E1DB-4C3F-89D1-9A6292628E1E}"/>
    <cellStyle name="Vírgula 4 2 2 8 2 2 4" xfId="9475" xr:uid="{76BC6667-1704-43D9-8CC2-4F6D6A6EF9C7}"/>
    <cellStyle name="Vírgula 4 2 2 8 2 2 4 2" xfId="24780" xr:uid="{0262F68C-6DFC-46BD-AD62-21D781EB8119}"/>
    <cellStyle name="Vírgula 4 2 2 8 2 2 5" xfId="17158" xr:uid="{DF38A93D-F6C6-4692-95F9-0A62D6FD72B4}"/>
    <cellStyle name="Vírgula 4 2 2 8 2 3" xfId="2807" xr:uid="{5994EA57-C38F-4DAB-B260-4E840DE2784F}"/>
    <cellStyle name="Vírgula 4 2 2 8 2 3 2" xfId="6894" xr:uid="{57771E09-6529-4A62-A59E-60D8F0087DFD}"/>
    <cellStyle name="Vírgula 4 2 2 8 2 3 2 2" xfId="14516" xr:uid="{CF0D6799-C09B-4681-AA1F-8173CAA5ADF5}"/>
    <cellStyle name="Vírgula 4 2 2 8 2 3 2 2 2" xfId="29821" xr:uid="{0BAA94BC-EB45-4272-8441-46D7F3CC80CE}"/>
    <cellStyle name="Vírgula 4 2 2 8 2 3 2 3" xfId="22199" xr:uid="{6BE26CED-E98A-4F11-A8C2-95DD8EE30273}"/>
    <cellStyle name="Vírgula 4 2 2 8 2 3 3" xfId="10439" xr:uid="{7A373630-086D-4666-981D-EB5E777F33F7}"/>
    <cellStyle name="Vírgula 4 2 2 8 2 3 3 2" xfId="25744" xr:uid="{6E5FAF49-6D44-4AFF-9C85-193E15201410}"/>
    <cellStyle name="Vírgula 4 2 2 8 2 3 4" xfId="18122" xr:uid="{78DC5A76-3C83-406E-B123-A2BD3990A4D8}"/>
    <cellStyle name="Vírgula 4 2 2 8 2 4" xfId="3775" xr:uid="{4CC47F00-DDD1-42D4-A1BD-36BFD7519CC9}"/>
    <cellStyle name="Vírgula 4 2 2 8 2 4 2" xfId="11407" xr:uid="{9C366104-CC2D-490E-AFE6-183CC7C8192C}"/>
    <cellStyle name="Vírgula 4 2 2 8 2 4 2 2" xfId="26712" xr:uid="{40CE1930-2027-4636-B9E7-8A2F0EBDACE6}"/>
    <cellStyle name="Vírgula 4 2 2 8 2 4 3" xfId="19090" xr:uid="{7BF9CFE1-C41B-4852-AD89-7541827DE7D0}"/>
    <cellStyle name="Vírgula 4 2 2 8 2 5" xfId="1199" xr:uid="{5866EB68-73F2-4EA5-B497-4D5A54CF4797}"/>
    <cellStyle name="Vírgula 4 2 2 8 2 5 2" xfId="8831" xr:uid="{037D49EC-0911-4505-AE11-A9C67C09B0B3}"/>
    <cellStyle name="Vírgula 4 2 2 8 2 5 2 2" xfId="24136" xr:uid="{38ED8A18-F53B-490D-A6F7-D8E979EF6FFE}"/>
    <cellStyle name="Vírgula 4 2 2 8 2 5 3" xfId="16514" xr:uid="{00F261FE-A567-4644-9035-76C15948CBBC}"/>
    <cellStyle name="Vírgula 4 2 2 8 2 6" xfId="8182" xr:uid="{454219DB-B779-4925-BA96-72AEE85E4DA3}"/>
    <cellStyle name="Vírgula 4 2 2 8 2 6 2" xfId="23487" xr:uid="{45A4CB72-8C8B-4FB3-AFEC-6083CDDD10BF}"/>
    <cellStyle name="Vírgula 4 2 2 8 2 7" xfId="15865" xr:uid="{41FD9252-D634-490D-8CED-6ABC0F85A839}"/>
    <cellStyle name="Vírgula 4 2 2 8 3" xfId="2163" xr:uid="{9257E95E-50EA-4850-A51C-077B344B449A}"/>
    <cellStyle name="Vírgula 4 2 2 8 3 2" xfId="3131" xr:uid="{A1C00434-D191-43AC-91AB-B23E6B692C23}"/>
    <cellStyle name="Vírgula 4 2 2 8 3 2 2" xfId="10763" xr:uid="{AED83DEF-E512-4D70-997B-263327B8897B}"/>
    <cellStyle name="Vírgula 4 2 2 8 3 2 2 2" xfId="26068" xr:uid="{4520A010-7223-4746-8232-1532F6876CC8}"/>
    <cellStyle name="Vírgula 4 2 2 8 3 2 3" xfId="18446" xr:uid="{70CB7D84-2421-4A3D-AFEB-F3ABEBB12042}"/>
    <cellStyle name="Vírgula 4 2 2 8 3 3" xfId="4099" xr:uid="{A8933BAC-7C2F-4DA4-9DCB-1CCF88DC3701}"/>
    <cellStyle name="Vírgula 4 2 2 8 3 3 2" xfId="11731" xr:uid="{D2A53E31-7434-40E5-8C8E-962D359F98CA}"/>
    <cellStyle name="Vírgula 4 2 2 8 3 3 2 2" xfId="27036" xr:uid="{3B30386A-A927-4BED-93E1-14CEF1EC2191}"/>
    <cellStyle name="Vírgula 4 2 2 8 3 3 3" xfId="19414" xr:uid="{30B90E85-98B3-457B-9464-0DC7E73EE7BE}"/>
    <cellStyle name="Vírgula 4 2 2 8 3 4" xfId="9795" xr:uid="{A2539E74-DF4F-45C2-BF75-B933EF31F282}"/>
    <cellStyle name="Vírgula 4 2 2 8 3 4 2" xfId="25100" xr:uid="{D9909150-839E-4F67-B8A2-5DF3E3834110}"/>
    <cellStyle name="Vírgula 4 2 2 8 3 5" xfId="17478" xr:uid="{EC1727CF-ED43-4D76-B4D6-AEF302747E8D}"/>
    <cellStyle name="Vírgula 4 2 2 8 4" xfId="1523" xr:uid="{8D6FE19C-AB33-4B26-8CF6-AB5DAE6E880E}"/>
    <cellStyle name="Vírgula 4 2 2 8 4 2" xfId="6524" xr:uid="{26F8FA54-5E40-4B7E-86B0-16C653D7F0D8}"/>
    <cellStyle name="Vírgula 4 2 2 8 4 2 2" xfId="14146" xr:uid="{99DEDFE7-4FEE-41B0-97FF-CF5ED9FAEFD3}"/>
    <cellStyle name="Vírgula 4 2 2 8 4 2 2 2" xfId="29451" xr:uid="{58D0FEB4-BD94-4A8F-B7EA-20C0B68B9BA5}"/>
    <cellStyle name="Vírgula 4 2 2 8 4 2 3" xfId="21829" xr:uid="{79EFF460-3C4A-45CC-BBE4-7623BC63DC6F}"/>
    <cellStyle name="Vírgula 4 2 2 8 4 3" xfId="9155" xr:uid="{8CB14DCC-6F01-4983-B869-8BA6A20DA9E9}"/>
    <cellStyle name="Vírgula 4 2 2 8 4 3 2" xfId="24460" xr:uid="{DD01B380-D843-47DA-8E41-4B77A19DCFF4}"/>
    <cellStyle name="Vírgula 4 2 2 8 4 4" xfId="16838" xr:uid="{6BA7111F-1809-4C48-BDDD-C91FF4A331F5}"/>
    <cellStyle name="Vírgula 4 2 2 8 5" xfId="2483" xr:uid="{AC35212C-5D68-4F12-A62F-3E971944BE28}"/>
    <cellStyle name="Vírgula 4 2 2 8 5 2" xfId="10115" xr:uid="{04BB5353-5A39-4234-979C-4FBD4B735560}"/>
    <cellStyle name="Vírgula 4 2 2 8 5 2 2" xfId="25420" xr:uid="{D7CBCA7B-A333-4404-A4B4-E27AFF05B9AA}"/>
    <cellStyle name="Vírgula 4 2 2 8 5 3" xfId="17798" xr:uid="{1452CCA6-0163-49BB-A91E-00B680F38C95}"/>
    <cellStyle name="Vírgula 4 2 2 8 6" xfId="3451" xr:uid="{C1E08849-44BF-49E9-A76B-42A39D2E7ADC}"/>
    <cellStyle name="Vírgula 4 2 2 8 6 2" xfId="11083" xr:uid="{BFDDA478-3B4A-472D-8A5B-90CA561D6579}"/>
    <cellStyle name="Vírgula 4 2 2 8 6 2 2" xfId="26388" xr:uid="{EEFEE9D3-8CD4-49BA-B99D-85A14C722A17}"/>
    <cellStyle name="Vírgula 4 2 2 8 6 3" xfId="18766" xr:uid="{D6E5A94C-D7CF-40AA-9913-37394148D963}"/>
    <cellStyle name="Vírgula 4 2 2 8 7" xfId="875" xr:uid="{5877E4F4-DD9E-40C5-BEF4-6B168C61A35A}"/>
    <cellStyle name="Vírgula 4 2 2 8 7 2" xfId="8507" xr:uid="{5CFEE730-CA5D-4D06-B82C-192B2DB72EA1}"/>
    <cellStyle name="Vírgula 4 2 2 8 7 2 2" xfId="23812" xr:uid="{AFE9BC28-DDE6-4DE9-BE7A-BC95FE8A8F70}"/>
    <cellStyle name="Vírgula 4 2 2 8 7 3" xfId="16190" xr:uid="{470A7218-8E47-44E8-AC06-471E80F80F8E}"/>
    <cellStyle name="Vírgula 4 2 2 8 8" xfId="7858" xr:uid="{97FC18DF-A526-415C-9533-A80DE8A1A07A}"/>
    <cellStyle name="Vírgula 4 2 2 8 8 2" xfId="23163" xr:uid="{26A002AB-2234-4FF0-B312-5BE1B8B1E4BE}"/>
    <cellStyle name="Vírgula 4 2 2 8 9" xfId="15541" xr:uid="{005B2679-DBAB-40CB-8070-4C7B6702F318}"/>
    <cellStyle name="Vírgula 4 2 2 9" xfId="488" xr:uid="{7BB9CF01-4032-49E1-9CD3-B892945902FE}"/>
    <cellStyle name="Vírgula 4 2 2 9 2" xfId="812" xr:uid="{638E7BB6-CDE8-4E42-878D-BD906B97B6BE}"/>
    <cellStyle name="Vírgula 4 2 2 9 2 2" xfId="2103" xr:uid="{92E5FFEB-8564-414C-AC74-845F71EB4A09}"/>
    <cellStyle name="Vírgula 4 2 2 9 2 2 2" xfId="7528" xr:uid="{CACB4E85-9E25-4BDA-8EE0-4C18A6F91F14}"/>
    <cellStyle name="Vírgula 4 2 2 9 2 2 2 2" xfId="15150" xr:uid="{08C03224-431E-4D46-B02A-FC66BE724BFA}"/>
    <cellStyle name="Vírgula 4 2 2 9 2 2 2 2 2" xfId="30455" xr:uid="{5202C44E-F232-41F2-A6B6-710DF806D5D6}"/>
    <cellStyle name="Vírgula 4 2 2 9 2 2 2 3" xfId="22833" xr:uid="{245E4198-2CD0-4A58-907D-B1222BB8B3FA}"/>
    <cellStyle name="Vírgula 4 2 2 9 2 2 3" xfId="6156" xr:uid="{B424E3BC-A334-4674-9992-944295B52C1E}"/>
    <cellStyle name="Vírgula 4 2 2 9 2 2 3 2" xfId="13778" xr:uid="{BB4176D3-E1A8-448B-9320-B56710E4B25F}"/>
    <cellStyle name="Vírgula 4 2 2 9 2 2 3 2 2" xfId="29083" xr:uid="{E322A8E1-B2DA-453A-BA2A-90758005C2ED}"/>
    <cellStyle name="Vírgula 4 2 2 9 2 2 3 3" xfId="21461" xr:uid="{9298D525-DB67-47AE-BC23-FA5EED40D3AF}"/>
    <cellStyle name="Vírgula 4 2 2 9 2 2 4" xfId="9735" xr:uid="{0E1933FF-7410-4930-B76F-E467ACF18929}"/>
    <cellStyle name="Vírgula 4 2 2 9 2 2 4 2" xfId="25040" xr:uid="{1D98573F-4621-488D-AD15-6FD9F4000F3F}"/>
    <cellStyle name="Vírgula 4 2 2 9 2 2 5" xfId="17418" xr:uid="{609A60CE-C5A7-40D0-B22D-EB615076A178}"/>
    <cellStyle name="Vírgula 4 2 2 9 2 3" xfId="3069" xr:uid="{FCD47942-E509-4C16-BF08-0A5C40234789}"/>
    <cellStyle name="Vírgula 4 2 2 9 2 3 2" xfId="6924" xr:uid="{28275E7E-80E7-4180-A893-478818F2F305}"/>
    <cellStyle name="Vírgula 4 2 2 9 2 3 2 2" xfId="14546" xr:uid="{2657FC88-B229-41FC-A06A-3DB85E08987F}"/>
    <cellStyle name="Vírgula 4 2 2 9 2 3 2 2 2" xfId="29851" xr:uid="{6AC71D33-67BD-4E64-83D8-C374306CE596}"/>
    <cellStyle name="Vírgula 4 2 2 9 2 3 2 3" xfId="22229" xr:uid="{1B316178-553F-4253-B5BB-B5C7B4082D80}"/>
    <cellStyle name="Vírgula 4 2 2 9 2 3 3" xfId="10701" xr:uid="{A51CDCE5-F114-4361-9946-22FD180A6C80}"/>
    <cellStyle name="Vírgula 4 2 2 9 2 3 3 2" xfId="26006" xr:uid="{2A1A2492-9867-43F6-9D61-7E97D2B5E279}"/>
    <cellStyle name="Vírgula 4 2 2 9 2 3 4" xfId="18384" xr:uid="{649354E1-3D9A-4C16-AAD1-AE668ADE4A59}"/>
    <cellStyle name="Vírgula 4 2 2 9 2 4" xfId="4037" xr:uid="{1F8099DF-8E68-446E-B2FA-F4CCA7E0D165}"/>
    <cellStyle name="Vírgula 4 2 2 9 2 4 2" xfId="11669" xr:uid="{51874938-D4A5-4BE2-9CEF-C048A1CD8C46}"/>
    <cellStyle name="Vírgula 4 2 2 9 2 4 2 2" xfId="26974" xr:uid="{AE00DEC6-4490-407D-B67A-2DC38099114D}"/>
    <cellStyle name="Vírgula 4 2 2 9 2 4 3" xfId="19352" xr:uid="{372AA1ED-2631-451D-BB07-2E3A8EC87B5F}"/>
    <cellStyle name="Vírgula 4 2 2 9 2 5" xfId="1461" xr:uid="{EA2600E7-F1C2-45D6-9034-81D120834B95}"/>
    <cellStyle name="Vírgula 4 2 2 9 2 5 2" xfId="9093" xr:uid="{CE7DE958-F2E0-4DAA-B9EE-CF3E63E50305}"/>
    <cellStyle name="Vírgula 4 2 2 9 2 5 2 2" xfId="24398" xr:uid="{B26522C9-61A2-4EDA-BA98-9CD6E8FDEFA5}"/>
    <cellStyle name="Vírgula 4 2 2 9 2 5 3" xfId="16776" xr:uid="{E9E765B0-BC07-4DDF-9141-83008333E6AB}"/>
    <cellStyle name="Vírgula 4 2 2 9 2 6" xfId="8444" xr:uid="{F90681C0-E9EF-4A09-B5C6-3FB30B34C94D}"/>
    <cellStyle name="Vírgula 4 2 2 9 2 6 2" xfId="23749" xr:uid="{AB4BA98A-69CE-4C22-8266-05F89B7378B1}"/>
    <cellStyle name="Vírgula 4 2 2 9 2 7" xfId="16127" xr:uid="{7B57FD10-4B2E-48ED-B95D-699A3BF40317}"/>
    <cellStyle name="Vírgula 4 2 2 9 3" xfId="2423" xr:uid="{52A49CF1-4D0A-45E2-B1EF-D1C3736C8DAE}"/>
    <cellStyle name="Vírgula 4 2 2 9 3 2" xfId="3391" xr:uid="{02100CC1-9B3A-4DF5-94F4-884C2766E45E}"/>
    <cellStyle name="Vírgula 4 2 2 9 3 2 2" xfId="11023" xr:uid="{928777DA-ECD3-477C-BA5A-5504D558249C}"/>
    <cellStyle name="Vírgula 4 2 2 9 3 2 2 2" xfId="26328" xr:uid="{9CD03817-3940-4748-8BDD-A24681574EC1}"/>
    <cellStyle name="Vírgula 4 2 2 9 3 2 3" xfId="18706" xr:uid="{298D9482-41DC-4344-8383-0FF72A1783AF}"/>
    <cellStyle name="Vírgula 4 2 2 9 3 3" xfId="4359" xr:uid="{50271F83-7312-49BE-A8A4-3F4EEF3F22DD}"/>
    <cellStyle name="Vírgula 4 2 2 9 3 3 2" xfId="11991" xr:uid="{06758D56-D8EC-4D89-8DCC-79E0369C1EB6}"/>
    <cellStyle name="Vírgula 4 2 2 9 3 3 2 2" xfId="27296" xr:uid="{F20F0BFD-ACD4-42E8-9B1F-6FB493C0E39C}"/>
    <cellStyle name="Vírgula 4 2 2 9 3 3 3" xfId="19674" xr:uid="{C1812A66-F6F7-4A30-8B18-F2A52800059C}"/>
    <cellStyle name="Vírgula 4 2 2 9 3 4" xfId="10055" xr:uid="{0EB34400-C7AB-43B5-8898-6B22A03AAC8A}"/>
    <cellStyle name="Vírgula 4 2 2 9 3 4 2" xfId="25360" xr:uid="{C751AB0A-7666-4D26-88F5-811A86D869BC}"/>
    <cellStyle name="Vírgula 4 2 2 9 3 5" xfId="17738" xr:uid="{85D10085-32FC-4BAE-93B1-276884DBCA3A}"/>
    <cellStyle name="Vírgula 4 2 2 9 4" xfId="1783" xr:uid="{FE0D2719-6319-41BD-A3B7-D6655CAB0A70}"/>
    <cellStyle name="Vírgula 4 2 2 9 4 2" xfId="6554" xr:uid="{AB0E3FA1-E549-4A09-9CF3-107234AB5D4A}"/>
    <cellStyle name="Vírgula 4 2 2 9 4 2 2" xfId="14176" xr:uid="{1A54C1F8-81EC-4840-81B9-56AF7274B0F0}"/>
    <cellStyle name="Vírgula 4 2 2 9 4 2 2 2" xfId="29481" xr:uid="{FBFE9D6F-FDCC-405B-A147-9BB7A76BEF9D}"/>
    <cellStyle name="Vírgula 4 2 2 9 4 2 3" xfId="21859" xr:uid="{D45F82BC-25A7-417F-9ACC-B80BD3714F98}"/>
    <cellStyle name="Vírgula 4 2 2 9 4 3" xfId="9415" xr:uid="{62B2FC02-A814-42DB-B08A-8955232D3E2F}"/>
    <cellStyle name="Vírgula 4 2 2 9 4 3 2" xfId="24720" xr:uid="{551DFFFA-7A12-4B0D-A396-B71EE1ABDCA3}"/>
    <cellStyle name="Vírgula 4 2 2 9 4 4" xfId="17098" xr:uid="{E055B88F-3192-485B-AD14-1E6A1052085E}"/>
    <cellStyle name="Vírgula 4 2 2 9 5" xfId="2745" xr:uid="{D70E586C-AB70-4517-8CBA-CA3F77786D7D}"/>
    <cellStyle name="Vírgula 4 2 2 9 5 2" xfId="10377" xr:uid="{C84D2226-646C-4E4B-B9E5-6208C5C0E721}"/>
    <cellStyle name="Vírgula 4 2 2 9 5 2 2" xfId="25682" xr:uid="{1EE6AC3D-64FF-4C67-AD04-A6CC2DAAC440}"/>
    <cellStyle name="Vírgula 4 2 2 9 5 3" xfId="18060" xr:uid="{9F0D2CA9-8B9C-4134-A4FC-F52916FCEB41}"/>
    <cellStyle name="Vírgula 4 2 2 9 6" xfId="3713" xr:uid="{0D1226A6-A760-4F91-8F78-3CEEBC9655E5}"/>
    <cellStyle name="Vírgula 4 2 2 9 6 2" xfId="11345" xr:uid="{A7397CE5-E8C4-442F-BEED-1687B1F74F5D}"/>
    <cellStyle name="Vírgula 4 2 2 9 6 2 2" xfId="26650" xr:uid="{32706AF8-F604-4E58-81FF-334FAF5D5710}"/>
    <cellStyle name="Vírgula 4 2 2 9 6 3" xfId="19028" xr:uid="{6C451885-30EE-4C68-981B-931EF7ABE279}"/>
    <cellStyle name="Vírgula 4 2 2 9 7" xfId="1137" xr:uid="{9A320872-05C5-4943-93FA-50988E7544A3}"/>
    <cellStyle name="Vírgula 4 2 2 9 7 2" xfId="8769" xr:uid="{ED44383A-251E-4D1F-9CB2-9AF6B5629E4A}"/>
    <cellStyle name="Vírgula 4 2 2 9 7 2 2" xfId="24074" xr:uid="{117A7C0F-5355-4ECB-8CE6-35B9170C164E}"/>
    <cellStyle name="Vírgula 4 2 2 9 7 3" xfId="16452" xr:uid="{ECC8B336-FCF5-48C0-9CFD-7A7DB6AE3A8B}"/>
    <cellStyle name="Vírgula 4 2 2 9 8" xfId="8120" xr:uid="{308BF340-719F-4BFE-A839-D471F47869CE}"/>
    <cellStyle name="Vírgula 4 2 2 9 8 2" xfId="23425" xr:uid="{DDA2D076-D272-4797-B257-1B9B6970F1F2}"/>
    <cellStyle name="Vírgula 4 2 2 9 9" xfId="15803" xr:uid="{CE8F9DF0-904B-4721-936E-0C8389A05D3C}"/>
    <cellStyle name="Vírgula 4 2 3" xfId="236" xr:uid="{DDF4B98E-0D42-49C2-850E-A88AC25D24A7}"/>
    <cellStyle name="Vírgula 4 2 3 10" xfId="2493" xr:uid="{D4B1374E-C95E-4683-97A8-48BF3311DC80}"/>
    <cellStyle name="Vírgula 4 2 3 10 2" xfId="10125" xr:uid="{130CF1D9-7D69-403D-9893-4AA8534A0A03}"/>
    <cellStyle name="Vírgula 4 2 3 10 2 2" xfId="25430" xr:uid="{F4C7A839-BB9A-4F10-B044-F1A8D02E8544}"/>
    <cellStyle name="Vírgula 4 2 3 10 3" xfId="17808" xr:uid="{5B13B7E4-3D1B-43A1-AAAE-A4F4B96054C0}"/>
    <cellStyle name="Vírgula 4 2 3 11" xfId="3461" xr:uid="{FE83E6BB-F6A5-48B6-A575-3B3EF09C3C2B}"/>
    <cellStyle name="Vírgula 4 2 3 11 2" xfId="11093" xr:uid="{12A9EA9F-91D9-42D7-9C45-F6AA47F48864}"/>
    <cellStyle name="Vírgula 4 2 3 11 2 2" xfId="26398" xr:uid="{2574A435-9FC9-40CA-B82C-A41E04BFF117}"/>
    <cellStyle name="Vírgula 4 2 3 11 3" xfId="18776" xr:uid="{E71BDA00-569E-4456-AB9B-5E6E48C17324}"/>
    <cellStyle name="Vírgula 4 2 3 12" xfId="885" xr:uid="{B42E1CC7-EF53-4EB8-BEC7-F47EE869C5CC}"/>
    <cellStyle name="Vírgula 4 2 3 12 2" xfId="8517" xr:uid="{7653A0A4-B9AD-4A08-8372-2C3150CA7376}"/>
    <cellStyle name="Vírgula 4 2 3 12 2 2" xfId="23822" xr:uid="{4AF4C8AF-1E15-4EC1-8A4B-3AD0B1C1C37C}"/>
    <cellStyle name="Vírgula 4 2 3 12 3" xfId="16200" xr:uid="{8B6A0807-1153-4D12-AFCC-84B8CEF64A66}"/>
    <cellStyle name="Vírgula 4 2 3 13" xfId="7868" xr:uid="{034DED1B-5AFD-465F-BDD1-094753171A8D}"/>
    <cellStyle name="Vírgula 4 2 3 13 2" xfId="23173" xr:uid="{EE446528-1277-4194-BEC2-134B677206C7}"/>
    <cellStyle name="Vírgula 4 2 3 14" xfId="15551" xr:uid="{D1EB724C-9962-4C0F-B177-32E38A725525}"/>
    <cellStyle name="Vírgula 4 2 3 2" xfId="356" xr:uid="{21CC825E-7390-4359-BBFF-057AC216EA0D}"/>
    <cellStyle name="Vírgula 4 2 3 2 2" xfId="680" xr:uid="{ABC12319-F3D5-4418-97DD-FC41D8C4893D}"/>
    <cellStyle name="Vírgula 4 2 3 2 2 2" xfId="1973" xr:uid="{E1596962-CF14-4F94-86D9-625B4FA862F3}"/>
    <cellStyle name="Vírgula 4 2 3 2 2 2 2" xfId="7375" xr:uid="{39ADD2C8-FCA0-461B-9373-8D6FE14A1EF0}"/>
    <cellStyle name="Vírgula 4 2 3 2 2 2 2 2" xfId="14997" xr:uid="{21970C77-9741-4B02-9C68-994795B24761}"/>
    <cellStyle name="Vírgula 4 2 3 2 2 2 2 2 2" xfId="30302" xr:uid="{F06A1CB6-8AAA-4C27-8273-7F0EFE0FE715}"/>
    <cellStyle name="Vírgula 4 2 3 2 2 2 2 3" xfId="22680" xr:uid="{2B4F0331-4D40-4E8E-8781-9678FB0F85EE}"/>
    <cellStyle name="Vírgula 4 2 3 2 2 2 3" xfId="6003" xr:uid="{CD15CDCD-9BE3-467D-8750-5EBFB4D51EB2}"/>
    <cellStyle name="Vírgula 4 2 3 2 2 2 3 2" xfId="13625" xr:uid="{C52CB5DF-2F17-43C4-985D-F4E067CAEF65}"/>
    <cellStyle name="Vírgula 4 2 3 2 2 2 3 2 2" xfId="28930" xr:uid="{2E1C3FF4-7467-425E-BE30-C026E45D7ADF}"/>
    <cellStyle name="Vírgula 4 2 3 2 2 2 3 3" xfId="21308" xr:uid="{EC3BA597-0E9B-4D02-A77D-1502C8A8EE8A}"/>
    <cellStyle name="Vírgula 4 2 3 2 2 2 4" xfId="9605" xr:uid="{3679817E-D79E-49FF-A8A3-E6D33B94410E}"/>
    <cellStyle name="Vírgula 4 2 3 2 2 2 4 2" xfId="24910" xr:uid="{7D765CCF-322F-4E5D-B4A2-78FE1ED2B45E}"/>
    <cellStyle name="Vírgula 4 2 3 2 2 2 5" xfId="17288" xr:uid="{2CEF448D-0B4A-43F2-96E3-0182710A31A7}"/>
    <cellStyle name="Vírgula 4 2 3 2 2 3" xfId="2937" xr:uid="{A043D0FB-BFB3-4579-B971-80E897DAD030}"/>
    <cellStyle name="Vírgula 4 2 3 2 2 3 2" xfId="6771" xr:uid="{110ABBDB-CBD0-42A7-BDCA-CCFB899C98D5}"/>
    <cellStyle name="Vírgula 4 2 3 2 2 3 2 2" xfId="14393" xr:uid="{08FEECFB-3471-47B0-B877-A89BECA50134}"/>
    <cellStyle name="Vírgula 4 2 3 2 2 3 2 2 2" xfId="29698" xr:uid="{EB39A0C9-3A71-4B96-8BF9-F339DDE7268D}"/>
    <cellStyle name="Vírgula 4 2 3 2 2 3 2 3" xfId="22076" xr:uid="{46FDE7E6-76D1-4A9F-9F2F-B0FF9D7D40FA}"/>
    <cellStyle name="Vírgula 4 2 3 2 2 3 3" xfId="10569" xr:uid="{6598A487-69DD-4FD5-8671-7338817BFFCA}"/>
    <cellStyle name="Vírgula 4 2 3 2 2 3 3 2" xfId="25874" xr:uid="{2E05574D-5946-4262-B9E5-CA1EB30E3672}"/>
    <cellStyle name="Vírgula 4 2 3 2 2 3 4" xfId="18252" xr:uid="{19AF9658-CC7E-48AB-8007-1248F8DB0368}"/>
    <cellStyle name="Vírgula 4 2 3 2 2 4" xfId="3905" xr:uid="{716E4768-08A6-4DA5-9771-A67AC8D2D0C5}"/>
    <cellStyle name="Vírgula 4 2 3 2 2 4 2" xfId="11537" xr:uid="{B2FA9734-E4C9-4C7B-A00C-786AF78F81D2}"/>
    <cellStyle name="Vírgula 4 2 3 2 2 4 2 2" xfId="26842" xr:uid="{B52BEF74-A012-4F02-9514-682F8DBF8CDB}"/>
    <cellStyle name="Vírgula 4 2 3 2 2 4 3" xfId="19220" xr:uid="{04C5C65F-E401-456C-9A41-B3C8A35B6B1D}"/>
    <cellStyle name="Vírgula 4 2 3 2 2 5" xfId="1329" xr:uid="{C74B9C6C-E20B-4EA9-AAA7-D09499126078}"/>
    <cellStyle name="Vírgula 4 2 3 2 2 5 2" xfId="8961" xr:uid="{4E63128A-5F76-4F61-B09C-D26A6E8A0129}"/>
    <cellStyle name="Vírgula 4 2 3 2 2 5 2 2" xfId="24266" xr:uid="{3A024382-BE15-45BC-BBE2-0A942DA06B74}"/>
    <cellStyle name="Vírgula 4 2 3 2 2 5 3" xfId="16644" xr:uid="{AD7D72BD-C3EB-4043-AE8C-CACB4974D629}"/>
    <cellStyle name="Vírgula 4 2 3 2 2 6" xfId="8312" xr:uid="{FA14099C-9C1B-4ADF-8B2B-A62523C54F87}"/>
    <cellStyle name="Vírgula 4 2 3 2 2 6 2" xfId="23617" xr:uid="{7E986E94-A880-4D95-A67D-B10C677544B6}"/>
    <cellStyle name="Vírgula 4 2 3 2 2 7" xfId="15995" xr:uid="{D3665865-E66C-48A1-A5C2-86266F333BF7}"/>
    <cellStyle name="Vírgula 4 2 3 2 3" xfId="2293" xr:uid="{1ED6DDF6-87DB-4E60-8B7E-EB0B55B20A78}"/>
    <cellStyle name="Vírgula 4 2 3 2 3 2" xfId="3261" xr:uid="{481CBC34-BD19-434D-AD02-2FCDA3B1B4B3}"/>
    <cellStyle name="Vírgula 4 2 3 2 3 2 2" xfId="10893" xr:uid="{5F2CA713-5E80-4785-925D-C1FFFA258345}"/>
    <cellStyle name="Vírgula 4 2 3 2 3 2 2 2" xfId="26198" xr:uid="{C5D8A97B-9556-45D0-892B-A845041143B0}"/>
    <cellStyle name="Vírgula 4 2 3 2 3 2 3" xfId="18576" xr:uid="{0057EBAC-27D0-44B6-B41B-2F4E5D43E195}"/>
    <cellStyle name="Vírgula 4 2 3 2 3 3" xfId="4229" xr:uid="{5603385A-0E1C-4163-904E-73ACD7F1519F}"/>
    <cellStyle name="Vírgula 4 2 3 2 3 3 2" xfId="11861" xr:uid="{AAC73694-7F27-4D9C-90BD-775978691482}"/>
    <cellStyle name="Vírgula 4 2 3 2 3 3 2 2" xfId="27166" xr:uid="{0DC18D4C-1756-4BF7-945A-813318EF6914}"/>
    <cellStyle name="Vírgula 4 2 3 2 3 3 3" xfId="19544" xr:uid="{D698A445-6BB5-4C01-BD05-4C0D69A97845}"/>
    <cellStyle name="Vírgula 4 2 3 2 3 4" xfId="9925" xr:uid="{F5F5D3C2-5F2A-4AF2-B321-86EB353BC8EB}"/>
    <cellStyle name="Vírgula 4 2 3 2 3 4 2" xfId="25230" xr:uid="{8D045F2F-5782-495D-A006-8A3153A5CF8F}"/>
    <cellStyle name="Vírgula 4 2 3 2 3 5" xfId="17608" xr:uid="{74084069-B57B-4CCE-B763-B82F56EE2F23}"/>
    <cellStyle name="Vírgula 4 2 3 2 4" xfId="1653" xr:uid="{35014105-6362-4F7B-B31B-89920768E756}"/>
    <cellStyle name="Vírgula 4 2 3 2 4 2" xfId="6401" xr:uid="{74CB78B3-A13C-443E-B8DF-535637A28362}"/>
    <cellStyle name="Vírgula 4 2 3 2 4 2 2" xfId="14023" xr:uid="{908FAEBE-1958-4FD9-85DB-49E324A51531}"/>
    <cellStyle name="Vírgula 4 2 3 2 4 2 2 2" xfId="29328" xr:uid="{43EE195A-CA5B-4AA5-B6C3-92683D969FCE}"/>
    <cellStyle name="Vírgula 4 2 3 2 4 2 3" xfId="21706" xr:uid="{C2B54284-0013-4A73-A35B-C5CF8F4B9CC6}"/>
    <cellStyle name="Vírgula 4 2 3 2 4 3" xfId="9285" xr:uid="{D9EB21A8-16D9-4B8D-8714-FABE382E1A51}"/>
    <cellStyle name="Vírgula 4 2 3 2 4 3 2" xfId="24590" xr:uid="{D45A5BA0-A21E-4B0E-82E3-B30604768EA0}"/>
    <cellStyle name="Vírgula 4 2 3 2 4 4" xfId="16968" xr:uid="{69EEE87D-7996-4658-8EC5-2A88B21EEBA5}"/>
    <cellStyle name="Vírgula 4 2 3 2 5" xfId="2613" xr:uid="{EA296A69-5EC8-4359-A5E2-91AA218BDA98}"/>
    <cellStyle name="Vírgula 4 2 3 2 5 2" xfId="10245" xr:uid="{21FE25DF-5BC3-4546-B073-75976A5F2696}"/>
    <cellStyle name="Vírgula 4 2 3 2 5 2 2" xfId="25550" xr:uid="{E60DB20C-AD7C-4BC6-8DF0-212F8AC69215}"/>
    <cellStyle name="Vírgula 4 2 3 2 5 3" xfId="17928" xr:uid="{4FB01FF5-894B-4993-A6A3-DBD878BA6333}"/>
    <cellStyle name="Vírgula 4 2 3 2 6" xfId="3581" xr:uid="{41DE3A8F-CB4E-439E-A50B-9741EBA162D9}"/>
    <cellStyle name="Vírgula 4 2 3 2 6 2" xfId="11213" xr:uid="{FD45854B-03E0-477A-9661-6EC7EC25DBCF}"/>
    <cellStyle name="Vírgula 4 2 3 2 6 2 2" xfId="26518" xr:uid="{591A8805-2981-4561-B571-68041ECE210D}"/>
    <cellStyle name="Vírgula 4 2 3 2 6 3" xfId="18896" xr:uid="{662F6E62-78E2-408A-94CA-D2FC872CD2F9}"/>
    <cellStyle name="Vírgula 4 2 3 2 7" xfId="1005" xr:uid="{CDDF8B6A-6670-457C-ADFF-4839664A08F8}"/>
    <cellStyle name="Vírgula 4 2 3 2 7 2" xfId="8637" xr:uid="{8E2AB5DD-935A-48EB-A0C3-A4946A36DAFE}"/>
    <cellStyle name="Vírgula 4 2 3 2 7 2 2" xfId="23942" xr:uid="{11542668-846D-4F00-B8A6-2BD80D15D055}"/>
    <cellStyle name="Vírgula 4 2 3 2 7 3" xfId="16320" xr:uid="{63356009-1428-40D7-A2FC-3A75C7A901CA}"/>
    <cellStyle name="Vírgula 4 2 3 2 8" xfId="7988" xr:uid="{7EF4B218-5D20-4DF2-8711-B75FA5FEEABB}"/>
    <cellStyle name="Vírgula 4 2 3 2 8 2" xfId="23293" xr:uid="{E27D9D07-A483-4B31-BDC4-A55760B462D7}"/>
    <cellStyle name="Vírgula 4 2 3 2 9" xfId="15671" xr:uid="{1DFA4C30-8078-4A99-986E-A8AB4ECD3BF2}"/>
    <cellStyle name="Vírgula 4 2 3 3" xfId="316" xr:uid="{B4FBA136-61B8-4DD9-B77F-D7876864FFC0}"/>
    <cellStyle name="Vírgula 4 2 3 3 2" xfId="640" xr:uid="{5586F75B-B55A-4529-A6FA-D66A29D525F3}"/>
    <cellStyle name="Vírgula 4 2 3 3 2 2" xfId="1933" xr:uid="{89593A34-A905-4C72-95F7-27A3162BB233}"/>
    <cellStyle name="Vírgula 4 2 3 3 2 2 2" xfId="9565" xr:uid="{1B51EC2C-D039-40FB-A16B-F77AFAE2A451}"/>
    <cellStyle name="Vírgula 4 2 3 3 2 2 2 2" xfId="24870" xr:uid="{E896A928-49C0-460D-A7B9-EB7B484A19D8}"/>
    <cellStyle name="Vírgula 4 2 3 3 2 2 3" xfId="17248" xr:uid="{FC86ADDA-5DEB-463B-BC7C-42E37CA0D3EC}"/>
    <cellStyle name="Vírgula 4 2 3 3 2 3" xfId="2897" xr:uid="{DC1717F1-AA5B-4469-B05E-E486F83F4D19}"/>
    <cellStyle name="Vírgula 4 2 3 3 2 3 2" xfId="10529" xr:uid="{014C6BB1-F505-4511-B507-8A48C7DE8E62}"/>
    <cellStyle name="Vírgula 4 2 3 3 2 3 2 2" xfId="25834" xr:uid="{EBB4A2A5-CBAB-4AD7-B1F3-11EA9E2BE3AF}"/>
    <cellStyle name="Vírgula 4 2 3 3 2 3 3" xfId="18212" xr:uid="{63BBB279-125D-428E-B466-5A56E2499B9A}"/>
    <cellStyle name="Vírgula 4 2 3 3 2 4" xfId="3865" xr:uid="{89093712-200C-47EF-85FA-E9C34379404C}"/>
    <cellStyle name="Vírgula 4 2 3 3 2 4 2" xfId="11497" xr:uid="{5CC736FE-6215-40F4-ADB2-4F71E5ACE13E}"/>
    <cellStyle name="Vírgula 4 2 3 3 2 4 2 2" xfId="26802" xr:uid="{9F230A36-20B4-420F-A5B8-1BF2951C810B}"/>
    <cellStyle name="Vírgula 4 2 3 3 2 4 3" xfId="19180" xr:uid="{72F43D0D-E9FD-4541-8EDB-DE751E386FAA}"/>
    <cellStyle name="Vírgula 4 2 3 3 2 5" xfId="1289" xr:uid="{E4B7F870-2457-4DB8-AF99-2F9300F52E72}"/>
    <cellStyle name="Vírgula 4 2 3 3 2 5 2" xfId="8921" xr:uid="{C6A9ECAE-7CEE-44B0-AD4C-3E95E9428E1C}"/>
    <cellStyle name="Vírgula 4 2 3 3 2 5 2 2" xfId="24226" xr:uid="{806AFE22-AD2F-4073-972C-FC9D97185019}"/>
    <cellStyle name="Vírgula 4 2 3 3 2 5 3" xfId="16604" xr:uid="{A4811175-7EC9-40B6-B61D-FDE0E26DE17F}"/>
    <cellStyle name="Vírgula 4 2 3 3 2 6" xfId="8272" xr:uid="{D49BF13C-5A4C-4926-9770-FAACD4E90ED2}"/>
    <cellStyle name="Vírgula 4 2 3 3 2 6 2" xfId="23577" xr:uid="{3609B566-1BA7-4646-A701-3A1B611A2AA3}"/>
    <cellStyle name="Vírgula 4 2 3 3 2 7" xfId="15955" xr:uid="{1131DEEA-CDC3-4BB7-B200-BFD0A8389962}"/>
    <cellStyle name="Vírgula 4 2 3 3 3" xfId="2253" xr:uid="{958743D4-D918-4BED-A2E4-98350DAE9741}"/>
    <cellStyle name="Vírgula 4 2 3 3 3 2" xfId="3221" xr:uid="{D88A0796-23EE-41B7-BF3E-5EC010271FD5}"/>
    <cellStyle name="Vírgula 4 2 3 3 3 2 2" xfId="10853" xr:uid="{4DABBB75-008D-4B14-9EC1-C849B2A6A10C}"/>
    <cellStyle name="Vírgula 4 2 3 3 3 2 2 2" xfId="26158" xr:uid="{48846CD9-9A88-4EA1-A73B-C3507FFC5255}"/>
    <cellStyle name="Vírgula 4 2 3 3 3 2 3" xfId="18536" xr:uid="{6E85CA3D-7CBC-4A7A-B455-99BDAB0F3656}"/>
    <cellStyle name="Vírgula 4 2 3 3 3 3" xfId="4189" xr:uid="{75878A89-C5CF-4517-882B-834179329E80}"/>
    <cellStyle name="Vírgula 4 2 3 3 3 3 2" xfId="11821" xr:uid="{2FD8514A-7AD1-4DC0-810F-FD041F7E2DD7}"/>
    <cellStyle name="Vírgula 4 2 3 3 3 3 2 2" xfId="27126" xr:uid="{75DE3858-CA8E-4897-A412-27F147840AAA}"/>
    <cellStyle name="Vírgula 4 2 3 3 3 3 3" xfId="19504" xr:uid="{64A9B039-4337-44E6-A607-B60D20E79AB6}"/>
    <cellStyle name="Vírgula 4 2 3 3 3 4" xfId="9885" xr:uid="{5C5BF927-28B4-408D-AD6F-23966D447C3A}"/>
    <cellStyle name="Vírgula 4 2 3 3 3 4 2" xfId="25190" xr:uid="{01676783-C738-49FF-B013-B190AC61BB51}"/>
    <cellStyle name="Vírgula 4 2 3 3 3 5" xfId="17568" xr:uid="{FB7C63C9-8DC8-4D12-90D6-159D9067BF24}"/>
    <cellStyle name="Vírgula 4 2 3 3 4" xfId="1613" xr:uid="{AF159E3D-3D78-4034-A388-663F7399D958}"/>
    <cellStyle name="Vírgula 4 2 3 3 4 2" xfId="9245" xr:uid="{CEF9AF23-4577-4EBC-9735-D03134058357}"/>
    <cellStyle name="Vírgula 4 2 3 3 4 2 2" xfId="24550" xr:uid="{2C521BA4-2F79-4586-B97C-23ECE48B2DC6}"/>
    <cellStyle name="Vírgula 4 2 3 3 4 3" xfId="16928" xr:uid="{B7FDFAE0-B458-43CF-A08B-CAAC73EEF2AE}"/>
    <cellStyle name="Vírgula 4 2 3 3 5" xfId="2573" xr:uid="{13F96078-C28C-479A-A0EA-1B9FDA672BA7}"/>
    <cellStyle name="Vírgula 4 2 3 3 5 2" xfId="10205" xr:uid="{B3F6B13B-05BF-4B0B-8596-E3B18212FA85}"/>
    <cellStyle name="Vírgula 4 2 3 3 5 2 2" xfId="25510" xr:uid="{81C08852-9AAA-4374-A162-C30B58F98E05}"/>
    <cellStyle name="Vírgula 4 2 3 3 5 3" xfId="17888" xr:uid="{967B05D3-D627-445E-9EEF-54DDCAE8DC34}"/>
    <cellStyle name="Vírgula 4 2 3 3 6" xfId="3541" xr:uid="{4BB6B271-DCF2-4932-8A96-BA6165A62769}"/>
    <cellStyle name="Vírgula 4 2 3 3 6 2" xfId="11173" xr:uid="{7C308D77-1418-491F-AE19-AFB72B7544F5}"/>
    <cellStyle name="Vírgula 4 2 3 3 6 2 2" xfId="26478" xr:uid="{0A29969C-63B0-4B2C-BA10-E32955FC3BDB}"/>
    <cellStyle name="Vírgula 4 2 3 3 6 3" xfId="18856" xr:uid="{79717A43-AAB5-4B3B-B135-3D8BDFEABF79}"/>
    <cellStyle name="Vírgula 4 2 3 3 7" xfId="965" xr:uid="{823DCD0D-E744-4919-9D9A-8089505811CA}"/>
    <cellStyle name="Vírgula 4 2 3 3 7 2" xfId="8597" xr:uid="{E081C50A-BFA9-468A-B5C7-57F7EB9E549B}"/>
    <cellStyle name="Vírgula 4 2 3 3 7 2 2" xfId="23902" xr:uid="{F3B19F7F-8427-4552-9779-65FB90D67145}"/>
    <cellStyle name="Vírgula 4 2 3 3 7 3" xfId="16280" xr:uid="{234D4C3D-473C-4141-AFF5-4E95232338C0}"/>
    <cellStyle name="Vírgula 4 2 3 3 8" xfId="7948" xr:uid="{745A59EA-B39D-41C1-B0D3-22DBA6390D28}"/>
    <cellStyle name="Vírgula 4 2 3 3 8 2" xfId="23253" xr:uid="{D1788BB3-BC4B-4123-B99E-1571BA8BAAEC}"/>
    <cellStyle name="Vírgula 4 2 3 3 9" xfId="15631" xr:uid="{8E916A86-7CB5-43A3-8221-41ABE803D4A0}"/>
    <cellStyle name="Vírgula 4 2 3 4" xfId="396" xr:uid="{2D6F3E93-54FA-4CE4-A196-5D4161C73E9B}"/>
    <cellStyle name="Vírgula 4 2 3 4 2" xfId="720" xr:uid="{67BD9ABF-F3CA-4AE0-ABE5-B7F27DC4BE89}"/>
    <cellStyle name="Vírgula 4 2 3 4 2 2" xfId="2013" xr:uid="{0EDC69DB-771E-40D3-85ED-B36C9E35D7AD}"/>
    <cellStyle name="Vírgula 4 2 3 4 2 2 2" xfId="9645" xr:uid="{33E10A48-0E17-4E74-9DDD-75B76BFD4FEC}"/>
    <cellStyle name="Vírgula 4 2 3 4 2 2 2 2" xfId="24950" xr:uid="{5C1BDCF4-3D6B-4708-AC1B-F2ECC2EEF80D}"/>
    <cellStyle name="Vírgula 4 2 3 4 2 2 3" xfId="17328" xr:uid="{BB8C0F1A-B5F9-4B20-B4F0-F97F782A8040}"/>
    <cellStyle name="Vírgula 4 2 3 4 2 3" xfId="2977" xr:uid="{11861245-B8D0-4489-B29E-D4E4E8BCD9A9}"/>
    <cellStyle name="Vírgula 4 2 3 4 2 3 2" xfId="10609" xr:uid="{446AC12F-F7C7-4726-9748-E9C44538299B}"/>
    <cellStyle name="Vírgula 4 2 3 4 2 3 2 2" xfId="25914" xr:uid="{C3372C2A-8D74-40B2-929B-129FEFF43808}"/>
    <cellStyle name="Vírgula 4 2 3 4 2 3 3" xfId="18292" xr:uid="{BB029D4C-2F78-4BAD-A6C6-0E68E38FD002}"/>
    <cellStyle name="Vírgula 4 2 3 4 2 4" xfId="3945" xr:uid="{2DBC56C5-0060-4FE2-A101-FA325F181AAB}"/>
    <cellStyle name="Vírgula 4 2 3 4 2 4 2" xfId="11577" xr:uid="{EFF9C088-AE2B-4B39-9AC8-4CC2550CE07D}"/>
    <cellStyle name="Vírgula 4 2 3 4 2 4 2 2" xfId="26882" xr:uid="{B5C123EA-0ADC-4EE3-B0B0-35D2FBE764FB}"/>
    <cellStyle name="Vírgula 4 2 3 4 2 4 3" xfId="19260" xr:uid="{9F75D770-022B-47B4-9865-2E0B2154B63F}"/>
    <cellStyle name="Vírgula 4 2 3 4 2 5" xfId="1369" xr:uid="{61A00B9D-DBC9-4B75-ADB7-35AE3A468A71}"/>
    <cellStyle name="Vírgula 4 2 3 4 2 5 2" xfId="9001" xr:uid="{EAD3DED3-58AC-491A-82F3-9FFABB2F60FB}"/>
    <cellStyle name="Vírgula 4 2 3 4 2 5 2 2" xfId="24306" xr:uid="{DB7EC7DE-EE80-403B-8108-13934B436ACC}"/>
    <cellStyle name="Vírgula 4 2 3 4 2 5 3" xfId="16684" xr:uid="{5CF7FE2E-1083-40B7-B146-035B810768BB}"/>
    <cellStyle name="Vírgula 4 2 3 4 2 6" xfId="8352" xr:uid="{74F35C89-933E-4E88-8185-0F00F971A47E}"/>
    <cellStyle name="Vírgula 4 2 3 4 2 6 2" xfId="23657" xr:uid="{6B65C8DB-1344-48EB-B5B2-596D58DA4AFC}"/>
    <cellStyle name="Vírgula 4 2 3 4 2 7" xfId="16035" xr:uid="{D8A72916-3FC3-4488-8051-3F0ED712F8A0}"/>
    <cellStyle name="Vírgula 4 2 3 4 3" xfId="2333" xr:uid="{0EAAFE82-5B44-4D0C-B028-432C18C9DCDA}"/>
    <cellStyle name="Vírgula 4 2 3 4 3 2" xfId="3301" xr:uid="{60F1895F-4B23-4DAC-973B-94861539596E}"/>
    <cellStyle name="Vírgula 4 2 3 4 3 2 2" xfId="10933" xr:uid="{83967D52-09D4-4D2B-955C-7DEC5A1CB687}"/>
    <cellStyle name="Vírgula 4 2 3 4 3 2 2 2" xfId="26238" xr:uid="{1D9EE439-5560-44B0-B0AE-581B3E2A3C91}"/>
    <cellStyle name="Vírgula 4 2 3 4 3 2 3" xfId="18616" xr:uid="{785979DB-91C1-4747-8A13-839666447EE8}"/>
    <cellStyle name="Vírgula 4 2 3 4 3 3" xfId="4269" xr:uid="{235C96AE-2A1E-4258-83A3-43FE3C39C69C}"/>
    <cellStyle name="Vírgula 4 2 3 4 3 3 2" xfId="11901" xr:uid="{9482302D-DE3C-4321-B10E-8B23AD0D086A}"/>
    <cellStyle name="Vírgula 4 2 3 4 3 3 2 2" xfId="27206" xr:uid="{79D7F6E2-A794-4B87-86E4-2C8A5F292996}"/>
    <cellStyle name="Vírgula 4 2 3 4 3 3 3" xfId="19584" xr:uid="{A3FECD4E-6A26-4046-B644-34D6484F2631}"/>
    <cellStyle name="Vírgula 4 2 3 4 3 4" xfId="9965" xr:uid="{300E08A6-1813-4F74-A83A-DA99365DA43B}"/>
    <cellStyle name="Vírgula 4 2 3 4 3 4 2" xfId="25270" xr:uid="{FD2AFD24-779F-4FA8-9003-0586D5CE6387}"/>
    <cellStyle name="Vírgula 4 2 3 4 3 5" xfId="17648" xr:uid="{69DAC208-32C3-4753-99CA-9F40649BD74D}"/>
    <cellStyle name="Vírgula 4 2 3 4 4" xfId="1693" xr:uid="{B64E8A1D-0C53-49DF-89A9-221434C2AF6C}"/>
    <cellStyle name="Vírgula 4 2 3 4 4 2" xfId="9325" xr:uid="{AC08AA00-F869-4390-A7E9-145BC18C7D99}"/>
    <cellStyle name="Vírgula 4 2 3 4 4 2 2" xfId="24630" xr:uid="{F898BC91-4360-4D31-AEAB-4E85C5F182B8}"/>
    <cellStyle name="Vírgula 4 2 3 4 4 3" xfId="17008" xr:uid="{23D37CB0-4359-4C45-80E0-1782BD66A154}"/>
    <cellStyle name="Vírgula 4 2 3 4 5" xfId="2653" xr:uid="{F6BFD008-F711-424E-A3B1-AE58AA41F8F4}"/>
    <cellStyle name="Vírgula 4 2 3 4 5 2" xfId="10285" xr:uid="{4F29007B-1873-46E6-B5A0-9ED1C94F43F9}"/>
    <cellStyle name="Vírgula 4 2 3 4 5 2 2" xfId="25590" xr:uid="{E581B6AB-A000-4DE3-92D2-26CDF373C0C9}"/>
    <cellStyle name="Vírgula 4 2 3 4 5 3" xfId="17968" xr:uid="{69D39946-4183-4AEB-8D30-C5E891383C81}"/>
    <cellStyle name="Vírgula 4 2 3 4 6" xfId="3621" xr:uid="{D648908D-C3F3-42B5-9503-A092922740D4}"/>
    <cellStyle name="Vírgula 4 2 3 4 6 2" xfId="11253" xr:uid="{9AAF73A6-D9CE-48D9-93A7-B31066DAF623}"/>
    <cellStyle name="Vírgula 4 2 3 4 6 2 2" xfId="26558" xr:uid="{2A05C4A0-94B4-4B73-8B64-970254121FE1}"/>
    <cellStyle name="Vírgula 4 2 3 4 6 3" xfId="18936" xr:uid="{28B94CCC-D52F-41EA-BCEC-76B4618F58A0}"/>
    <cellStyle name="Vírgula 4 2 3 4 7" xfId="1045" xr:uid="{02DE22DD-06E0-4570-B7D3-FA3AE9A71D3E}"/>
    <cellStyle name="Vírgula 4 2 3 4 7 2" xfId="8677" xr:uid="{06E4FD18-E9B5-400E-BEBB-9175B2AE6367}"/>
    <cellStyle name="Vírgula 4 2 3 4 7 2 2" xfId="23982" xr:uid="{46CBDB7B-37C4-49D5-9002-DAFEB3045A2B}"/>
    <cellStyle name="Vírgula 4 2 3 4 7 3" xfId="16360" xr:uid="{A93DF2BC-640D-4DDC-AE0A-227F2F81A741}"/>
    <cellStyle name="Vírgula 4 2 3 4 8" xfId="8028" xr:uid="{25117B2A-9110-4CA0-B78C-922DB553024D}"/>
    <cellStyle name="Vírgula 4 2 3 4 8 2" xfId="23333" xr:uid="{4B29F71A-6392-4288-923E-493848C7A966}"/>
    <cellStyle name="Vírgula 4 2 3 4 9" xfId="15711" xr:uid="{6AF841A9-7DEA-4F28-9DE6-E94ED46F8782}"/>
    <cellStyle name="Vírgula 4 2 3 5" xfId="276" xr:uid="{83B23AD7-C8F5-41E7-85F0-E36BCA37DA7E}"/>
    <cellStyle name="Vírgula 4 2 3 5 2" xfId="600" xr:uid="{1B063076-C65A-4851-9F83-33581690664A}"/>
    <cellStyle name="Vírgula 4 2 3 5 2 2" xfId="1893" xr:uid="{ECCD7976-0F1F-49AD-AFCC-89C291DB04A9}"/>
    <cellStyle name="Vírgula 4 2 3 5 2 2 2" xfId="9525" xr:uid="{1EDC71A0-EC70-4CDB-A59F-FFBEE9C4FAAE}"/>
    <cellStyle name="Vírgula 4 2 3 5 2 2 2 2" xfId="24830" xr:uid="{F145A44C-A98E-458A-AEE6-E20DCD181856}"/>
    <cellStyle name="Vírgula 4 2 3 5 2 2 3" xfId="17208" xr:uid="{D25E2A72-F8B7-4ABB-B6A7-F21A85480102}"/>
    <cellStyle name="Vírgula 4 2 3 5 2 3" xfId="2857" xr:uid="{9AE3D6C3-4CB1-4468-A0A7-F24786DB1CC4}"/>
    <cellStyle name="Vírgula 4 2 3 5 2 3 2" xfId="10489" xr:uid="{B58F8644-BFEF-474C-9CA0-4B1A59F8180C}"/>
    <cellStyle name="Vírgula 4 2 3 5 2 3 2 2" xfId="25794" xr:uid="{836A1B84-6915-46E4-BDF2-CE442546D049}"/>
    <cellStyle name="Vírgula 4 2 3 5 2 3 3" xfId="18172" xr:uid="{AE1564F7-90C9-44C4-8765-8AD6F329F0EC}"/>
    <cellStyle name="Vírgula 4 2 3 5 2 4" xfId="3825" xr:uid="{7414DCFE-3C4F-43AD-9A2A-A1B5277A6B6A}"/>
    <cellStyle name="Vírgula 4 2 3 5 2 4 2" xfId="11457" xr:uid="{E3DEE7A7-3416-4155-B369-36EEB94551D8}"/>
    <cellStyle name="Vírgula 4 2 3 5 2 4 2 2" xfId="26762" xr:uid="{E2BDF7BB-B675-4AA7-BCDF-F3357F0FBBE6}"/>
    <cellStyle name="Vírgula 4 2 3 5 2 4 3" xfId="19140" xr:uid="{D9FC5B25-E6EC-44EE-B713-46F21D929528}"/>
    <cellStyle name="Vírgula 4 2 3 5 2 5" xfId="1249" xr:uid="{39D1E602-C5CB-4E02-8E8F-84136D8C4A1C}"/>
    <cellStyle name="Vírgula 4 2 3 5 2 5 2" xfId="8881" xr:uid="{A86AA689-3118-456D-A57B-F9F093AE55CF}"/>
    <cellStyle name="Vírgula 4 2 3 5 2 5 2 2" xfId="24186" xr:uid="{E8DD6126-771A-4346-ADAD-63CAE58A9FA4}"/>
    <cellStyle name="Vírgula 4 2 3 5 2 5 3" xfId="16564" xr:uid="{284C357F-1221-48CA-B371-A80B67912431}"/>
    <cellStyle name="Vírgula 4 2 3 5 2 6" xfId="8232" xr:uid="{26F0528A-2E7B-4C70-B564-0EF9E711F096}"/>
    <cellStyle name="Vírgula 4 2 3 5 2 6 2" xfId="23537" xr:uid="{842B231D-3086-43E4-B27A-FD61611179A4}"/>
    <cellStyle name="Vírgula 4 2 3 5 2 7" xfId="15915" xr:uid="{30DD335F-CF28-458D-BC0C-5DDA3683F327}"/>
    <cellStyle name="Vírgula 4 2 3 5 3" xfId="2213" xr:uid="{ADFDD92C-FDFB-4904-9815-7B46C9587CE2}"/>
    <cellStyle name="Vírgula 4 2 3 5 3 2" xfId="3181" xr:uid="{8D120AE0-35B8-4C0A-A7A8-F92DAFFD77C0}"/>
    <cellStyle name="Vírgula 4 2 3 5 3 2 2" xfId="10813" xr:uid="{EE6EA1D6-15ED-487C-967E-88890F5B228C}"/>
    <cellStyle name="Vírgula 4 2 3 5 3 2 2 2" xfId="26118" xr:uid="{F3AE12C2-29C9-427D-B498-B627729E4C2C}"/>
    <cellStyle name="Vírgula 4 2 3 5 3 2 3" xfId="18496" xr:uid="{6092624D-5979-48AE-96F9-E97E146528A8}"/>
    <cellStyle name="Vírgula 4 2 3 5 3 3" xfId="4149" xr:uid="{80A8D475-EF8C-41CB-AB8B-30CBD76A2896}"/>
    <cellStyle name="Vírgula 4 2 3 5 3 3 2" xfId="11781" xr:uid="{341F5E62-6677-4215-ADF4-ADB68AE3A165}"/>
    <cellStyle name="Vírgula 4 2 3 5 3 3 2 2" xfId="27086" xr:uid="{8A760E1B-E0F5-494B-A128-F4986F826213}"/>
    <cellStyle name="Vírgula 4 2 3 5 3 3 3" xfId="19464" xr:uid="{450FFD1E-83DF-4925-8AE4-07F1B46B881D}"/>
    <cellStyle name="Vírgula 4 2 3 5 3 4" xfId="9845" xr:uid="{641E9A1E-ADB4-45DF-A3D0-88AF6015418C}"/>
    <cellStyle name="Vírgula 4 2 3 5 3 4 2" xfId="25150" xr:uid="{1E2C3836-5A07-4FD9-B9D8-2FE174CF4BEB}"/>
    <cellStyle name="Vírgula 4 2 3 5 3 5" xfId="17528" xr:uid="{F4E66DF4-25A9-4B67-BD20-67ABD005ED9D}"/>
    <cellStyle name="Vírgula 4 2 3 5 4" xfId="1573" xr:uid="{14F3BCE5-1B65-4769-AF9C-E13DC1A11EEE}"/>
    <cellStyle name="Vírgula 4 2 3 5 4 2" xfId="9205" xr:uid="{157895E0-726E-47CB-9331-D61743E4EB59}"/>
    <cellStyle name="Vírgula 4 2 3 5 4 2 2" xfId="24510" xr:uid="{2601C46C-4664-4E9E-A7E3-7F42C92B3FF9}"/>
    <cellStyle name="Vírgula 4 2 3 5 4 3" xfId="16888" xr:uid="{1F8066EF-7D8D-4C44-8B3C-B45FC39F8896}"/>
    <cellStyle name="Vírgula 4 2 3 5 5" xfId="2533" xr:uid="{07F10AD7-CD6A-4C27-8AE4-2C9311AEE2B9}"/>
    <cellStyle name="Vírgula 4 2 3 5 5 2" xfId="10165" xr:uid="{DFAC1F58-D999-40B5-B66A-AE2B0DC34292}"/>
    <cellStyle name="Vírgula 4 2 3 5 5 2 2" xfId="25470" xr:uid="{7ABBABA9-CD6D-4D09-A6AB-AF7B06A21471}"/>
    <cellStyle name="Vírgula 4 2 3 5 5 3" xfId="17848" xr:uid="{5C9C6CDA-35EB-4E69-8D4F-5D853D5F0CDF}"/>
    <cellStyle name="Vírgula 4 2 3 5 6" xfId="3501" xr:uid="{A7FC6FF8-CB8E-46D5-BB05-0E4B12007ED2}"/>
    <cellStyle name="Vírgula 4 2 3 5 6 2" xfId="11133" xr:uid="{946C6E7D-2BB2-42EE-A4E6-297DA601705A}"/>
    <cellStyle name="Vírgula 4 2 3 5 6 2 2" xfId="26438" xr:uid="{986B3257-CF65-40CC-89EA-EFAECC31D1F1}"/>
    <cellStyle name="Vírgula 4 2 3 5 6 3" xfId="18816" xr:uid="{75FCC777-ABDC-41F5-BD1B-C28EAB6C2195}"/>
    <cellStyle name="Vírgula 4 2 3 5 7" xfId="925" xr:uid="{ED1CFF51-DF5E-42E9-82A8-7CF4B93A8947}"/>
    <cellStyle name="Vírgula 4 2 3 5 7 2" xfId="8557" xr:uid="{F13CB965-6F56-4DDB-9E8C-12679967E107}"/>
    <cellStyle name="Vírgula 4 2 3 5 7 2 2" xfId="23862" xr:uid="{6546B5B2-81DF-44DA-A9E0-28969325010A}"/>
    <cellStyle name="Vírgula 4 2 3 5 7 3" xfId="16240" xr:uid="{87203CD5-9EB4-4E7F-96A7-BDC5A88BAFEA}"/>
    <cellStyle name="Vírgula 4 2 3 5 8" xfId="7908" xr:uid="{4BCCD71D-80D0-4BE9-9604-F15A5593D816}"/>
    <cellStyle name="Vírgula 4 2 3 5 8 2" xfId="23213" xr:uid="{D0271CF1-045B-451D-8EF1-B78AAA592CBD}"/>
    <cellStyle name="Vírgula 4 2 3 5 9" xfId="15591" xr:uid="{78E7CB29-67CD-429F-8839-A48EFC0D7CEB}"/>
    <cellStyle name="Vírgula 4 2 3 6" xfId="436" xr:uid="{98461888-1C13-4F94-9289-FD0D20F2876F}"/>
    <cellStyle name="Vírgula 4 2 3 6 2" xfId="760" xr:uid="{7CABCB28-F743-4EAB-BCF2-508EFBED4226}"/>
    <cellStyle name="Vírgula 4 2 3 6 2 2" xfId="2053" xr:uid="{14C9BAD0-A9F6-4B01-BE06-BAB6215691C7}"/>
    <cellStyle name="Vírgula 4 2 3 6 2 2 2" xfId="9685" xr:uid="{9168E943-7B9A-40D1-AF7F-CA10DAA01FBC}"/>
    <cellStyle name="Vírgula 4 2 3 6 2 2 2 2" xfId="24990" xr:uid="{B77B1AED-F0F2-483A-82A9-0A8845ADCB3E}"/>
    <cellStyle name="Vírgula 4 2 3 6 2 2 3" xfId="17368" xr:uid="{75735EBC-8F80-4BDB-BFA2-5851EF5EBCFA}"/>
    <cellStyle name="Vírgula 4 2 3 6 2 3" xfId="3017" xr:uid="{983B6776-E9AC-4C9D-B5F4-7FE575229CD6}"/>
    <cellStyle name="Vírgula 4 2 3 6 2 3 2" xfId="10649" xr:uid="{0ED50647-E801-4371-8859-1ED2376F5FDB}"/>
    <cellStyle name="Vírgula 4 2 3 6 2 3 2 2" xfId="25954" xr:uid="{AE3FD42D-77EA-4AF3-B95E-A96E70DA7087}"/>
    <cellStyle name="Vírgula 4 2 3 6 2 3 3" xfId="18332" xr:uid="{CF372183-5D49-4249-99B9-71AB063D5CE1}"/>
    <cellStyle name="Vírgula 4 2 3 6 2 4" xfId="3985" xr:uid="{BB8F0830-8A01-4E32-8096-2A6AA552C620}"/>
    <cellStyle name="Vírgula 4 2 3 6 2 4 2" xfId="11617" xr:uid="{3560C713-CA4C-41E7-8AC6-9171EA640695}"/>
    <cellStyle name="Vírgula 4 2 3 6 2 4 2 2" xfId="26922" xr:uid="{CFBB34E1-2DCD-4DB9-B53E-5D44954E4850}"/>
    <cellStyle name="Vírgula 4 2 3 6 2 4 3" xfId="19300" xr:uid="{5B630DA0-403E-4E8D-A60F-AAA04BC4AAE5}"/>
    <cellStyle name="Vírgula 4 2 3 6 2 5" xfId="1409" xr:uid="{F6444CC9-ACBA-4CE4-B1DF-4650D9552D08}"/>
    <cellStyle name="Vírgula 4 2 3 6 2 5 2" xfId="9041" xr:uid="{70118723-09DD-442A-B09D-D2F1F3E8EA09}"/>
    <cellStyle name="Vírgula 4 2 3 6 2 5 2 2" xfId="24346" xr:uid="{60963612-3007-4226-878A-3E2A9FF12E24}"/>
    <cellStyle name="Vírgula 4 2 3 6 2 5 3" xfId="16724" xr:uid="{41384CFB-FB9F-4BA5-A0C6-AB752F06FC20}"/>
    <cellStyle name="Vírgula 4 2 3 6 2 6" xfId="8392" xr:uid="{055C4CD1-13BF-4C49-97FB-811899A1B391}"/>
    <cellStyle name="Vírgula 4 2 3 6 2 6 2" xfId="23697" xr:uid="{B0F25B68-C060-46C3-8E37-0D1A8D535574}"/>
    <cellStyle name="Vírgula 4 2 3 6 2 7" xfId="16075" xr:uid="{26F625C5-763A-4163-865D-0BF4630830B0}"/>
    <cellStyle name="Vírgula 4 2 3 6 3" xfId="2373" xr:uid="{6F9D9402-1230-4262-8567-6B618F646C11}"/>
    <cellStyle name="Vírgula 4 2 3 6 3 2" xfId="3341" xr:uid="{17F1C861-B58A-475C-A050-BFA7753D5FFA}"/>
    <cellStyle name="Vírgula 4 2 3 6 3 2 2" xfId="10973" xr:uid="{D16D51ED-B32B-4F74-8D71-24429F23B108}"/>
    <cellStyle name="Vírgula 4 2 3 6 3 2 2 2" xfId="26278" xr:uid="{8058159C-B728-4BB3-833D-2F1E3ABBF846}"/>
    <cellStyle name="Vírgula 4 2 3 6 3 2 3" xfId="18656" xr:uid="{A451864D-7C07-4E47-A183-53E8DD7E0AC2}"/>
    <cellStyle name="Vírgula 4 2 3 6 3 3" xfId="4309" xr:uid="{096CAE7B-0B5E-4F28-9BE2-93854609DE1C}"/>
    <cellStyle name="Vírgula 4 2 3 6 3 3 2" xfId="11941" xr:uid="{6F22E6D0-1C3C-4BFC-BDF1-3DED8EBA5737}"/>
    <cellStyle name="Vírgula 4 2 3 6 3 3 2 2" xfId="27246" xr:uid="{0720E022-2FE9-477C-B41A-6DDC46F59716}"/>
    <cellStyle name="Vírgula 4 2 3 6 3 3 3" xfId="19624" xr:uid="{72445337-225D-4F4D-9D9E-DB16F10ED6CD}"/>
    <cellStyle name="Vírgula 4 2 3 6 3 4" xfId="10005" xr:uid="{909F2EFD-FCB7-4D40-939C-FF9A3500992A}"/>
    <cellStyle name="Vírgula 4 2 3 6 3 4 2" xfId="25310" xr:uid="{77E27377-7B25-48A4-8BB2-0F63E431E8EC}"/>
    <cellStyle name="Vírgula 4 2 3 6 3 5" xfId="17688" xr:uid="{D3EF7EB3-61EE-47C9-95BD-A566F06EF6AC}"/>
    <cellStyle name="Vírgula 4 2 3 6 4" xfId="1733" xr:uid="{86A18DEE-84A9-4406-89F0-CC199499BCEE}"/>
    <cellStyle name="Vírgula 4 2 3 6 4 2" xfId="9365" xr:uid="{66D186BA-03D8-4F04-AC7F-3D62BCBE7F41}"/>
    <cellStyle name="Vírgula 4 2 3 6 4 2 2" xfId="24670" xr:uid="{30EFD812-CFF3-409C-8F8D-CB5A677CC1A7}"/>
    <cellStyle name="Vírgula 4 2 3 6 4 3" xfId="17048" xr:uid="{7FFC0534-FCCC-4279-9F3C-41966CC88267}"/>
    <cellStyle name="Vírgula 4 2 3 6 5" xfId="2693" xr:uid="{148A100C-E8B3-4947-903A-87306E0E75D1}"/>
    <cellStyle name="Vírgula 4 2 3 6 5 2" xfId="10325" xr:uid="{180EADBF-A5D2-49D3-9220-B6A8A3C4B2C2}"/>
    <cellStyle name="Vírgula 4 2 3 6 5 2 2" xfId="25630" xr:uid="{137BB9CD-FA7D-45CC-8548-AE5A04723A4B}"/>
    <cellStyle name="Vírgula 4 2 3 6 5 3" xfId="18008" xr:uid="{4EC74D99-8214-4D5A-A222-2956C463D984}"/>
    <cellStyle name="Vírgula 4 2 3 6 6" xfId="3661" xr:uid="{4A0E025E-6BE7-4B89-800C-96D313FAE599}"/>
    <cellStyle name="Vírgula 4 2 3 6 6 2" xfId="11293" xr:uid="{FC6CD88F-5408-44EC-BCEA-78765782048C}"/>
    <cellStyle name="Vírgula 4 2 3 6 6 2 2" xfId="26598" xr:uid="{3FA90C6A-1E08-46F2-9E57-1BE663A9E0E8}"/>
    <cellStyle name="Vírgula 4 2 3 6 6 3" xfId="18976" xr:uid="{E2EAD03C-D435-4696-899F-BD71C3FF2BB4}"/>
    <cellStyle name="Vírgula 4 2 3 6 7" xfId="1085" xr:uid="{FB3A1964-0BDA-4659-8348-7A5555FE9DD8}"/>
    <cellStyle name="Vírgula 4 2 3 6 7 2" xfId="8717" xr:uid="{4A25B07F-1DCC-4126-B9AB-FDEB7B817577}"/>
    <cellStyle name="Vírgula 4 2 3 6 7 2 2" xfId="24022" xr:uid="{BA4C5DC6-FE81-4A76-BEF7-4582522F68BF}"/>
    <cellStyle name="Vírgula 4 2 3 6 7 3" xfId="16400" xr:uid="{E36315D0-6BC6-4BED-9D8A-7AF83B81A5F3}"/>
    <cellStyle name="Vírgula 4 2 3 6 8" xfId="8068" xr:uid="{42F7C44F-3CFB-463F-8ABB-0C6311B65C7B}"/>
    <cellStyle name="Vírgula 4 2 3 6 8 2" xfId="23373" xr:uid="{022E71DD-9C35-4B93-A0FC-7CDB61F9DC55}"/>
    <cellStyle name="Vírgula 4 2 3 6 9" xfId="15751" xr:uid="{A36EF390-ABD4-4F76-A718-26E3FE5ED162}"/>
    <cellStyle name="Vírgula 4 2 3 7" xfId="560" xr:uid="{098D90A1-E4FB-42B2-9F82-BBD80AB0DB70}"/>
    <cellStyle name="Vírgula 4 2 3 7 2" xfId="1853" xr:uid="{BDD5AFD5-82AD-4FCC-815A-5D4870FF37E0}"/>
    <cellStyle name="Vírgula 4 2 3 7 2 2" xfId="9485" xr:uid="{F477BA3E-9BA3-4A2B-8E71-8A56E4B28C19}"/>
    <cellStyle name="Vírgula 4 2 3 7 2 2 2" xfId="24790" xr:uid="{3E7B4EE4-466A-4244-98C5-FB576BE3A0A0}"/>
    <cellStyle name="Vírgula 4 2 3 7 2 3" xfId="17168" xr:uid="{91ADFCF2-2DC2-4718-8788-9187FB008F5D}"/>
    <cellStyle name="Vírgula 4 2 3 7 3" xfId="2817" xr:uid="{E8BC58BD-C1DD-4561-9CFA-FB13427535C6}"/>
    <cellStyle name="Vírgula 4 2 3 7 3 2" xfId="10449" xr:uid="{33314C3C-DD2F-4725-8678-78152DCF955C}"/>
    <cellStyle name="Vírgula 4 2 3 7 3 2 2" xfId="25754" xr:uid="{B87FF9AE-2F7D-418A-B00C-801A9104C33F}"/>
    <cellStyle name="Vírgula 4 2 3 7 3 3" xfId="18132" xr:uid="{69FC0FDD-C905-4C7D-8F33-F5E552559C89}"/>
    <cellStyle name="Vírgula 4 2 3 7 4" xfId="3785" xr:uid="{346BDD9D-9BB4-48BF-8909-36E03E14A6DD}"/>
    <cellStyle name="Vírgula 4 2 3 7 4 2" xfId="11417" xr:uid="{B0999752-25D6-49F8-99AC-234640BDC78D}"/>
    <cellStyle name="Vírgula 4 2 3 7 4 2 2" xfId="26722" xr:uid="{0E00D118-DB26-4F68-9D74-C967EB5693A5}"/>
    <cellStyle name="Vírgula 4 2 3 7 4 3" xfId="19100" xr:uid="{6508E6D5-3CC5-40C6-938C-763954B5FBBB}"/>
    <cellStyle name="Vírgula 4 2 3 7 5" xfId="1209" xr:uid="{4196B89D-E4A4-4545-A064-0D8FF01F4E3A}"/>
    <cellStyle name="Vírgula 4 2 3 7 5 2" xfId="8841" xr:uid="{2EDE35A5-1093-485D-8235-08C6991D14D1}"/>
    <cellStyle name="Vírgula 4 2 3 7 5 2 2" xfId="24146" xr:uid="{4BF7E614-ECBF-4E70-9D0E-10B5FE25D80D}"/>
    <cellStyle name="Vírgula 4 2 3 7 5 3" xfId="16524" xr:uid="{6606D545-40C8-4143-B17C-7D61D6415493}"/>
    <cellStyle name="Vírgula 4 2 3 7 6" xfId="8192" xr:uid="{F17F1720-603B-4852-8D0A-CECC55E55782}"/>
    <cellStyle name="Vírgula 4 2 3 7 6 2" xfId="23497" xr:uid="{C9DCF6DD-F25E-4EC2-AC5D-F568DAD0F784}"/>
    <cellStyle name="Vírgula 4 2 3 7 7" xfId="15875" xr:uid="{88DF6A5C-12CB-441E-88E8-3E63E9E2B09A}"/>
    <cellStyle name="Vírgula 4 2 3 8" xfId="2173" xr:uid="{839B4812-6CE1-4E0B-A904-C2FF8BBD7DDB}"/>
    <cellStyle name="Vírgula 4 2 3 8 2" xfId="3141" xr:uid="{59395354-7252-4EDE-940F-F03A1910B332}"/>
    <cellStyle name="Vírgula 4 2 3 8 2 2" xfId="10773" xr:uid="{6DA4D15D-8396-4C96-B0EC-D24499B2408C}"/>
    <cellStyle name="Vírgula 4 2 3 8 2 2 2" xfId="26078" xr:uid="{436FF840-22DD-4BE6-BC90-FDFFCE2FEF24}"/>
    <cellStyle name="Vírgula 4 2 3 8 2 3" xfId="18456" xr:uid="{49337124-32E0-4F9D-99AA-652D13C1B10B}"/>
    <cellStyle name="Vírgula 4 2 3 8 3" xfId="4109" xr:uid="{143FBDC8-28F5-4634-A86A-A42E5FBCA56E}"/>
    <cellStyle name="Vírgula 4 2 3 8 3 2" xfId="11741" xr:uid="{9173A5CB-E763-48FB-8FAE-392D9B9D89E4}"/>
    <cellStyle name="Vírgula 4 2 3 8 3 2 2" xfId="27046" xr:uid="{8E263E21-1883-4194-8114-378F22B32CF3}"/>
    <cellStyle name="Vírgula 4 2 3 8 3 3" xfId="19424" xr:uid="{1823E888-1F80-42A5-9037-24438D33A378}"/>
    <cellStyle name="Vírgula 4 2 3 8 4" xfId="9805" xr:uid="{162D5A44-9603-41C4-8537-388CE8CFC7F6}"/>
    <cellStyle name="Vírgula 4 2 3 8 4 2" xfId="25110" xr:uid="{45CDA3F3-26A6-4645-9B06-7B4B8BF40F12}"/>
    <cellStyle name="Vírgula 4 2 3 8 5" xfId="17488" xr:uid="{DB692C10-1E09-4299-89F6-113D536F8B7B}"/>
    <cellStyle name="Vírgula 4 2 3 9" xfId="1533" xr:uid="{AB768F72-0D4B-4AD0-A02A-F431885896AC}"/>
    <cellStyle name="Vírgula 4 2 3 9 2" xfId="9165" xr:uid="{993A3985-0525-48A2-A44C-3509857E613C}"/>
    <cellStyle name="Vírgula 4 2 3 9 2 2" xfId="24470" xr:uid="{2B373258-B2ED-476F-8F45-2BAAD7659CEC}"/>
    <cellStyle name="Vírgula 4 2 3 9 3" xfId="16848" xr:uid="{9CDED290-6BBB-48CA-B088-63D7249DA99B}"/>
    <cellStyle name="Vírgula 4 2 4" xfId="336" xr:uid="{79F034AB-C352-45DF-9995-7B6C47FABC2F}"/>
    <cellStyle name="Vírgula 4 2 4 10" xfId="15651" xr:uid="{32343609-7355-4571-892D-FB71C40C641D}"/>
    <cellStyle name="Vírgula 4 2 4 2" xfId="457" xr:uid="{CE84F9FC-7423-45F7-9224-9C05DEE28729}"/>
    <cellStyle name="Vírgula 4 2 4 2 2" xfId="781" xr:uid="{5EF75F2E-4434-494E-8EBA-6178CEB9D4EF}"/>
    <cellStyle name="Vírgula 4 2 4 2 2 2" xfId="2073" xr:uid="{1F9AC947-69C6-4DE8-8690-DD6329CFEDEE}"/>
    <cellStyle name="Vírgula 4 2 4 2 2 2 2" xfId="7406" xr:uid="{31A931E8-F2F7-4699-A544-CC92C38AC91C}"/>
    <cellStyle name="Vírgula 4 2 4 2 2 2 2 2" xfId="15028" xr:uid="{B94FC508-DF57-486F-889A-A7E3B6723D4D}"/>
    <cellStyle name="Vírgula 4 2 4 2 2 2 2 2 2" xfId="30333" xr:uid="{92B4B61A-CFBE-4D7F-880A-3A20DA9204A8}"/>
    <cellStyle name="Vírgula 4 2 4 2 2 2 2 3" xfId="22711" xr:uid="{D9B483DF-4900-4368-886A-9DC71EF41870}"/>
    <cellStyle name="Vírgula 4 2 4 2 2 2 3" xfId="6034" xr:uid="{9ACEA3F7-89A4-49E5-9121-85996F63E490}"/>
    <cellStyle name="Vírgula 4 2 4 2 2 2 3 2" xfId="13656" xr:uid="{44589A05-847C-4D8E-9178-96D975639E37}"/>
    <cellStyle name="Vírgula 4 2 4 2 2 2 3 2 2" xfId="28961" xr:uid="{B5FF9DAA-5D8F-4E63-AD8D-D73A70A9B7B1}"/>
    <cellStyle name="Vírgula 4 2 4 2 2 2 3 3" xfId="21339" xr:uid="{2FFB895C-13D1-4EC4-BD58-8902406A48DF}"/>
    <cellStyle name="Vírgula 4 2 4 2 2 2 4" xfId="9705" xr:uid="{39269C9A-B2F5-4C5A-95A8-A9A71290312E}"/>
    <cellStyle name="Vírgula 4 2 4 2 2 2 4 2" xfId="25010" xr:uid="{7D0D52A9-9D77-4181-83B1-3FBBF95E880F}"/>
    <cellStyle name="Vírgula 4 2 4 2 2 2 5" xfId="17388" xr:uid="{A77F101D-CA90-402A-AA6A-49CE9EA7A6F0}"/>
    <cellStyle name="Vírgula 4 2 4 2 2 3" xfId="3038" xr:uid="{E5A810A3-6C18-4FD4-8693-046F45469B37}"/>
    <cellStyle name="Vírgula 4 2 4 2 2 3 2" xfId="6802" xr:uid="{F0B0D0E7-954B-4598-8A81-1BD7CC255023}"/>
    <cellStyle name="Vírgula 4 2 4 2 2 3 2 2" xfId="14424" xr:uid="{6CE2BF9C-F7B7-4372-83D0-C7AC36EA6890}"/>
    <cellStyle name="Vírgula 4 2 4 2 2 3 2 2 2" xfId="29729" xr:uid="{BE83E2BA-3ABF-4486-93F7-0590099221FD}"/>
    <cellStyle name="Vírgula 4 2 4 2 2 3 2 3" xfId="22107" xr:uid="{39730F98-7DC7-4A66-AFF4-5F584BCE5649}"/>
    <cellStyle name="Vírgula 4 2 4 2 2 3 3" xfId="10670" xr:uid="{2C4C7105-F4D5-499B-945E-72EF3A4CB1EE}"/>
    <cellStyle name="Vírgula 4 2 4 2 2 3 3 2" xfId="25975" xr:uid="{50F0CF3E-A4A7-42B7-B3FF-857224486360}"/>
    <cellStyle name="Vírgula 4 2 4 2 2 3 4" xfId="18353" xr:uid="{7E0D4C12-8E03-4159-9A8F-77BE73452D11}"/>
    <cellStyle name="Vírgula 4 2 4 2 2 4" xfId="4006" xr:uid="{7BD012B8-41ED-444B-A712-3A76A7630973}"/>
    <cellStyle name="Vírgula 4 2 4 2 2 4 2" xfId="11638" xr:uid="{08AB4D63-C91C-4C83-9B83-120828C0D26E}"/>
    <cellStyle name="Vírgula 4 2 4 2 2 4 2 2" xfId="26943" xr:uid="{09297EE9-948A-4EA7-9BE3-455C5B35CB66}"/>
    <cellStyle name="Vírgula 4 2 4 2 2 4 3" xfId="19321" xr:uid="{82E8BD7F-6BDD-4DE5-8B04-11A4640EA4D1}"/>
    <cellStyle name="Vírgula 4 2 4 2 2 5" xfId="1430" xr:uid="{87B9622D-953A-4B63-84C3-37641A9BB737}"/>
    <cellStyle name="Vírgula 4 2 4 2 2 5 2" xfId="9062" xr:uid="{6B50A286-9FDC-450F-917C-8743848D8FEE}"/>
    <cellStyle name="Vírgula 4 2 4 2 2 5 2 2" xfId="24367" xr:uid="{EF1B8404-2952-4C76-B65D-03C0F17E8FBB}"/>
    <cellStyle name="Vírgula 4 2 4 2 2 5 3" xfId="16745" xr:uid="{2D87C4FB-F6D0-47E6-9A0F-35A18A62CB9D}"/>
    <cellStyle name="Vírgula 4 2 4 2 2 6" xfId="8413" xr:uid="{630004C1-24B6-4A15-B093-CA502EF0A133}"/>
    <cellStyle name="Vírgula 4 2 4 2 2 6 2" xfId="23718" xr:uid="{1525BA6D-6AE5-45E1-8399-C1F136570A76}"/>
    <cellStyle name="Vírgula 4 2 4 2 2 7" xfId="16096" xr:uid="{BFA8DD25-FE7C-4717-BD75-B8716D6CD90A}"/>
    <cellStyle name="Vírgula 4 2 4 2 3" xfId="2393" xr:uid="{33B24B00-B26B-41BC-90E5-EB02D7760A1B}"/>
    <cellStyle name="Vírgula 4 2 4 2 3 2" xfId="3361" xr:uid="{E2FC5119-798A-4C03-A05C-C002D454111A}"/>
    <cellStyle name="Vírgula 4 2 4 2 3 2 2" xfId="10993" xr:uid="{79829259-1A48-4093-B04C-006799526A29}"/>
    <cellStyle name="Vírgula 4 2 4 2 3 2 2 2" xfId="26298" xr:uid="{20E8C4E5-E5F8-434A-A046-FB0E5917F398}"/>
    <cellStyle name="Vírgula 4 2 4 2 3 2 3" xfId="18676" xr:uid="{7B11C1C2-765C-41DA-A5F6-47BE4890DB8C}"/>
    <cellStyle name="Vírgula 4 2 4 2 3 3" xfId="4329" xr:uid="{B60ACE0E-26E7-4956-BBDD-CF6486FE2598}"/>
    <cellStyle name="Vírgula 4 2 4 2 3 3 2" xfId="11961" xr:uid="{871604B3-4378-4B33-8A66-0041837785DE}"/>
    <cellStyle name="Vírgula 4 2 4 2 3 3 2 2" xfId="27266" xr:uid="{711CF1A7-440D-4896-B7B3-2A4DDC955C87}"/>
    <cellStyle name="Vírgula 4 2 4 2 3 3 3" xfId="19644" xr:uid="{6AC5091E-4A53-4D01-AA9A-AE564CC1863F}"/>
    <cellStyle name="Vírgula 4 2 4 2 3 4" xfId="10025" xr:uid="{8F4438FD-BD99-419E-96D2-08C5A5CC1190}"/>
    <cellStyle name="Vírgula 4 2 4 2 3 4 2" xfId="25330" xr:uid="{393AC7B1-6C4E-496B-A272-FD368243C289}"/>
    <cellStyle name="Vírgula 4 2 4 2 3 5" xfId="17708" xr:uid="{E5E1D4FC-D0DE-449D-9855-D361248FAF76}"/>
    <cellStyle name="Vírgula 4 2 4 2 4" xfId="1753" xr:uid="{5B06246B-C6D6-4BD3-B9B5-547ADD504305}"/>
    <cellStyle name="Vírgula 4 2 4 2 4 2" xfId="6432" xr:uid="{AE3BBC4D-CADE-4C11-AB2E-90C106D53AE8}"/>
    <cellStyle name="Vírgula 4 2 4 2 4 2 2" xfId="14054" xr:uid="{8546765F-A12B-48EF-BC71-E94AD111D8F8}"/>
    <cellStyle name="Vírgula 4 2 4 2 4 2 2 2" xfId="29359" xr:uid="{A35EB935-AF62-4A1D-A496-0B55A2D701F6}"/>
    <cellStyle name="Vírgula 4 2 4 2 4 2 3" xfId="21737" xr:uid="{66E492B4-0616-4611-9F68-90280C80B9CE}"/>
    <cellStyle name="Vírgula 4 2 4 2 4 3" xfId="9385" xr:uid="{E57D155A-FFBA-4009-8FA3-2224BEC8F244}"/>
    <cellStyle name="Vírgula 4 2 4 2 4 3 2" xfId="24690" xr:uid="{4218E57D-0728-4C4E-B5FF-D786608A1FD6}"/>
    <cellStyle name="Vírgula 4 2 4 2 4 4" xfId="17068" xr:uid="{2C2A35D9-DC9B-464A-A91E-7AFEC2E63500}"/>
    <cellStyle name="Vírgula 4 2 4 2 5" xfId="2714" xr:uid="{8AA00DB6-5196-4365-A5E1-F3341D57FD71}"/>
    <cellStyle name="Vírgula 4 2 4 2 5 2" xfId="10346" xr:uid="{E977C6D3-16D8-454B-B67C-152C3D5B800F}"/>
    <cellStyle name="Vírgula 4 2 4 2 5 2 2" xfId="25651" xr:uid="{F803E98C-F5D8-40BE-A417-04E902BB6276}"/>
    <cellStyle name="Vírgula 4 2 4 2 5 3" xfId="18029" xr:uid="{59C93CDD-1E28-46F2-80A6-BB78478A0689}"/>
    <cellStyle name="Vírgula 4 2 4 2 6" xfId="3682" xr:uid="{8145B3C5-6892-46B6-8346-AFCED40342ED}"/>
    <cellStyle name="Vírgula 4 2 4 2 6 2" xfId="11314" xr:uid="{0B791126-4331-45F9-8CC2-1313FEF14DDF}"/>
    <cellStyle name="Vírgula 4 2 4 2 6 2 2" xfId="26619" xr:uid="{34A97A55-B620-4FB2-8C7D-9238C7ECEF92}"/>
    <cellStyle name="Vírgula 4 2 4 2 6 3" xfId="18997" xr:uid="{627975CB-B2E0-484F-81D0-A7817919E83D}"/>
    <cellStyle name="Vírgula 4 2 4 2 7" xfId="1106" xr:uid="{4E9E0A45-54FE-4736-89C2-43EC45942D33}"/>
    <cellStyle name="Vírgula 4 2 4 2 7 2" xfId="8738" xr:uid="{A4F8DED5-65E3-4ED3-B25F-CFC7AE1D0057}"/>
    <cellStyle name="Vírgula 4 2 4 2 7 2 2" xfId="24043" xr:uid="{3F94C8D0-7F68-401D-924A-F6A30A646E99}"/>
    <cellStyle name="Vírgula 4 2 4 2 7 3" xfId="16421" xr:uid="{F8CE54A1-C442-4AE0-AC00-200F225123DE}"/>
    <cellStyle name="Vírgula 4 2 4 2 8" xfId="8089" xr:uid="{E1FBAF3F-0BC1-490E-8F08-87BB189A0675}"/>
    <cellStyle name="Vírgula 4 2 4 2 8 2" xfId="23394" xr:uid="{1DB9F9CC-F075-4759-8917-54AA9B8BB376}"/>
    <cellStyle name="Vírgula 4 2 4 2 9" xfId="15772" xr:uid="{4AC9ACD8-8B60-4690-9F09-C0D67756C801}"/>
    <cellStyle name="Vírgula 4 2 4 3" xfId="660" xr:uid="{2CE6038D-357F-4F19-889B-E48822B332ED}"/>
    <cellStyle name="Vírgula 4 2 4 3 2" xfId="1953" xr:uid="{FC9DEC9E-104E-4A79-A52F-AA8230115E09}"/>
    <cellStyle name="Vírgula 4 2 4 3 2 2" xfId="7246" xr:uid="{EA357396-3448-40BF-8C49-F7E4F2151761}"/>
    <cellStyle name="Vírgula 4 2 4 3 2 2 2" xfId="14868" xr:uid="{F6F1B464-7A94-4B89-846B-81ADF21D346C}"/>
    <cellStyle name="Vírgula 4 2 4 3 2 2 2 2" xfId="30173" xr:uid="{DBFAC5BB-83CC-4EFE-9A22-193E7D887AEE}"/>
    <cellStyle name="Vírgula 4 2 4 3 2 2 3" xfId="22551" xr:uid="{161F13E9-BFF8-495F-ABD0-9EF864364D62}"/>
    <cellStyle name="Vírgula 4 2 4 3 2 3" xfId="5874" xr:uid="{1D87780D-56A0-44F1-8851-C90B89432343}"/>
    <cellStyle name="Vírgula 4 2 4 3 2 3 2" xfId="13496" xr:uid="{E1DBEFD8-3CE0-4330-942F-1DD09FAA1094}"/>
    <cellStyle name="Vírgula 4 2 4 3 2 3 2 2" xfId="28801" xr:uid="{B909801F-1198-4386-BCAF-8E7AA29F8FB1}"/>
    <cellStyle name="Vírgula 4 2 4 3 2 3 3" xfId="21179" xr:uid="{CAB6243D-E823-4A24-9835-6BAECF078C05}"/>
    <cellStyle name="Vírgula 4 2 4 3 2 4" xfId="9585" xr:uid="{04042D2F-7DFB-40D1-BAC7-76DECF838277}"/>
    <cellStyle name="Vírgula 4 2 4 3 2 4 2" xfId="24890" xr:uid="{F879A2C1-D6C1-408A-917C-2604429BD437}"/>
    <cellStyle name="Vírgula 4 2 4 3 2 5" xfId="17268" xr:uid="{86785146-9C7A-4928-B689-A6CC8ED978FA}"/>
    <cellStyle name="Vírgula 4 2 4 3 3" xfId="2917" xr:uid="{A3472063-A427-4A8B-9682-06463FF6400E}"/>
    <cellStyle name="Vírgula 4 2 4 3 3 2" xfId="6642" xr:uid="{6D931229-9CF7-4813-9CE0-9DB652E334EF}"/>
    <cellStyle name="Vírgula 4 2 4 3 3 2 2" xfId="14264" xr:uid="{B17E95F8-EC18-4865-ADFF-2982E482B2AA}"/>
    <cellStyle name="Vírgula 4 2 4 3 3 2 2 2" xfId="29569" xr:uid="{B14F5934-5F36-4306-8458-85F49C10E590}"/>
    <cellStyle name="Vírgula 4 2 4 3 3 2 3" xfId="21947" xr:uid="{1A8ECA1D-63BB-4F06-89BB-12E9CE4B479A}"/>
    <cellStyle name="Vírgula 4 2 4 3 3 3" xfId="10549" xr:uid="{5F0CA5B6-BF20-4181-8355-8762C882A692}"/>
    <cellStyle name="Vírgula 4 2 4 3 3 3 2" xfId="25854" xr:uid="{2FD93C08-42E5-4E84-B360-935E6C71EC61}"/>
    <cellStyle name="Vírgula 4 2 4 3 3 4" xfId="18232" xr:uid="{D6557AD4-12F1-490C-91CC-C8CCC831AABE}"/>
    <cellStyle name="Vírgula 4 2 4 3 4" xfId="3885" xr:uid="{A1536FF6-C11D-4CA8-86B7-6F13FEDCE093}"/>
    <cellStyle name="Vírgula 4 2 4 3 4 2" xfId="11517" xr:uid="{0A0D12BD-D2B5-4E21-82F4-4BCC5884FC3B}"/>
    <cellStyle name="Vírgula 4 2 4 3 4 2 2" xfId="26822" xr:uid="{8E64685B-CAE6-4F28-B7D2-F4BFF5E6A045}"/>
    <cellStyle name="Vírgula 4 2 4 3 4 3" xfId="19200" xr:uid="{BE13E3DD-348F-4456-8611-8495CD839C5E}"/>
    <cellStyle name="Vírgula 4 2 4 3 5" xfId="1309" xr:uid="{8A13313D-57E0-4E43-AC67-19CEF92D91C1}"/>
    <cellStyle name="Vírgula 4 2 4 3 5 2" xfId="8941" xr:uid="{4A44BE55-35EF-4FCD-B9F5-17BCA8DBEC33}"/>
    <cellStyle name="Vírgula 4 2 4 3 5 2 2" xfId="24246" xr:uid="{4B818FC6-DD9C-42AD-A9E9-08540C820B95}"/>
    <cellStyle name="Vírgula 4 2 4 3 5 3" xfId="16624" xr:uid="{B4F9E196-3EB6-4415-81D7-64FCE52B36A8}"/>
    <cellStyle name="Vírgula 4 2 4 3 6" xfId="8292" xr:uid="{CAC1D351-AB90-4D81-8F12-A65F929036AA}"/>
    <cellStyle name="Vírgula 4 2 4 3 6 2" xfId="23597" xr:uid="{D2E87325-D05D-4A2A-AB5E-7FBF243368CC}"/>
    <cellStyle name="Vírgula 4 2 4 3 7" xfId="15975" xr:uid="{E7C775D4-08FD-4642-A79F-0B55122637D6}"/>
    <cellStyle name="Vírgula 4 2 4 4" xfId="2273" xr:uid="{6EBF499B-3386-4098-B8C9-779C258330E4}"/>
    <cellStyle name="Vírgula 4 2 4 4 2" xfId="3241" xr:uid="{264FC7AB-C879-4B6A-B03D-634FCFDE47EA}"/>
    <cellStyle name="Vírgula 4 2 4 4 2 2" xfId="10873" xr:uid="{6C73F3AD-153C-4397-97D4-4C3291F17500}"/>
    <cellStyle name="Vírgula 4 2 4 4 2 2 2" xfId="26178" xr:uid="{CA961154-9AE4-4D27-B2DC-FF38BFCB0D99}"/>
    <cellStyle name="Vírgula 4 2 4 4 2 3" xfId="18556" xr:uid="{2494160D-8D33-48AF-A63A-C5BEF220862D}"/>
    <cellStyle name="Vírgula 4 2 4 4 3" xfId="4209" xr:uid="{508213B3-10CF-4C99-A48D-58F9086ACD5B}"/>
    <cellStyle name="Vírgula 4 2 4 4 3 2" xfId="11841" xr:uid="{993D6348-B5A4-47F9-A54E-A37A3F3BEC94}"/>
    <cellStyle name="Vírgula 4 2 4 4 3 2 2" xfId="27146" xr:uid="{0E57380C-3695-4EA4-AAB2-3A3826EE2C2C}"/>
    <cellStyle name="Vírgula 4 2 4 4 3 3" xfId="19524" xr:uid="{9A2C830A-3F23-474F-8A45-68FAC06C5833}"/>
    <cellStyle name="Vírgula 4 2 4 4 4" xfId="9905" xr:uid="{C3CCD5FC-0B29-45B1-A6D0-9294E1DD15EC}"/>
    <cellStyle name="Vírgula 4 2 4 4 4 2" xfId="25210" xr:uid="{527EA3F8-3EE6-4936-8BD8-0FEEF8EB1E98}"/>
    <cellStyle name="Vírgula 4 2 4 4 5" xfId="17588" xr:uid="{7662DC59-2DA1-44EE-B0D4-66A6C4F75B28}"/>
    <cellStyle name="Vírgula 4 2 4 5" xfId="1633" xr:uid="{1003A782-53FB-42CE-86DD-DD56294CB2A6}"/>
    <cellStyle name="Vírgula 4 2 4 5 2" xfId="6272" xr:uid="{BD3A68AB-686A-4BB8-9C54-5607F66C6CBB}"/>
    <cellStyle name="Vírgula 4 2 4 5 2 2" xfId="13894" xr:uid="{DA5BD7CA-98F1-4F93-923D-7A67FF99B444}"/>
    <cellStyle name="Vírgula 4 2 4 5 2 2 2" xfId="29199" xr:uid="{5E29FFF7-AE64-4289-AEBB-019377923F0B}"/>
    <cellStyle name="Vírgula 4 2 4 5 2 3" xfId="21577" xr:uid="{CA3947FB-BC40-4170-8005-5E1AEC6D4238}"/>
    <cellStyle name="Vírgula 4 2 4 5 3" xfId="9265" xr:uid="{3CA61A7D-C29D-447F-BDAD-D37BDE6F4F98}"/>
    <cellStyle name="Vírgula 4 2 4 5 3 2" xfId="24570" xr:uid="{0BF4C554-55F9-4404-9A13-F1D98D18D5B6}"/>
    <cellStyle name="Vírgula 4 2 4 5 4" xfId="16948" xr:uid="{284B60D0-5219-4ADD-A29A-9926FD55C6B2}"/>
    <cellStyle name="Vírgula 4 2 4 6" xfId="2593" xr:uid="{35428EE0-FA2D-4813-9CFF-3476EDA15A44}"/>
    <cellStyle name="Vírgula 4 2 4 6 2" xfId="10225" xr:uid="{8F43B9CA-B3B6-468C-A4E3-05595FA12DF1}"/>
    <cellStyle name="Vírgula 4 2 4 6 2 2" xfId="25530" xr:uid="{FBB00A78-1B6E-4E2C-91E0-9234D9901A79}"/>
    <cellStyle name="Vírgula 4 2 4 6 3" xfId="17908" xr:uid="{B46AE934-6902-4CC7-ABFA-F6CCB1EA9D04}"/>
    <cellStyle name="Vírgula 4 2 4 7" xfId="3561" xr:uid="{E6C771DE-EFEE-4DD6-9CF1-4CEBF2308E76}"/>
    <cellStyle name="Vírgula 4 2 4 7 2" xfId="11193" xr:uid="{2FE5CC5A-DEC1-4D12-8D01-2A61EE05F155}"/>
    <cellStyle name="Vírgula 4 2 4 7 2 2" xfId="26498" xr:uid="{5CB7AE32-8B34-4D01-ACBB-2597D877148B}"/>
    <cellStyle name="Vírgula 4 2 4 7 3" xfId="18876" xr:uid="{C0C46C65-28D2-4257-98DA-5DC0E210E1D4}"/>
    <cellStyle name="Vírgula 4 2 4 8" xfId="985" xr:uid="{73F5579E-A231-4DD9-9FD7-7E191DC49473}"/>
    <cellStyle name="Vírgula 4 2 4 8 2" xfId="8617" xr:uid="{C89EDE9C-CBE2-407C-B954-FD0573EA31FD}"/>
    <cellStyle name="Vírgula 4 2 4 8 2 2" xfId="23922" xr:uid="{E45E4628-DDD8-4F42-A57D-62DEF197B70E}"/>
    <cellStyle name="Vírgula 4 2 4 8 3" xfId="16300" xr:uid="{E8727561-A3EE-4E64-93B7-A8EE9F93177A}"/>
    <cellStyle name="Vírgula 4 2 4 9" xfId="7968" xr:uid="{8072520D-A8A9-408E-A278-3FA662290885}"/>
    <cellStyle name="Vírgula 4 2 4 9 2" xfId="23273" xr:uid="{67CC2A26-6D6E-403D-85C6-9A29891BCB8B}"/>
    <cellStyle name="Vírgula 4 2 5" xfId="296" xr:uid="{3C02D0BE-5DB5-41A4-9C70-1E234257C7F8}"/>
    <cellStyle name="Vírgula 4 2 5 2" xfId="620" xr:uid="{A9B82A37-7E44-430C-97F9-53AA897841AA}"/>
    <cellStyle name="Vírgula 4 2 5 2 2" xfId="1913" xr:uid="{91ADC0FD-2A60-4DEA-9258-33A9E6A4C52A}"/>
    <cellStyle name="Vírgula 4 2 5 2 2 2" xfId="5131" xr:uid="{A42E0890-DF8B-45CD-8A8D-84BF2C41A446}"/>
    <cellStyle name="Vírgula 4 2 5 2 2 2 2" xfId="7435" xr:uid="{2B8346B0-698A-4427-BB0D-5BC184EBA5F4}"/>
    <cellStyle name="Vírgula 4 2 5 2 2 2 2 2" xfId="15057" xr:uid="{195F42E4-06DC-4C73-93C6-2BF0F007C556}"/>
    <cellStyle name="Vírgula 4 2 5 2 2 2 2 2 2" xfId="30362" xr:uid="{74AFE500-F4DA-4A31-AF28-E0BC3B1D3BBA}"/>
    <cellStyle name="Vírgula 4 2 5 2 2 2 2 3" xfId="22740" xr:uid="{42DFE529-A3AB-4FB8-8A20-CE9CDE803DCB}"/>
    <cellStyle name="Vírgula 4 2 5 2 2 2 3" xfId="6063" xr:uid="{0CFFF298-9770-457D-9759-5651FA38D07D}"/>
    <cellStyle name="Vírgula 4 2 5 2 2 2 3 2" xfId="13685" xr:uid="{0590282C-4EBB-45BB-B742-55C6C591C7A9}"/>
    <cellStyle name="Vírgula 4 2 5 2 2 2 3 2 2" xfId="28990" xr:uid="{01AE6D0C-FECE-4B2A-8DDC-2657FC4842D4}"/>
    <cellStyle name="Vírgula 4 2 5 2 2 2 3 3" xfId="21368" xr:uid="{D08E5D55-7ECD-4B8B-BC1A-696A88230CB3}"/>
    <cellStyle name="Vírgula 4 2 5 2 2 2 4" xfId="12753" xr:uid="{03B89B56-198C-45BC-9EF2-7509F00BAAD7}"/>
    <cellStyle name="Vírgula 4 2 5 2 2 2 4 2" xfId="28058" xr:uid="{22570F7B-37F8-460E-9845-EFF93A8811AC}"/>
    <cellStyle name="Vírgula 4 2 5 2 2 2 5" xfId="20436" xr:uid="{024AA512-DC37-4632-A731-FA7F098B3CE4}"/>
    <cellStyle name="Vírgula 4 2 5 2 2 3" xfId="4834" xr:uid="{3C244EFA-FE2B-498A-8A29-C1F0A24429ED}"/>
    <cellStyle name="Vírgula 4 2 5 2 2 3 2" xfId="6831" xr:uid="{7ABE6E9F-A04B-4276-B810-020D807CA332}"/>
    <cellStyle name="Vírgula 4 2 5 2 2 3 2 2" xfId="14453" xr:uid="{20646473-6894-4EAD-81AF-52C51903F855}"/>
    <cellStyle name="Vírgula 4 2 5 2 2 3 2 2 2" xfId="29758" xr:uid="{A0DC759D-C0A5-4F67-90B1-D0569A80195B}"/>
    <cellStyle name="Vírgula 4 2 5 2 2 3 2 3" xfId="22136" xr:uid="{9EE34434-6817-44CC-8C77-1C7439C16998}"/>
    <cellStyle name="Vírgula 4 2 5 2 2 3 3" xfId="12456" xr:uid="{A83A807D-BC2E-4AB5-BB8F-A246CD5F8288}"/>
    <cellStyle name="Vírgula 4 2 5 2 2 3 3 2" xfId="27761" xr:uid="{204C36B4-EFCD-4346-AA68-E29FD08AA080}"/>
    <cellStyle name="Vírgula 4 2 5 2 2 3 4" xfId="20139" xr:uid="{189BDD62-78DD-4740-BDAF-94F17BA9C502}"/>
    <cellStyle name="Vírgula 4 2 5 2 2 4" xfId="5502" xr:uid="{F686385C-3213-4D6C-8CD9-3D126A02C286}"/>
    <cellStyle name="Vírgula 4 2 5 2 2 4 2" xfId="13124" xr:uid="{AD896F0C-56F3-47A0-92EA-9989EB203F32}"/>
    <cellStyle name="Vírgula 4 2 5 2 2 4 2 2" xfId="28429" xr:uid="{E20817B4-E2DB-43F4-9792-401D84A5FE7C}"/>
    <cellStyle name="Vírgula 4 2 5 2 2 4 3" xfId="20807" xr:uid="{ED95987D-FED2-447D-B666-2B2E7E893D6D}"/>
    <cellStyle name="Vírgula 4 2 5 2 2 5" xfId="9545" xr:uid="{0D36F176-81A2-4ED0-B1C8-123D779B4DDC}"/>
    <cellStyle name="Vírgula 4 2 5 2 2 5 2" xfId="24850" xr:uid="{A363019E-64BA-489C-A4EA-2F6597818A06}"/>
    <cellStyle name="Vírgula 4 2 5 2 2 6" xfId="17228" xr:uid="{4820DC48-FFB1-42A9-8AF0-CB74B1943372}"/>
    <cellStyle name="Vírgula 4 2 5 2 3" xfId="2877" xr:uid="{3D287E0C-518B-4367-A60D-5A4A37E365B5}"/>
    <cellStyle name="Vírgula 4 2 5 2 3 2" xfId="7109" xr:uid="{638AD7CC-BE9E-475F-8D93-A8D2053BA50E}"/>
    <cellStyle name="Vírgula 4 2 5 2 3 2 2" xfId="14731" xr:uid="{350F99E2-C771-4838-9110-44BAE050B187}"/>
    <cellStyle name="Vírgula 4 2 5 2 3 2 2 2" xfId="30036" xr:uid="{27AAB0E4-50DD-463E-9573-1E4926325429}"/>
    <cellStyle name="Vírgula 4 2 5 2 3 2 3" xfId="22414" xr:uid="{6AEDAC09-EFA3-4E4F-9CC8-BDF508BD9152}"/>
    <cellStyle name="Vírgula 4 2 5 2 3 3" xfId="5737" xr:uid="{BFFC7CB2-405C-4DAA-BF7E-211D027B4A32}"/>
    <cellStyle name="Vírgula 4 2 5 2 3 3 2" xfId="13359" xr:uid="{C8D24603-D73F-4A28-8248-DCDF4AEE5813}"/>
    <cellStyle name="Vírgula 4 2 5 2 3 3 2 2" xfId="28664" xr:uid="{FCDC9DE3-087B-4A6A-BDBB-AB1040112AE3}"/>
    <cellStyle name="Vírgula 4 2 5 2 3 3 3" xfId="21042" xr:uid="{DE7830C0-20ED-4727-81F5-A84AC92D8490}"/>
    <cellStyle name="Vírgula 4 2 5 2 3 4" xfId="10509" xr:uid="{5AC506E0-F1BC-40F9-9905-CC07678C42DE}"/>
    <cellStyle name="Vírgula 4 2 5 2 3 4 2" xfId="25814" xr:uid="{5F878019-D883-4A07-8C82-E36757366034}"/>
    <cellStyle name="Vírgula 4 2 5 2 3 5" xfId="18192" xr:uid="{F025B038-7048-4F74-A1F1-4EB73D879DEE}"/>
    <cellStyle name="Vírgula 4 2 5 2 4" xfId="3845" xr:uid="{A8D1EFB9-4469-4886-9030-38490F3310E4}"/>
    <cellStyle name="Vírgula 4 2 5 2 4 2" xfId="6461" xr:uid="{A91EF032-18F7-4F59-8529-E35415C6B116}"/>
    <cellStyle name="Vírgula 4 2 5 2 4 2 2" xfId="14083" xr:uid="{F3B8422C-426C-47FE-B8EC-A84334BA4E11}"/>
    <cellStyle name="Vírgula 4 2 5 2 4 2 2 2" xfId="29388" xr:uid="{58EE64E7-B27E-4814-B52B-4DFEA0064A96}"/>
    <cellStyle name="Vírgula 4 2 5 2 4 2 3" xfId="21766" xr:uid="{EA780BC4-B2EB-4D8B-98AD-0F8A67174AA9}"/>
    <cellStyle name="Vírgula 4 2 5 2 4 3" xfId="11477" xr:uid="{9A3CDDD5-307E-45F0-91DF-08E10124789D}"/>
    <cellStyle name="Vírgula 4 2 5 2 4 3 2" xfId="26782" xr:uid="{13E78A26-A425-431D-B274-07D3BB9E07EC}"/>
    <cellStyle name="Vírgula 4 2 5 2 4 4" xfId="19160" xr:uid="{D773C786-11C7-4827-AD41-307AD47670F4}"/>
    <cellStyle name="Vírgula 4 2 5 2 5" xfId="1269" xr:uid="{6C9F67D2-98A8-4BD8-AECC-D987C6A71DBC}"/>
    <cellStyle name="Vírgula 4 2 5 2 5 2" xfId="8901" xr:uid="{3C3A7976-96E8-43B3-886D-010015DFA5F5}"/>
    <cellStyle name="Vírgula 4 2 5 2 5 2 2" xfId="24206" xr:uid="{B725FB0A-64B7-4D18-89CD-0B1DC5019819}"/>
    <cellStyle name="Vírgula 4 2 5 2 5 3" xfId="16584" xr:uid="{EBED359B-D5B9-46BF-80C1-97D5F3D8CF1C}"/>
    <cellStyle name="Vírgula 4 2 5 2 6" xfId="8252" xr:uid="{73262734-C014-4D8D-B11B-8D5629FC78FA}"/>
    <cellStyle name="Vírgula 4 2 5 2 6 2" xfId="23557" xr:uid="{F3F0437F-1A6A-410E-AFC3-FB031B283FC8}"/>
    <cellStyle name="Vírgula 4 2 5 2 7" xfId="15935" xr:uid="{A429EF7E-4F9B-404D-ADAF-99E9D63418BD}"/>
    <cellStyle name="Vírgula 4 2 5 3" xfId="2233" xr:uid="{8F6400DD-4FCE-4718-987E-371D2A897688}"/>
    <cellStyle name="Vírgula 4 2 5 3 2" xfId="3201" xr:uid="{0FE34887-17B5-4BF7-8EF7-B8DD8B5F813A}"/>
    <cellStyle name="Vírgula 4 2 5 3 2 2" xfId="7272" xr:uid="{FBB7CCED-7996-4937-B05D-9438F3BF8AFA}"/>
    <cellStyle name="Vírgula 4 2 5 3 2 2 2" xfId="14894" xr:uid="{A9A980CC-49FE-4C96-BC34-612D47FC61C3}"/>
    <cellStyle name="Vírgula 4 2 5 3 2 2 2 2" xfId="30199" xr:uid="{51614B10-F6D3-44ED-96BF-02A3BECF8FCF}"/>
    <cellStyle name="Vírgula 4 2 5 3 2 2 3" xfId="22577" xr:uid="{19EC6B10-9E6F-4AA2-9E04-D41288F438A2}"/>
    <cellStyle name="Vírgula 4 2 5 3 2 3" xfId="5900" xr:uid="{9B9C1786-2B73-455D-BCFA-11D64117C224}"/>
    <cellStyle name="Vírgula 4 2 5 3 2 3 2" xfId="13522" xr:uid="{6927EE8A-8971-4B66-970F-49C7ED75B83A}"/>
    <cellStyle name="Vírgula 4 2 5 3 2 3 2 2" xfId="28827" xr:uid="{65A78F39-4078-4448-B16D-CC4643EDCE64}"/>
    <cellStyle name="Vírgula 4 2 5 3 2 3 3" xfId="21205" xr:uid="{ABADDF7B-A8CE-465A-9F70-2FC9BC1443EE}"/>
    <cellStyle name="Vírgula 4 2 5 3 2 4" xfId="10833" xr:uid="{B4CC1F24-16F5-472A-A453-F2FC08125E0F}"/>
    <cellStyle name="Vírgula 4 2 5 3 2 4 2" xfId="26138" xr:uid="{A9C43E87-DDD5-4CC9-850B-E5474B2E6F4D}"/>
    <cellStyle name="Vírgula 4 2 5 3 2 5" xfId="18516" xr:uid="{BE08D5B6-5B86-47F2-B664-D6E00CCF4F29}"/>
    <cellStyle name="Vírgula 4 2 5 3 3" xfId="4169" xr:uid="{01E78EA7-A7CE-40CA-9B2D-A90683436BEF}"/>
    <cellStyle name="Vírgula 4 2 5 3 3 2" xfId="6668" xr:uid="{B23AFC46-B325-441F-AFD5-A00DDBB633B6}"/>
    <cellStyle name="Vírgula 4 2 5 3 3 2 2" xfId="14290" xr:uid="{2E6A258C-3C50-4603-8360-13549E562671}"/>
    <cellStyle name="Vírgula 4 2 5 3 3 2 2 2" xfId="29595" xr:uid="{112D7B2D-1A33-4704-AAF5-5AE8282D4A4E}"/>
    <cellStyle name="Vírgula 4 2 5 3 3 2 3" xfId="21973" xr:uid="{BF901DA1-5BA4-4658-BE1D-DC3EEC8E903D}"/>
    <cellStyle name="Vírgula 4 2 5 3 3 3" xfId="11801" xr:uid="{3EF4A2D8-D278-4B97-BD2B-3991610B9C6F}"/>
    <cellStyle name="Vírgula 4 2 5 3 3 3 2" xfId="27106" xr:uid="{1922AD1A-A30B-40B7-BDC8-8317E633C4B8}"/>
    <cellStyle name="Vírgula 4 2 5 3 3 4" xfId="19484" xr:uid="{9DD9B26C-4E97-4879-A52D-D44AEC2A3F66}"/>
    <cellStyle name="Vírgula 4 2 5 3 4" xfId="5409" xr:uid="{2CF72C2A-10EC-4F7D-99CC-8D4B4F11D7E2}"/>
    <cellStyle name="Vírgula 4 2 5 3 4 2" xfId="13031" xr:uid="{9366B6FE-C120-47F7-8996-FB9A0A6F4A87}"/>
    <cellStyle name="Vírgula 4 2 5 3 4 2 2" xfId="28336" xr:uid="{E0AB2A0D-AE10-41FD-AF12-15BCC159A4D8}"/>
    <cellStyle name="Vírgula 4 2 5 3 4 3" xfId="20714" xr:uid="{229A8569-08A0-4FF8-9A16-FFBD0691C71A}"/>
    <cellStyle name="Vírgula 4 2 5 3 5" xfId="9865" xr:uid="{D3A267EB-2D77-4FF1-BC11-12B441675E45}"/>
    <cellStyle name="Vírgula 4 2 5 3 5 2" xfId="25170" xr:uid="{2B859BC5-AB9C-48B2-869B-42159C3FA246}"/>
    <cellStyle name="Vírgula 4 2 5 3 6" xfId="17548" xr:uid="{13194BDE-43CE-4A99-AA66-AB1BC3DE1F84}"/>
    <cellStyle name="Vírgula 4 2 5 4" xfId="1593" xr:uid="{E8A66169-912C-41C6-A15B-962336CAB553}"/>
    <cellStyle name="Vírgula 4 2 5 4 2" xfId="7015" xr:uid="{B3B76E9B-2ACD-4685-AD6E-757706D75A84}"/>
    <cellStyle name="Vírgula 4 2 5 4 2 2" xfId="14637" xr:uid="{5D9A08B1-442F-4C9D-A970-69607072A88D}"/>
    <cellStyle name="Vírgula 4 2 5 4 2 2 2" xfId="29942" xr:uid="{356D3D5B-984B-429E-8F39-A991AEC29A8D}"/>
    <cellStyle name="Vírgula 4 2 5 4 2 3" xfId="22320" xr:uid="{7A7B937C-1A28-48E0-B032-3080637465F7}"/>
    <cellStyle name="Vírgula 4 2 5 4 3" xfId="5643" xr:uid="{1C69808A-C9F0-4F49-9A18-96FA238410FD}"/>
    <cellStyle name="Vírgula 4 2 5 4 3 2" xfId="13265" xr:uid="{0D80C526-CD83-45DC-8C1C-41D86C0C92F0}"/>
    <cellStyle name="Vírgula 4 2 5 4 3 2 2" xfId="28570" xr:uid="{1733012A-4F2C-4D4C-A918-0A472A56E5CB}"/>
    <cellStyle name="Vírgula 4 2 5 4 3 3" xfId="20948" xr:uid="{F80AE663-8D3F-4FE3-B9B6-D1001F8B483C}"/>
    <cellStyle name="Vírgula 4 2 5 4 4" xfId="9225" xr:uid="{342CCF60-3C4F-479F-8C89-39B6284FB5B3}"/>
    <cellStyle name="Vírgula 4 2 5 4 4 2" xfId="24530" xr:uid="{96C2414D-6785-4C2A-B1CE-0F2BF6B9B718}"/>
    <cellStyle name="Vírgula 4 2 5 4 5" xfId="16908" xr:uid="{199D026F-F216-4565-9DCC-542F1AE1CA2D}"/>
    <cellStyle name="Vírgula 4 2 5 5" xfId="2553" xr:uid="{5F74EE3F-8278-48E8-A7C6-12A580B9CD72}"/>
    <cellStyle name="Vírgula 4 2 5 5 2" xfId="6298" xr:uid="{B1C150B1-DA89-4621-A5DF-9B9EC9C8B9C1}"/>
    <cellStyle name="Vírgula 4 2 5 5 2 2" xfId="13920" xr:uid="{EF053064-83FF-4988-B58C-AC38C5D62AE6}"/>
    <cellStyle name="Vírgula 4 2 5 5 2 2 2" xfId="29225" xr:uid="{8B74A7AC-7BBD-4252-B541-9FC276AEF8D5}"/>
    <cellStyle name="Vírgula 4 2 5 5 2 3" xfId="21603" xr:uid="{5C012BC8-396C-4173-8611-C3933E891730}"/>
    <cellStyle name="Vírgula 4 2 5 5 3" xfId="10185" xr:uid="{A2CE6A5B-301E-4259-AB1D-6DCBF40FE7E8}"/>
    <cellStyle name="Vírgula 4 2 5 5 3 2" xfId="25490" xr:uid="{6E75E741-67F0-4049-84B6-EF6813E87A39}"/>
    <cellStyle name="Vírgula 4 2 5 5 4" xfId="17868" xr:uid="{8AF118DE-F9C8-4FDD-86EA-F4814B7EB986}"/>
    <cellStyle name="Vírgula 4 2 5 6" xfId="3521" xr:uid="{48A37431-BB01-4E66-82A1-C9C8ED347BAD}"/>
    <cellStyle name="Vírgula 4 2 5 6 2" xfId="11153" xr:uid="{FB77A907-B87A-4A1F-B705-B58DCBB7DDCC}"/>
    <cellStyle name="Vírgula 4 2 5 6 2 2" xfId="26458" xr:uid="{524AECD8-1127-4D77-A101-1366BF71B871}"/>
    <cellStyle name="Vírgula 4 2 5 6 3" xfId="18836" xr:uid="{A0CB732F-91FB-4592-9DC6-A98631269958}"/>
    <cellStyle name="Vírgula 4 2 5 7" xfId="945" xr:uid="{F5022643-72A3-4BEF-93E1-B93C522A189C}"/>
    <cellStyle name="Vírgula 4 2 5 7 2" xfId="8577" xr:uid="{90381FC5-6CB0-4089-88F7-AF66CED662DE}"/>
    <cellStyle name="Vírgula 4 2 5 7 2 2" xfId="23882" xr:uid="{535C3237-518E-40B1-A27A-4DCF70AB5481}"/>
    <cellStyle name="Vírgula 4 2 5 7 3" xfId="16260" xr:uid="{955AF6C3-7B76-49F7-88F9-F9D635818E5E}"/>
    <cellStyle name="Vírgula 4 2 5 8" xfId="7928" xr:uid="{24C0F105-792C-4F04-99FD-E5AC7E8B1FBF}"/>
    <cellStyle name="Vírgula 4 2 5 8 2" xfId="23233" xr:uid="{2D95F5E3-1209-4CAD-AD52-5A6BB41AD5CF}"/>
    <cellStyle name="Vírgula 4 2 5 9" xfId="15611" xr:uid="{C6C0300A-B39B-4A3B-8D04-6720EEA54F41}"/>
    <cellStyle name="Vírgula 4 2 6" xfId="376" xr:uid="{CF9A7B15-1BA0-406F-8615-F74C243B777E}"/>
    <cellStyle name="Vírgula 4 2 6 2" xfId="700" xr:uid="{47BBB4F3-1E92-429B-BDB5-A53DB332454A}"/>
    <cellStyle name="Vírgula 4 2 6 2 2" xfId="1993" xr:uid="{6801034F-C4BE-4557-ABC7-9D379F43C904}"/>
    <cellStyle name="Vírgula 4 2 6 2 2 2" xfId="5155" xr:uid="{B6263B56-95D6-4A18-AD37-AB3ECA69F954}"/>
    <cellStyle name="Vírgula 4 2 6 2 2 2 2" xfId="7462" xr:uid="{F9A82B37-8CCA-4EF9-9E02-99DC6363BB1A}"/>
    <cellStyle name="Vírgula 4 2 6 2 2 2 2 2" xfId="15084" xr:uid="{9A7D38FE-DB98-4D13-AEEA-DAEC3635336F}"/>
    <cellStyle name="Vírgula 4 2 6 2 2 2 2 2 2" xfId="30389" xr:uid="{70E0EF0C-05C7-4BBB-9B76-CD12CBC09525}"/>
    <cellStyle name="Vírgula 4 2 6 2 2 2 2 3" xfId="22767" xr:uid="{B34127E2-FA4D-4369-869E-3DC5CE0CCB9D}"/>
    <cellStyle name="Vírgula 4 2 6 2 2 2 3" xfId="6090" xr:uid="{F2CACCB0-65FC-478C-95F5-9B0E243DB5D9}"/>
    <cellStyle name="Vírgula 4 2 6 2 2 2 3 2" xfId="13712" xr:uid="{125558B4-EA6B-41C9-9224-5F7EE1F1F2E0}"/>
    <cellStyle name="Vírgula 4 2 6 2 2 2 3 2 2" xfId="29017" xr:uid="{8AB0F03A-D83F-4C43-A64C-2542D96F48C8}"/>
    <cellStyle name="Vírgula 4 2 6 2 2 2 3 3" xfId="21395" xr:uid="{67C23162-8DAD-4832-8C68-9D536620E1C2}"/>
    <cellStyle name="Vírgula 4 2 6 2 2 2 4" xfId="12777" xr:uid="{7A0C0040-3F2D-4EFD-A1BD-A0D77B1949B8}"/>
    <cellStyle name="Vírgula 4 2 6 2 2 2 4 2" xfId="28082" xr:uid="{A1FB2357-6A8D-402C-8F2E-238873AA38D7}"/>
    <cellStyle name="Vírgula 4 2 6 2 2 2 5" xfId="20460" xr:uid="{03B3C5AA-CFBD-4867-BB60-4F3BD653129A}"/>
    <cellStyle name="Vírgula 4 2 6 2 2 3" xfId="4858" xr:uid="{D3A75BBC-4CF5-4CAB-B62A-B9080F1143AD}"/>
    <cellStyle name="Vírgula 4 2 6 2 2 3 2" xfId="6858" xr:uid="{4285F5F0-91D8-49AD-881D-6FDA6E868098}"/>
    <cellStyle name="Vírgula 4 2 6 2 2 3 2 2" xfId="14480" xr:uid="{5BA094AE-C06F-4ACD-8F2A-6BF6D0E5D9C9}"/>
    <cellStyle name="Vírgula 4 2 6 2 2 3 2 2 2" xfId="29785" xr:uid="{01357367-A7C5-469E-A092-C989169C0AC0}"/>
    <cellStyle name="Vírgula 4 2 6 2 2 3 2 3" xfId="22163" xr:uid="{9C9B5EBC-D0D0-4775-8BEF-6DF12D8568D5}"/>
    <cellStyle name="Vírgula 4 2 6 2 2 3 3" xfId="12480" xr:uid="{FCDA1E50-C4D6-40D8-A8CB-5348F6133D27}"/>
    <cellStyle name="Vírgula 4 2 6 2 2 3 3 2" xfId="27785" xr:uid="{58A03971-5B3A-4FDB-89B8-F5DFA9979BFF}"/>
    <cellStyle name="Vírgula 4 2 6 2 2 3 4" xfId="20163" xr:uid="{7366DAD1-1668-4FAD-8A46-8C21E6BE8D04}"/>
    <cellStyle name="Vírgula 4 2 6 2 2 4" xfId="5526" xr:uid="{1374FB0A-F188-4BCA-9A3D-C1FDAE7F7F04}"/>
    <cellStyle name="Vírgula 4 2 6 2 2 4 2" xfId="13148" xr:uid="{B17D2F17-E7EC-4944-9C94-B68B7053A182}"/>
    <cellStyle name="Vírgula 4 2 6 2 2 4 2 2" xfId="28453" xr:uid="{19C9A5EF-1215-4F77-B5F4-C66058822F87}"/>
    <cellStyle name="Vírgula 4 2 6 2 2 4 3" xfId="20831" xr:uid="{D54894D2-4567-480C-971A-04DD326D6C19}"/>
    <cellStyle name="Vírgula 4 2 6 2 2 5" xfId="9625" xr:uid="{75185298-B34D-4B57-8F2D-83FCD71AD8F8}"/>
    <cellStyle name="Vírgula 4 2 6 2 2 5 2" xfId="24930" xr:uid="{8D25B944-C4BE-4A25-BD44-60270ABF026D}"/>
    <cellStyle name="Vírgula 4 2 6 2 2 6" xfId="17308" xr:uid="{9B50EF4F-D8D6-4720-8A28-73347046A075}"/>
    <cellStyle name="Vírgula 4 2 6 2 3" xfId="2957" xr:uid="{3916FD4A-0FE7-451D-8804-496E7D045427}"/>
    <cellStyle name="Vírgula 4 2 6 2 3 2" xfId="7133" xr:uid="{C7BBD8EE-2FAB-472F-AEFF-AA66639746FD}"/>
    <cellStyle name="Vírgula 4 2 6 2 3 2 2" xfId="14755" xr:uid="{4A5D225D-8FAB-4EC7-A938-29EF50D1F285}"/>
    <cellStyle name="Vírgula 4 2 6 2 3 2 2 2" xfId="30060" xr:uid="{00108A5F-DD0B-499D-9184-A02862DCCC8C}"/>
    <cellStyle name="Vírgula 4 2 6 2 3 2 3" xfId="22438" xr:uid="{3F857582-372A-40A8-BCE4-EC7EF85DF701}"/>
    <cellStyle name="Vírgula 4 2 6 2 3 3" xfId="5761" xr:uid="{BE856756-A101-4BFD-BD3E-21D664D3A57A}"/>
    <cellStyle name="Vírgula 4 2 6 2 3 3 2" xfId="13383" xr:uid="{E2E696D7-4448-4EB1-8F05-76D9D7EFAC40}"/>
    <cellStyle name="Vírgula 4 2 6 2 3 3 2 2" xfId="28688" xr:uid="{567912A6-5D3A-4155-987F-4ABB95DCCEBF}"/>
    <cellStyle name="Vírgula 4 2 6 2 3 3 3" xfId="21066" xr:uid="{03627A66-8C21-484D-ADF5-5C5E8274B16D}"/>
    <cellStyle name="Vírgula 4 2 6 2 3 4" xfId="10589" xr:uid="{0F6AFF60-E63D-425B-8288-51DE5AAF1477}"/>
    <cellStyle name="Vírgula 4 2 6 2 3 4 2" xfId="25894" xr:uid="{517275EE-C62E-4A3B-B6F3-19BC9903B0D1}"/>
    <cellStyle name="Vírgula 4 2 6 2 3 5" xfId="18272" xr:uid="{CE428D48-C8F8-4541-AAB3-C5E4F338D7A0}"/>
    <cellStyle name="Vírgula 4 2 6 2 4" xfId="3925" xr:uid="{0CE5C8D8-C944-4EE9-9134-B77AA842B444}"/>
    <cellStyle name="Vírgula 4 2 6 2 4 2" xfId="6488" xr:uid="{3B8FF6F2-F021-4B9A-847F-ACB63EB70292}"/>
    <cellStyle name="Vírgula 4 2 6 2 4 2 2" xfId="14110" xr:uid="{9BFD8385-23C6-44BD-AF2A-73376BC4AF33}"/>
    <cellStyle name="Vírgula 4 2 6 2 4 2 2 2" xfId="29415" xr:uid="{1D8E222C-A0FB-4DAD-BF50-BEACADF6B319}"/>
    <cellStyle name="Vírgula 4 2 6 2 4 2 3" xfId="21793" xr:uid="{6401EFF7-1E65-43BB-BB9D-8FCF274ABE04}"/>
    <cellStyle name="Vírgula 4 2 6 2 4 3" xfId="11557" xr:uid="{D2BADE66-ABE6-4DD2-9C51-1FA0FE864B81}"/>
    <cellStyle name="Vírgula 4 2 6 2 4 3 2" xfId="26862" xr:uid="{EA238989-C0AD-4F28-8589-6A4B0EC8793F}"/>
    <cellStyle name="Vírgula 4 2 6 2 4 4" xfId="19240" xr:uid="{2A709D16-B5A0-463F-BEC4-3A6F95C9E94F}"/>
    <cellStyle name="Vírgula 4 2 6 2 5" xfId="1349" xr:uid="{FEA6CF18-3E1F-47C6-887C-53CAB2E9483E}"/>
    <cellStyle name="Vírgula 4 2 6 2 5 2" xfId="8981" xr:uid="{C59C83B7-F20D-40C1-A21B-3D7F4BB85F2E}"/>
    <cellStyle name="Vírgula 4 2 6 2 5 2 2" xfId="24286" xr:uid="{16BF43F6-E314-4E0C-8DB5-D527C045FA23}"/>
    <cellStyle name="Vírgula 4 2 6 2 5 3" xfId="16664" xr:uid="{8FDD240D-B894-471A-973A-5DD5B59D2035}"/>
    <cellStyle name="Vírgula 4 2 6 2 6" xfId="8332" xr:uid="{915B0FBB-3863-4BE0-A523-49CD0E29F810}"/>
    <cellStyle name="Vírgula 4 2 6 2 6 2" xfId="23637" xr:uid="{48849EFB-26FF-49F0-A1ED-E7C36DA8B813}"/>
    <cellStyle name="Vírgula 4 2 6 2 7" xfId="16015" xr:uid="{2BDFD3BC-9C67-4EFC-8178-1C9CB7625764}"/>
    <cellStyle name="Vírgula 4 2 6 3" xfId="2313" xr:uid="{B7DEEA58-DD85-4D0C-959D-D052E3D65976}"/>
    <cellStyle name="Vírgula 4 2 6 3 2" xfId="3281" xr:uid="{EAA50B90-9857-48A8-BDA4-E6F80F9F1EDD}"/>
    <cellStyle name="Vírgula 4 2 6 3 2 2" xfId="7299" xr:uid="{1C6135E6-B12D-482D-8CD0-73274D794004}"/>
    <cellStyle name="Vírgula 4 2 6 3 2 2 2" xfId="14921" xr:uid="{1544F868-2EE6-419A-990E-5764EF97FCDB}"/>
    <cellStyle name="Vírgula 4 2 6 3 2 2 2 2" xfId="30226" xr:uid="{367BE1D2-2D10-4942-892D-61B773EC1E51}"/>
    <cellStyle name="Vírgula 4 2 6 3 2 2 3" xfId="22604" xr:uid="{C15F0A76-6520-4F4B-92F3-4D2F07CE625E}"/>
    <cellStyle name="Vírgula 4 2 6 3 2 3" xfId="5927" xr:uid="{7BD4AFC7-2E2C-4A43-B56E-6174A5A7F498}"/>
    <cellStyle name="Vírgula 4 2 6 3 2 3 2" xfId="13549" xr:uid="{B8F24DCB-DB91-4EA4-9F0C-0AC11901F611}"/>
    <cellStyle name="Vírgula 4 2 6 3 2 3 2 2" xfId="28854" xr:uid="{F228572A-CB1C-47B9-9BC1-E6642008CEAD}"/>
    <cellStyle name="Vírgula 4 2 6 3 2 3 3" xfId="21232" xr:uid="{9FA3ED64-55DB-4AA7-A9B3-0855D16EBE8F}"/>
    <cellStyle name="Vírgula 4 2 6 3 2 4" xfId="10913" xr:uid="{87825735-D429-44BD-A1C3-A774861A4CA1}"/>
    <cellStyle name="Vírgula 4 2 6 3 2 4 2" xfId="26218" xr:uid="{50B08BF6-A8A9-432D-825F-B30A38AA8BC2}"/>
    <cellStyle name="Vírgula 4 2 6 3 2 5" xfId="18596" xr:uid="{0359AFAA-0043-49F8-990A-11B791164D85}"/>
    <cellStyle name="Vírgula 4 2 6 3 3" xfId="4249" xr:uid="{6F8707AC-BD98-4E91-B7E5-9285AE653DB1}"/>
    <cellStyle name="Vírgula 4 2 6 3 3 2" xfId="6695" xr:uid="{3B0D0EB8-6B84-41B4-9F33-4C2E5ED37710}"/>
    <cellStyle name="Vírgula 4 2 6 3 3 2 2" xfId="14317" xr:uid="{D5366BAB-8654-4E3A-82B5-0B0FC8692795}"/>
    <cellStyle name="Vírgula 4 2 6 3 3 2 2 2" xfId="29622" xr:uid="{542752BE-C6CD-455A-9AEC-C9278D798326}"/>
    <cellStyle name="Vírgula 4 2 6 3 3 2 3" xfId="22000" xr:uid="{2FE5D4F1-1CE4-4341-8C6F-DF34130D8944}"/>
    <cellStyle name="Vírgula 4 2 6 3 3 3" xfId="11881" xr:uid="{8838146E-0365-4292-B8BA-D65E367DD4F5}"/>
    <cellStyle name="Vírgula 4 2 6 3 3 3 2" xfId="27186" xr:uid="{438C6BF8-58FB-4610-B8B4-B0D84555A303}"/>
    <cellStyle name="Vírgula 4 2 6 3 3 4" xfId="19564" xr:uid="{3753607B-0B8A-4A83-B62B-C0417FEEB849}"/>
    <cellStyle name="Vírgula 4 2 6 3 4" xfId="5433" xr:uid="{A5DB53A9-0C6A-424F-9EFF-5A5B7A1AAB74}"/>
    <cellStyle name="Vírgula 4 2 6 3 4 2" xfId="13055" xr:uid="{C322ECB7-8590-46D8-AED0-39EAB7185DC9}"/>
    <cellStyle name="Vírgula 4 2 6 3 4 2 2" xfId="28360" xr:uid="{D915D599-CF75-4033-83A5-CF1D0E4BC782}"/>
    <cellStyle name="Vírgula 4 2 6 3 4 3" xfId="20738" xr:uid="{194A37CC-C22D-4605-A54A-F1EF83F62E51}"/>
    <cellStyle name="Vírgula 4 2 6 3 5" xfId="9945" xr:uid="{48985E0C-C681-4A3F-88A8-2C8B63C87BC0}"/>
    <cellStyle name="Vírgula 4 2 6 3 5 2" xfId="25250" xr:uid="{6C4D9A54-E5F6-4B83-B422-23BC69771E01}"/>
    <cellStyle name="Vírgula 4 2 6 3 6" xfId="17628" xr:uid="{27811408-0409-4158-BBE2-9C8E3AFAD25A}"/>
    <cellStyle name="Vírgula 4 2 6 4" xfId="1673" xr:uid="{75CC601D-3534-4A9B-B02F-435021CBF651}"/>
    <cellStyle name="Vírgula 4 2 6 4 2" xfId="7039" xr:uid="{22AAB71A-8749-493B-9C53-40A3CC3D8138}"/>
    <cellStyle name="Vírgula 4 2 6 4 2 2" xfId="14661" xr:uid="{361C88BE-9DF4-4EF0-9746-A2F0B40A0CE0}"/>
    <cellStyle name="Vírgula 4 2 6 4 2 2 2" xfId="29966" xr:uid="{D293BF84-87F7-4956-92C5-DF0216335C2C}"/>
    <cellStyle name="Vírgula 4 2 6 4 2 3" xfId="22344" xr:uid="{01DBBBAC-32D8-409F-9F4C-11EE983786F3}"/>
    <cellStyle name="Vírgula 4 2 6 4 3" xfId="5667" xr:uid="{19C94B94-25D8-4AC8-ABBC-3071D549B136}"/>
    <cellStyle name="Vírgula 4 2 6 4 3 2" xfId="13289" xr:uid="{40AE108A-6000-4EDC-977C-3FF364DA1FDD}"/>
    <cellStyle name="Vírgula 4 2 6 4 3 2 2" xfId="28594" xr:uid="{3ED1613E-49CE-4343-9BE2-585621B76D40}"/>
    <cellStyle name="Vírgula 4 2 6 4 3 3" xfId="20972" xr:uid="{0D714A3C-0BF8-4332-9AE1-BF79FDC88B5D}"/>
    <cellStyle name="Vírgula 4 2 6 4 4" xfId="9305" xr:uid="{C8A016EC-4A37-460E-9682-2B003D2CF90C}"/>
    <cellStyle name="Vírgula 4 2 6 4 4 2" xfId="24610" xr:uid="{B78CB88B-9226-4956-B151-BEE069FD6110}"/>
    <cellStyle name="Vírgula 4 2 6 4 5" xfId="16988" xr:uid="{C8207FDD-B69C-47A8-BCE2-E1E806BDC281}"/>
    <cellStyle name="Vírgula 4 2 6 5" xfId="2633" xr:uid="{A65250CF-C088-4232-B368-34B80C4D63F0}"/>
    <cellStyle name="Vírgula 4 2 6 5 2" xfId="6325" xr:uid="{5EDB9BAB-A1B6-4AC6-B251-DB70B2A3DB97}"/>
    <cellStyle name="Vírgula 4 2 6 5 2 2" xfId="13947" xr:uid="{C4988B62-9C57-4EC9-9BD8-5F30682DE866}"/>
    <cellStyle name="Vírgula 4 2 6 5 2 2 2" xfId="29252" xr:uid="{63550865-4E8C-440E-B764-4468C8749FF5}"/>
    <cellStyle name="Vírgula 4 2 6 5 2 3" xfId="21630" xr:uid="{E1EDFAE4-3B65-4537-A8C4-1777C958A728}"/>
    <cellStyle name="Vírgula 4 2 6 5 3" xfId="10265" xr:uid="{12760337-E7C3-43EE-AC7A-333D58F3D8DD}"/>
    <cellStyle name="Vírgula 4 2 6 5 3 2" xfId="25570" xr:uid="{600F5CBA-622E-45C4-A733-CA00370463A3}"/>
    <cellStyle name="Vírgula 4 2 6 5 4" xfId="17948" xr:uid="{30FE285C-79C0-491A-BDB4-425712D3A3FD}"/>
    <cellStyle name="Vírgula 4 2 6 6" xfId="3601" xr:uid="{845320DB-35CE-4B4F-8A43-90B512442554}"/>
    <cellStyle name="Vírgula 4 2 6 6 2" xfId="11233" xr:uid="{4E257B69-1DE7-4483-92B3-849E16ACD0E4}"/>
    <cellStyle name="Vírgula 4 2 6 6 2 2" xfId="26538" xr:uid="{553F038F-BF65-4B47-8225-7C013CD90D1D}"/>
    <cellStyle name="Vírgula 4 2 6 6 3" xfId="18916" xr:uid="{AF5FBDE8-AE2F-46F3-BE62-B310F7E4CB36}"/>
    <cellStyle name="Vírgula 4 2 6 7" xfId="1025" xr:uid="{A4FEA2D1-6DA8-440F-B63E-85DE32E2CC16}"/>
    <cellStyle name="Vírgula 4 2 6 7 2" xfId="8657" xr:uid="{99B10CD5-DC4D-48C3-8230-8485100639C2}"/>
    <cellStyle name="Vírgula 4 2 6 7 2 2" xfId="23962" xr:uid="{713FA56B-F824-4EE0-B029-8935C998EA2D}"/>
    <cellStyle name="Vírgula 4 2 6 7 3" xfId="16340" xr:uid="{BF4378FA-338C-4A37-8A2B-4A51469AA6C1}"/>
    <cellStyle name="Vírgula 4 2 6 8" xfId="8008" xr:uid="{FBDBF8E7-B246-4D88-B5E9-03B44C9D6A4B}"/>
    <cellStyle name="Vírgula 4 2 6 8 2" xfId="23313" xr:uid="{CC36A894-9CA5-43A2-8B8E-BD28A6B962F4}"/>
    <cellStyle name="Vírgula 4 2 6 9" xfId="15691" xr:uid="{32A072FB-13E7-40AF-A1DB-AAF684B2EB73}"/>
    <cellStyle name="Vírgula 4 2 7" xfId="256" xr:uid="{F9CA803A-1D10-48BB-A1CE-914E972EE249}"/>
    <cellStyle name="Vírgula 4 2 7 2" xfId="580" xr:uid="{B6009996-53B4-4677-9339-873B6D4F6A19}"/>
    <cellStyle name="Vírgula 4 2 7 2 2" xfId="1873" xr:uid="{DCDC55D1-B333-42E8-B372-5BEF83701F3C}"/>
    <cellStyle name="Vírgula 4 2 7 2 2 2" xfId="7353" xr:uid="{0A559C51-DE34-47E6-AD6D-8D7795CB43EF}"/>
    <cellStyle name="Vírgula 4 2 7 2 2 2 2" xfId="14975" xr:uid="{272D8247-301D-4082-84C8-7AF50DEC882F}"/>
    <cellStyle name="Vírgula 4 2 7 2 2 2 2 2" xfId="30280" xr:uid="{DDBA6DD5-C005-4ED4-9A39-D7F72FE8D808}"/>
    <cellStyle name="Vírgula 4 2 7 2 2 2 3" xfId="22658" xr:uid="{600576D7-A970-4D72-A535-A1DF4AC27198}"/>
    <cellStyle name="Vírgula 4 2 7 2 2 3" xfId="5981" xr:uid="{CFF8C226-BC39-400C-9B64-4226399E3693}"/>
    <cellStyle name="Vírgula 4 2 7 2 2 3 2" xfId="13603" xr:uid="{D5F32744-FB70-49CC-93AF-88F7ABE058C1}"/>
    <cellStyle name="Vírgula 4 2 7 2 2 3 2 2" xfId="28908" xr:uid="{37AAF2BE-B4BD-4F92-B3E1-6B9EA967F6E1}"/>
    <cellStyle name="Vírgula 4 2 7 2 2 3 3" xfId="21286" xr:uid="{4D24561E-9F21-4359-8DF1-9361A4E447D6}"/>
    <cellStyle name="Vírgula 4 2 7 2 2 4" xfId="9505" xr:uid="{05DADD84-C27F-4DA3-B558-E14223142BE6}"/>
    <cellStyle name="Vírgula 4 2 7 2 2 4 2" xfId="24810" xr:uid="{666D97A8-E5FE-43F3-A09C-B424247DE93F}"/>
    <cellStyle name="Vírgula 4 2 7 2 2 5" xfId="17188" xr:uid="{F80F0716-96B0-4C11-8653-4264F91EC716}"/>
    <cellStyle name="Vírgula 4 2 7 2 3" xfId="2837" xr:uid="{30AD9F67-05E3-43F0-9AF8-7C8509B3CBBA}"/>
    <cellStyle name="Vírgula 4 2 7 2 3 2" xfId="6749" xr:uid="{BD36384B-CFDF-4040-96DA-C4E538146C40}"/>
    <cellStyle name="Vírgula 4 2 7 2 3 2 2" xfId="14371" xr:uid="{D4C1C600-4B76-4CBC-942E-0192D8156A6A}"/>
    <cellStyle name="Vírgula 4 2 7 2 3 2 2 2" xfId="29676" xr:uid="{A31AD115-65DE-469D-994D-41DA2C6D1CC2}"/>
    <cellStyle name="Vírgula 4 2 7 2 3 2 3" xfId="22054" xr:uid="{5C72E1EB-256E-42C4-A4A7-CBC15501052A}"/>
    <cellStyle name="Vírgula 4 2 7 2 3 3" xfId="10469" xr:uid="{F4C73612-E92E-4FDF-97C2-39CDBC6CA12E}"/>
    <cellStyle name="Vírgula 4 2 7 2 3 3 2" xfId="25774" xr:uid="{2DB39785-13EF-432B-BA4F-E56D94DA4798}"/>
    <cellStyle name="Vírgula 4 2 7 2 3 4" xfId="18152" xr:uid="{B09CC222-CEB5-428A-85C4-121FE421645D}"/>
    <cellStyle name="Vírgula 4 2 7 2 4" xfId="3805" xr:uid="{1FC785D5-8977-4A5E-937B-F40DBE5ADE92}"/>
    <cellStyle name="Vírgula 4 2 7 2 4 2" xfId="11437" xr:uid="{5640C2C2-CD9D-41A5-8BE5-5A0A5022A022}"/>
    <cellStyle name="Vírgula 4 2 7 2 4 2 2" xfId="26742" xr:uid="{068F401C-8EB1-498C-86F6-C1EA3EEAB81F}"/>
    <cellStyle name="Vírgula 4 2 7 2 4 3" xfId="19120" xr:uid="{80F3EC48-E0CF-4100-8644-05BA29E13A92}"/>
    <cellStyle name="Vírgula 4 2 7 2 5" xfId="1229" xr:uid="{E489D5FF-E08E-4085-8711-48EFE17DDEB6}"/>
    <cellStyle name="Vírgula 4 2 7 2 5 2" xfId="8861" xr:uid="{66984205-9BFD-45B5-B018-8BBEF9ED32F6}"/>
    <cellStyle name="Vírgula 4 2 7 2 5 2 2" xfId="24166" xr:uid="{C6CD656B-2168-4D22-A9D2-FD733A656A0E}"/>
    <cellStyle name="Vírgula 4 2 7 2 5 3" xfId="16544" xr:uid="{4AC8DE4A-45BE-4824-8F29-0CDF2BB9C528}"/>
    <cellStyle name="Vírgula 4 2 7 2 6" xfId="8212" xr:uid="{BF40EAF8-6A59-45F8-A332-A1CFE3BD4969}"/>
    <cellStyle name="Vírgula 4 2 7 2 6 2" xfId="23517" xr:uid="{118A4AD4-529C-4016-A212-E012B6647578}"/>
    <cellStyle name="Vírgula 4 2 7 2 7" xfId="15895" xr:uid="{D6B510BF-2141-4096-A153-768AD583C3D8}"/>
    <cellStyle name="Vírgula 4 2 7 3" xfId="2193" xr:uid="{54B1B479-7F90-4CB8-AE20-7BA93BD17DB8}"/>
    <cellStyle name="Vírgula 4 2 7 3 2" xfId="3161" xr:uid="{62EEFF74-1830-49BE-8B4A-70A4E14A485B}"/>
    <cellStyle name="Vírgula 4 2 7 3 2 2" xfId="10793" xr:uid="{76CCD767-1F4D-4FF9-AAFC-70422870A136}"/>
    <cellStyle name="Vírgula 4 2 7 3 2 2 2" xfId="26098" xr:uid="{213E8640-B2C2-4039-86D3-B2874F4A7A48}"/>
    <cellStyle name="Vírgula 4 2 7 3 2 3" xfId="18476" xr:uid="{EB79BFE0-86F2-4B6C-B7E3-2D18693B92BD}"/>
    <cellStyle name="Vírgula 4 2 7 3 3" xfId="4129" xr:uid="{2D4AC906-85C5-4738-9160-8CCB146AAC82}"/>
    <cellStyle name="Vírgula 4 2 7 3 3 2" xfId="11761" xr:uid="{6E320F21-46B2-42E4-AC3B-E48A48DDE46F}"/>
    <cellStyle name="Vírgula 4 2 7 3 3 2 2" xfId="27066" xr:uid="{B0C3F780-2133-4943-84C9-37C0D6C525D3}"/>
    <cellStyle name="Vírgula 4 2 7 3 3 3" xfId="19444" xr:uid="{F65DD945-41ED-4BDB-B49C-3A299954B3E3}"/>
    <cellStyle name="Vírgula 4 2 7 3 4" xfId="9825" xr:uid="{8CD7CC07-73FE-4DF9-B9AA-D9E03BA12BC7}"/>
    <cellStyle name="Vírgula 4 2 7 3 4 2" xfId="25130" xr:uid="{BE26034E-6DDE-4D6E-98E7-CAA09CE74E91}"/>
    <cellStyle name="Vírgula 4 2 7 3 5" xfId="17508" xr:uid="{6DBA930B-1C50-49AE-8F45-77CC7E388DF6}"/>
    <cellStyle name="Vírgula 4 2 7 4" xfId="1553" xr:uid="{6355686B-D158-4A8E-B5A4-9607BA57AB1A}"/>
    <cellStyle name="Vírgula 4 2 7 4 2" xfId="6379" xr:uid="{FC07E0BE-AA1F-4F51-98F7-24C7FCFB7A14}"/>
    <cellStyle name="Vírgula 4 2 7 4 2 2" xfId="14001" xr:uid="{E45FE620-A757-40E3-B12F-A467CE104466}"/>
    <cellStyle name="Vírgula 4 2 7 4 2 2 2" xfId="29306" xr:uid="{47839A0D-7900-4DD9-8400-377A9BE2E37B}"/>
    <cellStyle name="Vírgula 4 2 7 4 2 3" xfId="21684" xr:uid="{387E09DA-F72F-4CE4-8C2E-273194D139CC}"/>
    <cellStyle name="Vírgula 4 2 7 4 3" xfId="9185" xr:uid="{A68A987D-EEA2-4AE3-8732-BD5B16CBE847}"/>
    <cellStyle name="Vírgula 4 2 7 4 3 2" xfId="24490" xr:uid="{5A3152A0-AB59-49A2-88BF-6A52A28AB616}"/>
    <cellStyle name="Vírgula 4 2 7 4 4" xfId="16868" xr:uid="{2A108BBE-29D3-4799-A5D0-FCDFB0F22BA4}"/>
    <cellStyle name="Vírgula 4 2 7 5" xfId="2513" xr:uid="{144912D6-0AA4-448B-9882-59222C9CA322}"/>
    <cellStyle name="Vírgula 4 2 7 5 2" xfId="10145" xr:uid="{FFB0C721-A2DB-4BED-AF89-317E32FAB54A}"/>
    <cellStyle name="Vírgula 4 2 7 5 2 2" xfId="25450" xr:uid="{684BC6D8-D718-4319-B9B0-88A37E68FFE5}"/>
    <cellStyle name="Vírgula 4 2 7 5 3" xfId="17828" xr:uid="{76D64223-0870-4DC6-8D77-149F1C9E91CA}"/>
    <cellStyle name="Vírgula 4 2 7 6" xfId="3481" xr:uid="{89C9279F-1135-47E8-943D-43758B1FCD59}"/>
    <cellStyle name="Vírgula 4 2 7 6 2" xfId="11113" xr:uid="{3D0E8696-27F3-4B97-9CEB-99BAAB3A4573}"/>
    <cellStyle name="Vírgula 4 2 7 6 2 2" xfId="26418" xr:uid="{9BDAECE8-ED64-4770-A32E-2EECD5DBB8B1}"/>
    <cellStyle name="Vírgula 4 2 7 6 3" xfId="18796" xr:uid="{7E90D909-58BD-4C2E-8289-8045B795B0C8}"/>
    <cellStyle name="Vírgula 4 2 7 7" xfId="905" xr:uid="{A9BF2DCD-D513-42B6-BEB7-E75E40FB02A1}"/>
    <cellStyle name="Vírgula 4 2 7 7 2" xfId="8537" xr:uid="{29A09D93-050C-45C8-B5A6-065A1EFB8CCE}"/>
    <cellStyle name="Vírgula 4 2 7 7 2 2" xfId="23842" xr:uid="{4B85BEAC-D79F-4F83-9366-2994099CFDA8}"/>
    <cellStyle name="Vírgula 4 2 7 7 3" xfId="16220" xr:uid="{70FC2309-08B3-49CE-A2D3-4511607C72D0}"/>
    <cellStyle name="Vírgula 4 2 7 8" xfId="7888" xr:uid="{1264AD3E-96E5-401C-8547-F02AFBFA5DA0}"/>
    <cellStyle name="Vírgula 4 2 7 8 2" xfId="23193" xr:uid="{38013C81-6FF3-48AC-A8A4-B8025CF6C93E}"/>
    <cellStyle name="Vírgula 4 2 7 9" xfId="15571" xr:uid="{0DA14598-43A9-4A5A-8DA3-317B0561CBE5}"/>
    <cellStyle name="Vírgula 4 2 8" xfId="416" xr:uid="{053B1780-9005-4AAA-B120-D3D6C7629451}"/>
    <cellStyle name="Vírgula 4 2 8 2" xfId="740" xr:uid="{123B3DDA-33D4-4C45-BD26-EF0B1E4AA1BA}"/>
    <cellStyle name="Vírgula 4 2 8 2 2" xfId="2033" xr:uid="{B92993F2-EA44-4A5A-9B66-4F31FC1C2EE0}"/>
    <cellStyle name="Vírgula 4 2 8 2 2 2" xfId="7326" xr:uid="{B8BD6E36-553D-4838-8712-698999717D35}"/>
    <cellStyle name="Vírgula 4 2 8 2 2 2 2" xfId="14948" xr:uid="{D0A0D306-C2D5-44C5-B403-8B686FBE0BBC}"/>
    <cellStyle name="Vírgula 4 2 8 2 2 2 2 2" xfId="30253" xr:uid="{77FAD082-CA8B-4543-BB47-E1DDCF7E8633}"/>
    <cellStyle name="Vírgula 4 2 8 2 2 2 3" xfId="22631" xr:uid="{94F9D1A6-00C8-4B1E-A892-B8DB69C7F6A4}"/>
    <cellStyle name="Vírgula 4 2 8 2 2 3" xfId="5954" xr:uid="{712428A3-2143-4D1D-8C77-395F9F6F9A9F}"/>
    <cellStyle name="Vírgula 4 2 8 2 2 3 2" xfId="13576" xr:uid="{BA761989-8604-42C1-9098-16837820E345}"/>
    <cellStyle name="Vírgula 4 2 8 2 2 3 2 2" xfId="28881" xr:uid="{9C1E997A-2D3B-4E41-90A1-73F28D25D8C1}"/>
    <cellStyle name="Vírgula 4 2 8 2 2 3 3" xfId="21259" xr:uid="{5B4ADFCA-74E1-4035-8C6B-1C422B559F0D}"/>
    <cellStyle name="Vírgula 4 2 8 2 2 4" xfId="9665" xr:uid="{01F11E72-2899-4907-B811-9DDE42462ED9}"/>
    <cellStyle name="Vírgula 4 2 8 2 2 4 2" xfId="24970" xr:uid="{70D8D30F-D5A6-48FF-8B0D-C5A4DD0B57FA}"/>
    <cellStyle name="Vírgula 4 2 8 2 2 5" xfId="17348" xr:uid="{926F4AB1-0C2B-4F97-8859-AD3D1786371A}"/>
    <cellStyle name="Vírgula 4 2 8 2 3" xfId="2997" xr:uid="{A90AC4F9-B022-420E-896C-ADA737E1957C}"/>
    <cellStyle name="Vírgula 4 2 8 2 3 2" xfId="6722" xr:uid="{5B7D51F6-2E31-42FD-BEA1-85DD3FCFD037}"/>
    <cellStyle name="Vírgula 4 2 8 2 3 2 2" xfId="14344" xr:uid="{50D1DA25-E3FD-47E9-88C2-F32A8A7D4076}"/>
    <cellStyle name="Vírgula 4 2 8 2 3 2 2 2" xfId="29649" xr:uid="{2045C2DE-E151-4F02-BEAC-B849217A783B}"/>
    <cellStyle name="Vírgula 4 2 8 2 3 2 3" xfId="22027" xr:uid="{412D2BBE-F042-4C6A-BDD4-614E03A1723B}"/>
    <cellStyle name="Vírgula 4 2 8 2 3 3" xfId="10629" xr:uid="{86829C4B-025C-4C80-97D8-2C0BCE4E4C61}"/>
    <cellStyle name="Vírgula 4 2 8 2 3 3 2" xfId="25934" xr:uid="{0A1A9581-9340-4FB4-9619-C8A7297342F4}"/>
    <cellStyle name="Vírgula 4 2 8 2 3 4" xfId="18312" xr:uid="{FBD030A0-BC5B-429F-8C49-2CA2CA1B6807}"/>
    <cellStyle name="Vírgula 4 2 8 2 4" xfId="3965" xr:uid="{7DA02FF2-5604-4EC9-AC28-F242A7B9AC4A}"/>
    <cellStyle name="Vírgula 4 2 8 2 4 2" xfId="11597" xr:uid="{779CE12A-DA8D-42DB-8838-67B7F8112041}"/>
    <cellStyle name="Vírgula 4 2 8 2 4 2 2" xfId="26902" xr:uid="{547514CE-DFA3-4EFB-8998-0CC83DAD076A}"/>
    <cellStyle name="Vírgula 4 2 8 2 4 3" xfId="19280" xr:uid="{D0321481-A1F1-483E-BD81-4257A1E8698F}"/>
    <cellStyle name="Vírgula 4 2 8 2 5" xfId="1389" xr:uid="{8F0C1A29-1B91-4E40-B40A-94155FAA8912}"/>
    <cellStyle name="Vírgula 4 2 8 2 5 2" xfId="9021" xr:uid="{0906D938-EFC0-42A8-B731-816DAD2DB4F4}"/>
    <cellStyle name="Vírgula 4 2 8 2 5 2 2" xfId="24326" xr:uid="{1B68F154-140F-448C-914C-4C12D4674AC7}"/>
    <cellStyle name="Vírgula 4 2 8 2 5 3" xfId="16704" xr:uid="{3444B65A-B41F-4B6E-9FB4-3970AB86FB63}"/>
    <cellStyle name="Vírgula 4 2 8 2 6" xfId="8372" xr:uid="{054BB70E-339D-459E-AF72-BAFACB0E4AFC}"/>
    <cellStyle name="Vírgula 4 2 8 2 6 2" xfId="23677" xr:uid="{E5E5EDD9-E344-46B1-984C-0BDEB4735925}"/>
    <cellStyle name="Vírgula 4 2 8 2 7" xfId="16055" xr:uid="{EBDFEF84-BE95-45ED-883B-ABF3CA7E27D2}"/>
    <cellStyle name="Vírgula 4 2 8 3" xfId="2353" xr:uid="{8B45E386-43AB-43FF-9387-A9291D44B078}"/>
    <cellStyle name="Vírgula 4 2 8 3 2" xfId="3321" xr:uid="{ABB83ADE-84A7-47AC-947A-92F3C8F36C24}"/>
    <cellStyle name="Vírgula 4 2 8 3 2 2" xfId="10953" xr:uid="{5A266865-FC66-4B62-BCCE-7C0CC130B413}"/>
    <cellStyle name="Vírgula 4 2 8 3 2 2 2" xfId="26258" xr:uid="{F643C34B-FB08-4B7A-A970-3D278894C167}"/>
    <cellStyle name="Vírgula 4 2 8 3 2 3" xfId="18636" xr:uid="{86867560-4B66-41DC-A950-F1DA847E374D}"/>
    <cellStyle name="Vírgula 4 2 8 3 3" xfId="4289" xr:uid="{805E92D7-904D-452A-A623-6B8C19F1BC4C}"/>
    <cellStyle name="Vírgula 4 2 8 3 3 2" xfId="11921" xr:uid="{ACF9B7F8-67C7-40FF-ACEF-2931CC12233E}"/>
    <cellStyle name="Vírgula 4 2 8 3 3 2 2" xfId="27226" xr:uid="{7D035E42-C85E-4058-A94A-37B8746FAAD4}"/>
    <cellStyle name="Vírgula 4 2 8 3 3 3" xfId="19604" xr:uid="{1B35023C-2A87-437E-A20A-DC60DEBD625A}"/>
    <cellStyle name="Vírgula 4 2 8 3 4" xfId="9985" xr:uid="{3DE2EEC8-19D8-4460-84BD-7FD3BD674264}"/>
    <cellStyle name="Vírgula 4 2 8 3 4 2" xfId="25290" xr:uid="{74CF4351-0DCB-4F5F-9B43-397561243E39}"/>
    <cellStyle name="Vírgula 4 2 8 3 5" xfId="17668" xr:uid="{216E31AD-F558-45DB-971E-C1B05D736176}"/>
    <cellStyle name="Vírgula 4 2 8 4" xfId="1713" xr:uid="{923962FF-A871-4E72-B64C-D71297554B79}"/>
    <cellStyle name="Vírgula 4 2 8 4 2" xfId="6352" xr:uid="{CAA4B37B-223E-4B4C-87C7-6F851FDDBD46}"/>
    <cellStyle name="Vírgula 4 2 8 4 2 2" xfId="13974" xr:uid="{5C1CB14F-78E9-4B24-8B8B-03FE2F42D0F1}"/>
    <cellStyle name="Vírgula 4 2 8 4 2 2 2" xfId="29279" xr:uid="{58AEF479-E8CB-47BB-AA52-255106A924AF}"/>
    <cellStyle name="Vírgula 4 2 8 4 2 3" xfId="21657" xr:uid="{4FF4ED35-5560-4CE1-95D1-411A0095F917}"/>
    <cellStyle name="Vírgula 4 2 8 4 3" xfId="9345" xr:uid="{C1133EFB-E0FC-4A99-BB29-DADBBF48305F}"/>
    <cellStyle name="Vírgula 4 2 8 4 3 2" xfId="24650" xr:uid="{11C5724D-84C9-4615-A589-C93B0F6B32D2}"/>
    <cellStyle name="Vírgula 4 2 8 4 4" xfId="17028" xr:uid="{1821F954-D3D0-4469-893F-6DA91E73E58B}"/>
    <cellStyle name="Vírgula 4 2 8 5" xfId="2673" xr:uid="{EB061EB4-68F1-4CB0-9B88-737174F53633}"/>
    <cellStyle name="Vírgula 4 2 8 5 2" xfId="10305" xr:uid="{D5282519-C7D1-401F-9E5B-BEA697872E4F}"/>
    <cellStyle name="Vírgula 4 2 8 5 2 2" xfId="25610" xr:uid="{3F8A833D-B4F1-4EBD-AD67-0BFA87FC0CF8}"/>
    <cellStyle name="Vírgula 4 2 8 5 3" xfId="17988" xr:uid="{1F02D054-02F1-4137-B7A4-EAD9AA05B981}"/>
    <cellStyle name="Vírgula 4 2 8 6" xfId="3641" xr:uid="{B661C771-F9F2-4660-B9C1-B0E80A2EF553}"/>
    <cellStyle name="Vírgula 4 2 8 6 2" xfId="11273" xr:uid="{435A52B6-46BA-4B27-8CFA-921D7D110B5E}"/>
    <cellStyle name="Vírgula 4 2 8 6 2 2" xfId="26578" xr:uid="{B28B5F94-A97E-4D98-9A97-AD40ED8ED0D4}"/>
    <cellStyle name="Vírgula 4 2 8 6 3" xfId="18956" xr:uid="{32F98576-E0F4-4301-8548-294903DB594C}"/>
    <cellStyle name="Vírgula 4 2 8 7" xfId="1065" xr:uid="{AE8D9A25-F0ED-4EAF-8304-987ACEFB9D66}"/>
    <cellStyle name="Vírgula 4 2 8 7 2" xfId="8697" xr:uid="{4D7A76E9-8E89-4214-B321-068D14A7FDF6}"/>
    <cellStyle name="Vírgula 4 2 8 7 2 2" xfId="24002" xr:uid="{723EB083-F120-4877-AAD6-EFA104C099E4}"/>
    <cellStyle name="Vírgula 4 2 8 7 3" xfId="16380" xr:uid="{E841B16C-9B6B-4DD9-8442-7F8E66216D4B}"/>
    <cellStyle name="Vírgula 4 2 8 8" xfId="8048" xr:uid="{4DDD57E2-6199-4270-B710-35458E911B00}"/>
    <cellStyle name="Vírgula 4 2 8 8 2" xfId="23353" xr:uid="{FB40567F-E42D-429F-9AF9-3FBA34B541C7}"/>
    <cellStyle name="Vírgula 4 2 8 9" xfId="15731" xr:uid="{EB394444-BCFD-466A-92A8-74840C23F6E3}"/>
    <cellStyle name="Vírgula 4 2 9" xfId="216" xr:uid="{29C2578F-185F-4C3C-8747-E4A179FAD6CB}"/>
    <cellStyle name="Vírgula 4 2 9 2" xfId="540" xr:uid="{101AC4D6-7B6D-4F58-9043-F81DF595E4FE}"/>
    <cellStyle name="Vírgula 4 2 9 2 2" xfId="1833" xr:uid="{45789180-2319-4317-9D39-89FF190787EC}"/>
    <cellStyle name="Vírgula 4 2 9 2 2 2" xfId="7489" xr:uid="{1B65A0A3-E429-4B0E-A405-85A5426D767F}"/>
    <cellStyle name="Vírgula 4 2 9 2 2 2 2" xfId="15111" xr:uid="{80764A1D-4CD4-40DF-894B-CD31D8AC1C8E}"/>
    <cellStyle name="Vírgula 4 2 9 2 2 2 2 2" xfId="30416" xr:uid="{8BB4BAB1-4366-4932-B5C2-AE80CA1F389B}"/>
    <cellStyle name="Vírgula 4 2 9 2 2 2 3" xfId="22794" xr:uid="{4DA4EEBF-8CE6-4293-A206-8956FA6F4370}"/>
    <cellStyle name="Vírgula 4 2 9 2 2 3" xfId="6117" xr:uid="{CBEC8124-FB80-4526-A3D5-08563F800237}"/>
    <cellStyle name="Vírgula 4 2 9 2 2 3 2" xfId="13739" xr:uid="{7C8618BC-E098-4E13-A9C4-5F86AADBFFA5}"/>
    <cellStyle name="Vírgula 4 2 9 2 2 3 2 2" xfId="29044" xr:uid="{B778120F-28B7-4987-A052-27CF33E1243D}"/>
    <cellStyle name="Vírgula 4 2 9 2 2 3 3" xfId="21422" xr:uid="{F27A7F62-E46E-4F68-BA1C-F82FC593A023}"/>
    <cellStyle name="Vírgula 4 2 9 2 2 4" xfId="9465" xr:uid="{3860F2E1-3597-4108-9729-D48BE5E095D2}"/>
    <cellStyle name="Vírgula 4 2 9 2 2 4 2" xfId="24770" xr:uid="{4A2B36C6-223B-491D-845D-51333023167F}"/>
    <cellStyle name="Vírgula 4 2 9 2 2 5" xfId="17148" xr:uid="{25A8238B-847F-4F6E-9AC8-AC5574B27704}"/>
    <cellStyle name="Vírgula 4 2 9 2 3" xfId="2797" xr:uid="{3028D219-C1A2-41BA-B5AE-C87DD018DA74}"/>
    <cellStyle name="Vírgula 4 2 9 2 3 2" xfId="6885" xr:uid="{1F49D945-EAA3-4D34-BA7E-0138CC1DCC01}"/>
    <cellStyle name="Vírgula 4 2 9 2 3 2 2" xfId="14507" xr:uid="{E8E6A9CD-616A-4244-A439-40EF93E1A296}"/>
    <cellStyle name="Vírgula 4 2 9 2 3 2 2 2" xfId="29812" xr:uid="{0B1D81B5-6FB2-4E21-810B-20110E8B376A}"/>
    <cellStyle name="Vírgula 4 2 9 2 3 2 3" xfId="22190" xr:uid="{0CBF8996-9D11-4F17-84F8-AA82947495DF}"/>
    <cellStyle name="Vírgula 4 2 9 2 3 3" xfId="10429" xr:uid="{E623C694-83AE-47BD-9435-D36DAECD1AAF}"/>
    <cellStyle name="Vírgula 4 2 9 2 3 3 2" xfId="25734" xr:uid="{5AF4BFC5-2470-4B3F-9BCB-969123E83734}"/>
    <cellStyle name="Vírgula 4 2 9 2 3 4" xfId="18112" xr:uid="{66B6EE64-0633-4F1F-A295-7F81D173E8BB}"/>
    <cellStyle name="Vírgula 4 2 9 2 4" xfId="3765" xr:uid="{9BB40726-18B4-4144-A63D-1391D02568F2}"/>
    <cellStyle name="Vírgula 4 2 9 2 4 2" xfId="11397" xr:uid="{F059E6C2-121B-4199-8D19-60F68F61FF99}"/>
    <cellStyle name="Vírgula 4 2 9 2 4 2 2" xfId="26702" xr:uid="{28F9D074-C3BA-4E5B-B9A2-D33198575A2B}"/>
    <cellStyle name="Vírgula 4 2 9 2 4 3" xfId="19080" xr:uid="{F136C46B-E775-4692-A0FE-D99D7823EEE7}"/>
    <cellStyle name="Vírgula 4 2 9 2 5" xfId="1189" xr:uid="{7E5492AB-7182-4D22-9398-4E8459035F08}"/>
    <cellStyle name="Vírgula 4 2 9 2 5 2" xfId="8821" xr:uid="{2736BEC1-F4B7-47A8-89F4-E9BC6A906877}"/>
    <cellStyle name="Vírgula 4 2 9 2 5 2 2" xfId="24126" xr:uid="{5BED7548-DF2E-4AAA-AD32-C66D7987645A}"/>
    <cellStyle name="Vírgula 4 2 9 2 5 3" xfId="16504" xr:uid="{8BC49390-09DC-4A84-A1AF-D55F50999650}"/>
    <cellStyle name="Vírgula 4 2 9 2 6" xfId="8172" xr:uid="{52006A6A-ED92-41A3-A679-6A008400DC33}"/>
    <cellStyle name="Vírgula 4 2 9 2 6 2" xfId="23477" xr:uid="{1E988645-8A0D-49BD-B24F-D146FF79AFAC}"/>
    <cellStyle name="Vírgula 4 2 9 2 7" xfId="15855" xr:uid="{1DB24C5D-8FAE-4BBA-83C9-3D48D60D833F}"/>
    <cellStyle name="Vírgula 4 2 9 3" xfId="2153" xr:uid="{E3B015B2-F8CD-4D7E-83D6-C048D9143C4A}"/>
    <cellStyle name="Vírgula 4 2 9 3 2" xfId="3121" xr:uid="{247CB02C-6336-41B1-8BF4-83995C3C8D46}"/>
    <cellStyle name="Vírgula 4 2 9 3 2 2" xfId="10753" xr:uid="{00001C3B-E97A-450C-ACB9-251C3FCEE1A6}"/>
    <cellStyle name="Vírgula 4 2 9 3 2 2 2" xfId="26058" xr:uid="{0C152638-D1EE-42AF-B2DC-F12C45D37259}"/>
    <cellStyle name="Vírgula 4 2 9 3 2 3" xfId="18436" xr:uid="{BB04A020-2C51-47DF-A2E8-D188EBC15ED9}"/>
    <cellStyle name="Vírgula 4 2 9 3 3" xfId="4089" xr:uid="{7CD6FB52-B62E-4547-88EF-95C93BE51548}"/>
    <cellStyle name="Vírgula 4 2 9 3 3 2" xfId="11721" xr:uid="{979947DF-EE0D-4ACD-8CFF-ADAC4DB17A0D}"/>
    <cellStyle name="Vírgula 4 2 9 3 3 2 2" xfId="27026" xr:uid="{B9BECC1C-0848-4C22-967C-96062B8FDEF2}"/>
    <cellStyle name="Vírgula 4 2 9 3 3 3" xfId="19404" xr:uid="{8163C156-3403-43FE-BC65-1C969CE253FF}"/>
    <cellStyle name="Vírgula 4 2 9 3 4" xfId="9785" xr:uid="{7E70CAE3-AD29-444F-9981-C7DC4CDAA68C}"/>
    <cellStyle name="Vírgula 4 2 9 3 4 2" xfId="25090" xr:uid="{A52326E9-4849-4A7E-963D-193BA7D2EF69}"/>
    <cellStyle name="Vírgula 4 2 9 3 5" xfId="17468" xr:uid="{35B2DD8B-56E8-477A-B1D3-A6BA425B721F}"/>
    <cellStyle name="Vírgula 4 2 9 4" xfId="1513" xr:uid="{04A8DB55-5F24-40C3-8F00-952B8B2EDA2C}"/>
    <cellStyle name="Vírgula 4 2 9 4 2" xfId="6515" xr:uid="{81E71F41-F903-4312-AA75-E60C321F4408}"/>
    <cellStyle name="Vírgula 4 2 9 4 2 2" xfId="14137" xr:uid="{BEDF5206-8B49-4DAE-A936-106D8061DD6D}"/>
    <cellStyle name="Vírgula 4 2 9 4 2 2 2" xfId="29442" xr:uid="{55CE2FA9-B733-4032-A204-C5F62535C8F5}"/>
    <cellStyle name="Vírgula 4 2 9 4 2 3" xfId="21820" xr:uid="{D08CB515-7485-47AB-9CA9-48F4AD83F071}"/>
    <cellStyle name="Vírgula 4 2 9 4 3" xfId="9145" xr:uid="{CA6A297F-D384-4724-861B-3D6ED3D7FD73}"/>
    <cellStyle name="Vírgula 4 2 9 4 3 2" xfId="24450" xr:uid="{E166E610-FA81-494B-A7EB-2B01C77EBBDD}"/>
    <cellStyle name="Vírgula 4 2 9 4 4" xfId="16828" xr:uid="{BF9CFBD7-8DEC-4302-B1A8-FC12766147D4}"/>
    <cellStyle name="Vírgula 4 2 9 5" xfId="2473" xr:uid="{0A416831-74E1-4393-9247-09E3EC1EA2A0}"/>
    <cellStyle name="Vírgula 4 2 9 5 2" xfId="10105" xr:uid="{CA9ADFAF-52C0-4227-B390-401F2891D80C}"/>
    <cellStyle name="Vírgula 4 2 9 5 2 2" xfId="25410" xr:uid="{B7B423F0-63C9-4911-84F1-80E5EA0A62B0}"/>
    <cellStyle name="Vírgula 4 2 9 5 3" xfId="17788" xr:uid="{AB376A18-C796-408A-924E-C158EC5EA774}"/>
    <cellStyle name="Vírgula 4 2 9 6" xfId="3441" xr:uid="{C3C8CC07-AE7D-4457-A597-743BD47D6372}"/>
    <cellStyle name="Vírgula 4 2 9 6 2" xfId="11073" xr:uid="{FBC4D25A-34BB-45DE-87E7-FE1B8EDE2EB0}"/>
    <cellStyle name="Vírgula 4 2 9 6 2 2" xfId="26378" xr:uid="{382DD207-1EAF-4A7D-B8AF-7753ECDFBA87}"/>
    <cellStyle name="Vírgula 4 2 9 6 3" xfId="18756" xr:uid="{CDCCC24F-A3C1-43DC-820A-469B1AD706AE}"/>
    <cellStyle name="Vírgula 4 2 9 7" xfId="865" xr:uid="{C402E77B-6B8F-4023-988A-3131CEEF33FD}"/>
    <cellStyle name="Vírgula 4 2 9 7 2" xfId="8497" xr:uid="{1ACE7C89-C033-4CA2-B111-A26846EB886B}"/>
    <cellStyle name="Vírgula 4 2 9 7 2 2" xfId="23802" xr:uid="{95EB1338-4048-42C7-8258-07C50F362244}"/>
    <cellStyle name="Vírgula 4 2 9 7 3" xfId="16180" xr:uid="{DC099FAA-4926-4B02-AEE9-EB0594D35D51}"/>
    <cellStyle name="Vírgula 4 2 9 8" xfId="7848" xr:uid="{B1A8E8F4-51CA-489F-9DB2-E2571FDB950B}"/>
    <cellStyle name="Vírgula 4 2 9 8 2" xfId="23153" xr:uid="{946F01E5-C1E8-4DA3-B3FD-6DF3E86F5922}"/>
    <cellStyle name="Vírgula 4 2 9 9" xfId="15531" xr:uid="{AAA9DDE5-DCE6-404B-B654-67EF5896B1A9}"/>
    <cellStyle name="Vírgula 4 20" xfId="7821" xr:uid="{DCDB6BD0-301B-4A83-9A70-166A8A895861}"/>
    <cellStyle name="Vírgula 4 20 2" xfId="23126" xr:uid="{824694FA-8B4A-4923-A3FD-2700D8A1B8F4}"/>
    <cellStyle name="Vírgula 4 21" xfId="15504" xr:uid="{675D7C7F-B8BB-4D1D-8909-1930692D8C67}"/>
    <cellStyle name="Vírgula 4 3" xfId="201" xr:uid="{C251E1AC-659E-48EC-8807-57745284FF01}"/>
    <cellStyle name="Vírgula 4 3 10" xfId="504" xr:uid="{00C25577-8EF7-493F-8AD2-E40EBBF74D6A}"/>
    <cellStyle name="Vírgula 4 3 10 2" xfId="828" xr:uid="{004DFDD7-8C39-477E-B1FB-2B666DD60B9A}"/>
    <cellStyle name="Vírgula 4 3 10 2 2" xfId="2118" xr:uid="{50368885-7D8A-43B0-8179-297577E38151}"/>
    <cellStyle name="Vírgula 4 3 10 2 2 2" xfId="7563" xr:uid="{5FC69C25-E77A-410C-A54C-17DB9F19CE0D}"/>
    <cellStyle name="Vírgula 4 3 10 2 2 2 2" xfId="15185" xr:uid="{94083132-3B63-489F-95CA-75905CCE7B36}"/>
    <cellStyle name="Vírgula 4 3 10 2 2 2 2 2" xfId="30490" xr:uid="{E73086F0-AD99-44BF-8AE9-5F23E118458B}"/>
    <cellStyle name="Vírgula 4 3 10 2 2 2 3" xfId="22868" xr:uid="{A24DD6C5-FC95-459B-ABCD-CF1CC28E73BA}"/>
    <cellStyle name="Vírgula 4 3 10 2 2 3" xfId="6191" xr:uid="{2E83D034-0B6D-4008-80F3-44BE0FBB82CF}"/>
    <cellStyle name="Vírgula 4 3 10 2 2 3 2" xfId="13813" xr:uid="{DF8839CC-64C7-41A5-A06C-59F09AEB05EA}"/>
    <cellStyle name="Vírgula 4 3 10 2 2 3 2 2" xfId="29118" xr:uid="{E2D1A618-4F40-4065-8F2A-4D66FB596E18}"/>
    <cellStyle name="Vírgula 4 3 10 2 2 3 3" xfId="21496" xr:uid="{6B03C47C-836B-4A22-83EE-56DD35309F29}"/>
    <cellStyle name="Vírgula 4 3 10 2 2 4" xfId="9750" xr:uid="{36B3312A-500B-4A65-95B6-F93798944269}"/>
    <cellStyle name="Vírgula 4 3 10 2 2 4 2" xfId="25055" xr:uid="{7280A119-BB26-4158-9A41-D2CF787C36F6}"/>
    <cellStyle name="Vírgula 4 3 10 2 2 5" xfId="17433" xr:uid="{8F533907-316D-4CD4-B40D-F739C738C862}"/>
    <cellStyle name="Vírgula 4 3 10 2 3" xfId="3085" xr:uid="{705D87C1-0830-4B7C-A8EB-DD7ED4A39C9F}"/>
    <cellStyle name="Vírgula 4 3 10 2 3 2" xfId="6959" xr:uid="{D6220551-7C5D-4900-82AA-6E7BD656B1E1}"/>
    <cellStyle name="Vírgula 4 3 10 2 3 2 2" xfId="14581" xr:uid="{D2FB9BC2-3F7B-4229-9579-16DE0356F7CB}"/>
    <cellStyle name="Vírgula 4 3 10 2 3 2 2 2" xfId="29886" xr:uid="{0DF46482-2368-465A-AD65-502330E5AC98}"/>
    <cellStyle name="Vírgula 4 3 10 2 3 2 3" xfId="22264" xr:uid="{EEE465BC-4FCF-4902-BD81-561EE599D6BC}"/>
    <cellStyle name="Vírgula 4 3 10 2 3 3" xfId="10717" xr:uid="{277C1434-5C2F-4E38-A5C6-008D0E6A6D99}"/>
    <cellStyle name="Vírgula 4 3 10 2 3 3 2" xfId="26022" xr:uid="{797D6606-30BC-4DE4-B0C1-53FDC6E331B1}"/>
    <cellStyle name="Vírgula 4 3 10 2 3 4" xfId="18400" xr:uid="{AAABF23E-94F8-4A9C-82D2-0D6F46BF16FD}"/>
    <cellStyle name="Vírgula 4 3 10 2 4" xfId="4053" xr:uid="{3D9C6067-4213-40F0-8146-671B02B38B80}"/>
    <cellStyle name="Vírgula 4 3 10 2 4 2" xfId="11685" xr:uid="{A72BE93D-F40C-4AE7-BCF3-BEF246485752}"/>
    <cellStyle name="Vírgula 4 3 10 2 4 2 2" xfId="26990" xr:uid="{5B28D33B-EF54-4006-ABAC-1059922727C2}"/>
    <cellStyle name="Vírgula 4 3 10 2 4 3" xfId="19368" xr:uid="{9998BCE9-089A-4231-B67D-8835AE5AEF8C}"/>
    <cellStyle name="Vírgula 4 3 10 2 5" xfId="1477" xr:uid="{27DC0420-03BB-4985-B994-FB5C8099829F}"/>
    <cellStyle name="Vírgula 4 3 10 2 5 2" xfId="9109" xr:uid="{C51A3AD2-C0C7-4593-97E7-B6721BFF8F6E}"/>
    <cellStyle name="Vírgula 4 3 10 2 5 2 2" xfId="24414" xr:uid="{E170C475-56C7-4D57-A307-96B763763837}"/>
    <cellStyle name="Vírgula 4 3 10 2 5 3" xfId="16792" xr:uid="{2A4F502B-B0CD-40CD-8686-2C2BE9C4F2E7}"/>
    <cellStyle name="Vírgula 4 3 10 2 6" xfId="8460" xr:uid="{2AA166C8-C8AF-476B-B919-BB4716C047BE}"/>
    <cellStyle name="Vírgula 4 3 10 2 6 2" xfId="23765" xr:uid="{61C251BD-759C-474D-9BD2-4453EAE3AD59}"/>
    <cellStyle name="Vírgula 4 3 10 2 7" xfId="16143" xr:uid="{CEC820D8-343E-4B8A-88DA-A1569B8330B3}"/>
    <cellStyle name="Vírgula 4 3 10 3" xfId="2438" xr:uid="{DA5D1BD5-A90E-457D-B532-98819938F969}"/>
    <cellStyle name="Vírgula 4 3 10 3 2" xfId="3406" xr:uid="{C519991B-31F6-49E9-84EC-4F89018AA747}"/>
    <cellStyle name="Vírgula 4 3 10 3 2 2" xfId="11038" xr:uid="{A2AD79A1-608D-41CB-8FD5-CFD7B10DA9C1}"/>
    <cellStyle name="Vírgula 4 3 10 3 2 2 2" xfId="26343" xr:uid="{DD769825-4ED2-4E2D-B5B2-3C5D8EFE0E23}"/>
    <cellStyle name="Vírgula 4 3 10 3 2 3" xfId="18721" xr:uid="{74D69D03-2210-4D7A-AC0B-7D26906BEEEC}"/>
    <cellStyle name="Vírgula 4 3 10 3 3" xfId="4374" xr:uid="{6440638A-C1B8-4FBD-8EBB-BB80D5A1A9F3}"/>
    <cellStyle name="Vírgula 4 3 10 3 3 2" xfId="12006" xr:uid="{90761751-2B74-4CCA-B922-25DF00B7DD1F}"/>
    <cellStyle name="Vírgula 4 3 10 3 3 2 2" xfId="27311" xr:uid="{2DCC08F3-7EBA-472D-A6F0-9A83453DD057}"/>
    <cellStyle name="Vírgula 4 3 10 3 3 3" xfId="19689" xr:uid="{3021CCED-CDD0-4F58-925B-30445E3F843F}"/>
    <cellStyle name="Vírgula 4 3 10 3 4" xfId="10070" xr:uid="{5A69041D-3238-4E5B-8ED4-7160471F9A72}"/>
    <cellStyle name="Vírgula 4 3 10 3 4 2" xfId="25375" xr:uid="{DD3D3C92-3DE2-4E57-827D-7FC56CA83E2C}"/>
    <cellStyle name="Vírgula 4 3 10 3 5" xfId="17753" xr:uid="{DF417CC4-69C4-4D47-8EFF-2AC6E08D292B}"/>
    <cellStyle name="Vírgula 4 3 10 4" xfId="1798" xr:uid="{DFE91426-8E71-4013-8B64-13BA220DE751}"/>
    <cellStyle name="Vírgula 4 3 10 4 2" xfId="6589" xr:uid="{558EAF8C-D2F4-49E4-A5AB-3751411FD854}"/>
    <cellStyle name="Vírgula 4 3 10 4 2 2" xfId="14211" xr:uid="{04BA4B75-CBA1-43C4-80B9-F959B14A8ABC}"/>
    <cellStyle name="Vírgula 4 3 10 4 2 2 2" xfId="29516" xr:uid="{25E2BFCB-CBED-42BF-B9F3-30D2FB967865}"/>
    <cellStyle name="Vírgula 4 3 10 4 2 3" xfId="21894" xr:uid="{F32EA079-FCAB-473D-B575-5561FC6D6C00}"/>
    <cellStyle name="Vírgula 4 3 10 4 3" xfId="9430" xr:uid="{7483DFE9-D51A-44FF-B139-3AA6CDD3DE1A}"/>
    <cellStyle name="Vírgula 4 3 10 4 3 2" xfId="24735" xr:uid="{1A9FF22B-56F5-4310-93A8-CB5142261F3A}"/>
    <cellStyle name="Vírgula 4 3 10 4 4" xfId="17113" xr:uid="{98688043-BC33-48B8-9874-5F9BB760BE85}"/>
    <cellStyle name="Vírgula 4 3 10 5" xfId="2761" xr:uid="{860BC30C-38B9-4817-9D67-9A5EF8DF19BC}"/>
    <cellStyle name="Vírgula 4 3 10 5 2" xfId="10393" xr:uid="{EB0FC42A-B346-4F91-9F1B-020FC1F7DE3E}"/>
    <cellStyle name="Vírgula 4 3 10 5 2 2" xfId="25698" xr:uid="{1E275395-8C25-4000-A744-AE45339EEF31}"/>
    <cellStyle name="Vírgula 4 3 10 5 3" xfId="18076" xr:uid="{DCDBED5D-A83A-44A4-9607-63DEB8B6F30C}"/>
    <cellStyle name="Vírgula 4 3 10 6" xfId="3729" xr:uid="{1F3C08B8-CEC9-4C70-A7E2-BA152056CD92}"/>
    <cellStyle name="Vírgula 4 3 10 6 2" xfId="11361" xr:uid="{DB5CFC0F-AADA-4717-95CA-795A3E353D9A}"/>
    <cellStyle name="Vírgula 4 3 10 6 2 2" xfId="26666" xr:uid="{53551870-43E4-4025-8BCA-274A9CCA9B7A}"/>
    <cellStyle name="Vírgula 4 3 10 6 3" xfId="19044" xr:uid="{6DF25108-D710-4A70-A78A-4D67BC645E55}"/>
    <cellStyle name="Vírgula 4 3 10 7" xfId="1153" xr:uid="{9C5AD0EC-F0F7-4D5C-B643-35B09AC352BB}"/>
    <cellStyle name="Vírgula 4 3 10 7 2" xfId="8785" xr:uid="{60157961-B2C7-4968-834B-17E7ACEF7205}"/>
    <cellStyle name="Vírgula 4 3 10 7 2 2" xfId="24090" xr:uid="{78F1819C-058A-4CDD-81FC-4E326E6F45D9}"/>
    <cellStyle name="Vírgula 4 3 10 7 3" xfId="16468" xr:uid="{3A8F6795-9057-471F-ADCF-F9FAC5A51665}"/>
    <cellStyle name="Vírgula 4 3 10 8" xfId="8136" xr:uid="{80609CFC-63DF-4F34-955C-448D7E6CCB13}"/>
    <cellStyle name="Vírgula 4 3 10 8 2" xfId="23441" xr:uid="{89E64D3B-A1AA-4801-B146-7D3EDBFC0124}"/>
    <cellStyle name="Vírgula 4 3 10 9" xfId="15819" xr:uid="{288E564C-85B1-4148-B384-D51DDC022C58}"/>
    <cellStyle name="Vírgula 4 3 11" xfId="525" xr:uid="{2764F2E8-7E51-49D5-9B49-71615C0CAD46}"/>
    <cellStyle name="Vírgula 4 3 11 2" xfId="1818" xr:uid="{27EBC79D-70E1-4B24-BC37-898874CD6A4C}"/>
    <cellStyle name="Vírgula 4 3 11 2 2" xfId="7218" xr:uid="{1EFE4EC6-7687-4144-8C9D-75C82A370D71}"/>
    <cellStyle name="Vírgula 4 3 11 2 2 2" xfId="14840" xr:uid="{B2A57EE2-15C6-4AC7-BE60-EA65E4F3E061}"/>
    <cellStyle name="Vírgula 4 3 11 2 2 2 2" xfId="30145" xr:uid="{17EF0B75-0B3E-4FBA-82C1-5DEEF0528869}"/>
    <cellStyle name="Vírgula 4 3 11 2 2 3" xfId="22523" xr:uid="{39920DFF-DB22-4F51-9516-9536BCEB5A7F}"/>
    <cellStyle name="Vírgula 4 3 11 2 3" xfId="5846" xr:uid="{4D423F84-60EF-4610-ACC3-705EFA1F93E1}"/>
    <cellStyle name="Vírgula 4 3 11 2 3 2" xfId="13468" xr:uid="{7D0D8C24-7ABF-4F92-BB1F-532B9CD26088}"/>
    <cellStyle name="Vírgula 4 3 11 2 3 2 2" xfId="28773" xr:uid="{902F775C-BC00-48A3-AA46-2AB60C9947B1}"/>
    <cellStyle name="Vírgula 4 3 11 2 3 3" xfId="21151" xr:uid="{1CF38EE5-8BB8-4A8F-9AEE-1D207C8D76D1}"/>
    <cellStyle name="Vírgula 4 3 11 2 4" xfId="9450" xr:uid="{0D13E8BD-207D-404C-A406-A064A012213D}"/>
    <cellStyle name="Vírgula 4 3 11 2 4 2" xfId="24755" xr:uid="{B33B4FE5-69F9-41ED-AB53-A26A4EF445E4}"/>
    <cellStyle name="Vírgula 4 3 11 2 5" xfId="17133" xr:uid="{9C3B3E97-B05F-4F89-9ADC-DB5B50C26EA7}"/>
    <cellStyle name="Vírgula 4 3 11 3" xfId="2782" xr:uid="{A2D6D614-90F0-4778-BD9E-C0DCF9319A79}"/>
    <cellStyle name="Vírgula 4 3 11 3 2" xfId="6613" xr:uid="{A92D361A-B03C-42DF-975E-5E4F2403D732}"/>
    <cellStyle name="Vírgula 4 3 11 3 2 2" xfId="14235" xr:uid="{E163E5AD-86C2-4D11-8C72-23F9FEE30A79}"/>
    <cellStyle name="Vírgula 4 3 11 3 2 2 2" xfId="29540" xr:uid="{B5F7659A-7D92-4239-8FC3-450070290E97}"/>
    <cellStyle name="Vírgula 4 3 11 3 2 3" xfId="21918" xr:uid="{DAC8891F-3682-4969-BB20-FDB1274C7F92}"/>
    <cellStyle name="Vírgula 4 3 11 3 3" xfId="10414" xr:uid="{31A49A3D-2368-4C82-B7C9-8E0FC7B22FAE}"/>
    <cellStyle name="Vírgula 4 3 11 3 3 2" xfId="25719" xr:uid="{5735FB8A-85D3-4794-BCA1-0BF7476B6931}"/>
    <cellStyle name="Vírgula 4 3 11 3 4" xfId="18097" xr:uid="{8A0B04F6-703A-40A5-BABC-DA1A3A95C970}"/>
    <cellStyle name="Vírgula 4 3 11 4" xfId="3750" xr:uid="{A66EF7B0-B764-4649-B8DB-5F0B75548345}"/>
    <cellStyle name="Vírgula 4 3 11 4 2" xfId="11382" xr:uid="{2877D519-2EE2-4DF0-BCFE-E025FEC9863F}"/>
    <cellStyle name="Vírgula 4 3 11 4 2 2" xfId="26687" xr:uid="{5B653309-42FE-4FEF-9BBB-3B0E8165174B}"/>
    <cellStyle name="Vírgula 4 3 11 4 3" xfId="19065" xr:uid="{BCE87C53-25C5-4C78-A833-4D5C134821BD}"/>
    <cellStyle name="Vírgula 4 3 11 5" xfId="1174" xr:uid="{ED03B3AA-88E9-4F18-BC1A-5A86632C86CD}"/>
    <cellStyle name="Vírgula 4 3 11 5 2" xfId="8806" xr:uid="{3C78D9AF-C828-463E-8E56-AC5CEB97595C}"/>
    <cellStyle name="Vírgula 4 3 11 5 2 2" xfId="24111" xr:uid="{AF0B9CC3-DCBC-4438-81B5-D0CC53B2626D}"/>
    <cellStyle name="Vírgula 4 3 11 5 3" xfId="16489" xr:uid="{241972F8-774C-44CA-B120-66047EC0A8D2}"/>
    <cellStyle name="Vírgula 4 3 11 6" xfId="8157" xr:uid="{3035FBFA-EB40-47E2-BF9B-4A22373D07A7}"/>
    <cellStyle name="Vírgula 4 3 11 6 2" xfId="23462" xr:uid="{2ABCA091-7807-45C2-A55F-0DE80AF5D4EA}"/>
    <cellStyle name="Vírgula 4 3 11 7" xfId="15840" xr:uid="{0FD9FA4C-A14B-47AC-8B2D-5E654DDF75D9}"/>
    <cellStyle name="Vírgula 4 3 12" xfId="2138" xr:uid="{596E6E48-627E-490F-9215-B76C07DEDBBC}"/>
    <cellStyle name="Vírgula 4 3 12 2" xfId="3106" xr:uid="{2A7BF69B-0990-439F-AFF0-776807817DE4}"/>
    <cellStyle name="Vírgula 4 3 12 2 2" xfId="10738" xr:uid="{E131CAE7-17A5-4881-B2C2-9D2AB1654C72}"/>
    <cellStyle name="Vírgula 4 3 12 2 2 2" xfId="26043" xr:uid="{0CE8FBDE-3894-4AD0-925F-E4A31645ED5F}"/>
    <cellStyle name="Vírgula 4 3 12 2 3" xfId="18421" xr:uid="{C184024F-C8E2-4851-BDEC-5A5D640F37B8}"/>
    <cellStyle name="Vírgula 4 3 12 3" xfId="4074" xr:uid="{53A04B08-BF37-465C-BF37-E5D5FF54AF91}"/>
    <cellStyle name="Vírgula 4 3 12 3 2" xfId="11706" xr:uid="{6231073A-6844-4579-8D72-42D7A4B0867E}"/>
    <cellStyle name="Vírgula 4 3 12 3 2 2" xfId="27011" xr:uid="{E1DCC91C-451D-48BC-AD82-CA1DDF362594}"/>
    <cellStyle name="Vírgula 4 3 12 3 3" xfId="19389" xr:uid="{221A861F-D159-4045-B1C7-F6F02971EDD0}"/>
    <cellStyle name="Vírgula 4 3 12 4" xfId="9770" xr:uid="{DCC7A9CF-F100-45EF-B034-0D8496783D0D}"/>
    <cellStyle name="Vírgula 4 3 12 4 2" xfId="25075" xr:uid="{99C5326E-5ACD-4EAE-8FF2-17A0D5B5836B}"/>
    <cellStyle name="Vírgula 4 3 12 5" xfId="17453" xr:uid="{C5533F32-305E-4A0E-893E-BFB8A95180E9}"/>
    <cellStyle name="Vírgula 4 3 13" xfId="1498" xr:uid="{5754B328-E185-4930-9944-AC73178EBC3C}"/>
    <cellStyle name="Vírgula 4 3 13 2" xfId="7588" xr:uid="{9CF297C2-3BE3-44B8-8D91-849CD1E5320A}"/>
    <cellStyle name="Vírgula 4 3 13 2 2" xfId="15210" xr:uid="{CFB1EDDD-6F1C-4F5D-A517-991F1B87C25F}"/>
    <cellStyle name="Vírgula 4 3 13 2 2 2" xfId="30515" xr:uid="{237B53CD-002B-426F-9451-20BA080289F4}"/>
    <cellStyle name="Vírgula 4 3 13 2 3" xfId="22893" xr:uid="{94A1F09F-1772-447D-A773-A3FC7662F512}"/>
    <cellStyle name="Vírgula 4 3 13 3" xfId="6216" xr:uid="{0F25D358-8175-4395-A77F-7D426AE6F913}"/>
    <cellStyle name="Vírgula 4 3 13 3 2" xfId="13838" xr:uid="{C61DDFCF-9420-45E8-877C-2F7E2A203571}"/>
    <cellStyle name="Vírgula 4 3 13 3 2 2" xfId="29143" xr:uid="{68107743-8F73-40C7-A44D-A8171133CC06}"/>
    <cellStyle name="Vírgula 4 3 13 3 3" xfId="21521" xr:uid="{97B2EBD7-8CF8-47FD-AD49-15A41954358F}"/>
    <cellStyle name="Vírgula 4 3 13 4" xfId="9130" xr:uid="{BEE1C916-59F6-43AF-B366-0CC8AAE91D2A}"/>
    <cellStyle name="Vírgula 4 3 13 4 2" xfId="24435" xr:uid="{CEFCB338-0210-4CC7-B863-A879E9FF8CB8}"/>
    <cellStyle name="Vírgula 4 3 13 5" xfId="16813" xr:uid="{683EC411-23D4-48BF-B148-5A9C4B5B8A6D}"/>
    <cellStyle name="Vírgula 4 3 14" xfId="2458" xr:uid="{11461586-E467-4253-B084-112224926E7E}"/>
    <cellStyle name="Vírgula 4 3 14 2" xfId="6243" xr:uid="{11675267-406A-4A58-B16B-290532A1D274}"/>
    <cellStyle name="Vírgula 4 3 14 2 2" xfId="13865" xr:uid="{D2B73DBE-5426-4EEB-9291-350035ACC7B0}"/>
    <cellStyle name="Vírgula 4 3 14 2 2 2" xfId="29170" xr:uid="{1084B855-BC25-4CC0-A5EB-736B0CC0666F}"/>
    <cellStyle name="Vírgula 4 3 14 2 3" xfId="21548" xr:uid="{1D283175-3633-44CF-9F8E-EB75FD24E2DF}"/>
    <cellStyle name="Vírgula 4 3 14 3" xfId="10090" xr:uid="{4711D98E-B729-407B-94C0-EB53815312F3}"/>
    <cellStyle name="Vírgula 4 3 14 3 2" xfId="25395" xr:uid="{A6E61879-5F91-40E0-8800-97B5625215F2}"/>
    <cellStyle name="Vírgula 4 3 14 4" xfId="17773" xr:uid="{DFFF8918-D8DB-4281-8C91-BF48429C7174}"/>
    <cellStyle name="Vírgula 4 3 15" xfId="3426" xr:uid="{7CC8A33A-8CB3-4743-9ADD-3841027395B3}"/>
    <cellStyle name="Vírgula 4 3 15 2" xfId="11058" xr:uid="{B9AB358F-F8AB-4122-A48F-B32963D1FB82}"/>
    <cellStyle name="Vírgula 4 3 15 2 2" xfId="26363" xr:uid="{4EA53D45-2E43-450C-8B63-2B73F0FE712B}"/>
    <cellStyle name="Vírgula 4 3 15 3" xfId="18741" xr:uid="{EAA0F506-5181-4E42-8BFD-F5B43C1B4E8A}"/>
    <cellStyle name="Vírgula 4 3 16" xfId="850" xr:uid="{ACDDF548-027C-46D0-9698-469544BFE933}"/>
    <cellStyle name="Vírgula 4 3 16 2" xfId="8482" xr:uid="{A8F42E1B-AF2B-428C-B388-9B7043D8BBB2}"/>
    <cellStyle name="Vírgula 4 3 16 2 2" xfId="23787" xr:uid="{77A5036D-CE5D-4A66-9603-887CFDAB2045}"/>
    <cellStyle name="Vírgula 4 3 16 3" xfId="16165" xr:uid="{EB2565AA-5554-493E-BA10-A16F15F642AC}"/>
    <cellStyle name="Vírgula 4 3 17" xfId="7833" xr:uid="{7E1C6E64-78F6-42A3-AC38-4395D81F235E}"/>
    <cellStyle name="Vírgula 4 3 17 2" xfId="23138" xr:uid="{23FC262F-2669-4D62-BB6B-86B3DE55270E}"/>
    <cellStyle name="Vírgula 4 3 18" xfId="15516" xr:uid="{E51FDDC3-D50F-4967-8602-A380043290D7}"/>
    <cellStyle name="Vírgula 4 3 2" xfId="241" xr:uid="{A24AE6E6-3137-44FF-98D0-E5B775C87633}"/>
    <cellStyle name="Vírgula 4 3 2 10" xfId="2498" xr:uid="{C5B5D972-6E81-4A37-8262-DFACD5479B07}"/>
    <cellStyle name="Vírgula 4 3 2 10 2" xfId="10130" xr:uid="{E88BB61D-874D-4910-B83D-42A5BE817D10}"/>
    <cellStyle name="Vírgula 4 3 2 10 2 2" xfId="25435" xr:uid="{34231966-4602-4782-A4FA-6549FE5EA840}"/>
    <cellStyle name="Vírgula 4 3 2 10 3" xfId="17813" xr:uid="{2B3AA834-D24E-4856-83EC-32AD3092DB73}"/>
    <cellStyle name="Vírgula 4 3 2 11" xfId="3466" xr:uid="{38BA8A08-9916-47B0-BC6A-0923F8306A8B}"/>
    <cellStyle name="Vírgula 4 3 2 11 2" xfId="11098" xr:uid="{5F139492-5C63-4369-BCD1-4C898784ADA2}"/>
    <cellStyle name="Vírgula 4 3 2 11 2 2" xfId="26403" xr:uid="{F03DE951-730A-4795-B7F1-19FB5A3018F1}"/>
    <cellStyle name="Vírgula 4 3 2 11 3" xfId="18781" xr:uid="{D41E8F23-E99D-459F-A644-17714FFFD0C4}"/>
    <cellStyle name="Vírgula 4 3 2 12" xfId="890" xr:uid="{7C9B3A53-443C-445F-8048-8F09EBC3DE2C}"/>
    <cellStyle name="Vírgula 4 3 2 12 2" xfId="8522" xr:uid="{87D8AE92-F292-4DDC-8781-66F7162E86D0}"/>
    <cellStyle name="Vírgula 4 3 2 12 2 2" xfId="23827" xr:uid="{7FC08DDD-CD7E-46AE-AE9E-88594BBD8620}"/>
    <cellStyle name="Vírgula 4 3 2 12 3" xfId="16205" xr:uid="{7F1E6F8C-08A0-4871-B5B5-4C2F8F923D25}"/>
    <cellStyle name="Vírgula 4 3 2 13" xfId="7873" xr:uid="{BDC72D47-5C84-4A54-96AE-683EC946B514}"/>
    <cellStyle name="Vírgula 4 3 2 13 2" xfId="23178" xr:uid="{223F5CB7-33E0-4651-8D1B-A001FCDAF0EF}"/>
    <cellStyle name="Vírgula 4 3 2 14" xfId="15556" xr:uid="{FEB768B9-6B1E-49E7-85EE-B25F2FD8C17E}"/>
    <cellStyle name="Vírgula 4 3 2 2" xfId="361" xr:uid="{4B946261-FA7F-4478-892F-70A58EBBD29E}"/>
    <cellStyle name="Vírgula 4 3 2 2 2" xfId="685" xr:uid="{7D631625-6DAE-49C6-AA73-A79E8BC6A1D9}"/>
    <cellStyle name="Vírgula 4 3 2 2 2 2" xfId="1978" xr:uid="{9CC08D06-027B-4467-8293-335AA5E520F5}"/>
    <cellStyle name="Vírgula 4 3 2 2 2 2 2" xfId="7387" xr:uid="{DEBF5D48-1ECB-42C7-8613-DE62DCCF8DD4}"/>
    <cellStyle name="Vírgula 4 3 2 2 2 2 2 2" xfId="15009" xr:uid="{FAB8CA82-7199-4D38-89F2-C1A2E5903A61}"/>
    <cellStyle name="Vírgula 4 3 2 2 2 2 2 2 2" xfId="30314" xr:uid="{35E9A4D4-85FB-4598-9AA0-D6A1CE05E6A3}"/>
    <cellStyle name="Vírgula 4 3 2 2 2 2 2 3" xfId="22692" xr:uid="{D63BBB1E-319B-4B5B-8E16-317356A7E5DC}"/>
    <cellStyle name="Vírgula 4 3 2 2 2 2 3" xfId="6015" xr:uid="{3ECAEABF-B30E-42DB-9789-A6FD4397AA7F}"/>
    <cellStyle name="Vírgula 4 3 2 2 2 2 3 2" xfId="13637" xr:uid="{C5BB87A1-41DB-41C9-849B-DCFF4EC21535}"/>
    <cellStyle name="Vírgula 4 3 2 2 2 2 3 2 2" xfId="28942" xr:uid="{2620DBD0-BD29-467D-8FA7-B88883DA79CB}"/>
    <cellStyle name="Vírgula 4 3 2 2 2 2 3 3" xfId="21320" xr:uid="{A1A2CB8F-F587-4EA5-B771-800C24C20BD9}"/>
    <cellStyle name="Vírgula 4 3 2 2 2 2 4" xfId="9610" xr:uid="{C80A0084-92C1-4AF3-A552-A0ED6114200E}"/>
    <cellStyle name="Vírgula 4 3 2 2 2 2 4 2" xfId="24915" xr:uid="{663959CD-6455-438B-B97F-6E46C9C83F2E}"/>
    <cellStyle name="Vírgula 4 3 2 2 2 2 5" xfId="17293" xr:uid="{7C36B78A-BD5F-45C2-A254-8EA35A637554}"/>
    <cellStyle name="Vírgula 4 3 2 2 2 3" xfId="2942" xr:uid="{E4A622E8-2947-4FB4-84D5-E9CC1830A010}"/>
    <cellStyle name="Vírgula 4 3 2 2 2 3 2" xfId="6783" xr:uid="{81B4FC82-5E24-401C-B858-D5F648BC8E86}"/>
    <cellStyle name="Vírgula 4 3 2 2 2 3 2 2" xfId="14405" xr:uid="{D6BE0194-6ABB-4C5E-A2E6-EA027BD7C5FB}"/>
    <cellStyle name="Vírgula 4 3 2 2 2 3 2 2 2" xfId="29710" xr:uid="{93DD742A-0944-4E4F-8608-EA08CC7B6C6D}"/>
    <cellStyle name="Vírgula 4 3 2 2 2 3 2 3" xfId="22088" xr:uid="{D48AD5C3-7856-4AC7-9D46-F9D83F446F40}"/>
    <cellStyle name="Vírgula 4 3 2 2 2 3 3" xfId="10574" xr:uid="{B43D1308-E458-4AC4-A717-2C6B0F16DAAF}"/>
    <cellStyle name="Vírgula 4 3 2 2 2 3 3 2" xfId="25879" xr:uid="{59982149-8EAF-4745-834A-7C18728871C8}"/>
    <cellStyle name="Vírgula 4 3 2 2 2 3 4" xfId="18257" xr:uid="{6CB49E62-346A-4EB1-8767-132EE51075E4}"/>
    <cellStyle name="Vírgula 4 3 2 2 2 4" xfId="3910" xr:uid="{CDAFAEBD-895B-423B-8C55-383746C21D23}"/>
    <cellStyle name="Vírgula 4 3 2 2 2 4 2" xfId="11542" xr:uid="{6DA42F31-5AFD-4259-A608-AF2BFB32F86D}"/>
    <cellStyle name="Vírgula 4 3 2 2 2 4 2 2" xfId="26847" xr:uid="{1A7539F9-74A0-4DB3-AEB1-8FFD526053F6}"/>
    <cellStyle name="Vírgula 4 3 2 2 2 4 3" xfId="19225" xr:uid="{305E6FD1-77EB-4F87-BAC4-771E5D334DCF}"/>
    <cellStyle name="Vírgula 4 3 2 2 2 5" xfId="1334" xr:uid="{B68BDB29-E349-4FCE-8ED1-7475EB333197}"/>
    <cellStyle name="Vírgula 4 3 2 2 2 5 2" xfId="8966" xr:uid="{B296D1D8-13ED-46A0-AE6B-9A14BAD94957}"/>
    <cellStyle name="Vírgula 4 3 2 2 2 5 2 2" xfId="24271" xr:uid="{1B94BE51-DC19-4B25-ACA5-4A940835964F}"/>
    <cellStyle name="Vírgula 4 3 2 2 2 5 3" xfId="16649" xr:uid="{926ED871-8E31-455F-98FC-20CD75D9C812}"/>
    <cellStyle name="Vírgula 4 3 2 2 2 6" xfId="8317" xr:uid="{4F306373-BB5E-4874-B764-C9D098081800}"/>
    <cellStyle name="Vírgula 4 3 2 2 2 6 2" xfId="23622" xr:uid="{C22A695C-AA0B-46E4-BEEB-F0674AC4BDD1}"/>
    <cellStyle name="Vírgula 4 3 2 2 2 7" xfId="16000" xr:uid="{AF7EB3C0-DA2D-41C7-8045-561F3B9E354D}"/>
    <cellStyle name="Vírgula 4 3 2 2 3" xfId="2298" xr:uid="{5349F822-DA68-4EC9-927D-111C041C5276}"/>
    <cellStyle name="Vírgula 4 3 2 2 3 2" xfId="3266" xr:uid="{25FAD68B-6808-4011-BBF6-C9216F90B913}"/>
    <cellStyle name="Vírgula 4 3 2 2 3 2 2" xfId="10898" xr:uid="{D9594B16-F765-4888-8CBA-406978E98279}"/>
    <cellStyle name="Vírgula 4 3 2 2 3 2 2 2" xfId="26203" xr:uid="{4EBDC19A-292A-45F6-B055-60D755423B77}"/>
    <cellStyle name="Vírgula 4 3 2 2 3 2 3" xfId="18581" xr:uid="{3CFA1FB6-B099-4D82-ADC3-BB380CE8B239}"/>
    <cellStyle name="Vírgula 4 3 2 2 3 3" xfId="4234" xr:uid="{1AA9DAC7-D252-4A66-B939-864C3602BE3A}"/>
    <cellStyle name="Vírgula 4 3 2 2 3 3 2" xfId="11866" xr:uid="{3C7FCBAD-11A7-409F-A90E-CC755E18094A}"/>
    <cellStyle name="Vírgula 4 3 2 2 3 3 2 2" xfId="27171" xr:uid="{AD9DE528-E3BA-4777-B4BC-5B01C9A7CA8D}"/>
    <cellStyle name="Vírgula 4 3 2 2 3 3 3" xfId="19549" xr:uid="{31A74437-7323-4ABB-BC7D-F9DED3B809D6}"/>
    <cellStyle name="Vírgula 4 3 2 2 3 4" xfId="9930" xr:uid="{0B437D32-CC2D-450D-A4AA-5B577BDE14E4}"/>
    <cellStyle name="Vírgula 4 3 2 2 3 4 2" xfId="25235" xr:uid="{0BBFC5F3-DF39-40C5-BCAC-A820E67478E8}"/>
    <cellStyle name="Vírgula 4 3 2 2 3 5" xfId="17613" xr:uid="{669DA3A5-502A-41EB-809E-C1AAD51865F7}"/>
    <cellStyle name="Vírgula 4 3 2 2 4" xfId="1658" xr:uid="{9D09A17C-B967-486D-8D8F-F2612DE1B238}"/>
    <cellStyle name="Vírgula 4 3 2 2 4 2" xfId="6413" xr:uid="{C7C4D4EA-A2C4-468F-AA81-4FC9C4524D75}"/>
    <cellStyle name="Vírgula 4 3 2 2 4 2 2" xfId="14035" xr:uid="{89785240-109D-423E-A423-E55D668CFD35}"/>
    <cellStyle name="Vírgula 4 3 2 2 4 2 2 2" xfId="29340" xr:uid="{B8913750-7451-4E3F-9EA0-B64934D99027}"/>
    <cellStyle name="Vírgula 4 3 2 2 4 2 3" xfId="21718" xr:uid="{5CE64B1B-1C6D-4B3D-AE89-F74ED8BC140E}"/>
    <cellStyle name="Vírgula 4 3 2 2 4 3" xfId="9290" xr:uid="{3A94B00C-DC4C-497B-8B93-051FE500650B}"/>
    <cellStyle name="Vírgula 4 3 2 2 4 3 2" xfId="24595" xr:uid="{06BE74EA-C706-49F1-9E4D-527AED07438A}"/>
    <cellStyle name="Vírgula 4 3 2 2 4 4" xfId="16973" xr:uid="{ED4B95BC-395D-4F0E-BEA6-68C79FFB825D}"/>
    <cellStyle name="Vírgula 4 3 2 2 5" xfId="2618" xr:uid="{94FC7980-B760-4753-A609-2A5AD7D34D60}"/>
    <cellStyle name="Vírgula 4 3 2 2 5 2" xfId="10250" xr:uid="{880B75F0-CD7C-4C88-BDFF-2056D21C01F6}"/>
    <cellStyle name="Vírgula 4 3 2 2 5 2 2" xfId="25555" xr:uid="{6B004A22-A748-46DE-841A-30CA0CA54D68}"/>
    <cellStyle name="Vírgula 4 3 2 2 5 3" xfId="17933" xr:uid="{8B5DA8AD-74A2-4E51-BF5F-3A2508129E9B}"/>
    <cellStyle name="Vírgula 4 3 2 2 6" xfId="3586" xr:uid="{8F931023-0D50-4E51-A3DE-6BE809AA4317}"/>
    <cellStyle name="Vírgula 4 3 2 2 6 2" xfId="11218" xr:uid="{DEF25B9F-651C-42F4-A667-862EC8E0712D}"/>
    <cellStyle name="Vírgula 4 3 2 2 6 2 2" xfId="26523" xr:uid="{7BB02EC1-AB3B-4D54-80B2-61355F7300DD}"/>
    <cellStyle name="Vírgula 4 3 2 2 6 3" xfId="18901" xr:uid="{7D08DFBF-6E7E-40CF-8C40-27F62DB72F04}"/>
    <cellStyle name="Vírgula 4 3 2 2 7" xfId="1010" xr:uid="{321CDCCC-0892-43A0-8E1F-33034C9E0572}"/>
    <cellStyle name="Vírgula 4 3 2 2 7 2" xfId="8642" xr:uid="{77C3200D-23C4-4BB3-8054-930F05F75961}"/>
    <cellStyle name="Vírgula 4 3 2 2 7 2 2" xfId="23947" xr:uid="{D9C47070-45DD-4A66-AAC8-A13F8B5D3970}"/>
    <cellStyle name="Vírgula 4 3 2 2 7 3" xfId="16325" xr:uid="{81A1E199-B1BA-4A1C-9FA5-D13A91F25868}"/>
    <cellStyle name="Vírgula 4 3 2 2 8" xfId="7993" xr:uid="{9824C448-AE71-4DC2-942E-867F86EC5148}"/>
    <cellStyle name="Vírgula 4 3 2 2 8 2" xfId="23298" xr:uid="{89EFB95D-6561-4D63-9462-7A865F0C6B38}"/>
    <cellStyle name="Vírgula 4 3 2 2 9" xfId="15676" xr:uid="{65EE4140-D770-47B1-8FB8-DEA6B929976C}"/>
    <cellStyle name="Vírgula 4 3 2 3" xfId="321" xr:uid="{07AC82E7-0D4C-41DE-88A4-3AA6F3CEA4DA}"/>
    <cellStyle name="Vírgula 4 3 2 3 2" xfId="645" xr:uid="{CE491B8B-E47B-4DD3-9DF3-9714C953FDE5}"/>
    <cellStyle name="Vírgula 4 3 2 3 2 2" xfId="1938" xr:uid="{E2F9E56A-3682-4135-ABD4-8E7CF6D0769F}"/>
    <cellStyle name="Vírgula 4 3 2 3 2 2 2" xfId="9570" xr:uid="{DFAD1A74-B656-40EA-B2B3-8E2DE9F7055E}"/>
    <cellStyle name="Vírgula 4 3 2 3 2 2 2 2" xfId="24875" xr:uid="{AFA32DC1-8FCE-4A73-9487-C83EB37C31F4}"/>
    <cellStyle name="Vírgula 4 3 2 3 2 2 3" xfId="17253" xr:uid="{25D62F11-1CEA-4091-958B-C7FD0BF43C45}"/>
    <cellStyle name="Vírgula 4 3 2 3 2 3" xfId="2902" xr:uid="{9F67C7DF-9159-408A-8701-52AC160EC96E}"/>
    <cellStyle name="Vírgula 4 3 2 3 2 3 2" xfId="10534" xr:uid="{4A902B04-8552-4812-BBD9-A3B7E083F0E7}"/>
    <cellStyle name="Vírgula 4 3 2 3 2 3 2 2" xfId="25839" xr:uid="{BDDDF62B-E8F8-4A5F-9F20-B6CE732CC867}"/>
    <cellStyle name="Vírgula 4 3 2 3 2 3 3" xfId="18217" xr:uid="{C338AEC1-B3DB-4D9A-B5EB-F143CD4A329F}"/>
    <cellStyle name="Vírgula 4 3 2 3 2 4" xfId="3870" xr:uid="{67D1927D-4396-45B7-8D0C-F47579EBBA6C}"/>
    <cellStyle name="Vírgula 4 3 2 3 2 4 2" xfId="11502" xr:uid="{30E71116-512C-4679-850C-2BEE4E93A64E}"/>
    <cellStyle name="Vírgula 4 3 2 3 2 4 2 2" xfId="26807" xr:uid="{2703E186-C2B4-4FD1-A88B-110A392C1E9E}"/>
    <cellStyle name="Vírgula 4 3 2 3 2 4 3" xfId="19185" xr:uid="{BD444203-A7C6-40AE-A656-67BBB525C0AB}"/>
    <cellStyle name="Vírgula 4 3 2 3 2 5" xfId="1294" xr:uid="{4A9037BA-F5B7-4B98-AA83-E3AE18503E99}"/>
    <cellStyle name="Vírgula 4 3 2 3 2 5 2" xfId="8926" xr:uid="{025197D6-5F12-4C73-A969-50C038146836}"/>
    <cellStyle name="Vírgula 4 3 2 3 2 5 2 2" xfId="24231" xr:uid="{AE2BCF60-8C2A-4A12-80B0-0DF4A9900C2F}"/>
    <cellStyle name="Vírgula 4 3 2 3 2 5 3" xfId="16609" xr:uid="{189D8A37-EF27-4521-9F86-8CFD5E3292AC}"/>
    <cellStyle name="Vírgula 4 3 2 3 2 6" xfId="8277" xr:uid="{72168429-5A8A-4902-9AC8-B1FFFE1DCA2F}"/>
    <cellStyle name="Vírgula 4 3 2 3 2 6 2" xfId="23582" xr:uid="{969EBD8E-6BE3-48D7-B992-53E887859B09}"/>
    <cellStyle name="Vírgula 4 3 2 3 2 7" xfId="15960" xr:uid="{06AA5C9E-E5CA-4281-9A0D-DA4465B8428C}"/>
    <cellStyle name="Vírgula 4 3 2 3 3" xfId="2258" xr:uid="{D809ADE8-3EA2-4BAB-BF04-D600C634017D}"/>
    <cellStyle name="Vírgula 4 3 2 3 3 2" xfId="3226" xr:uid="{21CAE036-6FDC-4AF9-B5B4-0CF059EB3452}"/>
    <cellStyle name="Vírgula 4 3 2 3 3 2 2" xfId="10858" xr:uid="{AC041E84-9C84-43A2-A54E-7AA239E58954}"/>
    <cellStyle name="Vírgula 4 3 2 3 3 2 2 2" xfId="26163" xr:uid="{0812A67B-956A-40DA-A045-D73173088F24}"/>
    <cellStyle name="Vírgula 4 3 2 3 3 2 3" xfId="18541" xr:uid="{0DAC9372-6426-4F63-8A7B-1DF947E2AA65}"/>
    <cellStyle name="Vírgula 4 3 2 3 3 3" xfId="4194" xr:uid="{694D5AD4-C628-47A6-BC7D-ED3176BE4194}"/>
    <cellStyle name="Vírgula 4 3 2 3 3 3 2" xfId="11826" xr:uid="{4A7B3243-8D2E-4A33-9D96-3EBA0EC58DA3}"/>
    <cellStyle name="Vírgula 4 3 2 3 3 3 2 2" xfId="27131" xr:uid="{FC9E8006-265B-4650-A940-8C7C85C35387}"/>
    <cellStyle name="Vírgula 4 3 2 3 3 3 3" xfId="19509" xr:uid="{9CFB68D8-3AFD-45B2-B220-806DBD541FC7}"/>
    <cellStyle name="Vírgula 4 3 2 3 3 4" xfId="9890" xr:uid="{A23584C8-69F2-4226-9881-CC5AB543F148}"/>
    <cellStyle name="Vírgula 4 3 2 3 3 4 2" xfId="25195" xr:uid="{7838B69C-4261-46E3-9868-6A02A65EB2DD}"/>
    <cellStyle name="Vírgula 4 3 2 3 3 5" xfId="17573" xr:uid="{6BF059D0-A369-44F8-8BA1-29ED0AE423F0}"/>
    <cellStyle name="Vírgula 4 3 2 3 4" xfId="1618" xr:uid="{B1172246-893D-41A1-83D1-9655C99A6ADC}"/>
    <cellStyle name="Vírgula 4 3 2 3 4 2" xfId="9250" xr:uid="{0C86AE0A-9054-47F1-A83A-C13B52561662}"/>
    <cellStyle name="Vírgula 4 3 2 3 4 2 2" xfId="24555" xr:uid="{B0FD6358-4FFF-48D9-BF20-22304F0F82B6}"/>
    <cellStyle name="Vírgula 4 3 2 3 4 3" xfId="16933" xr:uid="{5594123F-E658-492C-B816-4CA1613AD5B1}"/>
    <cellStyle name="Vírgula 4 3 2 3 5" xfId="2578" xr:uid="{7417EF24-619D-4FCC-8C3D-C7E0A7A75337}"/>
    <cellStyle name="Vírgula 4 3 2 3 5 2" xfId="10210" xr:uid="{6B4C595A-B4F1-43A7-834B-DB569A9FA81E}"/>
    <cellStyle name="Vírgula 4 3 2 3 5 2 2" xfId="25515" xr:uid="{9899AC9B-DF20-4CC3-A1E9-26FDF0037583}"/>
    <cellStyle name="Vírgula 4 3 2 3 5 3" xfId="17893" xr:uid="{2219260B-D535-4E98-860D-3672B363DD6A}"/>
    <cellStyle name="Vírgula 4 3 2 3 6" xfId="3546" xr:uid="{07AD8A80-A0A8-44FB-80BD-8C9C06B34657}"/>
    <cellStyle name="Vírgula 4 3 2 3 6 2" xfId="11178" xr:uid="{D0F1E043-BDC9-47EE-82EB-BAABC412F1B2}"/>
    <cellStyle name="Vírgula 4 3 2 3 6 2 2" xfId="26483" xr:uid="{16FB0033-6517-4196-822C-C7CF0EDC3C5C}"/>
    <cellStyle name="Vírgula 4 3 2 3 6 3" xfId="18861" xr:uid="{E2F19B2C-2F1A-4BD4-A9E0-E8DD493D23F1}"/>
    <cellStyle name="Vírgula 4 3 2 3 7" xfId="970" xr:uid="{B313C2B3-2666-4844-A8EA-5E95141CCFC7}"/>
    <cellStyle name="Vírgula 4 3 2 3 7 2" xfId="8602" xr:uid="{02294DFE-C851-4FD7-9A1D-AD9526476DB9}"/>
    <cellStyle name="Vírgula 4 3 2 3 7 2 2" xfId="23907" xr:uid="{49C4F345-A056-4300-A68F-5A00728CD403}"/>
    <cellStyle name="Vírgula 4 3 2 3 7 3" xfId="16285" xr:uid="{A08062B5-AE4A-4D04-9A51-8E3F0FB4521A}"/>
    <cellStyle name="Vírgula 4 3 2 3 8" xfId="7953" xr:uid="{4CF2F910-5AF8-462D-878E-B036A6438086}"/>
    <cellStyle name="Vírgula 4 3 2 3 8 2" xfId="23258" xr:uid="{69E105D5-AE29-41E7-8E6A-F78DBA3FB354}"/>
    <cellStyle name="Vírgula 4 3 2 3 9" xfId="15636" xr:uid="{76401E14-53C3-4D94-A4F1-58540C91DBAE}"/>
    <cellStyle name="Vírgula 4 3 2 4" xfId="401" xr:uid="{327D7CCA-6D15-46E6-A111-91EF92C123B7}"/>
    <cellStyle name="Vírgula 4 3 2 4 2" xfId="725" xr:uid="{4566CC80-C11D-414E-8183-AEE6365CD794}"/>
    <cellStyle name="Vírgula 4 3 2 4 2 2" xfId="2018" xr:uid="{E8C13DAF-160B-4DA5-8561-17077B23F3A8}"/>
    <cellStyle name="Vírgula 4 3 2 4 2 2 2" xfId="9650" xr:uid="{A93AABC8-7302-493C-8353-37E7D7AD4A29}"/>
    <cellStyle name="Vírgula 4 3 2 4 2 2 2 2" xfId="24955" xr:uid="{5421B316-F0B9-4D1D-A273-B36FA814659D}"/>
    <cellStyle name="Vírgula 4 3 2 4 2 2 3" xfId="17333" xr:uid="{6193CC5B-800F-4243-9A51-2815AE7AC273}"/>
    <cellStyle name="Vírgula 4 3 2 4 2 3" xfId="2982" xr:uid="{544F656C-5456-4EF8-98D1-5E94A330954A}"/>
    <cellStyle name="Vírgula 4 3 2 4 2 3 2" xfId="10614" xr:uid="{F788CD18-BAF3-4422-85E4-F502883D2C24}"/>
    <cellStyle name="Vírgula 4 3 2 4 2 3 2 2" xfId="25919" xr:uid="{15D9C873-A86A-4C31-BA0D-B79671A37ADC}"/>
    <cellStyle name="Vírgula 4 3 2 4 2 3 3" xfId="18297" xr:uid="{743AEB51-752B-45DF-85CB-D0E1782F4451}"/>
    <cellStyle name="Vírgula 4 3 2 4 2 4" xfId="3950" xr:uid="{4A5A1FB4-8827-48E4-9030-2F0928354C78}"/>
    <cellStyle name="Vírgula 4 3 2 4 2 4 2" xfId="11582" xr:uid="{9FDD2D10-51D4-46BE-B6CD-D648F9921EB7}"/>
    <cellStyle name="Vírgula 4 3 2 4 2 4 2 2" xfId="26887" xr:uid="{58DCC14A-2EB2-4B9A-9E3D-EFE8454D2212}"/>
    <cellStyle name="Vírgula 4 3 2 4 2 4 3" xfId="19265" xr:uid="{53A13108-6FF1-441C-8A76-B29EC36837C7}"/>
    <cellStyle name="Vírgula 4 3 2 4 2 5" xfId="1374" xr:uid="{D1D22B30-0498-4CB5-9FA0-13B5C2011DB8}"/>
    <cellStyle name="Vírgula 4 3 2 4 2 5 2" xfId="9006" xr:uid="{9136FE4A-2F52-4B20-9D8F-9F0240531F0B}"/>
    <cellStyle name="Vírgula 4 3 2 4 2 5 2 2" xfId="24311" xr:uid="{16C54D75-3CDA-4673-920F-BAD9052B712B}"/>
    <cellStyle name="Vírgula 4 3 2 4 2 5 3" xfId="16689" xr:uid="{240CB48D-7640-4643-9C9F-A417D03CB979}"/>
    <cellStyle name="Vírgula 4 3 2 4 2 6" xfId="8357" xr:uid="{C2C2451B-E5A8-451F-A4BC-225C6479A5A3}"/>
    <cellStyle name="Vírgula 4 3 2 4 2 6 2" xfId="23662" xr:uid="{70572DF8-3C7D-47C0-AC52-3263968B1A4F}"/>
    <cellStyle name="Vírgula 4 3 2 4 2 7" xfId="16040" xr:uid="{03509753-0C8D-446E-A743-3D39E6037F64}"/>
    <cellStyle name="Vírgula 4 3 2 4 3" xfId="2338" xr:uid="{CF909CBD-7C8E-43F4-BFF0-A6699CB62B76}"/>
    <cellStyle name="Vírgula 4 3 2 4 3 2" xfId="3306" xr:uid="{5AAA8534-BEEE-477F-A2E0-3AA1EC821C8A}"/>
    <cellStyle name="Vírgula 4 3 2 4 3 2 2" xfId="10938" xr:uid="{125C53A6-496B-4E7D-8C4B-4DD0BC45965C}"/>
    <cellStyle name="Vírgula 4 3 2 4 3 2 2 2" xfId="26243" xr:uid="{BFB69416-BCC8-4CBF-859B-8D6F5A280CA6}"/>
    <cellStyle name="Vírgula 4 3 2 4 3 2 3" xfId="18621" xr:uid="{A5718B00-4C21-40A3-B741-54432F268FFA}"/>
    <cellStyle name="Vírgula 4 3 2 4 3 3" xfId="4274" xr:uid="{A6F2E331-A309-4F8D-9E66-C732749135F5}"/>
    <cellStyle name="Vírgula 4 3 2 4 3 3 2" xfId="11906" xr:uid="{C5AE23F5-1571-44AC-8CF3-E3B2D64EEBCC}"/>
    <cellStyle name="Vírgula 4 3 2 4 3 3 2 2" xfId="27211" xr:uid="{3E9D5815-9BF8-42AA-B9DF-67434A2F6519}"/>
    <cellStyle name="Vírgula 4 3 2 4 3 3 3" xfId="19589" xr:uid="{CFC9D936-6F3F-47C5-AD07-B0093B6BFBBD}"/>
    <cellStyle name="Vírgula 4 3 2 4 3 4" xfId="9970" xr:uid="{F96F5133-5610-4888-A843-D9C486BE56B4}"/>
    <cellStyle name="Vírgula 4 3 2 4 3 4 2" xfId="25275" xr:uid="{53B94689-305A-4EDF-B750-23F7FF9A0A62}"/>
    <cellStyle name="Vírgula 4 3 2 4 3 5" xfId="17653" xr:uid="{AE2A78E8-DEFA-483F-A7C4-4AE9F5D0246F}"/>
    <cellStyle name="Vírgula 4 3 2 4 4" xfId="1698" xr:uid="{7BA2EDC8-075B-4927-BC38-A3DA1D99CBD9}"/>
    <cellStyle name="Vírgula 4 3 2 4 4 2" xfId="9330" xr:uid="{5F615486-A2D5-45D5-85FA-250C4DD55A4D}"/>
    <cellStyle name="Vírgula 4 3 2 4 4 2 2" xfId="24635" xr:uid="{259DA44C-D2CD-47E9-87B4-8A2FA531A642}"/>
    <cellStyle name="Vírgula 4 3 2 4 4 3" xfId="17013" xr:uid="{B6386926-7E8F-485D-B6CE-5064E72B1DCB}"/>
    <cellStyle name="Vírgula 4 3 2 4 5" xfId="2658" xr:uid="{F9756CED-D3DE-41E7-8890-846F7697A803}"/>
    <cellStyle name="Vírgula 4 3 2 4 5 2" xfId="10290" xr:uid="{CC82FC71-A0AD-4852-9F92-21A3506ED7E3}"/>
    <cellStyle name="Vírgula 4 3 2 4 5 2 2" xfId="25595" xr:uid="{EF0A38B3-2A1D-407D-A673-4B8C24950A99}"/>
    <cellStyle name="Vírgula 4 3 2 4 5 3" xfId="17973" xr:uid="{E7F4BEB2-DC58-4C8C-B378-AB456E2E2826}"/>
    <cellStyle name="Vírgula 4 3 2 4 6" xfId="3626" xr:uid="{BB9B733C-03A3-4C25-BD37-E51E4CE70114}"/>
    <cellStyle name="Vírgula 4 3 2 4 6 2" xfId="11258" xr:uid="{7109F39B-DEC9-44AD-893F-A8283A7112CD}"/>
    <cellStyle name="Vírgula 4 3 2 4 6 2 2" xfId="26563" xr:uid="{8EC0FA30-D773-4ADB-AB3E-BE7F8B136A76}"/>
    <cellStyle name="Vírgula 4 3 2 4 6 3" xfId="18941" xr:uid="{14F66B85-A5AF-421F-B54D-D67E7EDAAFBE}"/>
    <cellStyle name="Vírgula 4 3 2 4 7" xfId="1050" xr:uid="{7C4B42C6-A7FD-459F-99CD-2BEE46CFFC01}"/>
    <cellStyle name="Vírgula 4 3 2 4 7 2" xfId="8682" xr:uid="{D29DB999-3C4D-4419-8298-E2B21F544FD3}"/>
    <cellStyle name="Vírgula 4 3 2 4 7 2 2" xfId="23987" xr:uid="{087A5160-6A5E-4063-AE3B-127E876EF79F}"/>
    <cellStyle name="Vírgula 4 3 2 4 7 3" xfId="16365" xr:uid="{3CCAA68A-2849-4CC3-8499-0C822B5845C3}"/>
    <cellStyle name="Vírgula 4 3 2 4 8" xfId="8033" xr:uid="{DF751B0E-0B93-4477-B4A7-FD12D48DE150}"/>
    <cellStyle name="Vírgula 4 3 2 4 8 2" xfId="23338" xr:uid="{BDEE7D13-9911-4790-971A-E4101D139A8F}"/>
    <cellStyle name="Vírgula 4 3 2 4 9" xfId="15716" xr:uid="{F37E6E5B-A53F-4E12-93C8-2C026235579E}"/>
    <cellStyle name="Vírgula 4 3 2 5" xfId="281" xr:uid="{60BCB8D7-BE07-4FAC-A5E6-D134FE27F267}"/>
    <cellStyle name="Vírgula 4 3 2 5 2" xfId="605" xr:uid="{74DAE8FC-3327-40E8-B4A7-F2084E4AB682}"/>
    <cellStyle name="Vírgula 4 3 2 5 2 2" xfId="1898" xr:uid="{46C2B8F2-E818-4242-8E85-CB40F01EED09}"/>
    <cellStyle name="Vírgula 4 3 2 5 2 2 2" xfId="9530" xr:uid="{EC5C0834-CBEE-44DB-A28C-9BBDE7B864A2}"/>
    <cellStyle name="Vírgula 4 3 2 5 2 2 2 2" xfId="24835" xr:uid="{F4DD93D7-1C12-4A5A-A879-5A553FE15B01}"/>
    <cellStyle name="Vírgula 4 3 2 5 2 2 3" xfId="17213" xr:uid="{73FD0FA7-B0C6-4A0A-BCD5-493A0C6B2E8C}"/>
    <cellStyle name="Vírgula 4 3 2 5 2 3" xfId="2862" xr:uid="{FDE87245-416B-4C9E-BF1F-18B29C6F7EAD}"/>
    <cellStyle name="Vírgula 4 3 2 5 2 3 2" xfId="10494" xr:uid="{E78742CD-D49E-46C0-AC9F-3792AFED3963}"/>
    <cellStyle name="Vírgula 4 3 2 5 2 3 2 2" xfId="25799" xr:uid="{6BE9F0EF-00EB-4C6D-A272-72451C521B77}"/>
    <cellStyle name="Vírgula 4 3 2 5 2 3 3" xfId="18177" xr:uid="{C2D2918A-67BC-4629-80D2-66387C1A884F}"/>
    <cellStyle name="Vírgula 4 3 2 5 2 4" xfId="3830" xr:uid="{6B2D7834-0C2C-4F23-B267-70B79C39D040}"/>
    <cellStyle name="Vírgula 4 3 2 5 2 4 2" xfId="11462" xr:uid="{98B702AB-81DB-4BA6-B93C-06771C39A941}"/>
    <cellStyle name="Vírgula 4 3 2 5 2 4 2 2" xfId="26767" xr:uid="{37A6FD8C-0585-48A3-8737-FEBA0309E6B3}"/>
    <cellStyle name="Vírgula 4 3 2 5 2 4 3" xfId="19145" xr:uid="{5E782550-F36D-42BA-9278-12F55ED87B37}"/>
    <cellStyle name="Vírgula 4 3 2 5 2 5" xfId="1254" xr:uid="{B727CC7F-3E01-4BE9-8D09-7501C791D08F}"/>
    <cellStyle name="Vírgula 4 3 2 5 2 5 2" xfId="8886" xr:uid="{E202FFAE-E482-49B8-83AB-97F7352D9E43}"/>
    <cellStyle name="Vírgula 4 3 2 5 2 5 2 2" xfId="24191" xr:uid="{A55544D8-02BC-41CF-8A69-229EB5B81D4D}"/>
    <cellStyle name="Vírgula 4 3 2 5 2 5 3" xfId="16569" xr:uid="{BE091CBE-8A7B-4576-86F4-BC3B39C81E11}"/>
    <cellStyle name="Vírgula 4 3 2 5 2 6" xfId="8237" xr:uid="{C7CC691A-3EE1-43C4-AE83-902A8651D3FC}"/>
    <cellStyle name="Vírgula 4 3 2 5 2 6 2" xfId="23542" xr:uid="{55D3270C-1D0F-4D0C-9471-8D5E3FC32376}"/>
    <cellStyle name="Vírgula 4 3 2 5 2 7" xfId="15920" xr:uid="{DC2F7BA8-3129-4D61-BAFB-32832E88A7F8}"/>
    <cellStyle name="Vírgula 4 3 2 5 3" xfId="2218" xr:uid="{C1ACDC9C-6949-4673-809A-C9CC73A6C3FF}"/>
    <cellStyle name="Vírgula 4 3 2 5 3 2" xfId="3186" xr:uid="{D82B17A4-D673-47DE-9728-1EC2F1B30423}"/>
    <cellStyle name="Vírgula 4 3 2 5 3 2 2" xfId="10818" xr:uid="{951082CF-5477-4C3F-9AD1-CB3A8C84EC36}"/>
    <cellStyle name="Vírgula 4 3 2 5 3 2 2 2" xfId="26123" xr:uid="{CDC376C3-B838-41E8-BD50-764A6D663F4F}"/>
    <cellStyle name="Vírgula 4 3 2 5 3 2 3" xfId="18501" xr:uid="{E0DBFA7F-723C-4E8A-BBB0-A85AA7F2F868}"/>
    <cellStyle name="Vírgula 4 3 2 5 3 3" xfId="4154" xr:uid="{C80BCD9C-06E1-4608-872E-DA1AF17A40F4}"/>
    <cellStyle name="Vírgula 4 3 2 5 3 3 2" xfId="11786" xr:uid="{D9F8B593-2A68-4300-8A73-0F99D0E3D844}"/>
    <cellStyle name="Vírgula 4 3 2 5 3 3 2 2" xfId="27091" xr:uid="{5AF5CE39-EFC9-452E-8A89-E963618E8C63}"/>
    <cellStyle name="Vírgula 4 3 2 5 3 3 3" xfId="19469" xr:uid="{8201F7C1-F20A-4E6F-9300-D95A7A690FBA}"/>
    <cellStyle name="Vírgula 4 3 2 5 3 4" xfId="9850" xr:uid="{5B237F6B-B85C-4FAC-AE3F-9DDF5A2D4E6F}"/>
    <cellStyle name="Vírgula 4 3 2 5 3 4 2" xfId="25155" xr:uid="{9FB2C140-86DE-448B-A0E3-5735CFE3DB32}"/>
    <cellStyle name="Vírgula 4 3 2 5 3 5" xfId="17533" xr:uid="{880864C1-14B1-407E-AF5A-47694496B445}"/>
    <cellStyle name="Vírgula 4 3 2 5 4" xfId="1578" xr:uid="{70A43381-4DD3-49FC-8DA0-2170C7F6B0F8}"/>
    <cellStyle name="Vírgula 4 3 2 5 4 2" xfId="9210" xr:uid="{F82B8918-AAA1-4A95-BAC6-50CEC703093C}"/>
    <cellStyle name="Vírgula 4 3 2 5 4 2 2" xfId="24515" xr:uid="{60405804-8BA7-48D2-8804-1C2809CB3D23}"/>
    <cellStyle name="Vírgula 4 3 2 5 4 3" xfId="16893" xr:uid="{8E20F794-1E51-4ECA-A288-9C6C3E9EA8BC}"/>
    <cellStyle name="Vírgula 4 3 2 5 5" xfId="2538" xr:uid="{358E6CA5-F45A-4E1E-820A-41E2A383632B}"/>
    <cellStyle name="Vírgula 4 3 2 5 5 2" xfId="10170" xr:uid="{DD82CA69-A568-4427-AFD6-96FC00A2B16B}"/>
    <cellStyle name="Vírgula 4 3 2 5 5 2 2" xfId="25475" xr:uid="{94F4BD6A-3622-4A63-A910-207CD90AD1F6}"/>
    <cellStyle name="Vírgula 4 3 2 5 5 3" xfId="17853" xr:uid="{75E6CB81-882D-4887-A080-3009749AC7D3}"/>
    <cellStyle name="Vírgula 4 3 2 5 6" xfId="3506" xr:uid="{BEFFA34B-3612-4828-9699-31283ACC4859}"/>
    <cellStyle name="Vírgula 4 3 2 5 6 2" xfId="11138" xr:uid="{65842263-B888-4DFD-BA98-D37E704B8DA4}"/>
    <cellStyle name="Vírgula 4 3 2 5 6 2 2" xfId="26443" xr:uid="{ECCAA9D0-DD34-48CD-BFA4-F40F3E60C8CA}"/>
    <cellStyle name="Vírgula 4 3 2 5 6 3" xfId="18821" xr:uid="{3B036308-B946-47E9-AB0E-423BCF7F7C47}"/>
    <cellStyle name="Vírgula 4 3 2 5 7" xfId="930" xr:uid="{299AF170-CF6A-4569-A7A0-C68D7658CE34}"/>
    <cellStyle name="Vírgula 4 3 2 5 7 2" xfId="8562" xr:uid="{11B92A7F-AF59-4001-9C49-980A8EE8D626}"/>
    <cellStyle name="Vírgula 4 3 2 5 7 2 2" xfId="23867" xr:uid="{19136AB3-1FCA-4E78-A5AB-302D9AA85548}"/>
    <cellStyle name="Vírgula 4 3 2 5 7 3" xfId="16245" xr:uid="{5EAE5B1B-C4BF-48E8-82DA-9AED8B49A8B4}"/>
    <cellStyle name="Vírgula 4 3 2 5 8" xfId="7913" xr:uid="{E14C1DAE-25AC-4F02-AEEF-B93DB594677E}"/>
    <cellStyle name="Vírgula 4 3 2 5 8 2" xfId="23218" xr:uid="{95052E58-B28A-4018-8060-C0CBC736E7BF}"/>
    <cellStyle name="Vírgula 4 3 2 5 9" xfId="15596" xr:uid="{FC6BEEE6-904F-4ED4-B64B-6F735BF9B7BF}"/>
    <cellStyle name="Vírgula 4 3 2 6" xfId="441" xr:uid="{2244FEEB-6F78-42B5-86BE-15041C0978F0}"/>
    <cellStyle name="Vírgula 4 3 2 6 2" xfId="765" xr:uid="{77C6A2F5-3966-4076-8FC1-03F9CD865240}"/>
    <cellStyle name="Vírgula 4 3 2 6 2 2" xfId="2058" xr:uid="{1960B319-DDB1-4842-828B-80C921C09B73}"/>
    <cellStyle name="Vírgula 4 3 2 6 2 2 2" xfId="9690" xr:uid="{BAB17833-D750-4020-B2EA-C0CA8E3BFBD0}"/>
    <cellStyle name="Vírgula 4 3 2 6 2 2 2 2" xfId="24995" xr:uid="{AC510055-668F-4B6F-87A1-6C9D9901520B}"/>
    <cellStyle name="Vírgula 4 3 2 6 2 2 3" xfId="17373" xr:uid="{C79CD85A-33CB-4EC7-89AE-7D3FF06DE4E4}"/>
    <cellStyle name="Vírgula 4 3 2 6 2 3" xfId="3022" xr:uid="{34BF9709-6A58-4AD7-B508-42FECC2B204B}"/>
    <cellStyle name="Vírgula 4 3 2 6 2 3 2" xfId="10654" xr:uid="{784504DA-95DB-4161-8377-3177B3558E25}"/>
    <cellStyle name="Vírgula 4 3 2 6 2 3 2 2" xfId="25959" xr:uid="{4356A6BF-3027-48B6-BCCA-5DF8A7D93D1C}"/>
    <cellStyle name="Vírgula 4 3 2 6 2 3 3" xfId="18337" xr:uid="{CC56B280-CF33-4295-AB64-ED67DADEB92F}"/>
    <cellStyle name="Vírgula 4 3 2 6 2 4" xfId="3990" xr:uid="{4E9BF775-1442-4F50-B070-C5DD0FBC4CBA}"/>
    <cellStyle name="Vírgula 4 3 2 6 2 4 2" xfId="11622" xr:uid="{1DC1E9B9-1973-4515-BC79-726F573EE87A}"/>
    <cellStyle name="Vírgula 4 3 2 6 2 4 2 2" xfId="26927" xr:uid="{2C3DDDD9-39FE-4004-8B51-A8FFDAF6A632}"/>
    <cellStyle name="Vírgula 4 3 2 6 2 4 3" xfId="19305" xr:uid="{6E635A1A-B7AB-4E6F-BE3C-9855041C7A9A}"/>
    <cellStyle name="Vírgula 4 3 2 6 2 5" xfId="1414" xr:uid="{9043436F-755A-4912-8529-EB2CE6AC9C97}"/>
    <cellStyle name="Vírgula 4 3 2 6 2 5 2" xfId="9046" xr:uid="{D8F49BE4-3CD5-4F36-AD97-46663E2B257F}"/>
    <cellStyle name="Vírgula 4 3 2 6 2 5 2 2" xfId="24351" xr:uid="{0877B0E0-3F9C-4CA4-9BC6-2B04693DDAD7}"/>
    <cellStyle name="Vírgula 4 3 2 6 2 5 3" xfId="16729" xr:uid="{C89912FD-B09A-49A2-A342-FAF0C51B3AD1}"/>
    <cellStyle name="Vírgula 4 3 2 6 2 6" xfId="8397" xr:uid="{72704010-FE86-42FD-97DD-5713A8A4B553}"/>
    <cellStyle name="Vírgula 4 3 2 6 2 6 2" xfId="23702" xr:uid="{A351048A-8A48-443B-88B2-047541A989AB}"/>
    <cellStyle name="Vírgula 4 3 2 6 2 7" xfId="16080" xr:uid="{9D919308-90D0-44CB-9559-4CD348ABD42B}"/>
    <cellStyle name="Vírgula 4 3 2 6 3" xfId="2378" xr:uid="{C6CE2C98-CF11-4C99-A866-15AEB20DAB2B}"/>
    <cellStyle name="Vírgula 4 3 2 6 3 2" xfId="3346" xr:uid="{321229B9-45B5-460B-8FBE-E344BE7F4F95}"/>
    <cellStyle name="Vírgula 4 3 2 6 3 2 2" xfId="10978" xr:uid="{D01FCACA-2451-4675-94A0-15A2A57CBA37}"/>
    <cellStyle name="Vírgula 4 3 2 6 3 2 2 2" xfId="26283" xr:uid="{8ABC26AE-E80C-4E7B-ADEB-EFAA78852F87}"/>
    <cellStyle name="Vírgula 4 3 2 6 3 2 3" xfId="18661" xr:uid="{B166C5E7-B0B8-4471-BA71-CC97AC0B4091}"/>
    <cellStyle name="Vírgula 4 3 2 6 3 3" xfId="4314" xr:uid="{F4C0D3C2-B075-4AC4-B5F6-15E33766DD35}"/>
    <cellStyle name="Vírgula 4 3 2 6 3 3 2" xfId="11946" xr:uid="{86A90B2B-FE71-4C5D-8D50-8C8113D86C55}"/>
    <cellStyle name="Vírgula 4 3 2 6 3 3 2 2" xfId="27251" xr:uid="{E92585AF-D9B7-4141-A7BB-00469A71D730}"/>
    <cellStyle name="Vírgula 4 3 2 6 3 3 3" xfId="19629" xr:uid="{95020417-E890-4774-AC36-F0A87A5B105A}"/>
    <cellStyle name="Vírgula 4 3 2 6 3 4" xfId="10010" xr:uid="{C2A0403A-A131-4FB9-A7A8-972BB6EBA023}"/>
    <cellStyle name="Vírgula 4 3 2 6 3 4 2" xfId="25315" xr:uid="{7CEFAD67-6C63-47B9-B36B-74027D2CB1ED}"/>
    <cellStyle name="Vírgula 4 3 2 6 3 5" xfId="17693" xr:uid="{7F9DA1D0-AE80-42E2-A285-EC82B4938D3E}"/>
    <cellStyle name="Vírgula 4 3 2 6 4" xfId="1738" xr:uid="{FF4AA950-3ADE-4A49-8D60-795718BA2306}"/>
    <cellStyle name="Vírgula 4 3 2 6 4 2" xfId="9370" xr:uid="{98E1DC01-7FC3-4BF7-8E8F-C887E9A539DF}"/>
    <cellStyle name="Vírgula 4 3 2 6 4 2 2" xfId="24675" xr:uid="{9016FDA8-0704-4485-A13A-3B31DFF6460B}"/>
    <cellStyle name="Vírgula 4 3 2 6 4 3" xfId="17053" xr:uid="{4ED2C996-09CD-4F2A-A7D3-5F12CCDB89CD}"/>
    <cellStyle name="Vírgula 4 3 2 6 5" xfId="2698" xr:uid="{600B1845-94E7-404C-9707-B096284B652D}"/>
    <cellStyle name="Vírgula 4 3 2 6 5 2" xfId="10330" xr:uid="{BD78895F-1DB3-49C0-B411-4FE289917FA7}"/>
    <cellStyle name="Vírgula 4 3 2 6 5 2 2" xfId="25635" xr:uid="{DF4EA78E-A8FE-4BF8-B24C-A93392F61E8D}"/>
    <cellStyle name="Vírgula 4 3 2 6 5 3" xfId="18013" xr:uid="{36A89A5D-0EFE-456F-B19F-0EF142D70DD9}"/>
    <cellStyle name="Vírgula 4 3 2 6 6" xfId="3666" xr:uid="{229544E9-53BB-46BD-A629-044700FAE2E4}"/>
    <cellStyle name="Vírgula 4 3 2 6 6 2" xfId="11298" xr:uid="{7EA4B0B4-F89F-460F-A722-0966762BC9CC}"/>
    <cellStyle name="Vírgula 4 3 2 6 6 2 2" xfId="26603" xr:uid="{4339208B-6E1F-4887-9900-90B09BCEBCEE}"/>
    <cellStyle name="Vírgula 4 3 2 6 6 3" xfId="18981" xr:uid="{471AB7FA-766B-4A3F-BEAF-1331CB082456}"/>
    <cellStyle name="Vírgula 4 3 2 6 7" xfId="1090" xr:uid="{67F50E72-E9D3-4E68-980B-96AB5FF516D5}"/>
    <cellStyle name="Vírgula 4 3 2 6 7 2" xfId="8722" xr:uid="{60BC8D7A-46D7-469E-9222-E1872ACCE410}"/>
    <cellStyle name="Vírgula 4 3 2 6 7 2 2" xfId="24027" xr:uid="{BD270246-0C7B-42E7-84A8-9656D0419251}"/>
    <cellStyle name="Vírgula 4 3 2 6 7 3" xfId="16405" xr:uid="{277C60B5-1B6E-40B0-81B6-9FCB7FE10D52}"/>
    <cellStyle name="Vírgula 4 3 2 6 8" xfId="8073" xr:uid="{4D60E9C8-CC4A-42E9-A4C2-31D74DD556B2}"/>
    <cellStyle name="Vírgula 4 3 2 6 8 2" xfId="23378" xr:uid="{17AF74B8-E17F-43E8-BAAC-E99B02BDB147}"/>
    <cellStyle name="Vírgula 4 3 2 6 9" xfId="15756" xr:uid="{CBD00805-2D10-493E-B810-2BD954F7F471}"/>
    <cellStyle name="Vírgula 4 3 2 7" xfId="565" xr:uid="{00CE1966-3499-479E-89AE-C89096AC7ECD}"/>
    <cellStyle name="Vírgula 4 3 2 7 2" xfId="1858" xr:uid="{80CF2CC8-43B8-4386-9145-041E14ADBBEF}"/>
    <cellStyle name="Vírgula 4 3 2 7 2 2" xfId="9490" xr:uid="{F2B4DEF1-1E8A-41A7-A5D9-03024DEBC31C}"/>
    <cellStyle name="Vírgula 4 3 2 7 2 2 2" xfId="24795" xr:uid="{7B56FA78-5E83-4D47-A84A-341A56200CE0}"/>
    <cellStyle name="Vírgula 4 3 2 7 2 3" xfId="17173" xr:uid="{67C2112C-C3BA-4745-804E-6D897AC62C06}"/>
    <cellStyle name="Vírgula 4 3 2 7 3" xfId="2822" xr:uid="{078C76FD-F8D6-4D33-B66A-EBDD91D3164F}"/>
    <cellStyle name="Vírgula 4 3 2 7 3 2" xfId="10454" xr:uid="{C32B918A-0A79-4B92-ADB2-576342917CD3}"/>
    <cellStyle name="Vírgula 4 3 2 7 3 2 2" xfId="25759" xr:uid="{A08145C5-2951-4E51-9B25-417732495390}"/>
    <cellStyle name="Vírgula 4 3 2 7 3 3" xfId="18137" xr:uid="{802D5BA6-BE71-4101-860B-CEB01B402B3E}"/>
    <cellStyle name="Vírgula 4 3 2 7 4" xfId="3790" xr:uid="{A0773228-B423-477F-9CD8-1710623AD7E1}"/>
    <cellStyle name="Vírgula 4 3 2 7 4 2" xfId="11422" xr:uid="{093A5BBA-7E9B-4273-816F-C4426F35CF6D}"/>
    <cellStyle name="Vírgula 4 3 2 7 4 2 2" xfId="26727" xr:uid="{D8414A76-CD25-403E-ABE9-C3624DE65F2D}"/>
    <cellStyle name="Vírgula 4 3 2 7 4 3" xfId="19105" xr:uid="{6BDCBCC7-CB80-4FE4-843D-017B951A7E13}"/>
    <cellStyle name="Vírgula 4 3 2 7 5" xfId="1214" xr:uid="{723A3CFE-0102-442A-9F71-BC1E4EDAD3CD}"/>
    <cellStyle name="Vírgula 4 3 2 7 5 2" xfId="8846" xr:uid="{1BB54101-41BE-42A4-A9FA-50A4CD4C8A92}"/>
    <cellStyle name="Vírgula 4 3 2 7 5 2 2" xfId="24151" xr:uid="{E09290E4-C448-4A5D-8B5E-9A1827502EC0}"/>
    <cellStyle name="Vírgula 4 3 2 7 5 3" xfId="16529" xr:uid="{598C7D06-4438-4F42-823B-157B9F0C6338}"/>
    <cellStyle name="Vírgula 4 3 2 7 6" xfId="8197" xr:uid="{B2B4AAFF-CEAB-4B73-A216-2DED84F70AB0}"/>
    <cellStyle name="Vírgula 4 3 2 7 6 2" xfId="23502" xr:uid="{8A8FA9D6-D146-4B55-85F4-EFB9829A9C1F}"/>
    <cellStyle name="Vírgula 4 3 2 7 7" xfId="15880" xr:uid="{2F4B9455-24EB-468A-8810-8D3B2C0C9D69}"/>
    <cellStyle name="Vírgula 4 3 2 8" xfId="2178" xr:uid="{FBA814DC-4BD9-47AF-BA35-9DC3A190255F}"/>
    <cellStyle name="Vírgula 4 3 2 8 2" xfId="3146" xr:uid="{A06F7799-0A14-4850-89FB-9448A5B016A0}"/>
    <cellStyle name="Vírgula 4 3 2 8 2 2" xfId="10778" xr:uid="{49C6F13A-1D47-485E-A140-6547A34C1923}"/>
    <cellStyle name="Vírgula 4 3 2 8 2 2 2" xfId="26083" xr:uid="{E49EBA8B-CF58-4623-B4FF-268B02958864}"/>
    <cellStyle name="Vírgula 4 3 2 8 2 3" xfId="18461" xr:uid="{4C192850-22DC-4BAE-B087-544FE8C563A3}"/>
    <cellStyle name="Vírgula 4 3 2 8 3" xfId="4114" xr:uid="{B5D2FF38-A24C-4623-B44E-E95A66224DAD}"/>
    <cellStyle name="Vírgula 4 3 2 8 3 2" xfId="11746" xr:uid="{737BFECA-BBDC-495D-96C1-30DA38F7227D}"/>
    <cellStyle name="Vírgula 4 3 2 8 3 2 2" xfId="27051" xr:uid="{072A0933-A8AD-473F-9D0C-4C5B9A186313}"/>
    <cellStyle name="Vírgula 4 3 2 8 3 3" xfId="19429" xr:uid="{721F5298-0C08-41CC-9A93-4955242F24A3}"/>
    <cellStyle name="Vírgula 4 3 2 8 4" xfId="9810" xr:uid="{2D4D9313-1A9F-4426-A3A1-DC31D4A389F3}"/>
    <cellStyle name="Vírgula 4 3 2 8 4 2" xfId="25115" xr:uid="{528B7C2A-B3C8-4744-9841-373A3F7DA801}"/>
    <cellStyle name="Vírgula 4 3 2 8 5" xfId="17493" xr:uid="{44EF229F-555A-4C95-B718-168FF7F9A21C}"/>
    <cellStyle name="Vírgula 4 3 2 9" xfId="1538" xr:uid="{063E7D30-3217-4AC9-B9BB-316D275FB738}"/>
    <cellStyle name="Vírgula 4 3 2 9 2" xfId="9170" xr:uid="{F89F69B5-F649-4D50-A2C5-AF76922475C1}"/>
    <cellStyle name="Vírgula 4 3 2 9 2 2" xfId="24475" xr:uid="{55D8A797-5D87-461C-BF0D-9EBB974B19B8}"/>
    <cellStyle name="Vírgula 4 3 2 9 3" xfId="16853" xr:uid="{B5EB72D7-1182-4754-A5DB-7E9FBF9BBC68}"/>
    <cellStyle name="Vírgula 4 3 3" xfId="341" xr:uid="{14A2EBC7-DE7B-4DB1-8989-F7BD5E932A87}"/>
    <cellStyle name="Vírgula 4 3 3 10" xfId="15656" xr:uid="{E25BB917-44EC-43F0-8948-314C1A9826A6}"/>
    <cellStyle name="Vírgula 4 3 3 2" xfId="462" xr:uid="{4E1C1047-9A2B-4B71-AAC9-CB831CD8E1F8}"/>
    <cellStyle name="Vírgula 4 3 3 2 2" xfId="786" xr:uid="{34AF944A-8ACA-4FBD-BCB5-3D70B8A13CFD}"/>
    <cellStyle name="Vírgula 4 3 3 2 2 2" xfId="2078" xr:uid="{04D992D5-78D2-472D-9623-79A7B5132A4F}"/>
    <cellStyle name="Vírgula 4 3 3 2 2 2 2" xfId="7421" xr:uid="{ABD3848F-9BC2-4F21-8D55-2A4680185A2E}"/>
    <cellStyle name="Vírgula 4 3 3 2 2 2 2 2" xfId="15043" xr:uid="{C00F5881-6B64-40B1-98E7-65C6C756C356}"/>
    <cellStyle name="Vírgula 4 3 3 2 2 2 2 2 2" xfId="30348" xr:uid="{3BBE3DF2-1CDA-45EE-8E98-DF88F39AA1F4}"/>
    <cellStyle name="Vírgula 4 3 3 2 2 2 2 3" xfId="22726" xr:uid="{F86FA4B6-5068-4B3C-B0F7-ADBB374FDCB9}"/>
    <cellStyle name="Vírgula 4 3 3 2 2 2 3" xfId="6049" xr:uid="{D6F3ED48-2F6A-45BC-8F2A-C28AC9863B0C}"/>
    <cellStyle name="Vírgula 4 3 3 2 2 2 3 2" xfId="13671" xr:uid="{545B95F4-31CB-444E-B591-3BECC8C82EBC}"/>
    <cellStyle name="Vírgula 4 3 3 2 2 2 3 2 2" xfId="28976" xr:uid="{18DDFAFC-A3AF-4CC3-9B2E-4FF43A987D2A}"/>
    <cellStyle name="Vírgula 4 3 3 2 2 2 3 3" xfId="21354" xr:uid="{AF446611-7C46-4E2E-BDFB-551D5A80E46B}"/>
    <cellStyle name="Vírgula 4 3 3 2 2 2 4" xfId="9710" xr:uid="{E5A983E1-D6B7-46F1-BAD4-9AA419204C3A}"/>
    <cellStyle name="Vírgula 4 3 3 2 2 2 4 2" xfId="25015" xr:uid="{5FF6C377-1258-4042-86D1-C72F70A2F1C3}"/>
    <cellStyle name="Vírgula 4 3 3 2 2 2 5" xfId="17393" xr:uid="{ABCEAFE3-FF47-490A-A319-969D10A641EA}"/>
    <cellStyle name="Vírgula 4 3 3 2 2 3" xfId="3043" xr:uid="{DEFCCD50-E074-4E86-B206-E6C8842C5763}"/>
    <cellStyle name="Vírgula 4 3 3 2 2 3 2" xfId="6817" xr:uid="{699894DD-86CE-4C15-9B8B-A98928D3BBA7}"/>
    <cellStyle name="Vírgula 4 3 3 2 2 3 2 2" xfId="14439" xr:uid="{AEAA9410-CDFD-4E6B-9C2A-23E3EA4C2DF0}"/>
    <cellStyle name="Vírgula 4 3 3 2 2 3 2 2 2" xfId="29744" xr:uid="{5DF7C8FA-2A5B-4243-87E2-045C59EE8F59}"/>
    <cellStyle name="Vírgula 4 3 3 2 2 3 2 3" xfId="22122" xr:uid="{4912CB02-8080-4133-9E77-633339C078F4}"/>
    <cellStyle name="Vírgula 4 3 3 2 2 3 3" xfId="10675" xr:uid="{BF1B472D-E42D-444F-83FF-B63E0AD9EFFA}"/>
    <cellStyle name="Vírgula 4 3 3 2 2 3 3 2" xfId="25980" xr:uid="{890ED3FD-5DE5-4EFA-8EFB-9CBA491579EB}"/>
    <cellStyle name="Vírgula 4 3 3 2 2 3 4" xfId="18358" xr:uid="{B508D99D-2AC1-4CF4-8A6C-2EF08F35010C}"/>
    <cellStyle name="Vírgula 4 3 3 2 2 4" xfId="4011" xr:uid="{D522153D-96C0-4D3B-AA28-74C3E3064E93}"/>
    <cellStyle name="Vírgula 4 3 3 2 2 4 2" xfId="11643" xr:uid="{E3649AF5-F183-4C33-8F4C-3CA62496A549}"/>
    <cellStyle name="Vírgula 4 3 3 2 2 4 2 2" xfId="26948" xr:uid="{2BB13494-3F85-4B34-9587-FF596C30DB4E}"/>
    <cellStyle name="Vírgula 4 3 3 2 2 4 3" xfId="19326" xr:uid="{4E28F336-A042-4BF5-A274-1CEA79191ABE}"/>
    <cellStyle name="Vírgula 4 3 3 2 2 5" xfId="1435" xr:uid="{06EA80A0-F0BA-4116-B5A0-BD409939775C}"/>
    <cellStyle name="Vírgula 4 3 3 2 2 5 2" xfId="9067" xr:uid="{F04F5753-98A3-47FC-B0C3-E472B3602415}"/>
    <cellStyle name="Vírgula 4 3 3 2 2 5 2 2" xfId="24372" xr:uid="{FB2D0A6D-C871-46B1-A6E9-8C6984122607}"/>
    <cellStyle name="Vírgula 4 3 3 2 2 5 3" xfId="16750" xr:uid="{8D753D75-072E-494D-8B66-25F1342E9D2E}"/>
    <cellStyle name="Vírgula 4 3 3 2 2 6" xfId="8418" xr:uid="{B16C965D-3C2F-420A-925A-CB935A93FA61}"/>
    <cellStyle name="Vírgula 4 3 3 2 2 6 2" xfId="23723" xr:uid="{9FDD6C17-E77E-4ACE-A129-6048FD112E88}"/>
    <cellStyle name="Vírgula 4 3 3 2 2 7" xfId="16101" xr:uid="{67B305DF-72A5-4954-B026-AD190B334EE3}"/>
    <cellStyle name="Vírgula 4 3 3 2 3" xfId="2398" xr:uid="{85A6CC4B-4774-4E41-912F-D5D4E787FBA2}"/>
    <cellStyle name="Vírgula 4 3 3 2 3 2" xfId="3366" xr:uid="{64BB67C7-FA18-4796-B7F6-4BADC3A83E13}"/>
    <cellStyle name="Vírgula 4 3 3 2 3 2 2" xfId="10998" xr:uid="{34A721BA-5B2E-43DA-8083-E33709E9704B}"/>
    <cellStyle name="Vírgula 4 3 3 2 3 2 2 2" xfId="26303" xr:uid="{0CE17E0F-2CE3-4CA5-B765-0D21A994D3D7}"/>
    <cellStyle name="Vírgula 4 3 3 2 3 2 3" xfId="18681" xr:uid="{5BF1E9CC-11D7-4EB7-B9B0-F2142CF2A65C}"/>
    <cellStyle name="Vírgula 4 3 3 2 3 3" xfId="4334" xr:uid="{43800254-544A-4EF8-86C4-DF424D2D4BD9}"/>
    <cellStyle name="Vírgula 4 3 3 2 3 3 2" xfId="11966" xr:uid="{EB4FF673-9CB3-4592-BB7E-ACA22D9D104A}"/>
    <cellStyle name="Vírgula 4 3 3 2 3 3 2 2" xfId="27271" xr:uid="{96552905-3832-4006-B7C0-AF69928EF1E4}"/>
    <cellStyle name="Vírgula 4 3 3 2 3 3 3" xfId="19649" xr:uid="{2D6E52E4-F904-4214-9EAE-B2C36D4C9A0F}"/>
    <cellStyle name="Vírgula 4 3 3 2 3 4" xfId="10030" xr:uid="{82542CDD-CFC7-4EE6-A9EF-99DB2D7294E1}"/>
    <cellStyle name="Vírgula 4 3 3 2 3 4 2" xfId="25335" xr:uid="{8D32127C-B818-4932-B8B6-B1618C2F46B3}"/>
    <cellStyle name="Vírgula 4 3 3 2 3 5" xfId="17713" xr:uid="{A347BAD5-3221-443C-84BB-191C1B85BCB0}"/>
    <cellStyle name="Vírgula 4 3 3 2 4" xfId="1758" xr:uid="{01B0CB4A-A41C-4259-AEAB-212650EADEAE}"/>
    <cellStyle name="Vírgula 4 3 3 2 4 2" xfId="6447" xr:uid="{230FC628-A390-412E-A0A5-41FED6BD74AB}"/>
    <cellStyle name="Vírgula 4 3 3 2 4 2 2" xfId="14069" xr:uid="{8B3300E8-8A8A-419E-992D-701B44C10977}"/>
    <cellStyle name="Vírgula 4 3 3 2 4 2 2 2" xfId="29374" xr:uid="{0AC81FBA-C7DD-4C83-852C-A7BB692E10FC}"/>
    <cellStyle name="Vírgula 4 3 3 2 4 2 3" xfId="21752" xr:uid="{4DDD31DC-6BBB-40FD-A13F-7F16CF6DE036}"/>
    <cellStyle name="Vírgula 4 3 3 2 4 3" xfId="9390" xr:uid="{75CE6F9B-CCCE-427F-BAEB-2256A7C7CB4B}"/>
    <cellStyle name="Vírgula 4 3 3 2 4 3 2" xfId="24695" xr:uid="{B6DF7F5B-98CE-4AD6-9EA7-30700F87161F}"/>
    <cellStyle name="Vírgula 4 3 3 2 4 4" xfId="17073" xr:uid="{86A25A52-E56D-4B0A-8D82-D6414275E474}"/>
    <cellStyle name="Vírgula 4 3 3 2 5" xfId="2719" xr:uid="{AE801FFC-6605-4DDE-8BA6-AA956476EB5C}"/>
    <cellStyle name="Vírgula 4 3 3 2 5 2" xfId="10351" xr:uid="{6501DB90-0A6D-4D55-A7D1-05928ED5C45A}"/>
    <cellStyle name="Vírgula 4 3 3 2 5 2 2" xfId="25656" xr:uid="{962AEF3C-4525-4E7A-9700-EE2862923D79}"/>
    <cellStyle name="Vírgula 4 3 3 2 5 3" xfId="18034" xr:uid="{910DBFF2-CFE2-4B43-91F1-F6E071A73637}"/>
    <cellStyle name="Vírgula 4 3 3 2 6" xfId="3687" xr:uid="{C9276CAD-4A3E-467A-AEC4-E6AE07C7C192}"/>
    <cellStyle name="Vírgula 4 3 3 2 6 2" xfId="11319" xr:uid="{ADE1C76A-6D85-45B4-BDD9-E117AAA9DEF7}"/>
    <cellStyle name="Vírgula 4 3 3 2 6 2 2" xfId="26624" xr:uid="{756A3796-B13E-4C15-AA6F-6210B933C7F4}"/>
    <cellStyle name="Vírgula 4 3 3 2 6 3" xfId="19002" xr:uid="{B8147045-B866-4BC6-8CEB-5FCD93F83D5A}"/>
    <cellStyle name="Vírgula 4 3 3 2 7" xfId="1111" xr:uid="{6BC3E31C-227D-4568-8AF1-121B75076FD4}"/>
    <cellStyle name="Vírgula 4 3 3 2 7 2" xfId="8743" xr:uid="{EC39EC6D-A2EA-44DF-94DF-F7B730728DD3}"/>
    <cellStyle name="Vírgula 4 3 3 2 7 2 2" xfId="24048" xr:uid="{698FCDBA-D746-4F9B-B9EC-5836018D93A2}"/>
    <cellStyle name="Vírgula 4 3 3 2 7 3" xfId="16426" xr:uid="{28076E7A-6D31-4F0D-960F-7A7AA3128256}"/>
    <cellStyle name="Vírgula 4 3 3 2 8" xfId="8094" xr:uid="{0E44DD5D-9137-4CB7-9C18-FDD158F2E903}"/>
    <cellStyle name="Vírgula 4 3 3 2 8 2" xfId="23399" xr:uid="{AA2108A8-40EE-4EE7-A872-ED9B87D9A98C}"/>
    <cellStyle name="Vírgula 4 3 3 2 9" xfId="15777" xr:uid="{7C8BE122-1658-4575-A9AF-0DF99F84D9AB}"/>
    <cellStyle name="Vírgula 4 3 3 3" xfId="665" xr:uid="{CF1980EA-50CF-42B7-B686-3CE37E43A68A}"/>
    <cellStyle name="Vírgula 4 3 3 3 2" xfId="1958" xr:uid="{0D5CE793-3A21-40D2-B145-92C909688D1A}"/>
    <cellStyle name="Vírgula 4 3 3 3 2 2" xfId="7258" xr:uid="{EC8806B7-6ED4-4D65-B325-A027B0635121}"/>
    <cellStyle name="Vírgula 4 3 3 3 2 2 2" xfId="14880" xr:uid="{8277AEFA-1236-4B25-B64A-2E970EDB64BC}"/>
    <cellStyle name="Vírgula 4 3 3 3 2 2 2 2" xfId="30185" xr:uid="{5EF3BBB8-5861-42AB-813F-4BB5B48E00EF}"/>
    <cellStyle name="Vírgula 4 3 3 3 2 2 3" xfId="22563" xr:uid="{C94484EE-6578-4013-8B68-347C05E1B23D}"/>
    <cellStyle name="Vírgula 4 3 3 3 2 3" xfId="5886" xr:uid="{AE5DA038-D2EB-42A8-8D51-5EE5FCC94262}"/>
    <cellStyle name="Vírgula 4 3 3 3 2 3 2" xfId="13508" xr:uid="{CDB455E8-FCE7-43AC-93BF-C32071E83B04}"/>
    <cellStyle name="Vírgula 4 3 3 3 2 3 2 2" xfId="28813" xr:uid="{690E5F53-C84E-4CFB-BE95-FFD9E234A9F5}"/>
    <cellStyle name="Vírgula 4 3 3 3 2 3 3" xfId="21191" xr:uid="{1E2546EC-736F-4992-ACFE-6DE3FEB94F56}"/>
    <cellStyle name="Vírgula 4 3 3 3 2 4" xfId="9590" xr:uid="{0CC54844-6F36-48DA-92E5-F6D9574C352E}"/>
    <cellStyle name="Vírgula 4 3 3 3 2 4 2" xfId="24895" xr:uid="{B7E717F4-8162-472F-BD67-D8D4BE801621}"/>
    <cellStyle name="Vírgula 4 3 3 3 2 5" xfId="17273" xr:uid="{387D4104-D846-41F5-B36E-2F7AC1E7A432}"/>
    <cellStyle name="Vírgula 4 3 3 3 3" xfId="2922" xr:uid="{DC61D5B4-D1EB-4098-B86D-21901F7B4685}"/>
    <cellStyle name="Vírgula 4 3 3 3 3 2" xfId="6654" xr:uid="{8461A616-FBFF-4B54-A2F2-830199F7BBEB}"/>
    <cellStyle name="Vírgula 4 3 3 3 3 2 2" xfId="14276" xr:uid="{0FE1A8EE-92BE-448D-A654-678E3F0C9012}"/>
    <cellStyle name="Vírgula 4 3 3 3 3 2 2 2" xfId="29581" xr:uid="{AFDC0B43-052B-4F8B-A3D9-10654B7B27D3}"/>
    <cellStyle name="Vírgula 4 3 3 3 3 2 3" xfId="21959" xr:uid="{F35438AA-4ECF-4A8B-B0E8-DB33DCFD7B26}"/>
    <cellStyle name="Vírgula 4 3 3 3 3 3" xfId="10554" xr:uid="{9318CD5A-E0D0-458B-A3D3-E11D0181BE1E}"/>
    <cellStyle name="Vírgula 4 3 3 3 3 3 2" xfId="25859" xr:uid="{9EBCBED1-5187-4728-B5C2-BCB3D3B5264B}"/>
    <cellStyle name="Vírgula 4 3 3 3 3 4" xfId="18237" xr:uid="{B6957FA3-15AF-4B1B-AB68-5665B121432F}"/>
    <cellStyle name="Vírgula 4 3 3 3 4" xfId="3890" xr:uid="{A58D5DFD-E766-4F86-ACB2-5DFCD05F4E24}"/>
    <cellStyle name="Vírgula 4 3 3 3 4 2" xfId="11522" xr:uid="{8685BA28-4C73-48E4-ADAE-73041E5C2AE4}"/>
    <cellStyle name="Vírgula 4 3 3 3 4 2 2" xfId="26827" xr:uid="{30C4ADEE-4BD6-4575-BA1D-A68A24BF2F24}"/>
    <cellStyle name="Vírgula 4 3 3 3 4 3" xfId="19205" xr:uid="{81EFE0FC-6DCD-4DF1-AAD1-D5CB24B22A5C}"/>
    <cellStyle name="Vírgula 4 3 3 3 5" xfId="1314" xr:uid="{5DB9FE09-497D-45BF-B50E-61456B40086B}"/>
    <cellStyle name="Vírgula 4 3 3 3 5 2" xfId="8946" xr:uid="{23F3F0F3-2BEC-4C3F-8509-EF7209569995}"/>
    <cellStyle name="Vírgula 4 3 3 3 5 2 2" xfId="24251" xr:uid="{47931E1C-8AF3-4561-AAA1-F5D2C488945C}"/>
    <cellStyle name="Vírgula 4 3 3 3 5 3" xfId="16629" xr:uid="{CBCC5CB7-0A7A-41EE-BA24-C88AF1E55B72}"/>
    <cellStyle name="Vírgula 4 3 3 3 6" xfId="8297" xr:uid="{E89A6836-163E-4A4B-ACE8-49BF91358AAC}"/>
    <cellStyle name="Vírgula 4 3 3 3 6 2" xfId="23602" xr:uid="{033E34A0-D5EA-40B8-BCBE-7155796B7D4C}"/>
    <cellStyle name="Vírgula 4 3 3 3 7" xfId="15980" xr:uid="{FA4E6FF5-6448-41FC-81F0-A662A26007A3}"/>
    <cellStyle name="Vírgula 4 3 3 4" xfId="2278" xr:uid="{A5867196-9CCC-4B80-8E91-89D7B9604A45}"/>
    <cellStyle name="Vírgula 4 3 3 4 2" xfId="3246" xr:uid="{DBFED4C7-9B5B-470C-A957-F71646D97328}"/>
    <cellStyle name="Vírgula 4 3 3 4 2 2" xfId="10878" xr:uid="{59C73AAD-5BF8-46A4-A9C6-DE942106F6F3}"/>
    <cellStyle name="Vírgula 4 3 3 4 2 2 2" xfId="26183" xr:uid="{FDC568A7-1D52-49E9-90DB-DE744F3923AC}"/>
    <cellStyle name="Vírgula 4 3 3 4 2 3" xfId="18561" xr:uid="{D6AA12A6-97E8-4A45-9BEE-4F3C18DB79F3}"/>
    <cellStyle name="Vírgula 4 3 3 4 3" xfId="4214" xr:uid="{439C59DE-B953-4155-8E38-99F8BECEE040}"/>
    <cellStyle name="Vírgula 4 3 3 4 3 2" xfId="11846" xr:uid="{43B6B3C0-3246-4EE8-B8CF-77087905A650}"/>
    <cellStyle name="Vírgula 4 3 3 4 3 2 2" xfId="27151" xr:uid="{23F8A831-F2C6-4DC9-AABB-5F179B61B514}"/>
    <cellStyle name="Vírgula 4 3 3 4 3 3" xfId="19529" xr:uid="{66658D83-BB3A-4437-BAB6-FA0523D6D186}"/>
    <cellStyle name="Vírgula 4 3 3 4 4" xfId="9910" xr:uid="{F6601005-293A-4FA4-880C-04D104EBFA08}"/>
    <cellStyle name="Vírgula 4 3 3 4 4 2" xfId="25215" xr:uid="{CCDD65ED-8240-4B8B-B845-C75F7EF4DA0B}"/>
    <cellStyle name="Vírgula 4 3 3 4 5" xfId="17593" xr:uid="{ABAF1766-D0FF-4FC2-92E5-0F67727E9E0C}"/>
    <cellStyle name="Vírgula 4 3 3 5" xfId="1638" xr:uid="{8F94F296-BEB1-4D73-8196-873999C2DE21}"/>
    <cellStyle name="Vírgula 4 3 3 5 2" xfId="6284" xr:uid="{49BB45BF-6942-449D-9FCF-8FC3053295B8}"/>
    <cellStyle name="Vírgula 4 3 3 5 2 2" xfId="13906" xr:uid="{55BE977E-91F7-4621-A43F-806A43E371D7}"/>
    <cellStyle name="Vírgula 4 3 3 5 2 2 2" xfId="29211" xr:uid="{82AD0732-6B57-4FFA-AE8B-D3023708BC5D}"/>
    <cellStyle name="Vírgula 4 3 3 5 2 3" xfId="21589" xr:uid="{D6505BB8-0AC8-40DB-B8A1-5F3BF009572C}"/>
    <cellStyle name="Vírgula 4 3 3 5 3" xfId="9270" xr:uid="{0E0020CB-62C8-4046-A901-3E12C8D245C8}"/>
    <cellStyle name="Vírgula 4 3 3 5 3 2" xfId="24575" xr:uid="{41BCDE06-64B6-442B-8591-F266A390F446}"/>
    <cellStyle name="Vírgula 4 3 3 5 4" xfId="16953" xr:uid="{86307305-F4A6-4610-878F-8C4CE1EEC94B}"/>
    <cellStyle name="Vírgula 4 3 3 6" xfId="2598" xr:uid="{F4483296-7B88-4211-8794-0A4A4B5035B4}"/>
    <cellStyle name="Vírgula 4 3 3 6 2" xfId="10230" xr:uid="{C9FD4333-528A-4550-B58D-CC3AC9241D04}"/>
    <cellStyle name="Vírgula 4 3 3 6 2 2" xfId="25535" xr:uid="{2808BE9D-6ACE-42EA-8CA8-4AD097BB7DF6}"/>
    <cellStyle name="Vírgula 4 3 3 6 3" xfId="17913" xr:uid="{29D90CC2-C484-4D45-9D1A-4A343CF8F3E5}"/>
    <cellStyle name="Vírgula 4 3 3 7" xfId="3566" xr:uid="{D7F9A63A-9D8D-4D7E-A726-5A12AC2EDB8B}"/>
    <cellStyle name="Vírgula 4 3 3 7 2" xfId="11198" xr:uid="{857657B2-B895-4D4A-9208-A85183B57F92}"/>
    <cellStyle name="Vírgula 4 3 3 7 2 2" xfId="26503" xr:uid="{6D5BCA4B-1F3D-4FA0-BF55-88D84014D9D9}"/>
    <cellStyle name="Vírgula 4 3 3 7 3" xfId="18881" xr:uid="{18B20815-E090-4011-B273-E867A0DCD8C2}"/>
    <cellStyle name="Vírgula 4 3 3 8" xfId="990" xr:uid="{3F506743-5A8A-4903-A0F3-DBE37ACBEA64}"/>
    <cellStyle name="Vírgula 4 3 3 8 2" xfId="8622" xr:uid="{E529D8CE-BC18-43A5-98CA-66392A5218C2}"/>
    <cellStyle name="Vírgula 4 3 3 8 2 2" xfId="23927" xr:uid="{8496F38F-3C46-4CB3-93DE-4F8D4014FD3E}"/>
    <cellStyle name="Vírgula 4 3 3 8 3" xfId="16305" xr:uid="{8FAD75B3-2C19-4191-B94B-26BFAD06546B}"/>
    <cellStyle name="Vírgula 4 3 3 9" xfId="7973" xr:uid="{FBD868B6-070C-47BD-87F0-4FC0CEE24F03}"/>
    <cellStyle name="Vírgula 4 3 3 9 2" xfId="23278" xr:uid="{DBE18284-83EE-4064-BF7D-CAC1C711967E}"/>
    <cellStyle name="Vírgula 4 3 4" xfId="301" xr:uid="{DE50D084-C980-4DAC-93A6-AE185F866343}"/>
    <cellStyle name="Vírgula 4 3 4 2" xfId="625" xr:uid="{3BFFB38E-0503-4C19-8F36-18EFE8229E0C}"/>
    <cellStyle name="Vírgula 4 3 4 2 2" xfId="1918" xr:uid="{47F21BB1-16AA-49D2-BD47-99114FB04626}"/>
    <cellStyle name="Vírgula 4 3 4 2 2 2" xfId="5143" xr:uid="{23FC4FA4-9DCB-4B93-9FDF-7B42ECE1139C}"/>
    <cellStyle name="Vírgula 4 3 4 2 2 2 2" xfId="7450" xr:uid="{6C392865-DDF9-4A8F-AD75-AF007CEA1BFC}"/>
    <cellStyle name="Vírgula 4 3 4 2 2 2 2 2" xfId="15072" xr:uid="{D9A1AD48-79FD-4D77-BF2C-C0694F069F8B}"/>
    <cellStyle name="Vírgula 4 3 4 2 2 2 2 2 2" xfId="30377" xr:uid="{0AFB3B38-2CDF-4F0E-BD33-453556242CAC}"/>
    <cellStyle name="Vírgula 4 3 4 2 2 2 2 3" xfId="22755" xr:uid="{6FA12653-AC09-4B5D-919D-610E034A4BD4}"/>
    <cellStyle name="Vírgula 4 3 4 2 2 2 3" xfId="6078" xr:uid="{FE62C447-E359-41A4-862F-67865F68133D}"/>
    <cellStyle name="Vírgula 4 3 4 2 2 2 3 2" xfId="13700" xr:uid="{7E9BFA9E-6916-4603-A218-E30EE49BE6E6}"/>
    <cellStyle name="Vírgula 4 3 4 2 2 2 3 2 2" xfId="29005" xr:uid="{441B4B0A-4D7F-475F-B191-9C900384F876}"/>
    <cellStyle name="Vírgula 4 3 4 2 2 2 3 3" xfId="21383" xr:uid="{BD193488-AEE2-45AA-88BC-59501CB57D0B}"/>
    <cellStyle name="Vírgula 4 3 4 2 2 2 4" xfId="12765" xr:uid="{5D9CDF78-D76E-4849-8F2C-0CF455FB68B5}"/>
    <cellStyle name="Vírgula 4 3 4 2 2 2 4 2" xfId="28070" xr:uid="{0B017803-CB76-4EBF-852A-7B86EA1E6E3A}"/>
    <cellStyle name="Vírgula 4 3 4 2 2 2 5" xfId="20448" xr:uid="{4D08CD11-587E-447A-BE19-BAF608428DA2}"/>
    <cellStyle name="Vírgula 4 3 4 2 2 3" xfId="4846" xr:uid="{1EC054DE-C360-4D7F-8D47-B9CFF92E7185}"/>
    <cellStyle name="Vírgula 4 3 4 2 2 3 2" xfId="6846" xr:uid="{0848BA44-DD13-4ABF-A901-8BAA633AACA5}"/>
    <cellStyle name="Vírgula 4 3 4 2 2 3 2 2" xfId="14468" xr:uid="{AA4F5F65-EF13-4258-9C54-4D4B37326025}"/>
    <cellStyle name="Vírgula 4 3 4 2 2 3 2 2 2" xfId="29773" xr:uid="{165CD3D6-959F-45DB-9FFF-9BDB263625CE}"/>
    <cellStyle name="Vírgula 4 3 4 2 2 3 2 3" xfId="22151" xr:uid="{5D454AF6-4E45-48F6-86FE-7A77B4B3C45F}"/>
    <cellStyle name="Vírgula 4 3 4 2 2 3 3" xfId="12468" xr:uid="{FF082629-5B9F-468D-81B4-6A784A8E014C}"/>
    <cellStyle name="Vírgula 4 3 4 2 2 3 3 2" xfId="27773" xr:uid="{B6A673FC-0F56-48E2-B1D4-A6845DCC35F9}"/>
    <cellStyle name="Vírgula 4 3 4 2 2 3 4" xfId="20151" xr:uid="{F2516D3F-5690-4BE7-AAFC-0CC3B65D5A57}"/>
    <cellStyle name="Vírgula 4 3 4 2 2 4" xfId="5514" xr:uid="{321BC6F5-2360-4A76-9A53-812BB424CD76}"/>
    <cellStyle name="Vírgula 4 3 4 2 2 4 2" xfId="13136" xr:uid="{D3DA478C-5DD4-4C92-8C2B-F4018A584AC8}"/>
    <cellStyle name="Vírgula 4 3 4 2 2 4 2 2" xfId="28441" xr:uid="{84FFE252-EE51-4962-993B-59C7833D6824}"/>
    <cellStyle name="Vírgula 4 3 4 2 2 4 3" xfId="20819" xr:uid="{3403AD72-2A50-42E1-9F7C-ECF4E2883ABE}"/>
    <cellStyle name="Vírgula 4 3 4 2 2 5" xfId="9550" xr:uid="{0B795C14-7C29-432C-A3B0-6DC09309A73C}"/>
    <cellStyle name="Vírgula 4 3 4 2 2 5 2" xfId="24855" xr:uid="{EE456377-EE1E-414A-95D0-9292DC5DD562}"/>
    <cellStyle name="Vírgula 4 3 4 2 2 6" xfId="17233" xr:uid="{CCE0A759-498A-40DC-A987-15971496F904}"/>
    <cellStyle name="Vírgula 4 3 4 2 3" xfId="2882" xr:uid="{CD68E85C-40DB-42BB-95CE-4AFC0DEF9552}"/>
    <cellStyle name="Vírgula 4 3 4 2 3 2" xfId="7121" xr:uid="{6072227F-8ED3-4E5E-8F1B-FBA755D30463}"/>
    <cellStyle name="Vírgula 4 3 4 2 3 2 2" xfId="14743" xr:uid="{AE5525C0-DDF5-4BB9-A8DC-94F1D84D698C}"/>
    <cellStyle name="Vírgula 4 3 4 2 3 2 2 2" xfId="30048" xr:uid="{C4C83B72-6728-4B65-B7B7-656481BF111C}"/>
    <cellStyle name="Vírgula 4 3 4 2 3 2 3" xfId="22426" xr:uid="{85EB0E22-1739-49ED-A29C-34097AAF3D21}"/>
    <cellStyle name="Vírgula 4 3 4 2 3 3" xfId="5749" xr:uid="{FA6069A4-9010-4937-BCA1-9F01B48413F6}"/>
    <cellStyle name="Vírgula 4 3 4 2 3 3 2" xfId="13371" xr:uid="{8D30B66D-8EDD-419D-9242-904907892F9B}"/>
    <cellStyle name="Vírgula 4 3 4 2 3 3 2 2" xfId="28676" xr:uid="{F8AEE872-9B4C-4A19-8079-3067669ACF0C}"/>
    <cellStyle name="Vírgula 4 3 4 2 3 3 3" xfId="21054" xr:uid="{F816E5C1-8F91-4586-A652-FAB7F16DAF8F}"/>
    <cellStyle name="Vírgula 4 3 4 2 3 4" xfId="10514" xr:uid="{B34161D4-522A-49C1-B710-0FB73D8F86AC}"/>
    <cellStyle name="Vírgula 4 3 4 2 3 4 2" xfId="25819" xr:uid="{26AA10D2-BB8E-4295-AEDD-C43FAC017113}"/>
    <cellStyle name="Vírgula 4 3 4 2 3 5" xfId="18197" xr:uid="{8CA5D803-FFA7-4A5B-9908-09697224DC32}"/>
    <cellStyle name="Vírgula 4 3 4 2 4" xfId="3850" xr:uid="{8D697F25-2218-4FC1-AD66-2E8539379979}"/>
    <cellStyle name="Vírgula 4 3 4 2 4 2" xfId="6476" xr:uid="{9167ED1C-33EA-42D8-877B-09F0133F6B51}"/>
    <cellStyle name="Vírgula 4 3 4 2 4 2 2" xfId="14098" xr:uid="{752BC3C7-4DBD-484B-AC0C-54E1E29D1706}"/>
    <cellStyle name="Vírgula 4 3 4 2 4 2 2 2" xfId="29403" xr:uid="{9F9D2D7E-675A-48A0-B6E1-9F73789D75FA}"/>
    <cellStyle name="Vírgula 4 3 4 2 4 2 3" xfId="21781" xr:uid="{51793D87-91DD-498E-B198-46FBE2239950}"/>
    <cellStyle name="Vírgula 4 3 4 2 4 3" xfId="11482" xr:uid="{09C036B1-BB43-4C90-AB2D-328A613F95D5}"/>
    <cellStyle name="Vírgula 4 3 4 2 4 3 2" xfId="26787" xr:uid="{9814643E-6FD0-4D90-A004-51907EAA5E4B}"/>
    <cellStyle name="Vírgula 4 3 4 2 4 4" xfId="19165" xr:uid="{83C6991E-6229-486A-B6C1-8F30022D3317}"/>
    <cellStyle name="Vírgula 4 3 4 2 5" xfId="1274" xr:uid="{A6182B48-EB06-42B9-B173-3F47ADC3783A}"/>
    <cellStyle name="Vírgula 4 3 4 2 5 2" xfId="8906" xr:uid="{221B0D41-2E77-4C5F-A8F6-0E441911320F}"/>
    <cellStyle name="Vírgula 4 3 4 2 5 2 2" xfId="24211" xr:uid="{F063DCB4-3717-4438-9276-DF6E019D68B4}"/>
    <cellStyle name="Vírgula 4 3 4 2 5 3" xfId="16589" xr:uid="{541D4EFD-3A4E-47FB-AC8E-6C23C0451ACC}"/>
    <cellStyle name="Vírgula 4 3 4 2 6" xfId="8257" xr:uid="{E13892CD-9B5A-4A26-813C-3019EFE4C2BC}"/>
    <cellStyle name="Vírgula 4 3 4 2 6 2" xfId="23562" xr:uid="{69CF71AB-3B03-439B-ACDB-F39DBFD50345}"/>
    <cellStyle name="Vírgula 4 3 4 2 7" xfId="15940" xr:uid="{D4C4B181-1AE2-428A-8ACA-CB88CCCEEA19}"/>
    <cellStyle name="Vírgula 4 3 4 3" xfId="2238" xr:uid="{EA093666-C440-4129-8B0C-4A10754D3412}"/>
    <cellStyle name="Vírgula 4 3 4 3 2" xfId="3206" xr:uid="{C4805358-6EE7-4593-9CEE-9D8315F8B0A6}"/>
    <cellStyle name="Vírgula 4 3 4 3 2 2" xfId="7287" xr:uid="{28ED856A-B60F-4DA2-8C2B-364E58345BEC}"/>
    <cellStyle name="Vírgula 4 3 4 3 2 2 2" xfId="14909" xr:uid="{01A99CA7-AF53-4B03-B8CB-86C9E4A937DE}"/>
    <cellStyle name="Vírgula 4 3 4 3 2 2 2 2" xfId="30214" xr:uid="{B0DF8595-93C9-44F9-853E-70A4B1F1E533}"/>
    <cellStyle name="Vírgula 4 3 4 3 2 2 3" xfId="22592" xr:uid="{866AEA62-1792-4D52-AA6F-C1EF400F79DE}"/>
    <cellStyle name="Vírgula 4 3 4 3 2 3" xfId="5915" xr:uid="{9DAA88D9-71AE-48C9-9EFE-5ADD983C3BB1}"/>
    <cellStyle name="Vírgula 4 3 4 3 2 3 2" xfId="13537" xr:uid="{E04AD121-22A2-4D19-8C5D-5B9379B8F177}"/>
    <cellStyle name="Vírgula 4 3 4 3 2 3 2 2" xfId="28842" xr:uid="{43D06663-FE9E-425E-8E43-80FA5046EB62}"/>
    <cellStyle name="Vírgula 4 3 4 3 2 3 3" xfId="21220" xr:uid="{DD02FE95-1E82-4903-A3BA-CA55B8E57A5C}"/>
    <cellStyle name="Vírgula 4 3 4 3 2 4" xfId="10838" xr:uid="{AD18A542-23F5-41AF-91DC-87EDCD587442}"/>
    <cellStyle name="Vírgula 4 3 4 3 2 4 2" xfId="26143" xr:uid="{3ED39DBB-0564-4D24-AF9C-7EA46730E605}"/>
    <cellStyle name="Vírgula 4 3 4 3 2 5" xfId="18521" xr:uid="{3B66D2CA-4AA2-4E6C-968A-A3034AC5ACC1}"/>
    <cellStyle name="Vírgula 4 3 4 3 3" xfId="4174" xr:uid="{E10E743B-888F-4CB1-9067-02D423D2B943}"/>
    <cellStyle name="Vírgula 4 3 4 3 3 2" xfId="6683" xr:uid="{C7B07891-AE43-4935-90B1-D62C69813DC7}"/>
    <cellStyle name="Vírgula 4 3 4 3 3 2 2" xfId="14305" xr:uid="{33B8C405-E7E1-496D-A8BB-61E3081FD0BA}"/>
    <cellStyle name="Vírgula 4 3 4 3 3 2 2 2" xfId="29610" xr:uid="{E759C5FA-C9FC-4E9E-9841-6FAC3924D973}"/>
    <cellStyle name="Vírgula 4 3 4 3 3 2 3" xfId="21988" xr:uid="{368A4494-03F2-4F27-A498-A5AF7E7A4AD1}"/>
    <cellStyle name="Vírgula 4 3 4 3 3 3" xfId="11806" xr:uid="{081C7DE5-4820-467D-B3F6-B2DB4F5B63C0}"/>
    <cellStyle name="Vírgula 4 3 4 3 3 3 2" xfId="27111" xr:uid="{8DAD39F0-9F23-44B9-8043-C0BDA6493471}"/>
    <cellStyle name="Vírgula 4 3 4 3 3 4" xfId="19489" xr:uid="{AC28606D-D0FF-4CF8-A74E-79F08574D8B3}"/>
    <cellStyle name="Vírgula 4 3 4 3 4" xfId="5421" xr:uid="{18CACEF2-4EBA-484E-AB79-8016C891BA70}"/>
    <cellStyle name="Vírgula 4 3 4 3 4 2" xfId="13043" xr:uid="{0F007ACE-F12F-47A3-AB11-44D6F343E517}"/>
    <cellStyle name="Vírgula 4 3 4 3 4 2 2" xfId="28348" xr:uid="{E7883B5E-D20E-45D3-9154-5ACD78048696}"/>
    <cellStyle name="Vírgula 4 3 4 3 4 3" xfId="20726" xr:uid="{51C4D5B7-BB81-4D95-8479-5B28AF432F03}"/>
    <cellStyle name="Vírgula 4 3 4 3 5" xfId="9870" xr:uid="{0A85CCBD-D044-4175-9AF6-3D1898098857}"/>
    <cellStyle name="Vírgula 4 3 4 3 5 2" xfId="25175" xr:uid="{91914CE3-6E14-4C79-B064-313A68223ACF}"/>
    <cellStyle name="Vírgula 4 3 4 3 6" xfId="17553" xr:uid="{E8E14A5E-A912-48F4-87CD-0546C6AA5B28}"/>
    <cellStyle name="Vírgula 4 3 4 4" xfId="1598" xr:uid="{38CCD9EF-DE3E-4D24-922A-ADD5F8129052}"/>
    <cellStyle name="Vírgula 4 3 4 4 2" xfId="7027" xr:uid="{50AA9748-75A4-40AF-9A4D-ADC93CE081AF}"/>
    <cellStyle name="Vírgula 4 3 4 4 2 2" xfId="14649" xr:uid="{13391B90-E2E2-4B46-9E0A-2ECF4D61BD45}"/>
    <cellStyle name="Vírgula 4 3 4 4 2 2 2" xfId="29954" xr:uid="{9B06049B-8246-48C4-B15A-4FCD90D2961F}"/>
    <cellStyle name="Vírgula 4 3 4 4 2 3" xfId="22332" xr:uid="{B7726713-F178-480F-9C1E-9729406DCBF0}"/>
    <cellStyle name="Vírgula 4 3 4 4 3" xfId="5655" xr:uid="{FCBCF992-A5D8-4213-9DB9-CF1CD1DE7CD9}"/>
    <cellStyle name="Vírgula 4 3 4 4 3 2" xfId="13277" xr:uid="{59E8F626-9C08-4BC7-9941-C07D52856D23}"/>
    <cellStyle name="Vírgula 4 3 4 4 3 2 2" xfId="28582" xr:uid="{4A556433-F42A-4B78-9D13-BB1E1D60F21E}"/>
    <cellStyle name="Vírgula 4 3 4 4 3 3" xfId="20960" xr:uid="{F22F5DF5-142E-45F6-8B3E-1E64341304EC}"/>
    <cellStyle name="Vírgula 4 3 4 4 4" xfId="9230" xr:uid="{8623E34D-F6DF-4D5A-A824-9E46199B5A23}"/>
    <cellStyle name="Vírgula 4 3 4 4 4 2" xfId="24535" xr:uid="{75F0D91B-AE51-47F0-8F72-7CABE4087E91}"/>
    <cellStyle name="Vírgula 4 3 4 4 5" xfId="16913" xr:uid="{C9C2F36B-D6FF-4792-9B10-C5B366E93F3F}"/>
    <cellStyle name="Vírgula 4 3 4 5" xfId="2558" xr:uid="{C94E4C11-9F62-45A8-9EE9-30597BD255A1}"/>
    <cellStyle name="Vírgula 4 3 4 5 2" xfId="6313" xr:uid="{90C8C3A6-5DC7-45E0-8B4C-EFD3D66592A7}"/>
    <cellStyle name="Vírgula 4 3 4 5 2 2" xfId="13935" xr:uid="{C0E66CDB-25CE-4428-8A68-5185DF1385B3}"/>
    <cellStyle name="Vírgula 4 3 4 5 2 2 2" xfId="29240" xr:uid="{292C0F45-10DF-4C41-B48A-0F2C42E19DC0}"/>
    <cellStyle name="Vírgula 4 3 4 5 2 3" xfId="21618" xr:uid="{A34B4A2E-BA95-4A18-B264-FFA9852C33D8}"/>
    <cellStyle name="Vírgula 4 3 4 5 3" xfId="10190" xr:uid="{040B8EBD-C54F-4A90-B1BF-0240B2B097C8}"/>
    <cellStyle name="Vírgula 4 3 4 5 3 2" xfId="25495" xr:uid="{45A94805-20A5-4C41-8949-B66FC0804B30}"/>
    <cellStyle name="Vírgula 4 3 4 5 4" xfId="17873" xr:uid="{2D44AD7E-52AA-483B-9E4C-5C4B1E16F7D6}"/>
    <cellStyle name="Vírgula 4 3 4 6" xfId="3526" xr:uid="{ACBDFAE7-474B-4905-9507-C76355058455}"/>
    <cellStyle name="Vírgula 4 3 4 6 2" xfId="11158" xr:uid="{5436BD53-F75E-4B81-AAAC-C13739E78DAF}"/>
    <cellStyle name="Vírgula 4 3 4 6 2 2" xfId="26463" xr:uid="{56752EB6-F5BD-48E5-9A21-B59F5B0BC7E4}"/>
    <cellStyle name="Vírgula 4 3 4 6 3" xfId="18841" xr:uid="{5AACC30C-BE83-4CD1-8D04-46CB9B7D330B}"/>
    <cellStyle name="Vírgula 4 3 4 7" xfId="950" xr:uid="{6FF09A08-D557-4306-89E2-03C4A7EEC4D6}"/>
    <cellStyle name="Vírgula 4 3 4 7 2" xfId="8582" xr:uid="{6E53312A-F8ED-4697-AB6B-7122C0824669}"/>
    <cellStyle name="Vírgula 4 3 4 7 2 2" xfId="23887" xr:uid="{8CE7D4BE-8550-4711-BBA9-4E48CF6C144B}"/>
    <cellStyle name="Vírgula 4 3 4 7 3" xfId="16265" xr:uid="{F78BD556-6C62-4B66-8FAE-07F7A758AEE2}"/>
    <cellStyle name="Vírgula 4 3 4 8" xfId="7933" xr:uid="{A481E242-1E42-4064-9B50-DD9EFA24CD3F}"/>
    <cellStyle name="Vírgula 4 3 4 8 2" xfId="23238" xr:uid="{11ACB16B-7B7B-43D3-87BF-6A6022DDD34C}"/>
    <cellStyle name="Vírgula 4 3 4 9" xfId="15616" xr:uid="{54D9C76B-94D3-4E6E-9BE8-963A6D36586A}"/>
    <cellStyle name="Vírgula 4 3 5" xfId="381" xr:uid="{5F0476B4-A07D-4CD4-A5F9-85FA883A7DBA}"/>
    <cellStyle name="Vírgula 4 3 5 2" xfId="705" xr:uid="{B170D6D9-8AC8-48D5-AE9D-3037CF019CA2}"/>
    <cellStyle name="Vírgula 4 3 5 2 2" xfId="1998" xr:uid="{44464FA4-0ACA-449D-83BA-FEE93650B7D8}"/>
    <cellStyle name="Vírgula 4 3 5 2 2 2" xfId="5170" xr:uid="{C34E1F1C-B213-42CB-B2BA-DDCCEDF7015E}"/>
    <cellStyle name="Vírgula 4 3 5 2 2 2 2" xfId="7477" xr:uid="{3321C5FF-2C54-4AC7-8FF4-3BAC4484A59A}"/>
    <cellStyle name="Vírgula 4 3 5 2 2 2 2 2" xfId="15099" xr:uid="{F111C14F-1FDB-4206-9791-98D758B21E4B}"/>
    <cellStyle name="Vírgula 4 3 5 2 2 2 2 2 2" xfId="30404" xr:uid="{70C44628-1841-41BD-BFC3-0ECDCD8F566D}"/>
    <cellStyle name="Vírgula 4 3 5 2 2 2 2 3" xfId="22782" xr:uid="{C789F12A-39C5-412F-9D0A-F6F597A90753}"/>
    <cellStyle name="Vírgula 4 3 5 2 2 2 3" xfId="6105" xr:uid="{35C32CFC-9FEA-4AC3-9F78-7CDD6AD49F31}"/>
    <cellStyle name="Vírgula 4 3 5 2 2 2 3 2" xfId="13727" xr:uid="{5B225E82-4E98-4C43-A0EB-0ED22ACD8D2E}"/>
    <cellStyle name="Vírgula 4 3 5 2 2 2 3 2 2" xfId="29032" xr:uid="{327E445B-CDAE-45E9-B021-1D6E3378FAFC}"/>
    <cellStyle name="Vírgula 4 3 5 2 2 2 3 3" xfId="21410" xr:uid="{7D7EEEAF-0DCB-4BB5-9BAC-EEC8FF476B5D}"/>
    <cellStyle name="Vírgula 4 3 5 2 2 2 4" xfId="12792" xr:uid="{554C2B6B-BCA8-4E54-8E97-8F570B4FEB74}"/>
    <cellStyle name="Vírgula 4 3 5 2 2 2 4 2" xfId="28097" xr:uid="{AA2687B7-C6FA-4E8C-A7C9-2E11FB5323C0}"/>
    <cellStyle name="Vírgula 4 3 5 2 2 2 5" xfId="20475" xr:uid="{9B2715D9-578C-450E-B7B4-9FC1B0EFFA91}"/>
    <cellStyle name="Vírgula 4 3 5 2 2 3" xfId="4873" xr:uid="{96308A44-8D00-440C-B3C6-727077A1001D}"/>
    <cellStyle name="Vírgula 4 3 5 2 2 3 2" xfId="6873" xr:uid="{E3A58884-15C8-44F7-92B8-DC88DC8C8FBE}"/>
    <cellStyle name="Vírgula 4 3 5 2 2 3 2 2" xfId="14495" xr:uid="{49261431-9789-4007-B219-7D1C590789E1}"/>
    <cellStyle name="Vírgula 4 3 5 2 2 3 2 2 2" xfId="29800" xr:uid="{E4630BE1-4332-4844-8B97-DB57134BBFC6}"/>
    <cellStyle name="Vírgula 4 3 5 2 2 3 2 3" xfId="22178" xr:uid="{8F9BB443-8597-42A2-B719-430855D9EFA0}"/>
    <cellStyle name="Vírgula 4 3 5 2 2 3 3" xfId="12495" xr:uid="{30A6A44A-5556-4E2D-8085-97DFFC69C72B}"/>
    <cellStyle name="Vírgula 4 3 5 2 2 3 3 2" xfId="27800" xr:uid="{35A24974-C6B7-42EC-A449-14F20567BA79}"/>
    <cellStyle name="Vírgula 4 3 5 2 2 3 4" xfId="20178" xr:uid="{EA913110-BAC4-4D0D-8BE7-17EC137C3D1B}"/>
    <cellStyle name="Vírgula 4 3 5 2 2 4" xfId="5541" xr:uid="{4003E712-7A9E-4696-92B9-8CB8100E1222}"/>
    <cellStyle name="Vírgula 4 3 5 2 2 4 2" xfId="13163" xr:uid="{D41C1399-E278-4918-819B-74E8F97DC7B0}"/>
    <cellStyle name="Vírgula 4 3 5 2 2 4 2 2" xfId="28468" xr:uid="{E43D707F-8662-49C5-ADC9-75B23AB77554}"/>
    <cellStyle name="Vírgula 4 3 5 2 2 4 3" xfId="20846" xr:uid="{930A9743-C5DB-406F-BF10-3D8FB9C39F41}"/>
    <cellStyle name="Vírgula 4 3 5 2 2 5" xfId="9630" xr:uid="{FC4035BA-8564-4A55-B0D0-5D8AEA2ACC3B}"/>
    <cellStyle name="Vírgula 4 3 5 2 2 5 2" xfId="24935" xr:uid="{7FCCAB12-EDB5-4C67-BA53-E69BF4438B5E}"/>
    <cellStyle name="Vírgula 4 3 5 2 2 6" xfId="17313" xr:uid="{87C42B1E-CA14-4E31-A8B1-6FCE60DB28A7}"/>
    <cellStyle name="Vírgula 4 3 5 2 3" xfId="2962" xr:uid="{1BBB60D6-2C12-46FC-A5B6-CC5748EF7A2A}"/>
    <cellStyle name="Vírgula 4 3 5 2 3 2" xfId="7148" xr:uid="{C4E19F07-5252-4275-99AD-11B5BD4C6174}"/>
    <cellStyle name="Vírgula 4 3 5 2 3 2 2" xfId="14770" xr:uid="{1F22D637-2D1C-4ADB-A88D-39B2757727B6}"/>
    <cellStyle name="Vírgula 4 3 5 2 3 2 2 2" xfId="30075" xr:uid="{E6DBCDB1-85A1-4A57-9F6B-1D10204312B4}"/>
    <cellStyle name="Vírgula 4 3 5 2 3 2 3" xfId="22453" xr:uid="{A739AE1E-6B04-45EC-833E-D012917A545C}"/>
    <cellStyle name="Vírgula 4 3 5 2 3 3" xfId="5776" xr:uid="{ADF55FE3-E5B8-4F33-9D73-C49CDEA87346}"/>
    <cellStyle name="Vírgula 4 3 5 2 3 3 2" xfId="13398" xr:uid="{C209704F-21E1-49AE-B2E4-A39093178672}"/>
    <cellStyle name="Vírgula 4 3 5 2 3 3 2 2" xfId="28703" xr:uid="{85E4A2E6-C10A-4FC6-889B-82B49F44339E}"/>
    <cellStyle name="Vírgula 4 3 5 2 3 3 3" xfId="21081" xr:uid="{23BF705C-F068-4D1C-94EF-9AA3288007A2}"/>
    <cellStyle name="Vírgula 4 3 5 2 3 4" xfId="10594" xr:uid="{5133FCE8-C934-411C-9E2A-8194EA897EA3}"/>
    <cellStyle name="Vírgula 4 3 5 2 3 4 2" xfId="25899" xr:uid="{33421D5C-9E63-47C0-A3C1-DC8C7382A456}"/>
    <cellStyle name="Vírgula 4 3 5 2 3 5" xfId="18277" xr:uid="{0D175858-010A-468F-BD12-A3855A164FB5}"/>
    <cellStyle name="Vírgula 4 3 5 2 4" xfId="3930" xr:uid="{6D6A8954-12F6-4FB0-AA48-558F7AE6219A}"/>
    <cellStyle name="Vírgula 4 3 5 2 4 2" xfId="6503" xr:uid="{0AE9F93B-02E8-49F9-91A4-BCBA4D37BD7F}"/>
    <cellStyle name="Vírgula 4 3 5 2 4 2 2" xfId="14125" xr:uid="{C77C7429-7B1B-4417-B50D-930B987068CF}"/>
    <cellStyle name="Vírgula 4 3 5 2 4 2 2 2" xfId="29430" xr:uid="{5B224FAB-F65A-451C-B8BF-F113983CD041}"/>
    <cellStyle name="Vírgula 4 3 5 2 4 2 3" xfId="21808" xr:uid="{EE22A367-6B6E-4087-B5C9-66C280DC0BE5}"/>
    <cellStyle name="Vírgula 4 3 5 2 4 3" xfId="11562" xr:uid="{57DAFA3E-F457-4AE6-A626-E724ABD0C6A4}"/>
    <cellStyle name="Vírgula 4 3 5 2 4 3 2" xfId="26867" xr:uid="{C55A9979-475E-43CF-ACB5-56D1DA415EA3}"/>
    <cellStyle name="Vírgula 4 3 5 2 4 4" xfId="19245" xr:uid="{7BCD6285-EB41-423B-AA08-FAB1D3CB783C}"/>
    <cellStyle name="Vírgula 4 3 5 2 5" xfId="1354" xr:uid="{A88A881B-9FFF-401D-9450-F32809643E12}"/>
    <cellStyle name="Vírgula 4 3 5 2 5 2" xfId="8986" xr:uid="{182E6205-F21C-4D89-B98A-0CF089350392}"/>
    <cellStyle name="Vírgula 4 3 5 2 5 2 2" xfId="24291" xr:uid="{D5250F06-4F90-4DE2-B6FF-715ECDB4DE73}"/>
    <cellStyle name="Vírgula 4 3 5 2 5 3" xfId="16669" xr:uid="{10FA69FE-129C-47FE-AB33-FAED667490EF}"/>
    <cellStyle name="Vírgula 4 3 5 2 6" xfId="8337" xr:uid="{C149D736-40FF-45B1-A51A-B616B6CEC20C}"/>
    <cellStyle name="Vírgula 4 3 5 2 6 2" xfId="23642" xr:uid="{73670252-7E0C-4A02-8C5C-9B2953D31D74}"/>
    <cellStyle name="Vírgula 4 3 5 2 7" xfId="16020" xr:uid="{24B0A472-9625-4C2C-B4A0-EF265CFFDE84}"/>
    <cellStyle name="Vírgula 4 3 5 3" xfId="2318" xr:uid="{930B4495-8028-4E3D-8CC8-DAA3709EC0DC}"/>
    <cellStyle name="Vírgula 4 3 5 3 2" xfId="3286" xr:uid="{642C0106-33B9-4AA0-BEFB-8CFD48B9EFEC}"/>
    <cellStyle name="Vírgula 4 3 5 3 2 2" xfId="7314" xr:uid="{BF27378B-3CBA-4710-A029-91E35E5C4687}"/>
    <cellStyle name="Vírgula 4 3 5 3 2 2 2" xfId="14936" xr:uid="{3225B398-C420-4ADB-B7B2-79DF69132D80}"/>
    <cellStyle name="Vírgula 4 3 5 3 2 2 2 2" xfId="30241" xr:uid="{A2A500D7-3653-4C4D-8853-20AC3E26E5CE}"/>
    <cellStyle name="Vírgula 4 3 5 3 2 2 3" xfId="22619" xr:uid="{8C07BEAD-FC77-421D-AF41-EEA1E04E5590}"/>
    <cellStyle name="Vírgula 4 3 5 3 2 3" xfId="5942" xr:uid="{40F90FB4-E449-4CCE-BBA9-F01366E1CDA3}"/>
    <cellStyle name="Vírgula 4 3 5 3 2 3 2" xfId="13564" xr:uid="{7C1B2EC7-89BD-43A6-92AD-A94EF4C84C3A}"/>
    <cellStyle name="Vírgula 4 3 5 3 2 3 2 2" xfId="28869" xr:uid="{468FE97A-BBBE-4E89-9C0B-5F4317B6AB96}"/>
    <cellStyle name="Vírgula 4 3 5 3 2 3 3" xfId="21247" xr:uid="{6BDE4EDD-9307-4F1E-8FCE-A667AFF1CF16}"/>
    <cellStyle name="Vírgula 4 3 5 3 2 4" xfId="10918" xr:uid="{5373BC8F-ED71-48EA-8DA5-E98B5165D899}"/>
    <cellStyle name="Vírgula 4 3 5 3 2 4 2" xfId="26223" xr:uid="{E39959A8-7CE3-47E6-8676-650F0478AAB7}"/>
    <cellStyle name="Vírgula 4 3 5 3 2 5" xfId="18601" xr:uid="{C6E26984-06C5-4620-AAAE-90E4BE71A4B2}"/>
    <cellStyle name="Vírgula 4 3 5 3 3" xfId="4254" xr:uid="{D981C438-A7DD-42D8-8F67-F6CA89522839}"/>
    <cellStyle name="Vírgula 4 3 5 3 3 2" xfId="6710" xr:uid="{3B3DC495-1A60-4CBB-870E-D6642DBFB7D6}"/>
    <cellStyle name="Vírgula 4 3 5 3 3 2 2" xfId="14332" xr:uid="{F706B09A-DEB7-4966-B89E-56991BB251D4}"/>
    <cellStyle name="Vírgula 4 3 5 3 3 2 2 2" xfId="29637" xr:uid="{AB0C0DDD-E8FF-49B0-B4DF-9EF54D2FD786}"/>
    <cellStyle name="Vírgula 4 3 5 3 3 2 3" xfId="22015" xr:uid="{9ACD73EE-2E60-4805-9D25-60A4101821CA}"/>
    <cellStyle name="Vírgula 4 3 5 3 3 3" xfId="11886" xr:uid="{9B019389-9B38-462C-998D-5584642C830A}"/>
    <cellStyle name="Vírgula 4 3 5 3 3 3 2" xfId="27191" xr:uid="{86B3F381-8102-4F48-A12B-9EF77A34366D}"/>
    <cellStyle name="Vírgula 4 3 5 3 3 4" xfId="19569" xr:uid="{F9A32D72-1DD4-452C-BB4A-4998737E3C1A}"/>
    <cellStyle name="Vírgula 4 3 5 3 4" xfId="5448" xr:uid="{C0C58CC5-C6D9-4535-9EA0-CDE73F91078D}"/>
    <cellStyle name="Vírgula 4 3 5 3 4 2" xfId="13070" xr:uid="{4FB4FB9E-DDC5-46F1-9C81-B10DD7E5A381}"/>
    <cellStyle name="Vírgula 4 3 5 3 4 2 2" xfId="28375" xr:uid="{32030213-A97C-44DD-BE47-D7D9A850F830}"/>
    <cellStyle name="Vírgula 4 3 5 3 4 3" xfId="20753" xr:uid="{1B05051E-699A-48E5-9371-3C3D293A4C07}"/>
    <cellStyle name="Vírgula 4 3 5 3 5" xfId="9950" xr:uid="{086843DA-05AA-4DB6-89B0-097BB5535B63}"/>
    <cellStyle name="Vírgula 4 3 5 3 5 2" xfId="25255" xr:uid="{4A25B8FA-4625-4EEB-A9C1-0FA4F3C892D2}"/>
    <cellStyle name="Vírgula 4 3 5 3 6" xfId="17633" xr:uid="{508BBFC0-FC86-4523-8CAC-EFB02F0B880D}"/>
    <cellStyle name="Vírgula 4 3 5 4" xfId="1678" xr:uid="{66B2F0AE-749E-488F-A155-A1B51D01FDBC}"/>
    <cellStyle name="Vírgula 4 3 5 4 2" xfId="7054" xr:uid="{0B898234-16CF-40C3-8C69-3A1D97121DBD}"/>
    <cellStyle name="Vírgula 4 3 5 4 2 2" xfId="14676" xr:uid="{3355D3F6-8C11-4465-B251-249CDAF8E15E}"/>
    <cellStyle name="Vírgula 4 3 5 4 2 2 2" xfId="29981" xr:uid="{8DAA45A0-E587-4104-A3CD-28C0732D5D99}"/>
    <cellStyle name="Vírgula 4 3 5 4 2 3" xfId="22359" xr:uid="{6A6EA5D8-B311-4D1C-834A-FEBED1EA48DE}"/>
    <cellStyle name="Vírgula 4 3 5 4 3" xfId="5682" xr:uid="{779366A2-A704-4831-8C64-00FD079635CD}"/>
    <cellStyle name="Vírgula 4 3 5 4 3 2" xfId="13304" xr:uid="{E2960816-BB27-4329-A161-877A025A3032}"/>
    <cellStyle name="Vírgula 4 3 5 4 3 2 2" xfId="28609" xr:uid="{607C02F2-E107-476B-8966-483575F92023}"/>
    <cellStyle name="Vírgula 4 3 5 4 3 3" xfId="20987" xr:uid="{686D76EC-22C6-44D9-AB57-908755935499}"/>
    <cellStyle name="Vírgula 4 3 5 4 4" xfId="9310" xr:uid="{A3A90083-5F94-4E93-9250-97B8B45D4C36}"/>
    <cellStyle name="Vírgula 4 3 5 4 4 2" xfId="24615" xr:uid="{CB9789C2-BC12-418D-8841-95832F50B518}"/>
    <cellStyle name="Vírgula 4 3 5 4 5" xfId="16993" xr:uid="{679292E7-B1EA-4B0F-82EA-AB1BA5FC7C6C}"/>
    <cellStyle name="Vírgula 4 3 5 5" xfId="2638" xr:uid="{91605DB7-E4D0-47C9-B194-97BADC53AB5A}"/>
    <cellStyle name="Vírgula 4 3 5 5 2" xfId="6340" xr:uid="{34B15FF8-0474-4338-B7E2-4B3791F20C15}"/>
    <cellStyle name="Vírgula 4 3 5 5 2 2" xfId="13962" xr:uid="{711609F1-32E5-46EA-B15B-575080C4EC62}"/>
    <cellStyle name="Vírgula 4 3 5 5 2 2 2" xfId="29267" xr:uid="{996CB6C4-541B-46DE-AF8F-8EFAFE420E1E}"/>
    <cellStyle name="Vírgula 4 3 5 5 2 3" xfId="21645" xr:uid="{A4DB23B3-C79C-4A14-83EB-D052F3EDA538}"/>
    <cellStyle name="Vírgula 4 3 5 5 3" xfId="10270" xr:uid="{1B9960A0-A573-42F6-AD5B-751D34FC401B}"/>
    <cellStyle name="Vírgula 4 3 5 5 3 2" xfId="25575" xr:uid="{F409FD54-F025-4CBB-8D22-553A7080E127}"/>
    <cellStyle name="Vírgula 4 3 5 5 4" xfId="17953" xr:uid="{8645D396-F60C-4352-825E-24461717DDBF}"/>
    <cellStyle name="Vírgula 4 3 5 6" xfId="3606" xr:uid="{64F7ED1E-90A1-4D64-8021-00923EB58D9D}"/>
    <cellStyle name="Vírgula 4 3 5 6 2" xfId="11238" xr:uid="{5FFA0B49-9858-4C4F-9640-ED9376D0346A}"/>
    <cellStyle name="Vírgula 4 3 5 6 2 2" xfId="26543" xr:uid="{A3470A62-DA93-4E3B-AB26-597EC2D7FFCD}"/>
    <cellStyle name="Vírgula 4 3 5 6 3" xfId="18921" xr:uid="{BAEF8BEB-4F5D-455E-ACAD-5D349D073808}"/>
    <cellStyle name="Vírgula 4 3 5 7" xfId="1030" xr:uid="{3AFA354F-D768-4DB9-9D1A-7538E5937038}"/>
    <cellStyle name="Vírgula 4 3 5 7 2" xfId="8662" xr:uid="{A7F9E3B8-FC9C-4771-8173-3B13BFEB1370}"/>
    <cellStyle name="Vírgula 4 3 5 7 2 2" xfId="23967" xr:uid="{6A2B20DE-9B9D-456C-8EEC-B7AAD1267CD7}"/>
    <cellStyle name="Vírgula 4 3 5 7 3" xfId="16345" xr:uid="{9BC763A1-6263-4D8F-800C-326D0F36EA4A}"/>
    <cellStyle name="Vírgula 4 3 5 8" xfId="8013" xr:uid="{807005D1-D61D-487B-8F3C-80A51D914AE7}"/>
    <cellStyle name="Vírgula 4 3 5 8 2" xfId="23318" xr:uid="{F965316A-546B-4090-AA01-9F08CD4E3C54}"/>
    <cellStyle name="Vírgula 4 3 5 9" xfId="15696" xr:uid="{A755FD9A-830C-4615-9A0A-414DF761B31D}"/>
    <cellStyle name="Vírgula 4 3 6" xfId="261" xr:uid="{8B2086A6-E0E8-4432-85BF-AB4D87CE3E60}"/>
    <cellStyle name="Vírgula 4 3 6 2" xfId="585" xr:uid="{7C5DB465-78FF-4FAB-B615-D757A10E45FC}"/>
    <cellStyle name="Vírgula 4 3 6 2 2" xfId="1878" xr:uid="{2907CEB6-78D8-4DC9-A547-EF08186FA569}"/>
    <cellStyle name="Vírgula 4 3 6 2 2 2" xfId="7368" xr:uid="{91F9F167-D5F4-4C67-961C-BE11230457FC}"/>
    <cellStyle name="Vírgula 4 3 6 2 2 2 2" xfId="14990" xr:uid="{46972DFA-DCE7-4A08-B03D-20CF0AE54137}"/>
    <cellStyle name="Vírgula 4 3 6 2 2 2 2 2" xfId="30295" xr:uid="{02319E59-D86B-4BE5-897F-2FC330DC37C0}"/>
    <cellStyle name="Vírgula 4 3 6 2 2 2 3" xfId="22673" xr:uid="{5B6D7C06-26A2-41FB-B426-CE9A6898DB33}"/>
    <cellStyle name="Vírgula 4 3 6 2 2 3" xfId="5996" xr:uid="{4E83F684-884F-4B59-A9D3-4780E4C60298}"/>
    <cellStyle name="Vírgula 4 3 6 2 2 3 2" xfId="13618" xr:uid="{09717BFC-3E8E-460A-8A92-706598963542}"/>
    <cellStyle name="Vírgula 4 3 6 2 2 3 2 2" xfId="28923" xr:uid="{E6F74216-F5E8-4378-8A8E-01EF800C2B63}"/>
    <cellStyle name="Vírgula 4 3 6 2 2 3 3" xfId="21301" xr:uid="{3BE4B01E-8BB9-4F09-B99E-596C1A65B11B}"/>
    <cellStyle name="Vírgula 4 3 6 2 2 4" xfId="9510" xr:uid="{DD21C0EC-120D-4B71-A716-4B650990A6D1}"/>
    <cellStyle name="Vírgula 4 3 6 2 2 4 2" xfId="24815" xr:uid="{570FABC4-BFF2-4E4B-AF26-769252E237EF}"/>
    <cellStyle name="Vírgula 4 3 6 2 2 5" xfId="17193" xr:uid="{63437BDD-A37C-4F2C-A373-E80F0A03CDE6}"/>
    <cellStyle name="Vírgula 4 3 6 2 3" xfId="2842" xr:uid="{DAC6DE8A-654F-4CC8-96EB-581AB4DE3AD6}"/>
    <cellStyle name="Vírgula 4 3 6 2 3 2" xfId="6764" xr:uid="{252C8FCA-E43C-4493-BD8A-8AFCEEEF544D}"/>
    <cellStyle name="Vírgula 4 3 6 2 3 2 2" xfId="14386" xr:uid="{017F5CD1-C900-4BC7-BDAC-80784A56DC82}"/>
    <cellStyle name="Vírgula 4 3 6 2 3 2 2 2" xfId="29691" xr:uid="{A3281159-A18E-4B6E-94FA-9E7B4C26E901}"/>
    <cellStyle name="Vírgula 4 3 6 2 3 2 3" xfId="22069" xr:uid="{620F8170-116B-42D2-9A37-59F5324A6653}"/>
    <cellStyle name="Vírgula 4 3 6 2 3 3" xfId="10474" xr:uid="{2EAD85B0-EC17-4C53-A386-BF15E326E444}"/>
    <cellStyle name="Vírgula 4 3 6 2 3 3 2" xfId="25779" xr:uid="{888F0BDD-7DAA-43B6-9792-214AB78B2789}"/>
    <cellStyle name="Vírgula 4 3 6 2 3 4" xfId="18157" xr:uid="{93470C19-B08E-4523-A5CD-FC91EA0B32C1}"/>
    <cellStyle name="Vírgula 4 3 6 2 4" xfId="3810" xr:uid="{3EC4EAB5-E8A6-44E6-A74C-749E2960ED42}"/>
    <cellStyle name="Vírgula 4 3 6 2 4 2" xfId="11442" xr:uid="{97B97F2F-379D-4F0F-A32A-E37AE45A74CB}"/>
    <cellStyle name="Vírgula 4 3 6 2 4 2 2" xfId="26747" xr:uid="{E08C6C68-DFA6-4BBE-BC62-9E5DE682D43B}"/>
    <cellStyle name="Vírgula 4 3 6 2 4 3" xfId="19125" xr:uid="{0246C849-AB75-4AAD-944C-DAF505564D32}"/>
    <cellStyle name="Vírgula 4 3 6 2 5" xfId="1234" xr:uid="{4A8B1504-E487-4EB5-96A0-AA6E62DC7908}"/>
    <cellStyle name="Vírgula 4 3 6 2 5 2" xfId="8866" xr:uid="{D90C8A4A-B92B-4B1C-A00E-7AB5CA439804}"/>
    <cellStyle name="Vírgula 4 3 6 2 5 2 2" xfId="24171" xr:uid="{3F015DCF-D93A-478B-ADDC-03CDC007C7D0}"/>
    <cellStyle name="Vírgula 4 3 6 2 5 3" xfId="16549" xr:uid="{426D85F5-8388-4FCF-AF5B-02318C135CF2}"/>
    <cellStyle name="Vírgula 4 3 6 2 6" xfId="8217" xr:uid="{67F4F6A4-1C6F-4699-B43A-C48625D7D26D}"/>
    <cellStyle name="Vírgula 4 3 6 2 6 2" xfId="23522" xr:uid="{2716669E-C8BC-40FD-BFB1-E2D4D7E565CE}"/>
    <cellStyle name="Vírgula 4 3 6 2 7" xfId="15900" xr:uid="{EB03C833-2759-4130-8646-B70F31EC9F01}"/>
    <cellStyle name="Vírgula 4 3 6 3" xfId="2198" xr:uid="{812DC66E-1B90-4F57-BF44-61A0FC805F8E}"/>
    <cellStyle name="Vírgula 4 3 6 3 2" xfId="3166" xr:uid="{C961F1B1-1E21-41D4-8614-4F1AA9FA5B0D}"/>
    <cellStyle name="Vírgula 4 3 6 3 2 2" xfId="10798" xr:uid="{BF4565D4-A5EE-48BD-B68D-55277C50CA12}"/>
    <cellStyle name="Vírgula 4 3 6 3 2 2 2" xfId="26103" xr:uid="{38B8852C-1387-4676-9E6D-DAAC703470FC}"/>
    <cellStyle name="Vírgula 4 3 6 3 2 3" xfId="18481" xr:uid="{305631B1-99E2-4E4F-B828-275AE7DAD9D6}"/>
    <cellStyle name="Vírgula 4 3 6 3 3" xfId="4134" xr:uid="{52DC9347-DF75-4B84-9A0D-31144FC383A2}"/>
    <cellStyle name="Vírgula 4 3 6 3 3 2" xfId="11766" xr:uid="{47E2EF92-AFF6-4450-A60A-ACF00BAD6E8E}"/>
    <cellStyle name="Vírgula 4 3 6 3 3 2 2" xfId="27071" xr:uid="{9D81A0C2-F08A-4BC9-AA5F-84DE35798485}"/>
    <cellStyle name="Vírgula 4 3 6 3 3 3" xfId="19449" xr:uid="{C3EF8DE3-5FE4-4604-857F-9BCF3CC16548}"/>
    <cellStyle name="Vírgula 4 3 6 3 4" xfId="9830" xr:uid="{E531106D-AB35-4D07-B99C-E36E7645D33C}"/>
    <cellStyle name="Vírgula 4 3 6 3 4 2" xfId="25135" xr:uid="{975E8249-C21E-4117-AC25-31B0AC3BCB95}"/>
    <cellStyle name="Vírgula 4 3 6 3 5" xfId="17513" xr:uid="{DF3C998E-CC2D-4A29-A9CA-D75FDCFF111F}"/>
    <cellStyle name="Vírgula 4 3 6 4" xfId="1558" xr:uid="{03AA6E24-194E-4559-A877-0AB94A6C659C}"/>
    <cellStyle name="Vírgula 4 3 6 4 2" xfId="6394" xr:uid="{F815AEB0-0715-4ED8-B862-222FB43BCE49}"/>
    <cellStyle name="Vírgula 4 3 6 4 2 2" xfId="14016" xr:uid="{611FC3C9-1272-4A29-8521-41E2F0250FBE}"/>
    <cellStyle name="Vírgula 4 3 6 4 2 2 2" xfId="29321" xr:uid="{449F52D8-E5C4-45CD-9BE7-AB419ABD1C4B}"/>
    <cellStyle name="Vírgula 4 3 6 4 2 3" xfId="21699" xr:uid="{1B13FC13-EA9E-4D9F-A2D7-1B4FD1F2B80A}"/>
    <cellStyle name="Vírgula 4 3 6 4 3" xfId="9190" xr:uid="{8F5268D9-77B6-4074-9BCD-D61CAF3EDC43}"/>
    <cellStyle name="Vírgula 4 3 6 4 3 2" xfId="24495" xr:uid="{DFA49BD7-B48C-4FDA-AB33-1EB5C8E804ED}"/>
    <cellStyle name="Vírgula 4 3 6 4 4" xfId="16873" xr:uid="{017356F8-3C6C-49E0-A1E2-FEE2855BD4C0}"/>
    <cellStyle name="Vírgula 4 3 6 5" xfId="2518" xr:uid="{3E9947F3-5927-4090-A26D-126791687948}"/>
    <cellStyle name="Vírgula 4 3 6 5 2" xfId="10150" xr:uid="{E72ED92F-9CF2-466D-9E71-FCF9FF0BF115}"/>
    <cellStyle name="Vírgula 4 3 6 5 2 2" xfId="25455" xr:uid="{BFF7F557-42A8-4CD4-906C-A066550713CF}"/>
    <cellStyle name="Vírgula 4 3 6 5 3" xfId="17833" xr:uid="{3CE46A59-2659-4DE6-80F4-57F4173E0C5B}"/>
    <cellStyle name="Vírgula 4 3 6 6" xfId="3486" xr:uid="{081BBCFB-9BB7-4AA4-B448-4B539EC1B3D3}"/>
    <cellStyle name="Vírgula 4 3 6 6 2" xfId="11118" xr:uid="{1FF113AD-8DD0-4378-8119-773B41061BED}"/>
    <cellStyle name="Vírgula 4 3 6 6 2 2" xfId="26423" xr:uid="{D1907EDC-59C3-4FF4-B32D-AAEAAE45482D}"/>
    <cellStyle name="Vírgula 4 3 6 6 3" xfId="18801" xr:uid="{B2889019-DD57-49BD-9134-7E4F40F678E1}"/>
    <cellStyle name="Vírgula 4 3 6 7" xfId="910" xr:uid="{380778A4-AE6D-4F46-87D3-C38DE49FE0EB}"/>
    <cellStyle name="Vírgula 4 3 6 7 2" xfId="8542" xr:uid="{7450426D-F073-49EC-9A48-249EA199495E}"/>
    <cellStyle name="Vírgula 4 3 6 7 2 2" xfId="23847" xr:uid="{7661A952-2E52-4C23-802A-71C711959993}"/>
    <cellStyle name="Vírgula 4 3 6 7 3" xfId="16225" xr:uid="{C641CA7E-E69B-4AF0-B252-82B165CED4A9}"/>
    <cellStyle name="Vírgula 4 3 6 8" xfId="7893" xr:uid="{582DFAFA-2CA3-44B6-B3CD-A75A4EB14E09}"/>
    <cellStyle name="Vírgula 4 3 6 8 2" xfId="23198" xr:uid="{440E42F6-3AD6-4012-9A8A-2BF2276340DF}"/>
    <cellStyle name="Vírgula 4 3 6 9" xfId="15576" xr:uid="{50EF8998-0035-4038-8087-A3ABB19DFDF6}"/>
    <cellStyle name="Vírgula 4 3 7" xfId="421" xr:uid="{84CAD3FC-030C-4A6A-A912-D334C64096DC}"/>
    <cellStyle name="Vírgula 4 3 7 2" xfId="745" xr:uid="{2F8B2907-657A-4841-93CB-BBB9E34726A2}"/>
    <cellStyle name="Vírgula 4 3 7 2 2" xfId="2038" xr:uid="{58D1788B-6196-49AB-BE99-1F72A19E8D79}"/>
    <cellStyle name="Vírgula 4 3 7 2 2 2" xfId="7341" xr:uid="{663E7AB5-368E-49B4-8D2E-4FE4EDD98C1B}"/>
    <cellStyle name="Vírgula 4 3 7 2 2 2 2" xfId="14963" xr:uid="{FF234C25-864A-4E40-B1AA-DACBCCDCB170}"/>
    <cellStyle name="Vírgula 4 3 7 2 2 2 2 2" xfId="30268" xr:uid="{6F094288-4A3C-468E-B64E-27203DB459D1}"/>
    <cellStyle name="Vírgula 4 3 7 2 2 2 3" xfId="22646" xr:uid="{31B58E65-B3FD-407E-BF2C-5F407A0EB9FA}"/>
    <cellStyle name="Vírgula 4 3 7 2 2 3" xfId="5969" xr:uid="{4517F056-1A8C-4DDA-AA78-48C08B64FDDA}"/>
    <cellStyle name="Vírgula 4 3 7 2 2 3 2" xfId="13591" xr:uid="{0355F6FC-E18F-490A-B127-6B5EA202E0E6}"/>
    <cellStyle name="Vírgula 4 3 7 2 2 3 2 2" xfId="28896" xr:uid="{7FC1FAF4-2629-4339-BDEA-BB78ED8A917C}"/>
    <cellStyle name="Vírgula 4 3 7 2 2 3 3" xfId="21274" xr:uid="{39875609-857D-4F5C-B821-D6FF71BF9758}"/>
    <cellStyle name="Vírgula 4 3 7 2 2 4" xfId="9670" xr:uid="{62C015AD-3FEA-4E1E-AA2F-A2E4011C0C44}"/>
    <cellStyle name="Vírgula 4 3 7 2 2 4 2" xfId="24975" xr:uid="{849692A3-C5AC-41FD-B127-C81F8B81A301}"/>
    <cellStyle name="Vírgula 4 3 7 2 2 5" xfId="17353" xr:uid="{4B4587FE-35B4-4ECA-83AC-B5D67CACCB9C}"/>
    <cellStyle name="Vírgula 4 3 7 2 3" xfId="3002" xr:uid="{B8171254-E7D8-4740-A42F-1C5A156DB93B}"/>
    <cellStyle name="Vírgula 4 3 7 2 3 2" xfId="6737" xr:uid="{D1F18FA5-9455-497E-80FD-E007E9C66114}"/>
    <cellStyle name="Vírgula 4 3 7 2 3 2 2" xfId="14359" xr:uid="{0575485B-5ED1-413D-88EE-8E469D1EB7B0}"/>
    <cellStyle name="Vírgula 4 3 7 2 3 2 2 2" xfId="29664" xr:uid="{E2512357-460E-4F75-A05F-5136024F1326}"/>
    <cellStyle name="Vírgula 4 3 7 2 3 2 3" xfId="22042" xr:uid="{ECDED3EB-03CB-4C66-8620-DB4D2118D0B0}"/>
    <cellStyle name="Vírgula 4 3 7 2 3 3" xfId="10634" xr:uid="{95BAEC69-D2E7-403D-948A-E4B8A635F4FC}"/>
    <cellStyle name="Vírgula 4 3 7 2 3 3 2" xfId="25939" xr:uid="{F5D7480A-7991-42E9-95AC-F589CB218B8F}"/>
    <cellStyle name="Vírgula 4 3 7 2 3 4" xfId="18317" xr:uid="{E6F4AA47-114D-403F-9288-CAAB241734AF}"/>
    <cellStyle name="Vírgula 4 3 7 2 4" xfId="3970" xr:uid="{D8C3FB44-CF98-40ED-B8FE-47D48D7E2782}"/>
    <cellStyle name="Vírgula 4 3 7 2 4 2" xfId="11602" xr:uid="{0ACF08E4-EF3D-472C-A98C-7BE28486C78D}"/>
    <cellStyle name="Vírgula 4 3 7 2 4 2 2" xfId="26907" xr:uid="{4B54413B-0317-48E5-B3E2-51638E7A45D9}"/>
    <cellStyle name="Vírgula 4 3 7 2 4 3" xfId="19285" xr:uid="{0D96F6A0-5A72-4191-8DE7-06C6614846F1}"/>
    <cellStyle name="Vírgula 4 3 7 2 5" xfId="1394" xr:uid="{42997746-EA90-41B9-AF52-297088987EB8}"/>
    <cellStyle name="Vírgula 4 3 7 2 5 2" xfId="9026" xr:uid="{F20374A0-7425-4494-8944-36014CF1006A}"/>
    <cellStyle name="Vírgula 4 3 7 2 5 2 2" xfId="24331" xr:uid="{F9FF8AEE-A145-47CA-BBF2-AF2D6BC02495}"/>
    <cellStyle name="Vírgula 4 3 7 2 5 3" xfId="16709" xr:uid="{F2ECD159-1006-42D9-922F-72A92B378165}"/>
    <cellStyle name="Vírgula 4 3 7 2 6" xfId="8377" xr:uid="{2E1DCB3E-C79B-4B90-A958-6B482BBC5E79}"/>
    <cellStyle name="Vírgula 4 3 7 2 6 2" xfId="23682" xr:uid="{ACB1F8E1-E9BF-4D85-862E-385D09EFBBDA}"/>
    <cellStyle name="Vírgula 4 3 7 2 7" xfId="16060" xr:uid="{9AD1041E-0589-4FA2-A81E-4E959DC0C535}"/>
    <cellStyle name="Vírgula 4 3 7 3" xfId="2358" xr:uid="{EE4D46C0-D3A2-4FED-AA33-107A554B4887}"/>
    <cellStyle name="Vírgula 4 3 7 3 2" xfId="3326" xr:uid="{C1084DA6-02A4-4BC3-8ABF-77267C96D8AF}"/>
    <cellStyle name="Vírgula 4 3 7 3 2 2" xfId="10958" xr:uid="{D38F70D8-901E-42CE-BF63-82880206D0CA}"/>
    <cellStyle name="Vírgula 4 3 7 3 2 2 2" xfId="26263" xr:uid="{82989771-D815-4ACE-BAA4-DA4B80F09294}"/>
    <cellStyle name="Vírgula 4 3 7 3 2 3" xfId="18641" xr:uid="{309E6029-5924-4F81-806B-58BDA8A1122E}"/>
    <cellStyle name="Vírgula 4 3 7 3 3" xfId="4294" xr:uid="{18CBF33F-3F75-4C81-AED0-3130B0F826F9}"/>
    <cellStyle name="Vírgula 4 3 7 3 3 2" xfId="11926" xr:uid="{2EC06A7F-C3EF-4738-A9F1-AF675BE21BC4}"/>
    <cellStyle name="Vírgula 4 3 7 3 3 2 2" xfId="27231" xr:uid="{E98B2BFA-E6C6-4819-B25A-38688E9B6775}"/>
    <cellStyle name="Vírgula 4 3 7 3 3 3" xfId="19609" xr:uid="{DD9A8BA8-AD11-4896-9D69-32B18178E077}"/>
    <cellStyle name="Vírgula 4 3 7 3 4" xfId="9990" xr:uid="{264010F3-C1F8-480A-A551-850B5FCC35AD}"/>
    <cellStyle name="Vírgula 4 3 7 3 4 2" xfId="25295" xr:uid="{06959242-128C-4035-9EB1-DB3C17A8E259}"/>
    <cellStyle name="Vírgula 4 3 7 3 5" xfId="17673" xr:uid="{588E6092-9C78-4566-B1AD-9175BCCFDC75}"/>
    <cellStyle name="Vírgula 4 3 7 4" xfId="1718" xr:uid="{F2EFC051-4F65-47BB-A908-88DFDB26E984}"/>
    <cellStyle name="Vírgula 4 3 7 4 2" xfId="6367" xr:uid="{38012AB0-120D-49CA-B0EC-4CCA9224AECB}"/>
    <cellStyle name="Vírgula 4 3 7 4 2 2" xfId="13989" xr:uid="{228DB2FE-7FEB-46FE-ACC6-A19A4C39BD9B}"/>
    <cellStyle name="Vírgula 4 3 7 4 2 2 2" xfId="29294" xr:uid="{1771D601-C629-413F-B64D-E5664B7DECE2}"/>
    <cellStyle name="Vírgula 4 3 7 4 2 3" xfId="21672" xr:uid="{423E363E-E49D-4A8E-AE2D-90AADDF8D664}"/>
    <cellStyle name="Vírgula 4 3 7 4 3" xfId="9350" xr:uid="{628DE34F-461C-4D96-A155-5502DAD22988}"/>
    <cellStyle name="Vírgula 4 3 7 4 3 2" xfId="24655" xr:uid="{D59AA65B-E04F-4A1C-AD60-91806C409035}"/>
    <cellStyle name="Vírgula 4 3 7 4 4" xfId="17033" xr:uid="{80D804CE-D02A-4D46-9DD2-C6E0804B5A65}"/>
    <cellStyle name="Vírgula 4 3 7 5" xfId="2678" xr:uid="{01A55632-886F-47F8-99FE-0F5AE4F7CD43}"/>
    <cellStyle name="Vírgula 4 3 7 5 2" xfId="10310" xr:uid="{B4D928F9-B274-41F8-B7E8-A1C7F7BE35F7}"/>
    <cellStyle name="Vírgula 4 3 7 5 2 2" xfId="25615" xr:uid="{99DE49D8-3B67-4227-92B0-167676E0732F}"/>
    <cellStyle name="Vírgula 4 3 7 5 3" xfId="17993" xr:uid="{800572EB-63D1-41FE-919F-DE458915B584}"/>
    <cellStyle name="Vírgula 4 3 7 6" xfId="3646" xr:uid="{4C88D6F6-CBD3-4339-A6C2-7C8B2EFEF766}"/>
    <cellStyle name="Vírgula 4 3 7 6 2" xfId="11278" xr:uid="{9A67B54C-A6F3-496A-B96E-43870B8A3EB7}"/>
    <cellStyle name="Vírgula 4 3 7 6 2 2" xfId="26583" xr:uid="{081997DD-8402-42F2-BF37-27CBD263E0EF}"/>
    <cellStyle name="Vírgula 4 3 7 6 3" xfId="18961" xr:uid="{CB2E8927-1A50-4A0D-B304-F353AF22DC78}"/>
    <cellStyle name="Vírgula 4 3 7 7" xfId="1070" xr:uid="{88CE3FA3-CD39-4B7A-860A-442671BC1EA9}"/>
    <cellStyle name="Vírgula 4 3 7 7 2" xfId="8702" xr:uid="{6FE46EE1-4CDB-48E2-BE77-0D57AC738F1A}"/>
    <cellStyle name="Vírgula 4 3 7 7 2 2" xfId="24007" xr:uid="{8E087B96-E481-4C65-8C13-CCFF5EED5E39}"/>
    <cellStyle name="Vírgula 4 3 7 7 3" xfId="16385" xr:uid="{E6093DFA-B7F7-4F00-A6EA-17E607754650}"/>
    <cellStyle name="Vírgula 4 3 7 8" xfId="8053" xr:uid="{70A951EB-493A-438F-9C11-A4FFC8538E5E}"/>
    <cellStyle name="Vírgula 4 3 7 8 2" xfId="23358" xr:uid="{D5AE535F-FCC4-421D-B8B7-440CFDD0F2CF}"/>
    <cellStyle name="Vírgula 4 3 7 9" xfId="15736" xr:uid="{FFE6A6C8-CD7D-4569-8E62-ED22DB926DF9}"/>
    <cellStyle name="Vírgula 4 3 8" xfId="221" xr:uid="{292DF92B-CB3F-447E-A9EB-DB3C9575E987}"/>
    <cellStyle name="Vírgula 4 3 8 2" xfId="545" xr:uid="{E5EA529D-A1C3-4EE2-9F9A-E73C19A0BC0B}"/>
    <cellStyle name="Vírgula 4 3 8 2 2" xfId="1838" xr:uid="{C8A61FED-4563-4156-A1F9-56E7B772BA69}"/>
    <cellStyle name="Vírgula 4 3 8 2 2 2" xfId="7504" xr:uid="{66F160D1-FDC2-4755-B339-66A33658C7F9}"/>
    <cellStyle name="Vírgula 4 3 8 2 2 2 2" xfId="15126" xr:uid="{9E6C360B-2EE5-495C-8302-CFF9A20408B0}"/>
    <cellStyle name="Vírgula 4 3 8 2 2 2 2 2" xfId="30431" xr:uid="{AB6DC89B-152E-41EB-A542-90993C554D96}"/>
    <cellStyle name="Vírgula 4 3 8 2 2 2 3" xfId="22809" xr:uid="{FEB5D801-A4E5-4B23-A595-A9F6EA31EB58}"/>
    <cellStyle name="Vírgula 4 3 8 2 2 3" xfId="6132" xr:uid="{921F4707-0D35-4BA4-AF7B-31692D1E1458}"/>
    <cellStyle name="Vírgula 4 3 8 2 2 3 2" xfId="13754" xr:uid="{4C7EF809-83A8-47CB-8E62-5432F9E8863A}"/>
    <cellStyle name="Vírgula 4 3 8 2 2 3 2 2" xfId="29059" xr:uid="{DC4C4DD5-0F86-422D-BCD2-3B580DDF439F}"/>
    <cellStyle name="Vírgula 4 3 8 2 2 3 3" xfId="21437" xr:uid="{C6C9CD5B-33B2-40BF-A33C-D86C72B05BF5}"/>
    <cellStyle name="Vírgula 4 3 8 2 2 4" xfId="9470" xr:uid="{B7386E93-6104-4FAC-8CDA-682832313956}"/>
    <cellStyle name="Vírgula 4 3 8 2 2 4 2" xfId="24775" xr:uid="{8FBCF204-2C82-4997-9975-5CE359AAB44B}"/>
    <cellStyle name="Vírgula 4 3 8 2 2 5" xfId="17153" xr:uid="{B19AC2A3-CE93-4BF7-B08E-B0D6DAAC926B}"/>
    <cellStyle name="Vírgula 4 3 8 2 3" xfId="2802" xr:uid="{CC90F445-0CC8-411C-B7CD-97476D9B1621}"/>
    <cellStyle name="Vírgula 4 3 8 2 3 2" xfId="6900" xr:uid="{C7BE661C-7FBA-4CBB-B44A-4EEF4AC78116}"/>
    <cellStyle name="Vírgula 4 3 8 2 3 2 2" xfId="14522" xr:uid="{D745C8D5-714D-432D-875E-24717E263253}"/>
    <cellStyle name="Vírgula 4 3 8 2 3 2 2 2" xfId="29827" xr:uid="{D3C9EDD2-3264-4FC4-9D7E-DC2EE2EC3397}"/>
    <cellStyle name="Vírgula 4 3 8 2 3 2 3" xfId="22205" xr:uid="{84C40FA3-EB03-4CF8-B5FA-3B2759325262}"/>
    <cellStyle name="Vírgula 4 3 8 2 3 3" xfId="10434" xr:uid="{DFE42AF2-39A0-4C5B-AD2F-0D51E1E85000}"/>
    <cellStyle name="Vírgula 4 3 8 2 3 3 2" xfId="25739" xr:uid="{85DF6EC8-75A8-4AA9-A401-A8041FD12877}"/>
    <cellStyle name="Vírgula 4 3 8 2 3 4" xfId="18117" xr:uid="{50CCE637-50C6-4EE4-B0EF-2CAC2D7E96B1}"/>
    <cellStyle name="Vírgula 4 3 8 2 4" xfId="3770" xr:uid="{D273353B-4272-4436-B9C2-90B2EE645A9C}"/>
    <cellStyle name="Vírgula 4 3 8 2 4 2" xfId="11402" xr:uid="{C6A2FF4C-4F6D-4BA7-A634-FFDBF3E3E72E}"/>
    <cellStyle name="Vírgula 4 3 8 2 4 2 2" xfId="26707" xr:uid="{26181839-DF80-44B3-A745-DF73BB73F17D}"/>
    <cellStyle name="Vírgula 4 3 8 2 4 3" xfId="19085" xr:uid="{67FCF690-2533-4E90-A7BB-DC53393E2BF6}"/>
    <cellStyle name="Vírgula 4 3 8 2 5" xfId="1194" xr:uid="{37538E1E-3384-470C-AB5E-7F08B3FB6782}"/>
    <cellStyle name="Vírgula 4 3 8 2 5 2" xfId="8826" xr:uid="{8011268F-16EE-41F1-A9ED-A4DBFF1DACE6}"/>
    <cellStyle name="Vírgula 4 3 8 2 5 2 2" xfId="24131" xr:uid="{96A32368-7FEF-4E4D-A2DC-AB4BD64F2E5C}"/>
    <cellStyle name="Vírgula 4 3 8 2 5 3" xfId="16509" xr:uid="{FFAEFF61-6A91-41EC-8008-6422DED95060}"/>
    <cellStyle name="Vírgula 4 3 8 2 6" xfId="8177" xr:uid="{66EB1F06-C997-4723-85F3-4CF5FAF0C2CC}"/>
    <cellStyle name="Vírgula 4 3 8 2 6 2" xfId="23482" xr:uid="{52FF81CC-851B-4364-8A65-6470CD79FED4}"/>
    <cellStyle name="Vírgula 4 3 8 2 7" xfId="15860" xr:uid="{A8E9BAC8-7B38-4646-A14B-FC7558147E69}"/>
    <cellStyle name="Vírgula 4 3 8 3" xfId="2158" xr:uid="{22D04431-8A4E-445F-8C84-006996463F5B}"/>
    <cellStyle name="Vírgula 4 3 8 3 2" xfId="3126" xr:uid="{24A3249F-5242-4A65-B23F-5D141C05698B}"/>
    <cellStyle name="Vírgula 4 3 8 3 2 2" xfId="10758" xr:uid="{50AECFC7-70BC-4231-9FC6-AFAA06B5791B}"/>
    <cellStyle name="Vírgula 4 3 8 3 2 2 2" xfId="26063" xr:uid="{9A51E545-6D4C-429D-B767-56004D75B0F6}"/>
    <cellStyle name="Vírgula 4 3 8 3 2 3" xfId="18441" xr:uid="{01258417-933E-4C38-BE4A-6C7B1D6100A0}"/>
    <cellStyle name="Vírgula 4 3 8 3 3" xfId="4094" xr:uid="{67228E07-3FA8-4370-B063-33E818778AE8}"/>
    <cellStyle name="Vírgula 4 3 8 3 3 2" xfId="11726" xr:uid="{E4EC1BBD-F9ED-4A9C-95FE-92C18F4B448A}"/>
    <cellStyle name="Vírgula 4 3 8 3 3 2 2" xfId="27031" xr:uid="{FE6F3779-9E03-470F-B61E-A3B34D4FF0C1}"/>
    <cellStyle name="Vírgula 4 3 8 3 3 3" xfId="19409" xr:uid="{83217678-8D23-415A-81D7-D777A649DB3A}"/>
    <cellStyle name="Vírgula 4 3 8 3 4" xfId="9790" xr:uid="{7A6672EA-27DB-4567-97F2-A378083744ED}"/>
    <cellStyle name="Vírgula 4 3 8 3 4 2" xfId="25095" xr:uid="{E64FE296-3A2D-4E48-8420-62A6E96AA0D5}"/>
    <cellStyle name="Vírgula 4 3 8 3 5" xfId="17473" xr:uid="{4FC389A3-1215-42B1-8606-868D0D7FDBF0}"/>
    <cellStyle name="Vírgula 4 3 8 4" xfId="1518" xr:uid="{3B2913B8-F742-4FBE-A5A3-1F71B9DB13DD}"/>
    <cellStyle name="Vírgula 4 3 8 4 2" xfId="6530" xr:uid="{DD0621A0-58D1-419B-A5D8-4DD413F06C8F}"/>
    <cellStyle name="Vírgula 4 3 8 4 2 2" xfId="14152" xr:uid="{317F9DDF-695F-4DBD-AE47-16239AEB0F00}"/>
    <cellStyle name="Vírgula 4 3 8 4 2 2 2" xfId="29457" xr:uid="{8E49D95A-D84D-45E3-94DC-FE689715A313}"/>
    <cellStyle name="Vírgula 4 3 8 4 2 3" xfId="21835" xr:uid="{D60B45CD-836E-47CC-98AB-5BFA00234FC6}"/>
    <cellStyle name="Vírgula 4 3 8 4 3" xfId="9150" xr:uid="{B1532F8B-DBFA-4F15-AFF6-E9BA6B4BC230}"/>
    <cellStyle name="Vírgula 4 3 8 4 3 2" xfId="24455" xr:uid="{503DCE36-BAAD-4342-B722-750C8EA0CAB9}"/>
    <cellStyle name="Vírgula 4 3 8 4 4" xfId="16833" xr:uid="{CEEB698A-30A5-4E98-B58C-B5C57D283372}"/>
    <cellStyle name="Vírgula 4 3 8 5" xfId="2478" xr:uid="{FA450BC9-69FF-4CE3-B56A-F9B1B9A7E749}"/>
    <cellStyle name="Vírgula 4 3 8 5 2" xfId="10110" xr:uid="{C3D58B00-4613-4257-BC25-F74AEDF7C3E7}"/>
    <cellStyle name="Vírgula 4 3 8 5 2 2" xfId="25415" xr:uid="{E827CB3D-3837-46E9-BF27-08501D04B1BA}"/>
    <cellStyle name="Vírgula 4 3 8 5 3" xfId="17793" xr:uid="{38E0A759-4436-4FD1-B1C4-5592EA4BF6F1}"/>
    <cellStyle name="Vírgula 4 3 8 6" xfId="3446" xr:uid="{94BAB9C6-FDDA-4F95-B8DA-7A5BB4E9A9DD}"/>
    <cellStyle name="Vírgula 4 3 8 6 2" xfId="11078" xr:uid="{3A524C39-45B1-48F1-A15E-518CF7550AE0}"/>
    <cellStyle name="Vírgula 4 3 8 6 2 2" xfId="26383" xr:uid="{81CF8072-8014-4A07-8BF1-049F7FA2D1D8}"/>
    <cellStyle name="Vírgula 4 3 8 6 3" xfId="18761" xr:uid="{72CFEFF1-09FD-4A3C-8EEE-20E4F7E33BE0}"/>
    <cellStyle name="Vírgula 4 3 8 7" xfId="870" xr:uid="{F476B854-376F-48C3-B0D9-10C80918FB8D}"/>
    <cellStyle name="Vírgula 4 3 8 7 2" xfId="8502" xr:uid="{D948A4DA-53A0-46DA-864A-E2A785446CF3}"/>
    <cellStyle name="Vírgula 4 3 8 7 2 2" xfId="23807" xr:uid="{39FFDB37-F906-4DC8-9CCF-3BD15D2D51AF}"/>
    <cellStyle name="Vírgula 4 3 8 7 3" xfId="16185" xr:uid="{2853E51C-4BED-48B5-BE1C-DE5B181BBD73}"/>
    <cellStyle name="Vírgula 4 3 8 8" xfId="7853" xr:uid="{528AF1C9-EADF-42CB-A921-8B6F3A9D0074}"/>
    <cellStyle name="Vírgula 4 3 8 8 2" xfId="23158" xr:uid="{819C1DA7-1E97-4D69-A8C2-667254BC8A61}"/>
    <cellStyle name="Vírgula 4 3 8 9" xfId="15536" xr:uid="{117FEFEA-2504-4765-BDA6-2B4FA8D4911A}"/>
    <cellStyle name="Vírgula 4 3 9" xfId="483" xr:uid="{5B299047-F063-472F-B0CF-B1B6852985BF}"/>
    <cellStyle name="Vírgula 4 3 9 2" xfId="807" xr:uid="{E2E78CC2-AD07-46D6-BF92-2FD5D80702F4}"/>
    <cellStyle name="Vírgula 4 3 9 2 2" xfId="2098" xr:uid="{DB22090D-AAFE-4D59-A263-71272175F00D}"/>
    <cellStyle name="Vírgula 4 3 9 2 2 2" xfId="7534" xr:uid="{D7A2989F-70F0-4983-AC07-44F0A396342C}"/>
    <cellStyle name="Vírgula 4 3 9 2 2 2 2" xfId="15156" xr:uid="{14491FB1-50E0-4E53-B930-8C04B48A68F8}"/>
    <cellStyle name="Vírgula 4 3 9 2 2 2 2 2" xfId="30461" xr:uid="{FE460211-A736-40D5-B84A-61D3126921A5}"/>
    <cellStyle name="Vírgula 4 3 9 2 2 2 3" xfId="22839" xr:uid="{1C2B57C3-5319-4172-A629-1E9044050C3C}"/>
    <cellStyle name="Vírgula 4 3 9 2 2 3" xfId="6162" xr:uid="{37674A9A-FA32-4819-96D5-3DA6472E4CE0}"/>
    <cellStyle name="Vírgula 4 3 9 2 2 3 2" xfId="13784" xr:uid="{80C48AA5-E5F8-41A5-AA0C-9D4F3B9CD7E1}"/>
    <cellStyle name="Vírgula 4 3 9 2 2 3 2 2" xfId="29089" xr:uid="{5132C21E-76F2-4F07-8665-CC6D32BA1D92}"/>
    <cellStyle name="Vírgula 4 3 9 2 2 3 3" xfId="21467" xr:uid="{17FD7903-C6D4-4CE1-B368-7944D2160694}"/>
    <cellStyle name="Vírgula 4 3 9 2 2 4" xfId="9730" xr:uid="{0C013D77-4510-43BD-84AA-5C592408E23E}"/>
    <cellStyle name="Vírgula 4 3 9 2 2 4 2" xfId="25035" xr:uid="{9FD28E4E-125B-492C-A514-E62090AB3BEB}"/>
    <cellStyle name="Vírgula 4 3 9 2 2 5" xfId="17413" xr:uid="{B3278927-B1BF-43B8-8032-FB9A20FA82E3}"/>
    <cellStyle name="Vírgula 4 3 9 2 3" xfId="3064" xr:uid="{634B5F06-632A-4070-BD2F-51F1C23C2F0C}"/>
    <cellStyle name="Vírgula 4 3 9 2 3 2" xfId="6930" xr:uid="{F8D48826-9A29-4C88-959C-A41A026BF9CB}"/>
    <cellStyle name="Vírgula 4 3 9 2 3 2 2" xfId="14552" xr:uid="{0001BBFD-C540-4BD7-A88F-D1C625FFD9C8}"/>
    <cellStyle name="Vírgula 4 3 9 2 3 2 2 2" xfId="29857" xr:uid="{136787B4-E249-4770-AC46-7913776F6FEC}"/>
    <cellStyle name="Vírgula 4 3 9 2 3 2 3" xfId="22235" xr:uid="{B4A77FC6-D67F-4FAC-AC8F-4730A30FFC85}"/>
    <cellStyle name="Vírgula 4 3 9 2 3 3" xfId="10696" xr:uid="{F5A55EAD-6106-405E-A404-455E3DD472E5}"/>
    <cellStyle name="Vírgula 4 3 9 2 3 3 2" xfId="26001" xr:uid="{7806DF15-09B9-44BA-95EE-E4CCF778ED6D}"/>
    <cellStyle name="Vírgula 4 3 9 2 3 4" xfId="18379" xr:uid="{2D15C4ED-E55D-47CD-B983-DE1D89AD2422}"/>
    <cellStyle name="Vírgula 4 3 9 2 4" xfId="4032" xr:uid="{FA0171BB-A706-453C-BBB3-9E228BC97243}"/>
    <cellStyle name="Vírgula 4 3 9 2 4 2" xfId="11664" xr:uid="{87740D67-32F3-4927-95CD-527C1A40A06C}"/>
    <cellStyle name="Vírgula 4 3 9 2 4 2 2" xfId="26969" xr:uid="{5CC6460A-2377-416C-8D61-CBAB396BEF8D}"/>
    <cellStyle name="Vírgula 4 3 9 2 4 3" xfId="19347" xr:uid="{17273E27-796C-44DB-9A2C-F31F83F8EAB2}"/>
    <cellStyle name="Vírgula 4 3 9 2 5" xfId="1456" xr:uid="{2E805D6B-39E7-432E-ADBA-06AA1BBC82CF}"/>
    <cellStyle name="Vírgula 4 3 9 2 5 2" xfId="9088" xr:uid="{06631CE2-4B59-4A35-91F2-E1673B785423}"/>
    <cellStyle name="Vírgula 4 3 9 2 5 2 2" xfId="24393" xr:uid="{D61E6981-400B-4627-B3B5-21243E91A176}"/>
    <cellStyle name="Vírgula 4 3 9 2 5 3" xfId="16771" xr:uid="{E2D68B77-20FF-4257-AFC4-2DE781AB541E}"/>
    <cellStyle name="Vírgula 4 3 9 2 6" xfId="8439" xr:uid="{EE3C9304-CF81-4EC1-A2C7-062ED8F6EFCE}"/>
    <cellStyle name="Vírgula 4 3 9 2 6 2" xfId="23744" xr:uid="{82E98EC6-01BF-4289-8418-39DF536EF3F4}"/>
    <cellStyle name="Vírgula 4 3 9 2 7" xfId="16122" xr:uid="{4B312375-6283-4117-9304-78983C14AF6A}"/>
    <cellStyle name="Vírgula 4 3 9 3" xfId="2418" xr:uid="{00F27CE2-072A-4B1F-8DBD-ECB987ABCB72}"/>
    <cellStyle name="Vírgula 4 3 9 3 2" xfId="3386" xr:uid="{E98192C4-1E1B-41B4-ABD6-C3136AA1A19E}"/>
    <cellStyle name="Vírgula 4 3 9 3 2 2" xfId="11018" xr:uid="{CAB2E135-EDD0-4A3C-96F3-57B794DFC948}"/>
    <cellStyle name="Vírgula 4 3 9 3 2 2 2" xfId="26323" xr:uid="{B8724118-1847-4D19-87DA-BFCCE4DBA00B}"/>
    <cellStyle name="Vírgula 4 3 9 3 2 3" xfId="18701" xr:uid="{05DA216D-428C-4339-9DE8-5A5F0B36E13F}"/>
    <cellStyle name="Vírgula 4 3 9 3 3" xfId="4354" xr:uid="{09E0F695-13CD-499E-AD5F-3224D733C8FE}"/>
    <cellStyle name="Vírgula 4 3 9 3 3 2" xfId="11986" xr:uid="{9F5D297A-0C8B-4AD1-86A7-F76E8CDAAD17}"/>
    <cellStyle name="Vírgula 4 3 9 3 3 2 2" xfId="27291" xr:uid="{6DFD60D2-9E30-477A-B8B7-220A0F0C3A2E}"/>
    <cellStyle name="Vírgula 4 3 9 3 3 3" xfId="19669" xr:uid="{72C197F5-EAB3-4094-BAB1-6B8CA10E8930}"/>
    <cellStyle name="Vírgula 4 3 9 3 4" xfId="10050" xr:uid="{682881FF-6A77-42C4-A13A-E818E3EBF927}"/>
    <cellStyle name="Vírgula 4 3 9 3 4 2" xfId="25355" xr:uid="{961A9578-9886-49F4-937B-48BB04CD6733}"/>
    <cellStyle name="Vírgula 4 3 9 3 5" xfId="17733" xr:uid="{C554BECF-BD78-4E05-89AD-F11352634A45}"/>
    <cellStyle name="Vírgula 4 3 9 4" xfId="1778" xr:uid="{2E058CDE-9533-423C-936C-9DFDD70B74F0}"/>
    <cellStyle name="Vírgula 4 3 9 4 2" xfId="6560" xr:uid="{36B9ED48-2280-49AE-99EC-8445FC1F9920}"/>
    <cellStyle name="Vírgula 4 3 9 4 2 2" xfId="14182" xr:uid="{BF023910-121B-4FFC-B215-1B04CB17EA1E}"/>
    <cellStyle name="Vírgula 4 3 9 4 2 2 2" xfId="29487" xr:uid="{897F8505-9700-4F2B-8354-61F8CFF21DA4}"/>
    <cellStyle name="Vírgula 4 3 9 4 2 3" xfId="21865" xr:uid="{93A3A449-07B3-4CCE-8E37-1A05AB6BB084}"/>
    <cellStyle name="Vírgula 4 3 9 4 3" xfId="9410" xr:uid="{1EA3640B-D058-4AF7-8112-9FE202D706F0}"/>
    <cellStyle name="Vírgula 4 3 9 4 3 2" xfId="24715" xr:uid="{2E2C394A-75A0-4D31-8827-EF35C491CAF6}"/>
    <cellStyle name="Vírgula 4 3 9 4 4" xfId="17093" xr:uid="{F23E8BAB-7667-4498-B587-9D1A1E59DA70}"/>
    <cellStyle name="Vírgula 4 3 9 5" xfId="2740" xr:uid="{0EE4811B-3413-4D46-B37D-DB16429710B1}"/>
    <cellStyle name="Vírgula 4 3 9 5 2" xfId="10372" xr:uid="{2A49BD2B-5870-495C-BE2B-80B35FE3778D}"/>
    <cellStyle name="Vírgula 4 3 9 5 2 2" xfId="25677" xr:uid="{D6AA5FDC-A0AC-48BA-BB07-3A141E8EE11C}"/>
    <cellStyle name="Vírgula 4 3 9 5 3" xfId="18055" xr:uid="{E6C19FB8-6529-46FE-BACB-A6265B24CC43}"/>
    <cellStyle name="Vírgula 4 3 9 6" xfId="3708" xr:uid="{5D7828FE-70A6-4A14-B3F2-1D3F0DE23784}"/>
    <cellStyle name="Vírgula 4 3 9 6 2" xfId="11340" xr:uid="{CB94B4BD-6C08-485F-9804-1DC447C1BCB1}"/>
    <cellStyle name="Vírgula 4 3 9 6 2 2" xfId="26645" xr:uid="{B18A7B45-AFB5-42ED-A01A-70A6F0BCD488}"/>
    <cellStyle name="Vírgula 4 3 9 6 3" xfId="19023" xr:uid="{2EB75ECB-428A-4442-8D92-47A5D06C459D}"/>
    <cellStyle name="Vírgula 4 3 9 7" xfId="1132" xr:uid="{F77BB4B6-D50B-4E23-8D91-75E33A23D938}"/>
    <cellStyle name="Vírgula 4 3 9 7 2" xfId="8764" xr:uid="{CB697997-6820-437F-9BDF-11D01C7043D1}"/>
    <cellStyle name="Vírgula 4 3 9 7 2 2" xfId="24069" xr:uid="{C6AF3DD1-7AF4-415E-A61F-6126C91DFAD4}"/>
    <cellStyle name="Vírgula 4 3 9 7 3" xfId="16447" xr:uid="{61973045-D662-4348-8FF4-D6593D4773C0}"/>
    <cellStyle name="Vírgula 4 3 9 8" xfId="8115" xr:uid="{A605D6DD-3F19-4DE2-B43F-88E4E12208C5}"/>
    <cellStyle name="Vírgula 4 3 9 8 2" xfId="23420" xr:uid="{D782395D-E672-4DA2-AA99-FC7CDF3FA85A}"/>
    <cellStyle name="Vírgula 4 3 9 9" xfId="15798" xr:uid="{DE7D6A9C-83DF-4588-950D-212B9129A1F8}"/>
    <cellStyle name="Vírgula 4 4" xfId="231" xr:uid="{1AA751EE-2142-48A2-99C9-D40255AE12FB}"/>
    <cellStyle name="Vírgula 4 4 10" xfId="2488" xr:uid="{19746D91-36CE-46B1-9D10-14815F0D1CC3}"/>
    <cellStyle name="Vírgula 4 4 10 2" xfId="5058" xr:uid="{546E0094-34C3-45FD-BC31-6F8B4A35E65C}"/>
    <cellStyle name="Vírgula 4 4 10 2 2" xfId="7233" xr:uid="{C550C3EF-A38C-4F90-863A-583E03B658CE}"/>
    <cellStyle name="Vírgula 4 4 10 2 2 2" xfId="14855" xr:uid="{8673C50E-AB0D-4603-830A-8C18DA504A2B}"/>
    <cellStyle name="Vírgula 4 4 10 2 2 2 2" xfId="30160" xr:uid="{5FAA6A39-A9A2-4BF8-B6AB-D9D7FDA65966}"/>
    <cellStyle name="Vírgula 4 4 10 2 2 3" xfId="22538" xr:uid="{2628B335-FA1E-448D-99A8-8E90E7975566}"/>
    <cellStyle name="Vírgula 4 4 10 2 3" xfId="5861" xr:uid="{FBD2289D-3766-407D-A476-1E4694F9D635}"/>
    <cellStyle name="Vírgula 4 4 10 2 3 2" xfId="13483" xr:uid="{70324CBE-A892-436F-84C9-7C3013DBEDFB}"/>
    <cellStyle name="Vírgula 4 4 10 2 3 2 2" xfId="28788" xr:uid="{2E0FFC56-2687-47F7-8982-697F67033F1E}"/>
    <cellStyle name="Vírgula 4 4 10 2 3 3" xfId="21166" xr:uid="{B4FF87F8-7A9D-44D2-BA4B-31E3728BBE28}"/>
    <cellStyle name="Vírgula 4 4 10 2 4" xfId="12680" xr:uid="{01C0FA2E-8C86-4D00-B12F-B5F212865A5B}"/>
    <cellStyle name="Vírgula 4 4 10 2 4 2" xfId="27985" xr:uid="{83495091-B9A8-4106-BB10-A5A6CD739483}"/>
    <cellStyle name="Vírgula 4 4 10 2 5" xfId="20363" xr:uid="{C8FA4199-91DC-4B7A-A300-655CE1CCD0BA}"/>
    <cellStyle name="Vírgula 4 4 10 3" xfId="4761" xr:uid="{328A5584-BF57-44FC-92D6-D1CCA2EB9958}"/>
    <cellStyle name="Vírgula 4 4 10 3 2" xfId="6628" xr:uid="{DA991D68-ED75-41EF-A0AF-85BE00F75158}"/>
    <cellStyle name="Vírgula 4 4 10 3 2 2" xfId="14250" xr:uid="{F6F6F9E6-36E8-4F09-84CE-32D75D861E95}"/>
    <cellStyle name="Vírgula 4 4 10 3 2 2 2" xfId="29555" xr:uid="{9CF1D280-779C-4D56-85A6-0C79867AD0C4}"/>
    <cellStyle name="Vírgula 4 4 10 3 2 3" xfId="21933" xr:uid="{73C86C17-F61B-49C3-80C4-A420A88804B6}"/>
    <cellStyle name="Vírgula 4 4 10 3 3" xfId="12383" xr:uid="{125F21C0-7EEE-4459-9A76-079DD578E993}"/>
    <cellStyle name="Vírgula 4 4 10 3 3 2" xfId="27688" xr:uid="{067C8C88-B635-4579-9EE3-B80F5F4BA285}"/>
    <cellStyle name="Vírgula 4 4 10 3 4" xfId="20066" xr:uid="{8BE2FAD1-FCAD-4E78-B916-002AF4B5FBE2}"/>
    <cellStyle name="Vírgula 4 4 10 4" xfId="5381" xr:uid="{02E6CAF5-92B7-4EE8-B453-5C4A6008B243}"/>
    <cellStyle name="Vírgula 4 4 10 4 2" xfId="13003" xr:uid="{6E8216B0-40B0-4A84-A0BA-2FBF7130304E}"/>
    <cellStyle name="Vírgula 4 4 10 4 2 2" xfId="28308" xr:uid="{C2575219-7A58-4420-992E-6937906F0913}"/>
    <cellStyle name="Vírgula 4 4 10 4 3" xfId="20686" xr:uid="{59F9A1A4-DD42-4254-BCB2-B5F7B80212C9}"/>
    <cellStyle name="Vírgula 4 4 10 5" xfId="10120" xr:uid="{16D3E38A-B43B-4241-89D0-EE71D22A7CB1}"/>
    <cellStyle name="Vírgula 4 4 10 5 2" xfId="25425" xr:uid="{95747E18-F854-4750-9161-F30E452D9A4A}"/>
    <cellStyle name="Vírgula 4 4 10 6" xfId="17803" xr:uid="{E5417A28-FEFF-439A-9021-76AC235F9942}"/>
    <cellStyle name="Vírgula 4 4 11" xfId="3456" xr:uid="{4FA5499F-18CC-4040-90BA-15B20B647AFF}"/>
    <cellStyle name="Vírgula 4 4 11 2" xfId="6986" xr:uid="{7EF1A09C-3766-4429-AC8E-14508D429886}"/>
    <cellStyle name="Vírgula 4 4 11 2 2" xfId="14608" xr:uid="{10432A22-2A52-48A5-BCDC-FA095037E344}"/>
    <cellStyle name="Vírgula 4 4 11 2 2 2" xfId="29913" xr:uid="{E7FB4C7D-0850-4CF3-A0C0-B5273B121A96}"/>
    <cellStyle name="Vírgula 4 4 11 2 3" xfId="22291" xr:uid="{293D90B9-DA53-464C-9790-98DD71ABE70A}"/>
    <cellStyle name="Vírgula 4 4 11 3" xfId="5614" xr:uid="{285B6E23-5BF1-4AA1-89BC-195A832BABB9}"/>
    <cellStyle name="Vírgula 4 4 11 3 2" xfId="13236" xr:uid="{F7774653-5164-4C96-84E3-A2758B21E8BC}"/>
    <cellStyle name="Vírgula 4 4 11 3 2 2" xfId="28541" xr:uid="{E1BC5CBE-6470-4E30-85C4-16A0F4D6C0E7}"/>
    <cellStyle name="Vírgula 4 4 11 3 3" xfId="20919" xr:uid="{86CF52B1-32DE-4881-AE68-A117267C73A4}"/>
    <cellStyle name="Vírgula 4 4 11 4" xfId="11088" xr:uid="{FDE6117D-B200-4CEE-9920-843C0C2668AA}"/>
    <cellStyle name="Vírgula 4 4 11 4 2" xfId="26393" xr:uid="{46691AE9-B2FD-4FF2-9F77-01C32BA3DF08}"/>
    <cellStyle name="Vírgula 4 4 11 5" xfId="18771" xr:uid="{BE90D838-9D04-4531-8FD2-9E09A0EB94A5}"/>
    <cellStyle name="Vírgula 4 4 12" xfId="880" xr:uid="{2156E3B4-3BA0-42D1-A765-8109E059BA7F}"/>
    <cellStyle name="Vírgula 4 4 12 2" xfId="7593" xr:uid="{6DD1A11F-5DCE-4742-B3CB-679179195BA7}"/>
    <cellStyle name="Vírgula 4 4 12 2 2" xfId="15215" xr:uid="{63B77084-0142-4BD0-9919-1ADAC6711423}"/>
    <cellStyle name="Vírgula 4 4 12 2 2 2" xfId="30520" xr:uid="{18B15D1C-0DD4-4DF7-84A0-BA13AD281EC5}"/>
    <cellStyle name="Vírgula 4 4 12 2 3" xfId="22898" xr:uid="{3F99EB36-2C8A-4CE6-9A02-B2FBC817095F}"/>
    <cellStyle name="Vírgula 4 4 12 3" xfId="6221" xr:uid="{EBBCE019-0D89-46A2-A147-35DB197F7952}"/>
    <cellStyle name="Vírgula 4 4 12 3 2" xfId="13843" xr:uid="{FDF83DBC-96A6-420A-8AAE-60374EDAB118}"/>
    <cellStyle name="Vírgula 4 4 12 3 2 2" xfId="29148" xr:uid="{619C6D81-ECEA-40B5-9AA6-F68ACB6558A9}"/>
    <cellStyle name="Vírgula 4 4 12 3 3" xfId="21526" xr:uid="{DCB6A4B1-EACC-4E43-8314-3E085047F636}"/>
    <cellStyle name="Vírgula 4 4 12 4" xfId="8512" xr:uid="{22949FCD-ADA6-4D9D-9F0E-CC434BE34FF6}"/>
    <cellStyle name="Vírgula 4 4 12 4 2" xfId="23817" xr:uid="{AE17AF65-42EA-4BEE-B808-7408924B0C5F}"/>
    <cellStyle name="Vírgula 4 4 12 5" xfId="16195" xr:uid="{D22A387B-3273-4855-92A8-0CE9FD545492}"/>
    <cellStyle name="Vírgula 4 4 13" xfId="4633" xr:uid="{691451CE-F48E-4945-B0D2-0BA172F65649}"/>
    <cellStyle name="Vírgula 4 4 13 2" xfId="6258" xr:uid="{ACB869C6-A209-4CF0-8887-4F35449D8FB3}"/>
    <cellStyle name="Vírgula 4 4 13 2 2" xfId="13880" xr:uid="{9ED5C2C0-F21D-425B-AF3D-A70DB1D3E61E}"/>
    <cellStyle name="Vírgula 4 4 13 2 2 2" xfId="29185" xr:uid="{88A488AC-6B71-4A61-8811-E37F4DE7A438}"/>
    <cellStyle name="Vírgula 4 4 13 2 3" xfId="21563" xr:uid="{6A8653C1-904D-46EF-8232-4485AE26EB50}"/>
    <cellStyle name="Vírgula 4 4 13 3" xfId="12255" xr:uid="{F2860F62-9AAE-4419-A0A9-9DB584028D4B}"/>
    <cellStyle name="Vírgula 4 4 13 3 2" xfId="27560" xr:uid="{91812F75-9F05-4210-ABD3-D7BC738BBA98}"/>
    <cellStyle name="Vírgula 4 4 13 4" xfId="19938" xr:uid="{1A73A928-873F-4941-82DB-08AB81248FA1}"/>
    <cellStyle name="Vírgula 4 4 14" xfId="5251" xr:uid="{5F0F5F43-D88B-4C2F-8198-62ACE085DC52}"/>
    <cellStyle name="Vírgula 4 4 14 2" xfId="12873" xr:uid="{AA15B242-E9FF-4E55-A62D-EF110FA307CA}"/>
    <cellStyle name="Vírgula 4 4 14 2 2" xfId="28178" xr:uid="{3F4B9126-21CF-4201-BC91-968692D93E56}"/>
    <cellStyle name="Vírgula 4 4 14 3" xfId="20556" xr:uid="{D6453897-B6A8-4367-8516-B060E9F203C9}"/>
    <cellStyle name="Vírgula 4 4 15" xfId="7863" xr:uid="{759EEB87-8B17-479D-A3F1-73736BF41207}"/>
    <cellStyle name="Vírgula 4 4 15 2" xfId="23168" xr:uid="{09A08D68-4F0B-4E1D-A7DB-3F7640039537}"/>
    <cellStyle name="Vírgula 4 4 16" xfId="15546" xr:uid="{F54ECC39-2AED-4105-A768-45418615E8DE}"/>
    <cellStyle name="Vírgula 4 4 2" xfId="351" xr:uid="{253D4FC9-8CCB-4D1A-9BC0-37F337509D66}"/>
    <cellStyle name="Vírgula 4 4 2 2" xfId="675" xr:uid="{7B28AA84-5ED7-4748-BBA2-96093EC06B30}"/>
    <cellStyle name="Vírgula 4 4 2 2 2" xfId="1968" xr:uid="{DCBBDBC8-72B2-4BBF-9100-6DDDE619C975}"/>
    <cellStyle name="Vírgula 4 4 2 2 2 2" xfId="5122" xr:uid="{400F556C-E4F3-4396-B029-D037FEBECE16}"/>
    <cellStyle name="Vírgula 4 4 2 2 2 2 2" xfId="7426" xr:uid="{65BA43B2-92C0-41E3-B0C2-443AC6C117EF}"/>
    <cellStyle name="Vírgula 4 4 2 2 2 2 2 2" xfId="15048" xr:uid="{324BCDCA-A3A6-46B8-BE13-9EFC9C8779A2}"/>
    <cellStyle name="Vírgula 4 4 2 2 2 2 2 2 2" xfId="30353" xr:uid="{5EB59D44-7838-469F-8542-CA3D3F24E1A8}"/>
    <cellStyle name="Vírgula 4 4 2 2 2 2 2 3" xfId="22731" xr:uid="{C69F3E2F-ACDF-4938-925C-DA30A77CB1F8}"/>
    <cellStyle name="Vírgula 4 4 2 2 2 2 3" xfId="6054" xr:uid="{FA11277F-9E2B-4763-A6BF-C4C0CC22E650}"/>
    <cellStyle name="Vírgula 4 4 2 2 2 2 3 2" xfId="13676" xr:uid="{9E5632A7-EF02-427A-9919-EC2A5CFDA3A3}"/>
    <cellStyle name="Vírgula 4 4 2 2 2 2 3 2 2" xfId="28981" xr:uid="{945D0766-37A5-41EB-8A09-4B65BAA51DBB}"/>
    <cellStyle name="Vírgula 4 4 2 2 2 2 3 3" xfId="21359" xr:uid="{650D7FF1-BF76-43B6-AE3F-1D74DD35315B}"/>
    <cellStyle name="Vírgula 4 4 2 2 2 2 4" xfId="12744" xr:uid="{EEC105D4-2DDE-4D54-A7A9-7A2A675675D4}"/>
    <cellStyle name="Vírgula 4 4 2 2 2 2 4 2" xfId="28049" xr:uid="{B170BC33-664E-438E-83DD-ED7BD4956D23}"/>
    <cellStyle name="Vírgula 4 4 2 2 2 2 5" xfId="20427" xr:uid="{6464C956-E9F2-45C4-B54C-0EC69DA41C56}"/>
    <cellStyle name="Vírgula 4 4 2 2 2 3" xfId="4825" xr:uid="{1C8B5DEF-9C31-4B15-A8B4-F05106B97F2B}"/>
    <cellStyle name="Vírgula 4 4 2 2 2 3 2" xfId="6822" xr:uid="{07D00B54-A8C6-4476-9329-0DFAA050F5A2}"/>
    <cellStyle name="Vírgula 4 4 2 2 2 3 2 2" xfId="14444" xr:uid="{6DAD0085-3E05-4C6A-B477-975C21689BA5}"/>
    <cellStyle name="Vírgula 4 4 2 2 2 3 2 2 2" xfId="29749" xr:uid="{D54D896E-67AE-4BE4-B592-EB314FD84E88}"/>
    <cellStyle name="Vírgula 4 4 2 2 2 3 2 3" xfId="22127" xr:uid="{9BE81190-50D5-4105-86AE-E2663A5FE5BE}"/>
    <cellStyle name="Vírgula 4 4 2 2 2 3 3" xfId="12447" xr:uid="{5D8EDC30-4020-4C4B-B272-3E9934953A1F}"/>
    <cellStyle name="Vírgula 4 4 2 2 2 3 3 2" xfId="27752" xr:uid="{8CF2695E-6345-458E-A88C-027B87745E03}"/>
    <cellStyle name="Vírgula 4 4 2 2 2 3 4" xfId="20130" xr:uid="{B0E93A3F-237F-4B0B-8FF7-516E6970B8DB}"/>
    <cellStyle name="Vírgula 4 4 2 2 2 4" xfId="5493" xr:uid="{ECBDC10E-14DE-4D68-8756-A8110E473165}"/>
    <cellStyle name="Vírgula 4 4 2 2 2 4 2" xfId="13115" xr:uid="{64CF18D9-7F5C-4832-B010-988BF24F3EF0}"/>
    <cellStyle name="Vírgula 4 4 2 2 2 4 2 2" xfId="28420" xr:uid="{1B11D768-4376-4B34-8828-73B9AE122071}"/>
    <cellStyle name="Vírgula 4 4 2 2 2 4 3" xfId="20798" xr:uid="{1EA5C407-D407-42DD-BB8B-08EC8CDBAE6B}"/>
    <cellStyle name="Vírgula 4 4 2 2 2 5" xfId="9600" xr:uid="{5BB394B3-6ABA-4497-9391-CEBDEDC79FD8}"/>
    <cellStyle name="Vírgula 4 4 2 2 2 5 2" xfId="24905" xr:uid="{CB9350C9-F20C-48A6-B327-5D17DAEE8FCD}"/>
    <cellStyle name="Vírgula 4 4 2 2 2 6" xfId="17283" xr:uid="{DAED7BE2-1824-466D-AD76-DADA7E09B26C}"/>
    <cellStyle name="Vírgula 4 4 2 2 3" xfId="2932" xr:uid="{3181C0F3-3F37-4E55-8833-D3D53BDA5394}"/>
    <cellStyle name="Vírgula 4 4 2 2 3 2" xfId="7100" xr:uid="{B28A34B4-D581-47C3-B742-AD66383E6E64}"/>
    <cellStyle name="Vírgula 4 4 2 2 3 2 2" xfId="14722" xr:uid="{56D0BAB6-EA39-4612-8F1E-10F4A46F4A41}"/>
    <cellStyle name="Vírgula 4 4 2 2 3 2 2 2" xfId="30027" xr:uid="{2B88C371-FBC4-4212-B6B2-E0F30D261CB3}"/>
    <cellStyle name="Vírgula 4 4 2 2 3 2 3" xfId="22405" xr:uid="{C90420E3-4505-4C4A-B85E-393A3D219AA0}"/>
    <cellStyle name="Vírgula 4 4 2 2 3 3" xfId="5728" xr:uid="{AC867FD4-AF34-401B-8FD6-EE3A1D9BC102}"/>
    <cellStyle name="Vírgula 4 4 2 2 3 3 2" xfId="13350" xr:uid="{E2FC6897-2E0D-4359-92BB-9ED7FE4F6543}"/>
    <cellStyle name="Vírgula 4 4 2 2 3 3 2 2" xfId="28655" xr:uid="{415F5354-84BF-45B1-BC17-CEC0EA028BDC}"/>
    <cellStyle name="Vírgula 4 4 2 2 3 3 3" xfId="21033" xr:uid="{8D1CD5E1-C2CB-4877-95FF-45ADC69214A1}"/>
    <cellStyle name="Vírgula 4 4 2 2 3 4" xfId="10564" xr:uid="{28C54DE1-5C3E-42B9-9227-FE115AB5CF19}"/>
    <cellStyle name="Vírgula 4 4 2 2 3 4 2" xfId="25869" xr:uid="{8FE15658-DBCE-4947-B5A8-0D31AE145062}"/>
    <cellStyle name="Vírgula 4 4 2 2 3 5" xfId="18247" xr:uid="{44B068E8-BBE0-4FAD-95C9-E7BDE1D667A7}"/>
    <cellStyle name="Vírgula 4 4 2 2 4" xfId="3900" xr:uid="{2CEAA853-0489-42B6-9B73-E410AD624DA1}"/>
    <cellStyle name="Vírgula 4 4 2 2 4 2" xfId="6452" xr:uid="{55FA7C47-547D-48E2-9192-280B756AD9EA}"/>
    <cellStyle name="Vírgula 4 4 2 2 4 2 2" xfId="14074" xr:uid="{1CBD9750-B5AC-474D-8DB2-DEC369EDC455}"/>
    <cellStyle name="Vírgula 4 4 2 2 4 2 2 2" xfId="29379" xr:uid="{3EFA38FD-71B6-40D4-8578-C22785168CE4}"/>
    <cellStyle name="Vírgula 4 4 2 2 4 2 3" xfId="21757" xr:uid="{02571E08-89DA-48A2-87FA-9921F4C90030}"/>
    <cellStyle name="Vírgula 4 4 2 2 4 3" xfId="11532" xr:uid="{10683ECE-4659-4BF2-973D-9D3EEE3EC159}"/>
    <cellStyle name="Vírgula 4 4 2 2 4 3 2" xfId="26837" xr:uid="{881A08D8-AB72-4058-8E12-0C99ABF67822}"/>
    <cellStyle name="Vírgula 4 4 2 2 4 4" xfId="19215" xr:uid="{FBED1EE6-FB0E-4D64-B496-6544E7D6205A}"/>
    <cellStyle name="Vírgula 4 4 2 2 5" xfId="1324" xr:uid="{16C8AD98-3567-4950-9C47-82A0AF7B7A1D}"/>
    <cellStyle name="Vírgula 4 4 2 2 5 2" xfId="8956" xr:uid="{1FEB1CF1-4DAC-43B3-9FD5-6B6D7A79A7F6}"/>
    <cellStyle name="Vírgula 4 4 2 2 5 2 2" xfId="24261" xr:uid="{7931C292-5DA8-4CF3-B2CB-2025CDCD71F0}"/>
    <cellStyle name="Vírgula 4 4 2 2 5 3" xfId="16639" xr:uid="{325A3D04-65CE-435D-B147-F628BA2F0A5E}"/>
    <cellStyle name="Vírgula 4 4 2 2 6" xfId="8307" xr:uid="{CF13C4DD-C1DA-476A-AC57-2593AE6C7224}"/>
    <cellStyle name="Vírgula 4 4 2 2 6 2" xfId="23612" xr:uid="{2EFBDE2E-CDDE-4C91-8DDE-66EC0B8D78B0}"/>
    <cellStyle name="Vírgula 4 4 2 2 7" xfId="15990" xr:uid="{AFA51AD8-B65E-4E7A-A7C5-D4AF04C818AD}"/>
    <cellStyle name="Vírgula 4 4 2 3" xfId="2288" xr:uid="{6D2463C6-54C1-4D6F-9CFC-A028CAE03F68}"/>
    <cellStyle name="Vírgula 4 4 2 3 2" xfId="3256" xr:uid="{D7E41C34-D753-48F5-BB7C-FAD3711E499E}"/>
    <cellStyle name="Vírgula 4 4 2 3 2 2" xfId="7263" xr:uid="{918C447A-8FA0-4FE7-86B3-A86E40A58EA5}"/>
    <cellStyle name="Vírgula 4 4 2 3 2 2 2" xfId="14885" xr:uid="{69BD2FC5-E9C9-45DA-9936-B7081C1FC93E}"/>
    <cellStyle name="Vírgula 4 4 2 3 2 2 2 2" xfId="30190" xr:uid="{0B59C34B-7400-4F5F-BD78-F8BADF2D07CD}"/>
    <cellStyle name="Vírgula 4 4 2 3 2 2 3" xfId="22568" xr:uid="{ECD04374-A315-4F53-A523-B9A14A79A6B8}"/>
    <cellStyle name="Vírgula 4 4 2 3 2 3" xfId="5891" xr:uid="{F3D5BEBF-4231-4583-B53F-C8338E90D3C8}"/>
    <cellStyle name="Vírgula 4 4 2 3 2 3 2" xfId="13513" xr:uid="{7DE3DFAC-5B45-4D94-AE35-550ED2C4A0C4}"/>
    <cellStyle name="Vírgula 4 4 2 3 2 3 2 2" xfId="28818" xr:uid="{B2499CED-44D2-4453-9D96-4AC93649F80A}"/>
    <cellStyle name="Vírgula 4 4 2 3 2 3 3" xfId="21196" xr:uid="{21DFC48C-ADE3-4F7D-BB87-7643C00FB26B}"/>
    <cellStyle name="Vírgula 4 4 2 3 2 4" xfId="10888" xr:uid="{F9BCAF74-45D5-4FF0-86A9-191304C185D7}"/>
    <cellStyle name="Vírgula 4 4 2 3 2 4 2" xfId="26193" xr:uid="{7DBCE945-EA1B-4B64-BD60-DD708C4CB1F1}"/>
    <cellStyle name="Vírgula 4 4 2 3 2 5" xfId="18571" xr:uid="{71C66FA8-0F38-4F36-90BD-1C5E317C7AAF}"/>
    <cellStyle name="Vírgula 4 4 2 3 3" xfId="4224" xr:uid="{82BE5540-D38A-4BC4-9A1E-4516E3937FFD}"/>
    <cellStyle name="Vírgula 4 4 2 3 3 2" xfId="6659" xr:uid="{BB9C8505-9768-4E7D-9D30-9ACEC65041FB}"/>
    <cellStyle name="Vírgula 4 4 2 3 3 2 2" xfId="14281" xr:uid="{7C1096AB-0905-43E2-9C4F-66E3F3322D74}"/>
    <cellStyle name="Vírgula 4 4 2 3 3 2 2 2" xfId="29586" xr:uid="{30B56927-7511-4D25-A27B-7A8CE9FC61F2}"/>
    <cellStyle name="Vírgula 4 4 2 3 3 2 3" xfId="21964" xr:uid="{68BB65E2-1CE8-4F25-ACC5-75C0F97E666B}"/>
    <cellStyle name="Vírgula 4 4 2 3 3 3" xfId="11856" xr:uid="{B2E6FB67-A5BA-491D-A61B-7D5C9A83BEDA}"/>
    <cellStyle name="Vírgula 4 4 2 3 3 3 2" xfId="27161" xr:uid="{F3067D06-D3A1-4F96-8573-070041270E89}"/>
    <cellStyle name="Vírgula 4 4 2 3 3 4" xfId="19539" xr:uid="{94F9FB41-B858-48AC-A59A-D58EF22CD283}"/>
    <cellStyle name="Vírgula 4 4 2 3 4" xfId="5400" xr:uid="{A0CA74A6-D927-43D4-BC2B-F0B55AC88606}"/>
    <cellStyle name="Vírgula 4 4 2 3 4 2" xfId="13022" xr:uid="{F6A41ECA-6A6A-4290-92D3-7CF51C57EE98}"/>
    <cellStyle name="Vírgula 4 4 2 3 4 2 2" xfId="28327" xr:uid="{9C1A33AF-470A-4307-9331-4964D9BA5FEB}"/>
    <cellStyle name="Vírgula 4 4 2 3 4 3" xfId="20705" xr:uid="{90D91002-07F2-42A8-9B44-20D8A14EA680}"/>
    <cellStyle name="Vírgula 4 4 2 3 5" xfId="9920" xr:uid="{CF1F0D83-F2D1-4888-A118-495D16545387}"/>
    <cellStyle name="Vírgula 4 4 2 3 5 2" xfId="25225" xr:uid="{FDAECCCB-415D-4E41-A0B1-CBE9C2120F62}"/>
    <cellStyle name="Vírgula 4 4 2 3 6" xfId="17603" xr:uid="{64EC74FF-901A-49BA-8AA2-8630448691D7}"/>
    <cellStyle name="Vírgula 4 4 2 4" xfId="1648" xr:uid="{4ADA7317-1C30-48B6-9124-1525AEE4DEC3}"/>
    <cellStyle name="Vírgula 4 4 2 4 2" xfId="7006" xr:uid="{F3FBE624-3750-4F13-A30F-DFD0147133C7}"/>
    <cellStyle name="Vírgula 4 4 2 4 2 2" xfId="14628" xr:uid="{7A21FBC7-A9A5-4182-BC3F-E314B7CCBEB6}"/>
    <cellStyle name="Vírgula 4 4 2 4 2 2 2" xfId="29933" xr:uid="{4712D55F-811D-452B-A199-BCC4484DE37F}"/>
    <cellStyle name="Vírgula 4 4 2 4 2 3" xfId="22311" xr:uid="{6032BC3B-A3AE-4FBA-B9DA-BC43B6350A45}"/>
    <cellStyle name="Vírgula 4 4 2 4 3" xfId="5634" xr:uid="{CB08A624-4DF5-4FA1-8F75-8524B6EED1E9}"/>
    <cellStyle name="Vírgula 4 4 2 4 3 2" xfId="13256" xr:uid="{F558EB4E-B459-48E9-8B70-58C6304CB15D}"/>
    <cellStyle name="Vírgula 4 4 2 4 3 2 2" xfId="28561" xr:uid="{CDE675ED-D2F8-477E-B52C-D6B4C9A25F1D}"/>
    <cellStyle name="Vírgula 4 4 2 4 3 3" xfId="20939" xr:uid="{B2EAB6AD-F721-4AC2-AC14-68F95AE63376}"/>
    <cellStyle name="Vírgula 4 4 2 4 4" xfId="9280" xr:uid="{F2B4EBD2-DE30-4251-B3B3-EC45BA120E6D}"/>
    <cellStyle name="Vírgula 4 4 2 4 4 2" xfId="24585" xr:uid="{2B5AAB42-8E72-4F70-ABCB-323AD07BC95A}"/>
    <cellStyle name="Vírgula 4 4 2 4 5" xfId="16963" xr:uid="{79EA39CA-1260-43BF-AFA8-7A7D4DBC546E}"/>
    <cellStyle name="Vírgula 4 4 2 5" xfId="2608" xr:uid="{2D4991A5-03C5-46A8-8CE5-44B911B54FF6}"/>
    <cellStyle name="Vírgula 4 4 2 5 2" xfId="6289" xr:uid="{2F08F435-C6F3-41F5-AEFC-99ABC50FCE38}"/>
    <cellStyle name="Vírgula 4 4 2 5 2 2" xfId="13911" xr:uid="{1EA219E1-12B1-4B39-95E3-F9634C4A6492}"/>
    <cellStyle name="Vírgula 4 4 2 5 2 2 2" xfId="29216" xr:uid="{C113394A-2513-465A-B5DE-FA14F004C41F}"/>
    <cellStyle name="Vírgula 4 4 2 5 2 3" xfId="21594" xr:uid="{B6D078CA-5A55-4F82-93C8-A7666E3718A9}"/>
    <cellStyle name="Vírgula 4 4 2 5 3" xfId="10240" xr:uid="{9704E36B-F860-42F7-8CFD-6A292813880C}"/>
    <cellStyle name="Vírgula 4 4 2 5 3 2" xfId="25545" xr:uid="{4859FFAE-A3BA-45D8-8917-B024578C18F4}"/>
    <cellStyle name="Vírgula 4 4 2 5 4" xfId="17923" xr:uid="{7C8B2A99-1456-4F03-ABD6-44B889484E42}"/>
    <cellStyle name="Vírgula 4 4 2 6" xfId="3576" xr:uid="{3ED47D2B-B229-4270-80C3-13B6851D4F5B}"/>
    <cellStyle name="Vírgula 4 4 2 6 2" xfId="11208" xr:uid="{FAE86BBB-723C-4E64-A41C-58CCF48F58CB}"/>
    <cellStyle name="Vírgula 4 4 2 6 2 2" xfId="26513" xr:uid="{2A39D425-5182-4976-9CF3-40B65E329443}"/>
    <cellStyle name="Vírgula 4 4 2 6 3" xfId="18891" xr:uid="{71F80A40-9E4F-4D86-BB1A-5B721A775062}"/>
    <cellStyle name="Vírgula 4 4 2 7" xfId="1000" xr:uid="{8968684E-93CE-4131-AF6B-214CB6FDDBDF}"/>
    <cellStyle name="Vírgula 4 4 2 7 2" xfId="8632" xr:uid="{B9C8EF37-F4F3-485F-AAD3-BC04F0FDA965}"/>
    <cellStyle name="Vírgula 4 4 2 7 2 2" xfId="23937" xr:uid="{556D1D99-5685-4BBD-A72F-A529DC7BB443}"/>
    <cellStyle name="Vírgula 4 4 2 7 3" xfId="16315" xr:uid="{39A23522-DA2F-4BD1-81A9-082508171EFD}"/>
    <cellStyle name="Vírgula 4 4 2 8" xfId="7983" xr:uid="{76BD1AB2-CD11-4ABB-B914-3CA1DF73615B}"/>
    <cellStyle name="Vírgula 4 4 2 8 2" xfId="23288" xr:uid="{490D0401-F572-4297-AA2C-774DB86F761F}"/>
    <cellStyle name="Vírgula 4 4 2 9" xfId="15666" xr:uid="{E942D471-B188-4901-95B4-C730747E242E}"/>
    <cellStyle name="Vírgula 4 4 3" xfId="311" xr:uid="{F8F459F2-901A-4186-91F2-C33E32298033}"/>
    <cellStyle name="Vírgula 4 4 3 2" xfId="635" xr:uid="{555BEEDA-BD42-4D9D-ADE7-65892522AFB9}"/>
    <cellStyle name="Vírgula 4 4 3 2 2" xfId="1928" xr:uid="{FDED4775-0394-455A-BE07-1CF70E22D41B}"/>
    <cellStyle name="Vírgula 4 4 3 2 2 2" xfId="5148" xr:uid="{C864CF80-44F4-48E8-A0EE-4CBD193C7BEC}"/>
    <cellStyle name="Vírgula 4 4 3 2 2 2 2" xfId="7455" xr:uid="{84448C3F-6D2A-4DBE-8190-8797A9AFEB65}"/>
    <cellStyle name="Vírgula 4 4 3 2 2 2 2 2" xfId="15077" xr:uid="{53083ACE-6557-453A-9E16-96DABE542841}"/>
    <cellStyle name="Vírgula 4 4 3 2 2 2 2 2 2" xfId="30382" xr:uid="{F9575BC3-8473-4E5B-8448-7A2B9E863F48}"/>
    <cellStyle name="Vírgula 4 4 3 2 2 2 2 3" xfId="22760" xr:uid="{8A950074-928B-4245-8D6C-A46AB90FB896}"/>
    <cellStyle name="Vírgula 4 4 3 2 2 2 3" xfId="6083" xr:uid="{E4F29FAC-A691-4BD5-B84D-FDBA472D3448}"/>
    <cellStyle name="Vírgula 4 4 3 2 2 2 3 2" xfId="13705" xr:uid="{3A780A3C-F658-4FCD-8B27-A849A564A7E2}"/>
    <cellStyle name="Vírgula 4 4 3 2 2 2 3 2 2" xfId="29010" xr:uid="{A3AF9003-0FD6-4FA6-8059-88126B57394D}"/>
    <cellStyle name="Vírgula 4 4 3 2 2 2 3 3" xfId="21388" xr:uid="{93131516-3624-404C-843E-14D31E8BBE54}"/>
    <cellStyle name="Vírgula 4 4 3 2 2 2 4" xfId="12770" xr:uid="{E6A848B7-1BAF-488A-85AF-B43FE060FC00}"/>
    <cellStyle name="Vírgula 4 4 3 2 2 2 4 2" xfId="28075" xr:uid="{D15CB82B-7849-45A9-83B3-BBE194AEDFAB}"/>
    <cellStyle name="Vírgula 4 4 3 2 2 2 5" xfId="20453" xr:uid="{B838328D-D71F-4B5A-8495-69368C8D4FB3}"/>
    <cellStyle name="Vírgula 4 4 3 2 2 3" xfId="4851" xr:uid="{1FAE772A-E0BF-44BF-A89B-325223AE614D}"/>
    <cellStyle name="Vírgula 4 4 3 2 2 3 2" xfId="6851" xr:uid="{95D69AC9-0BD8-480E-B21C-A9037DE51AD9}"/>
    <cellStyle name="Vírgula 4 4 3 2 2 3 2 2" xfId="14473" xr:uid="{B8900C9E-C135-400A-BCF8-86B80E57DE21}"/>
    <cellStyle name="Vírgula 4 4 3 2 2 3 2 2 2" xfId="29778" xr:uid="{218AA9AA-A3E1-45B0-80DD-DDAF7B54C8E9}"/>
    <cellStyle name="Vírgula 4 4 3 2 2 3 2 3" xfId="22156" xr:uid="{BB12C622-3A6F-48AF-A851-4688CFEECC04}"/>
    <cellStyle name="Vírgula 4 4 3 2 2 3 3" xfId="12473" xr:uid="{3032B66C-DED8-4BF5-88BB-111F437E8C6B}"/>
    <cellStyle name="Vírgula 4 4 3 2 2 3 3 2" xfId="27778" xr:uid="{47AD77B8-4544-49E5-A398-DA8F9904030B}"/>
    <cellStyle name="Vírgula 4 4 3 2 2 3 4" xfId="20156" xr:uid="{0C156116-1A66-45F0-9D54-812F61C8369D}"/>
    <cellStyle name="Vírgula 4 4 3 2 2 4" xfId="5519" xr:uid="{6B60BF9C-B9B4-4045-902C-E2E74C689F35}"/>
    <cellStyle name="Vírgula 4 4 3 2 2 4 2" xfId="13141" xr:uid="{4912091E-22AF-4658-8EEB-C934E35C1B1F}"/>
    <cellStyle name="Vírgula 4 4 3 2 2 4 2 2" xfId="28446" xr:uid="{9D5F4DDA-B06E-4101-84DD-4FEF2EE99FB5}"/>
    <cellStyle name="Vírgula 4 4 3 2 2 4 3" xfId="20824" xr:uid="{437C9C93-0ACE-481B-AC7F-898865D46E92}"/>
    <cellStyle name="Vírgula 4 4 3 2 2 5" xfId="9560" xr:uid="{B93EAB75-2033-4A1B-90A7-960302E14607}"/>
    <cellStyle name="Vírgula 4 4 3 2 2 5 2" xfId="24865" xr:uid="{67049822-5F72-4E41-B15B-2989D2E5BD75}"/>
    <cellStyle name="Vírgula 4 4 3 2 2 6" xfId="17243" xr:uid="{50ECB6B3-79DA-4EA4-B663-F5A664279DE5}"/>
    <cellStyle name="Vírgula 4 4 3 2 3" xfId="2892" xr:uid="{7B7337E4-A3C3-4367-A204-230557A20963}"/>
    <cellStyle name="Vírgula 4 4 3 2 3 2" xfId="7126" xr:uid="{C3FBCCB2-8B89-4F73-86A1-9E2A20AEFEE7}"/>
    <cellStyle name="Vírgula 4 4 3 2 3 2 2" xfId="14748" xr:uid="{4B083979-466D-4DCA-ADD8-16B412AD0A2D}"/>
    <cellStyle name="Vírgula 4 4 3 2 3 2 2 2" xfId="30053" xr:uid="{DBB9FAD9-19A4-44CC-A4A0-69A64A2AD030}"/>
    <cellStyle name="Vírgula 4 4 3 2 3 2 3" xfId="22431" xr:uid="{BC3E509F-FBC6-4F4A-90DE-A38EABC6C12A}"/>
    <cellStyle name="Vírgula 4 4 3 2 3 3" xfId="5754" xr:uid="{2B02A6A1-2D03-48C4-8FA1-8CB2E83F8CE8}"/>
    <cellStyle name="Vírgula 4 4 3 2 3 3 2" xfId="13376" xr:uid="{C98B02DF-D51A-455E-AC9A-12394950455D}"/>
    <cellStyle name="Vírgula 4 4 3 2 3 3 2 2" xfId="28681" xr:uid="{8986C3AA-27A3-47DA-B047-EA0962499214}"/>
    <cellStyle name="Vírgula 4 4 3 2 3 3 3" xfId="21059" xr:uid="{309CB7D4-B5E8-445B-AA07-5030EFA9C505}"/>
    <cellStyle name="Vírgula 4 4 3 2 3 4" xfId="10524" xr:uid="{69B8E7EF-1436-4B03-9520-5B35CD8ABA3E}"/>
    <cellStyle name="Vírgula 4 4 3 2 3 4 2" xfId="25829" xr:uid="{B9A5FB7A-D07F-4EBB-BF20-AD9B5365A325}"/>
    <cellStyle name="Vírgula 4 4 3 2 3 5" xfId="18207" xr:uid="{13D34D44-E32C-4156-B78A-75553FD0525B}"/>
    <cellStyle name="Vírgula 4 4 3 2 4" xfId="3860" xr:uid="{84E23465-E6BD-4AA1-B2ED-2E582610CE86}"/>
    <cellStyle name="Vírgula 4 4 3 2 4 2" xfId="6481" xr:uid="{C987283A-4F85-4B05-841E-3AAFD6221565}"/>
    <cellStyle name="Vírgula 4 4 3 2 4 2 2" xfId="14103" xr:uid="{4E445C71-F22A-4C41-960B-802135B63EE9}"/>
    <cellStyle name="Vírgula 4 4 3 2 4 2 2 2" xfId="29408" xr:uid="{09100C57-AFBF-407C-B162-E384B8746D2F}"/>
    <cellStyle name="Vírgula 4 4 3 2 4 2 3" xfId="21786" xr:uid="{8731EE2D-3861-42A7-99DF-077A76B81A29}"/>
    <cellStyle name="Vírgula 4 4 3 2 4 3" xfId="11492" xr:uid="{F9AB93ED-0A3C-4A5B-B62D-2BCA46574A50}"/>
    <cellStyle name="Vírgula 4 4 3 2 4 3 2" xfId="26797" xr:uid="{034B18A1-92A7-40F7-8FE8-FFFBAF3C3199}"/>
    <cellStyle name="Vírgula 4 4 3 2 4 4" xfId="19175" xr:uid="{0E367D52-0C90-4204-8879-B4EDEEA155FE}"/>
    <cellStyle name="Vírgula 4 4 3 2 5" xfId="1284" xr:uid="{14957431-1107-43DD-BF89-B89991FE9C9C}"/>
    <cellStyle name="Vírgula 4 4 3 2 5 2" xfId="8916" xr:uid="{80CD5817-FEBC-4804-A850-393DFCC3DFF8}"/>
    <cellStyle name="Vírgula 4 4 3 2 5 2 2" xfId="24221" xr:uid="{F31B90CA-1983-486F-845E-A2F9C22AF51B}"/>
    <cellStyle name="Vírgula 4 4 3 2 5 3" xfId="16599" xr:uid="{E44C6C07-588B-49AA-BC8C-32F3C5451EB9}"/>
    <cellStyle name="Vírgula 4 4 3 2 6" xfId="8267" xr:uid="{7A6D2223-7232-47B0-9974-505929061B49}"/>
    <cellStyle name="Vírgula 4 4 3 2 6 2" xfId="23572" xr:uid="{60D40B37-FC1E-49AB-AEB6-EF054675BF62}"/>
    <cellStyle name="Vírgula 4 4 3 2 7" xfId="15950" xr:uid="{465133FC-0BB4-42DF-8DCA-568C36FB99AA}"/>
    <cellStyle name="Vírgula 4 4 3 3" xfId="2248" xr:uid="{8ED9A15B-7F01-4C0E-A1EB-C23E1521B81E}"/>
    <cellStyle name="Vírgula 4 4 3 3 2" xfId="3216" xr:uid="{16ECBF0E-F490-4748-9863-7774B1419EA6}"/>
    <cellStyle name="Vírgula 4 4 3 3 2 2" xfId="7292" xr:uid="{B50F8A2D-72E7-4E3E-857E-B6657D8A7BCD}"/>
    <cellStyle name="Vírgula 4 4 3 3 2 2 2" xfId="14914" xr:uid="{4B16E783-D247-4720-9873-0F17463303CE}"/>
    <cellStyle name="Vírgula 4 4 3 3 2 2 2 2" xfId="30219" xr:uid="{D63A4246-1348-4C0F-9628-32309410BC89}"/>
    <cellStyle name="Vírgula 4 4 3 3 2 2 3" xfId="22597" xr:uid="{8F4FFF3F-42D3-4ADC-B5AC-7EF0854F89CA}"/>
    <cellStyle name="Vírgula 4 4 3 3 2 3" xfId="5920" xr:uid="{4F945288-71B7-4147-B462-CB2741F8E24C}"/>
    <cellStyle name="Vírgula 4 4 3 3 2 3 2" xfId="13542" xr:uid="{9355E13A-E287-491A-8DB0-711522B2A41E}"/>
    <cellStyle name="Vírgula 4 4 3 3 2 3 2 2" xfId="28847" xr:uid="{E6FE1E9B-AB8A-47AC-BB33-815C393FA6B9}"/>
    <cellStyle name="Vírgula 4 4 3 3 2 3 3" xfId="21225" xr:uid="{31103536-4F62-48B7-97C3-B6C1CE3C0D8E}"/>
    <cellStyle name="Vírgula 4 4 3 3 2 4" xfId="10848" xr:uid="{7B01D462-E346-49FD-BC05-EBB9A7ED5592}"/>
    <cellStyle name="Vírgula 4 4 3 3 2 4 2" xfId="26153" xr:uid="{0A2B2E15-0B5E-4CA6-BF25-17721BD71A00}"/>
    <cellStyle name="Vírgula 4 4 3 3 2 5" xfId="18531" xr:uid="{9686D97E-1E06-44F0-90D5-44E3EDEED6BA}"/>
    <cellStyle name="Vírgula 4 4 3 3 3" xfId="4184" xr:uid="{464F64D9-D39A-491E-9047-05D286796237}"/>
    <cellStyle name="Vírgula 4 4 3 3 3 2" xfId="6688" xr:uid="{50758859-EC64-441E-B866-6E98B1426901}"/>
    <cellStyle name="Vírgula 4 4 3 3 3 2 2" xfId="14310" xr:uid="{DF346183-ED50-4DFE-A5F1-65A9D83B765E}"/>
    <cellStyle name="Vírgula 4 4 3 3 3 2 2 2" xfId="29615" xr:uid="{1A994042-02F3-4102-B26F-739631C7141A}"/>
    <cellStyle name="Vírgula 4 4 3 3 3 2 3" xfId="21993" xr:uid="{2F9E34C8-B204-48E1-B873-20A67561BAB1}"/>
    <cellStyle name="Vírgula 4 4 3 3 3 3" xfId="11816" xr:uid="{40FA51C4-0BCE-4FB7-AAC9-C97ABBEF894D}"/>
    <cellStyle name="Vírgula 4 4 3 3 3 3 2" xfId="27121" xr:uid="{93F173FE-1BF7-42D9-BAE1-F769EDAB785B}"/>
    <cellStyle name="Vírgula 4 4 3 3 3 4" xfId="19499" xr:uid="{75990E08-8E91-44E7-BD1B-BC092600991D}"/>
    <cellStyle name="Vírgula 4 4 3 3 4" xfId="5426" xr:uid="{9A7B2737-102F-4F9F-95C2-34A50FF47A00}"/>
    <cellStyle name="Vírgula 4 4 3 3 4 2" xfId="13048" xr:uid="{854D752D-6449-409C-A03A-DB802338AF33}"/>
    <cellStyle name="Vírgula 4 4 3 3 4 2 2" xfId="28353" xr:uid="{F66DC7DB-78A3-4F57-81F4-4C25BBAD9EC8}"/>
    <cellStyle name="Vírgula 4 4 3 3 4 3" xfId="20731" xr:uid="{A8DE677E-DC3E-41E3-9FEF-AD7616791780}"/>
    <cellStyle name="Vírgula 4 4 3 3 5" xfId="9880" xr:uid="{871B9489-3CF3-4888-925D-0C0A425BA4B8}"/>
    <cellStyle name="Vírgula 4 4 3 3 5 2" xfId="25185" xr:uid="{2A8CC34A-39D7-4E56-A2A8-568EF12B0985}"/>
    <cellStyle name="Vírgula 4 4 3 3 6" xfId="17563" xr:uid="{06783734-6BD6-497A-8F05-EBDD34D883B9}"/>
    <cellStyle name="Vírgula 4 4 3 4" xfId="1608" xr:uid="{2B93A87C-4A38-4138-8100-00FBC02DBE76}"/>
    <cellStyle name="Vírgula 4 4 3 4 2" xfId="7032" xr:uid="{7855BCEF-1F50-41E9-8132-47E636909CA3}"/>
    <cellStyle name="Vírgula 4 4 3 4 2 2" xfId="14654" xr:uid="{7EFAB8E7-F990-4EDD-9E0D-2BCDE8B38376}"/>
    <cellStyle name="Vírgula 4 4 3 4 2 2 2" xfId="29959" xr:uid="{EA11EE79-FFCA-407E-92C2-A496AA8E529C}"/>
    <cellStyle name="Vírgula 4 4 3 4 2 3" xfId="22337" xr:uid="{C0CA4618-331D-489F-806C-AAD7A92F1088}"/>
    <cellStyle name="Vírgula 4 4 3 4 3" xfId="5660" xr:uid="{D8DB6FD9-885F-4A6C-9342-812F84B2D742}"/>
    <cellStyle name="Vírgula 4 4 3 4 3 2" xfId="13282" xr:uid="{EB2AC3E4-EF44-4FA9-9D33-CB0B282941CC}"/>
    <cellStyle name="Vírgula 4 4 3 4 3 2 2" xfId="28587" xr:uid="{64C12432-459B-45D4-8AB0-8B7C060884A8}"/>
    <cellStyle name="Vírgula 4 4 3 4 3 3" xfId="20965" xr:uid="{4BCE7672-02C8-4CC6-9EFD-09F90F62AE0B}"/>
    <cellStyle name="Vírgula 4 4 3 4 4" xfId="9240" xr:uid="{9A7B24E9-6382-45D8-8326-03D89A23D4A3}"/>
    <cellStyle name="Vírgula 4 4 3 4 4 2" xfId="24545" xr:uid="{408FEB3C-416B-4DC6-B204-921342B260C3}"/>
    <cellStyle name="Vírgula 4 4 3 4 5" xfId="16923" xr:uid="{5C308B09-B1B4-4DFF-8668-D5CF0F6FD199}"/>
    <cellStyle name="Vírgula 4 4 3 5" xfId="2568" xr:uid="{25782224-8C5F-4C99-A353-C2EC45FE760C}"/>
    <cellStyle name="Vírgula 4 4 3 5 2" xfId="6318" xr:uid="{284EB27E-04D7-436A-B6BD-7B01795DC61B}"/>
    <cellStyle name="Vírgula 4 4 3 5 2 2" xfId="13940" xr:uid="{C5E1E44D-80F9-4619-8904-D368E480548E}"/>
    <cellStyle name="Vírgula 4 4 3 5 2 2 2" xfId="29245" xr:uid="{98BB6AA4-000D-470D-936F-763B886DCD82}"/>
    <cellStyle name="Vírgula 4 4 3 5 2 3" xfId="21623" xr:uid="{560FC38B-3E8A-440D-B5CA-2C2611D3EAE4}"/>
    <cellStyle name="Vírgula 4 4 3 5 3" xfId="10200" xr:uid="{95664C87-8767-4019-A0BB-98CDC0B7CC45}"/>
    <cellStyle name="Vírgula 4 4 3 5 3 2" xfId="25505" xr:uid="{9D47B84D-9C10-4384-892E-274A051413C7}"/>
    <cellStyle name="Vírgula 4 4 3 5 4" xfId="17883" xr:uid="{C0CC81FC-281B-457B-B153-A2111206E2A4}"/>
    <cellStyle name="Vírgula 4 4 3 6" xfId="3536" xr:uid="{C11A1415-8718-43DF-8C0D-AD3A9D745CFD}"/>
    <cellStyle name="Vírgula 4 4 3 6 2" xfId="11168" xr:uid="{9A24D58E-9B1A-47D1-B060-D2DDFC84960F}"/>
    <cellStyle name="Vírgula 4 4 3 6 2 2" xfId="26473" xr:uid="{E4C9C35D-A6A3-418F-85B9-A766063CFB92}"/>
    <cellStyle name="Vírgula 4 4 3 6 3" xfId="18851" xr:uid="{399BC4B9-530D-4B6F-8686-5ADE4F9F9FCD}"/>
    <cellStyle name="Vírgula 4 4 3 7" xfId="960" xr:uid="{22C8C373-22CB-4583-B18D-0280B5AF5B7A}"/>
    <cellStyle name="Vírgula 4 4 3 7 2" xfId="8592" xr:uid="{45CBD94E-A123-4F99-B633-04BB0A8B8119}"/>
    <cellStyle name="Vírgula 4 4 3 7 2 2" xfId="23897" xr:uid="{58B9A96A-3A41-45FE-982C-77D24E1DE1C5}"/>
    <cellStyle name="Vírgula 4 4 3 7 3" xfId="16275" xr:uid="{49113CE9-E117-4F81-8567-5AFB1C6A7EFC}"/>
    <cellStyle name="Vírgula 4 4 3 8" xfId="7943" xr:uid="{DACD34DC-2E57-458E-B74E-5F75FA621979}"/>
    <cellStyle name="Vírgula 4 4 3 8 2" xfId="23248" xr:uid="{1CDBEAF2-EA85-4566-AF2C-A5A1F88C5D69}"/>
    <cellStyle name="Vírgula 4 4 3 9" xfId="15626" xr:uid="{510C383B-6DC4-4338-B41A-9C0AAE83F172}"/>
    <cellStyle name="Vírgula 4 4 4" xfId="391" xr:uid="{DA976A82-01F7-451E-A142-AD9A62236161}"/>
    <cellStyle name="Vírgula 4 4 4 2" xfId="715" xr:uid="{7453F941-EC72-47E0-B86E-D459EEA1E43D}"/>
    <cellStyle name="Vírgula 4 4 4 2 2" xfId="2008" xr:uid="{0C5830D0-2D58-418D-AA24-6852BEC38356}"/>
    <cellStyle name="Vírgula 4 4 4 2 2 2" xfId="5175" xr:uid="{560F696A-8369-4944-A9CE-FDA1805DD12B}"/>
    <cellStyle name="Vírgula 4 4 4 2 2 2 2" xfId="7482" xr:uid="{3EBE15F6-E919-46DE-AB60-EBC4586D1000}"/>
    <cellStyle name="Vírgula 4 4 4 2 2 2 2 2" xfId="15104" xr:uid="{846A9035-7516-494E-AB65-8F90AB4ABA11}"/>
    <cellStyle name="Vírgula 4 4 4 2 2 2 2 2 2" xfId="30409" xr:uid="{A46A27F4-B95F-4348-AC6B-548434B5960A}"/>
    <cellStyle name="Vírgula 4 4 4 2 2 2 2 3" xfId="22787" xr:uid="{0329EB3F-F043-454C-9C60-1B3ACFE5DF88}"/>
    <cellStyle name="Vírgula 4 4 4 2 2 2 3" xfId="6110" xr:uid="{8DC73E42-CF75-4291-8AD8-B872CF2FFA09}"/>
    <cellStyle name="Vírgula 4 4 4 2 2 2 3 2" xfId="13732" xr:uid="{D5DF1F11-C45C-4328-B1CC-8392E76FECD8}"/>
    <cellStyle name="Vírgula 4 4 4 2 2 2 3 2 2" xfId="29037" xr:uid="{CA8D0838-4937-4123-858D-56F0F50EEAAC}"/>
    <cellStyle name="Vírgula 4 4 4 2 2 2 3 3" xfId="21415" xr:uid="{915AF25B-5FC2-496E-98A5-01A26EAAA9FB}"/>
    <cellStyle name="Vírgula 4 4 4 2 2 2 4" xfId="12797" xr:uid="{4BFEA496-BFA3-4B81-B834-0645B95C0314}"/>
    <cellStyle name="Vírgula 4 4 4 2 2 2 4 2" xfId="28102" xr:uid="{D7F9CE75-7E33-4812-80A7-B4DDF02589E9}"/>
    <cellStyle name="Vírgula 4 4 4 2 2 2 5" xfId="20480" xr:uid="{9B6E4F1E-DD66-4291-BBBD-BBDE9D4E1891}"/>
    <cellStyle name="Vírgula 4 4 4 2 2 3" xfId="4878" xr:uid="{0A7E44C0-20ED-4981-94A0-39C980A35DB0}"/>
    <cellStyle name="Vírgula 4 4 4 2 2 3 2" xfId="6878" xr:uid="{F38B8AE0-0867-414A-9799-F3D4A90CC939}"/>
    <cellStyle name="Vírgula 4 4 4 2 2 3 2 2" xfId="14500" xr:uid="{E6058512-6E3B-4C61-AE2C-81CFB8416822}"/>
    <cellStyle name="Vírgula 4 4 4 2 2 3 2 2 2" xfId="29805" xr:uid="{301C7D1E-100B-41F4-AB80-0956CABD840C}"/>
    <cellStyle name="Vírgula 4 4 4 2 2 3 2 3" xfId="22183" xr:uid="{B144E75E-723E-4686-9CBA-DB826FA58F95}"/>
    <cellStyle name="Vírgula 4 4 4 2 2 3 3" xfId="12500" xr:uid="{F6A8924F-D7D6-464B-A4FC-0FE2B0C27EA6}"/>
    <cellStyle name="Vírgula 4 4 4 2 2 3 3 2" xfId="27805" xr:uid="{EDB72C48-05CF-4B9E-9375-5B82DFA198C2}"/>
    <cellStyle name="Vírgula 4 4 4 2 2 3 4" xfId="20183" xr:uid="{9A4D10CF-9607-4D08-A534-0DD44D56EF2E}"/>
    <cellStyle name="Vírgula 4 4 4 2 2 4" xfId="5546" xr:uid="{20D5FD81-CCD4-4103-B3D6-F00E30B2F5DF}"/>
    <cellStyle name="Vírgula 4 4 4 2 2 4 2" xfId="13168" xr:uid="{78D20A94-A983-4060-A932-C6174AB3E873}"/>
    <cellStyle name="Vírgula 4 4 4 2 2 4 2 2" xfId="28473" xr:uid="{CA7965C5-5F1A-4A6C-AF46-45B680F568B5}"/>
    <cellStyle name="Vírgula 4 4 4 2 2 4 3" xfId="20851" xr:uid="{12E0AE63-6332-4E6F-B0A0-974A4B9501E8}"/>
    <cellStyle name="Vírgula 4 4 4 2 2 5" xfId="9640" xr:uid="{593219AF-A121-469D-97CD-27529EA62662}"/>
    <cellStyle name="Vírgula 4 4 4 2 2 5 2" xfId="24945" xr:uid="{45E35194-A220-42A1-AB38-CDEC7403ABF7}"/>
    <cellStyle name="Vírgula 4 4 4 2 2 6" xfId="17323" xr:uid="{BE648F7C-65D9-43B7-9991-7AC8737C8BFD}"/>
    <cellStyle name="Vírgula 4 4 4 2 3" xfId="2972" xr:uid="{7D4B1A07-C33E-4029-9910-CA1E67DC1D9F}"/>
    <cellStyle name="Vírgula 4 4 4 2 3 2" xfId="7153" xr:uid="{A62A16A9-EBF7-455C-AABC-7DF06A8991CB}"/>
    <cellStyle name="Vírgula 4 4 4 2 3 2 2" xfId="14775" xr:uid="{C444D830-6E2D-49A1-9C1C-559F14EAF9BA}"/>
    <cellStyle name="Vírgula 4 4 4 2 3 2 2 2" xfId="30080" xr:uid="{CB485E8E-7A1A-4E8A-AF95-7C5E80DC9F8C}"/>
    <cellStyle name="Vírgula 4 4 4 2 3 2 3" xfId="22458" xr:uid="{BDE6C926-3715-4CE3-8239-3946DFCA3661}"/>
    <cellStyle name="Vírgula 4 4 4 2 3 3" xfId="5781" xr:uid="{D881BF57-D2A8-4689-90B2-4FB324ABB970}"/>
    <cellStyle name="Vírgula 4 4 4 2 3 3 2" xfId="13403" xr:uid="{EBC043E1-4E77-402C-B887-B505DA996A2F}"/>
    <cellStyle name="Vírgula 4 4 4 2 3 3 2 2" xfId="28708" xr:uid="{66C943BE-D522-4EA7-8C07-BFE52242F75F}"/>
    <cellStyle name="Vírgula 4 4 4 2 3 3 3" xfId="21086" xr:uid="{E588BE82-7DBE-46FA-A580-41759D598A13}"/>
    <cellStyle name="Vírgula 4 4 4 2 3 4" xfId="10604" xr:uid="{9D52ED58-A2B3-4943-8FED-DCA3B6472898}"/>
    <cellStyle name="Vírgula 4 4 4 2 3 4 2" xfId="25909" xr:uid="{72A7D319-89AB-48D4-8E59-2F0B7EBCF9F9}"/>
    <cellStyle name="Vírgula 4 4 4 2 3 5" xfId="18287" xr:uid="{996E5BC7-1DA2-4796-9FD1-19F05739A579}"/>
    <cellStyle name="Vírgula 4 4 4 2 4" xfId="3940" xr:uid="{9DF62980-E78C-4286-9B11-0E38B5AC1AE6}"/>
    <cellStyle name="Vírgula 4 4 4 2 4 2" xfId="6508" xr:uid="{F3670330-6177-4CE9-8BC4-85BFCC7A7D5A}"/>
    <cellStyle name="Vírgula 4 4 4 2 4 2 2" xfId="14130" xr:uid="{6619DCBE-FBD4-4BCD-A28D-D4C2D3675E99}"/>
    <cellStyle name="Vírgula 4 4 4 2 4 2 2 2" xfId="29435" xr:uid="{5DA1FE21-6E28-4397-97A7-ABD3C3972263}"/>
    <cellStyle name="Vírgula 4 4 4 2 4 2 3" xfId="21813" xr:uid="{21984AE0-6B10-413B-A17E-E444831C5830}"/>
    <cellStyle name="Vírgula 4 4 4 2 4 3" xfId="11572" xr:uid="{B41C8003-12BF-4BD3-A15A-B775AFF2D9A3}"/>
    <cellStyle name="Vírgula 4 4 4 2 4 3 2" xfId="26877" xr:uid="{ED0C6B46-3ED6-44C1-98F9-D849BAB9F88B}"/>
    <cellStyle name="Vírgula 4 4 4 2 4 4" xfId="19255" xr:uid="{8F2AB7C6-0EC7-43AC-99C4-9397101539CA}"/>
    <cellStyle name="Vírgula 4 4 4 2 5" xfId="1364" xr:uid="{E22F5594-EBA3-4B8F-BE35-4D7BDEDE0E51}"/>
    <cellStyle name="Vírgula 4 4 4 2 5 2" xfId="8996" xr:uid="{E0F4926B-72DB-464E-9F24-085958596EE6}"/>
    <cellStyle name="Vírgula 4 4 4 2 5 2 2" xfId="24301" xr:uid="{1A0AD38D-AF5C-4DF7-9476-23337CADAE03}"/>
    <cellStyle name="Vírgula 4 4 4 2 5 3" xfId="16679" xr:uid="{47281C76-C17A-422E-B071-945252443702}"/>
    <cellStyle name="Vírgula 4 4 4 2 6" xfId="8347" xr:uid="{074F11D0-9C55-4561-90B4-0E3802787C98}"/>
    <cellStyle name="Vírgula 4 4 4 2 6 2" xfId="23652" xr:uid="{C1432D45-7C6C-4C46-8D62-9E38A9064D8D}"/>
    <cellStyle name="Vírgula 4 4 4 2 7" xfId="16030" xr:uid="{4FEEC0AD-C5E3-4596-BAA3-2010C7ACAB5A}"/>
    <cellStyle name="Vírgula 4 4 4 3" xfId="2328" xr:uid="{CDA71DC0-97E9-4EA6-9B50-51283437D12E}"/>
    <cellStyle name="Vírgula 4 4 4 3 2" xfId="3296" xr:uid="{1D54115F-1E6E-4503-A05E-DE1E00684BC2}"/>
    <cellStyle name="Vírgula 4 4 4 3 2 2" xfId="7319" xr:uid="{06DFF36A-4BB4-4818-82E7-9151FAC75EB9}"/>
    <cellStyle name="Vírgula 4 4 4 3 2 2 2" xfId="14941" xr:uid="{2E9BEE4C-7A52-4C3D-8B3D-34D87C74774E}"/>
    <cellStyle name="Vírgula 4 4 4 3 2 2 2 2" xfId="30246" xr:uid="{A4AF52C4-54E4-4BF6-994C-4BD5548601FE}"/>
    <cellStyle name="Vírgula 4 4 4 3 2 2 3" xfId="22624" xr:uid="{D2A85526-61AE-4783-A200-7BFC2D5F2C93}"/>
    <cellStyle name="Vírgula 4 4 4 3 2 3" xfId="5947" xr:uid="{81F7B4ED-A852-41CB-B4B3-C3F18FBF991F}"/>
    <cellStyle name="Vírgula 4 4 4 3 2 3 2" xfId="13569" xr:uid="{B7946826-A1BB-4D95-9C2E-1D454630C880}"/>
    <cellStyle name="Vírgula 4 4 4 3 2 3 2 2" xfId="28874" xr:uid="{318A59C5-E406-45EA-8A34-150767E120AD}"/>
    <cellStyle name="Vírgula 4 4 4 3 2 3 3" xfId="21252" xr:uid="{8DAD68B3-33E2-4899-A170-A3C7601588B8}"/>
    <cellStyle name="Vírgula 4 4 4 3 2 4" xfId="10928" xr:uid="{10BA1388-A74F-44D8-A03D-4AEE02C8C0FB}"/>
    <cellStyle name="Vírgula 4 4 4 3 2 4 2" xfId="26233" xr:uid="{719040B3-E0AC-4AD9-A8AE-E7CB09EF82D1}"/>
    <cellStyle name="Vírgula 4 4 4 3 2 5" xfId="18611" xr:uid="{C57A9EB9-3552-4631-AD27-F56FE7F20D43}"/>
    <cellStyle name="Vírgula 4 4 4 3 3" xfId="4264" xr:uid="{91B44BCD-2A00-46BC-B3F7-E4B1374A2163}"/>
    <cellStyle name="Vírgula 4 4 4 3 3 2" xfId="6715" xr:uid="{0A45CC63-2FF6-48FB-96FD-977649A42FDB}"/>
    <cellStyle name="Vírgula 4 4 4 3 3 2 2" xfId="14337" xr:uid="{B0BDFE96-D935-4AAA-854D-FDCC585D6401}"/>
    <cellStyle name="Vírgula 4 4 4 3 3 2 2 2" xfId="29642" xr:uid="{76F75627-A877-4100-B76A-9FA89BFBA26C}"/>
    <cellStyle name="Vírgula 4 4 4 3 3 2 3" xfId="22020" xr:uid="{33AC5F1C-E282-4BED-98E2-193A1B97975E}"/>
    <cellStyle name="Vírgula 4 4 4 3 3 3" xfId="11896" xr:uid="{81BE6970-8575-49A6-BE99-0D4714A5B13F}"/>
    <cellStyle name="Vírgula 4 4 4 3 3 3 2" xfId="27201" xr:uid="{E5B1C482-E32D-4442-B343-319AF22773A2}"/>
    <cellStyle name="Vírgula 4 4 4 3 3 4" xfId="19579" xr:uid="{48FAE744-8CC9-46CC-A9E9-725065AE488A}"/>
    <cellStyle name="Vírgula 4 4 4 3 4" xfId="5453" xr:uid="{59D75AB3-458D-4E05-AE73-48238A932E61}"/>
    <cellStyle name="Vírgula 4 4 4 3 4 2" xfId="13075" xr:uid="{F9C22DCD-4481-4CBF-92DB-4F1B44BBCDC9}"/>
    <cellStyle name="Vírgula 4 4 4 3 4 2 2" xfId="28380" xr:uid="{5F8C9B6C-835F-4D96-A9B2-E0E74C475DF7}"/>
    <cellStyle name="Vírgula 4 4 4 3 4 3" xfId="20758" xr:uid="{40E78C4A-FDE3-40C6-BF18-7458CFCF972F}"/>
    <cellStyle name="Vírgula 4 4 4 3 5" xfId="9960" xr:uid="{447804B3-E060-4387-A5E8-481E1A5CD954}"/>
    <cellStyle name="Vírgula 4 4 4 3 5 2" xfId="25265" xr:uid="{DFECCCFF-EF25-4F9C-B202-FE3BD12F1364}"/>
    <cellStyle name="Vírgula 4 4 4 3 6" xfId="17643" xr:uid="{7A9FF8A8-9D78-4284-AC5D-BB5E896FD22B}"/>
    <cellStyle name="Vírgula 4 4 4 4" xfId="1688" xr:uid="{D46F0C56-7DC1-40AA-A78A-D0E597FBEDCA}"/>
    <cellStyle name="Vírgula 4 4 4 4 2" xfId="7059" xr:uid="{D6C3A5E5-6A3C-43F7-B541-A47DDB7CC8FC}"/>
    <cellStyle name="Vírgula 4 4 4 4 2 2" xfId="14681" xr:uid="{26E9CC0A-BDC5-4513-A8F2-A49BC5576FB0}"/>
    <cellStyle name="Vírgula 4 4 4 4 2 2 2" xfId="29986" xr:uid="{27DAC696-466A-41F4-BA7A-AD7904883A8D}"/>
    <cellStyle name="Vírgula 4 4 4 4 2 3" xfId="22364" xr:uid="{DEEDF4F4-3BFF-4CFF-83E0-5D7D8B299885}"/>
    <cellStyle name="Vírgula 4 4 4 4 3" xfId="5687" xr:uid="{64DBB40F-F700-4710-BE9E-BC16DE3802C0}"/>
    <cellStyle name="Vírgula 4 4 4 4 3 2" xfId="13309" xr:uid="{7D1844B0-D763-4396-B28B-47C9F06301DA}"/>
    <cellStyle name="Vírgula 4 4 4 4 3 2 2" xfId="28614" xr:uid="{E952A551-2F2A-4864-9205-F18BCC9F0B70}"/>
    <cellStyle name="Vírgula 4 4 4 4 3 3" xfId="20992" xr:uid="{10D97A54-3A64-4195-8A91-E220549E5485}"/>
    <cellStyle name="Vírgula 4 4 4 4 4" xfId="9320" xr:uid="{D346EE6B-E63F-47CF-A741-BA5FB43E87A6}"/>
    <cellStyle name="Vírgula 4 4 4 4 4 2" xfId="24625" xr:uid="{98A16219-F644-4562-A08E-3935241E8A0B}"/>
    <cellStyle name="Vírgula 4 4 4 4 5" xfId="17003" xr:uid="{0DBD8AF8-DEE0-44CF-AAAD-0FBC229E4E95}"/>
    <cellStyle name="Vírgula 4 4 4 5" xfId="2648" xr:uid="{D3B31CBB-0CE4-4446-BDB4-508FEAA51AA6}"/>
    <cellStyle name="Vírgula 4 4 4 5 2" xfId="6345" xr:uid="{AF90D422-A722-422E-80CE-BAA7E9886210}"/>
    <cellStyle name="Vírgula 4 4 4 5 2 2" xfId="13967" xr:uid="{65EEC7FB-CE56-4983-B599-07F7A77D1283}"/>
    <cellStyle name="Vírgula 4 4 4 5 2 2 2" xfId="29272" xr:uid="{FFD25E7B-3B6E-4AFC-AF44-C0F0E8D668F6}"/>
    <cellStyle name="Vírgula 4 4 4 5 2 3" xfId="21650" xr:uid="{C2A608F2-D31D-4BE1-A13D-377793EBE6F0}"/>
    <cellStyle name="Vírgula 4 4 4 5 3" xfId="10280" xr:uid="{532BD275-5663-4881-A89C-C0F245E4F24C}"/>
    <cellStyle name="Vírgula 4 4 4 5 3 2" xfId="25585" xr:uid="{4F9AE3D0-81FB-4FF0-AB06-6F83E16A993F}"/>
    <cellStyle name="Vírgula 4 4 4 5 4" xfId="17963" xr:uid="{9E882CD2-66AE-4B20-9F4E-1529DC6715D9}"/>
    <cellStyle name="Vírgula 4 4 4 6" xfId="3616" xr:uid="{753D4388-BA79-4A3B-9B1F-55D9FBC9AE4D}"/>
    <cellStyle name="Vírgula 4 4 4 6 2" xfId="11248" xr:uid="{03934268-F8FD-408C-9036-8AFCF0D940FB}"/>
    <cellStyle name="Vírgula 4 4 4 6 2 2" xfId="26553" xr:uid="{866343F9-6F0B-4680-A785-6FCCC97895AF}"/>
    <cellStyle name="Vírgula 4 4 4 6 3" xfId="18931" xr:uid="{3076CD45-A4E6-4977-8639-35D613A52FEA}"/>
    <cellStyle name="Vírgula 4 4 4 7" xfId="1040" xr:uid="{2641BDD5-47A5-4C79-AA95-5F53E8D6DEE9}"/>
    <cellStyle name="Vírgula 4 4 4 7 2" xfId="8672" xr:uid="{D6550295-EBFE-4B21-A44F-F26D98B6BC07}"/>
    <cellStyle name="Vírgula 4 4 4 7 2 2" xfId="23977" xr:uid="{5010AA2B-9469-4997-B3AF-D9136BF35482}"/>
    <cellStyle name="Vírgula 4 4 4 7 3" xfId="16355" xr:uid="{D58878CB-A8E3-4E34-888D-1AC5B06642B4}"/>
    <cellStyle name="Vírgula 4 4 4 8" xfId="8023" xr:uid="{A30AABE9-43C4-448D-A03C-9DB6FF820F38}"/>
    <cellStyle name="Vírgula 4 4 4 8 2" xfId="23328" xr:uid="{4073F8CB-234C-4E47-A6FF-3BE8B57559B5}"/>
    <cellStyle name="Vírgula 4 4 4 9" xfId="15706" xr:uid="{F72A4E92-5BDE-446E-85B9-9EFD0E206074}"/>
    <cellStyle name="Vírgula 4 4 5" xfId="271" xr:uid="{E623B7C6-A3FB-4648-8B6B-6D7454977508}"/>
    <cellStyle name="Vírgula 4 4 5 2" xfId="595" xr:uid="{828CF3C6-7E58-438A-B66A-2590014761F1}"/>
    <cellStyle name="Vírgula 4 4 5 2 2" xfId="1888" xr:uid="{239644B9-F6D4-4577-9075-4FE55EA111A3}"/>
    <cellStyle name="Vírgula 4 4 5 2 2 2" xfId="7392" xr:uid="{D6334AC3-3FF0-4612-99D7-ADECC4FBA011}"/>
    <cellStyle name="Vírgula 4 4 5 2 2 2 2" xfId="15014" xr:uid="{8167216B-7C03-43B5-8F1D-5B8A969B4504}"/>
    <cellStyle name="Vírgula 4 4 5 2 2 2 2 2" xfId="30319" xr:uid="{754F04DF-E499-463A-82E9-E65289E1F9ED}"/>
    <cellStyle name="Vírgula 4 4 5 2 2 2 3" xfId="22697" xr:uid="{E25E7BF3-60AF-4404-918A-2080F9F0B99D}"/>
    <cellStyle name="Vírgula 4 4 5 2 2 3" xfId="6020" xr:uid="{F1B2B4BE-684C-4D93-B712-3B22A8D2C259}"/>
    <cellStyle name="Vírgula 4 4 5 2 2 3 2" xfId="13642" xr:uid="{22C8049C-8B48-419C-848F-75507206EB1E}"/>
    <cellStyle name="Vírgula 4 4 5 2 2 3 2 2" xfId="28947" xr:uid="{BDACE98C-E024-4C15-A97E-1F5FEE003BFC}"/>
    <cellStyle name="Vírgula 4 4 5 2 2 3 3" xfId="21325" xr:uid="{9C4593DF-BCE7-48C3-9303-A7DF55335486}"/>
    <cellStyle name="Vírgula 4 4 5 2 2 4" xfId="9520" xr:uid="{E22E7548-D8D1-4E6D-BF7D-9BAB7FD30704}"/>
    <cellStyle name="Vírgula 4 4 5 2 2 4 2" xfId="24825" xr:uid="{C35A8BF7-EB14-419B-B9ED-90122BA81B67}"/>
    <cellStyle name="Vírgula 4 4 5 2 2 5" xfId="17203" xr:uid="{82AF79FB-B93D-4C46-A94F-80D71347660A}"/>
    <cellStyle name="Vírgula 4 4 5 2 3" xfId="2852" xr:uid="{CB949F01-22A6-4CD7-BC1E-871F58396AD3}"/>
    <cellStyle name="Vírgula 4 4 5 2 3 2" xfId="6788" xr:uid="{126C61A9-EAD6-42E1-ABB3-F6CD6F61A5B3}"/>
    <cellStyle name="Vírgula 4 4 5 2 3 2 2" xfId="14410" xr:uid="{31F6C3F4-3106-4A12-9641-1D3AB44F22DF}"/>
    <cellStyle name="Vírgula 4 4 5 2 3 2 2 2" xfId="29715" xr:uid="{47124013-69DA-4413-9475-0EC4373E3E22}"/>
    <cellStyle name="Vírgula 4 4 5 2 3 2 3" xfId="22093" xr:uid="{4A8CD816-6E6D-474A-986A-DCE882EAFA1A}"/>
    <cellStyle name="Vírgula 4 4 5 2 3 3" xfId="10484" xr:uid="{64AF1EE5-6D13-49B2-9939-52328B0C8B2B}"/>
    <cellStyle name="Vírgula 4 4 5 2 3 3 2" xfId="25789" xr:uid="{9B78992F-85EA-430D-8E95-6EF1A294B572}"/>
    <cellStyle name="Vírgula 4 4 5 2 3 4" xfId="18167" xr:uid="{271339EF-B36A-41F6-91D7-E5C72D66BF9D}"/>
    <cellStyle name="Vírgula 4 4 5 2 4" xfId="3820" xr:uid="{11991401-80EA-4C59-BCCF-D4835A506E9D}"/>
    <cellStyle name="Vírgula 4 4 5 2 4 2" xfId="11452" xr:uid="{F3EF5D54-F0B1-4ED4-9159-669C43AB82A0}"/>
    <cellStyle name="Vírgula 4 4 5 2 4 2 2" xfId="26757" xr:uid="{780D34E2-92CC-4D28-AF69-75136FEBA5A0}"/>
    <cellStyle name="Vírgula 4 4 5 2 4 3" xfId="19135" xr:uid="{B24B0D51-148A-4B20-9CD8-8533F022517D}"/>
    <cellStyle name="Vírgula 4 4 5 2 5" xfId="1244" xr:uid="{2DE96E6A-70DB-45CC-840B-53B2EFE3E05C}"/>
    <cellStyle name="Vírgula 4 4 5 2 5 2" xfId="8876" xr:uid="{5F4D13CF-2E88-4499-99DA-9BE4AA93A565}"/>
    <cellStyle name="Vírgula 4 4 5 2 5 2 2" xfId="24181" xr:uid="{CD2A7E5E-DC6C-4B2D-89DA-6CE0812FA24A}"/>
    <cellStyle name="Vírgula 4 4 5 2 5 3" xfId="16559" xr:uid="{A4D2FEA9-573C-47F2-95D6-F7D9403B565B}"/>
    <cellStyle name="Vírgula 4 4 5 2 6" xfId="8227" xr:uid="{F1EDBEEB-D226-43E7-BD31-888C91FB93FD}"/>
    <cellStyle name="Vírgula 4 4 5 2 6 2" xfId="23532" xr:uid="{4ACD26D1-3F02-4B54-A0DB-F27A99E3CE52}"/>
    <cellStyle name="Vírgula 4 4 5 2 7" xfId="15910" xr:uid="{91FAB417-FFB9-49FA-A064-973790D22FBF}"/>
    <cellStyle name="Vírgula 4 4 5 3" xfId="2208" xr:uid="{B55521F5-6C15-4684-94E6-5ABB3F2EE44C}"/>
    <cellStyle name="Vírgula 4 4 5 3 2" xfId="3176" xr:uid="{9ED6FCB3-4420-4920-8807-A1686CBD8507}"/>
    <cellStyle name="Vírgula 4 4 5 3 2 2" xfId="10808" xr:uid="{CDC2CD18-8152-4EC5-81A1-4A2994E1A5A8}"/>
    <cellStyle name="Vírgula 4 4 5 3 2 2 2" xfId="26113" xr:uid="{D9683182-D602-4177-9C14-0BBD470C58CF}"/>
    <cellStyle name="Vírgula 4 4 5 3 2 3" xfId="18491" xr:uid="{1B8C8CC3-2BAA-47A5-92C4-9A0C907FE629}"/>
    <cellStyle name="Vírgula 4 4 5 3 3" xfId="4144" xr:uid="{02D9BC63-E8E4-4CAB-9845-01D390679664}"/>
    <cellStyle name="Vírgula 4 4 5 3 3 2" xfId="11776" xr:uid="{F8D2CF61-D3F6-4456-8F5E-1CB50E3B1C37}"/>
    <cellStyle name="Vírgula 4 4 5 3 3 2 2" xfId="27081" xr:uid="{7304A339-4461-4D5B-B6F2-BE8EF07648BB}"/>
    <cellStyle name="Vírgula 4 4 5 3 3 3" xfId="19459" xr:uid="{654FAFE4-3B2D-4A5B-B349-442DC1788DAD}"/>
    <cellStyle name="Vírgula 4 4 5 3 4" xfId="9840" xr:uid="{30867DB3-9FF7-44B8-860F-034BA1E43A59}"/>
    <cellStyle name="Vírgula 4 4 5 3 4 2" xfId="25145" xr:uid="{7043A663-6642-4B86-9213-DB1584C65D7B}"/>
    <cellStyle name="Vírgula 4 4 5 3 5" xfId="17523" xr:uid="{34220326-2124-4725-9602-A1E82E5DEDD8}"/>
    <cellStyle name="Vírgula 4 4 5 4" xfId="1568" xr:uid="{EFABF1C0-83D5-432E-9BD6-49DFCEACA7E9}"/>
    <cellStyle name="Vírgula 4 4 5 4 2" xfId="6418" xr:uid="{A04E3D30-09FB-4EF9-AB4A-65C22102E68A}"/>
    <cellStyle name="Vírgula 4 4 5 4 2 2" xfId="14040" xr:uid="{17395E31-55E2-4F73-9C5E-6B7E3293A0F8}"/>
    <cellStyle name="Vírgula 4 4 5 4 2 2 2" xfId="29345" xr:uid="{99250893-8102-4534-BC4F-982055B7235A}"/>
    <cellStyle name="Vírgula 4 4 5 4 2 3" xfId="21723" xr:uid="{42C91841-989C-451C-9D66-D08745D78B78}"/>
    <cellStyle name="Vírgula 4 4 5 4 3" xfId="9200" xr:uid="{FC6A1F78-653B-41C5-B0E0-79BD447D3F2F}"/>
    <cellStyle name="Vírgula 4 4 5 4 3 2" xfId="24505" xr:uid="{0077F95C-7F18-4D7E-91A2-203F35757430}"/>
    <cellStyle name="Vírgula 4 4 5 4 4" xfId="16883" xr:uid="{00518611-B843-47AC-A5D1-7982611CF02E}"/>
    <cellStyle name="Vírgula 4 4 5 5" xfId="2528" xr:uid="{2316A865-F9F9-4C56-A0ED-B8B29716A7F4}"/>
    <cellStyle name="Vírgula 4 4 5 5 2" xfId="10160" xr:uid="{0C020A6E-2C72-413B-BC6A-4B14B2A655B4}"/>
    <cellStyle name="Vírgula 4 4 5 5 2 2" xfId="25465" xr:uid="{763B47A0-41C6-41FA-8496-B59BE78CD034}"/>
    <cellStyle name="Vírgula 4 4 5 5 3" xfId="17843" xr:uid="{7D3EE908-88C8-4A6C-BA76-C56A0FB6D192}"/>
    <cellStyle name="Vírgula 4 4 5 6" xfId="3496" xr:uid="{04E7F6D8-2B96-4147-A8F0-FB298FA95F64}"/>
    <cellStyle name="Vírgula 4 4 5 6 2" xfId="11128" xr:uid="{BF86EFA8-8672-4E2D-88EB-D63A0560A2D1}"/>
    <cellStyle name="Vírgula 4 4 5 6 2 2" xfId="26433" xr:uid="{D4C46BD2-50B0-456D-B316-ADE312D90E9C}"/>
    <cellStyle name="Vírgula 4 4 5 6 3" xfId="18811" xr:uid="{C11CECAB-84C6-450F-8F25-61AEFCF99F2D}"/>
    <cellStyle name="Vírgula 4 4 5 7" xfId="920" xr:uid="{3B973F8C-D019-4703-9CE6-16B1F3D100F0}"/>
    <cellStyle name="Vírgula 4 4 5 7 2" xfId="8552" xr:uid="{A78E3D4F-1F97-4708-A6B2-80A01C94A154}"/>
    <cellStyle name="Vírgula 4 4 5 7 2 2" xfId="23857" xr:uid="{55EB3B4A-3B26-4E46-A20C-DBAC7664A884}"/>
    <cellStyle name="Vírgula 4 4 5 7 3" xfId="16235" xr:uid="{31F315F0-8275-40DC-8A32-EE14C9E0572D}"/>
    <cellStyle name="Vírgula 4 4 5 8" xfId="7903" xr:uid="{11A304C1-27BE-456A-BA77-FBD291E4D6B6}"/>
    <cellStyle name="Vírgula 4 4 5 8 2" xfId="23208" xr:uid="{B2318287-AEDD-4A01-8353-05673121FF02}"/>
    <cellStyle name="Vírgula 4 4 5 9" xfId="15586" xr:uid="{9537F42B-127A-4698-A4D4-697F5A2EF437}"/>
    <cellStyle name="Vírgula 4 4 6" xfId="431" xr:uid="{94108AA8-7AF7-4279-B615-574B5BB3A595}"/>
    <cellStyle name="Vírgula 4 4 6 2" xfId="755" xr:uid="{51A2E052-9D66-45F1-8A46-CD80C9186E23}"/>
    <cellStyle name="Vírgula 4 4 6 2 2" xfId="2048" xr:uid="{3532DF65-BB01-4A84-95EA-CE3A0D7E80FE}"/>
    <cellStyle name="Vírgula 4 4 6 2 2 2" xfId="7346" xr:uid="{281823BE-F1E4-43ED-85C7-370EA8420A22}"/>
    <cellStyle name="Vírgula 4 4 6 2 2 2 2" xfId="14968" xr:uid="{F3EAB34F-6A85-4A5C-A20D-5B5D9A5FC17A}"/>
    <cellStyle name="Vírgula 4 4 6 2 2 2 2 2" xfId="30273" xr:uid="{91F4B258-3454-4655-86E2-D8E5D931C24C}"/>
    <cellStyle name="Vírgula 4 4 6 2 2 2 3" xfId="22651" xr:uid="{D904DDFC-DC75-43A7-A964-1B2F4684CBAD}"/>
    <cellStyle name="Vírgula 4 4 6 2 2 3" xfId="5974" xr:uid="{6ACA0D01-A503-4882-83A9-0E60240254EC}"/>
    <cellStyle name="Vírgula 4 4 6 2 2 3 2" xfId="13596" xr:uid="{14CBE084-58FC-4EB2-86A7-9C1A488565B9}"/>
    <cellStyle name="Vírgula 4 4 6 2 2 3 2 2" xfId="28901" xr:uid="{6CBFD508-A617-4CE3-83E4-74F2A7FAD285}"/>
    <cellStyle name="Vírgula 4 4 6 2 2 3 3" xfId="21279" xr:uid="{C5423B4C-144D-406A-A700-49E9A5D96913}"/>
    <cellStyle name="Vírgula 4 4 6 2 2 4" xfId="9680" xr:uid="{C9A7126F-2A2B-4D45-94BF-C9CF2251AB0A}"/>
    <cellStyle name="Vírgula 4 4 6 2 2 4 2" xfId="24985" xr:uid="{767E9ECA-5C95-4807-B3F6-64508C4F071B}"/>
    <cellStyle name="Vírgula 4 4 6 2 2 5" xfId="17363" xr:uid="{6D097B44-E485-4EC1-8506-335B40610903}"/>
    <cellStyle name="Vírgula 4 4 6 2 3" xfId="3012" xr:uid="{F482C7E2-C5EE-4188-89B1-E9F44A006A31}"/>
    <cellStyle name="Vírgula 4 4 6 2 3 2" xfId="6742" xr:uid="{D46931B8-5361-4A22-9ECC-9E16BFAE27D2}"/>
    <cellStyle name="Vírgula 4 4 6 2 3 2 2" xfId="14364" xr:uid="{D04FBA74-F91A-4F4D-A5A0-E3DCE753CB1B}"/>
    <cellStyle name="Vírgula 4 4 6 2 3 2 2 2" xfId="29669" xr:uid="{B1F2B325-DCAB-4567-8DDE-BD49A75B3663}"/>
    <cellStyle name="Vírgula 4 4 6 2 3 2 3" xfId="22047" xr:uid="{2A2BC66C-A643-4FA2-B4E9-A5C5B1418FB7}"/>
    <cellStyle name="Vírgula 4 4 6 2 3 3" xfId="10644" xr:uid="{471B8D59-20B8-4E8A-AB74-EC1AF588EA98}"/>
    <cellStyle name="Vírgula 4 4 6 2 3 3 2" xfId="25949" xr:uid="{9BCD0557-AFA7-44E0-810E-7FA4533232CB}"/>
    <cellStyle name="Vírgula 4 4 6 2 3 4" xfId="18327" xr:uid="{F7694CB0-BDC6-4A46-868E-7B8702895F4D}"/>
    <cellStyle name="Vírgula 4 4 6 2 4" xfId="3980" xr:uid="{F98EAD0E-0E98-451F-AFA0-FF4D768A7A38}"/>
    <cellStyle name="Vírgula 4 4 6 2 4 2" xfId="11612" xr:uid="{E04C65FC-2C8C-4D45-8B5F-E14B9EDDB82D}"/>
    <cellStyle name="Vírgula 4 4 6 2 4 2 2" xfId="26917" xr:uid="{10BF02C2-48D8-4B77-A0CA-367623043242}"/>
    <cellStyle name="Vírgula 4 4 6 2 4 3" xfId="19295" xr:uid="{D568FE04-2742-40E5-ACE7-F4863E5E1818}"/>
    <cellStyle name="Vírgula 4 4 6 2 5" xfId="1404" xr:uid="{06565372-5FE8-4A2B-92C5-093E7CAA61A9}"/>
    <cellStyle name="Vírgula 4 4 6 2 5 2" xfId="9036" xr:uid="{D9606632-D703-43EF-98CC-25161B1B8487}"/>
    <cellStyle name="Vírgula 4 4 6 2 5 2 2" xfId="24341" xr:uid="{7051EEEE-CA93-4392-AEFC-F566B8C23EC1}"/>
    <cellStyle name="Vírgula 4 4 6 2 5 3" xfId="16719" xr:uid="{922B60BB-B1C4-45B1-BB57-BB249C0FF2B6}"/>
    <cellStyle name="Vírgula 4 4 6 2 6" xfId="8387" xr:uid="{9F1A23FE-4FF2-4AD3-AB52-E691EB24BFCF}"/>
    <cellStyle name="Vírgula 4 4 6 2 6 2" xfId="23692" xr:uid="{A43D30B3-80BB-47C5-8525-4AE0202C0188}"/>
    <cellStyle name="Vírgula 4 4 6 2 7" xfId="16070" xr:uid="{299C93E3-0A88-4E64-B9D2-4705E108DE41}"/>
    <cellStyle name="Vírgula 4 4 6 3" xfId="2368" xr:uid="{302C93D1-5BB1-4252-9339-09E99034E8DC}"/>
    <cellStyle name="Vírgula 4 4 6 3 2" xfId="3336" xr:uid="{62A39AD3-B0DA-4A1C-B8EA-B1AC7724E8A9}"/>
    <cellStyle name="Vírgula 4 4 6 3 2 2" xfId="10968" xr:uid="{0561D580-73DF-4316-9C48-9DA67AC839BD}"/>
    <cellStyle name="Vírgula 4 4 6 3 2 2 2" xfId="26273" xr:uid="{6EB8BA3C-E4D5-4538-A356-C26DAC1B8E2C}"/>
    <cellStyle name="Vírgula 4 4 6 3 2 3" xfId="18651" xr:uid="{2A464107-631B-4272-A4D7-41AB11D7DABC}"/>
    <cellStyle name="Vírgula 4 4 6 3 3" xfId="4304" xr:uid="{D01F82C3-814F-43F5-A5F9-2E70D6DA10D5}"/>
    <cellStyle name="Vírgula 4 4 6 3 3 2" xfId="11936" xr:uid="{74F97533-93FC-4FAF-AF55-7B1C7457DB63}"/>
    <cellStyle name="Vírgula 4 4 6 3 3 2 2" xfId="27241" xr:uid="{5D41437E-9C8D-42B1-9276-C984773B89B2}"/>
    <cellStyle name="Vírgula 4 4 6 3 3 3" xfId="19619" xr:uid="{2DBA1AB5-809D-4204-8AA7-8CAA9936E1CC}"/>
    <cellStyle name="Vírgula 4 4 6 3 4" xfId="10000" xr:uid="{9B9A9B5B-7858-4949-8BB2-4A8C8C4CB18C}"/>
    <cellStyle name="Vírgula 4 4 6 3 4 2" xfId="25305" xr:uid="{6AC3F736-D812-47F4-B72B-3317648CB119}"/>
    <cellStyle name="Vírgula 4 4 6 3 5" xfId="17683" xr:uid="{6C3CB916-02C9-414E-B7A8-2D1DDEFB90E0}"/>
    <cellStyle name="Vírgula 4 4 6 4" xfId="1728" xr:uid="{4DD38092-8A5A-42CA-9306-EEAC20CCB10A}"/>
    <cellStyle name="Vírgula 4 4 6 4 2" xfId="6372" xr:uid="{37854FB4-1488-4E20-99AE-DD6B610853F7}"/>
    <cellStyle name="Vírgula 4 4 6 4 2 2" xfId="13994" xr:uid="{1562A8CF-ED38-4262-AE97-0D10DCA53491}"/>
    <cellStyle name="Vírgula 4 4 6 4 2 2 2" xfId="29299" xr:uid="{262B703B-E05F-45FC-B4CC-5436C6074BD4}"/>
    <cellStyle name="Vírgula 4 4 6 4 2 3" xfId="21677" xr:uid="{9A9BED35-3A69-469F-8915-35FB259F09ED}"/>
    <cellStyle name="Vírgula 4 4 6 4 3" xfId="9360" xr:uid="{47400814-5866-4BDB-904B-4E0D2F3C24D2}"/>
    <cellStyle name="Vírgula 4 4 6 4 3 2" xfId="24665" xr:uid="{F9C36C42-63FE-4E5B-AB5F-67EC5127ADE2}"/>
    <cellStyle name="Vírgula 4 4 6 4 4" xfId="17043" xr:uid="{1D68AFB9-4592-4A58-94C8-6BC0DA3FF4D9}"/>
    <cellStyle name="Vírgula 4 4 6 5" xfId="2688" xr:uid="{E455DF1D-87DA-49E8-81A3-ECD8C8712ADF}"/>
    <cellStyle name="Vírgula 4 4 6 5 2" xfId="10320" xr:uid="{AD0A373D-8DB0-4AF0-A01A-86AFA5609CDE}"/>
    <cellStyle name="Vírgula 4 4 6 5 2 2" xfId="25625" xr:uid="{209EF5AB-4CF0-40D2-B86E-5D128E0EAA24}"/>
    <cellStyle name="Vírgula 4 4 6 5 3" xfId="18003" xr:uid="{FDB60CF3-290D-4D30-8244-30A3AD3CC221}"/>
    <cellStyle name="Vírgula 4 4 6 6" xfId="3656" xr:uid="{826C562D-2D0F-4DCD-966D-6E3B6AECEDFE}"/>
    <cellStyle name="Vírgula 4 4 6 6 2" xfId="11288" xr:uid="{830638BC-52A0-4255-A5DD-60B9A528A8AB}"/>
    <cellStyle name="Vírgula 4 4 6 6 2 2" xfId="26593" xr:uid="{499594A7-66D1-49C4-94E6-3ADAF89F459C}"/>
    <cellStyle name="Vírgula 4 4 6 6 3" xfId="18971" xr:uid="{96BD96CB-E74A-4DBD-9176-5B023BA07D5F}"/>
    <cellStyle name="Vírgula 4 4 6 7" xfId="1080" xr:uid="{FFCD8065-DCBC-4C17-95B8-B48499080692}"/>
    <cellStyle name="Vírgula 4 4 6 7 2" xfId="8712" xr:uid="{F4457EED-4512-499E-98C6-6AADBE8EA475}"/>
    <cellStyle name="Vírgula 4 4 6 7 2 2" xfId="24017" xr:uid="{29EE082B-F36E-4319-8CFE-DBE435870695}"/>
    <cellStyle name="Vírgula 4 4 6 7 3" xfId="16395" xr:uid="{FCCC066D-0630-4065-A513-B34E3400F4E6}"/>
    <cellStyle name="Vírgula 4 4 6 8" xfId="8063" xr:uid="{DEC4437E-BCAC-4241-8DED-768AD58AAEEA}"/>
    <cellStyle name="Vírgula 4 4 6 8 2" xfId="23368" xr:uid="{46D658BF-BE56-4924-BE61-C607BFDBC156}"/>
    <cellStyle name="Vírgula 4 4 6 9" xfId="15746" xr:uid="{80C0E692-2DF6-42BE-A9EC-F6466430CB4E}"/>
    <cellStyle name="Vírgula 4 4 7" xfId="555" xr:uid="{A7C24EC3-798E-4E32-B96E-97C9F547A42D}"/>
    <cellStyle name="Vírgula 4 4 7 2" xfId="1848" xr:uid="{689C6856-3226-44A3-883C-EDB82F6A1B60}"/>
    <cellStyle name="Vírgula 4 4 7 2 2" xfId="5187" xr:uid="{33209093-F59C-4899-9084-FE86F3225EDD}"/>
    <cellStyle name="Vírgula 4 4 7 2 2 2" xfId="7509" xr:uid="{B823EE44-8D62-430B-AF4D-FB4FFEA404ED}"/>
    <cellStyle name="Vírgula 4 4 7 2 2 2 2" xfId="15131" xr:uid="{28362F5D-A9F4-4EA7-8B5D-145872395E94}"/>
    <cellStyle name="Vírgula 4 4 7 2 2 2 2 2" xfId="30436" xr:uid="{8DB8FE03-B0FF-44C0-B8F3-A5560DC2077C}"/>
    <cellStyle name="Vírgula 4 4 7 2 2 2 3" xfId="22814" xr:uid="{D672C8D8-4E77-43A2-847D-0AE63F2BEBFD}"/>
    <cellStyle name="Vírgula 4 4 7 2 2 3" xfId="6137" xr:uid="{A9439CA0-0146-4226-A937-00974F1A7281}"/>
    <cellStyle name="Vírgula 4 4 7 2 2 3 2" xfId="13759" xr:uid="{CBB2658F-01A6-47A3-8090-AB1BD59726E1}"/>
    <cellStyle name="Vírgula 4 4 7 2 2 3 2 2" xfId="29064" xr:uid="{CC73BC99-C3D9-409A-AC8E-05906E626B35}"/>
    <cellStyle name="Vírgula 4 4 7 2 2 3 3" xfId="21442" xr:uid="{544BF467-3613-4EAD-83C0-7085B26A488A}"/>
    <cellStyle name="Vírgula 4 4 7 2 2 4" xfId="12809" xr:uid="{7073891F-2010-4B61-8FE4-1041AE778AD5}"/>
    <cellStyle name="Vírgula 4 4 7 2 2 4 2" xfId="28114" xr:uid="{4EB7B81A-8006-4165-9B1B-CA430D2D9EC4}"/>
    <cellStyle name="Vírgula 4 4 7 2 2 5" xfId="20492" xr:uid="{F5A7B650-D25A-4F01-AD2D-5316561E20D7}"/>
    <cellStyle name="Vírgula 4 4 7 2 3" xfId="4890" xr:uid="{8BC749EC-C0B1-439D-828A-439BF6A631B6}"/>
    <cellStyle name="Vírgula 4 4 7 2 3 2" xfId="6905" xr:uid="{967C3B50-F502-439D-8311-A87FA52F215A}"/>
    <cellStyle name="Vírgula 4 4 7 2 3 2 2" xfId="14527" xr:uid="{7CE01E20-983E-48BD-990E-DA079813B487}"/>
    <cellStyle name="Vírgula 4 4 7 2 3 2 2 2" xfId="29832" xr:uid="{77166298-FF16-48DC-9A3A-87D8E45D0C4F}"/>
    <cellStyle name="Vírgula 4 4 7 2 3 2 3" xfId="22210" xr:uid="{2DAAE929-C055-4511-8632-5B7662E78F29}"/>
    <cellStyle name="Vírgula 4 4 7 2 3 3" xfId="12512" xr:uid="{FFC5B640-77DA-4478-B432-3377B5E3966E}"/>
    <cellStyle name="Vírgula 4 4 7 2 3 3 2" xfId="27817" xr:uid="{6F395D79-8D2E-43F5-BFF8-B20AF4DB2645}"/>
    <cellStyle name="Vírgula 4 4 7 2 3 4" xfId="20195" xr:uid="{D45A3BE4-2F1A-44EF-9565-E222B5286F8D}"/>
    <cellStyle name="Vírgula 4 4 7 2 4" xfId="5558" xr:uid="{525DB6D9-8134-4CD5-96A2-DD4D04FD20B4}"/>
    <cellStyle name="Vírgula 4 4 7 2 4 2" xfId="13180" xr:uid="{B19A537C-6FFA-4325-A0AA-693E79F1C163}"/>
    <cellStyle name="Vírgula 4 4 7 2 4 2 2" xfId="28485" xr:uid="{5F04EBE8-49F9-46EB-A1BC-1F68E8F9A483}"/>
    <cellStyle name="Vírgula 4 4 7 2 4 3" xfId="20863" xr:uid="{1781A7F0-9FD4-41AD-A356-F11523255753}"/>
    <cellStyle name="Vírgula 4 4 7 2 5" xfId="9480" xr:uid="{49DFCC77-CEDB-42FF-852E-6EE2026F6589}"/>
    <cellStyle name="Vírgula 4 4 7 2 5 2" xfId="24785" xr:uid="{8AAF16CB-7A96-408D-8962-54E0E398343B}"/>
    <cellStyle name="Vírgula 4 4 7 2 6" xfId="17163" xr:uid="{394D6427-E272-4DDA-B854-C582BE6F62A0}"/>
    <cellStyle name="Vírgula 4 4 7 3" xfId="2812" xr:uid="{53B392A6-1640-47FE-894A-9EBAE0BB2B7D}"/>
    <cellStyle name="Vírgula 4 4 7 3 2" xfId="7165" xr:uid="{AEEE54E4-BFC0-4408-A273-ED9186753F96}"/>
    <cellStyle name="Vírgula 4 4 7 3 2 2" xfId="14787" xr:uid="{55E5CD2B-4465-4B11-9BE0-69D40FF770A8}"/>
    <cellStyle name="Vírgula 4 4 7 3 2 2 2" xfId="30092" xr:uid="{1336B838-BF3E-4432-8FE7-C89200951A95}"/>
    <cellStyle name="Vírgula 4 4 7 3 2 3" xfId="22470" xr:uid="{2CBD1676-4329-4704-86C2-1EAA1B747610}"/>
    <cellStyle name="Vírgula 4 4 7 3 3" xfId="5793" xr:uid="{D288C14C-DC60-4663-8601-02518E1DB788}"/>
    <cellStyle name="Vírgula 4 4 7 3 3 2" xfId="13415" xr:uid="{397D410F-3CF5-4454-94F1-6E2F2077FC68}"/>
    <cellStyle name="Vírgula 4 4 7 3 3 2 2" xfId="28720" xr:uid="{A6ABE270-0329-4AE9-8059-F3B3C33F9004}"/>
    <cellStyle name="Vírgula 4 4 7 3 3 3" xfId="21098" xr:uid="{1EE15659-626C-4791-86D9-813943B5B37C}"/>
    <cellStyle name="Vírgula 4 4 7 3 4" xfId="10444" xr:uid="{6932633C-8061-41CC-ABA2-D778D2495EBF}"/>
    <cellStyle name="Vírgula 4 4 7 3 4 2" xfId="25749" xr:uid="{37BE484C-9897-4A94-A40A-C9B7229476A7}"/>
    <cellStyle name="Vírgula 4 4 7 3 5" xfId="18127" xr:uid="{01C2CA9F-8136-4E38-9DC1-2B781224C47F}"/>
    <cellStyle name="Vírgula 4 4 7 4" xfId="3780" xr:uid="{CAABD847-C598-40EE-8B1D-3E73D3BECB49}"/>
    <cellStyle name="Vírgula 4 4 7 4 2" xfId="6535" xr:uid="{E2985DD2-ADE7-4CB2-9AA3-3E70D9480997}"/>
    <cellStyle name="Vírgula 4 4 7 4 2 2" xfId="14157" xr:uid="{D757A698-BDD3-4623-8CA8-9BE0768D9503}"/>
    <cellStyle name="Vírgula 4 4 7 4 2 2 2" xfId="29462" xr:uid="{DF159A27-D7F6-49DC-81F7-C9B9060E8737}"/>
    <cellStyle name="Vírgula 4 4 7 4 2 3" xfId="21840" xr:uid="{C3EEB9E9-AA19-4E18-8D09-8BB0E93232BE}"/>
    <cellStyle name="Vírgula 4 4 7 4 3" xfId="11412" xr:uid="{5080AC3A-CFBD-4342-84D0-640E781431DB}"/>
    <cellStyle name="Vírgula 4 4 7 4 3 2" xfId="26717" xr:uid="{78B6D2E6-D555-45FF-9F48-E54AC7EF3BA3}"/>
    <cellStyle name="Vírgula 4 4 7 4 4" xfId="19095" xr:uid="{BE6789E1-CFB0-4898-AE9E-90CF0216FE3A}"/>
    <cellStyle name="Vírgula 4 4 7 5" xfId="1204" xr:uid="{515DB651-DD0C-4A6A-A0EC-89A2B962D06C}"/>
    <cellStyle name="Vírgula 4 4 7 5 2" xfId="8836" xr:uid="{D062907B-507D-4350-9D8A-461CDF9538AD}"/>
    <cellStyle name="Vírgula 4 4 7 5 2 2" xfId="24141" xr:uid="{5CE973D2-6C66-4D03-A48D-CF00D489F545}"/>
    <cellStyle name="Vírgula 4 4 7 5 3" xfId="16519" xr:uid="{E2AF7DD6-1CAF-4555-93C1-28CFEC0E47FB}"/>
    <cellStyle name="Vírgula 4 4 7 6" xfId="8187" xr:uid="{04374E10-082C-46A9-965E-02F58A955488}"/>
    <cellStyle name="Vírgula 4 4 7 6 2" xfId="23492" xr:uid="{5D4B0B21-1464-4A33-B555-322620D22BFD}"/>
    <cellStyle name="Vírgula 4 4 7 7" xfId="15870" xr:uid="{E40F1FF1-42C7-4C49-A049-70CFDC689D7B}"/>
    <cellStyle name="Vírgula 4 4 8" xfId="2168" xr:uid="{E0442FE6-F442-4A33-9C27-0C94E873C0DE}"/>
    <cellStyle name="Vírgula 4 4 8 2" xfId="3136" xr:uid="{D9E08D19-EC40-4754-89DF-47D761C0EAF7}"/>
    <cellStyle name="Vírgula 4 4 8 2 2" xfId="5205" xr:uid="{5CDA97C0-9FB6-4212-A12D-09A37A0B1DB9}"/>
    <cellStyle name="Vírgula 4 4 8 2 2 2" xfId="7539" xr:uid="{FDA2919B-F65C-49BC-A26C-A49852E79E03}"/>
    <cellStyle name="Vírgula 4 4 8 2 2 2 2" xfId="15161" xr:uid="{A017DB44-6969-4C8F-9F75-9D3EBBA45657}"/>
    <cellStyle name="Vírgula 4 4 8 2 2 2 2 2" xfId="30466" xr:uid="{20CEC0F4-9CED-41BE-BA2B-36BA086C5606}"/>
    <cellStyle name="Vírgula 4 4 8 2 2 2 3" xfId="22844" xr:uid="{F91E2A80-73B6-4727-9C23-53C7484CECB5}"/>
    <cellStyle name="Vírgula 4 4 8 2 2 3" xfId="6167" xr:uid="{82A67492-5D19-4A44-9F8F-F7ECB1E9E23C}"/>
    <cellStyle name="Vírgula 4 4 8 2 2 3 2" xfId="13789" xr:uid="{8B617CE9-D12F-416D-B186-F1D71FB50476}"/>
    <cellStyle name="Vírgula 4 4 8 2 2 3 2 2" xfId="29094" xr:uid="{E6AC06DE-4B61-4329-B0D3-AA87897BE2DE}"/>
    <cellStyle name="Vírgula 4 4 8 2 2 3 3" xfId="21472" xr:uid="{1DDF57A6-A35F-4911-8309-B5D55E695C88}"/>
    <cellStyle name="Vírgula 4 4 8 2 2 4" xfId="12827" xr:uid="{1966801F-2596-4C1A-ADA7-331239C9BCF3}"/>
    <cellStyle name="Vírgula 4 4 8 2 2 4 2" xfId="28132" xr:uid="{CAFD9C73-8D45-4C6F-BF45-A5D3FE0D8432}"/>
    <cellStyle name="Vírgula 4 4 8 2 2 5" xfId="20510" xr:uid="{B4E6D74F-1763-4FE2-825F-D675BB795A8B}"/>
    <cellStyle name="Vírgula 4 4 8 2 3" xfId="4908" xr:uid="{F976E471-EA78-4EDD-A64C-2B2653EABF53}"/>
    <cellStyle name="Vírgula 4 4 8 2 3 2" xfId="6935" xr:uid="{133CF525-2501-4D02-84A9-8525EC307D61}"/>
    <cellStyle name="Vírgula 4 4 8 2 3 2 2" xfId="14557" xr:uid="{B1ADB6CC-10D7-46FA-85F4-E5B3519422C7}"/>
    <cellStyle name="Vírgula 4 4 8 2 3 2 2 2" xfId="29862" xr:uid="{B3A9C900-58B3-4398-9176-8ABE7E2ADCB4}"/>
    <cellStyle name="Vírgula 4 4 8 2 3 2 3" xfId="22240" xr:uid="{A332DED0-BF3C-450F-8F75-2B4C0D365B06}"/>
    <cellStyle name="Vírgula 4 4 8 2 3 3" xfId="12530" xr:uid="{608F1274-A9AB-42C5-8323-A0C3D6B3EA73}"/>
    <cellStyle name="Vírgula 4 4 8 2 3 3 2" xfId="27835" xr:uid="{15D6B84F-00CB-44A1-B46F-F6621041A69C}"/>
    <cellStyle name="Vírgula 4 4 8 2 3 4" xfId="20213" xr:uid="{949FD2E0-24DD-4162-B7FB-83D064115C8E}"/>
    <cellStyle name="Vírgula 4 4 8 2 4" xfId="5576" xr:uid="{AA5FEFD2-D4C0-4E2B-A40F-60D87E71D26F}"/>
    <cellStyle name="Vírgula 4 4 8 2 4 2" xfId="13198" xr:uid="{DFEF002B-6EB2-49A7-B5CE-045167398202}"/>
    <cellStyle name="Vírgula 4 4 8 2 4 2 2" xfId="28503" xr:uid="{B59AB3EB-3983-4AFD-9059-B38CB50BFDA1}"/>
    <cellStyle name="Vírgula 4 4 8 2 4 3" xfId="20881" xr:uid="{74E75ACA-A1FF-42ED-83E3-287699EF705D}"/>
    <cellStyle name="Vírgula 4 4 8 2 5" xfId="10768" xr:uid="{36A26D25-D246-4517-AA12-3A48714F0585}"/>
    <cellStyle name="Vírgula 4 4 8 2 5 2" xfId="26073" xr:uid="{F822CDC6-2ADE-44C5-BD5C-3D8381149141}"/>
    <cellStyle name="Vírgula 4 4 8 2 6" xfId="18451" xr:uid="{89B918EA-F5E2-46D8-8553-47EEF62F5C95}"/>
    <cellStyle name="Vírgula 4 4 8 3" xfId="4104" xr:uid="{E38B1BF9-1465-44C5-8141-9EF5AE742A42}"/>
    <cellStyle name="Vírgula 4 4 8 3 2" xfId="7183" xr:uid="{897DEDBD-CD46-434F-8629-93CB52FF89D0}"/>
    <cellStyle name="Vírgula 4 4 8 3 2 2" xfId="14805" xr:uid="{946ACF81-E0D1-401A-89EB-3CAB976B656F}"/>
    <cellStyle name="Vírgula 4 4 8 3 2 2 2" xfId="30110" xr:uid="{A9775EE1-C542-4379-AA9C-7F41CFA5BB39}"/>
    <cellStyle name="Vírgula 4 4 8 3 2 3" xfId="22488" xr:uid="{094A5C25-FA77-4D35-B24C-EEE6F0F29E92}"/>
    <cellStyle name="Vírgula 4 4 8 3 3" xfId="5811" xr:uid="{4D96C004-E702-4F67-B6FD-D17995A62DE2}"/>
    <cellStyle name="Vírgula 4 4 8 3 3 2" xfId="13433" xr:uid="{D0A6635D-A930-410B-BB32-7DE2367B3D56}"/>
    <cellStyle name="Vírgula 4 4 8 3 3 2 2" xfId="28738" xr:uid="{35CD8160-7820-4200-AB54-B17A605EC381}"/>
    <cellStyle name="Vírgula 4 4 8 3 3 3" xfId="21116" xr:uid="{2EEA3741-F74A-415F-95FB-0ACDE327A0BA}"/>
    <cellStyle name="Vírgula 4 4 8 3 4" xfId="11736" xr:uid="{87534109-8D40-47FD-973C-7E6552073DA4}"/>
    <cellStyle name="Vírgula 4 4 8 3 4 2" xfId="27041" xr:uid="{2BA3FEDC-0EB7-4D08-9D1B-C5581E10A06F}"/>
    <cellStyle name="Vírgula 4 4 8 3 5" xfId="19419" xr:uid="{D33B161B-1571-4EED-BC42-C806331E8362}"/>
    <cellStyle name="Vírgula 4 4 8 4" xfId="4723" xr:uid="{09CA563A-4145-4317-97C9-58F640423DDB}"/>
    <cellStyle name="Vírgula 4 4 8 4 2" xfId="6565" xr:uid="{6C840EBF-4D0A-47C1-AD00-466A302ECBD7}"/>
    <cellStyle name="Vírgula 4 4 8 4 2 2" xfId="14187" xr:uid="{8D6D1239-0CC1-4360-AFFB-5C9D29E2B654}"/>
    <cellStyle name="Vírgula 4 4 8 4 2 2 2" xfId="29492" xr:uid="{FEDF390F-0C47-40C4-B34F-55843EC5EE50}"/>
    <cellStyle name="Vírgula 4 4 8 4 2 3" xfId="21870" xr:uid="{52D89F46-864D-4D91-B94C-1FFE455A59C4}"/>
    <cellStyle name="Vírgula 4 4 8 4 3" xfId="12345" xr:uid="{7D0D49A5-243B-45EE-A28F-BF026E290D62}"/>
    <cellStyle name="Vírgula 4 4 8 4 3 2" xfId="27650" xr:uid="{5B16D3CA-DF23-417F-9B68-5E76F2896664}"/>
    <cellStyle name="Vírgula 4 4 8 4 4" xfId="20028" xr:uid="{DFC68CC7-27DD-4FD6-B953-6D6B44525815}"/>
    <cellStyle name="Vírgula 4 4 8 5" xfId="5343" xr:uid="{DD97616C-8BCB-47B6-997F-2CE22E135656}"/>
    <cellStyle name="Vírgula 4 4 8 5 2" xfId="12965" xr:uid="{72A6C1D3-83A9-402E-BCEB-2DD9E9E8B436}"/>
    <cellStyle name="Vírgula 4 4 8 5 2 2" xfId="28270" xr:uid="{523FFD90-0D5C-497E-A8BE-204E723120F5}"/>
    <cellStyle name="Vírgula 4 4 8 5 3" xfId="20648" xr:uid="{5F424CCA-F59B-4C11-BAA4-4547320A1310}"/>
    <cellStyle name="Vírgula 4 4 8 6" xfId="9800" xr:uid="{93C45D2A-EF9F-489C-901C-B47805E00801}"/>
    <cellStyle name="Vírgula 4 4 8 6 2" xfId="25105" xr:uid="{0AAC801F-BB34-4331-BC48-4BBBBEA1472E}"/>
    <cellStyle name="Vírgula 4 4 8 7" xfId="17483" xr:uid="{BEDCC5CF-68DA-484F-93B7-750E3E14EB1D}"/>
    <cellStyle name="Vírgula 4 4 9" xfId="1528" xr:uid="{9E636583-7E39-4BC8-86C4-76E5832B812A}"/>
    <cellStyle name="Vírgula 4 4 9 2" xfId="4614" xr:uid="{0B129D63-40D5-4EC4-B971-3EA45614648D}"/>
    <cellStyle name="Vírgula 4 4 9 2 2" xfId="5221" xr:uid="{8ABE4746-05D7-49FD-BE6E-4EEAC52EE61A}"/>
    <cellStyle name="Vírgula 4 4 9 2 2 2" xfId="7568" xr:uid="{14AC5C64-EC6D-455C-83D5-EED4866DB85F}"/>
    <cellStyle name="Vírgula 4 4 9 2 2 2 2" xfId="15190" xr:uid="{FF9755DF-736C-47C9-B05C-318450004A9A}"/>
    <cellStyle name="Vírgula 4 4 9 2 2 2 2 2" xfId="30495" xr:uid="{A9936B7B-75BA-4AA5-B7BB-E5BC31CB041B}"/>
    <cellStyle name="Vírgula 4 4 9 2 2 2 3" xfId="22873" xr:uid="{4D32D26D-BF51-440D-ADFD-5C03AB4ED8F3}"/>
    <cellStyle name="Vírgula 4 4 9 2 2 3" xfId="6196" xr:uid="{B446421D-E087-4B4A-8323-78BF8A98FB61}"/>
    <cellStyle name="Vírgula 4 4 9 2 2 3 2" xfId="13818" xr:uid="{E060B127-B97D-4D9C-A6EB-E7E291188DA7}"/>
    <cellStyle name="Vírgula 4 4 9 2 2 3 2 2" xfId="29123" xr:uid="{54D1500B-E9E7-40B2-95BE-B20F911925C9}"/>
    <cellStyle name="Vírgula 4 4 9 2 2 3 3" xfId="21501" xr:uid="{802D1DA9-65E6-49BF-A687-8D879F167028}"/>
    <cellStyle name="Vírgula 4 4 9 2 2 4" xfId="12843" xr:uid="{4EC4516C-EE82-4F30-8C5F-14CF26A03840}"/>
    <cellStyle name="Vírgula 4 4 9 2 2 4 2" xfId="28148" xr:uid="{BE534EFC-D88A-4A76-A537-3DE90FCC2C5E}"/>
    <cellStyle name="Vírgula 4 4 9 2 2 5" xfId="20526" xr:uid="{63477327-7E6C-4FC5-A823-DD591ACCB1B5}"/>
    <cellStyle name="Vírgula 4 4 9 2 3" xfId="4924" xr:uid="{CBFB77B5-163D-43AE-88BA-32430889809F}"/>
    <cellStyle name="Vírgula 4 4 9 2 3 2" xfId="6964" xr:uid="{6B3E09C6-DA42-42B7-9A76-502F2B56879C}"/>
    <cellStyle name="Vírgula 4 4 9 2 3 2 2" xfId="14586" xr:uid="{2A218ABE-C410-4992-B53C-C9C70B6FBE88}"/>
    <cellStyle name="Vírgula 4 4 9 2 3 2 2 2" xfId="29891" xr:uid="{C4D0AD84-F7CF-4784-B057-4D601500F36A}"/>
    <cellStyle name="Vírgula 4 4 9 2 3 2 3" xfId="22269" xr:uid="{4191713F-AD18-4D2D-B73D-D8248834CD3F}"/>
    <cellStyle name="Vírgula 4 4 9 2 3 3" xfId="12546" xr:uid="{8593167D-6091-4475-BC9F-5101BD18F67E}"/>
    <cellStyle name="Vírgula 4 4 9 2 3 3 2" xfId="27851" xr:uid="{49523A38-6659-46A3-AD72-9A0CECDC7557}"/>
    <cellStyle name="Vírgula 4 4 9 2 3 4" xfId="20229" xr:uid="{19FCD5D9-DBE0-4DC5-8446-4E2C981720B0}"/>
    <cellStyle name="Vírgula 4 4 9 2 4" xfId="5592" xr:uid="{D0D0AA41-ACFF-4DDC-AC35-45F7FF799409}"/>
    <cellStyle name="Vírgula 4 4 9 2 4 2" xfId="13214" xr:uid="{39C3428B-1758-43C6-8CCF-BD2B24BD1FBF}"/>
    <cellStyle name="Vírgula 4 4 9 2 4 2 2" xfId="28519" xr:uid="{731628C6-BFC1-4A88-9FC5-75074653A231}"/>
    <cellStyle name="Vírgula 4 4 9 2 4 3" xfId="20897" xr:uid="{3F00DBA5-52DA-4A20-81C3-D682B3F66B1F}"/>
    <cellStyle name="Vírgula 4 4 9 2 5" xfId="12236" xr:uid="{E49774F3-936C-4FF2-8967-49D63DD3FA5F}"/>
    <cellStyle name="Vírgula 4 4 9 2 5 2" xfId="27541" xr:uid="{46628944-C5A8-4B02-B735-FB1D6E32C3D9}"/>
    <cellStyle name="Vírgula 4 4 9 2 6" xfId="19919" xr:uid="{B0B13934-8CB2-4333-9D1E-D8DDA1B5E5EE}"/>
    <cellStyle name="Vírgula 4 4 9 3" xfId="5036" xr:uid="{6ACA2F86-A938-48AF-B5F7-5365BBE6C3F8}"/>
    <cellStyle name="Vírgula 4 4 9 3 2" xfId="7199" xr:uid="{C781F67C-C6C3-4521-B519-FA8A8D353151}"/>
    <cellStyle name="Vírgula 4 4 9 3 2 2" xfId="14821" xr:uid="{396DC580-5EB0-433F-AC2B-B2D4C1117E9B}"/>
    <cellStyle name="Vírgula 4 4 9 3 2 2 2" xfId="30126" xr:uid="{50D97211-43BD-491A-B36F-504772BBDF5D}"/>
    <cellStyle name="Vírgula 4 4 9 3 2 3" xfId="22504" xr:uid="{9F90D832-6385-4C55-8B7B-1D36136261F0}"/>
    <cellStyle name="Vírgula 4 4 9 3 3" xfId="5827" xr:uid="{BCD74B1C-46F9-4B20-BD57-6E7EE60A708E}"/>
    <cellStyle name="Vírgula 4 4 9 3 3 2" xfId="13449" xr:uid="{B1F617EA-E6C1-4B80-B35F-C2C1C5591162}"/>
    <cellStyle name="Vírgula 4 4 9 3 3 2 2" xfId="28754" xr:uid="{5F4540B8-962A-463D-9EC4-6C4514564410}"/>
    <cellStyle name="Vírgula 4 4 9 3 3 3" xfId="21132" xr:uid="{BE95D61B-43A1-4636-8C65-D10555FBCAE8}"/>
    <cellStyle name="Vírgula 4 4 9 3 4" xfId="12658" xr:uid="{7DFBA038-21C2-4350-B907-A06A69E282BE}"/>
    <cellStyle name="Vírgula 4 4 9 3 4 2" xfId="27963" xr:uid="{46BFCD5C-3364-4F7E-99E6-D633064746A0}"/>
    <cellStyle name="Vírgula 4 4 9 3 5" xfId="20341" xr:uid="{35323CF9-D968-438F-A846-C2D1B4502A25}"/>
    <cellStyle name="Vírgula 4 4 9 4" xfId="4739" xr:uid="{B8BEF7F0-F5E6-4A10-810A-E26BE4C38B19}"/>
    <cellStyle name="Vírgula 4 4 9 4 2" xfId="6594" xr:uid="{EBF4FE8C-12CE-49CD-B8FE-CFF06233FBB3}"/>
    <cellStyle name="Vírgula 4 4 9 4 2 2" xfId="14216" xr:uid="{F4939029-64BD-491E-9223-E9D935221675}"/>
    <cellStyle name="Vírgula 4 4 9 4 2 2 2" xfId="29521" xr:uid="{88F638B3-EAB8-4961-B3F0-78BB9FCF6418}"/>
    <cellStyle name="Vírgula 4 4 9 4 2 3" xfId="21899" xr:uid="{5B08BDD7-AEBC-499E-8220-6B3329FE3682}"/>
    <cellStyle name="Vírgula 4 4 9 4 3" xfId="12361" xr:uid="{C2980ACD-1970-47F3-A86D-AF5B7297BEA1}"/>
    <cellStyle name="Vírgula 4 4 9 4 3 2" xfId="27666" xr:uid="{4291396A-E79A-4791-BEFF-2A28481631F0}"/>
    <cellStyle name="Vírgula 4 4 9 4 4" xfId="20044" xr:uid="{915C6C66-7A2C-4FDF-A68B-D1837B2823F5}"/>
    <cellStyle name="Vírgula 4 4 9 5" xfId="5359" xr:uid="{E5240C20-615A-4130-9EDD-E8D7CB8AEA14}"/>
    <cellStyle name="Vírgula 4 4 9 5 2" xfId="12981" xr:uid="{7D82B44F-D07C-4B37-8D72-D95CDB8306E0}"/>
    <cellStyle name="Vírgula 4 4 9 5 2 2" xfId="28286" xr:uid="{71AF9BB1-95EA-4DB3-A579-D867C9431AE2}"/>
    <cellStyle name="Vírgula 4 4 9 5 3" xfId="20664" xr:uid="{3738649C-D5C6-45F0-8C5B-A4E581E33C96}"/>
    <cellStyle name="Vírgula 4 4 9 6" xfId="9160" xr:uid="{1FF050E1-01FA-40EF-A2C4-03C1581453DD}"/>
    <cellStyle name="Vírgula 4 4 9 6 2" xfId="24465" xr:uid="{CBE90366-5805-4D65-A8E8-2EA243AC3B01}"/>
    <cellStyle name="Vírgula 4 4 9 7" xfId="16843" xr:uid="{8CF8DECF-D5A9-4803-A960-37DF6269C881}"/>
    <cellStyle name="Vírgula 4 5" xfId="331" xr:uid="{CA3A70A9-4190-4260-8386-00C44601F8C1}"/>
    <cellStyle name="Vírgula 4 5 10" xfId="15646" xr:uid="{6A04493C-BC54-4D18-A2D6-D5C508AC147F}"/>
    <cellStyle name="Vírgula 4 5 2" xfId="452" xr:uid="{76B7816B-DA32-40BB-A67B-3E5903606317}"/>
    <cellStyle name="Vírgula 4 5 2 2" xfId="776" xr:uid="{1B341FFD-9212-4C27-BE6A-AE6DAD4337AE}"/>
    <cellStyle name="Vírgula 4 5 2 2 2" xfId="2068" xr:uid="{43111F85-B930-46E2-92AC-417726625200}"/>
    <cellStyle name="Vírgula 4 5 2 2 2 2" xfId="7397" xr:uid="{98CCD95E-87C3-4CA9-8274-E799B505B45A}"/>
    <cellStyle name="Vírgula 4 5 2 2 2 2 2" xfId="15019" xr:uid="{F5206031-D1DF-4775-A678-A07C0DA498EA}"/>
    <cellStyle name="Vírgula 4 5 2 2 2 2 2 2" xfId="30324" xr:uid="{C94A13E0-72E2-48C6-83FC-32B7BAE8F207}"/>
    <cellStyle name="Vírgula 4 5 2 2 2 2 3" xfId="22702" xr:uid="{3F429546-BE08-47DA-B8AC-AF08A1A4D56A}"/>
    <cellStyle name="Vírgula 4 5 2 2 2 3" xfId="6025" xr:uid="{B049173C-A44B-4F1F-B3FE-6A9A8956751E}"/>
    <cellStyle name="Vírgula 4 5 2 2 2 3 2" xfId="13647" xr:uid="{DEAA4B6D-8F6A-438C-B485-6017F0ED2286}"/>
    <cellStyle name="Vírgula 4 5 2 2 2 3 2 2" xfId="28952" xr:uid="{C1CD2D11-AAED-4E20-87E6-8C33400E53C4}"/>
    <cellStyle name="Vírgula 4 5 2 2 2 3 3" xfId="21330" xr:uid="{11992D75-9898-4EBE-9355-6FE7424E01F6}"/>
    <cellStyle name="Vírgula 4 5 2 2 2 4" xfId="9700" xr:uid="{87633D10-63F7-42FB-8948-0828CA294D61}"/>
    <cellStyle name="Vírgula 4 5 2 2 2 4 2" xfId="25005" xr:uid="{DB8AEC6C-6E15-4972-A908-6D2351C1EEA4}"/>
    <cellStyle name="Vírgula 4 5 2 2 2 5" xfId="17383" xr:uid="{146B43F4-4571-4BBA-84F6-3F13659AEBD9}"/>
    <cellStyle name="Vírgula 4 5 2 2 3" xfId="3033" xr:uid="{EC5B9427-E038-477A-BEED-065494C8E25C}"/>
    <cellStyle name="Vírgula 4 5 2 2 3 2" xfId="6793" xr:uid="{00D8B046-8B40-470B-86BB-DD9D1479F3F6}"/>
    <cellStyle name="Vírgula 4 5 2 2 3 2 2" xfId="14415" xr:uid="{7E0E8E33-ADFD-4BE6-A078-EFC06072CBCA}"/>
    <cellStyle name="Vírgula 4 5 2 2 3 2 2 2" xfId="29720" xr:uid="{9611F34B-D6CE-41D2-841A-7BE945E872A3}"/>
    <cellStyle name="Vírgula 4 5 2 2 3 2 3" xfId="22098" xr:uid="{F80204E3-538C-4117-B50B-8811DA270553}"/>
    <cellStyle name="Vírgula 4 5 2 2 3 3" xfId="10665" xr:uid="{0D551746-DF86-4ADE-8539-EBDB1B806D31}"/>
    <cellStyle name="Vírgula 4 5 2 2 3 3 2" xfId="25970" xr:uid="{A0A42BCF-49CC-47E6-BB7B-469FF7389F28}"/>
    <cellStyle name="Vírgula 4 5 2 2 3 4" xfId="18348" xr:uid="{DB30F042-34F5-4367-8D1E-73018F8BB8E8}"/>
    <cellStyle name="Vírgula 4 5 2 2 4" xfId="4001" xr:uid="{1C62027C-FB0B-4298-AD1E-E43063C84871}"/>
    <cellStyle name="Vírgula 4 5 2 2 4 2" xfId="11633" xr:uid="{F282EC3C-BF53-42DE-AA24-76E1DC7D4299}"/>
    <cellStyle name="Vírgula 4 5 2 2 4 2 2" xfId="26938" xr:uid="{73A7AB0C-AD6C-4C55-A5D0-7631A37E7F62}"/>
    <cellStyle name="Vírgula 4 5 2 2 4 3" xfId="19316" xr:uid="{1DC680AD-0555-46BD-B612-E1FAC3A0A051}"/>
    <cellStyle name="Vírgula 4 5 2 2 5" xfId="1425" xr:uid="{4E2CAE88-6ACA-41E1-A07C-CD7AFBFC595A}"/>
    <cellStyle name="Vírgula 4 5 2 2 5 2" xfId="9057" xr:uid="{98D68A48-3EE7-4C78-99F2-4FE2E084EB9B}"/>
    <cellStyle name="Vírgula 4 5 2 2 5 2 2" xfId="24362" xr:uid="{F14B62A6-B4B6-4F1B-BF18-30F7CC5FB22A}"/>
    <cellStyle name="Vírgula 4 5 2 2 5 3" xfId="16740" xr:uid="{F2E19517-D2BE-4FA0-B5BB-08327DECA37F}"/>
    <cellStyle name="Vírgula 4 5 2 2 6" xfId="8408" xr:uid="{7E240018-FAB3-4A97-B5D9-F53D5B596F70}"/>
    <cellStyle name="Vírgula 4 5 2 2 6 2" xfId="23713" xr:uid="{85391899-6FCE-4502-ADC5-7D37C5826F69}"/>
    <cellStyle name="Vírgula 4 5 2 2 7" xfId="16091" xr:uid="{673E9C50-CC18-488D-A061-76FE38B596C4}"/>
    <cellStyle name="Vírgula 4 5 2 3" xfId="2388" xr:uid="{8A882000-3516-4CFF-A999-46D2FB874306}"/>
    <cellStyle name="Vírgula 4 5 2 3 2" xfId="3356" xr:uid="{64716209-04D6-4101-9A6F-39D58F18ABB7}"/>
    <cellStyle name="Vírgula 4 5 2 3 2 2" xfId="10988" xr:uid="{0F7B27A9-6316-43A5-8ECC-201AE4781C2E}"/>
    <cellStyle name="Vírgula 4 5 2 3 2 2 2" xfId="26293" xr:uid="{BF96A064-546D-44CB-8664-FC7387144B9D}"/>
    <cellStyle name="Vírgula 4 5 2 3 2 3" xfId="18671" xr:uid="{BAEBBBFE-3F3F-4DFC-9CAF-4A9A30A7B086}"/>
    <cellStyle name="Vírgula 4 5 2 3 3" xfId="4324" xr:uid="{2A1CDA17-351F-4D3D-8658-EB87D722D5EB}"/>
    <cellStyle name="Vírgula 4 5 2 3 3 2" xfId="11956" xr:uid="{644C783D-D2C4-4E9D-AC65-502528328E2D}"/>
    <cellStyle name="Vírgula 4 5 2 3 3 2 2" xfId="27261" xr:uid="{59370C67-10CE-4E18-8191-E7D57C39B6E9}"/>
    <cellStyle name="Vírgula 4 5 2 3 3 3" xfId="19639" xr:uid="{228E7DD2-2F4A-42B8-8D3D-A2836AF41127}"/>
    <cellStyle name="Vírgula 4 5 2 3 4" xfId="10020" xr:uid="{44497BEF-DE86-4639-B9DB-A16798DFCC01}"/>
    <cellStyle name="Vírgula 4 5 2 3 4 2" xfId="25325" xr:uid="{2861340A-9A35-42A5-AE7F-8085E0BA12CF}"/>
    <cellStyle name="Vírgula 4 5 2 3 5" xfId="17703" xr:uid="{99000DF8-E13F-49E7-A1C1-525D79C93188}"/>
    <cellStyle name="Vírgula 4 5 2 4" xfId="1748" xr:uid="{9442ECAD-19BA-4177-848D-F24C27BDCDAC}"/>
    <cellStyle name="Vírgula 4 5 2 4 2" xfId="6423" xr:uid="{1BD81454-DACA-44CE-BD5D-A998C4C7EC83}"/>
    <cellStyle name="Vírgula 4 5 2 4 2 2" xfId="14045" xr:uid="{09F90D05-23BD-44B0-8602-1F34881B8FE9}"/>
    <cellStyle name="Vírgula 4 5 2 4 2 2 2" xfId="29350" xr:uid="{4F2242B0-E255-429C-9BD8-45D3E48A5DBB}"/>
    <cellStyle name="Vírgula 4 5 2 4 2 3" xfId="21728" xr:uid="{EDB84715-C9B5-43CF-B142-C13761DF7800}"/>
    <cellStyle name="Vírgula 4 5 2 4 3" xfId="9380" xr:uid="{32886940-2B56-4CC9-A045-4A922109E5FD}"/>
    <cellStyle name="Vírgula 4 5 2 4 3 2" xfId="24685" xr:uid="{B66F3BAD-1796-455F-8EC6-47B6531D3F53}"/>
    <cellStyle name="Vírgula 4 5 2 4 4" xfId="17063" xr:uid="{6C294B0F-39FA-4200-AFF9-E2BB94948C4C}"/>
    <cellStyle name="Vírgula 4 5 2 5" xfId="2709" xr:uid="{296C4D03-A57D-4057-92EE-D87F74AE9890}"/>
    <cellStyle name="Vírgula 4 5 2 5 2" xfId="10341" xr:uid="{14A314A9-16E8-480B-ACA4-6D943AA190A7}"/>
    <cellStyle name="Vírgula 4 5 2 5 2 2" xfId="25646" xr:uid="{78DE4FCF-4203-4EB4-80F1-0B34C0793F2C}"/>
    <cellStyle name="Vírgula 4 5 2 5 3" xfId="18024" xr:uid="{04B6F205-FABF-47F5-9B0B-127668D54373}"/>
    <cellStyle name="Vírgula 4 5 2 6" xfId="3677" xr:uid="{D8366B0A-A379-43B0-8517-6FD0FF7C424F}"/>
    <cellStyle name="Vírgula 4 5 2 6 2" xfId="11309" xr:uid="{556E1725-2183-49DD-A61A-9DDB897D22C7}"/>
    <cellStyle name="Vírgula 4 5 2 6 2 2" xfId="26614" xr:uid="{0D417C8C-55D5-4F49-8427-C6144FAE8067}"/>
    <cellStyle name="Vírgula 4 5 2 6 3" xfId="18992" xr:uid="{E6BE1196-DEC2-4AA2-81BD-E343E6252613}"/>
    <cellStyle name="Vírgula 4 5 2 7" xfId="1101" xr:uid="{6358773D-03A8-427F-809A-E03216ADFD91}"/>
    <cellStyle name="Vírgula 4 5 2 7 2" xfId="8733" xr:uid="{3C1EA146-67D5-4293-B3D7-EF0EF6331D17}"/>
    <cellStyle name="Vírgula 4 5 2 7 2 2" xfId="24038" xr:uid="{A360BD74-B892-4E3B-8A06-AF531173156C}"/>
    <cellStyle name="Vírgula 4 5 2 7 3" xfId="16416" xr:uid="{537F53CB-21DB-405B-810F-4A443EF10F79}"/>
    <cellStyle name="Vírgula 4 5 2 8" xfId="8084" xr:uid="{05918F3F-C700-4D40-B3DE-7DEC9040781B}"/>
    <cellStyle name="Vírgula 4 5 2 8 2" xfId="23389" xr:uid="{D28DCFAA-571E-4BD2-98E7-3DD9F124D844}"/>
    <cellStyle name="Vírgula 4 5 2 9" xfId="15767" xr:uid="{375B3964-830E-4C36-90FB-09994C5CAC3C}"/>
    <cellStyle name="Vírgula 4 5 3" xfId="655" xr:uid="{EB165F35-7D13-47D3-8E37-B1DFBAC862E6}"/>
    <cellStyle name="Vírgula 4 5 3 2" xfId="1948" xr:uid="{A97751A6-6F06-44C8-BCBB-5F86F3D8B0F6}"/>
    <cellStyle name="Vírgula 4 5 3 2 2" xfId="7238" xr:uid="{A7BB27D4-1618-46C4-A99F-8DC7CE186DBD}"/>
    <cellStyle name="Vírgula 4 5 3 2 2 2" xfId="14860" xr:uid="{5ACB76F7-F2C7-4A47-9EA6-CD78E4E1C6D5}"/>
    <cellStyle name="Vírgula 4 5 3 2 2 2 2" xfId="30165" xr:uid="{23389851-39CF-4FB7-9BF6-02C8111537E6}"/>
    <cellStyle name="Vírgula 4 5 3 2 2 3" xfId="22543" xr:uid="{B706FB0D-C936-407B-A130-F2A578E548DF}"/>
    <cellStyle name="Vírgula 4 5 3 2 3" xfId="5866" xr:uid="{45346B7C-7884-4029-9C86-49EAD6D51A47}"/>
    <cellStyle name="Vírgula 4 5 3 2 3 2" xfId="13488" xr:uid="{8BF8D2CE-D481-4372-8B87-8FFC635D39FA}"/>
    <cellStyle name="Vírgula 4 5 3 2 3 2 2" xfId="28793" xr:uid="{20EBB57B-CA0E-4EF9-B9D3-CC4B8052A15E}"/>
    <cellStyle name="Vírgula 4 5 3 2 3 3" xfId="21171" xr:uid="{AE9C0FDF-029B-4E2C-BE1E-CED4FEFBB2ED}"/>
    <cellStyle name="Vírgula 4 5 3 2 4" xfId="9580" xr:uid="{694002FE-B367-406A-9FA5-D55765E010CF}"/>
    <cellStyle name="Vírgula 4 5 3 2 4 2" xfId="24885" xr:uid="{B0200D4E-5A5F-4687-BE82-0DE4D251DC93}"/>
    <cellStyle name="Vírgula 4 5 3 2 5" xfId="17263" xr:uid="{F09B81DD-D074-4C65-A930-F069DE931A56}"/>
    <cellStyle name="Vírgula 4 5 3 3" xfId="2912" xr:uid="{40A8C131-3182-4BF1-B3E2-7D6326C407AD}"/>
    <cellStyle name="Vírgula 4 5 3 3 2" xfId="6633" xr:uid="{29144814-E3A6-414A-9053-12B2026EF022}"/>
    <cellStyle name="Vírgula 4 5 3 3 2 2" xfId="14255" xr:uid="{CC42AC43-550A-48D5-A00D-B6CA13AC1F8E}"/>
    <cellStyle name="Vírgula 4 5 3 3 2 2 2" xfId="29560" xr:uid="{43D4B233-FDA4-425F-973F-02ABADC3302B}"/>
    <cellStyle name="Vírgula 4 5 3 3 2 3" xfId="21938" xr:uid="{9D5FE177-E83F-47EB-851F-04AFC7AFD564}"/>
    <cellStyle name="Vírgula 4 5 3 3 3" xfId="10544" xr:uid="{DBEDFF81-E265-47AC-8047-21BAE3171D57}"/>
    <cellStyle name="Vírgula 4 5 3 3 3 2" xfId="25849" xr:uid="{098E5D20-6A01-4288-9161-6F083603BC78}"/>
    <cellStyle name="Vírgula 4 5 3 3 4" xfId="18227" xr:uid="{61F5152E-1B11-4680-84D1-F47E72890B77}"/>
    <cellStyle name="Vírgula 4 5 3 4" xfId="3880" xr:uid="{CC0A58B5-5A3D-472E-B57D-C6187C503681}"/>
    <cellStyle name="Vírgula 4 5 3 4 2" xfId="11512" xr:uid="{CCD2515F-4984-4A32-9B3E-F78BA0279495}"/>
    <cellStyle name="Vírgula 4 5 3 4 2 2" xfId="26817" xr:uid="{F0C44C07-D6E4-4996-9A2D-366E2FD31C19}"/>
    <cellStyle name="Vírgula 4 5 3 4 3" xfId="19195" xr:uid="{9B2EDF65-5596-4D41-8A79-9152F6C9677E}"/>
    <cellStyle name="Vírgula 4 5 3 5" xfId="1304" xr:uid="{A98F93B3-B87A-48BE-AB85-065AD675D1DE}"/>
    <cellStyle name="Vírgula 4 5 3 5 2" xfId="8936" xr:uid="{81CC115E-69D8-42A2-93A7-EE53C94BA7AB}"/>
    <cellStyle name="Vírgula 4 5 3 5 2 2" xfId="24241" xr:uid="{F4F87B4F-8BDC-4766-891E-CF34B71A763D}"/>
    <cellStyle name="Vírgula 4 5 3 5 3" xfId="16619" xr:uid="{0A11FFF0-5094-4CF1-913A-2834AB61A7B3}"/>
    <cellStyle name="Vírgula 4 5 3 6" xfId="8287" xr:uid="{2CED5AFE-6448-4DD4-8519-C6209EA88934}"/>
    <cellStyle name="Vírgula 4 5 3 6 2" xfId="23592" xr:uid="{C26056C6-AF33-4BD3-894E-BC326C6B9504}"/>
    <cellStyle name="Vírgula 4 5 3 7" xfId="15970" xr:uid="{BAD4B319-547C-4DDC-99F1-89113FD4CEC6}"/>
    <cellStyle name="Vírgula 4 5 4" xfId="2268" xr:uid="{7963FA7C-879A-4B72-835F-90AE7FE4BEEC}"/>
    <cellStyle name="Vírgula 4 5 4 2" xfId="3236" xr:uid="{C2A7931C-04E3-4BD4-9510-99ECC08EF97D}"/>
    <cellStyle name="Vírgula 4 5 4 2 2" xfId="10868" xr:uid="{CC83B5BC-1AA8-47CF-ABB2-925CFCEB6136}"/>
    <cellStyle name="Vírgula 4 5 4 2 2 2" xfId="26173" xr:uid="{7E42C708-176F-42F9-9B40-952373643633}"/>
    <cellStyle name="Vírgula 4 5 4 2 3" xfId="18551" xr:uid="{C32D604F-2277-4CF0-ACD6-45F5D9850378}"/>
    <cellStyle name="Vírgula 4 5 4 3" xfId="4204" xr:uid="{97835A6B-7464-499B-AFBA-E1D74DE530A3}"/>
    <cellStyle name="Vírgula 4 5 4 3 2" xfId="11836" xr:uid="{D4E0F4A2-CDE9-4CA5-9151-78EF254C0005}"/>
    <cellStyle name="Vírgula 4 5 4 3 2 2" xfId="27141" xr:uid="{0CF7FC2A-B25B-4048-B31B-5064B940319A}"/>
    <cellStyle name="Vírgula 4 5 4 3 3" xfId="19519" xr:uid="{FEE84AA6-234C-4679-ADBC-A5A52401DC68}"/>
    <cellStyle name="Vírgula 4 5 4 4" xfId="9900" xr:uid="{6A8D858F-A15A-44FA-B205-04EC01A87332}"/>
    <cellStyle name="Vírgula 4 5 4 4 2" xfId="25205" xr:uid="{F254A5B1-1E99-41EC-896A-BFBB124D3785}"/>
    <cellStyle name="Vírgula 4 5 4 5" xfId="17583" xr:uid="{8EEB28ED-0198-4019-AEB8-F3F108E6E18A}"/>
    <cellStyle name="Vírgula 4 5 5" xfId="1628" xr:uid="{23C04920-95BC-41A0-9850-15FDD616D722}"/>
    <cellStyle name="Vírgula 4 5 5 2" xfId="6263" xr:uid="{553EC757-B012-4052-8544-BEF31F0EED8A}"/>
    <cellStyle name="Vírgula 4 5 5 2 2" xfId="13885" xr:uid="{96AC59BF-107C-46FE-AA39-3692B2A394E1}"/>
    <cellStyle name="Vírgula 4 5 5 2 2 2" xfId="29190" xr:uid="{370C72F0-C9FA-4B2D-83E6-61DF00B41887}"/>
    <cellStyle name="Vírgula 4 5 5 2 3" xfId="21568" xr:uid="{65C71E7F-49CD-4894-A32B-BBE1168FA434}"/>
    <cellStyle name="Vírgula 4 5 5 3" xfId="9260" xr:uid="{CCAEFAF8-797C-4697-9265-8E7564E10419}"/>
    <cellStyle name="Vírgula 4 5 5 3 2" xfId="24565" xr:uid="{9773D37B-D919-4872-A551-A658A84E1624}"/>
    <cellStyle name="Vírgula 4 5 5 4" xfId="16943" xr:uid="{165CB33C-D29B-43B3-90C3-158139DA39B4}"/>
    <cellStyle name="Vírgula 4 5 6" xfId="2588" xr:uid="{280712C6-04F1-408B-ADCF-E8C35ECF73E2}"/>
    <cellStyle name="Vírgula 4 5 6 2" xfId="10220" xr:uid="{961B23FD-C8E0-4203-9E4B-4E87FC2F0DAF}"/>
    <cellStyle name="Vírgula 4 5 6 2 2" xfId="25525" xr:uid="{6FE79376-8EB6-4DD1-997B-E65F6C2C1FB2}"/>
    <cellStyle name="Vírgula 4 5 6 3" xfId="17903" xr:uid="{F6A624A4-25E2-4230-83E0-459931F12F0A}"/>
    <cellStyle name="Vírgula 4 5 7" xfId="3556" xr:uid="{7F625ADE-659D-4EF8-A7FA-BE6202BCC569}"/>
    <cellStyle name="Vírgula 4 5 7 2" xfId="11188" xr:uid="{E1F34D30-405C-4F54-8E86-D5810A9B5D54}"/>
    <cellStyle name="Vírgula 4 5 7 2 2" xfId="26493" xr:uid="{4492AF85-038F-44CB-A1E5-436A3E7A7BAA}"/>
    <cellStyle name="Vírgula 4 5 7 3" xfId="18871" xr:uid="{025BA639-04A7-4CF8-8E7D-69FD0F3DA534}"/>
    <cellStyle name="Vírgula 4 5 8" xfId="980" xr:uid="{F913F87F-716F-4DF3-802F-B733F68768FD}"/>
    <cellStyle name="Vírgula 4 5 8 2" xfId="8612" xr:uid="{515290F9-2380-47A0-A994-1382C81098ED}"/>
    <cellStyle name="Vírgula 4 5 8 2 2" xfId="23917" xr:uid="{05FAD11B-201B-4808-8822-98394D06A76C}"/>
    <cellStyle name="Vírgula 4 5 8 3" xfId="16295" xr:uid="{84F7B250-AA5B-486C-9D93-98F75953B30C}"/>
    <cellStyle name="Vírgula 4 5 9" xfId="7963" xr:uid="{A67C1997-5464-4B60-929F-9CC3E086AB67}"/>
    <cellStyle name="Vírgula 4 5 9 2" xfId="23268" xr:uid="{C3895704-3FED-4EF4-948C-BA3EEA5E6388}"/>
    <cellStyle name="Vírgula 4 6" xfId="291" xr:uid="{A11EB221-202E-4D8E-9902-244684393A22}"/>
    <cellStyle name="Vírgula 4 6 2" xfId="615" xr:uid="{F9A6DCBD-F36A-4E1C-A4B7-9629BEA9939E}"/>
    <cellStyle name="Vírgula 4 6 2 2" xfId="1908" xr:uid="{D8AFBA76-63D3-4F8B-B2AD-C1E61BF0218A}"/>
    <cellStyle name="Vírgula 4 6 2 2 2" xfId="9540" xr:uid="{A58C2144-0F96-4741-B829-48B2F90DD318}"/>
    <cellStyle name="Vírgula 4 6 2 2 2 2" xfId="24845" xr:uid="{69141B87-B37B-4C71-AC0A-CBC99903269D}"/>
    <cellStyle name="Vírgula 4 6 2 2 3" xfId="17223" xr:uid="{89E661A1-D40D-4E49-9531-D03397D753AF}"/>
    <cellStyle name="Vírgula 4 6 2 3" xfId="2872" xr:uid="{489E7D71-24D2-4E6E-9127-FA7BC607CBB6}"/>
    <cellStyle name="Vírgula 4 6 2 3 2" xfId="10504" xr:uid="{B588EE13-E4BE-4C46-9C84-E00552719B64}"/>
    <cellStyle name="Vírgula 4 6 2 3 2 2" xfId="25809" xr:uid="{3BF8DE92-00FC-4702-AE03-EC213E67592A}"/>
    <cellStyle name="Vírgula 4 6 2 3 3" xfId="18187" xr:uid="{24E872F0-F235-4FF5-B347-D91C3340DB00}"/>
    <cellStyle name="Vírgula 4 6 2 4" xfId="3840" xr:uid="{D07CDDFE-A496-4AD0-9878-CAB233FBC37A}"/>
    <cellStyle name="Vírgula 4 6 2 4 2" xfId="11472" xr:uid="{25D38E55-BA1C-482A-8054-5F7091E709A3}"/>
    <cellStyle name="Vírgula 4 6 2 4 2 2" xfId="26777" xr:uid="{39F3282F-E985-4927-BDDA-4D2F5299DE49}"/>
    <cellStyle name="Vírgula 4 6 2 4 3" xfId="19155" xr:uid="{1AB124CC-E975-44A2-8019-A86AE3D28D27}"/>
    <cellStyle name="Vírgula 4 6 2 5" xfId="1264" xr:uid="{ED7CC0B7-43EF-43D3-B3B9-1143386AC81D}"/>
    <cellStyle name="Vírgula 4 6 2 5 2" xfId="8896" xr:uid="{CCBAF056-9CF0-443A-A4B4-9E6442D20813}"/>
    <cellStyle name="Vírgula 4 6 2 5 2 2" xfId="24201" xr:uid="{F429E84D-F6D2-464D-BA0E-D6767C1D850F}"/>
    <cellStyle name="Vírgula 4 6 2 5 3" xfId="16579" xr:uid="{85626892-CE6E-414F-981F-CEADCCF5FFC7}"/>
    <cellStyle name="Vírgula 4 6 2 6" xfId="8247" xr:uid="{1F21F799-357B-4CBD-9BEC-7904F0270DFB}"/>
    <cellStyle name="Vírgula 4 6 2 6 2" xfId="23552" xr:uid="{6946DE63-67C0-4B47-BA4F-27DED9224736}"/>
    <cellStyle name="Vírgula 4 6 2 7" xfId="15930" xr:uid="{0FEB369C-83A2-4C94-A91F-6FBAC5277ACE}"/>
    <cellStyle name="Vírgula 4 6 3" xfId="2228" xr:uid="{90CC6494-32F5-45CE-8A4E-64807748DA7B}"/>
    <cellStyle name="Vírgula 4 6 3 2" xfId="3196" xr:uid="{BE65E1EA-BF3E-49B5-8CD7-19F88B5EDA70}"/>
    <cellStyle name="Vírgula 4 6 3 2 2" xfId="10828" xr:uid="{B9F25996-BCDA-459C-AEC1-6CFB54FDC561}"/>
    <cellStyle name="Vírgula 4 6 3 2 2 2" xfId="26133" xr:uid="{7B05DFAB-24DC-4360-94E3-3905AA23EF6E}"/>
    <cellStyle name="Vírgula 4 6 3 2 3" xfId="18511" xr:uid="{0762F661-E137-44D4-BD4D-B8352F7BAC08}"/>
    <cellStyle name="Vírgula 4 6 3 3" xfId="4164" xr:uid="{CB174BF9-DC05-4E9F-B5A7-9E72A926AB40}"/>
    <cellStyle name="Vírgula 4 6 3 3 2" xfId="11796" xr:uid="{DF58EC00-0553-4925-B963-E64867A2B385}"/>
    <cellStyle name="Vírgula 4 6 3 3 2 2" xfId="27101" xr:uid="{DC22EB0A-391A-4B10-AFB4-F21E0FDF3075}"/>
    <cellStyle name="Vírgula 4 6 3 3 3" xfId="19479" xr:uid="{97060E5B-14F7-43AD-8284-10D288CBF2E7}"/>
    <cellStyle name="Vírgula 4 6 3 4" xfId="9860" xr:uid="{39138070-B3B1-4DC7-B635-0340C9C2B8A2}"/>
    <cellStyle name="Vírgula 4 6 3 4 2" xfId="25165" xr:uid="{1396F704-06A7-4996-AB77-CE4E3A849D55}"/>
    <cellStyle name="Vírgula 4 6 3 5" xfId="17543" xr:uid="{10F5CE8D-BE9F-40A1-9653-FE263E8997F5}"/>
    <cellStyle name="Vírgula 4 6 4" xfId="1588" xr:uid="{B9F76DA4-7952-4E13-8D71-D905B30B98BC}"/>
    <cellStyle name="Vírgula 4 6 4 2" xfId="9220" xr:uid="{8E0905DA-67F1-443A-9CC8-7A621BEF8B55}"/>
    <cellStyle name="Vírgula 4 6 4 2 2" xfId="24525" xr:uid="{B426E1DD-9D5C-4071-8132-CCA290CE7699}"/>
    <cellStyle name="Vírgula 4 6 4 3" xfId="16903" xr:uid="{73FB4CD1-A985-4387-BE29-00DBBA0DD9F6}"/>
    <cellStyle name="Vírgula 4 6 5" xfId="2548" xr:uid="{E58731D6-0D07-41D9-BA99-BBFE3D9B6193}"/>
    <cellStyle name="Vírgula 4 6 5 2" xfId="10180" xr:uid="{35D210F9-B2C4-4002-9AE5-C284BF4BB4BB}"/>
    <cellStyle name="Vírgula 4 6 5 2 2" xfId="25485" xr:uid="{2A27A2E2-CFA2-4FA0-AE56-13C09CE21DAE}"/>
    <cellStyle name="Vírgula 4 6 5 3" xfId="17863" xr:uid="{2F8DCC94-026B-43EC-872F-6BF5C021C11E}"/>
    <cellStyle name="Vírgula 4 6 6" xfId="3516" xr:uid="{D30B6B69-0C2C-49BB-865E-0F33D9FFCE98}"/>
    <cellStyle name="Vírgula 4 6 6 2" xfId="11148" xr:uid="{93E5A68E-C9FE-40EA-9253-ECDDEC077844}"/>
    <cellStyle name="Vírgula 4 6 6 2 2" xfId="26453" xr:uid="{7369ED9C-36EA-47B2-89F8-F0FAA873B98C}"/>
    <cellStyle name="Vírgula 4 6 6 3" xfId="18831" xr:uid="{4701F260-8FCC-4E38-AD2F-5FD3BAFB7238}"/>
    <cellStyle name="Vírgula 4 6 7" xfId="940" xr:uid="{75549C58-65F3-42FD-8FB5-43C2ADCF9DE1}"/>
    <cellStyle name="Vírgula 4 6 7 2" xfId="8572" xr:uid="{AEC28ECB-AD35-4E4A-A586-52210FA7194F}"/>
    <cellStyle name="Vírgula 4 6 7 2 2" xfId="23877" xr:uid="{92079766-DA3E-4409-8686-4AB5750BCCE2}"/>
    <cellStyle name="Vírgula 4 6 7 3" xfId="16255" xr:uid="{A71CC502-45F2-4815-8CA3-2CC8F0711916}"/>
    <cellStyle name="Vírgula 4 6 8" xfId="7923" xr:uid="{D95DFD7C-899C-448C-974D-9C4E227387F8}"/>
    <cellStyle name="Vírgula 4 6 8 2" xfId="23228" xr:uid="{DFA5F087-C47D-42F7-B170-A62DB2A91579}"/>
    <cellStyle name="Vírgula 4 6 9" xfId="15606" xr:uid="{7762D3FB-DF67-4386-A8EC-C803965607BF}"/>
    <cellStyle name="Vírgula 4 7" xfId="371" xr:uid="{7377576E-0671-4A7E-B0BF-C4783BD0D788}"/>
    <cellStyle name="Vírgula 4 7 2" xfId="695" xr:uid="{C5604528-9660-424E-B74E-486B49F3E9C4}"/>
    <cellStyle name="Vírgula 4 7 2 2" xfId="1988" xr:uid="{D8251EC1-4772-4588-8DF5-D083DF77F33C}"/>
    <cellStyle name="Vírgula 4 7 2 2 2" xfId="9620" xr:uid="{9D09C365-37B4-40C6-8AEF-0F04BF0C5B7F}"/>
    <cellStyle name="Vírgula 4 7 2 2 2 2" xfId="24925" xr:uid="{849E3E66-DE55-4E8A-8924-6FD0CB06AE9E}"/>
    <cellStyle name="Vírgula 4 7 2 2 3" xfId="17303" xr:uid="{0B0EDB61-D6B2-4C9F-948B-E10A55A0087E}"/>
    <cellStyle name="Vírgula 4 7 2 3" xfId="2952" xr:uid="{48B0105B-F2D1-4004-81F3-33CD8BBE0F4A}"/>
    <cellStyle name="Vírgula 4 7 2 3 2" xfId="10584" xr:uid="{A18942AB-44E5-4210-9641-CC1D8FFF6FFC}"/>
    <cellStyle name="Vírgula 4 7 2 3 2 2" xfId="25889" xr:uid="{28ADA85F-CE18-429D-AF8F-6206524FD267}"/>
    <cellStyle name="Vírgula 4 7 2 3 3" xfId="18267" xr:uid="{9F9C7FF2-8A04-4244-9F98-7C6888398A3A}"/>
    <cellStyle name="Vírgula 4 7 2 4" xfId="3920" xr:uid="{3FAB7AD3-31DD-49A7-B39C-4E0A4DFFA529}"/>
    <cellStyle name="Vírgula 4 7 2 4 2" xfId="11552" xr:uid="{D9A93491-93B6-4071-A389-FAACF188E0B0}"/>
    <cellStyle name="Vírgula 4 7 2 4 2 2" xfId="26857" xr:uid="{764D746D-01FA-45EC-8830-8CB93D7D633D}"/>
    <cellStyle name="Vírgula 4 7 2 4 3" xfId="19235" xr:uid="{D3F8BD7A-03C1-48E2-B402-6E92F7CFA1FA}"/>
    <cellStyle name="Vírgula 4 7 2 5" xfId="1344" xr:uid="{4125824F-F460-4394-B444-7F2B71A2980D}"/>
    <cellStyle name="Vírgula 4 7 2 5 2" xfId="8976" xr:uid="{E612A98C-5B93-4F11-8DE8-B138432183A7}"/>
    <cellStyle name="Vírgula 4 7 2 5 2 2" xfId="24281" xr:uid="{0D995073-B1AA-431B-8F23-376AF039A1A5}"/>
    <cellStyle name="Vírgula 4 7 2 5 3" xfId="16659" xr:uid="{221E75DE-08DE-4193-8F17-C1FE73493EBD}"/>
    <cellStyle name="Vírgula 4 7 2 6" xfId="8327" xr:uid="{1AA3C33F-9C78-43C9-B552-44C6647B6819}"/>
    <cellStyle name="Vírgula 4 7 2 6 2" xfId="23632" xr:uid="{4473F036-A129-4310-9DEE-407DB166ACB6}"/>
    <cellStyle name="Vírgula 4 7 2 7" xfId="16010" xr:uid="{46CA6825-A521-4B96-A51B-943C8F5103A9}"/>
    <cellStyle name="Vírgula 4 7 3" xfId="2308" xr:uid="{41C1F31B-4257-4BB3-9C16-CD7E8D3E8844}"/>
    <cellStyle name="Vírgula 4 7 3 2" xfId="3276" xr:uid="{9E90E7F7-A6C4-4300-8B0D-EF8FFAE1B063}"/>
    <cellStyle name="Vírgula 4 7 3 2 2" xfId="10908" xr:uid="{8969D77A-0ADF-4962-9157-B00EB451D9C9}"/>
    <cellStyle name="Vírgula 4 7 3 2 2 2" xfId="26213" xr:uid="{8EC8FC78-67B9-4B79-8F58-3ABB8C17FA05}"/>
    <cellStyle name="Vírgula 4 7 3 2 3" xfId="18591" xr:uid="{C9F623F7-8242-4257-842A-7A9B9B3B5067}"/>
    <cellStyle name="Vírgula 4 7 3 3" xfId="4244" xr:uid="{212D1B3D-6BB1-45F9-9174-DDE3A4BBEA0D}"/>
    <cellStyle name="Vírgula 4 7 3 3 2" xfId="11876" xr:uid="{8F338DCF-A28E-45A1-A3CE-525E18B9D271}"/>
    <cellStyle name="Vírgula 4 7 3 3 2 2" xfId="27181" xr:uid="{E04BC662-5B51-4C14-A06E-61DF9C528074}"/>
    <cellStyle name="Vírgula 4 7 3 3 3" xfId="19559" xr:uid="{EB133E6F-5D11-4949-A673-6B048333B51A}"/>
    <cellStyle name="Vírgula 4 7 3 4" xfId="9940" xr:uid="{997921AC-A7F4-407F-8818-0003F0E2EE1A}"/>
    <cellStyle name="Vírgula 4 7 3 4 2" xfId="25245" xr:uid="{BC2FEADA-183D-4A09-8B07-1DB6807AF2D0}"/>
    <cellStyle name="Vírgula 4 7 3 5" xfId="17623" xr:uid="{DBA61BC4-73AD-4916-8137-2ACC20D80337}"/>
    <cellStyle name="Vírgula 4 7 4" xfId="1668" xr:uid="{F5F1608A-7DD6-4219-95CA-D7AF9691018F}"/>
    <cellStyle name="Vírgula 4 7 4 2" xfId="9300" xr:uid="{56BC60AB-7FEE-49B7-B7D9-F838FA25E5B5}"/>
    <cellStyle name="Vírgula 4 7 4 2 2" xfId="24605" xr:uid="{6E0AC4B9-7381-4BF6-AB26-25D9D5845DFC}"/>
    <cellStyle name="Vírgula 4 7 4 3" xfId="16983" xr:uid="{D9086EF8-0789-4905-8B82-3B2BBC4D1312}"/>
    <cellStyle name="Vírgula 4 7 5" xfId="2628" xr:uid="{354AEC22-3F30-47F9-806F-417059CEF3CE}"/>
    <cellStyle name="Vírgula 4 7 5 2" xfId="10260" xr:uid="{9E80D1F4-F4C6-4014-BEFE-B446B5DBED88}"/>
    <cellStyle name="Vírgula 4 7 5 2 2" xfId="25565" xr:uid="{1E1FC6AF-3871-401E-8B34-6E5A6C4AE8E3}"/>
    <cellStyle name="Vírgula 4 7 5 3" xfId="17943" xr:uid="{255F399B-17C5-4ED7-B235-B9F4E392A2F4}"/>
    <cellStyle name="Vírgula 4 7 6" xfId="3596" xr:uid="{793CE1B2-85BE-467E-8C06-AA4F77802ACE}"/>
    <cellStyle name="Vírgula 4 7 6 2" xfId="11228" xr:uid="{149F9458-0A2F-4FA5-9B89-A4D87A531F40}"/>
    <cellStyle name="Vírgula 4 7 6 2 2" xfId="26533" xr:uid="{E3671A89-7F36-439A-9F56-74507E347C81}"/>
    <cellStyle name="Vírgula 4 7 6 3" xfId="18911" xr:uid="{9E3ABBDF-1C2D-405E-8EA3-12DAA33292AD}"/>
    <cellStyle name="Vírgula 4 7 7" xfId="1020" xr:uid="{07E29919-157F-43EC-82B6-50BA02ADC330}"/>
    <cellStyle name="Vírgula 4 7 7 2" xfId="8652" xr:uid="{2EA1C590-32F4-4A30-886D-000ED9620910}"/>
    <cellStyle name="Vírgula 4 7 7 2 2" xfId="23957" xr:uid="{1CA88D19-A6E9-41ED-B7B5-9B0AA9AFE5BD}"/>
    <cellStyle name="Vírgula 4 7 7 3" xfId="16335" xr:uid="{83DEF0B5-9448-42BB-92C7-A8071F2FDA89}"/>
    <cellStyle name="Vírgula 4 7 8" xfId="8003" xr:uid="{A850A2A5-79A1-428C-A95F-1029DA04567F}"/>
    <cellStyle name="Vírgula 4 7 8 2" xfId="23308" xr:uid="{D00EDE8C-56FA-4589-BED3-2E1BABE15623}"/>
    <cellStyle name="Vírgula 4 7 9" xfId="15686" xr:uid="{7A7DA0B4-8066-44D3-AA1C-92BD18D39315}"/>
    <cellStyle name="Vírgula 4 8" xfId="251" xr:uid="{34020B2C-DBB4-4C88-BFD4-4DBA5DADDA7A}"/>
    <cellStyle name="Vírgula 4 8 2" xfId="575" xr:uid="{0493ED47-D466-4A3A-B39A-711E84EA1272}"/>
    <cellStyle name="Vírgula 4 8 2 2" xfId="1868" xr:uid="{8F08CCEC-0463-454B-A4EC-BDCEE41FA82D}"/>
    <cellStyle name="Vírgula 4 8 2 2 2" xfId="9500" xr:uid="{E611958C-2E93-4B82-9E3F-DE7279FF5E10}"/>
    <cellStyle name="Vírgula 4 8 2 2 2 2" xfId="24805" xr:uid="{24ED62D4-B16B-4788-9299-DB3E44A2B55F}"/>
    <cellStyle name="Vírgula 4 8 2 2 3" xfId="17183" xr:uid="{8AF2E050-A0B2-414B-980A-F3A7F9CAE2D6}"/>
    <cellStyle name="Vírgula 4 8 2 3" xfId="2832" xr:uid="{E661AA7C-901F-4EC3-B22B-6C11D354E200}"/>
    <cellStyle name="Vírgula 4 8 2 3 2" xfId="10464" xr:uid="{D4A8963E-788E-44C3-A804-DD2FF22DB1D6}"/>
    <cellStyle name="Vírgula 4 8 2 3 2 2" xfId="25769" xr:uid="{45AD0CD7-21A7-44FD-B5A3-6ECC8F49EFFD}"/>
    <cellStyle name="Vírgula 4 8 2 3 3" xfId="18147" xr:uid="{22A30677-94BA-4453-B23B-E0AAA8A0EBD8}"/>
    <cellStyle name="Vírgula 4 8 2 4" xfId="3800" xr:uid="{3607A0BC-9CC6-409D-A2A1-5ED35EB11092}"/>
    <cellStyle name="Vírgula 4 8 2 4 2" xfId="11432" xr:uid="{8B211100-4821-4055-A78E-84C6B97B9DCF}"/>
    <cellStyle name="Vírgula 4 8 2 4 2 2" xfId="26737" xr:uid="{959FA185-15C9-4AF9-8C28-D9BC7A824DC1}"/>
    <cellStyle name="Vírgula 4 8 2 4 3" xfId="19115" xr:uid="{DD994549-8F49-499C-A045-615DBBFC160E}"/>
    <cellStyle name="Vírgula 4 8 2 5" xfId="1224" xr:uid="{75F69F10-7FEB-4A15-9BE2-2015548AD428}"/>
    <cellStyle name="Vírgula 4 8 2 5 2" xfId="8856" xr:uid="{4A85A947-8A07-4A8A-AAB2-350BFD52DE8D}"/>
    <cellStyle name="Vírgula 4 8 2 5 2 2" xfId="24161" xr:uid="{C9E51585-628F-4E2A-8BA2-B5F3B5AD4D6E}"/>
    <cellStyle name="Vírgula 4 8 2 5 3" xfId="16539" xr:uid="{99C8D1FC-4773-496F-8050-524094312505}"/>
    <cellStyle name="Vírgula 4 8 2 6" xfId="8207" xr:uid="{9A777583-80DE-41C6-A98E-4C4723760434}"/>
    <cellStyle name="Vírgula 4 8 2 6 2" xfId="23512" xr:uid="{9C90445E-F195-4789-978F-6D8F85399462}"/>
    <cellStyle name="Vírgula 4 8 2 7" xfId="15890" xr:uid="{0B403A3E-0C5C-4837-8D57-114878E371CB}"/>
    <cellStyle name="Vírgula 4 8 3" xfId="2188" xr:uid="{CD17A24E-BB58-4A82-AABD-C4F2F8492ABE}"/>
    <cellStyle name="Vírgula 4 8 3 2" xfId="3156" xr:uid="{90B4D159-8D23-4E38-88C7-B9141B101DD7}"/>
    <cellStyle name="Vírgula 4 8 3 2 2" xfId="10788" xr:uid="{9BCD63B2-C6CE-4083-AE59-0461510DA5DB}"/>
    <cellStyle name="Vírgula 4 8 3 2 2 2" xfId="26093" xr:uid="{F8EF9BA6-F748-4186-A53C-9DF597573C60}"/>
    <cellStyle name="Vírgula 4 8 3 2 3" xfId="18471" xr:uid="{307067BD-9B42-461D-B573-1FC21E7BD643}"/>
    <cellStyle name="Vírgula 4 8 3 3" xfId="4124" xr:uid="{3B03676D-9B3B-4F99-969E-B37F91B763D6}"/>
    <cellStyle name="Vírgula 4 8 3 3 2" xfId="11756" xr:uid="{03F7B972-90DC-48C0-81C4-EA7A59125DB1}"/>
    <cellStyle name="Vírgula 4 8 3 3 2 2" xfId="27061" xr:uid="{A5B53F47-1D37-4E8F-A852-8384E7F99038}"/>
    <cellStyle name="Vírgula 4 8 3 3 3" xfId="19439" xr:uid="{CBA47D08-56DC-4E64-AAF0-134BE1891BC4}"/>
    <cellStyle name="Vírgula 4 8 3 4" xfId="9820" xr:uid="{18BB6DC4-91F4-4A1F-B58B-D541CC446CE0}"/>
    <cellStyle name="Vírgula 4 8 3 4 2" xfId="25125" xr:uid="{B655863F-6F6E-40BB-8314-CCF88BADF276}"/>
    <cellStyle name="Vírgula 4 8 3 5" xfId="17503" xr:uid="{0A52397B-4037-43F9-8E93-287FF6C94B12}"/>
    <cellStyle name="Vírgula 4 8 4" xfId="1548" xr:uid="{D5469F05-39AD-440C-983D-5C50CDEF2499}"/>
    <cellStyle name="Vírgula 4 8 4 2" xfId="9180" xr:uid="{185917D4-CCDA-4E62-9D4D-2887615D4B6D}"/>
    <cellStyle name="Vírgula 4 8 4 2 2" xfId="24485" xr:uid="{DF2F5048-0CC8-43F3-9ED8-D18E4EFAE4DF}"/>
    <cellStyle name="Vírgula 4 8 4 3" xfId="16863" xr:uid="{5033B22C-8834-4F57-B465-18ACBBAAB741}"/>
    <cellStyle name="Vírgula 4 8 5" xfId="2508" xr:uid="{83782023-34E9-47B3-B3B7-905BD6D0B99F}"/>
    <cellStyle name="Vírgula 4 8 5 2" xfId="10140" xr:uid="{22071CF1-F318-4B67-8B9C-810F275C3A04}"/>
    <cellStyle name="Vírgula 4 8 5 2 2" xfId="25445" xr:uid="{D6ED2082-B539-47F6-BD5A-020766388AC7}"/>
    <cellStyle name="Vírgula 4 8 5 3" xfId="17823" xr:uid="{51C49228-7F59-4731-812C-F3C71A9CB8BB}"/>
    <cellStyle name="Vírgula 4 8 6" xfId="3476" xr:uid="{C1A28CCE-CDA8-4951-BC51-245258C82AD1}"/>
    <cellStyle name="Vírgula 4 8 6 2" xfId="11108" xr:uid="{23124ACE-CF62-4ED5-99E4-958D7B9A4A67}"/>
    <cellStyle name="Vírgula 4 8 6 2 2" xfId="26413" xr:uid="{01828B28-CA42-41E5-A95E-2D7DF0C239AC}"/>
    <cellStyle name="Vírgula 4 8 6 3" xfId="18791" xr:uid="{46743A21-56CA-4604-920F-F65CA59B9408}"/>
    <cellStyle name="Vírgula 4 8 7" xfId="900" xr:uid="{292D2270-5300-4311-B666-09B33719FABD}"/>
    <cellStyle name="Vírgula 4 8 7 2" xfId="8532" xr:uid="{74E02308-56FE-4E71-A9BF-5B227E2A493B}"/>
    <cellStyle name="Vírgula 4 8 7 2 2" xfId="23837" xr:uid="{0FF2BDCB-81D4-48AE-97CE-D0C33EE920FE}"/>
    <cellStyle name="Vírgula 4 8 7 3" xfId="16215" xr:uid="{D75626C9-F280-4D9F-A241-FBE4C0D651A5}"/>
    <cellStyle name="Vírgula 4 8 8" xfId="7883" xr:uid="{ED25029F-1053-49B9-9CCB-98C804F36EAD}"/>
    <cellStyle name="Vírgula 4 8 8 2" xfId="23188" xr:uid="{F1206FBE-903D-4790-B909-A4E1A6BCE0F1}"/>
    <cellStyle name="Vírgula 4 8 9" xfId="15566" xr:uid="{F4C37FB2-B780-463B-B58D-87EAFF234223}"/>
    <cellStyle name="Vírgula 4 9" xfId="411" xr:uid="{098D7ACD-7C08-422D-9AEE-C98B42F28EB3}"/>
    <cellStyle name="Vírgula 4 9 2" xfId="735" xr:uid="{91D34185-6CA3-4429-B213-9323448CB296}"/>
    <cellStyle name="Vírgula 4 9 2 2" xfId="2028" xr:uid="{4E5811DA-30DD-4B08-BAFE-3C23591927FD}"/>
    <cellStyle name="Vírgula 4 9 2 2 2" xfId="9660" xr:uid="{D216A4E4-5435-4BA1-91CF-B35894BCACE6}"/>
    <cellStyle name="Vírgula 4 9 2 2 2 2" xfId="24965" xr:uid="{8F9B0E8C-0757-45E6-90F0-4876EF2EC7B5}"/>
    <cellStyle name="Vírgula 4 9 2 2 3" xfId="17343" xr:uid="{2CA49ABE-A171-4328-BBA7-E3DCC8E1F11A}"/>
    <cellStyle name="Vírgula 4 9 2 3" xfId="2992" xr:uid="{04A66017-8F41-47B2-B6BA-0F0300C5F607}"/>
    <cellStyle name="Vírgula 4 9 2 3 2" xfId="10624" xr:uid="{128F15A2-581F-4F1A-8652-6ABC7E62C8DC}"/>
    <cellStyle name="Vírgula 4 9 2 3 2 2" xfId="25929" xr:uid="{5878C281-A362-47B9-942D-EA70C81C7CDF}"/>
    <cellStyle name="Vírgula 4 9 2 3 3" xfId="18307" xr:uid="{4210D546-0AA0-43D5-9DF9-3A1A1F953235}"/>
    <cellStyle name="Vírgula 4 9 2 4" xfId="3960" xr:uid="{4479D9B7-8AF3-4C1C-ADB4-0A0B950DEBEF}"/>
    <cellStyle name="Vírgula 4 9 2 4 2" xfId="11592" xr:uid="{5B3C21B7-76B8-466D-AA46-28D98CCF4784}"/>
    <cellStyle name="Vírgula 4 9 2 4 2 2" xfId="26897" xr:uid="{5C685467-7133-42A0-9507-5D7422940FBB}"/>
    <cellStyle name="Vírgula 4 9 2 4 3" xfId="19275" xr:uid="{992B3078-2553-4731-AFB9-922433B33DFC}"/>
    <cellStyle name="Vírgula 4 9 2 5" xfId="1384" xr:uid="{C8E72521-A353-4743-B993-7EBFC0A3EF70}"/>
    <cellStyle name="Vírgula 4 9 2 5 2" xfId="9016" xr:uid="{E52CFC4A-66EB-44B6-A1AB-53CA9AE89E5E}"/>
    <cellStyle name="Vírgula 4 9 2 5 2 2" xfId="24321" xr:uid="{80FA4E82-A0A8-40D9-8F6B-4DDE23C65466}"/>
    <cellStyle name="Vírgula 4 9 2 5 3" xfId="16699" xr:uid="{15DBB7C1-FBC9-4BE8-A3FF-121613C60C77}"/>
    <cellStyle name="Vírgula 4 9 2 6" xfId="8367" xr:uid="{4AEAECEB-FEE6-4C4B-968D-877CDA504F51}"/>
    <cellStyle name="Vírgula 4 9 2 6 2" xfId="23672" xr:uid="{13BCE948-60DB-4EAF-9A7B-1AA9B3F26DA3}"/>
    <cellStyle name="Vírgula 4 9 2 7" xfId="16050" xr:uid="{D1D4C843-7E2D-48DD-B6D0-73EFABB9552E}"/>
    <cellStyle name="Vírgula 4 9 3" xfId="2348" xr:uid="{F665E21A-BACF-4FD5-96E8-576A656FDE23}"/>
    <cellStyle name="Vírgula 4 9 3 2" xfId="3316" xr:uid="{4BA69913-60C7-45B0-B06C-96D3E31AC766}"/>
    <cellStyle name="Vírgula 4 9 3 2 2" xfId="10948" xr:uid="{9AACCB42-FFA1-4B36-952F-104E234FA303}"/>
    <cellStyle name="Vírgula 4 9 3 2 2 2" xfId="26253" xr:uid="{B3ACABF6-E27D-4AF3-A44E-7EA4C9E9A8FC}"/>
    <cellStyle name="Vírgula 4 9 3 2 3" xfId="18631" xr:uid="{A70F6F64-5365-4D18-A9CC-674D7CE6D76B}"/>
    <cellStyle name="Vírgula 4 9 3 3" xfId="4284" xr:uid="{85DA5B4A-9D25-44F6-AA0B-F35BCD7102E3}"/>
    <cellStyle name="Vírgula 4 9 3 3 2" xfId="11916" xr:uid="{94EA3587-3DEC-40C9-AEE1-2006D32A5A4A}"/>
    <cellStyle name="Vírgula 4 9 3 3 2 2" xfId="27221" xr:uid="{1CE9A4A2-8556-4941-8D0C-3F32BFB5606C}"/>
    <cellStyle name="Vírgula 4 9 3 3 3" xfId="19599" xr:uid="{7B186123-8D23-4FA6-B46C-C6C6660380F8}"/>
    <cellStyle name="Vírgula 4 9 3 4" xfId="9980" xr:uid="{DD21392D-5757-436F-84C2-F7EC13B216F3}"/>
    <cellStyle name="Vírgula 4 9 3 4 2" xfId="25285" xr:uid="{35BF81D1-2C9C-4751-9F8E-8EB419906DBC}"/>
    <cellStyle name="Vírgula 4 9 3 5" xfId="17663" xr:uid="{4060343D-AE3A-4629-B7F3-86205882A65C}"/>
    <cellStyle name="Vírgula 4 9 4" xfId="1708" xr:uid="{99046552-CA3E-404B-BAFB-051BDC5FA3C6}"/>
    <cellStyle name="Vírgula 4 9 4 2" xfId="9340" xr:uid="{EB50352E-28B0-45FB-A1F5-2CAA2BCD2BAD}"/>
    <cellStyle name="Vírgula 4 9 4 2 2" xfId="24645" xr:uid="{94471E90-73DD-4229-8653-C4732DB26CDA}"/>
    <cellStyle name="Vírgula 4 9 4 3" xfId="17023" xr:uid="{08273A49-CB8E-4F45-83C9-17AE140D3242}"/>
    <cellStyle name="Vírgula 4 9 5" xfId="2668" xr:uid="{E5691905-7C90-45EA-9F53-EB58EC5FC1C8}"/>
    <cellStyle name="Vírgula 4 9 5 2" xfId="10300" xr:uid="{FF92BBD1-04CA-4869-9400-4AD9542BE263}"/>
    <cellStyle name="Vírgula 4 9 5 2 2" xfId="25605" xr:uid="{55809CC0-4511-42C6-9A6B-18829BF53DA9}"/>
    <cellStyle name="Vírgula 4 9 5 3" xfId="17983" xr:uid="{470AFAA4-669C-4B06-979C-0F57A3DC6FB1}"/>
    <cellStyle name="Vírgula 4 9 6" xfId="3636" xr:uid="{1D8EBF64-66B7-4075-83EA-1D1C6DEED012}"/>
    <cellStyle name="Vírgula 4 9 6 2" xfId="11268" xr:uid="{6679EF16-3D65-4D20-B333-438FC024A6E2}"/>
    <cellStyle name="Vírgula 4 9 6 2 2" xfId="26573" xr:uid="{66639DAB-DB5D-4921-A103-F409E370020C}"/>
    <cellStyle name="Vírgula 4 9 6 3" xfId="18951" xr:uid="{E06BB4A8-E0E1-407C-95B3-4F8D0AB35FD6}"/>
    <cellStyle name="Vírgula 4 9 7" xfId="1060" xr:uid="{DD6440CA-9EF6-4A99-8525-878DAD598B00}"/>
    <cellStyle name="Vírgula 4 9 7 2" xfId="8692" xr:uid="{61BFC1A5-BD3F-4429-8ABD-7B77C2EDD2E1}"/>
    <cellStyle name="Vírgula 4 9 7 2 2" xfId="23997" xr:uid="{664F3C56-6FE4-4DA2-98B7-2A4E1782C88B}"/>
    <cellStyle name="Vírgula 4 9 7 3" xfId="16375" xr:uid="{14BBF2F6-9261-4434-B2E2-F4B8F376C5D3}"/>
    <cellStyle name="Vírgula 4 9 8" xfId="8043" xr:uid="{CB8B9196-C470-4F49-A173-738D6C731AD8}"/>
    <cellStyle name="Vírgula 4 9 8 2" xfId="23348" xr:uid="{48A8C984-7BD0-409E-B6E3-7B80A068FF9E}"/>
    <cellStyle name="Vírgula 4 9 9" xfId="15726" xr:uid="{4D4229A0-DD80-4A69-BFDA-D6B5A160AAEF}"/>
    <cellStyle name="Vírgula 5" xfId="77" xr:uid="{44EE1FFF-3A9B-4236-B7AF-BB0194E2D7BD}"/>
    <cellStyle name="Vírgula 5 2" xfId="4387" xr:uid="{F5FC01C0-B74B-471C-948F-E5D6B58BF835}"/>
    <cellStyle name="Vírgula 5 2 10" xfId="4505" xr:uid="{C634FFEC-C281-45FB-ACEA-B0BD870D2D86}"/>
    <cellStyle name="Vírgula 5 2 10 2" xfId="4610" xr:uid="{63F48C39-E907-44A8-94B4-86EFA4D819DF}"/>
    <cellStyle name="Vírgula 5 2 10 2 2" xfId="5217" xr:uid="{2CD54D3F-3A1F-4E72-B38A-4F1DD0DCB519}"/>
    <cellStyle name="Vírgula 5 2 10 2 2 2" xfId="7554" xr:uid="{5E534583-8B23-4458-A8FC-ACFEAE505008}"/>
    <cellStyle name="Vírgula 5 2 10 2 2 2 2" xfId="15176" xr:uid="{74D180E0-BAF3-4D58-A3F3-A3EB9099408B}"/>
    <cellStyle name="Vírgula 5 2 10 2 2 2 2 2" xfId="30481" xr:uid="{89E1AF2C-B2B4-498E-94EB-84FD99F502F6}"/>
    <cellStyle name="Vírgula 5 2 10 2 2 2 3" xfId="22859" xr:uid="{54CB3251-C457-4EAE-ADBC-CC8AE5394AEE}"/>
    <cellStyle name="Vírgula 5 2 10 2 2 3" xfId="6182" xr:uid="{54E6161D-D2B4-4EE9-AA93-114BF56B12E1}"/>
    <cellStyle name="Vírgula 5 2 10 2 2 3 2" xfId="13804" xr:uid="{769C9859-EB1A-4E89-84B6-9BF6288AD7B6}"/>
    <cellStyle name="Vírgula 5 2 10 2 2 3 2 2" xfId="29109" xr:uid="{A230958C-B919-4002-9400-C1CF11893E40}"/>
    <cellStyle name="Vírgula 5 2 10 2 2 3 3" xfId="21487" xr:uid="{453427B3-601E-40E0-9267-1421293149A8}"/>
    <cellStyle name="Vírgula 5 2 10 2 2 4" xfId="12839" xr:uid="{7FA1D960-6A69-4472-8B69-0AD841FA58CA}"/>
    <cellStyle name="Vírgula 5 2 10 2 2 4 2" xfId="28144" xr:uid="{DF27C455-51E3-4A7D-8BF9-C7F4922E639B}"/>
    <cellStyle name="Vírgula 5 2 10 2 2 5" xfId="20522" xr:uid="{0F7CCDAF-0245-4A8C-B769-4EF3C3A5A919}"/>
    <cellStyle name="Vírgula 5 2 10 2 3" xfId="4920" xr:uid="{59C1F184-20E1-4F20-853D-DEC7F114D86D}"/>
    <cellStyle name="Vírgula 5 2 10 2 3 2" xfId="6950" xr:uid="{0DEE46BC-F44D-431B-B1DC-03E0337E668C}"/>
    <cellStyle name="Vírgula 5 2 10 2 3 2 2" xfId="14572" xr:uid="{F34691C8-1F2D-45FE-8D57-8C5970A4571D}"/>
    <cellStyle name="Vírgula 5 2 10 2 3 2 2 2" xfId="29877" xr:uid="{CEFC4920-C941-4200-B304-B0422162B2BA}"/>
    <cellStyle name="Vírgula 5 2 10 2 3 2 3" xfId="22255" xr:uid="{DC3C06CC-0DC8-49D3-9141-05D38648AD82}"/>
    <cellStyle name="Vírgula 5 2 10 2 3 3" xfId="12542" xr:uid="{E9ABB367-DE1A-46A8-907A-792E61AC15DE}"/>
    <cellStyle name="Vírgula 5 2 10 2 3 3 2" xfId="27847" xr:uid="{1CA9631C-C08E-4FA1-8722-38A9E2760CF6}"/>
    <cellStyle name="Vírgula 5 2 10 2 3 4" xfId="20225" xr:uid="{AC4C0213-E3FE-48D4-B2B0-016CD5B50899}"/>
    <cellStyle name="Vírgula 5 2 10 2 4" xfId="5588" xr:uid="{9DACCEAB-5AF4-4AD1-B6B2-8C0F9584B426}"/>
    <cellStyle name="Vírgula 5 2 10 2 4 2" xfId="13210" xr:uid="{B9935040-19C7-4FBD-8374-C222E6F25B42}"/>
    <cellStyle name="Vírgula 5 2 10 2 4 2 2" xfId="28515" xr:uid="{82EF15DC-DCEA-4823-ABF3-ADB5775FD04E}"/>
    <cellStyle name="Vírgula 5 2 10 2 4 3" xfId="20893" xr:uid="{AA1FE327-1792-491F-AF41-F2DD24B80951}"/>
    <cellStyle name="Vírgula 5 2 10 2 5" xfId="12232" xr:uid="{B90A18B7-F4B5-4557-93A4-D18EF44533D0}"/>
    <cellStyle name="Vírgula 5 2 10 2 5 2" xfId="27537" xr:uid="{500137B7-3725-42A3-A8DE-3E875DF48B2C}"/>
    <cellStyle name="Vírgula 5 2 10 2 6" xfId="19915" xr:uid="{82065FF7-D47D-40C6-8FF1-D517829B2BFC}"/>
    <cellStyle name="Vírgula 5 2 10 3" xfId="5032" xr:uid="{26A03E42-346E-4263-B85A-BBF184513073}"/>
    <cellStyle name="Vírgula 5 2 10 3 2" xfId="7195" xr:uid="{B4F5FCA6-C90C-48F0-80FC-3BA0A3CE2FB9}"/>
    <cellStyle name="Vírgula 5 2 10 3 2 2" xfId="14817" xr:uid="{5504A660-0EDF-453B-AB9E-13FE52A55DDE}"/>
    <cellStyle name="Vírgula 5 2 10 3 2 2 2" xfId="30122" xr:uid="{783A3656-134D-4FBC-A01C-F284E5F5AE8A}"/>
    <cellStyle name="Vírgula 5 2 10 3 2 3" xfId="22500" xr:uid="{F2B88537-75A7-441D-9EBE-8A392570C3A7}"/>
    <cellStyle name="Vírgula 5 2 10 3 3" xfId="5823" xr:uid="{8E46475F-B7B3-4CF9-AF6A-2FA7453B4C04}"/>
    <cellStyle name="Vírgula 5 2 10 3 3 2" xfId="13445" xr:uid="{524FD8AB-2A72-403A-9D49-479A70BD30FD}"/>
    <cellStyle name="Vírgula 5 2 10 3 3 2 2" xfId="28750" xr:uid="{93E18733-DC70-4BF0-B81C-A9E52B6ED033}"/>
    <cellStyle name="Vírgula 5 2 10 3 3 3" xfId="21128" xr:uid="{44E66ED7-C76D-4190-91C5-99FCE7C1A55D}"/>
    <cellStyle name="Vírgula 5 2 10 3 4" xfId="12654" xr:uid="{25E9FD39-E963-4BA3-82E0-E34983D26BDB}"/>
    <cellStyle name="Vírgula 5 2 10 3 4 2" xfId="27959" xr:uid="{AF7946CF-6743-437C-8582-EACCFAC3E127}"/>
    <cellStyle name="Vírgula 5 2 10 3 5" xfId="20337" xr:uid="{F229A64D-4D0D-4595-BD25-2ADC6ED37195}"/>
    <cellStyle name="Vírgula 5 2 10 4" xfId="4735" xr:uid="{3615486D-E2EE-4138-AF7D-E97A78AE911E}"/>
    <cellStyle name="Vírgula 5 2 10 4 2" xfId="6580" xr:uid="{32BDFB87-FA20-4C28-B9EE-C380A64721C9}"/>
    <cellStyle name="Vírgula 5 2 10 4 2 2" xfId="14202" xr:uid="{6DA49211-4F2C-4583-BA71-4164FB27E06F}"/>
    <cellStyle name="Vírgula 5 2 10 4 2 2 2" xfId="29507" xr:uid="{BF99EF82-1F9E-4C3C-A371-1258C65EE3E6}"/>
    <cellStyle name="Vírgula 5 2 10 4 2 3" xfId="21885" xr:uid="{E22F08F1-6090-4ECE-A96F-F5EA977178BF}"/>
    <cellStyle name="Vírgula 5 2 10 4 3" xfId="12357" xr:uid="{1CE34FAB-D556-4161-BFC4-B6EA4C22137E}"/>
    <cellStyle name="Vírgula 5 2 10 4 3 2" xfId="27662" xr:uid="{220BFE70-C3A2-4432-9D8B-49A838115459}"/>
    <cellStyle name="Vírgula 5 2 10 4 4" xfId="20040" xr:uid="{F94F594A-C835-48F8-B345-282DE827C02E}"/>
    <cellStyle name="Vírgula 5 2 10 5" xfId="5355" xr:uid="{20CA8A8C-DA5D-4D05-A61F-8CCB5B380317}"/>
    <cellStyle name="Vírgula 5 2 10 5 2" xfId="12977" xr:uid="{6542A2B3-AA3D-46BC-8AA2-5C909E83563B}"/>
    <cellStyle name="Vírgula 5 2 10 5 2 2" xfId="28282" xr:uid="{F5AF8C0E-F971-47AE-8047-AF40A66FE7AC}"/>
    <cellStyle name="Vírgula 5 2 10 5 3" xfId="20660" xr:uid="{FDF10AB7-FDC5-4545-AA67-2D29E8621808}"/>
    <cellStyle name="Vírgula 5 2 10 6" xfId="12128" xr:uid="{956FCE5C-F184-4F81-991B-7C070AB8072A}"/>
    <cellStyle name="Vírgula 5 2 10 6 2" xfId="27433" xr:uid="{F6A4125E-1546-4855-9218-60177E49DA81}"/>
    <cellStyle name="Vírgula 5 2 10 7" xfId="19811" xr:uid="{F3287406-5638-472D-9EE3-A4A60CA00D13}"/>
    <cellStyle name="Vírgula 5 2 11" xfId="4512" xr:uid="{BB611449-0221-4396-B803-7BA9AC64C60D}"/>
    <cellStyle name="Vírgula 5 2 11 2" xfId="5047" xr:uid="{D1BEF752-92AA-40C2-BA29-916B3B62B81F}"/>
    <cellStyle name="Vírgula 5 2 11 2 2" xfId="7212" xr:uid="{37DC5CFD-2CFA-46EB-AE81-3C571C56EAFF}"/>
    <cellStyle name="Vírgula 5 2 11 2 2 2" xfId="14834" xr:uid="{0E658E74-3E7D-4932-8C8F-EF0C0536F300}"/>
    <cellStyle name="Vírgula 5 2 11 2 2 2 2" xfId="30139" xr:uid="{4B5961F8-C08C-4BAD-8E50-96FA0E5DF683}"/>
    <cellStyle name="Vírgula 5 2 11 2 2 3" xfId="22517" xr:uid="{16E89FC7-F23D-452A-B0E3-16E0131EFF01}"/>
    <cellStyle name="Vírgula 5 2 11 2 3" xfId="5840" xr:uid="{DCBE734F-2B37-4C8D-9B7B-6447A27699AF}"/>
    <cellStyle name="Vírgula 5 2 11 2 3 2" xfId="13462" xr:uid="{B894BF97-5CAE-4858-BDA2-A38D791A4DD5}"/>
    <cellStyle name="Vírgula 5 2 11 2 3 2 2" xfId="28767" xr:uid="{F72E292B-6316-447D-8777-97D624CC342A}"/>
    <cellStyle name="Vírgula 5 2 11 2 3 3" xfId="21145" xr:uid="{194F0702-F671-4C09-B67E-EB4D7BA7AC60}"/>
    <cellStyle name="Vírgula 5 2 11 2 4" xfId="12669" xr:uid="{C9433DD2-6045-4DAD-AEB5-35434A4CC181}"/>
    <cellStyle name="Vírgula 5 2 11 2 4 2" xfId="27974" xr:uid="{73E49CC5-6DDE-46E1-B2BF-8BE3C5C874CE}"/>
    <cellStyle name="Vírgula 5 2 11 2 5" xfId="20352" xr:uid="{544BB941-F974-4CA1-A8D7-08A0CB232016}"/>
    <cellStyle name="Vírgula 5 2 11 3" xfId="4750" xr:uid="{0594D624-ABC1-459D-A8F3-2DD8D535A387}"/>
    <cellStyle name="Vírgula 5 2 11 3 2" xfId="6607" xr:uid="{D18CBDDB-2DDF-4772-ABEC-F77856D4AA51}"/>
    <cellStyle name="Vírgula 5 2 11 3 2 2" xfId="14229" xr:uid="{97A48098-7EA5-4C1E-8EA8-53CD09DC5E1B}"/>
    <cellStyle name="Vírgula 5 2 11 3 2 2 2" xfId="29534" xr:uid="{EE5CDF35-F3EC-489B-A932-AFDCB62AE140}"/>
    <cellStyle name="Vírgula 5 2 11 3 2 3" xfId="21912" xr:uid="{B7B8DC7E-4BA9-49AF-89C9-A30623DB88EE}"/>
    <cellStyle name="Vírgula 5 2 11 3 3" xfId="12372" xr:uid="{64A7B570-4E13-4C69-B590-AAB9FE510E40}"/>
    <cellStyle name="Vírgula 5 2 11 3 3 2" xfId="27677" xr:uid="{6CDDD746-3102-4B7A-9BE2-C48687BA862E}"/>
    <cellStyle name="Vírgula 5 2 11 3 4" xfId="20055" xr:uid="{76EA8D92-C178-4310-91DD-6099668E064C}"/>
    <cellStyle name="Vírgula 5 2 11 4" xfId="5370" xr:uid="{4A04C650-CE41-4E23-B05F-B10A7460463D}"/>
    <cellStyle name="Vírgula 5 2 11 4 2" xfId="12992" xr:uid="{3C2FA450-771E-4666-A32C-CCD7D3C6AFFE}"/>
    <cellStyle name="Vírgula 5 2 11 4 2 2" xfId="28297" xr:uid="{B0DF5D71-5552-46D0-89E5-98B6BFD9F291}"/>
    <cellStyle name="Vírgula 5 2 11 4 3" xfId="20675" xr:uid="{00A42D4B-3845-4B94-B8A8-B5CA67187B7D}"/>
    <cellStyle name="Vírgula 5 2 11 5" xfId="12135" xr:uid="{34C81E21-7C77-48B9-AF88-456A0455A7F7}"/>
    <cellStyle name="Vírgula 5 2 11 5 2" xfId="27440" xr:uid="{AF937A1B-5D0A-4A97-BFBC-735ECD9E31FC}"/>
    <cellStyle name="Vírgula 5 2 11 6" xfId="19818" xr:uid="{712D9A01-B723-4E41-A8BB-8AB783AE9AFD}"/>
    <cellStyle name="Vírgula 5 2 12" xfId="4932" xr:uid="{5C0DBA51-2820-47D4-ACBC-8D48FAAAC457}"/>
    <cellStyle name="Vírgula 5 2 12 2" xfId="6975" xr:uid="{7938EE45-380F-434B-86EE-E0E2B08501BF}"/>
    <cellStyle name="Vírgula 5 2 12 2 2" xfId="14597" xr:uid="{12459E4D-9583-4096-AC38-CA2C8DC4CBA2}"/>
    <cellStyle name="Vírgula 5 2 12 2 2 2" xfId="29902" xr:uid="{082D3959-3963-4604-B0B9-64A06BF3F7E2}"/>
    <cellStyle name="Vírgula 5 2 12 2 3" xfId="22280" xr:uid="{1C4CEEAB-DCB7-443A-82AA-96988C195D98}"/>
    <cellStyle name="Vírgula 5 2 12 3" xfId="5603" xr:uid="{B1566FB1-E73B-4F51-A0E5-0AC076118820}"/>
    <cellStyle name="Vírgula 5 2 12 3 2" xfId="13225" xr:uid="{FF03A8C7-D02E-4708-A88D-A2D836F734AA}"/>
    <cellStyle name="Vírgula 5 2 12 3 2 2" xfId="28530" xr:uid="{0B0FECC3-C501-43B8-9EED-02CAE2446BC5}"/>
    <cellStyle name="Vírgula 5 2 12 3 3" xfId="20908" xr:uid="{2237A826-6D4A-45F3-B722-9889E238FC24}"/>
    <cellStyle name="Vírgula 5 2 12 4" xfId="12554" xr:uid="{A3283CD0-5FF4-4BFC-9A65-309F1ED84D8C}"/>
    <cellStyle name="Vírgula 5 2 12 4 2" xfId="27859" xr:uid="{C352873B-AE66-4D1B-819C-8D1F2DE82B7B}"/>
    <cellStyle name="Vírgula 5 2 12 5" xfId="20237" xr:uid="{50CC65BD-F9DE-4491-BE9E-DBE2316C488A}"/>
    <cellStyle name="Vírgula 5 2 13" xfId="5230" xr:uid="{CE2CB022-6764-4921-927F-7060F6D2FD73}"/>
    <cellStyle name="Vírgula 5 2 13 2" xfId="7582" xr:uid="{98E596EA-D379-4126-B43C-2C22A05BB2DF}"/>
    <cellStyle name="Vírgula 5 2 13 2 2" xfId="15204" xr:uid="{AD353686-7636-4596-AA6F-17628657C81B}"/>
    <cellStyle name="Vírgula 5 2 13 2 2 2" xfId="30509" xr:uid="{95BBBD98-5B17-4789-805A-CEAAB186F80B}"/>
    <cellStyle name="Vírgula 5 2 13 2 3" xfId="22887" xr:uid="{A67FC55E-F593-4101-A848-A0EAF01D3C26}"/>
    <cellStyle name="Vírgula 5 2 13 3" xfId="6210" xr:uid="{888871A6-C078-4C53-B8B4-E4A015BA086A}"/>
    <cellStyle name="Vírgula 5 2 13 3 2" xfId="13832" xr:uid="{ECFB3BD3-4394-4CDD-BE96-49D7BD1EDAF9}"/>
    <cellStyle name="Vírgula 5 2 13 3 2 2" xfId="29137" xr:uid="{058F1BBA-BB45-4424-AEB9-A3BEE7530697}"/>
    <cellStyle name="Vírgula 5 2 13 3 3" xfId="21515" xr:uid="{04D6709C-41C8-45C7-BB65-0F121D99E0B0}"/>
    <cellStyle name="Vírgula 5 2 13 4" xfId="12852" xr:uid="{9DEA2061-F8D3-40EC-9792-47F3E4852862}"/>
    <cellStyle name="Vírgula 5 2 13 4 2" xfId="28157" xr:uid="{603C5728-1876-40C4-9515-86BCD9F4D4B7}"/>
    <cellStyle name="Vírgula 5 2 13 5" xfId="20535" xr:uid="{B3DD3680-0EA3-4B3A-8736-76A74450CE64}"/>
    <cellStyle name="Vírgula 5 2 14" xfId="4622" xr:uid="{19DF631E-A3EC-403B-A60D-92AC7ACF263F}"/>
    <cellStyle name="Vírgula 5 2 14 2" xfId="6234" xr:uid="{A5BD71C3-E111-4322-BDBC-FA73CB4EACCB}"/>
    <cellStyle name="Vírgula 5 2 14 2 2" xfId="13856" xr:uid="{8B0236FF-6833-4BA9-AA82-3E08CC5B377E}"/>
    <cellStyle name="Vírgula 5 2 14 2 2 2" xfId="29161" xr:uid="{4AAABFE8-3949-46FB-BE8C-38F603C09B99}"/>
    <cellStyle name="Vírgula 5 2 14 2 3" xfId="21539" xr:uid="{FDF872E4-CEB4-4CE7-98A0-859954968742}"/>
    <cellStyle name="Vírgula 5 2 14 3" xfId="12244" xr:uid="{215DF765-9662-4A1A-B48D-8D3920B87E3C}"/>
    <cellStyle name="Vírgula 5 2 14 3 2" xfId="27549" xr:uid="{55C3B9F6-5178-4E02-BB5B-EE1A6974182A}"/>
    <cellStyle name="Vírgula 5 2 14 4" xfId="19927" xr:uid="{F482C516-6519-46F7-A897-220E8813E6FC}"/>
    <cellStyle name="Vírgula 5 2 15" xfId="5240" xr:uid="{CF35DC84-9A81-4784-A8C8-46B3A6C2E925}"/>
    <cellStyle name="Vírgula 5 2 15 2" xfId="12862" xr:uid="{12B8EEA8-84B9-4C84-9CB3-FC4DC58A6C77}"/>
    <cellStyle name="Vírgula 5 2 15 2 2" xfId="28167" xr:uid="{3B26E71D-3F8F-4BF0-9C48-1BDAF0EE5C16}"/>
    <cellStyle name="Vírgula 5 2 15 3" xfId="20545" xr:uid="{786153EC-661F-48CE-9CDD-7368F5704659}"/>
    <cellStyle name="Vírgula 5 2 16" xfId="12014" xr:uid="{1E8072BC-36C9-43EA-8651-E5986147D5A0}"/>
    <cellStyle name="Vírgula 5 2 16 2" xfId="27319" xr:uid="{D8903AF2-8745-498B-8C5C-74F44BD48033}"/>
    <cellStyle name="Vírgula 5 2 17" xfId="19697" xr:uid="{0480870A-32A5-459A-B9AC-3FB572D69098}"/>
    <cellStyle name="Vírgula 5 2 2" xfId="4397" xr:uid="{676612F5-3721-4D62-8B6C-30E8EEC0F751}"/>
    <cellStyle name="Vírgula 5 2 2 2" xfId="4433" xr:uid="{E2820F53-9582-421C-81C2-2C2AAFCC523C}"/>
    <cellStyle name="Vírgula 5 2 2 2 2" xfId="4561" xr:uid="{8DD4D162-B3E0-4744-A1C8-BBD66764291F}"/>
    <cellStyle name="Vírgula 5 2 2 2 2 2" xfId="5104" xr:uid="{B12575C5-3F0A-4570-8680-612945947BC4}"/>
    <cellStyle name="Vírgula 5 2 2 2 2 2 2" xfId="7381" xr:uid="{19DA31B7-F1C6-49E2-8F33-93FAD5C18A86}"/>
    <cellStyle name="Vírgula 5 2 2 2 2 2 2 2" xfId="15003" xr:uid="{CD3FDB7B-F96E-44D1-A4B5-733F0FE34C49}"/>
    <cellStyle name="Vírgula 5 2 2 2 2 2 2 2 2" xfId="30308" xr:uid="{C6C20365-9C0C-4F70-882E-8EADCEB3C987}"/>
    <cellStyle name="Vírgula 5 2 2 2 2 2 2 3" xfId="22686" xr:uid="{9B9B5EEA-031D-4BDE-954D-B73B1BF32F50}"/>
    <cellStyle name="Vírgula 5 2 2 2 2 2 3" xfId="6009" xr:uid="{C4C060AE-85A0-4852-942E-22BC926CD794}"/>
    <cellStyle name="Vírgula 5 2 2 2 2 2 3 2" xfId="13631" xr:uid="{3510AB13-42DE-4E1F-A460-3A924461CBFE}"/>
    <cellStyle name="Vírgula 5 2 2 2 2 2 3 2 2" xfId="28936" xr:uid="{FFED4D9F-BB9D-433D-970F-049FA73B04CA}"/>
    <cellStyle name="Vírgula 5 2 2 2 2 2 3 3" xfId="21314" xr:uid="{46E3EC59-13BA-4F0A-8FA8-8DDD20400BA5}"/>
    <cellStyle name="Vírgula 5 2 2 2 2 2 4" xfId="12726" xr:uid="{BA50567B-0206-4EFC-BAB3-72BC1B1782AD}"/>
    <cellStyle name="Vírgula 5 2 2 2 2 2 4 2" xfId="28031" xr:uid="{03DC1DAE-D99F-483B-8CCD-825E595E4388}"/>
    <cellStyle name="Vírgula 5 2 2 2 2 2 5" xfId="20409" xr:uid="{E04D819B-7D38-418A-BE4E-C4D4D4232772}"/>
    <cellStyle name="Vírgula 5 2 2 2 2 3" xfId="4807" xr:uid="{A8B9E4F7-D7C3-4EFF-94F8-C7F016F7BC20}"/>
    <cellStyle name="Vírgula 5 2 2 2 2 3 2" xfId="6777" xr:uid="{8F9D4D48-6B94-4EC5-BB57-716288E1D3E6}"/>
    <cellStyle name="Vírgula 5 2 2 2 2 3 2 2" xfId="14399" xr:uid="{128EFEFE-73EC-4976-BE1A-2E2A56920987}"/>
    <cellStyle name="Vírgula 5 2 2 2 2 3 2 2 2" xfId="29704" xr:uid="{1D9A15C3-94F2-4E86-B8F4-A52FBD32B841}"/>
    <cellStyle name="Vírgula 5 2 2 2 2 3 2 3" xfId="22082" xr:uid="{9AB1A39D-947A-4751-A013-AC163690DCE0}"/>
    <cellStyle name="Vírgula 5 2 2 2 2 3 3" xfId="12429" xr:uid="{9DA1CAA3-8FAE-4497-83AB-39AD24EAC928}"/>
    <cellStyle name="Vírgula 5 2 2 2 2 3 3 2" xfId="27734" xr:uid="{9FD46754-0672-49B7-AFD2-72E70D2A9939}"/>
    <cellStyle name="Vírgula 5 2 2 2 2 3 4" xfId="20112" xr:uid="{6C46F9A8-1BE2-4C7B-99BE-530A68D36D0C}"/>
    <cellStyle name="Vírgula 5 2 2 2 2 4" xfId="5475" xr:uid="{FAD9DEFD-4B72-4340-8029-FBD60BFDABA7}"/>
    <cellStyle name="Vírgula 5 2 2 2 2 4 2" xfId="13097" xr:uid="{8F2BB1A5-6307-4E0E-9711-3C53569CBE46}"/>
    <cellStyle name="Vírgula 5 2 2 2 2 4 2 2" xfId="28402" xr:uid="{DDD050DC-339E-4430-A40E-3466DD29EB5B}"/>
    <cellStyle name="Vírgula 5 2 2 2 2 4 3" xfId="20780" xr:uid="{433A50D9-E43F-4FA4-A519-FC097D3ADBC8}"/>
    <cellStyle name="Vírgula 5 2 2 2 2 5" xfId="12184" xr:uid="{29E13141-519E-48F3-A6D7-5F5E0F36B0C0}"/>
    <cellStyle name="Vírgula 5 2 2 2 2 5 2" xfId="27489" xr:uid="{3723536C-901F-4C38-BC5E-03B457A11726}"/>
    <cellStyle name="Vírgula 5 2 2 2 2 6" xfId="19867" xr:uid="{B7641589-CF16-4578-BE6F-B110C6FA281E}"/>
    <cellStyle name="Vírgula 5 2 2 2 3" xfId="4984" xr:uid="{BC4DB24B-0770-408F-99BB-52C13804B539}"/>
    <cellStyle name="Vírgula 5 2 2 2 3 2" xfId="7081" xr:uid="{31053446-4666-4C81-90DD-8FC25609D426}"/>
    <cellStyle name="Vírgula 5 2 2 2 3 2 2" xfId="14703" xr:uid="{B921598E-87F7-4F55-B682-215D7D0492EA}"/>
    <cellStyle name="Vírgula 5 2 2 2 3 2 2 2" xfId="30008" xr:uid="{6A2E4A0B-0466-4EBE-9FE1-CC8CEDF66C1B}"/>
    <cellStyle name="Vírgula 5 2 2 2 3 2 3" xfId="22386" xr:uid="{36C7848A-DB27-4BFE-A1E7-FF34B6552CE7}"/>
    <cellStyle name="Vírgula 5 2 2 2 3 3" xfId="5709" xr:uid="{0FB27FA3-4F18-4395-A736-48C7DC52A736}"/>
    <cellStyle name="Vírgula 5 2 2 2 3 3 2" xfId="13331" xr:uid="{6F066C6F-FDE7-4538-BD93-7DCFDA802F3D}"/>
    <cellStyle name="Vírgula 5 2 2 2 3 3 2 2" xfId="28636" xr:uid="{49801EB5-9420-4273-9CDA-B12FE424DFC6}"/>
    <cellStyle name="Vírgula 5 2 2 2 3 3 3" xfId="21014" xr:uid="{9A68DFD5-1B47-49A5-8517-EB880ABB09A7}"/>
    <cellStyle name="Vírgula 5 2 2 2 3 4" xfId="12606" xr:uid="{3825E542-4BD9-45F4-9D93-CD05192388AB}"/>
    <cellStyle name="Vírgula 5 2 2 2 3 4 2" xfId="27911" xr:uid="{E871713D-C789-44F5-B18D-33D1784422E3}"/>
    <cellStyle name="Vírgula 5 2 2 2 3 5" xfId="20289" xr:uid="{C7FE4528-C5BB-4D29-B97E-181A921B22B3}"/>
    <cellStyle name="Vírgula 5 2 2 2 4" xfId="4679" xr:uid="{3208979D-D264-4611-8D52-CA12157CDB14}"/>
    <cellStyle name="Vírgula 5 2 2 2 4 2" xfId="6407" xr:uid="{CF8A6CFF-AA0E-4455-A1A9-1D6F068B51AE}"/>
    <cellStyle name="Vírgula 5 2 2 2 4 2 2" xfId="14029" xr:uid="{B5E4AE7F-4EF4-4BCE-B8EE-FF91A1C964E8}"/>
    <cellStyle name="Vírgula 5 2 2 2 4 2 2 2" xfId="29334" xr:uid="{11D356AB-66C7-4591-A13F-2F1E87769E90}"/>
    <cellStyle name="Vírgula 5 2 2 2 4 2 3" xfId="21712" xr:uid="{24637D68-4631-47A8-A3CD-D0DA381FA929}"/>
    <cellStyle name="Vírgula 5 2 2 2 4 3" xfId="12301" xr:uid="{7D33DAB2-AE36-4C63-A06A-58B8740A6FC4}"/>
    <cellStyle name="Vírgula 5 2 2 2 4 3 2" xfId="27606" xr:uid="{75DD3637-0276-4B94-9942-D25E309121CD}"/>
    <cellStyle name="Vírgula 5 2 2 2 4 4" xfId="19984" xr:uid="{BCB97F81-C824-4C6A-BA06-81CFF0A8140E}"/>
    <cellStyle name="Vírgula 5 2 2 2 5" xfId="5298" xr:uid="{FEA9F1D5-B5D0-4D22-B514-4BC32D6F4934}"/>
    <cellStyle name="Vírgula 5 2 2 2 5 2" xfId="12920" xr:uid="{1453D600-4218-48D9-82CB-618872FAE11F}"/>
    <cellStyle name="Vírgula 5 2 2 2 5 2 2" xfId="28225" xr:uid="{8ECDD9CE-2B45-4A17-8A7D-917329FCEDEF}"/>
    <cellStyle name="Vírgula 5 2 2 2 5 3" xfId="20603" xr:uid="{E047D80B-DA33-42BE-A5F2-EC3720ED339E}"/>
    <cellStyle name="Vírgula 5 2 2 2 6" xfId="12059" xr:uid="{EC065C4D-4D47-413A-AC83-85C4F9D6906B}"/>
    <cellStyle name="Vírgula 5 2 2 2 6 2" xfId="27364" xr:uid="{9B77E158-E1D3-41BE-8BFA-F5092A81A4F2}"/>
    <cellStyle name="Vírgula 5 2 2 2 7" xfId="19742" xr:uid="{96E0B97B-F83B-4029-93AC-F4CDB29DC239}"/>
    <cellStyle name="Vírgula 5 2 2 3" xfId="4517" xr:uid="{BC91C8B7-82B6-495B-B553-984066A3D781}"/>
    <cellStyle name="Vírgula 5 2 2 3 2" xfId="5054" xr:uid="{2C7553BB-7CDA-4378-9C31-FA5D3CF6DDB2}"/>
    <cellStyle name="Vírgula 5 2 2 3 2 2" xfId="7229" xr:uid="{A6FB1629-D770-47AD-9694-BF4F806E0057}"/>
    <cellStyle name="Vírgula 5 2 2 3 2 2 2" xfId="14851" xr:uid="{FA5C6B22-8274-428E-A8DE-4B6D6BE0E20E}"/>
    <cellStyle name="Vírgula 5 2 2 3 2 2 2 2" xfId="30156" xr:uid="{8678DF5C-4F79-49CD-AB7D-EB3F2157012C}"/>
    <cellStyle name="Vírgula 5 2 2 3 2 2 3" xfId="22534" xr:uid="{0183B182-121F-412F-AC7D-FD9BF0A830BD}"/>
    <cellStyle name="Vírgula 5 2 2 3 2 3" xfId="5857" xr:uid="{0FB7AAEE-5BA3-4380-AA96-81F845913D81}"/>
    <cellStyle name="Vírgula 5 2 2 3 2 3 2" xfId="13479" xr:uid="{764CC92E-500B-4095-9553-D73BE500AC0B}"/>
    <cellStyle name="Vírgula 5 2 2 3 2 3 2 2" xfId="28784" xr:uid="{215BE7D6-3C1A-4814-AD63-2DE9B9ECBB01}"/>
    <cellStyle name="Vírgula 5 2 2 3 2 3 3" xfId="21162" xr:uid="{BE965325-3CB7-4119-AB15-990FA0C2B4E2}"/>
    <cellStyle name="Vírgula 5 2 2 3 2 4" xfId="12676" xr:uid="{6DA4D231-057B-4641-9556-8EF5D34CC12E}"/>
    <cellStyle name="Vírgula 5 2 2 3 2 4 2" xfId="27981" xr:uid="{050C7C3C-FFB6-40B5-87B3-506025A88429}"/>
    <cellStyle name="Vírgula 5 2 2 3 2 5" xfId="20359" xr:uid="{27853589-C53F-4F61-8F53-AE2696E16668}"/>
    <cellStyle name="Vírgula 5 2 2 3 3" xfId="4757" xr:uid="{89310B84-5982-4414-990B-E4ECE51335BC}"/>
    <cellStyle name="Vírgula 5 2 2 3 3 2" xfId="6624" xr:uid="{C3507B71-3CF2-4F4C-B8C9-A6171994B9DF}"/>
    <cellStyle name="Vírgula 5 2 2 3 3 2 2" xfId="14246" xr:uid="{750B55C2-6152-403A-A547-98A3E6E1D1A5}"/>
    <cellStyle name="Vírgula 5 2 2 3 3 2 2 2" xfId="29551" xr:uid="{93CD877A-D9E7-4A3B-BB20-1C9979F46BC6}"/>
    <cellStyle name="Vírgula 5 2 2 3 3 2 3" xfId="21929" xr:uid="{C6DFFEDF-E03C-4592-AAFF-A49FE529875C}"/>
    <cellStyle name="Vírgula 5 2 2 3 3 3" xfId="12379" xr:uid="{4CC3ADA0-E8A0-4E69-8812-EA258FD70F60}"/>
    <cellStyle name="Vírgula 5 2 2 3 3 3 2" xfId="27684" xr:uid="{1A178DDD-71E1-46B1-9917-EDB373E4C7D6}"/>
    <cellStyle name="Vírgula 5 2 2 3 3 4" xfId="20062" xr:uid="{EF509EE3-25F4-4FA0-8DFF-EB4BCD02CDB6}"/>
    <cellStyle name="Vírgula 5 2 2 3 4" xfId="5377" xr:uid="{687F63D9-CBB7-4CC1-993C-9E62C856F224}"/>
    <cellStyle name="Vírgula 5 2 2 3 4 2" xfId="12999" xr:uid="{62C26FF7-6B76-423F-BE4C-6EFAE61E3CC7}"/>
    <cellStyle name="Vírgula 5 2 2 3 4 2 2" xfId="28304" xr:uid="{6377948E-3C8D-4EBB-84DA-C17F2E012D64}"/>
    <cellStyle name="Vírgula 5 2 2 3 4 3" xfId="20682" xr:uid="{9712EC9F-500D-4D9C-A33D-EEC3F10A2D71}"/>
    <cellStyle name="Vírgula 5 2 2 3 5" xfId="12140" xr:uid="{C6091EF2-C0D3-4A6F-8115-BF5A665F47B0}"/>
    <cellStyle name="Vírgula 5 2 2 3 5 2" xfId="27445" xr:uid="{DDAD55FC-5E72-4D51-8396-A2EECA70158F}"/>
    <cellStyle name="Vírgula 5 2 2 3 6" xfId="19823" xr:uid="{A7577654-7107-4E89-AABF-498C1337F896}"/>
    <cellStyle name="Vírgula 5 2 2 4" xfId="4939" xr:uid="{8ED24FA2-AA6E-40FA-8C55-F441077A2AF6}"/>
    <cellStyle name="Vírgula 5 2 2 4 2" xfId="6982" xr:uid="{159F9B27-3B6E-414C-BDE4-367F3816A00A}"/>
    <cellStyle name="Vírgula 5 2 2 4 2 2" xfId="14604" xr:uid="{2198358A-5016-40FE-8017-8B8FE64392D3}"/>
    <cellStyle name="Vírgula 5 2 2 4 2 2 2" xfId="29909" xr:uid="{F2FDD74F-B989-4C33-AF6E-194E607FA3A4}"/>
    <cellStyle name="Vírgula 5 2 2 4 2 3" xfId="22287" xr:uid="{610F2ADB-A2B6-4909-90B2-1A83AF7D0464}"/>
    <cellStyle name="Vírgula 5 2 2 4 3" xfId="5610" xr:uid="{3355800B-0FE2-44C0-B74F-7F43645E36A2}"/>
    <cellStyle name="Vírgula 5 2 2 4 3 2" xfId="13232" xr:uid="{098C9D9C-FC39-449D-BA67-7DC8D219D679}"/>
    <cellStyle name="Vírgula 5 2 2 4 3 2 2" xfId="28537" xr:uid="{592C0B02-DFFC-4A8B-814D-AC61F13B63F8}"/>
    <cellStyle name="Vírgula 5 2 2 4 3 3" xfId="20915" xr:uid="{F67AA3AA-3E50-4324-B798-7DA96069CE71}"/>
    <cellStyle name="Vírgula 5 2 2 4 4" xfId="12561" xr:uid="{67B76146-DE93-428F-A078-7F6351ADCEDE}"/>
    <cellStyle name="Vírgula 5 2 2 4 4 2" xfId="27866" xr:uid="{D018ED1A-06ED-4BBF-B176-6C13E135F937}"/>
    <cellStyle name="Vírgula 5 2 2 4 5" xfId="20244" xr:uid="{DC95D24F-074E-4D17-A9F9-E8FBEAAF4433}"/>
    <cellStyle name="Vírgula 5 2 2 5" xfId="4629" xr:uid="{10F5C508-F2FC-49B5-BF8C-D6F8B5D86AEF}"/>
    <cellStyle name="Vírgula 5 2 2 5 2" xfId="6254" xr:uid="{591BB0DF-4236-4DC0-9521-DA343322CF6D}"/>
    <cellStyle name="Vírgula 5 2 2 5 2 2" xfId="13876" xr:uid="{93FC2269-0EE5-4F74-974B-3CA2A171D8F8}"/>
    <cellStyle name="Vírgula 5 2 2 5 2 2 2" xfId="29181" xr:uid="{6C009D61-AC74-4ECB-800F-4CB54F1193C0}"/>
    <cellStyle name="Vírgula 5 2 2 5 2 3" xfId="21559" xr:uid="{34B1316C-579E-4FC5-A89F-88DE50FC72DA}"/>
    <cellStyle name="Vírgula 5 2 2 5 3" xfId="12251" xr:uid="{20D5FA65-CAFD-43FA-9FF6-9E36FB3FEBDA}"/>
    <cellStyle name="Vírgula 5 2 2 5 3 2" xfId="27556" xr:uid="{5AD21C6D-1966-431D-9C4D-19426EEDC5D3}"/>
    <cellStyle name="Vírgula 5 2 2 5 4" xfId="19934" xr:uid="{0A57CB0E-D3ED-4B03-8451-4C08AB9037E6}"/>
    <cellStyle name="Vírgula 5 2 2 6" xfId="5247" xr:uid="{45832591-BD65-4F8F-B720-9F2408862397}"/>
    <cellStyle name="Vírgula 5 2 2 6 2" xfId="12869" xr:uid="{81175251-4C8E-425D-ACD6-690B75D4C815}"/>
    <cellStyle name="Vírgula 5 2 2 6 2 2" xfId="28174" xr:uid="{B57E30A9-80AC-451E-87D2-BFCAC455DF35}"/>
    <cellStyle name="Vírgula 5 2 2 6 3" xfId="20552" xr:uid="{67A6BA56-4FCB-4B34-8DC4-634838E623B3}"/>
    <cellStyle name="Vírgula 5 2 2 7" xfId="12024" xr:uid="{B5A445B4-57EF-4979-873A-6817705724AA}"/>
    <cellStyle name="Vírgula 5 2 2 7 2" xfId="27329" xr:uid="{8882F915-5146-46FC-81D5-B12FC08C204C}"/>
    <cellStyle name="Vírgula 5 2 2 8" xfId="19707" xr:uid="{30C4A617-DDAA-4CC8-87EE-085D6071E5BC}"/>
    <cellStyle name="Vírgula 5 2 3" xfId="4408" xr:uid="{EFE9B118-9A2C-41C3-A62D-2070DC296CD1}"/>
    <cellStyle name="Vírgula 5 2 3 2" xfId="4441" xr:uid="{5A1D21CB-35A3-4DD9-8ADC-692B27FF192B}"/>
    <cellStyle name="Vírgula 5 2 3 2 2" xfId="4569" xr:uid="{05534CB3-86CC-4F30-9486-5338B5CC2A3A}"/>
    <cellStyle name="Vírgula 5 2 3 2 2 2" xfId="5118" xr:uid="{C9283685-B5A1-4CA6-A1B1-94111338AC4F}"/>
    <cellStyle name="Vírgula 5 2 3 2 2 2 2" xfId="7412" xr:uid="{EFCEBD66-607B-4A3F-BB99-6659E634060D}"/>
    <cellStyle name="Vírgula 5 2 3 2 2 2 2 2" xfId="15034" xr:uid="{8C97F56B-4FEB-4D82-8433-ACE986860237}"/>
    <cellStyle name="Vírgula 5 2 3 2 2 2 2 2 2" xfId="30339" xr:uid="{5F0BC4BD-238C-401D-92DF-9625A47A4E3A}"/>
    <cellStyle name="Vírgula 5 2 3 2 2 2 2 3" xfId="22717" xr:uid="{9194E07E-6536-4141-83EE-47110C7ED5D3}"/>
    <cellStyle name="Vírgula 5 2 3 2 2 2 3" xfId="6040" xr:uid="{B44C475C-264E-43FA-8181-CAABE9B5FFD6}"/>
    <cellStyle name="Vírgula 5 2 3 2 2 2 3 2" xfId="13662" xr:uid="{B8D946BD-9AA8-409B-A20A-F3B23BB58DFC}"/>
    <cellStyle name="Vírgula 5 2 3 2 2 2 3 2 2" xfId="28967" xr:uid="{34AB5874-882C-411D-AE24-4CE778684EC3}"/>
    <cellStyle name="Vírgula 5 2 3 2 2 2 3 3" xfId="21345" xr:uid="{8A65AC6B-E2AC-44A5-AFBD-652EBFE7B91F}"/>
    <cellStyle name="Vírgula 5 2 3 2 2 2 4" xfId="12740" xr:uid="{609D31DB-EEE6-4BE3-A303-486A293CB410}"/>
    <cellStyle name="Vírgula 5 2 3 2 2 2 4 2" xfId="28045" xr:uid="{0171894B-C25F-465D-B990-520C778BCA43}"/>
    <cellStyle name="Vírgula 5 2 3 2 2 2 5" xfId="20423" xr:uid="{6FBBB6ED-19ED-4909-B3F4-2509C66E99A2}"/>
    <cellStyle name="Vírgula 5 2 3 2 2 3" xfId="4821" xr:uid="{BE72D386-0381-4B64-9F28-28390928387F}"/>
    <cellStyle name="Vírgula 5 2 3 2 2 3 2" xfId="6808" xr:uid="{48E8F8A7-6164-4BBB-89F6-646B69F8D8FB}"/>
    <cellStyle name="Vírgula 5 2 3 2 2 3 2 2" xfId="14430" xr:uid="{C9B59C05-ECF3-408D-B1AC-D3312901376C}"/>
    <cellStyle name="Vírgula 5 2 3 2 2 3 2 2 2" xfId="29735" xr:uid="{940E1013-AF94-4660-B410-21E322583623}"/>
    <cellStyle name="Vírgula 5 2 3 2 2 3 2 3" xfId="22113" xr:uid="{9C65D93D-0514-46A2-B6D4-B9E9286DE200}"/>
    <cellStyle name="Vírgula 5 2 3 2 2 3 3" xfId="12443" xr:uid="{1B41FF7E-2EFC-420F-8A34-16D63C1F143F}"/>
    <cellStyle name="Vírgula 5 2 3 2 2 3 3 2" xfId="27748" xr:uid="{2C8E4780-4204-49B1-8482-9DE801C12013}"/>
    <cellStyle name="Vírgula 5 2 3 2 2 3 4" xfId="20126" xr:uid="{40534913-2C73-4ECF-A450-47379CB8E769}"/>
    <cellStyle name="Vírgula 5 2 3 2 2 4" xfId="5489" xr:uid="{452635F0-89AE-43CA-A8EA-817F334A523A}"/>
    <cellStyle name="Vírgula 5 2 3 2 2 4 2" xfId="13111" xr:uid="{BEEFCF69-4FCD-4557-97C2-17513BDA68EF}"/>
    <cellStyle name="Vírgula 5 2 3 2 2 4 2 2" xfId="28416" xr:uid="{F3C5728C-131B-4043-B6D7-5BCF1F103AE9}"/>
    <cellStyle name="Vírgula 5 2 3 2 2 4 3" xfId="20794" xr:uid="{E6C34852-7D3F-4210-8314-42784AA53089}"/>
    <cellStyle name="Vírgula 5 2 3 2 2 5" xfId="12192" xr:uid="{910C139A-370D-4090-A27D-195811EB0ACA}"/>
    <cellStyle name="Vírgula 5 2 3 2 2 5 2" xfId="27497" xr:uid="{85FCFED0-81EF-4E1E-93CD-8F8BEE8B6DDB}"/>
    <cellStyle name="Vírgula 5 2 3 2 2 6" xfId="19875" xr:uid="{74F86B03-D2CF-4EEE-8851-DE867A0C08FD}"/>
    <cellStyle name="Vírgula 5 2 3 2 3" xfId="4992" xr:uid="{378C5A82-974F-4FF0-96ED-5BE91EA064DD}"/>
    <cellStyle name="Vírgula 5 2 3 2 3 2" xfId="7096" xr:uid="{80D8CE6A-10C1-43C9-B91C-790D0A91260C}"/>
    <cellStyle name="Vírgula 5 2 3 2 3 2 2" xfId="14718" xr:uid="{67E66080-2B4F-446A-AFCC-8F90D51D20A7}"/>
    <cellStyle name="Vírgula 5 2 3 2 3 2 2 2" xfId="30023" xr:uid="{397C55BB-0A93-469B-AB7A-8DCD43C14402}"/>
    <cellStyle name="Vírgula 5 2 3 2 3 2 3" xfId="22401" xr:uid="{E5C91F18-23DB-4F07-978F-4229B06D3650}"/>
    <cellStyle name="Vírgula 5 2 3 2 3 3" xfId="5724" xr:uid="{6EA6F7FF-622A-4724-A48A-C25BB0D67E60}"/>
    <cellStyle name="Vírgula 5 2 3 2 3 3 2" xfId="13346" xr:uid="{E7E319AF-2D7E-4559-88C5-5EC220D48D64}"/>
    <cellStyle name="Vírgula 5 2 3 2 3 3 2 2" xfId="28651" xr:uid="{820B5493-7BC9-4AC3-9224-7C20C1D12CD6}"/>
    <cellStyle name="Vírgula 5 2 3 2 3 3 3" xfId="21029" xr:uid="{A39A7A56-9CBE-48D5-B460-941127A2E5FD}"/>
    <cellStyle name="Vírgula 5 2 3 2 3 4" xfId="12614" xr:uid="{82ED4052-3F71-4D3D-97CD-9E1C8466DE7A}"/>
    <cellStyle name="Vírgula 5 2 3 2 3 4 2" xfId="27919" xr:uid="{0BFBFE46-5CD2-49EF-9E86-D0E846978BF4}"/>
    <cellStyle name="Vírgula 5 2 3 2 3 5" xfId="20297" xr:uid="{D41D20E0-832E-495E-AD6E-5A9E313A07B2}"/>
    <cellStyle name="Vírgula 5 2 3 2 4" xfId="4687" xr:uid="{9494ADD7-AE94-4336-B8BA-AAB50360E506}"/>
    <cellStyle name="Vírgula 5 2 3 2 4 2" xfId="6438" xr:uid="{D889E3C2-5443-47EA-A34F-3940B3EA8686}"/>
    <cellStyle name="Vírgula 5 2 3 2 4 2 2" xfId="14060" xr:uid="{3879408F-66DC-493E-B3F6-B21C129C7CC3}"/>
    <cellStyle name="Vírgula 5 2 3 2 4 2 2 2" xfId="29365" xr:uid="{527ADB36-B140-4430-8E8F-34FC8AF0BC07}"/>
    <cellStyle name="Vírgula 5 2 3 2 4 2 3" xfId="21743" xr:uid="{4F52536F-0BDB-4E8E-8D87-B25BC20B27EB}"/>
    <cellStyle name="Vírgula 5 2 3 2 4 3" xfId="12309" xr:uid="{4681AA4E-0BD8-4D19-AED8-CB24A3686C24}"/>
    <cellStyle name="Vírgula 5 2 3 2 4 3 2" xfId="27614" xr:uid="{1B2A7CE2-5F98-4C5E-9E6C-174291A25487}"/>
    <cellStyle name="Vírgula 5 2 3 2 4 4" xfId="19992" xr:uid="{DA202E91-E466-40D4-A414-307A6565940C}"/>
    <cellStyle name="Vírgula 5 2 3 2 5" xfId="5306" xr:uid="{311F7F37-AB88-42BD-AB5A-EB8A6D5C5ECF}"/>
    <cellStyle name="Vírgula 5 2 3 2 5 2" xfId="12928" xr:uid="{3E095F56-C4D0-458F-A2FB-4B56B80B6CFC}"/>
    <cellStyle name="Vírgula 5 2 3 2 5 2 2" xfId="28233" xr:uid="{D249E55F-F0F4-4AC5-BB50-97862019A2DC}"/>
    <cellStyle name="Vírgula 5 2 3 2 5 3" xfId="20611" xr:uid="{A1BED77E-BE9C-48FD-A035-66FA3CC86A5A}"/>
    <cellStyle name="Vírgula 5 2 3 2 6" xfId="12067" xr:uid="{0987FBFD-278D-4508-AF20-93E6FCF04142}"/>
    <cellStyle name="Vírgula 5 2 3 2 6 2" xfId="27372" xr:uid="{E0431937-8351-4B91-A07A-6E47DEB5F1C1}"/>
    <cellStyle name="Vírgula 5 2 3 2 7" xfId="19750" xr:uid="{F2593F93-F138-447B-813C-72C3684918A5}"/>
    <cellStyle name="Vírgula 5 2 3 3" xfId="4525" xr:uid="{02E28A73-DAF8-4C74-85A8-587370CF116A}"/>
    <cellStyle name="Vírgula 5 2 3 3 2" xfId="5067" xr:uid="{51A7DD09-C1A2-45ED-AF6F-E7A3E8059BCE}"/>
    <cellStyle name="Vírgula 5 2 3 3 2 2" xfId="7252" xr:uid="{CC6323E3-3150-4B46-91D8-00BD41243A5D}"/>
    <cellStyle name="Vírgula 5 2 3 3 2 2 2" xfId="14874" xr:uid="{4D80F817-B8D5-4FDE-92FA-4CA332D416C8}"/>
    <cellStyle name="Vírgula 5 2 3 3 2 2 2 2" xfId="30179" xr:uid="{71E168E1-5EA5-43E2-BE7D-476202DEC8F3}"/>
    <cellStyle name="Vírgula 5 2 3 3 2 2 3" xfId="22557" xr:uid="{BDD2E405-DF5D-49B8-9D15-FCAFAF27F681}"/>
    <cellStyle name="Vírgula 5 2 3 3 2 3" xfId="5880" xr:uid="{43281C5D-BC11-400B-B390-42CD0BA9FB32}"/>
    <cellStyle name="Vírgula 5 2 3 3 2 3 2" xfId="13502" xr:uid="{EBF7E032-7B3A-4CD0-B588-87BD67B0CDBE}"/>
    <cellStyle name="Vírgula 5 2 3 3 2 3 2 2" xfId="28807" xr:uid="{C66B11C6-E839-4DF8-8F91-0FAE9A3AC1F9}"/>
    <cellStyle name="Vírgula 5 2 3 3 2 3 3" xfId="21185" xr:uid="{49FF7410-5B79-46A7-81F1-500ECDA46A26}"/>
    <cellStyle name="Vírgula 5 2 3 3 2 4" xfId="12689" xr:uid="{B9C94E04-8C17-481A-AFCE-6D152D08F2AB}"/>
    <cellStyle name="Vírgula 5 2 3 3 2 4 2" xfId="27994" xr:uid="{E6656FAC-18A8-4A1D-A789-26AC7036D9EF}"/>
    <cellStyle name="Vírgula 5 2 3 3 2 5" xfId="20372" xr:uid="{6A32A8E2-CD2E-470A-963F-C09977C3F503}"/>
    <cellStyle name="Vírgula 5 2 3 3 3" xfId="4770" xr:uid="{3ABFF364-69D8-4203-B456-5BD176B37717}"/>
    <cellStyle name="Vírgula 5 2 3 3 3 2" xfId="6648" xr:uid="{0F345295-26E9-4D70-8413-D8278E338A48}"/>
    <cellStyle name="Vírgula 5 2 3 3 3 2 2" xfId="14270" xr:uid="{1734C872-3AAE-40AD-85D8-AB178293BA1E}"/>
    <cellStyle name="Vírgula 5 2 3 3 3 2 2 2" xfId="29575" xr:uid="{AC5B9657-79E2-4E8B-BBCA-6CC60075F616}"/>
    <cellStyle name="Vírgula 5 2 3 3 3 2 3" xfId="21953" xr:uid="{2486E8B4-8BB5-40B9-8EB0-A044351C59F2}"/>
    <cellStyle name="Vírgula 5 2 3 3 3 3" xfId="12392" xr:uid="{DE950A27-E851-4443-A64B-3193DEC78F76}"/>
    <cellStyle name="Vírgula 5 2 3 3 3 3 2" xfId="27697" xr:uid="{F84876D6-19B7-4E09-81BE-24C30742DED6}"/>
    <cellStyle name="Vírgula 5 2 3 3 3 4" xfId="20075" xr:uid="{B2CE4138-DEEF-4166-8FA8-B3049A7BC37D}"/>
    <cellStyle name="Vírgula 5 2 3 3 4" xfId="5396" xr:uid="{B09DC727-D2EE-49B5-AA3B-EAA1D05D6141}"/>
    <cellStyle name="Vírgula 5 2 3 3 4 2" xfId="13018" xr:uid="{6CA54DA4-3571-445A-A2F7-7359BF6E015F}"/>
    <cellStyle name="Vírgula 5 2 3 3 4 2 2" xfId="28323" xr:uid="{E4D3096A-FF91-420B-8100-D495F83D3E57}"/>
    <cellStyle name="Vírgula 5 2 3 3 4 3" xfId="20701" xr:uid="{24FB4EA9-EC2D-44BA-90AC-33AC098A3859}"/>
    <cellStyle name="Vírgula 5 2 3 3 5" xfId="12148" xr:uid="{18BE4561-C2E2-4E49-BDFE-6775E9C9914E}"/>
    <cellStyle name="Vírgula 5 2 3 3 5 2" xfId="27453" xr:uid="{15F5CBF5-60EE-45CD-8090-4AE19BE3BE2C}"/>
    <cellStyle name="Vírgula 5 2 3 3 6" xfId="19831" xr:uid="{3268EC4E-E1E3-4F41-B431-FCE38A2A9F26}"/>
    <cellStyle name="Vírgula 5 2 3 4" xfId="4948" xr:uid="{E57E93EF-AAD5-431F-BA0D-D06D71D639B3}"/>
    <cellStyle name="Vírgula 5 2 3 4 2" xfId="7002" xr:uid="{0FF64FB5-6720-4B72-991A-3BD94DF20C62}"/>
    <cellStyle name="Vírgula 5 2 3 4 2 2" xfId="14624" xr:uid="{51972FF8-BF22-4C10-BC01-299F67829184}"/>
    <cellStyle name="Vírgula 5 2 3 4 2 2 2" xfId="29929" xr:uid="{454CCE06-518C-4E53-834B-0554250D8DA1}"/>
    <cellStyle name="Vírgula 5 2 3 4 2 3" xfId="22307" xr:uid="{4631D301-40AA-4EED-ADF0-095198492DCB}"/>
    <cellStyle name="Vírgula 5 2 3 4 3" xfId="5630" xr:uid="{41448D92-0300-47EB-9C84-2CCA8C650F25}"/>
    <cellStyle name="Vírgula 5 2 3 4 3 2" xfId="13252" xr:uid="{31E6C428-E416-4CB1-B4A1-026623D8FA12}"/>
    <cellStyle name="Vírgula 5 2 3 4 3 2 2" xfId="28557" xr:uid="{9B38B3AB-4ABF-4E5D-B1A5-2D8302A59D68}"/>
    <cellStyle name="Vírgula 5 2 3 4 3 3" xfId="20935" xr:uid="{DAB9C409-E928-47EC-BEDE-FBC3D93711CF}"/>
    <cellStyle name="Vírgula 5 2 3 4 4" xfId="12570" xr:uid="{73308C37-A3FE-42FD-8B2D-AD901B8C9323}"/>
    <cellStyle name="Vírgula 5 2 3 4 4 2" xfId="27875" xr:uid="{49B6BBE2-98A7-4DF0-A770-049E6D003945}"/>
    <cellStyle name="Vírgula 5 2 3 4 5" xfId="20253" xr:uid="{D21CD67C-2373-4B15-8BD4-E0B6C7C6D749}"/>
    <cellStyle name="Vírgula 5 2 3 5" xfId="4643" xr:uid="{7D4331C8-908F-481F-8EE8-C2A37D804EEE}"/>
    <cellStyle name="Vírgula 5 2 3 5 2" xfId="6278" xr:uid="{24A673F1-DE06-47A0-A31F-E364A615E3D9}"/>
    <cellStyle name="Vírgula 5 2 3 5 2 2" xfId="13900" xr:uid="{4605C679-1137-4F41-85CE-6889B966DB93}"/>
    <cellStyle name="Vírgula 5 2 3 5 2 2 2" xfId="29205" xr:uid="{CAC9ABB7-A676-4600-A3AC-E1EF8E40AC8C}"/>
    <cellStyle name="Vírgula 5 2 3 5 2 3" xfId="21583" xr:uid="{34E5F1AB-AD71-4BA8-B35B-109B59054937}"/>
    <cellStyle name="Vírgula 5 2 3 5 3" xfId="12265" xr:uid="{5C4510DC-BD20-4BAD-99A8-C6865E256751}"/>
    <cellStyle name="Vírgula 5 2 3 5 3 2" xfId="27570" xr:uid="{84F591BD-0F05-4F68-A237-0F42C9E94E55}"/>
    <cellStyle name="Vírgula 5 2 3 5 4" xfId="19948" xr:uid="{09947BF1-6310-4B14-BB9A-3DD5A9D9D30F}"/>
    <cellStyle name="Vírgula 5 2 3 6" xfId="5261" xr:uid="{06AB6E66-9CDA-432F-B708-CF943E8B67B4}"/>
    <cellStyle name="Vírgula 5 2 3 6 2" xfId="12883" xr:uid="{B1ACD783-C56A-4672-8666-5821F0C0C209}"/>
    <cellStyle name="Vírgula 5 2 3 6 2 2" xfId="28188" xr:uid="{522153A1-F4A1-46B4-BF89-700356384E15}"/>
    <cellStyle name="Vírgula 5 2 3 6 3" xfId="20566" xr:uid="{5567FD47-4C2C-458E-AC65-FB2B3396D35D}"/>
    <cellStyle name="Vírgula 5 2 3 7" xfId="12034" xr:uid="{D45C69FC-7569-42F8-B18E-80D9327B3313}"/>
    <cellStyle name="Vírgula 5 2 3 7 2" xfId="27339" xr:uid="{1DD88AF4-084A-46C9-A33B-5058D281D897}"/>
    <cellStyle name="Vírgula 5 2 3 8" xfId="19717" xr:uid="{1CDFACCE-D207-4856-9CE6-EDFA86D1FC83}"/>
    <cellStyle name="Vírgula 5 2 4" xfId="4413" xr:uid="{89E46EA5-F5C4-4ED2-BADB-F39E6327912C}"/>
    <cellStyle name="Vírgula 5 2 4 2" xfId="4449" xr:uid="{7281F81D-9B7E-4432-B546-AE87741275C8}"/>
    <cellStyle name="Vírgula 5 2 4 2 2" xfId="4577" xr:uid="{C6269CFA-14E6-4B21-94A0-2DE4F79153F4}"/>
    <cellStyle name="Vírgula 5 2 4 2 2 2" xfId="5137" xr:uid="{661BB42A-40B9-4D16-8EB4-191D041563A5}"/>
    <cellStyle name="Vírgula 5 2 4 2 2 2 2" xfId="7441" xr:uid="{CA617E5E-E88A-4FA1-96AB-FA3980B34216}"/>
    <cellStyle name="Vírgula 5 2 4 2 2 2 2 2" xfId="15063" xr:uid="{6EB98377-CD9A-47CC-8CAA-F3D002D88ABA}"/>
    <cellStyle name="Vírgula 5 2 4 2 2 2 2 2 2" xfId="30368" xr:uid="{AC18180D-88B5-453F-9083-F597FE9AAB01}"/>
    <cellStyle name="Vírgula 5 2 4 2 2 2 2 3" xfId="22746" xr:uid="{EE85E485-9876-441E-AC2E-1510888F31EF}"/>
    <cellStyle name="Vírgula 5 2 4 2 2 2 3" xfId="6069" xr:uid="{3D53C00E-4575-4B86-8054-4A1DFA6771FD}"/>
    <cellStyle name="Vírgula 5 2 4 2 2 2 3 2" xfId="13691" xr:uid="{61FE4745-F14C-475E-BC36-C6F530193B4A}"/>
    <cellStyle name="Vírgula 5 2 4 2 2 2 3 2 2" xfId="28996" xr:uid="{142CEC28-2078-4C35-BA81-6B908C34ECE3}"/>
    <cellStyle name="Vírgula 5 2 4 2 2 2 3 3" xfId="21374" xr:uid="{E3E0419D-0478-4106-81A9-CD6F76AFACFF}"/>
    <cellStyle name="Vírgula 5 2 4 2 2 2 4" xfId="12759" xr:uid="{E070D7CE-DF83-404B-8EE0-90F6A289B41E}"/>
    <cellStyle name="Vírgula 5 2 4 2 2 2 4 2" xfId="28064" xr:uid="{E10421A4-490C-4DFA-8E3B-442BCC8E6F06}"/>
    <cellStyle name="Vírgula 5 2 4 2 2 2 5" xfId="20442" xr:uid="{D5D99157-01E5-41CE-97FD-B8DD02AFD283}"/>
    <cellStyle name="Vírgula 5 2 4 2 2 3" xfId="4840" xr:uid="{3341FA85-A0C2-40F3-8859-C7261424A175}"/>
    <cellStyle name="Vírgula 5 2 4 2 2 3 2" xfId="6837" xr:uid="{C4274E8B-884A-498F-875E-B446F209842B}"/>
    <cellStyle name="Vírgula 5 2 4 2 2 3 2 2" xfId="14459" xr:uid="{22DD1362-9BFD-45ED-A1DF-01077EC73E34}"/>
    <cellStyle name="Vírgula 5 2 4 2 2 3 2 2 2" xfId="29764" xr:uid="{808B2651-F967-43F7-AB8D-7AC9ECA68145}"/>
    <cellStyle name="Vírgula 5 2 4 2 2 3 2 3" xfId="22142" xr:uid="{C320F59E-3EA2-44D8-9853-BF67EFE410E5}"/>
    <cellStyle name="Vírgula 5 2 4 2 2 3 3" xfId="12462" xr:uid="{6EFB0DAF-63BF-493F-8521-3944258BF5A0}"/>
    <cellStyle name="Vírgula 5 2 4 2 2 3 3 2" xfId="27767" xr:uid="{60D9D545-2F65-47A2-88AB-43FBA779ACFB}"/>
    <cellStyle name="Vírgula 5 2 4 2 2 3 4" xfId="20145" xr:uid="{7D017BCD-37C1-433A-98F3-9541EE5B2948}"/>
    <cellStyle name="Vírgula 5 2 4 2 2 4" xfId="5508" xr:uid="{9112B3D7-F37F-42B3-948F-0C5FE5862389}"/>
    <cellStyle name="Vírgula 5 2 4 2 2 4 2" xfId="13130" xr:uid="{5DFCED56-B7BC-48A8-85C4-C3EC3F96928A}"/>
    <cellStyle name="Vírgula 5 2 4 2 2 4 2 2" xfId="28435" xr:uid="{85ED09A1-F6BE-4C21-B985-0AF1997FDFE6}"/>
    <cellStyle name="Vírgula 5 2 4 2 2 4 3" xfId="20813" xr:uid="{E7CF8E3E-0C05-40B3-82CF-9B03C189779E}"/>
    <cellStyle name="Vírgula 5 2 4 2 2 5" xfId="12200" xr:uid="{A30B776B-AE71-4881-83AD-13ADE9F55409}"/>
    <cellStyle name="Vírgula 5 2 4 2 2 5 2" xfId="27505" xr:uid="{273B6F43-7AF4-4B0E-B38C-0406B2A500AB}"/>
    <cellStyle name="Vírgula 5 2 4 2 2 6" xfId="19883" xr:uid="{E67AC74F-BE43-4353-9EBA-191858A4289D}"/>
    <cellStyle name="Vírgula 5 2 4 2 3" xfId="5000" xr:uid="{EFE428E9-0F24-4A95-857A-2BC611CC2CC0}"/>
    <cellStyle name="Vírgula 5 2 4 2 3 2" xfId="7115" xr:uid="{AEB898C1-C7A6-40AE-8669-0F1AFC149059}"/>
    <cellStyle name="Vírgula 5 2 4 2 3 2 2" xfId="14737" xr:uid="{67FFB2E8-63B4-4817-9E56-BA01A88303A6}"/>
    <cellStyle name="Vírgula 5 2 4 2 3 2 2 2" xfId="30042" xr:uid="{7313F655-FEF9-4909-9B05-7EE243E7F242}"/>
    <cellStyle name="Vírgula 5 2 4 2 3 2 3" xfId="22420" xr:uid="{3B3B0A9E-8815-453B-9CFA-51A7F0452271}"/>
    <cellStyle name="Vírgula 5 2 4 2 3 3" xfId="5743" xr:uid="{E9D1E68E-95F4-4AF6-963E-E6E0D7444AB5}"/>
    <cellStyle name="Vírgula 5 2 4 2 3 3 2" xfId="13365" xr:uid="{23409B95-33A2-4746-AAFC-89F326E3FC49}"/>
    <cellStyle name="Vírgula 5 2 4 2 3 3 2 2" xfId="28670" xr:uid="{97BD46C9-CE8B-4902-B197-59E89480C405}"/>
    <cellStyle name="Vírgula 5 2 4 2 3 3 3" xfId="21048" xr:uid="{710F2273-E7D3-42EA-8842-4FED13914378}"/>
    <cellStyle name="Vírgula 5 2 4 2 3 4" xfId="12622" xr:uid="{FA7E048C-B987-41E1-83E2-976AA51EA2D5}"/>
    <cellStyle name="Vírgula 5 2 4 2 3 4 2" xfId="27927" xr:uid="{1D1BAD70-6889-4565-B634-650AF72FCF55}"/>
    <cellStyle name="Vírgula 5 2 4 2 3 5" xfId="20305" xr:uid="{E5098B4C-C984-4B05-A2A4-6CEC61850021}"/>
    <cellStyle name="Vírgula 5 2 4 2 4" xfId="4695" xr:uid="{7E6A5E50-C863-4167-A244-477818CF0F68}"/>
    <cellStyle name="Vírgula 5 2 4 2 4 2" xfId="6467" xr:uid="{7FE00513-9C30-4B03-8ABB-E6FDB7046010}"/>
    <cellStyle name="Vírgula 5 2 4 2 4 2 2" xfId="14089" xr:uid="{53110250-2C00-4F94-95C7-B791CB199D9B}"/>
    <cellStyle name="Vírgula 5 2 4 2 4 2 2 2" xfId="29394" xr:uid="{BA9E1DC6-468B-4E4A-AACE-43CD97120E5D}"/>
    <cellStyle name="Vírgula 5 2 4 2 4 2 3" xfId="21772" xr:uid="{CA250E1B-A439-4191-86AB-DE3788824E17}"/>
    <cellStyle name="Vírgula 5 2 4 2 4 3" xfId="12317" xr:uid="{FFAC2582-53E4-4611-AFB5-1E8AA83E81E4}"/>
    <cellStyle name="Vírgula 5 2 4 2 4 3 2" xfId="27622" xr:uid="{CD9E9C93-17CC-45A8-BD5C-B993E46140FA}"/>
    <cellStyle name="Vírgula 5 2 4 2 4 4" xfId="20000" xr:uid="{BECB4032-5BA8-4AF2-8851-C8B0E4641D76}"/>
    <cellStyle name="Vírgula 5 2 4 2 5" xfId="5315" xr:uid="{95D55DF2-BEF5-49DE-834C-530124E2A555}"/>
    <cellStyle name="Vírgula 5 2 4 2 5 2" xfId="12937" xr:uid="{884FA15F-FE08-4838-B31B-D235324DA945}"/>
    <cellStyle name="Vírgula 5 2 4 2 5 2 2" xfId="28242" xr:uid="{0EBC3109-8E26-499E-A902-E18217B61050}"/>
    <cellStyle name="Vírgula 5 2 4 2 5 3" xfId="20620" xr:uid="{08079DB3-0BEF-4B39-B55E-52292B33EA17}"/>
    <cellStyle name="Vírgula 5 2 4 2 6" xfId="12075" xr:uid="{0840E6CC-B706-45B2-A671-2682CD20F8F4}"/>
    <cellStyle name="Vírgula 5 2 4 2 6 2" xfId="27380" xr:uid="{3F3262E9-6B93-43BD-8061-17607BF874E5}"/>
    <cellStyle name="Vírgula 5 2 4 2 7" xfId="19758" xr:uid="{C310EE35-B30A-4126-B05A-8CD6D6AED934}"/>
    <cellStyle name="Vírgula 5 2 4 3" xfId="4533" xr:uid="{8D778995-827D-4F81-9FEA-4DE1622A2C25}"/>
    <cellStyle name="Vírgula 5 2 4 3 2" xfId="5076" xr:uid="{407DA7E6-07BE-4F9E-92F1-C0BC9CBA2B9C}"/>
    <cellStyle name="Vírgula 5 2 4 3 2 2" xfId="7278" xr:uid="{8B54E6BE-7204-4CF8-B61B-4D228C1FD1CF}"/>
    <cellStyle name="Vírgula 5 2 4 3 2 2 2" xfId="14900" xr:uid="{59C4EDB2-79A5-41E6-87EB-625A6F2EFD99}"/>
    <cellStyle name="Vírgula 5 2 4 3 2 2 2 2" xfId="30205" xr:uid="{A8ECE0C5-2416-4C99-9151-B6AD1D25DD7F}"/>
    <cellStyle name="Vírgula 5 2 4 3 2 2 3" xfId="22583" xr:uid="{4A8BF006-906D-4780-B512-4897BD1D5225}"/>
    <cellStyle name="Vírgula 5 2 4 3 2 3" xfId="5906" xr:uid="{1014401E-37E0-40E4-BE86-9FF5BD970DFA}"/>
    <cellStyle name="Vírgula 5 2 4 3 2 3 2" xfId="13528" xr:uid="{41EE36EF-24EE-4E6D-A8AE-855DC59DDB9C}"/>
    <cellStyle name="Vírgula 5 2 4 3 2 3 2 2" xfId="28833" xr:uid="{C9504C7F-9513-474D-8A18-B0F4051DAA5F}"/>
    <cellStyle name="Vírgula 5 2 4 3 2 3 3" xfId="21211" xr:uid="{FCD29610-01AF-4E77-8BAD-CCED7506C942}"/>
    <cellStyle name="Vírgula 5 2 4 3 2 4" xfId="12698" xr:uid="{5385F4F0-C743-4A55-A7B4-139E7E4807F4}"/>
    <cellStyle name="Vírgula 5 2 4 3 2 4 2" xfId="28003" xr:uid="{ED41096B-31DA-47D9-866C-FFE87104CE04}"/>
    <cellStyle name="Vírgula 5 2 4 3 2 5" xfId="20381" xr:uid="{713A514A-02EE-4333-9754-61602B0F42E8}"/>
    <cellStyle name="Vírgula 5 2 4 3 3" xfId="4779" xr:uid="{7E3678CF-6979-4F3C-81F0-CD1526964BC6}"/>
    <cellStyle name="Vírgula 5 2 4 3 3 2" xfId="6674" xr:uid="{38A43B27-85DE-425F-8A3D-132C3D9978E5}"/>
    <cellStyle name="Vírgula 5 2 4 3 3 2 2" xfId="14296" xr:uid="{9AE7EFA6-02FE-4FF9-BDD2-6F9AAA753A8D}"/>
    <cellStyle name="Vírgula 5 2 4 3 3 2 2 2" xfId="29601" xr:uid="{18A214F3-F550-4A1A-A2A5-CF5E79BEF4B4}"/>
    <cellStyle name="Vírgula 5 2 4 3 3 2 3" xfId="21979" xr:uid="{11E190B5-D5E3-461D-8C41-B306F964C674}"/>
    <cellStyle name="Vírgula 5 2 4 3 3 3" xfId="12401" xr:uid="{B64509A0-E68E-4ABD-ADAE-A074D7BC02C4}"/>
    <cellStyle name="Vírgula 5 2 4 3 3 3 2" xfId="27706" xr:uid="{5FA8996C-6F1A-4875-A27F-882166F52AB8}"/>
    <cellStyle name="Vírgula 5 2 4 3 3 4" xfId="20084" xr:uid="{444F3CA2-D73F-4039-842B-4509DA1E24A7}"/>
    <cellStyle name="Vírgula 5 2 4 3 4" xfId="5415" xr:uid="{D7A72A1C-CBA7-4032-9089-129D7CAA3D95}"/>
    <cellStyle name="Vírgula 5 2 4 3 4 2" xfId="13037" xr:uid="{C7718014-E472-45D9-B6D5-041D4F49C579}"/>
    <cellStyle name="Vírgula 5 2 4 3 4 2 2" xfId="28342" xr:uid="{26D81268-86F1-4E8A-BA93-52C91F97471D}"/>
    <cellStyle name="Vírgula 5 2 4 3 4 3" xfId="20720" xr:uid="{E8F1F56E-9757-426F-87E8-9FB43C09360E}"/>
    <cellStyle name="Vírgula 5 2 4 3 5" xfId="12156" xr:uid="{7EE38687-D2DC-4535-B320-63B59AE0B465}"/>
    <cellStyle name="Vírgula 5 2 4 3 5 2" xfId="27461" xr:uid="{587E33E0-BD3E-498E-A571-3E7B27A923F1}"/>
    <cellStyle name="Vírgula 5 2 4 3 6" xfId="19839" xr:uid="{5823989F-EE01-432A-8C30-68D354EE59B3}"/>
    <cellStyle name="Vírgula 5 2 4 4" xfId="4956" xr:uid="{E53FD56C-3940-4576-AEDC-458DF01F0D5F}"/>
    <cellStyle name="Vírgula 5 2 4 4 2" xfId="7021" xr:uid="{13921406-C536-4EC0-B07B-F5A9765B72F6}"/>
    <cellStyle name="Vírgula 5 2 4 4 2 2" xfId="14643" xr:uid="{AC4EB3D1-239D-4DBF-83A5-C8D954228EA1}"/>
    <cellStyle name="Vírgula 5 2 4 4 2 2 2" xfId="29948" xr:uid="{E18C4A55-E8A7-4744-9856-50B1BADECDCF}"/>
    <cellStyle name="Vírgula 5 2 4 4 2 3" xfId="22326" xr:uid="{BE2D3BB6-8407-41CA-AC9C-1E6C2E0EC44B}"/>
    <cellStyle name="Vírgula 5 2 4 4 3" xfId="5649" xr:uid="{CD19AA0C-E124-4B8F-A4F6-4DC757A95E44}"/>
    <cellStyle name="Vírgula 5 2 4 4 3 2" xfId="13271" xr:uid="{E36FA414-AFEC-4258-A93D-56C840E7947D}"/>
    <cellStyle name="Vírgula 5 2 4 4 3 2 2" xfId="28576" xr:uid="{F5580333-8270-4AE6-8B1F-DF3F697B6A3C}"/>
    <cellStyle name="Vírgula 5 2 4 4 3 3" xfId="20954" xr:uid="{3BC5DE12-D7DF-4597-A610-3448FB177262}"/>
    <cellStyle name="Vírgula 5 2 4 4 4" xfId="12578" xr:uid="{CC895715-4458-48B7-A814-240FB5A4E83D}"/>
    <cellStyle name="Vírgula 5 2 4 4 4 2" xfId="27883" xr:uid="{8F058016-1438-47FB-9684-6C90E3F2789A}"/>
    <cellStyle name="Vírgula 5 2 4 4 5" xfId="20261" xr:uid="{F8A8772B-3A44-42EB-83C7-C410DFD5275B}"/>
    <cellStyle name="Vírgula 5 2 4 5" xfId="4651" xr:uid="{C2005DC4-4ED9-4C72-B230-D006F68D797D}"/>
    <cellStyle name="Vírgula 5 2 4 5 2" xfId="6304" xr:uid="{FE850400-CCAC-4C94-8221-06C4923F421D}"/>
    <cellStyle name="Vírgula 5 2 4 5 2 2" xfId="13926" xr:uid="{F023156F-0422-4719-9EC2-616A4B67BC21}"/>
    <cellStyle name="Vírgula 5 2 4 5 2 2 2" xfId="29231" xr:uid="{A11410A2-D0B7-4604-AD06-82AE07FD90FE}"/>
    <cellStyle name="Vírgula 5 2 4 5 2 3" xfId="21609" xr:uid="{70C15EE8-E810-4791-A2E6-701CC1F144E0}"/>
    <cellStyle name="Vírgula 5 2 4 5 3" xfId="12273" xr:uid="{4CA2DC15-911F-4B66-A0A2-29D61789980C}"/>
    <cellStyle name="Vírgula 5 2 4 5 3 2" xfId="27578" xr:uid="{673B59EE-406E-46B4-8B03-4B0F2A458516}"/>
    <cellStyle name="Vírgula 5 2 4 5 4" xfId="19956" xr:uid="{C1A6145A-7184-41C7-9151-95F6E7905E0F}"/>
    <cellStyle name="Vírgula 5 2 4 6" xfId="5270" xr:uid="{28786A5E-6021-4475-8EAD-1EFE41C64F4F}"/>
    <cellStyle name="Vírgula 5 2 4 6 2" xfId="12892" xr:uid="{8E1E5535-A48D-470E-8D2A-CF099EF808BF}"/>
    <cellStyle name="Vírgula 5 2 4 6 2 2" xfId="28197" xr:uid="{EA57F84F-5380-400C-B119-B8044206DC04}"/>
    <cellStyle name="Vírgula 5 2 4 6 3" xfId="20575" xr:uid="{272C4446-03E7-478E-A3E1-C0151CA14905}"/>
    <cellStyle name="Vírgula 5 2 4 7" xfId="12039" xr:uid="{2396C85C-D1F0-45F7-8BD7-5E4504D04F34}"/>
    <cellStyle name="Vírgula 5 2 4 7 2" xfId="27344" xr:uid="{D4702D00-5E31-42A1-8B02-E4A3C78560DE}"/>
    <cellStyle name="Vírgula 5 2 4 8" xfId="19722" xr:uid="{1E83FBA0-31EA-42AE-AF13-4407E7196D2C}"/>
    <cellStyle name="Vírgula 5 2 5" xfId="4416" xr:uid="{4BBD5A26-D879-4682-A532-0F84240C47B9}"/>
    <cellStyle name="Vírgula 5 2 5 2" xfId="4456" xr:uid="{545A3F2D-CD5F-4783-ABCA-3AA68D5E358E}"/>
    <cellStyle name="Vírgula 5 2 5 2 2" xfId="4584" xr:uid="{19E3CB82-5BFA-4A6B-B162-3F7F78856C4B}"/>
    <cellStyle name="Vírgula 5 2 5 2 2 2" xfId="5161" xr:uid="{09F94E58-2B07-4529-9413-9D7B097D3B51}"/>
    <cellStyle name="Vírgula 5 2 5 2 2 2 2" xfId="7468" xr:uid="{C431F793-AB10-49AD-BB3B-775A59938CE8}"/>
    <cellStyle name="Vírgula 5 2 5 2 2 2 2 2" xfId="15090" xr:uid="{18B1BBA4-5B31-4FA8-B5EE-F106B3D68291}"/>
    <cellStyle name="Vírgula 5 2 5 2 2 2 2 2 2" xfId="30395" xr:uid="{83794AC5-2B19-4261-8882-5E15F79B0B99}"/>
    <cellStyle name="Vírgula 5 2 5 2 2 2 2 3" xfId="22773" xr:uid="{835DA667-7630-490A-AC8B-D14F87F1B028}"/>
    <cellStyle name="Vírgula 5 2 5 2 2 2 3" xfId="6096" xr:uid="{57BC6507-3434-42E7-8E4A-01C69E571809}"/>
    <cellStyle name="Vírgula 5 2 5 2 2 2 3 2" xfId="13718" xr:uid="{F3775C9E-8580-46B3-856D-C3FB3A6ADCE0}"/>
    <cellStyle name="Vírgula 5 2 5 2 2 2 3 2 2" xfId="29023" xr:uid="{2D9080DC-15EA-448B-A277-F6CB20874005}"/>
    <cellStyle name="Vírgula 5 2 5 2 2 2 3 3" xfId="21401" xr:uid="{EB43FCD0-EFFF-4969-87D3-BFA270E876A4}"/>
    <cellStyle name="Vírgula 5 2 5 2 2 2 4" xfId="12783" xr:uid="{7E14ABED-CE90-4AF2-965E-BC6C62B2DDFE}"/>
    <cellStyle name="Vírgula 5 2 5 2 2 2 4 2" xfId="28088" xr:uid="{5757FC6F-7DDE-4848-AE82-BB25329E3412}"/>
    <cellStyle name="Vírgula 5 2 5 2 2 2 5" xfId="20466" xr:uid="{76378701-BE88-4985-8E66-44E07C799D4D}"/>
    <cellStyle name="Vírgula 5 2 5 2 2 3" xfId="4864" xr:uid="{E081CF4E-61BE-45A9-9511-25E8879B8CD0}"/>
    <cellStyle name="Vírgula 5 2 5 2 2 3 2" xfId="6864" xr:uid="{022D2C24-D376-483F-AF1B-70DEA2FEE3F3}"/>
    <cellStyle name="Vírgula 5 2 5 2 2 3 2 2" xfId="14486" xr:uid="{3C9E202C-375E-4EC5-A299-153A02665E3D}"/>
    <cellStyle name="Vírgula 5 2 5 2 2 3 2 2 2" xfId="29791" xr:uid="{42AB3FBA-5023-4922-BD84-333217BA8027}"/>
    <cellStyle name="Vírgula 5 2 5 2 2 3 2 3" xfId="22169" xr:uid="{8FBCAD68-9A20-4B55-809E-5FE68B3ECF0D}"/>
    <cellStyle name="Vírgula 5 2 5 2 2 3 3" xfId="12486" xr:uid="{D78776B5-66C3-476F-AA87-DB6B83FB0CDF}"/>
    <cellStyle name="Vírgula 5 2 5 2 2 3 3 2" xfId="27791" xr:uid="{15F0C231-A9B9-44EA-9107-2C8F963C037E}"/>
    <cellStyle name="Vírgula 5 2 5 2 2 3 4" xfId="20169" xr:uid="{4F7EE9B4-E7C8-48DC-B991-125EE4F3190D}"/>
    <cellStyle name="Vírgula 5 2 5 2 2 4" xfId="5532" xr:uid="{D185C06C-9E3A-41F0-BC46-C1222FD86AB9}"/>
    <cellStyle name="Vírgula 5 2 5 2 2 4 2" xfId="13154" xr:uid="{5DF6B65D-2322-46D1-9765-9BF1EAD62900}"/>
    <cellStyle name="Vírgula 5 2 5 2 2 4 2 2" xfId="28459" xr:uid="{43F7AD4B-DF34-4C76-96C6-65E1731CF1D8}"/>
    <cellStyle name="Vírgula 5 2 5 2 2 4 3" xfId="20837" xr:uid="{F5763981-F117-483F-940A-2777B365678E}"/>
    <cellStyle name="Vírgula 5 2 5 2 2 5" xfId="12207" xr:uid="{FAD8118B-42AE-4022-A0D5-2AAC7CD66B66}"/>
    <cellStyle name="Vírgula 5 2 5 2 2 5 2" xfId="27512" xr:uid="{FE1ABF57-A3D8-47BB-84B8-D7E5345F0A79}"/>
    <cellStyle name="Vírgula 5 2 5 2 2 6" xfId="19890" xr:uid="{7F177DDF-2B25-47F4-A397-D41DA5B13F75}"/>
    <cellStyle name="Vírgula 5 2 5 2 3" xfId="5007" xr:uid="{8512456B-0639-46E8-9D0E-98DC7046FACC}"/>
    <cellStyle name="Vírgula 5 2 5 2 3 2" xfId="7139" xr:uid="{9CDCFC35-F6DB-46D9-9EEF-27B34BA40C4F}"/>
    <cellStyle name="Vírgula 5 2 5 2 3 2 2" xfId="14761" xr:uid="{E70A20B4-8BCA-4839-8DCB-CF43D53C960B}"/>
    <cellStyle name="Vírgula 5 2 5 2 3 2 2 2" xfId="30066" xr:uid="{B4453BCA-3AB2-4974-8116-EA46BF842415}"/>
    <cellStyle name="Vírgula 5 2 5 2 3 2 3" xfId="22444" xr:uid="{CA6B53CA-2F5E-4E4C-B5DB-F90E33277099}"/>
    <cellStyle name="Vírgula 5 2 5 2 3 3" xfId="5767" xr:uid="{5CB07707-4E00-476F-B0BB-4BCE511B5E6A}"/>
    <cellStyle name="Vírgula 5 2 5 2 3 3 2" xfId="13389" xr:uid="{5A26782E-21AA-4CC0-B1E5-830AE41931F0}"/>
    <cellStyle name="Vírgula 5 2 5 2 3 3 2 2" xfId="28694" xr:uid="{38E79DC8-AAEB-499B-9FA3-B3F1A9D876DA}"/>
    <cellStyle name="Vírgula 5 2 5 2 3 3 3" xfId="21072" xr:uid="{D828D2DB-134A-47E4-94A7-164E6720C72C}"/>
    <cellStyle name="Vírgula 5 2 5 2 3 4" xfId="12629" xr:uid="{55E6C040-33E4-42C9-BA1E-59D24D7E27C7}"/>
    <cellStyle name="Vírgula 5 2 5 2 3 4 2" xfId="27934" xr:uid="{C77531C4-18DA-4DDB-87FF-D58C4ACF4D21}"/>
    <cellStyle name="Vírgula 5 2 5 2 3 5" xfId="20312" xr:uid="{02A0FE39-7936-4ABE-B388-C98704CF9347}"/>
    <cellStyle name="Vírgula 5 2 5 2 4" xfId="4702" xr:uid="{9C3CD8CA-4DC9-4A7A-AC41-D99782A5B7CC}"/>
    <cellStyle name="Vírgula 5 2 5 2 4 2" xfId="6494" xr:uid="{60B24DAE-94CB-4E61-8D6A-CA5CC5763AAF}"/>
    <cellStyle name="Vírgula 5 2 5 2 4 2 2" xfId="14116" xr:uid="{1754C7B4-1A7F-42BD-8AD9-9FF9F3ECB84E}"/>
    <cellStyle name="Vírgula 5 2 5 2 4 2 2 2" xfId="29421" xr:uid="{8DA73D95-1D13-459A-806C-625BAE5B3277}"/>
    <cellStyle name="Vírgula 5 2 5 2 4 2 3" xfId="21799" xr:uid="{FC0BC6D8-9026-479A-992F-259A256BAE5F}"/>
    <cellStyle name="Vírgula 5 2 5 2 4 3" xfId="12324" xr:uid="{51320384-1B8E-4B15-9781-7CEFE34BA3DD}"/>
    <cellStyle name="Vírgula 5 2 5 2 4 3 2" xfId="27629" xr:uid="{F9D2DB8F-86CF-4D24-B99F-78359D8443BF}"/>
    <cellStyle name="Vírgula 5 2 5 2 4 4" xfId="20007" xr:uid="{C4717C45-2A14-4014-9770-EBF2216739E0}"/>
    <cellStyle name="Vírgula 5 2 5 2 5" xfId="5322" xr:uid="{8D471B8E-09D7-4AED-8BA3-77607CB69B7D}"/>
    <cellStyle name="Vírgula 5 2 5 2 5 2" xfId="12944" xr:uid="{71FD954D-BAA8-4DED-9A04-BEF5EFDE45C1}"/>
    <cellStyle name="Vírgula 5 2 5 2 5 2 2" xfId="28249" xr:uid="{59305914-2319-4A7E-B2EE-ABF9EE37BE02}"/>
    <cellStyle name="Vírgula 5 2 5 2 5 3" xfId="20627" xr:uid="{DC582D0C-7FF1-4A9B-98AC-96338F0FD5F4}"/>
    <cellStyle name="Vírgula 5 2 5 2 6" xfId="12082" xr:uid="{93C64B19-89DC-4377-B4D3-15BB5DC90222}"/>
    <cellStyle name="Vírgula 5 2 5 2 6 2" xfId="27387" xr:uid="{45B46CF5-2C76-4172-89F6-D3BED6EFE957}"/>
    <cellStyle name="Vírgula 5 2 5 2 7" xfId="19765" xr:uid="{51621DDC-A645-4934-BD89-55E5341BFFDB}"/>
    <cellStyle name="Vírgula 5 2 5 3" xfId="4540" xr:uid="{7CDBC3F8-6388-478A-B41A-E2CC51B1D216}"/>
    <cellStyle name="Vírgula 5 2 5 3 2" xfId="5083" xr:uid="{226D73AE-AE44-44C2-9B45-B52BE5CE63A2}"/>
    <cellStyle name="Vírgula 5 2 5 3 2 2" xfId="7305" xr:uid="{BC04DCD5-E69B-40D0-8091-81EEEBF1A844}"/>
    <cellStyle name="Vírgula 5 2 5 3 2 2 2" xfId="14927" xr:uid="{3B705C12-3F23-43D8-878C-1BC64D92762B}"/>
    <cellStyle name="Vírgula 5 2 5 3 2 2 2 2" xfId="30232" xr:uid="{D013EF58-33E6-443B-995F-00888B845879}"/>
    <cellStyle name="Vírgula 5 2 5 3 2 2 3" xfId="22610" xr:uid="{3D9C0431-D817-4F2F-A317-CF4796D2AEFB}"/>
    <cellStyle name="Vírgula 5 2 5 3 2 3" xfId="5933" xr:uid="{8BFD41B4-4AE7-4D32-BB44-B43DF3D9B722}"/>
    <cellStyle name="Vírgula 5 2 5 3 2 3 2" xfId="13555" xr:uid="{CF0CDBFE-D15F-4E0F-BEBA-502B88A2F5D2}"/>
    <cellStyle name="Vírgula 5 2 5 3 2 3 2 2" xfId="28860" xr:uid="{5EDA2E54-2006-47D4-9F67-2D3A3D5CD2D3}"/>
    <cellStyle name="Vírgula 5 2 5 3 2 3 3" xfId="21238" xr:uid="{1B0E1AA2-217D-4E86-97FE-17ED784A23C7}"/>
    <cellStyle name="Vírgula 5 2 5 3 2 4" xfId="12705" xr:uid="{062BAE7E-5C6D-4ACB-94C7-22690BC45E7E}"/>
    <cellStyle name="Vírgula 5 2 5 3 2 4 2" xfId="28010" xr:uid="{CACD5B8B-AAEB-4E24-A217-C900D23AC236}"/>
    <cellStyle name="Vírgula 5 2 5 3 2 5" xfId="20388" xr:uid="{33ECED19-AFF9-447B-9ABA-1756AEF48875}"/>
    <cellStyle name="Vírgula 5 2 5 3 3" xfId="4786" xr:uid="{BBB18CF8-4503-4962-9603-CEB574FD08F4}"/>
    <cellStyle name="Vírgula 5 2 5 3 3 2" xfId="6701" xr:uid="{E7CC5A14-299C-4926-BF0A-DC9236D5E52C}"/>
    <cellStyle name="Vírgula 5 2 5 3 3 2 2" xfId="14323" xr:uid="{CAFDB5C9-C256-46B9-BC65-16BE86B1A00C}"/>
    <cellStyle name="Vírgula 5 2 5 3 3 2 2 2" xfId="29628" xr:uid="{2E3EF69B-ACAA-4B10-8393-F96CF13192BE}"/>
    <cellStyle name="Vírgula 5 2 5 3 3 2 3" xfId="22006" xr:uid="{4ABF5A04-6D06-4B90-BDF4-0D157EF9E6DD}"/>
    <cellStyle name="Vírgula 5 2 5 3 3 3" xfId="12408" xr:uid="{F6B810A0-8B11-4F21-8614-B46117B359A8}"/>
    <cellStyle name="Vírgula 5 2 5 3 3 3 2" xfId="27713" xr:uid="{27ED0A6C-0D23-4095-8DAB-482507DD1B61}"/>
    <cellStyle name="Vírgula 5 2 5 3 3 4" xfId="20091" xr:uid="{A71CC952-F29C-404F-8CCF-B6FD2057A970}"/>
    <cellStyle name="Vírgula 5 2 5 3 4" xfId="5439" xr:uid="{A26E3638-EDC6-4F4D-89B3-9077E6C6D21A}"/>
    <cellStyle name="Vírgula 5 2 5 3 4 2" xfId="13061" xr:uid="{60B0CDEF-225E-4DC7-B4A7-4EDF4AC7353C}"/>
    <cellStyle name="Vírgula 5 2 5 3 4 2 2" xfId="28366" xr:uid="{53C2CFEC-5EFA-4D8E-9930-D81511F1BB50}"/>
    <cellStyle name="Vírgula 5 2 5 3 4 3" xfId="20744" xr:uid="{20931500-DD04-4CE4-B711-98770086524C}"/>
    <cellStyle name="Vírgula 5 2 5 3 5" xfId="12163" xr:uid="{A3B6D41D-4B85-4F56-8DE7-E08228AB0E5E}"/>
    <cellStyle name="Vírgula 5 2 5 3 5 2" xfId="27468" xr:uid="{0794084F-0A87-4A41-8507-F757ED9CC8FF}"/>
    <cellStyle name="Vírgula 5 2 5 3 6" xfId="19846" xr:uid="{A0DD8B06-D151-438D-9492-FC28590C4E98}"/>
    <cellStyle name="Vírgula 5 2 5 4" xfId="4963" xr:uid="{30758B5E-8AF6-43F7-971E-047336FBAD15}"/>
    <cellStyle name="Vírgula 5 2 5 4 2" xfId="7045" xr:uid="{E65F3D6C-B540-4AE5-9739-9281A28E3A47}"/>
    <cellStyle name="Vírgula 5 2 5 4 2 2" xfId="14667" xr:uid="{0AB5AFDF-534F-4174-A56E-5AB665C291D1}"/>
    <cellStyle name="Vírgula 5 2 5 4 2 2 2" xfId="29972" xr:uid="{9745D7E5-93D8-4ABE-A3BD-B669D9097CE5}"/>
    <cellStyle name="Vírgula 5 2 5 4 2 3" xfId="22350" xr:uid="{824FF10C-BDB8-43DD-8D04-49D35A8BF57C}"/>
    <cellStyle name="Vírgula 5 2 5 4 3" xfId="5673" xr:uid="{A8DE7694-423B-4029-823E-2CBC838981C4}"/>
    <cellStyle name="Vírgula 5 2 5 4 3 2" xfId="13295" xr:uid="{EAB72B9F-25E9-491B-BD4B-99BBD9630024}"/>
    <cellStyle name="Vírgula 5 2 5 4 3 2 2" xfId="28600" xr:uid="{7431A118-404B-48FF-93A2-8C9E7F9C345E}"/>
    <cellStyle name="Vírgula 5 2 5 4 3 3" xfId="20978" xr:uid="{EDF806BA-5CC6-444B-ABF6-DDDB9F2D55C6}"/>
    <cellStyle name="Vírgula 5 2 5 4 4" xfId="12585" xr:uid="{86DF07BA-92E9-4CC2-8667-3461363EE1D0}"/>
    <cellStyle name="Vírgula 5 2 5 4 4 2" xfId="27890" xr:uid="{2C697B52-6979-427F-82B9-2827DF1AC2AD}"/>
    <cellStyle name="Vírgula 5 2 5 4 5" xfId="20268" xr:uid="{83408625-98D6-42AB-9E71-4A89CD9CBCB1}"/>
    <cellStyle name="Vírgula 5 2 5 5" xfId="4658" xr:uid="{6A3B2F22-C83A-4C0D-BFB4-E55EF06F1842}"/>
    <cellStyle name="Vírgula 5 2 5 5 2" xfId="6331" xr:uid="{A07776C9-2AA8-47E9-8F37-B52A6C3FC4F5}"/>
    <cellStyle name="Vírgula 5 2 5 5 2 2" xfId="13953" xr:uid="{B28612DA-FD07-4FFC-B115-D5A54DFAE9F2}"/>
    <cellStyle name="Vírgula 5 2 5 5 2 2 2" xfId="29258" xr:uid="{8BFDEC3E-7A56-45B9-A553-E0C990CBDE09}"/>
    <cellStyle name="Vírgula 5 2 5 5 2 3" xfId="21636" xr:uid="{3EAFADA3-8DC9-49EC-86BC-F0AC2B696CE5}"/>
    <cellStyle name="Vírgula 5 2 5 5 3" xfId="12280" xr:uid="{916E6930-4761-4580-AF6C-BA38995434D8}"/>
    <cellStyle name="Vírgula 5 2 5 5 3 2" xfId="27585" xr:uid="{3AECB054-7B39-4BC3-B0B2-9D1C12C6B2F9}"/>
    <cellStyle name="Vírgula 5 2 5 5 4" xfId="19963" xr:uid="{08584EE5-3748-490E-BF9A-4317886E11F8}"/>
    <cellStyle name="Vírgula 5 2 5 6" xfId="5277" xr:uid="{117818E1-3792-4E90-A4C9-EA807E6CCFEB}"/>
    <cellStyle name="Vírgula 5 2 5 6 2" xfId="12899" xr:uid="{5FAEA80E-E3E2-47AD-8F84-FCB88AC387B0}"/>
    <cellStyle name="Vírgula 5 2 5 6 2 2" xfId="28204" xr:uid="{B895070A-4880-4B86-B03D-5EB2BF55F183}"/>
    <cellStyle name="Vírgula 5 2 5 6 3" xfId="20582" xr:uid="{E5F22EA4-8984-412E-BD1C-54B3E8C1F701}"/>
    <cellStyle name="Vírgula 5 2 5 7" xfId="12042" xr:uid="{70FEEA95-6957-4C0B-80AF-5BFAFE0F12C5}"/>
    <cellStyle name="Vírgula 5 2 5 7 2" xfId="27347" xr:uid="{3EDFF415-FB07-4866-A918-2A3B5D69B1FD}"/>
    <cellStyle name="Vírgula 5 2 5 8" xfId="19725" xr:uid="{60BD0FF5-D611-41CC-8D0B-BCD469A9B611}"/>
    <cellStyle name="Vírgula 5 2 6" xfId="4428" xr:uid="{F92F3084-467A-49FA-82D7-1418235D29DE}"/>
    <cellStyle name="Vírgula 5 2 6 2" xfId="4554" xr:uid="{A0EB15EC-F745-4A86-AFB2-F47DD7B07CE8}"/>
    <cellStyle name="Vírgula 5 2 6 2 2" xfId="5097" xr:uid="{8A544A48-D570-4467-B00A-33A74CBB52A1}"/>
    <cellStyle name="Vírgula 5 2 6 2 2 2" xfId="7359" xr:uid="{A83ED200-8B35-4744-B5ED-BCC8C2DA62A1}"/>
    <cellStyle name="Vírgula 5 2 6 2 2 2 2" xfId="14981" xr:uid="{F2E456F3-5AED-4CF2-9BA6-12A05520B9C7}"/>
    <cellStyle name="Vírgula 5 2 6 2 2 2 2 2" xfId="30286" xr:uid="{04BC0E52-5760-4752-B911-860EABA2606D}"/>
    <cellStyle name="Vírgula 5 2 6 2 2 2 3" xfId="22664" xr:uid="{F14D6650-7B44-436D-A43F-771252DC46CD}"/>
    <cellStyle name="Vírgula 5 2 6 2 2 3" xfId="5987" xr:uid="{CFBECF93-BFAA-4865-8B75-135DE6655857}"/>
    <cellStyle name="Vírgula 5 2 6 2 2 3 2" xfId="13609" xr:uid="{B84DEF67-EE43-4AA1-8239-9C8B4A940D19}"/>
    <cellStyle name="Vírgula 5 2 6 2 2 3 2 2" xfId="28914" xr:uid="{25F5428A-DD07-4020-BEAE-FF09CA6D2ED6}"/>
    <cellStyle name="Vírgula 5 2 6 2 2 3 3" xfId="21292" xr:uid="{60DA3484-1B84-4DDB-9EE1-14260CF75C69}"/>
    <cellStyle name="Vírgula 5 2 6 2 2 4" xfId="12719" xr:uid="{B47A883A-1559-4407-BE4E-EC5EF192F2EA}"/>
    <cellStyle name="Vírgula 5 2 6 2 2 4 2" xfId="28024" xr:uid="{B7E956CA-7D59-48F5-84A6-3D2AB1C3A967}"/>
    <cellStyle name="Vírgula 5 2 6 2 2 5" xfId="20402" xr:uid="{83116189-0629-4718-9E76-604328CE2DAF}"/>
    <cellStyle name="Vírgula 5 2 6 2 3" xfId="4800" xr:uid="{5D2DEBA6-4729-4389-A94E-E831E9C7D43E}"/>
    <cellStyle name="Vírgula 5 2 6 2 3 2" xfId="6755" xr:uid="{EE00397C-DF07-4D3B-A57C-EB26EA472282}"/>
    <cellStyle name="Vírgula 5 2 6 2 3 2 2" xfId="14377" xr:uid="{20E41103-E846-457B-BAF0-943054F7C2FF}"/>
    <cellStyle name="Vírgula 5 2 6 2 3 2 2 2" xfId="29682" xr:uid="{5DCF9B03-195C-4AEC-94AC-9DE8BE63636B}"/>
    <cellStyle name="Vírgula 5 2 6 2 3 2 3" xfId="22060" xr:uid="{1F891943-0B9C-4F73-848E-E4C3387DE4B2}"/>
    <cellStyle name="Vírgula 5 2 6 2 3 3" xfId="12422" xr:uid="{F2CC7E77-E8C8-46D1-8227-6A690607AC6A}"/>
    <cellStyle name="Vírgula 5 2 6 2 3 3 2" xfId="27727" xr:uid="{C16C6861-2A33-44CA-830A-119AE6E0BC58}"/>
    <cellStyle name="Vírgula 5 2 6 2 3 4" xfId="20105" xr:uid="{8A2CA244-6175-4E7D-B17E-1FCEC77DAA57}"/>
    <cellStyle name="Vírgula 5 2 6 2 4" xfId="5468" xr:uid="{4674EA03-CA17-4D60-84F8-B470EE35A0F0}"/>
    <cellStyle name="Vírgula 5 2 6 2 4 2" xfId="13090" xr:uid="{4ADA06DE-3C7A-4D8D-9216-1D0766AEE5F8}"/>
    <cellStyle name="Vírgula 5 2 6 2 4 2 2" xfId="28395" xr:uid="{4E9DCFA2-30DE-4CB4-9BBE-DE687E7AFB81}"/>
    <cellStyle name="Vírgula 5 2 6 2 4 3" xfId="20773" xr:uid="{98F00455-C1AC-4C03-8A1A-26CDE24CBC19}"/>
    <cellStyle name="Vírgula 5 2 6 2 5" xfId="12177" xr:uid="{E08ECBAB-C07D-4B44-AD5D-5E51CF7A3E60}"/>
    <cellStyle name="Vírgula 5 2 6 2 5 2" xfId="27482" xr:uid="{6DF33F24-2128-43C1-911B-A1CF86056A0D}"/>
    <cellStyle name="Vírgula 5 2 6 2 6" xfId="19860" xr:uid="{D87B195B-8225-4360-9075-E445F0CA5782}"/>
    <cellStyle name="Vírgula 5 2 6 3" xfId="4977" xr:uid="{30D308F5-7789-4011-BA5A-AA44B7299DA4}"/>
    <cellStyle name="Vírgula 5 2 6 3 2" xfId="7074" xr:uid="{D996DBDA-97A7-443F-A367-1465200771C8}"/>
    <cellStyle name="Vírgula 5 2 6 3 2 2" xfId="14696" xr:uid="{3F34F368-BBA7-43E7-A9FE-2FD7B93EEEDA}"/>
    <cellStyle name="Vírgula 5 2 6 3 2 2 2" xfId="30001" xr:uid="{72371F23-4CC0-4352-9E0D-C0705DF1DB0D}"/>
    <cellStyle name="Vírgula 5 2 6 3 2 3" xfId="22379" xr:uid="{3CF8AF90-7AF5-4167-A2AB-DF1BC3062C0D}"/>
    <cellStyle name="Vírgula 5 2 6 3 3" xfId="5702" xr:uid="{6C1E8154-7C3E-4750-B177-B861EF969921}"/>
    <cellStyle name="Vírgula 5 2 6 3 3 2" xfId="13324" xr:uid="{7C2B611E-72EA-4C39-92AA-3FEE1CBCE949}"/>
    <cellStyle name="Vírgula 5 2 6 3 3 2 2" xfId="28629" xr:uid="{2984B31F-0464-417A-9F0F-5071D3B9984F}"/>
    <cellStyle name="Vírgula 5 2 6 3 3 3" xfId="21007" xr:uid="{B6E1D250-6189-405A-974C-D3860B2E74FD}"/>
    <cellStyle name="Vírgula 5 2 6 3 4" xfId="12599" xr:uid="{53D7F646-7076-44B0-89CD-5ED719346B45}"/>
    <cellStyle name="Vírgula 5 2 6 3 4 2" xfId="27904" xr:uid="{4A3CE6FE-F449-4886-ABD0-6A4915AD70E5}"/>
    <cellStyle name="Vírgula 5 2 6 3 5" xfId="20282" xr:uid="{8DDC8A5E-41E3-4EEC-AFCB-ECAECD5A9D3D}"/>
    <cellStyle name="Vírgula 5 2 6 4" xfId="4672" xr:uid="{C03E9D71-6325-4D99-A206-69C152D10FCF}"/>
    <cellStyle name="Vírgula 5 2 6 4 2" xfId="6385" xr:uid="{5D78A4CC-B396-43D4-9166-7FBCA5DF2457}"/>
    <cellStyle name="Vírgula 5 2 6 4 2 2" xfId="14007" xr:uid="{12FF4F27-A463-4C83-BE30-1F40EE7137D1}"/>
    <cellStyle name="Vírgula 5 2 6 4 2 2 2" xfId="29312" xr:uid="{504D06EA-7DB7-4462-8675-B7C2293D733C}"/>
    <cellStyle name="Vírgula 5 2 6 4 2 3" xfId="21690" xr:uid="{6A21E63C-B954-4E04-90E3-5B8A551A8594}"/>
    <cellStyle name="Vírgula 5 2 6 4 3" xfId="12294" xr:uid="{32D11C4B-982A-47B3-8FFF-EA4ED49F66D9}"/>
    <cellStyle name="Vírgula 5 2 6 4 3 2" xfId="27599" xr:uid="{EA07853B-7A4A-47BA-979C-07D769120137}"/>
    <cellStyle name="Vírgula 5 2 6 4 4" xfId="19977" xr:uid="{C9EF6231-1B3B-4F99-A51C-75D108B8E818}"/>
    <cellStyle name="Vírgula 5 2 6 5" xfId="5291" xr:uid="{F551C79B-C85A-4489-A0DC-E1B39D981DA9}"/>
    <cellStyle name="Vírgula 5 2 6 5 2" xfId="12913" xr:uid="{5419F74C-A662-4C5C-A97C-6A4708385184}"/>
    <cellStyle name="Vírgula 5 2 6 5 2 2" xfId="28218" xr:uid="{887223D6-026C-4495-A565-20F8D1B5F301}"/>
    <cellStyle name="Vírgula 5 2 6 5 3" xfId="20596" xr:uid="{ED55FD42-9923-4B1E-AF74-50FAC5DD5B6E}"/>
    <cellStyle name="Vírgula 5 2 6 6" xfId="12054" xr:uid="{BD13C087-A654-494D-9ED3-A05CB3059144}"/>
    <cellStyle name="Vírgula 5 2 6 6 2" xfId="27359" xr:uid="{54008917-AA8A-4FE7-AC9C-00D3AFBF0445}"/>
    <cellStyle name="Vírgula 5 2 6 7" xfId="19737" xr:uid="{B8B97FCF-FFBE-4626-AE74-3801022746EF}"/>
    <cellStyle name="Vírgula 5 2 7" xfId="4423" xr:uid="{28951FA4-A27E-49BA-B347-95607507B326}"/>
    <cellStyle name="Vírgula 5 2 7 2" xfId="4547" xr:uid="{BB8A624D-CC88-4170-B7FB-DD37A96957A1}"/>
    <cellStyle name="Vírgula 5 2 7 2 2" xfId="5090" xr:uid="{631F94B6-C57A-46D2-9F81-EC44F0F6D428}"/>
    <cellStyle name="Vírgula 5 2 7 2 2 2" xfId="7332" xr:uid="{D8B98DD6-860D-425A-B7BB-F9BB2983BDEB}"/>
    <cellStyle name="Vírgula 5 2 7 2 2 2 2" xfId="14954" xr:uid="{2811D421-E71E-402B-9237-681F92D3ADEC}"/>
    <cellStyle name="Vírgula 5 2 7 2 2 2 2 2" xfId="30259" xr:uid="{787685C4-98FA-480A-8157-0139E91D0D83}"/>
    <cellStyle name="Vírgula 5 2 7 2 2 2 3" xfId="22637" xr:uid="{07F8E616-CE0C-4182-8FFD-332C55BC2A90}"/>
    <cellStyle name="Vírgula 5 2 7 2 2 3" xfId="5960" xr:uid="{C2ACC025-B82C-49D2-ABF6-F235E62623FF}"/>
    <cellStyle name="Vírgula 5 2 7 2 2 3 2" xfId="13582" xr:uid="{E8CDCAC2-C022-4647-A8F3-64817896396A}"/>
    <cellStyle name="Vírgula 5 2 7 2 2 3 2 2" xfId="28887" xr:uid="{50DDD86F-1FBC-411D-BA0D-30B0FE949187}"/>
    <cellStyle name="Vírgula 5 2 7 2 2 3 3" xfId="21265" xr:uid="{A935933C-6812-4469-8463-A99CF0705857}"/>
    <cellStyle name="Vírgula 5 2 7 2 2 4" xfId="12712" xr:uid="{81FC1A3A-06B9-4DD1-8448-A8588833E9C3}"/>
    <cellStyle name="Vírgula 5 2 7 2 2 4 2" xfId="28017" xr:uid="{050EF1A2-DE39-41D8-8E5F-3F3F334B78B2}"/>
    <cellStyle name="Vírgula 5 2 7 2 2 5" xfId="20395" xr:uid="{5ECEC8E4-D988-4020-A92A-B94903782EFE}"/>
    <cellStyle name="Vírgula 5 2 7 2 3" xfId="4793" xr:uid="{F7738100-47EB-440E-8F9D-48114CFA4356}"/>
    <cellStyle name="Vírgula 5 2 7 2 3 2" xfId="6728" xr:uid="{C7E5CEB7-56D4-4A62-963C-AF74002F87A9}"/>
    <cellStyle name="Vírgula 5 2 7 2 3 2 2" xfId="14350" xr:uid="{A2E98AB4-3671-4FB4-AA1F-C66F92CB48B0}"/>
    <cellStyle name="Vírgula 5 2 7 2 3 2 2 2" xfId="29655" xr:uid="{33F2E702-4031-4D42-B127-91607336F68D}"/>
    <cellStyle name="Vírgula 5 2 7 2 3 2 3" xfId="22033" xr:uid="{91F54E30-B4D6-48F1-A743-056A45B707A3}"/>
    <cellStyle name="Vírgula 5 2 7 2 3 3" xfId="12415" xr:uid="{72C2C192-D783-49E0-9A61-14B07D4830BA}"/>
    <cellStyle name="Vírgula 5 2 7 2 3 3 2" xfId="27720" xr:uid="{B289F5B8-E6E2-4030-8D07-8F3E65ACB000}"/>
    <cellStyle name="Vírgula 5 2 7 2 3 4" xfId="20098" xr:uid="{1D6A7F91-AAE1-49BC-9BC4-85A506D3645C}"/>
    <cellStyle name="Vírgula 5 2 7 2 4" xfId="5461" xr:uid="{2D5B27EE-B4DC-412A-A03B-AE56F7EC075F}"/>
    <cellStyle name="Vírgula 5 2 7 2 4 2" xfId="13083" xr:uid="{BA057D3D-DD40-403E-B43A-50AC36E6F4B1}"/>
    <cellStyle name="Vírgula 5 2 7 2 4 2 2" xfId="28388" xr:uid="{75BF324C-E32C-470C-831F-98B9F66C1AAA}"/>
    <cellStyle name="Vírgula 5 2 7 2 4 3" xfId="20766" xr:uid="{F2880D98-7F08-4BB0-9D31-592F598D5874}"/>
    <cellStyle name="Vírgula 5 2 7 2 5" xfId="12170" xr:uid="{74A4D5AC-9D53-4E29-8CEB-2E72B8F9A047}"/>
    <cellStyle name="Vírgula 5 2 7 2 5 2" xfId="27475" xr:uid="{0307AFFB-4E84-49ED-85EE-61C250D10B8B}"/>
    <cellStyle name="Vírgula 5 2 7 2 6" xfId="19853" xr:uid="{8DC5F5BC-4C3A-4F44-8ACE-7F13C2DA5694}"/>
    <cellStyle name="Vírgula 5 2 7 3" xfId="4970" xr:uid="{9793436C-0A15-4C6D-9C64-AD657A038B19}"/>
    <cellStyle name="Vírgula 5 2 7 3 2" xfId="7067" xr:uid="{39583254-B186-43AE-84A5-6CE569D70FC4}"/>
    <cellStyle name="Vírgula 5 2 7 3 2 2" xfId="14689" xr:uid="{5B5A86F8-EEB5-4973-A007-AF20B784BC55}"/>
    <cellStyle name="Vírgula 5 2 7 3 2 2 2" xfId="29994" xr:uid="{F49FA31E-0D60-4A6B-BDCE-0C85BBF62779}"/>
    <cellStyle name="Vírgula 5 2 7 3 2 3" xfId="22372" xr:uid="{DD9E37AB-E7F2-49FA-8A96-9346EB7EC645}"/>
    <cellStyle name="Vírgula 5 2 7 3 3" xfId="5695" xr:uid="{A24AE0F3-EF86-402F-9040-A1DE0DE6E3FF}"/>
    <cellStyle name="Vírgula 5 2 7 3 3 2" xfId="13317" xr:uid="{DDEEC00C-0AAA-4436-91EF-CFB8DE728731}"/>
    <cellStyle name="Vírgula 5 2 7 3 3 2 2" xfId="28622" xr:uid="{12611563-9F48-49FA-A127-6A1C397EEC28}"/>
    <cellStyle name="Vírgula 5 2 7 3 3 3" xfId="21000" xr:uid="{994E05CC-4F21-4887-B783-9D8DF13747E5}"/>
    <cellStyle name="Vírgula 5 2 7 3 4" xfId="12592" xr:uid="{65FF09C9-8761-4B47-ACCC-8AB1EAB57867}"/>
    <cellStyle name="Vírgula 5 2 7 3 4 2" xfId="27897" xr:uid="{E861BDB8-9283-4494-AE2E-86E4685333DF}"/>
    <cellStyle name="Vírgula 5 2 7 3 5" xfId="20275" xr:uid="{1F3362F9-631C-4A49-993A-8D237081DEA0}"/>
    <cellStyle name="Vírgula 5 2 7 4" xfId="4665" xr:uid="{1797E30E-A857-4FB9-B7E6-62DEF329DDBA}"/>
    <cellStyle name="Vírgula 5 2 7 4 2" xfId="6358" xr:uid="{1C8B5F42-CD50-4160-ADAB-4E2EB0187EB9}"/>
    <cellStyle name="Vírgula 5 2 7 4 2 2" xfId="13980" xr:uid="{97A0D3FA-74A6-41F4-9578-12CE17311667}"/>
    <cellStyle name="Vírgula 5 2 7 4 2 2 2" xfId="29285" xr:uid="{A1B06EC6-3305-4C03-9000-57A1642D2782}"/>
    <cellStyle name="Vírgula 5 2 7 4 2 3" xfId="21663" xr:uid="{44603765-4C4A-4E5B-840A-32B28B89EC73}"/>
    <cellStyle name="Vírgula 5 2 7 4 3" xfId="12287" xr:uid="{931A37C2-0A6B-4223-8572-4D3BDC98F12F}"/>
    <cellStyle name="Vírgula 5 2 7 4 3 2" xfId="27592" xr:uid="{12383F89-B7C4-4ACE-B299-87F96D0CAEE1}"/>
    <cellStyle name="Vírgula 5 2 7 4 4" xfId="19970" xr:uid="{8627A71B-256D-4939-AF7B-13FE3A538EEE}"/>
    <cellStyle name="Vírgula 5 2 7 5" xfId="5284" xr:uid="{5EB88EA4-095C-4278-A98B-D185462BF6CB}"/>
    <cellStyle name="Vírgula 5 2 7 5 2" xfId="12906" xr:uid="{05B4E156-10EE-49B1-BB7D-22589FBBC6A4}"/>
    <cellStyle name="Vírgula 5 2 7 5 2 2" xfId="28211" xr:uid="{4924569B-5E14-4D77-AC0D-85E162877071}"/>
    <cellStyle name="Vírgula 5 2 7 5 3" xfId="20589" xr:uid="{EF7B91F2-2FAC-455B-94C5-19FB96EB1B25}"/>
    <cellStyle name="Vírgula 5 2 7 6" xfId="12049" xr:uid="{B0911AB2-D36F-4FD6-8D3F-F49C2FC28E74}"/>
    <cellStyle name="Vírgula 5 2 7 6 2" xfId="27354" xr:uid="{95A39762-E92C-4265-9166-A62502FED22A}"/>
    <cellStyle name="Vírgula 5 2 7 7" xfId="19732" xr:uid="{BF2F8608-F46F-4AFE-92F5-2EC5ECA76B3A}"/>
    <cellStyle name="Vírgula 5 2 8" xfId="4463" xr:uid="{B99880F3-8E58-438C-9E5E-12324185C484}"/>
    <cellStyle name="Vírgula 5 2 8 2" xfId="4591" xr:uid="{39F46FB9-DFDB-4BAF-87C2-BC41EA5042E7}"/>
    <cellStyle name="Vírgula 5 2 8 2 2" xfId="5183" xr:uid="{522F76AD-6348-470E-99F4-C59EA383D943}"/>
    <cellStyle name="Vírgula 5 2 8 2 2 2" xfId="7495" xr:uid="{AE65B4AE-0BCB-43CF-B153-3A4E45D99182}"/>
    <cellStyle name="Vírgula 5 2 8 2 2 2 2" xfId="15117" xr:uid="{68449BBC-9590-43C5-BCEE-B5B7D52FFBAD}"/>
    <cellStyle name="Vírgula 5 2 8 2 2 2 2 2" xfId="30422" xr:uid="{8480B8AC-1EDD-4BB6-9988-13C8CF058163}"/>
    <cellStyle name="Vírgula 5 2 8 2 2 2 3" xfId="22800" xr:uid="{6E897AD8-D745-4914-BED7-9F91E644A134}"/>
    <cellStyle name="Vírgula 5 2 8 2 2 3" xfId="6123" xr:uid="{C4281CCC-7836-4F65-A98A-86AD23068722}"/>
    <cellStyle name="Vírgula 5 2 8 2 2 3 2" xfId="13745" xr:uid="{A873555F-3007-49C6-ACDD-D06DDC7EF664}"/>
    <cellStyle name="Vírgula 5 2 8 2 2 3 2 2" xfId="29050" xr:uid="{C16CE852-7474-4CD1-BEED-271BFC7F54B1}"/>
    <cellStyle name="Vírgula 5 2 8 2 2 3 3" xfId="21428" xr:uid="{6B15B6D7-A71A-4ACD-A11B-F00E0AEFF54C}"/>
    <cellStyle name="Vírgula 5 2 8 2 2 4" xfId="12805" xr:uid="{1AB99880-2B98-4BF1-847C-6AB512AEBA36}"/>
    <cellStyle name="Vírgula 5 2 8 2 2 4 2" xfId="28110" xr:uid="{67D39EF5-2114-4E0D-B211-176367F529A0}"/>
    <cellStyle name="Vírgula 5 2 8 2 2 5" xfId="20488" xr:uid="{AD4562A2-C0C0-4066-9A65-DF9D66B33A9A}"/>
    <cellStyle name="Vírgula 5 2 8 2 3" xfId="4886" xr:uid="{41D44C5F-0F1B-40A2-99CE-4CD490E1A69A}"/>
    <cellStyle name="Vírgula 5 2 8 2 3 2" xfId="6891" xr:uid="{18D58765-16C7-4683-82E2-5313AB2F7042}"/>
    <cellStyle name="Vírgula 5 2 8 2 3 2 2" xfId="14513" xr:uid="{D1191B16-B9FE-44C6-8A20-AF41F7AACEB5}"/>
    <cellStyle name="Vírgula 5 2 8 2 3 2 2 2" xfId="29818" xr:uid="{ACDB35AA-6566-480C-8179-5780BC6F3A18}"/>
    <cellStyle name="Vírgula 5 2 8 2 3 2 3" xfId="22196" xr:uid="{2D771FC7-BE01-4C25-BFEC-FA4026732009}"/>
    <cellStyle name="Vírgula 5 2 8 2 3 3" xfId="12508" xr:uid="{C8059677-B38E-4436-8FBD-2A1C12E82EA9}"/>
    <cellStyle name="Vírgula 5 2 8 2 3 3 2" xfId="27813" xr:uid="{6650B9BD-BFD6-4E76-9D72-3EDD90960DF0}"/>
    <cellStyle name="Vírgula 5 2 8 2 3 4" xfId="20191" xr:uid="{AC3F81B5-3AD7-41E9-ABB2-87010AC52C9C}"/>
    <cellStyle name="Vírgula 5 2 8 2 4" xfId="5554" xr:uid="{553A023F-C9CC-490A-B7C5-55981410C012}"/>
    <cellStyle name="Vírgula 5 2 8 2 4 2" xfId="13176" xr:uid="{8E7A56C8-3113-4CB1-9BBC-B37C834E0E87}"/>
    <cellStyle name="Vírgula 5 2 8 2 4 2 2" xfId="28481" xr:uid="{4CA0BBAD-76D9-4450-BBAE-D0C4A13EBDB7}"/>
    <cellStyle name="Vírgula 5 2 8 2 4 3" xfId="20859" xr:uid="{AF6C8B2A-15C4-4568-A48C-3599B353D017}"/>
    <cellStyle name="Vírgula 5 2 8 2 5" xfId="12214" xr:uid="{9269F641-816F-4519-86D4-B7EF5CB87B7D}"/>
    <cellStyle name="Vírgula 5 2 8 2 5 2" xfId="27519" xr:uid="{0194D8B4-4608-4725-9ABE-6653E9ABB748}"/>
    <cellStyle name="Vírgula 5 2 8 2 6" xfId="19897" xr:uid="{77BA1EBC-B44D-4543-8FE1-1517FFC0B36C}"/>
    <cellStyle name="Vírgula 5 2 8 3" xfId="5014" xr:uid="{092F268A-0208-4086-9108-2851E9A91E36}"/>
    <cellStyle name="Vírgula 5 2 8 3 2" xfId="7161" xr:uid="{ECEEADB3-7544-4CCE-A059-2998F4461049}"/>
    <cellStyle name="Vírgula 5 2 8 3 2 2" xfId="14783" xr:uid="{5F0C041E-F854-4E1E-AFAC-99D368ADC45B}"/>
    <cellStyle name="Vírgula 5 2 8 3 2 2 2" xfId="30088" xr:uid="{A7C84F42-9788-4152-9ED2-403169B12A56}"/>
    <cellStyle name="Vírgula 5 2 8 3 2 3" xfId="22466" xr:uid="{83642F88-1316-4E92-AF9B-F497D2E61737}"/>
    <cellStyle name="Vírgula 5 2 8 3 3" xfId="5789" xr:uid="{C08818F9-AD4C-4F1A-93E6-FBDC1A75EA2F}"/>
    <cellStyle name="Vírgula 5 2 8 3 3 2" xfId="13411" xr:uid="{1B9FB7AD-97C3-4B28-9F41-EF0584C120D7}"/>
    <cellStyle name="Vírgula 5 2 8 3 3 2 2" xfId="28716" xr:uid="{8FC29BC8-B1CE-45A7-A762-DCE6D7266BD2}"/>
    <cellStyle name="Vírgula 5 2 8 3 3 3" xfId="21094" xr:uid="{251675D3-14B0-4D03-9501-CCC762A11C36}"/>
    <cellStyle name="Vírgula 5 2 8 3 4" xfId="12636" xr:uid="{9153A029-C382-4A3A-8A8D-7AE0733BDCCF}"/>
    <cellStyle name="Vírgula 5 2 8 3 4 2" xfId="27941" xr:uid="{901BA2C8-2B49-430B-8987-46A1A1792869}"/>
    <cellStyle name="Vírgula 5 2 8 3 5" xfId="20319" xr:uid="{7246497F-E9CC-43BD-9CEE-BB73B1FB249A}"/>
    <cellStyle name="Vírgula 5 2 8 4" xfId="4709" xr:uid="{E665483F-216F-4C04-8DC1-5EA2B0E09EAB}"/>
    <cellStyle name="Vírgula 5 2 8 4 2" xfId="6521" xr:uid="{5BBD668D-A84C-4D9B-93FF-86BA8893B1C4}"/>
    <cellStyle name="Vírgula 5 2 8 4 2 2" xfId="14143" xr:uid="{0B36055C-9356-47F3-AF30-01629E0CB2C1}"/>
    <cellStyle name="Vírgula 5 2 8 4 2 2 2" xfId="29448" xr:uid="{90F10E66-2D9D-474B-9C54-46D7AEC2E334}"/>
    <cellStyle name="Vírgula 5 2 8 4 2 3" xfId="21826" xr:uid="{50E0D752-EE4B-4895-B8AC-4F884E550B09}"/>
    <cellStyle name="Vírgula 5 2 8 4 3" xfId="12331" xr:uid="{06FABCF7-873E-464D-97AA-0D3404A66980}"/>
    <cellStyle name="Vírgula 5 2 8 4 3 2" xfId="27636" xr:uid="{48538FAE-512A-4624-9EA3-FA2AA7DFF7C8}"/>
    <cellStyle name="Vírgula 5 2 8 4 4" xfId="20014" xr:uid="{3F66A188-1D86-4D77-9875-D505A32709B8}"/>
    <cellStyle name="Vírgula 5 2 8 5" xfId="5329" xr:uid="{E1401956-A819-4F8A-AA17-3C5BF02A86E4}"/>
    <cellStyle name="Vírgula 5 2 8 5 2" xfId="12951" xr:uid="{0F5A5AE0-579F-4E4E-95C1-C14391B74890}"/>
    <cellStyle name="Vírgula 5 2 8 5 2 2" xfId="28256" xr:uid="{C0397738-BE6A-43EB-951A-C7D8B862F0C0}"/>
    <cellStyle name="Vírgula 5 2 8 5 3" xfId="20634" xr:uid="{58006181-4C36-4DD1-893F-C90A071C167A}"/>
    <cellStyle name="Vírgula 5 2 8 6" xfId="12089" xr:uid="{E750BED6-A9F6-41BD-B44B-7DCFC8BD9231}"/>
    <cellStyle name="Vírgula 5 2 8 6 2" xfId="27394" xr:uid="{9184B8BE-E373-46FB-9C3E-A8778B178BA9}"/>
    <cellStyle name="Vírgula 5 2 8 7" xfId="19772" xr:uid="{C9272CD7-D79E-4FB9-A29B-BAD6C98C8F9F}"/>
    <cellStyle name="Vírgula 5 2 9" xfId="4498" xr:uid="{73184C10-6730-4656-A184-5A7E24AB1EF7}"/>
    <cellStyle name="Vírgula 5 2 9 2" xfId="4602" xr:uid="{BFDC7320-4941-47A0-9657-CB777608A95A}"/>
    <cellStyle name="Vírgula 5 2 9 2 2" xfId="5201" xr:uid="{8C51A5BF-B3FC-4E3B-B525-D7511EC3FF7C}"/>
    <cellStyle name="Vírgula 5 2 9 2 2 2" xfId="7525" xr:uid="{D24F0768-625F-4A56-AB0E-90769005685E}"/>
    <cellStyle name="Vírgula 5 2 9 2 2 2 2" xfId="15147" xr:uid="{FA42DBE7-1A55-464A-BF22-007B24C40EAD}"/>
    <cellStyle name="Vírgula 5 2 9 2 2 2 2 2" xfId="30452" xr:uid="{4D769824-A1E1-4F61-8EBD-6B9196045EEF}"/>
    <cellStyle name="Vírgula 5 2 9 2 2 2 3" xfId="22830" xr:uid="{B027BDD0-8F33-4C23-95DA-E52DA12CEF32}"/>
    <cellStyle name="Vírgula 5 2 9 2 2 3" xfId="6153" xr:uid="{46DF2EE5-2DB4-4E38-9DF0-86D8D95D9BD2}"/>
    <cellStyle name="Vírgula 5 2 9 2 2 3 2" xfId="13775" xr:uid="{A5E7925F-90A6-4C4D-B304-18677A983D42}"/>
    <cellStyle name="Vírgula 5 2 9 2 2 3 2 2" xfId="29080" xr:uid="{C2B7023F-B933-4AFD-AEC0-6BDF07F42EAC}"/>
    <cellStyle name="Vírgula 5 2 9 2 2 3 3" xfId="21458" xr:uid="{418D70D9-F658-4561-9301-678439547CE5}"/>
    <cellStyle name="Vírgula 5 2 9 2 2 4" xfId="12823" xr:uid="{4C9542F7-386A-4251-A072-49E2C92B83BC}"/>
    <cellStyle name="Vírgula 5 2 9 2 2 4 2" xfId="28128" xr:uid="{93A5F7E8-6792-4687-A6BA-11639696CE2F}"/>
    <cellStyle name="Vírgula 5 2 9 2 2 5" xfId="20506" xr:uid="{40DEFFD9-AA10-4AC5-9E31-DCFEC64514E4}"/>
    <cellStyle name="Vírgula 5 2 9 2 3" xfId="4904" xr:uid="{4EFF2B1E-0410-4187-BD4C-CA48F6C7ABA5}"/>
    <cellStyle name="Vírgula 5 2 9 2 3 2" xfId="6921" xr:uid="{478D26F1-85DA-4373-B9C2-692878D73F53}"/>
    <cellStyle name="Vírgula 5 2 9 2 3 2 2" xfId="14543" xr:uid="{8C587896-A4F1-4927-9901-23A5A262C835}"/>
    <cellStyle name="Vírgula 5 2 9 2 3 2 2 2" xfId="29848" xr:uid="{38A5A523-7048-43C1-A503-5643094041C2}"/>
    <cellStyle name="Vírgula 5 2 9 2 3 2 3" xfId="22226" xr:uid="{773A5419-2711-40F3-B3D4-2F60F327BF44}"/>
    <cellStyle name="Vírgula 5 2 9 2 3 3" xfId="12526" xr:uid="{BF04857D-5A88-494D-B5B2-6C176D08FA30}"/>
    <cellStyle name="Vírgula 5 2 9 2 3 3 2" xfId="27831" xr:uid="{B839241B-6A64-42D0-9823-4636F767D70D}"/>
    <cellStyle name="Vírgula 5 2 9 2 3 4" xfId="20209" xr:uid="{FAAF2B0B-AC75-477A-9E97-470894608797}"/>
    <cellStyle name="Vírgula 5 2 9 2 4" xfId="5572" xr:uid="{7AC0CCA2-CE46-4F0E-B48F-A1E4FAF91B75}"/>
    <cellStyle name="Vírgula 5 2 9 2 4 2" xfId="13194" xr:uid="{CD4AE19E-3DB1-4F33-BE78-6CA30738B31A}"/>
    <cellStyle name="Vírgula 5 2 9 2 4 2 2" xfId="28499" xr:uid="{91DBBDF4-A603-460C-B951-A4388E6A38F5}"/>
    <cellStyle name="Vírgula 5 2 9 2 4 3" xfId="20877" xr:uid="{4CC286CB-2C8F-4667-AF9F-441A02A6CB9B}"/>
    <cellStyle name="Vírgula 5 2 9 2 5" xfId="12224" xr:uid="{0C072F6C-FC1F-4F69-8B6F-F5ADE7C650E6}"/>
    <cellStyle name="Vírgula 5 2 9 2 5 2" xfId="27529" xr:uid="{BE29B70B-6520-4066-A06D-03B3848D1A85}"/>
    <cellStyle name="Vírgula 5 2 9 2 6" xfId="19907" xr:uid="{593C1813-CEAD-489B-A64B-6B6C5FEF867D}"/>
    <cellStyle name="Vírgula 5 2 9 3" xfId="5024" xr:uid="{BA2BFD93-D245-42B7-BD46-35D63FF5B632}"/>
    <cellStyle name="Vírgula 5 2 9 3 2" xfId="7179" xr:uid="{2EE4FD29-5AD6-44DA-B352-8ADEB6168070}"/>
    <cellStyle name="Vírgula 5 2 9 3 2 2" xfId="14801" xr:uid="{F913F494-7EAE-4BD9-80B3-4DE45EF96B57}"/>
    <cellStyle name="Vírgula 5 2 9 3 2 2 2" xfId="30106" xr:uid="{2B403158-559F-4A91-A0A2-310CD279FDDA}"/>
    <cellStyle name="Vírgula 5 2 9 3 2 3" xfId="22484" xr:uid="{4162394E-A6E3-4D07-A138-D133D669A0B1}"/>
    <cellStyle name="Vírgula 5 2 9 3 3" xfId="5807" xr:uid="{9516C91D-AE39-4C22-AEB3-84147DCA2401}"/>
    <cellStyle name="Vírgula 5 2 9 3 3 2" xfId="13429" xr:uid="{CE085701-887D-4E3F-875F-138E59DF71A8}"/>
    <cellStyle name="Vírgula 5 2 9 3 3 2 2" xfId="28734" xr:uid="{8331112F-CE0C-4AFF-8367-F1C63F08E2C2}"/>
    <cellStyle name="Vírgula 5 2 9 3 3 3" xfId="21112" xr:uid="{5016CD44-46EE-466B-8C10-548BB5C04CCB}"/>
    <cellStyle name="Vírgula 5 2 9 3 4" xfId="12646" xr:uid="{701C62A6-C87E-48F8-A5BB-BE57243E79F6}"/>
    <cellStyle name="Vírgula 5 2 9 3 4 2" xfId="27951" xr:uid="{3BD4FCB5-D1AF-4198-AE7C-CEA004380533}"/>
    <cellStyle name="Vírgula 5 2 9 3 5" xfId="20329" xr:uid="{67106891-786D-4EA9-AEBD-720E3724ED59}"/>
    <cellStyle name="Vírgula 5 2 9 4" xfId="4719" xr:uid="{194B2D17-808D-45F2-B51B-E082B1734647}"/>
    <cellStyle name="Vírgula 5 2 9 4 2" xfId="6551" xr:uid="{89410413-271D-4F7B-BACE-CA44B6A5FE1D}"/>
    <cellStyle name="Vírgula 5 2 9 4 2 2" xfId="14173" xr:uid="{ADEEC5E6-77AF-40D2-AABC-5DBA2B1849CB}"/>
    <cellStyle name="Vírgula 5 2 9 4 2 2 2" xfId="29478" xr:uid="{81E4FEBB-A63D-493B-8CF0-5B92B89D02F2}"/>
    <cellStyle name="Vírgula 5 2 9 4 2 3" xfId="21856" xr:uid="{D36F0B47-9CB8-4E3D-8850-0CAA6F0DFF0F}"/>
    <cellStyle name="Vírgula 5 2 9 4 3" xfId="12341" xr:uid="{6A05444B-D200-48E7-91A1-18AF03E5FFA5}"/>
    <cellStyle name="Vírgula 5 2 9 4 3 2" xfId="27646" xr:uid="{1A21A827-21EB-404D-858C-4170ACE98621}"/>
    <cellStyle name="Vírgula 5 2 9 4 4" xfId="20024" xr:uid="{914481BF-B89C-4F0B-AB78-7FBB05296948}"/>
    <cellStyle name="Vírgula 5 2 9 5" xfId="5339" xr:uid="{F1634008-C17F-4945-839E-106278E2FB27}"/>
    <cellStyle name="Vírgula 5 2 9 5 2" xfId="12961" xr:uid="{2056BB0D-F770-4C02-AA0A-06383242528E}"/>
    <cellStyle name="Vírgula 5 2 9 5 2 2" xfId="28266" xr:uid="{03B2AF39-E7B8-4C22-992C-B0B406ED81F9}"/>
    <cellStyle name="Vírgula 5 2 9 5 3" xfId="20644" xr:uid="{D139ADB6-8EF3-4E16-977C-23F191B52DC0}"/>
    <cellStyle name="Vírgula 5 2 9 6" xfId="12121" xr:uid="{0421828A-C54B-40E9-8BE8-2364EFCD565E}"/>
    <cellStyle name="Vírgula 5 2 9 6 2" xfId="27426" xr:uid="{8BD016C3-0D74-4964-8944-44C94F224B01}"/>
    <cellStyle name="Vírgula 5 2 9 7" xfId="19804" xr:uid="{7C464A18-217E-45C6-9463-85124693B729}"/>
    <cellStyle name="Vírgula 5 3" xfId="7722" xr:uid="{EA6D854C-6FC6-45C5-B4FE-83A818ED08BB}"/>
    <cellStyle name="Vírgula 5 3 2" xfId="23027" xr:uid="{B4CE8095-D4BD-45A9-8099-5924C29FA1E6}"/>
    <cellStyle name="Vírgula 5 4" xfId="15405" xr:uid="{B37B314C-8CC3-4F9E-96E5-A892BF303989}"/>
    <cellStyle name="Vírgula 6" xfId="4388" xr:uid="{0F7D2EEA-F270-480F-B705-E645A7E58162}"/>
    <cellStyle name="Vírgula 6 10" xfId="4506" xr:uid="{2A471A0B-3400-40B9-AA15-C101D6A0AE35}"/>
    <cellStyle name="Vírgula 6 10 2" xfId="4611" xr:uid="{BC2A65D3-0E2F-424F-8A10-1CAA07E618BD}"/>
    <cellStyle name="Vírgula 6 10 2 2" xfId="5218" xr:uid="{0E9B4A8D-CD77-4D1A-AC1E-0D235832CC3F}"/>
    <cellStyle name="Vírgula 6 10 2 2 2" xfId="7560" xr:uid="{21FF3A4B-90DC-49C4-B6DD-9F2E87C4D978}"/>
    <cellStyle name="Vírgula 6 10 2 2 2 2" xfId="15182" xr:uid="{F5537C87-4EC8-4016-B721-E68ABA2B5671}"/>
    <cellStyle name="Vírgula 6 10 2 2 2 2 2" xfId="30487" xr:uid="{4B65FDBB-37E1-46E6-A74B-03921D67029D}"/>
    <cellStyle name="Vírgula 6 10 2 2 2 3" xfId="22865" xr:uid="{7D4D81D6-986F-4CD1-9855-2922C685A5DF}"/>
    <cellStyle name="Vírgula 6 10 2 2 3" xfId="6188" xr:uid="{4170943D-D682-4C4C-88A4-EEC2B6176E06}"/>
    <cellStyle name="Vírgula 6 10 2 2 3 2" xfId="13810" xr:uid="{8FF97EF0-9830-4EEB-81A2-3B8F4A2F83C6}"/>
    <cellStyle name="Vírgula 6 10 2 2 3 2 2" xfId="29115" xr:uid="{28140EA6-E7F6-4114-AB63-755C466650BE}"/>
    <cellStyle name="Vírgula 6 10 2 2 3 3" xfId="21493" xr:uid="{26FA0831-3008-4B1E-A398-470CD8207F91}"/>
    <cellStyle name="Vírgula 6 10 2 2 4" xfId="12840" xr:uid="{6BEC7497-15C6-4B63-A5EC-AB99522E6718}"/>
    <cellStyle name="Vírgula 6 10 2 2 4 2" xfId="28145" xr:uid="{BDCA99B2-A873-45E2-A4DD-32CD5D0DB85C}"/>
    <cellStyle name="Vírgula 6 10 2 2 5" xfId="20523" xr:uid="{8B540C02-C8B7-4E77-A54C-F88ADB129A07}"/>
    <cellStyle name="Vírgula 6 10 2 3" xfId="4921" xr:uid="{A1DA395E-87DB-4685-B1FB-307007040DE2}"/>
    <cellStyle name="Vírgula 6 10 2 3 2" xfId="6956" xr:uid="{AD2ACE53-65CA-44C2-BDD2-953DBF097889}"/>
    <cellStyle name="Vírgula 6 10 2 3 2 2" xfId="14578" xr:uid="{5FA46CF0-A41F-42A7-AE4D-72FD8181DC7E}"/>
    <cellStyle name="Vírgula 6 10 2 3 2 2 2" xfId="29883" xr:uid="{96C7CFF0-B0E8-4EEB-9962-54A68754AAD3}"/>
    <cellStyle name="Vírgula 6 10 2 3 2 3" xfId="22261" xr:uid="{EF2B7D7D-09E4-4239-AA40-E182522BEAEF}"/>
    <cellStyle name="Vírgula 6 10 2 3 3" xfId="12543" xr:uid="{F5E78FD0-A13B-4CE1-8373-F4049F0361C0}"/>
    <cellStyle name="Vírgula 6 10 2 3 3 2" xfId="27848" xr:uid="{81A5E081-0770-4502-9E26-2EACDBE46D91}"/>
    <cellStyle name="Vírgula 6 10 2 3 4" xfId="20226" xr:uid="{F39B5355-9BED-4B31-9F4F-2886ECDDF28A}"/>
    <cellStyle name="Vírgula 6 10 2 4" xfId="5589" xr:uid="{A68BFD87-94B5-42A1-A19B-F95503BABBF4}"/>
    <cellStyle name="Vírgula 6 10 2 4 2" xfId="13211" xr:uid="{8EDCFF53-A2B1-406F-965C-9291FC867B23}"/>
    <cellStyle name="Vírgula 6 10 2 4 2 2" xfId="28516" xr:uid="{74A4299A-67D4-40B8-8E51-1FB5BA411D76}"/>
    <cellStyle name="Vírgula 6 10 2 4 3" xfId="20894" xr:uid="{F14A44AB-F7C7-4E0C-8176-4B20C6D9A55B}"/>
    <cellStyle name="Vírgula 6 10 2 5" xfId="12233" xr:uid="{1ED51C13-7CA1-4C13-9398-8C8EE363DD6D}"/>
    <cellStyle name="Vírgula 6 10 2 5 2" xfId="27538" xr:uid="{5D9A97F4-3D5E-4FFB-8952-89C0DB90C2A1}"/>
    <cellStyle name="Vírgula 6 10 2 6" xfId="19916" xr:uid="{A014DFA9-9796-4D80-8B08-BB5EF921D1A3}"/>
    <cellStyle name="Vírgula 6 10 3" xfId="5033" xr:uid="{F00CFCC9-5102-4465-82E9-A9318C1EF997}"/>
    <cellStyle name="Vírgula 6 10 3 2" xfId="7196" xr:uid="{8D48274F-DCC9-4CB8-8041-7A398A616920}"/>
    <cellStyle name="Vírgula 6 10 3 2 2" xfId="14818" xr:uid="{D76A472B-3BA8-4343-89DF-1802F66381E2}"/>
    <cellStyle name="Vírgula 6 10 3 2 2 2" xfId="30123" xr:uid="{21BFB16A-A78C-490F-AE59-38A6305FB5B6}"/>
    <cellStyle name="Vírgula 6 10 3 2 3" xfId="22501" xr:uid="{516183D7-0951-4531-A2D5-60A733305FFD}"/>
    <cellStyle name="Vírgula 6 10 3 3" xfId="5824" xr:uid="{1FF6EFFD-D9E2-4404-B6DA-7852D78C1E10}"/>
    <cellStyle name="Vírgula 6 10 3 3 2" xfId="13446" xr:uid="{62040ACC-0750-4604-ADDA-047BDC689C98}"/>
    <cellStyle name="Vírgula 6 10 3 3 2 2" xfId="28751" xr:uid="{7D333F2F-7C9C-48FD-A300-A21D772DA739}"/>
    <cellStyle name="Vírgula 6 10 3 3 3" xfId="21129" xr:uid="{90953321-3A4F-469C-ACE0-D0B2DD7F4E5A}"/>
    <cellStyle name="Vírgula 6 10 3 4" xfId="12655" xr:uid="{3E3DA8CB-7F4F-4799-8C8F-3542CBBE9D36}"/>
    <cellStyle name="Vírgula 6 10 3 4 2" xfId="27960" xr:uid="{1C9F435B-6B43-41DA-BF5F-FD5CAD0BA8E2}"/>
    <cellStyle name="Vírgula 6 10 3 5" xfId="20338" xr:uid="{4E85B32E-95DF-44F6-90EA-910BC6EF97A6}"/>
    <cellStyle name="Vírgula 6 10 4" xfId="4736" xr:uid="{34EFF434-7F3D-49F5-B303-D22EA7AAC720}"/>
    <cellStyle name="Vírgula 6 10 4 2" xfId="6586" xr:uid="{30A29187-07AB-4D24-B5A7-00FDC2D0424B}"/>
    <cellStyle name="Vírgula 6 10 4 2 2" xfId="14208" xr:uid="{A9C571D6-155A-4D5E-B79B-41182C6F6E79}"/>
    <cellStyle name="Vírgula 6 10 4 2 2 2" xfId="29513" xr:uid="{A37F8C6E-D3B4-4690-B407-F9984DD579CA}"/>
    <cellStyle name="Vírgula 6 10 4 2 3" xfId="21891" xr:uid="{A7335109-73FD-4B5F-83CE-BDE69D06DEB4}"/>
    <cellStyle name="Vírgula 6 10 4 3" xfId="12358" xr:uid="{72151A92-4508-4088-9681-7F2D6DD047B3}"/>
    <cellStyle name="Vírgula 6 10 4 3 2" xfId="27663" xr:uid="{670493E9-A273-48C6-AA7C-1978E16DBCFD}"/>
    <cellStyle name="Vírgula 6 10 4 4" xfId="20041" xr:uid="{3FE4043B-273A-4817-BE12-164FDE0109C8}"/>
    <cellStyle name="Vírgula 6 10 5" xfId="5356" xr:uid="{A86D2575-B640-4FB7-B799-95CC5871F346}"/>
    <cellStyle name="Vírgula 6 10 5 2" xfId="12978" xr:uid="{4FF9D9A5-9BB7-4039-9419-AA999B0FBDAB}"/>
    <cellStyle name="Vírgula 6 10 5 2 2" xfId="28283" xr:uid="{70750103-5D8A-4C91-B802-42A8E045CB55}"/>
    <cellStyle name="Vírgula 6 10 5 3" xfId="20661" xr:uid="{13762675-FADD-4703-938A-3A4B11136D73}"/>
    <cellStyle name="Vírgula 6 10 6" xfId="12129" xr:uid="{EE3334AC-2119-4324-91F2-200C1BCF565F}"/>
    <cellStyle name="Vírgula 6 10 6 2" xfId="27434" xr:uid="{6A2AF9B6-5AB9-4EAB-BFE5-07887387C27C}"/>
    <cellStyle name="Vírgula 6 10 7" xfId="19812" xr:uid="{9F0A4D30-409B-4E23-B220-AD9B07F650CB}"/>
    <cellStyle name="Vírgula 6 11" xfId="4513" xr:uid="{50C6083A-0040-4CFF-A558-9785B8762CAE}"/>
    <cellStyle name="Vírgula 6 11 2" xfId="5048" xr:uid="{9FEE1228-8214-4519-A30B-4C3ACB326A1D}"/>
    <cellStyle name="Vírgula 6 11 2 2" xfId="7215" xr:uid="{A2DB1542-90AE-4732-9C77-CB54ECD5F1C8}"/>
    <cellStyle name="Vírgula 6 11 2 2 2" xfId="14837" xr:uid="{8BF757B0-F751-4CB3-ACC5-56F300F1BBD6}"/>
    <cellStyle name="Vírgula 6 11 2 2 2 2" xfId="30142" xr:uid="{1CE02D4E-9974-4FA9-B32C-9B932FA5B2C7}"/>
    <cellStyle name="Vírgula 6 11 2 2 3" xfId="22520" xr:uid="{2C23C0BD-F612-4984-A8D1-3AA93660CAC8}"/>
    <cellStyle name="Vírgula 6 11 2 3" xfId="5843" xr:uid="{B8DEFA73-0CEE-4FF1-B484-86AC49D9C5F0}"/>
    <cellStyle name="Vírgula 6 11 2 3 2" xfId="13465" xr:uid="{88C756A0-5AB6-44C2-8D22-68CA78995AB5}"/>
    <cellStyle name="Vírgula 6 11 2 3 2 2" xfId="28770" xr:uid="{F41926E4-3BBB-4991-A8BC-E5257A7E841C}"/>
    <cellStyle name="Vírgula 6 11 2 3 3" xfId="21148" xr:uid="{A8618B71-F11D-4EC4-AB31-712613CB1972}"/>
    <cellStyle name="Vírgula 6 11 2 4" xfId="12670" xr:uid="{E696FF9E-C44E-46BB-81F2-5C14D0CA749E}"/>
    <cellStyle name="Vírgula 6 11 2 4 2" xfId="27975" xr:uid="{A2A51D3C-57EC-444B-B644-499CDD524C27}"/>
    <cellStyle name="Vírgula 6 11 2 5" xfId="20353" xr:uid="{93953C9A-ECBB-43CF-9CEF-6E6A5128E4CE}"/>
    <cellStyle name="Vírgula 6 11 3" xfId="4751" xr:uid="{BA4232F8-2E13-4306-AF0D-B223C211AC0F}"/>
    <cellStyle name="Vírgula 6 11 3 2" xfId="6610" xr:uid="{36D02D7E-BC8B-482B-8539-32FA7681B08C}"/>
    <cellStyle name="Vírgula 6 11 3 2 2" xfId="14232" xr:uid="{E907B9CF-AD97-41AC-A2C4-BD65D0C69F67}"/>
    <cellStyle name="Vírgula 6 11 3 2 2 2" xfId="29537" xr:uid="{802D25C2-DDA7-46E1-9D43-4B77F81688D2}"/>
    <cellStyle name="Vírgula 6 11 3 2 3" xfId="21915" xr:uid="{08119F79-EB79-4BC5-B670-D22C9B17C708}"/>
    <cellStyle name="Vírgula 6 11 3 3" xfId="12373" xr:uid="{B2265E04-20AE-4ED6-B4DF-6A08BF061766}"/>
    <cellStyle name="Vírgula 6 11 3 3 2" xfId="27678" xr:uid="{2C8261F9-C201-4C23-B9BE-FB19E8BBAC62}"/>
    <cellStyle name="Vírgula 6 11 3 4" xfId="20056" xr:uid="{D5421830-B612-4796-A230-76F0BFEA7BBA}"/>
    <cellStyle name="Vírgula 6 11 4" xfId="5371" xr:uid="{C6E35A52-147C-421E-972A-5594BA533CE9}"/>
    <cellStyle name="Vírgula 6 11 4 2" xfId="12993" xr:uid="{12573958-5C1B-4A1F-A9D1-B7F2950E1FCF}"/>
    <cellStyle name="Vírgula 6 11 4 2 2" xfId="28298" xr:uid="{48405ADB-7E69-45FD-BC63-F64248B1A3D2}"/>
    <cellStyle name="Vírgula 6 11 4 3" xfId="20676" xr:uid="{6B6C3AEC-7F21-4D97-9249-8A9268D9D277}"/>
    <cellStyle name="Vírgula 6 11 5" xfId="12136" xr:uid="{27995F65-A758-484D-BFC4-D812FD1FC14A}"/>
    <cellStyle name="Vírgula 6 11 5 2" xfId="27441" xr:uid="{768F6E13-C1A7-4859-B123-E96E08688EB7}"/>
    <cellStyle name="Vírgula 6 11 6" xfId="19819" xr:uid="{695BA2A4-6D09-499A-9048-77BE339CA1AE}"/>
    <cellStyle name="Vírgula 6 12" xfId="4933" xr:uid="{541893C6-4CE9-4CD1-866B-E87D0210EE74}"/>
    <cellStyle name="Vírgula 6 12 2" xfId="6976" xr:uid="{161FA15E-B2CB-4CCC-8092-8A76109CB4EA}"/>
    <cellStyle name="Vírgula 6 12 2 2" xfId="14598" xr:uid="{33858DFA-FE7F-4066-973F-913B18E733FD}"/>
    <cellStyle name="Vírgula 6 12 2 2 2" xfId="29903" xr:uid="{B7576BEE-729F-48C1-85DE-74B700AAB7CD}"/>
    <cellStyle name="Vírgula 6 12 2 3" xfId="22281" xr:uid="{25C36E75-DED2-4187-9327-4FB04181D63D}"/>
    <cellStyle name="Vírgula 6 12 3" xfId="5604" xr:uid="{0F54E781-7152-422A-9C20-3F2E0FA73F48}"/>
    <cellStyle name="Vírgula 6 12 3 2" xfId="13226" xr:uid="{1731D304-40F4-485A-B4FC-EB62A5FF655C}"/>
    <cellStyle name="Vírgula 6 12 3 2 2" xfId="28531" xr:uid="{6CB63618-0AD6-49E6-94AA-B30E82209791}"/>
    <cellStyle name="Vírgula 6 12 3 3" xfId="20909" xr:uid="{7A1AFF7D-3ED0-409C-8C7F-2DAA4B63A34B}"/>
    <cellStyle name="Vírgula 6 12 4" xfId="12555" xr:uid="{573FD0B5-946D-4BF1-B878-E0D223B11C1F}"/>
    <cellStyle name="Vírgula 6 12 4 2" xfId="27860" xr:uid="{BFD29690-BF31-4C85-8166-C580200E6AFE}"/>
    <cellStyle name="Vírgula 6 12 5" xfId="20238" xr:uid="{D51349F4-2999-409D-89E6-6EBABFA2875B}"/>
    <cellStyle name="Vírgula 6 13" xfId="5231" xr:uid="{186512AE-2B15-42FA-BBBB-ED59C17303F4}"/>
    <cellStyle name="Vírgula 6 13 2" xfId="7585" xr:uid="{0DB04A17-065F-4AA5-8D3D-F6EA10FA0B97}"/>
    <cellStyle name="Vírgula 6 13 2 2" xfId="15207" xr:uid="{D05351D3-B8F0-4372-9F81-57D9CE7FE15D}"/>
    <cellStyle name="Vírgula 6 13 2 2 2" xfId="30512" xr:uid="{C9406163-EC24-4DE1-822D-94D9ECC54FD4}"/>
    <cellStyle name="Vírgula 6 13 2 3" xfId="22890" xr:uid="{61353EF7-DFDB-4D37-875A-FF31CF050D55}"/>
    <cellStyle name="Vírgula 6 13 3" xfId="6213" xr:uid="{0D9D4748-750C-48F7-AC05-8B6BF823655D}"/>
    <cellStyle name="Vírgula 6 13 3 2" xfId="13835" xr:uid="{3E8A7222-71CD-4556-9C14-C16FB53D3C84}"/>
    <cellStyle name="Vírgula 6 13 3 2 2" xfId="29140" xr:uid="{992ACB45-345E-4802-BEE5-368B2DDAD5A8}"/>
    <cellStyle name="Vírgula 6 13 3 3" xfId="21518" xr:uid="{42E6793B-D0C9-4279-A01D-7147F6E31C44}"/>
    <cellStyle name="Vírgula 6 13 4" xfId="12853" xr:uid="{8DF9A813-99A2-4540-9A27-4871B0BA69EB}"/>
    <cellStyle name="Vírgula 6 13 4 2" xfId="28158" xr:uid="{19EB08C9-47E1-4884-BC4F-04BD58B29EE2}"/>
    <cellStyle name="Vírgula 6 13 5" xfId="20536" xr:uid="{2EA16F67-4B7A-4AA2-A9F4-402BD73DC532}"/>
    <cellStyle name="Vírgula 6 14" xfId="4623" xr:uid="{9A6B2105-E6CB-4D35-872C-08FB95934A5C}"/>
    <cellStyle name="Vírgula 6 14 2" xfId="6240" xr:uid="{9AD9416D-979D-43DE-8F0E-047182A3271E}"/>
    <cellStyle name="Vírgula 6 14 2 2" xfId="13862" xr:uid="{4D9373E9-2B14-4FE0-94BE-27D2D8DE85F6}"/>
    <cellStyle name="Vírgula 6 14 2 2 2" xfId="29167" xr:uid="{F6EACCE0-4377-4035-A23D-F4866DC48EB0}"/>
    <cellStyle name="Vírgula 6 14 2 3" xfId="21545" xr:uid="{BF368D67-D5BA-4CBC-A86B-49D628A4655E}"/>
    <cellStyle name="Vírgula 6 14 3" xfId="12245" xr:uid="{0337C574-7AA5-47F7-9F3A-6C0AAFC86B6D}"/>
    <cellStyle name="Vírgula 6 14 3 2" xfId="27550" xr:uid="{D2FE7F13-3A18-40E2-8D67-5188410B4241}"/>
    <cellStyle name="Vírgula 6 14 4" xfId="19928" xr:uid="{F33E5FF7-97C8-4EE6-83C9-ECDAF58876D8}"/>
    <cellStyle name="Vírgula 6 15" xfId="5241" xr:uid="{4E5DFC33-47A0-4372-812C-2C1C395F13C2}"/>
    <cellStyle name="Vírgula 6 15 2" xfId="12863" xr:uid="{F8E9939E-B449-4FB1-859B-42A0AF902E5A}"/>
    <cellStyle name="Vírgula 6 15 2 2" xfId="28168" xr:uid="{5E5FADEC-DF4D-4D3E-B519-D048789B1F1A}"/>
    <cellStyle name="Vírgula 6 15 3" xfId="20546" xr:uid="{891E477A-A4DB-4FFE-8615-0EDB8BCFC8A9}"/>
    <cellStyle name="Vírgula 6 16" xfId="12015" xr:uid="{EFB732A7-1203-49D6-9A3D-09EFC4D3177C}"/>
    <cellStyle name="Vírgula 6 16 2" xfId="27320" xr:uid="{B3F37C96-06A9-4F76-A826-037B580FD31A}"/>
    <cellStyle name="Vírgula 6 17" xfId="19698" xr:uid="{BA54580B-50F2-49A5-9E30-141B78A126F5}"/>
    <cellStyle name="Vírgula 6 2" xfId="4398" xr:uid="{374752C0-E644-4C15-9083-3AD23BE6C06A}"/>
    <cellStyle name="Vírgula 6 2 2" xfId="4434" xr:uid="{0E58708B-306A-4742-BAEC-1D3E8360581F}"/>
    <cellStyle name="Vírgula 6 2 2 2" xfId="4562" xr:uid="{1B89C647-88CE-4A14-A7BB-1302DA12E7C2}"/>
    <cellStyle name="Vírgula 6 2 2 2 2" xfId="5105" xr:uid="{127200BE-46C4-4D90-9E0A-4EA94DE3B6D9}"/>
    <cellStyle name="Vírgula 6 2 2 2 2 2" xfId="7384" xr:uid="{E6B30B49-5AF0-450A-AC74-03FB6EE6C7DB}"/>
    <cellStyle name="Vírgula 6 2 2 2 2 2 2" xfId="15006" xr:uid="{61C6995E-DC8D-4DE7-A49B-C2F09E86EF50}"/>
    <cellStyle name="Vírgula 6 2 2 2 2 2 2 2" xfId="30311" xr:uid="{D2550C37-F5BC-4F70-B17A-54242250703C}"/>
    <cellStyle name="Vírgula 6 2 2 2 2 2 3" xfId="22689" xr:uid="{2CDD11C2-0A0C-4BD1-9CD8-F8641BAF92CF}"/>
    <cellStyle name="Vírgula 6 2 2 2 2 3" xfId="6012" xr:uid="{44C32DA9-1374-4AD6-8D3A-F5EBBCD18BBE}"/>
    <cellStyle name="Vírgula 6 2 2 2 2 3 2" xfId="13634" xr:uid="{1CEAA33A-50D7-4E77-A214-1C043F705C46}"/>
    <cellStyle name="Vírgula 6 2 2 2 2 3 2 2" xfId="28939" xr:uid="{84125E75-C5B6-4D73-85BB-B4FBBB8A1B2B}"/>
    <cellStyle name="Vírgula 6 2 2 2 2 3 3" xfId="21317" xr:uid="{0BCAFDF5-D964-40F3-9EAB-24D7A3FE515B}"/>
    <cellStyle name="Vírgula 6 2 2 2 2 4" xfId="12727" xr:uid="{CB3C8050-588E-4D33-AFC6-20CD10570150}"/>
    <cellStyle name="Vírgula 6 2 2 2 2 4 2" xfId="28032" xr:uid="{6C1726C4-9484-423C-B184-7B94FE7C1BE3}"/>
    <cellStyle name="Vírgula 6 2 2 2 2 5" xfId="20410" xr:uid="{CF29DF89-0F56-4506-94E2-9842FEBE02C4}"/>
    <cellStyle name="Vírgula 6 2 2 2 3" xfId="4808" xr:uid="{FFA400C9-A644-465B-9108-DB9CB44F2A3E}"/>
    <cellStyle name="Vírgula 6 2 2 2 3 2" xfId="6780" xr:uid="{C79852F1-1BD2-4810-9D1C-5456013CA4CA}"/>
    <cellStyle name="Vírgula 6 2 2 2 3 2 2" xfId="14402" xr:uid="{EF91DB70-324A-47D5-AB4E-F10A436E2942}"/>
    <cellStyle name="Vírgula 6 2 2 2 3 2 2 2" xfId="29707" xr:uid="{408DBBB2-756D-4D0F-815A-280649AA97DB}"/>
    <cellStyle name="Vírgula 6 2 2 2 3 2 3" xfId="22085" xr:uid="{54DAEAEF-4765-4BA3-A0DC-97A110531E22}"/>
    <cellStyle name="Vírgula 6 2 2 2 3 3" xfId="12430" xr:uid="{1BEFFEE3-442A-41F4-88F0-E0BD2B72BED7}"/>
    <cellStyle name="Vírgula 6 2 2 2 3 3 2" xfId="27735" xr:uid="{2298A038-27E2-4C19-8B23-11CDB72E2905}"/>
    <cellStyle name="Vírgula 6 2 2 2 3 4" xfId="20113" xr:uid="{C11820D2-75ED-4CE9-8A93-792B49C40DD6}"/>
    <cellStyle name="Vírgula 6 2 2 2 4" xfId="5476" xr:uid="{0D378F92-F95A-41F4-857E-5231B2D79548}"/>
    <cellStyle name="Vírgula 6 2 2 2 4 2" xfId="13098" xr:uid="{E5ACE1BA-A730-4E2D-B67D-10B9EA3B905F}"/>
    <cellStyle name="Vírgula 6 2 2 2 4 2 2" xfId="28403" xr:uid="{48609496-1EF4-4839-9D43-181B86B90C9F}"/>
    <cellStyle name="Vírgula 6 2 2 2 4 3" xfId="20781" xr:uid="{BB8DF0E0-799A-4F1E-8850-E5DAEBBFBC55}"/>
    <cellStyle name="Vírgula 6 2 2 2 5" xfId="12185" xr:uid="{C7A1438C-8C4E-471F-A8CF-5A28AC8953B6}"/>
    <cellStyle name="Vírgula 6 2 2 2 5 2" xfId="27490" xr:uid="{31C08ECC-4E25-4BB3-9923-0DC0CFB73EB8}"/>
    <cellStyle name="Vírgula 6 2 2 2 6" xfId="19868" xr:uid="{1ECCB0F1-4F58-42BD-823D-7A4256FCC552}"/>
    <cellStyle name="Vírgula 6 2 2 3" xfId="4985" xr:uid="{430318B9-76A9-4423-9E3B-A08BFBDECC77}"/>
    <cellStyle name="Vírgula 6 2 2 3 2" xfId="7082" xr:uid="{918331BD-1D85-4611-9261-248DBE453DFE}"/>
    <cellStyle name="Vírgula 6 2 2 3 2 2" xfId="14704" xr:uid="{E2197934-4DC5-4CA3-AC7E-E23457F25D51}"/>
    <cellStyle name="Vírgula 6 2 2 3 2 2 2" xfId="30009" xr:uid="{5D04BE9E-45B0-49D4-984D-FFF5CF572E70}"/>
    <cellStyle name="Vírgula 6 2 2 3 2 3" xfId="22387" xr:uid="{5F383885-E5AF-45D1-9176-FC6A1CFF84EA}"/>
    <cellStyle name="Vírgula 6 2 2 3 3" xfId="5710" xr:uid="{B56C7398-831E-42C9-83ED-7A6D3871FCFA}"/>
    <cellStyle name="Vírgula 6 2 2 3 3 2" xfId="13332" xr:uid="{C25BFD5F-C83F-4793-AB0D-8DB1051F101A}"/>
    <cellStyle name="Vírgula 6 2 2 3 3 2 2" xfId="28637" xr:uid="{7BCAB573-4E91-44E0-B59F-2427E6ECB0F7}"/>
    <cellStyle name="Vírgula 6 2 2 3 3 3" xfId="21015" xr:uid="{96ADF913-9B63-4C0A-8155-4243861CCB91}"/>
    <cellStyle name="Vírgula 6 2 2 3 4" xfId="12607" xr:uid="{205FF123-38FA-4D50-BC53-5C8ABC8D4EFC}"/>
    <cellStyle name="Vírgula 6 2 2 3 4 2" xfId="27912" xr:uid="{E49A755A-4A3D-4A98-8C9E-4642CF0A83A6}"/>
    <cellStyle name="Vírgula 6 2 2 3 5" xfId="20290" xr:uid="{B9D0B2F1-D469-43DD-9DDC-ED17CF939D34}"/>
    <cellStyle name="Vírgula 6 2 2 4" xfId="4680" xr:uid="{B9485C79-E536-4BC3-B427-B26C9C16D97D}"/>
    <cellStyle name="Vírgula 6 2 2 4 2" xfId="6410" xr:uid="{A55D95CA-7534-4D5F-A03E-492BBD3B8C62}"/>
    <cellStyle name="Vírgula 6 2 2 4 2 2" xfId="14032" xr:uid="{32E0021D-4CC7-4898-85FD-AC4A4F30F013}"/>
    <cellStyle name="Vírgula 6 2 2 4 2 2 2" xfId="29337" xr:uid="{51B65B9C-D86F-4C3B-BE1E-043EBBD5075B}"/>
    <cellStyle name="Vírgula 6 2 2 4 2 3" xfId="21715" xr:uid="{D059014D-C882-4465-A7F0-E9708C7D940D}"/>
    <cellStyle name="Vírgula 6 2 2 4 3" xfId="12302" xr:uid="{495E768F-F51D-474F-B647-DF010B559B97}"/>
    <cellStyle name="Vírgula 6 2 2 4 3 2" xfId="27607" xr:uid="{42F4ADEA-C994-4090-BB9A-E2C3455160C6}"/>
    <cellStyle name="Vírgula 6 2 2 4 4" xfId="19985" xr:uid="{152F74E3-B508-4533-9B41-E1DCC651A85B}"/>
    <cellStyle name="Vírgula 6 2 2 5" xfId="5299" xr:uid="{20F58A79-DD3A-4319-ACF0-04A140834619}"/>
    <cellStyle name="Vírgula 6 2 2 5 2" xfId="12921" xr:uid="{D00E680A-7F2C-4DF6-A1A8-84787BCA1282}"/>
    <cellStyle name="Vírgula 6 2 2 5 2 2" xfId="28226" xr:uid="{7688B4C0-D5AC-47F5-B71C-6BEFD20BBBB5}"/>
    <cellStyle name="Vírgula 6 2 2 5 3" xfId="20604" xr:uid="{28526A29-CB3E-4A5C-AB97-19721E8E2781}"/>
    <cellStyle name="Vírgula 6 2 2 6" xfId="12060" xr:uid="{2D86C55B-427E-48C3-9763-ECCF06F5CF1D}"/>
    <cellStyle name="Vírgula 6 2 2 6 2" xfId="27365" xr:uid="{8AE971B7-2B77-478E-8973-A8C8E8AF759D}"/>
    <cellStyle name="Vírgula 6 2 2 7" xfId="19743" xr:uid="{8ABECA02-935E-4A92-855B-6E42F6CF8DA4}"/>
    <cellStyle name="Vírgula 6 2 3" xfId="4518" xr:uid="{D1FDD2A3-DDC1-4783-AFAD-0479EF5430AB}"/>
    <cellStyle name="Vírgula 6 2 3 2" xfId="5055" xr:uid="{B1F7D6A7-3A7D-4AEF-9039-3FF6945C7FE9}"/>
    <cellStyle name="Vírgula 6 2 3 2 2" xfId="7230" xr:uid="{0FD90603-B545-4ECB-89D3-11D521567674}"/>
    <cellStyle name="Vírgula 6 2 3 2 2 2" xfId="14852" xr:uid="{3E6F62D3-90AE-46F3-A52A-3822AD7105DD}"/>
    <cellStyle name="Vírgula 6 2 3 2 2 2 2" xfId="30157" xr:uid="{7F528276-5570-4AE0-B81E-91B15AB4482B}"/>
    <cellStyle name="Vírgula 6 2 3 2 2 3" xfId="22535" xr:uid="{392DAADE-E914-407E-A803-0FB20028DFCC}"/>
    <cellStyle name="Vírgula 6 2 3 2 3" xfId="5858" xr:uid="{E887DC48-10B9-46B4-B37C-DD6F21028936}"/>
    <cellStyle name="Vírgula 6 2 3 2 3 2" xfId="13480" xr:uid="{33B64774-73EE-42E5-B14F-E39412D6672E}"/>
    <cellStyle name="Vírgula 6 2 3 2 3 2 2" xfId="28785" xr:uid="{D61AE1F8-F3DF-4F3B-A5CD-9207B073001A}"/>
    <cellStyle name="Vírgula 6 2 3 2 3 3" xfId="21163" xr:uid="{FBAF0C65-CB27-46EC-883D-A41CB66558E4}"/>
    <cellStyle name="Vírgula 6 2 3 2 4" xfId="12677" xr:uid="{4221BBF5-768E-404A-9B4A-2B959E1C3C90}"/>
    <cellStyle name="Vírgula 6 2 3 2 4 2" xfId="27982" xr:uid="{F1F42555-C3BA-4B54-814C-80C83F707335}"/>
    <cellStyle name="Vírgula 6 2 3 2 5" xfId="20360" xr:uid="{FF89A17E-B7D1-4F2C-A90F-03C06D0D5675}"/>
    <cellStyle name="Vírgula 6 2 3 3" xfId="4758" xr:uid="{43E14072-B4E6-4C0A-9BDA-1931ECE7C9A7}"/>
    <cellStyle name="Vírgula 6 2 3 3 2" xfId="6625" xr:uid="{820DE41B-0E69-4290-8F94-919BD08F5C96}"/>
    <cellStyle name="Vírgula 6 2 3 3 2 2" xfId="14247" xr:uid="{9B5E3148-3D8E-4A1B-9EBB-5C2A53EC8B57}"/>
    <cellStyle name="Vírgula 6 2 3 3 2 2 2" xfId="29552" xr:uid="{5B2BA68A-EE22-49C9-999A-EF45EA6D73D3}"/>
    <cellStyle name="Vírgula 6 2 3 3 2 3" xfId="21930" xr:uid="{13265619-0011-4BB7-AE2C-B963E90A0CE4}"/>
    <cellStyle name="Vírgula 6 2 3 3 3" xfId="12380" xr:uid="{EFBD7CE1-9B51-438B-926F-873ECB319F76}"/>
    <cellStyle name="Vírgula 6 2 3 3 3 2" xfId="27685" xr:uid="{32AAEF21-18F2-41B9-97F0-C8E5A19B510B}"/>
    <cellStyle name="Vírgula 6 2 3 3 4" xfId="20063" xr:uid="{E2E881E6-8232-49FA-8508-1569DABE35CE}"/>
    <cellStyle name="Vírgula 6 2 3 4" xfId="5378" xr:uid="{4E84A9B0-084C-4E15-9DAF-55B1E32F62F3}"/>
    <cellStyle name="Vírgula 6 2 3 4 2" xfId="13000" xr:uid="{A6B4E419-E466-4599-A16B-A23FDF378F86}"/>
    <cellStyle name="Vírgula 6 2 3 4 2 2" xfId="28305" xr:uid="{40EBD246-65CA-447E-B868-5AEB9FE32F81}"/>
    <cellStyle name="Vírgula 6 2 3 4 3" xfId="20683" xr:uid="{BFCFC6F9-C7EA-414A-967B-DFB73EA8BBFD}"/>
    <cellStyle name="Vírgula 6 2 3 5" xfId="12141" xr:uid="{3DABC6A1-4F97-4ACC-8CB0-D61196903022}"/>
    <cellStyle name="Vírgula 6 2 3 5 2" xfId="27446" xr:uid="{9AFA4558-91E4-46E9-B282-048D4FB1576C}"/>
    <cellStyle name="Vírgula 6 2 3 6" xfId="19824" xr:uid="{6092FBEF-384C-4DD2-A080-3FD5BC0B48F9}"/>
    <cellStyle name="Vírgula 6 2 4" xfId="4940" xr:uid="{10580BA2-A840-41CA-8202-E0F7E708C173}"/>
    <cellStyle name="Vírgula 6 2 4 2" xfId="6983" xr:uid="{7351836A-893E-41B7-BC50-94E3AA4D58FB}"/>
    <cellStyle name="Vírgula 6 2 4 2 2" xfId="14605" xr:uid="{FDBE3A3D-A153-4FB4-9909-803C62D5E47A}"/>
    <cellStyle name="Vírgula 6 2 4 2 2 2" xfId="29910" xr:uid="{F2F1036A-1CA4-4075-BEC8-FA1E901BD588}"/>
    <cellStyle name="Vírgula 6 2 4 2 3" xfId="22288" xr:uid="{801E2CE3-C4A7-49D2-A078-2E80C039AC81}"/>
    <cellStyle name="Vírgula 6 2 4 3" xfId="5611" xr:uid="{6C381CCD-B33D-4C2B-A1B7-0D3513E6C8FF}"/>
    <cellStyle name="Vírgula 6 2 4 3 2" xfId="13233" xr:uid="{209B89F2-89A1-4AA8-87FB-3DFE8D3AAC5A}"/>
    <cellStyle name="Vírgula 6 2 4 3 2 2" xfId="28538" xr:uid="{E54436A2-AEEC-4D99-90DC-F68CD297522D}"/>
    <cellStyle name="Vírgula 6 2 4 3 3" xfId="20916" xr:uid="{D89CCADA-91A2-44E9-928C-241D00857574}"/>
    <cellStyle name="Vírgula 6 2 4 4" xfId="12562" xr:uid="{DBE16FCE-5092-4F97-83A4-A7572AD158C4}"/>
    <cellStyle name="Vírgula 6 2 4 4 2" xfId="27867" xr:uid="{FA4FF039-48A2-4BFE-96F0-33006FA52F76}"/>
    <cellStyle name="Vírgula 6 2 4 5" xfId="20245" xr:uid="{5DCCD02D-E423-4D10-AE43-448FA10BF822}"/>
    <cellStyle name="Vírgula 6 2 5" xfId="4630" xr:uid="{27D60617-B8DD-461A-BC7E-D1A137987C6B}"/>
    <cellStyle name="Vírgula 6 2 5 2" xfId="6255" xr:uid="{6E5D6F48-5EE7-487E-B92D-0A1A3C95614E}"/>
    <cellStyle name="Vírgula 6 2 5 2 2" xfId="13877" xr:uid="{3557C6DB-DFEF-4490-8759-EBE032873AE1}"/>
    <cellStyle name="Vírgula 6 2 5 2 2 2" xfId="29182" xr:uid="{91754200-8B40-4BDC-BE26-B8C3DD9D1E43}"/>
    <cellStyle name="Vírgula 6 2 5 2 3" xfId="21560" xr:uid="{2E08DA53-60A1-46A8-9235-08116E7A714C}"/>
    <cellStyle name="Vírgula 6 2 5 3" xfId="12252" xr:uid="{E05BD9D9-B17C-4012-A780-3E47C8D0BDAF}"/>
    <cellStyle name="Vírgula 6 2 5 3 2" xfId="27557" xr:uid="{437072C3-3CB0-4792-8C2F-5858538A6018}"/>
    <cellStyle name="Vírgula 6 2 5 4" xfId="19935" xr:uid="{A2FC7C64-B4BF-4A7E-B2BD-F2869C6AF072}"/>
    <cellStyle name="Vírgula 6 2 6" xfId="5248" xr:uid="{1F9E5EF4-A97A-412F-834F-0E81F1D9AB34}"/>
    <cellStyle name="Vírgula 6 2 6 2" xfId="12870" xr:uid="{C8378977-2F3D-4C6B-9B98-817BB2965CB1}"/>
    <cellStyle name="Vírgula 6 2 6 2 2" xfId="28175" xr:uid="{6FEC6879-9FA6-40D7-A921-8F02C58D67F5}"/>
    <cellStyle name="Vírgula 6 2 6 3" xfId="20553" xr:uid="{A181C0DC-B481-43A5-8F96-7AE4DD73BA1F}"/>
    <cellStyle name="Vírgula 6 2 7" xfId="12025" xr:uid="{BE1A41DF-AB96-4F25-A675-3C2D47A2048D}"/>
    <cellStyle name="Vírgula 6 2 7 2" xfId="27330" xr:uid="{0AF60AC0-3628-4437-85A9-309F37931B0E}"/>
    <cellStyle name="Vírgula 6 2 8" xfId="19708" xr:uid="{7E3C8E0F-F6D8-4392-B54B-29928D4DCDF8}"/>
    <cellStyle name="Vírgula 6 3" xfId="4409" xr:uid="{C64A1B3C-876E-476F-83FA-602971CC3506}"/>
    <cellStyle name="Vírgula 6 3 2" xfId="4442" xr:uid="{0BD2DAD2-46A1-4829-9673-7A1A71361D92}"/>
    <cellStyle name="Vírgula 6 3 2 2" xfId="4570" xr:uid="{7D3E7172-49A3-437F-BA31-08AB320D1C24}"/>
    <cellStyle name="Vírgula 6 3 2 2 2" xfId="5119" xr:uid="{B0024C4D-3A36-4AF2-8438-CFBD85354D1C}"/>
    <cellStyle name="Vírgula 6 3 2 2 2 2" xfId="7418" xr:uid="{3C3824D4-CE84-4D38-9350-31D0EBDF0543}"/>
    <cellStyle name="Vírgula 6 3 2 2 2 2 2" xfId="15040" xr:uid="{12BAD281-1B91-4024-B385-342855B79C5C}"/>
    <cellStyle name="Vírgula 6 3 2 2 2 2 2 2" xfId="30345" xr:uid="{7E899DA4-6BD7-4E32-AD6F-A69CFE8D6969}"/>
    <cellStyle name="Vírgula 6 3 2 2 2 2 3" xfId="22723" xr:uid="{158CCA0D-3E0F-4C22-BE05-B825527F14D2}"/>
    <cellStyle name="Vírgula 6 3 2 2 2 3" xfId="6046" xr:uid="{D80FE82B-2FAF-4DEB-8FC6-DF9F041A2017}"/>
    <cellStyle name="Vírgula 6 3 2 2 2 3 2" xfId="13668" xr:uid="{B52F4905-E445-4F5A-AFAF-65855CD34F3C}"/>
    <cellStyle name="Vírgula 6 3 2 2 2 3 2 2" xfId="28973" xr:uid="{91B7E2B1-6379-4E48-961E-E1A89ABD5F7E}"/>
    <cellStyle name="Vírgula 6 3 2 2 2 3 3" xfId="21351" xr:uid="{19448E07-1EA0-459E-AE43-16515DFE35BE}"/>
    <cellStyle name="Vírgula 6 3 2 2 2 4" xfId="12741" xr:uid="{E58F6739-B340-44AD-BC83-D75A99152A74}"/>
    <cellStyle name="Vírgula 6 3 2 2 2 4 2" xfId="28046" xr:uid="{DE0E4C65-38C7-4BF8-BA62-8B54AFE17E5E}"/>
    <cellStyle name="Vírgula 6 3 2 2 2 5" xfId="20424" xr:uid="{EB1A85A7-3D15-4227-83A7-FA3D0D7BE7BF}"/>
    <cellStyle name="Vírgula 6 3 2 2 3" xfId="4822" xr:uid="{B9EACDCF-DFE7-4C9F-88C4-C3E9D4763598}"/>
    <cellStyle name="Vírgula 6 3 2 2 3 2" xfId="6814" xr:uid="{C0E75D50-6F9C-4412-87F6-0E67ED73D878}"/>
    <cellStyle name="Vírgula 6 3 2 2 3 2 2" xfId="14436" xr:uid="{7CE7EECF-1C8E-43B7-BEB2-6CB0E120F1C5}"/>
    <cellStyle name="Vírgula 6 3 2 2 3 2 2 2" xfId="29741" xr:uid="{AECEE1CC-90BF-4C49-BA7A-177F61E4A7BD}"/>
    <cellStyle name="Vírgula 6 3 2 2 3 2 3" xfId="22119" xr:uid="{640DD925-A037-488F-A867-70C105D6F3C5}"/>
    <cellStyle name="Vírgula 6 3 2 2 3 3" xfId="12444" xr:uid="{830C33BB-C5FB-42D4-96DB-2F19BFB801F9}"/>
    <cellStyle name="Vírgula 6 3 2 2 3 3 2" xfId="27749" xr:uid="{139D8BE1-0E94-48AF-87AD-0D72C19107EB}"/>
    <cellStyle name="Vírgula 6 3 2 2 3 4" xfId="20127" xr:uid="{0EC10ABB-0B60-4D21-91D9-E658854D9441}"/>
    <cellStyle name="Vírgula 6 3 2 2 4" xfId="5490" xr:uid="{B9F2C20D-F145-4123-9A55-DCDF97753C97}"/>
    <cellStyle name="Vírgula 6 3 2 2 4 2" xfId="13112" xr:uid="{51DBF5FB-A415-41FA-B89E-44A5E017252F}"/>
    <cellStyle name="Vírgula 6 3 2 2 4 2 2" xfId="28417" xr:uid="{89BACDFB-6739-4AD0-94F4-F14DAB1196C6}"/>
    <cellStyle name="Vírgula 6 3 2 2 4 3" xfId="20795" xr:uid="{64B57589-6012-4D94-A5A2-B07412B650F5}"/>
    <cellStyle name="Vírgula 6 3 2 2 5" xfId="12193" xr:uid="{AE8FE5E2-B348-440C-AF5A-CCA2CBABD5C4}"/>
    <cellStyle name="Vírgula 6 3 2 2 5 2" xfId="27498" xr:uid="{6391AB44-0250-46B6-9C59-B3FFAFF7799F}"/>
    <cellStyle name="Vírgula 6 3 2 2 6" xfId="19876" xr:uid="{0AC71E7B-E348-451F-A95B-F747502E4C41}"/>
    <cellStyle name="Vírgula 6 3 2 3" xfId="4993" xr:uid="{D1359EDC-7A6E-4963-81D0-DB249EA210D1}"/>
    <cellStyle name="Vírgula 6 3 2 3 2" xfId="7097" xr:uid="{9C4EF91B-03E2-43CF-9F81-8E89AECDC3DF}"/>
    <cellStyle name="Vírgula 6 3 2 3 2 2" xfId="14719" xr:uid="{624EA5A1-B40C-44CF-B8E2-413185952606}"/>
    <cellStyle name="Vírgula 6 3 2 3 2 2 2" xfId="30024" xr:uid="{EDD81BFA-6662-4F8B-A1B0-A819DEBE488E}"/>
    <cellStyle name="Vírgula 6 3 2 3 2 3" xfId="22402" xr:uid="{CFB77F53-74F3-4885-B2F4-7AFDCB0761DF}"/>
    <cellStyle name="Vírgula 6 3 2 3 3" xfId="5725" xr:uid="{4860597F-35A6-43C3-9A76-2BFEE866B503}"/>
    <cellStyle name="Vírgula 6 3 2 3 3 2" xfId="13347" xr:uid="{21F76F8B-5559-4BE3-A8FD-B53483BF224F}"/>
    <cellStyle name="Vírgula 6 3 2 3 3 2 2" xfId="28652" xr:uid="{59F4F32A-5C98-49B9-9CB4-82F3FD311532}"/>
    <cellStyle name="Vírgula 6 3 2 3 3 3" xfId="21030" xr:uid="{FFF7AAF1-8369-4CD6-9267-77C81337F838}"/>
    <cellStyle name="Vírgula 6 3 2 3 4" xfId="12615" xr:uid="{802D9734-61D2-4887-9218-28034741867F}"/>
    <cellStyle name="Vírgula 6 3 2 3 4 2" xfId="27920" xr:uid="{3A01DACF-9E6B-48DF-9B81-47B97D775C8D}"/>
    <cellStyle name="Vírgula 6 3 2 3 5" xfId="20298" xr:uid="{50585F08-1C4F-4C58-B4D2-399D97FDFAB5}"/>
    <cellStyle name="Vírgula 6 3 2 4" xfId="4688" xr:uid="{FA1F2DCA-FCDA-4EB3-9C57-8F755CB20F7C}"/>
    <cellStyle name="Vírgula 6 3 2 4 2" xfId="6444" xr:uid="{D732AA4F-31D0-451E-9664-BCA9EEC7C88D}"/>
    <cellStyle name="Vírgula 6 3 2 4 2 2" xfId="14066" xr:uid="{C01D230E-E4F4-4AD3-8423-D6BC912615D5}"/>
    <cellStyle name="Vírgula 6 3 2 4 2 2 2" xfId="29371" xr:uid="{B32DF326-41C6-450C-AA14-59322B11F99F}"/>
    <cellStyle name="Vírgula 6 3 2 4 2 3" xfId="21749" xr:uid="{00032DAB-DC80-4DD8-A006-7C5F10DC2AEF}"/>
    <cellStyle name="Vírgula 6 3 2 4 3" xfId="12310" xr:uid="{5B1D9469-CBC6-4E3A-9DD0-D89CFF10CD15}"/>
    <cellStyle name="Vírgula 6 3 2 4 3 2" xfId="27615" xr:uid="{529E8F7C-A6A3-4D5D-BA1C-02900CE83A4F}"/>
    <cellStyle name="Vírgula 6 3 2 4 4" xfId="19993" xr:uid="{12EC8CB3-F403-4290-90BA-22A66DB74E98}"/>
    <cellStyle name="Vírgula 6 3 2 5" xfId="5307" xr:uid="{6F3BB44E-3F94-453C-997C-8D0BC4087E6F}"/>
    <cellStyle name="Vírgula 6 3 2 5 2" xfId="12929" xr:uid="{26F6A249-3D39-4931-A90D-246C61759D24}"/>
    <cellStyle name="Vírgula 6 3 2 5 2 2" xfId="28234" xr:uid="{C0661EAC-E4CE-4F62-B9AA-06A1EE735448}"/>
    <cellStyle name="Vírgula 6 3 2 5 3" xfId="20612" xr:uid="{572B0078-6096-4252-AC4F-847F18E22215}"/>
    <cellStyle name="Vírgula 6 3 2 6" xfId="12068" xr:uid="{9CA09111-BD65-4A30-9630-1FE18A06E49C}"/>
    <cellStyle name="Vírgula 6 3 2 6 2" xfId="27373" xr:uid="{9C61358D-FC90-4BB9-992F-41FFD5450679}"/>
    <cellStyle name="Vírgula 6 3 2 7" xfId="19751" xr:uid="{D7C11FE5-A199-4ADF-B73D-B554738858BE}"/>
    <cellStyle name="Vírgula 6 3 3" xfId="4526" xr:uid="{F4DDB767-4557-4A2E-90A9-DC220DCB55DE}"/>
    <cellStyle name="Vírgula 6 3 3 2" xfId="5068" xr:uid="{2F23AC84-3BE0-4616-B082-5299C61FB23A}"/>
    <cellStyle name="Vírgula 6 3 3 2 2" xfId="7255" xr:uid="{DD3646F4-0786-4D94-9119-A3728B1BBE49}"/>
    <cellStyle name="Vírgula 6 3 3 2 2 2" xfId="14877" xr:uid="{8FE27D60-4482-4C7D-B89E-28C744456976}"/>
    <cellStyle name="Vírgula 6 3 3 2 2 2 2" xfId="30182" xr:uid="{AD0B64BC-75D5-4AB7-98DC-8F1D531CD146}"/>
    <cellStyle name="Vírgula 6 3 3 2 2 3" xfId="22560" xr:uid="{166382A0-230F-47CF-9688-CCCD4B3446E8}"/>
    <cellStyle name="Vírgula 6 3 3 2 3" xfId="5883" xr:uid="{4165E3E1-42F1-4730-AC68-B70609DA5A8B}"/>
    <cellStyle name="Vírgula 6 3 3 2 3 2" xfId="13505" xr:uid="{A836EDA7-E8D6-49C9-BCDF-032BD4B97FD3}"/>
    <cellStyle name="Vírgula 6 3 3 2 3 2 2" xfId="28810" xr:uid="{F9273B59-AC7A-4AC1-93D1-473CD0E0CF3D}"/>
    <cellStyle name="Vírgula 6 3 3 2 3 3" xfId="21188" xr:uid="{0C199612-8357-4CC2-952E-A376B8DDAA24}"/>
    <cellStyle name="Vírgula 6 3 3 2 4" xfId="12690" xr:uid="{471A809D-079E-4090-ACAC-D59EF90DDAA4}"/>
    <cellStyle name="Vírgula 6 3 3 2 4 2" xfId="27995" xr:uid="{8A637ED0-B14C-4297-8506-2A0B6AB5D86A}"/>
    <cellStyle name="Vírgula 6 3 3 2 5" xfId="20373" xr:uid="{D964B33F-6D38-4381-8A46-61D47753551E}"/>
    <cellStyle name="Vírgula 6 3 3 3" xfId="4771" xr:uid="{F838D267-EF58-4676-B6FC-924C5AC849C5}"/>
    <cellStyle name="Vírgula 6 3 3 3 2" xfId="6651" xr:uid="{2262AEF0-C6B6-4E30-B554-5E34753F76F4}"/>
    <cellStyle name="Vírgula 6 3 3 3 2 2" xfId="14273" xr:uid="{F8DB93BB-4697-4565-A2E0-F675C0BF50AE}"/>
    <cellStyle name="Vírgula 6 3 3 3 2 2 2" xfId="29578" xr:uid="{A40F3B28-0C52-4EBC-9E2B-679CE786AAF1}"/>
    <cellStyle name="Vírgula 6 3 3 3 2 3" xfId="21956" xr:uid="{ADEE6903-D8AF-4890-83EF-4139345EB840}"/>
    <cellStyle name="Vírgula 6 3 3 3 3" xfId="12393" xr:uid="{E594E7B5-1B96-48D9-ACC9-CC01CAA86E1F}"/>
    <cellStyle name="Vírgula 6 3 3 3 3 2" xfId="27698" xr:uid="{E47E14BC-9C79-4856-AE61-4D00D4BAD5A1}"/>
    <cellStyle name="Vírgula 6 3 3 3 4" xfId="20076" xr:uid="{F3066792-B329-4B03-92C1-094AFDFEA2D4}"/>
    <cellStyle name="Vírgula 6 3 3 4" xfId="5397" xr:uid="{D6574228-4E53-4E7A-BCE6-B026B4BF9403}"/>
    <cellStyle name="Vírgula 6 3 3 4 2" xfId="13019" xr:uid="{6F523FB5-247E-4C7F-A44C-D777802DB0FF}"/>
    <cellStyle name="Vírgula 6 3 3 4 2 2" xfId="28324" xr:uid="{8E6A8E66-30B4-4E44-BB42-1EF5FF7ED6E4}"/>
    <cellStyle name="Vírgula 6 3 3 4 3" xfId="20702" xr:uid="{4DB7CF90-81E4-4A45-A22C-474BF2D13C44}"/>
    <cellStyle name="Vírgula 6 3 3 5" xfId="12149" xr:uid="{DA64E637-04A2-4877-A0A3-824B5E3CF190}"/>
    <cellStyle name="Vírgula 6 3 3 5 2" xfId="27454" xr:uid="{4899DFC4-14E0-4B2A-B8CD-D4DA4BDA9633}"/>
    <cellStyle name="Vírgula 6 3 3 6" xfId="19832" xr:uid="{01C03E0E-4185-4BD5-909D-955730DCE998}"/>
    <cellStyle name="Vírgula 6 3 4" xfId="4949" xr:uid="{CB728EE1-64A1-491F-949E-6A2FD00BFA46}"/>
    <cellStyle name="Vírgula 6 3 4 2" xfId="7003" xr:uid="{E0FB9447-A2CE-4843-8024-E8377EBC3DDB}"/>
    <cellStyle name="Vírgula 6 3 4 2 2" xfId="14625" xr:uid="{09D2A16C-9B9D-4E6E-8265-EDE2CD801854}"/>
    <cellStyle name="Vírgula 6 3 4 2 2 2" xfId="29930" xr:uid="{4B8F6921-76A3-4C29-95CD-600803B12BB1}"/>
    <cellStyle name="Vírgula 6 3 4 2 3" xfId="22308" xr:uid="{F214E46A-D8E7-477E-88BB-F518A6160EE8}"/>
    <cellStyle name="Vírgula 6 3 4 3" xfId="5631" xr:uid="{6471A418-E496-43A9-B4A1-46EC6F69948C}"/>
    <cellStyle name="Vírgula 6 3 4 3 2" xfId="13253" xr:uid="{52FA9168-7D08-4D01-AE12-4318D12CEC8D}"/>
    <cellStyle name="Vírgula 6 3 4 3 2 2" xfId="28558" xr:uid="{D665E0B8-1D47-43DC-92D2-D7863D2CB95A}"/>
    <cellStyle name="Vírgula 6 3 4 3 3" xfId="20936" xr:uid="{48B7E8D1-8497-450E-AF86-6C9496E7EB35}"/>
    <cellStyle name="Vírgula 6 3 4 4" xfId="12571" xr:uid="{A168D161-8622-4240-931B-B6602A7A71FE}"/>
    <cellStyle name="Vírgula 6 3 4 4 2" xfId="27876" xr:uid="{21DD7BF3-9D51-4692-9C56-1D2449593326}"/>
    <cellStyle name="Vírgula 6 3 4 5" xfId="20254" xr:uid="{69EFBDC9-10C1-4742-B812-1637A7040541}"/>
    <cellStyle name="Vírgula 6 3 5" xfId="4644" xr:uid="{2A052B45-1245-4FDF-B30D-9B1EF10C4F1B}"/>
    <cellStyle name="Vírgula 6 3 5 2" xfId="6281" xr:uid="{067D0105-5E8F-44DE-8A5D-E00A07EA5DF1}"/>
    <cellStyle name="Vírgula 6 3 5 2 2" xfId="13903" xr:uid="{9D13154F-5BCC-471E-8CA7-FFB4876FE09D}"/>
    <cellStyle name="Vírgula 6 3 5 2 2 2" xfId="29208" xr:uid="{4C29DD2E-48AF-47F6-BC29-7C9EC2E70B9C}"/>
    <cellStyle name="Vírgula 6 3 5 2 3" xfId="21586" xr:uid="{6EB1AF87-2A5E-4BCE-A61B-D45DB8ACA235}"/>
    <cellStyle name="Vírgula 6 3 5 3" xfId="12266" xr:uid="{2F12F19A-1D8B-4E0D-A1ED-510D66987376}"/>
    <cellStyle name="Vírgula 6 3 5 3 2" xfId="27571" xr:uid="{983EA225-9ACA-4435-9B6F-48385AE0BBE6}"/>
    <cellStyle name="Vírgula 6 3 5 4" xfId="19949" xr:uid="{EA136349-F708-4FAD-B94F-A3560C0FB425}"/>
    <cellStyle name="Vírgula 6 3 6" xfId="5262" xr:uid="{01A35DEE-25D0-4D7E-814E-DA862FAD039B}"/>
    <cellStyle name="Vírgula 6 3 6 2" xfId="12884" xr:uid="{0B0A1ED2-08C1-4DE7-A767-8BF03EC53333}"/>
    <cellStyle name="Vírgula 6 3 6 2 2" xfId="28189" xr:uid="{548AEFFC-BB25-4F4D-A800-C5B3CA144CE0}"/>
    <cellStyle name="Vírgula 6 3 6 3" xfId="20567" xr:uid="{88AC4376-79CA-4C76-8688-EBF6FFC6D5D7}"/>
    <cellStyle name="Vírgula 6 3 7" xfId="12035" xr:uid="{26EA0BFE-EBCA-41B6-AE35-80342EF72A52}"/>
    <cellStyle name="Vírgula 6 3 7 2" xfId="27340" xr:uid="{ABE86678-8B81-406B-96CD-1A6BFD3627FF}"/>
    <cellStyle name="Vírgula 6 3 8" xfId="19718" xr:uid="{A13BF511-5184-49A3-8FE4-BBCBD3ABE886}"/>
    <cellStyle name="Vírgula 6 4" xfId="4414" xr:uid="{3B2CA6D8-35B0-44AD-AE4B-066B968609B8}"/>
    <cellStyle name="Vírgula 6 4 2" xfId="4450" xr:uid="{45A30EB2-1CCC-4E7B-8485-222C4BB49FD0}"/>
    <cellStyle name="Vírgula 6 4 2 2" xfId="4578" xr:uid="{673F8230-2A36-4ED1-926F-75E5F69E676B}"/>
    <cellStyle name="Vírgula 6 4 2 2 2" xfId="5140" xr:uid="{D5A21100-83ED-4DBA-BCF2-3328727AD47A}"/>
    <cellStyle name="Vírgula 6 4 2 2 2 2" xfId="7447" xr:uid="{32841E05-3630-4921-A539-06B7D8528838}"/>
    <cellStyle name="Vírgula 6 4 2 2 2 2 2" xfId="15069" xr:uid="{4F3BADF2-0374-47DF-ABD3-EEEC0EE1CB04}"/>
    <cellStyle name="Vírgula 6 4 2 2 2 2 2 2" xfId="30374" xr:uid="{AA50B06E-971D-4FA5-8452-F2797146DCE3}"/>
    <cellStyle name="Vírgula 6 4 2 2 2 2 3" xfId="22752" xr:uid="{2F3740A7-D9B0-4FA2-94F7-D7A33FF4E814}"/>
    <cellStyle name="Vírgula 6 4 2 2 2 3" xfId="6075" xr:uid="{4D98FB3D-4DE9-483C-8A96-B8270619B441}"/>
    <cellStyle name="Vírgula 6 4 2 2 2 3 2" xfId="13697" xr:uid="{D320BBC8-6369-439F-BF88-B5A44829ACC6}"/>
    <cellStyle name="Vírgula 6 4 2 2 2 3 2 2" xfId="29002" xr:uid="{8C6546A0-8C3B-4803-B03A-223A36903B38}"/>
    <cellStyle name="Vírgula 6 4 2 2 2 3 3" xfId="21380" xr:uid="{6A0381D6-D5EF-43D1-8DB9-49701FBB3A08}"/>
    <cellStyle name="Vírgula 6 4 2 2 2 4" xfId="12762" xr:uid="{E4EE6412-C69C-46A1-B97D-D5FC64307F8A}"/>
    <cellStyle name="Vírgula 6 4 2 2 2 4 2" xfId="28067" xr:uid="{2C596950-BEC6-4A61-9BA3-B2E451906EA5}"/>
    <cellStyle name="Vírgula 6 4 2 2 2 5" xfId="20445" xr:uid="{8555C910-27AC-461C-A61F-7F377A1D3AA3}"/>
    <cellStyle name="Vírgula 6 4 2 2 3" xfId="4843" xr:uid="{1CB88354-8EE7-4949-BD69-E6C6FF30CF51}"/>
    <cellStyle name="Vírgula 6 4 2 2 3 2" xfId="6843" xr:uid="{39D774E7-3BB1-42DF-B790-84E6612D4441}"/>
    <cellStyle name="Vírgula 6 4 2 2 3 2 2" xfId="14465" xr:uid="{D4D4CBAE-CD2F-4841-A213-A300F7B33A0C}"/>
    <cellStyle name="Vírgula 6 4 2 2 3 2 2 2" xfId="29770" xr:uid="{7D2BFA16-CDB5-4DDE-BCE3-36143ACA77E4}"/>
    <cellStyle name="Vírgula 6 4 2 2 3 2 3" xfId="22148" xr:uid="{4683D992-DC90-4478-AF06-F106D1ACBF66}"/>
    <cellStyle name="Vírgula 6 4 2 2 3 3" xfId="12465" xr:uid="{F8C5CA45-4E80-47BB-999E-95CFA28A9A29}"/>
    <cellStyle name="Vírgula 6 4 2 2 3 3 2" xfId="27770" xr:uid="{27FC46CE-B612-40DA-9C9B-E68658E3C90E}"/>
    <cellStyle name="Vírgula 6 4 2 2 3 4" xfId="20148" xr:uid="{F0F2FA7E-A0DA-4503-BE21-60E410108C31}"/>
    <cellStyle name="Vírgula 6 4 2 2 4" xfId="5511" xr:uid="{4EDD5C5A-F3E0-4804-8026-C6B50A192EE0}"/>
    <cellStyle name="Vírgula 6 4 2 2 4 2" xfId="13133" xr:uid="{C21CB3DE-E7CA-4362-91A8-664AEA97FBC3}"/>
    <cellStyle name="Vírgula 6 4 2 2 4 2 2" xfId="28438" xr:uid="{B575CEF8-B721-4012-9EEC-919DB9C981EB}"/>
    <cellStyle name="Vírgula 6 4 2 2 4 3" xfId="20816" xr:uid="{0FCB0B58-FA2E-4133-AC80-BF2D27127FF6}"/>
    <cellStyle name="Vírgula 6 4 2 2 5" xfId="12201" xr:uid="{935013D4-21E7-4828-AD35-9BDE3D0DBA26}"/>
    <cellStyle name="Vírgula 6 4 2 2 5 2" xfId="27506" xr:uid="{241744F2-078F-4B6F-9780-2D16933C24A8}"/>
    <cellStyle name="Vírgula 6 4 2 2 6" xfId="19884" xr:uid="{6695448A-0688-4E05-ACDA-98F43C681967}"/>
    <cellStyle name="Vírgula 6 4 2 3" xfId="5001" xr:uid="{639BAD72-5559-4129-AA7D-F7B0F88CA2AE}"/>
    <cellStyle name="Vírgula 6 4 2 3 2" xfId="7118" xr:uid="{FA90ED6F-E138-4331-A36D-BDFCC3DDEDA2}"/>
    <cellStyle name="Vírgula 6 4 2 3 2 2" xfId="14740" xr:uid="{CDC6DA8A-F765-4D5A-87FF-67F4488FE48F}"/>
    <cellStyle name="Vírgula 6 4 2 3 2 2 2" xfId="30045" xr:uid="{E64E8B84-0F35-4DE0-B052-18B6478092A2}"/>
    <cellStyle name="Vírgula 6 4 2 3 2 3" xfId="22423" xr:uid="{81DE8967-09AA-4F5B-9ADC-4AFB1B453805}"/>
    <cellStyle name="Vírgula 6 4 2 3 3" xfId="5746" xr:uid="{65E94E9C-792D-4166-A153-721B6A5A4DA5}"/>
    <cellStyle name="Vírgula 6 4 2 3 3 2" xfId="13368" xr:uid="{A377A17E-4779-4581-BE2C-9950EC9DB656}"/>
    <cellStyle name="Vírgula 6 4 2 3 3 2 2" xfId="28673" xr:uid="{7995FABC-668A-4CCE-BACB-E1A9AE65614C}"/>
    <cellStyle name="Vírgula 6 4 2 3 3 3" xfId="21051" xr:uid="{8DF4FC8C-1165-4FC8-8541-C02C7E0AD462}"/>
    <cellStyle name="Vírgula 6 4 2 3 4" xfId="12623" xr:uid="{7313B8EE-2AB7-4704-A82C-EB24ED30435D}"/>
    <cellStyle name="Vírgula 6 4 2 3 4 2" xfId="27928" xr:uid="{24578500-CA61-465D-9366-DA6EB8F99801}"/>
    <cellStyle name="Vírgula 6 4 2 3 5" xfId="20306" xr:uid="{07D1C0E2-2881-4579-8791-F982D5F26475}"/>
    <cellStyle name="Vírgula 6 4 2 4" xfId="4696" xr:uid="{9233DC78-FEB4-4645-9B9A-3C3ED195CF64}"/>
    <cellStyle name="Vírgula 6 4 2 4 2" xfId="6473" xr:uid="{FCE983CA-7257-423C-A6B3-0042DAC305A1}"/>
    <cellStyle name="Vírgula 6 4 2 4 2 2" xfId="14095" xr:uid="{0FFCFD00-773B-45BF-99B2-136758E00F91}"/>
    <cellStyle name="Vírgula 6 4 2 4 2 2 2" xfId="29400" xr:uid="{1C7D82B7-E5E2-476B-ADB0-C40991CE4FF9}"/>
    <cellStyle name="Vírgula 6 4 2 4 2 3" xfId="21778" xr:uid="{C7AFAD1E-79C5-46F8-8924-8F99897686CB}"/>
    <cellStyle name="Vírgula 6 4 2 4 3" xfId="12318" xr:uid="{64B4F6C0-D370-4942-9649-9EE848663206}"/>
    <cellStyle name="Vírgula 6 4 2 4 3 2" xfId="27623" xr:uid="{E7EDF9D4-A324-4A75-BB81-509892973A45}"/>
    <cellStyle name="Vírgula 6 4 2 4 4" xfId="20001" xr:uid="{B06D2474-DE03-4B15-8FD0-25DF8A4A07C1}"/>
    <cellStyle name="Vírgula 6 4 2 5" xfId="5316" xr:uid="{F55591D0-B23F-479E-B508-AFA36D0054EA}"/>
    <cellStyle name="Vírgula 6 4 2 5 2" xfId="12938" xr:uid="{05CCC0BA-9A35-435D-8416-7A30CD368A33}"/>
    <cellStyle name="Vírgula 6 4 2 5 2 2" xfId="28243" xr:uid="{56BAC4B4-535C-407D-AA11-1394BE582E2D}"/>
    <cellStyle name="Vírgula 6 4 2 5 3" xfId="20621" xr:uid="{EF2EE7AB-D121-46B9-AED1-9054F6438DE1}"/>
    <cellStyle name="Vírgula 6 4 2 6" xfId="12076" xr:uid="{7C0C4BAF-0405-418E-A809-629B28E9695F}"/>
    <cellStyle name="Vírgula 6 4 2 6 2" xfId="27381" xr:uid="{E543EA7E-A2C9-42A8-967D-9D8D19EEE7E0}"/>
    <cellStyle name="Vírgula 6 4 2 7" xfId="19759" xr:uid="{730E8AB7-DDF8-4CBA-9167-7E79EAE51E62}"/>
    <cellStyle name="Vírgula 6 4 3" xfId="4534" xr:uid="{C3494093-DDC4-4E79-80D2-DF8429371259}"/>
    <cellStyle name="Vírgula 6 4 3 2" xfId="5077" xr:uid="{71B50055-35DE-452B-B798-AC72BF99AC34}"/>
    <cellStyle name="Vírgula 6 4 3 2 2" xfId="7284" xr:uid="{AB0AEB3F-C032-4436-ABC2-8415A635AF6E}"/>
    <cellStyle name="Vírgula 6 4 3 2 2 2" xfId="14906" xr:uid="{967C8670-804D-4F68-98AC-E4CD1B016739}"/>
    <cellStyle name="Vírgula 6 4 3 2 2 2 2" xfId="30211" xr:uid="{66958BD4-1E07-40B7-9B15-B368A7C2B81A}"/>
    <cellStyle name="Vírgula 6 4 3 2 2 3" xfId="22589" xr:uid="{8C484747-B841-4C41-812B-6898C9D015C2}"/>
    <cellStyle name="Vírgula 6 4 3 2 3" xfId="5912" xr:uid="{A254F2DD-5F9E-42B5-BD29-8AC3390964A1}"/>
    <cellStyle name="Vírgula 6 4 3 2 3 2" xfId="13534" xr:uid="{D4AAB880-8BC6-4C8B-B0AF-DD0441A64516}"/>
    <cellStyle name="Vírgula 6 4 3 2 3 2 2" xfId="28839" xr:uid="{EACA7B0F-92F0-4DC5-8524-EB85FD80AE35}"/>
    <cellStyle name="Vírgula 6 4 3 2 3 3" xfId="21217" xr:uid="{67205524-6690-4941-820C-DF9056AE1232}"/>
    <cellStyle name="Vírgula 6 4 3 2 4" xfId="12699" xr:uid="{D9EAA0AB-8F33-4A09-9F0C-36CB43971E8C}"/>
    <cellStyle name="Vírgula 6 4 3 2 4 2" xfId="28004" xr:uid="{4332CEBF-98B8-4FA9-9CCB-754A1FA679DD}"/>
    <cellStyle name="Vírgula 6 4 3 2 5" xfId="20382" xr:uid="{4BB0BE41-271A-45A9-A8EF-A3031E2D2D1A}"/>
    <cellStyle name="Vírgula 6 4 3 3" xfId="4780" xr:uid="{A32A7D3A-7282-4540-9271-3FC648985DAE}"/>
    <cellStyle name="Vírgula 6 4 3 3 2" xfId="6680" xr:uid="{29D88059-5C0D-40ED-AF99-6738C04AEDEB}"/>
    <cellStyle name="Vírgula 6 4 3 3 2 2" xfId="14302" xr:uid="{A8C72C0C-CF76-492A-9536-005A2ECAE464}"/>
    <cellStyle name="Vírgula 6 4 3 3 2 2 2" xfId="29607" xr:uid="{6416D730-2E0A-4FF4-8B32-A45FED27FA84}"/>
    <cellStyle name="Vírgula 6 4 3 3 2 3" xfId="21985" xr:uid="{1EF86DD2-64C3-4464-81F0-2F137C419BFB}"/>
    <cellStyle name="Vírgula 6 4 3 3 3" xfId="12402" xr:uid="{F88AD794-C7D3-4B7C-86A5-AAD721CCC51E}"/>
    <cellStyle name="Vírgula 6 4 3 3 3 2" xfId="27707" xr:uid="{CD1EB2CF-276D-43B7-95AB-F3CA11B86EC7}"/>
    <cellStyle name="Vírgula 6 4 3 3 4" xfId="20085" xr:uid="{DD49E8D6-FE71-4D9B-B690-7E3E4C317514}"/>
    <cellStyle name="Vírgula 6 4 3 4" xfId="5418" xr:uid="{620DC4DC-ECD4-4EC9-882A-3F7CC673D5FF}"/>
    <cellStyle name="Vírgula 6 4 3 4 2" xfId="13040" xr:uid="{36E2D794-2D6C-47F6-884B-2A312BAA7C65}"/>
    <cellStyle name="Vírgula 6 4 3 4 2 2" xfId="28345" xr:uid="{5B3C9979-14D0-484F-BAD6-FB4A1132836B}"/>
    <cellStyle name="Vírgula 6 4 3 4 3" xfId="20723" xr:uid="{7AA55364-B3FC-4D5B-BA7E-89A9B93405BE}"/>
    <cellStyle name="Vírgula 6 4 3 5" xfId="12157" xr:uid="{94AE6C9F-1610-4830-AFB9-D46BEA838636}"/>
    <cellStyle name="Vírgula 6 4 3 5 2" xfId="27462" xr:uid="{EF00AA1C-313C-4CC9-9E1B-8A42AFF4CC9D}"/>
    <cellStyle name="Vírgula 6 4 3 6" xfId="19840" xr:uid="{6535BD61-6D97-43C7-9030-75358EBE0C04}"/>
    <cellStyle name="Vírgula 6 4 4" xfId="4957" xr:uid="{782D6336-8D58-41E4-8499-1F782EC86128}"/>
    <cellStyle name="Vírgula 6 4 4 2" xfId="7024" xr:uid="{3763D2CF-FC97-49FB-A661-90376056D183}"/>
    <cellStyle name="Vírgula 6 4 4 2 2" xfId="14646" xr:uid="{E604F02B-C92A-4E8E-BDDB-FBFAA8416849}"/>
    <cellStyle name="Vírgula 6 4 4 2 2 2" xfId="29951" xr:uid="{00A276C2-492F-4F30-BACB-F7031B888E02}"/>
    <cellStyle name="Vírgula 6 4 4 2 3" xfId="22329" xr:uid="{EDD55477-A667-4E8A-903D-AC879EBA4EA1}"/>
    <cellStyle name="Vírgula 6 4 4 3" xfId="5652" xr:uid="{A2EED526-6BFC-4E6E-B499-6D62DE0C51E1}"/>
    <cellStyle name="Vírgula 6 4 4 3 2" xfId="13274" xr:uid="{EE4D2DDA-A6DF-4555-8CD6-0C9B60B8DC4E}"/>
    <cellStyle name="Vírgula 6 4 4 3 2 2" xfId="28579" xr:uid="{B5BEC842-442A-4C73-9C92-E5559B70EBA8}"/>
    <cellStyle name="Vírgula 6 4 4 3 3" xfId="20957" xr:uid="{27AC6418-6688-4AB4-92D7-4A9AE20678DE}"/>
    <cellStyle name="Vírgula 6 4 4 4" xfId="12579" xr:uid="{BDA5A0B0-452E-485C-9AE6-D51F27F0BEEF}"/>
    <cellStyle name="Vírgula 6 4 4 4 2" xfId="27884" xr:uid="{6E76F122-17FD-4CA0-BFAB-5092C7CAC234}"/>
    <cellStyle name="Vírgula 6 4 4 5" xfId="20262" xr:uid="{92BB2923-501C-43E0-9F05-BAD02B83A4C6}"/>
    <cellStyle name="Vírgula 6 4 5" xfId="4652" xr:uid="{319000DF-563E-453F-AC16-FED57AEC510C}"/>
    <cellStyle name="Vírgula 6 4 5 2" xfId="6310" xr:uid="{EFCC6977-E367-4DB6-8388-5F09A553E59C}"/>
    <cellStyle name="Vírgula 6 4 5 2 2" xfId="13932" xr:uid="{17F9FA23-3DED-4AFA-9CDB-11EABC818329}"/>
    <cellStyle name="Vírgula 6 4 5 2 2 2" xfId="29237" xr:uid="{5A60CC97-0298-4CD8-9F06-B1E7A6BECAFF}"/>
    <cellStyle name="Vírgula 6 4 5 2 3" xfId="21615" xr:uid="{49398342-AD9D-4670-A01D-49360E080222}"/>
    <cellStyle name="Vírgula 6 4 5 3" xfId="12274" xr:uid="{4CB27907-E975-4BC3-94B2-A25FDF17771F}"/>
    <cellStyle name="Vírgula 6 4 5 3 2" xfId="27579" xr:uid="{1650E29D-D38C-4141-9233-FEA0B8F96D64}"/>
    <cellStyle name="Vírgula 6 4 5 4" xfId="19957" xr:uid="{A510D8AC-6D84-4C36-8A0E-A2BB4C447F23}"/>
    <cellStyle name="Vírgula 6 4 6" xfId="5271" xr:uid="{8DCA65DA-CCDB-43AB-9E20-96C29431693E}"/>
    <cellStyle name="Vírgula 6 4 6 2" xfId="12893" xr:uid="{B79EC723-6AF4-491B-A6E9-E8A1C1802491}"/>
    <cellStyle name="Vírgula 6 4 6 2 2" xfId="28198" xr:uid="{14FC8665-5450-47AD-B514-DA70297A3FD5}"/>
    <cellStyle name="Vírgula 6 4 6 3" xfId="20576" xr:uid="{BF5AE17A-B719-4C86-98DC-D94527DA2EB7}"/>
    <cellStyle name="Vírgula 6 4 7" xfId="12040" xr:uid="{EED2368C-F3E0-4BF5-9397-FE1206BE63DD}"/>
    <cellStyle name="Vírgula 6 4 7 2" xfId="27345" xr:uid="{1B0378DF-F139-4666-BF91-AB2AC48267D3}"/>
    <cellStyle name="Vírgula 6 4 8" xfId="19723" xr:uid="{ECB6037F-3A25-4DFB-9164-DAB7E6A612FA}"/>
    <cellStyle name="Vírgula 6 5" xfId="4417" xr:uid="{FEA829D7-9252-4441-BDC9-2DD128E5C165}"/>
    <cellStyle name="Vírgula 6 5 2" xfId="4457" xr:uid="{F91B7D74-B42A-4661-A789-560EA3395887}"/>
    <cellStyle name="Vírgula 6 5 2 2" xfId="4585" xr:uid="{B7431F79-0426-461E-B64A-E3C55AAE8FE4}"/>
    <cellStyle name="Vírgula 6 5 2 2 2" xfId="5167" xr:uid="{EA12236F-E6A6-4B18-A5FB-C12BB8E92AD6}"/>
    <cellStyle name="Vírgula 6 5 2 2 2 2" xfId="7474" xr:uid="{B85914F8-7C59-449F-BDA6-7C2EA38FE832}"/>
    <cellStyle name="Vírgula 6 5 2 2 2 2 2" xfId="15096" xr:uid="{1B7D7B8F-053D-4859-A913-3D4E0F0B6EF0}"/>
    <cellStyle name="Vírgula 6 5 2 2 2 2 2 2" xfId="30401" xr:uid="{23671602-303E-44E3-8F48-0F0CA6B7B206}"/>
    <cellStyle name="Vírgula 6 5 2 2 2 2 3" xfId="22779" xr:uid="{1DCCD8C1-081C-42F9-B385-1309BD4BB39A}"/>
    <cellStyle name="Vírgula 6 5 2 2 2 3" xfId="6102" xr:uid="{54936474-D6CD-4E66-8496-40E326F01D06}"/>
    <cellStyle name="Vírgula 6 5 2 2 2 3 2" xfId="13724" xr:uid="{E6303C85-8472-45E3-B2D5-B618543364FE}"/>
    <cellStyle name="Vírgula 6 5 2 2 2 3 2 2" xfId="29029" xr:uid="{BDD85C5C-D2D0-4034-AFF3-54F0CA45A4C6}"/>
    <cellStyle name="Vírgula 6 5 2 2 2 3 3" xfId="21407" xr:uid="{26A50543-A76F-4912-B43F-369B30499C45}"/>
    <cellStyle name="Vírgula 6 5 2 2 2 4" xfId="12789" xr:uid="{0210BCD8-7B46-402A-9054-2BEB06C366F8}"/>
    <cellStyle name="Vírgula 6 5 2 2 2 4 2" xfId="28094" xr:uid="{255EE8A4-93D4-4264-9E0F-3D0042312FA0}"/>
    <cellStyle name="Vírgula 6 5 2 2 2 5" xfId="20472" xr:uid="{941782BE-E958-480C-9076-268A236FC2D1}"/>
    <cellStyle name="Vírgula 6 5 2 2 3" xfId="4870" xr:uid="{55938DBA-8DA4-4DCE-BB85-608EE48DB7BE}"/>
    <cellStyle name="Vírgula 6 5 2 2 3 2" xfId="6870" xr:uid="{780887ED-D73D-49D9-8213-69E305D0AFB4}"/>
    <cellStyle name="Vírgula 6 5 2 2 3 2 2" xfId="14492" xr:uid="{DBFFD193-2A7D-48B4-9671-13C55A520A2D}"/>
    <cellStyle name="Vírgula 6 5 2 2 3 2 2 2" xfId="29797" xr:uid="{BDBE5D41-5DFF-4F25-B714-2725E1D287CF}"/>
    <cellStyle name="Vírgula 6 5 2 2 3 2 3" xfId="22175" xr:uid="{9484AE29-E7D3-4314-81F1-A25405828905}"/>
    <cellStyle name="Vírgula 6 5 2 2 3 3" xfId="12492" xr:uid="{15BD8FFC-8CED-467D-9AE8-E7569744B4CD}"/>
    <cellStyle name="Vírgula 6 5 2 2 3 3 2" xfId="27797" xr:uid="{1478F2B9-5258-4A77-A7D4-3E095F961CBC}"/>
    <cellStyle name="Vírgula 6 5 2 2 3 4" xfId="20175" xr:uid="{12069F1D-34DA-4142-9E26-98FE7A05B25B}"/>
    <cellStyle name="Vírgula 6 5 2 2 4" xfId="5538" xr:uid="{C161BADB-50EC-4A63-8CCC-97878A88C98A}"/>
    <cellStyle name="Vírgula 6 5 2 2 4 2" xfId="13160" xr:uid="{CC4FE275-0768-4CE6-A55B-F61EB581B29F}"/>
    <cellStyle name="Vírgula 6 5 2 2 4 2 2" xfId="28465" xr:uid="{8F6C65B3-1D42-4753-9FAC-9A0AF2916C86}"/>
    <cellStyle name="Vírgula 6 5 2 2 4 3" xfId="20843" xr:uid="{5D446CEB-4A2A-43D2-BFA7-14D150CE9770}"/>
    <cellStyle name="Vírgula 6 5 2 2 5" xfId="12208" xr:uid="{F083A4E3-22AA-419B-8019-48A9D617FC99}"/>
    <cellStyle name="Vírgula 6 5 2 2 5 2" xfId="27513" xr:uid="{D943310C-AAA3-4156-98AE-DE10FC1197AD}"/>
    <cellStyle name="Vírgula 6 5 2 2 6" xfId="19891" xr:uid="{AA04A5EE-E3B0-448B-A89D-BDBE1D21862B}"/>
    <cellStyle name="Vírgula 6 5 2 3" xfId="5008" xr:uid="{DB58862A-6C82-432A-9A5A-8365EA6ACE49}"/>
    <cellStyle name="Vírgula 6 5 2 3 2" xfId="7145" xr:uid="{94AE50BE-82EC-4D6E-9973-F47CB1E87AF7}"/>
    <cellStyle name="Vírgula 6 5 2 3 2 2" xfId="14767" xr:uid="{581E14BB-E4DC-4166-9E8F-2381CAA971A1}"/>
    <cellStyle name="Vírgula 6 5 2 3 2 2 2" xfId="30072" xr:uid="{167DDE4A-8FA3-4C0B-9EEC-96EFCF794251}"/>
    <cellStyle name="Vírgula 6 5 2 3 2 3" xfId="22450" xr:uid="{8B23A4AB-F9FB-4F8E-9823-0ED704047BCA}"/>
    <cellStyle name="Vírgula 6 5 2 3 3" xfId="5773" xr:uid="{61E5F1B7-2E95-4918-BFDC-7D32791941DB}"/>
    <cellStyle name="Vírgula 6 5 2 3 3 2" xfId="13395" xr:uid="{2B36CD2B-7ED3-407E-8A0E-CC62F0DC1B99}"/>
    <cellStyle name="Vírgula 6 5 2 3 3 2 2" xfId="28700" xr:uid="{F91B88EA-6A1C-4B9F-ABF7-9D86F90C5DD1}"/>
    <cellStyle name="Vírgula 6 5 2 3 3 3" xfId="21078" xr:uid="{D5777F3F-07A8-4C5E-A8E8-A1E366D6B004}"/>
    <cellStyle name="Vírgula 6 5 2 3 4" xfId="12630" xr:uid="{52F2ADDF-C941-4F4F-8B54-997112C8C8E6}"/>
    <cellStyle name="Vírgula 6 5 2 3 4 2" xfId="27935" xr:uid="{91F676BE-36A2-435C-9155-2F45D7592D14}"/>
    <cellStyle name="Vírgula 6 5 2 3 5" xfId="20313" xr:uid="{AC2A6F7A-A414-44DF-887C-5908D12D254F}"/>
    <cellStyle name="Vírgula 6 5 2 4" xfId="4703" xr:uid="{93D6CFB6-0299-4BE6-A66F-C64C519689DE}"/>
    <cellStyle name="Vírgula 6 5 2 4 2" xfId="6500" xr:uid="{CBFCBDBD-8FA8-4833-AFB5-45C3104927B6}"/>
    <cellStyle name="Vírgula 6 5 2 4 2 2" xfId="14122" xr:uid="{90368051-7148-4547-9CD4-8B348D6006B2}"/>
    <cellStyle name="Vírgula 6 5 2 4 2 2 2" xfId="29427" xr:uid="{CC7E6659-6410-4716-AE0B-7B8FCC509826}"/>
    <cellStyle name="Vírgula 6 5 2 4 2 3" xfId="21805" xr:uid="{225D2067-F35D-41CB-B7C3-31FC439AA0B3}"/>
    <cellStyle name="Vírgula 6 5 2 4 3" xfId="12325" xr:uid="{3BA5965A-B261-47CB-8819-27213560C6C8}"/>
    <cellStyle name="Vírgula 6 5 2 4 3 2" xfId="27630" xr:uid="{CFD64888-74F6-4643-A8B4-23C32F497782}"/>
    <cellStyle name="Vírgula 6 5 2 4 4" xfId="20008" xr:uid="{CF6FD760-7CC0-4690-80C4-FD46C345D4F1}"/>
    <cellStyle name="Vírgula 6 5 2 5" xfId="5323" xr:uid="{6C8452CA-C9BE-465D-8A62-281E6500ED3B}"/>
    <cellStyle name="Vírgula 6 5 2 5 2" xfId="12945" xr:uid="{4BCD51A1-874D-4FA4-89D8-5C38343A2CE0}"/>
    <cellStyle name="Vírgula 6 5 2 5 2 2" xfId="28250" xr:uid="{4B950CD7-5652-45D9-9E79-8CFFDDA4B155}"/>
    <cellStyle name="Vírgula 6 5 2 5 3" xfId="20628" xr:uid="{7F66942A-89FA-4944-9436-6D0771A9260A}"/>
    <cellStyle name="Vírgula 6 5 2 6" xfId="12083" xr:uid="{32981A52-FA01-4FDE-8BB3-6C43E8A94A55}"/>
    <cellStyle name="Vírgula 6 5 2 6 2" xfId="27388" xr:uid="{CDB3721F-8633-43CB-80B9-4928B350A570}"/>
    <cellStyle name="Vírgula 6 5 2 7" xfId="19766" xr:uid="{C7238607-2DCE-4B22-B752-FE8A0D326667}"/>
    <cellStyle name="Vírgula 6 5 3" xfId="4541" xr:uid="{62B01831-5F60-495E-A724-C26C11F887D8}"/>
    <cellStyle name="Vírgula 6 5 3 2" xfId="5084" xr:uid="{48FE5A8C-9737-4D40-87A6-DBAC2DCF72A0}"/>
    <cellStyle name="Vírgula 6 5 3 2 2" xfId="7311" xr:uid="{F43F85AA-258D-460D-B2A2-5272F9CD4756}"/>
    <cellStyle name="Vírgula 6 5 3 2 2 2" xfId="14933" xr:uid="{D92A9FF9-F54A-41E7-BEF5-26A9982B71D3}"/>
    <cellStyle name="Vírgula 6 5 3 2 2 2 2" xfId="30238" xr:uid="{6683EB54-5808-480A-92FA-B835A7F7F4F5}"/>
    <cellStyle name="Vírgula 6 5 3 2 2 3" xfId="22616" xr:uid="{DD6787B2-D0C7-477C-9C64-4DE471BB7BC8}"/>
    <cellStyle name="Vírgula 6 5 3 2 3" xfId="5939" xr:uid="{87E4D606-617B-4AEE-AA88-568BC75E496C}"/>
    <cellStyle name="Vírgula 6 5 3 2 3 2" xfId="13561" xr:uid="{A4287E2B-0A75-44BF-9DBA-FCF25E4EE7FD}"/>
    <cellStyle name="Vírgula 6 5 3 2 3 2 2" xfId="28866" xr:uid="{D8C7362D-3C82-4255-8B04-871F087EE860}"/>
    <cellStyle name="Vírgula 6 5 3 2 3 3" xfId="21244" xr:uid="{7F4CDF1E-39E6-46C0-A8FD-A22A63A10D23}"/>
    <cellStyle name="Vírgula 6 5 3 2 4" xfId="12706" xr:uid="{2F984953-8400-485F-BA19-14FE05D01808}"/>
    <cellStyle name="Vírgula 6 5 3 2 4 2" xfId="28011" xr:uid="{06574A4C-649E-42BD-8BAF-F77A12E9A06C}"/>
    <cellStyle name="Vírgula 6 5 3 2 5" xfId="20389" xr:uid="{FC0D7583-C5B0-48AE-B984-8AA3BB6D8666}"/>
    <cellStyle name="Vírgula 6 5 3 3" xfId="4787" xr:uid="{34517779-9BCE-4CA6-B3B0-15C7B443601D}"/>
    <cellStyle name="Vírgula 6 5 3 3 2" xfId="6707" xr:uid="{CAAD04D2-5974-46A7-9E6B-7243E5CF6F93}"/>
    <cellStyle name="Vírgula 6 5 3 3 2 2" xfId="14329" xr:uid="{9D12F80F-E30F-447E-8F9C-4B7EC9866221}"/>
    <cellStyle name="Vírgula 6 5 3 3 2 2 2" xfId="29634" xr:uid="{66814786-C77F-4496-8EFA-C9126C315473}"/>
    <cellStyle name="Vírgula 6 5 3 3 2 3" xfId="22012" xr:uid="{B9FD5F9D-CFF5-49A8-A436-7E86E37D8907}"/>
    <cellStyle name="Vírgula 6 5 3 3 3" xfId="12409" xr:uid="{089CF7B7-2EA7-43C3-8B60-0DAB0A20C234}"/>
    <cellStyle name="Vírgula 6 5 3 3 3 2" xfId="27714" xr:uid="{3011F573-8704-4D22-9E44-678EC1C8E675}"/>
    <cellStyle name="Vírgula 6 5 3 3 4" xfId="20092" xr:uid="{8F7ED688-2097-4FC3-ACEA-F897D573DD2B}"/>
    <cellStyle name="Vírgula 6 5 3 4" xfId="5445" xr:uid="{90193535-3807-4BB3-B08A-3C9388FEDA4D}"/>
    <cellStyle name="Vírgula 6 5 3 4 2" xfId="13067" xr:uid="{FE68F451-F722-4E61-9BB3-79F87370400E}"/>
    <cellStyle name="Vírgula 6 5 3 4 2 2" xfId="28372" xr:uid="{EE768F1F-11C9-40A0-BFB8-ED25AE837EB8}"/>
    <cellStyle name="Vírgula 6 5 3 4 3" xfId="20750" xr:uid="{901236D4-CFB0-48CA-9659-29A9EEA2726C}"/>
    <cellStyle name="Vírgula 6 5 3 5" xfId="12164" xr:uid="{FAF6EB69-2279-4CF4-B9E7-9921DFAEBBA6}"/>
    <cellStyle name="Vírgula 6 5 3 5 2" xfId="27469" xr:uid="{1A8AB95E-92DD-452A-AEBA-B5F8EBD9D117}"/>
    <cellStyle name="Vírgula 6 5 3 6" xfId="19847" xr:uid="{E00D6077-4ECB-4465-8FBF-9EDCF5DD0991}"/>
    <cellStyle name="Vírgula 6 5 4" xfId="4964" xr:uid="{DA480EE5-D5A8-4D06-AF7A-5D67E7A58A62}"/>
    <cellStyle name="Vírgula 6 5 4 2" xfId="7051" xr:uid="{D4EAD04D-8F84-4D58-AB6B-2A086C1CA3B3}"/>
    <cellStyle name="Vírgula 6 5 4 2 2" xfId="14673" xr:uid="{A3437DA8-2CEA-4185-AA46-4FD5FCB09992}"/>
    <cellStyle name="Vírgula 6 5 4 2 2 2" xfId="29978" xr:uid="{761DD414-A6BE-48A0-B2B1-2A0685653737}"/>
    <cellStyle name="Vírgula 6 5 4 2 3" xfId="22356" xr:uid="{2442B8AD-AC37-4417-BB8E-06F9CA3E0261}"/>
    <cellStyle name="Vírgula 6 5 4 3" xfId="5679" xr:uid="{E7A7D6D8-8E16-4596-9554-B459273C117B}"/>
    <cellStyle name="Vírgula 6 5 4 3 2" xfId="13301" xr:uid="{849E0356-6FAB-49C6-ADF6-FD3D6BD1459A}"/>
    <cellStyle name="Vírgula 6 5 4 3 2 2" xfId="28606" xr:uid="{4B5E5EA9-0ADE-4718-A81D-BAE7A16C5863}"/>
    <cellStyle name="Vírgula 6 5 4 3 3" xfId="20984" xr:uid="{8CDE04D0-2FCD-4DDA-8BF5-7BFE2C385B83}"/>
    <cellStyle name="Vírgula 6 5 4 4" xfId="12586" xr:uid="{51BC4898-F843-4517-A706-1CC2CF7F5BA7}"/>
    <cellStyle name="Vírgula 6 5 4 4 2" xfId="27891" xr:uid="{0B9C2E09-15A5-4A7E-BAA9-80A20D897173}"/>
    <cellStyle name="Vírgula 6 5 4 5" xfId="20269" xr:uid="{8A1F69B9-99D9-4ABC-86EE-CEA227875161}"/>
    <cellStyle name="Vírgula 6 5 5" xfId="4659" xr:uid="{2292B21E-1F7F-4F06-8A7F-1ED87E6C836A}"/>
    <cellStyle name="Vírgula 6 5 5 2" xfId="6337" xr:uid="{E167A187-3A03-45EE-9416-244C4BE50283}"/>
    <cellStyle name="Vírgula 6 5 5 2 2" xfId="13959" xr:uid="{28B1F223-753A-4B3D-B866-DC9FB3B75A10}"/>
    <cellStyle name="Vírgula 6 5 5 2 2 2" xfId="29264" xr:uid="{A2B3C9C0-3CB7-4744-9DA4-E02C51BA0FF1}"/>
    <cellStyle name="Vírgula 6 5 5 2 3" xfId="21642" xr:uid="{5F8822D1-74E2-490B-B0E6-4BDFDFB9235B}"/>
    <cellStyle name="Vírgula 6 5 5 3" xfId="12281" xr:uid="{6E7BAC94-8BCD-4089-9974-4B380889A981}"/>
    <cellStyle name="Vírgula 6 5 5 3 2" xfId="27586" xr:uid="{45B8E851-E813-4694-91C8-A928FD008E60}"/>
    <cellStyle name="Vírgula 6 5 5 4" xfId="19964" xr:uid="{67CC5B9F-AC6E-42E5-930A-00E6F3098582}"/>
    <cellStyle name="Vírgula 6 5 6" xfId="5278" xr:uid="{35A485B5-E363-4068-8531-EB994EADD892}"/>
    <cellStyle name="Vírgula 6 5 6 2" xfId="12900" xr:uid="{BED744BD-A268-4EC0-A645-0A49EA78FE89}"/>
    <cellStyle name="Vírgula 6 5 6 2 2" xfId="28205" xr:uid="{6BD034FA-5FB3-46B6-8599-A1F904F27C89}"/>
    <cellStyle name="Vírgula 6 5 6 3" xfId="20583" xr:uid="{B119C368-BCE1-41E2-B453-5D4BEAAA1994}"/>
    <cellStyle name="Vírgula 6 5 7" xfId="12043" xr:uid="{DBDEB929-E246-4495-B1DC-152111C46F6D}"/>
    <cellStyle name="Vírgula 6 5 7 2" xfId="27348" xr:uid="{64C05EDC-CB4A-4729-8D6C-AFAA4F5CDFC9}"/>
    <cellStyle name="Vírgula 6 5 8" xfId="19726" xr:uid="{BF3A3D36-B567-4601-B523-1A69EDDFFBCE}"/>
    <cellStyle name="Vírgula 6 6" xfId="4429" xr:uid="{591CD2FE-927E-4EC3-99D0-456452CC6805}"/>
    <cellStyle name="Vírgula 6 6 2" xfId="4555" xr:uid="{A6CBEAF7-8A72-4187-BEF5-D2313F799D17}"/>
    <cellStyle name="Vírgula 6 6 2 2" xfId="5098" xr:uid="{F326D60B-4051-43B9-BF48-76E41E7015EF}"/>
    <cellStyle name="Vírgula 6 6 2 2 2" xfId="7365" xr:uid="{503FC87E-3655-425D-8D8F-9C4DD83D1FF1}"/>
    <cellStyle name="Vírgula 6 6 2 2 2 2" xfId="14987" xr:uid="{CE168EC0-0138-4BE3-AFAD-E52864F11151}"/>
    <cellStyle name="Vírgula 6 6 2 2 2 2 2" xfId="30292" xr:uid="{C295523D-03F6-49B1-A15A-DEB2936C8D18}"/>
    <cellStyle name="Vírgula 6 6 2 2 2 3" xfId="22670" xr:uid="{7453554B-049D-4AAE-AB83-18B556B33F77}"/>
    <cellStyle name="Vírgula 6 6 2 2 3" xfId="5993" xr:uid="{B7E09548-02C5-4456-9A44-8385BA915974}"/>
    <cellStyle name="Vírgula 6 6 2 2 3 2" xfId="13615" xr:uid="{38814F69-DD28-46FE-A8EF-CCDD191462FF}"/>
    <cellStyle name="Vírgula 6 6 2 2 3 2 2" xfId="28920" xr:uid="{CEDA49D9-F550-4AB0-B33C-87D3FFB016E3}"/>
    <cellStyle name="Vírgula 6 6 2 2 3 3" xfId="21298" xr:uid="{61A083DC-BA8D-4BF6-9C4B-45101502E8D8}"/>
    <cellStyle name="Vírgula 6 6 2 2 4" xfId="12720" xr:uid="{1C721C02-B27A-4640-8CA2-8B9769325A20}"/>
    <cellStyle name="Vírgula 6 6 2 2 4 2" xfId="28025" xr:uid="{4D14A868-0677-4075-95D8-647F4A977649}"/>
    <cellStyle name="Vírgula 6 6 2 2 5" xfId="20403" xr:uid="{BE372A65-EFB2-4ECA-9436-C8BFB22EEC4F}"/>
    <cellStyle name="Vírgula 6 6 2 3" xfId="4801" xr:uid="{78BEBC97-E96F-4391-8FD4-3E3427B5F335}"/>
    <cellStyle name="Vírgula 6 6 2 3 2" xfId="6761" xr:uid="{56A7ECC7-0653-4379-91FD-1E4B3CD64A25}"/>
    <cellStyle name="Vírgula 6 6 2 3 2 2" xfId="14383" xr:uid="{4DFE96AA-BF65-4DFA-B707-75BF0F8E90A6}"/>
    <cellStyle name="Vírgula 6 6 2 3 2 2 2" xfId="29688" xr:uid="{D6356A13-B33C-4E62-B9F5-796E4353F941}"/>
    <cellStyle name="Vírgula 6 6 2 3 2 3" xfId="22066" xr:uid="{24F12A9E-F911-4ECF-A1D0-37F84800C27B}"/>
    <cellStyle name="Vírgula 6 6 2 3 3" xfId="12423" xr:uid="{AE31306B-04A7-4D5B-A448-FFF154AF4AD6}"/>
    <cellStyle name="Vírgula 6 6 2 3 3 2" xfId="27728" xr:uid="{FC2B17C3-A553-4CFE-B83B-034DD884D321}"/>
    <cellStyle name="Vírgula 6 6 2 3 4" xfId="20106" xr:uid="{3F979581-8555-46AF-A83F-999B1D4B7E05}"/>
    <cellStyle name="Vírgula 6 6 2 4" xfId="5469" xr:uid="{F7351EC7-A293-4519-A655-F7D6E37D9D7F}"/>
    <cellStyle name="Vírgula 6 6 2 4 2" xfId="13091" xr:uid="{50838DCF-C98C-4388-AFA9-6DBC8E541CB7}"/>
    <cellStyle name="Vírgula 6 6 2 4 2 2" xfId="28396" xr:uid="{A586CE3A-279C-4CB0-8D52-AAD7746E7157}"/>
    <cellStyle name="Vírgula 6 6 2 4 3" xfId="20774" xr:uid="{79122D00-FBE0-416B-8587-5A43CBD7FC71}"/>
    <cellStyle name="Vírgula 6 6 2 5" xfId="12178" xr:uid="{36E95498-3C14-470C-AEAB-7CBDEA9986FF}"/>
    <cellStyle name="Vírgula 6 6 2 5 2" xfId="27483" xr:uid="{A6680EA9-CBC0-41C2-A61D-A5000DCA7422}"/>
    <cellStyle name="Vírgula 6 6 2 6" xfId="19861" xr:uid="{80D4911B-C9B3-4876-A2DF-7B4AB83D0FD4}"/>
    <cellStyle name="Vírgula 6 6 3" xfId="4978" xr:uid="{ED87DCD1-0C46-4409-B493-46A2DECDF81D}"/>
    <cellStyle name="Vírgula 6 6 3 2" xfId="7075" xr:uid="{EADAAA09-9E20-44B9-BD9C-F32EBA122271}"/>
    <cellStyle name="Vírgula 6 6 3 2 2" xfId="14697" xr:uid="{56A56FAA-A52E-4C23-9D2D-EE9998B66C2A}"/>
    <cellStyle name="Vírgula 6 6 3 2 2 2" xfId="30002" xr:uid="{00CF8B3F-EFBD-4261-991C-E837445FDD8F}"/>
    <cellStyle name="Vírgula 6 6 3 2 3" xfId="22380" xr:uid="{A78B0E22-91C4-4575-88AD-4AB025399CD4}"/>
    <cellStyle name="Vírgula 6 6 3 3" xfId="5703" xr:uid="{15C74882-4727-4F15-8818-473D120B7874}"/>
    <cellStyle name="Vírgula 6 6 3 3 2" xfId="13325" xr:uid="{FECD10A2-06CD-458D-9155-93003FD75A60}"/>
    <cellStyle name="Vírgula 6 6 3 3 2 2" xfId="28630" xr:uid="{72664561-F908-47E1-87F5-505FEF95DD44}"/>
    <cellStyle name="Vírgula 6 6 3 3 3" xfId="21008" xr:uid="{2E45C470-2BDB-4D85-B7AC-4A6018CE875B}"/>
    <cellStyle name="Vírgula 6 6 3 4" xfId="12600" xr:uid="{144B08EB-EF13-478C-B1A6-49B3B2882113}"/>
    <cellStyle name="Vírgula 6 6 3 4 2" xfId="27905" xr:uid="{61681B5D-16FB-4C2C-B6FC-C2F33DB624AF}"/>
    <cellStyle name="Vírgula 6 6 3 5" xfId="20283" xr:uid="{49DCCD3A-4018-40AF-9CC8-32E232DC061E}"/>
    <cellStyle name="Vírgula 6 6 4" xfId="4673" xr:uid="{15CBE74C-1615-4C09-A00C-239D48C3B30C}"/>
    <cellStyle name="Vírgula 6 6 4 2" xfId="6391" xr:uid="{B43034E7-AB85-4598-90F5-9ACCFD9DAADE}"/>
    <cellStyle name="Vírgula 6 6 4 2 2" xfId="14013" xr:uid="{A30C4041-C0B8-4F8A-8F9C-209B66A566B6}"/>
    <cellStyle name="Vírgula 6 6 4 2 2 2" xfId="29318" xr:uid="{25D8143C-2AB2-4CB9-BE84-0BC6CE8789B2}"/>
    <cellStyle name="Vírgula 6 6 4 2 3" xfId="21696" xr:uid="{DBC65F15-1A37-41CE-8539-AA8CD5573C0D}"/>
    <cellStyle name="Vírgula 6 6 4 3" xfId="12295" xr:uid="{A17F7D05-E8D5-4492-AE7E-D451D9FED3A6}"/>
    <cellStyle name="Vírgula 6 6 4 3 2" xfId="27600" xr:uid="{347C7D05-D1CB-4C9F-94FC-BDE8223975CA}"/>
    <cellStyle name="Vírgula 6 6 4 4" xfId="19978" xr:uid="{F8EBF4EF-F9AF-419B-BCA4-816E29F6FADA}"/>
    <cellStyle name="Vírgula 6 6 5" xfId="5292" xr:uid="{E4CC5339-0CCD-4E52-A734-DF4236C0A11B}"/>
    <cellStyle name="Vírgula 6 6 5 2" xfId="12914" xr:uid="{5A7FC357-697A-43EA-A907-BED8102CEDFD}"/>
    <cellStyle name="Vírgula 6 6 5 2 2" xfId="28219" xr:uid="{7D92B220-B55D-49BF-8EB0-323A3B5B356D}"/>
    <cellStyle name="Vírgula 6 6 5 3" xfId="20597" xr:uid="{8C052347-88AD-46B8-B8B4-977CA44B2483}"/>
    <cellStyle name="Vírgula 6 6 6" xfId="12055" xr:uid="{FEC9BB94-8D96-40AE-9D84-B94CEDE1BE6B}"/>
    <cellStyle name="Vírgula 6 6 6 2" xfId="27360" xr:uid="{96FED2D5-4F82-4782-AC4E-28A668C81FFA}"/>
    <cellStyle name="Vírgula 6 6 7" xfId="19738" xr:uid="{984EC6B2-9864-4E32-AD0B-6B267BF1193B}"/>
    <cellStyle name="Vírgula 6 7" xfId="4424" xr:uid="{F73DCE8A-80B5-4CEA-8348-A621E8AEA750}"/>
    <cellStyle name="Vírgula 6 7 2" xfId="4548" xr:uid="{42483FE7-3CF1-4BB0-A136-24C5066EB0BD}"/>
    <cellStyle name="Vírgula 6 7 2 2" xfId="5091" xr:uid="{21A3455B-02BC-4D62-877B-119DBE71BADA}"/>
    <cellStyle name="Vírgula 6 7 2 2 2" xfId="7338" xr:uid="{D982A641-216D-4109-A4D4-5E3494D9D342}"/>
    <cellStyle name="Vírgula 6 7 2 2 2 2" xfId="14960" xr:uid="{8052488B-4155-4E24-A2BF-FD392AF65ABB}"/>
    <cellStyle name="Vírgula 6 7 2 2 2 2 2" xfId="30265" xr:uid="{0C3842EE-CABF-4402-A049-938BCF99BB11}"/>
    <cellStyle name="Vírgula 6 7 2 2 2 3" xfId="22643" xr:uid="{DB1AE70C-AEC5-4BDE-A56A-2CB74CC43625}"/>
    <cellStyle name="Vírgula 6 7 2 2 3" xfId="5966" xr:uid="{D65CCF6E-0998-43C9-9EDA-00D1B6A056F2}"/>
    <cellStyle name="Vírgula 6 7 2 2 3 2" xfId="13588" xr:uid="{7B5F83BD-438F-4FC4-A176-C2C213433A0B}"/>
    <cellStyle name="Vírgula 6 7 2 2 3 2 2" xfId="28893" xr:uid="{2521A60F-0952-41F1-AC2A-AA2809697CBF}"/>
    <cellStyle name="Vírgula 6 7 2 2 3 3" xfId="21271" xr:uid="{962F3E03-B5FD-4E05-BA1A-FB9EF19BAF40}"/>
    <cellStyle name="Vírgula 6 7 2 2 4" xfId="12713" xr:uid="{7578D97B-6997-481B-97F5-DA5BC0EDFE83}"/>
    <cellStyle name="Vírgula 6 7 2 2 4 2" xfId="28018" xr:uid="{28345E2A-2909-4867-80FC-9F52B043FDED}"/>
    <cellStyle name="Vírgula 6 7 2 2 5" xfId="20396" xr:uid="{EDD68D42-0C13-445B-A364-08C23B76B936}"/>
    <cellStyle name="Vírgula 6 7 2 3" xfId="4794" xr:uid="{A19CCC10-2BD6-423B-AF1C-DF8946CA8611}"/>
    <cellStyle name="Vírgula 6 7 2 3 2" xfId="6734" xr:uid="{BAA84CA4-D43E-4B38-80C2-019DD64C4559}"/>
    <cellStyle name="Vírgula 6 7 2 3 2 2" xfId="14356" xr:uid="{F1348D99-3731-4640-BAC6-0268D68BFC7A}"/>
    <cellStyle name="Vírgula 6 7 2 3 2 2 2" xfId="29661" xr:uid="{8B5E852E-08DB-4D05-BFFB-438D17558225}"/>
    <cellStyle name="Vírgula 6 7 2 3 2 3" xfId="22039" xr:uid="{FCD4DE75-EBF3-4EF1-8D21-5279724CD804}"/>
    <cellStyle name="Vírgula 6 7 2 3 3" xfId="12416" xr:uid="{0B441860-EA61-4247-8F13-9D8AEFC28D52}"/>
    <cellStyle name="Vírgula 6 7 2 3 3 2" xfId="27721" xr:uid="{91FF69A4-8BC2-4619-B67F-D29A4DA723A7}"/>
    <cellStyle name="Vírgula 6 7 2 3 4" xfId="20099" xr:uid="{18A75317-4F0B-482F-B0FF-136B38771037}"/>
    <cellStyle name="Vírgula 6 7 2 4" xfId="5462" xr:uid="{41F5C5DA-39F5-4FAC-A704-B686E7FC0C7C}"/>
    <cellStyle name="Vírgula 6 7 2 4 2" xfId="13084" xr:uid="{4DF9B69F-804E-4281-8440-696C46227E81}"/>
    <cellStyle name="Vírgula 6 7 2 4 2 2" xfId="28389" xr:uid="{C739F0E1-D478-4532-A1A3-1D1B03F32398}"/>
    <cellStyle name="Vírgula 6 7 2 4 3" xfId="20767" xr:uid="{81401988-C79F-486C-87E9-66B630B5118F}"/>
    <cellStyle name="Vírgula 6 7 2 5" xfId="12171" xr:uid="{19B77A2B-80F5-4676-B32B-7DEB3C9BF2A4}"/>
    <cellStyle name="Vírgula 6 7 2 5 2" xfId="27476" xr:uid="{6AE8146A-EFAE-4F5D-A745-472FDD4D2441}"/>
    <cellStyle name="Vírgula 6 7 2 6" xfId="19854" xr:uid="{EE921EBA-F27B-49A2-9C76-C7870CE0A323}"/>
    <cellStyle name="Vírgula 6 7 3" xfId="4971" xr:uid="{B2BCB121-230D-41F1-A2C5-047F83BE745C}"/>
    <cellStyle name="Vírgula 6 7 3 2" xfId="7068" xr:uid="{299DFC04-7A19-4A6D-9E94-C34BB73635E9}"/>
    <cellStyle name="Vírgula 6 7 3 2 2" xfId="14690" xr:uid="{0616C119-0373-4856-B3C6-9D3EBC555353}"/>
    <cellStyle name="Vírgula 6 7 3 2 2 2" xfId="29995" xr:uid="{5E94CA13-D3E0-48FC-A7DA-4E1BA0F1905B}"/>
    <cellStyle name="Vírgula 6 7 3 2 3" xfId="22373" xr:uid="{520170F4-349D-4DE4-8D93-8107B796AE47}"/>
    <cellStyle name="Vírgula 6 7 3 3" xfId="5696" xr:uid="{BB61C522-22C8-4195-AE65-1EBDA552B70B}"/>
    <cellStyle name="Vírgula 6 7 3 3 2" xfId="13318" xr:uid="{7F8AED05-186F-42B1-AA11-1743B2DB86F5}"/>
    <cellStyle name="Vírgula 6 7 3 3 2 2" xfId="28623" xr:uid="{E9DDD1C0-CC2E-4C1B-B24F-B56587168629}"/>
    <cellStyle name="Vírgula 6 7 3 3 3" xfId="21001" xr:uid="{98FF854E-7C18-4ED1-A262-E449A09FDDD3}"/>
    <cellStyle name="Vírgula 6 7 3 4" xfId="12593" xr:uid="{8DF9AA84-256E-4A5A-84CE-51962ACDF10F}"/>
    <cellStyle name="Vírgula 6 7 3 4 2" xfId="27898" xr:uid="{C9B3843B-618B-4EB0-B4B4-6428A7D86FF5}"/>
    <cellStyle name="Vírgula 6 7 3 5" xfId="20276" xr:uid="{CE865D02-8FED-474A-86D7-47DE5C35D49D}"/>
    <cellStyle name="Vírgula 6 7 4" xfId="4666" xr:uid="{A3B5B619-6BE2-4BC8-98BE-19C23E601198}"/>
    <cellStyle name="Vírgula 6 7 4 2" xfId="6364" xr:uid="{3F11E937-5354-4945-8818-5245E5A3D587}"/>
    <cellStyle name="Vírgula 6 7 4 2 2" xfId="13986" xr:uid="{E68FBBBF-E3ED-4911-87DB-9CEF0E2C53F3}"/>
    <cellStyle name="Vírgula 6 7 4 2 2 2" xfId="29291" xr:uid="{400F6D07-CE3E-4D10-8E62-B3C135E9A8D2}"/>
    <cellStyle name="Vírgula 6 7 4 2 3" xfId="21669" xr:uid="{48BD7A36-4E1F-4B89-802C-0509A863348E}"/>
    <cellStyle name="Vírgula 6 7 4 3" xfId="12288" xr:uid="{249F1041-08E5-49B9-8BA7-2835C0737FBB}"/>
    <cellStyle name="Vírgula 6 7 4 3 2" xfId="27593" xr:uid="{8B8AF120-88B9-4C16-A392-8BFFA1AB0671}"/>
    <cellStyle name="Vírgula 6 7 4 4" xfId="19971" xr:uid="{3F06B1E5-6CC1-4D2F-89A8-398B1079048F}"/>
    <cellStyle name="Vírgula 6 7 5" xfId="5285" xr:uid="{6B5E6EE1-11B6-4DF9-9496-471EC064C53D}"/>
    <cellStyle name="Vírgula 6 7 5 2" xfId="12907" xr:uid="{C0FEBB6E-ABDD-4C71-B3A5-0A9298028EF5}"/>
    <cellStyle name="Vírgula 6 7 5 2 2" xfId="28212" xr:uid="{7EC26B9E-A1C4-4BBF-A0D3-1DAFDD291C23}"/>
    <cellStyle name="Vírgula 6 7 5 3" xfId="20590" xr:uid="{47B89A95-B670-43D3-A966-5963FA2C196E}"/>
    <cellStyle name="Vírgula 6 7 6" xfId="12050" xr:uid="{61AD53D3-7336-489C-A5ED-9A83BE9C6604}"/>
    <cellStyle name="Vírgula 6 7 6 2" xfId="27355" xr:uid="{B43C0B3C-AB3C-4371-BC0B-842264B904DD}"/>
    <cellStyle name="Vírgula 6 7 7" xfId="19733" xr:uid="{7024B296-8888-4541-AAF1-9A18EB291178}"/>
    <cellStyle name="Vírgula 6 8" xfId="4464" xr:uid="{FE7F346B-C56D-466C-BD6A-F83EF31AECBF}"/>
    <cellStyle name="Vírgula 6 8 2" xfId="4592" xr:uid="{414A5A58-1D24-407E-9364-2DB6B7F405FA}"/>
    <cellStyle name="Vírgula 6 8 2 2" xfId="5184" xr:uid="{D246C38A-7AD8-4F25-BDE2-4CC5BA71F0C2}"/>
    <cellStyle name="Vírgula 6 8 2 2 2" xfId="7501" xr:uid="{F220C60F-61C2-4088-9A2E-D45530739684}"/>
    <cellStyle name="Vírgula 6 8 2 2 2 2" xfId="15123" xr:uid="{F5B45C51-2A23-4A87-BC31-AD8091F2CB9F}"/>
    <cellStyle name="Vírgula 6 8 2 2 2 2 2" xfId="30428" xr:uid="{71B07439-9126-4F42-B7B8-AB1D95814759}"/>
    <cellStyle name="Vírgula 6 8 2 2 2 3" xfId="22806" xr:uid="{AB52FF63-93F8-451D-9874-2858AA7E2893}"/>
    <cellStyle name="Vírgula 6 8 2 2 3" xfId="6129" xr:uid="{7E329C87-A107-4254-A549-626E97B2770F}"/>
    <cellStyle name="Vírgula 6 8 2 2 3 2" xfId="13751" xr:uid="{FD8E0AD9-1E79-4ABC-A912-EB0B797CD1D4}"/>
    <cellStyle name="Vírgula 6 8 2 2 3 2 2" xfId="29056" xr:uid="{C19AE38F-75EF-4A1F-A3F1-EAE59442F5D5}"/>
    <cellStyle name="Vírgula 6 8 2 2 3 3" xfId="21434" xr:uid="{E274C03B-CEDD-4655-8ED1-DD30AEE7557F}"/>
    <cellStyle name="Vírgula 6 8 2 2 4" xfId="12806" xr:uid="{F6A3C935-A012-4686-AA3B-34966E016825}"/>
    <cellStyle name="Vírgula 6 8 2 2 4 2" xfId="28111" xr:uid="{B791C9DB-3FAA-4315-BD8E-4D49B4A616F4}"/>
    <cellStyle name="Vírgula 6 8 2 2 5" xfId="20489" xr:uid="{9316161E-9B39-4E0D-8D68-A7DFB5F7B563}"/>
    <cellStyle name="Vírgula 6 8 2 3" xfId="4887" xr:uid="{E8340EF0-1220-40CE-A26E-9116BECF2279}"/>
    <cellStyle name="Vírgula 6 8 2 3 2" xfId="6897" xr:uid="{B44F9FDA-4C36-4A21-89B0-1639D9A62C83}"/>
    <cellStyle name="Vírgula 6 8 2 3 2 2" xfId="14519" xr:uid="{ADEE3408-6637-4CEB-901B-96CDCB7D3449}"/>
    <cellStyle name="Vírgula 6 8 2 3 2 2 2" xfId="29824" xr:uid="{124D01B2-CD15-4D45-BF2F-B6F4651F1E2D}"/>
    <cellStyle name="Vírgula 6 8 2 3 2 3" xfId="22202" xr:uid="{B194B9C6-A570-425C-A912-81244056BFAB}"/>
    <cellStyle name="Vírgula 6 8 2 3 3" xfId="12509" xr:uid="{AE666877-90C9-4EDB-B392-32ECFF77FA39}"/>
    <cellStyle name="Vírgula 6 8 2 3 3 2" xfId="27814" xr:uid="{3838F428-9A78-4B12-B2B2-8EE20D32CDB2}"/>
    <cellStyle name="Vírgula 6 8 2 3 4" xfId="20192" xr:uid="{C81BF62D-CAC3-4A06-B731-95246F70D35C}"/>
    <cellStyle name="Vírgula 6 8 2 4" xfId="5555" xr:uid="{364FF8A5-437B-488E-9870-5F1AF1E5596C}"/>
    <cellStyle name="Vírgula 6 8 2 4 2" xfId="13177" xr:uid="{7BF053E8-CB44-40BD-A172-2C86411ACE1A}"/>
    <cellStyle name="Vírgula 6 8 2 4 2 2" xfId="28482" xr:uid="{07325FF4-92FC-49E1-B564-6B46743E0A93}"/>
    <cellStyle name="Vírgula 6 8 2 4 3" xfId="20860" xr:uid="{0DD77274-259C-4D00-B7EA-8D434A670B22}"/>
    <cellStyle name="Vírgula 6 8 2 5" xfId="12215" xr:uid="{8F270A83-B366-4D31-8732-08B2C64FCE2D}"/>
    <cellStyle name="Vírgula 6 8 2 5 2" xfId="27520" xr:uid="{F285E9D3-CFEC-48E8-8301-8D03A06D0C32}"/>
    <cellStyle name="Vírgula 6 8 2 6" xfId="19898" xr:uid="{3C27BDC0-A7F9-4210-93F0-FB0C30A75F71}"/>
    <cellStyle name="Vírgula 6 8 3" xfId="5015" xr:uid="{1BCAE323-B845-4F6F-BBE4-E3992C338837}"/>
    <cellStyle name="Vírgula 6 8 3 2" xfId="7162" xr:uid="{7771FD42-4B0A-4A5F-A54F-568311F12673}"/>
    <cellStyle name="Vírgula 6 8 3 2 2" xfId="14784" xr:uid="{2D14D059-18EC-43E6-BCCD-7878545D18EE}"/>
    <cellStyle name="Vírgula 6 8 3 2 2 2" xfId="30089" xr:uid="{9413CA67-A827-4197-BCFC-4B44AB0D1377}"/>
    <cellStyle name="Vírgula 6 8 3 2 3" xfId="22467" xr:uid="{C0E29D52-7E27-4595-B49C-58D5868C6167}"/>
    <cellStyle name="Vírgula 6 8 3 3" xfId="5790" xr:uid="{29B3CC13-85B8-499D-8670-A767875D9F9A}"/>
    <cellStyle name="Vírgula 6 8 3 3 2" xfId="13412" xr:uid="{0A2A0E64-1607-4401-BAC4-65D9E5711FAD}"/>
    <cellStyle name="Vírgula 6 8 3 3 2 2" xfId="28717" xr:uid="{DD45EA19-06B1-4A89-87B5-B5BECA4A87BD}"/>
    <cellStyle name="Vírgula 6 8 3 3 3" xfId="21095" xr:uid="{5376565D-1640-4D9E-8297-8F63EB34D2ED}"/>
    <cellStyle name="Vírgula 6 8 3 4" xfId="12637" xr:uid="{67FC15C4-BDCF-46C9-B100-AE10581CEBF8}"/>
    <cellStyle name="Vírgula 6 8 3 4 2" xfId="27942" xr:uid="{4B2130BB-F467-44BF-97AA-B29FCF2EE391}"/>
    <cellStyle name="Vírgula 6 8 3 5" xfId="20320" xr:uid="{4E443A65-9372-4AC3-8642-B80E72593E36}"/>
    <cellStyle name="Vírgula 6 8 4" xfId="4710" xr:uid="{9C7B7FC2-97DC-4EBA-82EA-7FBFEBC9293A}"/>
    <cellStyle name="Vírgula 6 8 4 2" xfId="6527" xr:uid="{1A2D3044-79DE-4AE1-B974-9C25CA1B8D55}"/>
    <cellStyle name="Vírgula 6 8 4 2 2" xfId="14149" xr:uid="{9C809EF9-19E9-4A26-AB8E-6FD695843A53}"/>
    <cellStyle name="Vírgula 6 8 4 2 2 2" xfId="29454" xr:uid="{663FD884-0104-46F3-9C3A-9847E118998D}"/>
    <cellStyle name="Vírgula 6 8 4 2 3" xfId="21832" xr:uid="{A8E7F44A-4A6D-4C84-BF3C-EAFBA85262AF}"/>
    <cellStyle name="Vírgula 6 8 4 3" xfId="12332" xr:uid="{6E720183-4960-4388-B720-55166C152A16}"/>
    <cellStyle name="Vírgula 6 8 4 3 2" xfId="27637" xr:uid="{329EBF8A-0AEB-478E-9105-E0E764B74A19}"/>
    <cellStyle name="Vírgula 6 8 4 4" xfId="20015" xr:uid="{D20EBD3D-C60D-4C93-A82A-358B29A0B3D1}"/>
    <cellStyle name="Vírgula 6 8 5" xfId="5330" xr:uid="{82B55BBA-B352-4142-A45D-17FCE0EAB0FF}"/>
    <cellStyle name="Vírgula 6 8 5 2" xfId="12952" xr:uid="{2689D811-CB84-477A-9AB3-01060E276FE1}"/>
    <cellStyle name="Vírgula 6 8 5 2 2" xfId="28257" xr:uid="{BB5400FE-8880-42D7-AC25-6D077F61D759}"/>
    <cellStyle name="Vírgula 6 8 5 3" xfId="20635" xr:uid="{8A01DDDC-D775-414B-9E92-52599E1D032F}"/>
    <cellStyle name="Vírgula 6 8 6" xfId="12090" xr:uid="{D166D6EA-4677-461D-911E-24DD2DBB58A8}"/>
    <cellStyle name="Vírgula 6 8 6 2" xfId="27395" xr:uid="{9D2CC5BC-A21B-4DBA-85A0-564E0914912D}"/>
    <cellStyle name="Vírgula 6 8 7" xfId="19773" xr:uid="{05EC57D4-BB33-4D70-A61B-2CE6DC37454D}"/>
    <cellStyle name="Vírgula 6 9" xfId="4499" xr:uid="{89391707-D7C5-4C3F-A6A6-422348EF8020}"/>
    <cellStyle name="Vírgula 6 9 2" xfId="4603" xr:uid="{07DF31E2-DDE5-427F-907E-FE38BCDEBCF4}"/>
    <cellStyle name="Vírgula 6 9 2 2" xfId="5202" xr:uid="{5670C3D1-1A23-46D4-A731-988E3493F77E}"/>
    <cellStyle name="Vírgula 6 9 2 2 2" xfId="7531" xr:uid="{6DBC3ADE-8DBE-4E0D-A028-7CBDBB35974D}"/>
    <cellStyle name="Vírgula 6 9 2 2 2 2" xfId="15153" xr:uid="{2F3EBF4E-F680-474E-A4FF-FFF3E4D7432B}"/>
    <cellStyle name="Vírgula 6 9 2 2 2 2 2" xfId="30458" xr:uid="{882D660B-1281-4DF7-96A0-968ED7D03AA6}"/>
    <cellStyle name="Vírgula 6 9 2 2 2 3" xfId="22836" xr:uid="{F7A35B60-8C9F-45AF-A59D-A86018E939AA}"/>
    <cellStyle name="Vírgula 6 9 2 2 3" xfId="6159" xr:uid="{6B40C46B-EB34-4EF0-A21F-3F91CA248AFA}"/>
    <cellStyle name="Vírgula 6 9 2 2 3 2" xfId="13781" xr:uid="{1066A46E-095F-4ED1-A7E0-90E72194E4C5}"/>
    <cellStyle name="Vírgula 6 9 2 2 3 2 2" xfId="29086" xr:uid="{4031BED3-82E1-44B3-AFE6-37C78B0D28AA}"/>
    <cellStyle name="Vírgula 6 9 2 2 3 3" xfId="21464" xr:uid="{F8D2BE64-4675-4583-8022-687C293ADDAF}"/>
    <cellStyle name="Vírgula 6 9 2 2 4" xfId="12824" xr:uid="{6F849B2C-72D6-4AAE-9A8B-35EED9BBE1A4}"/>
    <cellStyle name="Vírgula 6 9 2 2 4 2" xfId="28129" xr:uid="{F13D1ECC-354E-4B41-9AD7-29D832877850}"/>
    <cellStyle name="Vírgula 6 9 2 2 5" xfId="20507" xr:uid="{7A0CEEC4-67B2-4754-9882-981A4B024E16}"/>
    <cellStyle name="Vírgula 6 9 2 3" xfId="4905" xr:uid="{2801D709-AFC8-4A4F-A451-9616BAD3EB7E}"/>
    <cellStyle name="Vírgula 6 9 2 3 2" xfId="6927" xr:uid="{36B22E38-6510-4A5C-B620-F55BC712BFAB}"/>
    <cellStyle name="Vírgula 6 9 2 3 2 2" xfId="14549" xr:uid="{BDA52069-90C0-449B-BD3D-EB1738FE2881}"/>
    <cellStyle name="Vírgula 6 9 2 3 2 2 2" xfId="29854" xr:uid="{90C450FB-E5BD-48C1-AE70-EF58E08AB0F1}"/>
    <cellStyle name="Vírgula 6 9 2 3 2 3" xfId="22232" xr:uid="{CECFFC2F-DF80-4637-A11B-1B8EC7E0D54D}"/>
    <cellStyle name="Vírgula 6 9 2 3 3" xfId="12527" xr:uid="{F06B67A5-F490-4B14-8531-B525313BF09D}"/>
    <cellStyle name="Vírgula 6 9 2 3 3 2" xfId="27832" xr:uid="{AD80B90F-94E4-4A11-BE84-005F456DDB8F}"/>
    <cellStyle name="Vírgula 6 9 2 3 4" xfId="20210" xr:uid="{BCA23E08-FAE1-4A90-9CC4-AAD2E61936A4}"/>
    <cellStyle name="Vírgula 6 9 2 4" xfId="5573" xr:uid="{02FB3E5E-ABF3-48BC-B0C9-D20822A9C116}"/>
    <cellStyle name="Vírgula 6 9 2 4 2" xfId="13195" xr:uid="{0D7A2EAA-98B0-4AB6-AD37-1C614B7EC79E}"/>
    <cellStyle name="Vírgula 6 9 2 4 2 2" xfId="28500" xr:uid="{773AA454-D431-45A6-93D8-0AC8FD9BC5C3}"/>
    <cellStyle name="Vírgula 6 9 2 4 3" xfId="20878" xr:uid="{2AA7BCCA-5CF4-44AF-B444-484BE23207A9}"/>
    <cellStyle name="Vírgula 6 9 2 5" xfId="12225" xr:uid="{EE2C7F54-5097-4ECC-AAE6-AF053A42217A}"/>
    <cellStyle name="Vírgula 6 9 2 5 2" xfId="27530" xr:uid="{D26CFE74-27FF-47A7-9D72-F10A937B5C2E}"/>
    <cellStyle name="Vírgula 6 9 2 6" xfId="19908" xr:uid="{F65675D1-9CD7-471C-819F-F09A3C83F07B}"/>
    <cellStyle name="Vírgula 6 9 3" xfId="5025" xr:uid="{C0254B26-CCAF-4DA1-AF67-E224326F5EC0}"/>
    <cellStyle name="Vírgula 6 9 3 2" xfId="7180" xr:uid="{BFA3E1E7-AE11-42B0-8063-B92A4FEC05C3}"/>
    <cellStyle name="Vírgula 6 9 3 2 2" xfId="14802" xr:uid="{19371509-30C0-44F7-B004-843D356BB4ED}"/>
    <cellStyle name="Vírgula 6 9 3 2 2 2" xfId="30107" xr:uid="{5D3993EE-73DF-473D-9DA1-DF07E0E5DC56}"/>
    <cellStyle name="Vírgula 6 9 3 2 3" xfId="22485" xr:uid="{A9F45588-5E34-406F-833B-38B151D30735}"/>
    <cellStyle name="Vírgula 6 9 3 3" xfId="5808" xr:uid="{F672BE42-15F6-4240-B2E0-339442D8913F}"/>
    <cellStyle name="Vírgula 6 9 3 3 2" xfId="13430" xr:uid="{B8934B24-B9A0-43AD-B49C-C24C7FDC006D}"/>
    <cellStyle name="Vírgula 6 9 3 3 2 2" xfId="28735" xr:uid="{79DD39ED-6668-48A5-9FDA-12783F4D81E2}"/>
    <cellStyle name="Vírgula 6 9 3 3 3" xfId="21113" xr:uid="{F756F388-DA6E-474A-B29F-7CBDE286385B}"/>
    <cellStyle name="Vírgula 6 9 3 4" xfId="12647" xr:uid="{9044429E-B153-4BE1-B2B2-101664E58932}"/>
    <cellStyle name="Vírgula 6 9 3 4 2" xfId="27952" xr:uid="{F9F1E6E6-CC68-440E-92B4-BB6B98B8D362}"/>
    <cellStyle name="Vírgula 6 9 3 5" xfId="20330" xr:uid="{6DFEF263-01FB-4425-B9DC-6D8854DBBE65}"/>
    <cellStyle name="Vírgula 6 9 4" xfId="4720" xr:uid="{4F427CCE-D6C6-4490-B8A9-678F8EF52F93}"/>
    <cellStyle name="Vírgula 6 9 4 2" xfId="6557" xr:uid="{C4577397-26BD-4D76-844C-3A053526EC88}"/>
    <cellStyle name="Vírgula 6 9 4 2 2" xfId="14179" xr:uid="{42B73061-4CBE-4F7D-B598-09AC6076D0A4}"/>
    <cellStyle name="Vírgula 6 9 4 2 2 2" xfId="29484" xr:uid="{7E80845E-AD70-46BA-A271-AB22568F9758}"/>
    <cellStyle name="Vírgula 6 9 4 2 3" xfId="21862" xr:uid="{5CF0D8DB-FD88-45D7-8BFC-CA1491E4ECAB}"/>
    <cellStyle name="Vírgula 6 9 4 3" xfId="12342" xr:uid="{9F90F944-AEEA-4549-8B9D-FE4A3BFBA43B}"/>
    <cellStyle name="Vírgula 6 9 4 3 2" xfId="27647" xr:uid="{B260F3E6-A7A9-4506-910D-3680D207FC42}"/>
    <cellStyle name="Vírgula 6 9 4 4" xfId="20025" xr:uid="{B3F22B42-B4F0-43D2-9D89-746628F8AC40}"/>
    <cellStyle name="Vírgula 6 9 5" xfId="5340" xr:uid="{DCF6A0EF-B3FC-47D6-B902-C49952B40840}"/>
    <cellStyle name="Vírgula 6 9 5 2" xfId="12962" xr:uid="{EA85A8DF-2D5B-4EC2-8DD6-27AC04B3920C}"/>
    <cellStyle name="Vírgula 6 9 5 2 2" xfId="28267" xr:uid="{6E808C72-726C-4C82-9D6F-02A656CDB583}"/>
    <cellStyle name="Vírgula 6 9 5 3" xfId="20645" xr:uid="{87FD7578-72C6-43FF-9C11-9BF8E7CBEAA0}"/>
    <cellStyle name="Vírgula 6 9 6" xfId="12122" xr:uid="{FA264649-F9DF-4320-B391-51C521B6FEBD}"/>
    <cellStyle name="Vírgula 6 9 6 2" xfId="27427" xr:uid="{FF0A8C08-13C2-44E5-A652-29D1366AC4AD}"/>
    <cellStyle name="Vírgula 6 9 7" xfId="19805" xr:uid="{C19BD495-32E7-4E89-911C-E0B59E3CAA68}"/>
    <cellStyle name="Vírgula 7" xfId="4396" xr:uid="{4C0035B6-0649-4A75-9E5A-7E5C1C6BEBD5}"/>
    <cellStyle name="Vírgula 7 2" xfId="4430" xr:uid="{F5FFC309-525A-420D-BAC1-DE837AF37183}"/>
    <cellStyle name="Vírgula 7 2 2" xfId="4558" xr:uid="{4219CFDA-806C-434A-A971-4B9CA01F19FF}"/>
    <cellStyle name="Vírgula 7 2 2 2" xfId="5101" xr:uid="{621B7C93-686A-4C0B-868E-7FC5825EB209}"/>
    <cellStyle name="Vírgula 7 2 2 2 2" xfId="7378" xr:uid="{D8317EA9-5C33-4A26-B56A-E99C206DE037}"/>
    <cellStyle name="Vírgula 7 2 2 2 2 2" xfId="15000" xr:uid="{9FBA0955-863E-41F5-AC19-348009CEEDF6}"/>
    <cellStyle name="Vírgula 7 2 2 2 2 2 2" xfId="30305" xr:uid="{D6A43FBF-D068-49EE-80F6-D1D9B64C7F14}"/>
    <cellStyle name="Vírgula 7 2 2 2 2 3" xfId="22683" xr:uid="{616E4816-15F2-4E18-88B3-AD3E9B92924D}"/>
    <cellStyle name="Vírgula 7 2 2 2 3" xfId="6006" xr:uid="{3A56EA28-AE13-4483-967E-A5AC3F65337D}"/>
    <cellStyle name="Vírgula 7 2 2 2 3 2" xfId="13628" xr:uid="{C9E5627C-0510-43DD-95B4-05F9E168A94D}"/>
    <cellStyle name="Vírgula 7 2 2 2 3 2 2" xfId="28933" xr:uid="{335D8F4C-7B41-4681-9241-A593CDD78DF2}"/>
    <cellStyle name="Vírgula 7 2 2 2 3 3" xfId="21311" xr:uid="{4DA5B943-1B33-4442-9F7B-1A6B525A1D70}"/>
    <cellStyle name="Vírgula 7 2 2 2 4" xfId="12723" xr:uid="{99183CFF-5156-45E2-BA63-B462E7B9DAB8}"/>
    <cellStyle name="Vírgula 7 2 2 2 4 2" xfId="28028" xr:uid="{55F218EB-BF95-4698-A17E-3522FD391BE4}"/>
    <cellStyle name="Vírgula 7 2 2 2 5" xfId="20406" xr:uid="{73493290-5F94-4077-91F6-7F5BBE2353F0}"/>
    <cellStyle name="Vírgula 7 2 2 3" xfId="4804" xr:uid="{4C54F37F-DBDA-4831-8E93-D7A7F81917F8}"/>
    <cellStyle name="Vírgula 7 2 2 3 2" xfId="6774" xr:uid="{F1EDA780-12FB-4F72-9EEB-BFE8D862EE88}"/>
    <cellStyle name="Vírgula 7 2 2 3 2 2" xfId="14396" xr:uid="{5765F23E-2338-4E08-93B7-542AB817499B}"/>
    <cellStyle name="Vírgula 7 2 2 3 2 2 2" xfId="29701" xr:uid="{769C3981-F112-42DF-9E39-CEFB5BAF04D3}"/>
    <cellStyle name="Vírgula 7 2 2 3 2 3" xfId="22079" xr:uid="{30BD171B-D8D0-4EBA-876B-990C24B979CB}"/>
    <cellStyle name="Vírgula 7 2 2 3 3" xfId="12426" xr:uid="{DFCA3D21-5B14-4815-952E-CC7C84F471F4}"/>
    <cellStyle name="Vírgula 7 2 2 3 3 2" xfId="27731" xr:uid="{89FBA741-6E3C-446B-A50E-EE89E0C62073}"/>
    <cellStyle name="Vírgula 7 2 2 3 4" xfId="20109" xr:uid="{FF637AA0-007E-47D9-B105-7573FA18B943}"/>
    <cellStyle name="Vírgula 7 2 2 4" xfId="5472" xr:uid="{B052AED9-1031-4295-A5E9-1C3E86A2B92B}"/>
    <cellStyle name="Vírgula 7 2 2 4 2" xfId="13094" xr:uid="{A59C43D2-802B-434E-BEB3-47DA32C68648}"/>
    <cellStyle name="Vírgula 7 2 2 4 2 2" xfId="28399" xr:uid="{455F88AF-DC04-443A-B0C3-D95B0704B223}"/>
    <cellStyle name="Vírgula 7 2 2 4 3" xfId="20777" xr:uid="{FBF9741D-6B49-4AFF-8B1A-CEBEF8F29049}"/>
    <cellStyle name="Vírgula 7 2 2 5" xfId="12181" xr:uid="{DE132BA7-AB81-499B-AD5E-27279AD93D97}"/>
    <cellStyle name="Vírgula 7 2 2 5 2" xfId="27486" xr:uid="{768C1CFF-077B-4C68-A65D-524B9E8D89BE}"/>
    <cellStyle name="Vírgula 7 2 2 6" xfId="19864" xr:uid="{4440928C-4DB4-44A9-806B-A592F4718DB0}"/>
    <cellStyle name="Vírgula 7 2 3" xfId="4981" xr:uid="{5685A766-1B1B-4222-A0F6-7DA0A9AF5263}"/>
    <cellStyle name="Vírgula 7 2 3 2" xfId="7078" xr:uid="{1A433135-2072-495B-B429-EA74638EDB91}"/>
    <cellStyle name="Vírgula 7 2 3 2 2" xfId="14700" xr:uid="{772F6B9E-0675-4666-8D07-28952A452F09}"/>
    <cellStyle name="Vírgula 7 2 3 2 2 2" xfId="30005" xr:uid="{B809BA60-A24C-4FB8-9899-16F298BAE950}"/>
    <cellStyle name="Vírgula 7 2 3 2 3" xfId="22383" xr:uid="{316BBBE0-68B6-4FB7-A113-A0A3876745C0}"/>
    <cellStyle name="Vírgula 7 2 3 3" xfId="5706" xr:uid="{1C50943D-FB1E-43FA-9A03-D94D7D1FEA83}"/>
    <cellStyle name="Vírgula 7 2 3 3 2" xfId="13328" xr:uid="{87917F08-8196-48A2-9749-366046FD6B89}"/>
    <cellStyle name="Vírgula 7 2 3 3 2 2" xfId="28633" xr:uid="{84A8E47E-F6A1-4EE4-B61D-446B8A660DA8}"/>
    <cellStyle name="Vírgula 7 2 3 3 3" xfId="21011" xr:uid="{EB56AB6A-EC67-4931-8EE2-BE75E4F0217E}"/>
    <cellStyle name="Vírgula 7 2 3 4" xfId="12603" xr:uid="{1243E41D-604B-4964-B1D0-AD71A606E2A8}"/>
    <cellStyle name="Vírgula 7 2 3 4 2" xfId="27908" xr:uid="{2AFF1B97-98EF-438F-B2E5-4EFC56CFFAB9}"/>
    <cellStyle name="Vírgula 7 2 3 5" xfId="20286" xr:uid="{447C9195-B5C5-4372-8316-2611A186BF53}"/>
    <cellStyle name="Vírgula 7 2 4" xfId="4676" xr:uid="{C48F9F64-E995-4E7F-B888-90F1426F7A46}"/>
    <cellStyle name="Vírgula 7 2 4 2" xfId="6404" xr:uid="{2D989A76-60E0-4961-9360-CC2CF12AEB22}"/>
    <cellStyle name="Vírgula 7 2 4 2 2" xfId="14026" xr:uid="{275CCC46-3ECF-44CC-9CAE-A5AD6538F3F8}"/>
    <cellStyle name="Vírgula 7 2 4 2 2 2" xfId="29331" xr:uid="{7675BF21-9248-4794-9919-4120027F0934}"/>
    <cellStyle name="Vírgula 7 2 4 2 3" xfId="21709" xr:uid="{F66561EB-0DD6-4A7C-B928-60C80B51E0C6}"/>
    <cellStyle name="Vírgula 7 2 4 3" xfId="12298" xr:uid="{0E973C2B-BE39-416C-AE09-08096F10513D}"/>
    <cellStyle name="Vírgula 7 2 4 3 2" xfId="27603" xr:uid="{65DD5845-71D0-49E6-99C2-689FE12958DB}"/>
    <cellStyle name="Vírgula 7 2 4 4" xfId="19981" xr:uid="{2052DFC9-0809-4257-938C-61CB1BFEFCBC}"/>
    <cellStyle name="Vírgula 7 2 5" xfId="5295" xr:uid="{7DB4EAA0-BD67-42FE-B56B-443224A937F9}"/>
    <cellStyle name="Vírgula 7 2 5 2" xfId="12917" xr:uid="{07483E2D-60B2-4F14-99A4-F38E67D7A057}"/>
    <cellStyle name="Vírgula 7 2 5 2 2" xfId="28222" xr:uid="{5B513439-3FFD-4BD7-8A62-389994FE9D40}"/>
    <cellStyle name="Vírgula 7 2 5 3" xfId="20600" xr:uid="{2479B4C7-FA13-42DE-B799-3A00F3E6E5FE}"/>
    <cellStyle name="Vírgula 7 2 6" xfId="12056" xr:uid="{EE0DF9FA-71BC-4BEC-B428-AF2EDA9B2480}"/>
    <cellStyle name="Vírgula 7 2 6 2" xfId="27361" xr:uid="{9DEFED9D-14DA-463C-8A65-B1B18A663FC8}"/>
    <cellStyle name="Vírgula 7 2 7" xfId="19739" xr:uid="{39F2582C-E61D-40D3-87EE-411E3BBC879A}"/>
    <cellStyle name="Vírgula 7 3" xfId="4514" xr:uid="{3C241021-4169-4743-A87A-457D2661185D}"/>
    <cellStyle name="Vírgula 7 3 2" xfId="5051" xr:uid="{C116C935-A66A-4F47-A4F6-EE78CA98EB41}"/>
    <cellStyle name="Vírgula 7 3 2 2" xfId="7226" xr:uid="{C911AF8F-25B4-40F5-8C41-262EA18072D0}"/>
    <cellStyle name="Vírgula 7 3 2 2 2" xfId="14848" xr:uid="{BC74D6E4-7FE3-4CE8-A12A-962623A6EC9C}"/>
    <cellStyle name="Vírgula 7 3 2 2 2 2" xfId="30153" xr:uid="{5111D24B-90EA-4822-AA06-BF581F4B2A99}"/>
    <cellStyle name="Vírgula 7 3 2 2 3" xfId="22531" xr:uid="{E3855334-68E8-4C44-BF31-EC0701330F2E}"/>
    <cellStyle name="Vírgula 7 3 2 3" xfId="5854" xr:uid="{B9882DF9-4231-4F69-9B36-19B8B8DE7D9E}"/>
    <cellStyle name="Vírgula 7 3 2 3 2" xfId="13476" xr:uid="{C00DE854-07F4-48D9-866E-F9EFC72EE37D}"/>
    <cellStyle name="Vírgula 7 3 2 3 2 2" xfId="28781" xr:uid="{77316195-344D-44C0-97A4-CC902B2C6367}"/>
    <cellStyle name="Vírgula 7 3 2 3 3" xfId="21159" xr:uid="{001DCC13-70D3-4054-9879-73ABE0743B4A}"/>
    <cellStyle name="Vírgula 7 3 2 4" xfId="12673" xr:uid="{5387C23B-20E9-4196-8041-C4F55EC9B69F}"/>
    <cellStyle name="Vírgula 7 3 2 4 2" xfId="27978" xr:uid="{682372F5-540F-4F1B-BEBF-38DDA7CBFD18}"/>
    <cellStyle name="Vírgula 7 3 2 5" xfId="20356" xr:uid="{C345679F-AF86-49A9-8491-A5BA0CA82DB1}"/>
    <cellStyle name="Vírgula 7 3 3" xfId="4754" xr:uid="{B7FEBC97-2E2D-43A4-B62E-58E077034C20}"/>
    <cellStyle name="Vírgula 7 3 3 2" xfId="6621" xr:uid="{A56E86DE-4379-41DB-8FD9-2125CE88F985}"/>
    <cellStyle name="Vírgula 7 3 3 2 2" xfId="14243" xr:uid="{6B314196-94B4-46B5-98C9-FCB568A6969D}"/>
    <cellStyle name="Vírgula 7 3 3 2 2 2" xfId="29548" xr:uid="{C4E7406E-6603-4AF8-A33E-E3D5305BCA74}"/>
    <cellStyle name="Vírgula 7 3 3 2 3" xfId="21926" xr:uid="{414986E8-B223-41BD-8DFC-0431366F22B6}"/>
    <cellStyle name="Vírgula 7 3 3 3" xfId="12376" xr:uid="{F7DE252D-B470-402E-B51A-4F7A00CE10E1}"/>
    <cellStyle name="Vírgula 7 3 3 3 2" xfId="27681" xr:uid="{A715F52E-660A-4D75-9355-DF25A7B9870C}"/>
    <cellStyle name="Vírgula 7 3 3 4" xfId="20059" xr:uid="{A9B6EB16-9359-41C4-A774-2D45CF514FC0}"/>
    <cellStyle name="Vírgula 7 3 4" xfId="5374" xr:uid="{18332F66-4BA6-442D-88B3-40084739EC28}"/>
    <cellStyle name="Vírgula 7 3 4 2" xfId="12996" xr:uid="{86537ED9-EFD5-4A4D-9342-846A62CD7493}"/>
    <cellStyle name="Vírgula 7 3 4 2 2" xfId="28301" xr:uid="{8D231A7C-807C-4B2E-8A44-C48817B340E3}"/>
    <cellStyle name="Vírgula 7 3 4 3" xfId="20679" xr:uid="{3A0DC601-0247-4FEB-B529-E4DE1BE3137A}"/>
    <cellStyle name="Vírgula 7 3 5" xfId="12137" xr:uid="{ED3C394D-533E-4710-8B19-9380203AEB8A}"/>
    <cellStyle name="Vírgula 7 3 5 2" xfId="27442" xr:uid="{DD91E266-9E9B-4624-A3F2-516A02A3F256}"/>
    <cellStyle name="Vírgula 7 3 6" xfId="19820" xr:uid="{81D85D82-46EC-4B89-928A-64EF67E4F3FF}"/>
    <cellStyle name="Vírgula 7 4" xfId="4936" xr:uid="{6E6C536C-0E80-4691-81E4-F22809DA3804}"/>
    <cellStyle name="Vírgula 7 4 2" xfId="6979" xr:uid="{5A2FFEAC-848E-48CD-8C22-54B8C7FD2FA7}"/>
    <cellStyle name="Vírgula 7 4 2 2" xfId="14601" xr:uid="{0E4E37A9-87B5-4C87-8E49-3F49EC004004}"/>
    <cellStyle name="Vírgula 7 4 2 2 2" xfId="29906" xr:uid="{C4873530-D3B9-448B-8E02-F87DC819E5BE}"/>
    <cellStyle name="Vírgula 7 4 2 3" xfId="22284" xr:uid="{EBB07592-2CA0-4C8C-AE50-651F8979B2EB}"/>
    <cellStyle name="Vírgula 7 4 3" xfId="5607" xr:uid="{77906ADD-8004-4DA4-92E2-34795F6D6627}"/>
    <cellStyle name="Vírgula 7 4 3 2" xfId="13229" xr:uid="{60A573B6-2CE4-4296-9B20-F647853D0372}"/>
    <cellStyle name="Vírgula 7 4 3 2 2" xfId="28534" xr:uid="{A2A0F04C-C792-45A5-8A77-A74E62BF2AF1}"/>
    <cellStyle name="Vírgula 7 4 3 3" xfId="20912" xr:uid="{4701C42F-4DC7-4419-8DB0-E77B1927672A}"/>
    <cellStyle name="Vírgula 7 4 4" xfId="12558" xr:uid="{2FB5DC9D-E78E-4ABE-9A2D-7C539C0CC5C4}"/>
    <cellStyle name="Vírgula 7 4 4 2" xfId="27863" xr:uid="{B5E84277-6B7A-4535-BDFC-9A1210A4B65D}"/>
    <cellStyle name="Vírgula 7 4 5" xfId="20241" xr:uid="{C7B824C8-426A-42EB-A7E7-B5AD6A07615C}"/>
    <cellStyle name="Vírgula 7 5" xfId="4626" xr:uid="{967598F8-3EF0-4148-98AB-E80C80B26EF3}"/>
    <cellStyle name="Vírgula 7 5 2" xfId="6251" xr:uid="{7B6A7F32-4455-4F51-97D9-2A03F7FBF314}"/>
    <cellStyle name="Vírgula 7 5 2 2" xfId="13873" xr:uid="{C6A5A007-CE46-4C94-80BD-CAB03ECC4D44}"/>
    <cellStyle name="Vírgula 7 5 2 2 2" xfId="29178" xr:uid="{20428FA8-6266-407D-A6D7-99D29B7C5547}"/>
    <cellStyle name="Vírgula 7 5 2 3" xfId="21556" xr:uid="{6AA67069-924A-4A6D-BAFF-C476BC6E4856}"/>
    <cellStyle name="Vírgula 7 5 3" xfId="12248" xr:uid="{6668BE73-EE6C-4EEC-94B5-1A579D001582}"/>
    <cellStyle name="Vírgula 7 5 3 2" xfId="27553" xr:uid="{24F7766F-F251-4616-92A3-4F7285ED78C8}"/>
    <cellStyle name="Vírgula 7 5 4" xfId="19931" xr:uid="{37A18ED2-B8A8-4DCA-A288-FB4C9D847639}"/>
    <cellStyle name="Vírgula 7 6" xfId="5244" xr:uid="{84DEFCCA-2C9E-4775-8C2D-E7542166A714}"/>
    <cellStyle name="Vírgula 7 6 2" xfId="12866" xr:uid="{947BDCBF-324C-4971-B23D-7899CAA4495B}"/>
    <cellStyle name="Vírgula 7 6 2 2" xfId="28171" xr:uid="{0049FD73-562C-4F3C-A04B-06DA59131B47}"/>
    <cellStyle name="Vírgula 7 6 3" xfId="20549" xr:uid="{E7A91CD7-34D5-4F93-894A-909C72A1605A}"/>
    <cellStyle name="Vírgula 7 7" xfId="12023" xr:uid="{8445BC63-8A29-4A99-8DC7-99A07E6728C7}"/>
    <cellStyle name="Vírgula 7 7 2" xfId="27328" xr:uid="{D8172265-55F9-44DF-A25A-3F7905E4991E}"/>
    <cellStyle name="Vírgula 7 8" xfId="19706" xr:uid="{6226C3A3-6959-4754-9C9A-0F822CB49B50}"/>
    <cellStyle name="Vírgula 8" xfId="4406" xr:uid="{3307D0F0-6D4C-42E1-9578-9A036A8E2FDD}"/>
    <cellStyle name="Vírgula 8 2" xfId="4435" xr:uid="{1B27E5A4-C679-4ED5-A8D8-47FB620E435C}"/>
    <cellStyle name="Vírgula 8 2 2" xfId="4563" xr:uid="{EA3EA8FE-F2F4-46F9-A49D-1036B1F62BB4}"/>
    <cellStyle name="Vírgula 8 2 2 2" xfId="5109" xr:uid="{87C17542-C43F-45A8-8E28-4327CD2B3950}"/>
    <cellStyle name="Vírgula 8 2 2 2 2" xfId="7400" xr:uid="{2841561C-F67E-4A5E-936A-7F77636142E4}"/>
    <cellStyle name="Vírgula 8 2 2 2 2 2" xfId="15022" xr:uid="{FA9F411E-6D78-4BEF-A4CD-01134D8E961F}"/>
    <cellStyle name="Vírgula 8 2 2 2 2 2 2" xfId="30327" xr:uid="{DB7C30DD-E52B-48C2-BE9D-4BDCEF71A6FE}"/>
    <cellStyle name="Vírgula 8 2 2 2 2 3" xfId="22705" xr:uid="{C6CD8BDD-2232-47FE-8FF1-902FE8C4BA85}"/>
    <cellStyle name="Vírgula 8 2 2 2 3" xfId="6028" xr:uid="{AD8DC6A6-1277-402E-9E82-A21BD7D5C115}"/>
    <cellStyle name="Vírgula 8 2 2 2 3 2" xfId="13650" xr:uid="{BEFFAFE0-E5A8-4935-8B15-BBC2A8819ED5}"/>
    <cellStyle name="Vírgula 8 2 2 2 3 2 2" xfId="28955" xr:uid="{CABF1D49-2B0F-4E00-809E-38519652AC06}"/>
    <cellStyle name="Vírgula 8 2 2 2 3 3" xfId="21333" xr:uid="{285F887E-46F6-4DE4-84B9-84A6B6C7E8AE}"/>
    <cellStyle name="Vírgula 8 2 2 2 4" xfId="12731" xr:uid="{F6D3EB69-5D2E-449B-80DB-5E88EEF75223}"/>
    <cellStyle name="Vírgula 8 2 2 2 4 2" xfId="28036" xr:uid="{08BA3EA4-6840-4CDB-9BF7-C54018F2D4EC}"/>
    <cellStyle name="Vírgula 8 2 2 2 5" xfId="20414" xr:uid="{6B7AAD5B-4741-48AE-A635-6CE15DDD3A74}"/>
    <cellStyle name="Vírgula 8 2 2 3" xfId="4812" xr:uid="{1FCC9FD7-A1D3-4AE9-BF35-48D42BCF2F8F}"/>
    <cellStyle name="Vírgula 8 2 2 3 2" xfId="6796" xr:uid="{1FA46C76-A829-4F9D-87F4-75FAA1B37475}"/>
    <cellStyle name="Vírgula 8 2 2 3 2 2" xfId="14418" xr:uid="{9DF06567-BE95-4A99-A78A-9EE643686123}"/>
    <cellStyle name="Vírgula 8 2 2 3 2 2 2" xfId="29723" xr:uid="{AFA356F3-70B2-4000-BC23-A0C0AC160461}"/>
    <cellStyle name="Vírgula 8 2 2 3 2 3" xfId="22101" xr:uid="{CD490A30-D3E4-426D-9221-3A9A821D1321}"/>
    <cellStyle name="Vírgula 8 2 2 3 3" xfId="12434" xr:uid="{6FAC98C8-6C7B-4823-ACC0-3BC295D333BE}"/>
    <cellStyle name="Vírgula 8 2 2 3 3 2" xfId="27739" xr:uid="{40922546-522B-4178-A52A-10E9D99418D3}"/>
    <cellStyle name="Vírgula 8 2 2 3 4" xfId="20117" xr:uid="{ED25F4E3-D498-49A8-942D-97A4F8DA8B1E}"/>
    <cellStyle name="Vírgula 8 2 2 4" xfId="5480" xr:uid="{90D137DC-507D-4D04-8F37-3F69D348A435}"/>
    <cellStyle name="Vírgula 8 2 2 4 2" xfId="13102" xr:uid="{8DF99437-9AAC-4245-AA74-AD59D611D83A}"/>
    <cellStyle name="Vírgula 8 2 2 4 2 2" xfId="28407" xr:uid="{8F322D3E-BD03-4536-9942-AC69C51020E3}"/>
    <cellStyle name="Vírgula 8 2 2 4 3" xfId="20785" xr:uid="{811A93FA-668E-446A-9FB0-51AB98812192}"/>
    <cellStyle name="Vírgula 8 2 2 5" xfId="12186" xr:uid="{B8D98FC7-0D5C-41DA-A111-DD409AA8CE35}"/>
    <cellStyle name="Vírgula 8 2 2 5 2" xfId="27491" xr:uid="{22C01747-4055-4380-9724-AB18728DC87B}"/>
    <cellStyle name="Vírgula 8 2 2 6" xfId="19869" xr:uid="{590A81DB-EDD9-4847-AD17-C7E44C9B83CE}"/>
    <cellStyle name="Vírgula 8 2 3" xfId="4986" xr:uid="{EF68C6B8-9AC5-4FEF-A3C0-51D96A2AE89A}"/>
    <cellStyle name="Vírgula 8 2 3 2" xfId="7086" xr:uid="{FC7179B9-E168-4555-86BE-033D3B4D3098}"/>
    <cellStyle name="Vírgula 8 2 3 2 2" xfId="14708" xr:uid="{782FEF5B-0696-4E5F-BD08-E6E8E0203C59}"/>
    <cellStyle name="Vírgula 8 2 3 2 2 2" xfId="30013" xr:uid="{8D34F39F-23FD-4EAA-9D7D-4243E6C406EE}"/>
    <cellStyle name="Vírgula 8 2 3 2 3" xfId="22391" xr:uid="{42CFAB21-DD54-464A-9027-9D0AFBD8FB13}"/>
    <cellStyle name="Vírgula 8 2 3 3" xfId="5714" xr:uid="{59CB8C4F-7870-4FD2-AD03-B38A3C51A78E}"/>
    <cellStyle name="Vírgula 8 2 3 3 2" xfId="13336" xr:uid="{755FB668-63C8-4D8A-9380-A342FDBBCE6C}"/>
    <cellStyle name="Vírgula 8 2 3 3 2 2" xfId="28641" xr:uid="{4FCF0842-133F-4920-B37F-B5AEFC6CD6E5}"/>
    <cellStyle name="Vírgula 8 2 3 3 3" xfId="21019" xr:uid="{F88DB4C8-2414-4291-BEF2-1831A0128105}"/>
    <cellStyle name="Vírgula 8 2 3 4" xfId="12608" xr:uid="{A80B11FE-7C2D-4ECA-9089-5B0C6E59E660}"/>
    <cellStyle name="Vírgula 8 2 3 4 2" xfId="27913" xr:uid="{7819DD2D-DC6A-4F7B-9392-C6B92C00F80C}"/>
    <cellStyle name="Vírgula 8 2 3 5" xfId="20291" xr:uid="{8594B835-3A28-4D27-BE20-A5287BFE0127}"/>
    <cellStyle name="Vírgula 8 2 4" xfId="4681" xr:uid="{32A2E192-CC9A-440B-B5D1-FAF3C472D44D}"/>
    <cellStyle name="Vírgula 8 2 4 2" xfId="6426" xr:uid="{E3E50578-A36B-441F-BBB7-2F642E9E66F5}"/>
    <cellStyle name="Vírgula 8 2 4 2 2" xfId="14048" xr:uid="{68BA1DE5-B344-43C1-9F4E-337BC67EE30F}"/>
    <cellStyle name="Vírgula 8 2 4 2 2 2" xfId="29353" xr:uid="{A867F0A4-1DAC-499D-86FF-F315086D9123}"/>
    <cellStyle name="Vírgula 8 2 4 2 3" xfId="21731" xr:uid="{0F4549E5-7C29-42C2-AE79-A1A0CD40111A}"/>
    <cellStyle name="Vírgula 8 2 4 3" xfId="12303" xr:uid="{2D1FF3EE-804E-4C8E-BCFC-2BEDE9CD3093}"/>
    <cellStyle name="Vírgula 8 2 4 3 2" xfId="27608" xr:uid="{973AFC94-B248-4C83-A323-C81AE412FE66}"/>
    <cellStyle name="Vírgula 8 2 4 4" xfId="19986" xr:uid="{3359EB26-08BF-447B-9C5C-355C97141398}"/>
    <cellStyle name="Vírgula 8 2 5" xfId="5300" xr:uid="{F8B8283C-8FAB-417C-B44B-F58C0F982EA4}"/>
    <cellStyle name="Vírgula 8 2 5 2" xfId="12922" xr:uid="{E4CAA1F2-1BD1-4BC9-BA3D-ED5D694F0F02}"/>
    <cellStyle name="Vírgula 8 2 5 2 2" xfId="28227" xr:uid="{5C15898F-D32B-4E8D-9EB4-CAE39C92B7A5}"/>
    <cellStyle name="Vírgula 8 2 5 3" xfId="20605" xr:uid="{35B1C4E6-8902-44EE-9C9F-A7144FDA6AC1}"/>
    <cellStyle name="Vírgula 8 2 6" xfId="12061" xr:uid="{8CB72856-2FDE-4922-85DF-2166629A46BD}"/>
    <cellStyle name="Vírgula 8 2 6 2" xfId="27366" xr:uid="{36456398-12F8-48A8-8D5E-CF17F4F1D553}"/>
    <cellStyle name="Vírgula 8 2 7" xfId="19744" xr:uid="{FB834F0A-DED9-4C96-A8F8-E35C2AD89353}"/>
    <cellStyle name="Vírgula 8 3" xfId="4519" xr:uid="{A5A9A713-F8AB-44CD-92D5-84433E9CA20D}"/>
    <cellStyle name="Vírgula 8 3 2" xfId="5061" xr:uid="{BDA88D8B-EA7B-4BD5-995C-F5A139BB724F}"/>
    <cellStyle name="Vírgula 8 3 2 2" xfId="7241" xr:uid="{853B098C-BEBF-46EA-92A7-250D6A779B3E}"/>
    <cellStyle name="Vírgula 8 3 2 2 2" xfId="14863" xr:uid="{D338288A-5027-486F-8AE5-21F4755D01C1}"/>
    <cellStyle name="Vírgula 8 3 2 2 2 2" xfId="30168" xr:uid="{4B0EBFC5-FE69-445F-AB3A-0AB5B7960C90}"/>
    <cellStyle name="Vírgula 8 3 2 2 3" xfId="22546" xr:uid="{9B795992-E69B-4F77-9A58-93DB9AF81059}"/>
    <cellStyle name="Vírgula 8 3 2 3" xfId="5869" xr:uid="{EE4865A2-4C43-42CD-97C0-266047C29B51}"/>
    <cellStyle name="Vírgula 8 3 2 3 2" xfId="13491" xr:uid="{A32FC6D3-0AA9-4091-8F40-5E528C0AF48B}"/>
    <cellStyle name="Vírgula 8 3 2 3 2 2" xfId="28796" xr:uid="{CC6F888B-49A8-4986-A4D7-26AB9EE1E5CE}"/>
    <cellStyle name="Vírgula 8 3 2 3 3" xfId="21174" xr:uid="{4573C644-0123-4A48-9103-AFBA842C44D3}"/>
    <cellStyle name="Vírgula 8 3 2 4" xfId="12683" xr:uid="{19AAE7B9-4522-4BF3-8E6A-4ABBD31E8FA2}"/>
    <cellStyle name="Vírgula 8 3 2 4 2" xfId="27988" xr:uid="{0E0805ED-B0FA-4EE6-904B-195B08C6921E}"/>
    <cellStyle name="Vírgula 8 3 2 5" xfId="20366" xr:uid="{8EE61696-B1E2-46B3-9C04-9D4A1420B8C5}"/>
    <cellStyle name="Vírgula 8 3 3" xfId="4764" xr:uid="{6E0B781B-BF60-407C-B90E-8B4EA74F8187}"/>
    <cellStyle name="Vírgula 8 3 3 2" xfId="6636" xr:uid="{0A4CCF7A-095F-434B-825A-34435AC0616E}"/>
    <cellStyle name="Vírgula 8 3 3 2 2" xfId="14258" xr:uid="{E9361B9F-C5DD-4A90-9EEE-A5C17EE89660}"/>
    <cellStyle name="Vírgula 8 3 3 2 2 2" xfId="29563" xr:uid="{9B998015-0DE4-4C1E-83C1-7452A9DDD900}"/>
    <cellStyle name="Vírgula 8 3 3 2 3" xfId="21941" xr:uid="{42D17BA9-250E-4F3E-B90A-D179AA1078FE}"/>
    <cellStyle name="Vírgula 8 3 3 3" xfId="12386" xr:uid="{0A64707B-EFB2-479E-97E5-4472971FB651}"/>
    <cellStyle name="Vírgula 8 3 3 3 2" xfId="27691" xr:uid="{74AE648F-3006-41F6-8A7B-5610EFBBA676}"/>
    <cellStyle name="Vírgula 8 3 3 4" xfId="20069" xr:uid="{80D9A7A5-E887-48B8-9501-9EB8A000216E}"/>
    <cellStyle name="Vírgula 8 3 4" xfId="5387" xr:uid="{67E3D2A5-E925-461D-B0D6-CE5469339DDA}"/>
    <cellStyle name="Vírgula 8 3 4 2" xfId="13009" xr:uid="{13B34221-6FFB-4EC3-A220-75AFC8D36A74}"/>
    <cellStyle name="Vírgula 8 3 4 2 2" xfId="28314" xr:uid="{0442CBF1-A794-4E56-9868-DD3D897A13EF}"/>
    <cellStyle name="Vírgula 8 3 4 3" xfId="20692" xr:uid="{32DB8F7E-286B-40D5-9331-6D5155A90691}"/>
    <cellStyle name="Vírgula 8 3 5" xfId="12142" xr:uid="{101EC1C5-C520-4C27-9018-22B215BEE690}"/>
    <cellStyle name="Vírgula 8 3 5 2" xfId="27447" xr:uid="{9D3B94A3-BBEC-4403-BE30-D7C97B9E2A66}"/>
    <cellStyle name="Vírgula 8 3 6" xfId="19825" xr:uid="{2CB21159-DEAC-4510-A255-540BF1CA27D1}"/>
    <cellStyle name="Vírgula 8 4" xfId="4941" xr:uid="{5D6051F4-0939-4AB5-8395-F3FDA83DA84B}"/>
    <cellStyle name="Vírgula 8 4 2" xfId="6992" xr:uid="{B3F12EB4-4416-480B-89DD-02EFADE2EEC4}"/>
    <cellStyle name="Vírgula 8 4 2 2" xfId="14614" xr:uid="{0EB852DE-7667-4400-BDB3-B8D885420959}"/>
    <cellStyle name="Vírgula 8 4 2 2 2" xfId="29919" xr:uid="{65819805-AF14-4B43-ABA3-45E62B2D49B8}"/>
    <cellStyle name="Vírgula 8 4 2 3" xfId="22297" xr:uid="{8E2805AA-AECC-4428-BA4F-D2CA3805F0C0}"/>
    <cellStyle name="Vírgula 8 4 3" xfId="5620" xr:uid="{F29F156D-22EB-4F6C-AB38-1234B4662835}"/>
    <cellStyle name="Vírgula 8 4 3 2" xfId="13242" xr:uid="{CE9E11AA-E426-4529-AA5F-6D2D8EC7A30D}"/>
    <cellStyle name="Vírgula 8 4 3 2 2" xfId="28547" xr:uid="{3DFE3D65-293E-4957-8C65-688568B04A45}"/>
    <cellStyle name="Vírgula 8 4 3 3" xfId="20925" xr:uid="{B3BA6411-3433-4CDA-B1DF-E32FB9A1B5CE}"/>
    <cellStyle name="Vírgula 8 4 4" xfId="12563" xr:uid="{D06F3850-0740-4EEA-803F-AB15F200C9D8}"/>
    <cellStyle name="Vírgula 8 4 4 2" xfId="27868" xr:uid="{6B35EFFA-46E9-46E0-89C6-51046EF096B8}"/>
    <cellStyle name="Vírgula 8 4 5" xfId="20246" xr:uid="{89C91D3F-CB7D-4977-982E-8D71FAE2ADB7}"/>
    <cellStyle name="Vírgula 8 5" xfId="4636" xr:uid="{9A624DC8-70F3-4ED2-B8B5-C0F4D86BB99C}"/>
    <cellStyle name="Vírgula 8 5 2" xfId="6266" xr:uid="{F2553C2E-7884-4EB0-930B-295653C75014}"/>
    <cellStyle name="Vírgula 8 5 2 2" xfId="13888" xr:uid="{981BF04C-E1B7-4629-9D05-B7B59CAF740A}"/>
    <cellStyle name="Vírgula 8 5 2 2 2" xfId="29193" xr:uid="{20DDFB00-CE4C-40A7-860D-2D16A9039CAF}"/>
    <cellStyle name="Vírgula 8 5 2 3" xfId="21571" xr:uid="{D0F97A38-3A8A-47F2-8794-A7FFA92C8752}"/>
    <cellStyle name="Vírgula 8 5 3" xfId="12258" xr:uid="{04C17603-4C71-4820-8E28-7A9CF4E69AA3}"/>
    <cellStyle name="Vírgula 8 5 3 2" xfId="27563" xr:uid="{B144E35C-1966-4D62-B8F2-43B57FA7EA9B}"/>
    <cellStyle name="Vírgula 8 5 4" xfId="19941" xr:uid="{72699FAF-9ECF-4D8D-AEF7-824B54A45749}"/>
    <cellStyle name="Vírgula 8 6" xfId="5254" xr:uid="{0F26635E-4D7C-46CD-9404-78558F90A5F5}"/>
    <cellStyle name="Vírgula 8 6 2" xfId="12876" xr:uid="{E7AB131D-601B-4682-9B4C-1880607687A4}"/>
    <cellStyle name="Vírgula 8 6 2 2" xfId="28181" xr:uid="{51941329-1F05-4118-84DD-BFF99868802F}"/>
    <cellStyle name="Vírgula 8 6 3" xfId="20559" xr:uid="{0ACFAFD1-FDBC-461B-8D07-971264359CA5}"/>
    <cellStyle name="Vírgula 8 7" xfId="12032" xr:uid="{4AC0ECC7-718C-439B-9ED2-0F261F0F753F}"/>
    <cellStyle name="Vírgula 8 7 2" xfId="27337" xr:uid="{93FC9F5D-7580-4663-91D9-A13E7D7DADED}"/>
    <cellStyle name="Vírgula 8 8" xfId="19715" xr:uid="{2A5A47F7-E8F5-4EE9-A285-80A53CC5CF6F}"/>
    <cellStyle name="Vírgula 9" xfId="4407" xr:uid="{A950E611-10FC-4245-B88B-C339C6B8D0D3}"/>
    <cellStyle name="Vírgula 9 2" xfId="4438" xr:uid="{900656B1-55CE-4170-B0B3-268B1AD2BA1A}"/>
    <cellStyle name="Vírgula 9 2 2" xfId="4566" xr:uid="{3CE11268-D4FB-4A0B-9AF9-A52BEE290FB9}"/>
    <cellStyle name="Vírgula 9 2 2 2" xfId="5115" xr:uid="{0599FE3F-6C2A-4D68-9B3D-224DC6AAB938}"/>
    <cellStyle name="Vírgula 9 2 2 2 2" xfId="7409" xr:uid="{416DA0C1-F10B-4D58-9825-0A64C10FA03C}"/>
    <cellStyle name="Vírgula 9 2 2 2 2 2" xfId="15031" xr:uid="{D6D1D4D6-5A15-4558-9403-7D35BCAB5720}"/>
    <cellStyle name="Vírgula 9 2 2 2 2 2 2" xfId="30336" xr:uid="{C622B044-83B3-4E25-843B-5AD07EBA6D16}"/>
    <cellStyle name="Vírgula 9 2 2 2 2 3" xfId="22714" xr:uid="{FD23E7F9-1139-42AD-AB8B-2817C1A46975}"/>
    <cellStyle name="Vírgula 9 2 2 2 3" xfId="6037" xr:uid="{A82ABF15-2C9E-463B-9AF6-B50B7825148B}"/>
    <cellStyle name="Vírgula 9 2 2 2 3 2" xfId="13659" xr:uid="{B4E2DA00-578F-4F41-B868-84D3F026C506}"/>
    <cellStyle name="Vírgula 9 2 2 2 3 2 2" xfId="28964" xr:uid="{57974EBD-0CD4-400A-B92B-7448BDD61993}"/>
    <cellStyle name="Vírgula 9 2 2 2 3 3" xfId="21342" xr:uid="{BABF2C50-24BC-48C2-937D-D3B8C8EB5C18}"/>
    <cellStyle name="Vírgula 9 2 2 2 4" xfId="12737" xr:uid="{770D9744-CDA4-4057-B4CB-CBAC4B3C9509}"/>
    <cellStyle name="Vírgula 9 2 2 2 4 2" xfId="28042" xr:uid="{9E8F2000-3A6B-477B-904A-607375FFDABF}"/>
    <cellStyle name="Vírgula 9 2 2 2 5" xfId="20420" xr:uid="{C6086B16-9066-4E5A-9D6A-9512B185C4F7}"/>
    <cellStyle name="Vírgula 9 2 2 3" xfId="4818" xr:uid="{175052FC-028C-4492-B662-E7D802217297}"/>
    <cellStyle name="Vírgula 9 2 2 3 2" xfId="6805" xr:uid="{0CF204A2-B3BD-4B33-8804-152192ED4C06}"/>
    <cellStyle name="Vírgula 9 2 2 3 2 2" xfId="14427" xr:uid="{3AD69D42-AA9E-4433-BCC1-29796CA5344E}"/>
    <cellStyle name="Vírgula 9 2 2 3 2 2 2" xfId="29732" xr:uid="{885C9FEF-E3EC-428D-9B9F-2BE06A87B585}"/>
    <cellStyle name="Vírgula 9 2 2 3 2 3" xfId="22110" xr:uid="{CD63C762-79EE-4C9E-AC3D-4C4E28B8AFC8}"/>
    <cellStyle name="Vírgula 9 2 2 3 3" xfId="12440" xr:uid="{0A6C67AA-DCBF-4475-AEF2-F51466DBAB29}"/>
    <cellStyle name="Vírgula 9 2 2 3 3 2" xfId="27745" xr:uid="{528CCC8A-2858-4EA8-8A24-718C8121C2E8}"/>
    <cellStyle name="Vírgula 9 2 2 3 4" xfId="20123" xr:uid="{00947F1C-DCA4-4972-98D0-1F087B941AF0}"/>
    <cellStyle name="Vírgula 9 2 2 4" xfId="5486" xr:uid="{8392E5F0-7C01-4C05-9BEE-27167FE22190}"/>
    <cellStyle name="Vírgula 9 2 2 4 2" xfId="13108" xr:uid="{CADE390F-97F7-4A79-8CF8-121B25306496}"/>
    <cellStyle name="Vírgula 9 2 2 4 2 2" xfId="28413" xr:uid="{0F0726BE-7D37-442A-AD65-A4D160AADC94}"/>
    <cellStyle name="Vírgula 9 2 2 4 3" xfId="20791" xr:uid="{1629202E-CC9A-45D1-BDEB-0F0AFA866A8B}"/>
    <cellStyle name="Vírgula 9 2 2 5" xfId="12189" xr:uid="{E77B89C4-6BBA-40E7-8579-288EE4285A38}"/>
    <cellStyle name="Vírgula 9 2 2 5 2" xfId="27494" xr:uid="{85CCF27B-A782-4B29-B278-040BBAE28B96}"/>
    <cellStyle name="Vírgula 9 2 2 6" xfId="19872" xr:uid="{1C5F3915-90A3-417A-9F69-0691D13CFB7B}"/>
    <cellStyle name="Vírgula 9 2 3" xfId="4989" xr:uid="{6434F8FE-5A6E-4A4C-B509-08DFC1C2E6E6}"/>
    <cellStyle name="Vírgula 9 2 3 2" xfId="7093" xr:uid="{F6E53C94-8980-408F-A033-1C17EE0857FC}"/>
    <cellStyle name="Vírgula 9 2 3 2 2" xfId="14715" xr:uid="{4CB70FAA-EB70-4208-BA78-6CE1AA54720C}"/>
    <cellStyle name="Vírgula 9 2 3 2 2 2" xfId="30020" xr:uid="{DDCD32A5-2094-4E67-BE05-AB1AD402132A}"/>
    <cellStyle name="Vírgula 9 2 3 2 3" xfId="22398" xr:uid="{CA6EC1D6-68BB-4BB3-A374-371DB1380547}"/>
    <cellStyle name="Vírgula 9 2 3 3" xfId="5721" xr:uid="{DFA6AE0C-43BB-4603-9872-F98DE5C3DD58}"/>
    <cellStyle name="Vírgula 9 2 3 3 2" xfId="13343" xr:uid="{033A8B62-C542-4128-9248-FF1C02D768B1}"/>
    <cellStyle name="Vírgula 9 2 3 3 2 2" xfId="28648" xr:uid="{8BB950D3-DC73-41E3-B262-FC8017A4AB94}"/>
    <cellStyle name="Vírgula 9 2 3 3 3" xfId="21026" xr:uid="{ABF05F6E-EA50-4EF0-9CCC-7DF57D23E657}"/>
    <cellStyle name="Vírgula 9 2 3 4" xfId="12611" xr:uid="{64C8646E-66EF-4F02-AA4D-A387F7E3A9C6}"/>
    <cellStyle name="Vírgula 9 2 3 4 2" xfId="27916" xr:uid="{F0DAC153-A23D-4750-9B33-2BF473381CAD}"/>
    <cellStyle name="Vírgula 9 2 3 5" xfId="20294" xr:uid="{B58CCEDF-6804-4668-BFE6-11706F607D56}"/>
    <cellStyle name="Vírgula 9 2 4" xfId="4684" xr:uid="{FE0BC50D-3081-4DB3-8BD2-3E077064E836}"/>
    <cellStyle name="Vírgula 9 2 4 2" xfId="6435" xr:uid="{0F78C2D5-6734-4B8A-946F-CB6B243403D1}"/>
    <cellStyle name="Vírgula 9 2 4 2 2" xfId="14057" xr:uid="{DA558CE3-9A59-4DE6-BB60-5E4BDA3921B6}"/>
    <cellStyle name="Vírgula 9 2 4 2 2 2" xfId="29362" xr:uid="{55507586-9AF1-4814-948C-2D1259CA36FB}"/>
    <cellStyle name="Vírgula 9 2 4 2 3" xfId="21740" xr:uid="{96FF1943-934A-4CDD-B519-DE4B290C0EC6}"/>
    <cellStyle name="Vírgula 9 2 4 3" xfId="12306" xr:uid="{BFADD9DE-B7C6-42E3-9E23-A7CFFDC2D0D0}"/>
    <cellStyle name="Vírgula 9 2 4 3 2" xfId="27611" xr:uid="{1480F34A-F802-4A15-B2D7-A2A8AD5B905F}"/>
    <cellStyle name="Vírgula 9 2 4 4" xfId="19989" xr:uid="{5FA6CAEE-ECD0-412A-94BB-3C9115B2608A}"/>
    <cellStyle name="Vírgula 9 2 5" xfId="5303" xr:uid="{1A0E6120-3A45-477B-94EE-CD843F8FEE6D}"/>
    <cellStyle name="Vírgula 9 2 5 2" xfId="12925" xr:uid="{A5A8EF57-378C-4B34-A6F8-7D21F9D5188F}"/>
    <cellStyle name="Vírgula 9 2 5 2 2" xfId="28230" xr:uid="{F9A62DCD-1A3E-40FA-9AE8-8C52570882E4}"/>
    <cellStyle name="Vírgula 9 2 5 3" xfId="20608" xr:uid="{F6AF4D93-93B7-47B6-9854-F313C73F1435}"/>
    <cellStyle name="Vírgula 9 2 6" xfId="12064" xr:uid="{14BEC714-F744-4D9B-A5B4-0BF749B0C3EC}"/>
    <cellStyle name="Vírgula 9 2 6 2" xfId="27369" xr:uid="{83D11CA3-969C-4F0F-A3F8-09B215C76EB3}"/>
    <cellStyle name="Vírgula 9 2 7" xfId="19747" xr:uid="{B9D7B2DC-20A0-4643-A700-2CBCC9E6C35D}"/>
    <cellStyle name="Vírgula 9 3" xfId="4522" xr:uid="{A1630B28-1DE4-49B3-89D0-BF1B0C03788D}"/>
    <cellStyle name="Vírgula 9 3 2" xfId="5064" xr:uid="{161982D5-54F2-4548-99D0-C7BD8A4137D7}"/>
    <cellStyle name="Vírgula 9 3 2 2" xfId="7249" xr:uid="{74957143-6140-4002-B32A-187D3DC3EE98}"/>
    <cellStyle name="Vírgula 9 3 2 2 2" xfId="14871" xr:uid="{DBAE7052-476E-4FD1-BE47-8EFD209677A4}"/>
    <cellStyle name="Vírgula 9 3 2 2 2 2" xfId="30176" xr:uid="{21B4F3A5-3B53-4718-852C-EC2100D7B083}"/>
    <cellStyle name="Vírgula 9 3 2 2 3" xfId="22554" xr:uid="{8166BAA1-0751-499E-85BC-8534582DB986}"/>
    <cellStyle name="Vírgula 9 3 2 3" xfId="5877" xr:uid="{F17B07B5-5ACD-44A9-A640-4C9A88099787}"/>
    <cellStyle name="Vírgula 9 3 2 3 2" xfId="13499" xr:uid="{952F0290-7388-4DDC-94D2-321D6FE7DF3D}"/>
    <cellStyle name="Vírgula 9 3 2 3 2 2" xfId="28804" xr:uid="{C01DEC13-E185-4301-A702-53703CAD365F}"/>
    <cellStyle name="Vírgula 9 3 2 3 3" xfId="21182" xr:uid="{2DFD26C5-050D-4761-AF58-CB36D6172DCC}"/>
    <cellStyle name="Vírgula 9 3 2 4" xfId="12686" xr:uid="{234270E9-5E01-4211-8DFD-86FEA26FC44F}"/>
    <cellStyle name="Vírgula 9 3 2 4 2" xfId="27991" xr:uid="{DA62FAB4-B9EA-484E-8430-D79690FB6EED}"/>
    <cellStyle name="Vírgula 9 3 2 5" xfId="20369" xr:uid="{51C08F46-629F-4EB9-8FF4-0DDF720D374A}"/>
    <cellStyle name="Vírgula 9 3 3" xfId="4767" xr:uid="{FFE449A6-14E4-4549-805C-689089644F4F}"/>
    <cellStyle name="Vírgula 9 3 3 2" xfId="6645" xr:uid="{1957ABE8-E9B5-48BD-82F8-E09C3B5A4253}"/>
    <cellStyle name="Vírgula 9 3 3 2 2" xfId="14267" xr:uid="{4F3C7864-9A43-4DBB-A266-20D3AC80B401}"/>
    <cellStyle name="Vírgula 9 3 3 2 2 2" xfId="29572" xr:uid="{BDE4A4D6-BA4D-4C6A-84C7-E5A884FEBDC7}"/>
    <cellStyle name="Vírgula 9 3 3 2 3" xfId="21950" xr:uid="{4DEEF2C6-7952-4905-8970-AD712BE9682C}"/>
    <cellStyle name="Vírgula 9 3 3 3" xfId="12389" xr:uid="{0A0EA1A2-34FC-4B69-929C-E1AADCB60765}"/>
    <cellStyle name="Vírgula 9 3 3 3 2" xfId="27694" xr:uid="{D03B0CB2-A9E0-432D-8900-376EC6CAAD97}"/>
    <cellStyle name="Vírgula 9 3 3 4" xfId="20072" xr:uid="{6BCEF74C-E141-42C0-A671-A291A4603C29}"/>
    <cellStyle name="Vírgula 9 3 4" xfId="5393" xr:uid="{2891C9C0-74A0-44AC-ACAB-783D69C1D234}"/>
    <cellStyle name="Vírgula 9 3 4 2" xfId="13015" xr:uid="{7B965451-6342-4291-B766-C98547E89021}"/>
    <cellStyle name="Vírgula 9 3 4 2 2" xfId="28320" xr:uid="{C9E01DCE-7AA2-47CC-8709-8AE280BE5440}"/>
    <cellStyle name="Vírgula 9 3 4 3" xfId="20698" xr:uid="{E467394D-0C1A-445E-9992-09D4D4534920}"/>
    <cellStyle name="Vírgula 9 3 5" xfId="12145" xr:uid="{61A51F18-3862-499B-BA09-C85F9A2DA6DE}"/>
    <cellStyle name="Vírgula 9 3 5 2" xfId="27450" xr:uid="{B98B94A2-1D1B-417A-A9B1-FC7EE1F60EB5}"/>
    <cellStyle name="Vírgula 9 3 6" xfId="19828" xr:uid="{FE8A0EF2-123C-4D71-93A4-B8C3AE521074}"/>
    <cellStyle name="Vírgula 9 4" xfId="4945" xr:uid="{40C97E2E-1C1D-4A93-8FC2-2A8D288437A1}"/>
    <cellStyle name="Vírgula 9 4 2" xfId="6999" xr:uid="{F38354BD-63BD-4838-8E37-8B08FFFEFAB5}"/>
    <cellStyle name="Vírgula 9 4 2 2" xfId="14621" xr:uid="{12B28217-494F-4A00-B503-4200DF3FE8C4}"/>
    <cellStyle name="Vírgula 9 4 2 2 2" xfId="29926" xr:uid="{BA80E6AD-C596-43F6-BD0B-FC59F2BE7C3D}"/>
    <cellStyle name="Vírgula 9 4 2 3" xfId="22304" xr:uid="{6F8E84EC-B3AA-45E7-849E-A42885AD776D}"/>
    <cellStyle name="Vírgula 9 4 3" xfId="5627" xr:uid="{4C75C6F9-DAC0-4F51-9295-DACBC4F7707B}"/>
    <cellStyle name="Vírgula 9 4 3 2" xfId="13249" xr:uid="{A0ADB634-6ED9-4DB4-AA80-BD87B91F9006}"/>
    <cellStyle name="Vírgula 9 4 3 2 2" xfId="28554" xr:uid="{FBCFC006-B481-4098-8821-8D09F520E4C5}"/>
    <cellStyle name="Vírgula 9 4 3 3" xfId="20932" xr:uid="{42517FC2-E8DC-4415-9F0F-EBF6816DEA1D}"/>
    <cellStyle name="Vírgula 9 4 4" xfId="12567" xr:uid="{08E1E4AB-E294-444E-9BC6-DA876BFB9DCE}"/>
    <cellStyle name="Vírgula 9 4 4 2" xfId="27872" xr:uid="{80696415-95FE-4A99-90FC-59FB3D9BCA6A}"/>
    <cellStyle name="Vírgula 9 4 5" xfId="20250" xr:uid="{3D401A5D-187D-4698-A308-657588E4E20C}"/>
    <cellStyle name="Vírgula 9 5" xfId="4640" xr:uid="{69876549-8271-4052-8A6E-BC3408D4EB01}"/>
    <cellStyle name="Vírgula 9 5 2" xfId="6275" xr:uid="{985B4562-667E-4229-9DE5-B8BA7A1E7F5E}"/>
    <cellStyle name="Vírgula 9 5 2 2" xfId="13897" xr:uid="{CBDA778B-CE73-4A58-8FE0-FD5C5673D183}"/>
    <cellStyle name="Vírgula 9 5 2 2 2" xfId="29202" xr:uid="{D1F116F8-E6DF-44C9-805D-5AC75599D6F3}"/>
    <cellStyle name="Vírgula 9 5 2 3" xfId="21580" xr:uid="{7D7CE144-B463-4D89-86F3-13E54EE68044}"/>
    <cellStyle name="Vírgula 9 5 3" xfId="12262" xr:uid="{35664416-C540-4A09-AC4E-35E73AC8E4C0}"/>
    <cellStyle name="Vírgula 9 5 3 2" xfId="27567" xr:uid="{A24ADE9E-B8F4-4D40-9093-9FF6E6B3D992}"/>
    <cellStyle name="Vírgula 9 5 4" xfId="19945" xr:uid="{C373DE93-E461-4E95-84C5-D7F3C352A2AC}"/>
    <cellStyle name="Vírgula 9 6" xfId="5258" xr:uid="{A7DFA584-8704-4EE9-9909-3A744C5BB16B}"/>
    <cellStyle name="Vírgula 9 6 2" xfId="12880" xr:uid="{7092DB2D-B380-4F8D-920E-F1C07FFA11EB}"/>
    <cellStyle name="Vírgula 9 6 2 2" xfId="28185" xr:uid="{B34B53EB-0E9E-4239-BE87-17CA7031829E}"/>
    <cellStyle name="Vírgula 9 6 3" xfId="20563" xr:uid="{8714A2DB-D599-4617-AE4D-3CD0EC850CDB}"/>
    <cellStyle name="Vírgula 9 7" xfId="12033" xr:uid="{0071D04E-BA53-4EAB-A4D9-81785D851F28}"/>
    <cellStyle name="Vírgula 9 7 2" xfId="27338" xr:uid="{5424DD80-0AA9-49B9-BAA6-33C92D0BAB2B}"/>
    <cellStyle name="Vírgula 9 8" xfId="19716" xr:uid="{9779E579-84F1-431B-8F34-798680CF9BCC}"/>
  </cellStyles>
  <dxfs count="49">
    <dxf>
      <font>
        <b/>
        <i val="0"/>
        <color rgb="FFFF0000"/>
      </font>
    </dxf>
    <dxf>
      <font>
        <b/>
        <i val="0"/>
        <color rgb="FFFF0000"/>
      </font>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ont>
        <b/>
        <i val="0"/>
        <color rgb="FFFF0000"/>
      </font>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ont>
        <b/>
        <i val="0"/>
        <color rgb="FFFF0000"/>
      </font>
    </dxf>
    <dxf>
      <font>
        <b/>
        <i val="0"/>
        <color theme="0"/>
      </font>
      <fill>
        <patternFill>
          <bgColor theme="9" tint="-0.24994659260841701"/>
        </patternFill>
      </fill>
    </dxf>
    <dxf>
      <font>
        <b/>
        <i val="0"/>
        <color rgb="FFFF0000"/>
      </font>
    </dxf>
    <dxf>
      <font>
        <b/>
        <i val="0"/>
        <color rgb="FFFF0000"/>
      </font>
    </dxf>
    <dxf>
      <font>
        <b/>
        <i val="0"/>
        <color rgb="FFFF0000"/>
      </font>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ont>
        <b/>
        <i val="0"/>
        <color rgb="FFFF0000"/>
      </font>
    </dxf>
    <dxf>
      <font>
        <b/>
        <i val="0"/>
        <color rgb="FFFF0000"/>
      </font>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theme="7" tint="0.39994506668294322"/>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pivotCacheDefinition" Target="pivotCache/pivotCacheDefinition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pivotCacheDefinition" Target="pivotCache/pivotCacheDefinition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pivotCacheDefinition" Target="pivotCache/pivotCacheDefinition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41" Type="http://schemas.openxmlformats.org/officeDocument/2006/relationships/image" Target="../media/image41.png"/><Relationship Id="rId54" Type="http://schemas.openxmlformats.org/officeDocument/2006/relationships/image" Target="../media/image54.pn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png"/><Relationship Id="rId24" Type="http://schemas.openxmlformats.org/officeDocument/2006/relationships/image" Target="../media/image24.jpe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jpe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61" Type="http://schemas.openxmlformats.org/officeDocument/2006/relationships/image" Target="../media/image61.jpe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8" Type="http://schemas.openxmlformats.org/officeDocument/2006/relationships/image" Target="../media/image8.png"/><Relationship Id="rId51" Type="http://schemas.openxmlformats.org/officeDocument/2006/relationships/image" Target="../media/image51.png"/><Relationship Id="rId3" Type="http://schemas.openxmlformats.org/officeDocument/2006/relationships/image" Target="../media/image3.png"/><Relationship Id="rId12" Type="http://schemas.openxmlformats.org/officeDocument/2006/relationships/image" Target="../media/image12.jpe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jpeg"/></Relationships>
</file>

<file path=xl/drawings/_rels/drawing2.xml.rels><?xml version="1.0" encoding="UTF-8" standalone="yes"?>
<Relationships xmlns="http://schemas.openxmlformats.org/package/2006/relationships"><Relationship Id="rId3" Type="http://schemas.openxmlformats.org/officeDocument/2006/relationships/image" Target="../media/image64.png"/><Relationship Id="rId2" Type="http://schemas.openxmlformats.org/officeDocument/2006/relationships/image" Target="../media/image63.png"/><Relationship Id="rId1" Type="http://schemas.openxmlformats.org/officeDocument/2006/relationships/image" Target="../media/image62.png"/><Relationship Id="rId4" Type="http://schemas.openxmlformats.org/officeDocument/2006/relationships/image" Target="../media/image65.png"/></Relationships>
</file>

<file path=xl/drawings/_rels/drawing3.xml.rels><?xml version="1.0" encoding="UTF-8" standalone="yes"?>
<Relationships xmlns="http://schemas.openxmlformats.org/package/2006/relationships"><Relationship Id="rId8" Type="http://schemas.openxmlformats.org/officeDocument/2006/relationships/image" Target="../media/image73.png"/><Relationship Id="rId3" Type="http://schemas.openxmlformats.org/officeDocument/2006/relationships/image" Target="../media/image68.png"/><Relationship Id="rId7" Type="http://schemas.openxmlformats.org/officeDocument/2006/relationships/image" Target="../media/image72.png"/><Relationship Id="rId2" Type="http://schemas.openxmlformats.org/officeDocument/2006/relationships/image" Target="../media/image67.png"/><Relationship Id="rId1" Type="http://schemas.openxmlformats.org/officeDocument/2006/relationships/image" Target="../media/image66.png"/><Relationship Id="rId6" Type="http://schemas.openxmlformats.org/officeDocument/2006/relationships/image" Target="../media/image71.png"/><Relationship Id="rId11" Type="http://schemas.openxmlformats.org/officeDocument/2006/relationships/image" Target="../media/image76.png"/><Relationship Id="rId5" Type="http://schemas.openxmlformats.org/officeDocument/2006/relationships/image" Target="../media/image70.png"/><Relationship Id="rId10" Type="http://schemas.openxmlformats.org/officeDocument/2006/relationships/image" Target="../media/image75.png"/><Relationship Id="rId4" Type="http://schemas.openxmlformats.org/officeDocument/2006/relationships/image" Target="../media/image69.png"/><Relationship Id="rId9" Type="http://schemas.openxmlformats.org/officeDocument/2006/relationships/image" Target="../media/image74.png"/></Relationships>
</file>

<file path=xl/drawings/_rels/drawing4.xml.rels><?xml version="1.0" encoding="UTF-8" standalone="yes"?>
<Relationships xmlns="http://schemas.openxmlformats.org/package/2006/relationships"><Relationship Id="rId8" Type="http://schemas.openxmlformats.org/officeDocument/2006/relationships/image" Target="../media/image84.jpeg"/><Relationship Id="rId3" Type="http://schemas.openxmlformats.org/officeDocument/2006/relationships/image" Target="../media/image79.jpeg"/><Relationship Id="rId7" Type="http://schemas.openxmlformats.org/officeDocument/2006/relationships/image" Target="../media/image83.png"/><Relationship Id="rId2" Type="http://schemas.openxmlformats.org/officeDocument/2006/relationships/image" Target="../media/image78.png"/><Relationship Id="rId1" Type="http://schemas.openxmlformats.org/officeDocument/2006/relationships/image" Target="../media/image77.png"/><Relationship Id="rId6" Type="http://schemas.openxmlformats.org/officeDocument/2006/relationships/image" Target="../media/image82.png"/><Relationship Id="rId5" Type="http://schemas.openxmlformats.org/officeDocument/2006/relationships/image" Target="../media/image81.jpeg"/><Relationship Id="rId10" Type="http://schemas.openxmlformats.org/officeDocument/2006/relationships/image" Target="../media/image86.jpeg"/><Relationship Id="rId4" Type="http://schemas.openxmlformats.org/officeDocument/2006/relationships/image" Target="../media/image80.jpeg"/><Relationship Id="rId9" Type="http://schemas.openxmlformats.org/officeDocument/2006/relationships/image" Target="../media/image85.jpeg"/></Relationships>
</file>

<file path=xl/drawings/_rels/drawing5.xml.rels><?xml version="1.0" encoding="UTF-8" standalone="yes"?>
<Relationships xmlns="http://schemas.openxmlformats.org/package/2006/relationships"><Relationship Id="rId8" Type="http://schemas.openxmlformats.org/officeDocument/2006/relationships/image" Target="../media/image94.png"/><Relationship Id="rId13" Type="http://schemas.openxmlformats.org/officeDocument/2006/relationships/image" Target="../media/image99.jpeg"/><Relationship Id="rId18" Type="http://schemas.openxmlformats.org/officeDocument/2006/relationships/image" Target="../media/image104.png"/><Relationship Id="rId26" Type="http://schemas.openxmlformats.org/officeDocument/2006/relationships/image" Target="../media/image110.png"/><Relationship Id="rId3" Type="http://schemas.openxmlformats.org/officeDocument/2006/relationships/image" Target="../media/image89.jpeg"/><Relationship Id="rId21" Type="http://schemas.openxmlformats.org/officeDocument/2006/relationships/image" Target="../media/image105.png"/><Relationship Id="rId34" Type="http://schemas.openxmlformats.org/officeDocument/2006/relationships/image" Target="../media/image118.jpeg"/><Relationship Id="rId7" Type="http://schemas.openxmlformats.org/officeDocument/2006/relationships/image" Target="../media/image93.jpeg"/><Relationship Id="rId12" Type="http://schemas.openxmlformats.org/officeDocument/2006/relationships/image" Target="../media/image98.png"/><Relationship Id="rId17" Type="http://schemas.openxmlformats.org/officeDocument/2006/relationships/image" Target="../media/image103.png"/><Relationship Id="rId25" Type="http://schemas.openxmlformats.org/officeDocument/2006/relationships/image" Target="../media/image109.jpeg"/><Relationship Id="rId33" Type="http://schemas.openxmlformats.org/officeDocument/2006/relationships/image" Target="../media/image117.jpeg"/><Relationship Id="rId2" Type="http://schemas.openxmlformats.org/officeDocument/2006/relationships/image" Target="../media/image88.jpeg"/><Relationship Id="rId16" Type="http://schemas.openxmlformats.org/officeDocument/2006/relationships/image" Target="../media/image102.jpeg"/><Relationship Id="rId20" Type="http://schemas.openxmlformats.org/officeDocument/2006/relationships/image" Target="../media/image74.png"/><Relationship Id="rId29" Type="http://schemas.openxmlformats.org/officeDocument/2006/relationships/image" Target="../media/image113.jpeg"/><Relationship Id="rId1" Type="http://schemas.openxmlformats.org/officeDocument/2006/relationships/image" Target="../media/image87.jpeg"/><Relationship Id="rId6" Type="http://schemas.openxmlformats.org/officeDocument/2006/relationships/image" Target="../media/image92.jpeg"/><Relationship Id="rId11" Type="http://schemas.openxmlformats.org/officeDocument/2006/relationships/image" Target="../media/image97.png"/><Relationship Id="rId24" Type="http://schemas.openxmlformats.org/officeDocument/2006/relationships/image" Target="../media/image108.jpeg"/><Relationship Id="rId32" Type="http://schemas.openxmlformats.org/officeDocument/2006/relationships/image" Target="../media/image116.jpeg"/><Relationship Id="rId5" Type="http://schemas.openxmlformats.org/officeDocument/2006/relationships/image" Target="../media/image91.jpeg"/><Relationship Id="rId15" Type="http://schemas.openxmlformats.org/officeDocument/2006/relationships/image" Target="../media/image101.jpeg"/><Relationship Id="rId23" Type="http://schemas.openxmlformats.org/officeDocument/2006/relationships/image" Target="../media/image107.jpeg"/><Relationship Id="rId28" Type="http://schemas.openxmlformats.org/officeDocument/2006/relationships/image" Target="../media/image112.jpeg"/><Relationship Id="rId10" Type="http://schemas.openxmlformats.org/officeDocument/2006/relationships/image" Target="../media/image96.png"/><Relationship Id="rId19" Type="http://schemas.openxmlformats.org/officeDocument/2006/relationships/image" Target="../media/image68.png"/><Relationship Id="rId31" Type="http://schemas.openxmlformats.org/officeDocument/2006/relationships/image" Target="../media/image115.jpeg"/><Relationship Id="rId4" Type="http://schemas.openxmlformats.org/officeDocument/2006/relationships/image" Target="../media/image90.jpeg"/><Relationship Id="rId9" Type="http://schemas.openxmlformats.org/officeDocument/2006/relationships/image" Target="../media/image95.jpeg"/><Relationship Id="rId14" Type="http://schemas.openxmlformats.org/officeDocument/2006/relationships/image" Target="../media/image100.jpeg"/><Relationship Id="rId22" Type="http://schemas.openxmlformats.org/officeDocument/2006/relationships/image" Target="../media/image106.png"/><Relationship Id="rId27" Type="http://schemas.openxmlformats.org/officeDocument/2006/relationships/image" Target="../media/image111.jpeg"/><Relationship Id="rId30" Type="http://schemas.openxmlformats.org/officeDocument/2006/relationships/image" Target="../media/image114.jpeg"/></Relationships>
</file>

<file path=xl/drawings/_rels/drawing6.xml.rels><?xml version="1.0" encoding="UTF-8" standalone="yes"?>
<Relationships xmlns="http://schemas.openxmlformats.org/package/2006/relationships"><Relationship Id="rId8" Type="http://schemas.openxmlformats.org/officeDocument/2006/relationships/image" Target="../media/image123.jpeg"/><Relationship Id="rId13" Type="http://schemas.openxmlformats.org/officeDocument/2006/relationships/image" Target="../media/image128.jpeg"/><Relationship Id="rId18" Type="http://schemas.openxmlformats.org/officeDocument/2006/relationships/image" Target="../media/image77.png"/><Relationship Id="rId26" Type="http://schemas.openxmlformats.org/officeDocument/2006/relationships/image" Target="../media/image132.jpeg"/><Relationship Id="rId39" Type="http://schemas.openxmlformats.org/officeDocument/2006/relationships/image" Target="../media/image143.png"/><Relationship Id="rId3" Type="http://schemas.openxmlformats.org/officeDocument/2006/relationships/image" Target="../media/image94.png"/><Relationship Id="rId21" Type="http://schemas.openxmlformats.org/officeDocument/2006/relationships/image" Target="../media/image110.png"/><Relationship Id="rId34" Type="http://schemas.openxmlformats.org/officeDocument/2006/relationships/image" Target="../media/image138.jpeg"/><Relationship Id="rId42" Type="http://schemas.openxmlformats.org/officeDocument/2006/relationships/image" Target="../media/image146.jpeg"/><Relationship Id="rId7" Type="http://schemas.openxmlformats.org/officeDocument/2006/relationships/image" Target="../media/image122.png"/><Relationship Id="rId12" Type="http://schemas.openxmlformats.org/officeDocument/2006/relationships/image" Target="../media/image127.jpeg"/><Relationship Id="rId17" Type="http://schemas.openxmlformats.org/officeDocument/2006/relationships/image" Target="../media/image70.png"/><Relationship Id="rId25" Type="http://schemas.openxmlformats.org/officeDocument/2006/relationships/image" Target="../media/image131.jpeg"/><Relationship Id="rId33" Type="http://schemas.openxmlformats.org/officeDocument/2006/relationships/image" Target="../media/image137.jpeg"/><Relationship Id="rId38" Type="http://schemas.openxmlformats.org/officeDocument/2006/relationships/image" Target="../media/image142.jpeg"/><Relationship Id="rId2" Type="http://schemas.openxmlformats.org/officeDocument/2006/relationships/image" Target="../media/image120.jpeg"/><Relationship Id="rId16" Type="http://schemas.openxmlformats.org/officeDocument/2006/relationships/image" Target="../media/image67.png"/><Relationship Id="rId20" Type="http://schemas.openxmlformats.org/officeDocument/2006/relationships/image" Target="../media/image90.jpeg"/><Relationship Id="rId29" Type="http://schemas.openxmlformats.org/officeDocument/2006/relationships/image" Target="../media/image78.png"/><Relationship Id="rId41" Type="http://schemas.openxmlformats.org/officeDocument/2006/relationships/image" Target="../media/image145.jpeg"/><Relationship Id="rId1" Type="http://schemas.openxmlformats.org/officeDocument/2006/relationships/image" Target="../media/image119.jpeg"/><Relationship Id="rId6" Type="http://schemas.openxmlformats.org/officeDocument/2006/relationships/image" Target="../media/image66.png"/><Relationship Id="rId11" Type="http://schemas.openxmlformats.org/officeDocument/2006/relationships/image" Target="../media/image126.png"/><Relationship Id="rId24" Type="http://schemas.openxmlformats.org/officeDocument/2006/relationships/image" Target="../media/image68.png"/><Relationship Id="rId32" Type="http://schemas.openxmlformats.org/officeDocument/2006/relationships/image" Target="../media/image136.jpeg"/><Relationship Id="rId37" Type="http://schemas.openxmlformats.org/officeDocument/2006/relationships/image" Target="../media/image141.png"/><Relationship Id="rId40" Type="http://schemas.openxmlformats.org/officeDocument/2006/relationships/image" Target="../media/image144.png"/><Relationship Id="rId5" Type="http://schemas.openxmlformats.org/officeDocument/2006/relationships/image" Target="../media/image115.jpeg"/><Relationship Id="rId15" Type="http://schemas.openxmlformats.org/officeDocument/2006/relationships/image" Target="../media/image130.jpeg"/><Relationship Id="rId23" Type="http://schemas.openxmlformats.org/officeDocument/2006/relationships/image" Target="../media/image113.jpeg"/><Relationship Id="rId28" Type="http://schemas.openxmlformats.org/officeDocument/2006/relationships/image" Target="../media/image133.png"/><Relationship Id="rId36" Type="http://schemas.openxmlformats.org/officeDocument/2006/relationships/image" Target="../media/image140.png"/><Relationship Id="rId10" Type="http://schemas.openxmlformats.org/officeDocument/2006/relationships/image" Target="../media/image125.png"/><Relationship Id="rId19" Type="http://schemas.openxmlformats.org/officeDocument/2006/relationships/image" Target="../media/image88.jpeg"/><Relationship Id="rId31" Type="http://schemas.openxmlformats.org/officeDocument/2006/relationships/image" Target="../media/image135.png"/><Relationship Id="rId4" Type="http://schemas.openxmlformats.org/officeDocument/2006/relationships/image" Target="../media/image121.jpeg"/><Relationship Id="rId9" Type="http://schemas.openxmlformats.org/officeDocument/2006/relationships/image" Target="../media/image124.png"/><Relationship Id="rId14" Type="http://schemas.openxmlformats.org/officeDocument/2006/relationships/image" Target="../media/image129.jpeg"/><Relationship Id="rId22" Type="http://schemas.openxmlformats.org/officeDocument/2006/relationships/image" Target="../media/image111.jpeg"/><Relationship Id="rId27" Type="http://schemas.openxmlformats.org/officeDocument/2006/relationships/image" Target="../media/image71.png"/><Relationship Id="rId30" Type="http://schemas.openxmlformats.org/officeDocument/2006/relationships/image" Target="../media/image134.jpeg"/><Relationship Id="rId35" Type="http://schemas.openxmlformats.org/officeDocument/2006/relationships/image" Target="../media/image139.png"/></Relationships>
</file>

<file path=xl/drawings/_rels/drawing7.xml.rels><?xml version="1.0" encoding="UTF-8" standalone="yes"?>
<Relationships xmlns="http://schemas.openxmlformats.org/package/2006/relationships"><Relationship Id="rId3" Type="http://schemas.openxmlformats.org/officeDocument/2006/relationships/image" Target="../media/image75.png"/><Relationship Id="rId2" Type="http://schemas.openxmlformats.org/officeDocument/2006/relationships/image" Target="../media/image148.png"/><Relationship Id="rId1" Type="http://schemas.openxmlformats.org/officeDocument/2006/relationships/image" Target="../media/image147.png"/><Relationship Id="rId4" Type="http://schemas.openxmlformats.org/officeDocument/2006/relationships/image" Target="../media/image149.png"/></Relationships>
</file>

<file path=xl/drawings/_rels/drawing8.xml.rels><?xml version="1.0" encoding="UTF-8" standalone="yes"?>
<Relationships xmlns="http://schemas.openxmlformats.org/package/2006/relationships"><Relationship Id="rId1" Type="http://schemas.openxmlformats.org/officeDocument/2006/relationships/image" Target="../media/image147.png"/></Relationships>
</file>

<file path=xl/drawings/drawing1.xml><?xml version="1.0" encoding="utf-8"?>
<xdr:wsDr xmlns:xdr="http://schemas.openxmlformats.org/drawingml/2006/spreadsheetDrawing" xmlns:a="http://schemas.openxmlformats.org/drawingml/2006/main">
  <xdr:twoCellAnchor>
    <xdr:from>
      <xdr:col>0</xdr:col>
      <xdr:colOff>302013</xdr:colOff>
      <xdr:row>4</xdr:row>
      <xdr:rowOff>196141</xdr:rowOff>
    </xdr:from>
    <xdr:to>
      <xdr:col>0</xdr:col>
      <xdr:colOff>1742378</xdr:colOff>
      <xdr:row>8</xdr:row>
      <xdr:rowOff>67491</xdr:rowOff>
    </xdr:to>
    <xdr:pic>
      <xdr:nvPicPr>
        <xdr:cNvPr id="2" name="Imagem 1">
          <a:extLst>
            <a:ext uri="{FF2B5EF4-FFF2-40B4-BE49-F238E27FC236}">
              <a16:creationId xmlns:a16="http://schemas.microsoft.com/office/drawing/2014/main" id="{511A9B6E-BBA5-4450-9830-BC43AAA355A2}"/>
            </a:ext>
          </a:extLst>
        </xdr:cNvPr>
        <xdr:cNvPicPr>
          <a:picLocks noChangeAspect="1"/>
        </xdr:cNvPicPr>
      </xdr:nvPicPr>
      <xdr:blipFill>
        <a:blip xmlns:r="http://schemas.openxmlformats.org/officeDocument/2006/relationships" r:embed="rId1"/>
        <a:stretch>
          <a:fillRect/>
        </a:stretch>
      </xdr:blipFill>
      <xdr:spPr>
        <a:xfrm>
          <a:off x="302013" y="948616"/>
          <a:ext cx="306890" cy="642875"/>
        </a:xfrm>
        <a:prstGeom prst="rect">
          <a:avLst/>
        </a:prstGeom>
      </xdr:spPr>
    </xdr:pic>
    <xdr:clientData/>
  </xdr:twoCellAnchor>
  <xdr:twoCellAnchor>
    <xdr:from>
      <xdr:col>0</xdr:col>
      <xdr:colOff>0</xdr:colOff>
      <xdr:row>9</xdr:row>
      <xdr:rowOff>34848</xdr:rowOff>
    </xdr:from>
    <xdr:to>
      <xdr:col>0</xdr:col>
      <xdr:colOff>2210108</xdr:colOff>
      <xdr:row>12</xdr:row>
      <xdr:rowOff>198132</xdr:rowOff>
    </xdr:to>
    <xdr:pic>
      <xdr:nvPicPr>
        <xdr:cNvPr id="3" name="Imagem 2">
          <a:extLst>
            <a:ext uri="{FF2B5EF4-FFF2-40B4-BE49-F238E27FC236}">
              <a16:creationId xmlns:a16="http://schemas.microsoft.com/office/drawing/2014/main" id="{D2373CC4-CBAE-49E8-BDAB-3FBA6869AD1E}"/>
            </a:ext>
          </a:extLst>
        </xdr:cNvPr>
        <xdr:cNvPicPr>
          <a:picLocks noChangeAspect="1"/>
        </xdr:cNvPicPr>
      </xdr:nvPicPr>
      <xdr:blipFill>
        <a:blip xmlns:r="http://schemas.openxmlformats.org/officeDocument/2006/relationships" r:embed="rId2"/>
        <a:stretch>
          <a:fillRect/>
        </a:stretch>
      </xdr:blipFill>
      <xdr:spPr>
        <a:xfrm>
          <a:off x="0" y="1749348"/>
          <a:ext cx="609908" cy="725259"/>
        </a:xfrm>
        <a:prstGeom prst="rect">
          <a:avLst/>
        </a:prstGeom>
      </xdr:spPr>
    </xdr:pic>
    <xdr:clientData/>
  </xdr:twoCellAnchor>
  <xdr:twoCellAnchor>
    <xdr:from>
      <xdr:col>0</xdr:col>
      <xdr:colOff>162624</xdr:colOff>
      <xdr:row>14</xdr:row>
      <xdr:rowOff>34848</xdr:rowOff>
    </xdr:from>
    <xdr:to>
      <xdr:col>0</xdr:col>
      <xdr:colOff>1893386</xdr:colOff>
      <xdr:row>16</xdr:row>
      <xdr:rowOff>238955</xdr:rowOff>
    </xdr:to>
    <xdr:pic>
      <xdr:nvPicPr>
        <xdr:cNvPr id="4" name="Imagem 3">
          <a:extLst>
            <a:ext uri="{FF2B5EF4-FFF2-40B4-BE49-F238E27FC236}">
              <a16:creationId xmlns:a16="http://schemas.microsoft.com/office/drawing/2014/main" id="{98CC2731-9CF8-4103-A14E-9576BFB176AD}"/>
            </a:ext>
          </a:extLst>
        </xdr:cNvPr>
        <xdr:cNvPicPr>
          <a:picLocks noChangeAspect="1"/>
        </xdr:cNvPicPr>
      </xdr:nvPicPr>
      <xdr:blipFill>
        <a:blip xmlns:r="http://schemas.openxmlformats.org/officeDocument/2006/relationships" r:embed="rId3"/>
        <a:stretch>
          <a:fillRect/>
        </a:stretch>
      </xdr:blipFill>
      <xdr:spPr>
        <a:xfrm>
          <a:off x="162624" y="2701848"/>
          <a:ext cx="444887" cy="537482"/>
        </a:xfrm>
        <a:prstGeom prst="rect">
          <a:avLst/>
        </a:prstGeom>
      </xdr:spPr>
    </xdr:pic>
    <xdr:clientData/>
  </xdr:twoCellAnchor>
  <xdr:twoCellAnchor>
    <xdr:from>
      <xdr:col>0</xdr:col>
      <xdr:colOff>650489</xdr:colOff>
      <xdr:row>18</xdr:row>
      <xdr:rowOff>23232</xdr:rowOff>
    </xdr:from>
    <xdr:to>
      <xdr:col>0</xdr:col>
      <xdr:colOff>1370670</xdr:colOff>
      <xdr:row>20</xdr:row>
      <xdr:rowOff>39292</xdr:rowOff>
    </xdr:to>
    <xdr:pic>
      <xdr:nvPicPr>
        <xdr:cNvPr id="5" name="Imagem 4">
          <a:extLst>
            <a:ext uri="{FF2B5EF4-FFF2-40B4-BE49-F238E27FC236}">
              <a16:creationId xmlns:a16="http://schemas.microsoft.com/office/drawing/2014/main" id="{D8593D86-5E2D-49A9-BF09-2261515141FD}"/>
            </a:ext>
          </a:extLst>
        </xdr:cNvPr>
        <xdr:cNvPicPr>
          <a:picLocks noChangeAspect="1"/>
        </xdr:cNvPicPr>
      </xdr:nvPicPr>
      <xdr:blipFill>
        <a:blip xmlns:r="http://schemas.openxmlformats.org/officeDocument/2006/relationships" r:embed="rId4"/>
        <a:stretch>
          <a:fillRect/>
        </a:stretch>
      </xdr:blipFill>
      <xdr:spPr>
        <a:xfrm>
          <a:off x="612389" y="3452232"/>
          <a:ext cx="0" cy="397060"/>
        </a:xfrm>
        <a:prstGeom prst="rect">
          <a:avLst/>
        </a:prstGeom>
      </xdr:spPr>
    </xdr:pic>
    <xdr:clientData/>
  </xdr:twoCellAnchor>
  <xdr:twoCellAnchor>
    <xdr:from>
      <xdr:col>0</xdr:col>
      <xdr:colOff>650488</xdr:colOff>
      <xdr:row>21</xdr:row>
      <xdr:rowOff>58079</xdr:rowOff>
    </xdr:from>
    <xdr:to>
      <xdr:col>0</xdr:col>
      <xdr:colOff>1090323</xdr:colOff>
      <xdr:row>24</xdr:row>
      <xdr:rowOff>7543</xdr:rowOff>
    </xdr:to>
    <xdr:pic>
      <xdr:nvPicPr>
        <xdr:cNvPr id="6" name="Imagem 5">
          <a:extLst>
            <a:ext uri="{FF2B5EF4-FFF2-40B4-BE49-F238E27FC236}">
              <a16:creationId xmlns:a16="http://schemas.microsoft.com/office/drawing/2014/main" id="{5CA9D995-28BF-49DA-A032-BE6371E56E57}"/>
            </a:ext>
          </a:extLst>
        </xdr:cNvPr>
        <xdr:cNvPicPr>
          <a:picLocks noChangeAspect="1"/>
        </xdr:cNvPicPr>
      </xdr:nvPicPr>
      <xdr:blipFill>
        <a:blip xmlns:r="http://schemas.openxmlformats.org/officeDocument/2006/relationships" r:embed="rId5"/>
        <a:stretch>
          <a:fillRect/>
        </a:stretch>
      </xdr:blipFill>
      <xdr:spPr>
        <a:xfrm>
          <a:off x="612388" y="4058579"/>
          <a:ext cx="1685" cy="520964"/>
        </a:xfrm>
        <a:prstGeom prst="rect">
          <a:avLst/>
        </a:prstGeom>
      </xdr:spPr>
    </xdr:pic>
    <xdr:clientData/>
  </xdr:twoCellAnchor>
  <xdr:twoCellAnchor>
    <xdr:from>
      <xdr:col>0</xdr:col>
      <xdr:colOff>487866</xdr:colOff>
      <xdr:row>29</xdr:row>
      <xdr:rowOff>91266</xdr:rowOff>
    </xdr:from>
    <xdr:to>
      <xdr:col>0</xdr:col>
      <xdr:colOff>1382287</xdr:colOff>
      <xdr:row>30</xdr:row>
      <xdr:rowOff>341396</xdr:rowOff>
    </xdr:to>
    <xdr:pic>
      <xdr:nvPicPr>
        <xdr:cNvPr id="7" name="Imagem 6">
          <a:extLst>
            <a:ext uri="{FF2B5EF4-FFF2-40B4-BE49-F238E27FC236}">
              <a16:creationId xmlns:a16="http://schemas.microsoft.com/office/drawing/2014/main" id="{ED93EC70-655D-4B87-A0B7-E26A96A9A5F8}"/>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t="22621"/>
        <a:stretch/>
      </xdr:blipFill>
      <xdr:spPr bwMode="auto">
        <a:xfrm>
          <a:off x="487866" y="5615766"/>
          <a:ext cx="122896" cy="288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615639</xdr:colOff>
      <xdr:row>31</xdr:row>
      <xdr:rowOff>89277</xdr:rowOff>
    </xdr:from>
    <xdr:to>
      <xdr:col>0</xdr:col>
      <xdr:colOff>975732</xdr:colOff>
      <xdr:row>33</xdr:row>
      <xdr:rowOff>219163</xdr:rowOff>
    </xdr:to>
    <xdr:pic>
      <xdr:nvPicPr>
        <xdr:cNvPr id="8" name="Imagem 7">
          <a:extLst>
            <a:ext uri="{FF2B5EF4-FFF2-40B4-BE49-F238E27FC236}">
              <a16:creationId xmlns:a16="http://schemas.microsoft.com/office/drawing/2014/main" id="{E079BFD4-854B-4353-94F7-6224E500C871}"/>
            </a:ext>
          </a:extLst>
        </xdr:cNvPr>
        <xdr:cNvPicPr>
          <a:picLocks noChangeAspect="1"/>
        </xdr:cNvPicPr>
      </xdr:nvPicPr>
      <xdr:blipFill>
        <a:blip xmlns:r="http://schemas.openxmlformats.org/officeDocument/2006/relationships" r:embed="rId7"/>
        <a:stretch>
          <a:fillRect/>
        </a:stretch>
      </xdr:blipFill>
      <xdr:spPr>
        <a:xfrm>
          <a:off x="606114" y="5994777"/>
          <a:ext cx="7668" cy="482311"/>
        </a:xfrm>
        <a:prstGeom prst="rect">
          <a:avLst/>
        </a:prstGeom>
      </xdr:spPr>
    </xdr:pic>
    <xdr:clientData/>
  </xdr:twoCellAnchor>
  <xdr:twoCellAnchor>
    <xdr:from>
      <xdr:col>0</xdr:col>
      <xdr:colOff>615640</xdr:colOff>
      <xdr:row>34</xdr:row>
      <xdr:rowOff>89275</xdr:rowOff>
    </xdr:from>
    <xdr:to>
      <xdr:col>0</xdr:col>
      <xdr:colOff>964115</xdr:colOff>
      <xdr:row>36</xdr:row>
      <xdr:rowOff>172154</xdr:rowOff>
    </xdr:to>
    <xdr:pic>
      <xdr:nvPicPr>
        <xdr:cNvPr id="9" name="Imagem 8">
          <a:extLst>
            <a:ext uri="{FF2B5EF4-FFF2-40B4-BE49-F238E27FC236}">
              <a16:creationId xmlns:a16="http://schemas.microsoft.com/office/drawing/2014/main" id="{6D7DA446-9A6F-4108-89B8-C21D1130326C}"/>
            </a:ext>
          </a:extLst>
        </xdr:cNvPr>
        <xdr:cNvPicPr>
          <a:picLocks noChangeAspect="1"/>
        </xdr:cNvPicPr>
      </xdr:nvPicPr>
      <xdr:blipFill>
        <a:blip xmlns:r="http://schemas.openxmlformats.org/officeDocument/2006/relationships" r:embed="rId8"/>
        <a:stretch>
          <a:fillRect/>
        </a:stretch>
      </xdr:blipFill>
      <xdr:spPr>
        <a:xfrm>
          <a:off x="606115" y="6566275"/>
          <a:ext cx="5575" cy="463879"/>
        </a:xfrm>
        <a:prstGeom prst="rect">
          <a:avLst/>
        </a:prstGeom>
      </xdr:spPr>
    </xdr:pic>
    <xdr:clientData/>
  </xdr:twoCellAnchor>
  <xdr:twoCellAnchor>
    <xdr:from>
      <xdr:col>0</xdr:col>
      <xdr:colOff>615640</xdr:colOff>
      <xdr:row>37</xdr:row>
      <xdr:rowOff>79650</xdr:rowOff>
    </xdr:from>
    <xdr:to>
      <xdr:col>0</xdr:col>
      <xdr:colOff>987348</xdr:colOff>
      <xdr:row>39</xdr:row>
      <xdr:rowOff>239537</xdr:rowOff>
    </xdr:to>
    <xdr:pic>
      <xdr:nvPicPr>
        <xdr:cNvPr id="10" name="Imagem 9">
          <a:extLst>
            <a:ext uri="{FF2B5EF4-FFF2-40B4-BE49-F238E27FC236}">
              <a16:creationId xmlns:a16="http://schemas.microsoft.com/office/drawing/2014/main" id="{99618D4F-39C7-471F-81F4-DA1113FE4CDE}"/>
            </a:ext>
          </a:extLst>
        </xdr:cNvPr>
        <xdr:cNvPicPr>
          <a:picLocks noChangeAspect="1"/>
        </xdr:cNvPicPr>
      </xdr:nvPicPr>
      <xdr:blipFill>
        <a:blip xmlns:r="http://schemas.openxmlformats.org/officeDocument/2006/relationships" r:embed="rId9"/>
        <a:stretch>
          <a:fillRect/>
        </a:stretch>
      </xdr:blipFill>
      <xdr:spPr>
        <a:xfrm>
          <a:off x="606115" y="7128150"/>
          <a:ext cx="233" cy="493262"/>
        </a:xfrm>
        <a:prstGeom prst="rect">
          <a:avLst/>
        </a:prstGeom>
      </xdr:spPr>
    </xdr:pic>
    <xdr:clientData/>
  </xdr:twoCellAnchor>
  <xdr:twoCellAnchor>
    <xdr:from>
      <xdr:col>0</xdr:col>
      <xdr:colOff>464634</xdr:colOff>
      <xdr:row>40</xdr:row>
      <xdr:rowOff>132088</xdr:rowOff>
    </xdr:from>
    <xdr:to>
      <xdr:col>0</xdr:col>
      <xdr:colOff>1347439</xdr:colOff>
      <xdr:row>44</xdr:row>
      <xdr:rowOff>49363</xdr:rowOff>
    </xdr:to>
    <xdr:pic>
      <xdr:nvPicPr>
        <xdr:cNvPr id="11" name="Imagem 10">
          <a:extLst>
            <a:ext uri="{FF2B5EF4-FFF2-40B4-BE49-F238E27FC236}">
              <a16:creationId xmlns:a16="http://schemas.microsoft.com/office/drawing/2014/main" id="{5B929780-0097-4A25-8292-4A8CED3518F5}"/>
            </a:ext>
          </a:extLst>
        </xdr:cNvPr>
        <xdr:cNvPicPr>
          <a:picLocks noChangeAspect="1"/>
        </xdr:cNvPicPr>
      </xdr:nvPicPr>
      <xdr:blipFill>
        <a:blip xmlns:r="http://schemas.openxmlformats.org/officeDocument/2006/relationships" r:embed="rId10"/>
        <a:stretch>
          <a:fillRect/>
        </a:stretch>
      </xdr:blipFill>
      <xdr:spPr>
        <a:xfrm>
          <a:off x="464634" y="7752088"/>
          <a:ext cx="149380" cy="679275"/>
        </a:xfrm>
        <a:prstGeom prst="rect">
          <a:avLst/>
        </a:prstGeom>
      </xdr:spPr>
    </xdr:pic>
    <xdr:clientData/>
  </xdr:twoCellAnchor>
  <xdr:twoCellAnchor>
    <xdr:from>
      <xdr:col>0</xdr:col>
      <xdr:colOff>580794</xdr:colOff>
      <xdr:row>49</xdr:row>
      <xdr:rowOff>180542</xdr:rowOff>
    </xdr:from>
    <xdr:to>
      <xdr:col>0</xdr:col>
      <xdr:colOff>1568141</xdr:colOff>
      <xdr:row>52</xdr:row>
      <xdr:rowOff>52820</xdr:rowOff>
    </xdr:to>
    <xdr:pic>
      <xdr:nvPicPr>
        <xdr:cNvPr id="12" name="Imagem 11">
          <a:extLst>
            <a:ext uri="{FF2B5EF4-FFF2-40B4-BE49-F238E27FC236}">
              <a16:creationId xmlns:a16="http://schemas.microsoft.com/office/drawing/2014/main" id="{FC23FD83-64DA-43E8-B408-4EC3F39932E4}"/>
            </a:ext>
          </a:extLst>
        </xdr:cNvPr>
        <xdr:cNvPicPr>
          <a:picLocks noChangeAspect="1"/>
        </xdr:cNvPicPr>
      </xdr:nvPicPr>
      <xdr:blipFill>
        <a:blip xmlns:r="http://schemas.openxmlformats.org/officeDocument/2006/relationships" r:embed="rId11"/>
        <a:stretch>
          <a:fillRect/>
        </a:stretch>
      </xdr:blipFill>
      <xdr:spPr>
        <a:xfrm>
          <a:off x="580794" y="9515042"/>
          <a:ext cx="25322" cy="443778"/>
        </a:xfrm>
        <a:prstGeom prst="rect">
          <a:avLst/>
        </a:prstGeom>
      </xdr:spPr>
    </xdr:pic>
    <xdr:clientData/>
  </xdr:twoCellAnchor>
  <xdr:twoCellAnchor>
    <xdr:from>
      <xdr:col>0</xdr:col>
      <xdr:colOff>611131</xdr:colOff>
      <xdr:row>53</xdr:row>
      <xdr:rowOff>38831</xdr:rowOff>
    </xdr:from>
    <xdr:to>
      <xdr:col>0</xdr:col>
      <xdr:colOff>1342930</xdr:colOff>
      <xdr:row>53</xdr:row>
      <xdr:rowOff>525664</xdr:rowOff>
    </xdr:to>
    <xdr:pic>
      <xdr:nvPicPr>
        <xdr:cNvPr id="13" name="Picture 2">
          <a:extLst>
            <a:ext uri="{FF2B5EF4-FFF2-40B4-BE49-F238E27FC236}">
              <a16:creationId xmlns:a16="http://schemas.microsoft.com/office/drawing/2014/main" id="{D5C6B50E-AE42-4800-9D16-AC61287B04C7}"/>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611131" y="10135331"/>
          <a:ext cx="0" cy="1534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453019</xdr:colOff>
      <xdr:row>55</xdr:row>
      <xdr:rowOff>93259</xdr:rowOff>
    </xdr:from>
    <xdr:to>
      <xdr:col>0</xdr:col>
      <xdr:colOff>1475213</xdr:colOff>
      <xdr:row>58</xdr:row>
      <xdr:rowOff>90209</xdr:rowOff>
    </xdr:to>
    <xdr:pic>
      <xdr:nvPicPr>
        <xdr:cNvPr id="14" name="Imagem 13">
          <a:extLst>
            <a:ext uri="{FF2B5EF4-FFF2-40B4-BE49-F238E27FC236}">
              <a16:creationId xmlns:a16="http://schemas.microsoft.com/office/drawing/2014/main" id="{87049080-BFE1-4FA4-861D-93BF4291A971}"/>
            </a:ext>
          </a:extLst>
        </xdr:cNvPr>
        <xdr:cNvPicPr>
          <a:picLocks noChangeAspect="1"/>
        </xdr:cNvPicPr>
      </xdr:nvPicPr>
      <xdr:blipFill>
        <a:blip xmlns:r="http://schemas.openxmlformats.org/officeDocument/2006/relationships" r:embed="rId13"/>
        <a:stretch>
          <a:fillRect/>
        </a:stretch>
      </xdr:blipFill>
      <xdr:spPr>
        <a:xfrm>
          <a:off x="453019" y="10570759"/>
          <a:ext cx="155419" cy="568450"/>
        </a:xfrm>
        <a:prstGeom prst="rect">
          <a:avLst/>
        </a:prstGeom>
      </xdr:spPr>
    </xdr:pic>
    <xdr:clientData/>
  </xdr:twoCellAnchor>
  <xdr:twoCellAnchor>
    <xdr:from>
      <xdr:col>0</xdr:col>
      <xdr:colOff>662104</xdr:colOff>
      <xdr:row>59</xdr:row>
      <xdr:rowOff>24461</xdr:rowOff>
    </xdr:from>
    <xdr:to>
      <xdr:col>0</xdr:col>
      <xdr:colOff>1161585</xdr:colOff>
      <xdr:row>61</xdr:row>
      <xdr:rowOff>198231</xdr:rowOff>
    </xdr:to>
    <xdr:pic>
      <xdr:nvPicPr>
        <xdr:cNvPr id="15" name="Imagem 14">
          <a:extLst>
            <a:ext uri="{FF2B5EF4-FFF2-40B4-BE49-F238E27FC236}">
              <a16:creationId xmlns:a16="http://schemas.microsoft.com/office/drawing/2014/main" id="{CF7DE5C4-8155-450B-ACE8-A53F185A5122}"/>
            </a:ext>
          </a:extLst>
        </xdr:cNvPr>
        <xdr:cNvPicPr>
          <a:picLocks noChangeAspect="1"/>
        </xdr:cNvPicPr>
      </xdr:nvPicPr>
      <xdr:blipFill>
        <a:blip xmlns:r="http://schemas.openxmlformats.org/officeDocument/2006/relationships" r:embed="rId14"/>
        <a:stretch>
          <a:fillRect/>
        </a:stretch>
      </xdr:blipFill>
      <xdr:spPr>
        <a:xfrm>
          <a:off x="604954" y="11263961"/>
          <a:ext cx="4181" cy="545245"/>
        </a:xfrm>
        <a:prstGeom prst="rect">
          <a:avLst/>
        </a:prstGeom>
      </xdr:spPr>
    </xdr:pic>
    <xdr:clientData/>
  </xdr:twoCellAnchor>
  <xdr:twoCellAnchor>
    <xdr:from>
      <xdr:col>0</xdr:col>
      <xdr:colOff>650488</xdr:colOff>
      <xdr:row>62</xdr:row>
      <xdr:rowOff>33617</xdr:rowOff>
    </xdr:from>
    <xdr:to>
      <xdr:col>0</xdr:col>
      <xdr:colOff>1236799</xdr:colOff>
      <xdr:row>64</xdr:row>
      <xdr:rowOff>190500</xdr:rowOff>
    </xdr:to>
    <xdr:pic>
      <xdr:nvPicPr>
        <xdr:cNvPr id="16" name="Imagem 15">
          <a:extLst>
            <a:ext uri="{FF2B5EF4-FFF2-40B4-BE49-F238E27FC236}">
              <a16:creationId xmlns:a16="http://schemas.microsoft.com/office/drawing/2014/main" id="{098F91F4-13CE-49AE-A5F9-1E26DA3F6793}"/>
            </a:ext>
          </a:extLst>
        </xdr:cNvPr>
        <xdr:cNvPicPr>
          <a:picLocks noChangeAspect="1"/>
        </xdr:cNvPicPr>
      </xdr:nvPicPr>
      <xdr:blipFill>
        <a:blip xmlns:r="http://schemas.openxmlformats.org/officeDocument/2006/relationships" r:embed="rId15"/>
        <a:stretch>
          <a:fillRect/>
        </a:stretch>
      </xdr:blipFill>
      <xdr:spPr>
        <a:xfrm>
          <a:off x="612388" y="11844617"/>
          <a:ext cx="0" cy="537883"/>
        </a:xfrm>
        <a:prstGeom prst="rect">
          <a:avLst/>
        </a:prstGeom>
      </xdr:spPr>
    </xdr:pic>
    <xdr:clientData/>
  </xdr:twoCellAnchor>
  <xdr:twoCellAnchor>
    <xdr:from>
      <xdr:col>0</xdr:col>
      <xdr:colOff>638874</xdr:colOff>
      <xdr:row>65</xdr:row>
      <xdr:rowOff>52293</xdr:rowOff>
    </xdr:from>
    <xdr:to>
      <xdr:col>0</xdr:col>
      <xdr:colOff>1147094</xdr:colOff>
      <xdr:row>67</xdr:row>
      <xdr:rowOff>176893</xdr:rowOff>
    </xdr:to>
    <xdr:pic>
      <xdr:nvPicPr>
        <xdr:cNvPr id="17" name="Imagem 16">
          <a:extLst>
            <a:ext uri="{FF2B5EF4-FFF2-40B4-BE49-F238E27FC236}">
              <a16:creationId xmlns:a16="http://schemas.microsoft.com/office/drawing/2014/main" id="{B3328363-1F46-41EC-96AB-E6667ADD50DE}"/>
            </a:ext>
          </a:extLst>
        </xdr:cNvPr>
        <xdr:cNvPicPr>
          <a:picLocks noChangeAspect="1"/>
        </xdr:cNvPicPr>
      </xdr:nvPicPr>
      <xdr:blipFill rotWithShape="1">
        <a:blip xmlns:r="http://schemas.openxmlformats.org/officeDocument/2006/relationships" r:embed="rId16"/>
        <a:srcRect r="13937"/>
        <a:stretch/>
      </xdr:blipFill>
      <xdr:spPr>
        <a:xfrm>
          <a:off x="610299" y="12434793"/>
          <a:ext cx="3395" cy="505600"/>
        </a:xfrm>
        <a:prstGeom prst="rect">
          <a:avLst/>
        </a:prstGeom>
      </xdr:spPr>
    </xdr:pic>
    <xdr:clientData/>
  </xdr:twoCellAnchor>
  <xdr:twoCellAnchor>
    <xdr:from>
      <xdr:col>0</xdr:col>
      <xdr:colOff>429786</xdr:colOff>
      <xdr:row>68</xdr:row>
      <xdr:rowOff>160962</xdr:rowOff>
    </xdr:from>
    <xdr:to>
      <xdr:col>0</xdr:col>
      <xdr:colOff>1394397</xdr:colOff>
      <xdr:row>71</xdr:row>
      <xdr:rowOff>41674</xdr:rowOff>
    </xdr:to>
    <xdr:pic>
      <xdr:nvPicPr>
        <xdr:cNvPr id="18" name="Imagem 17">
          <a:extLst>
            <a:ext uri="{FF2B5EF4-FFF2-40B4-BE49-F238E27FC236}">
              <a16:creationId xmlns:a16="http://schemas.microsoft.com/office/drawing/2014/main" id="{7F2DDE42-AFD9-45BE-B694-FB7CABF82393}"/>
            </a:ext>
          </a:extLst>
        </xdr:cNvPr>
        <xdr:cNvPicPr>
          <a:picLocks noChangeAspect="1"/>
        </xdr:cNvPicPr>
      </xdr:nvPicPr>
      <xdr:blipFill rotWithShape="1">
        <a:blip xmlns:r="http://schemas.openxmlformats.org/officeDocument/2006/relationships" r:embed="rId17"/>
        <a:srcRect t="2997" b="4450"/>
        <a:stretch/>
      </xdr:blipFill>
      <xdr:spPr>
        <a:xfrm>
          <a:off x="429786" y="13114962"/>
          <a:ext cx="183561" cy="452212"/>
        </a:xfrm>
        <a:prstGeom prst="rect">
          <a:avLst/>
        </a:prstGeom>
      </xdr:spPr>
    </xdr:pic>
    <xdr:clientData/>
  </xdr:twoCellAnchor>
  <xdr:twoCellAnchor>
    <xdr:from>
      <xdr:col>0</xdr:col>
      <xdr:colOff>672724</xdr:colOff>
      <xdr:row>76</xdr:row>
      <xdr:rowOff>26739</xdr:rowOff>
    </xdr:from>
    <xdr:to>
      <xdr:col>0</xdr:col>
      <xdr:colOff>1156608</xdr:colOff>
      <xdr:row>78</xdr:row>
      <xdr:rowOff>139760</xdr:rowOff>
    </xdr:to>
    <xdr:pic>
      <xdr:nvPicPr>
        <xdr:cNvPr id="19" name="Imagem 18">
          <a:extLst>
            <a:ext uri="{FF2B5EF4-FFF2-40B4-BE49-F238E27FC236}">
              <a16:creationId xmlns:a16="http://schemas.microsoft.com/office/drawing/2014/main" id="{1A050DF8-1CD3-49D2-ABA0-F3586DE32333}"/>
            </a:ext>
          </a:extLst>
        </xdr:cNvPr>
        <xdr:cNvPicPr>
          <a:picLocks noChangeAspect="1"/>
        </xdr:cNvPicPr>
      </xdr:nvPicPr>
      <xdr:blipFill>
        <a:blip xmlns:r="http://schemas.openxmlformats.org/officeDocument/2006/relationships" r:embed="rId18"/>
        <a:stretch>
          <a:fillRect/>
        </a:stretch>
      </xdr:blipFill>
      <xdr:spPr>
        <a:xfrm>
          <a:off x="606049" y="14504739"/>
          <a:ext cx="7634" cy="494021"/>
        </a:xfrm>
        <a:prstGeom prst="rect">
          <a:avLst/>
        </a:prstGeom>
      </xdr:spPr>
    </xdr:pic>
    <xdr:clientData/>
  </xdr:twoCellAnchor>
  <xdr:twoCellAnchor>
    <xdr:from>
      <xdr:col>0</xdr:col>
      <xdr:colOff>474590</xdr:colOff>
      <xdr:row>79</xdr:row>
      <xdr:rowOff>76369</xdr:rowOff>
    </xdr:from>
    <xdr:to>
      <xdr:col>0</xdr:col>
      <xdr:colOff>1334163</xdr:colOff>
      <xdr:row>81</xdr:row>
      <xdr:rowOff>115141</xdr:rowOff>
    </xdr:to>
    <xdr:pic>
      <xdr:nvPicPr>
        <xdr:cNvPr id="20" name="Imagem 19">
          <a:extLst>
            <a:ext uri="{FF2B5EF4-FFF2-40B4-BE49-F238E27FC236}">
              <a16:creationId xmlns:a16="http://schemas.microsoft.com/office/drawing/2014/main" id="{AEBC8F67-FFBB-4076-A129-64157B82C22B}"/>
            </a:ext>
          </a:extLst>
        </xdr:cNvPr>
        <xdr:cNvPicPr>
          <a:picLocks noChangeAspect="1"/>
        </xdr:cNvPicPr>
      </xdr:nvPicPr>
      <xdr:blipFill>
        <a:blip xmlns:r="http://schemas.openxmlformats.org/officeDocument/2006/relationships" r:embed="rId19"/>
        <a:stretch>
          <a:fillRect/>
        </a:stretch>
      </xdr:blipFill>
      <xdr:spPr>
        <a:xfrm>
          <a:off x="474590" y="15125869"/>
          <a:ext cx="135673" cy="419772"/>
        </a:xfrm>
        <a:prstGeom prst="rect">
          <a:avLst/>
        </a:prstGeom>
      </xdr:spPr>
    </xdr:pic>
    <xdr:clientData/>
  </xdr:twoCellAnchor>
  <xdr:twoCellAnchor>
    <xdr:from>
      <xdr:col>0</xdr:col>
      <xdr:colOff>255550</xdr:colOff>
      <xdr:row>86</xdr:row>
      <xdr:rowOff>125618</xdr:rowOff>
    </xdr:from>
    <xdr:to>
      <xdr:col>0</xdr:col>
      <xdr:colOff>1947120</xdr:colOff>
      <xdr:row>90</xdr:row>
      <xdr:rowOff>35288</xdr:rowOff>
    </xdr:to>
    <xdr:pic>
      <xdr:nvPicPr>
        <xdr:cNvPr id="21" name="Imagem 20">
          <a:extLst>
            <a:ext uri="{FF2B5EF4-FFF2-40B4-BE49-F238E27FC236}">
              <a16:creationId xmlns:a16="http://schemas.microsoft.com/office/drawing/2014/main" id="{9966F8C0-A6EA-4E12-BEE0-131AACFA9615}"/>
            </a:ext>
          </a:extLst>
        </xdr:cNvPr>
        <xdr:cNvPicPr>
          <a:picLocks noChangeAspect="1"/>
        </xdr:cNvPicPr>
      </xdr:nvPicPr>
      <xdr:blipFill>
        <a:blip xmlns:r="http://schemas.openxmlformats.org/officeDocument/2006/relationships" r:embed="rId20"/>
        <a:stretch>
          <a:fillRect/>
        </a:stretch>
      </xdr:blipFill>
      <xdr:spPr>
        <a:xfrm>
          <a:off x="255550" y="16508618"/>
          <a:ext cx="358070" cy="671670"/>
        </a:xfrm>
        <a:prstGeom prst="rect">
          <a:avLst/>
        </a:prstGeom>
      </xdr:spPr>
    </xdr:pic>
    <xdr:clientData/>
  </xdr:twoCellAnchor>
  <xdr:twoCellAnchor>
    <xdr:from>
      <xdr:col>0</xdr:col>
      <xdr:colOff>441403</xdr:colOff>
      <xdr:row>91</xdr:row>
      <xdr:rowOff>27006</xdr:rowOff>
    </xdr:from>
    <xdr:to>
      <xdr:col>0</xdr:col>
      <xdr:colOff>1475810</xdr:colOff>
      <xdr:row>94</xdr:row>
      <xdr:rowOff>12907</xdr:rowOff>
    </xdr:to>
    <xdr:pic>
      <xdr:nvPicPr>
        <xdr:cNvPr id="22" name="Imagem 21">
          <a:extLst>
            <a:ext uri="{FF2B5EF4-FFF2-40B4-BE49-F238E27FC236}">
              <a16:creationId xmlns:a16="http://schemas.microsoft.com/office/drawing/2014/main" id="{ACED56CA-30C3-4DC5-9542-00B6466984ED}"/>
            </a:ext>
          </a:extLst>
        </xdr:cNvPr>
        <xdr:cNvPicPr>
          <a:picLocks noChangeAspect="1"/>
        </xdr:cNvPicPr>
      </xdr:nvPicPr>
      <xdr:blipFill>
        <a:blip xmlns:r="http://schemas.openxmlformats.org/officeDocument/2006/relationships" r:embed="rId21"/>
        <a:stretch>
          <a:fillRect/>
        </a:stretch>
      </xdr:blipFill>
      <xdr:spPr>
        <a:xfrm>
          <a:off x="441403" y="17362506"/>
          <a:ext cx="167632" cy="557401"/>
        </a:xfrm>
        <a:prstGeom prst="rect">
          <a:avLst/>
        </a:prstGeom>
      </xdr:spPr>
    </xdr:pic>
    <xdr:clientData/>
  </xdr:twoCellAnchor>
  <xdr:twoCellAnchor>
    <xdr:from>
      <xdr:col>0</xdr:col>
      <xdr:colOff>209086</xdr:colOff>
      <xdr:row>82</xdr:row>
      <xdr:rowOff>142419</xdr:rowOff>
    </xdr:from>
    <xdr:to>
      <xdr:col>0</xdr:col>
      <xdr:colOff>1800458</xdr:colOff>
      <xdr:row>85</xdr:row>
      <xdr:rowOff>0</xdr:rowOff>
    </xdr:to>
    <xdr:pic>
      <xdr:nvPicPr>
        <xdr:cNvPr id="23" name="Imagem 22">
          <a:extLst>
            <a:ext uri="{FF2B5EF4-FFF2-40B4-BE49-F238E27FC236}">
              <a16:creationId xmlns:a16="http://schemas.microsoft.com/office/drawing/2014/main" id="{66739455-A6A5-4864-9FF8-F107F5D76288}"/>
            </a:ext>
          </a:extLst>
        </xdr:cNvPr>
        <xdr:cNvPicPr>
          <a:picLocks noChangeAspect="1"/>
        </xdr:cNvPicPr>
      </xdr:nvPicPr>
      <xdr:blipFill>
        <a:blip xmlns:r="http://schemas.openxmlformats.org/officeDocument/2006/relationships" r:embed="rId22"/>
        <a:stretch>
          <a:fillRect/>
        </a:stretch>
      </xdr:blipFill>
      <xdr:spPr>
        <a:xfrm>
          <a:off x="209086" y="15763419"/>
          <a:ext cx="400747" cy="429081"/>
        </a:xfrm>
        <a:prstGeom prst="rect">
          <a:avLst/>
        </a:prstGeom>
      </xdr:spPr>
    </xdr:pic>
    <xdr:clientData/>
  </xdr:twoCellAnchor>
  <xdr:twoCellAnchor>
    <xdr:from>
      <xdr:col>0</xdr:col>
      <xdr:colOff>742088</xdr:colOff>
      <xdr:row>95</xdr:row>
      <xdr:rowOff>118481</xdr:rowOff>
    </xdr:from>
    <xdr:to>
      <xdr:col>0</xdr:col>
      <xdr:colOff>1253185</xdr:colOff>
      <xdr:row>97</xdr:row>
      <xdr:rowOff>146933</xdr:rowOff>
    </xdr:to>
    <xdr:pic>
      <xdr:nvPicPr>
        <xdr:cNvPr id="24" name="Imagem 23">
          <a:extLst>
            <a:ext uri="{FF2B5EF4-FFF2-40B4-BE49-F238E27FC236}">
              <a16:creationId xmlns:a16="http://schemas.microsoft.com/office/drawing/2014/main" id="{B62664E3-05FD-49E4-9081-48C50E08A2F0}"/>
            </a:ext>
          </a:extLst>
        </xdr:cNvPr>
        <xdr:cNvPicPr>
          <a:picLocks noChangeAspect="1"/>
        </xdr:cNvPicPr>
      </xdr:nvPicPr>
      <xdr:blipFill>
        <a:blip xmlns:r="http://schemas.openxmlformats.org/officeDocument/2006/relationships" r:embed="rId23"/>
        <a:stretch>
          <a:fillRect/>
        </a:stretch>
      </xdr:blipFill>
      <xdr:spPr>
        <a:xfrm>
          <a:off x="608738" y="18215981"/>
          <a:ext cx="0" cy="409452"/>
        </a:xfrm>
        <a:prstGeom prst="rect">
          <a:avLst/>
        </a:prstGeom>
      </xdr:spPr>
    </xdr:pic>
    <xdr:clientData/>
  </xdr:twoCellAnchor>
  <xdr:twoCellAnchor>
    <xdr:from>
      <xdr:col>0</xdr:col>
      <xdr:colOff>722507</xdr:colOff>
      <xdr:row>98</xdr:row>
      <xdr:rowOff>23233</xdr:rowOff>
    </xdr:from>
    <xdr:to>
      <xdr:col>0</xdr:col>
      <xdr:colOff>1243268</xdr:colOff>
      <xdr:row>100</xdr:row>
      <xdr:rowOff>176894</xdr:rowOff>
    </xdr:to>
    <xdr:pic>
      <xdr:nvPicPr>
        <xdr:cNvPr id="25" name="Picture 2">
          <a:extLst>
            <a:ext uri="{FF2B5EF4-FFF2-40B4-BE49-F238E27FC236}">
              <a16:creationId xmlns:a16="http://schemas.microsoft.com/office/drawing/2014/main" id="{71D484C5-3C5C-4E13-BF7E-2BE576632281}"/>
            </a:ext>
          </a:extLst>
        </xdr:cNvPr>
        <xdr:cNvPicPr>
          <a:picLocks noChangeAspect="1" noChangeArrowheads="1"/>
        </xdr:cNvPicPr>
      </xdr:nvPicPr>
      <xdr:blipFill rotWithShape="1">
        <a:blip xmlns:r="http://schemas.openxmlformats.org/officeDocument/2006/relationships" r:embed="rId24" cstate="print">
          <a:extLst>
            <a:ext uri="{28A0092B-C50C-407E-A947-70E740481C1C}">
              <a14:useLocalDpi xmlns:a14="http://schemas.microsoft.com/office/drawing/2010/main" val="0"/>
            </a:ext>
          </a:extLst>
        </a:blip>
        <a:srcRect b="5751"/>
        <a:stretch/>
      </xdr:blipFill>
      <xdr:spPr bwMode="auto">
        <a:xfrm>
          <a:off x="608207" y="18692233"/>
          <a:ext cx="0" cy="5346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580793</xdr:colOff>
      <xdr:row>101</xdr:row>
      <xdr:rowOff>46465</xdr:rowOff>
    </xdr:from>
    <xdr:to>
      <xdr:col>0</xdr:col>
      <xdr:colOff>1251857</xdr:colOff>
      <xdr:row>103</xdr:row>
      <xdr:rowOff>176714</xdr:rowOff>
    </xdr:to>
    <xdr:pic>
      <xdr:nvPicPr>
        <xdr:cNvPr id="26" name="Imagem 25">
          <a:extLst>
            <a:ext uri="{FF2B5EF4-FFF2-40B4-BE49-F238E27FC236}">
              <a16:creationId xmlns:a16="http://schemas.microsoft.com/office/drawing/2014/main" id="{BE058ED8-3D4B-49A0-9875-D12030F11029}"/>
            </a:ext>
          </a:extLst>
        </xdr:cNvPr>
        <xdr:cNvPicPr>
          <a:picLocks noChangeAspect="1"/>
        </xdr:cNvPicPr>
      </xdr:nvPicPr>
      <xdr:blipFill>
        <a:blip xmlns:r="http://schemas.openxmlformats.org/officeDocument/2006/relationships" r:embed="rId25"/>
        <a:stretch>
          <a:fillRect/>
        </a:stretch>
      </xdr:blipFill>
      <xdr:spPr>
        <a:xfrm>
          <a:off x="580793" y="19286965"/>
          <a:ext cx="32889" cy="511249"/>
        </a:xfrm>
        <a:prstGeom prst="rect">
          <a:avLst/>
        </a:prstGeom>
      </xdr:spPr>
    </xdr:pic>
    <xdr:clientData/>
  </xdr:twoCellAnchor>
  <xdr:twoCellAnchor>
    <xdr:from>
      <xdr:col>0</xdr:col>
      <xdr:colOff>487867</xdr:colOff>
      <xdr:row>112</xdr:row>
      <xdr:rowOff>24439</xdr:rowOff>
    </xdr:from>
    <xdr:to>
      <xdr:col>0</xdr:col>
      <xdr:colOff>1208049</xdr:colOff>
      <xdr:row>114</xdr:row>
      <xdr:rowOff>241619</xdr:rowOff>
    </xdr:to>
    <xdr:pic>
      <xdr:nvPicPr>
        <xdr:cNvPr id="27" name="Imagem 26">
          <a:extLst>
            <a:ext uri="{FF2B5EF4-FFF2-40B4-BE49-F238E27FC236}">
              <a16:creationId xmlns:a16="http://schemas.microsoft.com/office/drawing/2014/main" id="{C8FB415C-926F-43F0-B65E-BAB969424868}"/>
            </a:ext>
          </a:extLst>
        </xdr:cNvPr>
        <xdr:cNvPicPr>
          <a:picLocks noChangeAspect="1"/>
        </xdr:cNvPicPr>
      </xdr:nvPicPr>
      <xdr:blipFill rotWithShape="1">
        <a:blip xmlns:r="http://schemas.openxmlformats.org/officeDocument/2006/relationships" r:embed="rId26"/>
        <a:srcRect l="5125" r="-1"/>
        <a:stretch/>
      </xdr:blipFill>
      <xdr:spPr>
        <a:xfrm>
          <a:off x="487867" y="21360439"/>
          <a:ext cx="120107" cy="550555"/>
        </a:xfrm>
        <a:prstGeom prst="rect">
          <a:avLst/>
        </a:prstGeom>
      </xdr:spPr>
    </xdr:pic>
    <xdr:clientData/>
  </xdr:twoCellAnchor>
  <xdr:twoCellAnchor>
    <xdr:from>
      <xdr:col>0</xdr:col>
      <xdr:colOff>336861</xdr:colOff>
      <xdr:row>108</xdr:row>
      <xdr:rowOff>11100</xdr:rowOff>
    </xdr:from>
    <xdr:to>
      <xdr:col>0</xdr:col>
      <xdr:colOff>1661068</xdr:colOff>
      <xdr:row>111</xdr:row>
      <xdr:rowOff>27804</xdr:rowOff>
    </xdr:to>
    <xdr:pic>
      <xdr:nvPicPr>
        <xdr:cNvPr id="28" name="Imagem 27">
          <a:extLst>
            <a:ext uri="{FF2B5EF4-FFF2-40B4-BE49-F238E27FC236}">
              <a16:creationId xmlns:a16="http://schemas.microsoft.com/office/drawing/2014/main" id="{4BF54F57-2223-4C11-A841-F36561F82951}"/>
            </a:ext>
          </a:extLst>
        </xdr:cNvPr>
        <xdr:cNvPicPr>
          <a:picLocks noChangeAspect="1"/>
        </xdr:cNvPicPr>
      </xdr:nvPicPr>
      <xdr:blipFill>
        <a:blip xmlns:r="http://schemas.openxmlformats.org/officeDocument/2006/relationships" r:embed="rId27"/>
        <a:stretch>
          <a:fillRect/>
        </a:stretch>
      </xdr:blipFill>
      <xdr:spPr>
        <a:xfrm>
          <a:off x="336861" y="20585100"/>
          <a:ext cx="276457" cy="588204"/>
        </a:xfrm>
        <a:prstGeom prst="rect">
          <a:avLst/>
        </a:prstGeom>
      </xdr:spPr>
    </xdr:pic>
    <xdr:clientData/>
  </xdr:twoCellAnchor>
  <xdr:twoCellAnchor>
    <xdr:from>
      <xdr:col>0</xdr:col>
      <xdr:colOff>476251</xdr:colOff>
      <xdr:row>116</xdr:row>
      <xdr:rowOff>23231</xdr:rowOff>
    </xdr:from>
    <xdr:to>
      <xdr:col>0</xdr:col>
      <xdr:colOff>1080275</xdr:colOff>
      <xdr:row>118</xdr:row>
      <xdr:rowOff>210019</xdr:rowOff>
    </xdr:to>
    <xdr:pic>
      <xdr:nvPicPr>
        <xdr:cNvPr id="29" name="Imagem 28">
          <a:extLst>
            <a:ext uri="{FF2B5EF4-FFF2-40B4-BE49-F238E27FC236}">
              <a16:creationId xmlns:a16="http://schemas.microsoft.com/office/drawing/2014/main" id="{FBAF337B-D4D4-4B61-9997-51CCA7C61159}"/>
            </a:ext>
          </a:extLst>
        </xdr:cNvPr>
        <xdr:cNvPicPr>
          <a:picLocks noChangeAspect="1"/>
        </xdr:cNvPicPr>
      </xdr:nvPicPr>
      <xdr:blipFill>
        <a:blip xmlns:r="http://schemas.openxmlformats.org/officeDocument/2006/relationships" r:embed="rId28"/>
        <a:stretch>
          <a:fillRect/>
        </a:stretch>
      </xdr:blipFill>
      <xdr:spPr>
        <a:xfrm>
          <a:off x="476251" y="22121231"/>
          <a:ext cx="137299" cy="548738"/>
        </a:xfrm>
        <a:prstGeom prst="rect">
          <a:avLst/>
        </a:prstGeom>
      </xdr:spPr>
    </xdr:pic>
    <xdr:clientData/>
  </xdr:twoCellAnchor>
  <xdr:twoCellAnchor>
    <xdr:from>
      <xdr:col>0</xdr:col>
      <xdr:colOff>592409</xdr:colOff>
      <xdr:row>119</xdr:row>
      <xdr:rowOff>19121</xdr:rowOff>
    </xdr:from>
    <xdr:to>
      <xdr:col>0</xdr:col>
      <xdr:colOff>1080274</xdr:colOff>
      <xdr:row>121</xdr:row>
      <xdr:rowOff>103582</xdr:rowOff>
    </xdr:to>
    <xdr:pic>
      <xdr:nvPicPr>
        <xdr:cNvPr id="30" name="Imagem 29">
          <a:extLst>
            <a:ext uri="{FF2B5EF4-FFF2-40B4-BE49-F238E27FC236}">
              <a16:creationId xmlns:a16="http://schemas.microsoft.com/office/drawing/2014/main" id="{D331A379-6AFC-4AEB-A7B1-598D1EE5D53D}"/>
            </a:ext>
          </a:extLst>
        </xdr:cNvPr>
        <xdr:cNvPicPr>
          <a:picLocks noChangeAspect="1"/>
        </xdr:cNvPicPr>
      </xdr:nvPicPr>
      <xdr:blipFill>
        <a:blip xmlns:r="http://schemas.openxmlformats.org/officeDocument/2006/relationships" r:embed="rId29"/>
        <a:stretch>
          <a:fillRect/>
        </a:stretch>
      </xdr:blipFill>
      <xdr:spPr>
        <a:xfrm>
          <a:off x="592409" y="22688621"/>
          <a:ext cx="21140" cy="465461"/>
        </a:xfrm>
        <a:prstGeom prst="rect">
          <a:avLst/>
        </a:prstGeom>
      </xdr:spPr>
    </xdr:pic>
    <xdr:clientData/>
  </xdr:twoCellAnchor>
  <xdr:twoCellAnchor>
    <xdr:from>
      <xdr:col>0</xdr:col>
      <xdr:colOff>464224</xdr:colOff>
      <xdr:row>122</xdr:row>
      <xdr:rowOff>22821</xdr:rowOff>
    </xdr:from>
    <xdr:to>
      <xdr:col>0</xdr:col>
      <xdr:colOff>1033401</xdr:colOff>
      <xdr:row>124</xdr:row>
      <xdr:rowOff>228495</xdr:rowOff>
    </xdr:to>
    <xdr:pic>
      <xdr:nvPicPr>
        <xdr:cNvPr id="31" name="Imagem 30">
          <a:extLst>
            <a:ext uri="{FF2B5EF4-FFF2-40B4-BE49-F238E27FC236}">
              <a16:creationId xmlns:a16="http://schemas.microsoft.com/office/drawing/2014/main" id="{C8F350C7-C9F8-41AE-8A7D-ABC4D620381A}"/>
            </a:ext>
          </a:extLst>
        </xdr:cNvPr>
        <xdr:cNvPicPr>
          <a:picLocks noChangeAspect="1"/>
        </xdr:cNvPicPr>
      </xdr:nvPicPr>
      <xdr:blipFill>
        <a:blip xmlns:r="http://schemas.openxmlformats.org/officeDocument/2006/relationships" r:embed="rId30"/>
        <a:stretch>
          <a:fillRect/>
        </a:stretch>
      </xdr:blipFill>
      <xdr:spPr>
        <a:xfrm>
          <a:off x="464224" y="23263821"/>
          <a:ext cx="150077" cy="548574"/>
        </a:xfrm>
        <a:prstGeom prst="rect">
          <a:avLst/>
        </a:prstGeom>
      </xdr:spPr>
    </xdr:pic>
    <xdr:clientData/>
  </xdr:twoCellAnchor>
  <xdr:twoCellAnchor>
    <xdr:from>
      <xdr:col>0</xdr:col>
      <xdr:colOff>646175</xdr:colOff>
      <xdr:row>139</xdr:row>
      <xdr:rowOff>75266</xdr:rowOff>
    </xdr:from>
    <xdr:to>
      <xdr:col>0</xdr:col>
      <xdr:colOff>1417080</xdr:colOff>
      <xdr:row>141</xdr:row>
      <xdr:rowOff>176897</xdr:rowOff>
    </xdr:to>
    <xdr:pic>
      <xdr:nvPicPr>
        <xdr:cNvPr id="32" name="Picture 2">
          <a:extLst>
            <a:ext uri="{FF2B5EF4-FFF2-40B4-BE49-F238E27FC236}">
              <a16:creationId xmlns:a16="http://schemas.microsoft.com/office/drawing/2014/main" id="{C27F064B-7C39-4195-A682-7E5E2688A4FE}"/>
            </a:ext>
          </a:extLst>
        </xdr:cNvPr>
        <xdr:cNvPicPr>
          <a:picLocks noChangeAspect="1" noChangeArrowheads="1"/>
        </xdr:cNvPicPr>
      </xdr:nvPicPr>
      <xdr:blipFill rotWithShape="1">
        <a:blip xmlns:r="http://schemas.openxmlformats.org/officeDocument/2006/relationships" r:embed="rId31" cstate="print">
          <a:extLst>
            <a:ext uri="{28A0092B-C50C-407E-A947-70E740481C1C}">
              <a14:useLocalDpi xmlns:a14="http://schemas.microsoft.com/office/drawing/2010/main" val="0"/>
            </a:ext>
          </a:extLst>
        </a:blip>
        <a:srcRect t="9969"/>
        <a:stretch/>
      </xdr:blipFill>
      <xdr:spPr bwMode="auto">
        <a:xfrm>
          <a:off x="608075" y="26554766"/>
          <a:ext cx="0" cy="4826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209085</xdr:colOff>
      <xdr:row>129</xdr:row>
      <xdr:rowOff>140064</xdr:rowOff>
    </xdr:from>
    <xdr:to>
      <xdr:col>0</xdr:col>
      <xdr:colOff>1719146</xdr:colOff>
      <xdr:row>132</xdr:row>
      <xdr:rowOff>94952</xdr:rowOff>
    </xdr:to>
    <xdr:pic>
      <xdr:nvPicPr>
        <xdr:cNvPr id="33" name="Imagem 32">
          <a:extLst>
            <a:ext uri="{FF2B5EF4-FFF2-40B4-BE49-F238E27FC236}">
              <a16:creationId xmlns:a16="http://schemas.microsoft.com/office/drawing/2014/main" id="{6DAE1FA0-71E0-4581-8F9A-4C40C74F7A4F}"/>
            </a:ext>
          </a:extLst>
        </xdr:cNvPr>
        <xdr:cNvPicPr>
          <a:picLocks noChangeAspect="1"/>
        </xdr:cNvPicPr>
      </xdr:nvPicPr>
      <xdr:blipFill>
        <a:blip xmlns:r="http://schemas.openxmlformats.org/officeDocument/2006/relationships" r:embed="rId32"/>
        <a:stretch>
          <a:fillRect/>
        </a:stretch>
      </xdr:blipFill>
      <xdr:spPr>
        <a:xfrm>
          <a:off x="209085" y="24714564"/>
          <a:ext cx="405161" cy="526388"/>
        </a:xfrm>
        <a:prstGeom prst="rect">
          <a:avLst/>
        </a:prstGeom>
      </xdr:spPr>
    </xdr:pic>
    <xdr:clientData/>
  </xdr:twoCellAnchor>
  <xdr:twoCellAnchor>
    <xdr:from>
      <xdr:col>0</xdr:col>
      <xdr:colOff>429787</xdr:colOff>
      <xdr:row>133</xdr:row>
      <xdr:rowOff>23232</xdr:rowOff>
    </xdr:from>
    <xdr:to>
      <xdr:col>0</xdr:col>
      <xdr:colOff>1300976</xdr:colOff>
      <xdr:row>135</xdr:row>
      <xdr:rowOff>60639</xdr:rowOff>
    </xdr:to>
    <xdr:pic>
      <xdr:nvPicPr>
        <xdr:cNvPr id="34" name="Imagem 33">
          <a:extLst>
            <a:ext uri="{FF2B5EF4-FFF2-40B4-BE49-F238E27FC236}">
              <a16:creationId xmlns:a16="http://schemas.microsoft.com/office/drawing/2014/main" id="{FF8041D1-B11F-4BAA-93E3-C1D9DAA794A2}"/>
            </a:ext>
          </a:extLst>
        </xdr:cNvPr>
        <xdr:cNvPicPr>
          <a:picLocks noChangeAspect="1"/>
        </xdr:cNvPicPr>
      </xdr:nvPicPr>
      <xdr:blipFill>
        <a:blip xmlns:r="http://schemas.openxmlformats.org/officeDocument/2006/relationships" r:embed="rId33"/>
        <a:stretch>
          <a:fillRect/>
        </a:stretch>
      </xdr:blipFill>
      <xdr:spPr>
        <a:xfrm>
          <a:off x="429787" y="25359732"/>
          <a:ext cx="175864" cy="418407"/>
        </a:xfrm>
        <a:prstGeom prst="rect">
          <a:avLst/>
        </a:prstGeom>
      </xdr:spPr>
    </xdr:pic>
    <xdr:clientData/>
  </xdr:twoCellAnchor>
  <xdr:twoCellAnchor>
    <xdr:from>
      <xdr:col>0</xdr:col>
      <xdr:colOff>627256</xdr:colOff>
      <xdr:row>136</xdr:row>
      <xdr:rowOff>17487</xdr:rowOff>
    </xdr:from>
    <xdr:to>
      <xdr:col>0</xdr:col>
      <xdr:colOff>1266128</xdr:colOff>
      <xdr:row>138</xdr:row>
      <xdr:rowOff>53955</xdr:rowOff>
    </xdr:to>
    <xdr:pic>
      <xdr:nvPicPr>
        <xdr:cNvPr id="35" name="Imagem 34">
          <a:extLst>
            <a:ext uri="{FF2B5EF4-FFF2-40B4-BE49-F238E27FC236}">
              <a16:creationId xmlns:a16="http://schemas.microsoft.com/office/drawing/2014/main" id="{30425670-020E-4FD8-A887-839D012256A4}"/>
            </a:ext>
          </a:extLst>
        </xdr:cNvPr>
        <xdr:cNvPicPr>
          <a:picLocks noChangeAspect="1"/>
        </xdr:cNvPicPr>
      </xdr:nvPicPr>
      <xdr:blipFill>
        <a:blip xmlns:r="http://schemas.openxmlformats.org/officeDocument/2006/relationships" r:embed="rId34"/>
        <a:stretch>
          <a:fillRect/>
        </a:stretch>
      </xdr:blipFill>
      <xdr:spPr>
        <a:xfrm>
          <a:off x="608206" y="25925487"/>
          <a:ext cx="697" cy="417468"/>
        </a:xfrm>
        <a:prstGeom prst="rect">
          <a:avLst/>
        </a:prstGeom>
      </xdr:spPr>
    </xdr:pic>
    <xdr:clientData/>
  </xdr:twoCellAnchor>
  <xdr:twoCellAnchor>
    <xdr:from>
      <xdr:col>0</xdr:col>
      <xdr:colOff>488862</xdr:colOff>
      <xdr:row>142</xdr:row>
      <xdr:rowOff>133320</xdr:rowOff>
    </xdr:from>
    <xdr:to>
      <xdr:col>0</xdr:col>
      <xdr:colOff>1522673</xdr:colOff>
      <xdr:row>145</xdr:row>
      <xdr:rowOff>120791</xdr:rowOff>
    </xdr:to>
    <xdr:pic>
      <xdr:nvPicPr>
        <xdr:cNvPr id="36" name="Imagem 35">
          <a:extLst>
            <a:ext uri="{FF2B5EF4-FFF2-40B4-BE49-F238E27FC236}">
              <a16:creationId xmlns:a16="http://schemas.microsoft.com/office/drawing/2014/main" id="{920B2288-1620-4118-9F59-32CF62578EA5}"/>
            </a:ext>
          </a:extLst>
        </xdr:cNvPr>
        <xdr:cNvPicPr>
          <a:picLocks noChangeAspect="1"/>
        </xdr:cNvPicPr>
      </xdr:nvPicPr>
      <xdr:blipFill>
        <a:blip xmlns:r="http://schemas.openxmlformats.org/officeDocument/2006/relationships" r:embed="rId35"/>
        <a:stretch>
          <a:fillRect/>
        </a:stretch>
      </xdr:blipFill>
      <xdr:spPr>
        <a:xfrm>
          <a:off x="488862" y="27184320"/>
          <a:ext cx="119411" cy="558971"/>
        </a:xfrm>
        <a:prstGeom prst="rect">
          <a:avLst/>
        </a:prstGeom>
      </xdr:spPr>
    </xdr:pic>
    <xdr:clientData/>
  </xdr:twoCellAnchor>
  <xdr:twoCellAnchor>
    <xdr:from>
      <xdr:col>0</xdr:col>
      <xdr:colOff>69695</xdr:colOff>
      <xdr:row>146</xdr:row>
      <xdr:rowOff>66377</xdr:rowOff>
    </xdr:from>
    <xdr:to>
      <xdr:col>0</xdr:col>
      <xdr:colOff>1916616</xdr:colOff>
      <xdr:row>149</xdr:row>
      <xdr:rowOff>86508</xdr:rowOff>
    </xdr:to>
    <xdr:pic>
      <xdr:nvPicPr>
        <xdr:cNvPr id="37" name="Imagem 36">
          <a:extLst>
            <a:ext uri="{FF2B5EF4-FFF2-40B4-BE49-F238E27FC236}">
              <a16:creationId xmlns:a16="http://schemas.microsoft.com/office/drawing/2014/main" id="{1102171B-02D9-4C24-809B-4C90033D6A16}"/>
            </a:ext>
          </a:extLst>
        </xdr:cNvPr>
        <xdr:cNvPicPr>
          <a:picLocks noChangeAspect="1"/>
        </xdr:cNvPicPr>
      </xdr:nvPicPr>
      <xdr:blipFill>
        <a:blip xmlns:r="http://schemas.openxmlformats.org/officeDocument/2006/relationships" r:embed="rId36"/>
        <a:stretch>
          <a:fillRect/>
        </a:stretch>
      </xdr:blipFill>
      <xdr:spPr>
        <a:xfrm>
          <a:off x="69695" y="27879377"/>
          <a:ext cx="541996" cy="591631"/>
        </a:xfrm>
        <a:prstGeom prst="rect">
          <a:avLst/>
        </a:prstGeom>
      </xdr:spPr>
    </xdr:pic>
    <xdr:clientData/>
  </xdr:twoCellAnchor>
  <xdr:twoCellAnchor>
    <xdr:from>
      <xdr:col>0</xdr:col>
      <xdr:colOff>523375</xdr:colOff>
      <xdr:row>151</xdr:row>
      <xdr:rowOff>52437</xdr:rowOff>
    </xdr:from>
    <xdr:to>
      <xdr:col>0</xdr:col>
      <xdr:colOff>1429412</xdr:colOff>
      <xdr:row>153</xdr:row>
      <xdr:rowOff>170710</xdr:rowOff>
    </xdr:to>
    <xdr:pic>
      <xdr:nvPicPr>
        <xdr:cNvPr id="38" name="Imagem 37">
          <a:extLst>
            <a:ext uri="{FF2B5EF4-FFF2-40B4-BE49-F238E27FC236}">
              <a16:creationId xmlns:a16="http://schemas.microsoft.com/office/drawing/2014/main" id="{E7E4A7E0-EE46-4CF0-A3AF-4F614836297A}"/>
            </a:ext>
          </a:extLst>
        </xdr:cNvPr>
        <xdr:cNvPicPr>
          <a:picLocks noChangeAspect="1"/>
        </xdr:cNvPicPr>
      </xdr:nvPicPr>
      <xdr:blipFill>
        <a:blip xmlns:r="http://schemas.openxmlformats.org/officeDocument/2006/relationships" r:embed="rId37"/>
        <a:stretch>
          <a:fillRect/>
        </a:stretch>
      </xdr:blipFill>
      <xdr:spPr>
        <a:xfrm>
          <a:off x="523375" y="28817937"/>
          <a:ext cx="86887" cy="499273"/>
        </a:xfrm>
        <a:prstGeom prst="rect">
          <a:avLst/>
        </a:prstGeom>
      </xdr:spPr>
    </xdr:pic>
    <xdr:clientData/>
  </xdr:twoCellAnchor>
  <xdr:twoCellAnchor>
    <xdr:from>
      <xdr:col>0</xdr:col>
      <xdr:colOff>752043</xdr:colOff>
      <xdr:row>154</xdr:row>
      <xdr:rowOff>85261</xdr:rowOff>
    </xdr:from>
    <xdr:to>
      <xdr:col>0</xdr:col>
      <xdr:colOff>1308700</xdr:colOff>
      <xdr:row>155</xdr:row>
      <xdr:rowOff>236115</xdr:rowOff>
    </xdr:to>
    <xdr:pic>
      <xdr:nvPicPr>
        <xdr:cNvPr id="39" name="Imagem 38">
          <a:extLst>
            <a:ext uri="{FF2B5EF4-FFF2-40B4-BE49-F238E27FC236}">
              <a16:creationId xmlns:a16="http://schemas.microsoft.com/office/drawing/2014/main" id="{C25C37EE-38AA-4052-A397-57F7D11C94A2}"/>
            </a:ext>
          </a:extLst>
        </xdr:cNvPr>
        <xdr:cNvPicPr>
          <a:picLocks noChangeAspect="1"/>
        </xdr:cNvPicPr>
      </xdr:nvPicPr>
      <xdr:blipFill>
        <a:blip xmlns:r="http://schemas.openxmlformats.org/officeDocument/2006/relationships" r:embed="rId38"/>
        <a:stretch>
          <a:fillRect/>
        </a:stretch>
      </xdr:blipFill>
      <xdr:spPr>
        <a:xfrm>
          <a:off x="609168" y="29422261"/>
          <a:ext cx="4207" cy="293729"/>
        </a:xfrm>
        <a:prstGeom prst="rect">
          <a:avLst/>
        </a:prstGeom>
      </xdr:spPr>
    </xdr:pic>
    <xdr:clientData/>
  </xdr:twoCellAnchor>
  <xdr:twoCellAnchor>
    <xdr:from>
      <xdr:col>0</xdr:col>
      <xdr:colOff>651151</xdr:colOff>
      <xdr:row>156</xdr:row>
      <xdr:rowOff>21965</xdr:rowOff>
    </xdr:from>
    <xdr:to>
      <xdr:col>0</xdr:col>
      <xdr:colOff>1290024</xdr:colOff>
      <xdr:row>158</xdr:row>
      <xdr:rowOff>237426</xdr:rowOff>
    </xdr:to>
    <xdr:pic>
      <xdr:nvPicPr>
        <xdr:cNvPr id="40" name="Imagem 39">
          <a:extLst>
            <a:ext uri="{FF2B5EF4-FFF2-40B4-BE49-F238E27FC236}">
              <a16:creationId xmlns:a16="http://schemas.microsoft.com/office/drawing/2014/main" id="{7CEA2FC0-1000-4900-B761-7D2CBCF20653}"/>
            </a:ext>
          </a:extLst>
        </xdr:cNvPr>
        <xdr:cNvPicPr>
          <a:picLocks noChangeAspect="1"/>
        </xdr:cNvPicPr>
      </xdr:nvPicPr>
      <xdr:blipFill>
        <a:blip xmlns:r="http://schemas.openxmlformats.org/officeDocument/2006/relationships" r:embed="rId39"/>
        <a:stretch>
          <a:fillRect/>
        </a:stretch>
      </xdr:blipFill>
      <xdr:spPr>
        <a:xfrm>
          <a:off x="613051" y="29739965"/>
          <a:ext cx="698" cy="548836"/>
        </a:xfrm>
        <a:prstGeom prst="rect">
          <a:avLst/>
        </a:prstGeom>
      </xdr:spPr>
    </xdr:pic>
    <xdr:clientData/>
  </xdr:twoCellAnchor>
  <xdr:twoCellAnchor>
    <xdr:from>
      <xdr:col>0</xdr:col>
      <xdr:colOff>394940</xdr:colOff>
      <xdr:row>125</xdr:row>
      <xdr:rowOff>151087</xdr:rowOff>
    </xdr:from>
    <xdr:to>
      <xdr:col>0</xdr:col>
      <xdr:colOff>1322294</xdr:colOff>
      <xdr:row>128</xdr:row>
      <xdr:rowOff>103108</xdr:rowOff>
    </xdr:to>
    <xdr:pic>
      <xdr:nvPicPr>
        <xdr:cNvPr id="41" name="Imagem 40">
          <a:extLst>
            <a:ext uri="{FF2B5EF4-FFF2-40B4-BE49-F238E27FC236}">
              <a16:creationId xmlns:a16="http://schemas.microsoft.com/office/drawing/2014/main" id="{80FC07C9-6C4A-43B2-825F-2B5941729281}"/>
            </a:ext>
          </a:extLst>
        </xdr:cNvPr>
        <xdr:cNvPicPr>
          <a:picLocks noChangeAspect="1"/>
        </xdr:cNvPicPr>
      </xdr:nvPicPr>
      <xdr:blipFill>
        <a:blip xmlns:r="http://schemas.openxmlformats.org/officeDocument/2006/relationships" r:embed="rId40"/>
        <a:stretch>
          <a:fillRect/>
        </a:stretch>
      </xdr:blipFill>
      <xdr:spPr>
        <a:xfrm>
          <a:off x="394940" y="23963587"/>
          <a:ext cx="212979" cy="523521"/>
        </a:xfrm>
        <a:prstGeom prst="rect">
          <a:avLst/>
        </a:prstGeom>
      </xdr:spPr>
    </xdr:pic>
    <xdr:clientData/>
  </xdr:twoCellAnchor>
  <xdr:twoCellAnchor>
    <xdr:from>
      <xdr:col>0</xdr:col>
      <xdr:colOff>550924</xdr:colOff>
      <xdr:row>159</xdr:row>
      <xdr:rowOff>138972</xdr:rowOff>
    </xdr:from>
    <xdr:to>
      <xdr:col>0</xdr:col>
      <xdr:colOff>1596351</xdr:colOff>
      <xdr:row>162</xdr:row>
      <xdr:rowOff>98311</xdr:rowOff>
    </xdr:to>
    <xdr:pic>
      <xdr:nvPicPr>
        <xdr:cNvPr id="42" name="Imagem 41">
          <a:extLst>
            <a:ext uri="{FF2B5EF4-FFF2-40B4-BE49-F238E27FC236}">
              <a16:creationId xmlns:a16="http://schemas.microsoft.com/office/drawing/2014/main" id="{BB075D4F-6E31-4A90-960F-B582805CE2F4}"/>
            </a:ext>
          </a:extLst>
        </xdr:cNvPr>
        <xdr:cNvPicPr>
          <a:picLocks noChangeAspect="1"/>
        </xdr:cNvPicPr>
      </xdr:nvPicPr>
      <xdr:blipFill>
        <a:blip xmlns:r="http://schemas.openxmlformats.org/officeDocument/2006/relationships" r:embed="rId41"/>
        <a:stretch>
          <a:fillRect/>
        </a:stretch>
      </xdr:blipFill>
      <xdr:spPr>
        <a:xfrm>
          <a:off x="550924" y="30428472"/>
          <a:ext cx="54827" cy="530839"/>
        </a:xfrm>
        <a:prstGeom prst="rect">
          <a:avLst/>
        </a:prstGeom>
      </xdr:spPr>
    </xdr:pic>
    <xdr:clientData/>
  </xdr:twoCellAnchor>
  <xdr:twoCellAnchor>
    <xdr:from>
      <xdr:col>0</xdr:col>
      <xdr:colOff>625929</xdr:colOff>
      <xdr:row>163</xdr:row>
      <xdr:rowOff>88382</xdr:rowOff>
    </xdr:from>
    <xdr:to>
      <xdr:col>0</xdr:col>
      <xdr:colOff>1161585</xdr:colOff>
      <xdr:row>165</xdr:row>
      <xdr:rowOff>181535</xdr:rowOff>
    </xdr:to>
    <xdr:pic>
      <xdr:nvPicPr>
        <xdr:cNvPr id="43" name="Imagem 42">
          <a:extLst>
            <a:ext uri="{FF2B5EF4-FFF2-40B4-BE49-F238E27FC236}">
              <a16:creationId xmlns:a16="http://schemas.microsoft.com/office/drawing/2014/main" id="{21B63156-5C58-4293-B9FC-644FA47910D6}"/>
            </a:ext>
          </a:extLst>
        </xdr:cNvPr>
        <xdr:cNvPicPr>
          <a:picLocks noChangeAspect="1"/>
        </xdr:cNvPicPr>
      </xdr:nvPicPr>
      <xdr:blipFill>
        <a:blip xmlns:r="http://schemas.openxmlformats.org/officeDocument/2006/relationships" r:embed="rId42"/>
        <a:stretch>
          <a:fillRect/>
        </a:stretch>
      </xdr:blipFill>
      <xdr:spPr>
        <a:xfrm>
          <a:off x="606879" y="31139882"/>
          <a:ext cx="2256" cy="474153"/>
        </a:xfrm>
        <a:prstGeom prst="rect">
          <a:avLst/>
        </a:prstGeom>
      </xdr:spPr>
    </xdr:pic>
    <xdr:clientData/>
  </xdr:twoCellAnchor>
  <xdr:twoCellAnchor>
    <xdr:from>
      <xdr:col>0</xdr:col>
      <xdr:colOff>718856</xdr:colOff>
      <xdr:row>166</xdr:row>
      <xdr:rowOff>100923</xdr:rowOff>
    </xdr:from>
    <xdr:to>
      <xdr:col>0</xdr:col>
      <xdr:colOff>1125411</xdr:colOff>
      <xdr:row>168</xdr:row>
      <xdr:rowOff>190055</xdr:rowOff>
    </xdr:to>
    <xdr:pic>
      <xdr:nvPicPr>
        <xdr:cNvPr id="44" name="Imagem 43">
          <a:extLst>
            <a:ext uri="{FF2B5EF4-FFF2-40B4-BE49-F238E27FC236}">
              <a16:creationId xmlns:a16="http://schemas.microsoft.com/office/drawing/2014/main" id="{D4CF2B97-FC03-4E93-B58F-F58DE3318F43}"/>
            </a:ext>
          </a:extLst>
        </xdr:cNvPr>
        <xdr:cNvPicPr>
          <a:picLocks noChangeAspect="1"/>
        </xdr:cNvPicPr>
      </xdr:nvPicPr>
      <xdr:blipFill>
        <a:blip xmlns:r="http://schemas.openxmlformats.org/officeDocument/2006/relationships" r:embed="rId43"/>
        <a:stretch>
          <a:fillRect/>
        </a:stretch>
      </xdr:blipFill>
      <xdr:spPr>
        <a:xfrm>
          <a:off x="614081" y="31723923"/>
          <a:ext cx="0" cy="470132"/>
        </a:xfrm>
        <a:prstGeom prst="rect">
          <a:avLst/>
        </a:prstGeom>
      </xdr:spPr>
    </xdr:pic>
    <xdr:clientData/>
  </xdr:twoCellAnchor>
  <xdr:twoCellAnchor>
    <xdr:from>
      <xdr:col>0</xdr:col>
      <xdr:colOff>538314</xdr:colOff>
      <xdr:row>183</xdr:row>
      <xdr:rowOff>134543</xdr:rowOff>
    </xdr:from>
    <xdr:to>
      <xdr:col>0</xdr:col>
      <xdr:colOff>968099</xdr:colOff>
      <xdr:row>185</xdr:row>
      <xdr:rowOff>151269</xdr:rowOff>
    </xdr:to>
    <xdr:pic>
      <xdr:nvPicPr>
        <xdr:cNvPr id="45" name="Imagem 44">
          <a:extLst>
            <a:ext uri="{FF2B5EF4-FFF2-40B4-BE49-F238E27FC236}">
              <a16:creationId xmlns:a16="http://schemas.microsoft.com/office/drawing/2014/main" id="{6FF5E6DB-A90C-4521-9505-86ECDECF7104}"/>
            </a:ext>
          </a:extLst>
        </xdr:cNvPr>
        <xdr:cNvPicPr>
          <a:picLocks noChangeAspect="1"/>
        </xdr:cNvPicPr>
      </xdr:nvPicPr>
      <xdr:blipFill>
        <a:blip xmlns:r="http://schemas.openxmlformats.org/officeDocument/2006/relationships" r:embed="rId44"/>
        <a:stretch>
          <a:fillRect/>
        </a:stretch>
      </xdr:blipFill>
      <xdr:spPr>
        <a:xfrm>
          <a:off x="538314" y="34996043"/>
          <a:ext cx="67835" cy="397726"/>
        </a:xfrm>
        <a:prstGeom prst="rect">
          <a:avLst/>
        </a:prstGeom>
      </xdr:spPr>
    </xdr:pic>
    <xdr:clientData/>
  </xdr:twoCellAnchor>
  <xdr:twoCellAnchor>
    <xdr:from>
      <xdr:col>0</xdr:col>
      <xdr:colOff>499482</xdr:colOff>
      <xdr:row>186</xdr:row>
      <xdr:rowOff>23233</xdr:rowOff>
    </xdr:from>
    <xdr:to>
      <xdr:col>0</xdr:col>
      <xdr:colOff>952501</xdr:colOff>
      <xdr:row>188</xdr:row>
      <xdr:rowOff>83825</xdr:rowOff>
    </xdr:to>
    <xdr:pic>
      <xdr:nvPicPr>
        <xdr:cNvPr id="46" name="Imagem 45">
          <a:extLst>
            <a:ext uri="{FF2B5EF4-FFF2-40B4-BE49-F238E27FC236}">
              <a16:creationId xmlns:a16="http://schemas.microsoft.com/office/drawing/2014/main" id="{6E286957-E296-4D7D-8BBD-CADA9DD2F88F}"/>
            </a:ext>
          </a:extLst>
        </xdr:cNvPr>
        <xdr:cNvPicPr>
          <a:picLocks noChangeAspect="1"/>
        </xdr:cNvPicPr>
      </xdr:nvPicPr>
      <xdr:blipFill>
        <a:blip xmlns:r="http://schemas.openxmlformats.org/officeDocument/2006/relationships" r:embed="rId45"/>
        <a:stretch>
          <a:fillRect/>
        </a:stretch>
      </xdr:blipFill>
      <xdr:spPr>
        <a:xfrm>
          <a:off x="499482" y="35456233"/>
          <a:ext cx="110119" cy="441592"/>
        </a:xfrm>
        <a:prstGeom prst="rect">
          <a:avLst/>
        </a:prstGeom>
      </xdr:spPr>
    </xdr:pic>
    <xdr:clientData/>
  </xdr:twoCellAnchor>
  <xdr:twoCellAnchor>
    <xdr:from>
      <xdr:col>0</xdr:col>
      <xdr:colOff>348476</xdr:colOff>
      <xdr:row>189</xdr:row>
      <xdr:rowOff>11616</xdr:rowOff>
    </xdr:from>
    <xdr:to>
      <xdr:col>0</xdr:col>
      <xdr:colOff>1242896</xdr:colOff>
      <xdr:row>192</xdr:row>
      <xdr:rowOff>0</xdr:rowOff>
    </xdr:to>
    <xdr:pic>
      <xdr:nvPicPr>
        <xdr:cNvPr id="47" name="Imagem 46">
          <a:extLst>
            <a:ext uri="{FF2B5EF4-FFF2-40B4-BE49-F238E27FC236}">
              <a16:creationId xmlns:a16="http://schemas.microsoft.com/office/drawing/2014/main" id="{F759CE2F-3D64-44A2-BFC9-E462AE415738}"/>
            </a:ext>
          </a:extLst>
        </xdr:cNvPr>
        <xdr:cNvPicPr>
          <a:picLocks noChangeAspect="1"/>
        </xdr:cNvPicPr>
      </xdr:nvPicPr>
      <xdr:blipFill>
        <a:blip xmlns:r="http://schemas.openxmlformats.org/officeDocument/2006/relationships" r:embed="rId46"/>
        <a:stretch>
          <a:fillRect/>
        </a:stretch>
      </xdr:blipFill>
      <xdr:spPr>
        <a:xfrm>
          <a:off x="348476" y="36016116"/>
          <a:ext cx="265770" cy="559884"/>
        </a:xfrm>
        <a:prstGeom prst="rect">
          <a:avLst/>
        </a:prstGeom>
      </xdr:spPr>
    </xdr:pic>
    <xdr:clientData/>
  </xdr:twoCellAnchor>
  <xdr:twoCellAnchor>
    <xdr:from>
      <xdr:col>0</xdr:col>
      <xdr:colOff>356442</xdr:colOff>
      <xdr:row>193</xdr:row>
      <xdr:rowOff>88607</xdr:rowOff>
    </xdr:from>
    <xdr:to>
      <xdr:col>0</xdr:col>
      <xdr:colOff>1436716</xdr:colOff>
      <xdr:row>196</xdr:row>
      <xdr:rowOff>57684</xdr:rowOff>
    </xdr:to>
    <xdr:pic>
      <xdr:nvPicPr>
        <xdr:cNvPr id="48" name="Imagem 47">
          <a:extLst>
            <a:ext uri="{FF2B5EF4-FFF2-40B4-BE49-F238E27FC236}">
              <a16:creationId xmlns:a16="http://schemas.microsoft.com/office/drawing/2014/main" id="{02938B26-6C2F-49B8-BEC9-FF0593325A76}"/>
            </a:ext>
          </a:extLst>
        </xdr:cNvPr>
        <xdr:cNvPicPr>
          <a:picLocks noChangeAspect="1"/>
        </xdr:cNvPicPr>
      </xdr:nvPicPr>
      <xdr:blipFill>
        <a:blip xmlns:r="http://schemas.openxmlformats.org/officeDocument/2006/relationships" r:embed="rId47"/>
        <a:stretch>
          <a:fillRect/>
        </a:stretch>
      </xdr:blipFill>
      <xdr:spPr>
        <a:xfrm>
          <a:off x="356442" y="36855107"/>
          <a:ext cx="251599" cy="540577"/>
        </a:xfrm>
        <a:prstGeom prst="rect">
          <a:avLst/>
        </a:prstGeom>
      </xdr:spPr>
    </xdr:pic>
    <xdr:clientData/>
  </xdr:twoCellAnchor>
  <xdr:twoCellAnchor>
    <xdr:from>
      <xdr:col>0</xdr:col>
      <xdr:colOff>406555</xdr:colOff>
      <xdr:row>203</xdr:row>
      <xdr:rowOff>158233</xdr:rowOff>
    </xdr:from>
    <xdr:to>
      <xdr:col>0</xdr:col>
      <xdr:colOff>1393902</xdr:colOff>
      <xdr:row>206</xdr:row>
      <xdr:rowOff>148965</xdr:rowOff>
    </xdr:to>
    <xdr:pic>
      <xdr:nvPicPr>
        <xdr:cNvPr id="49" name="Imagem 48">
          <a:extLst>
            <a:ext uri="{FF2B5EF4-FFF2-40B4-BE49-F238E27FC236}">
              <a16:creationId xmlns:a16="http://schemas.microsoft.com/office/drawing/2014/main" id="{563A8100-2B39-4F9D-923C-C681A0994BA3}"/>
            </a:ext>
          </a:extLst>
        </xdr:cNvPr>
        <xdr:cNvPicPr>
          <a:picLocks noChangeAspect="1"/>
        </xdr:cNvPicPr>
      </xdr:nvPicPr>
      <xdr:blipFill>
        <a:blip xmlns:r="http://schemas.openxmlformats.org/officeDocument/2006/relationships" r:embed="rId48"/>
        <a:stretch>
          <a:fillRect/>
        </a:stretch>
      </xdr:blipFill>
      <xdr:spPr>
        <a:xfrm>
          <a:off x="406555" y="38829733"/>
          <a:ext cx="206297" cy="562232"/>
        </a:xfrm>
        <a:prstGeom prst="rect">
          <a:avLst/>
        </a:prstGeom>
      </xdr:spPr>
    </xdr:pic>
    <xdr:clientData/>
  </xdr:twoCellAnchor>
  <xdr:twoCellAnchor>
    <xdr:from>
      <xdr:col>0</xdr:col>
      <xdr:colOff>613982</xdr:colOff>
      <xdr:row>200</xdr:row>
      <xdr:rowOff>38830</xdr:rowOff>
    </xdr:from>
    <xdr:to>
      <xdr:col>0</xdr:col>
      <xdr:colOff>1129393</xdr:colOff>
      <xdr:row>202</xdr:row>
      <xdr:rowOff>207699</xdr:rowOff>
    </xdr:to>
    <xdr:pic>
      <xdr:nvPicPr>
        <xdr:cNvPr id="50" name="Imagem 49">
          <a:extLst>
            <a:ext uri="{FF2B5EF4-FFF2-40B4-BE49-F238E27FC236}">
              <a16:creationId xmlns:a16="http://schemas.microsoft.com/office/drawing/2014/main" id="{ABDFBA2C-7A7E-452F-8552-CDE6B5EEA9E4}"/>
            </a:ext>
          </a:extLst>
        </xdr:cNvPr>
        <xdr:cNvPicPr>
          <a:picLocks noChangeAspect="1"/>
        </xdr:cNvPicPr>
      </xdr:nvPicPr>
      <xdr:blipFill>
        <a:blip xmlns:r="http://schemas.openxmlformats.org/officeDocument/2006/relationships" r:embed="rId49"/>
        <a:stretch>
          <a:fillRect/>
        </a:stretch>
      </xdr:blipFill>
      <xdr:spPr>
        <a:xfrm>
          <a:off x="613982" y="38138830"/>
          <a:ext cx="0" cy="530819"/>
        </a:xfrm>
        <a:prstGeom prst="rect">
          <a:avLst/>
        </a:prstGeom>
      </xdr:spPr>
    </xdr:pic>
    <xdr:clientData/>
  </xdr:twoCellAnchor>
  <xdr:twoCellAnchor>
    <xdr:from>
      <xdr:col>0</xdr:col>
      <xdr:colOff>635222</xdr:colOff>
      <xdr:row>197</xdr:row>
      <xdr:rowOff>66044</xdr:rowOff>
    </xdr:from>
    <xdr:to>
      <xdr:col>0</xdr:col>
      <xdr:colOff>1072233</xdr:colOff>
      <xdr:row>199</xdr:row>
      <xdr:rowOff>190502</xdr:rowOff>
    </xdr:to>
    <xdr:pic>
      <xdr:nvPicPr>
        <xdr:cNvPr id="51" name="Imagem 50">
          <a:extLst>
            <a:ext uri="{FF2B5EF4-FFF2-40B4-BE49-F238E27FC236}">
              <a16:creationId xmlns:a16="http://schemas.microsoft.com/office/drawing/2014/main" id="{3DEA2752-2B9A-486B-AA00-4D63F5667AD0}"/>
            </a:ext>
          </a:extLst>
        </xdr:cNvPr>
        <xdr:cNvPicPr>
          <a:picLocks noChangeAspect="1"/>
        </xdr:cNvPicPr>
      </xdr:nvPicPr>
      <xdr:blipFill>
        <a:blip xmlns:r="http://schemas.openxmlformats.org/officeDocument/2006/relationships" r:embed="rId50"/>
        <a:stretch>
          <a:fillRect/>
        </a:stretch>
      </xdr:blipFill>
      <xdr:spPr>
        <a:xfrm>
          <a:off x="606647" y="37594544"/>
          <a:ext cx="0" cy="505458"/>
        </a:xfrm>
        <a:prstGeom prst="rect">
          <a:avLst/>
        </a:prstGeom>
      </xdr:spPr>
    </xdr:pic>
    <xdr:clientData/>
  </xdr:twoCellAnchor>
  <xdr:twoCellAnchor>
    <xdr:from>
      <xdr:col>0</xdr:col>
      <xdr:colOff>472268</xdr:colOff>
      <xdr:row>207</xdr:row>
      <xdr:rowOff>120473</xdr:rowOff>
    </xdr:from>
    <xdr:to>
      <xdr:col>0</xdr:col>
      <xdr:colOff>1169219</xdr:colOff>
      <xdr:row>209</xdr:row>
      <xdr:rowOff>175797</xdr:rowOff>
    </xdr:to>
    <xdr:pic>
      <xdr:nvPicPr>
        <xdr:cNvPr id="52" name="Imagem 51">
          <a:extLst>
            <a:ext uri="{FF2B5EF4-FFF2-40B4-BE49-F238E27FC236}">
              <a16:creationId xmlns:a16="http://schemas.microsoft.com/office/drawing/2014/main" id="{0E0E8E24-F643-4698-ABBA-5CEF46125DF0}"/>
            </a:ext>
          </a:extLst>
        </xdr:cNvPr>
        <xdr:cNvPicPr>
          <a:picLocks noChangeAspect="1"/>
        </xdr:cNvPicPr>
      </xdr:nvPicPr>
      <xdr:blipFill>
        <a:blip xmlns:r="http://schemas.openxmlformats.org/officeDocument/2006/relationships" r:embed="rId51"/>
        <a:stretch>
          <a:fillRect/>
        </a:stretch>
      </xdr:blipFill>
      <xdr:spPr>
        <a:xfrm>
          <a:off x="472268" y="39553973"/>
          <a:ext cx="134976" cy="436324"/>
        </a:xfrm>
        <a:prstGeom prst="rect">
          <a:avLst/>
        </a:prstGeom>
      </xdr:spPr>
    </xdr:pic>
    <xdr:clientData/>
  </xdr:twoCellAnchor>
  <xdr:twoCellAnchor>
    <xdr:from>
      <xdr:col>0</xdr:col>
      <xdr:colOff>524706</xdr:colOff>
      <xdr:row>180</xdr:row>
      <xdr:rowOff>104876</xdr:rowOff>
    </xdr:from>
    <xdr:to>
      <xdr:col>0</xdr:col>
      <xdr:colOff>931261</xdr:colOff>
      <xdr:row>182</xdr:row>
      <xdr:rowOff>135114</xdr:rowOff>
    </xdr:to>
    <xdr:pic>
      <xdr:nvPicPr>
        <xdr:cNvPr id="53" name="Imagem 52">
          <a:extLst>
            <a:ext uri="{FF2B5EF4-FFF2-40B4-BE49-F238E27FC236}">
              <a16:creationId xmlns:a16="http://schemas.microsoft.com/office/drawing/2014/main" id="{1BDE8D74-38FA-4974-8A8B-E7D482926683}"/>
            </a:ext>
          </a:extLst>
        </xdr:cNvPr>
        <xdr:cNvPicPr>
          <a:picLocks noChangeAspect="1"/>
        </xdr:cNvPicPr>
      </xdr:nvPicPr>
      <xdr:blipFill>
        <a:blip xmlns:r="http://schemas.openxmlformats.org/officeDocument/2006/relationships" r:embed="rId52"/>
        <a:stretch>
          <a:fillRect/>
        </a:stretch>
      </xdr:blipFill>
      <xdr:spPr>
        <a:xfrm>
          <a:off x="524706" y="34394876"/>
          <a:ext cx="82705" cy="411238"/>
        </a:xfrm>
        <a:prstGeom prst="rect">
          <a:avLst/>
        </a:prstGeom>
      </xdr:spPr>
    </xdr:pic>
    <xdr:clientData/>
  </xdr:twoCellAnchor>
  <xdr:twoCellAnchor>
    <xdr:from>
      <xdr:col>0</xdr:col>
      <xdr:colOff>534330</xdr:colOff>
      <xdr:row>177</xdr:row>
      <xdr:rowOff>23232</xdr:rowOff>
    </xdr:from>
    <xdr:to>
      <xdr:col>0</xdr:col>
      <xdr:colOff>975732</xdr:colOff>
      <xdr:row>179</xdr:row>
      <xdr:rowOff>105761</xdr:rowOff>
    </xdr:to>
    <xdr:pic>
      <xdr:nvPicPr>
        <xdr:cNvPr id="54" name="Imagem 53">
          <a:extLst>
            <a:ext uri="{FF2B5EF4-FFF2-40B4-BE49-F238E27FC236}">
              <a16:creationId xmlns:a16="http://schemas.microsoft.com/office/drawing/2014/main" id="{4E92054F-065A-4D3C-B421-FB8E22F81179}"/>
            </a:ext>
          </a:extLst>
        </xdr:cNvPr>
        <xdr:cNvPicPr>
          <a:picLocks noChangeAspect="1"/>
        </xdr:cNvPicPr>
      </xdr:nvPicPr>
      <xdr:blipFill>
        <a:blip xmlns:r="http://schemas.openxmlformats.org/officeDocument/2006/relationships" r:embed="rId53"/>
        <a:stretch>
          <a:fillRect/>
        </a:stretch>
      </xdr:blipFill>
      <xdr:spPr>
        <a:xfrm>
          <a:off x="534330" y="33741732"/>
          <a:ext cx="79452" cy="463529"/>
        </a:xfrm>
        <a:prstGeom prst="rect">
          <a:avLst/>
        </a:prstGeom>
      </xdr:spPr>
    </xdr:pic>
    <xdr:clientData/>
  </xdr:twoCellAnchor>
  <xdr:twoCellAnchor>
    <xdr:from>
      <xdr:col>0</xdr:col>
      <xdr:colOff>657126</xdr:colOff>
      <xdr:row>169</xdr:row>
      <xdr:rowOff>50446</xdr:rowOff>
    </xdr:from>
    <xdr:to>
      <xdr:col>0</xdr:col>
      <xdr:colOff>1437198</xdr:colOff>
      <xdr:row>171</xdr:row>
      <xdr:rowOff>127581</xdr:rowOff>
    </xdr:to>
    <xdr:pic>
      <xdr:nvPicPr>
        <xdr:cNvPr id="55" name="Imagem 54">
          <a:extLst>
            <a:ext uri="{FF2B5EF4-FFF2-40B4-BE49-F238E27FC236}">
              <a16:creationId xmlns:a16="http://schemas.microsoft.com/office/drawing/2014/main" id="{5A052A4C-D1C3-4988-A3B4-9DD642C0A3B6}"/>
            </a:ext>
          </a:extLst>
        </xdr:cNvPr>
        <xdr:cNvPicPr>
          <a:picLocks noChangeAspect="1"/>
        </xdr:cNvPicPr>
      </xdr:nvPicPr>
      <xdr:blipFill>
        <a:blip xmlns:r="http://schemas.openxmlformats.org/officeDocument/2006/relationships" r:embed="rId54"/>
        <a:stretch>
          <a:fillRect/>
        </a:stretch>
      </xdr:blipFill>
      <xdr:spPr>
        <a:xfrm>
          <a:off x="609501" y="32244946"/>
          <a:ext cx="0" cy="458135"/>
        </a:xfrm>
        <a:prstGeom prst="rect">
          <a:avLst/>
        </a:prstGeom>
      </xdr:spPr>
    </xdr:pic>
    <xdr:clientData/>
  </xdr:twoCellAnchor>
  <xdr:twoCellAnchor>
    <xdr:from>
      <xdr:col>0</xdr:col>
      <xdr:colOff>712881</xdr:colOff>
      <xdr:row>175</xdr:row>
      <xdr:rowOff>63437</xdr:rowOff>
    </xdr:from>
    <xdr:to>
      <xdr:col>0</xdr:col>
      <xdr:colOff>980045</xdr:colOff>
      <xdr:row>176</xdr:row>
      <xdr:rowOff>286368</xdr:rowOff>
    </xdr:to>
    <xdr:pic>
      <xdr:nvPicPr>
        <xdr:cNvPr id="56" name="Imagem 55">
          <a:extLst>
            <a:ext uri="{FF2B5EF4-FFF2-40B4-BE49-F238E27FC236}">
              <a16:creationId xmlns:a16="http://schemas.microsoft.com/office/drawing/2014/main" id="{72673BE5-1439-4B1F-ACE4-E3653CE9C61B}"/>
            </a:ext>
          </a:extLst>
        </xdr:cNvPr>
        <xdr:cNvPicPr>
          <a:picLocks noChangeAspect="1"/>
        </xdr:cNvPicPr>
      </xdr:nvPicPr>
      <xdr:blipFill>
        <a:blip xmlns:r="http://schemas.openxmlformats.org/officeDocument/2006/relationships" r:embed="rId55"/>
        <a:stretch>
          <a:fillRect/>
        </a:stretch>
      </xdr:blipFill>
      <xdr:spPr>
        <a:xfrm>
          <a:off x="608106" y="33400937"/>
          <a:ext cx="464" cy="318181"/>
        </a:xfrm>
        <a:prstGeom prst="rect">
          <a:avLst/>
        </a:prstGeom>
      </xdr:spPr>
    </xdr:pic>
    <xdr:clientData/>
  </xdr:twoCellAnchor>
  <xdr:twoCellAnchor>
    <xdr:from>
      <xdr:col>0</xdr:col>
      <xdr:colOff>393280</xdr:colOff>
      <xdr:row>210</xdr:row>
      <xdr:rowOff>134080</xdr:rowOff>
    </xdr:from>
    <xdr:to>
      <xdr:col>0</xdr:col>
      <xdr:colOff>1461938</xdr:colOff>
      <xdr:row>213</xdr:row>
      <xdr:rowOff>144404</xdr:rowOff>
    </xdr:to>
    <xdr:pic>
      <xdr:nvPicPr>
        <xdr:cNvPr id="57" name="Imagem 56">
          <a:extLst>
            <a:ext uri="{FF2B5EF4-FFF2-40B4-BE49-F238E27FC236}">
              <a16:creationId xmlns:a16="http://schemas.microsoft.com/office/drawing/2014/main" id="{6AA0D149-C246-4C36-8E9D-58DA19280B80}"/>
            </a:ext>
          </a:extLst>
        </xdr:cNvPr>
        <xdr:cNvPicPr>
          <a:picLocks noChangeAspect="1"/>
        </xdr:cNvPicPr>
      </xdr:nvPicPr>
      <xdr:blipFill>
        <a:blip xmlns:r="http://schemas.openxmlformats.org/officeDocument/2006/relationships" r:embed="rId56"/>
        <a:stretch>
          <a:fillRect/>
        </a:stretch>
      </xdr:blipFill>
      <xdr:spPr>
        <a:xfrm>
          <a:off x="393280" y="40139080"/>
          <a:ext cx="220933" cy="581824"/>
        </a:xfrm>
        <a:prstGeom prst="rect">
          <a:avLst/>
        </a:prstGeom>
      </xdr:spPr>
    </xdr:pic>
    <xdr:clientData/>
  </xdr:twoCellAnchor>
  <xdr:twoCellAnchor>
    <xdr:from>
      <xdr:col>0</xdr:col>
      <xdr:colOff>313765</xdr:colOff>
      <xdr:row>45</xdr:row>
      <xdr:rowOff>24523</xdr:rowOff>
    </xdr:from>
    <xdr:to>
      <xdr:col>0</xdr:col>
      <xdr:colOff>1636059</xdr:colOff>
      <xdr:row>48</xdr:row>
      <xdr:rowOff>0</xdr:rowOff>
    </xdr:to>
    <xdr:pic>
      <xdr:nvPicPr>
        <xdr:cNvPr id="58" name="Imagem 57">
          <a:extLst>
            <a:ext uri="{FF2B5EF4-FFF2-40B4-BE49-F238E27FC236}">
              <a16:creationId xmlns:a16="http://schemas.microsoft.com/office/drawing/2014/main" id="{A3ACAA01-8B73-414B-824B-2E25B081B3BC}"/>
            </a:ext>
          </a:extLst>
        </xdr:cNvPr>
        <xdr:cNvPicPr>
          <a:picLocks noChangeAspect="1"/>
        </xdr:cNvPicPr>
      </xdr:nvPicPr>
      <xdr:blipFill>
        <a:blip xmlns:r="http://schemas.openxmlformats.org/officeDocument/2006/relationships" r:embed="rId57"/>
        <a:stretch>
          <a:fillRect/>
        </a:stretch>
      </xdr:blipFill>
      <xdr:spPr>
        <a:xfrm>
          <a:off x="313765" y="8597023"/>
          <a:ext cx="293594" cy="546977"/>
        </a:xfrm>
        <a:prstGeom prst="rect">
          <a:avLst/>
        </a:prstGeom>
      </xdr:spPr>
    </xdr:pic>
    <xdr:clientData/>
  </xdr:twoCellAnchor>
  <xdr:twoCellAnchor>
    <xdr:from>
      <xdr:col>0</xdr:col>
      <xdr:colOff>421821</xdr:colOff>
      <xdr:row>72</xdr:row>
      <xdr:rowOff>140225</xdr:rowOff>
    </xdr:from>
    <xdr:to>
      <xdr:col>0</xdr:col>
      <xdr:colOff>1645994</xdr:colOff>
      <xdr:row>75</xdr:row>
      <xdr:rowOff>79754</xdr:rowOff>
    </xdr:to>
    <xdr:pic>
      <xdr:nvPicPr>
        <xdr:cNvPr id="59" name="Imagem 58">
          <a:extLst>
            <a:ext uri="{FF2B5EF4-FFF2-40B4-BE49-F238E27FC236}">
              <a16:creationId xmlns:a16="http://schemas.microsoft.com/office/drawing/2014/main" id="{116DE5B5-AC57-47A5-A028-275F89E36576}"/>
            </a:ext>
          </a:extLst>
        </xdr:cNvPr>
        <xdr:cNvPicPr>
          <a:picLocks noChangeAspect="1" noChangeArrowheads="1"/>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bwMode="auto">
        <a:xfrm>
          <a:off x="421821" y="13856225"/>
          <a:ext cx="185948" cy="511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639537</xdr:colOff>
      <xdr:row>54</xdr:row>
      <xdr:rowOff>27214</xdr:rowOff>
    </xdr:from>
    <xdr:to>
      <xdr:col>0</xdr:col>
      <xdr:colOff>1300858</xdr:colOff>
      <xdr:row>54</xdr:row>
      <xdr:rowOff>514047</xdr:rowOff>
    </xdr:to>
    <xdr:pic>
      <xdr:nvPicPr>
        <xdr:cNvPr id="60" name="Imagem 59">
          <a:extLst>
            <a:ext uri="{FF2B5EF4-FFF2-40B4-BE49-F238E27FC236}">
              <a16:creationId xmlns:a16="http://schemas.microsoft.com/office/drawing/2014/main" id="{CF3FF86D-205D-404D-90F2-C9EA9C48C96F}"/>
            </a:ext>
          </a:extLst>
        </xdr:cNvPr>
        <xdr:cNvPicPr>
          <a:picLocks noChangeAspect="1" noChangeArrowheads="1"/>
        </xdr:cNvPicPr>
      </xdr:nvPicPr>
      <xdr:blipFill rotWithShape="1">
        <a:blip xmlns:r="http://schemas.openxmlformats.org/officeDocument/2006/relationships" r:embed="rId59" cstate="print">
          <a:extLst>
            <a:ext uri="{28A0092B-C50C-407E-A947-70E740481C1C}">
              <a14:useLocalDpi xmlns:a14="http://schemas.microsoft.com/office/drawing/2010/main" val="0"/>
            </a:ext>
          </a:extLst>
        </a:blip>
        <a:srcRect t="24905"/>
        <a:stretch/>
      </xdr:blipFill>
      <xdr:spPr bwMode="auto">
        <a:xfrm>
          <a:off x="610962" y="10314214"/>
          <a:ext cx="0" cy="1629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367392</xdr:colOff>
      <xdr:row>104</xdr:row>
      <xdr:rowOff>122464</xdr:rowOff>
    </xdr:from>
    <xdr:to>
      <xdr:col>0</xdr:col>
      <xdr:colOff>1700893</xdr:colOff>
      <xdr:row>107</xdr:row>
      <xdr:rowOff>88542</xdr:rowOff>
    </xdr:to>
    <xdr:pic>
      <xdr:nvPicPr>
        <xdr:cNvPr id="61" name="Imagem 60">
          <a:extLst>
            <a:ext uri="{FF2B5EF4-FFF2-40B4-BE49-F238E27FC236}">
              <a16:creationId xmlns:a16="http://schemas.microsoft.com/office/drawing/2014/main" id="{52D4E45C-DE42-4751-8587-7CACBD1DF60E}"/>
            </a:ext>
          </a:extLst>
        </xdr:cNvPr>
        <xdr:cNvPicPr>
          <a:picLocks noChangeAspect="1"/>
        </xdr:cNvPicPr>
      </xdr:nvPicPr>
      <xdr:blipFill>
        <a:blip xmlns:r="http://schemas.openxmlformats.org/officeDocument/2006/relationships" r:embed="rId60"/>
        <a:stretch>
          <a:fillRect/>
        </a:stretch>
      </xdr:blipFill>
      <xdr:spPr>
        <a:xfrm>
          <a:off x="367392" y="19934464"/>
          <a:ext cx="238126" cy="537578"/>
        </a:xfrm>
        <a:prstGeom prst="rect">
          <a:avLst/>
        </a:prstGeom>
      </xdr:spPr>
    </xdr:pic>
    <xdr:clientData/>
  </xdr:twoCellAnchor>
  <xdr:twoCellAnchor>
    <xdr:from>
      <xdr:col>0</xdr:col>
      <xdr:colOff>650488</xdr:colOff>
      <xdr:row>25</xdr:row>
      <xdr:rowOff>58079</xdr:rowOff>
    </xdr:from>
    <xdr:to>
      <xdr:col>0</xdr:col>
      <xdr:colOff>1090323</xdr:colOff>
      <xdr:row>28</xdr:row>
      <xdr:rowOff>8186</xdr:rowOff>
    </xdr:to>
    <xdr:pic>
      <xdr:nvPicPr>
        <xdr:cNvPr id="62" name="Imagem 61">
          <a:extLst>
            <a:ext uri="{FF2B5EF4-FFF2-40B4-BE49-F238E27FC236}">
              <a16:creationId xmlns:a16="http://schemas.microsoft.com/office/drawing/2014/main" id="{E999F341-76D7-474B-AF99-04746A0793BF}"/>
            </a:ext>
          </a:extLst>
        </xdr:cNvPr>
        <xdr:cNvPicPr>
          <a:picLocks noChangeAspect="1"/>
        </xdr:cNvPicPr>
      </xdr:nvPicPr>
      <xdr:blipFill>
        <a:blip xmlns:r="http://schemas.openxmlformats.org/officeDocument/2006/relationships" r:embed="rId5"/>
        <a:stretch>
          <a:fillRect/>
        </a:stretch>
      </xdr:blipFill>
      <xdr:spPr>
        <a:xfrm>
          <a:off x="612388" y="4820579"/>
          <a:ext cx="1685" cy="521607"/>
        </a:xfrm>
        <a:prstGeom prst="rect">
          <a:avLst/>
        </a:prstGeom>
      </xdr:spPr>
    </xdr:pic>
    <xdr:clientData/>
  </xdr:twoCellAnchor>
  <xdr:twoCellAnchor>
    <xdr:from>
      <xdr:col>0</xdr:col>
      <xdr:colOff>697948</xdr:colOff>
      <xdr:row>172</xdr:row>
      <xdr:rowOff>64053</xdr:rowOff>
    </xdr:from>
    <xdr:to>
      <xdr:col>0</xdr:col>
      <xdr:colOff>1478020</xdr:colOff>
      <xdr:row>174</xdr:row>
      <xdr:rowOff>144211</xdr:rowOff>
    </xdr:to>
    <xdr:pic>
      <xdr:nvPicPr>
        <xdr:cNvPr id="63" name="Imagem 62">
          <a:extLst>
            <a:ext uri="{FF2B5EF4-FFF2-40B4-BE49-F238E27FC236}">
              <a16:creationId xmlns:a16="http://schemas.microsoft.com/office/drawing/2014/main" id="{E3F0C5B0-1627-4B5E-8904-B04854BA2720}"/>
            </a:ext>
          </a:extLst>
        </xdr:cNvPr>
        <xdr:cNvPicPr>
          <a:picLocks noChangeAspect="1"/>
        </xdr:cNvPicPr>
      </xdr:nvPicPr>
      <xdr:blipFill>
        <a:blip xmlns:r="http://schemas.openxmlformats.org/officeDocument/2006/relationships" r:embed="rId54"/>
        <a:stretch>
          <a:fillRect/>
        </a:stretch>
      </xdr:blipFill>
      <xdr:spPr>
        <a:xfrm>
          <a:off x="612223" y="32830053"/>
          <a:ext cx="0" cy="461158"/>
        </a:xfrm>
        <a:prstGeom prst="rect">
          <a:avLst/>
        </a:prstGeom>
      </xdr:spPr>
    </xdr:pic>
    <xdr:clientData/>
  </xdr:twoCellAnchor>
  <xdr:twoCellAnchor>
    <xdr:from>
      <xdr:col>1</xdr:col>
      <xdr:colOff>201083</xdr:colOff>
      <xdr:row>6</xdr:row>
      <xdr:rowOff>52917</xdr:rowOff>
    </xdr:from>
    <xdr:to>
      <xdr:col>1</xdr:col>
      <xdr:colOff>433916</xdr:colOff>
      <xdr:row>7</xdr:row>
      <xdr:rowOff>52916</xdr:rowOff>
    </xdr:to>
    <xdr:sp macro="" textlink="">
      <xdr:nvSpPr>
        <xdr:cNvPr id="64" name="Elipse 63">
          <a:extLst>
            <a:ext uri="{FF2B5EF4-FFF2-40B4-BE49-F238E27FC236}">
              <a16:creationId xmlns:a16="http://schemas.microsoft.com/office/drawing/2014/main" id="{5D7FA128-814E-4346-8C36-3CCDD205A3A7}"/>
            </a:ext>
          </a:extLst>
        </xdr:cNvPr>
        <xdr:cNvSpPr/>
      </xdr:nvSpPr>
      <xdr:spPr>
        <a:xfrm>
          <a:off x="810683" y="1195917"/>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190500</xdr:colOff>
      <xdr:row>11</xdr:row>
      <xdr:rowOff>31673</xdr:rowOff>
    </xdr:from>
    <xdr:to>
      <xdr:col>1</xdr:col>
      <xdr:colOff>423333</xdr:colOff>
      <xdr:row>12</xdr:row>
      <xdr:rowOff>31673</xdr:rowOff>
    </xdr:to>
    <xdr:sp macro="" textlink="">
      <xdr:nvSpPr>
        <xdr:cNvPr id="65" name="Elipse 64">
          <a:extLst>
            <a:ext uri="{FF2B5EF4-FFF2-40B4-BE49-F238E27FC236}">
              <a16:creationId xmlns:a16="http://schemas.microsoft.com/office/drawing/2014/main" id="{64D5BDDF-DFC9-43D5-BB35-FCB5BC371E40}"/>
            </a:ext>
          </a:extLst>
        </xdr:cNvPr>
        <xdr:cNvSpPr/>
      </xdr:nvSpPr>
      <xdr:spPr>
        <a:xfrm>
          <a:off x="800100" y="2127173"/>
          <a:ext cx="232833" cy="190500"/>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184150</xdr:colOff>
      <xdr:row>15</xdr:row>
      <xdr:rowOff>99483</xdr:rowOff>
    </xdr:from>
    <xdr:to>
      <xdr:col>1</xdr:col>
      <xdr:colOff>416983</xdr:colOff>
      <xdr:row>16</xdr:row>
      <xdr:rowOff>99482</xdr:rowOff>
    </xdr:to>
    <xdr:sp macro="" textlink="">
      <xdr:nvSpPr>
        <xdr:cNvPr id="66" name="Elipse 65">
          <a:extLst>
            <a:ext uri="{FF2B5EF4-FFF2-40B4-BE49-F238E27FC236}">
              <a16:creationId xmlns:a16="http://schemas.microsoft.com/office/drawing/2014/main" id="{33403F36-1FBB-4276-BC41-0C7C49114628}"/>
            </a:ext>
          </a:extLst>
        </xdr:cNvPr>
        <xdr:cNvSpPr/>
      </xdr:nvSpPr>
      <xdr:spPr>
        <a:xfrm>
          <a:off x="793750" y="2956983"/>
          <a:ext cx="232833" cy="190499"/>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184150</xdr:colOff>
      <xdr:row>18</xdr:row>
      <xdr:rowOff>205241</xdr:rowOff>
    </xdr:from>
    <xdr:to>
      <xdr:col>1</xdr:col>
      <xdr:colOff>416983</xdr:colOff>
      <xdr:row>19</xdr:row>
      <xdr:rowOff>205240</xdr:rowOff>
    </xdr:to>
    <xdr:sp macro="" textlink="">
      <xdr:nvSpPr>
        <xdr:cNvPr id="67" name="Elipse 66">
          <a:extLst>
            <a:ext uri="{FF2B5EF4-FFF2-40B4-BE49-F238E27FC236}">
              <a16:creationId xmlns:a16="http://schemas.microsoft.com/office/drawing/2014/main" id="{1FEC1766-0853-47BA-8C7C-989F9180E06F}"/>
            </a:ext>
          </a:extLst>
        </xdr:cNvPr>
        <xdr:cNvSpPr/>
      </xdr:nvSpPr>
      <xdr:spPr>
        <a:xfrm>
          <a:off x="793750" y="3615191"/>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135467</xdr:colOff>
      <xdr:row>22</xdr:row>
      <xdr:rowOff>198890</xdr:rowOff>
    </xdr:from>
    <xdr:to>
      <xdr:col>1</xdr:col>
      <xdr:colOff>368300</xdr:colOff>
      <xdr:row>23</xdr:row>
      <xdr:rowOff>198889</xdr:rowOff>
    </xdr:to>
    <xdr:sp macro="" textlink="">
      <xdr:nvSpPr>
        <xdr:cNvPr id="68" name="Elipse 67">
          <a:extLst>
            <a:ext uri="{FF2B5EF4-FFF2-40B4-BE49-F238E27FC236}">
              <a16:creationId xmlns:a16="http://schemas.microsoft.com/office/drawing/2014/main" id="{4F4AE542-F04C-477F-BAF5-EB0CE8DF0142}"/>
            </a:ext>
          </a:extLst>
        </xdr:cNvPr>
        <xdr:cNvSpPr/>
      </xdr:nvSpPr>
      <xdr:spPr>
        <a:xfrm>
          <a:off x="745067" y="4380365"/>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139701</xdr:colOff>
      <xdr:row>26</xdr:row>
      <xdr:rowOff>181957</xdr:rowOff>
    </xdr:from>
    <xdr:to>
      <xdr:col>1</xdr:col>
      <xdr:colOff>372534</xdr:colOff>
      <xdr:row>27</xdr:row>
      <xdr:rowOff>181957</xdr:rowOff>
    </xdr:to>
    <xdr:sp macro="" textlink="">
      <xdr:nvSpPr>
        <xdr:cNvPr id="69" name="Elipse 68">
          <a:extLst>
            <a:ext uri="{FF2B5EF4-FFF2-40B4-BE49-F238E27FC236}">
              <a16:creationId xmlns:a16="http://schemas.microsoft.com/office/drawing/2014/main" id="{96B0A2E2-AEA6-4767-BD1C-0E5D5F1FF6A8}"/>
            </a:ext>
          </a:extLst>
        </xdr:cNvPr>
        <xdr:cNvSpPr/>
      </xdr:nvSpPr>
      <xdr:spPr>
        <a:xfrm>
          <a:off x="749301" y="5134957"/>
          <a:ext cx="232833" cy="190500"/>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135467</xdr:colOff>
      <xdr:row>29</xdr:row>
      <xdr:rowOff>230715</xdr:rowOff>
    </xdr:from>
    <xdr:to>
      <xdr:col>1</xdr:col>
      <xdr:colOff>368300</xdr:colOff>
      <xdr:row>30</xdr:row>
      <xdr:rowOff>93131</xdr:rowOff>
    </xdr:to>
    <xdr:sp macro="" textlink="">
      <xdr:nvSpPr>
        <xdr:cNvPr id="70" name="Elipse 69">
          <a:extLst>
            <a:ext uri="{FF2B5EF4-FFF2-40B4-BE49-F238E27FC236}">
              <a16:creationId xmlns:a16="http://schemas.microsoft.com/office/drawing/2014/main" id="{618209CD-BB40-41EA-A102-0EFB56D918E9}"/>
            </a:ext>
          </a:extLst>
        </xdr:cNvPr>
        <xdr:cNvSpPr/>
      </xdr:nvSpPr>
      <xdr:spPr>
        <a:xfrm>
          <a:off x="745067" y="5717115"/>
          <a:ext cx="232833" cy="91016"/>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122768</xdr:colOff>
      <xdr:row>32</xdr:row>
      <xdr:rowOff>27441</xdr:rowOff>
    </xdr:from>
    <xdr:to>
      <xdr:col>1</xdr:col>
      <xdr:colOff>355601</xdr:colOff>
      <xdr:row>32</xdr:row>
      <xdr:rowOff>270857</xdr:rowOff>
    </xdr:to>
    <xdr:sp macro="" textlink="">
      <xdr:nvSpPr>
        <xdr:cNvPr id="71" name="Elipse 70">
          <a:extLst>
            <a:ext uri="{FF2B5EF4-FFF2-40B4-BE49-F238E27FC236}">
              <a16:creationId xmlns:a16="http://schemas.microsoft.com/office/drawing/2014/main" id="{25ABF086-170E-4325-A04C-F3056201C968}"/>
            </a:ext>
          </a:extLst>
        </xdr:cNvPr>
        <xdr:cNvSpPr/>
      </xdr:nvSpPr>
      <xdr:spPr>
        <a:xfrm>
          <a:off x="732368" y="6123441"/>
          <a:ext cx="232833" cy="167216"/>
        </a:xfrm>
        <a:prstGeom prst="ellipse">
          <a:avLst/>
        </a:prstGeom>
        <a:solidFill>
          <a:srgbClr val="FF0000"/>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137584</xdr:colOff>
      <xdr:row>35</xdr:row>
      <xdr:rowOff>74007</xdr:rowOff>
    </xdr:from>
    <xdr:to>
      <xdr:col>1</xdr:col>
      <xdr:colOff>370417</xdr:colOff>
      <xdr:row>35</xdr:row>
      <xdr:rowOff>317423</xdr:rowOff>
    </xdr:to>
    <xdr:sp macro="" textlink="">
      <xdr:nvSpPr>
        <xdr:cNvPr id="72" name="Elipse 71">
          <a:extLst>
            <a:ext uri="{FF2B5EF4-FFF2-40B4-BE49-F238E27FC236}">
              <a16:creationId xmlns:a16="http://schemas.microsoft.com/office/drawing/2014/main" id="{BA287DD4-7417-4480-9BC7-0899710E6843}"/>
            </a:ext>
          </a:extLst>
        </xdr:cNvPr>
        <xdr:cNvSpPr/>
      </xdr:nvSpPr>
      <xdr:spPr>
        <a:xfrm>
          <a:off x="747184" y="6741507"/>
          <a:ext cx="232833" cy="119591"/>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184151</xdr:colOff>
      <xdr:row>38</xdr:row>
      <xdr:rowOff>35907</xdr:rowOff>
    </xdr:from>
    <xdr:to>
      <xdr:col>1</xdr:col>
      <xdr:colOff>416984</xdr:colOff>
      <xdr:row>38</xdr:row>
      <xdr:rowOff>279323</xdr:rowOff>
    </xdr:to>
    <xdr:sp macro="" textlink="">
      <xdr:nvSpPr>
        <xdr:cNvPr id="73" name="Elipse 72">
          <a:extLst>
            <a:ext uri="{FF2B5EF4-FFF2-40B4-BE49-F238E27FC236}">
              <a16:creationId xmlns:a16="http://schemas.microsoft.com/office/drawing/2014/main" id="{AD1E99AB-5891-4B57-AC3F-70F82A1365C8}"/>
            </a:ext>
          </a:extLst>
        </xdr:cNvPr>
        <xdr:cNvSpPr/>
      </xdr:nvSpPr>
      <xdr:spPr>
        <a:xfrm>
          <a:off x="793751" y="7274907"/>
          <a:ext cx="232833" cy="157691"/>
        </a:xfrm>
        <a:prstGeom prst="ellipse">
          <a:avLst/>
        </a:prstGeom>
        <a:solidFill>
          <a:srgbClr val="FFFF00"/>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127000</xdr:colOff>
      <xdr:row>42</xdr:row>
      <xdr:rowOff>42333</xdr:rowOff>
    </xdr:from>
    <xdr:to>
      <xdr:col>1</xdr:col>
      <xdr:colOff>359833</xdr:colOff>
      <xdr:row>43</xdr:row>
      <xdr:rowOff>42332</xdr:rowOff>
    </xdr:to>
    <xdr:sp macro="" textlink="">
      <xdr:nvSpPr>
        <xdr:cNvPr id="74" name="Elipse 73">
          <a:extLst>
            <a:ext uri="{FF2B5EF4-FFF2-40B4-BE49-F238E27FC236}">
              <a16:creationId xmlns:a16="http://schemas.microsoft.com/office/drawing/2014/main" id="{E0FB4DDE-FAD3-492B-A9EF-76668056190C}"/>
            </a:ext>
          </a:extLst>
        </xdr:cNvPr>
        <xdr:cNvSpPr/>
      </xdr:nvSpPr>
      <xdr:spPr>
        <a:xfrm>
          <a:off x="736600" y="8043333"/>
          <a:ext cx="232833" cy="190499"/>
        </a:xfrm>
        <a:prstGeom prst="ellipse">
          <a:avLst/>
        </a:prstGeom>
        <a:solidFill>
          <a:srgbClr val="FF0000"/>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148167</xdr:colOff>
      <xdr:row>46</xdr:row>
      <xdr:rowOff>158750</xdr:rowOff>
    </xdr:from>
    <xdr:to>
      <xdr:col>1</xdr:col>
      <xdr:colOff>381000</xdr:colOff>
      <xdr:row>47</xdr:row>
      <xdr:rowOff>158750</xdr:rowOff>
    </xdr:to>
    <xdr:sp macro="" textlink="">
      <xdr:nvSpPr>
        <xdr:cNvPr id="75" name="Elipse 74">
          <a:extLst>
            <a:ext uri="{FF2B5EF4-FFF2-40B4-BE49-F238E27FC236}">
              <a16:creationId xmlns:a16="http://schemas.microsoft.com/office/drawing/2014/main" id="{122FFA95-77DF-4B69-A099-8CE3AF9BD034}"/>
            </a:ext>
          </a:extLst>
        </xdr:cNvPr>
        <xdr:cNvSpPr/>
      </xdr:nvSpPr>
      <xdr:spPr>
        <a:xfrm>
          <a:off x="757767" y="8921750"/>
          <a:ext cx="232833" cy="19050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152401</xdr:colOff>
      <xdr:row>50</xdr:row>
      <xdr:rowOff>152400</xdr:rowOff>
    </xdr:from>
    <xdr:to>
      <xdr:col>1</xdr:col>
      <xdr:colOff>385234</xdr:colOff>
      <xdr:row>51</xdr:row>
      <xdr:rowOff>152399</xdr:rowOff>
    </xdr:to>
    <xdr:sp macro="" textlink="">
      <xdr:nvSpPr>
        <xdr:cNvPr id="76" name="Elipse 75">
          <a:extLst>
            <a:ext uri="{FF2B5EF4-FFF2-40B4-BE49-F238E27FC236}">
              <a16:creationId xmlns:a16="http://schemas.microsoft.com/office/drawing/2014/main" id="{B1A0FB6A-E262-410B-A9BB-EA3CA67A1C70}"/>
            </a:ext>
          </a:extLst>
        </xdr:cNvPr>
        <xdr:cNvSpPr/>
      </xdr:nvSpPr>
      <xdr:spPr>
        <a:xfrm>
          <a:off x="762001" y="9677400"/>
          <a:ext cx="232833" cy="190499"/>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127000</xdr:colOff>
      <xdr:row>53</xdr:row>
      <xdr:rowOff>222251</xdr:rowOff>
    </xdr:from>
    <xdr:to>
      <xdr:col>1</xdr:col>
      <xdr:colOff>359833</xdr:colOff>
      <xdr:row>53</xdr:row>
      <xdr:rowOff>465667</xdr:rowOff>
    </xdr:to>
    <xdr:sp macro="" textlink="">
      <xdr:nvSpPr>
        <xdr:cNvPr id="77" name="Elipse 76">
          <a:extLst>
            <a:ext uri="{FF2B5EF4-FFF2-40B4-BE49-F238E27FC236}">
              <a16:creationId xmlns:a16="http://schemas.microsoft.com/office/drawing/2014/main" id="{3CB60972-D7F2-425D-927C-09E19DCDE97E}"/>
            </a:ext>
          </a:extLst>
        </xdr:cNvPr>
        <xdr:cNvSpPr/>
      </xdr:nvSpPr>
      <xdr:spPr>
        <a:xfrm>
          <a:off x="736600" y="10290176"/>
          <a:ext cx="232833" cy="0"/>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169334</xdr:colOff>
      <xdr:row>54</xdr:row>
      <xdr:rowOff>169334</xdr:rowOff>
    </xdr:from>
    <xdr:to>
      <xdr:col>1</xdr:col>
      <xdr:colOff>402167</xdr:colOff>
      <xdr:row>54</xdr:row>
      <xdr:rowOff>412750</xdr:rowOff>
    </xdr:to>
    <xdr:sp macro="" textlink="">
      <xdr:nvSpPr>
        <xdr:cNvPr id="78" name="Elipse 77">
          <a:extLst>
            <a:ext uri="{FF2B5EF4-FFF2-40B4-BE49-F238E27FC236}">
              <a16:creationId xmlns:a16="http://schemas.microsoft.com/office/drawing/2014/main" id="{BC7C1338-222A-4539-BEF5-B748AC4A3DBA}"/>
            </a:ext>
          </a:extLst>
        </xdr:cNvPr>
        <xdr:cNvSpPr/>
      </xdr:nvSpPr>
      <xdr:spPr>
        <a:xfrm>
          <a:off x="778934" y="10456334"/>
          <a:ext cx="232833" cy="24341"/>
        </a:xfrm>
        <a:prstGeom prst="ellipse">
          <a:avLst/>
        </a:prstGeom>
        <a:solidFill>
          <a:srgbClr val="FF0000"/>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135467</xdr:colOff>
      <xdr:row>56</xdr:row>
      <xdr:rowOff>167216</xdr:rowOff>
    </xdr:from>
    <xdr:to>
      <xdr:col>1</xdr:col>
      <xdr:colOff>368300</xdr:colOff>
      <xdr:row>57</xdr:row>
      <xdr:rowOff>167215</xdr:rowOff>
    </xdr:to>
    <xdr:sp macro="" textlink="">
      <xdr:nvSpPr>
        <xdr:cNvPr id="79" name="Elipse 78">
          <a:extLst>
            <a:ext uri="{FF2B5EF4-FFF2-40B4-BE49-F238E27FC236}">
              <a16:creationId xmlns:a16="http://schemas.microsoft.com/office/drawing/2014/main" id="{22BFD41B-668C-40F7-A435-E053D65BB845}"/>
            </a:ext>
          </a:extLst>
        </xdr:cNvPr>
        <xdr:cNvSpPr/>
      </xdr:nvSpPr>
      <xdr:spPr>
        <a:xfrm>
          <a:off x="745067" y="10835216"/>
          <a:ext cx="232833" cy="190499"/>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152400</xdr:colOff>
      <xdr:row>59</xdr:row>
      <xdr:rowOff>237065</xdr:rowOff>
    </xdr:from>
    <xdr:to>
      <xdr:col>1</xdr:col>
      <xdr:colOff>385233</xdr:colOff>
      <xdr:row>60</xdr:row>
      <xdr:rowOff>237064</xdr:rowOff>
    </xdr:to>
    <xdr:sp macro="" textlink="">
      <xdr:nvSpPr>
        <xdr:cNvPr id="80" name="Elipse 79">
          <a:extLst>
            <a:ext uri="{FF2B5EF4-FFF2-40B4-BE49-F238E27FC236}">
              <a16:creationId xmlns:a16="http://schemas.microsoft.com/office/drawing/2014/main" id="{1E489BD4-B974-4895-9189-75FB8DDDA95F}"/>
            </a:ext>
          </a:extLst>
        </xdr:cNvPr>
        <xdr:cNvSpPr/>
      </xdr:nvSpPr>
      <xdr:spPr>
        <a:xfrm>
          <a:off x="762000" y="11428940"/>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118533</xdr:colOff>
      <xdr:row>63</xdr:row>
      <xdr:rowOff>44450</xdr:rowOff>
    </xdr:from>
    <xdr:to>
      <xdr:col>1</xdr:col>
      <xdr:colOff>351366</xdr:colOff>
      <xdr:row>64</xdr:row>
      <xdr:rowOff>44450</xdr:rowOff>
    </xdr:to>
    <xdr:sp macro="" textlink="">
      <xdr:nvSpPr>
        <xdr:cNvPr id="81" name="Elipse 80">
          <a:extLst>
            <a:ext uri="{FF2B5EF4-FFF2-40B4-BE49-F238E27FC236}">
              <a16:creationId xmlns:a16="http://schemas.microsoft.com/office/drawing/2014/main" id="{00FEAE43-B2BC-44E4-BC87-9204E6928E05}"/>
            </a:ext>
          </a:extLst>
        </xdr:cNvPr>
        <xdr:cNvSpPr/>
      </xdr:nvSpPr>
      <xdr:spPr>
        <a:xfrm>
          <a:off x="728133" y="12045950"/>
          <a:ext cx="232833" cy="19050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122766</xdr:colOff>
      <xdr:row>65</xdr:row>
      <xdr:rowOff>239183</xdr:rowOff>
    </xdr:from>
    <xdr:to>
      <xdr:col>1</xdr:col>
      <xdr:colOff>355599</xdr:colOff>
      <xdr:row>66</xdr:row>
      <xdr:rowOff>239182</xdr:rowOff>
    </xdr:to>
    <xdr:sp macro="" textlink="">
      <xdr:nvSpPr>
        <xdr:cNvPr id="82" name="Elipse 81">
          <a:extLst>
            <a:ext uri="{FF2B5EF4-FFF2-40B4-BE49-F238E27FC236}">
              <a16:creationId xmlns:a16="http://schemas.microsoft.com/office/drawing/2014/main" id="{5E268AA7-4C78-436F-BDBD-8F75C25BA002}"/>
            </a:ext>
          </a:extLst>
        </xdr:cNvPr>
        <xdr:cNvSpPr/>
      </xdr:nvSpPr>
      <xdr:spPr>
        <a:xfrm>
          <a:off x="732366" y="12574058"/>
          <a:ext cx="232833" cy="190499"/>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158749</xdr:colOff>
      <xdr:row>69</xdr:row>
      <xdr:rowOff>137584</xdr:rowOff>
    </xdr:from>
    <xdr:to>
      <xdr:col>1</xdr:col>
      <xdr:colOff>391582</xdr:colOff>
      <xdr:row>70</xdr:row>
      <xdr:rowOff>137584</xdr:rowOff>
    </xdr:to>
    <xdr:sp macro="" textlink="">
      <xdr:nvSpPr>
        <xdr:cNvPr id="83" name="Elipse 82">
          <a:extLst>
            <a:ext uri="{FF2B5EF4-FFF2-40B4-BE49-F238E27FC236}">
              <a16:creationId xmlns:a16="http://schemas.microsoft.com/office/drawing/2014/main" id="{83CC79B0-9020-4B16-9034-40CECE623837}"/>
            </a:ext>
          </a:extLst>
        </xdr:cNvPr>
        <xdr:cNvSpPr/>
      </xdr:nvSpPr>
      <xdr:spPr>
        <a:xfrm>
          <a:off x="768349" y="13282084"/>
          <a:ext cx="232833" cy="19050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152398</xdr:colOff>
      <xdr:row>73</xdr:row>
      <xdr:rowOff>162985</xdr:rowOff>
    </xdr:from>
    <xdr:to>
      <xdr:col>1</xdr:col>
      <xdr:colOff>385231</xdr:colOff>
      <xdr:row>74</xdr:row>
      <xdr:rowOff>162984</xdr:rowOff>
    </xdr:to>
    <xdr:sp macro="" textlink="">
      <xdr:nvSpPr>
        <xdr:cNvPr id="84" name="Elipse 83">
          <a:extLst>
            <a:ext uri="{FF2B5EF4-FFF2-40B4-BE49-F238E27FC236}">
              <a16:creationId xmlns:a16="http://schemas.microsoft.com/office/drawing/2014/main" id="{DAEE7A15-20D0-4049-A7EE-A38703851A05}"/>
            </a:ext>
          </a:extLst>
        </xdr:cNvPr>
        <xdr:cNvSpPr/>
      </xdr:nvSpPr>
      <xdr:spPr>
        <a:xfrm>
          <a:off x="761998" y="14069485"/>
          <a:ext cx="232833" cy="190499"/>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135465</xdr:colOff>
      <xdr:row>77</xdr:row>
      <xdr:rowOff>29635</xdr:rowOff>
    </xdr:from>
    <xdr:to>
      <xdr:col>1</xdr:col>
      <xdr:colOff>368298</xdr:colOff>
      <xdr:row>78</xdr:row>
      <xdr:rowOff>29634</xdr:rowOff>
    </xdr:to>
    <xdr:sp macro="" textlink="">
      <xdr:nvSpPr>
        <xdr:cNvPr id="85" name="Elipse 84">
          <a:extLst>
            <a:ext uri="{FF2B5EF4-FFF2-40B4-BE49-F238E27FC236}">
              <a16:creationId xmlns:a16="http://schemas.microsoft.com/office/drawing/2014/main" id="{05C9DE9F-4769-40D9-A127-7560D11AE8B9}"/>
            </a:ext>
          </a:extLst>
        </xdr:cNvPr>
        <xdr:cNvSpPr/>
      </xdr:nvSpPr>
      <xdr:spPr>
        <a:xfrm>
          <a:off x="745065" y="14698135"/>
          <a:ext cx="232833" cy="190499"/>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139699</xdr:colOff>
      <xdr:row>79</xdr:row>
      <xdr:rowOff>224369</xdr:rowOff>
    </xdr:from>
    <xdr:to>
      <xdr:col>1</xdr:col>
      <xdr:colOff>372532</xdr:colOff>
      <xdr:row>80</xdr:row>
      <xdr:rowOff>224368</xdr:rowOff>
    </xdr:to>
    <xdr:sp macro="" textlink="">
      <xdr:nvSpPr>
        <xdr:cNvPr id="86" name="Elipse 85">
          <a:extLst>
            <a:ext uri="{FF2B5EF4-FFF2-40B4-BE49-F238E27FC236}">
              <a16:creationId xmlns:a16="http://schemas.microsoft.com/office/drawing/2014/main" id="{E28A2BAE-78DE-4BA4-B6CC-4540B7E1732D}"/>
            </a:ext>
          </a:extLst>
        </xdr:cNvPr>
        <xdr:cNvSpPr/>
      </xdr:nvSpPr>
      <xdr:spPr>
        <a:xfrm>
          <a:off x="749299" y="15235769"/>
          <a:ext cx="232833" cy="190499"/>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241300</xdr:colOff>
      <xdr:row>83</xdr:row>
      <xdr:rowOff>103715</xdr:rowOff>
    </xdr:from>
    <xdr:to>
      <xdr:col>1</xdr:col>
      <xdr:colOff>474133</xdr:colOff>
      <xdr:row>84</xdr:row>
      <xdr:rowOff>103714</xdr:rowOff>
    </xdr:to>
    <xdr:sp macro="" textlink="">
      <xdr:nvSpPr>
        <xdr:cNvPr id="87" name="Elipse 86">
          <a:extLst>
            <a:ext uri="{FF2B5EF4-FFF2-40B4-BE49-F238E27FC236}">
              <a16:creationId xmlns:a16="http://schemas.microsoft.com/office/drawing/2014/main" id="{BDBFF708-D45E-4ECB-BDEF-095436CFFF97}"/>
            </a:ext>
          </a:extLst>
        </xdr:cNvPr>
        <xdr:cNvSpPr/>
      </xdr:nvSpPr>
      <xdr:spPr>
        <a:xfrm>
          <a:off x="850900" y="15915215"/>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224367</xdr:colOff>
      <xdr:row>88</xdr:row>
      <xdr:rowOff>65616</xdr:rowOff>
    </xdr:from>
    <xdr:to>
      <xdr:col>1</xdr:col>
      <xdr:colOff>457200</xdr:colOff>
      <xdr:row>89</xdr:row>
      <xdr:rowOff>65615</xdr:rowOff>
    </xdr:to>
    <xdr:sp macro="" textlink="">
      <xdr:nvSpPr>
        <xdr:cNvPr id="88" name="Elipse 87">
          <a:extLst>
            <a:ext uri="{FF2B5EF4-FFF2-40B4-BE49-F238E27FC236}">
              <a16:creationId xmlns:a16="http://schemas.microsoft.com/office/drawing/2014/main" id="{4CBA55B3-32B4-4672-9CAA-A42873B234F6}"/>
            </a:ext>
          </a:extLst>
        </xdr:cNvPr>
        <xdr:cNvSpPr/>
      </xdr:nvSpPr>
      <xdr:spPr>
        <a:xfrm>
          <a:off x="833967" y="16829616"/>
          <a:ext cx="232833" cy="190499"/>
        </a:xfrm>
        <a:prstGeom prst="ellipse">
          <a:avLst/>
        </a:prstGeom>
        <a:solidFill>
          <a:srgbClr val="FF0000"/>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182034</xdr:colOff>
      <xdr:row>92</xdr:row>
      <xdr:rowOff>129115</xdr:rowOff>
    </xdr:from>
    <xdr:to>
      <xdr:col>1</xdr:col>
      <xdr:colOff>414867</xdr:colOff>
      <xdr:row>93</xdr:row>
      <xdr:rowOff>129114</xdr:rowOff>
    </xdr:to>
    <xdr:sp macro="" textlink="">
      <xdr:nvSpPr>
        <xdr:cNvPr id="89" name="Elipse 88">
          <a:extLst>
            <a:ext uri="{FF2B5EF4-FFF2-40B4-BE49-F238E27FC236}">
              <a16:creationId xmlns:a16="http://schemas.microsoft.com/office/drawing/2014/main" id="{597CF73C-080A-4ED1-B473-89439B35F1EB}"/>
            </a:ext>
          </a:extLst>
        </xdr:cNvPr>
        <xdr:cNvSpPr/>
      </xdr:nvSpPr>
      <xdr:spPr>
        <a:xfrm>
          <a:off x="791634" y="17655115"/>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154517</xdr:colOff>
      <xdr:row>95</xdr:row>
      <xdr:rowOff>228598</xdr:rowOff>
    </xdr:from>
    <xdr:to>
      <xdr:col>1</xdr:col>
      <xdr:colOff>387350</xdr:colOff>
      <xdr:row>96</xdr:row>
      <xdr:rowOff>228597</xdr:rowOff>
    </xdr:to>
    <xdr:sp macro="" textlink="">
      <xdr:nvSpPr>
        <xdr:cNvPr id="90" name="Elipse 89">
          <a:extLst>
            <a:ext uri="{FF2B5EF4-FFF2-40B4-BE49-F238E27FC236}">
              <a16:creationId xmlns:a16="http://schemas.microsoft.com/office/drawing/2014/main" id="{79F36AE2-7004-4403-A69D-B23418359DF8}"/>
            </a:ext>
          </a:extLst>
        </xdr:cNvPr>
        <xdr:cNvSpPr/>
      </xdr:nvSpPr>
      <xdr:spPr>
        <a:xfrm>
          <a:off x="764117" y="18287998"/>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158750</xdr:colOff>
      <xdr:row>99</xdr:row>
      <xdr:rowOff>0</xdr:rowOff>
    </xdr:from>
    <xdr:to>
      <xdr:col>1</xdr:col>
      <xdr:colOff>391583</xdr:colOff>
      <xdr:row>100</xdr:row>
      <xdr:rowOff>0</xdr:rowOff>
    </xdr:to>
    <xdr:sp macro="" textlink="">
      <xdr:nvSpPr>
        <xdr:cNvPr id="91" name="Elipse 90">
          <a:extLst>
            <a:ext uri="{FF2B5EF4-FFF2-40B4-BE49-F238E27FC236}">
              <a16:creationId xmlns:a16="http://schemas.microsoft.com/office/drawing/2014/main" id="{B5E2DCAA-5808-4A1C-86B5-A3A894F4CB0D}"/>
            </a:ext>
          </a:extLst>
        </xdr:cNvPr>
        <xdr:cNvSpPr/>
      </xdr:nvSpPr>
      <xdr:spPr>
        <a:xfrm>
          <a:off x="768350" y="18859500"/>
          <a:ext cx="232833" cy="19050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169334</xdr:colOff>
      <xdr:row>101</xdr:row>
      <xdr:rowOff>243415</xdr:rowOff>
    </xdr:from>
    <xdr:to>
      <xdr:col>1</xdr:col>
      <xdr:colOff>402167</xdr:colOff>
      <xdr:row>102</xdr:row>
      <xdr:rowOff>243414</xdr:rowOff>
    </xdr:to>
    <xdr:sp macro="" textlink="">
      <xdr:nvSpPr>
        <xdr:cNvPr id="92" name="Elipse 91">
          <a:extLst>
            <a:ext uri="{FF2B5EF4-FFF2-40B4-BE49-F238E27FC236}">
              <a16:creationId xmlns:a16="http://schemas.microsoft.com/office/drawing/2014/main" id="{E3569C7F-BD53-4C46-B8DA-9D7ADC7CD37D}"/>
            </a:ext>
          </a:extLst>
        </xdr:cNvPr>
        <xdr:cNvSpPr/>
      </xdr:nvSpPr>
      <xdr:spPr>
        <a:xfrm>
          <a:off x="778934" y="19426765"/>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177801</xdr:colOff>
      <xdr:row>109</xdr:row>
      <xdr:rowOff>114299</xdr:rowOff>
    </xdr:from>
    <xdr:to>
      <xdr:col>1</xdr:col>
      <xdr:colOff>410634</xdr:colOff>
      <xdr:row>110</xdr:row>
      <xdr:rowOff>114298</xdr:rowOff>
    </xdr:to>
    <xdr:sp macro="" textlink="">
      <xdr:nvSpPr>
        <xdr:cNvPr id="94" name="Elipse 93">
          <a:extLst>
            <a:ext uri="{FF2B5EF4-FFF2-40B4-BE49-F238E27FC236}">
              <a16:creationId xmlns:a16="http://schemas.microsoft.com/office/drawing/2014/main" id="{C5D8D58F-55A3-4B17-9FAE-931E0DC40C9B}"/>
            </a:ext>
          </a:extLst>
        </xdr:cNvPr>
        <xdr:cNvSpPr/>
      </xdr:nvSpPr>
      <xdr:spPr>
        <a:xfrm>
          <a:off x="787401" y="20878799"/>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169334</xdr:colOff>
      <xdr:row>113</xdr:row>
      <xdr:rowOff>105833</xdr:rowOff>
    </xdr:from>
    <xdr:to>
      <xdr:col>1</xdr:col>
      <xdr:colOff>402167</xdr:colOff>
      <xdr:row>114</xdr:row>
      <xdr:rowOff>105832</xdr:rowOff>
    </xdr:to>
    <xdr:sp macro="" textlink="">
      <xdr:nvSpPr>
        <xdr:cNvPr id="95" name="Elipse 94">
          <a:extLst>
            <a:ext uri="{FF2B5EF4-FFF2-40B4-BE49-F238E27FC236}">
              <a16:creationId xmlns:a16="http://schemas.microsoft.com/office/drawing/2014/main" id="{A7D9E213-5C97-47C5-8330-C1F124ED3C3C}"/>
            </a:ext>
          </a:extLst>
        </xdr:cNvPr>
        <xdr:cNvSpPr/>
      </xdr:nvSpPr>
      <xdr:spPr>
        <a:xfrm>
          <a:off x="778934" y="21632333"/>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137582</xdr:colOff>
      <xdr:row>117</xdr:row>
      <xdr:rowOff>21166</xdr:rowOff>
    </xdr:from>
    <xdr:to>
      <xdr:col>1</xdr:col>
      <xdr:colOff>370415</xdr:colOff>
      <xdr:row>118</xdr:row>
      <xdr:rowOff>21166</xdr:rowOff>
    </xdr:to>
    <xdr:sp macro="" textlink="">
      <xdr:nvSpPr>
        <xdr:cNvPr id="96" name="Elipse 95">
          <a:extLst>
            <a:ext uri="{FF2B5EF4-FFF2-40B4-BE49-F238E27FC236}">
              <a16:creationId xmlns:a16="http://schemas.microsoft.com/office/drawing/2014/main" id="{DA9E5823-53C0-4384-BD86-8D7C27E9F69E}"/>
            </a:ext>
          </a:extLst>
        </xdr:cNvPr>
        <xdr:cNvSpPr/>
      </xdr:nvSpPr>
      <xdr:spPr>
        <a:xfrm>
          <a:off x="747182" y="22309666"/>
          <a:ext cx="232833" cy="190500"/>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127001</xdr:colOff>
      <xdr:row>120</xdr:row>
      <xdr:rowOff>52915</xdr:rowOff>
    </xdr:from>
    <xdr:to>
      <xdr:col>1</xdr:col>
      <xdr:colOff>359834</xdr:colOff>
      <xdr:row>121</xdr:row>
      <xdr:rowOff>52915</xdr:rowOff>
    </xdr:to>
    <xdr:sp macro="" textlink="">
      <xdr:nvSpPr>
        <xdr:cNvPr id="97" name="Elipse 96">
          <a:extLst>
            <a:ext uri="{FF2B5EF4-FFF2-40B4-BE49-F238E27FC236}">
              <a16:creationId xmlns:a16="http://schemas.microsoft.com/office/drawing/2014/main" id="{0634A771-61BE-4589-8D5A-664F8ADAF75A}"/>
            </a:ext>
          </a:extLst>
        </xdr:cNvPr>
        <xdr:cNvSpPr/>
      </xdr:nvSpPr>
      <xdr:spPr>
        <a:xfrm>
          <a:off x="736601" y="22912915"/>
          <a:ext cx="232833" cy="190500"/>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148167</xdr:colOff>
      <xdr:row>123</xdr:row>
      <xdr:rowOff>21166</xdr:rowOff>
    </xdr:from>
    <xdr:to>
      <xdr:col>1</xdr:col>
      <xdr:colOff>381000</xdr:colOff>
      <xdr:row>124</xdr:row>
      <xdr:rowOff>21166</xdr:rowOff>
    </xdr:to>
    <xdr:sp macro="" textlink="">
      <xdr:nvSpPr>
        <xdr:cNvPr id="98" name="Elipse 97">
          <a:extLst>
            <a:ext uri="{FF2B5EF4-FFF2-40B4-BE49-F238E27FC236}">
              <a16:creationId xmlns:a16="http://schemas.microsoft.com/office/drawing/2014/main" id="{1BA82031-43EF-4E1E-897E-D22F39805940}"/>
            </a:ext>
          </a:extLst>
        </xdr:cNvPr>
        <xdr:cNvSpPr/>
      </xdr:nvSpPr>
      <xdr:spPr>
        <a:xfrm>
          <a:off x="757767" y="23452666"/>
          <a:ext cx="232833" cy="190500"/>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152399</xdr:colOff>
      <xdr:row>126</xdr:row>
      <xdr:rowOff>173567</xdr:rowOff>
    </xdr:from>
    <xdr:to>
      <xdr:col>1</xdr:col>
      <xdr:colOff>385232</xdr:colOff>
      <xdr:row>127</xdr:row>
      <xdr:rowOff>173567</xdr:rowOff>
    </xdr:to>
    <xdr:sp macro="" textlink="">
      <xdr:nvSpPr>
        <xdr:cNvPr id="99" name="Elipse 98">
          <a:extLst>
            <a:ext uri="{FF2B5EF4-FFF2-40B4-BE49-F238E27FC236}">
              <a16:creationId xmlns:a16="http://schemas.microsoft.com/office/drawing/2014/main" id="{690FB24E-DADC-426E-B852-6D5510C15D88}"/>
            </a:ext>
          </a:extLst>
        </xdr:cNvPr>
        <xdr:cNvSpPr/>
      </xdr:nvSpPr>
      <xdr:spPr>
        <a:xfrm>
          <a:off x="761999" y="24176567"/>
          <a:ext cx="232833" cy="190500"/>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135466</xdr:colOff>
      <xdr:row>130</xdr:row>
      <xdr:rowOff>209551</xdr:rowOff>
    </xdr:from>
    <xdr:to>
      <xdr:col>1</xdr:col>
      <xdr:colOff>368299</xdr:colOff>
      <xdr:row>131</xdr:row>
      <xdr:rowOff>209550</xdr:rowOff>
    </xdr:to>
    <xdr:sp macro="" textlink="">
      <xdr:nvSpPr>
        <xdr:cNvPr id="100" name="Elipse 99">
          <a:extLst>
            <a:ext uri="{FF2B5EF4-FFF2-40B4-BE49-F238E27FC236}">
              <a16:creationId xmlns:a16="http://schemas.microsoft.com/office/drawing/2014/main" id="{D50A06E4-D397-444A-BEF7-1FE6B51C01AC}"/>
            </a:ext>
          </a:extLst>
        </xdr:cNvPr>
        <xdr:cNvSpPr/>
      </xdr:nvSpPr>
      <xdr:spPr>
        <a:xfrm>
          <a:off x="745066" y="24955501"/>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127000</xdr:colOff>
      <xdr:row>134</xdr:row>
      <xdr:rowOff>63500</xdr:rowOff>
    </xdr:from>
    <xdr:to>
      <xdr:col>1</xdr:col>
      <xdr:colOff>359833</xdr:colOff>
      <xdr:row>135</xdr:row>
      <xdr:rowOff>63499</xdr:rowOff>
    </xdr:to>
    <xdr:sp macro="" textlink="">
      <xdr:nvSpPr>
        <xdr:cNvPr id="101" name="Elipse 100">
          <a:extLst>
            <a:ext uri="{FF2B5EF4-FFF2-40B4-BE49-F238E27FC236}">
              <a16:creationId xmlns:a16="http://schemas.microsoft.com/office/drawing/2014/main" id="{6CCB871B-41E8-448E-8478-B3DE88D84C6F}"/>
            </a:ext>
          </a:extLst>
        </xdr:cNvPr>
        <xdr:cNvSpPr/>
      </xdr:nvSpPr>
      <xdr:spPr>
        <a:xfrm>
          <a:off x="736600" y="25590500"/>
          <a:ext cx="232833" cy="190499"/>
        </a:xfrm>
        <a:prstGeom prst="ellipse">
          <a:avLst/>
        </a:prstGeom>
        <a:solidFill>
          <a:srgbClr val="00B050"/>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141816</xdr:colOff>
      <xdr:row>137</xdr:row>
      <xdr:rowOff>35984</xdr:rowOff>
    </xdr:from>
    <xdr:to>
      <xdr:col>1</xdr:col>
      <xdr:colOff>374649</xdr:colOff>
      <xdr:row>138</xdr:row>
      <xdr:rowOff>35983</xdr:rowOff>
    </xdr:to>
    <xdr:sp macro="" textlink="">
      <xdr:nvSpPr>
        <xdr:cNvPr id="102" name="Elipse 101">
          <a:extLst>
            <a:ext uri="{FF2B5EF4-FFF2-40B4-BE49-F238E27FC236}">
              <a16:creationId xmlns:a16="http://schemas.microsoft.com/office/drawing/2014/main" id="{587CE5C4-E978-493B-A21F-7A15721331FA}"/>
            </a:ext>
          </a:extLst>
        </xdr:cNvPr>
        <xdr:cNvSpPr/>
      </xdr:nvSpPr>
      <xdr:spPr>
        <a:xfrm>
          <a:off x="751416" y="26134484"/>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105834</xdr:colOff>
      <xdr:row>140</xdr:row>
      <xdr:rowOff>10583</xdr:rowOff>
    </xdr:from>
    <xdr:to>
      <xdr:col>1</xdr:col>
      <xdr:colOff>338667</xdr:colOff>
      <xdr:row>141</xdr:row>
      <xdr:rowOff>10582</xdr:rowOff>
    </xdr:to>
    <xdr:sp macro="" textlink="">
      <xdr:nvSpPr>
        <xdr:cNvPr id="103" name="Elipse 102">
          <a:extLst>
            <a:ext uri="{FF2B5EF4-FFF2-40B4-BE49-F238E27FC236}">
              <a16:creationId xmlns:a16="http://schemas.microsoft.com/office/drawing/2014/main" id="{ECE4D896-123F-4FDD-A2BA-0EB978DCFC58}"/>
            </a:ext>
          </a:extLst>
        </xdr:cNvPr>
        <xdr:cNvSpPr/>
      </xdr:nvSpPr>
      <xdr:spPr>
        <a:xfrm>
          <a:off x="715434" y="26680583"/>
          <a:ext cx="232833" cy="190499"/>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103716</xdr:colOff>
      <xdr:row>143</xdr:row>
      <xdr:rowOff>135468</xdr:rowOff>
    </xdr:from>
    <xdr:to>
      <xdr:col>1</xdr:col>
      <xdr:colOff>336549</xdr:colOff>
      <xdr:row>144</xdr:row>
      <xdr:rowOff>135467</xdr:rowOff>
    </xdr:to>
    <xdr:sp macro="" textlink="">
      <xdr:nvSpPr>
        <xdr:cNvPr id="104" name="Elipse 103">
          <a:extLst>
            <a:ext uri="{FF2B5EF4-FFF2-40B4-BE49-F238E27FC236}">
              <a16:creationId xmlns:a16="http://schemas.microsoft.com/office/drawing/2014/main" id="{7A374C26-168E-4C62-BB53-1E819A81F09F}"/>
            </a:ext>
          </a:extLst>
        </xdr:cNvPr>
        <xdr:cNvSpPr/>
      </xdr:nvSpPr>
      <xdr:spPr>
        <a:xfrm>
          <a:off x="713316" y="27376968"/>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169333</xdr:colOff>
      <xdr:row>148</xdr:row>
      <xdr:rowOff>74083</xdr:rowOff>
    </xdr:from>
    <xdr:to>
      <xdr:col>1</xdr:col>
      <xdr:colOff>402166</xdr:colOff>
      <xdr:row>149</xdr:row>
      <xdr:rowOff>74082</xdr:rowOff>
    </xdr:to>
    <xdr:sp macro="" textlink="">
      <xdr:nvSpPr>
        <xdr:cNvPr id="105" name="Elipse 104">
          <a:extLst>
            <a:ext uri="{FF2B5EF4-FFF2-40B4-BE49-F238E27FC236}">
              <a16:creationId xmlns:a16="http://schemas.microsoft.com/office/drawing/2014/main" id="{F7A17B24-2CF7-4575-BA74-9376012960CB}"/>
            </a:ext>
          </a:extLst>
        </xdr:cNvPr>
        <xdr:cNvSpPr/>
      </xdr:nvSpPr>
      <xdr:spPr>
        <a:xfrm>
          <a:off x="778933" y="28268083"/>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226482</xdr:colOff>
      <xdr:row>152</xdr:row>
      <xdr:rowOff>67733</xdr:rowOff>
    </xdr:from>
    <xdr:to>
      <xdr:col>1</xdr:col>
      <xdr:colOff>459315</xdr:colOff>
      <xdr:row>152</xdr:row>
      <xdr:rowOff>311149</xdr:rowOff>
    </xdr:to>
    <xdr:sp macro="" textlink="">
      <xdr:nvSpPr>
        <xdr:cNvPr id="106" name="Elipse 105">
          <a:extLst>
            <a:ext uri="{FF2B5EF4-FFF2-40B4-BE49-F238E27FC236}">
              <a16:creationId xmlns:a16="http://schemas.microsoft.com/office/drawing/2014/main" id="{E34D0A02-9519-463C-8FCE-C0AFEC50B9A1}"/>
            </a:ext>
          </a:extLst>
        </xdr:cNvPr>
        <xdr:cNvSpPr/>
      </xdr:nvSpPr>
      <xdr:spPr>
        <a:xfrm>
          <a:off x="836082" y="29023733"/>
          <a:ext cx="232833" cy="119591"/>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279400</xdr:colOff>
      <xdr:row>154</xdr:row>
      <xdr:rowOff>194733</xdr:rowOff>
    </xdr:from>
    <xdr:to>
      <xdr:col>1</xdr:col>
      <xdr:colOff>512233</xdr:colOff>
      <xdr:row>155</xdr:row>
      <xdr:rowOff>120649</xdr:rowOff>
    </xdr:to>
    <xdr:sp macro="" textlink="">
      <xdr:nvSpPr>
        <xdr:cNvPr id="107" name="Elipse 106">
          <a:extLst>
            <a:ext uri="{FF2B5EF4-FFF2-40B4-BE49-F238E27FC236}">
              <a16:creationId xmlns:a16="http://schemas.microsoft.com/office/drawing/2014/main" id="{6EDF0EB6-0AA9-42F9-8307-3BF672C319CA}"/>
            </a:ext>
          </a:extLst>
        </xdr:cNvPr>
        <xdr:cNvSpPr/>
      </xdr:nvSpPr>
      <xdr:spPr>
        <a:xfrm>
          <a:off x="889000" y="29531733"/>
          <a:ext cx="232833" cy="116416"/>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243416</xdr:colOff>
      <xdr:row>157</xdr:row>
      <xdr:rowOff>74083</xdr:rowOff>
    </xdr:from>
    <xdr:to>
      <xdr:col>1</xdr:col>
      <xdr:colOff>476249</xdr:colOff>
      <xdr:row>158</xdr:row>
      <xdr:rowOff>74082</xdr:rowOff>
    </xdr:to>
    <xdr:sp macro="" textlink="">
      <xdr:nvSpPr>
        <xdr:cNvPr id="108" name="Elipse 107">
          <a:extLst>
            <a:ext uri="{FF2B5EF4-FFF2-40B4-BE49-F238E27FC236}">
              <a16:creationId xmlns:a16="http://schemas.microsoft.com/office/drawing/2014/main" id="{E322500A-3597-4EA6-B8AD-A10FEF3C2451}"/>
            </a:ext>
          </a:extLst>
        </xdr:cNvPr>
        <xdr:cNvSpPr/>
      </xdr:nvSpPr>
      <xdr:spPr>
        <a:xfrm>
          <a:off x="853016" y="29982583"/>
          <a:ext cx="232833" cy="190499"/>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241300</xdr:colOff>
      <xdr:row>160</xdr:row>
      <xdr:rowOff>177800</xdr:rowOff>
    </xdr:from>
    <xdr:to>
      <xdr:col>1</xdr:col>
      <xdr:colOff>474133</xdr:colOff>
      <xdr:row>161</xdr:row>
      <xdr:rowOff>177799</xdr:rowOff>
    </xdr:to>
    <xdr:sp macro="" textlink="">
      <xdr:nvSpPr>
        <xdr:cNvPr id="109" name="Elipse 108">
          <a:extLst>
            <a:ext uri="{FF2B5EF4-FFF2-40B4-BE49-F238E27FC236}">
              <a16:creationId xmlns:a16="http://schemas.microsoft.com/office/drawing/2014/main" id="{9E5B9A7D-C6DC-4194-8BC7-2FD00C9D8DE0}"/>
            </a:ext>
          </a:extLst>
        </xdr:cNvPr>
        <xdr:cNvSpPr/>
      </xdr:nvSpPr>
      <xdr:spPr>
        <a:xfrm>
          <a:off x="850900" y="30657800"/>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279399</xdr:colOff>
      <xdr:row>163</xdr:row>
      <xdr:rowOff>215899</xdr:rowOff>
    </xdr:from>
    <xdr:to>
      <xdr:col>1</xdr:col>
      <xdr:colOff>512232</xdr:colOff>
      <xdr:row>164</xdr:row>
      <xdr:rowOff>215898</xdr:rowOff>
    </xdr:to>
    <xdr:sp macro="" textlink="">
      <xdr:nvSpPr>
        <xdr:cNvPr id="110" name="Elipse 109">
          <a:extLst>
            <a:ext uri="{FF2B5EF4-FFF2-40B4-BE49-F238E27FC236}">
              <a16:creationId xmlns:a16="http://schemas.microsoft.com/office/drawing/2014/main" id="{F83B91FC-96C3-41D1-B7B2-D7CC20BB3E5A}"/>
            </a:ext>
          </a:extLst>
        </xdr:cNvPr>
        <xdr:cNvSpPr/>
      </xdr:nvSpPr>
      <xdr:spPr>
        <a:xfrm>
          <a:off x="888999" y="31238824"/>
          <a:ext cx="232833" cy="190499"/>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220134</xdr:colOff>
      <xdr:row>167</xdr:row>
      <xdr:rowOff>8465</xdr:rowOff>
    </xdr:from>
    <xdr:to>
      <xdr:col>1</xdr:col>
      <xdr:colOff>452967</xdr:colOff>
      <xdr:row>168</xdr:row>
      <xdr:rowOff>8465</xdr:rowOff>
    </xdr:to>
    <xdr:sp macro="" textlink="">
      <xdr:nvSpPr>
        <xdr:cNvPr id="111" name="Elipse 110">
          <a:extLst>
            <a:ext uri="{FF2B5EF4-FFF2-40B4-BE49-F238E27FC236}">
              <a16:creationId xmlns:a16="http://schemas.microsoft.com/office/drawing/2014/main" id="{5738CC42-7B0F-436C-ABAB-5BFB4CB85C9D}"/>
            </a:ext>
          </a:extLst>
        </xdr:cNvPr>
        <xdr:cNvSpPr/>
      </xdr:nvSpPr>
      <xdr:spPr>
        <a:xfrm>
          <a:off x="829734" y="31821965"/>
          <a:ext cx="232833" cy="19050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222250</xdr:colOff>
      <xdr:row>169</xdr:row>
      <xdr:rowOff>232834</xdr:rowOff>
    </xdr:from>
    <xdr:to>
      <xdr:col>1</xdr:col>
      <xdr:colOff>455083</xdr:colOff>
      <xdr:row>170</xdr:row>
      <xdr:rowOff>232833</xdr:rowOff>
    </xdr:to>
    <xdr:sp macro="" textlink="">
      <xdr:nvSpPr>
        <xdr:cNvPr id="112" name="Elipse 111">
          <a:extLst>
            <a:ext uri="{FF2B5EF4-FFF2-40B4-BE49-F238E27FC236}">
              <a16:creationId xmlns:a16="http://schemas.microsoft.com/office/drawing/2014/main" id="{6157F3D8-0315-44CF-A29A-A3753A1C237C}"/>
            </a:ext>
          </a:extLst>
        </xdr:cNvPr>
        <xdr:cNvSpPr/>
      </xdr:nvSpPr>
      <xdr:spPr>
        <a:xfrm>
          <a:off x="831850" y="32389234"/>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247650</xdr:colOff>
      <xdr:row>172</xdr:row>
      <xdr:rowOff>173568</xdr:rowOff>
    </xdr:from>
    <xdr:to>
      <xdr:col>1</xdr:col>
      <xdr:colOff>480483</xdr:colOff>
      <xdr:row>173</xdr:row>
      <xdr:rowOff>173567</xdr:rowOff>
    </xdr:to>
    <xdr:sp macro="" textlink="">
      <xdr:nvSpPr>
        <xdr:cNvPr id="113" name="Elipse 112">
          <a:extLst>
            <a:ext uri="{FF2B5EF4-FFF2-40B4-BE49-F238E27FC236}">
              <a16:creationId xmlns:a16="http://schemas.microsoft.com/office/drawing/2014/main" id="{9ED22C72-0A5C-4F14-A276-B763046D8420}"/>
            </a:ext>
          </a:extLst>
        </xdr:cNvPr>
        <xdr:cNvSpPr/>
      </xdr:nvSpPr>
      <xdr:spPr>
        <a:xfrm>
          <a:off x="857250" y="32939568"/>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190500</xdr:colOff>
      <xdr:row>175</xdr:row>
      <xdr:rowOff>190500</xdr:rowOff>
    </xdr:from>
    <xdr:to>
      <xdr:col>1</xdr:col>
      <xdr:colOff>423333</xdr:colOff>
      <xdr:row>176</xdr:row>
      <xdr:rowOff>116416</xdr:rowOff>
    </xdr:to>
    <xdr:sp macro="" textlink="">
      <xdr:nvSpPr>
        <xdr:cNvPr id="114" name="Elipse 113">
          <a:extLst>
            <a:ext uri="{FF2B5EF4-FFF2-40B4-BE49-F238E27FC236}">
              <a16:creationId xmlns:a16="http://schemas.microsoft.com/office/drawing/2014/main" id="{F82BA41D-99EA-49D9-AD60-DC6813409F73}"/>
            </a:ext>
          </a:extLst>
        </xdr:cNvPr>
        <xdr:cNvSpPr/>
      </xdr:nvSpPr>
      <xdr:spPr>
        <a:xfrm>
          <a:off x="800100" y="33528000"/>
          <a:ext cx="232833" cy="116416"/>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173567</xdr:colOff>
      <xdr:row>178</xdr:row>
      <xdr:rowOff>14817</xdr:rowOff>
    </xdr:from>
    <xdr:to>
      <xdr:col>1</xdr:col>
      <xdr:colOff>406400</xdr:colOff>
      <xdr:row>179</xdr:row>
      <xdr:rowOff>14817</xdr:rowOff>
    </xdr:to>
    <xdr:sp macro="" textlink="">
      <xdr:nvSpPr>
        <xdr:cNvPr id="115" name="Elipse 114">
          <a:extLst>
            <a:ext uri="{FF2B5EF4-FFF2-40B4-BE49-F238E27FC236}">
              <a16:creationId xmlns:a16="http://schemas.microsoft.com/office/drawing/2014/main" id="{E6C34866-FCD4-466C-957E-89A642896C58}"/>
            </a:ext>
          </a:extLst>
        </xdr:cNvPr>
        <xdr:cNvSpPr/>
      </xdr:nvSpPr>
      <xdr:spPr>
        <a:xfrm>
          <a:off x="783167" y="33923817"/>
          <a:ext cx="232833" cy="19050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179917</xdr:colOff>
      <xdr:row>181</xdr:row>
      <xdr:rowOff>10583</xdr:rowOff>
    </xdr:from>
    <xdr:to>
      <xdr:col>1</xdr:col>
      <xdr:colOff>412750</xdr:colOff>
      <xdr:row>182</xdr:row>
      <xdr:rowOff>10583</xdr:rowOff>
    </xdr:to>
    <xdr:sp macro="" textlink="">
      <xdr:nvSpPr>
        <xdr:cNvPr id="116" name="Elipse 115">
          <a:extLst>
            <a:ext uri="{FF2B5EF4-FFF2-40B4-BE49-F238E27FC236}">
              <a16:creationId xmlns:a16="http://schemas.microsoft.com/office/drawing/2014/main" id="{31D379CD-ABE1-458C-9772-7E59E143A743}"/>
            </a:ext>
          </a:extLst>
        </xdr:cNvPr>
        <xdr:cNvSpPr/>
      </xdr:nvSpPr>
      <xdr:spPr>
        <a:xfrm>
          <a:off x="789517" y="34491083"/>
          <a:ext cx="232833" cy="19050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162985</xdr:colOff>
      <xdr:row>183</xdr:row>
      <xdr:rowOff>237066</xdr:rowOff>
    </xdr:from>
    <xdr:to>
      <xdr:col>1</xdr:col>
      <xdr:colOff>395818</xdr:colOff>
      <xdr:row>184</xdr:row>
      <xdr:rowOff>237065</xdr:rowOff>
    </xdr:to>
    <xdr:sp macro="" textlink="">
      <xdr:nvSpPr>
        <xdr:cNvPr id="117" name="Elipse 116">
          <a:extLst>
            <a:ext uri="{FF2B5EF4-FFF2-40B4-BE49-F238E27FC236}">
              <a16:creationId xmlns:a16="http://schemas.microsoft.com/office/drawing/2014/main" id="{93DBFE48-F04E-4CD7-8F9E-FA299AF839DF}"/>
            </a:ext>
          </a:extLst>
        </xdr:cNvPr>
        <xdr:cNvSpPr/>
      </xdr:nvSpPr>
      <xdr:spPr>
        <a:xfrm>
          <a:off x="772585" y="35050941"/>
          <a:ext cx="232833" cy="190499"/>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177802</xdr:colOff>
      <xdr:row>186</xdr:row>
      <xdr:rowOff>241300</xdr:rowOff>
    </xdr:from>
    <xdr:to>
      <xdr:col>1</xdr:col>
      <xdr:colOff>410635</xdr:colOff>
      <xdr:row>187</xdr:row>
      <xdr:rowOff>241299</xdr:rowOff>
    </xdr:to>
    <xdr:sp macro="" textlink="">
      <xdr:nvSpPr>
        <xdr:cNvPr id="118" name="Elipse 117">
          <a:extLst>
            <a:ext uri="{FF2B5EF4-FFF2-40B4-BE49-F238E27FC236}">
              <a16:creationId xmlns:a16="http://schemas.microsoft.com/office/drawing/2014/main" id="{A76533E1-DF30-4A15-A45B-570EFA730A07}"/>
            </a:ext>
          </a:extLst>
        </xdr:cNvPr>
        <xdr:cNvSpPr/>
      </xdr:nvSpPr>
      <xdr:spPr>
        <a:xfrm>
          <a:off x="787402" y="35626675"/>
          <a:ext cx="232833" cy="190499"/>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188384</xdr:colOff>
      <xdr:row>190</xdr:row>
      <xdr:rowOff>156634</xdr:rowOff>
    </xdr:from>
    <xdr:to>
      <xdr:col>1</xdr:col>
      <xdr:colOff>421217</xdr:colOff>
      <xdr:row>191</xdr:row>
      <xdr:rowOff>156634</xdr:rowOff>
    </xdr:to>
    <xdr:sp macro="" textlink="">
      <xdr:nvSpPr>
        <xdr:cNvPr id="119" name="Elipse 118">
          <a:extLst>
            <a:ext uri="{FF2B5EF4-FFF2-40B4-BE49-F238E27FC236}">
              <a16:creationId xmlns:a16="http://schemas.microsoft.com/office/drawing/2014/main" id="{EA02755E-E221-4BB4-AFE6-E63EC0B68EDE}"/>
            </a:ext>
          </a:extLst>
        </xdr:cNvPr>
        <xdr:cNvSpPr/>
      </xdr:nvSpPr>
      <xdr:spPr>
        <a:xfrm>
          <a:off x="797984" y="36351634"/>
          <a:ext cx="232833" cy="190500"/>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169333</xdr:colOff>
      <xdr:row>194</xdr:row>
      <xdr:rowOff>84667</xdr:rowOff>
    </xdr:from>
    <xdr:to>
      <xdr:col>1</xdr:col>
      <xdr:colOff>402166</xdr:colOff>
      <xdr:row>195</xdr:row>
      <xdr:rowOff>84666</xdr:rowOff>
    </xdr:to>
    <xdr:sp macro="" textlink="">
      <xdr:nvSpPr>
        <xdr:cNvPr id="120" name="Elipse 119">
          <a:extLst>
            <a:ext uri="{FF2B5EF4-FFF2-40B4-BE49-F238E27FC236}">
              <a16:creationId xmlns:a16="http://schemas.microsoft.com/office/drawing/2014/main" id="{1DF78295-2ECF-46D7-83AA-B02F2B2C961A}"/>
            </a:ext>
          </a:extLst>
        </xdr:cNvPr>
        <xdr:cNvSpPr/>
      </xdr:nvSpPr>
      <xdr:spPr>
        <a:xfrm>
          <a:off x="778933" y="37041667"/>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171452</xdr:colOff>
      <xdr:row>197</xdr:row>
      <xdr:rowOff>213783</xdr:rowOff>
    </xdr:from>
    <xdr:to>
      <xdr:col>1</xdr:col>
      <xdr:colOff>404285</xdr:colOff>
      <xdr:row>198</xdr:row>
      <xdr:rowOff>213782</xdr:rowOff>
    </xdr:to>
    <xdr:sp macro="" textlink="">
      <xdr:nvSpPr>
        <xdr:cNvPr id="121" name="Elipse 120">
          <a:extLst>
            <a:ext uri="{FF2B5EF4-FFF2-40B4-BE49-F238E27FC236}">
              <a16:creationId xmlns:a16="http://schemas.microsoft.com/office/drawing/2014/main" id="{9E560838-1926-4E17-8F8C-D3C22793ADF0}"/>
            </a:ext>
          </a:extLst>
        </xdr:cNvPr>
        <xdr:cNvSpPr/>
      </xdr:nvSpPr>
      <xdr:spPr>
        <a:xfrm>
          <a:off x="781052" y="37723233"/>
          <a:ext cx="232833" cy="190499"/>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148167</xdr:colOff>
      <xdr:row>200</xdr:row>
      <xdr:rowOff>201083</xdr:rowOff>
    </xdr:from>
    <xdr:to>
      <xdr:col>1</xdr:col>
      <xdr:colOff>381000</xdr:colOff>
      <xdr:row>201</xdr:row>
      <xdr:rowOff>201082</xdr:rowOff>
    </xdr:to>
    <xdr:sp macro="" textlink="">
      <xdr:nvSpPr>
        <xdr:cNvPr id="122" name="Elipse 121">
          <a:extLst>
            <a:ext uri="{FF2B5EF4-FFF2-40B4-BE49-F238E27FC236}">
              <a16:creationId xmlns:a16="http://schemas.microsoft.com/office/drawing/2014/main" id="{9F3D12A0-2B07-4881-B26F-91982A558B9A}"/>
            </a:ext>
          </a:extLst>
        </xdr:cNvPr>
        <xdr:cNvSpPr/>
      </xdr:nvSpPr>
      <xdr:spPr>
        <a:xfrm>
          <a:off x="757767" y="38291558"/>
          <a:ext cx="232833" cy="190499"/>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179916</xdr:colOff>
      <xdr:row>204</xdr:row>
      <xdr:rowOff>95250</xdr:rowOff>
    </xdr:from>
    <xdr:to>
      <xdr:col>1</xdr:col>
      <xdr:colOff>412749</xdr:colOff>
      <xdr:row>205</xdr:row>
      <xdr:rowOff>95249</xdr:rowOff>
    </xdr:to>
    <xdr:sp macro="" textlink="">
      <xdr:nvSpPr>
        <xdr:cNvPr id="123" name="Elipse 122">
          <a:extLst>
            <a:ext uri="{FF2B5EF4-FFF2-40B4-BE49-F238E27FC236}">
              <a16:creationId xmlns:a16="http://schemas.microsoft.com/office/drawing/2014/main" id="{2302514B-9ABD-4619-AF61-6B056BFAC49D}"/>
            </a:ext>
          </a:extLst>
        </xdr:cNvPr>
        <xdr:cNvSpPr/>
      </xdr:nvSpPr>
      <xdr:spPr>
        <a:xfrm>
          <a:off x="789516" y="38957250"/>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215900</xdr:colOff>
      <xdr:row>207</xdr:row>
      <xdr:rowOff>226484</xdr:rowOff>
    </xdr:from>
    <xdr:to>
      <xdr:col>1</xdr:col>
      <xdr:colOff>448733</xdr:colOff>
      <xdr:row>208</xdr:row>
      <xdr:rowOff>226483</xdr:rowOff>
    </xdr:to>
    <xdr:sp macro="" textlink="">
      <xdr:nvSpPr>
        <xdr:cNvPr id="124" name="Elipse 123">
          <a:extLst>
            <a:ext uri="{FF2B5EF4-FFF2-40B4-BE49-F238E27FC236}">
              <a16:creationId xmlns:a16="http://schemas.microsoft.com/office/drawing/2014/main" id="{8C356F8D-4CC8-4F7E-A4C4-AAA26DCB418E}"/>
            </a:ext>
          </a:extLst>
        </xdr:cNvPr>
        <xdr:cNvSpPr/>
      </xdr:nvSpPr>
      <xdr:spPr>
        <a:xfrm>
          <a:off x="825500" y="39621884"/>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188383</xdr:colOff>
      <xdr:row>211</xdr:row>
      <xdr:rowOff>188384</xdr:rowOff>
    </xdr:from>
    <xdr:to>
      <xdr:col>1</xdr:col>
      <xdr:colOff>421216</xdr:colOff>
      <xdr:row>212</xdr:row>
      <xdr:rowOff>188384</xdr:rowOff>
    </xdr:to>
    <xdr:sp macro="" textlink="">
      <xdr:nvSpPr>
        <xdr:cNvPr id="125" name="Elipse 124">
          <a:extLst>
            <a:ext uri="{FF2B5EF4-FFF2-40B4-BE49-F238E27FC236}">
              <a16:creationId xmlns:a16="http://schemas.microsoft.com/office/drawing/2014/main" id="{A8BD01DD-5292-43A9-9080-7CE385E56649}"/>
            </a:ext>
          </a:extLst>
        </xdr:cNvPr>
        <xdr:cNvSpPr/>
      </xdr:nvSpPr>
      <xdr:spPr>
        <a:xfrm>
          <a:off x="797983" y="40383884"/>
          <a:ext cx="232833" cy="190500"/>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0</xdr:col>
      <xdr:colOff>1226345</xdr:colOff>
      <xdr:row>59</xdr:row>
      <xdr:rowOff>59531</xdr:rowOff>
    </xdr:from>
    <xdr:to>
      <xdr:col>0</xdr:col>
      <xdr:colOff>2095501</xdr:colOff>
      <xdr:row>61</xdr:row>
      <xdr:rowOff>178595</xdr:rowOff>
    </xdr:to>
    <xdr:pic>
      <xdr:nvPicPr>
        <xdr:cNvPr id="126" name="Imagem 125">
          <a:extLst>
            <a:ext uri="{FF2B5EF4-FFF2-40B4-BE49-F238E27FC236}">
              <a16:creationId xmlns:a16="http://schemas.microsoft.com/office/drawing/2014/main" id="{763E24B4-C928-5BD5-B18E-2932BB097A63}"/>
            </a:ext>
          </a:extLst>
        </xdr:cNvPr>
        <xdr:cNvPicPr>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1226345" y="17049750"/>
          <a:ext cx="869156" cy="619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1190625</xdr:colOff>
      <xdr:row>62</xdr:row>
      <xdr:rowOff>59531</xdr:rowOff>
    </xdr:from>
    <xdr:to>
      <xdr:col>0</xdr:col>
      <xdr:colOff>2059781</xdr:colOff>
      <xdr:row>64</xdr:row>
      <xdr:rowOff>178595</xdr:rowOff>
    </xdr:to>
    <xdr:pic>
      <xdr:nvPicPr>
        <xdr:cNvPr id="127" name="Imagem 126">
          <a:extLst>
            <a:ext uri="{FF2B5EF4-FFF2-40B4-BE49-F238E27FC236}">
              <a16:creationId xmlns:a16="http://schemas.microsoft.com/office/drawing/2014/main" id="{0631146C-5C33-49E4-BEBF-A71BF12C00E4}"/>
            </a:ext>
          </a:extLst>
        </xdr:cNvPr>
        <xdr:cNvPicPr>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1190625" y="17799844"/>
          <a:ext cx="869156" cy="619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1202531</xdr:colOff>
      <xdr:row>76</xdr:row>
      <xdr:rowOff>35718</xdr:rowOff>
    </xdr:from>
    <xdr:to>
      <xdr:col>0</xdr:col>
      <xdr:colOff>2071687</xdr:colOff>
      <xdr:row>78</xdr:row>
      <xdr:rowOff>154781</xdr:rowOff>
    </xdr:to>
    <xdr:pic>
      <xdr:nvPicPr>
        <xdr:cNvPr id="128" name="Imagem 127">
          <a:extLst>
            <a:ext uri="{FF2B5EF4-FFF2-40B4-BE49-F238E27FC236}">
              <a16:creationId xmlns:a16="http://schemas.microsoft.com/office/drawing/2014/main" id="{310CF9C4-D960-4410-B058-ACADDF2BF66F}"/>
            </a:ext>
          </a:extLst>
        </xdr:cNvPr>
        <xdr:cNvPicPr>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1202531" y="21276468"/>
          <a:ext cx="869156" cy="619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1452562</xdr:colOff>
      <xdr:row>91</xdr:row>
      <xdr:rowOff>107156</xdr:rowOff>
    </xdr:from>
    <xdr:to>
      <xdr:col>1</xdr:col>
      <xdr:colOff>35718</xdr:colOff>
      <xdr:row>93</xdr:row>
      <xdr:rowOff>226220</xdr:rowOff>
    </xdr:to>
    <xdr:pic>
      <xdr:nvPicPr>
        <xdr:cNvPr id="129" name="Imagem 128">
          <a:extLst>
            <a:ext uri="{FF2B5EF4-FFF2-40B4-BE49-F238E27FC236}">
              <a16:creationId xmlns:a16="http://schemas.microsoft.com/office/drawing/2014/main" id="{639E1542-DC8B-4AD1-A053-638D472F5F4D}"/>
            </a:ext>
          </a:extLst>
        </xdr:cNvPr>
        <xdr:cNvPicPr>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1452562" y="25098375"/>
          <a:ext cx="869156" cy="619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1678781</xdr:colOff>
      <xdr:row>104</xdr:row>
      <xdr:rowOff>178594</xdr:rowOff>
    </xdr:from>
    <xdr:to>
      <xdr:col>1</xdr:col>
      <xdr:colOff>261937</xdr:colOff>
      <xdr:row>107</xdr:row>
      <xdr:rowOff>47626</xdr:rowOff>
    </xdr:to>
    <xdr:pic>
      <xdr:nvPicPr>
        <xdr:cNvPr id="130" name="Imagem 129">
          <a:extLst>
            <a:ext uri="{FF2B5EF4-FFF2-40B4-BE49-F238E27FC236}">
              <a16:creationId xmlns:a16="http://schemas.microsoft.com/office/drawing/2014/main" id="{88DE6236-494E-4E58-A226-5CE7E052DA36}"/>
            </a:ext>
          </a:extLst>
        </xdr:cNvPr>
        <xdr:cNvPicPr>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1678781" y="28420219"/>
          <a:ext cx="869156" cy="619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1</xdr:colOff>
      <xdr:row>3</xdr:row>
      <xdr:rowOff>0</xdr:rowOff>
    </xdr:from>
    <xdr:to>
      <xdr:col>5</xdr:col>
      <xdr:colOff>181429</xdr:colOff>
      <xdr:row>3</xdr:row>
      <xdr:rowOff>22678</xdr:rowOff>
    </xdr:to>
    <xdr:sp macro="" textlink="">
      <xdr:nvSpPr>
        <xdr:cNvPr id="2" name="Seta: Pentágono 1">
          <a:extLst>
            <a:ext uri="{FF2B5EF4-FFF2-40B4-BE49-F238E27FC236}">
              <a16:creationId xmlns:a16="http://schemas.microsoft.com/office/drawing/2014/main" id="{28E35CEE-C315-4C14-AC5A-6DE8458B1F0F}"/>
            </a:ext>
          </a:extLst>
        </xdr:cNvPr>
        <xdr:cNvSpPr/>
      </xdr:nvSpPr>
      <xdr:spPr>
        <a:xfrm>
          <a:off x="3048001" y="571500"/>
          <a:ext cx="181428" cy="22678"/>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45357</xdr:colOff>
      <xdr:row>5</xdr:row>
      <xdr:rowOff>68036</xdr:rowOff>
    </xdr:from>
    <xdr:ext cx="1950357" cy="2077357"/>
    <xdr:pic>
      <xdr:nvPicPr>
        <xdr:cNvPr id="3" name="Imagem 2">
          <a:extLst>
            <a:ext uri="{FF2B5EF4-FFF2-40B4-BE49-F238E27FC236}">
              <a16:creationId xmlns:a16="http://schemas.microsoft.com/office/drawing/2014/main" id="{43883FE7-6A62-4CEC-9841-415526A25534}"/>
            </a:ext>
          </a:extLst>
        </xdr:cNvPr>
        <xdr:cNvPicPr>
          <a:picLocks noChangeAspect="1"/>
        </xdr:cNvPicPr>
      </xdr:nvPicPr>
      <xdr:blipFill>
        <a:blip xmlns:r="http://schemas.openxmlformats.org/officeDocument/2006/relationships" r:embed="rId1"/>
        <a:stretch>
          <a:fillRect/>
        </a:stretch>
      </xdr:blipFill>
      <xdr:spPr>
        <a:xfrm>
          <a:off x="654957" y="1020536"/>
          <a:ext cx="1950357" cy="2077357"/>
        </a:xfrm>
        <a:prstGeom prst="rect">
          <a:avLst/>
        </a:prstGeom>
      </xdr:spPr>
    </xdr:pic>
    <xdr:clientData/>
  </xdr:oneCellAnchor>
  <xdr:oneCellAnchor>
    <xdr:from>
      <xdr:col>6</xdr:col>
      <xdr:colOff>113393</xdr:colOff>
      <xdr:row>5</xdr:row>
      <xdr:rowOff>56695</xdr:rowOff>
    </xdr:from>
    <xdr:ext cx="1950357" cy="2156732"/>
    <xdr:pic>
      <xdr:nvPicPr>
        <xdr:cNvPr id="4" name="Imagem 3">
          <a:extLst>
            <a:ext uri="{FF2B5EF4-FFF2-40B4-BE49-F238E27FC236}">
              <a16:creationId xmlns:a16="http://schemas.microsoft.com/office/drawing/2014/main" id="{9BE4084A-FAED-4554-A552-9D88C32F7D72}"/>
            </a:ext>
          </a:extLst>
        </xdr:cNvPr>
        <xdr:cNvPicPr>
          <a:picLocks noChangeAspect="1"/>
        </xdr:cNvPicPr>
      </xdr:nvPicPr>
      <xdr:blipFill>
        <a:blip xmlns:r="http://schemas.openxmlformats.org/officeDocument/2006/relationships" r:embed="rId1"/>
        <a:stretch>
          <a:fillRect/>
        </a:stretch>
      </xdr:blipFill>
      <xdr:spPr>
        <a:xfrm>
          <a:off x="3770993" y="1009195"/>
          <a:ext cx="1950357" cy="2156732"/>
        </a:xfrm>
        <a:prstGeom prst="rect">
          <a:avLst/>
        </a:prstGeom>
      </xdr:spPr>
    </xdr:pic>
    <xdr:clientData/>
  </xdr:oneCellAnchor>
  <xdr:oneCellAnchor>
    <xdr:from>
      <xdr:col>1</xdr:col>
      <xdr:colOff>45357</xdr:colOff>
      <xdr:row>14</xdr:row>
      <xdr:rowOff>34019</xdr:rowOff>
    </xdr:from>
    <xdr:ext cx="1723572" cy="1988911"/>
    <xdr:pic>
      <xdr:nvPicPr>
        <xdr:cNvPr id="5" name="Imagem 4">
          <a:extLst>
            <a:ext uri="{FF2B5EF4-FFF2-40B4-BE49-F238E27FC236}">
              <a16:creationId xmlns:a16="http://schemas.microsoft.com/office/drawing/2014/main" id="{CDBC3BB1-7862-4C8F-A808-4C2C37351EBA}"/>
            </a:ext>
          </a:extLst>
        </xdr:cNvPr>
        <xdr:cNvPicPr>
          <a:picLocks noChangeAspect="1"/>
        </xdr:cNvPicPr>
      </xdr:nvPicPr>
      <xdr:blipFill>
        <a:blip xmlns:r="http://schemas.openxmlformats.org/officeDocument/2006/relationships" r:embed="rId2"/>
        <a:stretch>
          <a:fillRect/>
        </a:stretch>
      </xdr:blipFill>
      <xdr:spPr>
        <a:xfrm>
          <a:off x="654957" y="2701019"/>
          <a:ext cx="1723572" cy="1988911"/>
        </a:xfrm>
        <a:prstGeom prst="rect">
          <a:avLst/>
        </a:prstGeom>
      </xdr:spPr>
    </xdr:pic>
    <xdr:clientData/>
  </xdr:oneCellAnchor>
  <xdr:oneCellAnchor>
    <xdr:from>
      <xdr:col>1</xdr:col>
      <xdr:colOff>45358</xdr:colOff>
      <xdr:row>24</xdr:row>
      <xdr:rowOff>45358</xdr:rowOff>
    </xdr:from>
    <xdr:ext cx="2007054" cy="2086429"/>
    <xdr:pic>
      <xdr:nvPicPr>
        <xdr:cNvPr id="6" name="Imagem 5">
          <a:extLst>
            <a:ext uri="{FF2B5EF4-FFF2-40B4-BE49-F238E27FC236}">
              <a16:creationId xmlns:a16="http://schemas.microsoft.com/office/drawing/2014/main" id="{7EF69D2B-42A9-432B-A1AF-FEC657570B46}"/>
            </a:ext>
          </a:extLst>
        </xdr:cNvPr>
        <xdr:cNvPicPr>
          <a:picLocks noChangeAspect="1"/>
        </xdr:cNvPicPr>
      </xdr:nvPicPr>
      <xdr:blipFill>
        <a:blip xmlns:r="http://schemas.openxmlformats.org/officeDocument/2006/relationships" r:embed="rId3"/>
        <a:stretch>
          <a:fillRect/>
        </a:stretch>
      </xdr:blipFill>
      <xdr:spPr>
        <a:xfrm>
          <a:off x="654958" y="4617358"/>
          <a:ext cx="2007054" cy="2086429"/>
        </a:xfrm>
        <a:prstGeom prst="rect">
          <a:avLst/>
        </a:prstGeom>
      </xdr:spPr>
    </xdr:pic>
    <xdr:clientData/>
  </xdr:oneCellAnchor>
  <xdr:oneCellAnchor>
    <xdr:from>
      <xdr:col>6</xdr:col>
      <xdr:colOff>136071</xdr:colOff>
      <xdr:row>24</xdr:row>
      <xdr:rowOff>45358</xdr:rowOff>
    </xdr:from>
    <xdr:ext cx="2007054" cy="2086429"/>
    <xdr:pic>
      <xdr:nvPicPr>
        <xdr:cNvPr id="7" name="Imagem 6">
          <a:extLst>
            <a:ext uri="{FF2B5EF4-FFF2-40B4-BE49-F238E27FC236}">
              <a16:creationId xmlns:a16="http://schemas.microsoft.com/office/drawing/2014/main" id="{376A4343-F8DB-4B5F-BED6-C7313D3788A1}"/>
            </a:ext>
          </a:extLst>
        </xdr:cNvPr>
        <xdr:cNvPicPr>
          <a:picLocks noChangeAspect="1"/>
        </xdr:cNvPicPr>
      </xdr:nvPicPr>
      <xdr:blipFill>
        <a:blip xmlns:r="http://schemas.openxmlformats.org/officeDocument/2006/relationships" r:embed="rId3"/>
        <a:stretch>
          <a:fillRect/>
        </a:stretch>
      </xdr:blipFill>
      <xdr:spPr>
        <a:xfrm>
          <a:off x="3793671" y="4617358"/>
          <a:ext cx="2007054" cy="2086429"/>
        </a:xfrm>
        <a:prstGeom prst="rect">
          <a:avLst/>
        </a:prstGeom>
      </xdr:spPr>
    </xdr:pic>
    <xdr:clientData/>
  </xdr:oneCellAnchor>
  <xdr:oneCellAnchor>
    <xdr:from>
      <xdr:col>0</xdr:col>
      <xdr:colOff>56696</xdr:colOff>
      <xdr:row>33</xdr:row>
      <xdr:rowOff>22680</xdr:rowOff>
    </xdr:from>
    <xdr:ext cx="2043340" cy="2061482"/>
    <xdr:pic>
      <xdr:nvPicPr>
        <xdr:cNvPr id="8" name="Imagem 7">
          <a:extLst>
            <a:ext uri="{FF2B5EF4-FFF2-40B4-BE49-F238E27FC236}">
              <a16:creationId xmlns:a16="http://schemas.microsoft.com/office/drawing/2014/main" id="{5F7CF9F4-1461-42EA-9974-7E8BCFEEA746}"/>
            </a:ext>
          </a:extLst>
        </xdr:cNvPr>
        <xdr:cNvPicPr>
          <a:picLocks noChangeAspect="1"/>
        </xdr:cNvPicPr>
      </xdr:nvPicPr>
      <xdr:blipFill>
        <a:blip xmlns:r="http://schemas.openxmlformats.org/officeDocument/2006/relationships" r:embed="rId4"/>
        <a:stretch>
          <a:fillRect/>
        </a:stretch>
      </xdr:blipFill>
      <xdr:spPr>
        <a:xfrm>
          <a:off x="56696" y="6309180"/>
          <a:ext cx="2043340" cy="2061482"/>
        </a:xfrm>
        <a:prstGeom prst="rect">
          <a:avLst/>
        </a:prstGeom>
      </xdr:spPr>
    </xdr:pic>
    <xdr:clientData/>
  </xdr:oneCellAnchor>
  <xdr:twoCellAnchor>
    <xdr:from>
      <xdr:col>4</xdr:col>
      <xdr:colOff>435429</xdr:colOff>
      <xdr:row>3</xdr:row>
      <xdr:rowOff>54429</xdr:rowOff>
    </xdr:from>
    <xdr:to>
      <xdr:col>4</xdr:col>
      <xdr:colOff>870857</xdr:colOff>
      <xdr:row>3</xdr:row>
      <xdr:rowOff>489857</xdr:rowOff>
    </xdr:to>
    <xdr:sp macro="" textlink="">
      <xdr:nvSpPr>
        <xdr:cNvPr id="9" name="Elipse 8">
          <a:extLst>
            <a:ext uri="{FF2B5EF4-FFF2-40B4-BE49-F238E27FC236}">
              <a16:creationId xmlns:a16="http://schemas.microsoft.com/office/drawing/2014/main" id="{E19EE9DD-61DF-4DBD-9048-10484F6C3AE6}"/>
            </a:ext>
          </a:extLst>
        </xdr:cNvPr>
        <xdr:cNvSpPr/>
      </xdr:nvSpPr>
      <xdr:spPr>
        <a:xfrm>
          <a:off x="2873829" y="625929"/>
          <a:ext cx="178253" cy="140153"/>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478972</xdr:colOff>
      <xdr:row>11</xdr:row>
      <xdr:rowOff>16329</xdr:rowOff>
    </xdr:from>
    <xdr:to>
      <xdr:col>4</xdr:col>
      <xdr:colOff>914400</xdr:colOff>
      <xdr:row>13</xdr:row>
      <xdr:rowOff>97971</xdr:rowOff>
    </xdr:to>
    <xdr:sp macro="" textlink="">
      <xdr:nvSpPr>
        <xdr:cNvPr id="10" name="Elipse 9">
          <a:extLst>
            <a:ext uri="{FF2B5EF4-FFF2-40B4-BE49-F238E27FC236}">
              <a16:creationId xmlns:a16="http://schemas.microsoft.com/office/drawing/2014/main" id="{7B2B43F3-4ED1-4CF8-A69C-82D8395CB0C9}"/>
            </a:ext>
          </a:extLst>
        </xdr:cNvPr>
        <xdr:cNvSpPr/>
      </xdr:nvSpPr>
      <xdr:spPr>
        <a:xfrm>
          <a:off x="2917372" y="2111829"/>
          <a:ext cx="130628" cy="462642"/>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644979</xdr:colOff>
      <xdr:row>21</xdr:row>
      <xdr:rowOff>19051</xdr:rowOff>
    </xdr:from>
    <xdr:to>
      <xdr:col>5</xdr:col>
      <xdr:colOff>19050</xdr:colOff>
      <xdr:row>23</xdr:row>
      <xdr:rowOff>100693</xdr:rowOff>
    </xdr:to>
    <xdr:sp macro="" textlink="">
      <xdr:nvSpPr>
        <xdr:cNvPr id="11" name="Elipse 10">
          <a:extLst>
            <a:ext uri="{FF2B5EF4-FFF2-40B4-BE49-F238E27FC236}">
              <a16:creationId xmlns:a16="http://schemas.microsoft.com/office/drawing/2014/main" id="{89BD19C6-2654-444C-85BF-76AB86DF9D4A}"/>
            </a:ext>
          </a:extLst>
        </xdr:cNvPr>
        <xdr:cNvSpPr/>
      </xdr:nvSpPr>
      <xdr:spPr>
        <a:xfrm>
          <a:off x="3045279" y="4019551"/>
          <a:ext cx="21771" cy="462642"/>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620486</xdr:colOff>
      <xdr:row>29</xdr:row>
      <xdr:rowOff>130629</xdr:rowOff>
    </xdr:from>
    <xdr:to>
      <xdr:col>4</xdr:col>
      <xdr:colOff>1055914</xdr:colOff>
      <xdr:row>32</xdr:row>
      <xdr:rowOff>76200</xdr:rowOff>
    </xdr:to>
    <xdr:sp macro="" textlink="">
      <xdr:nvSpPr>
        <xdr:cNvPr id="12" name="Elipse 11">
          <a:extLst>
            <a:ext uri="{FF2B5EF4-FFF2-40B4-BE49-F238E27FC236}">
              <a16:creationId xmlns:a16="http://schemas.microsoft.com/office/drawing/2014/main" id="{9C2C1AC1-476A-4A5E-97E9-B59E0ADEB652}"/>
            </a:ext>
          </a:extLst>
        </xdr:cNvPr>
        <xdr:cNvSpPr/>
      </xdr:nvSpPr>
      <xdr:spPr>
        <a:xfrm>
          <a:off x="3049361" y="5655129"/>
          <a:ext cx="0" cy="517071"/>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76201</xdr:colOff>
      <xdr:row>0</xdr:row>
      <xdr:rowOff>0</xdr:rowOff>
    </xdr:from>
    <xdr:to>
      <xdr:col>5</xdr:col>
      <xdr:colOff>257175</xdr:colOff>
      <xdr:row>0</xdr:row>
      <xdr:rowOff>9524</xdr:rowOff>
    </xdr:to>
    <xdr:sp macro="" textlink="">
      <xdr:nvSpPr>
        <xdr:cNvPr id="2" name="Seta: Pentágono 1">
          <a:extLst>
            <a:ext uri="{FF2B5EF4-FFF2-40B4-BE49-F238E27FC236}">
              <a16:creationId xmlns:a16="http://schemas.microsoft.com/office/drawing/2014/main" id="{63F2D4BF-CF7C-4503-AD2B-751C5A618758}"/>
            </a:ext>
          </a:extLst>
        </xdr:cNvPr>
        <xdr:cNvSpPr/>
      </xdr:nvSpPr>
      <xdr:spPr>
        <a:xfrm>
          <a:off x="3124201" y="0"/>
          <a:ext cx="180974" cy="9524"/>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123826</xdr:colOff>
      <xdr:row>17</xdr:row>
      <xdr:rowOff>38099</xdr:rowOff>
    </xdr:from>
    <xdr:to>
      <xdr:col>5</xdr:col>
      <xdr:colOff>295275</xdr:colOff>
      <xdr:row>22</xdr:row>
      <xdr:rowOff>0</xdr:rowOff>
    </xdr:to>
    <xdr:sp macro="" textlink="">
      <xdr:nvSpPr>
        <xdr:cNvPr id="3" name="Seta: Pentágono 2">
          <a:extLst>
            <a:ext uri="{FF2B5EF4-FFF2-40B4-BE49-F238E27FC236}">
              <a16:creationId xmlns:a16="http://schemas.microsoft.com/office/drawing/2014/main" id="{99431C8E-EDA5-4355-9EFB-2CB03CE637FF}"/>
            </a:ext>
          </a:extLst>
        </xdr:cNvPr>
        <xdr:cNvSpPr/>
      </xdr:nvSpPr>
      <xdr:spPr>
        <a:xfrm>
          <a:off x="3171826" y="3276599"/>
          <a:ext cx="171449" cy="914401"/>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141855</xdr:colOff>
      <xdr:row>2</xdr:row>
      <xdr:rowOff>1699</xdr:rowOff>
    </xdr:from>
    <xdr:to>
      <xdr:col>5</xdr:col>
      <xdr:colOff>408214</xdr:colOff>
      <xdr:row>7</xdr:row>
      <xdr:rowOff>11339</xdr:rowOff>
    </xdr:to>
    <xdr:sp macro="" textlink="">
      <xdr:nvSpPr>
        <xdr:cNvPr id="4" name="Seta: Pentágono 3">
          <a:extLst>
            <a:ext uri="{FF2B5EF4-FFF2-40B4-BE49-F238E27FC236}">
              <a16:creationId xmlns:a16="http://schemas.microsoft.com/office/drawing/2014/main" id="{B4DB54EB-106F-4D0E-BAE6-824D202EAE7D}"/>
            </a:ext>
          </a:extLst>
        </xdr:cNvPr>
        <xdr:cNvSpPr/>
      </xdr:nvSpPr>
      <xdr:spPr>
        <a:xfrm>
          <a:off x="3189855" y="382699"/>
          <a:ext cx="266359" cy="962140"/>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95250</xdr:colOff>
      <xdr:row>10</xdr:row>
      <xdr:rowOff>180975</xdr:rowOff>
    </xdr:from>
    <xdr:to>
      <xdr:col>5</xdr:col>
      <xdr:colOff>266699</xdr:colOff>
      <xdr:row>15</xdr:row>
      <xdr:rowOff>0</xdr:rowOff>
    </xdr:to>
    <xdr:sp macro="" textlink="">
      <xdr:nvSpPr>
        <xdr:cNvPr id="5" name="Seta: Pentágono 4">
          <a:extLst>
            <a:ext uri="{FF2B5EF4-FFF2-40B4-BE49-F238E27FC236}">
              <a16:creationId xmlns:a16="http://schemas.microsoft.com/office/drawing/2014/main" id="{383C68CE-099F-4599-B2DC-EF90995C194E}"/>
            </a:ext>
          </a:extLst>
        </xdr:cNvPr>
        <xdr:cNvSpPr/>
      </xdr:nvSpPr>
      <xdr:spPr>
        <a:xfrm>
          <a:off x="3143250" y="2085975"/>
          <a:ext cx="171449" cy="771525"/>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123826</xdr:colOff>
      <xdr:row>24</xdr:row>
      <xdr:rowOff>38098</xdr:rowOff>
    </xdr:from>
    <xdr:to>
      <xdr:col>5</xdr:col>
      <xdr:colOff>291353</xdr:colOff>
      <xdr:row>32</xdr:row>
      <xdr:rowOff>0</xdr:rowOff>
    </xdr:to>
    <xdr:sp macro="" textlink="">
      <xdr:nvSpPr>
        <xdr:cNvPr id="6" name="Seta: Pentágono 5">
          <a:extLst>
            <a:ext uri="{FF2B5EF4-FFF2-40B4-BE49-F238E27FC236}">
              <a16:creationId xmlns:a16="http://schemas.microsoft.com/office/drawing/2014/main" id="{70E68234-2DEF-44A2-A273-5345C276A10E}"/>
            </a:ext>
          </a:extLst>
        </xdr:cNvPr>
        <xdr:cNvSpPr/>
      </xdr:nvSpPr>
      <xdr:spPr>
        <a:xfrm>
          <a:off x="3171826" y="4610098"/>
          <a:ext cx="167527" cy="1485902"/>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405120</xdr:colOff>
      <xdr:row>3</xdr:row>
      <xdr:rowOff>91827</xdr:rowOff>
    </xdr:from>
    <xdr:ext cx="1375147" cy="1835590"/>
    <xdr:pic>
      <xdr:nvPicPr>
        <xdr:cNvPr id="7" name="Imagem 6">
          <a:extLst>
            <a:ext uri="{FF2B5EF4-FFF2-40B4-BE49-F238E27FC236}">
              <a16:creationId xmlns:a16="http://schemas.microsoft.com/office/drawing/2014/main" id="{F05BF6EA-4030-458F-AE76-51AD0E114006}"/>
            </a:ext>
          </a:extLst>
        </xdr:cNvPr>
        <xdr:cNvPicPr>
          <a:picLocks noChangeAspect="1"/>
        </xdr:cNvPicPr>
      </xdr:nvPicPr>
      <xdr:blipFill>
        <a:blip xmlns:r="http://schemas.openxmlformats.org/officeDocument/2006/relationships" r:embed="rId1"/>
        <a:stretch>
          <a:fillRect/>
        </a:stretch>
      </xdr:blipFill>
      <xdr:spPr>
        <a:xfrm>
          <a:off x="1014720" y="663327"/>
          <a:ext cx="1375147" cy="1835590"/>
        </a:xfrm>
        <a:prstGeom prst="rect">
          <a:avLst/>
        </a:prstGeom>
      </xdr:spPr>
    </xdr:pic>
    <xdr:clientData/>
  </xdr:oneCellAnchor>
  <xdr:oneCellAnchor>
    <xdr:from>
      <xdr:col>1</xdr:col>
      <xdr:colOff>306161</xdr:colOff>
      <xdr:row>12</xdr:row>
      <xdr:rowOff>51415</xdr:rowOff>
    </xdr:from>
    <xdr:ext cx="1338036" cy="1600984"/>
    <xdr:pic>
      <xdr:nvPicPr>
        <xdr:cNvPr id="8" name="Imagem 7">
          <a:extLst>
            <a:ext uri="{FF2B5EF4-FFF2-40B4-BE49-F238E27FC236}">
              <a16:creationId xmlns:a16="http://schemas.microsoft.com/office/drawing/2014/main" id="{960EE002-A7FD-464D-A075-7E05097736B6}"/>
            </a:ext>
          </a:extLst>
        </xdr:cNvPr>
        <xdr:cNvPicPr>
          <a:picLocks noChangeAspect="1"/>
        </xdr:cNvPicPr>
      </xdr:nvPicPr>
      <xdr:blipFill>
        <a:blip xmlns:r="http://schemas.openxmlformats.org/officeDocument/2006/relationships" r:embed="rId2"/>
        <a:stretch>
          <a:fillRect/>
        </a:stretch>
      </xdr:blipFill>
      <xdr:spPr>
        <a:xfrm>
          <a:off x="915761" y="2337415"/>
          <a:ext cx="1338036" cy="1600984"/>
        </a:xfrm>
        <a:prstGeom prst="rect">
          <a:avLst/>
        </a:prstGeom>
      </xdr:spPr>
    </xdr:pic>
    <xdr:clientData/>
  </xdr:oneCellAnchor>
  <xdr:oneCellAnchor>
    <xdr:from>
      <xdr:col>1</xdr:col>
      <xdr:colOff>544286</xdr:colOff>
      <xdr:row>19</xdr:row>
      <xdr:rowOff>38696</xdr:rowOff>
    </xdr:from>
    <xdr:ext cx="1065893" cy="1941958"/>
    <xdr:pic>
      <xdr:nvPicPr>
        <xdr:cNvPr id="9" name="Imagem 8">
          <a:extLst>
            <a:ext uri="{FF2B5EF4-FFF2-40B4-BE49-F238E27FC236}">
              <a16:creationId xmlns:a16="http://schemas.microsoft.com/office/drawing/2014/main" id="{CF70C3B3-5B36-408A-BDEC-FB469A4FD393}"/>
            </a:ext>
          </a:extLst>
        </xdr:cNvPr>
        <xdr:cNvPicPr>
          <a:picLocks noChangeAspect="1"/>
        </xdr:cNvPicPr>
      </xdr:nvPicPr>
      <xdr:blipFill>
        <a:blip xmlns:r="http://schemas.openxmlformats.org/officeDocument/2006/relationships" r:embed="rId3"/>
        <a:stretch>
          <a:fillRect/>
        </a:stretch>
      </xdr:blipFill>
      <xdr:spPr>
        <a:xfrm>
          <a:off x="1153886" y="3658196"/>
          <a:ext cx="1065893" cy="1941958"/>
        </a:xfrm>
        <a:prstGeom prst="rect">
          <a:avLst/>
        </a:prstGeom>
      </xdr:spPr>
    </xdr:pic>
    <xdr:clientData/>
  </xdr:oneCellAnchor>
  <xdr:oneCellAnchor>
    <xdr:from>
      <xdr:col>1</xdr:col>
      <xdr:colOff>362858</xdr:colOff>
      <xdr:row>26</xdr:row>
      <xdr:rowOff>47824</xdr:rowOff>
    </xdr:from>
    <xdr:ext cx="1318466" cy="1732444"/>
    <xdr:pic>
      <xdr:nvPicPr>
        <xdr:cNvPr id="10" name="Imagem 9">
          <a:extLst>
            <a:ext uri="{FF2B5EF4-FFF2-40B4-BE49-F238E27FC236}">
              <a16:creationId xmlns:a16="http://schemas.microsoft.com/office/drawing/2014/main" id="{65AE26B9-83EA-4127-8E1A-D72625AA4484}"/>
            </a:ext>
          </a:extLst>
        </xdr:cNvPr>
        <xdr:cNvPicPr>
          <a:picLocks noChangeAspect="1"/>
        </xdr:cNvPicPr>
      </xdr:nvPicPr>
      <xdr:blipFill>
        <a:blip xmlns:r="http://schemas.openxmlformats.org/officeDocument/2006/relationships" r:embed="rId4"/>
        <a:stretch>
          <a:fillRect/>
        </a:stretch>
      </xdr:blipFill>
      <xdr:spPr>
        <a:xfrm>
          <a:off x="972458" y="5000824"/>
          <a:ext cx="1318466" cy="1732444"/>
        </a:xfrm>
        <a:prstGeom prst="rect">
          <a:avLst/>
        </a:prstGeom>
      </xdr:spPr>
    </xdr:pic>
    <xdr:clientData/>
  </xdr:oneCellAnchor>
  <xdr:oneCellAnchor>
    <xdr:from>
      <xdr:col>6</xdr:col>
      <xdr:colOff>238126</xdr:colOff>
      <xdr:row>26</xdr:row>
      <xdr:rowOff>45358</xdr:rowOff>
    </xdr:from>
    <xdr:ext cx="1451428" cy="1697192"/>
    <xdr:pic>
      <xdr:nvPicPr>
        <xdr:cNvPr id="11" name="Imagem 10">
          <a:extLst>
            <a:ext uri="{FF2B5EF4-FFF2-40B4-BE49-F238E27FC236}">
              <a16:creationId xmlns:a16="http://schemas.microsoft.com/office/drawing/2014/main" id="{3C469FCD-80EF-4608-BEFA-DE4A87D98F9A}"/>
            </a:ext>
          </a:extLst>
        </xdr:cNvPr>
        <xdr:cNvPicPr>
          <a:picLocks noChangeAspect="1"/>
        </xdr:cNvPicPr>
      </xdr:nvPicPr>
      <xdr:blipFill>
        <a:blip xmlns:r="http://schemas.openxmlformats.org/officeDocument/2006/relationships" r:embed="rId4"/>
        <a:stretch>
          <a:fillRect/>
        </a:stretch>
      </xdr:blipFill>
      <xdr:spPr>
        <a:xfrm>
          <a:off x="3895726" y="4998358"/>
          <a:ext cx="1451428" cy="1697192"/>
        </a:xfrm>
        <a:prstGeom prst="rect">
          <a:avLst/>
        </a:prstGeom>
      </xdr:spPr>
    </xdr:pic>
    <xdr:clientData/>
  </xdr:oneCellAnchor>
  <xdr:oneCellAnchor>
    <xdr:from>
      <xdr:col>6</xdr:col>
      <xdr:colOff>45357</xdr:colOff>
      <xdr:row>12</xdr:row>
      <xdr:rowOff>396875</xdr:rowOff>
    </xdr:from>
    <xdr:ext cx="732061" cy="994107"/>
    <xdr:pic>
      <xdr:nvPicPr>
        <xdr:cNvPr id="12" name="Imagem 11">
          <a:extLst>
            <a:ext uri="{FF2B5EF4-FFF2-40B4-BE49-F238E27FC236}">
              <a16:creationId xmlns:a16="http://schemas.microsoft.com/office/drawing/2014/main" id="{A2005CA1-7734-4E0B-A8BE-C248F5DA0EFA}"/>
            </a:ext>
          </a:extLst>
        </xdr:cNvPr>
        <xdr:cNvPicPr>
          <a:picLocks noChangeAspect="1"/>
        </xdr:cNvPicPr>
      </xdr:nvPicPr>
      <xdr:blipFill>
        <a:blip xmlns:r="http://schemas.openxmlformats.org/officeDocument/2006/relationships" r:embed="rId5"/>
        <a:stretch>
          <a:fillRect/>
        </a:stretch>
      </xdr:blipFill>
      <xdr:spPr>
        <a:xfrm>
          <a:off x="3702957" y="2473325"/>
          <a:ext cx="732061" cy="994107"/>
        </a:xfrm>
        <a:prstGeom prst="rect">
          <a:avLst/>
        </a:prstGeom>
      </xdr:spPr>
    </xdr:pic>
    <xdr:clientData/>
  </xdr:oneCellAnchor>
  <xdr:oneCellAnchor>
    <xdr:from>
      <xdr:col>6</xdr:col>
      <xdr:colOff>158750</xdr:colOff>
      <xdr:row>19</xdr:row>
      <xdr:rowOff>34018</xdr:rowOff>
    </xdr:from>
    <xdr:ext cx="1065893" cy="1941958"/>
    <xdr:pic>
      <xdr:nvPicPr>
        <xdr:cNvPr id="13" name="Imagem 12">
          <a:extLst>
            <a:ext uri="{FF2B5EF4-FFF2-40B4-BE49-F238E27FC236}">
              <a16:creationId xmlns:a16="http://schemas.microsoft.com/office/drawing/2014/main" id="{F7F796A8-A777-4294-A671-6C661D4D8C6C}"/>
            </a:ext>
          </a:extLst>
        </xdr:cNvPr>
        <xdr:cNvPicPr>
          <a:picLocks noChangeAspect="1"/>
        </xdr:cNvPicPr>
      </xdr:nvPicPr>
      <xdr:blipFill>
        <a:blip xmlns:r="http://schemas.openxmlformats.org/officeDocument/2006/relationships" r:embed="rId3"/>
        <a:stretch>
          <a:fillRect/>
        </a:stretch>
      </xdr:blipFill>
      <xdr:spPr>
        <a:xfrm>
          <a:off x="3816350" y="3653518"/>
          <a:ext cx="1065893" cy="1941958"/>
        </a:xfrm>
        <a:prstGeom prst="rect">
          <a:avLst/>
        </a:prstGeom>
      </xdr:spPr>
    </xdr:pic>
    <xdr:clientData/>
  </xdr:oneCellAnchor>
  <xdr:twoCellAnchor>
    <xdr:from>
      <xdr:col>6</xdr:col>
      <xdr:colOff>221178</xdr:colOff>
      <xdr:row>20</xdr:row>
      <xdr:rowOff>55335</xdr:rowOff>
    </xdr:from>
    <xdr:to>
      <xdr:col>6</xdr:col>
      <xdr:colOff>576944</xdr:colOff>
      <xdr:row>20</xdr:row>
      <xdr:rowOff>474887</xdr:rowOff>
    </xdr:to>
    <xdr:sp macro="" textlink="">
      <xdr:nvSpPr>
        <xdr:cNvPr id="14" name="Sinal de Multiplicação 13">
          <a:extLst>
            <a:ext uri="{FF2B5EF4-FFF2-40B4-BE49-F238E27FC236}">
              <a16:creationId xmlns:a16="http://schemas.microsoft.com/office/drawing/2014/main" id="{3C23A15E-847C-4A94-89DE-824EEE52EE3E}"/>
            </a:ext>
          </a:extLst>
        </xdr:cNvPr>
        <xdr:cNvSpPr/>
      </xdr:nvSpPr>
      <xdr:spPr>
        <a:xfrm>
          <a:off x="3878778" y="3865335"/>
          <a:ext cx="355766" cy="133802"/>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1054554</xdr:colOff>
      <xdr:row>13</xdr:row>
      <xdr:rowOff>238125</xdr:rowOff>
    </xdr:from>
    <xdr:ext cx="857250" cy="567507"/>
    <xdr:pic>
      <xdr:nvPicPr>
        <xdr:cNvPr id="15" name="Imagem 14">
          <a:extLst>
            <a:ext uri="{FF2B5EF4-FFF2-40B4-BE49-F238E27FC236}">
              <a16:creationId xmlns:a16="http://schemas.microsoft.com/office/drawing/2014/main" id="{F35EACA1-517C-4FA7-ABCC-840242ECCC7C}"/>
            </a:ext>
          </a:extLst>
        </xdr:cNvPr>
        <xdr:cNvPicPr>
          <a:picLocks noChangeAspect="1"/>
        </xdr:cNvPicPr>
      </xdr:nvPicPr>
      <xdr:blipFill>
        <a:blip xmlns:r="http://schemas.openxmlformats.org/officeDocument/2006/relationships" r:embed="rId6"/>
        <a:stretch>
          <a:fillRect/>
        </a:stretch>
      </xdr:blipFill>
      <xdr:spPr>
        <a:xfrm>
          <a:off x="4264479" y="2667000"/>
          <a:ext cx="857250" cy="567507"/>
        </a:xfrm>
        <a:prstGeom prst="rect">
          <a:avLst/>
        </a:prstGeom>
      </xdr:spPr>
    </xdr:pic>
    <xdr:clientData/>
  </xdr:oneCellAnchor>
  <xdr:oneCellAnchor>
    <xdr:from>
      <xdr:col>6</xdr:col>
      <xdr:colOff>306160</xdr:colOff>
      <xdr:row>3</xdr:row>
      <xdr:rowOff>451758</xdr:rowOff>
    </xdr:from>
    <xdr:ext cx="464486" cy="877785"/>
    <xdr:pic>
      <xdr:nvPicPr>
        <xdr:cNvPr id="16" name="Imagem 15">
          <a:extLst>
            <a:ext uri="{FF2B5EF4-FFF2-40B4-BE49-F238E27FC236}">
              <a16:creationId xmlns:a16="http://schemas.microsoft.com/office/drawing/2014/main" id="{18328928-8305-40B0-B830-292C043B7D72}"/>
            </a:ext>
          </a:extLst>
        </xdr:cNvPr>
        <xdr:cNvPicPr>
          <a:picLocks noChangeAspect="1"/>
        </xdr:cNvPicPr>
      </xdr:nvPicPr>
      <xdr:blipFill>
        <a:blip xmlns:r="http://schemas.openxmlformats.org/officeDocument/2006/relationships" r:embed="rId7"/>
        <a:stretch>
          <a:fillRect/>
        </a:stretch>
      </xdr:blipFill>
      <xdr:spPr>
        <a:xfrm>
          <a:off x="3963760" y="766083"/>
          <a:ext cx="464486" cy="877785"/>
        </a:xfrm>
        <a:prstGeom prst="rect">
          <a:avLst/>
        </a:prstGeom>
      </xdr:spPr>
    </xdr:pic>
    <xdr:clientData/>
  </xdr:oneCellAnchor>
  <xdr:oneCellAnchor>
    <xdr:from>
      <xdr:col>6</xdr:col>
      <xdr:colOff>839560</xdr:colOff>
      <xdr:row>3</xdr:row>
      <xdr:rowOff>442233</xdr:rowOff>
    </xdr:from>
    <xdr:ext cx="532841" cy="919060"/>
    <xdr:pic>
      <xdr:nvPicPr>
        <xdr:cNvPr id="17" name="Imagem 16">
          <a:extLst>
            <a:ext uri="{FF2B5EF4-FFF2-40B4-BE49-F238E27FC236}">
              <a16:creationId xmlns:a16="http://schemas.microsoft.com/office/drawing/2014/main" id="{4908A0D9-3E09-4A96-A1E8-BB2006CEBCC6}"/>
            </a:ext>
          </a:extLst>
        </xdr:cNvPr>
        <xdr:cNvPicPr>
          <a:picLocks noChangeAspect="1"/>
        </xdr:cNvPicPr>
      </xdr:nvPicPr>
      <xdr:blipFill>
        <a:blip xmlns:r="http://schemas.openxmlformats.org/officeDocument/2006/relationships" r:embed="rId8"/>
        <a:stretch>
          <a:fillRect/>
        </a:stretch>
      </xdr:blipFill>
      <xdr:spPr>
        <a:xfrm>
          <a:off x="4268560" y="766083"/>
          <a:ext cx="532841" cy="919060"/>
        </a:xfrm>
        <a:prstGeom prst="rect">
          <a:avLst/>
        </a:prstGeom>
      </xdr:spPr>
    </xdr:pic>
    <xdr:clientData/>
  </xdr:oneCellAnchor>
  <xdr:oneCellAnchor>
    <xdr:from>
      <xdr:col>6</xdr:col>
      <xdr:colOff>1449160</xdr:colOff>
      <xdr:row>3</xdr:row>
      <xdr:rowOff>461283</xdr:rowOff>
    </xdr:from>
    <xdr:ext cx="532841" cy="919060"/>
    <xdr:pic>
      <xdr:nvPicPr>
        <xdr:cNvPr id="18" name="Imagem 17">
          <a:extLst>
            <a:ext uri="{FF2B5EF4-FFF2-40B4-BE49-F238E27FC236}">
              <a16:creationId xmlns:a16="http://schemas.microsoft.com/office/drawing/2014/main" id="{18939505-9F01-463B-A58E-9ECA1C3858CF}"/>
            </a:ext>
          </a:extLst>
        </xdr:cNvPr>
        <xdr:cNvPicPr>
          <a:picLocks noChangeAspect="1"/>
        </xdr:cNvPicPr>
      </xdr:nvPicPr>
      <xdr:blipFill>
        <a:blip xmlns:r="http://schemas.openxmlformats.org/officeDocument/2006/relationships" r:embed="rId8"/>
        <a:stretch>
          <a:fillRect/>
        </a:stretch>
      </xdr:blipFill>
      <xdr:spPr>
        <a:xfrm>
          <a:off x="4268560" y="766083"/>
          <a:ext cx="532841" cy="919060"/>
        </a:xfrm>
        <a:prstGeom prst="rect">
          <a:avLst/>
        </a:prstGeom>
      </xdr:spPr>
    </xdr:pic>
    <xdr:clientData/>
  </xdr:oneCellAnchor>
  <xdr:oneCellAnchor>
    <xdr:from>
      <xdr:col>6</xdr:col>
      <xdr:colOff>782412</xdr:colOff>
      <xdr:row>20</xdr:row>
      <xdr:rowOff>510269</xdr:rowOff>
    </xdr:from>
    <xdr:ext cx="1391600" cy="767441"/>
    <xdr:pic>
      <xdr:nvPicPr>
        <xdr:cNvPr id="19" name="Imagem 18" descr="imagem">
          <a:extLst>
            <a:ext uri="{FF2B5EF4-FFF2-40B4-BE49-F238E27FC236}">
              <a16:creationId xmlns:a16="http://schemas.microsoft.com/office/drawing/2014/main" id="{7190BE6B-0DA2-412E-AC90-B8DDB7984F93}"/>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268562" y="3996419"/>
          <a:ext cx="1391600" cy="76744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6</xdr:col>
      <xdr:colOff>1234624</xdr:colOff>
      <xdr:row>20</xdr:row>
      <xdr:rowOff>152401</xdr:rowOff>
    </xdr:from>
    <xdr:to>
      <xdr:col>6</xdr:col>
      <xdr:colOff>1660525</xdr:colOff>
      <xdr:row>20</xdr:row>
      <xdr:rowOff>356507</xdr:rowOff>
    </xdr:to>
    <xdr:sp macro="" textlink="">
      <xdr:nvSpPr>
        <xdr:cNvPr id="20" name="Seta: para a Direita 19">
          <a:extLst>
            <a:ext uri="{FF2B5EF4-FFF2-40B4-BE49-F238E27FC236}">
              <a16:creationId xmlns:a16="http://schemas.microsoft.com/office/drawing/2014/main" id="{C92517FE-586E-4343-8EEA-9C4D8C4EC58D}"/>
            </a:ext>
          </a:extLst>
        </xdr:cNvPr>
        <xdr:cNvSpPr/>
      </xdr:nvSpPr>
      <xdr:spPr>
        <a:xfrm rot="2695351">
          <a:off x="4263574" y="3962401"/>
          <a:ext cx="6801" cy="42181"/>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123826</xdr:colOff>
      <xdr:row>33</xdr:row>
      <xdr:rowOff>38099</xdr:rowOff>
    </xdr:from>
    <xdr:to>
      <xdr:col>5</xdr:col>
      <xdr:colOff>295275</xdr:colOff>
      <xdr:row>39</xdr:row>
      <xdr:rowOff>0</xdr:rowOff>
    </xdr:to>
    <xdr:sp macro="" textlink="">
      <xdr:nvSpPr>
        <xdr:cNvPr id="21" name="Seta: Pentágono 20">
          <a:extLst>
            <a:ext uri="{FF2B5EF4-FFF2-40B4-BE49-F238E27FC236}">
              <a16:creationId xmlns:a16="http://schemas.microsoft.com/office/drawing/2014/main" id="{BF94AA5D-5D37-426E-81BA-8299A4DC3D4C}"/>
            </a:ext>
          </a:extLst>
        </xdr:cNvPr>
        <xdr:cNvSpPr/>
      </xdr:nvSpPr>
      <xdr:spPr>
        <a:xfrm>
          <a:off x="3171826" y="6324599"/>
          <a:ext cx="171449" cy="1104901"/>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212271</xdr:colOff>
      <xdr:row>35</xdr:row>
      <xdr:rowOff>185057</xdr:rowOff>
    </xdr:from>
    <xdr:ext cx="1771650" cy="1885950"/>
    <xdr:pic>
      <xdr:nvPicPr>
        <xdr:cNvPr id="22" name="Imagem 21">
          <a:extLst>
            <a:ext uri="{FF2B5EF4-FFF2-40B4-BE49-F238E27FC236}">
              <a16:creationId xmlns:a16="http://schemas.microsoft.com/office/drawing/2014/main" id="{4FED39F7-038C-4DC6-86F4-114F695D0BE2}"/>
            </a:ext>
          </a:extLst>
        </xdr:cNvPr>
        <xdr:cNvPicPr>
          <a:picLocks noChangeAspect="1"/>
        </xdr:cNvPicPr>
      </xdr:nvPicPr>
      <xdr:blipFill>
        <a:blip xmlns:r="http://schemas.openxmlformats.org/officeDocument/2006/relationships" r:embed="rId10"/>
        <a:stretch>
          <a:fillRect/>
        </a:stretch>
      </xdr:blipFill>
      <xdr:spPr>
        <a:xfrm>
          <a:off x="821871" y="6852557"/>
          <a:ext cx="1771650" cy="1885950"/>
        </a:xfrm>
        <a:prstGeom prst="rect">
          <a:avLst/>
        </a:prstGeom>
      </xdr:spPr>
    </xdr:pic>
    <xdr:clientData/>
  </xdr:oneCellAnchor>
  <xdr:oneCellAnchor>
    <xdr:from>
      <xdr:col>6</xdr:col>
      <xdr:colOff>163967</xdr:colOff>
      <xdr:row>35</xdr:row>
      <xdr:rowOff>239146</xdr:rowOff>
    </xdr:from>
    <xdr:ext cx="1638300" cy="1743997"/>
    <xdr:pic>
      <xdr:nvPicPr>
        <xdr:cNvPr id="23" name="Imagem 22">
          <a:extLst>
            <a:ext uri="{FF2B5EF4-FFF2-40B4-BE49-F238E27FC236}">
              <a16:creationId xmlns:a16="http://schemas.microsoft.com/office/drawing/2014/main" id="{526EB95B-8A1E-41B3-A268-0D0CAFC86E4A}"/>
            </a:ext>
          </a:extLst>
        </xdr:cNvPr>
        <xdr:cNvPicPr>
          <a:picLocks noChangeAspect="1"/>
        </xdr:cNvPicPr>
      </xdr:nvPicPr>
      <xdr:blipFill>
        <a:blip xmlns:r="http://schemas.openxmlformats.org/officeDocument/2006/relationships" r:embed="rId10"/>
        <a:stretch>
          <a:fillRect/>
        </a:stretch>
      </xdr:blipFill>
      <xdr:spPr>
        <a:xfrm>
          <a:off x="3821567" y="6859021"/>
          <a:ext cx="1638300" cy="1743997"/>
        </a:xfrm>
        <a:prstGeom prst="rect">
          <a:avLst/>
        </a:prstGeom>
      </xdr:spPr>
    </xdr:pic>
    <xdr:clientData/>
  </xdr:oneCellAnchor>
  <xdr:twoCellAnchor>
    <xdr:from>
      <xdr:col>6</xdr:col>
      <xdr:colOff>1454943</xdr:colOff>
      <xdr:row>37</xdr:row>
      <xdr:rowOff>335755</xdr:rowOff>
    </xdr:from>
    <xdr:to>
      <xdr:col>6</xdr:col>
      <xdr:colOff>1857374</xdr:colOff>
      <xdr:row>38</xdr:row>
      <xdr:rowOff>190498</xdr:rowOff>
    </xdr:to>
    <xdr:sp macro="" textlink="">
      <xdr:nvSpPr>
        <xdr:cNvPr id="24" name="Sinal de Multiplicação 23">
          <a:extLst>
            <a:ext uri="{FF2B5EF4-FFF2-40B4-BE49-F238E27FC236}">
              <a16:creationId xmlns:a16="http://schemas.microsoft.com/office/drawing/2014/main" id="{C4797F83-771D-4D69-A5F4-61F7DCC24F63}"/>
            </a:ext>
          </a:extLst>
        </xdr:cNvPr>
        <xdr:cNvSpPr/>
      </xdr:nvSpPr>
      <xdr:spPr>
        <a:xfrm>
          <a:off x="4264818" y="7241380"/>
          <a:ext cx="2381" cy="188118"/>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1396500</xdr:colOff>
      <xdr:row>35</xdr:row>
      <xdr:rowOff>238125</xdr:rowOff>
    </xdr:from>
    <xdr:ext cx="797282" cy="949438"/>
    <xdr:pic>
      <xdr:nvPicPr>
        <xdr:cNvPr id="25" name="Imagem 24">
          <a:extLst>
            <a:ext uri="{FF2B5EF4-FFF2-40B4-BE49-F238E27FC236}">
              <a16:creationId xmlns:a16="http://schemas.microsoft.com/office/drawing/2014/main" id="{446C9B04-794E-403C-8DA8-03CF25EAE6C5}"/>
            </a:ext>
          </a:extLst>
        </xdr:cNvPr>
        <xdr:cNvPicPr>
          <a:picLocks noChangeAspect="1"/>
        </xdr:cNvPicPr>
      </xdr:nvPicPr>
      <xdr:blipFill>
        <a:blip xmlns:r="http://schemas.openxmlformats.org/officeDocument/2006/relationships" r:embed="rId11"/>
        <a:stretch>
          <a:fillRect/>
        </a:stretch>
      </xdr:blipFill>
      <xdr:spPr>
        <a:xfrm>
          <a:off x="4263525" y="6858000"/>
          <a:ext cx="797282" cy="94943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5</xdr:col>
      <xdr:colOff>76201</xdr:colOff>
      <xdr:row>0</xdr:row>
      <xdr:rowOff>0</xdr:rowOff>
    </xdr:from>
    <xdr:to>
      <xdr:col>5</xdr:col>
      <xdr:colOff>257175</xdr:colOff>
      <xdr:row>0</xdr:row>
      <xdr:rowOff>9524</xdr:rowOff>
    </xdr:to>
    <xdr:sp macro="" textlink="">
      <xdr:nvSpPr>
        <xdr:cNvPr id="2" name="Seta: Pentágono 1">
          <a:extLst>
            <a:ext uri="{FF2B5EF4-FFF2-40B4-BE49-F238E27FC236}">
              <a16:creationId xmlns:a16="http://schemas.microsoft.com/office/drawing/2014/main" id="{20DED2D2-69D4-49D5-8407-5A5A04F10503}"/>
            </a:ext>
          </a:extLst>
        </xdr:cNvPr>
        <xdr:cNvSpPr/>
      </xdr:nvSpPr>
      <xdr:spPr>
        <a:xfrm>
          <a:off x="3124201" y="0"/>
          <a:ext cx="180974" cy="9524"/>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95251</xdr:colOff>
      <xdr:row>2</xdr:row>
      <xdr:rowOff>180976</xdr:rowOff>
    </xdr:from>
    <xdr:to>
      <xdr:col>5</xdr:col>
      <xdr:colOff>362857</xdr:colOff>
      <xdr:row>7</xdr:row>
      <xdr:rowOff>90715</xdr:rowOff>
    </xdr:to>
    <xdr:sp macro="" textlink="">
      <xdr:nvSpPr>
        <xdr:cNvPr id="3" name="Seta: Pentágono 2">
          <a:extLst>
            <a:ext uri="{FF2B5EF4-FFF2-40B4-BE49-F238E27FC236}">
              <a16:creationId xmlns:a16="http://schemas.microsoft.com/office/drawing/2014/main" id="{D7A25144-CAAE-4A47-93C2-06D63E0845A1}"/>
            </a:ext>
          </a:extLst>
        </xdr:cNvPr>
        <xdr:cNvSpPr/>
      </xdr:nvSpPr>
      <xdr:spPr>
        <a:xfrm>
          <a:off x="3143251" y="561976"/>
          <a:ext cx="267606" cy="862239"/>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408215</xdr:colOff>
      <xdr:row>4</xdr:row>
      <xdr:rowOff>42372</xdr:rowOff>
    </xdr:from>
    <xdr:ext cx="1383392" cy="1790068"/>
    <xdr:pic>
      <xdr:nvPicPr>
        <xdr:cNvPr id="4" name="Imagem 3">
          <a:extLst>
            <a:ext uri="{FF2B5EF4-FFF2-40B4-BE49-F238E27FC236}">
              <a16:creationId xmlns:a16="http://schemas.microsoft.com/office/drawing/2014/main" id="{6724B32B-F170-40B2-9638-463DD70C5C17}"/>
            </a:ext>
          </a:extLst>
        </xdr:cNvPr>
        <xdr:cNvPicPr>
          <a:picLocks noChangeAspect="1"/>
        </xdr:cNvPicPr>
      </xdr:nvPicPr>
      <xdr:blipFill>
        <a:blip xmlns:r="http://schemas.openxmlformats.org/officeDocument/2006/relationships" r:embed="rId1"/>
        <a:stretch>
          <a:fillRect/>
        </a:stretch>
      </xdr:blipFill>
      <xdr:spPr>
        <a:xfrm>
          <a:off x="1017815" y="804372"/>
          <a:ext cx="1383392" cy="1790068"/>
        </a:xfrm>
        <a:prstGeom prst="rect">
          <a:avLst/>
        </a:prstGeom>
      </xdr:spPr>
    </xdr:pic>
    <xdr:clientData/>
  </xdr:oneCellAnchor>
  <xdr:twoCellAnchor>
    <xdr:from>
      <xdr:col>5</xdr:col>
      <xdr:colOff>111580</xdr:colOff>
      <xdr:row>7</xdr:row>
      <xdr:rowOff>197305</xdr:rowOff>
    </xdr:from>
    <xdr:to>
      <xdr:col>5</xdr:col>
      <xdr:colOff>379186</xdr:colOff>
      <xdr:row>8</xdr:row>
      <xdr:rowOff>0</xdr:rowOff>
    </xdr:to>
    <xdr:sp macro="" textlink="">
      <xdr:nvSpPr>
        <xdr:cNvPr id="5" name="Seta: Pentágono 4">
          <a:extLst>
            <a:ext uri="{FF2B5EF4-FFF2-40B4-BE49-F238E27FC236}">
              <a16:creationId xmlns:a16="http://schemas.microsoft.com/office/drawing/2014/main" id="{912AFC4A-27C0-4339-A4E3-8941B40535FC}"/>
            </a:ext>
          </a:extLst>
        </xdr:cNvPr>
        <xdr:cNvSpPr/>
      </xdr:nvSpPr>
      <xdr:spPr>
        <a:xfrm>
          <a:off x="3159580" y="1521280"/>
          <a:ext cx="267606" cy="2720"/>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204109</xdr:colOff>
      <xdr:row>4</xdr:row>
      <xdr:rowOff>128863</xdr:rowOff>
    </xdr:from>
    <xdr:ext cx="1241178" cy="1606047"/>
    <xdr:pic>
      <xdr:nvPicPr>
        <xdr:cNvPr id="6" name="Imagem 5">
          <a:extLst>
            <a:ext uri="{FF2B5EF4-FFF2-40B4-BE49-F238E27FC236}">
              <a16:creationId xmlns:a16="http://schemas.microsoft.com/office/drawing/2014/main" id="{A0EAC381-7B83-45F1-92BA-246EDE2B990A}"/>
            </a:ext>
          </a:extLst>
        </xdr:cNvPr>
        <xdr:cNvPicPr>
          <a:picLocks noChangeAspect="1"/>
        </xdr:cNvPicPr>
      </xdr:nvPicPr>
      <xdr:blipFill>
        <a:blip xmlns:r="http://schemas.openxmlformats.org/officeDocument/2006/relationships" r:embed="rId1"/>
        <a:stretch>
          <a:fillRect/>
        </a:stretch>
      </xdr:blipFill>
      <xdr:spPr>
        <a:xfrm>
          <a:off x="3861709" y="890863"/>
          <a:ext cx="1241178" cy="1606047"/>
        </a:xfrm>
        <a:prstGeom prst="rect">
          <a:avLst/>
        </a:prstGeom>
      </xdr:spPr>
    </xdr:pic>
    <xdr:clientData/>
  </xdr:oneCellAnchor>
  <xdr:twoCellAnchor>
    <xdr:from>
      <xdr:col>6</xdr:col>
      <xdr:colOff>408954</xdr:colOff>
      <xdr:row>5</xdr:row>
      <xdr:rowOff>317500</xdr:rowOff>
    </xdr:from>
    <xdr:to>
      <xdr:col>6</xdr:col>
      <xdr:colOff>725714</xdr:colOff>
      <xdr:row>6</xdr:row>
      <xdr:rowOff>79373</xdr:rowOff>
    </xdr:to>
    <xdr:sp macro="" textlink="">
      <xdr:nvSpPr>
        <xdr:cNvPr id="7" name="Sinal de Multiplicação 6">
          <a:extLst>
            <a:ext uri="{FF2B5EF4-FFF2-40B4-BE49-F238E27FC236}">
              <a16:creationId xmlns:a16="http://schemas.microsoft.com/office/drawing/2014/main" id="{A2C1E3B2-F439-4189-953B-2618CB417FD2}"/>
            </a:ext>
          </a:extLst>
        </xdr:cNvPr>
        <xdr:cNvSpPr/>
      </xdr:nvSpPr>
      <xdr:spPr>
        <a:xfrm>
          <a:off x="4066554" y="1146175"/>
          <a:ext cx="202460" cy="76198"/>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1519465</xdr:colOff>
      <xdr:row>4</xdr:row>
      <xdr:rowOff>396874</xdr:rowOff>
    </xdr:from>
    <xdr:ext cx="615444" cy="715000"/>
    <xdr:pic>
      <xdr:nvPicPr>
        <xdr:cNvPr id="8" name="Imagem 7">
          <a:extLst>
            <a:ext uri="{FF2B5EF4-FFF2-40B4-BE49-F238E27FC236}">
              <a16:creationId xmlns:a16="http://schemas.microsoft.com/office/drawing/2014/main" id="{52642991-053C-4BD3-917B-D352EEC6439F}"/>
            </a:ext>
          </a:extLst>
        </xdr:cNvPr>
        <xdr:cNvPicPr>
          <a:picLocks noChangeAspect="1"/>
        </xdr:cNvPicPr>
      </xdr:nvPicPr>
      <xdr:blipFill>
        <a:blip xmlns:r="http://schemas.openxmlformats.org/officeDocument/2006/relationships" r:embed="rId2"/>
        <a:stretch>
          <a:fillRect/>
        </a:stretch>
      </xdr:blipFill>
      <xdr:spPr>
        <a:xfrm>
          <a:off x="4262665" y="949324"/>
          <a:ext cx="615444" cy="715000"/>
        </a:xfrm>
        <a:prstGeom prst="rect">
          <a:avLst/>
        </a:prstGeom>
      </xdr:spPr>
    </xdr:pic>
    <xdr:clientData/>
  </xdr:oneCellAnchor>
  <xdr:twoCellAnchor>
    <xdr:from>
      <xdr:col>6</xdr:col>
      <xdr:colOff>1025528</xdr:colOff>
      <xdr:row>5</xdr:row>
      <xdr:rowOff>589643</xdr:rowOff>
    </xdr:from>
    <xdr:to>
      <xdr:col>6</xdr:col>
      <xdr:colOff>1451429</xdr:colOff>
      <xdr:row>6</xdr:row>
      <xdr:rowOff>170088</xdr:rowOff>
    </xdr:to>
    <xdr:sp macro="" textlink="">
      <xdr:nvSpPr>
        <xdr:cNvPr id="9" name="Seta: para a Direita 8">
          <a:extLst>
            <a:ext uri="{FF2B5EF4-FFF2-40B4-BE49-F238E27FC236}">
              <a16:creationId xmlns:a16="http://schemas.microsoft.com/office/drawing/2014/main" id="{3D6DDCCD-FAFA-4EA5-9EBB-E7CCADE67945}"/>
            </a:ext>
          </a:extLst>
        </xdr:cNvPr>
        <xdr:cNvSpPr/>
      </xdr:nvSpPr>
      <xdr:spPr>
        <a:xfrm>
          <a:off x="4264028" y="1142093"/>
          <a:ext cx="6801" cy="170995"/>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147411</xdr:colOff>
      <xdr:row>12</xdr:row>
      <xdr:rowOff>11339</xdr:rowOff>
    </xdr:from>
    <xdr:to>
      <xdr:col>5</xdr:col>
      <xdr:colOff>341538</xdr:colOff>
      <xdr:row>17</xdr:row>
      <xdr:rowOff>34018</xdr:rowOff>
    </xdr:to>
    <xdr:sp macro="" textlink="">
      <xdr:nvSpPr>
        <xdr:cNvPr id="10" name="Seta: Pentágono 9">
          <a:extLst>
            <a:ext uri="{FF2B5EF4-FFF2-40B4-BE49-F238E27FC236}">
              <a16:creationId xmlns:a16="http://schemas.microsoft.com/office/drawing/2014/main" id="{17705B8F-61CD-4E77-B807-8FAB7DDE6AA1}"/>
            </a:ext>
          </a:extLst>
        </xdr:cNvPr>
        <xdr:cNvSpPr/>
      </xdr:nvSpPr>
      <xdr:spPr>
        <a:xfrm>
          <a:off x="3195411" y="2297339"/>
          <a:ext cx="194127" cy="975179"/>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45358</xdr:colOff>
      <xdr:row>14</xdr:row>
      <xdr:rowOff>68035</xdr:rowOff>
    </xdr:from>
    <xdr:ext cx="1995713" cy="2053547"/>
    <xdr:pic>
      <xdr:nvPicPr>
        <xdr:cNvPr id="11" name="Imagem 10">
          <a:extLst>
            <a:ext uri="{FF2B5EF4-FFF2-40B4-BE49-F238E27FC236}">
              <a16:creationId xmlns:a16="http://schemas.microsoft.com/office/drawing/2014/main" id="{2C6B1D1A-60C5-48D5-B6F0-024EEB6D7DB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54958" y="2735035"/>
          <a:ext cx="1995713" cy="20535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612322</xdr:colOff>
      <xdr:row>14</xdr:row>
      <xdr:rowOff>34018</xdr:rowOff>
    </xdr:from>
    <xdr:ext cx="1095374" cy="816996"/>
    <xdr:pic>
      <xdr:nvPicPr>
        <xdr:cNvPr id="12" name="Imagem 11">
          <a:extLst>
            <a:ext uri="{FF2B5EF4-FFF2-40B4-BE49-F238E27FC236}">
              <a16:creationId xmlns:a16="http://schemas.microsoft.com/office/drawing/2014/main" id="{AD8D014C-A129-4CFE-9777-FA44D4C22C0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269922" y="2701018"/>
          <a:ext cx="1095374" cy="8169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453572</xdr:colOff>
      <xdr:row>15</xdr:row>
      <xdr:rowOff>378585</xdr:rowOff>
    </xdr:from>
    <xdr:ext cx="1462767" cy="982892"/>
    <xdr:pic>
      <xdr:nvPicPr>
        <xdr:cNvPr id="13" name="Imagem 12">
          <a:extLst>
            <a:ext uri="{FF2B5EF4-FFF2-40B4-BE49-F238E27FC236}">
              <a16:creationId xmlns:a16="http://schemas.microsoft.com/office/drawing/2014/main" id="{4DD4F113-9A9A-4FE7-A158-D2ED7A7B3982}"/>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111172" y="3045585"/>
          <a:ext cx="1462767" cy="9828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56696</xdr:colOff>
      <xdr:row>25</xdr:row>
      <xdr:rowOff>68037</xdr:rowOff>
    </xdr:from>
    <xdr:ext cx="1927679" cy="1919741"/>
    <xdr:pic>
      <xdr:nvPicPr>
        <xdr:cNvPr id="14" name="Imagem 13">
          <a:extLst>
            <a:ext uri="{FF2B5EF4-FFF2-40B4-BE49-F238E27FC236}">
              <a16:creationId xmlns:a16="http://schemas.microsoft.com/office/drawing/2014/main" id="{1142E1D0-52D6-4463-A183-9FEC688164BA}"/>
            </a:ext>
          </a:extLst>
        </xdr:cNvPr>
        <xdr:cNvPicPr>
          <a:picLocks noChangeAspect="1"/>
        </xdr:cNvPicPr>
      </xdr:nvPicPr>
      <xdr:blipFill>
        <a:blip xmlns:r="http://schemas.openxmlformats.org/officeDocument/2006/relationships" r:embed="rId6"/>
        <a:stretch>
          <a:fillRect/>
        </a:stretch>
      </xdr:blipFill>
      <xdr:spPr>
        <a:xfrm>
          <a:off x="666296" y="4830537"/>
          <a:ext cx="1927679" cy="1919741"/>
        </a:xfrm>
        <a:prstGeom prst="rect">
          <a:avLst/>
        </a:prstGeom>
      </xdr:spPr>
    </xdr:pic>
    <xdr:clientData/>
  </xdr:oneCellAnchor>
  <xdr:oneCellAnchor>
    <xdr:from>
      <xdr:col>6</xdr:col>
      <xdr:colOff>147410</xdr:colOff>
      <xdr:row>25</xdr:row>
      <xdr:rowOff>68036</xdr:rowOff>
    </xdr:from>
    <xdr:ext cx="1927679" cy="1919741"/>
    <xdr:pic>
      <xdr:nvPicPr>
        <xdr:cNvPr id="15" name="Imagem 14">
          <a:extLst>
            <a:ext uri="{FF2B5EF4-FFF2-40B4-BE49-F238E27FC236}">
              <a16:creationId xmlns:a16="http://schemas.microsoft.com/office/drawing/2014/main" id="{7F798295-86CD-4557-BB0C-7C6567FCA55D}"/>
            </a:ext>
          </a:extLst>
        </xdr:cNvPr>
        <xdr:cNvPicPr>
          <a:picLocks noChangeAspect="1"/>
        </xdr:cNvPicPr>
      </xdr:nvPicPr>
      <xdr:blipFill>
        <a:blip xmlns:r="http://schemas.openxmlformats.org/officeDocument/2006/relationships" r:embed="rId6"/>
        <a:stretch>
          <a:fillRect/>
        </a:stretch>
      </xdr:blipFill>
      <xdr:spPr>
        <a:xfrm>
          <a:off x="3805010" y="4830536"/>
          <a:ext cx="1927679" cy="1919741"/>
        </a:xfrm>
        <a:prstGeom prst="rect">
          <a:avLst/>
        </a:prstGeom>
      </xdr:spPr>
    </xdr:pic>
    <xdr:clientData/>
  </xdr:oneCellAnchor>
  <xdr:twoCellAnchor>
    <xdr:from>
      <xdr:col>6</xdr:col>
      <xdr:colOff>997856</xdr:colOff>
      <xdr:row>25</xdr:row>
      <xdr:rowOff>158750</xdr:rowOff>
    </xdr:from>
    <xdr:to>
      <xdr:col>6</xdr:col>
      <xdr:colOff>1353622</xdr:colOff>
      <xdr:row>26</xdr:row>
      <xdr:rowOff>68034</xdr:rowOff>
    </xdr:to>
    <xdr:sp macro="" textlink="">
      <xdr:nvSpPr>
        <xdr:cNvPr id="16" name="Sinal de Multiplicação 15">
          <a:extLst>
            <a:ext uri="{FF2B5EF4-FFF2-40B4-BE49-F238E27FC236}">
              <a16:creationId xmlns:a16="http://schemas.microsoft.com/office/drawing/2014/main" id="{AEBAA774-BFDE-48CD-807A-AB76E5CB12EF}"/>
            </a:ext>
          </a:extLst>
        </xdr:cNvPr>
        <xdr:cNvSpPr/>
      </xdr:nvSpPr>
      <xdr:spPr>
        <a:xfrm>
          <a:off x="4264931" y="4921250"/>
          <a:ext cx="3341" cy="99784"/>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22678</xdr:colOff>
      <xdr:row>34</xdr:row>
      <xdr:rowOff>45356</xdr:rowOff>
    </xdr:from>
    <xdr:ext cx="2041072" cy="2096634"/>
    <xdr:pic>
      <xdr:nvPicPr>
        <xdr:cNvPr id="17" name="Imagem 16">
          <a:extLst>
            <a:ext uri="{FF2B5EF4-FFF2-40B4-BE49-F238E27FC236}">
              <a16:creationId xmlns:a16="http://schemas.microsoft.com/office/drawing/2014/main" id="{1085E60B-EAC6-4302-8397-2FD1AA49618E}"/>
            </a:ext>
          </a:extLst>
        </xdr:cNvPr>
        <xdr:cNvPicPr>
          <a:picLocks noChangeAspect="1"/>
        </xdr:cNvPicPr>
      </xdr:nvPicPr>
      <xdr:blipFill>
        <a:blip xmlns:r="http://schemas.openxmlformats.org/officeDocument/2006/relationships" r:embed="rId7"/>
        <a:stretch>
          <a:fillRect/>
        </a:stretch>
      </xdr:blipFill>
      <xdr:spPr>
        <a:xfrm>
          <a:off x="632278" y="6522356"/>
          <a:ext cx="2041072" cy="2096634"/>
        </a:xfrm>
        <a:prstGeom prst="rect">
          <a:avLst/>
        </a:prstGeom>
      </xdr:spPr>
    </xdr:pic>
    <xdr:clientData/>
  </xdr:oneCellAnchor>
  <xdr:oneCellAnchor>
    <xdr:from>
      <xdr:col>6</xdr:col>
      <xdr:colOff>102054</xdr:colOff>
      <xdr:row>34</xdr:row>
      <xdr:rowOff>34018</xdr:rowOff>
    </xdr:from>
    <xdr:ext cx="2041072" cy="2096634"/>
    <xdr:pic>
      <xdr:nvPicPr>
        <xdr:cNvPr id="18" name="Imagem 17">
          <a:extLst>
            <a:ext uri="{FF2B5EF4-FFF2-40B4-BE49-F238E27FC236}">
              <a16:creationId xmlns:a16="http://schemas.microsoft.com/office/drawing/2014/main" id="{6FA6C20F-9FBA-4447-8452-1B2D7CA02446}"/>
            </a:ext>
          </a:extLst>
        </xdr:cNvPr>
        <xdr:cNvPicPr>
          <a:picLocks noChangeAspect="1"/>
        </xdr:cNvPicPr>
      </xdr:nvPicPr>
      <xdr:blipFill>
        <a:blip xmlns:r="http://schemas.openxmlformats.org/officeDocument/2006/relationships" r:embed="rId7"/>
        <a:stretch>
          <a:fillRect/>
        </a:stretch>
      </xdr:blipFill>
      <xdr:spPr>
        <a:xfrm>
          <a:off x="3759654" y="6511018"/>
          <a:ext cx="2041072" cy="2096634"/>
        </a:xfrm>
        <a:prstGeom prst="rect">
          <a:avLst/>
        </a:prstGeom>
      </xdr:spPr>
    </xdr:pic>
    <xdr:clientData/>
  </xdr:oneCellAnchor>
  <xdr:twoCellAnchor>
    <xdr:from>
      <xdr:col>6</xdr:col>
      <xdr:colOff>793750</xdr:colOff>
      <xdr:row>35</xdr:row>
      <xdr:rowOff>79376</xdr:rowOff>
    </xdr:from>
    <xdr:to>
      <xdr:col>6</xdr:col>
      <xdr:colOff>1149516</xdr:colOff>
      <xdr:row>35</xdr:row>
      <xdr:rowOff>498928</xdr:rowOff>
    </xdr:to>
    <xdr:sp macro="" textlink="">
      <xdr:nvSpPr>
        <xdr:cNvPr id="19" name="Sinal de Multiplicação 18">
          <a:extLst>
            <a:ext uri="{FF2B5EF4-FFF2-40B4-BE49-F238E27FC236}">
              <a16:creationId xmlns:a16="http://schemas.microsoft.com/office/drawing/2014/main" id="{EB551A34-ACAC-40E4-8FC2-BD184691D74E}"/>
            </a:ext>
          </a:extLst>
        </xdr:cNvPr>
        <xdr:cNvSpPr/>
      </xdr:nvSpPr>
      <xdr:spPr>
        <a:xfrm>
          <a:off x="4270375" y="6746876"/>
          <a:ext cx="0" cy="114752"/>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1496787</xdr:colOff>
      <xdr:row>5</xdr:row>
      <xdr:rowOff>555624</xdr:rowOff>
    </xdr:from>
    <xdr:ext cx="680356" cy="687726"/>
    <xdr:pic>
      <xdr:nvPicPr>
        <xdr:cNvPr id="20" name="Imagem 19" descr="Uma imagem contendo produtos de higiene pessoal, perfume&#10;&#10;Descrição gerada automaticamente">
          <a:extLst>
            <a:ext uri="{FF2B5EF4-FFF2-40B4-BE49-F238E27FC236}">
              <a16:creationId xmlns:a16="http://schemas.microsoft.com/office/drawing/2014/main" id="{01D5A377-815D-45EC-9524-5100B4C62C9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268562" y="1146174"/>
          <a:ext cx="680356" cy="687726"/>
        </a:xfrm>
        <a:prstGeom prst="rect">
          <a:avLst/>
        </a:prstGeom>
        <a:noFill/>
        <a:ln>
          <a:noFill/>
        </a:ln>
      </xdr:spPr>
    </xdr:pic>
    <xdr:clientData/>
  </xdr:oneCellAnchor>
  <xdr:twoCellAnchor>
    <xdr:from>
      <xdr:col>6</xdr:col>
      <xdr:colOff>1678214</xdr:colOff>
      <xdr:row>25</xdr:row>
      <xdr:rowOff>56697</xdr:rowOff>
    </xdr:from>
    <xdr:to>
      <xdr:col>6</xdr:col>
      <xdr:colOff>2199821</xdr:colOff>
      <xdr:row>26</xdr:row>
      <xdr:rowOff>452283</xdr:rowOff>
    </xdr:to>
    <xdr:pic>
      <xdr:nvPicPr>
        <xdr:cNvPr id="21" name="Imagem 13">
          <a:extLst>
            <a:ext uri="{FF2B5EF4-FFF2-40B4-BE49-F238E27FC236}">
              <a16:creationId xmlns:a16="http://schemas.microsoft.com/office/drawing/2014/main" id="{56B2EEDC-4299-4B99-85F0-0C40061A66C3}"/>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269014" y="4819197"/>
          <a:ext cx="0" cy="3289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1700893</xdr:colOff>
      <xdr:row>34</xdr:row>
      <xdr:rowOff>64751</xdr:rowOff>
    </xdr:from>
    <xdr:to>
      <xdr:col>6</xdr:col>
      <xdr:colOff>2124075</xdr:colOff>
      <xdr:row>35</xdr:row>
      <xdr:rowOff>432254</xdr:rowOff>
    </xdr:to>
    <xdr:pic>
      <xdr:nvPicPr>
        <xdr:cNvPr id="22" name="Imagem 16">
          <a:extLst>
            <a:ext uri="{FF2B5EF4-FFF2-40B4-BE49-F238E27FC236}">
              <a16:creationId xmlns:a16="http://schemas.microsoft.com/office/drawing/2014/main" id="{4D83645F-B22C-42D1-87B5-19902A2A9971}"/>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263118" y="6541751"/>
          <a:ext cx="4082" cy="3198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6</xdr:col>
      <xdr:colOff>84665</xdr:colOff>
      <xdr:row>73</xdr:row>
      <xdr:rowOff>677332</xdr:rowOff>
    </xdr:from>
    <xdr:ext cx="793751" cy="1178529"/>
    <xdr:pic>
      <xdr:nvPicPr>
        <xdr:cNvPr id="2" name="Imagem 1">
          <a:extLst>
            <a:ext uri="{FF2B5EF4-FFF2-40B4-BE49-F238E27FC236}">
              <a16:creationId xmlns:a16="http://schemas.microsoft.com/office/drawing/2014/main" id="{D0FB93C7-E645-4923-BA90-169120CFB682}"/>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116" r="13948"/>
        <a:stretch/>
      </xdr:blipFill>
      <xdr:spPr bwMode="auto">
        <a:xfrm>
          <a:off x="3742265" y="14098057"/>
          <a:ext cx="793751" cy="117852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1428749</xdr:colOff>
      <xdr:row>91</xdr:row>
      <xdr:rowOff>317499</xdr:rowOff>
    </xdr:from>
    <xdr:ext cx="804138" cy="802822"/>
    <xdr:pic>
      <xdr:nvPicPr>
        <xdr:cNvPr id="3" name="Imagem 2">
          <a:extLst>
            <a:ext uri="{FF2B5EF4-FFF2-40B4-BE49-F238E27FC236}">
              <a16:creationId xmlns:a16="http://schemas.microsoft.com/office/drawing/2014/main" id="{FCFBFB56-CD7A-450F-A49F-BF8642813E1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267199" y="17529174"/>
          <a:ext cx="804138" cy="8028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6</xdr:col>
      <xdr:colOff>1385659</xdr:colOff>
      <xdr:row>17</xdr:row>
      <xdr:rowOff>92982</xdr:rowOff>
    </xdr:from>
    <xdr:to>
      <xdr:col>6</xdr:col>
      <xdr:colOff>2238374</xdr:colOff>
      <xdr:row>18</xdr:row>
      <xdr:rowOff>545942</xdr:rowOff>
    </xdr:to>
    <xdr:pic>
      <xdr:nvPicPr>
        <xdr:cNvPr id="4" name="Imagem 7">
          <a:extLst>
            <a:ext uri="{FF2B5EF4-FFF2-40B4-BE49-F238E27FC236}">
              <a16:creationId xmlns:a16="http://schemas.microsoft.com/office/drawing/2014/main" id="{F1D04565-B893-4CF4-BE76-CA9E83BD28D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71734" y="3331482"/>
          <a:ext cx="0" cy="291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1174750</xdr:colOff>
      <xdr:row>90</xdr:row>
      <xdr:rowOff>95251</xdr:rowOff>
    </xdr:from>
    <xdr:to>
      <xdr:col>6</xdr:col>
      <xdr:colOff>2200671</xdr:colOff>
      <xdr:row>91</xdr:row>
      <xdr:rowOff>428625</xdr:rowOff>
    </xdr:to>
    <xdr:pic>
      <xdr:nvPicPr>
        <xdr:cNvPr id="5" name="Imagem 13">
          <a:extLst>
            <a:ext uri="{FF2B5EF4-FFF2-40B4-BE49-F238E27FC236}">
              <a16:creationId xmlns:a16="http://schemas.microsoft.com/office/drawing/2014/main" id="{9E50B34A-82DE-44CE-9B97-38E5D9DCD21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270375" y="17240251"/>
          <a:ext cx="0" cy="2857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899583</xdr:colOff>
      <xdr:row>73</xdr:row>
      <xdr:rowOff>825499</xdr:rowOff>
    </xdr:from>
    <xdr:to>
      <xdr:col>6</xdr:col>
      <xdr:colOff>1270808</xdr:colOff>
      <xdr:row>74</xdr:row>
      <xdr:rowOff>823186</xdr:rowOff>
    </xdr:to>
    <xdr:pic>
      <xdr:nvPicPr>
        <xdr:cNvPr id="6" name="Imagem 4">
          <a:extLst>
            <a:ext uri="{FF2B5EF4-FFF2-40B4-BE49-F238E27FC236}">
              <a16:creationId xmlns:a16="http://schemas.microsoft.com/office/drawing/2014/main" id="{CF18556E-A644-4922-9CFF-8B10D51773D3}"/>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26776" r="21858"/>
        <a:stretch/>
      </xdr:blipFill>
      <xdr:spPr bwMode="auto">
        <a:xfrm>
          <a:off x="4271433" y="14093824"/>
          <a:ext cx="0" cy="1977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6</xdr:col>
      <xdr:colOff>963838</xdr:colOff>
      <xdr:row>9</xdr:row>
      <xdr:rowOff>129269</xdr:rowOff>
    </xdr:from>
    <xdr:ext cx="1043214" cy="1048162"/>
    <xdr:pic>
      <xdr:nvPicPr>
        <xdr:cNvPr id="7" name="Imagem 6">
          <a:extLst>
            <a:ext uri="{FF2B5EF4-FFF2-40B4-BE49-F238E27FC236}">
              <a16:creationId xmlns:a16="http://schemas.microsoft.com/office/drawing/2014/main" id="{BB5CEA8D-2061-45CC-9B4F-89C9CD3A7874}"/>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269013" y="1843769"/>
          <a:ext cx="1043214" cy="104816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1183823</xdr:colOff>
      <xdr:row>3</xdr:row>
      <xdr:rowOff>47627</xdr:rowOff>
    </xdr:from>
    <xdr:ext cx="771072" cy="1009195"/>
    <xdr:pic>
      <xdr:nvPicPr>
        <xdr:cNvPr id="8" name="Imagem 7">
          <a:extLst>
            <a:ext uri="{FF2B5EF4-FFF2-40B4-BE49-F238E27FC236}">
              <a16:creationId xmlns:a16="http://schemas.microsoft.com/office/drawing/2014/main" id="{7F34A794-2825-4AD4-B9DA-90483183EDCF}"/>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269923" y="619127"/>
          <a:ext cx="771072" cy="1009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95251</xdr:colOff>
      <xdr:row>1</xdr:row>
      <xdr:rowOff>180976</xdr:rowOff>
    </xdr:from>
    <xdr:to>
      <xdr:col>5</xdr:col>
      <xdr:colOff>362857</xdr:colOff>
      <xdr:row>7</xdr:row>
      <xdr:rowOff>90715</xdr:rowOff>
    </xdr:to>
    <xdr:sp macro="" textlink="">
      <xdr:nvSpPr>
        <xdr:cNvPr id="9" name="Seta: Pentágono 8">
          <a:extLst>
            <a:ext uri="{FF2B5EF4-FFF2-40B4-BE49-F238E27FC236}">
              <a16:creationId xmlns:a16="http://schemas.microsoft.com/office/drawing/2014/main" id="{7D507AE1-3882-4512-82C3-45B06578EE97}"/>
            </a:ext>
          </a:extLst>
        </xdr:cNvPr>
        <xdr:cNvSpPr/>
      </xdr:nvSpPr>
      <xdr:spPr>
        <a:xfrm>
          <a:off x="3143251" y="371476"/>
          <a:ext cx="267606" cy="1052739"/>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123826</xdr:colOff>
      <xdr:row>23</xdr:row>
      <xdr:rowOff>38099</xdr:rowOff>
    </xdr:from>
    <xdr:to>
      <xdr:col>5</xdr:col>
      <xdr:colOff>295275</xdr:colOff>
      <xdr:row>28</xdr:row>
      <xdr:rowOff>0</xdr:rowOff>
    </xdr:to>
    <xdr:sp macro="" textlink="">
      <xdr:nvSpPr>
        <xdr:cNvPr id="10" name="Seta: Pentágono 9">
          <a:extLst>
            <a:ext uri="{FF2B5EF4-FFF2-40B4-BE49-F238E27FC236}">
              <a16:creationId xmlns:a16="http://schemas.microsoft.com/office/drawing/2014/main" id="{011563F6-BBFE-45A1-BEE4-AC4C48B2B9F1}"/>
            </a:ext>
          </a:extLst>
        </xdr:cNvPr>
        <xdr:cNvSpPr/>
      </xdr:nvSpPr>
      <xdr:spPr>
        <a:xfrm>
          <a:off x="3171826" y="4419599"/>
          <a:ext cx="171449" cy="914401"/>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95251</xdr:colOff>
      <xdr:row>15</xdr:row>
      <xdr:rowOff>180974</xdr:rowOff>
    </xdr:from>
    <xdr:to>
      <xdr:col>5</xdr:col>
      <xdr:colOff>260805</xdr:colOff>
      <xdr:row>21</xdr:row>
      <xdr:rowOff>11338</xdr:rowOff>
    </xdr:to>
    <xdr:sp macro="" textlink="">
      <xdr:nvSpPr>
        <xdr:cNvPr id="11" name="Seta: Pentágono 10">
          <a:extLst>
            <a:ext uri="{FF2B5EF4-FFF2-40B4-BE49-F238E27FC236}">
              <a16:creationId xmlns:a16="http://schemas.microsoft.com/office/drawing/2014/main" id="{C3BA26CF-216A-4106-BC60-06C4B6B3BF1F}"/>
            </a:ext>
          </a:extLst>
        </xdr:cNvPr>
        <xdr:cNvSpPr/>
      </xdr:nvSpPr>
      <xdr:spPr>
        <a:xfrm>
          <a:off x="3143251" y="3038474"/>
          <a:ext cx="165554" cy="973364"/>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111580</xdr:colOff>
      <xdr:row>7</xdr:row>
      <xdr:rowOff>197305</xdr:rowOff>
    </xdr:from>
    <xdr:to>
      <xdr:col>5</xdr:col>
      <xdr:colOff>379186</xdr:colOff>
      <xdr:row>13</xdr:row>
      <xdr:rowOff>288473</xdr:rowOff>
    </xdr:to>
    <xdr:sp macro="" textlink="">
      <xdr:nvSpPr>
        <xdr:cNvPr id="12" name="Seta: Pentágono 11">
          <a:extLst>
            <a:ext uri="{FF2B5EF4-FFF2-40B4-BE49-F238E27FC236}">
              <a16:creationId xmlns:a16="http://schemas.microsoft.com/office/drawing/2014/main" id="{82D5EB42-F7F0-441B-B36D-E62DD1615DAF}"/>
            </a:ext>
          </a:extLst>
        </xdr:cNvPr>
        <xdr:cNvSpPr/>
      </xdr:nvSpPr>
      <xdr:spPr>
        <a:xfrm>
          <a:off x="3159580" y="1521280"/>
          <a:ext cx="267606" cy="1148443"/>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102053</xdr:colOff>
      <xdr:row>35</xdr:row>
      <xdr:rowOff>79375</xdr:rowOff>
    </xdr:from>
    <xdr:to>
      <xdr:col>5</xdr:col>
      <xdr:colOff>296180</xdr:colOff>
      <xdr:row>39</xdr:row>
      <xdr:rowOff>11339</xdr:rowOff>
    </xdr:to>
    <xdr:sp macro="" textlink="">
      <xdr:nvSpPr>
        <xdr:cNvPr id="13" name="Seta: Pentágono 12">
          <a:extLst>
            <a:ext uri="{FF2B5EF4-FFF2-40B4-BE49-F238E27FC236}">
              <a16:creationId xmlns:a16="http://schemas.microsoft.com/office/drawing/2014/main" id="{6FCF0176-605F-48BB-99CC-B8A9D8AE764C}"/>
            </a:ext>
          </a:extLst>
        </xdr:cNvPr>
        <xdr:cNvSpPr/>
      </xdr:nvSpPr>
      <xdr:spPr>
        <a:xfrm>
          <a:off x="3150053" y="6746875"/>
          <a:ext cx="194127" cy="693964"/>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95250</xdr:colOff>
      <xdr:row>1</xdr:row>
      <xdr:rowOff>180975</xdr:rowOff>
    </xdr:from>
    <xdr:to>
      <xdr:col>5</xdr:col>
      <xdr:colOff>266699</xdr:colOff>
      <xdr:row>7</xdr:row>
      <xdr:rowOff>0</xdr:rowOff>
    </xdr:to>
    <xdr:sp macro="" textlink="">
      <xdr:nvSpPr>
        <xdr:cNvPr id="14" name="Seta: Pentágono 13">
          <a:extLst>
            <a:ext uri="{FF2B5EF4-FFF2-40B4-BE49-F238E27FC236}">
              <a16:creationId xmlns:a16="http://schemas.microsoft.com/office/drawing/2014/main" id="{E1089D47-D4A2-4FD4-9DA7-1C0560D19716}"/>
            </a:ext>
          </a:extLst>
        </xdr:cNvPr>
        <xdr:cNvSpPr/>
      </xdr:nvSpPr>
      <xdr:spPr>
        <a:xfrm>
          <a:off x="3143250" y="371475"/>
          <a:ext cx="171449" cy="962025"/>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34019</xdr:colOff>
      <xdr:row>45</xdr:row>
      <xdr:rowOff>22679</xdr:rowOff>
    </xdr:from>
    <xdr:ext cx="1973035" cy="2680607"/>
    <xdr:pic>
      <xdr:nvPicPr>
        <xdr:cNvPr id="15" name="Imagem 14">
          <a:extLst>
            <a:ext uri="{FF2B5EF4-FFF2-40B4-BE49-F238E27FC236}">
              <a16:creationId xmlns:a16="http://schemas.microsoft.com/office/drawing/2014/main" id="{321FA927-0F8A-49F1-8043-D49C20AEA4EB}"/>
            </a:ext>
          </a:extLst>
        </xdr:cNvPr>
        <xdr:cNvPicPr>
          <a:picLocks noChangeAspect="1"/>
        </xdr:cNvPicPr>
      </xdr:nvPicPr>
      <xdr:blipFill>
        <a:blip xmlns:r="http://schemas.openxmlformats.org/officeDocument/2006/relationships" r:embed="rId8"/>
        <a:stretch>
          <a:fillRect/>
        </a:stretch>
      </xdr:blipFill>
      <xdr:spPr>
        <a:xfrm>
          <a:off x="643619" y="8595179"/>
          <a:ext cx="1973035" cy="2680607"/>
        </a:xfrm>
        <a:prstGeom prst="rect">
          <a:avLst/>
        </a:prstGeom>
      </xdr:spPr>
    </xdr:pic>
    <xdr:clientData/>
  </xdr:oneCellAnchor>
  <xdr:oneCellAnchor>
    <xdr:from>
      <xdr:col>6</xdr:col>
      <xdr:colOff>147412</xdr:colOff>
      <xdr:row>45</xdr:row>
      <xdr:rowOff>34018</xdr:rowOff>
    </xdr:from>
    <xdr:ext cx="1156606" cy="2555875"/>
    <xdr:pic>
      <xdr:nvPicPr>
        <xdr:cNvPr id="16" name="Imagem 15">
          <a:extLst>
            <a:ext uri="{FF2B5EF4-FFF2-40B4-BE49-F238E27FC236}">
              <a16:creationId xmlns:a16="http://schemas.microsoft.com/office/drawing/2014/main" id="{1AE94BFF-D555-444D-8EDB-74FE9980479E}"/>
            </a:ext>
          </a:extLst>
        </xdr:cNvPr>
        <xdr:cNvPicPr>
          <a:picLocks noChangeAspect="1"/>
        </xdr:cNvPicPr>
      </xdr:nvPicPr>
      <xdr:blipFill>
        <a:blip xmlns:r="http://schemas.openxmlformats.org/officeDocument/2006/relationships" r:embed="rId8"/>
        <a:stretch>
          <a:fillRect/>
        </a:stretch>
      </xdr:blipFill>
      <xdr:spPr>
        <a:xfrm>
          <a:off x="3805012" y="8606518"/>
          <a:ext cx="1156606" cy="2555875"/>
        </a:xfrm>
        <a:prstGeom prst="rect">
          <a:avLst/>
        </a:prstGeom>
      </xdr:spPr>
    </xdr:pic>
    <xdr:clientData/>
  </xdr:oneCellAnchor>
  <xdr:twoCellAnchor>
    <xdr:from>
      <xdr:col>6</xdr:col>
      <xdr:colOff>272143</xdr:colOff>
      <xdr:row>45</xdr:row>
      <xdr:rowOff>737054</xdr:rowOff>
    </xdr:from>
    <xdr:to>
      <xdr:col>6</xdr:col>
      <xdr:colOff>627909</xdr:colOff>
      <xdr:row>46</xdr:row>
      <xdr:rowOff>238124</xdr:rowOff>
    </xdr:to>
    <xdr:sp macro="" textlink="">
      <xdr:nvSpPr>
        <xdr:cNvPr id="17" name="Sinal de Multiplicação 16">
          <a:extLst>
            <a:ext uri="{FF2B5EF4-FFF2-40B4-BE49-F238E27FC236}">
              <a16:creationId xmlns:a16="http://schemas.microsoft.com/office/drawing/2014/main" id="{7314FAD6-FFF4-4922-8DA7-4F8F2F70F5B7}"/>
            </a:ext>
          </a:extLst>
        </xdr:cNvPr>
        <xdr:cNvSpPr/>
      </xdr:nvSpPr>
      <xdr:spPr>
        <a:xfrm>
          <a:off x="3929743" y="8766629"/>
          <a:ext cx="336716" cy="186870"/>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1338036</xdr:colOff>
      <xdr:row>45</xdr:row>
      <xdr:rowOff>79374</xdr:rowOff>
    </xdr:from>
    <xdr:ext cx="850446" cy="1018270"/>
    <xdr:pic>
      <xdr:nvPicPr>
        <xdr:cNvPr id="18" name="Imagem 17">
          <a:extLst>
            <a:ext uri="{FF2B5EF4-FFF2-40B4-BE49-F238E27FC236}">
              <a16:creationId xmlns:a16="http://schemas.microsoft.com/office/drawing/2014/main" id="{EBB3247C-AB49-4663-ADDE-287C4E35A19D}"/>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271736" y="8651874"/>
          <a:ext cx="850446" cy="10182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6</xdr:col>
      <xdr:colOff>1675720</xdr:colOff>
      <xdr:row>46</xdr:row>
      <xdr:rowOff>580797</xdr:rowOff>
    </xdr:from>
    <xdr:to>
      <xdr:col>6</xdr:col>
      <xdr:colOff>1879826</xdr:colOff>
      <xdr:row>47</xdr:row>
      <xdr:rowOff>88216</xdr:rowOff>
    </xdr:to>
    <xdr:sp macro="" textlink="">
      <xdr:nvSpPr>
        <xdr:cNvPr id="19" name="Seta: para a Direita 18">
          <a:extLst>
            <a:ext uri="{FF2B5EF4-FFF2-40B4-BE49-F238E27FC236}">
              <a16:creationId xmlns:a16="http://schemas.microsoft.com/office/drawing/2014/main" id="{90FA61A0-7FDA-4E25-BCBA-41D8B34EE1A9}"/>
            </a:ext>
          </a:extLst>
        </xdr:cNvPr>
        <xdr:cNvSpPr/>
      </xdr:nvSpPr>
      <xdr:spPr>
        <a:xfrm rot="16200000">
          <a:off x="4224339" y="8995453"/>
          <a:ext cx="88444" cy="4081"/>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22680</xdr:colOff>
      <xdr:row>3</xdr:row>
      <xdr:rowOff>34018</xdr:rowOff>
    </xdr:from>
    <xdr:ext cx="2018392" cy="1791607"/>
    <xdr:pic>
      <xdr:nvPicPr>
        <xdr:cNvPr id="20" name="Imagem 19">
          <a:extLst>
            <a:ext uri="{FF2B5EF4-FFF2-40B4-BE49-F238E27FC236}">
              <a16:creationId xmlns:a16="http://schemas.microsoft.com/office/drawing/2014/main" id="{C59CBC16-73B2-48A8-8E26-B74A96E7AA59}"/>
            </a:ext>
          </a:extLst>
        </xdr:cNvPr>
        <xdr:cNvPicPr>
          <a:picLocks noChangeAspect="1"/>
        </xdr:cNvPicPr>
      </xdr:nvPicPr>
      <xdr:blipFill>
        <a:blip xmlns:r="http://schemas.openxmlformats.org/officeDocument/2006/relationships" r:embed="rId10"/>
        <a:stretch>
          <a:fillRect/>
        </a:stretch>
      </xdr:blipFill>
      <xdr:spPr>
        <a:xfrm>
          <a:off x="632280" y="605518"/>
          <a:ext cx="2018392" cy="1791607"/>
        </a:xfrm>
        <a:prstGeom prst="rect">
          <a:avLst/>
        </a:prstGeom>
      </xdr:spPr>
    </xdr:pic>
    <xdr:clientData/>
  </xdr:oneCellAnchor>
  <xdr:oneCellAnchor>
    <xdr:from>
      <xdr:col>6</xdr:col>
      <xdr:colOff>147411</xdr:colOff>
      <xdr:row>3</xdr:row>
      <xdr:rowOff>68035</xdr:rowOff>
    </xdr:from>
    <xdr:ext cx="1269999" cy="1791607"/>
    <xdr:pic>
      <xdr:nvPicPr>
        <xdr:cNvPr id="21" name="Imagem 20">
          <a:extLst>
            <a:ext uri="{FF2B5EF4-FFF2-40B4-BE49-F238E27FC236}">
              <a16:creationId xmlns:a16="http://schemas.microsoft.com/office/drawing/2014/main" id="{CB3620B6-FC17-4616-A647-D96ECB16A0D4}"/>
            </a:ext>
          </a:extLst>
        </xdr:cNvPr>
        <xdr:cNvPicPr>
          <a:picLocks noChangeAspect="1"/>
        </xdr:cNvPicPr>
      </xdr:nvPicPr>
      <xdr:blipFill>
        <a:blip xmlns:r="http://schemas.openxmlformats.org/officeDocument/2006/relationships" r:embed="rId10"/>
        <a:stretch>
          <a:fillRect/>
        </a:stretch>
      </xdr:blipFill>
      <xdr:spPr>
        <a:xfrm>
          <a:off x="3805011" y="639535"/>
          <a:ext cx="1269999" cy="1791607"/>
        </a:xfrm>
        <a:prstGeom prst="rect">
          <a:avLst/>
        </a:prstGeom>
      </xdr:spPr>
    </xdr:pic>
    <xdr:clientData/>
  </xdr:oneCellAnchor>
  <xdr:twoCellAnchor>
    <xdr:from>
      <xdr:col>6</xdr:col>
      <xdr:colOff>669018</xdr:colOff>
      <xdr:row>3</xdr:row>
      <xdr:rowOff>498929</xdr:rowOff>
    </xdr:from>
    <xdr:to>
      <xdr:col>6</xdr:col>
      <xdr:colOff>1071449</xdr:colOff>
      <xdr:row>4</xdr:row>
      <xdr:rowOff>247083</xdr:rowOff>
    </xdr:to>
    <xdr:sp macro="" textlink="">
      <xdr:nvSpPr>
        <xdr:cNvPr id="22" name="Sinal de Multiplicação 21">
          <a:extLst>
            <a:ext uri="{FF2B5EF4-FFF2-40B4-BE49-F238E27FC236}">
              <a16:creationId xmlns:a16="http://schemas.microsoft.com/office/drawing/2014/main" id="{A9396618-5DF3-45BA-94B8-B16CD6594F1E}"/>
            </a:ext>
          </a:extLst>
        </xdr:cNvPr>
        <xdr:cNvSpPr/>
      </xdr:nvSpPr>
      <xdr:spPr>
        <a:xfrm>
          <a:off x="4269468" y="765629"/>
          <a:ext cx="2381" cy="186304"/>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34018</xdr:colOff>
      <xdr:row>9</xdr:row>
      <xdr:rowOff>22680</xdr:rowOff>
    </xdr:from>
    <xdr:ext cx="1145111" cy="1707695"/>
    <xdr:pic>
      <xdr:nvPicPr>
        <xdr:cNvPr id="23" name="Imagem 22">
          <a:extLst>
            <a:ext uri="{FF2B5EF4-FFF2-40B4-BE49-F238E27FC236}">
              <a16:creationId xmlns:a16="http://schemas.microsoft.com/office/drawing/2014/main" id="{548AA17B-E656-4275-95BF-D874777C8483}"/>
            </a:ext>
          </a:extLst>
        </xdr:cNvPr>
        <xdr:cNvPicPr>
          <a:picLocks noChangeAspect="1"/>
        </xdr:cNvPicPr>
      </xdr:nvPicPr>
      <xdr:blipFill>
        <a:blip xmlns:r="http://schemas.openxmlformats.org/officeDocument/2006/relationships" r:embed="rId10"/>
        <a:stretch>
          <a:fillRect/>
        </a:stretch>
      </xdr:blipFill>
      <xdr:spPr>
        <a:xfrm>
          <a:off x="3691618" y="1737180"/>
          <a:ext cx="1145111" cy="1707695"/>
        </a:xfrm>
        <a:prstGeom prst="rect">
          <a:avLst/>
        </a:prstGeom>
      </xdr:spPr>
    </xdr:pic>
    <xdr:clientData/>
  </xdr:oneCellAnchor>
  <xdr:twoCellAnchor>
    <xdr:from>
      <xdr:col>6</xdr:col>
      <xdr:colOff>510268</xdr:colOff>
      <xdr:row>9</xdr:row>
      <xdr:rowOff>532948</xdr:rowOff>
    </xdr:from>
    <xdr:to>
      <xdr:col>6</xdr:col>
      <xdr:colOff>873125</xdr:colOff>
      <xdr:row>10</xdr:row>
      <xdr:rowOff>326459</xdr:rowOff>
    </xdr:to>
    <xdr:sp macro="" textlink="">
      <xdr:nvSpPr>
        <xdr:cNvPr id="24" name="Sinal de Multiplicação 23">
          <a:extLst>
            <a:ext uri="{FF2B5EF4-FFF2-40B4-BE49-F238E27FC236}">
              <a16:creationId xmlns:a16="http://schemas.microsoft.com/office/drawing/2014/main" id="{C4F2DDBA-1AE8-4A03-B3C1-387F58489293}"/>
            </a:ext>
          </a:extLst>
        </xdr:cNvPr>
        <xdr:cNvSpPr/>
      </xdr:nvSpPr>
      <xdr:spPr>
        <a:xfrm>
          <a:off x="4167868" y="1904548"/>
          <a:ext cx="96157" cy="193561"/>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22680</xdr:colOff>
      <xdr:row>17</xdr:row>
      <xdr:rowOff>34017</xdr:rowOff>
    </xdr:from>
    <xdr:to>
      <xdr:col>1</xdr:col>
      <xdr:colOff>2029732</xdr:colOff>
      <xdr:row>20</xdr:row>
      <xdr:rowOff>532945</xdr:rowOff>
    </xdr:to>
    <xdr:pic>
      <xdr:nvPicPr>
        <xdr:cNvPr id="25" name="Imagem 6">
          <a:extLst>
            <a:ext uri="{FF2B5EF4-FFF2-40B4-BE49-F238E27FC236}">
              <a16:creationId xmlns:a16="http://schemas.microsoft.com/office/drawing/2014/main" id="{25328736-9B7A-4837-9E3D-66914844061F}"/>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32280" y="3272517"/>
          <a:ext cx="587827" cy="7275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11339</xdr:colOff>
      <xdr:row>17</xdr:row>
      <xdr:rowOff>22679</xdr:rowOff>
    </xdr:from>
    <xdr:to>
      <xdr:col>6</xdr:col>
      <xdr:colOff>1440089</xdr:colOff>
      <xdr:row>20</xdr:row>
      <xdr:rowOff>521607</xdr:rowOff>
    </xdr:to>
    <xdr:pic>
      <xdr:nvPicPr>
        <xdr:cNvPr id="26" name="Imagem 6">
          <a:extLst>
            <a:ext uri="{FF2B5EF4-FFF2-40B4-BE49-F238E27FC236}">
              <a16:creationId xmlns:a16="http://schemas.microsoft.com/office/drawing/2014/main" id="{96A15D4C-D67E-466B-9F83-F6320CF2A574}"/>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3668939" y="3261179"/>
          <a:ext cx="600075" cy="73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669018</xdr:colOff>
      <xdr:row>18</xdr:row>
      <xdr:rowOff>272143</xdr:rowOff>
    </xdr:from>
    <xdr:to>
      <xdr:col>6</xdr:col>
      <xdr:colOff>1031875</xdr:colOff>
      <xdr:row>19</xdr:row>
      <xdr:rowOff>76994</xdr:rowOff>
    </xdr:to>
    <xdr:sp macro="" textlink="">
      <xdr:nvSpPr>
        <xdr:cNvPr id="27" name="Sinal de Multiplicação 26">
          <a:extLst>
            <a:ext uri="{FF2B5EF4-FFF2-40B4-BE49-F238E27FC236}">
              <a16:creationId xmlns:a16="http://schemas.microsoft.com/office/drawing/2014/main" id="{47ACFD75-0FE4-404C-9265-A089F2E8804B}"/>
            </a:ext>
          </a:extLst>
        </xdr:cNvPr>
        <xdr:cNvSpPr/>
      </xdr:nvSpPr>
      <xdr:spPr>
        <a:xfrm>
          <a:off x="4269468" y="3615418"/>
          <a:ext cx="907" cy="81076"/>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1762805</xdr:colOff>
      <xdr:row>19</xdr:row>
      <xdr:rowOff>408440</xdr:rowOff>
    </xdr:from>
    <xdr:to>
      <xdr:col>6</xdr:col>
      <xdr:colOff>1966911</xdr:colOff>
      <xdr:row>20</xdr:row>
      <xdr:rowOff>267377</xdr:rowOff>
    </xdr:to>
    <xdr:sp macro="" textlink="">
      <xdr:nvSpPr>
        <xdr:cNvPr id="28" name="Seta: para a Direita 27">
          <a:extLst>
            <a:ext uri="{FF2B5EF4-FFF2-40B4-BE49-F238E27FC236}">
              <a16:creationId xmlns:a16="http://schemas.microsoft.com/office/drawing/2014/main" id="{7F31A42D-669F-4272-B533-1504DD209AF5}"/>
            </a:ext>
          </a:extLst>
        </xdr:cNvPr>
        <xdr:cNvSpPr/>
      </xdr:nvSpPr>
      <xdr:spPr>
        <a:xfrm rot="16200000">
          <a:off x="4173765" y="3902980"/>
          <a:ext cx="192312" cy="4081"/>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45357</xdr:colOff>
      <xdr:row>36</xdr:row>
      <xdr:rowOff>22678</xdr:rowOff>
    </xdr:from>
    <xdr:to>
      <xdr:col>1</xdr:col>
      <xdr:colOff>2041071</xdr:colOff>
      <xdr:row>38</xdr:row>
      <xdr:rowOff>782410</xdr:rowOff>
    </xdr:to>
    <xdr:pic>
      <xdr:nvPicPr>
        <xdr:cNvPr id="29" name="Imagem 28">
          <a:extLst>
            <a:ext uri="{FF2B5EF4-FFF2-40B4-BE49-F238E27FC236}">
              <a16:creationId xmlns:a16="http://schemas.microsoft.com/office/drawing/2014/main" id="{DAE15BF0-C07C-4473-B2B8-5673CEB5A38A}"/>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54957" y="6880678"/>
          <a:ext cx="566964" cy="550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56696</xdr:colOff>
      <xdr:row>36</xdr:row>
      <xdr:rowOff>22678</xdr:rowOff>
    </xdr:from>
    <xdr:to>
      <xdr:col>6</xdr:col>
      <xdr:colOff>2222500</xdr:colOff>
      <xdr:row>38</xdr:row>
      <xdr:rowOff>771071</xdr:rowOff>
    </xdr:to>
    <xdr:pic>
      <xdr:nvPicPr>
        <xdr:cNvPr id="30" name="Imagem 29">
          <a:extLst>
            <a:ext uri="{FF2B5EF4-FFF2-40B4-BE49-F238E27FC236}">
              <a16:creationId xmlns:a16="http://schemas.microsoft.com/office/drawing/2014/main" id="{682CAA7B-5BE7-4595-BADE-F01494B14C7A}"/>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3714296" y="6880678"/>
          <a:ext cx="556079"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1576160</xdr:colOff>
      <xdr:row>36</xdr:row>
      <xdr:rowOff>40517</xdr:rowOff>
    </xdr:from>
    <xdr:to>
      <xdr:col>6</xdr:col>
      <xdr:colOff>2177142</xdr:colOff>
      <xdr:row>37</xdr:row>
      <xdr:rowOff>351519</xdr:rowOff>
    </xdr:to>
    <xdr:pic>
      <xdr:nvPicPr>
        <xdr:cNvPr id="31" name="Imagem 3">
          <a:extLst>
            <a:ext uri="{FF2B5EF4-FFF2-40B4-BE49-F238E27FC236}">
              <a16:creationId xmlns:a16="http://schemas.microsoft.com/office/drawing/2014/main" id="{DE24B52B-FE97-42EC-8288-6DE4F04A055E}"/>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4271735" y="6898517"/>
          <a:ext cx="0" cy="3395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1576160</xdr:colOff>
      <xdr:row>37</xdr:row>
      <xdr:rowOff>408213</xdr:rowOff>
    </xdr:from>
    <xdr:to>
      <xdr:col>6</xdr:col>
      <xdr:colOff>2212068</xdr:colOff>
      <xdr:row>38</xdr:row>
      <xdr:rowOff>249464</xdr:rowOff>
    </xdr:to>
    <xdr:pic>
      <xdr:nvPicPr>
        <xdr:cNvPr id="32" name="Imagem 5">
          <a:extLst>
            <a:ext uri="{FF2B5EF4-FFF2-40B4-BE49-F238E27FC236}">
              <a16:creationId xmlns:a16="http://schemas.microsoft.com/office/drawing/2014/main" id="{24C7D70D-73F6-4DF8-B64E-09E9D991BE5C}"/>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4271735" y="7237638"/>
          <a:ext cx="0" cy="1936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1079727</xdr:colOff>
      <xdr:row>36</xdr:row>
      <xdr:rowOff>417059</xdr:rowOff>
    </xdr:from>
    <xdr:to>
      <xdr:col>6</xdr:col>
      <xdr:colOff>1505629</xdr:colOff>
      <xdr:row>36</xdr:row>
      <xdr:rowOff>621165</xdr:rowOff>
    </xdr:to>
    <xdr:sp macro="" textlink="">
      <xdr:nvSpPr>
        <xdr:cNvPr id="33" name="Seta: para a Direita 32">
          <a:extLst>
            <a:ext uri="{FF2B5EF4-FFF2-40B4-BE49-F238E27FC236}">
              <a16:creationId xmlns:a16="http://schemas.microsoft.com/office/drawing/2014/main" id="{B27A48D7-0947-4D43-90CF-8612F01262AA}"/>
            </a:ext>
          </a:extLst>
        </xdr:cNvPr>
        <xdr:cNvSpPr/>
      </xdr:nvSpPr>
      <xdr:spPr>
        <a:xfrm>
          <a:off x="4270602" y="7046459"/>
          <a:ext cx="0" cy="4081"/>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1281338</xdr:colOff>
      <xdr:row>37</xdr:row>
      <xdr:rowOff>612320</xdr:rowOff>
    </xdr:from>
    <xdr:to>
      <xdr:col>6</xdr:col>
      <xdr:colOff>1548489</xdr:colOff>
      <xdr:row>37</xdr:row>
      <xdr:rowOff>805087</xdr:rowOff>
    </xdr:to>
    <xdr:sp macro="" textlink="">
      <xdr:nvSpPr>
        <xdr:cNvPr id="34" name="Seta: para a Direita 33">
          <a:extLst>
            <a:ext uri="{FF2B5EF4-FFF2-40B4-BE49-F238E27FC236}">
              <a16:creationId xmlns:a16="http://schemas.microsoft.com/office/drawing/2014/main" id="{1155096A-641F-4412-BCCC-8534D1989EE7}"/>
            </a:ext>
          </a:extLst>
        </xdr:cNvPr>
        <xdr:cNvSpPr/>
      </xdr:nvSpPr>
      <xdr:spPr>
        <a:xfrm>
          <a:off x="4262663" y="7241720"/>
          <a:ext cx="451" cy="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1712232</xdr:colOff>
      <xdr:row>6</xdr:row>
      <xdr:rowOff>22678</xdr:rowOff>
    </xdr:from>
    <xdr:to>
      <xdr:col>6</xdr:col>
      <xdr:colOff>1916338</xdr:colOff>
      <xdr:row>6</xdr:row>
      <xdr:rowOff>448580</xdr:rowOff>
    </xdr:to>
    <xdr:sp macro="" textlink="">
      <xdr:nvSpPr>
        <xdr:cNvPr id="35" name="Seta: para a Direita 34">
          <a:extLst>
            <a:ext uri="{FF2B5EF4-FFF2-40B4-BE49-F238E27FC236}">
              <a16:creationId xmlns:a16="http://schemas.microsoft.com/office/drawing/2014/main" id="{4C0E29D1-7C5E-4096-9CEC-12BD14247C0E}"/>
            </a:ext>
          </a:extLst>
        </xdr:cNvPr>
        <xdr:cNvSpPr/>
      </xdr:nvSpPr>
      <xdr:spPr>
        <a:xfrm rot="16200000">
          <a:off x="4182609" y="1248001"/>
          <a:ext cx="168727" cy="4081"/>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1576160</xdr:colOff>
      <xdr:row>12</xdr:row>
      <xdr:rowOff>68036</xdr:rowOff>
    </xdr:from>
    <xdr:to>
      <xdr:col>6</xdr:col>
      <xdr:colOff>1780266</xdr:colOff>
      <xdr:row>12</xdr:row>
      <xdr:rowOff>493938</xdr:rowOff>
    </xdr:to>
    <xdr:sp macro="" textlink="">
      <xdr:nvSpPr>
        <xdr:cNvPr id="36" name="Seta: para a Direita 35">
          <a:extLst>
            <a:ext uri="{FF2B5EF4-FFF2-40B4-BE49-F238E27FC236}">
              <a16:creationId xmlns:a16="http://schemas.microsoft.com/office/drawing/2014/main" id="{1766C64D-38B7-40A2-9CA7-8A8FB6AE8893}"/>
            </a:ext>
          </a:extLst>
        </xdr:cNvPr>
        <xdr:cNvSpPr/>
      </xdr:nvSpPr>
      <xdr:spPr>
        <a:xfrm rot="16200000">
          <a:off x="4208462" y="2417309"/>
          <a:ext cx="121102" cy="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1823357</xdr:colOff>
      <xdr:row>3</xdr:row>
      <xdr:rowOff>54430</xdr:rowOff>
    </xdr:from>
    <xdr:ext cx="403174" cy="1097642"/>
    <xdr:pic>
      <xdr:nvPicPr>
        <xdr:cNvPr id="37" name="Imagem 36">
          <a:extLst>
            <a:ext uri="{FF2B5EF4-FFF2-40B4-BE49-F238E27FC236}">
              <a16:creationId xmlns:a16="http://schemas.microsoft.com/office/drawing/2014/main" id="{C0FD1D6F-E36C-46E8-A3DE-F52759C72FD8}"/>
            </a:ext>
          </a:extLst>
        </xdr:cNvPr>
        <xdr:cNvPicPr>
          <a:picLocks noChangeAspect="1" noChangeArrowheads="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30462" r="32413"/>
        <a:stretch/>
      </xdr:blipFill>
      <xdr:spPr bwMode="auto">
        <a:xfrm>
          <a:off x="4271282" y="625930"/>
          <a:ext cx="403174" cy="10976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1564821</xdr:colOff>
      <xdr:row>9</xdr:row>
      <xdr:rowOff>27214</xdr:rowOff>
    </xdr:from>
    <xdr:ext cx="638987" cy="1188358"/>
    <xdr:pic>
      <xdr:nvPicPr>
        <xdr:cNvPr id="38" name="Imagem 37">
          <a:extLst>
            <a:ext uri="{FF2B5EF4-FFF2-40B4-BE49-F238E27FC236}">
              <a16:creationId xmlns:a16="http://schemas.microsoft.com/office/drawing/2014/main" id="{8AFE3F38-A5FE-43A2-A407-226755B49EC4}"/>
            </a:ext>
          </a:extLst>
        </xdr:cNvPr>
        <xdr:cNvPicPr>
          <a:picLocks noChangeAspect="1" noChangeArrowheads="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24228" r="22090"/>
        <a:stretch/>
      </xdr:blipFill>
      <xdr:spPr bwMode="auto">
        <a:xfrm>
          <a:off x="4269921" y="1741714"/>
          <a:ext cx="638987" cy="118835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1437409</xdr:colOff>
      <xdr:row>5</xdr:row>
      <xdr:rowOff>8659</xdr:rowOff>
    </xdr:from>
    <xdr:ext cx="785978" cy="476250"/>
    <xdr:pic>
      <xdr:nvPicPr>
        <xdr:cNvPr id="39" name="Imagem 38" descr="imagem">
          <a:extLst>
            <a:ext uri="{FF2B5EF4-FFF2-40B4-BE49-F238E27FC236}">
              <a16:creationId xmlns:a16="http://schemas.microsoft.com/office/drawing/2014/main" id="{ADEBF078-C78F-4FAB-A543-8E2012866CF8}"/>
            </a:ext>
          </a:extLst>
        </xdr:cNvPr>
        <xdr:cNvPicPr>
          <a:picLocks noChangeAspect="1" noChangeArrowheads="1"/>
        </xdr:cNvPicPr>
      </xdr:nvPicPr>
      <xdr:blipFill rotWithShape="1">
        <a:blip xmlns:r="http://schemas.openxmlformats.org/officeDocument/2006/relationships" r:embed="rId17">
          <a:extLst>
            <a:ext uri="{28A0092B-C50C-407E-A947-70E740481C1C}">
              <a14:useLocalDpi xmlns:a14="http://schemas.microsoft.com/office/drawing/2010/main" val="0"/>
            </a:ext>
          </a:extLst>
        </a:blip>
        <a:srcRect l="71770" t="7304" b="64017"/>
        <a:stretch/>
      </xdr:blipFill>
      <xdr:spPr bwMode="auto">
        <a:xfrm>
          <a:off x="4266334" y="961159"/>
          <a:ext cx="785978" cy="4762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1347354</xdr:colOff>
      <xdr:row>11</xdr:row>
      <xdr:rowOff>117763</xdr:rowOff>
    </xdr:from>
    <xdr:ext cx="785978" cy="483466"/>
    <xdr:pic>
      <xdr:nvPicPr>
        <xdr:cNvPr id="40" name="Imagem 39" descr="imagem">
          <a:extLst>
            <a:ext uri="{FF2B5EF4-FFF2-40B4-BE49-F238E27FC236}">
              <a16:creationId xmlns:a16="http://schemas.microsoft.com/office/drawing/2014/main" id="{75F96289-642F-4548-8874-54BCC9900D78}"/>
            </a:ext>
          </a:extLst>
        </xdr:cNvPr>
        <xdr:cNvPicPr>
          <a:picLocks noChangeAspect="1" noChangeArrowheads="1"/>
        </xdr:cNvPicPr>
      </xdr:nvPicPr>
      <xdr:blipFill rotWithShape="1">
        <a:blip xmlns:r="http://schemas.openxmlformats.org/officeDocument/2006/relationships" r:embed="rId17">
          <a:extLst>
            <a:ext uri="{28A0092B-C50C-407E-A947-70E740481C1C}">
              <a14:useLocalDpi xmlns:a14="http://schemas.microsoft.com/office/drawing/2010/main" val="0"/>
            </a:ext>
          </a:extLst>
        </a:blip>
        <a:srcRect l="71770" t="7304" b="64017"/>
        <a:stretch/>
      </xdr:blipFill>
      <xdr:spPr bwMode="auto">
        <a:xfrm>
          <a:off x="4271529" y="2213263"/>
          <a:ext cx="785978" cy="48346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190953</xdr:colOff>
      <xdr:row>45</xdr:row>
      <xdr:rowOff>76200</xdr:rowOff>
    </xdr:from>
    <xdr:to>
      <xdr:col>5</xdr:col>
      <xdr:colOff>385080</xdr:colOff>
      <xdr:row>47</xdr:row>
      <xdr:rowOff>865414</xdr:rowOff>
    </xdr:to>
    <xdr:sp macro="" textlink="">
      <xdr:nvSpPr>
        <xdr:cNvPr id="41" name="Seta: Pentágono 40">
          <a:extLst>
            <a:ext uri="{FF2B5EF4-FFF2-40B4-BE49-F238E27FC236}">
              <a16:creationId xmlns:a16="http://schemas.microsoft.com/office/drawing/2014/main" id="{E90C5A46-EAEF-464C-B548-2820CE1FF44A}"/>
            </a:ext>
          </a:extLst>
        </xdr:cNvPr>
        <xdr:cNvSpPr/>
      </xdr:nvSpPr>
      <xdr:spPr>
        <a:xfrm>
          <a:off x="3238953" y="8648700"/>
          <a:ext cx="194127" cy="493939"/>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190953</xdr:colOff>
      <xdr:row>54</xdr:row>
      <xdr:rowOff>76200</xdr:rowOff>
    </xdr:from>
    <xdr:to>
      <xdr:col>5</xdr:col>
      <xdr:colOff>385080</xdr:colOff>
      <xdr:row>56</xdr:row>
      <xdr:rowOff>865414</xdr:rowOff>
    </xdr:to>
    <xdr:sp macro="" textlink="">
      <xdr:nvSpPr>
        <xdr:cNvPr id="42" name="Seta: Pentágono 41">
          <a:extLst>
            <a:ext uri="{FF2B5EF4-FFF2-40B4-BE49-F238E27FC236}">
              <a16:creationId xmlns:a16="http://schemas.microsoft.com/office/drawing/2014/main" id="{B653A47C-A35F-4F16-8861-EDAEE4D10B92}"/>
            </a:ext>
          </a:extLst>
        </xdr:cNvPr>
        <xdr:cNvSpPr/>
      </xdr:nvSpPr>
      <xdr:spPr>
        <a:xfrm>
          <a:off x="3238953" y="10363200"/>
          <a:ext cx="194127" cy="493939"/>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47625</xdr:colOff>
      <xdr:row>54</xdr:row>
      <xdr:rowOff>63500</xdr:rowOff>
    </xdr:from>
    <xdr:ext cx="1952625" cy="2596696"/>
    <xdr:pic>
      <xdr:nvPicPr>
        <xdr:cNvPr id="43" name="Imagem 42">
          <a:extLst>
            <a:ext uri="{FF2B5EF4-FFF2-40B4-BE49-F238E27FC236}">
              <a16:creationId xmlns:a16="http://schemas.microsoft.com/office/drawing/2014/main" id="{9D4F5642-69CE-49A2-9CF0-885382423CF9}"/>
            </a:ext>
          </a:extLst>
        </xdr:cNvPr>
        <xdr:cNvPicPr>
          <a:picLocks noChangeAspect="1"/>
        </xdr:cNvPicPr>
      </xdr:nvPicPr>
      <xdr:blipFill>
        <a:blip xmlns:r="http://schemas.openxmlformats.org/officeDocument/2006/relationships" r:embed="rId18"/>
        <a:stretch>
          <a:fillRect/>
        </a:stretch>
      </xdr:blipFill>
      <xdr:spPr>
        <a:xfrm>
          <a:off x="657225" y="10350500"/>
          <a:ext cx="1952625" cy="2596696"/>
        </a:xfrm>
        <a:prstGeom prst="rect">
          <a:avLst/>
        </a:prstGeom>
      </xdr:spPr>
    </xdr:pic>
    <xdr:clientData/>
  </xdr:oneCellAnchor>
  <xdr:oneCellAnchor>
    <xdr:from>
      <xdr:col>6</xdr:col>
      <xdr:colOff>63501</xdr:colOff>
      <xdr:row>54</xdr:row>
      <xdr:rowOff>47625</xdr:rowOff>
    </xdr:from>
    <xdr:ext cx="1301750" cy="2596696"/>
    <xdr:pic>
      <xdr:nvPicPr>
        <xdr:cNvPr id="44" name="Imagem 43">
          <a:extLst>
            <a:ext uri="{FF2B5EF4-FFF2-40B4-BE49-F238E27FC236}">
              <a16:creationId xmlns:a16="http://schemas.microsoft.com/office/drawing/2014/main" id="{8523C7F9-C28A-4464-AC0D-3231B87BCE73}"/>
            </a:ext>
          </a:extLst>
        </xdr:cNvPr>
        <xdr:cNvPicPr>
          <a:picLocks noChangeAspect="1"/>
        </xdr:cNvPicPr>
      </xdr:nvPicPr>
      <xdr:blipFill>
        <a:blip xmlns:r="http://schemas.openxmlformats.org/officeDocument/2006/relationships" r:embed="rId18"/>
        <a:stretch>
          <a:fillRect/>
        </a:stretch>
      </xdr:blipFill>
      <xdr:spPr>
        <a:xfrm>
          <a:off x="3721101" y="10334625"/>
          <a:ext cx="1301750" cy="2596696"/>
        </a:xfrm>
        <a:prstGeom prst="rect">
          <a:avLst/>
        </a:prstGeom>
      </xdr:spPr>
    </xdr:pic>
    <xdr:clientData/>
  </xdr:oneCellAnchor>
  <xdr:twoCellAnchor>
    <xdr:from>
      <xdr:col>6</xdr:col>
      <xdr:colOff>793750</xdr:colOff>
      <xdr:row>54</xdr:row>
      <xdr:rowOff>904875</xdr:rowOff>
    </xdr:from>
    <xdr:to>
      <xdr:col>6</xdr:col>
      <xdr:colOff>1149516</xdr:colOff>
      <xdr:row>55</xdr:row>
      <xdr:rowOff>405945</xdr:rowOff>
    </xdr:to>
    <xdr:sp macro="" textlink="">
      <xdr:nvSpPr>
        <xdr:cNvPr id="45" name="Sinal de Multiplicação 44">
          <a:extLst>
            <a:ext uri="{FF2B5EF4-FFF2-40B4-BE49-F238E27FC236}">
              <a16:creationId xmlns:a16="http://schemas.microsoft.com/office/drawing/2014/main" id="{2E1F8FEC-87AE-4CA4-ABD9-E5F0133B9651}"/>
            </a:ext>
          </a:extLst>
        </xdr:cNvPr>
        <xdr:cNvSpPr/>
      </xdr:nvSpPr>
      <xdr:spPr>
        <a:xfrm>
          <a:off x="4270375" y="10477500"/>
          <a:ext cx="0" cy="186870"/>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190953</xdr:colOff>
      <xdr:row>63</xdr:row>
      <xdr:rowOff>76200</xdr:rowOff>
    </xdr:from>
    <xdr:to>
      <xdr:col>5</xdr:col>
      <xdr:colOff>385080</xdr:colOff>
      <xdr:row>65</xdr:row>
      <xdr:rowOff>865414</xdr:rowOff>
    </xdr:to>
    <xdr:sp macro="" textlink="">
      <xdr:nvSpPr>
        <xdr:cNvPr id="46" name="Seta: Pentágono 45">
          <a:extLst>
            <a:ext uri="{FF2B5EF4-FFF2-40B4-BE49-F238E27FC236}">
              <a16:creationId xmlns:a16="http://schemas.microsoft.com/office/drawing/2014/main" id="{1B8DD946-D42A-4E8F-88C8-D0C5A3885538}"/>
            </a:ext>
          </a:extLst>
        </xdr:cNvPr>
        <xdr:cNvSpPr/>
      </xdr:nvSpPr>
      <xdr:spPr>
        <a:xfrm>
          <a:off x="3238953" y="12077700"/>
          <a:ext cx="194127" cy="493939"/>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79375</xdr:colOff>
      <xdr:row>63</xdr:row>
      <xdr:rowOff>63499</xdr:rowOff>
    </xdr:from>
    <xdr:ext cx="1889125" cy="2619376"/>
    <xdr:pic>
      <xdr:nvPicPr>
        <xdr:cNvPr id="47" name="Imagem 46">
          <a:extLst>
            <a:ext uri="{FF2B5EF4-FFF2-40B4-BE49-F238E27FC236}">
              <a16:creationId xmlns:a16="http://schemas.microsoft.com/office/drawing/2014/main" id="{7F2E2CAA-906E-405B-9DFF-7D0BF50AE789}"/>
            </a:ext>
          </a:extLst>
        </xdr:cNvPr>
        <xdr:cNvPicPr>
          <a:picLocks noChangeAspect="1"/>
        </xdr:cNvPicPr>
      </xdr:nvPicPr>
      <xdr:blipFill>
        <a:blip xmlns:r="http://schemas.openxmlformats.org/officeDocument/2006/relationships" r:embed="rId19"/>
        <a:stretch>
          <a:fillRect/>
        </a:stretch>
      </xdr:blipFill>
      <xdr:spPr>
        <a:xfrm>
          <a:off x="688975" y="12064999"/>
          <a:ext cx="1889125" cy="2619376"/>
        </a:xfrm>
        <a:prstGeom prst="rect">
          <a:avLst/>
        </a:prstGeom>
      </xdr:spPr>
    </xdr:pic>
    <xdr:clientData/>
  </xdr:oneCellAnchor>
  <xdr:oneCellAnchor>
    <xdr:from>
      <xdr:col>6</xdr:col>
      <xdr:colOff>142875</xdr:colOff>
      <xdr:row>63</xdr:row>
      <xdr:rowOff>142875</xdr:rowOff>
    </xdr:from>
    <xdr:ext cx="1065893" cy="1941958"/>
    <xdr:pic>
      <xdr:nvPicPr>
        <xdr:cNvPr id="48" name="Imagem 47">
          <a:extLst>
            <a:ext uri="{FF2B5EF4-FFF2-40B4-BE49-F238E27FC236}">
              <a16:creationId xmlns:a16="http://schemas.microsoft.com/office/drawing/2014/main" id="{43858D89-3A4F-4DF1-85B0-CEB047F5C0CE}"/>
            </a:ext>
          </a:extLst>
        </xdr:cNvPr>
        <xdr:cNvPicPr>
          <a:picLocks noChangeAspect="1"/>
        </xdr:cNvPicPr>
      </xdr:nvPicPr>
      <xdr:blipFill>
        <a:blip xmlns:r="http://schemas.openxmlformats.org/officeDocument/2006/relationships" r:embed="rId19"/>
        <a:stretch>
          <a:fillRect/>
        </a:stretch>
      </xdr:blipFill>
      <xdr:spPr>
        <a:xfrm>
          <a:off x="3800475" y="12144375"/>
          <a:ext cx="1065893" cy="1941958"/>
        </a:xfrm>
        <a:prstGeom prst="rect">
          <a:avLst/>
        </a:prstGeom>
      </xdr:spPr>
    </xdr:pic>
    <xdr:clientData/>
  </xdr:oneCellAnchor>
  <xdr:twoCellAnchor>
    <xdr:from>
      <xdr:col>6</xdr:col>
      <xdr:colOff>157678</xdr:colOff>
      <xdr:row>63</xdr:row>
      <xdr:rowOff>830942</xdr:rowOff>
    </xdr:from>
    <xdr:to>
      <xdr:col>6</xdr:col>
      <xdr:colOff>513444</xdr:colOff>
      <xdr:row>64</xdr:row>
      <xdr:rowOff>329744</xdr:rowOff>
    </xdr:to>
    <xdr:sp macro="" textlink="">
      <xdr:nvSpPr>
        <xdr:cNvPr id="49" name="Sinal de Multiplicação 48">
          <a:extLst>
            <a:ext uri="{FF2B5EF4-FFF2-40B4-BE49-F238E27FC236}">
              <a16:creationId xmlns:a16="http://schemas.microsoft.com/office/drawing/2014/main" id="{C7993049-89C5-40B7-991C-00766669BB6B}"/>
            </a:ext>
          </a:extLst>
        </xdr:cNvPr>
        <xdr:cNvSpPr/>
      </xdr:nvSpPr>
      <xdr:spPr>
        <a:xfrm>
          <a:off x="3815278" y="12194267"/>
          <a:ext cx="355766" cy="184602"/>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718912</xdr:colOff>
      <xdr:row>64</xdr:row>
      <xdr:rowOff>365126</xdr:rowOff>
    </xdr:from>
    <xdr:ext cx="1391600" cy="767441"/>
    <xdr:pic>
      <xdr:nvPicPr>
        <xdr:cNvPr id="50" name="Imagem 49" descr="imagem">
          <a:extLst>
            <a:ext uri="{FF2B5EF4-FFF2-40B4-BE49-F238E27FC236}">
              <a16:creationId xmlns:a16="http://schemas.microsoft.com/office/drawing/2014/main" id="{FF6F38F9-065B-4382-85B5-E6AF1F2215DC}"/>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4271737" y="12385676"/>
          <a:ext cx="1391600" cy="76744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6</xdr:col>
      <xdr:colOff>1171124</xdr:colOff>
      <xdr:row>64</xdr:row>
      <xdr:rowOff>7258</xdr:rowOff>
    </xdr:from>
    <xdr:to>
      <xdr:col>6</xdr:col>
      <xdr:colOff>1597025</xdr:colOff>
      <xdr:row>64</xdr:row>
      <xdr:rowOff>211364</xdr:rowOff>
    </xdr:to>
    <xdr:sp macro="" textlink="">
      <xdr:nvSpPr>
        <xdr:cNvPr id="51" name="Seta: para a Direita 50">
          <a:extLst>
            <a:ext uri="{FF2B5EF4-FFF2-40B4-BE49-F238E27FC236}">
              <a16:creationId xmlns:a16="http://schemas.microsoft.com/office/drawing/2014/main" id="{5276AD46-E2D0-4ED5-85AD-00265C097262}"/>
            </a:ext>
          </a:extLst>
        </xdr:cNvPr>
        <xdr:cNvSpPr/>
      </xdr:nvSpPr>
      <xdr:spPr>
        <a:xfrm rot="2695351">
          <a:off x="4266749" y="12199258"/>
          <a:ext cx="0" cy="185056"/>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349250</xdr:colOff>
      <xdr:row>0</xdr:row>
      <xdr:rowOff>47625</xdr:rowOff>
    </xdr:from>
    <xdr:to>
      <xdr:col>4</xdr:col>
      <xdr:colOff>784678</xdr:colOff>
      <xdr:row>2</xdr:row>
      <xdr:rowOff>38552</xdr:rowOff>
    </xdr:to>
    <xdr:sp macro="" textlink="">
      <xdr:nvSpPr>
        <xdr:cNvPr id="52" name="Elipse 51">
          <a:extLst>
            <a:ext uri="{FF2B5EF4-FFF2-40B4-BE49-F238E27FC236}">
              <a16:creationId xmlns:a16="http://schemas.microsoft.com/office/drawing/2014/main" id="{D4C82BCD-099E-4A44-9726-9912B414EBD8}"/>
            </a:ext>
          </a:extLst>
        </xdr:cNvPr>
        <xdr:cNvSpPr/>
      </xdr:nvSpPr>
      <xdr:spPr>
        <a:xfrm>
          <a:off x="2787650" y="47625"/>
          <a:ext cx="263978" cy="371927"/>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127001</xdr:colOff>
      <xdr:row>72</xdr:row>
      <xdr:rowOff>76200</xdr:rowOff>
    </xdr:from>
    <xdr:to>
      <xdr:col>5</xdr:col>
      <xdr:colOff>385081</xdr:colOff>
      <xdr:row>76</xdr:row>
      <xdr:rowOff>0</xdr:rowOff>
    </xdr:to>
    <xdr:sp macro="" textlink="">
      <xdr:nvSpPr>
        <xdr:cNvPr id="53" name="Seta: Pentágono 52">
          <a:extLst>
            <a:ext uri="{FF2B5EF4-FFF2-40B4-BE49-F238E27FC236}">
              <a16:creationId xmlns:a16="http://schemas.microsoft.com/office/drawing/2014/main" id="{719FD62C-8AD9-4DFD-8809-E77B700B8956}"/>
            </a:ext>
          </a:extLst>
        </xdr:cNvPr>
        <xdr:cNvSpPr/>
      </xdr:nvSpPr>
      <xdr:spPr>
        <a:xfrm>
          <a:off x="3175001" y="13792200"/>
          <a:ext cx="258080" cy="685800"/>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63500</xdr:colOff>
      <xdr:row>72</xdr:row>
      <xdr:rowOff>79375</xdr:rowOff>
    </xdr:from>
    <xdr:ext cx="1952625" cy="2660196"/>
    <xdr:pic>
      <xdr:nvPicPr>
        <xdr:cNvPr id="54" name="Imagem 53">
          <a:extLst>
            <a:ext uri="{FF2B5EF4-FFF2-40B4-BE49-F238E27FC236}">
              <a16:creationId xmlns:a16="http://schemas.microsoft.com/office/drawing/2014/main" id="{E6101C45-11A6-43F1-8E65-72A07DEAE50B}"/>
            </a:ext>
          </a:extLst>
        </xdr:cNvPr>
        <xdr:cNvPicPr>
          <a:picLocks noChangeAspect="1"/>
        </xdr:cNvPicPr>
      </xdr:nvPicPr>
      <xdr:blipFill>
        <a:blip xmlns:r="http://schemas.openxmlformats.org/officeDocument/2006/relationships" r:embed="rId21"/>
        <a:stretch>
          <a:fillRect/>
        </a:stretch>
      </xdr:blipFill>
      <xdr:spPr>
        <a:xfrm>
          <a:off x="673100" y="13795375"/>
          <a:ext cx="1952625" cy="2660196"/>
        </a:xfrm>
        <a:prstGeom prst="rect">
          <a:avLst/>
        </a:prstGeom>
      </xdr:spPr>
    </xdr:pic>
    <xdr:clientData/>
  </xdr:oneCellAnchor>
  <xdr:oneCellAnchor>
    <xdr:from>
      <xdr:col>6</xdr:col>
      <xdr:colOff>31750</xdr:colOff>
      <xdr:row>71</xdr:row>
      <xdr:rowOff>396875</xdr:rowOff>
    </xdr:from>
    <xdr:ext cx="1349375" cy="1704673"/>
    <xdr:pic>
      <xdr:nvPicPr>
        <xdr:cNvPr id="55" name="Imagem 54">
          <a:extLst>
            <a:ext uri="{FF2B5EF4-FFF2-40B4-BE49-F238E27FC236}">
              <a16:creationId xmlns:a16="http://schemas.microsoft.com/office/drawing/2014/main" id="{DF5B75B6-674D-489A-AC7F-F3AC78907941}"/>
            </a:ext>
          </a:extLst>
        </xdr:cNvPr>
        <xdr:cNvPicPr>
          <a:picLocks noChangeAspect="1"/>
        </xdr:cNvPicPr>
      </xdr:nvPicPr>
      <xdr:blipFill>
        <a:blip xmlns:r="http://schemas.openxmlformats.org/officeDocument/2006/relationships" r:embed="rId21"/>
        <a:stretch>
          <a:fillRect/>
        </a:stretch>
      </xdr:blipFill>
      <xdr:spPr>
        <a:xfrm>
          <a:off x="3689350" y="13712825"/>
          <a:ext cx="1349375" cy="1704673"/>
        </a:xfrm>
        <a:prstGeom prst="rect">
          <a:avLst/>
        </a:prstGeom>
      </xdr:spPr>
    </xdr:pic>
    <xdr:clientData/>
  </xdr:oneCellAnchor>
  <xdr:twoCellAnchor>
    <xdr:from>
      <xdr:col>6</xdr:col>
      <xdr:colOff>857250</xdr:colOff>
      <xdr:row>72</xdr:row>
      <xdr:rowOff>449792</xdr:rowOff>
    </xdr:from>
    <xdr:to>
      <xdr:col>6</xdr:col>
      <xdr:colOff>1213016</xdr:colOff>
      <xdr:row>72</xdr:row>
      <xdr:rowOff>869344</xdr:rowOff>
    </xdr:to>
    <xdr:sp macro="" textlink="">
      <xdr:nvSpPr>
        <xdr:cNvPr id="56" name="Sinal de Multiplicação 55">
          <a:extLst>
            <a:ext uri="{FF2B5EF4-FFF2-40B4-BE49-F238E27FC236}">
              <a16:creationId xmlns:a16="http://schemas.microsoft.com/office/drawing/2014/main" id="{61C25A4F-5FA2-4710-AC38-1B9EDB411B85}"/>
            </a:ext>
          </a:extLst>
        </xdr:cNvPr>
        <xdr:cNvSpPr/>
      </xdr:nvSpPr>
      <xdr:spPr>
        <a:xfrm>
          <a:off x="4267200" y="13908617"/>
          <a:ext cx="3341" cy="452"/>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1449012</xdr:colOff>
      <xdr:row>73</xdr:row>
      <xdr:rowOff>672950</xdr:rowOff>
    </xdr:from>
    <xdr:to>
      <xdr:col>6</xdr:col>
      <xdr:colOff>1877181</xdr:colOff>
      <xdr:row>73</xdr:row>
      <xdr:rowOff>877056</xdr:rowOff>
    </xdr:to>
    <xdr:sp macro="" textlink="">
      <xdr:nvSpPr>
        <xdr:cNvPr id="57" name="Seta: para a Direita 56">
          <a:extLst>
            <a:ext uri="{FF2B5EF4-FFF2-40B4-BE49-F238E27FC236}">
              <a16:creationId xmlns:a16="http://schemas.microsoft.com/office/drawing/2014/main" id="{86390170-FEFB-45EB-B9C6-C0972061D213}"/>
            </a:ext>
          </a:extLst>
        </xdr:cNvPr>
        <xdr:cNvSpPr/>
      </xdr:nvSpPr>
      <xdr:spPr>
        <a:xfrm rot="9302651">
          <a:off x="4268412" y="14093675"/>
          <a:ext cx="0" cy="4081"/>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158750</xdr:colOff>
      <xdr:row>79</xdr:row>
      <xdr:rowOff>127000</xdr:rowOff>
    </xdr:from>
    <xdr:to>
      <xdr:col>5</xdr:col>
      <xdr:colOff>352877</xdr:colOff>
      <xdr:row>85</xdr:row>
      <xdr:rowOff>154214</xdr:rowOff>
    </xdr:to>
    <xdr:sp macro="" textlink="">
      <xdr:nvSpPr>
        <xdr:cNvPr id="58" name="Seta: Pentágono 57">
          <a:extLst>
            <a:ext uri="{FF2B5EF4-FFF2-40B4-BE49-F238E27FC236}">
              <a16:creationId xmlns:a16="http://schemas.microsoft.com/office/drawing/2014/main" id="{BF76D236-B36A-4D20-9EA5-75A8182DC9E6}"/>
            </a:ext>
          </a:extLst>
        </xdr:cNvPr>
        <xdr:cNvSpPr/>
      </xdr:nvSpPr>
      <xdr:spPr>
        <a:xfrm>
          <a:off x="3206750" y="15176500"/>
          <a:ext cx="194127" cy="1170214"/>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31751</xdr:colOff>
      <xdr:row>81</xdr:row>
      <xdr:rowOff>47625</xdr:rowOff>
    </xdr:from>
    <xdr:ext cx="2000250" cy="2093232"/>
    <xdr:pic>
      <xdr:nvPicPr>
        <xdr:cNvPr id="59" name="Imagem 58">
          <a:extLst>
            <a:ext uri="{FF2B5EF4-FFF2-40B4-BE49-F238E27FC236}">
              <a16:creationId xmlns:a16="http://schemas.microsoft.com/office/drawing/2014/main" id="{A8558FD8-8C7D-4BDF-A016-A693DCAD014F}"/>
            </a:ext>
          </a:extLst>
        </xdr:cNvPr>
        <xdr:cNvPicPr>
          <a:picLocks noChangeAspect="1"/>
        </xdr:cNvPicPr>
      </xdr:nvPicPr>
      <xdr:blipFill>
        <a:blip xmlns:r="http://schemas.openxmlformats.org/officeDocument/2006/relationships" r:embed="rId22"/>
        <a:stretch>
          <a:fillRect/>
        </a:stretch>
      </xdr:blipFill>
      <xdr:spPr>
        <a:xfrm>
          <a:off x="641351" y="15478125"/>
          <a:ext cx="2000250" cy="2093232"/>
        </a:xfrm>
        <a:prstGeom prst="rect">
          <a:avLst/>
        </a:prstGeom>
      </xdr:spPr>
    </xdr:pic>
    <xdr:clientData/>
  </xdr:oneCellAnchor>
  <xdr:oneCellAnchor>
    <xdr:from>
      <xdr:col>6</xdr:col>
      <xdr:colOff>127000</xdr:colOff>
      <xdr:row>81</xdr:row>
      <xdr:rowOff>31750</xdr:rowOff>
    </xdr:from>
    <xdr:ext cx="2000250" cy="2093232"/>
    <xdr:pic>
      <xdr:nvPicPr>
        <xdr:cNvPr id="60" name="Imagem 59">
          <a:extLst>
            <a:ext uri="{FF2B5EF4-FFF2-40B4-BE49-F238E27FC236}">
              <a16:creationId xmlns:a16="http://schemas.microsoft.com/office/drawing/2014/main" id="{D4D9222A-8717-459F-BEB3-7BD6120D994C}"/>
            </a:ext>
          </a:extLst>
        </xdr:cNvPr>
        <xdr:cNvPicPr>
          <a:picLocks noChangeAspect="1"/>
        </xdr:cNvPicPr>
      </xdr:nvPicPr>
      <xdr:blipFill>
        <a:blip xmlns:r="http://schemas.openxmlformats.org/officeDocument/2006/relationships" r:embed="rId22"/>
        <a:stretch>
          <a:fillRect/>
        </a:stretch>
      </xdr:blipFill>
      <xdr:spPr>
        <a:xfrm>
          <a:off x="3784600" y="15462250"/>
          <a:ext cx="2000250" cy="2093232"/>
        </a:xfrm>
        <a:prstGeom prst="rect">
          <a:avLst/>
        </a:prstGeom>
      </xdr:spPr>
    </xdr:pic>
    <xdr:clientData/>
  </xdr:oneCellAnchor>
  <xdr:twoCellAnchor>
    <xdr:from>
      <xdr:col>6</xdr:col>
      <xdr:colOff>793750</xdr:colOff>
      <xdr:row>83</xdr:row>
      <xdr:rowOff>0</xdr:rowOff>
    </xdr:from>
    <xdr:to>
      <xdr:col>6</xdr:col>
      <xdr:colOff>1149516</xdr:colOff>
      <xdr:row>83</xdr:row>
      <xdr:rowOff>419552</xdr:rowOff>
    </xdr:to>
    <xdr:sp macro="" textlink="">
      <xdr:nvSpPr>
        <xdr:cNvPr id="61" name="Sinal de Multiplicação 60">
          <a:extLst>
            <a:ext uri="{FF2B5EF4-FFF2-40B4-BE49-F238E27FC236}">
              <a16:creationId xmlns:a16="http://schemas.microsoft.com/office/drawing/2014/main" id="{66656350-CE5A-4E7B-BAF5-3E82650D5CB8}"/>
            </a:ext>
          </a:extLst>
        </xdr:cNvPr>
        <xdr:cNvSpPr/>
      </xdr:nvSpPr>
      <xdr:spPr>
        <a:xfrm>
          <a:off x="4270375" y="15811500"/>
          <a:ext cx="0" cy="190952"/>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79375</xdr:colOff>
      <xdr:row>25</xdr:row>
      <xdr:rowOff>79375</xdr:rowOff>
    </xdr:from>
    <xdr:to>
      <xdr:col>6</xdr:col>
      <xdr:colOff>1000125</xdr:colOff>
      <xdr:row>26</xdr:row>
      <xdr:rowOff>412750</xdr:rowOff>
    </xdr:to>
    <xdr:pic>
      <xdr:nvPicPr>
        <xdr:cNvPr id="62" name="Imagem 8">
          <a:extLst>
            <a:ext uri="{FF2B5EF4-FFF2-40B4-BE49-F238E27FC236}">
              <a16:creationId xmlns:a16="http://schemas.microsoft.com/office/drawing/2014/main" id="{95B2AB1B-9B0D-41F6-8C0C-604AA1EFA0D0}"/>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3736975" y="4841875"/>
          <a:ext cx="530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1000125</xdr:colOff>
      <xdr:row>25</xdr:row>
      <xdr:rowOff>79375</xdr:rowOff>
    </xdr:from>
    <xdr:to>
      <xdr:col>6</xdr:col>
      <xdr:colOff>2162175</xdr:colOff>
      <xdr:row>26</xdr:row>
      <xdr:rowOff>444500</xdr:rowOff>
    </xdr:to>
    <xdr:pic>
      <xdr:nvPicPr>
        <xdr:cNvPr id="63" name="Imagem 9">
          <a:extLst>
            <a:ext uri="{FF2B5EF4-FFF2-40B4-BE49-F238E27FC236}">
              <a16:creationId xmlns:a16="http://schemas.microsoft.com/office/drawing/2014/main" id="{C566C0D1-3DFF-46C3-8152-BFBDEEE6C983}"/>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4267200" y="4841875"/>
          <a:ext cx="0" cy="29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6</xdr:col>
      <xdr:colOff>254000</xdr:colOff>
      <xdr:row>26</xdr:row>
      <xdr:rowOff>460375</xdr:rowOff>
    </xdr:from>
    <xdr:ext cx="1406525" cy="825500"/>
    <xdr:pic>
      <xdr:nvPicPr>
        <xdr:cNvPr id="64" name="Imagem 63">
          <a:extLst>
            <a:ext uri="{FF2B5EF4-FFF2-40B4-BE49-F238E27FC236}">
              <a16:creationId xmlns:a16="http://schemas.microsoft.com/office/drawing/2014/main" id="{60601A0D-54D3-41AC-A6C0-DAE78DFA1312}"/>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3911600" y="5146675"/>
          <a:ext cx="1406525" cy="825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158750</xdr:colOff>
      <xdr:row>88</xdr:row>
      <xdr:rowOff>127000</xdr:rowOff>
    </xdr:from>
    <xdr:to>
      <xdr:col>5</xdr:col>
      <xdr:colOff>352877</xdr:colOff>
      <xdr:row>94</xdr:row>
      <xdr:rowOff>154214</xdr:rowOff>
    </xdr:to>
    <xdr:sp macro="" textlink="">
      <xdr:nvSpPr>
        <xdr:cNvPr id="65" name="Seta: Pentágono 64">
          <a:extLst>
            <a:ext uri="{FF2B5EF4-FFF2-40B4-BE49-F238E27FC236}">
              <a16:creationId xmlns:a16="http://schemas.microsoft.com/office/drawing/2014/main" id="{AF08E77D-D02A-4636-8D98-6AA69E7F76E5}"/>
            </a:ext>
          </a:extLst>
        </xdr:cNvPr>
        <xdr:cNvSpPr/>
      </xdr:nvSpPr>
      <xdr:spPr>
        <a:xfrm>
          <a:off x="3206750" y="16891000"/>
          <a:ext cx="194127" cy="1170214"/>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15875</xdr:colOff>
      <xdr:row>90</xdr:row>
      <xdr:rowOff>31751</xdr:rowOff>
    </xdr:from>
    <xdr:to>
      <xdr:col>1</xdr:col>
      <xdr:colOff>2063750</xdr:colOff>
      <xdr:row>93</xdr:row>
      <xdr:rowOff>508001</xdr:rowOff>
    </xdr:to>
    <xdr:pic>
      <xdr:nvPicPr>
        <xdr:cNvPr id="66" name="Imagem 12">
          <a:extLst>
            <a:ext uri="{FF2B5EF4-FFF2-40B4-BE49-F238E27FC236}">
              <a16:creationId xmlns:a16="http://schemas.microsoft.com/office/drawing/2014/main" id="{BFD58F08-613F-4837-B249-88103CC0068A}"/>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25475" y="17176751"/>
          <a:ext cx="5905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31750</xdr:colOff>
      <xdr:row>90</xdr:row>
      <xdr:rowOff>63500</xdr:rowOff>
    </xdr:from>
    <xdr:to>
      <xdr:col>6</xdr:col>
      <xdr:colOff>1412875</xdr:colOff>
      <xdr:row>94</xdr:row>
      <xdr:rowOff>0</xdr:rowOff>
    </xdr:to>
    <xdr:pic>
      <xdr:nvPicPr>
        <xdr:cNvPr id="67" name="Imagem 12">
          <a:extLst>
            <a:ext uri="{FF2B5EF4-FFF2-40B4-BE49-F238E27FC236}">
              <a16:creationId xmlns:a16="http://schemas.microsoft.com/office/drawing/2014/main" id="{9872B70C-DB55-491C-8DFF-A55FB9585AC6}"/>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3689350" y="17208500"/>
          <a:ext cx="581025" cy="698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920750</xdr:colOff>
      <xdr:row>91</xdr:row>
      <xdr:rowOff>269875</xdr:rowOff>
    </xdr:from>
    <xdr:to>
      <xdr:col>6</xdr:col>
      <xdr:colOff>1276516</xdr:colOff>
      <xdr:row>92</xdr:row>
      <xdr:rowOff>149677</xdr:rowOff>
    </xdr:to>
    <xdr:sp macro="" textlink="">
      <xdr:nvSpPr>
        <xdr:cNvPr id="68" name="Sinal de Multiplicação 67">
          <a:extLst>
            <a:ext uri="{FF2B5EF4-FFF2-40B4-BE49-F238E27FC236}">
              <a16:creationId xmlns:a16="http://schemas.microsoft.com/office/drawing/2014/main" id="{B1B171DC-4AEB-409B-A3E0-3D4593FC815A}"/>
            </a:ext>
          </a:extLst>
        </xdr:cNvPr>
        <xdr:cNvSpPr/>
      </xdr:nvSpPr>
      <xdr:spPr>
        <a:xfrm>
          <a:off x="4264025" y="17529175"/>
          <a:ext cx="3341" cy="146502"/>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1009804</xdr:colOff>
      <xdr:row>92</xdr:row>
      <xdr:rowOff>32658</xdr:rowOff>
    </xdr:from>
    <xdr:to>
      <xdr:col>6</xdr:col>
      <xdr:colOff>1437973</xdr:colOff>
      <xdr:row>92</xdr:row>
      <xdr:rowOff>236764</xdr:rowOff>
    </xdr:to>
    <xdr:sp macro="" textlink="">
      <xdr:nvSpPr>
        <xdr:cNvPr id="69" name="Seta: para a Direita 68">
          <a:extLst>
            <a:ext uri="{FF2B5EF4-FFF2-40B4-BE49-F238E27FC236}">
              <a16:creationId xmlns:a16="http://schemas.microsoft.com/office/drawing/2014/main" id="{07C58447-3F6F-473C-A33B-DF14B6FD85F7}"/>
            </a:ext>
          </a:extLst>
        </xdr:cNvPr>
        <xdr:cNvSpPr/>
      </xdr:nvSpPr>
      <xdr:spPr>
        <a:xfrm rot="18951931">
          <a:off x="4267354" y="17558658"/>
          <a:ext cx="0" cy="156481"/>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1381125</xdr:colOff>
      <xdr:row>54</xdr:row>
      <xdr:rowOff>79376</xdr:rowOff>
    </xdr:from>
    <xdr:to>
      <xdr:col>7</xdr:col>
      <xdr:colOff>0</xdr:colOff>
      <xdr:row>54</xdr:row>
      <xdr:rowOff>904876</xdr:rowOff>
    </xdr:to>
    <xdr:pic>
      <xdr:nvPicPr>
        <xdr:cNvPr id="70" name="Imagem 6">
          <a:extLst>
            <a:ext uri="{FF2B5EF4-FFF2-40B4-BE49-F238E27FC236}">
              <a16:creationId xmlns:a16="http://schemas.microsoft.com/office/drawing/2014/main" id="{CD763C94-9FB9-4EF8-90E8-120E5C972C76}"/>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4267200" y="10366376"/>
          <a:ext cx="0" cy="11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1698400</xdr:colOff>
      <xdr:row>55</xdr:row>
      <xdr:rowOff>143102</xdr:rowOff>
    </xdr:from>
    <xdr:to>
      <xdr:col>6</xdr:col>
      <xdr:colOff>1902506</xdr:colOff>
      <xdr:row>55</xdr:row>
      <xdr:rowOff>569003</xdr:rowOff>
    </xdr:to>
    <xdr:sp macro="" textlink="">
      <xdr:nvSpPr>
        <xdr:cNvPr id="71" name="Seta: para a Direita 70">
          <a:extLst>
            <a:ext uri="{FF2B5EF4-FFF2-40B4-BE49-F238E27FC236}">
              <a16:creationId xmlns:a16="http://schemas.microsoft.com/office/drawing/2014/main" id="{7F81CFA9-795E-4D56-8D88-99D5EE109AEE}"/>
            </a:ext>
          </a:extLst>
        </xdr:cNvPr>
        <xdr:cNvSpPr/>
      </xdr:nvSpPr>
      <xdr:spPr>
        <a:xfrm rot="16200000">
          <a:off x="4244977" y="10645775"/>
          <a:ext cx="44901" cy="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13</xdr:col>
      <xdr:colOff>68036</xdr:colOff>
      <xdr:row>81</xdr:row>
      <xdr:rowOff>285750</xdr:rowOff>
    </xdr:from>
    <xdr:ext cx="4248724" cy="1659634"/>
    <xdr:pic>
      <xdr:nvPicPr>
        <xdr:cNvPr id="72" name="Imagem 71" descr="imagem">
          <a:extLst>
            <a:ext uri="{FF2B5EF4-FFF2-40B4-BE49-F238E27FC236}">
              <a16:creationId xmlns:a16="http://schemas.microsoft.com/office/drawing/2014/main" id="{3E915821-5F93-42E2-BF5D-815AABF531B9}"/>
            </a:ext>
          </a:extLst>
        </xdr:cNvPr>
        <xdr:cNvPicPr>
          <a:picLocks noChangeAspect="1" noChangeArrowheads="1"/>
        </xdr:cNvPicPr>
      </xdr:nvPicPr>
      <xdr:blipFill rotWithShape="1">
        <a:blip xmlns:r="http://schemas.openxmlformats.org/officeDocument/2006/relationships" r:embed="rId17">
          <a:extLst>
            <a:ext uri="{28A0092B-C50C-407E-A947-70E740481C1C}">
              <a14:useLocalDpi xmlns:a14="http://schemas.microsoft.com/office/drawing/2010/main" val="0"/>
            </a:ext>
          </a:extLst>
        </a:blip>
        <a:srcRect t="35112"/>
        <a:stretch/>
      </xdr:blipFill>
      <xdr:spPr bwMode="auto">
        <a:xfrm>
          <a:off x="7992836" y="15621000"/>
          <a:ext cx="4248724" cy="165963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1877786</xdr:colOff>
      <xdr:row>81</xdr:row>
      <xdr:rowOff>-1</xdr:rowOff>
    </xdr:from>
    <xdr:ext cx="949423" cy="641819"/>
    <xdr:pic>
      <xdr:nvPicPr>
        <xdr:cNvPr id="73" name="Imagem 72" descr="imagem">
          <a:extLst>
            <a:ext uri="{FF2B5EF4-FFF2-40B4-BE49-F238E27FC236}">
              <a16:creationId xmlns:a16="http://schemas.microsoft.com/office/drawing/2014/main" id="{6CEBA242-4C21-42FC-9A5F-5D34DF96166A}"/>
            </a:ext>
          </a:extLst>
        </xdr:cNvPr>
        <xdr:cNvPicPr>
          <a:picLocks noChangeAspect="1" noChangeArrowheads="1"/>
        </xdr:cNvPicPr>
      </xdr:nvPicPr>
      <xdr:blipFill rotWithShape="1">
        <a:blip xmlns:r="http://schemas.openxmlformats.org/officeDocument/2006/relationships" r:embed="rId17">
          <a:extLst>
            <a:ext uri="{28A0092B-C50C-407E-A947-70E740481C1C}">
              <a14:useLocalDpi xmlns:a14="http://schemas.microsoft.com/office/drawing/2010/main" val="0"/>
            </a:ext>
          </a:extLst>
        </a:blip>
        <a:srcRect l="70074" t="66394"/>
        <a:stretch/>
      </xdr:blipFill>
      <xdr:spPr bwMode="auto">
        <a:xfrm>
          <a:off x="4268561" y="15430499"/>
          <a:ext cx="949423" cy="64181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3</xdr:col>
      <xdr:colOff>3986893</xdr:colOff>
      <xdr:row>13</xdr:row>
      <xdr:rowOff>95250</xdr:rowOff>
    </xdr:from>
    <xdr:to>
      <xdr:col>4</xdr:col>
      <xdr:colOff>13608</xdr:colOff>
      <xdr:row>13</xdr:row>
      <xdr:rowOff>544286</xdr:rowOff>
    </xdr:to>
    <xdr:sp macro="" textlink="">
      <xdr:nvSpPr>
        <xdr:cNvPr id="74" name="Elipse 73">
          <a:extLst>
            <a:ext uri="{FF2B5EF4-FFF2-40B4-BE49-F238E27FC236}">
              <a16:creationId xmlns:a16="http://schemas.microsoft.com/office/drawing/2014/main" id="{0E94F20B-9CCF-4609-BEA7-4C241EBC6963}"/>
            </a:ext>
          </a:extLst>
        </xdr:cNvPr>
        <xdr:cNvSpPr/>
      </xdr:nvSpPr>
      <xdr:spPr>
        <a:xfrm>
          <a:off x="2434318" y="2571750"/>
          <a:ext cx="17690" cy="96611"/>
        </a:xfrm>
        <a:prstGeom prst="ellipse">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655866</xdr:colOff>
      <xdr:row>87</xdr:row>
      <xdr:rowOff>84366</xdr:rowOff>
    </xdr:from>
    <xdr:to>
      <xdr:col>5</xdr:col>
      <xdr:colOff>29938</xdr:colOff>
      <xdr:row>89</xdr:row>
      <xdr:rowOff>179616</xdr:rowOff>
    </xdr:to>
    <xdr:sp macro="" textlink="">
      <xdr:nvSpPr>
        <xdr:cNvPr id="75" name="Elipse 74">
          <a:extLst>
            <a:ext uri="{FF2B5EF4-FFF2-40B4-BE49-F238E27FC236}">
              <a16:creationId xmlns:a16="http://schemas.microsoft.com/office/drawing/2014/main" id="{9AE038ED-AB98-4472-B640-C67B33162772}"/>
            </a:ext>
          </a:extLst>
        </xdr:cNvPr>
        <xdr:cNvSpPr/>
      </xdr:nvSpPr>
      <xdr:spPr>
        <a:xfrm>
          <a:off x="3046641" y="16657866"/>
          <a:ext cx="31297" cy="476250"/>
        </a:xfrm>
        <a:prstGeom prst="ellipse">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517070</xdr:colOff>
      <xdr:row>60</xdr:row>
      <xdr:rowOff>27214</xdr:rowOff>
    </xdr:from>
    <xdr:to>
      <xdr:col>4</xdr:col>
      <xdr:colOff>952499</xdr:colOff>
      <xdr:row>62</xdr:row>
      <xdr:rowOff>122464</xdr:rowOff>
    </xdr:to>
    <xdr:sp macro="" textlink="">
      <xdr:nvSpPr>
        <xdr:cNvPr id="76" name="Elipse 75">
          <a:extLst>
            <a:ext uri="{FF2B5EF4-FFF2-40B4-BE49-F238E27FC236}">
              <a16:creationId xmlns:a16="http://schemas.microsoft.com/office/drawing/2014/main" id="{D42C3FC2-BAAF-4EA4-9EE6-4DAC6D3AA506}"/>
            </a:ext>
          </a:extLst>
        </xdr:cNvPr>
        <xdr:cNvSpPr/>
      </xdr:nvSpPr>
      <xdr:spPr>
        <a:xfrm>
          <a:off x="2955470" y="11457214"/>
          <a:ext cx="92529" cy="476250"/>
        </a:xfrm>
        <a:prstGeom prst="ellipse">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120650</xdr:colOff>
      <xdr:row>91</xdr:row>
      <xdr:rowOff>242358</xdr:rowOff>
    </xdr:from>
    <xdr:to>
      <xdr:col>6</xdr:col>
      <xdr:colOff>476416</xdr:colOff>
      <xdr:row>92</xdr:row>
      <xdr:rowOff>122160</xdr:rowOff>
    </xdr:to>
    <xdr:sp macro="" textlink="">
      <xdr:nvSpPr>
        <xdr:cNvPr id="77" name="Sinal de Multiplicação 76">
          <a:extLst>
            <a:ext uri="{FF2B5EF4-FFF2-40B4-BE49-F238E27FC236}">
              <a16:creationId xmlns:a16="http://schemas.microsoft.com/office/drawing/2014/main" id="{78A2B6CF-FA6D-453D-A325-D2F1A20E3A53}"/>
            </a:ext>
          </a:extLst>
        </xdr:cNvPr>
        <xdr:cNvSpPr/>
      </xdr:nvSpPr>
      <xdr:spPr>
        <a:xfrm>
          <a:off x="3778250" y="17530233"/>
          <a:ext cx="355766" cy="117927"/>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13</xdr:col>
      <xdr:colOff>323550</xdr:colOff>
      <xdr:row>90</xdr:row>
      <xdr:rowOff>6048</xdr:rowOff>
    </xdr:from>
    <xdr:ext cx="6024940" cy="1999998"/>
    <xdr:pic>
      <xdr:nvPicPr>
        <xdr:cNvPr id="78" name="Imagem 77">
          <a:extLst>
            <a:ext uri="{FF2B5EF4-FFF2-40B4-BE49-F238E27FC236}">
              <a16:creationId xmlns:a16="http://schemas.microsoft.com/office/drawing/2014/main" id="{A165B0D2-09CF-49BC-B549-C2D6C39FAFAA}"/>
            </a:ext>
          </a:extLst>
        </xdr:cNvPr>
        <xdr:cNvPicPr>
          <a:picLocks noChangeAspect="1" noChangeArrowheads="1"/>
        </xdr:cNvPicPr>
      </xdr:nvPicPr>
      <xdr:blipFill rotWithShape="1">
        <a:blip xmlns:r="http://schemas.openxmlformats.org/officeDocument/2006/relationships" r:embed="rId29">
          <a:extLst>
            <a:ext uri="{28A0092B-C50C-407E-A947-70E740481C1C}">
              <a14:useLocalDpi xmlns:a14="http://schemas.microsoft.com/office/drawing/2010/main" val="0"/>
            </a:ext>
          </a:extLst>
        </a:blip>
        <a:srcRect t="55548"/>
        <a:stretch/>
      </xdr:blipFill>
      <xdr:spPr bwMode="auto">
        <a:xfrm>
          <a:off x="25279050" y="37657012"/>
          <a:ext cx="6024940" cy="199999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362857</xdr:colOff>
      <xdr:row>100</xdr:row>
      <xdr:rowOff>170090</xdr:rowOff>
    </xdr:from>
    <xdr:ext cx="1478945" cy="1961696"/>
    <xdr:pic>
      <xdr:nvPicPr>
        <xdr:cNvPr id="79" name="Imagem 78">
          <a:extLst>
            <a:ext uri="{FF2B5EF4-FFF2-40B4-BE49-F238E27FC236}">
              <a16:creationId xmlns:a16="http://schemas.microsoft.com/office/drawing/2014/main" id="{A55DCEB9-A9A8-421F-BA7D-9FBA0A10F807}"/>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439057" y="741590"/>
          <a:ext cx="1478945" cy="19616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929822</xdr:colOff>
      <xdr:row>100</xdr:row>
      <xdr:rowOff>11339</xdr:rowOff>
    </xdr:from>
    <xdr:ext cx="1200148" cy="781051"/>
    <xdr:pic>
      <xdr:nvPicPr>
        <xdr:cNvPr id="80" name="Imagem 79">
          <a:extLst>
            <a:ext uri="{FF2B5EF4-FFF2-40B4-BE49-F238E27FC236}">
              <a16:creationId xmlns:a16="http://schemas.microsoft.com/office/drawing/2014/main" id="{8BA5D628-E222-4B2F-9774-CAE84325EC0E}"/>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11902622" y="582839"/>
          <a:ext cx="1200148" cy="78105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249464</xdr:colOff>
      <xdr:row>100</xdr:row>
      <xdr:rowOff>793750</xdr:rowOff>
    </xdr:from>
    <xdr:ext cx="1104899" cy="790576"/>
    <xdr:pic>
      <xdr:nvPicPr>
        <xdr:cNvPr id="81" name="Imagem 80">
          <a:extLst>
            <a:ext uri="{FF2B5EF4-FFF2-40B4-BE49-F238E27FC236}">
              <a16:creationId xmlns:a16="http://schemas.microsoft.com/office/drawing/2014/main" id="{958649F5-701D-47A4-A0BF-121F35AA2B23}"/>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11222264" y="1365250"/>
          <a:ext cx="1104899" cy="79057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1009196</xdr:colOff>
      <xdr:row>101</xdr:row>
      <xdr:rowOff>759732</xdr:rowOff>
    </xdr:from>
    <xdr:ext cx="1114425" cy="838200"/>
    <xdr:pic>
      <xdr:nvPicPr>
        <xdr:cNvPr id="82" name="Imagem 81">
          <a:extLst>
            <a:ext uri="{FF2B5EF4-FFF2-40B4-BE49-F238E27FC236}">
              <a16:creationId xmlns:a16="http://schemas.microsoft.com/office/drawing/2014/main" id="{14D79759-D6D5-4915-96D7-5EA1FE4E3DE9}"/>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11981996" y="2159907"/>
          <a:ext cx="1114425" cy="838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102053</xdr:colOff>
      <xdr:row>99</xdr:row>
      <xdr:rowOff>79375</xdr:rowOff>
    </xdr:from>
    <xdr:to>
      <xdr:col>5</xdr:col>
      <xdr:colOff>296180</xdr:colOff>
      <xdr:row>103</xdr:row>
      <xdr:rowOff>11339</xdr:rowOff>
    </xdr:to>
    <xdr:sp macro="" textlink="">
      <xdr:nvSpPr>
        <xdr:cNvPr id="83" name="Seta: Pentágono 82">
          <a:extLst>
            <a:ext uri="{FF2B5EF4-FFF2-40B4-BE49-F238E27FC236}">
              <a16:creationId xmlns:a16="http://schemas.microsoft.com/office/drawing/2014/main" id="{FCC84B34-7090-4DD9-BCE9-A289EAEFA73E}"/>
            </a:ext>
          </a:extLst>
        </xdr:cNvPr>
        <xdr:cNvSpPr/>
      </xdr:nvSpPr>
      <xdr:spPr>
        <a:xfrm>
          <a:off x="10589078" y="431800"/>
          <a:ext cx="194127" cy="2637064"/>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562429</xdr:colOff>
      <xdr:row>109</xdr:row>
      <xdr:rowOff>242660</xdr:rowOff>
    </xdr:from>
    <xdr:ext cx="1200148" cy="1689554"/>
    <xdr:pic>
      <xdr:nvPicPr>
        <xdr:cNvPr id="85" name="Imagem 84">
          <a:extLst>
            <a:ext uri="{FF2B5EF4-FFF2-40B4-BE49-F238E27FC236}">
              <a16:creationId xmlns:a16="http://schemas.microsoft.com/office/drawing/2014/main" id="{2D0EF8BB-8BEB-4226-99D7-E992C36BB17D}"/>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11557000" y="44806053"/>
          <a:ext cx="1200148" cy="168955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102053</xdr:colOff>
      <xdr:row>108</xdr:row>
      <xdr:rowOff>79375</xdr:rowOff>
    </xdr:from>
    <xdr:to>
      <xdr:col>5</xdr:col>
      <xdr:colOff>296180</xdr:colOff>
      <xdr:row>112</xdr:row>
      <xdr:rowOff>11339</xdr:rowOff>
    </xdr:to>
    <xdr:sp macro="" textlink="">
      <xdr:nvSpPr>
        <xdr:cNvPr id="88" name="Seta: Pentágono 87">
          <a:extLst>
            <a:ext uri="{FF2B5EF4-FFF2-40B4-BE49-F238E27FC236}">
              <a16:creationId xmlns:a16="http://schemas.microsoft.com/office/drawing/2014/main" id="{5AE68E88-252E-48E5-88E1-9FEF4EEF46CC}"/>
            </a:ext>
          </a:extLst>
        </xdr:cNvPr>
        <xdr:cNvSpPr/>
      </xdr:nvSpPr>
      <xdr:spPr>
        <a:xfrm>
          <a:off x="10606767" y="40751125"/>
          <a:ext cx="194127" cy="2639785"/>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81643</xdr:colOff>
      <xdr:row>109</xdr:row>
      <xdr:rowOff>122464</xdr:rowOff>
    </xdr:from>
    <xdr:to>
      <xdr:col>1</xdr:col>
      <xdr:colOff>2041071</xdr:colOff>
      <xdr:row>111</xdr:row>
      <xdr:rowOff>639536</xdr:rowOff>
    </xdr:to>
    <xdr:pic>
      <xdr:nvPicPr>
        <xdr:cNvPr id="89" name="Imagem 88">
          <a:extLst>
            <a:ext uri="{FF2B5EF4-FFF2-40B4-BE49-F238E27FC236}">
              <a16:creationId xmlns:a16="http://schemas.microsoft.com/office/drawing/2014/main" id="{1DC2F98A-A2A4-5409-CC9A-8B805B1891BB}"/>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163286" y="44685857"/>
          <a:ext cx="1959428" cy="2177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495300</xdr:colOff>
      <xdr:row>3</xdr:row>
      <xdr:rowOff>38100</xdr:rowOff>
    </xdr:from>
    <xdr:ext cx="990600" cy="647700"/>
    <xdr:pic>
      <xdr:nvPicPr>
        <xdr:cNvPr id="2" name="Imagem 1">
          <a:extLst>
            <a:ext uri="{FF2B5EF4-FFF2-40B4-BE49-F238E27FC236}">
              <a16:creationId xmlns:a16="http://schemas.microsoft.com/office/drawing/2014/main" id="{19CEA6D9-6628-4A5F-9289-CE4AAF6FD32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136"/>
        <a:stretch/>
      </xdr:blipFill>
      <xdr:spPr bwMode="auto">
        <a:xfrm>
          <a:off x="571500" y="857250"/>
          <a:ext cx="990600" cy="647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6</xdr:col>
      <xdr:colOff>1473200</xdr:colOff>
      <xdr:row>46</xdr:row>
      <xdr:rowOff>53069</xdr:rowOff>
    </xdr:from>
    <xdr:to>
      <xdr:col>6</xdr:col>
      <xdr:colOff>2204126</xdr:colOff>
      <xdr:row>47</xdr:row>
      <xdr:rowOff>228600</xdr:rowOff>
    </xdr:to>
    <xdr:pic>
      <xdr:nvPicPr>
        <xdr:cNvPr id="3" name="Imagem 11">
          <a:extLst>
            <a:ext uri="{FF2B5EF4-FFF2-40B4-BE49-F238E27FC236}">
              <a16:creationId xmlns:a16="http://schemas.microsoft.com/office/drawing/2014/main" id="{F928F740-8600-4EE0-ADC7-635D7D02F1D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264025" y="8816069"/>
          <a:ext cx="7026" cy="3279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34019</xdr:colOff>
      <xdr:row>12</xdr:row>
      <xdr:rowOff>22679</xdr:rowOff>
    </xdr:from>
    <xdr:ext cx="1973035" cy="2676071"/>
    <xdr:pic>
      <xdr:nvPicPr>
        <xdr:cNvPr id="4" name="Imagem 3">
          <a:extLst>
            <a:ext uri="{FF2B5EF4-FFF2-40B4-BE49-F238E27FC236}">
              <a16:creationId xmlns:a16="http://schemas.microsoft.com/office/drawing/2014/main" id="{1BAACE3A-10DC-4540-AA2E-356CBB5CB52F}"/>
            </a:ext>
          </a:extLst>
        </xdr:cNvPr>
        <xdr:cNvPicPr>
          <a:picLocks noChangeAspect="1"/>
        </xdr:cNvPicPr>
      </xdr:nvPicPr>
      <xdr:blipFill>
        <a:blip xmlns:r="http://schemas.openxmlformats.org/officeDocument/2006/relationships" r:embed="rId3"/>
        <a:stretch>
          <a:fillRect/>
        </a:stretch>
      </xdr:blipFill>
      <xdr:spPr>
        <a:xfrm>
          <a:off x="643619" y="2308679"/>
          <a:ext cx="1973035" cy="2676071"/>
        </a:xfrm>
        <a:prstGeom prst="rect">
          <a:avLst/>
        </a:prstGeom>
      </xdr:spPr>
    </xdr:pic>
    <xdr:clientData/>
  </xdr:oneCellAnchor>
  <xdr:oneCellAnchor>
    <xdr:from>
      <xdr:col>6</xdr:col>
      <xdr:colOff>147412</xdr:colOff>
      <xdr:row>12</xdr:row>
      <xdr:rowOff>34018</xdr:rowOff>
    </xdr:from>
    <xdr:ext cx="1156606" cy="2676071"/>
    <xdr:pic>
      <xdr:nvPicPr>
        <xdr:cNvPr id="5" name="Imagem 4">
          <a:extLst>
            <a:ext uri="{FF2B5EF4-FFF2-40B4-BE49-F238E27FC236}">
              <a16:creationId xmlns:a16="http://schemas.microsoft.com/office/drawing/2014/main" id="{ABEE1EC7-3905-4AAF-8352-6ADCA2E69501}"/>
            </a:ext>
          </a:extLst>
        </xdr:cNvPr>
        <xdr:cNvPicPr>
          <a:picLocks noChangeAspect="1"/>
        </xdr:cNvPicPr>
      </xdr:nvPicPr>
      <xdr:blipFill>
        <a:blip xmlns:r="http://schemas.openxmlformats.org/officeDocument/2006/relationships" r:embed="rId3"/>
        <a:stretch>
          <a:fillRect/>
        </a:stretch>
      </xdr:blipFill>
      <xdr:spPr>
        <a:xfrm>
          <a:off x="3805012" y="2320018"/>
          <a:ext cx="1156606" cy="2676071"/>
        </a:xfrm>
        <a:prstGeom prst="rect">
          <a:avLst/>
        </a:prstGeom>
      </xdr:spPr>
    </xdr:pic>
    <xdr:clientData/>
  </xdr:oneCellAnchor>
  <xdr:twoCellAnchor>
    <xdr:from>
      <xdr:col>6</xdr:col>
      <xdr:colOff>272143</xdr:colOff>
      <xdr:row>12</xdr:row>
      <xdr:rowOff>737054</xdr:rowOff>
    </xdr:from>
    <xdr:to>
      <xdr:col>6</xdr:col>
      <xdr:colOff>627909</xdr:colOff>
      <xdr:row>13</xdr:row>
      <xdr:rowOff>238124</xdr:rowOff>
    </xdr:to>
    <xdr:sp macro="" textlink="">
      <xdr:nvSpPr>
        <xdr:cNvPr id="6" name="Sinal de Multiplicação 5">
          <a:extLst>
            <a:ext uri="{FF2B5EF4-FFF2-40B4-BE49-F238E27FC236}">
              <a16:creationId xmlns:a16="http://schemas.microsoft.com/office/drawing/2014/main" id="{3B013D0C-AC9E-4F88-A4C4-541D51CAFF2E}"/>
            </a:ext>
          </a:extLst>
        </xdr:cNvPr>
        <xdr:cNvSpPr/>
      </xdr:nvSpPr>
      <xdr:spPr>
        <a:xfrm>
          <a:off x="3929743" y="2480129"/>
          <a:ext cx="336716" cy="186870"/>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1338036</xdr:colOff>
      <xdr:row>12</xdr:row>
      <xdr:rowOff>79375</xdr:rowOff>
    </xdr:from>
    <xdr:ext cx="850446" cy="941162"/>
    <xdr:pic>
      <xdr:nvPicPr>
        <xdr:cNvPr id="7" name="Imagem 6">
          <a:extLst>
            <a:ext uri="{FF2B5EF4-FFF2-40B4-BE49-F238E27FC236}">
              <a16:creationId xmlns:a16="http://schemas.microsoft.com/office/drawing/2014/main" id="{F1B1E3FF-9C9F-445B-A3F4-395EBF57E1C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271736" y="2365375"/>
          <a:ext cx="850446" cy="94116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6</xdr:col>
      <xdr:colOff>1675720</xdr:colOff>
      <xdr:row>13</xdr:row>
      <xdr:rowOff>580797</xdr:rowOff>
    </xdr:from>
    <xdr:to>
      <xdr:col>6</xdr:col>
      <xdr:colOff>1879826</xdr:colOff>
      <xdr:row>14</xdr:row>
      <xdr:rowOff>88216</xdr:rowOff>
    </xdr:to>
    <xdr:sp macro="" textlink="">
      <xdr:nvSpPr>
        <xdr:cNvPr id="8" name="Seta: para a Direita 7">
          <a:extLst>
            <a:ext uri="{FF2B5EF4-FFF2-40B4-BE49-F238E27FC236}">
              <a16:creationId xmlns:a16="http://schemas.microsoft.com/office/drawing/2014/main" id="{AE0E2CC8-566B-4995-9424-0801D5548589}"/>
            </a:ext>
          </a:extLst>
        </xdr:cNvPr>
        <xdr:cNvSpPr/>
      </xdr:nvSpPr>
      <xdr:spPr>
        <a:xfrm rot="16200000">
          <a:off x="4224339" y="2708953"/>
          <a:ext cx="88444" cy="4081"/>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102053</xdr:colOff>
      <xdr:row>19</xdr:row>
      <xdr:rowOff>79374</xdr:rowOff>
    </xdr:from>
    <xdr:to>
      <xdr:col>5</xdr:col>
      <xdr:colOff>340179</xdr:colOff>
      <xdr:row>23</xdr:row>
      <xdr:rowOff>328839</xdr:rowOff>
    </xdr:to>
    <xdr:sp macro="" textlink="">
      <xdr:nvSpPr>
        <xdr:cNvPr id="9" name="Seta: Pentágono 8">
          <a:extLst>
            <a:ext uri="{FF2B5EF4-FFF2-40B4-BE49-F238E27FC236}">
              <a16:creationId xmlns:a16="http://schemas.microsoft.com/office/drawing/2014/main" id="{A5E8B899-816A-47E1-8132-8A439D96723E}"/>
            </a:ext>
          </a:extLst>
        </xdr:cNvPr>
        <xdr:cNvSpPr/>
      </xdr:nvSpPr>
      <xdr:spPr>
        <a:xfrm>
          <a:off x="3150053" y="3698874"/>
          <a:ext cx="238126" cy="868590"/>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1440089</xdr:colOff>
      <xdr:row>21</xdr:row>
      <xdr:rowOff>759732</xdr:rowOff>
    </xdr:from>
    <xdr:ext cx="771071" cy="1235982"/>
    <xdr:pic>
      <xdr:nvPicPr>
        <xdr:cNvPr id="10" name="Imagem 9">
          <a:extLst>
            <a:ext uri="{FF2B5EF4-FFF2-40B4-BE49-F238E27FC236}">
              <a16:creationId xmlns:a16="http://schemas.microsoft.com/office/drawing/2014/main" id="{7A64E879-2B2A-4CE0-96F6-9CE9708EF3E5}"/>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269014" y="4188732"/>
          <a:ext cx="771071" cy="123598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141855</xdr:colOff>
      <xdr:row>28</xdr:row>
      <xdr:rowOff>1699</xdr:rowOff>
    </xdr:from>
    <xdr:to>
      <xdr:col>5</xdr:col>
      <xdr:colOff>408214</xdr:colOff>
      <xdr:row>33</xdr:row>
      <xdr:rowOff>11339</xdr:rowOff>
    </xdr:to>
    <xdr:sp macro="" textlink="">
      <xdr:nvSpPr>
        <xdr:cNvPr id="11" name="Seta: Pentágono 10">
          <a:extLst>
            <a:ext uri="{FF2B5EF4-FFF2-40B4-BE49-F238E27FC236}">
              <a16:creationId xmlns:a16="http://schemas.microsoft.com/office/drawing/2014/main" id="{7DE660C4-4C74-4FED-AFFA-A96EA731B590}"/>
            </a:ext>
          </a:extLst>
        </xdr:cNvPr>
        <xdr:cNvSpPr/>
      </xdr:nvSpPr>
      <xdr:spPr>
        <a:xfrm>
          <a:off x="3189855" y="5335699"/>
          <a:ext cx="266359" cy="962140"/>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124732</xdr:colOff>
      <xdr:row>29</xdr:row>
      <xdr:rowOff>91827</xdr:rowOff>
    </xdr:from>
    <xdr:ext cx="1836964" cy="1835590"/>
    <xdr:pic>
      <xdr:nvPicPr>
        <xdr:cNvPr id="12" name="Imagem 11">
          <a:extLst>
            <a:ext uri="{FF2B5EF4-FFF2-40B4-BE49-F238E27FC236}">
              <a16:creationId xmlns:a16="http://schemas.microsoft.com/office/drawing/2014/main" id="{5F43338F-DBFA-4AB7-9BB5-67D8DCCB6306}"/>
            </a:ext>
          </a:extLst>
        </xdr:cNvPr>
        <xdr:cNvPicPr>
          <a:picLocks noChangeAspect="1"/>
        </xdr:cNvPicPr>
      </xdr:nvPicPr>
      <xdr:blipFill>
        <a:blip xmlns:r="http://schemas.openxmlformats.org/officeDocument/2006/relationships" r:embed="rId6"/>
        <a:stretch>
          <a:fillRect/>
        </a:stretch>
      </xdr:blipFill>
      <xdr:spPr>
        <a:xfrm>
          <a:off x="734332" y="5616327"/>
          <a:ext cx="1836964" cy="1835590"/>
        </a:xfrm>
        <a:prstGeom prst="rect">
          <a:avLst/>
        </a:prstGeom>
      </xdr:spPr>
    </xdr:pic>
    <xdr:clientData/>
  </xdr:oneCellAnchor>
  <xdr:oneCellAnchor>
    <xdr:from>
      <xdr:col>6</xdr:col>
      <xdr:colOff>56696</xdr:colOff>
      <xdr:row>29</xdr:row>
      <xdr:rowOff>33947</xdr:rowOff>
    </xdr:from>
    <xdr:ext cx="1247321" cy="1964644"/>
    <xdr:pic>
      <xdr:nvPicPr>
        <xdr:cNvPr id="13" name="Imagem 12">
          <a:extLst>
            <a:ext uri="{FF2B5EF4-FFF2-40B4-BE49-F238E27FC236}">
              <a16:creationId xmlns:a16="http://schemas.microsoft.com/office/drawing/2014/main" id="{BBD6D83A-C02D-4636-99B3-72D1D810C75F}"/>
            </a:ext>
          </a:extLst>
        </xdr:cNvPr>
        <xdr:cNvPicPr>
          <a:picLocks noChangeAspect="1"/>
        </xdr:cNvPicPr>
      </xdr:nvPicPr>
      <xdr:blipFill>
        <a:blip xmlns:r="http://schemas.openxmlformats.org/officeDocument/2006/relationships" r:embed="rId7"/>
        <a:stretch>
          <a:fillRect/>
        </a:stretch>
      </xdr:blipFill>
      <xdr:spPr>
        <a:xfrm>
          <a:off x="3714296" y="5558447"/>
          <a:ext cx="1247321" cy="1964644"/>
        </a:xfrm>
        <a:prstGeom prst="rect">
          <a:avLst/>
        </a:prstGeom>
      </xdr:spPr>
    </xdr:pic>
    <xdr:clientData/>
  </xdr:oneCellAnchor>
  <xdr:twoCellAnchor>
    <xdr:from>
      <xdr:col>6</xdr:col>
      <xdr:colOff>408214</xdr:colOff>
      <xdr:row>30</xdr:row>
      <xdr:rowOff>351517</xdr:rowOff>
    </xdr:from>
    <xdr:to>
      <xdr:col>6</xdr:col>
      <xdr:colOff>669018</xdr:colOff>
      <xdr:row>31</xdr:row>
      <xdr:rowOff>283481</xdr:rowOff>
    </xdr:to>
    <xdr:sp macro="" textlink="">
      <xdr:nvSpPr>
        <xdr:cNvPr id="14" name="Sinal de Multiplicação 13">
          <a:extLst>
            <a:ext uri="{FF2B5EF4-FFF2-40B4-BE49-F238E27FC236}">
              <a16:creationId xmlns:a16="http://schemas.microsoft.com/office/drawing/2014/main" id="{3E5D3BBC-EFCA-499D-8F2C-7A7C62A5B3C1}"/>
            </a:ext>
          </a:extLst>
        </xdr:cNvPr>
        <xdr:cNvSpPr/>
      </xdr:nvSpPr>
      <xdr:spPr>
        <a:xfrm>
          <a:off x="4065814" y="5904592"/>
          <a:ext cx="203654" cy="189139"/>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1338036</xdr:colOff>
      <xdr:row>29</xdr:row>
      <xdr:rowOff>22679</xdr:rowOff>
    </xdr:from>
    <xdr:ext cx="827767" cy="910771"/>
    <xdr:pic>
      <xdr:nvPicPr>
        <xdr:cNvPr id="15" name="Imagem 14">
          <a:extLst>
            <a:ext uri="{FF2B5EF4-FFF2-40B4-BE49-F238E27FC236}">
              <a16:creationId xmlns:a16="http://schemas.microsoft.com/office/drawing/2014/main" id="{4FB08CBD-3B46-41AC-A2D0-2ECB39AB1E16}"/>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271736" y="5547179"/>
          <a:ext cx="827767" cy="91077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6</xdr:col>
      <xdr:colOff>1610179</xdr:colOff>
      <xdr:row>31</xdr:row>
      <xdr:rowOff>362858</xdr:rowOff>
    </xdr:from>
    <xdr:to>
      <xdr:col>6</xdr:col>
      <xdr:colOff>1814285</xdr:colOff>
      <xdr:row>32</xdr:row>
      <xdr:rowOff>278491</xdr:rowOff>
    </xdr:to>
    <xdr:sp macro="" textlink="">
      <xdr:nvSpPr>
        <xdr:cNvPr id="16" name="Seta: para a Direita 15">
          <a:extLst>
            <a:ext uri="{FF2B5EF4-FFF2-40B4-BE49-F238E27FC236}">
              <a16:creationId xmlns:a16="http://schemas.microsoft.com/office/drawing/2014/main" id="{475B7509-79B2-4DF1-850E-B00EE8D73913}"/>
            </a:ext>
          </a:extLst>
        </xdr:cNvPr>
        <xdr:cNvSpPr/>
      </xdr:nvSpPr>
      <xdr:spPr>
        <a:xfrm rot="16200000">
          <a:off x="4173766" y="6190796"/>
          <a:ext cx="191858" cy="4081"/>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141855</xdr:colOff>
      <xdr:row>37</xdr:row>
      <xdr:rowOff>1699</xdr:rowOff>
    </xdr:from>
    <xdr:to>
      <xdr:col>5</xdr:col>
      <xdr:colOff>408214</xdr:colOff>
      <xdr:row>42</xdr:row>
      <xdr:rowOff>11339</xdr:rowOff>
    </xdr:to>
    <xdr:sp macro="" textlink="">
      <xdr:nvSpPr>
        <xdr:cNvPr id="17" name="Seta: Pentágono 16">
          <a:extLst>
            <a:ext uri="{FF2B5EF4-FFF2-40B4-BE49-F238E27FC236}">
              <a16:creationId xmlns:a16="http://schemas.microsoft.com/office/drawing/2014/main" id="{E3305771-2CFA-423C-BE5C-41FB43D5B94D}"/>
            </a:ext>
          </a:extLst>
        </xdr:cNvPr>
        <xdr:cNvSpPr/>
      </xdr:nvSpPr>
      <xdr:spPr>
        <a:xfrm>
          <a:off x="3189855" y="7050199"/>
          <a:ext cx="266359" cy="962140"/>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34018</xdr:colOff>
      <xdr:row>38</xdr:row>
      <xdr:rowOff>22679</xdr:rowOff>
    </xdr:from>
    <xdr:ext cx="2033195" cy="1996623"/>
    <xdr:pic>
      <xdr:nvPicPr>
        <xdr:cNvPr id="18" name="Imagem 17">
          <a:extLst>
            <a:ext uri="{FF2B5EF4-FFF2-40B4-BE49-F238E27FC236}">
              <a16:creationId xmlns:a16="http://schemas.microsoft.com/office/drawing/2014/main" id="{63AA143E-25FE-4086-AE0E-31F5DFD92D84}"/>
            </a:ext>
          </a:extLst>
        </xdr:cNvPr>
        <xdr:cNvPicPr>
          <a:picLocks noChangeAspect="1"/>
        </xdr:cNvPicPr>
      </xdr:nvPicPr>
      <xdr:blipFill>
        <a:blip xmlns:r="http://schemas.openxmlformats.org/officeDocument/2006/relationships" r:embed="rId9"/>
        <a:stretch>
          <a:fillRect/>
        </a:stretch>
      </xdr:blipFill>
      <xdr:spPr>
        <a:xfrm>
          <a:off x="643618" y="7261679"/>
          <a:ext cx="2033195" cy="1996623"/>
        </a:xfrm>
        <a:prstGeom prst="rect">
          <a:avLst/>
        </a:prstGeom>
      </xdr:spPr>
    </xdr:pic>
    <xdr:clientData/>
  </xdr:oneCellAnchor>
  <xdr:oneCellAnchor>
    <xdr:from>
      <xdr:col>6</xdr:col>
      <xdr:colOff>1</xdr:colOff>
      <xdr:row>38</xdr:row>
      <xdr:rowOff>0</xdr:rowOff>
    </xdr:from>
    <xdr:ext cx="1383391" cy="1996623"/>
    <xdr:pic>
      <xdr:nvPicPr>
        <xdr:cNvPr id="19" name="Imagem 18">
          <a:extLst>
            <a:ext uri="{FF2B5EF4-FFF2-40B4-BE49-F238E27FC236}">
              <a16:creationId xmlns:a16="http://schemas.microsoft.com/office/drawing/2014/main" id="{6F8D5E67-FEAD-4153-BE3D-439DA8C339F3}"/>
            </a:ext>
          </a:extLst>
        </xdr:cNvPr>
        <xdr:cNvPicPr>
          <a:picLocks noChangeAspect="1"/>
        </xdr:cNvPicPr>
      </xdr:nvPicPr>
      <xdr:blipFill>
        <a:blip xmlns:r="http://schemas.openxmlformats.org/officeDocument/2006/relationships" r:embed="rId9"/>
        <a:stretch>
          <a:fillRect/>
        </a:stretch>
      </xdr:blipFill>
      <xdr:spPr>
        <a:xfrm>
          <a:off x="3657601" y="7239000"/>
          <a:ext cx="1383391" cy="1996623"/>
        </a:xfrm>
        <a:prstGeom prst="rect">
          <a:avLst/>
        </a:prstGeom>
      </xdr:spPr>
    </xdr:pic>
    <xdr:clientData/>
  </xdr:oneCellAnchor>
  <xdr:twoCellAnchor>
    <xdr:from>
      <xdr:col>6</xdr:col>
      <xdr:colOff>147410</xdr:colOff>
      <xdr:row>39</xdr:row>
      <xdr:rowOff>408214</xdr:rowOff>
    </xdr:from>
    <xdr:to>
      <xdr:col>6</xdr:col>
      <xdr:colOff>408214</xdr:colOff>
      <xdr:row>40</xdr:row>
      <xdr:rowOff>340178</xdr:rowOff>
    </xdr:to>
    <xdr:sp macro="" textlink="">
      <xdr:nvSpPr>
        <xdr:cNvPr id="20" name="Sinal de Multiplicação 19">
          <a:extLst>
            <a:ext uri="{FF2B5EF4-FFF2-40B4-BE49-F238E27FC236}">
              <a16:creationId xmlns:a16="http://schemas.microsoft.com/office/drawing/2014/main" id="{FE9A038C-A175-48F9-A63D-5AD96CA62EBB}"/>
            </a:ext>
          </a:extLst>
        </xdr:cNvPr>
        <xdr:cNvSpPr/>
      </xdr:nvSpPr>
      <xdr:spPr>
        <a:xfrm>
          <a:off x="3805010" y="7618639"/>
          <a:ext cx="260804" cy="189139"/>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56695</xdr:colOff>
      <xdr:row>20</xdr:row>
      <xdr:rowOff>34017</xdr:rowOff>
    </xdr:from>
    <xdr:ext cx="1961697" cy="2424793"/>
    <xdr:pic>
      <xdr:nvPicPr>
        <xdr:cNvPr id="21" name="Imagem 20">
          <a:extLst>
            <a:ext uri="{FF2B5EF4-FFF2-40B4-BE49-F238E27FC236}">
              <a16:creationId xmlns:a16="http://schemas.microsoft.com/office/drawing/2014/main" id="{CE3B39FC-0E3F-49A0-A70E-65A72A481A06}"/>
            </a:ext>
          </a:extLst>
        </xdr:cNvPr>
        <xdr:cNvPicPr>
          <a:picLocks noChangeAspect="1"/>
        </xdr:cNvPicPr>
      </xdr:nvPicPr>
      <xdr:blipFill>
        <a:blip xmlns:r="http://schemas.openxmlformats.org/officeDocument/2006/relationships" r:embed="rId10"/>
        <a:stretch>
          <a:fillRect/>
        </a:stretch>
      </xdr:blipFill>
      <xdr:spPr>
        <a:xfrm>
          <a:off x="666295" y="3844017"/>
          <a:ext cx="1961697" cy="2424793"/>
        </a:xfrm>
        <a:prstGeom prst="rect">
          <a:avLst/>
        </a:prstGeom>
      </xdr:spPr>
    </xdr:pic>
    <xdr:clientData/>
  </xdr:oneCellAnchor>
  <xdr:oneCellAnchor>
    <xdr:from>
      <xdr:col>6</xdr:col>
      <xdr:colOff>22679</xdr:colOff>
      <xdr:row>20</xdr:row>
      <xdr:rowOff>34018</xdr:rowOff>
    </xdr:from>
    <xdr:ext cx="1383392" cy="2684689"/>
    <xdr:pic>
      <xdr:nvPicPr>
        <xdr:cNvPr id="22" name="Imagem 21">
          <a:extLst>
            <a:ext uri="{FF2B5EF4-FFF2-40B4-BE49-F238E27FC236}">
              <a16:creationId xmlns:a16="http://schemas.microsoft.com/office/drawing/2014/main" id="{B19EB5F5-21AE-42B2-AF1D-46299894BC99}"/>
            </a:ext>
          </a:extLst>
        </xdr:cNvPr>
        <xdr:cNvPicPr>
          <a:picLocks noChangeAspect="1"/>
        </xdr:cNvPicPr>
      </xdr:nvPicPr>
      <xdr:blipFill>
        <a:blip xmlns:r="http://schemas.openxmlformats.org/officeDocument/2006/relationships" r:embed="rId10"/>
        <a:stretch>
          <a:fillRect/>
        </a:stretch>
      </xdr:blipFill>
      <xdr:spPr>
        <a:xfrm>
          <a:off x="3680279" y="3844018"/>
          <a:ext cx="1383392" cy="2684689"/>
        </a:xfrm>
        <a:prstGeom prst="rect">
          <a:avLst/>
        </a:prstGeom>
      </xdr:spPr>
    </xdr:pic>
    <xdr:clientData/>
  </xdr:oneCellAnchor>
  <xdr:twoCellAnchor>
    <xdr:from>
      <xdr:col>6</xdr:col>
      <xdr:colOff>362858</xdr:colOff>
      <xdr:row>20</xdr:row>
      <xdr:rowOff>476250</xdr:rowOff>
    </xdr:from>
    <xdr:to>
      <xdr:col>6</xdr:col>
      <xdr:colOff>718624</xdr:colOff>
      <xdr:row>21</xdr:row>
      <xdr:rowOff>68034</xdr:rowOff>
    </xdr:to>
    <xdr:sp macro="" textlink="">
      <xdr:nvSpPr>
        <xdr:cNvPr id="23" name="Sinal de Multiplicação 22">
          <a:extLst>
            <a:ext uri="{FF2B5EF4-FFF2-40B4-BE49-F238E27FC236}">
              <a16:creationId xmlns:a16="http://schemas.microsoft.com/office/drawing/2014/main" id="{59E396DD-1772-4316-9C61-1709FA39C051}"/>
            </a:ext>
          </a:extLst>
        </xdr:cNvPr>
        <xdr:cNvSpPr/>
      </xdr:nvSpPr>
      <xdr:spPr>
        <a:xfrm>
          <a:off x="4020458" y="4000500"/>
          <a:ext cx="250991" cy="68034"/>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963840</xdr:colOff>
      <xdr:row>21</xdr:row>
      <xdr:rowOff>158750</xdr:rowOff>
    </xdr:from>
    <xdr:to>
      <xdr:col>6</xdr:col>
      <xdr:colOff>1319606</xdr:colOff>
      <xdr:row>21</xdr:row>
      <xdr:rowOff>578302</xdr:rowOff>
    </xdr:to>
    <xdr:sp macro="" textlink="">
      <xdr:nvSpPr>
        <xdr:cNvPr id="24" name="Sinal de Multiplicação 23">
          <a:extLst>
            <a:ext uri="{FF2B5EF4-FFF2-40B4-BE49-F238E27FC236}">
              <a16:creationId xmlns:a16="http://schemas.microsoft.com/office/drawing/2014/main" id="{8266D9B6-E11A-4CF7-9482-4481A8C1E82A}"/>
            </a:ext>
          </a:extLst>
        </xdr:cNvPr>
        <xdr:cNvSpPr/>
      </xdr:nvSpPr>
      <xdr:spPr>
        <a:xfrm>
          <a:off x="4269015" y="4159250"/>
          <a:ext cx="0" cy="29027"/>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1057049</xdr:colOff>
      <xdr:row>22</xdr:row>
      <xdr:rowOff>643845</xdr:rowOff>
    </xdr:from>
    <xdr:to>
      <xdr:col>6</xdr:col>
      <xdr:colOff>1482950</xdr:colOff>
      <xdr:row>23</xdr:row>
      <xdr:rowOff>20183</xdr:rowOff>
    </xdr:to>
    <xdr:sp macro="" textlink="">
      <xdr:nvSpPr>
        <xdr:cNvPr id="25" name="Seta: para a Direita 24">
          <a:extLst>
            <a:ext uri="{FF2B5EF4-FFF2-40B4-BE49-F238E27FC236}">
              <a16:creationId xmlns:a16="http://schemas.microsoft.com/office/drawing/2014/main" id="{5075601C-AF79-48A5-9769-751F18141495}"/>
            </a:ext>
          </a:extLst>
        </xdr:cNvPr>
        <xdr:cNvSpPr/>
      </xdr:nvSpPr>
      <xdr:spPr>
        <a:xfrm>
          <a:off x="4266974" y="4377645"/>
          <a:ext cx="0" cy="24038"/>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192768</xdr:colOff>
      <xdr:row>21</xdr:row>
      <xdr:rowOff>249465</xdr:rowOff>
    </xdr:from>
    <xdr:to>
      <xdr:col>6</xdr:col>
      <xdr:colOff>548534</xdr:colOff>
      <xdr:row>21</xdr:row>
      <xdr:rowOff>669017</xdr:rowOff>
    </xdr:to>
    <xdr:sp macro="" textlink="">
      <xdr:nvSpPr>
        <xdr:cNvPr id="26" name="Sinal de Multiplicação 25">
          <a:extLst>
            <a:ext uri="{FF2B5EF4-FFF2-40B4-BE49-F238E27FC236}">
              <a16:creationId xmlns:a16="http://schemas.microsoft.com/office/drawing/2014/main" id="{BE241462-BC10-41EE-8D37-7D61F2EB7FB2}"/>
            </a:ext>
          </a:extLst>
        </xdr:cNvPr>
        <xdr:cNvSpPr/>
      </xdr:nvSpPr>
      <xdr:spPr>
        <a:xfrm>
          <a:off x="3850368" y="4192815"/>
          <a:ext cx="355766" cy="452"/>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141855</xdr:colOff>
      <xdr:row>45</xdr:row>
      <xdr:rowOff>1699</xdr:rowOff>
    </xdr:from>
    <xdr:to>
      <xdr:col>5</xdr:col>
      <xdr:colOff>408214</xdr:colOff>
      <xdr:row>50</xdr:row>
      <xdr:rowOff>11339</xdr:rowOff>
    </xdr:to>
    <xdr:sp macro="" textlink="">
      <xdr:nvSpPr>
        <xdr:cNvPr id="27" name="Seta: Pentágono 26">
          <a:extLst>
            <a:ext uri="{FF2B5EF4-FFF2-40B4-BE49-F238E27FC236}">
              <a16:creationId xmlns:a16="http://schemas.microsoft.com/office/drawing/2014/main" id="{3E61E9A6-E885-4F7B-913B-C46331D6741F}"/>
            </a:ext>
          </a:extLst>
        </xdr:cNvPr>
        <xdr:cNvSpPr/>
      </xdr:nvSpPr>
      <xdr:spPr>
        <a:xfrm>
          <a:off x="3189855" y="8574199"/>
          <a:ext cx="266359" cy="962140"/>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34019</xdr:colOff>
      <xdr:row>46</xdr:row>
      <xdr:rowOff>34018</xdr:rowOff>
    </xdr:from>
    <xdr:ext cx="1995713" cy="1951264"/>
    <xdr:pic>
      <xdr:nvPicPr>
        <xdr:cNvPr id="28" name="Imagem 27">
          <a:extLst>
            <a:ext uri="{FF2B5EF4-FFF2-40B4-BE49-F238E27FC236}">
              <a16:creationId xmlns:a16="http://schemas.microsoft.com/office/drawing/2014/main" id="{F3B2A1AE-0A1E-4859-92C6-00C49AE396A4}"/>
            </a:ext>
          </a:extLst>
        </xdr:cNvPr>
        <xdr:cNvPicPr>
          <a:picLocks noChangeAspect="1"/>
        </xdr:cNvPicPr>
      </xdr:nvPicPr>
      <xdr:blipFill>
        <a:blip xmlns:r="http://schemas.openxmlformats.org/officeDocument/2006/relationships" r:embed="rId11"/>
        <a:stretch>
          <a:fillRect/>
        </a:stretch>
      </xdr:blipFill>
      <xdr:spPr>
        <a:xfrm>
          <a:off x="643619" y="8797018"/>
          <a:ext cx="1995713" cy="1951264"/>
        </a:xfrm>
        <a:prstGeom prst="rect">
          <a:avLst/>
        </a:prstGeom>
      </xdr:spPr>
    </xdr:pic>
    <xdr:clientData/>
  </xdr:oneCellAnchor>
  <xdr:oneCellAnchor>
    <xdr:from>
      <xdr:col>6</xdr:col>
      <xdr:colOff>45358</xdr:colOff>
      <xdr:row>46</xdr:row>
      <xdr:rowOff>34018</xdr:rowOff>
    </xdr:from>
    <xdr:ext cx="1156606" cy="1951264"/>
    <xdr:pic>
      <xdr:nvPicPr>
        <xdr:cNvPr id="29" name="Imagem 28">
          <a:extLst>
            <a:ext uri="{FF2B5EF4-FFF2-40B4-BE49-F238E27FC236}">
              <a16:creationId xmlns:a16="http://schemas.microsoft.com/office/drawing/2014/main" id="{04701306-D030-46CF-82CB-1F82722F0D86}"/>
            </a:ext>
          </a:extLst>
        </xdr:cNvPr>
        <xdr:cNvPicPr>
          <a:picLocks noChangeAspect="1"/>
        </xdr:cNvPicPr>
      </xdr:nvPicPr>
      <xdr:blipFill>
        <a:blip xmlns:r="http://schemas.openxmlformats.org/officeDocument/2006/relationships" r:embed="rId11"/>
        <a:stretch>
          <a:fillRect/>
        </a:stretch>
      </xdr:blipFill>
      <xdr:spPr>
        <a:xfrm>
          <a:off x="3702958" y="8797018"/>
          <a:ext cx="1156606" cy="1951264"/>
        </a:xfrm>
        <a:prstGeom prst="rect">
          <a:avLst/>
        </a:prstGeom>
      </xdr:spPr>
    </xdr:pic>
    <xdr:clientData/>
  </xdr:oneCellAnchor>
  <xdr:oneCellAnchor>
    <xdr:from>
      <xdr:col>6</xdr:col>
      <xdr:colOff>1224643</xdr:colOff>
      <xdr:row>47</xdr:row>
      <xdr:rowOff>487589</xdr:rowOff>
    </xdr:from>
    <xdr:ext cx="963839" cy="1017358"/>
    <xdr:pic>
      <xdr:nvPicPr>
        <xdr:cNvPr id="30" name="Imagem 29">
          <a:extLst>
            <a:ext uri="{FF2B5EF4-FFF2-40B4-BE49-F238E27FC236}">
              <a16:creationId xmlns:a16="http://schemas.microsoft.com/office/drawing/2014/main" id="{8A08D2D2-A00B-4FC4-8FCF-CFC7764F3928}"/>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4263118" y="9145814"/>
          <a:ext cx="963839" cy="101735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6</xdr:col>
      <xdr:colOff>997857</xdr:colOff>
      <xdr:row>49</xdr:row>
      <xdr:rowOff>68036</xdr:rowOff>
    </xdr:from>
    <xdr:to>
      <xdr:col>6</xdr:col>
      <xdr:colOff>1423758</xdr:colOff>
      <xdr:row>49</xdr:row>
      <xdr:rowOff>272142</xdr:rowOff>
    </xdr:to>
    <xdr:sp macro="" textlink="">
      <xdr:nvSpPr>
        <xdr:cNvPr id="31" name="Seta: para a Direita 30">
          <a:extLst>
            <a:ext uri="{FF2B5EF4-FFF2-40B4-BE49-F238E27FC236}">
              <a16:creationId xmlns:a16="http://schemas.microsoft.com/office/drawing/2014/main" id="{598B044B-0413-463B-BE6A-E505CD175F9F}"/>
            </a:ext>
          </a:extLst>
        </xdr:cNvPr>
        <xdr:cNvSpPr/>
      </xdr:nvSpPr>
      <xdr:spPr>
        <a:xfrm>
          <a:off x="4264932" y="9402536"/>
          <a:ext cx="6801" cy="118381"/>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521607</xdr:colOff>
      <xdr:row>46</xdr:row>
      <xdr:rowOff>283482</xdr:rowOff>
    </xdr:from>
    <xdr:to>
      <xdr:col>6</xdr:col>
      <xdr:colOff>782411</xdr:colOff>
      <xdr:row>47</xdr:row>
      <xdr:rowOff>215446</xdr:rowOff>
    </xdr:to>
    <xdr:sp macro="" textlink="">
      <xdr:nvSpPr>
        <xdr:cNvPr id="32" name="Sinal de Multiplicação 31">
          <a:extLst>
            <a:ext uri="{FF2B5EF4-FFF2-40B4-BE49-F238E27FC236}">
              <a16:creationId xmlns:a16="http://schemas.microsoft.com/office/drawing/2014/main" id="{AB6CA45F-0977-4EFD-B5F3-57206331A91F}"/>
            </a:ext>
          </a:extLst>
        </xdr:cNvPr>
        <xdr:cNvSpPr/>
      </xdr:nvSpPr>
      <xdr:spPr>
        <a:xfrm>
          <a:off x="4179207" y="8951232"/>
          <a:ext cx="89354" cy="189139"/>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238125</xdr:colOff>
      <xdr:row>49</xdr:row>
      <xdr:rowOff>147411</xdr:rowOff>
    </xdr:from>
    <xdr:to>
      <xdr:col>6</xdr:col>
      <xdr:colOff>408213</xdr:colOff>
      <xdr:row>49</xdr:row>
      <xdr:rowOff>430893</xdr:rowOff>
    </xdr:to>
    <xdr:sp macro="" textlink="">
      <xdr:nvSpPr>
        <xdr:cNvPr id="33" name="Sinal de Multiplicação 32">
          <a:extLst>
            <a:ext uri="{FF2B5EF4-FFF2-40B4-BE49-F238E27FC236}">
              <a16:creationId xmlns:a16="http://schemas.microsoft.com/office/drawing/2014/main" id="{4687B535-9702-4282-BFED-7250F7496C0D}"/>
            </a:ext>
          </a:extLst>
        </xdr:cNvPr>
        <xdr:cNvSpPr/>
      </xdr:nvSpPr>
      <xdr:spPr>
        <a:xfrm>
          <a:off x="3895725" y="9481911"/>
          <a:ext cx="170088" cy="45357"/>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1338036</xdr:colOff>
      <xdr:row>38</xdr:row>
      <xdr:rowOff>68036</xdr:rowOff>
    </xdr:from>
    <xdr:to>
      <xdr:col>6</xdr:col>
      <xdr:colOff>2120446</xdr:colOff>
      <xdr:row>39</xdr:row>
      <xdr:rowOff>476250</xdr:rowOff>
    </xdr:to>
    <xdr:pic>
      <xdr:nvPicPr>
        <xdr:cNvPr id="34" name="Imagem 5">
          <a:extLst>
            <a:ext uri="{FF2B5EF4-FFF2-40B4-BE49-F238E27FC236}">
              <a16:creationId xmlns:a16="http://schemas.microsoft.com/office/drawing/2014/main" id="{574F234E-0AD9-4A38-9D19-898BB691E838}"/>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2348936" y="15746186"/>
          <a:ext cx="782410" cy="9225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1620612</xdr:colOff>
      <xdr:row>40</xdr:row>
      <xdr:rowOff>123827</xdr:rowOff>
    </xdr:from>
    <xdr:to>
      <xdr:col>6</xdr:col>
      <xdr:colOff>1836058</xdr:colOff>
      <xdr:row>41</xdr:row>
      <xdr:rowOff>39460</xdr:rowOff>
    </xdr:to>
    <xdr:sp macro="" textlink="">
      <xdr:nvSpPr>
        <xdr:cNvPr id="35" name="Seta: para a Direita 34">
          <a:extLst>
            <a:ext uri="{FF2B5EF4-FFF2-40B4-BE49-F238E27FC236}">
              <a16:creationId xmlns:a16="http://schemas.microsoft.com/office/drawing/2014/main" id="{13C94B0A-F5C0-4014-94CD-2FD6D66DFEAE}"/>
            </a:ext>
          </a:extLst>
        </xdr:cNvPr>
        <xdr:cNvSpPr/>
      </xdr:nvSpPr>
      <xdr:spPr>
        <a:xfrm rot="16200000">
          <a:off x="12524243" y="16937946"/>
          <a:ext cx="429983" cy="215446"/>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1122589</xdr:colOff>
      <xdr:row>46</xdr:row>
      <xdr:rowOff>374197</xdr:rowOff>
    </xdr:from>
    <xdr:to>
      <xdr:col>6</xdr:col>
      <xdr:colOff>1548490</xdr:colOff>
      <xdr:row>47</xdr:row>
      <xdr:rowOff>68035</xdr:rowOff>
    </xdr:to>
    <xdr:sp macro="" textlink="">
      <xdr:nvSpPr>
        <xdr:cNvPr id="36" name="Seta: para a Direita 35">
          <a:extLst>
            <a:ext uri="{FF2B5EF4-FFF2-40B4-BE49-F238E27FC236}">
              <a16:creationId xmlns:a16="http://schemas.microsoft.com/office/drawing/2014/main" id="{3D65690B-E4C2-4576-9683-C5D3D3A3D9A7}"/>
            </a:ext>
          </a:extLst>
        </xdr:cNvPr>
        <xdr:cNvSpPr/>
      </xdr:nvSpPr>
      <xdr:spPr>
        <a:xfrm>
          <a:off x="4265839" y="8956222"/>
          <a:ext cx="0" cy="65313"/>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1519465</xdr:colOff>
      <xdr:row>20</xdr:row>
      <xdr:rowOff>79375</xdr:rowOff>
    </xdr:from>
    <xdr:to>
      <xdr:col>6</xdr:col>
      <xdr:colOff>2199823</xdr:colOff>
      <xdr:row>20</xdr:row>
      <xdr:rowOff>714375</xdr:rowOff>
    </xdr:to>
    <xdr:pic>
      <xdr:nvPicPr>
        <xdr:cNvPr id="37" name="Imagem 7">
          <a:extLst>
            <a:ext uri="{FF2B5EF4-FFF2-40B4-BE49-F238E27FC236}">
              <a16:creationId xmlns:a16="http://schemas.microsoft.com/office/drawing/2014/main" id="{C0211CC3-4632-4D34-9823-70209DE74335}"/>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4262665" y="3889375"/>
          <a:ext cx="4083" cy="11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1530804</xdr:colOff>
      <xdr:row>21</xdr:row>
      <xdr:rowOff>22678</xdr:rowOff>
    </xdr:from>
    <xdr:to>
      <xdr:col>7</xdr:col>
      <xdr:colOff>0</xdr:colOff>
      <xdr:row>22</xdr:row>
      <xdr:rowOff>39915</xdr:rowOff>
    </xdr:to>
    <xdr:pic>
      <xdr:nvPicPr>
        <xdr:cNvPr id="38" name="Imagem 9">
          <a:extLst>
            <a:ext uri="{FF2B5EF4-FFF2-40B4-BE49-F238E27FC236}">
              <a16:creationId xmlns:a16="http://schemas.microsoft.com/office/drawing/2014/main" id="{0D9873EE-CABE-49A6-986B-50243C6D98CD}"/>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264479" y="4023178"/>
          <a:ext cx="2721" cy="20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1304018</xdr:colOff>
      <xdr:row>20</xdr:row>
      <xdr:rowOff>340178</xdr:rowOff>
    </xdr:from>
    <xdr:to>
      <xdr:col>6</xdr:col>
      <xdr:colOff>1729919</xdr:colOff>
      <xdr:row>20</xdr:row>
      <xdr:rowOff>532946</xdr:rowOff>
    </xdr:to>
    <xdr:sp macro="" textlink="">
      <xdr:nvSpPr>
        <xdr:cNvPr id="39" name="Seta: para a Direita 38">
          <a:extLst>
            <a:ext uri="{FF2B5EF4-FFF2-40B4-BE49-F238E27FC236}">
              <a16:creationId xmlns:a16="http://schemas.microsoft.com/office/drawing/2014/main" id="{9F7C59BB-3A1F-403F-ABD5-5DEAB592B593}"/>
            </a:ext>
          </a:extLst>
        </xdr:cNvPr>
        <xdr:cNvSpPr/>
      </xdr:nvSpPr>
      <xdr:spPr>
        <a:xfrm>
          <a:off x="4266293" y="3997778"/>
          <a:ext cx="0" cy="2268"/>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1247322</xdr:colOff>
      <xdr:row>21</xdr:row>
      <xdr:rowOff>566963</xdr:rowOff>
    </xdr:from>
    <xdr:to>
      <xdr:col>6</xdr:col>
      <xdr:colOff>1673223</xdr:colOff>
      <xdr:row>21</xdr:row>
      <xdr:rowOff>771069</xdr:rowOff>
    </xdr:to>
    <xdr:sp macro="" textlink="">
      <xdr:nvSpPr>
        <xdr:cNvPr id="40" name="Seta: para a Direita 39">
          <a:extLst>
            <a:ext uri="{FF2B5EF4-FFF2-40B4-BE49-F238E27FC236}">
              <a16:creationId xmlns:a16="http://schemas.microsoft.com/office/drawing/2014/main" id="{AF82B934-CEA3-4A73-9479-EA102D2F7B67}"/>
            </a:ext>
          </a:extLst>
        </xdr:cNvPr>
        <xdr:cNvSpPr/>
      </xdr:nvSpPr>
      <xdr:spPr>
        <a:xfrm>
          <a:off x="4266747" y="4186463"/>
          <a:ext cx="0" cy="4081"/>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95250</xdr:colOff>
      <xdr:row>55</xdr:row>
      <xdr:rowOff>180975</xdr:rowOff>
    </xdr:from>
    <xdr:to>
      <xdr:col>5</xdr:col>
      <xdr:colOff>266699</xdr:colOff>
      <xdr:row>60</xdr:row>
      <xdr:rowOff>0</xdr:rowOff>
    </xdr:to>
    <xdr:sp macro="" textlink="">
      <xdr:nvSpPr>
        <xdr:cNvPr id="41" name="Seta: Pentágono 40">
          <a:extLst>
            <a:ext uri="{FF2B5EF4-FFF2-40B4-BE49-F238E27FC236}">
              <a16:creationId xmlns:a16="http://schemas.microsoft.com/office/drawing/2014/main" id="{CD1517A0-4EAE-406B-BAAC-992DB0D246F7}"/>
            </a:ext>
          </a:extLst>
        </xdr:cNvPr>
        <xdr:cNvSpPr/>
      </xdr:nvSpPr>
      <xdr:spPr>
        <a:xfrm>
          <a:off x="3143250" y="10658475"/>
          <a:ext cx="171449" cy="771525"/>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408214</xdr:colOff>
      <xdr:row>57</xdr:row>
      <xdr:rowOff>51415</xdr:rowOff>
    </xdr:from>
    <xdr:ext cx="1338036" cy="1600984"/>
    <xdr:pic>
      <xdr:nvPicPr>
        <xdr:cNvPr id="42" name="Imagem 41">
          <a:extLst>
            <a:ext uri="{FF2B5EF4-FFF2-40B4-BE49-F238E27FC236}">
              <a16:creationId xmlns:a16="http://schemas.microsoft.com/office/drawing/2014/main" id="{05E8C059-C543-49D4-81D4-C7190BEE862D}"/>
            </a:ext>
          </a:extLst>
        </xdr:cNvPr>
        <xdr:cNvPicPr>
          <a:picLocks noChangeAspect="1"/>
        </xdr:cNvPicPr>
      </xdr:nvPicPr>
      <xdr:blipFill>
        <a:blip xmlns:r="http://schemas.openxmlformats.org/officeDocument/2006/relationships" r:embed="rId16"/>
        <a:stretch>
          <a:fillRect/>
        </a:stretch>
      </xdr:blipFill>
      <xdr:spPr>
        <a:xfrm>
          <a:off x="1017814" y="10909915"/>
          <a:ext cx="1338036" cy="1600984"/>
        </a:xfrm>
        <a:prstGeom prst="rect">
          <a:avLst/>
        </a:prstGeom>
      </xdr:spPr>
    </xdr:pic>
    <xdr:clientData/>
  </xdr:oneCellAnchor>
  <xdr:oneCellAnchor>
    <xdr:from>
      <xdr:col>6</xdr:col>
      <xdr:colOff>1413782</xdr:colOff>
      <xdr:row>58</xdr:row>
      <xdr:rowOff>155575</xdr:rowOff>
    </xdr:from>
    <xdr:ext cx="732061" cy="994107"/>
    <xdr:pic>
      <xdr:nvPicPr>
        <xdr:cNvPr id="43" name="Imagem 42">
          <a:extLst>
            <a:ext uri="{FF2B5EF4-FFF2-40B4-BE49-F238E27FC236}">
              <a16:creationId xmlns:a16="http://schemas.microsoft.com/office/drawing/2014/main" id="{604A5B79-B698-4C32-B425-4D44CBA3E893}"/>
            </a:ext>
          </a:extLst>
        </xdr:cNvPr>
        <xdr:cNvPicPr>
          <a:picLocks noChangeAspect="1"/>
        </xdr:cNvPicPr>
      </xdr:nvPicPr>
      <xdr:blipFill>
        <a:blip xmlns:r="http://schemas.openxmlformats.org/officeDocument/2006/relationships" r:embed="rId17"/>
        <a:stretch>
          <a:fillRect/>
        </a:stretch>
      </xdr:blipFill>
      <xdr:spPr>
        <a:xfrm>
          <a:off x="4271282" y="11204575"/>
          <a:ext cx="732061" cy="994107"/>
        </a:xfrm>
        <a:prstGeom prst="rect">
          <a:avLst/>
        </a:prstGeom>
      </xdr:spPr>
    </xdr:pic>
    <xdr:clientData/>
  </xdr:oneCellAnchor>
  <xdr:oneCellAnchor>
    <xdr:from>
      <xdr:col>6</xdr:col>
      <xdr:colOff>68035</xdr:colOff>
      <xdr:row>57</xdr:row>
      <xdr:rowOff>40076</xdr:rowOff>
    </xdr:from>
    <xdr:ext cx="1338036" cy="1600984"/>
    <xdr:pic>
      <xdr:nvPicPr>
        <xdr:cNvPr id="44" name="Imagem 43">
          <a:extLst>
            <a:ext uri="{FF2B5EF4-FFF2-40B4-BE49-F238E27FC236}">
              <a16:creationId xmlns:a16="http://schemas.microsoft.com/office/drawing/2014/main" id="{167E5177-A129-46BA-AE59-712545F52B60}"/>
            </a:ext>
          </a:extLst>
        </xdr:cNvPr>
        <xdr:cNvPicPr>
          <a:picLocks noChangeAspect="1"/>
        </xdr:cNvPicPr>
      </xdr:nvPicPr>
      <xdr:blipFill>
        <a:blip xmlns:r="http://schemas.openxmlformats.org/officeDocument/2006/relationships" r:embed="rId16"/>
        <a:stretch>
          <a:fillRect/>
        </a:stretch>
      </xdr:blipFill>
      <xdr:spPr>
        <a:xfrm>
          <a:off x="3725635" y="10898576"/>
          <a:ext cx="1338036" cy="1600984"/>
        </a:xfrm>
        <a:prstGeom prst="rect">
          <a:avLst/>
        </a:prstGeom>
      </xdr:spPr>
    </xdr:pic>
    <xdr:clientData/>
  </xdr:oneCellAnchor>
  <xdr:twoCellAnchor>
    <xdr:from>
      <xdr:col>6</xdr:col>
      <xdr:colOff>368588</xdr:colOff>
      <xdr:row>58</xdr:row>
      <xdr:rowOff>66674</xdr:rowOff>
    </xdr:from>
    <xdr:to>
      <xdr:col>6</xdr:col>
      <xdr:colOff>724354</xdr:colOff>
      <xdr:row>58</xdr:row>
      <xdr:rowOff>486226</xdr:rowOff>
    </xdr:to>
    <xdr:sp macro="" textlink="">
      <xdr:nvSpPr>
        <xdr:cNvPr id="45" name="Sinal de Multiplicação 44">
          <a:extLst>
            <a:ext uri="{FF2B5EF4-FFF2-40B4-BE49-F238E27FC236}">
              <a16:creationId xmlns:a16="http://schemas.microsoft.com/office/drawing/2014/main" id="{710E005B-2834-45A3-9B61-D928ABE7F94D}"/>
            </a:ext>
          </a:extLst>
        </xdr:cNvPr>
        <xdr:cNvSpPr/>
      </xdr:nvSpPr>
      <xdr:spPr>
        <a:xfrm>
          <a:off x="4026188" y="11115674"/>
          <a:ext cx="241466" cy="124277"/>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860432</xdr:colOff>
      <xdr:row>58</xdr:row>
      <xdr:rowOff>542928</xdr:rowOff>
    </xdr:from>
    <xdr:to>
      <xdr:col>6</xdr:col>
      <xdr:colOff>1416057</xdr:colOff>
      <xdr:row>59</xdr:row>
      <xdr:rowOff>259444</xdr:rowOff>
    </xdr:to>
    <xdr:sp macro="" textlink="">
      <xdr:nvSpPr>
        <xdr:cNvPr id="46" name="Seta: para a Direita 45">
          <a:extLst>
            <a:ext uri="{FF2B5EF4-FFF2-40B4-BE49-F238E27FC236}">
              <a16:creationId xmlns:a16="http://schemas.microsoft.com/office/drawing/2014/main" id="{66249E0D-8260-4915-BB66-9888D136F3F6}"/>
            </a:ext>
          </a:extLst>
        </xdr:cNvPr>
        <xdr:cNvSpPr/>
      </xdr:nvSpPr>
      <xdr:spPr>
        <a:xfrm>
          <a:off x="4270382" y="11239503"/>
          <a:ext cx="0" cy="192766"/>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95251</xdr:colOff>
      <xdr:row>62</xdr:row>
      <xdr:rowOff>180976</xdr:rowOff>
    </xdr:from>
    <xdr:to>
      <xdr:col>5</xdr:col>
      <xdr:colOff>362857</xdr:colOff>
      <xdr:row>67</xdr:row>
      <xdr:rowOff>90715</xdr:rowOff>
    </xdr:to>
    <xdr:sp macro="" textlink="">
      <xdr:nvSpPr>
        <xdr:cNvPr id="47" name="Seta: Pentágono 46">
          <a:extLst>
            <a:ext uri="{FF2B5EF4-FFF2-40B4-BE49-F238E27FC236}">
              <a16:creationId xmlns:a16="http://schemas.microsoft.com/office/drawing/2014/main" id="{44A8B22C-6456-4BFD-B5BD-6F44E29B10D0}"/>
            </a:ext>
          </a:extLst>
        </xdr:cNvPr>
        <xdr:cNvSpPr/>
      </xdr:nvSpPr>
      <xdr:spPr>
        <a:xfrm>
          <a:off x="3143251" y="11991976"/>
          <a:ext cx="267606" cy="862239"/>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408215</xdr:colOff>
      <xdr:row>64</xdr:row>
      <xdr:rowOff>42372</xdr:rowOff>
    </xdr:from>
    <xdr:ext cx="1383392" cy="1790068"/>
    <xdr:pic>
      <xdr:nvPicPr>
        <xdr:cNvPr id="48" name="Imagem 47">
          <a:extLst>
            <a:ext uri="{FF2B5EF4-FFF2-40B4-BE49-F238E27FC236}">
              <a16:creationId xmlns:a16="http://schemas.microsoft.com/office/drawing/2014/main" id="{ABF3F6EB-6CFF-4C74-8FF9-595401EDA0C3}"/>
            </a:ext>
          </a:extLst>
        </xdr:cNvPr>
        <xdr:cNvPicPr>
          <a:picLocks noChangeAspect="1"/>
        </xdr:cNvPicPr>
      </xdr:nvPicPr>
      <xdr:blipFill>
        <a:blip xmlns:r="http://schemas.openxmlformats.org/officeDocument/2006/relationships" r:embed="rId18"/>
        <a:stretch>
          <a:fillRect/>
        </a:stretch>
      </xdr:blipFill>
      <xdr:spPr>
        <a:xfrm>
          <a:off x="1017815" y="12234372"/>
          <a:ext cx="1383392" cy="1790068"/>
        </a:xfrm>
        <a:prstGeom prst="rect">
          <a:avLst/>
        </a:prstGeom>
      </xdr:spPr>
    </xdr:pic>
    <xdr:clientData/>
  </xdr:oneCellAnchor>
  <xdr:oneCellAnchor>
    <xdr:from>
      <xdr:col>6</xdr:col>
      <xdr:colOff>56036</xdr:colOff>
      <xdr:row>64</xdr:row>
      <xdr:rowOff>90715</xdr:rowOff>
    </xdr:from>
    <xdr:ext cx="1372713" cy="1776251"/>
    <xdr:pic>
      <xdr:nvPicPr>
        <xdr:cNvPr id="49" name="Imagem 48">
          <a:extLst>
            <a:ext uri="{FF2B5EF4-FFF2-40B4-BE49-F238E27FC236}">
              <a16:creationId xmlns:a16="http://schemas.microsoft.com/office/drawing/2014/main" id="{353D6EDC-F21D-4863-80D3-6D2C66BEF987}"/>
            </a:ext>
          </a:extLst>
        </xdr:cNvPr>
        <xdr:cNvPicPr>
          <a:picLocks noChangeAspect="1"/>
        </xdr:cNvPicPr>
      </xdr:nvPicPr>
      <xdr:blipFill>
        <a:blip xmlns:r="http://schemas.openxmlformats.org/officeDocument/2006/relationships" r:embed="rId18"/>
        <a:stretch>
          <a:fillRect/>
        </a:stretch>
      </xdr:blipFill>
      <xdr:spPr>
        <a:xfrm>
          <a:off x="3713636" y="12282715"/>
          <a:ext cx="1372713" cy="1776251"/>
        </a:xfrm>
        <a:prstGeom prst="rect">
          <a:avLst/>
        </a:prstGeom>
      </xdr:spPr>
    </xdr:pic>
    <xdr:clientData/>
  </xdr:oneCellAnchor>
  <xdr:twoCellAnchor>
    <xdr:from>
      <xdr:col>6</xdr:col>
      <xdr:colOff>313251</xdr:colOff>
      <xdr:row>65</xdr:row>
      <xdr:rowOff>408214</xdr:rowOff>
    </xdr:from>
    <xdr:to>
      <xdr:col>6</xdr:col>
      <xdr:colOff>669017</xdr:colOff>
      <xdr:row>66</xdr:row>
      <xdr:rowOff>204106</xdr:rowOff>
    </xdr:to>
    <xdr:sp macro="" textlink="">
      <xdr:nvSpPr>
        <xdr:cNvPr id="50" name="Sinal de Multiplicação 49">
          <a:extLst>
            <a:ext uri="{FF2B5EF4-FFF2-40B4-BE49-F238E27FC236}">
              <a16:creationId xmlns:a16="http://schemas.microsoft.com/office/drawing/2014/main" id="{69710A96-8141-4CA3-BB5F-71A3DA48CA28}"/>
            </a:ext>
          </a:extLst>
        </xdr:cNvPr>
        <xdr:cNvSpPr/>
      </xdr:nvSpPr>
      <xdr:spPr>
        <a:xfrm>
          <a:off x="3970851" y="12571639"/>
          <a:ext cx="298616" cy="195942"/>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884464</xdr:colOff>
      <xdr:row>65</xdr:row>
      <xdr:rowOff>464911</xdr:rowOff>
    </xdr:from>
    <xdr:to>
      <xdr:col>6</xdr:col>
      <xdr:colOff>1440089</xdr:colOff>
      <xdr:row>66</xdr:row>
      <xdr:rowOff>124731</xdr:rowOff>
    </xdr:to>
    <xdr:sp macro="" textlink="">
      <xdr:nvSpPr>
        <xdr:cNvPr id="51" name="Seta: para a Direita 50">
          <a:extLst>
            <a:ext uri="{FF2B5EF4-FFF2-40B4-BE49-F238E27FC236}">
              <a16:creationId xmlns:a16="http://schemas.microsoft.com/office/drawing/2014/main" id="{A5ECF3C3-35F4-4E17-B13E-E5667B7327A8}"/>
            </a:ext>
          </a:extLst>
        </xdr:cNvPr>
        <xdr:cNvSpPr/>
      </xdr:nvSpPr>
      <xdr:spPr>
        <a:xfrm>
          <a:off x="4265839" y="12571186"/>
          <a:ext cx="3175" cy="126545"/>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1428749</xdr:colOff>
      <xdr:row>71</xdr:row>
      <xdr:rowOff>317499</xdr:rowOff>
    </xdr:from>
    <xdr:ext cx="804138" cy="802822"/>
    <xdr:pic>
      <xdr:nvPicPr>
        <xdr:cNvPr id="52" name="Imagem 51">
          <a:extLst>
            <a:ext uri="{FF2B5EF4-FFF2-40B4-BE49-F238E27FC236}">
              <a16:creationId xmlns:a16="http://schemas.microsoft.com/office/drawing/2014/main" id="{FE5E81AC-6DF2-45F2-B8AB-208B85A5D015}"/>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4267199" y="13719174"/>
          <a:ext cx="804138" cy="8028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6</xdr:col>
      <xdr:colOff>1174750</xdr:colOff>
      <xdr:row>70</xdr:row>
      <xdr:rowOff>95251</xdr:rowOff>
    </xdr:from>
    <xdr:to>
      <xdr:col>6</xdr:col>
      <xdr:colOff>2200671</xdr:colOff>
      <xdr:row>71</xdr:row>
      <xdr:rowOff>428625</xdr:rowOff>
    </xdr:to>
    <xdr:pic>
      <xdr:nvPicPr>
        <xdr:cNvPr id="53" name="Imagem 13">
          <a:extLst>
            <a:ext uri="{FF2B5EF4-FFF2-40B4-BE49-F238E27FC236}">
              <a16:creationId xmlns:a16="http://schemas.microsoft.com/office/drawing/2014/main" id="{05EBCDE7-350C-4506-81D9-E2841EDB3161}"/>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4270375" y="13430251"/>
          <a:ext cx="0" cy="2857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158750</xdr:colOff>
      <xdr:row>68</xdr:row>
      <xdr:rowOff>127000</xdr:rowOff>
    </xdr:from>
    <xdr:to>
      <xdr:col>5</xdr:col>
      <xdr:colOff>352877</xdr:colOff>
      <xdr:row>74</xdr:row>
      <xdr:rowOff>154214</xdr:rowOff>
    </xdr:to>
    <xdr:sp macro="" textlink="">
      <xdr:nvSpPr>
        <xdr:cNvPr id="54" name="Seta: Pentágono 53">
          <a:extLst>
            <a:ext uri="{FF2B5EF4-FFF2-40B4-BE49-F238E27FC236}">
              <a16:creationId xmlns:a16="http://schemas.microsoft.com/office/drawing/2014/main" id="{8C6F3641-04BD-465A-A75A-76A6D9E7318E}"/>
            </a:ext>
          </a:extLst>
        </xdr:cNvPr>
        <xdr:cNvSpPr/>
      </xdr:nvSpPr>
      <xdr:spPr>
        <a:xfrm>
          <a:off x="3206750" y="13081000"/>
          <a:ext cx="194127" cy="1170214"/>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15875</xdr:colOff>
      <xdr:row>70</xdr:row>
      <xdr:rowOff>31751</xdr:rowOff>
    </xdr:from>
    <xdr:to>
      <xdr:col>1</xdr:col>
      <xdr:colOff>2063750</xdr:colOff>
      <xdr:row>73</xdr:row>
      <xdr:rowOff>508001</xdr:rowOff>
    </xdr:to>
    <xdr:pic>
      <xdr:nvPicPr>
        <xdr:cNvPr id="55" name="Imagem 12">
          <a:extLst>
            <a:ext uri="{FF2B5EF4-FFF2-40B4-BE49-F238E27FC236}">
              <a16:creationId xmlns:a16="http://schemas.microsoft.com/office/drawing/2014/main" id="{C89F3AFD-DB8F-4565-8842-74FB45AC5F59}"/>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5475" y="13366751"/>
          <a:ext cx="5905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31750</xdr:colOff>
      <xdr:row>70</xdr:row>
      <xdr:rowOff>63500</xdr:rowOff>
    </xdr:from>
    <xdr:to>
      <xdr:col>6</xdr:col>
      <xdr:colOff>1412875</xdr:colOff>
      <xdr:row>74</xdr:row>
      <xdr:rowOff>0</xdr:rowOff>
    </xdr:to>
    <xdr:pic>
      <xdr:nvPicPr>
        <xdr:cNvPr id="56" name="Imagem 12">
          <a:extLst>
            <a:ext uri="{FF2B5EF4-FFF2-40B4-BE49-F238E27FC236}">
              <a16:creationId xmlns:a16="http://schemas.microsoft.com/office/drawing/2014/main" id="{BB4CE633-EEE1-4984-B464-523C69B79008}"/>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3689350" y="13398500"/>
          <a:ext cx="581025" cy="698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920750</xdr:colOff>
      <xdr:row>71</xdr:row>
      <xdr:rowOff>269875</xdr:rowOff>
    </xdr:from>
    <xdr:to>
      <xdr:col>6</xdr:col>
      <xdr:colOff>1276516</xdr:colOff>
      <xdr:row>72</xdr:row>
      <xdr:rowOff>149677</xdr:rowOff>
    </xdr:to>
    <xdr:sp macro="" textlink="">
      <xdr:nvSpPr>
        <xdr:cNvPr id="57" name="Sinal de Multiplicação 56">
          <a:extLst>
            <a:ext uri="{FF2B5EF4-FFF2-40B4-BE49-F238E27FC236}">
              <a16:creationId xmlns:a16="http://schemas.microsoft.com/office/drawing/2014/main" id="{25C98B3E-3048-4A74-954F-B77C89F39F18}"/>
            </a:ext>
          </a:extLst>
        </xdr:cNvPr>
        <xdr:cNvSpPr/>
      </xdr:nvSpPr>
      <xdr:spPr>
        <a:xfrm>
          <a:off x="4264025" y="13719175"/>
          <a:ext cx="3341" cy="146502"/>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1009804</xdr:colOff>
      <xdr:row>72</xdr:row>
      <xdr:rowOff>32658</xdr:rowOff>
    </xdr:from>
    <xdr:to>
      <xdr:col>6</xdr:col>
      <xdr:colOff>1437973</xdr:colOff>
      <xdr:row>72</xdr:row>
      <xdr:rowOff>236764</xdr:rowOff>
    </xdr:to>
    <xdr:sp macro="" textlink="">
      <xdr:nvSpPr>
        <xdr:cNvPr id="58" name="Seta: para a Direita 57">
          <a:extLst>
            <a:ext uri="{FF2B5EF4-FFF2-40B4-BE49-F238E27FC236}">
              <a16:creationId xmlns:a16="http://schemas.microsoft.com/office/drawing/2014/main" id="{9FEE8C15-09E7-44D4-B70E-065809BA512D}"/>
            </a:ext>
          </a:extLst>
        </xdr:cNvPr>
        <xdr:cNvSpPr/>
      </xdr:nvSpPr>
      <xdr:spPr>
        <a:xfrm rot="18951931">
          <a:off x="4267354" y="13748658"/>
          <a:ext cx="0" cy="156481"/>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120650</xdr:colOff>
      <xdr:row>71</xdr:row>
      <xdr:rowOff>242358</xdr:rowOff>
    </xdr:from>
    <xdr:to>
      <xdr:col>6</xdr:col>
      <xdr:colOff>476416</xdr:colOff>
      <xdr:row>72</xdr:row>
      <xdr:rowOff>122160</xdr:rowOff>
    </xdr:to>
    <xdr:sp macro="" textlink="">
      <xdr:nvSpPr>
        <xdr:cNvPr id="59" name="Sinal de Multiplicação 58">
          <a:extLst>
            <a:ext uri="{FF2B5EF4-FFF2-40B4-BE49-F238E27FC236}">
              <a16:creationId xmlns:a16="http://schemas.microsoft.com/office/drawing/2014/main" id="{90E57C47-EAE9-4191-9AB9-A54241EF0286}"/>
            </a:ext>
          </a:extLst>
        </xdr:cNvPr>
        <xdr:cNvSpPr/>
      </xdr:nvSpPr>
      <xdr:spPr>
        <a:xfrm>
          <a:off x="3778250" y="13720233"/>
          <a:ext cx="355766" cy="117927"/>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13</xdr:col>
      <xdr:colOff>304500</xdr:colOff>
      <xdr:row>70</xdr:row>
      <xdr:rowOff>6048</xdr:rowOff>
    </xdr:from>
    <xdr:ext cx="6024940" cy="1999998"/>
    <xdr:pic>
      <xdr:nvPicPr>
        <xdr:cNvPr id="60" name="Imagem 59">
          <a:extLst>
            <a:ext uri="{FF2B5EF4-FFF2-40B4-BE49-F238E27FC236}">
              <a16:creationId xmlns:a16="http://schemas.microsoft.com/office/drawing/2014/main" id="{FF8AC172-03E8-4EEF-A8A9-EA12249416FF}"/>
            </a:ext>
          </a:extLst>
        </xdr:cNvPr>
        <xdr:cNvPicPr>
          <a:picLocks noChangeAspect="1" noChangeArrowheads="1"/>
        </xdr:cNvPicPr>
      </xdr:nvPicPr>
      <xdr:blipFill rotWithShape="1">
        <a:blip xmlns:r="http://schemas.openxmlformats.org/officeDocument/2006/relationships" r:embed="rId23">
          <a:extLst>
            <a:ext uri="{28A0092B-C50C-407E-A947-70E740481C1C}">
              <a14:useLocalDpi xmlns:a14="http://schemas.microsoft.com/office/drawing/2010/main" val="0"/>
            </a:ext>
          </a:extLst>
        </a:blip>
        <a:srcRect t="55548"/>
        <a:stretch/>
      </xdr:blipFill>
      <xdr:spPr bwMode="auto">
        <a:xfrm>
          <a:off x="8229300" y="13341048"/>
          <a:ext cx="6024940" cy="199999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123826</xdr:colOff>
      <xdr:row>76</xdr:row>
      <xdr:rowOff>38099</xdr:rowOff>
    </xdr:from>
    <xdr:to>
      <xdr:col>5</xdr:col>
      <xdr:colOff>295275</xdr:colOff>
      <xdr:row>81</xdr:row>
      <xdr:rowOff>0</xdr:rowOff>
    </xdr:to>
    <xdr:sp macro="" textlink="">
      <xdr:nvSpPr>
        <xdr:cNvPr id="61" name="Seta: Pentágono 60">
          <a:extLst>
            <a:ext uri="{FF2B5EF4-FFF2-40B4-BE49-F238E27FC236}">
              <a16:creationId xmlns:a16="http://schemas.microsoft.com/office/drawing/2014/main" id="{8FE38D01-2CE0-43B0-8FFB-44EFC5A5C272}"/>
            </a:ext>
          </a:extLst>
        </xdr:cNvPr>
        <xdr:cNvSpPr/>
      </xdr:nvSpPr>
      <xdr:spPr>
        <a:xfrm>
          <a:off x="3171826" y="14516099"/>
          <a:ext cx="171449" cy="914401"/>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544286</xdr:colOff>
      <xdr:row>78</xdr:row>
      <xdr:rowOff>38696</xdr:rowOff>
    </xdr:from>
    <xdr:ext cx="1065893" cy="1941958"/>
    <xdr:pic>
      <xdr:nvPicPr>
        <xdr:cNvPr id="62" name="Imagem 61">
          <a:extLst>
            <a:ext uri="{FF2B5EF4-FFF2-40B4-BE49-F238E27FC236}">
              <a16:creationId xmlns:a16="http://schemas.microsoft.com/office/drawing/2014/main" id="{5866F465-47CD-4BE0-8947-CBAD9B141341}"/>
            </a:ext>
          </a:extLst>
        </xdr:cNvPr>
        <xdr:cNvPicPr>
          <a:picLocks noChangeAspect="1"/>
        </xdr:cNvPicPr>
      </xdr:nvPicPr>
      <xdr:blipFill>
        <a:blip xmlns:r="http://schemas.openxmlformats.org/officeDocument/2006/relationships" r:embed="rId24"/>
        <a:stretch>
          <a:fillRect/>
        </a:stretch>
      </xdr:blipFill>
      <xdr:spPr>
        <a:xfrm>
          <a:off x="1153886" y="14897696"/>
          <a:ext cx="1065893" cy="1941958"/>
        </a:xfrm>
        <a:prstGeom prst="rect">
          <a:avLst/>
        </a:prstGeom>
      </xdr:spPr>
    </xdr:pic>
    <xdr:clientData/>
  </xdr:oneCellAnchor>
  <xdr:oneCellAnchor>
    <xdr:from>
      <xdr:col>6</xdr:col>
      <xdr:colOff>158750</xdr:colOff>
      <xdr:row>78</xdr:row>
      <xdr:rowOff>34018</xdr:rowOff>
    </xdr:from>
    <xdr:ext cx="1065893" cy="1941958"/>
    <xdr:pic>
      <xdr:nvPicPr>
        <xdr:cNvPr id="63" name="Imagem 62">
          <a:extLst>
            <a:ext uri="{FF2B5EF4-FFF2-40B4-BE49-F238E27FC236}">
              <a16:creationId xmlns:a16="http://schemas.microsoft.com/office/drawing/2014/main" id="{A1CCEA69-A1B1-45DC-ADB1-F2A7E449674B}"/>
            </a:ext>
          </a:extLst>
        </xdr:cNvPr>
        <xdr:cNvPicPr>
          <a:picLocks noChangeAspect="1"/>
        </xdr:cNvPicPr>
      </xdr:nvPicPr>
      <xdr:blipFill>
        <a:blip xmlns:r="http://schemas.openxmlformats.org/officeDocument/2006/relationships" r:embed="rId24"/>
        <a:stretch>
          <a:fillRect/>
        </a:stretch>
      </xdr:blipFill>
      <xdr:spPr>
        <a:xfrm>
          <a:off x="3816350" y="14893018"/>
          <a:ext cx="1065893" cy="1941958"/>
        </a:xfrm>
        <a:prstGeom prst="rect">
          <a:avLst/>
        </a:prstGeom>
      </xdr:spPr>
    </xdr:pic>
    <xdr:clientData/>
  </xdr:oneCellAnchor>
  <xdr:twoCellAnchor>
    <xdr:from>
      <xdr:col>6</xdr:col>
      <xdr:colOff>595374</xdr:colOff>
      <xdr:row>78</xdr:row>
      <xdr:rowOff>588282</xdr:rowOff>
    </xdr:from>
    <xdr:to>
      <xdr:col>6</xdr:col>
      <xdr:colOff>951140</xdr:colOff>
      <xdr:row>79</xdr:row>
      <xdr:rowOff>338816</xdr:rowOff>
    </xdr:to>
    <xdr:sp macro="" textlink="">
      <xdr:nvSpPr>
        <xdr:cNvPr id="64" name="Sinal de Multiplicação 63">
          <a:extLst>
            <a:ext uri="{FF2B5EF4-FFF2-40B4-BE49-F238E27FC236}">
              <a16:creationId xmlns:a16="http://schemas.microsoft.com/office/drawing/2014/main" id="{82234441-8EF8-4FB7-AB05-B4EE3CC614CE}"/>
            </a:ext>
          </a:extLst>
        </xdr:cNvPr>
        <xdr:cNvSpPr/>
      </xdr:nvSpPr>
      <xdr:spPr>
        <a:xfrm>
          <a:off x="4252974" y="15047232"/>
          <a:ext cx="12866" cy="188684"/>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928468</xdr:colOff>
      <xdr:row>78</xdr:row>
      <xdr:rowOff>214093</xdr:rowOff>
    </xdr:from>
    <xdr:to>
      <xdr:col>6</xdr:col>
      <xdr:colOff>1372054</xdr:colOff>
      <xdr:row>78</xdr:row>
      <xdr:rowOff>497573</xdr:rowOff>
    </xdr:to>
    <xdr:sp macro="" textlink="">
      <xdr:nvSpPr>
        <xdr:cNvPr id="65" name="Seta: para a Direita 64">
          <a:extLst>
            <a:ext uri="{FF2B5EF4-FFF2-40B4-BE49-F238E27FC236}">
              <a16:creationId xmlns:a16="http://schemas.microsoft.com/office/drawing/2014/main" id="{3141426C-F6E7-4495-8E3C-669DDC0B8094}"/>
            </a:ext>
          </a:extLst>
        </xdr:cNvPr>
        <xdr:cNvSpPr/>
      </xdr:nvSpPr>
      <xdr:spPr>
        <a:xfrm>
          <a:off x="4271743" y="15054043"/>
          <a:ext cx="0" cy="0"/>
        </a:xfrm>
        <a:prstGeom prst="rightArrow">
          <a:avLst>
            <a:gd name="adj1" fmla="val 58001"/>
            <a:gd name="adj2" fmla="val 50000"/>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1383395</xdr:colOff>
      <xdr:row>78</xdr:row>
      <xdr:rowOff>54671</xdr:rowOff>
    </xdr:from>
    <xdr:ext cx="839106" cy="974936"/>
    <xdr:pic>
      <xdr:nvPicPr>
        <xdr:cNvPr id="66" name="Imagem 65">
          <a:extLst>
            <a:ext uri="{FF2B5EF4-FFF2-40B4-BE49-F238E27FC236}">
              <a16:creationId xmlns:a16="http://schemas.microsoft.com/office/drawing/2014/main" id="{19C98B6C-3061-4D31-9979-40C0888432CC}"/>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4269470" y="14913671"/>
          <a:ext cx="839106" cy="97493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1406072</xdr:colOff>
      <xdr:row>79</xdr:row>
      <xdr:rowOff>385949</xdr:rowOff>
    </xdr:from>
    <xdr:ext cx="714374" cy="852670"/>
    <xdr:pic>
      <xdr:nvPicPr>
        <xdr:cNvPr id="67" name="Imagem 66">
          <a:extLst>
            <a:ext uri="{FF2B5EF4-FFF2-40B4-BE49-F238E27FC236}">
              <a16:creationId xmlns:a16="http://schemas.microsoft.com/office/drawing/2014/main" id="{01EBB1A7-A875-40D0-B863-717BE0CD3C8C}"/>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4263572" y="15235424"/>
          <a:ext cx="714374" cy="8526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6</xdr:col>
      <xdr:colOff>997857</xdr:colOff>
      <xdr:row>79</xdr:row>
      <xdr:rowOff>566965</xdr:rowOff>
    </xdr:from>
    <xdr:to>
      <xdr:col>6</xdr:col>
      <xdr:colOff>1441443</xdr:colOff>
      <xdr:row>80</xdr:row>
      <xdr:rowOff>181427</xdr:rowOff>
    </xdr:to>
    <xdr:sp macro="" textlink="">
      <xdr:nvSpPr>
        <xdr:cNvPr id="68" name="Seta: para a Direita 67">
          <a:extLst>
            <a:ext uri="{FF2B5EF4-FFF2-40B4-BE49-F238E27FC236}">
              <a16:creationId xmlns:a16="http://schemas.microsoft.com/office/drawing/2014/main" id="{535D091E-337A-45A4-8502-8DB887A69D4D}"/>
            </a:ext>
          </a:extLst>
        </xdr:cNvPr>
        <xdr:cNvSpPr/>
      </xdr:nvSpPr>
      <xdr:spPr>
        <a:xfrm>
          <a:off x="4264932" y="15235465"/>
          <a:ext cx="5436" cy="185962"/>
        </a:xfrm>
        <a:prstGeom prst="rightArrow">
          <a:avLst>
            <a:gd name="adj1" fmla="val 58001"/>
            <a:gd name="adj2" fmla="val 50000"/>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14</xdr:col>
      <xdr:colOff>102507</xdr:colOff>
      <xdr:row>56</xdr:row>
      <xdr:rowOff>111125</xdr:rowOff>
    </xdr:from>
    <xdr:ext cx="920198" cy="1249589"/>
    <xdr:pic>
      <xdr:nvPicPr>
        <xdr:cNvPr id="69" name="Imagem 68">
          <a:extLst>
            <a:ext uri="{FF2B5EF4-FFF2-40B4-BE49-F238E27FC236}">
              <a16:creationId xmlns:a16="http://schemas.microsoft.com/office/drawing/2014/main" id="{B3BE8749-2B59-49B5-BAC5-19C0DF3B8012}"/>
            </a:ext>
          </a:extLst>
        </xdr:cNvPr>
        <xdr:cNvPicPr>
          <a:picLocks noChangeAspect="1"/>
        </xdr:cNvPicPr>
      </xdr:nvPicPr>
      <xdr:blipFill>
        <a:blip xmlns:r="http://schemas.openxmlformats.org/officeDocument/2006/relationships" r:embed="rId17"/>
        <a:stretch>
          <a:fillRect/>
        </a:stretch>
      </xdr:blipFill>
      <xdr:spPr>
        <a:xfrm>
          <a:off x="8636907" y="10779125"/>
          <a:ext cx="920198" cy="1249589"/>
        </a:xfrm>
        <a:prstGeom prst="rect">
          <a:avLst/>
        </a:prstGeom>
      </xdr:spPr>
    </xdr:pic>
    <xdr:clientData/>
  </xdr:oneCellAnchor>
  <xdr:oneCellAnchor>
    <xdr:from>
      <xdr:col>14</xdr:col>
      <xdr:colOff>1862818</xdr:colOff>
      <xdr:row>57</xdr:row>
      <xdr:rowOff>185057</xdr:rowOff>
    </xdr:from>
    <xdr:ext cx="1058548" cy="828675"/>
    <xdr:pic>
      <xdr:nvPicPr>
        <xdr:cNvPr id="70" name="Imagem 69">
          <a:extLst>
            <a:ext uri="{FF2B5EF4-FFF2-40B4-BE49-F238E27FC236}">
              <a16:creationId xmlns:a16="http://schemas.microsoft.com/office/drawing/2014/main" id="{499866BF-632B-4038-A9F5-8765BED29BCB}"/>
            </a:ext>
          </a:extLst>
        </xdr:cNvPr>
        <xdr:cNvPicPr>
          <a:picLocks noChangeAspect="1"/>
        </xdr:cNvPicPr>
      </xdr:nvPicPr>
      <xdr:blipFill>
        <a:blip xmlns:r="http://schemas.openxmlformats.org/officeDocument/2006/relationships" r:embed="rId27"/>
        <a:stretch>
          <a:fillRect/>
        </a:stretch>
      </xdr:blipFill>
      <xdr:spPr>
        <a:xfrm>
          <a:off x="9139918" y="11043557"/>
          <a:ext cx="1058548" cy="828675"/>
        </a:xfrm>
        <a:prstGeom prst="rect">
          <a:avLst/>
        </a:prstGeom>
      </xdr:spPr>
    </xdr:pic>
    <xdr:clientData/>
  </xdr:oneCellAnchor>
  <xdr:oneCellAnchor>
    <xdr:from>
      <xdr:col>14</xdr:col>
      <xdr:colOff>1123951</xdr:colOff>
      <xdr:row>56</xdr:row>
      <xdr:rowOff>84364</xdr:rowOff>
    </xdr:from>
    <xdr:ext cx="944238" cy="748394"/>
    <xdr:pic>
      <xdr:nvPicPr>
        <xdr:cNvPr id="71" name="Imagem 70">
          <a:extLst>
            <a:ext uri="{FF2B5EF4-FFF2-40B4-BE49-F238E27FC236}">
              <a16:creationId xmlns:a16="http://schemas.microsoft.com/office/drawing/2014/main" id="{F7125F1F-CC96-46EB-A377-425F648770EA}"/>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9144001" y="10752364"/>
          <a:ext cx="944238" cy="748394"/>
        </a:xfrm>
        <a:prstGeom prst="rect">
          <a:avLst/>
        </a:prstGeom>
        <a:noFill/>
        <a:ln>
          <a:noFill/>
        </a:ln>
      </xdr:spPr>
    </xdr:pic>
    <xdr:clientData/>
  </xdr:oneCellAnchor>
  <xdr:oneCellAnchor>
    <xdr:from>
      <xdr:col>6</xdr:col>
      <xdr:colOff>1405165</xdr:colOff>
      <xdr:row>64</xdr:row>
      <xdr:rowOff>301624</xdr:rowOff>
    </xdr:from>
    <xdr:ext cx="615444" cy="715000"/>
    <xdr:pic>
      <xdr:nvPicPr>
        <xdr:cNvPr id="72" name="Imagem 71">
          <a:extLst>
            <a:ext uri="{FF2B5EF4-FFF2-40B4-BE49-F238E27FC236}">
              <a16:creationId xmlns:a16="http://schemas.microsoft.com/office/drawing/2014/main" id="{DDE0B9DA-655F-4913-ADAF-D5A45681DA25}"/>
            </a:ext>
          </a:extLst>
        </xdr:cNvPr>
        <xdr:cNvPicPr>
          <a:picLocks noChangeAspect="1"/>
        </xdr:cNvPicPr>
      </xdr:nvPicPr>
      <xdr:blipFill>
        <a:blip xmlns:r="http://schemas.openxmlformats.org/officeDocument/2006/relationships" r:embed="rId29"/>
        <a:stretch>
          <a:fillRect/>
        </a:stretch>
      </xdr:blipFill>
      <xdr:spPr>
        <a:xfrm>
          <a:off x="4262665" y="12379324"/>
          <a:ext cx="615444" cy="715000"/>
        </a:xfrm>
        <a:prstGeom prst="rect">
          <a:avLst/>
        </a:prstGeom>
      </xdr:spPr>
    </xdr:pic>
    <xdr:clientData/>
  </xdr:oneCellAnchor>
  <xdr:oneCellAnchor>
    <xdr:from>
      <xdr:col>6</xdr:col>
      <xdr:colOff>1485901</xdr:colOff>
      <xdr:row>57</xdr:row>
      <xdr:rowOff>57150</xdr:rowOff>
    </xdr:from>
    <xdr:ext cx="647700" cy="727982"/>
    <xdr:pic>
      <xdr:nvPicPr>
        <xdr:cNvPr id="73" name="Imagem 72">
          <a:extLst>
            <a:ext uri="{FF2B5EF4-FFF2-40B4-BE49-F238E27FC236}">
              <a16:creationId xmlns:a16="http://schemas.microsoft.com/office/drawing/2014/main" id="{86160BA5-73B9-4972-A96E-F0A7F5B5EAEC}"/>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flipH="1">
          <a:off x="4267201" y="10915650"/>
          <a:ext cx="647700" cy="72798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1066800</xdr:colOff>
      <xdr:row>58</xdr:row>
      <xdr:rowOff>342900</xdr:rowOff>
    </xdr:from>
    <xdr:ext cx="1228725" cy="762000"/>
    <xdr:pic>
      <xdr:nvPicPr>
        <xdr:cNvPr id="74" name="Imagem 73" descr="imagem">
          <a:extLst>
            <a:ext uri="{FF2B5EF4-FFF2-40B4-BE49-F238E27FC236}">
              <a16:creationId xmlns:a16="http://schemas.microsoft.com/office/drawing/2014/main" id="{66EAEAE8-00DE-4A87-986F-8B59EAC47A01}"/>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144000" y="11239500"/>
          <a:ext cx="1228725"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666750</xdr:colOff>
      <xdr:row>2</xdr:row>
      <xdr:rowOff>323850</xdr:rowOff>
    </xdr:from>
    <xdr:ext cx="1028700" cy="723900"/>
    <xdr:pic>
      <xdr:nvPicPr>
        <xdr:cNvPr id="75" name="Imagem 74">
          <a:extLst>
            <a:ext uri="{FF2B5EF4-FFF2-40B4-BE49-F238E27FC236}">
              <a16:creationId xmlns:a16="http://schemas.microsoft.com/office/drawing/2014/main" id="{A9C30BC1-DFB5-4455-A871-3D6E4DE65A7C}"/>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11677650" y="800100"/>
          <a:ext cx="1028700" cy="7239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819150</xdr:colOff>
      <xdr:row>5</xdr:row>
      <xdr:rowOff>76200</xdr:rowOff>
    </xdr:from>
    <xdr:ext cx="1219200" cy="600074"/>
    <xdr:pic>
      <xdr:nvPicPr>
        <xdr:cNvPr id="76" name="Imagem 75">
          <a:extLst>
            <a:ext uri="{FF2B5EF4-FFF2-40B4-BE49-F238E27FC236}">
              <a16:creationId xmlns:a16="http://schemas.microsoft.com/office/drawing/2014/main" id="{C2E7BA28-CD81-4FA9-BF8E-62C0AA3EDB02}"/>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11830050" y="2343150"/>
          <a:ext cx="1219200" cy="60007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523422</xdr:colOff>
      <xdr:row>5</xdr:row>
      <xdr:rowOff>19049</xdr:rowOff>
    </xdr:from>
    <xdr:ext cx="963839" cy="652233"/>
    <xdr:pic>
      <xdr:nvPicPr>
        <xdr:cNvPr id="77" name="Imagem 76">
          <a:extLst>
            <a:ext uri="{FF2B5EF4-FFF2-40B4-BE49-F238E27FC236}">
              <a16:creationId xmlns:a16="http://schemas.microsoft.com/office/drawing/2014/main" id="{F8CDA75D-8352-44EE-9E84-3D2059558C40}"/>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599622" y="2285999"/>
          <a:ext cx="963839" cy="65223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123826</xdr:colOff>
      <xdr:row>83</xdr:row>
      <xdr:rowOff>38099</xdr:rowOff>
    </xdr:from>
    <xdr:to>
      <xdr:col>5</xdr:col>
      <xdr:colOff>295275</xdr:colOff>
      <xdr:row>88</xdr:row>
      <xdr:rowOff>0</xdr:rowOff>
    </xdr:to>
    <xdr:sp macro="" textlink="">
      <xdr:nvSpPr>
        <xdr:cNvPr id="78" name="Seta: Pentágono 77">
          <a:extLst>
            <a:ext uri="{FF2B5EF4-FFF2-40B4-BE49-F238E27FC236}">
              <a16:creationId xmlns:a16="http://schemas.microsoft.com/office/drawing/2014/main" id="{B80C9E68-BDDB-4B99-A3C2-0C5BB9DDF273}"/>
            </a:ext>
          </a:extLst>
        </xdr:cNvPr>
        <xdr:cNvSpPr/>
      </xdr:nvSpPr>
      <xdr:spPr>
        <a:xfrm>
          <a:off x="10639426" y="30079949"/>
          <a:ext cx="171449" cy="2476501"/>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57151</xdr:colOff>
      <xdr:row>85</xdr:row>
      <xdr:rowOff>57150</xdr:rowOff>
    </xdr:from>
    <xdr:to>
      <xdr:col>1</xdr:col>
      <xdr:colOff>2019300</xdr:colOff>
      <xdr:row>87</xdr:row>
      <xdr:rowOff>609600</xdr:rowOff>
    </xdr:to>
    <xdr:pic>
      <xdr:nvPicPr>
        <xdr:cNvPr id="86" name="Imagem 85">
          <a:extLst>
            <a:ext uri="{FF2B5EF4-FFF2-40B4-BE49-F238E27FC236}">
              <a16:creationId xmlns:a16="http://schemas.microsoft.com/office/drawing/2014/main" id="{270C3A9B-E47D-C7A3-AED1-83FD2C3ACCF2}"/>
            </a:ext>
          </a:extLst>
        </xdr:cNvPr>
        <xdr:cNvPicPr>
          <a:picLocks noChangeAspect="1"/>
        </xdr:cNvPicPr>
      </xdr:nvPicPr>
      <xdr:blipFill>
        <a:blip xmlns:r="http://schemas.openxmlformats.org/officeDocument/2006/relationships" r:embed="rId35"/>
        <a:stretch>
          <a:fillRect/>
        </a:stretch>
      </xdr:blipFill>
      <xdr:spPr>
        <a:xfrm>
          <a:off x="133351" y="33489900"/>
          <a:ext cx="1962149" cy="1885950"/>
        </a:xfrm>
        <a:prstGeom prst="rect">
          <a:avLst/>
        </a:prstGeom>
      </xdr:spPr>
    </xdr:pic>
    <xdr:clientData/>
  </xdr:twoCellAnchor>
  <xdr:twoCellAnchor editAs="oneCell">
    <xdr:from>
      <xdr:col>6</xdr:col>
      <xdr:colOff>57150</xdr:colOff>
      <xdr:row>85</xdr:row>
      <xdr:rowOff>57150</xdr:rowOff>
    </xdr:from>
    <xdr:to>
      <xdr:col>6</xdr:col>
      <xdr:colOff>2152650</xdr:colOff>
      <xdr:row>87</xdr:row>
      <xdr:rowOff>609600</xdr:rowOff>
    </xdr:to>
    <xdr:pic>
      <xdr:nvPicPr>
        <xdr:cNvPr id="87" name="Imagem 86">
          <a:extLst>
            <a:ext uri="{FF2B5EF4-FFF2-40B4-BE49-F238E27FC236}">
              <a16:creationId xmlns:a16="http://schemas.microsoft.com/office/drawing/2014/main" id="{2E60C501-9E81-43FE-90EC-9D341E9F54F7}"/>
            </a:ext>
          </a:extLst>
        </xdr:cNvPr>
        <xdr:cNvPicPr>
          <a:picLocks noChangeAspect="1"/>
        </xdr:cNvPicPr>
      </xdr:nvPicPr>
      <xdr:blipFill>
        <a:blip xmlns:r="http://schemas.openxmlformats.org/officeDocument/2006/relationships" r:embed="rId35"/>
        <a:stretch>
          <a:fillRect/>
        </a:stretch>
      </xdr:blipFill>
      <xdr:spPr>
        <a:xfrm>
          <a:off x="11068050" y="33489900"/>
          <a:ext cx="2095500" cy="1885950"/>
        </a:xfrm>
        <a:prstGeom prst="rect">
          <a:avLst/>
        </a:prstGeom>
      </xdr:spPr>
    </xdr:pic>
    <xdr:clientData/>
  </xdr:twoCellAnchor>
  <xdr:twoCellAnchor>
    <xdr:from>
      <xdr:col>6</xdr:col>
      <xdr:colOff>1162050</xdr:colOff>
      <xdr:row>85</xdr:row>
      <xdr:rowOff>533400</xdr:rowOff>
    </xdr:from>
    <xdr:to>
      <xdr:col>6</xdr:col>
      <xdr:colOff>1517816</xdr:colOff>
      <xdr:row>86</xdr:row>
      <xdr:rowOff>283934</xdr:rowOff>
    </xdr:to>
    <xdr:sp macro="" textlink="">
      <xdr:nvSpPr>
        <xdr:cNvPr id="88" name="Sinal de Multiplicação 87">
          <a:extLst>
            <a:ext uri="{FF2B5EF4-FFF2-40B4-BE49-F238E27FC236}">
              <a16:creationId xmlns:a16="http://schemas.microsoft.com/office/drawing/2014/main" id="{214D9971-310C-42BB-870A-C1A293D1B690}"/>
            </a:ext>
          </a:extLst>
        </xdr:cNvPr>
        <xdr:cNvSpPr/>
      </xdr:nvSpPr>
      <xdr:spPr>
        <a:xfrm>
          <a:off x="12172950" y="33966150"/>
          <a:ext cx="355766" cy="417284"/>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123826</xdr:colOff>
      <xdr:row>91</xdr:row>
      <xdr:rowOff>38099</xdr:rowOff>
    </xdr:from>
    <xdr:to>
      <xdr:col>5</xdr:col>
      <xdr:colOff>295275</xdr:colOff>
      <xdr:row>96</xdr:row>
      <xdr:rowOff>0</xdr:rowOff>
    </xdr:to>
    <xdr:sp macro="" textlink="">
      <xdr:nvSpPr>
        <xdr:cNvPr id="79" name="Seta: Pentágono 78">
          <a:extLst>
            <a:ext uri="{FF2B5EF4-FFF2-40B4-BE49-F238E27FC236}">
              <a16:creationId xmlns:a16="http://schemas.microsoft.com/office/drawing/2014/main" id="{9A80A3E1-00E6-46C1-8F73-89EE03DA6239}"/>
            </a:ext>
          </a:extLst>
        </xdr:cNvPr>
        <xdr:cNvSpPr/>
      </xdr:nvSpPr>
      <xdr:spPr>
        <a:xfrm>
          <a:off x="10639426" y="32956499"/>
          <a:ext cx="171449" cy="2476501"/>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76200</xdr:colOff>
      <xdr:row>93</xdr:row>
      <xdr:rowOff>57151</xdr:rowOff>
    </xdr:from>
    <xdr:to>
      <xdr:col>1</xdr:col>
      <xdr:colOff>2038350</xdr:colOff>
      <xdr:row>95</xdr:row>
      <xdr:rowOff>628651</xdr:rowOff>
    </xdr:to>
    <xdr:pic>
      <xdr:nvPicPr>
        <xdr:cNvPr id="83" name="Imagem 82">
          <a:extLst>
            <a:ext uri="{FF2B5EF4-FFF2-40B4-BE49-F238E27FC236}">
              <a16:creationId xmlns:a16="http://schemas.microsoft.com/office/drawing/2014/main" id="{7F374212-8FA5-DD8B-E6A6-64B409435A8D}"/>
            </a:ext>
          </a:extLst>
        </xdr:cNvPr>
        <xdr:cNvPicPr>
          <a:picLocks noChangeAspect="1"/>
        </xdr:cNvPicPr>
      </xdr:nvPicPr>
      <xdr:blipFill>
        <a:blip xmlns:r="http://schemas.openxmlformats.org/officeDocument/2006/relationships" r:embed="rId36"/>
        <a:stretch>
          <a:fillRect/>
        </a:stretch>
      </xdr:blipFill>
      <xdr:spPr>
        <a:xfrm>
          <a:off x="152400" y="36499801"/>
          <a:ext cx="1962150" cy="1905000"/>
        </a:xfrm>
        <a:prstGeom prst="rect">
          <a:avLst/>
        </a:prstGeom>
      </xdr:spPr>
    </xdr:pic>
    <xdr:clientData/>
  </xdr:twoCellAnchor>
  <xdr:twoCellAnchor editAs="oneCell">
    <xdr:from>
      <xdr:col>6</xdr:col>
      <xdr:colOff>114300</xdr:colOff>
      <xdr:row>93</xdr:row>
      <xdr:rowOff>76200</xdr:rowOff>
    </xdr:from>
    <xdr:to>
      <xdr:col>6</xdr:col>
      <xdr:colOff>2209800</xdr:colOff>
      <xdr:row>95</xdr:row>
      <xdr:rowOff>647700</xdr:rowOff>
    </xdr:to>
    <xdr:pic>
      <xdr:nvPicPr>
        <xdr:cNvPr id="84" name="Imagem 83">
          <a:extLst>
            <a:ext uri="{FF2B5EF4-FFF2-40B4-BE49-F238E27FC236}">
              <a16:creationId xmlns:a16="http://schemas.microsoft.com/office/drawing/2014/main" id="{47B5C88C-5DA4-4508-B777-AED353AA69C2}"/>
            </a:ext>
          </a:extLst>
        </xdr:cNvPr>
        <xdr:cNvPicPr>
          <a:picLocks noChangeAspect="1"/>
        </xdr:cNvPicPr>
      </xdr:nvPicPr>
      <xdr:blipFill>
        <a:blip xmlns:r="http://schemas.openxmlformats.org/officeDocument/2006/relationships" r:embed="rId36"/>
        <a:stretch>
          <a:fillRect/>
        </a:stretch>
      </xdr:blipFill>
      <xdr:spPr>
        <a:xfrm>
          <a:off x="11125200" y="36518850"/>
          <a:ext cx="2095500" cy="1905000"/>
        </a:xfrm>
        <a:prstGeom prst="rect">
          <a:avLst/>
        </a:prstGeom>
      </xdr:spPr>
    </xdr:pic>
    <xdr:clientData/>
  </xdr:twoCellAnchor>
  <xdr:twoCellAnchor>
    <xdr:from>
      <xdr:col>6</xdr:col>
      <xdr:colOff>704850</xdr:colOff>
      <xdr:row>94</xdr:row>
      <xdr:rowOff>152400</xdr:rowOff>
    </xdr:from>
    <xdr:to>
      <xdr:col>6</xdr:col>
      <xdr:colOff>1060616</xdr:colOff>
      <xdr:row>94</xdr:row>
      <xdr:rowOff>569684</xdr:rowOff>
    </xdr:to>
    <xdr:sp macro="" textlink="">
      <xdr:nvSpPr>
        <xdr:cNvPr id="85" name="Sinal de Multiplicação 84">
          <a:extLst>
            <a:ext uri="{FF2B5EF4-FFF2-40B4-BE49-F238E27FC236}">
              <a16:creationId xmlns:a16="http://schemas.microsoft.com/office/drawing/2014/main" id="{1C4C5E7F-3720-49FB-B221-40ABA385C199}"/>
            </a:ext>
          </a:extLst>
        </xdr:cNvPr>
        <xdr:cNvSpPr/>
      </xdr:nvSpPr>
      <xdr:spPr>
        <a:xfrm>
          <a:off x="11715750" y="37261800"/>
          <a:ext cx="355766" cy="417284"/>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123826</xdr:colOff>
      <xdr:row>99</xdr:row>
      <xdr:rowOff>38099</xdr:rowOff>
    </xdr:from>
    <xdr:to>
      <xdr:col>5</xdr:col>
      <xdr:colOff>295275</xdr:colOff>
      <xdr:row>104</xdr:row>
      <xdr:rowOff>0</xdr:rowOff>
    </xdr:to>
    <xdr:sp macro="" textlink="">
      <xdr:nvSpPr>
        <xdr:cNvPr id="89" name="Seta: Pentágono 88">
          <a:extLst>
            <a:ext uri="{FF2B5EF4-FFF2-40B4-BE49-F238E27FC236}">
              <a16:creationId xmlns:a16="http://schemas.microsoft.com/office/drawing/2014/main" id="{4295CFF3-3EC7-48BB-BB94-DC6716ACC5BF}"/>
            </a:ext>
          </a:extLst>
        </xdr:cNvPr>
        <xdr:cNvSpPr/>
      </xdr:nvSpPr>
      <xdr:spPr>
        <a:xfrm>
          <a:off x="10639426" y="35966399"/>
          <a:ext cx="171449" cy="2476501"/>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19050</xdr:colOff>
      <xdr:row>101</xdr:row>
      <xdr:rowOff>57151</xdr:rowOff>
    </xdr:from>
    <xdr:to>
      <xdr:col>1</xdr:col>
      <xdr:colOff>2038350</xdr:colOff>
      <xdr:row>103</xdr:row>
      <xdr:rowOff>647700</xdr:rowOff>
    </xdr:to>
    <xdr:pic>
      <xdr:nvPicPr>
        <xdr:cNvPr id="93" name="Imagem 92">
          <a:extLst>
            <a:ext uri="{FF2B5EF4-FFF2-40B4-BE49-F238E27FC236}">
              <a16:creationId xmlns:a16="http://schemas.microsoft.com/office/drawing/2014/main" id="{62CB9DA6-76AB-38AB-B2C2-4E4E6BF83D51}"/>
            </a:ext>
          </a:extLst>
        </xdr:cNvPr>
        <xdr:cNvPicPr>
          <a:picLocks noChangeAspect="1"/>
        </xdr:cNvPicPr>
      </xdr:nvPicPr>
      <xdr:blipFill>
        <a:blip xmlns:r="http://schemas.openxmlformats.org/officeDocument/2006/relationships" r:embed="rId37"/>
        <a:stretch>
          <a:fillRect/>
        </a:stretch>
      </xdr:blipFill>
      <xdr:spPr>
        <a:xfrm>
          <a:off x="95250" y="39509701"/>
          <a:ext cx="2019300" cy="1924049"/>
        </a:xfrm>
        <a:prstGeom prst="rect">
          <a:avLst/>
        </a:prstGeom>
      </xdr:spPr>
    </xdr:pic>
    <xdr:clientData/>
  </xdr:twoCellAnchor>
  <xdr:twoCellAnchor editAs="oneCell">
    <xdr:from>
      <xdr:col>6</xdr:col>
      <xdr:colOff>57150</xdr:colOff>
      <xdr:row>101</xdr:row>
      <xdr:rowOff>76200</xdr:rowOff>
    </xdr:from>
    <xdr:to>
      <xdr:col>6</xdr:col>
      <xdr:colOff>1409700</xdr:colOff>
      <xdr:row>104</xdr:row>
      <xdr:rowOff>-1</xdr:rowOff>
    </xdr:to>
    <xdr:pic>
      <xdr:nvPicPr>
        <xdr:cNvPr id="94" name="Imagem 93">
          <a:extLst>
            <a:ext uri="{FF2B5EF4-FFF2-40B4-BE49-F238E27FC236}">
              <a16:creationId xmlns:a16="http://schemas.microsoft.com/office/drawing/2014/main" id="{5D05080C-F275-446F-98E1-2962A2B79FA3}"/>
            </a:ext>
          </a:extLst>
        </xdr:cNvPr>
        <xdr:cNvPicPr>
          <a:picLocks noChangeAspect="1"/>
        </xdr:cNvPicPr>
      </xdr:nvPicPr>
      <xdr:blipFill>
        <a:blip xmlns:r="http://schemas.openxmlformats.org/officeDocument/2006/relationships" r:embed="rId37"/>
        <a:stretch>
          <a:fillRect/>
        </a:stretch>
      </xdr:blipFill>
      <xdr:spPr>
        <a:xfrm>
          <a:off x="11068050" y="39528750"/>
          <a:ext cx="1352550" cy="1924049"/>
        </a:xfrm>
        <a:prstGeom prst="rect">
          <a:avLst/>
        </a:prstGeom>
      </xdr:spPr>
    </xdr:pic>
    <xdr:clientData/>
  </xdr:twoCellAnchor>
  <xdr:twoCellAnchor editAs="oneCell">
    <xdr:from>
      <xdr:col>6</xdr:col>
      <xdr:colOff>1447800</xdr:colOff>
      <xdr:row>101</xdr:row>
      <xdr:rowOff>133350</xdr:rowOff>
    </xdr:from>
    <xdr:to>
      <xdr:col>6</xdr:col>
      <xdr:colOff>2190750</xdr:colOff>
      <xdr:row>102</xdr:row>
      <xdr:rowOff>476250</xdr:rowOff>
    </xdr:to>
    <xdr:pic>
      <xdr:nvPicPr>
        <xdr:cNvPr id="95" name="Imagem 94">
          <a:extLst>
            <a:ext uri="{FF2B5EF4-FFF2-40B4-BE49-F238E27FC236}">
              <a16:creationId xmlns:a16="http://schemas.microsoft.com/office/drawing/2014/main" id="{5AD45DF0-3B9A-1D5D-11B5-8C30D30D0FB5}"/>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12458700" y="39585900"/>
          <a:ext cx="742950"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285750</xdr:colOff>
      <xdr:row>101</xdr:row>
      <xdr:rowOff>628650</xdr:rowOff>
    </xdr:from>
    <xdr:to>
      <xdr:col>6</xdr:col>
      <xdr:colOff>641516</xdr:colOff>
      <xdr:row>102</xdr:row>
      <xdr:rowOff>379184</xdr:rowOff>
    </xdr:to>
    <xdr:sp macro="" textlink="">
      <xdr:nvSpPr>
        <xdr:cNvPr id="96" name="Sinal de Multiplicação 95">
          <a:extLst>
            <a:ext uri="{FF2B5EF4-FFF2-40B4-BE49-F238E27FC236}">
              <a16:creationId xmlns:a16="http://schemas.microsoft.com/office/drawing/2014/main" id="{4C213F32-1DD3-465F-B280-43A14C3BEB72}"/>
            </a:ext>
          </a:extLst>
        </xdr:cNvPr>
        <xdr:cNvSpPr/>
      </xdr:nvSpPr>
      <xdr:spPr>
        <a:xfrm>
          <a:off x="11296650" y="40081200"/>
          <a:ext cx="355766" cy="417284"/>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1681387</xdr:colOff>
      <xdr:row>102</xdr:row>
      <xdr:rowOff>604613</xdr:rowOff>
    </xdr:from>
    <xdr:to>
      <xdr:col>6</xdr:col>
      <xdr:colOff>1962599</xdr:colOff>
      <xdr:row>103</xdr:row>
      <xdr:rowOff>381449</xdr:rowOff>
    </xdr:to>
    <xdr:sp macro="" textlink="">
      <xdr:nvSpPr>
        <xdr:cNvPr id="97" name="Seta: para a Direita 96">
          <a:extLst>
            <a:ext uri="{FF2B5EF4-FFF2-40B4-BE49-F238E27FC236}">
              <a16:creationId xmlns:a16="http://schemas.microsoft.com/office/drawing/2014/main" id="{12EF965D-3ADD-4BCD-8458-A6F402B2E7EE}"/>
            </a:ext>
          </a:extLst>
        </xdr:cNvPr>
        <xdr:cNvSpPr/>
      </xdr:nvSpPr>
      <xdr:spPr>
        <a:xfrm rot="16200000">
          <a:off x="12611100" y="40805100"/>
          <a:ext cx="443586" cy="281212"/>
        </a:xfrm>
        <a:prstGeom prst="rightArrow">
          <a:avLst>
            <a:gd name="adj1" fmla="val 58001"/>
            <a:gd name="adj2" fmla="val 50000"/>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123826</xdr:colOff>
      <xdr:row>107</xdr:row>
      <xdr:rowOff>38099</xdr:rowOff>
    </xdr:from>
    <xdr:to>
      <xdr:col>5</xdr:col>
      <xdr:colOff>295275</xdr:colOff>
      <xdr:row>112</xdr:row>
      <xdr:rowOff>0</xdr:rowOff>
    </xdr:to>
    <xdr:sp macro="" textlink="">
      <xdr:nvSpPr>
        <xdr:cNvPr id="98" name="Seta: Pentágono 97">
          <a:extLst>
            <a:ext uri="{FF2B5EF4-FFF2-40B4-BE49-F238E27FC236}">
              <a16:creationId xmlns:a16="http://schemas.microsoft.com/office/drawing/2014/main" id="{DBFA57EB-B43E-428F-8FE9-6D85B3DEAACB}"/>
            </a:ext>
          </a:extLst>
        </xdr:cNvPr>
        <xdr:cNvSpPr/>
      </xdr:nvSpPr>
      <xdr:spPr>
        <a:xfrm>
          <a:off x="10639426" y="38976299"/>
          <a:ext cx="171449" cy="2476501"/>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123826</xdr:colOff>
      <xdr:row>107</xdr:row>
      <xdr:rowOff>38099</xdr:rowOff>
    </xdr:from>
    <xdr:to>
      <xdr:col>5</xdr:col>
      <xdr:colOff>295275</xdr:colOff>
      <xdr:row>113</xdr:row>
      <xdr:rowOff>0</xdr:rowOff>
    </xdr:to>
    <xdr:sp macro="" textlink="">
      <xdr:nvSpPr>
        <xdr:cNvPr id="104" name="Seta: Pentágono 103">
          <a:extLst>
            <a:ext uri="{FF2B5EF4-FFF2-40B4-BE49-F238E27FC236}">
              <a16:creationId xmlns:a16="http://schemas.microsoft.com/office/drawing/2014/main" id="{6051F498-E976-4F9B-BF1C-36732DDDF80A}"/>
            </a:ext>
          </a:extLst>
        </xdr:cNvPr>
        <xdr:cNvSpPr/>
      </xdr:nvSpPr>
      <xdr:spPr>
        <a:xfrm>
          <a:off x="10963276" y="3752849"/>
          <a:ext cx="171449" cy="3324226"/>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30420</xdr:colOff>
      <xdr:row>109</xdr:row>
      <xdr:rowOff>57151</xdr:rowOff>
    </xdr:from>
    <xdr:to>
      <xdr:col>2</xdr:col>
      <xdr:colOff>0</xdr:colOff>
      <xdr:row>112</xdr:row>
      <xdr:rowOff>609600</xdr:rowOff>
    </xdr:to>
    <xdr:pic>
      <xdr:nvPicPr>
        <xdr:cNvPr id="108" name="Imagem 107">
          <a:extLst>
            <a:ext uri="{FF2B5EF4-FFF2-40B4-BE49-F238E27FC236}">
              <a16:creationId xmlns:a16="http://schemas.microsoft.com/office/drawing/2014/main" id="{3F52F689-8597-0826-446D-AE475003D95D}"/>
            </a:ext>
          </a:extLst>
        </xdr:cNvPr>
        <xdr:cNvPicPr>
          <a:picLocks noChangeAspect="1"/>
        </xdr:cNvPicPr>
      </xdr:nvPicPr>
      <xdr:blipFill>
        <a:blip xmlns:r="http://schemas.openxmlformats.org/officeDocument/2006/relationships" r:embed="rId39"/>
        <a:stretch>
          <a:fillRect/>
        </a:stretch>
      </xdr:blipFill>
      <xdr:spPr>
        <a:xfrm>
          <a:off x="106620" y="42519601"/>
          <a:ext cx="2046030" cy="2762249"/>
        </a:xfrm>
        <a:prstGeom prst="rect">
          <a:avLst/>
        </a:prstGeom>
      </xdr:spPr>
    </xdr:pic>
    <xdr:clientData/>
  </xdr:twoCellAnchor>
  <xdr:twoCellAnchor editAs="oneCell">
    <xdr:from>
      <xdr:col>6</xdr:col>
      <xdr:colOff>209550</xdr:colOff>
      <xdr:row>109</xdr:row>
      <xdr:rowOff>57150</xdr:rowOff>
    </xdr:from>
    <xdr:to>
      <xdr:col>7</xdr:col>
      <xdr:colOff>7680</xdr:colOff>
      <xdr:row>112</xdr:row>
      <xdr:rowOff>609599</xdr:rowOff>
    </xdr:to>
    <xdr:pic>
      <xdr:nvPicPr>
        <xdr:cNvPr id="109" name="Imagem 108">
          <a:extLst>
            <a:ext uri="{FF2B5EF4-FFF2-40B4-BE49-F238E27FC236}">
              <a16:creationId xmlns:a16="http://schemas.microsoft.com/office/drawing/2014/main" id="{AE88678B-7985-4F1F-B4B3-2CB9E5169154}"/>
            </a:ext>
          </a:extLst>
        </xdr:cNvPr>
        <xdr:cNvPicPr>
          <a:picLocks noChangeAspect="1"/>
        </xdr:cNvPicPr>
      </xdr:nvPicPr>
      <xdr:blipFill>
        <a:blip xmlns:r="http://schemas.openxmlformats.org/officeDocument/2006/relationships" r:embed="rId39"/>
        <a:stretch>
          <a:fillRect/>
        </a:stretch>
      </xdr:blipFill>
      <xdr:spPr>
        <a:xfrm>
          <a:off x="11220450" y="42519600"/>
          <a:ext cx="2046030" cy="2762249"/>
        </a:xfrm>
        <a:prstGeom prst="rect">
          <a:avLst/>
        </a:prstGeom>
      </xdr:spPr>
    </xdr:pic>
    <xdr:clientData/>
  </xdr:twoCellAnchor>
  <xdr:twoCellAnchor>
    <xdr:from>
      <xdr:col>6</xdr:col>
      <xdr:colOff>1638300</xdr:colOff>
      <xdr:row>110</xdr:row>
      <xdr:rowOff>609600</xdr:rowOff>
    </xdr:from>
    <xdr:to>
      <xdr:col>6</xdr:col>
      <xdr:colOff>1994066</xdr:colOff>
      <xdr:row>111</xdr:row>
      <xdr:rowOff>360134</xdr:rowOff>
    </xdr:to>
    <xdr:sp macro="" textlink="">
      <xdr:nvSpPr>
        <xdr:cNvPr id="110" name="Sinal de Multiplicação 109">
          <a:extLst>
            <a:ext uri="{FF2B5EF4-FFF2-40B4-BE49-F238E27FC236}">
              <a16:creationId xmlns:a16="http://schemas.microsoft.com/office/drawing/2014/main" id="{07A661D6-ADA2-41CB-A22B-63C1C36530C5}"/>
            </a:ext>
          </a:extLst>
        </xdr:cNvPr>
        <xdr:cNvSpPr/>
      </xdr:nvSpPr>
      <xdr:spPr>
        <a:xfrm>
          <a:off x="12649200" y="43738800"/>
          <a:ext cx="355766" cy="417284"/>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123826</xdr:colOff>
      <xdr:row>115</xdr:row>
      <xdr:rowOff>38099</xdr:rowOff>
    </xdr:from>
    <xdr:to>
      <xdr:col>5</xdr:col>
      <xdr:colOff>295275</xdr:colOff>
      <xdr:row>120</xdr:row>
      <xdr:rowOff>0</xdr:rowOff>
    </xdr:to>
    <xdr:sp macro="" textlink="">
      <xdr:nvSpPr>
        <xdr:cNvPr id="111" name="Seta: Pentágono 110">
          <a:extLst>
            <a:ext uri="{FF2B5EF4-FFF2-40B4-BE49-F238E27FC236}">
              <a16:creationId xmlns:a16="http://schemas.microsoft.com/office/drawing/2014/main" id="{68EC2668-BD18-4EF1-A6EF-DA686FBE2E11}"/>
            </a:ext>
          </a:extLst>
        </xdr:cNvPr>
        <xdr:cNvSpPr/>
      </xdr:nvSpPr>
      <xdr:spPr>
        <a:xfrm>
          <a:off x="10639426" y="41986199"/>
          <a:ext cx="171449" cy="2686051"/>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123826</xdr:colOff>
      <xdr:row>115</xdr:row>
      <xdr:rowOff>38099</xdr:rowOff>
    </xdr:from>
    <xdr:to>
      <xdr:col>5</xdr:col>
      <xdr:colOff>295275</xdr:colOff>
      <xdr:row>121</xdr:row>
      <xdr:rowOff>0</xdr:rowOff>
    </xdr:to>
    <xdr:sp macro="" textlink="">
      <xdr:nvSpPr>
        <xdr:cNvPr id="112" name="Seta: Pentágono 111">
          <a:extLst>
            <a:ext uri="{FF2B5EF4-FFF2-40B4-BE49-F238E27FC236}">
              <a16:creationId xmlns:a16="http://schemas.microsoft.com/office/drawing/2014/main" id="{DEEBE485-466E-4F1B-86B4-876BB9B70F02}"/>
            </a:ext>
          </a:extLst>
        </xdr:cNvPr>
        <xdr:cNvSpPr/>
      </xdr:nvSpPr>
      <xdr:spPr>
        <a:xfrm>
          <a:off x="10639426" y="41986199"/>
          <a:ext cx="171449" cy="3352801"/>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76200</xdr:colOff>
      <xdr:row>117</xdr:row>
      <xdr:rowOff>114301</xdr:rowOff>
    </xdr:from>
    <xdr:to>
      <xdr:col>1</xdr:col>
      <xdr:colOff>2057400</xdr:colOff>
      <xdr:row>121</xdr:row>
      <xdr:rowOff>38101</xdr:rowOff>
    </xdr:to>
    <xdr:pic>
      <xdr:nvPicPr>
        <xdr:cNvPr id="116" name="Imagem 115">
          <a:extLst>
            <a:ext uri="{FF2B5EF4-FFF2-40B4-BE49-F238E27FC236}">
              <a16:creationId xmlns:a16="http://schemas.microsoft.com/office/drawing/2014/main" id="{908DB662-38C3-3B62-180C-CCE2A2E1ECC0}"/>
            </a:ext>
          </a:extLst>
        </xdr:cNvPr>
        <xdr:cNvPicPr>
          <a:picLocks noChangeAspect="1"/>
        </xdr:cNvPicPr>
      </xdr:nvPicPr>
      <xdr:blipFill>
        <a:blip xmlns:r="http://schemas.openxmlformats.org/officeDocument/2006/relationships" r:embed="rId40"/>
        <a:stretch>
          <a:fillRect/>
        </a:stretch>
      </xdr:blipFill>
      <xdr:spPr>
        <a:xfrm>
          <a:off x="152400" y="46329601"/>
          <a:ext cx="1981200" cy="2800350"/>
        </a:xfrm>
        <a:prstGeom prst="rect">
          <a:avLst/>
        </a:prstGeom>
      </xdr:spPr>
    </xdr:pic>
    <xdr:clientData/>
  </xdr:twoCellAnchor>
  <xdr:twoCellAnchor editAs="oneCell">
    <xdr:from>
      <xdr:col>6</xdr:col>
      <xdr:colOff>19050</xdr:colOff>
      <xdr:row>117</xdr:row>
      <xdr:rowOff>0</xdr:rowOff>
    </xdr:from>
    <xdr:to>
      <xdr:col>6</xdr:col>
      <xdr:colOff>1543050</xdr:colOff>
      <xdr:row>120</xdr:row>
      <xdr:rowOff>590550</xdr:rowOff>
    </xdr:to>
    <xdr:pic>
      <xdr:nvPicPr>
        <xdr:cNvPr id="117" name="Imagem 116">
          <a:extLst>
            <a:ext uri="{FF2B5EF4-FFF2-40B4-BE49-F238E27FC236}">
              <a16:creationId xmlns:a16="http://schemas.microsoft.com/office/drawing/2014/main" id="{C15F74EB-EDD0-4341-BF3B-ACAE0052FDE4}"/>
            </a:ext>
          </a:extLst>
        </xdr:cNvPr>
        <xdr:cNvPicPr>
          <a:picLocks noChangeAspect="1"/>
        </xdr:cNvPicPr>
      </xdr:nvPicPr>
      <xdr:blipFill>
        <a:blip xmlns:r="http://schemas.openxmlformats.org/officeDocument/2006/relationships" r:embed="rId40"/>
        <a:stretch>
          <a:fillRect/>
        </a:stretch>
      </xdr:blipFill>
      <xdr:spPr>
        <a:xfrm>
          <a:off x="11029950" y="46215300"/>
          <a:ext cx="1524000" cy="2800350"/>
        </a:xfrm>
        <a:prstGeom prst="rect">
          <a:avLst/>
        </a:prstGeom>
      </xdr:spPr>
    </xdr:pic>
    <xdr:clientData/>
  </xdr:twoCellAnchor>
  <xdr:twoCellAnchor>
    <xdr:from>
      <xdr:col>6</xdr:col>
      <xdr:colOff>361950</xdr:colOff>
      <xdr:row>119</xdr:row>
      <xdr:rowOff>152400</xdr:rowOff>
    </xdr:from>
    <xdr:to>
      <xdr:col>6</xdr:col>
      <xdr:colOff>717716</xdr:colOff>
      <xdr:row>119</xdr:row>
      <xdr:rowOff>569684</xdr:rowOff>
    </xdr:to>
    <xdr:sp macro="" textlink="">
      <xdr:nvSpPr>
        <xdr:cNvPr id="118" name="Sinal de Multiplicação 117">
          <a:extLst>
            <a:ext uri="{FF2B5EF4-FFF2-40B4-BE49-F238E27FC236}">
              <a16:creationId xmlns:a16="http://schemas.microsoft.com/office/drawing/2014/main" id="{60D9F707-673D-456D-A3AE-FFC52C1BC323}"/>
            </a:ext>
          </a:extLst>
        </xdr:cNvPr>
        <xdr:cNvSpPr/>
      </xdr:nvSpPr>
      <xdr:spPr>
        <a:xfrm>
          <a:off x="11372850" y="47701200"/>
          <a:ext cx="355766" cy="417284"/>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14</xdr:col>
      <xdr:colOff>1440089</xdr:colOff>
      <xdr:row>21</xdr:row>
      <xdr:rowOff>759732</xdr:rowOff>
    </xdr:from>
    <xdr:ext cx="771071" cy="1235982"/>
    <xdr:pic>
      <xdr:nvPicPr>
        <xdr:cNvPr id="80" name="Imagem 79">
          <a:extLst>
            <a:ext uri="{FF2B5EF4-FFF2-40B4-BE49-F238E27FC236}">
              <a16:creationId xmlns:a16="http://schemas.microsoft.com/office/drawing/2014/main" id="{A99EA5F7-A455-42CC-87E0-3E318211D484}"/>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2450989" y="10265682"/>
          <a:ext cx="771071" cy="123598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22679</xdr:colOff>
      <xdr:row>20</xdr:row>
      <xdr:rowOff>34018</xdr:rowOff>
    </xdr:from>
    <xdr:ext cx="1383392" cy="2684689"/>
    <xdr:pic>
      <xdr:nvPicPr>
        <xdr:cNvPr id="81" name="Imagem 80">
          <a:extLst>
            <a:ext uri="{FF2B5EF4-FFF2-40B4-BE49-F238E27FC236}">
              <a16:creationId xmlns:a16="http://schemas.microsoft.com/office/drawing/2014/main" id="{053D69C8-0048-49BA-AE6E-54327F82B0C9}"/>
            </a:ext>
          </a:extLst>
        </xdr:cNvPr>
        <xdr:cNvPicPr>
          <a:picLocks noChangeAspect="1"/>
        </xdr:cNvPicPr>
      </xdr:nvPicPr>
      <xdr:blipFill>
        <a:blip xmlns:r="http://schemas.openxmlformats.org/officeDocument/2006/relationships" r:embed="rId10"/>
        <a:stretch>
          <a:fillRect/>
        </a:stretch>
      </xdr:blipFill>
      <xdr:spPr>
        <a:xfrm>
          <a:off x="11033579" y="8701768"/>
          <a:ext cx="1383392" cy="2684689"/>
        </a:xfrm>
        <a:prstGeom prst="rect">
          <a:avLst/>
        </a:prstGeom>
      </xdr:spPr>
    </xdr:pic>
    <xdr:clientData/>
  </xdr:oneCellAnchor>
  <xdr:twoCellAnchor>
    <xdr:from>
      <xdr:col>14</xdr:col>
      <xdr:colOff>362858</xdr:colOff>
      <xdr:row>20</xdr:row>
      <xdr:rowOff>476250</xdr:rowOff>
    </xdr:from>
    <xdr:to>
      <xdr:col>14</xdr:col>
      <xdr:colOff>718624</xdr:colOff>
      <xdr:row>21</xdr:row>
      <xdr:rowOff>68034</xdr:rowOff>
    </xdr:to>
    <xdr:sp macro="" textlink="">
      <xdr:nvSpPr>
        <xdr:cNvPr id="82" name="Sinal de Multiplicação 81">
          <a:extLst>
            <a:ext uri="{FF2B5EF4-FFF2-40B4-BE49-F238E27FC236}">
              <a16:creationId xmlns:a16="http://schemas.microsoft.com/office/drawing/2014/main" id="{8C322B3D-4862-49D7-BA42-A1BDC200933B}"/>
            </a:ext>
          </a:extLst>
        </xdr:cNvPr>
        <xdr:cNvSpPr/>
      </xdr:nvSpPr>
      <xdr:spPr>
        <a:xfrm>
          <a:off x="11373758" y="9144000"/>
          <a:ext cx="355766" cy="429984"/>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963840</xdr:colOff>
      <xdr:row>21</xdr:row>
      <xdr:rowOff>158750</xdr:rowOff>
    </xdr:from>
    <xdr:to>
      <xdr:col>14</xdr:col>
      <xdr:colOff>1319606</xdr:colOff>
      <xdr:row>21</xdr:row>
      <xdr:rowOff>578302</xdr:rowOff>
    </xdr:to>
    <xdr:sp macro="" textlink="">
      <xdr:nvSpPr>
        <xdr:cNvPr id="90" name="Sinal de Multiplicação 89">
          <a:extLst>
            <a:ext uri="{FF2B5EF4-FFF2-40B4-BE49-F238E27FC236}">
              <a16:creationId xmlns:a16="http://schemas.microsoft.com/office/drawing/2014/main" id="{2EB6F1EF-BB57-40B7-94DE-538284A0F03C}"/>
            </a:ext>
          </a:extLst>
        </xdr:cNvPr>
        <xdr:cNvSpPr/>
      </xdr:nvSpPr>
      <xdr:spPr>
        <a:xfrm>
          <a:off x="11974740" y="9664700"/>
          <a:ext cx="355766" cy="419552"/>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1057049</xdr:colOff>
      <xdr:row>22</xdr:row>
      <xdr:rowOff>643845</xdr:rowOff>
    </xdr:from>
    <xdr:to>
      <xdr:col>14</xdr:col>
      <xdr:colOff>1482950</xdr:colOff>
      <xdr:row>23</xdr:row>
      <xdr:rowOff>20183</xdr:rowOff>
    </xdr:to>
    <xdr:sp macro="" textlink="">
      <xdr:nvSpPr>
        <xdr:cNvPr id="91" name="Seta: para a Direita 90">
          <a:extLst>
            <a:ext uri="{FF2B5EF4-FFF2-40B4-BE49-F238E27FC236}">
              <a16:creationId xmlns:a16="http://schemas.microsoft.com/office/drawing/2014/main" id="{49CE26EA-159D-4EBF-B355-6F701C53ADCF}"/>
            </a:ext>
          </a:extLst>
        </xdr:cNvPr>
        <xdr:cNvSpPr/>
      </xdr:nvSpPr>
      <xdr:spPr>
        <a:xfrm>
          <a:off x="12067949" y="10987995"/>
          <a:ext cx="425901" cy="214538"/>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192768</xdr:colOff>
      <xdr:row>21</xdr:row>
      <xdr:rowOff>249465</xdr:rowOff>
    </xdr:from>
    <xdr:to>
      <xdr:col>14</xdr:col>
      <xdr:colOff>548534</xdr:colOff>
      <xdr:row>21</xdr:row>
      <xdr:rowOff>669017</xdr:rowOff>
    </xdr:to>
    <xdr:sp macro="" textlink="">
      <xdr:nvSpPr>
        <xdr:cNvPr id="92" name="Sinal de Multiplicação 91">
          <a:extLst>
            <a:ext uri="{FF2B5EF4-FFF2-40B4-BE49-F238E27FC236}">
              <a16:creationId xmlns:a16="http://schemas.microsoft.com/office/drawing/2014/main" id="{F94F2F62-6C25-4A96-8597-077646006569}"/>
            </a:ext>
          </a:extLst>
        </xdr:cNvPr>
        <xdr:cNvSpPr/>
      </xdr:nvSpPr>
      <xdr:spPr>
        <a:xfrm>
          <a:off x="11203668" y="9755415"/>
          <a:ext cx="355766" cy="419552"/>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1530804</xdr:colOff>
      <xdr:row>21</xdr:row>
      <xdr:rowOff>22678</xdr:rowOff>
    </xdr:from>
    <xdr:to>
      <xdr:col>15</xdr:col>
      <xdr:colOff>0</xdr:colOff>
      <xdr:row>22</xdr:row>
      <xdr:rowOff>39915</xdr:rowOff>
    </xdr:to>
    <xdr:pic>
      <xdr:nvPicPr>
        <xdr:cNvPr id="100" name="Imagem 9">
          <a:extLst>
            <a:ext uri="{FF2B5EF4-FFF2-40B4-BE49-F238E27FC236}">
              <a16:creationId xmlns:a16="http://schemas.microsoft.com/office/drawing/2014/main" id="{924A3168-0C2D-4F70-B26C-C83531E23C37}"/>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2541704" y="9528628"/>
          <a:ext cx="717096" cy="8554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1247322</xdr:colOff>
      <xdr:row>21</xdr:row>
      <xdr:rowOff>566963</xdr:rowOff>
    </xdr:from>
    <xdr:to>
      <xdr:col>14</xdr:col>
      <xdr:colOff>1673223</xdr:colOff>
      <xdr:row>21</xdr:row>
      <xdr:rowOff>771069</xdr:rowOff>
    </xdr:to>
    <xdr:sp macro="" textlink="">
      <xdr:nvSpPr>
        <xdr:cNvPr id="102" name="Seta: para a Direita 101">
          <a:extLst>
            <a:ext uri="{FF2B5EF4-FFF2-40B4-BE49-F238E27FC236}">
              <a16:creationId xmlns:a16="http://schemas.microsoft.com/office/drawing/2014/main" id="{72D01C1A-3D52-49E9-AB43-6BD15FB28B8C}"/>
            </a:ext>
          </a:extLst>
        </xdr:cNvPr>
        <xdr:cNvSpPr/>
      </xdr:nvSpPr>
      <xdr:spPr>
        <a:xfrm>
          <a:off x="12258222" y="10072913"/>
          <a:ext cx="425901" cy="204106"/>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2266950</xdr:colOff>
      <xdr:row>29</xdr:row>
      <xdr:rowOff>95250</xdr:rowOff>
    </xdr:from>
    <xdr:to>
      <xdr:col>3</xdr:col>
      <xdr:colOff>19050</xdr:colOff>
      <xdr:row>30</xdr:row>
      <xdr:rowOff>247650</xdr:rowOff>
    </xdr:to>
    <xdr:sp macro="" textlink="">
      <xdr:nvSpPr>
        <xdr:cNvPr id="105" name="Elipse 104">
          <a:extLst>
            <a:ext uri="{FF2B5EF4-FFF2-40B4-BE49-F238E27FC236}">
              <a16:creationId xmlns:a16="http://schemas.microsoft.com/office/drawing/2014/main" id="{81F2DCCE-C108-9F55-BD10-BECD62919457}"/>
            </a:ext>
          </a:extLst>
        </xdr:cNvPr>
        <xdr:cNvSpPr/>
      </xdr:nvSpPr>
      <xdr:spPr>
        <a:xfrm>
          <a:off x="4419600" y="12687300"/>
          <a:ext cx="628650" cy="66675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2171700</xdr:colOff>
      <xdr:row>46</xdr:row>
      <xdr:rowOff>57150</xdr:rowOff>
    </xdr:from>
    <xdr:to>
      <xdr:col>2</xdr:col>
      <xdr:colOff>2800350</xdr:colOff>
      <xdr:row>47</xdr:row>
      <xdr:rowOff>209550</xdr:rowOff>
    </xdr:to>
    <xdr:sp macro="" textlink="">
      <xdr:nvSpPr>
        <xdr:cNvPr id="106" name="Elipse 105">
          <a:extLst>
            <a:ext uri="{FF2B5EF4-FFF2-40B4-BE49-F238E27FC236}">
              <a16:creationId xmlns:a16="http://schemas.microsoft.com/office/drawing/2014/main" id="{E3636638-B142-4C34-8A48-C98C83D450DC}"/>
            </a:ext>
          </a:extLst>
        </xdr:cNvPr>
        <xdr:cNvSpPr/>
      </xdr:nvSpPr>
      <xdr:spPr>
        <a:xfrm>
          <a:off x="4324350" y="18630900"/>
          <a:ext cx="628650" cy="66675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3467100</xdr:colOff>
      <xdr:row>57</xdr:row>
      <xdr:rowOff>152400</xdr:rowOff>
    </xdr:from>
    <xdr:to>
      <xdr:col>3</xdr:col>
      <xdr:colOff>4095750</xdr:colOff>
      <xdr:row>58</xdr:row>
      <xdr:rowOff>247650</xdr:rowOff>
    </xdr:to>
    <xdr:sp macro="" textlink="">
      <xdr:nvSpPr>
        <xdr:cNvPr id="107" name="Elipse 106">
          <a:extLst>
            <a:ext uri="{FF2B5EF4-FFF2-40B4-BE49-F238E27FC236}">
              <a16:creationId xmlns:a16="http://schemas.microsoft.com/office/drawing/2014/main" id="{86B43A78-04B3-4B51-969F-2047A9415F86}"/>
            </a:ext>
          </a:extLst>
        </xdr:cNvPr>
        <xdr:cNvSpPr/>
      </xdr:nvSpPr>
      <xdr:spPr>
        <a:xfrm>
          <a:off x="8496300" y="22421850"/>
          <a:ext cx="628650" cy="66675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3657600</xdr:colOff>
      <xdr:row>65</xdr:row>
      <xdr:rowOff>457200</xdr:rowOff>
    </xdr:from>
    <xdr:to>
      <xdr:col>3</xdr:col>
      <xdr:colOff>4286250</xdr:colOff>
      <xdr:row>66</xdr:row>
      <xdr:rowOff>495300</xdr:rowOff>
    </xdr:to>
    <xdr:sp macro="" textlink="">
      <xdr:nvSpPr>
        <xdr:cNvPr id="113" name="Elipse 112">
          <a:extLst>
            <a:ext uri="{FF2B5EF4-FFF2-40B4-BE49-F238E27FC236}">
              <a16:creationId xmlns:a16="http://schemas.microsoft.com/office/drawing/2014/main" id="{82752EEB-0204-4DA2-BF07-9776A7BB2D21}"/>
            </a:ext>
          </a:extLst>
        </xdr:cNvPr>
        <xdr:cNvSpPr/>
      </xdr:nvSpPr>
      <xdr:spPr>
        <a:xfrm>
          <a:off x="8686800" y="25869900"/>
          <a:ext cx="628650" cy="66675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3543300</xdr:colOff>
      <xdr:row>79</xdr:row>
      <xdr:rowOff>114300</xdr:rowOff>
    </xdr:from>
    <xdr:to>
      <xdr:col>3</xdr:col>
      <xdr:colOff>4171950</xdr:colOff>
      <xdr:row>80</xdr:row>
      <xdr:rowOff>114300</xdr:rowOff>
    </xdr:to>
    <xdr:sp macro="" textlink="">
      <xdr:nvSpPr>
        <xdr:cNvPr id="114" name="Elipse 113">
          <a:extLst>
            <a:ext uri="{FF2B5EF4-FFF2-40B4-BE49-F238E27FC236}">
              <a16:creationId xmlns:a16="http://schemas.microsoft.com/office/drawing/2014/main" id="{42903A19-AAF6-491A-9931-188A1D3AAE6E}"/>
            </a:ext>
          </a:extLst>
        </xdr:cNvPr>
        <xdr:cNvSpPr/>
      </xdr:nvSpPr>
      <xdr:spPr>
        <a:xfrm>
          <a:off x="8572500" y="31337250"/>
          <a:ext cx="628650" cy="66675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3619500</xdr:colOff>
      <xdr:row>86</xdr:row>
      <xdr:rowOff>533400</xdr:rowOff>
    </xdr:from>
    <xdr:to>
      <xdr:col>3</xdr:col>
      <xdr:colOff>4248150</xdr:colOff>
      <xdr:row>87</xdr:row>
      <xdr:rowOff>533400</xdr:rowOff>
    </xdr:to>
    <xdr:sp macro="" textlink="">
      <xdr:nvSpPr>
        <xdr:cNvPr id="115" name="Elipse 114">
          <a:extLst>
            <a:ext uri="{FF2B5EF4-FFF2-40B4-BE49-F238E27FC236}">
              <a16:creationId xmlns:a16="http://schemas.microsoft.com/office/drawing/2014/main" id="{2341EF1C-CBA8-4769-B8A2-3A262931AA50}"/>
            </a:ext>
          </a:extLst>
        </xdr:cNvPr>
        <xdr:cNvSpPr/>
      </xdr:nvSpPr>
      <xdr:spPr>
        <a:xfrm>
          <a:off x="8648700" y="34632900"/>
          <a:ext cx="628650" cy="66675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3638550</xdr:colOff>
      <xdr:row>94</xdr:row>
      <xdr:rowOff>571500</xdr:rowOff>
    </xdr:from>
    <xdr:to>
      <xdr:col>3</xdr:col>
      <xdr:colOff>4267200</xdr:colOff>
      <xdr:row>95</xdr:row>
      <xdr:rowOff>571500</xdr:rowOff>
    </xdr:to>
    <xdr:sp macro="" textlink="">
      <xdr:nvSpPr>
        <xdr:cNvPr id="119" name="Elipse 118">
          <a:extLst>
            <a:ext uri="{FF2B5EF4-FFF2-40B4-BE49-F238E27FC236}">
              <a16:creationId xmlns:a16="http://schemas.microsoft.com/office/drawing/2014/main" id="{D7F16E19-5EA3-4903-A45C-B42D44DF5DD2}"/>
            </a:ext>
          </a:extLst>
        </xdr:cNvPr>
        <xdr:cNvSpPr/>
      </xdr:nvSpPr>
      <xdr:spPr>
        <a:xfrm>
          <a:off x="8667750" y="37680900"/>
          <a:ext cx="628650" cy="66675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38100</xdr:colOff>
      <xdr:row>102</xdr:row>
      <xdr:rowOff>609600</xdr:rowOff>
    </xdr:from>
    <xdr:to>
      <xdr:col>4</xdr:col>
      <xdr:colOff>666750</xdr:colOff>
      <xdr:row>103</xdr:row>
      <xdr:rowOff>609600</xdr:rowOff>
    </xdr:to>
    <xdr:sp macro="" textlink="">
      <xdr:nvSpPr>
        <xdr:cNvPr id="120" name="Elipse 119">
          <a:extLst>
            <a:ext uri="{FF2B5EF4-FFF2-40B4-BE49-F238E27FC236}">
              <a16:creationId xmlns:a16="http://schemas.microsoft.com/office/drawing/2014/main" id="{76A39624-46D6-427C-B4C0-BD8DA823CEAE}"/>
            </a:ext>
          </a:extLst>
        </xdr:cNvPr>
        <xdr:cNvSpPr/>
      </xdr:nvSpPr>
      <xdr:spPr>
        <a:xfrm>
          <a:off x="9486900" y="40728900"/>
          <a:ext cx="628650" cy="666750"/>
        </a:xfrm>
        <a:prstGeom prst="ellipse">
          <a:avLst/>
        </a:prstGeom>
        <a:solidFill>
          <a:srgbClr val="FF0000"/>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4362450</xdr:colOff>
      <xdr:row>109</xdr:row>
      <xdr:rowOff>114300</xdr:rowOff>
    </xdr:from>
    <xdr:to>
      <xdr:col>4</xdr:col>
      <xdr:colOff>571500</xdr:colOff>
      <xdr:row>110</xdr:row>
      <xdr:rowOff>114300</xdr:rowOff>
    </xdr:to>
    <xdr:sp macro="" textlink="">
      <xdr:nvSpPr>
        <xdr:cNvPr id="99" name="Elipse 98">
          <a:extLst>
            <a:ext uri="{FF2B5EF4-FFF2-40B4-BE49-F238E27FC236}">
              <a16:creationId xmlns:a16="http://schemas.microsoft.com/office/drawing/2014/main" id="{4EE472A9-4FAA-4F8C-A447-3C76840F941C}"/>
            </a:ext>
          </a:extLst>
        </xdr:cNvPr>
        <xdr:cNvSpPr/>
      </xdr:nvSpPr>
      <xdr:spPr>
        <a:xfrm>
          <a:off x="9391650" y="43357800"/>
          <a:ext cx="628650" cy="66675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6</xdr:col>
      <xdr:colOff>1143000</xdr:colOff>
      <xdr:row>123</xdr:row>
      <xdr:rowOff>123286</xdr:rowOff>
    </xdr:from>
    <xdr:to>
      <xdr:col>6</xdr:col>
      <xdr:colOff>2228850</xdr:colOff>
      <xdr:row>125</xdr:row>
      <xdr:rowOff>209549</xdr:rowOff>
    </xdr:to>
    <xdr:pic>
      <xdr:nvPicPr>
        <xdr:cNvPr id="103" name="Imagem 102">
          <a:extLst>
            <a:ext uri="{FF2B5EF4-FFF2-40B4-BE49-F238E27FC236}">
              <a16:creationId xmlns:a16="http://schemas.microsoft.com/office/drawing/2014/main" id="{62D25EAB-F284-7217-286C-D935CA8CA802}"/>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12153900" y="50548636"/>
          <a:ext cx="1085850" cy="11911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19050</xdr:colOff>
      <xdr:row>123</xdr:row>
      <xdr:rowOff>0</xdr:rowOff>
    </xdr:from>
    <xdr:ext cx="1200150" cy="2205276"/>
    <xdr:pic>
      <xdr:nvPicPr>
        <xdr:cNvPr id="121" name="Imagem 120">
          <a:extLst>
            <a:ext uri="{FF2B5EF4-FFF2-40B4-BE49-F238E27FC236}">
              <a16:creationId xmlns:a16="http://schemas.microsoft.com/office/drawing/2014/main" id="{A211CF92-3B40-4EE1-B3D9-04886B014736}"/>
            </a:ext>
          </a:extLst>
        </xdr:cNvPr>
        <xdr:cNvPicPr>
          <a:picLocks noChangeAspect="1"/>
        </xdr:cNvPicPr>
      </xdr:nvPicPr>
      <xdr:blipFill>
        <a:blip xmlns:r="http://schemas.openxmlformats.org/officeDocument/2006/relationships" r:embed="rId40"/>
        <a:stretch>
          <a:fillRect/>
        </a:stretch>
      </xdr:blipFill>
      <xdr:spPr>
        <a:xfrm>
          <a:off x="11029950" y="50425350"/>
          <a:ext cx="1200150" cy="2205276"/>
        </a:xfrm>
        <a:prstGeom prst="rect">
          <a:avLst/>
        </a:prstGeom>
      </xdr:spPr>
    </xdr:pic>
    <xdr:clientData/>
  </xdr:oneCellAnchor>
  <xdr:twoCellAnchor>
    <xdr:from>
      <xdr:col>6</xdr:col>
      <xdr:colOff>247650</xdr:colOff>
      <xdr:row>125</xdr:row>
      <xdr:rowOff>76200</xdr:rowOff>
    </xdr:from>
    <xdr:to>
      <xdr:col>6</xdr:col>
      <xdr:colOff>603416</xdr:colOff>
      <xdr:row>125</xdr:row>
      <xdr:rowOff>474434</xdr:rowOff>
    </xdr:to>
    <xdr:sp macro="" textlink="">
      <xdr:nvSpPr>
        <xdr:cNvPr id="122" name="Sinal de Multiplicação 121">
          <a:extLst>
            <a:ext uri="{FF2B5EF4-FFF2-40B4-BE49-F238E27FC236}">
              <a16:creationId xmlns:a16="http://schemas.microsoft.com/office/drawing/2014/main" id="{3E0FC14C-9AEE-4E37-8888-2C0D98B6F797}"/>
            </a:ext>
          </a:extLst>
        </xdr:cNvPr>
        <xdr:cNvSpPr/>
      </xdr:nvSpPr>
      <xdr:spPr>
        <a:xfrm>
          <a:off x="11258550" y="51606450"/>
          <a:ext cx="355766" cy="398234"/>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6</xdr:col>
      <xdr:colOff>1302513</xdr:colOff>
      <xdr:row>125</xdr:row>
      <xdr:rowOff>95250</xdr:rowOff>
    </xdr:from>
    <xdr:to>
      <xdr:col>6</xdr:col>
      <xdr:colOff>2209799</xdr:colOff>
      <xdr:row>126</xdr:row>
      <xdr:rowOff>495300</xdr:rowOff>
    </xdr:to>
    <xdr:pic>
      <xdr:nvPicPr>
        <xdr:cNvPr id="124" name="Imagem 123">
          <a:extLst>
            <a:ext uri="{FF2B5EF4-FFF2-40B4-BE49-F238E27FC236}">
              <a16:creationId xmlns:a16="http://schemas.microsoft.com/office/drawing/2014/main" id="{FB08B90C-5A4C-8D45-C134-F5C18A94034C}"/>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12313413" y="51625500"/>
          <a:ext cx="907286"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123826</xdr:colOff>
      <xdr:row>1</xdr:row>
      <xdr:rowOff>38099</xdr:rowOff>
    </xdr:from>
    <xdr:to>
      <xdr:col>5</xdr:col>
      <xdr:colOff>295275</xdr:colOff>
      <xdr:row>7</xdr:row>
      <xdr:rowOff>0</xdr:rowOff>
    </xdr:to>
    <xdr:sp macro="" textlink="">
      <xdr:nvSpPr>
        <xdr:cNvPr id="2" name="Seta: Pentágono 1">
          <a:extLst>
            <a:ext uri="{FF2B5EF4-FFF2-40B4-BE49-F238E27FC236}">
              <a16:creationId xmlns:a16="http://schemas.microsoft.com/office/drawing/2014/main" id="{C8DAE533-19ED-48CB-A155-8414867B8BBE}"/>
            </a:ext>
          </a:extLst>
        </xdr:cNvPr>
        <xdr:cNvSpPr/>
      </xdr:nvSpPr>
      <xdr:spPr>
        <a:xfrm>
          <a:off x="3171826" y="228599"/>
          <a:ext cx="171449" cy="1104901"/>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217714</xdr:colOff>
      <xdr:row>3</xdr:row>
      <xdr:rowOff>557892</xdr:rowOff>
    </xdr:from>
    <xdr:ext cx="1923403" cy="1850572"/>
    <xdr:pic>
      <xdr:nvPicPr>
        <xdr:cNvPr id="3" name="Imagem 2">
          <a:extLst>
            <a:ext uri="{FF2B5EF4-FFF2-40B4-BE49-F238E27FC236}">
              <a16:creationId xmlns:a16="http://schemas.microsoft.com/office/drawing/2014/main" id="{7E10687A-9CF0-421A-AEC4-5D06E3B4D328}"/>
            </a:ext>
          </a:extLst>
        </xdr:cNvPr>
        <xdr:cNvPicPr>
          <a:picLocks noChangeAspect="1"/>
        </xdr:cNvPicPr>
      </xdr:nvPicPr>
      <xdr:blipFill>
        <a:blip xmlns:r="http://schemas.openxmlformats.org/officeDocument/2006/relationships" r:embed="rId1"/>
        <a:stretch>
          <a:fillRect/>
        </a:stretch>
      </xdr:blipFill>
      <xdr:spPr>
        <a:xfrm>
          <a:off x="827314" y="757917"/>
          <a:ext cx="1923403" cy="1850572"/>
        </a:xfrm>
        <a:prstGeom prst="rect">
          <a:avLst/>
        </a:prstGeom>
      </xdr:spPr>
    </xdr:pic>
    <xdr:clientData/>
  </xdr:oneCellAnchor>
  <xdr:oneCellAnchor>
    <xdr:from>
      <xdr:col>6</xdr:col>
      <xdr:colOff>176893</xdr:colOff>
      <xdr:row>3</xdr:row>
      <xdr:rowOff>217714</xdr:rowOff>
    </xdr:from>
    <xdr:ext cx="1923403" cy="1850572"/>
    <xdr:pic>
      <xdr:nvPicPr>
        <xdr:cNvPr id="4" name="Imagem 3">
          <a:extLst>
            <a:ext uri="{FF2B5EF4-FFF2-40B4-BE49-F238E27FC236}">
              <a16:creationId xmlns:a16="http://schemas.microsoft.com/office/drawing/2014/main" id="{2AC07507-41A4-4806-8EF8-63E23BB950B3}"/>
            </a:ext>
          </a:extLst>
        </xdr:cNvPr>
        <xdr:cNvPicPr>
          <a:picLocks noChangeAspect="1"/>
        </xdr:cNvPicPr>
      </xdr:nvPicPr>
      <xdr:blipFill>
        <a:blip xmlns:r="http://schemas.openxmlformats.org/officeDocument/2006/relationships" r:embed="rId1"/>
        <a:stretch>
          <a:fillRect/>
        </a:stretch>
      </xdr:blipFill>
      <xdr:spPr>
        <a:xfrm>
          <a:off x="3834493" y="760639"/>
          <a:ext cx="1923403" cy="1850572"/>
        </a:xfrm>
        <a:prstGeom prst="rect">
          <a:avLst/>
        </a:prstGeom>
      </xdr:spPr>
    </xdr:pic>
    <xdr:clientData/>
  </xdr:oneCellAnchor>
  <xdr:twoCellAnchor>
    <xdr:from>
      <xdr:col>6</xdr:col>
      <xdr:colOff>772884</xdr:colOff>
      <xdr:row>5</xdr:row>
      <xdr:rowOff>269421</xdr:rowOff>
    </xdr:from>
    <xdr:to>
      <xdr:col>6</xdr:col>
      <xdr:colOff>1033688</xdr:colOff>
      <xdr:row>5</xdr:row>
      <xdr:rowOff>715735</xdr:rowOff>
    </xdr:to>
    <xdr:sp macro="" textlink="">
      <xdr:nvSpPr>
        <xdr:cNvPr id="5" name="Sinal de Multiplicação 4">
          <a:extLst>
            <a:ext uri="{FF2B5EF4-FFF2-40B4-BE49-F238E27FC236}">
              <a16:creationId xmlns:a16="http://schemas.microsoft.com/office/drawing/2014/main" id="{556474D8-EB19-4918-82EC-2345DFA4D3B3}"/>
            </a:ext>
          </a:extLst>
        </xdr:cNvPr>
        <xdr:cNvSpPr/>
      </xdr:nvSpPr>
      <xdr:spPr>
        <a:xfrm>
          <a:off x="4268559" y="1145721"/>
          <a:ext cx="0" cy="0"/>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123826</xdr:colOff>
      <xdr:row>8</xdr:row>
      <xdr:rowOff>38099</xdr:rowOff>
    </xdr:from>
    <xdr:to>
      <xdr:col>5</xdr:col>
      <xdr:colOff>295275</xdr:colOff>
      <xdr:row>14</xdr:row>
      <xdr:rowOff>0</xdr:rowOff>
    </xdr:to>
    <xdr:sp macro="" textlink="">
      <xdr:nvSpPr>
        <xdr:cNvPr id="6" name="Seta: Pentágono 5">
          <a:extLst>
            <a:ext uri="{FF2B5EF4-FFF2-40B4-BE49-F238E27FC236}">
              <a16:creationId xmlns:a16="http://schemas.microsoft.com/office/drawing/2014/main" id="{5ADE96E6-621C-49B5-B0F7-60CF32DE64BE}"/>
            </a:ext>
          </a:extLst>
        </xdr:cNvPr>
        <xdr:cNvSpPr/>
      </xdr:nvSpPr>
      <xdr:spPr>
        <a:xfrm>
          <a:off x="3171826" y="1562099"/>
          <a:ext cx="171449" cy="1104901"/>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136072</xdr:colOff>
      <xdr:row>10</xdr:row>
      <xdr:rowOff>544286</xdr:rowOff>
    </xdr:from>
    <xdr:ext cx="1853153" cy="1605643"/>
    <xdr:pic>
      <xdr:nvPicPr>
        <xdr:cNvPr id="7" name="Imagem 6">
          <a:extLst>
            <a:ext uri="{FF2B5EF4-FFF2-40B4-BE49-F238E27FC236}">
              <a16:creationId xmlns:a16="http://schemas.microsoft.com/office/drawing/2014/main" id="{BC310255-8872-4288-864F-3D2EB555BF9C}"/>
            </a:ext>
          </a:extLst>
        </xdr:cNvPr>
        <xdr:cNvPicPr>
          <a:picLocks noChangeAspect="1"/>
        </xdr:cNvPicPr>
      </xdr:nvPicPr>
      <xdr:blipFill>
        <a:blip xmlns:r="http://schemas.openxmlformats.org/officeDocument/2006/relationships" r:embed="rId2"/>
        <a:stretch>
          <a:fillRect/>
        </a:stretch>
      </xdr:blipFill>
      <xdr:spPr>
        <a:xfrm>
          <a:off x="745672" y="2096861"/>
          <a:ext cx="1853153" cy="1605643"/>
        </a:xfrm>
        <a:prstGeom prst="rect">
          <a:avLst/>
        </a:prstGeom>
      </xdr:spPr>
    </xdr:pic>
    <xdr:clientData/>
  </xdr:oneCellAnchor>
  <xdr:oneCellAnchor>
    <xdr:from>
      <xdr:col>6</xdr:col>
      <xdr:colOff>54428</xdr:colOff>
      <xdr:row>10</xdr:row>
      <xdr:rowOff>122465</xdr:rowOff>
    </xdr:from>
    <xdr:ext cx="1853153" cy="1605643"/>
    <xdr:pic>
      <xdr:nvPicPr>
        <xdr:cNvPr id="8" name="Imagem 7">
          <a:extLst>
            <a:ext uri="{FF2B5EF4-FFF2-40B4-BE49-F238E27FC236}">
              <a16:creationId xmlns:a16="http://schemas.microsoft.com/office/drawing/2014/main" id="{A1E44937-DBBD-449D-A9C4-D72E7449E501}"/>
            </a:ext>
          </a:extLst>
        </xdr:cNvPr>
        <xdr:cNvPicPr>
          <a:picLocks noChangeAspect="1"/>
        </xdr:cNvPicPr>
      </xdr:nvPicPr>
      <xdr:blipFill>
        <a:blip xmlns:r="http://schemas.openxmlformats.org/officeDocument/2006/relationships" r:embed="rId2"/>
        <a:stretch>
          <a:fillRect/>
        </a:stretch>
      </xdr:blipFill>
      <xdr:spPr>
        <a:xfrm>
          <a:off x="3712028" y="2027465"/>
          <a:ext cx="1853153" cy="1605643"/>
        </a:xfrm>
        <a:prstGeom prst="rect">
          <a:avLst/>
        </a:prstGeom>
      </xdr:spPr>
    </xdr:pic>
    <xdr:clientData/>
  </xdr:oneCellAnchor>
  <xdr:twoCellAnchor>
    <xdr:from>
      <xdr:col>6</xdr:col>
      <xdr:colOff>1181099</xdr:colOff>
      <xdr:row>12</xdr:row>
      <xdr:rowOff>51707</xdr:rowOff>
    </xdr:from>
    <xdr:to>
      <xdr:col>6</xdr:col>
      <xdr:colOff>1442358</xdr:colOff>
      <xdr:row>12</xdr:row>
      <xdr:rowOff>498021</xdr:rowOff>
    </xdr:to>
    <xdr:sp macro="" textlink="">
      <xdr:nvSpPr>
        <xdr:cNvPr id="9" name="Sinal de Multiplicação 8">
          <a:extLst>
            <a:ext uri="{FF2B5EF4-FFF2-40B4-BE49-F238E27FC236}">
              <a16:creationId xmlns:a16="http://schemas.microsoft.com/office/drawing/2014/main" id="{E5059EA7-8317-4C9B-9C9D-070EB7413739}"/>
            </a:ext>
          </a:extLst>
        </xdr:cNvPr>
        <xdr:cNvSpPr/>
      </xdr:nvSpPr>
      <xdr:spPr>
        <a:xfrm>
          <a:off x="4267199" y="2337707"/>
          <a:ext cx="4084" cy="141514"/>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123826</xdr:colOff>
      <xdr:row>15</xdr:row>
      <xdr:rowOff>38099</xdr:rowOff>
    </xdr:from>
    <xdr:to>
      <xdr:col>5</xdr:col>
      <xdr:colOff>295275</xdr:colOff>
      <xdr:row>21</xdr:row>
      <xdr:rowOff>0</xdr:rowOff>
    </xdr:to>
    <xdr:sp macro="" textlink="">
      <xdr:nvSpPr>
        <xdr:cNvPr id="10" name="Seta: Pentágono 9">
          <a:extLst>
            <a:ext uri="{FF2B5EF4-FFF2-40B4-BE49-F238E27FC236}">
              <a16:creationId xmlns:a16="http://schemas.microsoft.com/office/drawing/2014/main" id="{3CDBB1C4-E3AF-4F3C-B526-E767F2CE81DA}"/>
            </a:ext>
          </a:extLst>
        </xdr:cNvPr>
        <xdr:cNvSpPr/>
      </xdr:nvSpPr>
      <xdr:spPr>
        <a:xfrm>
          <a:off x="3171826" y="2895599"/>
          <a:ext cx="171449" cy="1104901"/>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381000</xdr:colOff>
      <xdr:row>17</xdr:row>
      <xdr:rowOff>419100</xdr:rowOff>
    </xdr:from>
    <xdr:ext cx="1771650" cy="1885950"/>
    <xdr:pic>
      <xdr:nvPicPr>
        <xdr:cNvPr id="11" name="Imagem 10">
          <a:extLst>
            <a:ext uri="{FF2B5EF4-FFF2-40B4-BE49-F238E27FC236}">
              <a16:creationId xmlns:a16="http://schemas.microsoft.com/office/drawing/2014/main" id="{BDB41E37-2682-438B-A800-0444B6E4DD6B}"/>
            </a:ext>
          </a:extLst>
        </xdr:cNvPr>
        <xdr:cNvPicPr>
          <a:picLocks noChangeAspect="1"/>
        </xdr:cNvPicPr>
      </xdr:nvPicPr>
      <xdr:blipFill>
        <a:blip xmlns:r="http://schemas.openxmlformats.org/officeDocument/2006/relationships" r:embed="rId3"/>
        <a:stretch>
          <a:fillRect/>
        </a:stretch>
      </xdr:blipFill>
      <xdr:spPr>
        <a:xfrm>
          <a:off x="990600" y="3429000"/>
          <a:ext cx="1771650" cy="1885950"/>
        </a:xfrm>
        <a:prstGeom prst="rect">
          <a:avLst/>
        </a:prstGeom>
      </xdr:spPr>
    </xdr:pic>
    <xdr:clientData/>
  </xdr:oneCellAnchor>
  <xdr:oneCellAnchor>
    <xdr:from>
      <xdr:col>6</xdr:col>
      <xdr:colOff>323850</xdr:colOff>
      <xdr:row>17</xdr:row>
      <xdr:rowOff>152400</xdr:rowOff>
    </xdr:from>
    <xdr:ext cx="1077686" cy="1766207"/>
    <xdr:pic>
      <xdr:nvPicPr>
        <xdr:cNvPr id="12" name="Imagem 11">
          <a:extLst>
            <a:ext uri="{FF2B5EF4-FFF2-40B4-BE49-F238E27FC236}">
              <a16:creationId xmlns:a16="http://schemas.microsoft.com/office/drawing/2014/main" id="{B3E345C0-87B5-4C96-A33B-A5A0ABA398CE}"/>
            </a:ext>
          </a:extLst>
        </xdr:cNvPr>
        <xdr:cNvPicPr>
          <a:picLocks noChangeAspect="1"/>
        </xdr:cNvPicPr>
      </xdr:nvPicPr>
      <xdr:blipFill rotWithShape="1">
        <a:blip xmlns:r="http://schemas.openxmlformats.org/officeDocument/2006/relationships" r:embed="rId3"/>
        <a:srcRect r="34219" b="-1273"/>
        <a:stretch/>
      </xdr:blipFill>
      <xdr:spPr>
        <a:xfrm>
          <a:off x="3981450" y="3390900"/>
          <a:ext cx="1077686" cy="1766207"/>
        </a:xfrm>
        <a:prstGeom prst="rect">
          <a:avLst/>
        </a:prstGeom>
      </xdr:spPr>
    </xdr:pic>
    <xdr:clientData/>
  </xdr:oneCellAnchor>
  <xdr:oneCellAnchor>
    <xdr:from>
      <xdr:col>6</xdr:col>
      <xdr:colOff>1401536</xdr:colOff>
      <xdr:row>19</xdr:row>
      <xdr:rowOff>54428</xdr:rowOff>
    </xdr:from>
    <xdr:ext cx="588612" cy="476250"/>
    <xdr:pic>
      <xdr:nvPicPr>
        <xdr:cNvPr id="13" name="Imagem 12">
          <a:extLst>
            <a:ext uri="{FF2B5EF4-FFF2-40B4-BE49-F238E27FC236}">
              <a16:creationId xmlns:a16="http://schemas.microsoft.com/office/drawing/2014/main" id="{E4A39004-0625-4ADD-BC0D-FE08F29AA40B}"/>
            </a:ext>
          </a:extLst>
        </xdr:cNvPr>
        <xdr:cNvPicPr>
          <a:picLocks noChangeAspect="1"/>
        </xdr:cNvPicPr>
      </xdr:nvPicPr>
      <xdr:blipFill>
        <a:blip xmlns:r="http://schemas.openxmlformats.org/officeDocument/2006/relationships" r:embed="rId4"/>
        <a:stretch>
          <a:fillRect/>
        </a:stretch>
      </xdr:blipFill>
      <xdr:spPr>
        <a:xfrm>
          <a:off x="4268561" y="3673928"/>
          <a:ext cx="588612" cy="47625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1</xdr:col>
      <xdr:colOff>47625</xdr:colOff>
      <xdr:row>3</xdr:row>
      <xdr:rowOff>95250</xdr:rowOff>
    </xdr:from>
    <xdr:to>
      <xdr:col>1</xdr:col>
      <xdr:colOff>1971028</xdr:colOff>
      <xdr:row>6</xdr:row>
      <xdr:rowOff>302760</xdr:rowOff>
    </xdr:to>
    <xdr:pic>
      <xdr:nvPicPr>
        <xdr:cNvPr id="2" name="Imagem 1">
          <a:extLst>
            <a:ext uri="{FF2B5EF4-FFF2-40B4-BE49-F238E27FC236}">
              <a16:creationId xmlns:a16="http://schemas.microsoft.com/office/drawing/2014/main" id="{8992A36B-3180-49AB-8509-548A63E6B883}"/>
            </a:ext>
          </a:extLst>
        </xdr:cNvPr>
        <xdr:cNvPicPr>
          <a:picLocks noChangeAspect="1"/>
        </xdr:cNvPicPr>
      </xdr:nvPicPr>
      <xdr:blipFill>
        <a:blip xmlns:r="http://schemas.openxmlformats.org/officeDocument/2006/relationships" r:embed="rId1"/>
        <a:stretch>
          <a:fillRect/>
        </a:stretch>
      </xdr:blipFill>
      <xdr:spPr>
        <a:xfrm>
          <a:off x="123825" y="666750"/>
          <a:ext cx="1923403" cy="1836285"/>
        </a:xfrm>
        <a:prstGeom prst="rect">
          <a:avLst/>
        </a:prstGeom>
      </xdr:spPr>
    </xdr:pic>
    <xdr:clientData/>
  </xdr:twoCellAnchor>
  <xdr:twoCellAnchor editAs="oneCell">
    <xdr:from>
      <xdr:col>6</xdr:col>
      <xdr:colOff>142875</xdr:colOff>
      <xdr:row>3</xdr:row>
      <xdr:rowOff>47625</xdr:rowOff>
    </xdr:from>
    <xdr:to>
      <xdr:col>6</xdr:col>
      <xdr:colOff>2066278</xdr:colOff>
      <xdr:row>6</xdr:row>
      <xdr:rowOff>255135</xdr:rowOff>
    </xdr:to>
    <xdr:pic>
      <xdr:nvPicPr>
        <xdr:cNvPr id="3" name="Imagem 2">
          <a:extLst>
            <a:ext uri="{FF2B5EF4-FFF2-40B4-BE49-F238E27FC236}">
              <a16:creationId xmlns:a16="http://schemas.microsoft.com/office/drawing/2014/main" id="{DCE96A8E-5F6B-4388-B61F-F27DE80C7E74}"/>
            </a:ext>
          </a:extLst>
        </xdr:cNvPr>
        <xdr:cNvPicPr>
          <a:picLocks noChangeAspect="1"/>
        </xdr:cNvPicPr>
      </xdr:nvPicPr>
      <xdr:blipFill>
        <a:blip xmlns:r="http://schemas.openxmlformats.org/officeDocument/2006/relationships" r:embed="rId1"/>
        <a:stretch>
          <a:fillRect/>
        </a:stretch>
      </xdr:blipFill>
      <xdr:spPr>
        <a:xfrm>
          <a:off x="11115675" y="619125"/>
          <a:ext cx="1923403" cy="1836285"/>
        </a:xfrm>
        <a:prstGeom prst="rect">
          <a:avLst/>
        </a:prstGeom>
      </xdr:spPr>
    </xdr:pic>
    <xdr:clientData/>
  </xdr:twoCellAnchor>
  <xdr:twoCellAnchor>
    <xdr:from>
      <xdr:col>6</xdr:col>
      <xdr:colOff>738866</xdr:colOff>
      <xdr:row>5</xdr:row>
      <xdr:rowOff>337457</xdr:rowOff>
    </xdr:from>
    <xdr:to>
      <xdr:col>6</xdr:col>
      <xdr:colOff>999670</xdr:colOff>
      <xdr:row>6</xdr:row>
      <xdr:rowOff>236084</xdr:rowOff>
    </xdr:to>
    <xdr:sp macro="" textlink="">
      <xdr:nvSpPr>
        <xdr:cNvPr id="4" name="Sinal de Multiplicação 3">
          <a:extLst>
            <a:ext uri="{FF2B5EF4-FFF2-40B4-BE49-F238E27FC236}">
              <a16:creationId xmlns:a16="http://schemas.microsoft.com/office/drawing/2014/main" id="{BE75FC71-1F6F-48D4-B114-F0846FFFEF49}"/>
            </a:ext>
          </a:extLst>
        </xdr:cNvPr>
        <xdr:cNvSpPr/>
      </xdr:nvSpPr>
      <xdr:spPr>
        <a:xfrm>
          <a:off x="11711666" y="1994807"/>
          <a:ext cx="260804" cy="441552"/>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amascel/AppData/Local/Microsoft/Windows/INetCache/Content.Outlook/GFDRNMAD/FLOW%20NATAL%202022%20-%20COMPOSI&#199;&#195;O%20DOS%20PRESENTES%20-%2022.06.22.06.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2.06.22"/>
    </sheetNames>
    <sheetDataSet>
      <sheetData sheetId="0">
        <row r="2">
          <cell r="M2">
            <v>60</v>
          </cell>
          <cell r="N2">
            <v>0</v>
          </cell>
          <cell r="O2">
            <v>27</v>
          </cell>
          <cell r="P2">
            <v>28</v>
          </cell>
          <cell r="Q2">
            <v>41</v>
          </cell>
          <cell r="R2">
            <v>35</v>
          </cell>
          <cell r="S2">
            <v>51</v>
          </cell>
          <cell r="T2">
            <v>22</v>
          </cell>
          <cell r="U2">
            <v>0</v>
          </cell>
          <cell r="V2">
            <v>3250761</v>
          </cell>
          <cell r="W2">
            <v>2157946</v>
          </cell>
          <cell r="X2">
            <v>1846877</v>
          </cell>
          <cell r="Y2">
            <v>7255584</v>
          </cell>
          <cell r="Z2">
            <v>0</v>
          </cell>
        </row>
        <row r="4">
          <cell r="N4">
            <v>0</v>
          </cell>
          <cell r="U4">
            <v>0</v>
          </cell>
          <cell r="Z4">
            <v>0</v>
          </cell>
        </row>
        <row r="5">
          <cell r="N5">
            <v>0</v>
          </cell>
          <cell r="O5" t="str">
            <v>CAMPANHA</v>
          </cell>
          <cell r="U5">
            <v>0</v>
          </cell>
          <cell r="Z5">
            <v>0</v>
          </cell>
        </row>
        <row r="6">
          <cell r="J6" t="str">
            <v>Preço FO</v>
          </cell>
          <cell r="N6">
            <v>0</v>
          </cell>
          <cell r="O6" t="str">
            <v>03</v>
          </cell>
          <cell r="Q6" t="str">
            <v>04</v>
          </cell>
          <cell r="S6" t="str">
            <v>05</v>
          </cell>
          <cell r="U6">
            <v>0</v>
          </cell>
          <cell r="V6" t="str">
            <v>ESTIMATIVA</v>
          </cell>
          <cell r="Z6">
            <v>0</v>
          </cell>
          <cell r="AA6" t="str">
            <v>ESTIMATIVA</v>
          </cell>
          <cell r="AE6" t="str">
            <v>CHECK SUPPLY</v>
          </cell>
          <cell r="AF6" t="str">
            <v>COMENTÁRIOS SUPPLY</v>
          </cell>
        </row>
        <row r="7">
          <cell r="I7" t="str">
            <v>FSC</v>
          </cell>
          <cell r="J7" t="str">
            <v>ANTES</v>
          </cell>
          <cell r="K7" t="str">
            <v>ATUAL</v>
          </cell>
          <cell r="L7" t="str">
            <v>%</v>
          </cell>
          <cell r="M7" t="str">
            <v>QTD, PRESENTES</v>
          </cell>
          <cell r="O7" t="str">
            <v>REVISTA</v>
          </cell>
          <cell r="P7" t="str">
            <v>ACV</v>
          </cell>
          <cell r="Q7" t="str">
            <v>REVISTA</v>
          </cell>
          <cell r="R7" t="str">
            <v>ACV</v>
          </cell>
          <cell r="S7" t="str">
            <v>REVISTA</v>
          </cell>
          <cell r="T7" t="str">
            <v>ACV</v>
          </cell>
          <cell r="V7" t="str">
            <v>03</v>
          </cell>
          <cell r="W7" t="str">
            <v>04</v>
          </cell>
          <cell r="X7" t="str">
            <v>05</v>
          </cell>
          <cell r="Y7" t="str">
            <v>TOTAL</v>
          </cell>
          <cell r="AA7" t="str">
            <v>MIN</v>
          </cell>
          <cell r="AB7" t="str">
            <v>CENTRAL</v>
          </cell>
          <cell r="AC7" t="str">
            <v>MAX</v>
          </cell>
        </row>
        <row r="8">
          <cell r="I8">
            <v>1476641</v>
          </cell>
          <cell r="J8">
            <v>99.9</v>
          </cell>
          <cell r="K8">
            <v>129.9</v>
          </cell>
          <cell r="L8">
            <v>0.30030030030030019</v>
          </cell>
          <cell r="M8">
            <v>1</v>
          </cell>
          <cell r="N8">
            <v>0</v>
          </cell>
          <cell r="O8" t="str">
            <v>Sim</v>
          </cell>
          <cell r="P8" t="str">
            <v>Sim</v>
          </cell>
          <cell r="Q8" t="str">
            <v>Nâo</v>
          </cell>
          <cell r="R8" t="str">
            <v>Nâo</v>
          </cell>
          <cell r="S8" t="str">
            <v>Sim</v>
          </cell>
          <cell r="T8" t="str">
            <v>Sim</v>
          </cell>
          <cell r="U8">
            <v>0</v>
          </cell>
          <cell r="V8">
            <v>10986</v>
          </cell>
          <cell r="W8">
            <v>0</v>
          </cell>
          <cell r="X8">
            <v>5069</v>
          </cell>
          <cell r="Y8">
            <v>16055</v>
          </cell>
          <cell r="Z8">
            <v>0</v>
          </cell>
          <cell r="AA8">
            <v>12800</v>
          </cell>
          <cell r="AB8">
            <v>16055</v>
          </cell>
          <cell r="AC8">
            <v>19400</v>
          </cell>
        </row>
        <row r="9">
          <cell r="I9">
            <v>1480339</v>
          </cell>
          <cell r="J9">
            <v>99.9</v>
          </cell>
          <cell r="K9">
            <v>129.9</v>
          </cell>
          <cell r="L9">
            <v>0.30030030030030019</v>
          </cell>
          <cell r="N9">
            <v>0</v>
          </cell>
          <cell r="U9">
            <v>0</v>
          </cell>
          <cell r="V9">
            <v>10986</v>
          </cell>
          <cell r="W9">
            <v>0</v>
          </cell>
          <cell r="X9">
            <v>5069</v>
          </cell>
          <cell r="Y9">
            <v>16055</v>
          </cell>
          <cell r="Z9">
            <v>0</v>
          </cell>
          <cell r="AA9">
            <v>12800</v>
          </cell>
          <cell r="AB9">
            <v>16055</v>
          </cell>
          <cell r="AC9">
            <v>19400</v>
          </cell>
        </row>
        <row r="10">
          <cell r="I10">
            <v>1473466</v>
          </cell>
          <cell r="J10">
            <v>99.9</v>
          </cell>
          <cell r="K10">
            <v>129.9</v>
          </cell>
          <cell r="L10">
            <v>0.30030030030030019</v>
          </cell>
          <cell r="N10">
            <v>0</v>
          </cell>
          <cell r="U10">
            <v>0</v>
          </cell>
          <cell r="V10">
            <v>10986</v>
          </cell>
          <cell r="W10">
            <v>0</v>
          </cell>
          <cell r="X10">
            <v>5069</v>
          </cell>
          <cell r="Y10">
            <v>16055</v>
          </cell>
          <cell r="Z10">
            <v>0</v>
          </cell>
          <cell r="AA10">
            <v>12800</v>
          </cell>
          <cell r="AB10">
            <v>16055</v>
          </cell>
          <cell r="AC10">
            <v>19400</v>
          </cell>
        </row>
        <row r="11">
          <cell r="I11">
            <v>1465456</v>
          </cell>
          <cell r="J11">
            <v>99.9</v>
          </cell>
          <cell r="K11">
            <v>129.9</v>
          </cell>
          <cell r="L11">
            <v>0.30030030030030019</v>
          </cell>
          <cell r="N11">
            <v>0</v>
          </cell>
          <cell r="U11">
            <v>0</v>
          </cell>
          <cell r="V11">
            <v>10986</v>
          </cell>
          <cell r="W11">
            <v>0</v>
          </cell>
          <cell r="X11">
            <v>5069</v>
          </cell>
          <cell r="Y11">
            <v>16055</v>
          </cell>
          <cell r="Z11">
            <v>0</v>
          </cell>
          <cell r="AA11">
            <v>12800</v>
          </cell>
          <cell r="AB11">
            <v>16055</v>
          </cell>
          <cell r="AC11">
            <v>19400</v>
          </cell>
        </row>
        <row r="12">
          <cell r="I12">
            <v>1500863</v>
          </cell>
          <cell r="J12">
            <v>99.9</v>
          </cell>
          <cell r="K12">
            <v>129.9</v>
          </cell>
          <cell r="L12">
            <v>0.30030030030030019</v>
          </cell>
          <cell r="N12">
            <v>0</v>
          </cell>
          <cell r="U12">
            <v>0</v>
          </cell>
          <cell r="V12">
            <v>10986</v>
          </cell>
          <cell r="W12">
            <v>0</v>
          </cell>
          <cell r="X12">
            <v>5069</v>
          </cell>
          <cell r="Y12">
            <v>16055</v>
          </cell>
          <cell r="Z12">
            <v>0</v>
          </cell>
          <cell r="AA12">
            <v>12800</v>
          </cell>
          <cell r="AB12">
            <v>16055</v>
          </cell>
          <cell r="AC12">
            <v>19400</v>
          </cell>
        </row>
        <row r="13">
          <cell r="I13">
            <v>1341738</v>
          </cell>
          <cell r="J13">
            <v>149.9</v>
          </cell>
          <cell r="K13">
            <v>169.9</v>
          </cell>
          <cell r="L13">
            <v>0.13342228152101399</v>
          </cell>
          <cell r="M13">
            <v>2</v>
          </cell>
          <cell r="N13">
            <v>0</v>
          </cell>
          <cell r="O13" t="str">
            <v>Não</v>
          </cell>
          <cell r="P13" t="str">
            <v>Não</v>
          </cell>
          <cell r="Q13" t="str">
            <v>Sim</v>
          </cell>
          <cell r="R13" t="str">
            <v>Sim</v>
          </cell>
          <cell r="S13" t="str">
            <v>Não</v>
          </cell>
          <cell r="T13" t="str">
            <v>Não</v>
          </cell>
          <cell r="U13">
            <v>0</v>
          </cell>
          <cell r="V13">
            <v>0</v>
          </cell>
          <cell r="W13">
            <v>7522</v>
          </cell>
          <cell r="X13">
            <v>0</v>
          </cell>
          <cell r="Y13">
            <v>7522</v>
          </cell>
          <cell r="Z13">
            <v>0</v>
          </cell>
          <cell r="AA13">
            <v>6000</v>
          </cell>
          <cell r="AB13">
            <v>7522</v>
          </cell>
          <cell r="AC13">
            <v>9400</v>
          </cell>
        </row>
        <row r="14">
          <cell r="I14">
            <v>1476641</v>
          </cell>
          <cell r="J14">
            <v>149.9</v>
          </cell>
          <cell r="K14">
            <v>169.9</v>
          </cell>
          <cell r="L14">
            <v>0.13342228152101399</v>
          </cell>
          <cell r="N14">
            <v>0</v>
          </cell>
          <cell r="U14">
            <v>0</v>
          </cell>
          <cell r="V14">
            <v>0</v>
          </cell>
          <cell r="W14">
            <v>7522</v>
          </cell>
          <cell r="X14">
            <v>0</v>
          </cell>
          <cell r="Y14">
            <v>7522</v>
          </cell>
          <cell r="Z14">
            <v>0</v>
          </cell>
          <cell r="AA14">
            <v>6000</v>
          </cell>
          <cell r="AB14">
            <v>7522</v>
          </cell>
          <cell r="AC14">
            <v>9400</v>
          </cell>
        </row>
        <row r="15">
          <cell r="I15">
            <v>1401315</v>
          </cell>
          <cell r="J15">
            <v>149.9</v>
          </cell>
          <cell r="K15">
            <v>169.9</v>
          </cell>
          <cell r="L15">
            <v>0.13342228152101399</v>
          </cell>
          <cell r="N15">
            <v>0</v>
          </cell>
          <cell r="U15">
            <v>0</v>
          </cell>
          <cell r="V15">
            <v>0</v>
          </cell>
          <cell r="W15">
            <v>7522</v>
          </cell>
          <cell r="X15">
            <v>0</v>
          </cell>
          <cell r="Y15">
            <v>7522</v>
          </cell>
          <cell r="Z15">
            <v>0</v>
          </cell>
          <cell r="AA15">
            <v>6000</v>
          </cell>
          <cell r="AB15">
            <v>7522</v>
          </cell>
          <cell r="AC15">
            <v>9400</v>
          </cell>
        </row>
        <row r="16">
          <cell r="I16">
            <v>1500417</v>
          </cell>
          <cell r="J16">
            <v>149.9</v>
          </cell>
          <cell r="K16">
            <v>169.9</v>
          </cell>
          <cell r="L16">
            <v>0.13342228152101399</v>
          </cell>
          <cell r="N16">
            <v>0</v>
          </cell>
          <cell r="U16">
            <v>0</v>
          </cell>
          <cell r="V16">
            <v>0</v>
          </cell>
          <cell r="W16">
            <v>7522</v>
          </cell>
          <cell r="X16">
            <v>0</v>
          </cell>
          <cell r="Y16">
            <v>7522</v>
          </cell>
          <cell r="Z16">
            <v>0</v>
          </cell>
          <cell r="AA16">
            <v>6000</v>
          </cell>
          <cell r="AB16">
            <v>7522</v>
          </cell>
          <cell r="AC16">
            <v>9400</v>
          </cell>
          <cell r="AE16" t="str">
            <v>OK</v>
          </cell>
          <cell r="AF16" t="str">
            <v>Sem risco | pedido será enviado conforme LT</v>
          </cell>
        </row>
        <row r="17">
          <cell r="I17">
            <v>1477481</v>
          </cell>
          <cell r="J17">
            <v>149.9</v>
          </cell>
          <cell r="K17">
            <v>169.9</v>
          </cell>
          <cell r="L17">
            <v>0.13342228152101399</v>
          </cell>
          <cell r="N17">
            <v>0</v>
          </cell>
          <cell r="U17">
            <v>0</v>
          </cell>
          <cell r="V17">
            <v>0</v>
          </cell>
          <cell r="W17">
            <v>7522</v>
          </cell>
          <cell r="X17">
            <v>0</v>
          </cell>
          <cell r="Y17">
            <v>7522</v>
          </cell>
          <cell r="Z17">
            <v>0</v>
          </cell>
          <cell r="AA17">
            <v>6000</v>
          </cell>
          <cell r="AB17">
            <v>7522</v>
          </cell>
          <cell r="AC17">
            <v>9400</v>
          </cell>
        </row>
        <row r="18">
          <cell r="I18">
            <v>1444367</v>
          </cell>
          <cell r="J18">
            <v>38.99</v>
          </cell>
          <cell r="K18">
            <v>39.99</v>
          </cell>
          <cell r="L18">
            <v>2.564760194921778E-2</v>
          </cell>
          <cell r="M18">
            <v>3</v>
          </cell>
          <cell r="N18">
            <v>0</v>
          </cell>
          <cell r="O18" t="str">
            <v>Sim</v>
          </cell>
          <cell r="P18" t="str">
            <v>Sim</v>
          </cell>
          <cell r="Q18" t="str">
            <v>Sim</v>
          </cell>
          <cell r="R18" t="str">
            <v>Não</v>
          </cell>
          <cell r="S18" t="str">
            <v>Sim</v>
          </cell>
          <cell r="T18" t="str">
            <v>Não</v>
          </cell>
          <cell r="U18">
            <v>0</v>
          </cell>
          <cell r="V18">
            <v>63174</v>
          </cell>
          <cell r="W18">
            <v>15387</v>
          </cell>
          <cell r="X18">
            <v>13830</v>
          </cell>
          <cell r="Y18">
            <v>92391</v>
          </cell>
          <cell r="Z18">
            <v>0</v>
          </cell>
          <cell r="AA18">
            <v>73900</v>
          </cell>
          <cell r="AB18">
            <v>92391</v>
          </cell>
          <cell r="AC18">
            <v>106200</v>
          </cell>
        </row>
        <row r="19">
          <cell r="I19">
            <v>1444366</v>
          </cell>
          <cell r="J19">
            <v>38.99</v>
          </cell>
          <cell r="K19">
            <v>39.99</v>
          </cell>
          <cell r="L19">
            <v>2.564760194921778E-2</v>
          </cell>
          <cell r="N19">
            <v>0</v>
          </cell>
          <cell r="U19">
            <v>0</v>
          </cell>
          <cell r="V19">
            <v>63174</v>
          </cell>
          <cell r="W19">
            <v>15387</v>
          </cell>
          <cell r="X19">
            <v>13830</v>
          </cell>
          <cell r="Y19">
            <v>92391</v>
          </cell>
          <cell r="Z19">
            <v>0</v>
          </cell>
          <cell r="AA19">
            <v>73900</v>
          </cell>
          <cell r="AB19">
            <v>92391</v>
          </cell>
          <cell r="AC19">
            <v>106200</v>
          </cell>
        </row>
        <row r="20">
          <cell r="I20">
            <v>1444369</v>
          </cell>
          <cell r="J20">
            <v>38.99</v>
          </cell>
          <cell r="K20">
            <v>39.99</v>
          </cell>
          <cell r="L20">
            <v>2.564760194921778E-2</v>
          </cell>
          <cell r="N20">
            <v>0</v>
          </cell>
          <cell r="U20">
            <v>0</v>
          </cell>
          <cell r="V20">
            <v>63174</v>
          </cell>
          <cell r="W20">
            <v>15387</v>
          </cell>
          <cell r="X20">
            <v>13830</v>
          </cell>
          <cell r="Y20">
            <v>92391</v>
          </cell>
          <cell r="Z20">
            <v>0</v>
          </cell>
          <cell r="AA20">
            <v>73900</v>
          </cell>
          <cell r="AB20">
            <v>92391</v>
          </cell>
          <cell r="AC20">
            <v>106200</v>
          </cell>
        </row>
        <row r="21">
          <cell r="I21">
            <v>1477479</v>
          </cell>
          <cell r="J21">
            <v>38.99</v>
          </cell>
          <cell r="K21">
            <v>39.99</v>
          </cell>
          <cell r="L21">
            <v>2.564760194921778E-2</v>
          </cell>
          <cell r="N21">
            <v>0</v>
          </cell>
          <cell r="U21">
            <v>0</v>
          </cell>
          <cell r="V21">
            <v>63174</v>
          </cell>
          <cell r="W21">
            <v>15387</v>
          </cell>
          <cell r="X21">
            <v>13830</v>
          </cell>
          <cell r="Y21">
            <v>92391</v>
          </cell>
          <cell r="Z21">
            <v>0</v>
          </cell>
          <cell r="AA21">
            <v>73900</v>
          </cell>
          <cell r="AB21">
            <v>92391</v>
          </cell>
          <cell r="AC21">
            <v>106200</v>
          </cell>
        </row>
        <row r="22">
          <cell r="I22">
            <v>1440062</v>
          </cell>
          <cell r="J22">
            <v>36.99</v>
          </cell>
          <cell r="K22">
            <v>39.989999999999995</v>
          </cell>
          <cell r="L22">
            <v>8.1103000811029835E-2</v>
          </cell>
          <cell r="M22">
            <v>4</v>
          </cell>
          <cell r="N22">
            <v>0</v>
          </cell>
          <cell r="O22" t="str">
            <v>Sim</v>
          </cell>
          <cell r="P22" t="str">
            <v>Sim</v>
          </cell>
          <cell r="Q22" t="str">
            <v>Sim</v>
          </cell>
          <cell r="R22" t="str">
            <v>Não</v>
          </cell>
          <cell r="S22" t="str">
            <v>Sim</v>
          </cell>
          <cell r="T22" t="str">
            <v>Não</v>
          </cell>
          <cell r="U22">
            <v>0</v>
          </cell>
          <cell r="V22">
            <v>97715</v>
          </cell>
          <cell r="W22">
            <v>21702</v>
          </cell>
          <cell r="X22">
            <v>21393</v>
          </cell>
          <cell r="Y22">
            <v>140810</v>
          </cell>
          <cell r="Z22">
            <v>0</v>
          </cell>
          <cell r="AA22">
            <v>112600</v>
          </cell>
          <cell r="AB22">
            <v>140810</v>
          </cell>
          <cell r="AC22">
            <v>161900</v>
          </cell>
        </row>
        <row r="23">
          <cell r="I23">
            <v>1444438</v>
          </cell>
          <cell r="J23">
            <v>36.99</v>
          </cell>
          <cell r="K23">
            <v>39.989999999999995</v>
          </cell>
          <cell r="L23">
            <v>8.1103000811029835E-2</v>
          </cell>
          <cell r="N23">
            <v>0</v>
          </cell>
          <cell r="U23">
            <v>0</v>
          </cell>
          <cell r="V23">
            <v>97715</v>
          </cell>
          <cell r="W23">
            <v>21702</v>
          </cell>
          <cell r="X23">
            <v>21393</v>
          </cell>
          <cell r="Y23">
            <v>140810</v>
          </cell>
          <cell r="Z23">
            <v>0</v>
          </cell>
          <cell r="AA23">
            <v>112600</v>
          </cell>
          <cell r="AB23">
            <v>140810</v>
          </cell>
          <cell r="AC23">
            <v>161900</v>
          </cell>
          <cell r="AE23" t="str">
            <v>Ok</v>
          </cell>
          <cell r="AF23" t="str">
            <v>Sem risco. Dentro de LT</v>
          </cell>
        </row>
        <row r="24">
          <cell r="I24">
            <v>1477479</v>
          </cell>
          <cell r="J24">
            <v>36.99</v>
          </cell>
          <cell r="K24">
            <v>39.989999999999995</v>
          </cell>
          <cell r="L24">
            <v>8.1103000811029835E-2</v>
          </cell>
          <cell r="N24">
            <v>0</v>
          </cell>
          <cell r="U24">
            <v>0</v>
          </cell>
          <cell r="V24">
            <v>97715</v>
          </cell>
          <cell r="W24">
            <v>21702</v>
          </cell>
          <cell r="X24">
            <v>21393</v>
          </cell>
          <cell r="Y24">
            <v>140810</v>
          </cell>
          <cell r="Z24">
            <v>0</v>
          </cell>
          <cell r="AA24">
            <v>112600</v>
          </cell>
          <cell r="AB24">
            <v>140810</v>
          </cell>
          <cell r="AC24">
            <v>161900</v>
          </cell>
        </row>
        <row r="25">
          <cell r="I25">
            <v>1424077</v>
          </cell>
          <cell r="J25">
            <v>34.99</v>
          </cell>
          <cell r="K25">
            <v>34.99</v>
          </cell>
          <cell r="L25">
            <v>0</v>
          </cell>
          <cell r="M25">
            <v>5</v>
          </cell>
          <cell r="N25">
            <v>0</v>
          </cell>
          <cell r="O25" t="str">
            <v>Sim</v>
          </cell>
          <cell r="P25" t="str">
            <v>Sim</v>
          </cell>
          <cell r="Q25" t="str">
            <v>Nâo</v>
          </cell>
          <cell r="R25" t="str">
            <v>Nâo</v>
          </cell>
          <cell r="S25" t="str">
            <v>Sim</v>
          </cell>
          <cell r="T25" t="str">
            <v>Sim</v>
          </cell>
          <cell r="U25">
            <v>0</v>
          </cell>
          <cell r="V25">
            <v>12635</v>
          </cell>
          <cell r="W25">
            <v>0</v>
          </cell>
          <cell r="X25">
            <v>5830</v>
          </cell>
          <cell r="Y25">
            <v>18465</v>
          </cell>
          <cell r="Z25">
            <v>0</v>
          </cell>
          <cell r="AA25">
            <v>14700</v>
          </cell>
          <cell r="AB25">
            <v>18465</v>
          </cell>
          <cell r="AC25">
            <v>23000</v>
          </cell>
        </row>
        <row r="26">
          <cell r="I26">
            <v>1238957</v>
          </cell>
          <cell r="K26">
            <v>34.99</v>
          </cell>
          <cell r="L26">
            <v>0</v>
          </cell>
          <cell r="N26">
            <v>0</v>
          </cell>
          <cell r="U26">
            <v>0</v>
          </cell>
          <cell r="V26">
            <v>12635</v>
          </cell>
          <cell r="W26">
            <v>0</v>
          </cell>
          <cell r="X26">
            <v>5830</v>
          </cell>
          <cell r="Y26">
            <v>18465</v>
          </cell>
          <cell r="Z26">
            <v>0</v>
          </cell>
          <cell r="AA26">
            <v>14700</v>
          </cell>
          <cell r="AB26">
            <v>18465</v>
          </cell>
          <cell r="AC26">
            <v>23000</v>
          </cell>
        </row>
        <row r="27">
          <cell r="I27">
            <v>1376739</v>
          </cell>
          <cell r="K27">
            <v>34.99</v>
          </cell>
          <cell r="L27">
            <v>0</v>
          </cell>
          <cell r="N27">
            <v>0</v>
          </cell>
          <cell r="U27">
            <v>0</v>
          </cell>
          <cell r="V27">
            <v>12635</v>
          </cell>
          <cell r="W27">
            <v>0</v>
          </cell>
          <cell r="X27">
            <v>5830</v>
          </cell>
          <cell r="Y27">
            <v>18465</v>
          </cell>
          <cell r="Z27">
            <v>0</v>
          </cell>
          <cell r="AA27">
            <v>14700</v>
          </cell>
          <cell r="AB27">
            <v>18465</v>
          </cell>
          <cell r="AC27">
            <v>23000</v>
          </cell>
        </row>
        <row r="28">
          <cell r="I28">
            <v>1477478</v>
          </cell>
          <cell r="K28">
            <v>34.99</v>
          </cell>
          <cell r="L28">
            <v>0</v>
          </cell>
          <cell r="N28">
            <v>0</v>
          </cell>
          <cell r="U28">
            <v>0</v>
          </cell>
          <cell r="V28">
            <v>12635</v>
          </cell>
          <cell r="W28">
            <v>0</v>
          </cell>
          <cell r="X28">
            <v>5830</v>
          </cell>
          <cell r="Y28">
            <v>18465</v>
          </cell>
          <cell r="Z28">
            <v>0</v>
          </cell>
          <cell r="AA28">
            <v>14700</v>
          </cell>
          <cell r="AB28">
            <v>18465</v>
          </cell>
          <cell r="AC28">
            <v>23000</v>
          </cell>
        </row>
        <row r="29">
          <cell r="I29">
            <v>1424077</v>
          </cell>
          <cell r="K29">
            <v>34.99</v>
          </cell>
          <cell r="L29">
            <v>0</v>
          </cell>
          <cell r="N29">
            <v>0</v>
          </cell>
          <cell r="U29">
            <v>0</v>
          </cell>
          <cell r="V29">
            <v>10576</v>
          </cell>
          <cell r="W29">
            <v>0</v>
          </cell>
          <cell r="X29">
            <v>4696</v>
          </cell>
          <cell r="Y29">
            <v>15272</v>
          </cell>
          <cell r="Z29">
            <v>0</v>
          </cell>
          <cell r="AA29">
            <v>12200</v>
          </cell>
          <cell r="AB29">
            <v>15272</v>
          </cell>
          <cell r="AC29">
            <v>19000</v>
          </cell>
        </row>
        <row r="30">
          <cell r="I30">
            <v>1238957</v>
          </cell>
          <cell r="K30">
            <v>34.99</v>
          </cell>
          <cell r="L30">
            <v>0</v>
          </cell>
          <cell r="N30">
            <v>0</v>
          </cell>
          <cell r="U30">
            <v>0</v>
          </cell>
          <cell r="V30">
            <v>10576</v>
          </cell>
          <cell r="W30">
            <v>0</v>
          </cell>
          <cell r="X30">
            <v>4696</v>
          </cell>
          <cell r="Y30">
            <v>15272</v>
          </cell>
          <cell r="Z30">
            <v>0</v>
          </cell>
          <cell r="AA30">
            <v>12200</v>
          </cell>
          <cell r="AB30">
            <v>15272</v>
          </cell>
          <cell r="AC30">
            <v>19000</v>
          </cell>
        </row>
        <row r="31">
          <cell r="I31">
            <v>1376738</v>
          </cell>
          <cell r="K31">
            <v>34.99</v>
          </cell>
          <cell r="L31">
            <v>0</v>
          </cell>
          <cell r="N31">
            <v>0</v>
          </cell>
          <cell r="U31">
            <v>0</v>
          </cell>
          <cell r="V31">
            <v>10576</v>
          </cell>
          <cell r="W31">
            <v>0</v>
          </cell>
          <cell r="X31">
            <v>4696</v>
          </cell>
          <cell r="Y31">
            <v>15272</v>
          </cell>
          <cell r="Z31">
            <v>0</v>
          </cell>
          <cell r="AA31">
            <v>12200</v>
          </cell>
          <cell r="AB31">
            <v>15272</v>
          </cell>
          <cell r="AC31">
            <v>19000</v>
          </cell>
        </row>
        <row r="32">
          <cell r="I32">
            <v>1477478</v>
          </cell>
          <cell r="K32">
            <v>34.99</v>
          </cell>
          <cell r="L32">
            <v>0</v>
          </cell>
          <cell r="N32">
            <v>0</v>
          </cell>
          <cell r="U32">
            <v>0</v>
          </cell>
          <cell r="V32">
            <v>10576</v>
          </cell>
          <cell r="W32">
            <v>0</v>
          </cell>
          <cell r="X32">
            <v>4696</v>
          </cell>
          <cell r="Y32">
            <v>15272</v>
          </cell>
          <cell r="Z32">
            <v>0</v>
          </cell>
          <cell r="AA32">
            <v>12200</v>
          </cell>
          <cell r="AB32">
            <v>15272</v>
          </cell>
          <cell r="AC32">
            <v>19000</v>
          </cell>
        </row>
        <row r="33">
          <cell r="I33">
            <v>1464637</v>
          </cell>
          <cell r="J33">
            <v>329.9</v>
          </cell>
          <cell r="K33">
            <v>329.9</v>
          </cell>
          <cell r="L33">
            <v>0</v>
          </cell>
          <cell r="M33">
            <v>6</v>
          </cell>
          <cell r="N33">
            <v>0</v>
          </cell>
          <cell r="O33" t="str">
            <v>Sim</v>
          </cell>
          <cell r="P33" t="str">
            <v>Sim</v>
          </cell>
          <cell r="Q33" t="str">
            <v>Sim</v>
          </cell>
          <cell r="R33" t="str">
            <v>Não</v>
          </cell>
          <cell r="S33" t="str">
            <v>Sim</v>
          </cell>
          <cell r="T33" t="str">
            <v>Não</v>
          </cell>
          <cell r="U33">
            <v>0</v>
          </cell>
          <cell r="V33">
            <v>15040</v>
          </cell>
          <cell r="W33">
            <v>6358</v>
          </cell>
          <cell r="X33">
            <v>4652</v>
          </cell>
          <cell r="Y33">
            <v>26050</v>
          </cell>
          <cell r="Z33">
            <v>0</v>
          </cell>
          <cell r="AA33">
            <v>20800</v>
          </cell>
          <cell r="AB33">
            <v>26050</v>
          </cell>
          <cell r="AC33">
            <v>31000</v>
          </cell>
        </row>
        <row r="34">
          <cell r="I34">
            <v>1477479</v>
          </cell>
          <cell r="J34">
            <v>329.9</v>
          </cell>
          <cell r="K34">
            <v>329.9</v>
          </cell>
          <cell r="L34">
            <v>0</v>
          </cell>
          <cell r="N34">
            <v>0</v>
          </cell>
          <cell r="U34">
            <v>0</v>
          </cell>
          <cell r="V34">
            <v>15040</v>
          </cell>
          <cell r="W34">
            <v>6358</v>
          </cell>
          <cell r="X34">
            <v>4652</v>
          </cell>
          <cell r="Y34">
            <v>26050</v>
          </cell>
          <cell r="Z34">
            <v>0</v>
          </cell>
          <cell r="AA34">
            <v>20800</v>
          </cell>
          <cell r="AB34">
            <v>26050</v>
          </cell>
          <cell r="AC34">
            <v>31000</v>
          </cell>
        </row>
        <row r="35">
          <cell r="I35">
            <v>1481282</v>
          </cell>
          <cell r="J35">
            <v>89.9</v>
          </cell>
          <cell r="K35">
            <v>99.899999999999991</v>
          </cell>
          <cell r="L35">
            <v>0.11123470522803092</v>
          </cell>
          <cell r="M35">
            <v>7</v>
          </cell>
          <cell r="N35">
            <v>0</v>
          </cell>
          <cell r="O35" t="str">
            <v>Não</v>
          </cell>
          <cell r="P35" t="str">
            <v>Não</v>
          </cell>
          <cell r="Q35" t="str">
            <v>Sim</v>
          </cell>
          <cell r="R35" t="str">
            <v>Sim</v>
          </cell>
          <cell r="S35" t="str">
            <v>Sim</v>
          </cell>
          <cell r="T35" t="str">
            <v>Não</v>
          </cell>
          <cell r="U35">
            <v>0</v>
          </cell>
          <cell r="V35">
            <v>0</v>
          </cell>
          <cell r="W35">
            <v>11139</v>
          </cell>
          <cell r="X35">
            <v>3722</v>
          </cell>
          <cell r="Y35">
            <v>14861</v>
          </cell>
          <cell r="Z35">
            <v>0</v>
          </cell>
          <cell r="AA35">
            <v>11800</v>
          </cell>
          <cell r="AB35">
            <v>14861</v>
          </cell>
          <cell r="AC35">
            <v>18500</v>
          </cell>
        </row>
        <row r="36">
          <cell r="I36">
            <v>1329248</v>
          </cell>
          <cell r="J36">
            <v>89.9</v>
          </cell>
          <cell r="K36">
            <v>99.899999999999991</v>
          </cell>
          <cell r="L36">
            <v>0.11123470522803092</v>
          </cell>
          <cell r="N36">
            <v>0</v>
          </cell>
          <cell r="U36">
            <v>0</v>
          </cell>
          <cell r="V36">
            <v>0</v>
          </cell>
          <cell r="W36">
            <v>11139</v>
          </cell>
          <cell r="X36">
            <v>3722</v>
          </cell>
          <cell r="Y36">
            <v>14861</v>
          </cell>
          <cell r="Z36">
            <v>0</v>
          </cell>
          <cell r="AA36">
            <v>11800</v>
          </cell>
          <cell r="AB36">
            <v>14861</v>
          </cell>
          <cell r="AC36">
            <v>18500</v>
          </cell>
        </row>
        <row r="37">
          <cell r="I37">
            <v>1477478</v>
          </cell>
          <cell r="J37">
            <v>89.9</v>
          </cell>
          <cell r="K37">
            <v>99.899999999999991</v>
          </cell>
          <cell r="L37">
            <v>0.11123470522803092</v>
          </cell>
          <cell r="N37">
            <v>0</v>
          </cell>
          <cell r="U37">
            <v>0</v>
          </cell>
          <cell r="V37">
            <v>0</v>
          </cell>
          <cell r="W37">
            <v>11139</v>
          </cell>
          <cell r="X37">
            <v>3722</v>
          </cell>
          <cell r="Y37">
            <v>14861</v>
          </cell>
          <cell r="Z37">
            <v>0</v>
          </cell>
          <cell r="AA37">
            <v>11800</v>
          </cell>
          <cell r="AB37">
            <v>14861</v>
          </cell>
          <cell r="AC37">
            <v>18500</v>
          </cell>
        </row>
        <row r="38">
          <cell r="I38">
            <v>1481281</v>
          </cell>
          <cell r="J38">
            <v>89.9</v>
          </cell>
          <cell r="K38">
            <v>99.899999999999991</v>
          </cell>
          <cell r="L38">
            <v>0.11123470522803092</v>
          </cell>
          <cell r="M38">
            <v>8</v>
          </cell>
          <cell r="N38">
            <v>0</v>
          </cell>
          <cell r="O38" t="str">
            <v>Não</v>
          </cell>
          <cell r="P38" t="str">
            <v>Não</v>
          </cell>
          <cell r="Q38" t="str">
            <v>Sim</v>
          </cell>
          <cell r="R38" t="str">
            <v>Sim</v>
          </cell>
          <cell r="S38" t="str">
            <v>Sim</v>
          </cell>
          <cell r="T38" t="str">
            <v>Não</v>
          </cell>
          <cell r="U38">
            <v>0</v>
          </cell>
          <cell r="V38">
            <v>0</v>
          </cell>
          <cell r="W38">
            <v>6684</v>
          </cell>
          <cell r="X38">
            <v>2232</v>
          </cell>
          <cell r="Y38">
            <v>8916</v>
          </cell>
          <cell r="Z38">
            <v>0</v>
          </cell>
          <cell r="AA38">
            <v>7100</v>
          </cell>
          <cell r="AB38">
            <v>8916</v>
          </cell>
          <cell r="AC38">
            <v>11100</v>
          </cell>
        </row>
        <row r="39">
          <cell r="I39">
            <v>1329248</v>
          </cell>
          <cell r="J39">
            <v>89.9</v>
          </cell>
          <cell r="K39">
            <v>99.899999999999991</v>
          </cell>
          <cell r="L39">
            <v>0.11123470522803092</v>
          </cell>
          <cell r="N39">
            <v>0</v>
          </cell>
          <cell r="U39">
            <v>0</v>
          </cell>
          <cell r="V39">
            <v>0</v>
          </cell>
          <cell r="W39">
            <v>6684</v>
          </cell>
          <cell r="X39">
            <v>2232</v>
          </cell>
          <cell r="Y39">
            <v>8916</v>
          </cell>
          <cell r="Z39">
            <v>0</v>
          </cell>
          <cell r="AA39">
            <v>7100</v>
          </cell>
          <cell r="AB39">
            <v>8916</v>
          </cell>
          <cell r="AC39">
            <v>11100</v>
          </cell>
        </row>
        <row r="40">
          <cell r="I40">
            <v>1477478</v>
          </cell>
          <cell r="J40">
            <v>89.9</v>
          </cell>
          <cell r="K40">
            <v>99.899999999999991</v>
          </cell>
          <cell r="L40">
            <v>0.11123470522803092</v>
          </cell>
          <cell r="N40">
            <v>0</v>
          </cell>
          <cell r="U40">
            <v>0</v>
          </cell>
          <cell r="V40">
            <v>0</v>
          </cell>
          <cell r="W40">
            <v>6684</v>
          </cell>
          <cell r="X40">
            <v>2232</v>
          </cell>
          <cell r="Y40">
            <v>8916</v>
          </cell>
          <cell r="Z40">
            <v>0</v>
          </cell>
          <cell r="AA40">
            <v>7100</v>
          </cell>
          <cell r="AB40">
            <v>8916</v>
          </cell>
          <cell r="AC40">
            <v>11100</v>
          </cell>
        </row>
        <row r="41">
          <cell r="I41">
            <v>1481283</v>
          </cell>
          <cell r="J41">
            <v>89.9</v>
          </cell>
          <cell r="K41">
            <v>99.899999999999991</v>
          </cell>
          <cell r="L41">
            <v>0.11123470522803092</v>
          </cell>
          <cell r="M41">
            <v>9</v>
          </cell>
          <cell r="N41">
            <v>0</v>
          </cell>
          <cell r="O41" t="str">
            <v>Não</v>
          </cell>
          <cell r="P41" t="str">
            <v>Não</v>
          </cell>
          <cell r="Q41" t="str">
            <v>Sim</v>
          </cell>
          <cell r="R41" t="str">
            <v>Sim</v>
          </cell>
          <cell r="S41" t="str">
            <v>Sim</v>
          </cell>
          <cell r="T41" t="str">
            <v>Não</v>
          </cell>
          <cell r="U41">
            <v>0</v>
          </cell>
          <cell r="V41">
            <v>0</v>
          </cell>
          <cell r="W41">
            <v>4456</v>
          </cell>
          <cell r="X41">
            <v>1488</v>
          </cell>
          <cell r="Y41">
            <v>5944</v>
          </cell>
          <cell r="Z41">
            <v>0</v>
          </cell>
          <cell r="AA41">
            <v>4700</v>
          </cell>
          <cell r="AB41">
            <v>5944</v>
          </cell>
          <cell r="AC41">
            <v>7400</v>
          </cell>
        </row>
        <row r="42">
          <cell r="I42">
            <v>1329248</v>
          </cell>
          <cell r="J42">
            <v>89.9</v>
          </cell>
          <cell r="K42">
            <v>99.899999999999991</v>
          </cell>
          <cell r="L42">
            <v>0.11123470522803092</v>
          </cell>
          <cell r="N42">
            <v>0</v>
          </cell>
          <cell r="U42">
            <v>0</v>
          </cell>
          <cell r="V42">
            <v>0</v>
          </cell>
          <cell r="W42">
            <v>4456</v>
          </cell>
          <cell r="X42">
            <v>1488</v>
          </cell>
          <cell r="Y42">
            <v>5944</v>
          </cell>
          <cell r="Z42">
            <v>0</v>
          </cell>
          <cell r="AA42">
            <v>4700</v>
          </cell>
          <cell r="AB42">
            <v>5944</v>
          </cell>
          <cell r="AC42">
            <v>7400</v>
          </cell>
        </row>
        <row r="43">
          <cell r="I43">
            <v>1477478</v>
          </cell>
          <cell r="J43">
            <v>89.9</v>
          </cell>
          <cell r="K43">
            <v>99.899999999999991</v>
          </cell>
          <cell r="L43">
            <v>0.11123470522803092</v>
          </cell>
          <cell r="N43">
            <v>0</v>
          </cell>
          <cell r="U43">
            <v>0</v>
          </cell>
          <cell r="V43">
            <v>0</v>
          </cell>
          <cell r="W43">
            <v>4456</v>
          </cell>
          <cell r="X43">
            <v>1488</v>
          </cell>
          <cell r="Y43">
            <v>5944</v>
          </cell>
          <cell r="Z43">
            <v>0</v>
          </cell>
          <cell r="AA43">
            <v>4700</v>
          </cell>
          <cell r="AB43">
            <v>5944</v>
          </cell>
          <cell r="AC43">
            <v>7400</v>
          </cell>
        </row>
        <row r="44">
          <cell r="I44">
            <v>1481282</v>
          </cell>
          <cell r="J44">
            <v>129.9</v>
          </cell>
          <cell r="K44">
            <v>135.89999999999998</v>
          </cell>
          <cell r="L44">
            <v>4.6189376443417807E-2</v>
          </cell>
          <cell r="M44">
            <v>10</v>
          </cell>
          <cell r="N44">
            <v>0</v>
          </cell>
          <cell r="O44" t="str">
            <v>Não</v>
          </cell>
          <cell r="P44" t="str">
            <v>Não</v>
          </cell>
          <cell r="Q44" t="str">
            <v>Sim</v>
          </cell>
          <cell r="R44" t="str">
            <v>Sim</v>
          </cell>
          <cell r="S44" t="str">
            <v>Sim</v>
          </cell>
          <cell r="T44" t="str">
            <v>Não</v>
          </cell>
          <cell r="U44">
            <v>0</v>
          </cell>
          <cell r="V44">
            <v>0</v>
          </cell>
          <cell r="W44">
            <v>5363</v>
          </cell>
          <cell r="X44">
            <v>1792</v>
          </cell>
          <cell r="Y44">
            <v>7155</v>
          </cell>
          <cell r="Z44">
            <v>0</v>
          </cell>
          <cell r="AA44">
            <v>5700</v>
          </cell>
          <cell r="AB44">
            <v>7155</v>
          </cell>
          <cell r="AC44">
            <v>8600</v>
          </cell>
        </row>
        <row r="45">
          <cell r="I45">
            <v>1486442</v>
          </cell>
          <cell r="K45">
            <v>135.89999999999998</v>
          </cell>
          <cell r="L45">
            <v>0</v>
          </cell>
          <cell r="N45">
            <v>0</v>
          </cell>
          <cell r="U45">
            <v>0</v>
          </cell>
          <cell r="V45">
            <v>0</v>
          </cell>
          <cell r="W45">
            <v>5363</v>
          </cell>
          <cell r="X45">
            <v>1792</v>
          </cell>
          <cell r="Y45">
            <v>7155</v>
          </cell>
          <cell r="Z45">
            <v>0</v>
          </cell>
          <cell r="AA45">
            <v>5700</v>
          </cell>
          <cell r="AB45">
            <v>7155</v>
          </cell>
          <cell r="AC45">
            <v>8600</v>
          </cell>
        </row>
        <row r="46">
          <cell r="I46">
            <v>1482644</v>
          </cell>
          <cell r="K46">
            <v>135.89999999999998</v>
          </cell>
          <cell r="L46">
            <v>0</v>
          </cell>
          <cell r="N46">
            <v>0</v>
          </cell>
          <cell r="U46">
            <v>0</v>
          </cell>
          <cell r="V46">
            <v>0</v>
          </cell>
          <cell r="W46">
            <v>5363</v>
          </cell>
          <cell r="X46">
            <v>1792</v>
          </cell>
          <cell r="Y46">
            <v>7155</v>
          </cell>
          <cell r="Z46">
            <v>0</v>
          </cell>
          <cell r="AA46">
            <v>5700</v>
          </cell>
          <cell r="AB46">
            <v>7155</v>
          </cell>
          <cell r="AC46">
            <v>8600</v>
          </cell>
        </row>
        <row r="47">
          <cell r="I47">
            <v>1483631</v>
          </cell>
          <cell r="K47">
            <v>135.89999999999998</v>
          </cell>
          <cell r="L47">
            <v>0</v>
          </cell>
          <cell r="N47">
            <v>0</v>
          </cell>
          <cell r="U47">
            <v>0</v>
          </cell>
          <cell r="V47">
            <v>0</v>
          </cell>
          <cell r="W47">
            <v>5363</v>
          </cell>
          <cell r="X47">
            <v>1792</v>
          </cell>
          <cell r="Y47">
            <v>7155</v>
          </cell>
          <cell r="Z47">
            <v>0</v>
          </cell>
          <cell r="AA47">
            <v>5700</v>
          </cell>
          <cell r="AB47">
            <v>7155</v>
          </cell>
          <cell r="AC47">
            <v>8600</v>
          </cell>
        </row>
        <row r="48">
          <cell r="I48">
            <v>1500866</v>
          </cell>
          <cell r="K48">
            <v>135.89999999999998</v>
          </cell>
          <cell r="L48">
            <v>0</v>
          </cell>
          <cell r="N48">
            <v>0</v>
          </cell>
          <cell r="U48">
            <v>0</v>
          </cell>
          <cell r="V48">
            <v>0</v>
          </cell>
          <cell r="W48">
            <v>5363</v>
          </cell>
          <cell r="X48">
            <v>1792</v>
          </cell>
          <cell r="Y48">
            <v>7155</v>
          </cell>
          <cell r="Z48">
            <v>0</v>
          </cell>
          <cell r="AA48">
            <v>5700</v>
          </cell>
          <cell r="AB48">
            <v>7155</v>
          </cell>
          <cell r="AC48">
            <v>8600</v>
          </cell>
        </row>
        <row r="49">
          <cell r="I49">
            <v>1499435</v>
          </cell>
          <cell r="J49">
            <v>89.9</v>
          </cell>
          <cell r="K49">
            <v>99.899999999999991</v>
          </cell>
          <cell r="L49">
            <v>0.11123470522803092</v>
          </cell>
          <cell r="M49">
            <v>11</v>
          </cell>
          <cell r="N49">
            <v>0</v>
          </cell>
          <cell r="O49" t="str">
            <v>Não</v>
          </cell>
          <cell r="P49" t="str">
            <v>Não</v>
          </cell>
          <cell r="Q49" t="str">
            <v>Sim</v>
          </cell>
          <cell r="R49" t="str">
            <v>Sim</v>
          </cell>
          <cell r="S49" t="str">
            <v>Não</v>
          </cell>
          <cell r="T49" t="str">
            <v>Não</v>
          </cell>
          <cell r="U49">
            <v>0</v>
          </cell>
          <cell r="V49">
            <v>0</v>
          </cell>
          <cell r="W49">
            <v>10356</v>
          </cell>
          <cell r="X49">
            <v>0</v>
          </cell>
          <cell r="Y49">
            <v>10356</v>
          </cell>
          <cell r="Z49">
            <v>0</v>
          </cell>
          <cell r="AA49">
            <v>8200</v>
          </cell>
          <cell r="AB49">
            <v>10356</v>
          </cell>
          <cell r="AC49">
            <v>12900</v>
          </cell>
        </row>
        <row r="50">
          <cell r="I50">
            <v>1499432</v>
          </cell>
          <cell r="J50">
            <v>89.9</v>
          </cell>
          <cell r="K50">
            <v>99.899999999999991</v>
          </cell>
          <cell r="L50">
            <v>0.11123470522803092</v>
          </cell>
          <cell r="N50">
            <v>0</v>
          </cell>
          <cell r="U50">
            <v>0</v>
          </cell>
          <cell r="V50">
            <v>0</v>
          </cell>
          <cell r="W50">
            <v>10356</v>
          </cell>
          <cell r="X50">
            <v>0</v>
          </cell>
          <cell r="Y50">
            <v>10356</v>
          </cell>
          <cell r="Z50">
            <v>0</v>
          </cell>
          <cell r="AA50">
            <v>8200</v>
          </cell>
          <cell r="AB50">
            <v>10356</v>
          </cell>
          <cell r="AC50">
            <v>12900</v>
          </cell>
        </row>
        <row r="51">
          <cell r="I51">
            <v>1472624</v>
          </cell>
          <cell r="J51">
            <v>89.9</v>
          </cell>
          <cell r="K51">
            <v>99.899999999999991</v>
          </cell>
          <cell r="L51">
            <v>0.11123470522803092</v>
          </cell>
          <cell r="N51">
            <v>0</v>
          </cell>
          <cell r="U51">
            <v>0</v>
          </cell>
          <cell r="V51">
            <v>0</v>
          </cell>
          <cell r="W51">
            <v>10356</v>
          </cell>
          <cell r="X51">
            <v>0</v>
          </cell>
          <cell r="Y51">
            <v>10356</v>
          </cell>
          <cell r="Z51">
            <v>0</v>
          </cell>
          <cell r="AA51">
            <v>8200</v>
          </cell>
          <cell r="AB51">
            <v>10356</v>
          </cell>
          <cell r="AC51">
            <v>12900</v>
          </cell>
          <cell r="AE51" t="str">
            <v>OK</v>
          </cell>
          <cell r="AF51" t="str">
            <v>Sem risco | pedido será enviado conforme LT | pedido de 2,9 k já colcoado com fornecedor ,excesso de CP dia das mães</v>
          </cell>
        </row>
        <row r="52">
          <cell r="I52">
            <v>1477653</v>
          </cell>
          <cell r="J52">
            <v>89.9</v>
          </cell>
          <cell r="K52">
            <v>99.899999999999991</v>
          </cell>
          <cell r="L52">
            <v>0.11123470522803092</v>
          </cell>
          <cell r="N52">
            <v>0</v>
          </cell>
          <cell r="U52">
            <v>0</v>
          </cell>
          <cell r="V52">
            <v>0</v>
          </cell>
          <cell r="W52">
            <v>10356</v>
          </cell>
          <cell r="X52">
            <v>0</v>
          </cell>
          <cell r="Y52">
            <v>10356</v>
          </cell>
          <cell r="Z52">
            <v>0</v>
          </cell>
          <cell r="AA52">
            <v>8200</v>
          </cell>
          <cell r="AB52">
            <v>10356</v>
          </cell>
          <cell r="AC52">
            <v>12900</v>
          </cell>
        </row>
        <row r="53">
          <cell r="I53">
            <v>1499434</v>
          </cell>
          <cell r="J53">
            <v>67.900000000000006</v>
          </cell>
          <cell r="K53">
            <v>67.900000000000006</v>
          </cell>
          <cell r="L53">
            <v>0</v>
          </cell>
          <cell r="M53">
            <v>12</v>
          </cell>
          <cell r="N53">
            <v>0</v>
          </cell>
          <cell r="O53" t="str">
            <v>Sim</v>
          </cell>
          <cell r="P53" t="str">
            <v>Sim</v>
          </cell>
          <cell r="Q53" t="str">
            <v>Nâo</v>
          </cell>
          <cell r="R53" t="str">
            <v>Nâo</v>
          </cell>
          <cell r="S53" t="str">
            <v>Sim</v>
          </cell>
          <cell r="T53" t="str">
            <v>Sim</v>
          </cell>
          <cell r="U53">
            <v>0</v>
          </cell>
          <cell r="V53">
            <v>44417</v>
          </cell>
          <cell r="W53">
            <v>0</v>
          </cell>
          <cell r="X53">
            <v>20496</v>
          </cell>
          <cell r="Y53">
            <v>64913</v>
          </cell>
          <cell r="Z53">
            <v>0</v>
          </cell>
          <cell r="AA53">
            <v>51900</v>
          </cell>
          <cell r="AB53">
            <v>64913</v>
          </cell>
          <cell r="AC53">
            <v>74600</v>
          </cell>
        </row>
        <row r="54">
          <cell r="I54">
            <v>1497050</v>
          </cell>
          <cell r="J54">
            <v>67.900000000000006</v>
          </cell>
          <cell r="K54">
            <v>67.900000000000006</v>
          </cell>
          <cell r="L54">
            <v>0</v>
          </cell>
          <cell r="N54">
            <v>0</v>
          </cell>
          <cell r="U54">
            <v>0</v>
          </cell>
          <cell r="V54">
            <v>44417</v>
          </cell>
          <cell r="W54">
            <v>0</v>
          </cell>
          <cell r="X54">
            <v>20496</v>
          </cell>
          <cell r="Y54">
            <v>64913</v>
          </cell>
          <cell r="Z54">
            <v>0</v>
          </cell>
          <cell r="AA54">
            <v>51900</v>
          </cell>
          <cell r="AB54">
            <v>64913</v>
          </cell>
          <cell r="AC54">
            <v>74600</v>
          </cell>
        </row>
        <row r="55">
          <cell r="I55">
            <v>1499433</v>
          </cell>
          <cell r="J55">
            <v>67.900000000000006</v>
          </cell>
          <cell r="K55">
            <v>67.900000000000006</v>
          </cell>
          <cell r="L55">
            <v>0</v>
          </cell>
          <cell r="N55">
            <v>0</v>
          </cell>
          <cell r="U55">
            <v>0</v>
          </cell>
          <cell r="V55">
            <v>44417</v>
          </cell>
          <cell r="W55">
            <v>0</v>
          </cell>
          <cell r="X55">
            <v>20496</v>
          </cell>
          <cell r="Y55">
            <v>64913</v>
          </cell>
          <cell r="Z55">
            <v>0</v>
          </cell>
          <cell r="AA55">
            <v>51900</v>
          </cell>
          <cell r="AB55">
            <v>64913</v>
          </cell>
          <cell r="AC55">
            <v>74600</v>
          </cell>
        </row>
        <row r="56">
          <cell r="I56">
            <v>1500867</v>
          </cell>
          <cell r="J56">
            <v>67.900000000000006</v>
          </cell>
          <cell r="K56">
            <v>67.900000000000006</v>
          </cell>
          <cell r="L56">
            <v>0</v>
          </cell>
          <cell r="N56">
            <v>0</v>
          </cell>
          <cell r="U56">
            <v>0</v>
          </cell>
          <cell r="V56">
            <v>44417</v>
          </cell>
          <cell r="W56">
            <v>0</v>
          </cell>
          <cell r="X56">
            <v>20496</v>
          </cell>
          <cell r="Y56">
            <v>64913</v>
          </cell>
          <cell r="Z56">
            <v>0</v>
          </cell>
          <cell r="AA56">
            <v>51900</v>
          </cell>
          <cell r="AB56">
            <v>64913</v>
          </cell>
          <cell r="AC56">
            <v>74600</v>
          </cell>
        </row>
        <row r="57">
          <cell r="I57">
            <v>1473013</v>
          </cell>
          <cell r="J57">
            <v>19.989999999999998</v>
          </cell>
          <cell r="K57">
            <v>19.989999999999998</v>
          </cell>
          <cell r="L57">
            <v>0</v>
          </cell>
          <cell r="M57">
            <v>13</v>
          </cell>
          <cell r="N57">
            <v>0</v>
          </cell>
          <cell r="O57" t="str">
            <v>Sim</v>
          </cell>
          <cell r="P57" t="str">
            <v>Sim</v>
          </cell>
          <cell r="Q57" t="str">
            <v>Nâo</v>
          </cell>
          <cell r="R57" t="str">
            <v>Nâo</v>
          </cell>
          <cell r="S57" t="str">
            <v>Sim</v>
          </cell>
          <cell r="T57" t="str">
            <v>Sim</v>
          </cell>
          <cell r="U57">
            <v>0</v>
          </cell>
          <cell r="V57">
            <v>697458</v>
          </cell>
          <cell r="W57">
            <v>0</v>
          </cell>
          <cell r="X57">
            <v>313404</v>
          </cell>
          <cell r="Y57">
            <v>1010862</v>
          </cell>
          <cell r="Z57">
            <v>0</v>
          </cell>
          <cell r="AA57">
            <v>859200</v>
          </cell>
          <cell r="AB57">
            <v>1010862</v>
          </cell>
          <cell r="AC57">
            <v>1264000</v>
          </cell>
        </row>
        <row r="58">
          <cell r="I58">
            <v>1466437</v>
          </cell>
          <cell r="J58">
            <v>19.989999999999998</v>
          </cell>
          <cell r="K58">
            <v>19.989999999999998</v>
          </cell>
          <cell r="L58">
            <v>0</v>
          </cell>
          <cell r="M58">
            <v>14</v>
          </cell>
          <cell r="N58">
            <v>0</v>
          </cell>
          <cell r="O58" t="str">
            <v>Não</v>
          </cell>
          <cell r="P58" t="str">
            <v>Não</v>
          </cell>
          <cell r="Q58" t="str">
            <v>Sim</v>
          </cell>
          <cell r="R58" t="str">
            <v>Sim</v>
          </cell>
          <cell r="S58" t="str">
            <v>Não</v>
          </cell>
          <cell r="T58" t="str">
            <v>Não</v>
          </cell>
          <cell r="U58">
            <v>0</v>
          </cell>
          <cell r="V58">
            <v>0</v>
          </cell>
          <cell r="W58">
            <v>245615</v>
          </cell>
          <cell r="X58">
            <v>0</v>
          </cell>
          <cell r="Y58">
            <v>245615</v>
          </cell>
          <cell r="Z58">
            <v>0</v>
          </cell>
          <cell r="AA58">
            <v>208700</v>
          </cell>
          <cell r="AB58">
            <v>245615</v>
          </cell>
          <cell r="AC58">
            <v>307100</v>
          </cell>
        </row>
        <row r="59">
          <cell r="I59">
            <v>1381761</v>
          </cell>
          <cell r="J59">
            <v>27.99</v>
          </cell>
          <cell r="K59">
            <v>32.99</v>
          </cell>
          <cell r="L59">
            <v>0.17863522686673816</v>
          </cell>
          <cell r="M59">
            <v>15</v>
          </cell>
          <cell r="N59">
            <v>0</v>
          </cell>
          <cell r="O59" t="str">
            <v>Sim</v>
          </cell>
          <cell r="P59" t="str">
            <v>Sim</v>
          </cell>
          <cell r="Q59" t="str">
            <v>Sim</v>
          </cell>
          <cell r="R59" t="str">
            <v>Sim</v>
          </cell>
          <cell r="S59" t="str">
            <v>Não</v>
          </cell>
          <cell r="T59" t="str">
            <v>Não</v>
          </cell>
          <cell r="U59">
            <v>0</v>
          </cell>
          <cell r="V59">
            <v>34517</v>
          </cell>
          <cell r="W59">
            <v>15107</v>
          </cell>
          <cell r="X59">
            <v>0</v>
          </cell>
          <cell r="Y59">
            <v>49624</v>
          </cell>
          <cell r="Z59">
            <v>0</v>
          </cell>
          <cell r="AA59">
            <v>39600</v>
          </cell>
          <cell r="AB59">
            <v>49624</v>
          </cell>
          <cell r="AC59">
            <v>62000</v>
          </cell>
        </row>
        <row r="60">
          <cell r="I60">
            <v>1381752</v>
          </cell>
          <cell r="J60" t="e">
            <v>#N/A</v>
          </cell>
          <cell r="K60">
            <v>32.99</v>
          </cell>
          <cell r="L60">
            <v>0</v>
          </cell>
          <cell r="N60">
            <v>0</v>
          </cell>
          <cell r="U60">
            <v>0</v>
          </cell>
          <cell r="V60">
            <v>34517</v>
          </cell>
          <cell r="W60">
            <v>15107</v>
          </cell>
          <cell r="X60">
            <v>0</v>
          </cell>
          <cell r="Y60">
            <v>49624</v>
          </cell>
          <cell r="Z60">
            <v>0</v>
          </cell>
          <cell r="AA60">
            <v>39600</v>
          </cell>
          <cell r="AB60">
            <v>49624</v>
          </cell>
          <cell r="AC60">
            <v>62000</v>
          </cell>
        </row>
        <row r="61">
          <cell r="I61">
            <v>1472711</v>
          </cell>
          <cell r="J61" t="e">
            <v>#N/A</v>
          </cell>
          <cell r="K61">
            <v>32.99</v>
          </cell>
          <cell r="L61">
            <v>0</v>
          </cell>
          <cell r="N61">
            <v>0</v>
          </cell>
          <cell r="U61">
            <v>0</v>
          </cell>
          <cell r="V61">
            <v>34517</v>
          </cell>
          <cell r="W61">
            <v>15107</v>
          </cell>
          <cell r="X61">
            <v>0</v>
          </cell>
          <cell r="Y61">
            <v>49624</v>
          </cell>
          <cell r="Z61">
            <v>0</v>
          </cell>
          <cell r="AA61">
            <v>39600</v>
          </cell>
          <cell r="AB61">
            <v>49624</v>
          </cell>
          <cell r="AC61">
            <v>62000</v>
          </cell>
        </row>
        <row r="62">
          <cell r="I62">
            <v>1500864</v>
          </cell>
          <cell r="J62" t="e">
            <v>#N/A</v>
          </cell>
          <cell r="K62">
            <v>32.99</v>
          </cell>
          <cell r="L62">
            <v>0</v>
          </cell>
          <cell r="N62">
            <v>0</v>
          </cell>
          <cell r="U62">
            <v>0</v>
          </cell>
          <cell r="V62">
            <v>34517</v>
          </cell>
          <cell r="W62">
            <v>15107</v>
          </cell>
          <cell r="X62">
            <v>0</v>
          </cell>
          <cell r="Y62">
            <v>49624</v>
          </cell>
          <cell r="Z62">
            <v>0</v>
          </cell>
          <cell r="AA62">
            <v>39600</v>
          </cell>
          <cell r="AB62">
            <v>49624</v>
          </cell>
          <cell r="AC62">
            <v>62000</v>
          </cell>
        </row>
        <row r="63">
          <cell r="I63">
            <v>1499821</v>
          </cell>
          <cell r="J63">
            <v>19.989999999999998</v>
          </cell>
          <cell r="K63">
            <v>25.990000000000002</v>
          </cell>
          <cell r="L63">
            <v>0.300150075037519</v>
          </cell>
          <cell r="M63">
            <v>16</v>
          </cell>
          <cell r="N63">
            <v>0</v>
          </cell>
          <cell r="O63" t="str">
            <v>Não</v>
          </cell>
          <cell r="P63" t="str">
            <v>Não</v>
          </cell>
          <cell r="Q63" t="str">
            <v>Sim</v>
          </cell>
          <cell r="R63" t="str">
            <v>Sim</v>
          </cell>
          <cell r="S63" t="str">
            <v>Sim</v>
          </cell>
          <cell r="T63" t="str">
            <v>Sim</v>
          </cell>
          <cell r="U63">
            <v>0</v>
          </cell>
          <cell r="V63">
            <v>0</v>
          </cell>
          <cell r="W63">
            <v>19449</v>
          </cell>
          <cell r="X63">
            <v>23890</v>
          </cell>
          <cell r="Y63">
            <v>43339</v>
          </cell>
          <cell r="Z63">
            <v>0</v>
          </cell>
          <cell r="AA63">
            <v>34600</v>
          </cell>
          <cell r="AB63">
            <v>43339</v>
          </cell>
          <cell r="AC63">
            <v>54100</v>
          </cell>
        </row>
        <row r="64">
          <cell r="I64">
            <v>1477908</v>
          </cell>
          <cell r="J64" t="e">
            <v>#N/A</v>
          </cell>
          <cell r="K64">
            <v>25.990000000000002</v>
          </cell>
          <cell r="L64">
            <v>0</v>
          </cell>
          <cell r="N64">
            <v>0</v>
          </cell>
          <cell r="U64">
            <v>0</v>
          </cell>
          <cell r="V64">
            <v>0</v>
          </cell>
          <cell r="W64">
            <v>19449</v>
          </cell>
          <cell r="X64">
            <v>23890</v>
          </cell>
          <cell r="Y64">
            <v>43339</v>
          </cell>
          <cell r="Z64">
            <v>0</v>
          </cell>
          <cell r="AA64">
            <v>34600</v>
          </cell>
          <cell r="AB64">
            <v>43339</v>
          </cell>
          <cell r="AC64">
            <v>54100</v>
          </cell>
        </row>
        <row r="65">
          <cell r="I65">
            <v>1500865</v>
          </cell>
          <cell r="J65" t="e">
            <v>#N/A</v>
          </cell>
          <cell r="K65">
            <v>25.990000000000002</v>
          </cell>
          <cell r="L65">
            <v>0</v>
          </cell>
          <cell r="N65">
            <v>0</v>
          </cell>
          <cell r="U65">
            <v>0</v>
          </cell>
          <cell r="V65">
            <v>0</v>
          </cell>
          <cell r="W65">
            <v>19449</v>
          </cell>
          <cell r="X65">
            <v>23890</v>
          </cell>
          <cell r="Y65">
            <v>43339</v>
          </cell>
          <cell r="Z65">
            <v>0</v>
          </cell>
          <cell r="AA65">
            <v>34600</v>
          </cell>
          <cell r="AB65">
            <v>43339</v>
          </cell>
          <cell r="AC65">
            <v>54100</v>
          </cell>
        </row>
        <row r="66">
          <cell r="I66">
            <v>1472705</v>
          </cell>
          <cell r="J66">
            <v>24.99</v>
          </cell>
          <cell r="K66">
            <v>26.990000000000002</v>
          </cell>
          <cell r="L66">
            <v>8.0032012805122177E-2</v>
          </cell>
          <cell r="M66">
            <v>17</v>
          </cell>
          <cell r="N66">
            <v>0</v>
          </cell>
          <cell r="O66" t="str">
            <v>Não</v>
          </cell>
          <cell r="P66" t="str">
            <v>Não</v>
          </cell>
          <cell r="Q66" t="str">
            <v>Sim</v>
          </cell>
          <cell r="R66" t="str">
            <v>Sim</v>
          </cell>
          <cell r="S66" t="str">
            <v>Sim</v>
          </cell>
          <cell r="T66" t="str">
            <v>Sim</v>
          </cell>
          <cell r="U66">
            <v>0</v>
          </cell>
          <cell r="V66">
            <v>0</v>
          </cell>
          <cell r="W66">
            <v>27330</v>
          </cell>
          <cell r="X66">
            <v>25233</v>
          </cell>
          <cell r="Y66">
            <v>52563</v>
          </cell>
          <cell r="Z66">
            <v>0</v>
          </cell>
          <cell r="AA66">
            <v>42000</v>
          </cell>
          <cell r="AB66">
            <v>52563</v>
          </cell>
          <cell r="AC66">
            <v>65700</v>
          </cell>
        </row>
        <row r="67">
          <cell r="I67">
            <v>1472711</v>
          </cell>
          <cell r="J67">
            <v>24.99</v>
          </cell>
          <cell r="K67">
            <v>26.990000000000002</v>
          </cell>
          <cell r="L67">
            <v>8.0032012805122177E-2</v>
          </cell>
          <cell r="N67">
            <v>0</v>
          </cell>
          <cell r="U67">
            <v>0</v>
          </cell>
          <cell r="V67">
            <v>0</v>
          </cell>
          <cell r="W67">
            <v>27330</v>
          </cell>
          <cell r="X67">
            <v>25233</v>
          </cell>
          <cell r="Y67">
            <v>52563</v>
          </cell>
          <cell r="Z67">
            <v>0</v>
          </cell>
          <cell r="AA67">
            <v>42000</v>
          </cell>
          <cell r="AB67">
            <v>52563</v>
          </cell>
          <cell r="AC67">
            <v>65700</v>
          </cell>
        </row>
        <row r="68">
          <cell r="I68">
            <v>1500865</v>
          </cell>
          <cell r="J68">
            <v>24.99</v>
          </cell>
          <cell r="K68">
            <v>26.990000000000002</v>
          </cell>
          <cell r="L68">
            <v>8.0032012805122177E-2</v>
          </cell>
          <cell r="N68">
            <v>0</v>
          </cell>
          <cell r="U68">
            <v>0</v>
          </cell>
          <cell r="V68">
            <v>0</v>
          </cell>
          <cell r="W68">
            <v>27330</v>
          </cell>
          <cell r="X68">
            <v>25233</v>
          </cell>
          <cell r="Y68">
            <v>52563</v>
          </cell>
          <cell r="Z68">
            <v>0</v>
          </cell>
          <cell r="AA68">
            <v>42000</v>
          </cell>
          <cell r="AB68">
            <v>52563</v>
          </cell>
          <cell r="AC68">
            <v>65700</v>
          </cell>
        </row>
        <row r="69">
          <cell r="I69">
            <v>1467558</v>
          </cell>
          <cell r="J69">
            <v>36.99</v>
          </cell>
          <cell r="K69">
            <v>37.99</v>
          </cell>
          <cell r="L69">
            <v>2.7034333603676686E-2</v>
          </cell>
          <cell r="M69">
            <v>18</v>
          </cell>
          <cell r="N69">
            <v>0</v>
          </cell>
          <cell r="O69" t="str">
            <v>Sim</v>
          </cell>
          <cell r="P69" t="str">
            <v>Sim</v>
          </cell>
          <cell r="Q69" t="str">
            <v>Nâo</v>
          </cell>
          <cell r="R69" t="str">
            <v>Nâo</v>
          </cell>
          <cell r="S69" t="str">
            <v>Sim</v>
          </cell>
          <cell r="T69" t="str">
            <v>Sim</v>
          </cell>
          <cell r="U69">
            <v>0</v>
          </cell>
          <cell r="V69">
            <v>24559</v>
          </cell>
          <cell r="W69">
            <v>0</v>
          </cell>
          <cell r="X69">
            <v>11333</v>
          </cell>
          <cell r="Y69">
            <v>35892</v>
          </cell>
          <cell r="Z69">
            <v>0</v>
          </cell>
          <cell r="AA69">
            <v>28700</v>
          </cell>
          <cell r="AB69">
            <v>35892</v>
          </cell>
          <cell r="AC69">
            <v>44800</v>
          </cell>
        </row>
        <row r="70">
          <cell r="I70">
            <v>1467962</v>
          </cell>
          <cell r="J70">
            <v>36.99</v>
          </cell>
          <cell r="K70">
            <v>37.99</v>
          </cell>
          <cell r="L70">
            <v>2.7034333603676686E-2</v>
          </cell>
          <cell r="N70">
            <v>0</v>
          </cell>
          <cell r="U70">
            <v>0</v>
          </cell>
          <cell r="V70">
            <v>24559</v>
          </cell>
          <cell r="W70">
            <v>0</v>
          </cell>
          <cell r="X70">
            <v>11333</v>
          </cell>
          <cell r="Y70">
            <v>35892</v>
          </cell>
          <cell r="Z70">
            <v>0</v>
          </cell>
          <cell r="AA70">
            <v>28700</v>
          </cell>
          <cell r="AB70">
            <v>35892</v>
          </cell>
          <cell r="AC70">
            <v>44800</v>
          </cell>
        </row>
        <row r="71">
          <cell r="I71">
            <v>1477478</v>
          </cell>
          <cell r="J71">
            <v>36.99</v>
          </cell>
          <cell r="K71">
            <v>37.99</v>
          </cell>
          <cell r="L71">
            <v>2.7034333603676686E-2</v>
          </cell>
          <cell r="N71">
            <v>0</v>
          </cell>
          <cell r="U71">
            <v>0</v>
          </cell>
          <cell r="V71">
            <v>24559</v>
          </cell>
          <cell r="W71">
            <v>0</v>
          </cell>
          <cell r="X71">
            <v>11333</v>
          </cell>
          <cell r="Y71">
            <v>35892</v>
          </cell>
          <cell r="Z71">
            <v>0</v>
          </cell>
          <cell r="AA71">
            <v>28700</v>
          </cell>
          <cell r="AB71">
            <v>35892</v>
          </cell>
          <cell r="AC71">
            <v>44800</v>
          </cell>
        </row>
        <row r="72">
          <cell r="I72">
            <v>1472921</v>
          </cell>
          <cell r="J72">
            <v>35.99</v>
          </cell>
          <cell r="K72">
            <v>35.99</v>
          </cell>
          <cell r="L72">
            <v>0</v>
          </cell>
          <cell r="M72">
            <v>19</v>
          </cell>
          <cell r="N72">
            <v>0</v>
          </cell>
          <cell r="O72" t="str">
            <v>Não</v>
          </cell>
          <cell r="P72" t="str">
            <v>Não</v>
          </cell>
          <cell r="Q72" t="str">
            <v>Sim</v>
          </cell>
          <cell r="R72" t="str">
            <v>Sim</v>
          </cell>
          <cell r="S72" t="str">
            <v>Sim</v>
          </cell>
          <cell r="T72" t="str">
            <v>Não</v>
          </cell>
          <cell r="U72">
            <v>0</v>
          </cell>
          <cell r="V72">
            <v>0</v>
          </cell>
          <cell r="W72">
            <v>30624</v>
          </cell>
          <cell r="X72">
            <v>10231</v>
          </cell>
          <cell r="Y72">
            <v>40855</v>
          </cell>
          <cell r="Z72">
            <v>0</v>
          </cell>
          <cell r="AA72">
            <v>32600</v>
          </cell>
          <cell r="AB72">
            <v>40855</v>
          </cell>
          <cell r="AC72">
            <v>49000</v>
          </cell>
        </row>
        <row r="73">
          <cell r="I73">
            <v>1472708</v>
          </cell>
          <cell r="J73" t="e">
            <v>#N/A</v>
          </cell>
          <cell r="K73">
            <v>35.99</v>
          </cell>
          <cell r="L73">
            <v>0</v>
          </cell>
          <cell r="N73">
            <v>0</v>
          </cell>
          <cell r="U73">
            <v>0</v>
          </cell>
          <cell r="V73">
            <v>0</v>
          </cell>
          <cell r="W73">
            <v>30624</v>
          </cell>
          <cell r="X73">
            <v>10231</v>
          </cell>
          <cell r="Y73">
            <v>40855</v>
          </cell>
          <cell r="Z73">
            <v>0</v>
          </cell>
          <cell r="AA73">
            <v>32600</v>
          </cell>
          <cell r="AB73">
            <v>40855</v>
          </cell>
          <cell r="AC73">
            <v>49000</v>
          </cell>
        </row>
        <row r="74">
          <cell r="I74">
            <v>1381805</v>
          </cell>
          <cell r="J74" t="e">
            <v>#N/A</v>
          </cell>
          <cell r="K74">
            <v>35.99</v>
          </cell>
          <cell r="L74">
            <v>0</v>
          </cell>
          <cell r="N74">
            <v>0</v>
          </cell>
          <cell r="U74">
            <v>0</v>
          </cell>
          <cell r="V74">
            <v>0</v>
          </cell>
          <cell r="W74">
            <v>30624</v>
          </cell>
          <cell r="X74">
            <v>10231</v>
          </cell>
          <cell r="Y74">
            <v>40855</v>
          </cell>
          <cell r="Z74">
            <v>0</v>
          </cell>
          <cell r="AA74">
            <v>32600</v>
          </cell>
          <cell r="AB74">
            <v>40855</v>
          </cell>
          <cell r="AC74">
            <v>49000</v>
          </cell>
        </row>
        <row r="75">
          <cell r="I75">
            <v>1500868</v>
          </cell>
          <cell r="J75" t="e">
            <v>#N/A</v>
          </cell>
          <cell r="K75">
            <v>35.99</v>
          </cell>
          <cell r="L75">
            <v>0</v>
          </cell>
          <cell r="N75">
            <v>0</v>
          </cell>
          <cell r="U75">
            <v>0</v>
          </cell>
          <cell r="V75">
            <v>0</v>
          </cell>
          <cell r="W75">
            <v>30624</v>
          </cell>
          <cell r="X75">
            <v>10231</v>
          </cell>
          <cell r="Y75">
            <v>40855</v>
          </cell>
          <cell r="Z75">
            <v>0</v>
          </cell>
          <cell r="AA75">
            <v>32600</v>
          </cell>
          <cell r="AB75">
            <v>40855</v>
          </cell>
          <cell r="AC75">
            <v>49000</v>
          </cell>
        </row>
        <row r="76">
          <cell r="I76">
            <v>1419191</v>
          </cell>
          <cell r="J76">
            <v>42.99</v>
          </cell>
          <cell r="K76">
            <v>46.989999999999995</v>
          </cell>
          <cell r="L76">
            <v>9.3044894161432801E-2</v>
          </cell>
          <cell r="M76">
            <v>20</v>
          </cell>
          <cell r="N76">
            <v>0</v>
          </cell>
          <cell r="O76" t="str">
            <v>Sim</v>
          </cell>
          <cell r="P76" t="str">
            <v>Sim</v>
          </cell>
          <cell r="Q76" t="str">
            <v>Nâo</v>
          </cell>
          <cell r="R76" t="str">
            <v>Nâo</v>
          </cell>
          <cell r="S76" t="str">
            <v>Sim</v>
          </cell>
          <cell r="T76" t="str">
            <v>Sim</v>
          </cell>
          <cell r="U76">
            <v>0</v>
          </cell>
          <cell r="V76">
            <v>34398</v>
          </cell>
          <cell r="W76">
            <v>0</v>
          </cell>
          <cell r="X76">
            <v>7306</v>
          </cell>
          <cell r="Y76">
            <v>41704</v>
          </cell>
          <cell r="Z76">
            <v>0</v>
          </cell>
          <cell r="AA76">
            <v>28100</v>
          </cell>
          <cell r="AB76">
            <v>31278</v>
          </cell>
          <cell r="AC76">
            <v>41704</v>
          </cell>
        </row>
        <row r="77">
          <cell r="I77">
            <v>1381752</v>
          </cell>
          <cell r="J77">
            <v>42.99</v>
          </cell>
          <cell r="K77">
            <v>46.989999999999995</v>
          </cell>
          <cell r="L77">
            <v>9.3044894161432801E-2</v>
          </cell>
          <cell r="N77">
            <v>0</v>
          </cell>
          <cell r="U77">
            <v>0</v>
          </cell>
          <cell r="V77">
            <v>34398</v>
          </cell>
          <cell r="W77">
            <v>0</v>
          </cell>
          <cell r="X77">
            <v>7306</v>
          </cell>
          <cell r="Y77">
            <v>41704</v>
          </cell>
          <cell r="Z77">
            <v>0</v>
          </cell>
          <cell r="AA77">
            <v>28100</v>
          </cell>
          <cell r="AB77">
            <v>31278</v>
          </cell>
          <cell r="AC77">
            <v>41704</v>
          </cell>
        </row>
        <row r="78">
          <cell r="I78">
            <v>1381806</v>
          </cell>
          <cell r="J78">
            <v>42.99</v>
          </cell>
          <cell r="K78">
            <v>46.989999999999995</v>
          </cell>
          <cell r="L78">
            <v>9.3044894161432801E-2</v>
          </cell>
          <cell r="N78">
            <v>0</v>
          </cell>
          <cell r="U78">
            <v>0</v>
          </cell>
          <cell r="V78">
            <v>34398</v>
          </cell>
          <cell r="W78">
            <v>0</v>
          </cell>
          <cell r="X78">
            <v>7306</v>
          </cell>
          <cell r="Y78">
            <v>41704</v>
          </cell>
          <cell r="Z78">
            <v>0</v>
          </cell>
          <cell r="AA78">
            <v>28100</v>
          </cell>
          <cell r="AB78">
            <v>31278</v>
          </cell>
          <cell r="AC78">
            <v>41704</v>
          </cell>
        </row>
        <row r="79">
          <cell r="I79">
            <v>1477479</v>
          </cell>
          <cell r="J79">
            <v>42.99</v>
          </cell>
          <cell r="K79">
            <v>46.989999999999995</v>
          </cell>
          <cell r="L79">
            <v>9.3044894161432801E-2</v>
          </cell>
          <cell r="N79">
            <v>0</v>
          </cell>
          <cell r="U79">
            <v>0</v>
          </cell>
          <cell r="V79">
            <v>34398</v>
          </cell>
          <cell r="W79">
            <v>0</v>
          </cell>
          <cell r="X79">
            <v>7306</v>
          </cell>
          <cell r="Y79">
            <v>41704</v>
          </cell>
          <cell r="Z79">
            <v>0</v>
          </cell>
          <cell r="AA79">
            <v>28100</v>
          </cell>
          <cell r="AB79">
            <v>31278</v>
          </cell>
          <cell r="AC79">
            <v>41704</v>
          </cell>
        </row>
        <row r="80">
          <cell r="I80">
            <v>1446844</v>
          </cell>
          <cell r="J80">
            <v>37.99</v>
          </cell>
          <cell r="K80">
            <v>38.99</v>
          </cell>
          <cell r="L80">
            <v>2.6322716504343147E-2</v>
          </cell>
          <cell r="M80">
            <v>21</v>
          </cell>
          <cell r="N80">
            <v>0</v>
          </cell>
          <cell r="O80" t="str">
            <v>Não</v>
          </cell>
          <cell r="P80" t="str">
            <v>Não</v>
          </cell>
          <cell r="Q80" t="str">
            <v>Sim</v>
          </cell>
          <cell r="R80" t="str">
            <v>Sim</v>
          </cell>
          <cell r="S80" t="str">
            <v>Não</v>
          </cell>
          <cell r="T80" t="str">
            <v>Não</v>
          </cell>
          <cell r="U80">
            <v>0</v>
          </cell>
          <cell r="V80">
            <v>0</v>
          </cell>
          <cell r="W80">
            <v>29783</v>
          </cell>
          <cell r="X80">
            <v>0</v>
          </cell>
          <cell r="Y80">
            <v>29783</v>
          </cell>
          <cell r="Z80">
            <v>0</v>
          </cell>
          <cell r="AA80">
            <v>23800</v>
          </cell>
          <cell r="AB80">
            <v>29783</v>
          </cell>
          <cell r="AC80">
            <v>35700</v>
          </cell>
        </row>
        <row r="81">
          <cell r="I81">
            <v>1454186</v>
          </cell>
          <cell r="J81">
            <v>37.99</v>
          </cell>
          <cell r="K81">
            <v>38.99</v>
          </cell>
          <cell r="L81">
            <v>2.6322716504343147E-2</v>
          </cell>
          <cell r="N81">
            <v>0</v>
          </cell>
          <cell r="U81">
            <v>0</v>
          </cell>
          <cell r="V81">
            <v>0</v>
          </cell>
          <cell r="W81">
            <v>29783</v>
          </cell>
          <cell r="X81">
            <v>0</v>
          </cell>
          <cell r="Y81">
            <v>29783</v>
          </cell>
          <cell r="Z81">
            <v>0</v>
          </cell>
          <cell r="AA81">
            <v>23800</v>
          </cell>
          <cell r="AB81">
            <v>29783</v>
          </cell>
          <cell r="AC81">
            <v>35700</v>
          </cell>
        </row>
        <row r="82">
          <cell r="I82">
            <v>1500865</v>
          </cell>
          <cell r="J82">
            <v>37.99</v>
          </cell>
          <cell r="K82">
            <v>38.99</v>
          </cell>
          <cell r="L82">
            <v>2.6322716504343147E-2</v>
          </cell>
          <cell r="N82">
            <v>0</v>
          </cell>
          <cell r="U82">
            <v>0</v>
          </cell>
          <cell r="V82">
            <v>0</v>
          </cell>
          <cell r="W82">
            <v>29783</v>
          </cell>
          <cell r="X82">
            <v>0</v>
          </cell>
          <cell r="Y82">
            <v>29783</v>
          </cell>
          <cell r="Z82">
            <v>0</v>
          </cell>
          <cell r="AA82">
            <v>23800</v>
          </cell>
          <cell r="AB82">
            <v>29783</v>
          </cell>
          <cell r="AC82">
            <v>35700</v>
          </cell>
        </row>
        <row r="83">
          <cell r="I83">
            <v>1465716</v>
          </cell>
          <cell r="J83">
            <v>32.99</v>
          </cell>
          <cell r="K83">
            <v>39.99</v>
          </cell>
          <cell r="L83">
            <v>0.21218551076083658</v>
          </cell>
          <cell r="M83">
            <v>22</v>
          </cell>
          <cell r="N83">
            <v>0</v>
          </cell>
          <cell r="O83" t="str">
            <v>Não</v>
          </cell>
          <cell r="P83" t="str">
            <v>Não</v>
          </cell>
          <cell r="Q83" t="str">
            <v>Sim</v>
          </cell>
          <cell r="R83" t="str">
            <v>Sim</v>
          </cell>
          <cell r="S83" t="str">
            <v>Sim</v>
          </cell>
          <cell r="T83" t="str">
            <v>Não</v>
          </cell>
          <cell r="U83">
            <v>0</v>
          </cell>
          <cell r="V83">
            <v>0</v>
          </cell>
          <cell r="W83">
            <v>19293</v>
          </cell>
          <cell r="X83">
            <v>6446</v>
          </cell>
          <cell r="Y83">
            <v>25739</v>
          </cell>
          <cell r="Z83">
            <v>0</v>
          </cell>
          <cell r="AA83">
            <v>20500</v>
          </cell>
          <cell r="AB83">
            <v>25739</v>
          </cell>
          <cell r="AC83">
            <v>32100</v>
          </cell>
        </row>
        <row r="84">
          <cell r="I84">
            <v>1472711</v>
          </cell>
          <cell r="J84">
            <v>32.99</v>
          </cell>
          <cell r="K84">
            <v>39.99</v>
          </cell>
          <cell r="L84">
            <v>0.21218551076083658</v>
          </cell>
          <cell r="N84">
            <v>0</v>
          </cell>
          <cell r="U84">
            <v>0</v>
          </cell>
          <cell r="V84">
            <v>0</v>
          </cell>
          <cell r="W84">
            <v>19293</v>
          </cell>
          <cell r="X84">
            <v>6446</v>
          </cell>
          <cell r="Y84">
            <v>25739</v>
          </cell>
          <cell r="Z84">
            <v>0</v>
          </cell>
          <cell r="AA84">
            <v>20500</v>
          </cell>
          <cell r="AB84">
            <v>25739</v>
          </cell>
          <cell r="AC84">
            <v>32100</v>
          </cell>
        </row>
        <row r="85">
          <cell r="I85">
            <v>1477478</v>
          </cell>
          <cell r="J85">
            <v>32.99</v>
          </cell>
          <cell r="K85">
            <v>39.99</v>
          </cell>
          <cell r="L85">
            <v>0.21218551076083658</v>
          </cell>
          <cell r="N85">
            <v>0</v>
          </cell>
          <cell r="U85">
            <v>0</v>
          </cell>
          <cell r="V85">
            <v>0</v>
          </cell>
          <cell r="W85">
            <v>19293</v>
          </cell>
          <cell r="X85">
            <v>6446</v>
          </cell>
          <cell r="Y85">
            <v>25739</v>
          </cell>
          <cell r="Z85">
            <v>0</v>
          </cell>
          <cell r="AA85">
            <v>20500</v>
          </cell>
          <cell r="AB85">
            <v>25739</v>
          </cell>
          <cell r="AC85">
            <v>32100</v>
          </cell>
        </row>
        <row r="86">
          <cell r="I86">
            <v>1467555</v>
          </cell>
          <cell r="J86">
            <v>59.99</v>
          </cell>
          <cell r="K86">
            <v>59.99</v>
          </cell>
          <cell r="L86">
            <v>0</v>
          </cell>
          <cell r="M86">
            <v>23</v>
          </cell>
          <cell r="N86">
            <v>0</v>
          </cell>
          <cell r="O86" t="str">
            <v>Não</v>
          </cell>
          <cell r="P86" t="str">
            <v>Não</v>
          </cell>
          <cell r="Q86" t="str">
            <v>Sim</v>
          </cell>
          <cell r="R86" t="str">
            <v>Sim</v>
          </cell>
          <cell r="S86" t="str">
            <v>Sim</v>
          </cell>
          <cell r="T86" t="str">
            <v>Sim</v>
          </cell>
          <cell r="U86">
            <v>0</v>
          </cell>
          <cell r="V86">
            <v>0</v>
          </cell>
          <cell r="W86">
            <v>10495</v>
          </cell>
          <cell r="X86">
            <v>6872</v>
          </cell>
          <cell r="Y86">
            <v>17367</v>
          </cell>
          <cell r="Z86">
            <v>0</v>
          </cell>
          <cell r="AA86">
            <v>13800</v>
          </cell>
          <cell r="AB86">
            <v>17367</v>
          </cell>
          <cell r="AC86">
            <v>20800</v>
          </cell>
        </row>
        <row r="87">
          <cell r="I87">
            <v>1500294</v>
          </cell>
          <cell r="J87">
            <v>59.99</v>
          </cell>
          <cell r="K87">
            <v>59.99</v>
          </cell>
          <cell r="L87">
            <v>0</v>
          </cell>
          <cell r="N87">
            <v>0</v>
          </cell>
          <cell r="U87">
            <v>0</v>
          </cell>
          <cell r="V87">
            <v>0</v>
          </cell>
          <cell r="W87">
            <v>10495</v>
          </cell>
          <cell r="X87">
            <v>6872</v>
          </cell>
          <cell r="Y87">
            <v>17367</v>
          </cell>
          <cell r="Z87">
            <v>0</v>
          </cell>
          <cell r="AA87">
            <v>13800</v>
          </cell>
          <cell r="AB87">
            <v>17367</v>
          </cell>
          <cell r="AC87">
            <v>20800</v>
          </cell>
        </row>
        <row r="88">
          <cell r="I88">
            <v>1477479</v>
          </cell>
          <cell r="J88">
            <v>59.99</v>
          </cell>
          <cell r="K88">
            <v>59.99</v>
          </cell>
          <cell r="L88">
            <v>0</v>
          </cell>
          <cell r="N88">
            <v>0</v>
          </cell>
          <cell r="U88">
            <v>0</v>
          </cell>
          <cell r="V88">
            <v>0</v>
          </cell>
          <cell r="W88">
            <v>10495</v>
          </cell>
          <cell r="X88">
            <v>6872</v>
          </cell>
          <cell r="Y88">
            <v>17367</v>
          </cell>
          <cell r="Z88">
            <v>0</v>
          </cell>
          <cell r="AA88">
            <v>13800</v>
          </cell>
          <cell r="AB88">
            <v>17367</v>
          </cell>
          <cell r="AC88">
            <v>20800</v>
          </cell>
        </row>
        <row r="89">
          <cell r="I89">
            <v>1502532</v>
          </cell>
          <cell r="J89">
            <v>59.99</v>
          </cell>
          <cell r="K89">
            <v>59.99</v>
          </cell>
          <cell r="L89">
            <v>0</v>
          </cell>
          <cell r="N89">
            <v>0</v>
          </cell>
          <cell r="U89">
            <v>0</v>
          </cell>
          <cell r="V89">
            <v>0</v>
          </cell>
          <cell r="W89">
            <v>10495</v>
          </cell>
          <cell r="X89">
            <v>6872</v>
          </cell>
          <cell r="Y89">
            <v>17367</v>
          </cell>
          <cell r="Z89">
            <v>0</v>
          </cell>
          <cell r="AA89">
            <v>13800</v>
          </cell>
          <cell r="AB89">
            <v>17367</v>
          </cell>
          <cell r="AC89">
            <v>20800</v>
          </cell>
          <cell r="AE89" t="str">
            <v>Ok</v>
          </cell>
          <cell r="AF89" t="str">
            <v>Sem risco. Dentro de LT</v>
          </cell>
        </row>
        <row r="90">
          <cell r="I90">
            <v>1381812</v>
          </cell>
          <cell r="J90">
            <v>119.9</v>
          </cell>
          <cell r="K90">
            <v>129.9</v>
          </cell>
          <cell r="L90">
            <v>8.3402835696413602E-2</v>
          </cell>
          <cell r="M90">
            <v>24</v>
          </cell>
          <cell r="N90">
            <v>0</v>
          </cell>
          <cell r="O90" t="str">
            <v>Não</v>
          </cell>
          <cell r="P90" t="str">
            <v>Não</v>
          </cell>
          <cell r="Q90" t="str">
            <v>Sim</v>
          </cell>
          <cell r="R90" t="str">
            <v>Sim</v>
          </cell>
          <cell r="S90" t="str">
            <v>Não</v>
          </cell>
          <cell r="T90" t="str">
            <v>Não</v>
          </cell>
          <cell r="U90">
            <v>0</v>
          </cell>
          <cell r="V90">
            <v>0</v>
          </cell>
          <cell r="W90">
            <v>9422</v>
          </cell>
          <cell r="X90">
            <v>0</v>
          </cell>
          <cell r="Y90">
            <v>9422</v>
          </cell>
          <cell r="Z90">
            <v>0</v>
          </cell>
          <cell r="AA90">
            <v>7500</v>
          </cell>
          <cell r="AB90">
            <v>9422</v>
          </cell>
          <cell r="AC90">
            <v>11300</v>
          </cell>
        </row>
        <row r="91">
          <cell r="I91">
            <v>1381816</v>
          </cell>
          <cell r="J91" t="e">
            <v>#N/A</v>
          </cell>
          <cell r="K91">
            <v>129.9</v>
          </cell>
          <cell r="L91">
            <v>0</v>
          </cell>
          <cell r="N91">
            <v>0</v>
          </cell>
          <cell r="U91">
            <v>0</v>
          </cell>
          <cell r="V91">
            <v>0</v>
          </cell>
          <cell r="W91">
            <v>9422</v>
          </cell>
          <cell r="X91">
            <v>0</v>
          </cell>
          <cell r="Y91">
            <v>9422</v>
          </cell>
          <cell r="Z91">
            <v>0</v>
          </cell>
          <cell r="AA91">
            <v>7500</v>
          </cell>
          <cell r="AB91">
            <v>9422</v>
          </cell>
          <cell r="AC91">
            <v>11300</v>
          </cell>
        </row>
        <row r="92">
          <cell r="I92">
            <v>1381817</v>
          </cell>
          <cell r="J92" t="e">
            <v>#N/A</v>
          </cell>
          <cell r="K92">
            <v>129.9</v>
          </cell>
          <cell r="L92">
            <v>0</v>
          </cell>
          <cell r="N92">
            <v>0</v>
          </cell>
          <cell r="U92">
            <v>0</v>
          </cell>
          <cell r="V92">
            <v>0</v>
          </cell>
          <cell r="W92">
            <v>9422</v>
          </cell>
          <cell r="X92">
            <v>0</v>
          </cell>
          <cell r="Y92">
            <v>9422</v>
          </cell>
          <cell r="Z92">
            <v>0</v>
          </cell>
          <cell r="AA92">
            <v>7500</v>
          </cell>
          <cell r="AB92">
            <v>9422</v>
          </cell>
          <cell r="AC92">
            <v>11300</v>
          </cell>
        </row>
        <row r="93">
          <cell r="I93">
            <v>1477481</v>
          </cell>
          <cell r="J93" t="e">
            <v>#N/A</v>
          </cell>
          <cell r="K93">
            <v>129.9</v>
          </cell>
          <cell r="L93">
            <v>0</v>
          </cell>
          <cell r="N93">
            <v>0</v>
          </cell>
          <cell r="U93">
            <v>0</v>
          </cell>
          <cell r="V93">
            <v>0</v>
          </cell>
          <cell r="W93">
            <v>9422</v>
          </cell>
          <cell r="X93">
            <v>0</v>
          </cell>
          <cell r="Y93">
            <v>9422</v>
          </cell>
          <cell r="Z93">
            <v>0</v>
          </cell>
          <cell r="AA93">
            <v>7500</v>
          </cell>
          <cell r="AB93">
            <v>9422</v>
          </cell>
          <cell r="AC93">
            <v>11300</v>
          </cell>
        </row>
        <row r="94">
          <cell r="I94">
            <v>1499274</v>
          </cell>
          <cell r="J94" t="e">
            <v>#N/A</v>
          </cell>
          <cell r="K94">
            <v>129.9</v>
          </cell>
          <cell r="L94">
            <v>0</v>
          </cell>
          <cell r="N94">
            <v>0</v>
          </cell>
          <cell r="U94">
            <v>0</v>
          </cell>
          <cell r="V94">
            <v>0</v>
          </cell>
          <cell r="W94">
            <v>9422</v>
          </cell>
          <cell r="X94">
            <v>0</v>
          </cell>
          <cell r="Y94">
            <v>9422</v>
          </cell>
          <cell r="Z94">
            <v>0</v>
          </cell>
          <cell r="AA94">
            <v>7500</v>
          </cell>
          <cell r="AB94">
            <v>9422</v>
          </cell>
          <cell r="AC94">
            <v>11300</v>
          </cell>
          <cell r="AE94" t="str">
            <v>OK</v>
          </cell>
          <cell r="AF94" t="str">
            <v>Sem risco | pedido será enviado conforme LT</v>
          </cell>
        </row>
        <row r="95">
          <cell r="I95">
            <v>1446844</v>
          </cell>
          <cell r="J95">
            <v>49.99</v>
          </cell>
          <cell r="K95">
            <v>49.9</v>
          </cell>
          <cell r="L95">
            <v>-1.8003600720144508E-3</v>
          </cell>
          <cell r="M95">
            <v>25</v>
          </cell>
          <cell r="N95">
            <v>0</v>
          </cell>
          <cell r="O95" t="str">
            <v>Sim</v>
          </cell>
          <cell r="P95" t="str">
            <v>Sim</v>
          </cell>
          <cell r="Q95" t="str">
            <v>Nâo</v>
          </cell>
          <cell r="R95" t="str">
            <v>Nâo</v>
          </cell>
          <cell r="S95" t="str">
            <v>Sim</v>
          </cell>
          <cell r="T95" t="str">
            <v>Sim</v>
          </cell>
          <cell r="U95">
            <v>0</v>
          </cell>
          <cell r="V95">
            <v>11176</v>
          </cell>
          <cell r="W95">
            <v>0</v>
          </cell>
          <cell r="X95">
            <v>5156</v>
          </cell>
          <cell r="Y95">
            <v>16332</v>
          </cell>
          <cell r="Z95">
            <v>0</v>
          </cell>
          <cell r="AA95">
            <v>13000</v>
          </cell>
          <cell r="AB95">
            <v>16332</v>
          </cell>
          <cell r="AC95">
            <v>19500</v>
          </cell>
        </row>
        <row r="96">
          <cell r="I96">
            <v>1492059</v>
          </cell>
          <cell r="J96">
            <v>49.99</v>
          </cell>
          <cell r="K96">
            <v>49.9</v>
          </cell>
          <cell r="L96">
            <v>-1.8003600720144508E-3</v>
          </cell>
          <cell r="N96">
            <v>0</v>
          </cell>
          <cell r="U96">
            <v>0</v>
          </cell>
          <cell r="V96">
            <v>11176</v>
          </cell>
          <cell r="W96">
            <v>0</v>
          </cell>
          <cell r="X96">
            <v>5156</v>
          </cell>
          <cell r="Y96">
            <v>16332</v>
          </cell>
          <cell r="Z96">
            <v>0</v>
          </cell>
          <cell r="AA96">
            <v>13000</v>
          </cell>
          <cell r="AB96">
            <v>16332</v>
          </cell>
          <cell r="AC96">
            <v>19500</v>
          </cell>
        </row>
        <row r="97">
          <cell r="I97">
            <v>1500865</v>
          </cell>
          <cell r="J97">
            <v>49.99</v>
          </cell>
          <cell r="K97">
            <v>49.9</v>
          </cell>
          <cell r="L97">
            <v>-1.8003600720144508E-3</v>
          </cell>
          <cell r="N97">
            <v>0</v>
          </cell>
          <cell r="U97">
            <v>0</v>
          </cell>
          <cell r="V97">
            <v>11176</v>
          </cell>
          <cell r="W97">
            <v>0</v>
          </cell>
          <cell r="X97">
            <v>5156</v>
          </cell>
          <cell r="Y97">
            <v>16332</v>
          </cell>
          <cell r="Z97">
            <v>0</v>
          </cell>
          <cell r="AA97">
            <v>13000</v>
          </cell>
          <cell r="AB97">
            <v>16332</v>
          </cell>
          <cell r="AC97">
            <v>19500</v>
          </cell>
        </row>
        <row r="98">
          <cell r="I98">
            <v>1500485</v>
          </cell>
          <cell r="J98">
            <v>49.99</v>
          </cell>
          <cell r="K98">
            <v>49.9</v>
          </cell>
          <cell r="L98">
            <v>-1.8003600720144508E-3</v>
          </cell>
          <cell r="N98">
            <v>0</v>
          </cell>
          <cell r="U98">
            <v>0</v>
          </cell>
          <cell r="V98">
            <v>11176</v>
          </cell>
          <cell r="W98">
            <v>0</v>
          </cell>
          <cell r="X98">
            <v>5156</v>
          </cell>
          <cell r="Y98">
            <v>16332</v>
          </cell>
          <cell r="Z98">
            <v>0</v>
          </cell>
          <cell r="AA98">
            <v>13000</v>
          </cell>
          <cell r="AB98">
            <v>16332</v>
          </cell>
          <cell r="AC98">
            <v>19500</v>
          </cell>
          <cell r="AE98" t="str">
            <v>OK</v>
          </cell>
          <cell r="AF98" t="str">
            <v>Sem risco | pedido será enviado conforme LT</v>
          </cell>
        </row>
        <row r="99">
          <cell r="I99">
            <v>1493048</v>
          </cell>
          <cell r="J99">
            <v>27.99</v>
          </cell>
          <cell r="K99">
            <v>33.99</v>
          </cell>
          <cell r="L99">
            <v>0.21436227224008597</v>
          </cell>
          <cell r="M99">
            <v>26</v>
          </cell>
          <cell r="N99">
            <v>0</v>
          </cell>
          <cell r="O99" t="str">
            <v>Sim</v>
          </cell>
          <cell r="P99" t="str">
            <v>Sim</v>
          </cell>
          <cell r="Q99" t="str">
            <v>Sim</v>
          </cell>
          <cell r="R99" t="str">
            <v>Nâo</v>
          </cell>
          <cell r="S99" t="str">
            <v>Sim</v>
          </cell>
          <cell r="T99" t="str">
            <v>Não</v>
          </cell>
          <cell r="U99">
            <v>0</v>
          </cell>
          <cell r="V99">
            <v>56965</v>
          </cell>
          <cell r="W99">
            <v>11658</v>
          </cell>
          <cell r="X99">
            <v>10414</v>
          </cell>
          <cell r="Y99">
            <v>79037</v>
          </cell>
          <cell r="Z99">
            <v>0</v>
          </cell>
          <cell r="AA99">
            <v>65800</v>
          </cell>
          <cell r="AB99">
            <v>79037</v>
          </cell>
          <cell r="AC99">
            <v>98700</v>
          </cell>
        </row>
        <row r="100">
          <cell r="I100">
            <v>1493049</v>
          </cell>
          <cell r="J100">
            <v>27.99</v>
          </cell>
          <cell r="K100">
            <v>33.99</v>
          </cell>
          <cell r="L100">
            <v>0.21436227224008597</v>
          </cell>
          <cell r="N100">
            <v>0</v>
          </cell>
          <cell r="U100">
            <v>0</v>
          </cell>
          <cell r="V100">
            <v>56965</v>
          </cell>
          <cell r="W100">
            <v>11658</v>
          </cell>
          <cell r="X100">
            <v>10414</v>
          </cell>
          <cell r="Y100">
            <v>79037</v>
          </cell>
          <cell r="Z100">
            <v>0</v>
          </cell>
          <cell r="AA100">
            <v>65800</v>
          </cell>
          <cell r="AB100">
            <v>79037</v>
          </cell>
          <cell r="AC100">
            <v>98700</v>
          </cell>
        </row>
        <row r="101">
          <cell r="I101">
            <v>1474505</v>
          </cell>
          <cell r="J101">
            <v>27.99</v>
          </cell>
          <cell r="K101">
            <v>33.99</v>
          </cell>
          <cell r="L101">
            <v>0.21436227224008597</v>
          </cell>
          <cell r="N101">
            <v>0</v>
          </cell>
          <cell r="U101">
            <v>0</v>
          </cell>
          <cell r="V101">
            <v>56965</v>
          </cell>
          <cell r="W101">
            <v>11658</v>
          </cell>
          <cell r="X101">
            <v>10414</v>
          </cell>
          <cell r="Y101">
            <v>79037</v>
          </cell>
          <cell r="Z101">
            <v>0</v>
          </cell>
          <cell r="AA101">
            <v>65800</v>
          </cell>
          <cell r="AB101">
            <v>79037</v>
          </cell>
          <cell r="AC101">
            <v>98700</v>
          </cell>
        </row>
        <row r="102">
          <cell r="I102">
            <v>1456084</v>
          </cell>
          <cell r="J102">
            <v>44.99</v>
          </cell>
          <cell r="K102">
            <v>49.989999999999995</v>
          </cell>
          <cell r="L102">
            <v>0.1111358079573237</v>
          </cell>
          <cell r="M102">
            <v>27</v>
          </cell>
          <cell r="N102">
            <v>0</v>
          </cell>
          <cell r="O102" t="str">
            <v>Não</v>
          </cell>
          <cell r="P102" t="str">
            <v>Não</v>
          </cell>
          <cell r="Q102" t="str">
            <v>Sim</v>
          </cell>
          <cell r="R102" t="str">
            <v>Sim</v>
          </cell>
          <cell r="S102" t="str">
            <v>Sim</v>
          </cell>
          <cell r="T102" t="str">
            <v>Não</v>
          </cell>
          <cell r="U102">
            <v>0</v>
          </cell>
          <cell r="V102">
            <v>0</v>
          </cell>
          <cell r="W102">
            <v>48672</v>
          </cell>
          <cell r="X102">
            <v>16260</v>
          </cell>
          <cell r="Y102">
            <v>64932</v>
          </cell>
          <cell r="Z102">
            <v>0</v>
          </cell>
          <cell r="AA102">
            <v>58400</v>
          </cell>
          <cell r="AB102">
            <v>64932</v>
          </cell>
          <cell r="AC102">
            <v>77900</v>
          </cell>
        </row>
        <row r="103">
          <cell r="I103">
            <v>1456085</v>
          </cell>
          <cell r="J103">
            <v>44.99</v>
          </cell>
          <cell r="K103">
            <v>49.989999999999995</v>
          </cell>
          <cell r="L103">
            <v>0.1111358079573237</v>
          </cell>
          <cell r="N103">
            <v>0</v>
          </cell>
          <cell r="U103">
            <v>0</v>
          </cell>
          <cell r="V103">
            <v>0</v>
          </cell>
          <cell r="W103">
            <v>48672</v>
          </cell>
          <cell r="X103">
            <v>16260</v>
          </cell>
          <cell r="Y103">
            <v>64932</v>
          </cell>
          <cell r="Z103">
            <v>0</v>
          </cell>
          <cell r="AA103">
            <v>58400</v>
          </cell>
          <cell r="AB103">
            <v>64932</v>
          </cell>
          <cell r="AC103">
            <v>77900</v>
          </cell>
        </row>
        <row r="104">
          <cell r="I104">
            <v>1477479</v>
          </cell>
          <cell r="J104">
            <v>44.99</v>
          </cell>
          <cell r="K104">
            <v>49.989999999999995</v>
          </cell>
          <cell r="L104">
            <v>0.1111358079573237</v>
          </cell>
          <cell r="N104">
            <v>0</v>
          </cell>
          <cell r="U104">
            <v>0</v>
          </cell>
          <cell r="V104">
            <v>0</v>
          </cell>
          <cell r="W104">
            <v>48672</v>
          </cell>
          <cell r="X104">
            <v>16260</v>
          </cell>
          <cell r="Y104">
            <v>64932</v>
          </cell>
          <cell r="Z104">
            <v>0</v>
          </cell>
          <cell r="AA104">
            <v>58400</v>
          </cell>
          <cell r="AB104">
            <v>64932</v>
          </cell>
          <cell r="AC104">
            <v>77900</v>
          </cell>
        </row>
        <row r="105">
          <cell r="I105">
            <v>1488316</v>
          </cell>
          <cell r="J105">
            <v>34.99</v>
          </cell>
          <cell r="K105">
            <v>35.99</v>
          </cell>
          <cell r="L105">
            <v>2.8579594169762856E-2</v>
          </cell>
          <cell r="M105">
            <v>28</v>
          </cell>
          <cell r="N105">
            <v>0</v>
          </cell>
          <cell r="O105" t="str">
            <v>Não</v>
          </cell>
          <cell r="P105" t="str">
            <v>Não</v>
          </cell>
          <cell r="Q105" t="str">
            <v>Sim</v>
          </cell>
          <cell r="R105" t="str">
            <v>Sim</v>
          </cell>
          <cell r="S105" t="str">
            <v>Sim</v>
          </cell>
          <cell r="T105" t="str">
            <v>Não</v>
          </cell>
          <cell r="U105">
            <v>0</v>
          </cell>
          <cell r="V105">
            <v>0</v>
          </cell>
          <cell r="W105">
            <v>30550</v>
          </cell>
          <cell r="X105">
            <v>10206</v>
          </cell>
          <cell r="Y105">
            <v>40756</v>
          </cell>
          <cell r="Z105">
            <v>0</v>
          </cell>
          <cell r="AA105">
            <v>40756</v>
          </cell>
          <cell r="AB105">
            <v>45004.781606001663</v>
          </cell>
          <cell r="AC105">
            <v>54005.737927201997</v>
          </cell>
        </row>
        <row r="106">
          <cell r="I106">
            <v>1487220</v>
          </cell>
          <cell r="J106">
            <v>34.99</v>
          </cell>
          <cell r="K106">
            <v>35.99</v>
          </cell>
          <cell r="L106">
            <v>2.8579594169762856E-2</v>
          </cell>
          <cell r="N106">
            <v>0</v>
          </cell>
          <cell r="U106">
            <v>0</v>
          </cell>
          <cell r="V106">
            <v>0</v>
          </cell>
          <cell r="W106">
            <v>30550</v>
          </cell>
          <cell r="X106">
            <v>10206</v>
          </cell>
          <cell r="Y106">
            <v>40756</v>
          </cell>
          <cell r="Z106">
            <v>0</v>
          </cell>
          <cell r="AA106">
            <v>40756</v>
          </cell>
          <cell r="AB106">
            <v>45004.781606001663</v>
          </cell>
          <cell r="AC106">
            <v>54005.737927201997</v>
          </cell>
        </row>
        <row r="107">
          <cell r="I107">
            <v>1477478</v>
          </cell>
          <cell r="J107">
            <v>34.99</v>
          </cell>
          <cell r="K107">
            <v>35.99</v>
          </cell>
          <cell r="L107">
            <v>2.8579594169762856E-2</v>
          </cell>
          <cell r="N107">
            <v>0</v>
          </cell>
          <cell r="U107">
            <v>0</v>
          </cell>
          <cell r="V107">
            <v>0</v>
          </cell>
          <cell r="W107">
            <v>30550</v>
          </cell>
          <cell r="X107">
            <v>10206</v>
          </cell>
          <cell r="Y107">
            <v>40756</v>
          </cell>
          <cell r="Z107">
            <v>0</v>
          </cell>
          <cell r="AA107">
            <v>40756</v>
          </cell>
          <cell r="AB107">
            <v>45004.781606001663</v>
          </cell>
          <cell r="AC107">
            <v>54005.737927201997</v>
          </cell>
        </row>
        <row r="108">
          <cell r="I108">
            <v>1176230</v>
          </cell>
          <cell r="J108">
            <v>44.99</v>
          </cell>
          <cell r="K108">
            <v>49.99</v>
          </cell>
          <cell r="L108">
            <v>0.11113580795732392</v>
          </cell>
          <cell r="M108">
            <v>29</v>
          </cell>
          <cell r="N108">
            <v>0</v>
          </cell>
          <cell r="O108" t="str">
            <v>Sim</v>
          </cell>
          <cell r="P108" t="str">
            <v>Sim</v>
          </cell>
          <cell r="Q108" t="str">
            <v>Nâo</v>
          </cell>
          <cell r="R108" t="str">
            <v>Nâo</v>
          </cell>
          <cell r="S108" t="str">
            <v>Sim</v>
          </cell>
          <cell r="T108" t="str">
            <v>Sim</v>
          </cell>
          <cell r="U108">
            <v>0</v>
          </cell>
          <cell r="V108">
            <v>34888</v>
          </cell>
          <cell r="W108">
            <v>0</v>
          </cell>
          <cell r="X108">
            <v>16099</v>
          </cell>
          <cell r="Y108">
            <v>50987</v>
          </cell>
          <cell r="Z108">
            <v>0</v>
          </cell>
          <cell r="AA108">
            <v>37600</v>
          </cell>
          <cell r="AB108">
            <v>44300.615323064609</v>
          </cell>
          <cell r="AC108">
            <v>50987</v>
          </cell>
        </row>
        <row r="109">
          <cell r="I109">
            <v>1484969</v>
          </cell>
          <cell r="J109">
            <v>44.99</v>
          </cell>
          <cell r="K109">
            <v>49.99</v>
          </cell>
          <cell r="L109">
            <v>0.11113580795732392</v>
          </cell>
          <cell r="N109">
            <v>0</v>
          </cell>
          <cell r="U109">
            <v>0</v>
          </cell>
          <cell r="V109">
            <v>34888</v>
          </cell>
          <cell r="W109">
            <v>0</v>
          </cell>
          <cell r="X109">
            <v>16099</v>
          </cell>
          <cell r="Y109">
            <v>50987</v>
          </cell>
          <cell r="Z109">
            <v>0</v>
          </cell>
          <cell r="AA109">
            <v>37600</v>
          </cell>
          <cell r="AB109">
            <v>44300.615323064609</v>
          </cell>
          <cell r="AC109">
            <v>50987</v>
          </cell>
        </row>
        <row r="110">
          <cell r="I110">
            <v>1460934</v>
          </cell>
          <cell r="J110">
            <v>44.99</v>
          </cell>
          <cell r="K110">
            <v>49.99</v>
          </cell>
          <cell r="L110">
            <v>0.11113580795732392</v>
          </cell>
          <cell r="N110">
            <v>0</v>
          </cell>
          <cell r="U110">
            <v>0</v>
          </cell>
          <cell r="V110">
            <v>34888</v>
          </cell>
          <cell r="W110">
            <v>0</v>
          </cell>
          <cell r="X110">
            <v>16099</v>
          </cell>
          <cell r="Y110">
            <v>50987</v>
          </cell>
          <cell r="Z110">
            <v>0</v>
          </cell>
          <cell r="AA110">
            <v>37600</v>
          </cell>
          <cell r="AB110">
            <v>44300.615323064609</v>
          </cell>
          <cell r="AC110">
            <v>50987</v>
          </cell>
          <cell r="AE110" t="str">
            <v>OK</v>
          </cell>
          <cell r="AF110" t="str">
            <v>Excesso de 20k | Sem risco ,pedido será enviado conforme LT</v>
          </cell>
        </row>
        <row r="111">
          <cell r="I111">
            <v>1500865</v>
          </cell>
          <cell r="J111">
            <v>44.99</v>
          </cell>
          <cell r="K111">
            <v>49.99</v>
          </cell>
          <cell r="L111">
            <v>0.11113580795732392</v>
          </cell>
          <cell r="N111">
            <v>0</v>
          </cell>
          <cell r="U111">
            <v>0</v>
          </cell>
          <cell r="V111">
            <v>34888</v>
          </cell>
          <cell r="W111">
            <v>0</v>
          </cell>
          <cell r="X111">
            <v>16099</v>
          </cell>
          <cell r="Y111">
            <v>50987</v>
          </cell>
          <cell r="Z111">
            <v>0</v>
          </cell>
          <cell r="AA111">
            <v>37600</v>
          </cell>
          <cell r="AB111">
            <v>44300.615323064609</v>
          </cell>
          <cell r="AC111">
            <v>50987</v>
          </cell>
        </row>
        <row r="112">
          <cell r="I112">
            <v>1372314</v>
          </cell>
          <cell r="J112">
            <v>92.9</v>
          </cell>
          <cell r="K112">
            <v>99.9</v>
          </cell>
          <cell r="L112">
            <v>7.5349838536060254E-2</v>
          </cell>
          <cell r="M112">
            <v>30</v>
          </cell>
          <cell r="N112">
            <v>0</v>
          </cell>
          <cell r="O112" t="str">
            <v>Não</v>
          </cell>
          <cell r="P112" t="str">
            <v>Não</v>
          </cell>
          <cell r="Q112" t="str">
            <v>Sim</v>
          </cell>
          <cell r="R112" t="str">
            <v>Sim</v>
          </cell>
          <cell r="S112" t="str">
            <v>Sim</v>
          </cell>
          <cell r="T112" t="str">
            <v>Não</v>
          </cell>
          <cell r="U112">
            <v>0</v>
          </cell>
          <cell r="V112">
            <v>0</v>
          </cell>
          <cell r="W112">
            <v>25109</v>
          </cell>
          <cell r="X112">
            <v>8389</v>
          </cell>
          <cell r="Y112">
            <v>33498</v>
          </cell>
          <cell r="Z112">
            <v>0</v>
          </cell>
          <cell r="AA112">
            <v>30100</v>
          </cell>
          <cell r="AB112">
            <v>33498</v>
          </cell>
          <cell r="AC112">
            <v>41800</v>
          </cell>
        </row>
        <row r="113">
          <cell r="I113">
            <v>1259903</v>
          </cell>
          <cell r="J113">
            <v>92.9</v>
          </cell>
          <cell r="K113">
            <v>99.9</v>
          </cell>
          <cell r="L113">
            <v>7.5349838536060254E-2</v>
          </cell>
          <cell r="N113">
            <v>0</v>
          </cell>
          <cell r="U113">
            <v>0</v>
          </cell>
          <cell r="V113">
            <v>0</v>
          </cell>
          <cell r="W113">
            <v>25109</v>
          </cell>
          <cell r="X113">
            <v>8389</v>
          </cell>
          <cell r="Y113">
            <v>33498</v>
          </cell>
          <cell r="Z113">
            <v>0</v>
          </cell>
          <cell r="AA113">
            <v>30100</v>
          </cell>
          <cell r="AB113">
            <v>33498</v>
          </cell>
          <cell r="AC113">
            <v>41800</v>
          </cell>
        </row>
        <row r="114">
          <cell r="I114">
            <v>1498934</v>
          </cell>
          <cell r="J114">
            <v>92.9</v>
          </cell>
          <cell r="K114">
            <v>99.9</v>
          </cell>
          <cell r="L114">
            <v>7.5349838536060254E-2</v>
          </cell>
          <cell r="N114">
            <v>0</v>
          </cell>
          <cell r="U114">
            <v>0</v>
          </cell>
          <cell r="V114">
            <v>0</v>
          </cell>
          <cell r="W114">
            <v>25109</v>
          </cell>
          <cell r="X114">
            <v>8389</v>
          </cell>
          <cell r="Y114">
            <v>33498</v>
          </cell>
          <cell r="Z114">
            <v>0</v>
          </cell>
          <cell r="AA114">
            <v>30100</v>
          </cell>
          <cell r="AB114">
            <v>33498</v>
          </cell>
          <cell r="AC114">
            <v>41800</v>
          </cell>
          <cell r="AE114" t="str">
            <v>OK</v>
          </cell>
          <cell r="AF114" t="str">
            <v>Sem risco | pedido será enviado conforme LT</v>
          </cell>
        </row>
        <row r="115">
          <cell r="I115">
            <v>1477481</v>
          </cell>
          <cell r="J115">
            <v>92.9</v>
          </cell>
          <cell r="K115">
            <v>99.9</v>
          </cell>
          <cell r="L115">
            <v>7.5349838536060254E-2</v>
          </cell>
          <cell r="N115">
            <v>0</v>
          </cell>
          <cell r="U115">
            <v>0</v>
          </cell>
          <cell r="V115">
            <v>0</v>
          </cell>
          <cell r="W115">
            <v>25109</v>
          </cell>
          <cell r="X115">
            <v>8389</v>
          </cell>
          <cell r="Y115">
            <v>33498</v>
          </cell>
          <cell r="Z115">
            <v>0</v>
          </cell>
          <cell r="AA115">
            <v>30100</v>
          </cell>
          <cell r="AB115">
            <v>33498</v>
          </cell>
          <cell r="AC115">
            <v>41800</v>
          </cell>
        </row>
        <row r="116">
          <cell r="I116">
            <v>1457667</v>
          </cell>
          <cell r="J116">
            <v>56.9</v>
          </cell>
          <cell r="K116">
            <v>56.9</v>
          </cell>
          <cell r="L116">
            <v>0</v>
          </cell>
          <cell r="M116">
            <v>31</v>
          </cell>
          <cell r="N116">
            <v>0</v>
          </cell>
          <cell r="O116" t="str">
            <v>Sim</v>
          </cell>
          <cell r="P116" t="str">
            <v>Sim</v>
          </cell>
          <cell r="Q116" t="str">
            <v>Nâo</v>
          </cell>
          <cell r="R116" t="str">
            <v>Nâo</v>
          </cell>
          <cell r="S116" t="str">
            <v>Sim</v>
          </cell>
          <cell r="T116" t="str">
            <v>Sim</v>
          </cell>
          <cell r="U116">
            <v>0</v>
          </cell>
          <cell r="V116">
            <v>69010</v>
          </cell>
          <cell r="W116">
            <v>0</v>
          </cell>
          <cell r="X116">
            <v>31847</v>
          </cell>
          <cell r="Y116">
            <v>100857</v>
          </cell>
          <cell r="Z116">
            <v>0</v>
          </cell>
          <cell r="AA116">
            <v>68000</v>
          </cell>
          <cell r="AB116">
            <v>75642.75</v>
          </cell>
          <cell r="AC116">
            <v>100857</v>
          </cell>
        </row>
        <row r="117">
          <cell r="I117">
            <v>1493956</v>
          </cell>
          <cell r="J117">
            <v>56.9</v>
          </cell>
          <cell r="K117">
            <v>56.9</v>
          </cell>
          <cell r="L117">
            <v>0</v>
          </cell>
          <cell r="N117">
            <v>0</v>
          </cell>
          <cell r="U117">
            <v>0</v>
          </cell>
          <cell r="V117">
            <v>69010</v>
          </cell>
          <cell r="W117">
            <v>0</v>
          </cell>
          <cell r="X117">
            <v>31847</v>
          </cell>
          <cell r="Y117">
            <v>100857</v>
          </cell>
          <cell r="Z117">
            <v>0</v>
          </cell>
          <cell r="AA117">
            <v>68000</v>
          </cell>
          <cell r="AB117">
            <v>75642.75</v>
          </cell>
          <cell r="AC117">
            <v>100857</v>
          </cell>
        </row>
        <row r="118">
          <cell r="I118">
            <v>1392389</v>
          </cell>
          <cell r="J118">
            <v>56.9</v>
          </cell>
          <cell r="K118">
            <v>56.9</v>
          </cell>
          <cell r="L118">
            <v>0</v>
          </cell>
          <cell r="N118">
            <v>0</v>
          </cell>
          <cell r="U118">
            <v>0</v>
          </cell>
          <cell r="V118">
            <v>69010</v>
          </cell>
          <cell r="W118">
            <v>0</v>
          </cell>
          <cell r="X118">
            <v>31847</v>
          </cell>
          <cell r="Y118">
            <v>100857</v>
          </cell>
          <cell r="Z118">
            <v>0</v>
          </cell>
          <cell r="AA118">
            <v>68000</v>
          </cell>
          <cell r="AB118">
            <v>75642.75</v>
          </cell>
          <cell r="AC118">
            <v>100857</v>
          </cell>
        </row>
        <row r="119">
          <cell r="I119">
            <v>1477479</v>
          </cell>
          <cell r="J119">
            <v>56.9</v>
          </cell>
          <cell r="K119">
            <v>56.9</v>
          </cell>
          <cell r="L119">
            <v>0</v>
          </cell>
          <cell r="N119">
            <v>0</v>
          </cell>
          <cell r="U119">
            <v>0</v>
          </cell>
          <cell r="V119">
            <v>69010</v>
          </cell>
          <cell r="W119">
            <v>0</v>
          </cell>
          <cell r="X119">
            <v>31847</v>
          </cell>
          <cell r="Y119">
            <v>100857</v>
          </cell>
          <cell r="Z119">
            <v>0</v>
          </cell>
          <cell r="AA119">
            <v>68000</v>
          </cell>
          <cell r="AB119">
            <v>75642.75</v>
          </cell>
          <cell r="AC119">
            <v>100857</v>
          </cell>
        </row>
        <row r="120">
          <cell r="I120">
            <v>1358076</v>
          </cell>
          <cell r="J120">
            <v>74.900000000000006</v>
          </cell>
          <cell r="K120">
            <v>75.900000000000006</v>
          </cell>
          <cell r="L120">
            <v>1.3351134846461887E-2</v>
          </cell>
          <cell r="M120">
            <v>32</v>
          </cell>
          <cell r="N120">
            <v>0</v>
          </cell>
          <cell r="O120" t="str">
            <v>Sim</v>
          </cell>
          <cell r="P120" t="str">
            <v>Sim</v>
          </cell>
          <cell r="Q120" t="str">
            <v>Nâo</v>
          </cell>
          <cell r="R120" t="str">
            <v>Nâo</v>
          </cell>
          <cell r="S120" t="str">
            <v>Sim</v>
          </cell>
          <cell r="T120" t="str">
            <v>Sim</v>
          </cell>
          <cell r="U120">
            <v>0</v>
          </cell>
          <cell r="V120">
            <v>22553</v>
          </cell>
          <cell r="W120">
            <v>0</v>
          </cell>
          <cell r="X120">
            <v>10406</v>
          </cell>
          <cell r="Y120">
            <v>32959</v>
          </cell>
          <cell r="Z120">
            <v>0</v>
          </cell>
          <cell r="AA120">
            <v>26300</v>
          </cell>
          <cell r="AB120">
            <v>32959</v>
          </cell>
          <cell r="AC120">
            <v>41100</v>
          </cell>
        </row>
        <row r="121">
          <cell r="I121">
            <v>1494511</v>
          </cell>
          <cell r="J121">
            <v>74.900000000000006</v>
          </cell>
          <cell r="K121">
            <v>75.900000000000006</v>
          </cell>
          <cell r="L121">
            <v>1.3351134846461887E-2</v>
          </cell>
          <cell r="N121">
            <v>0</v>
          </cell>
          <cell r="U121">
            <v>0</v>
          </cell>
          <cell r="V121">
            <v>22553</v>
          </cell>
          <cell r="W121">
            <v>0</v>
          </cell>
          <cell r="X121">
            <v>10406</v>
          </cell>
          <cell r="Y121">
            <v>32959</v>
          </cell>
          <cell r="Z121">
            <v>0</v>
          </cell>
          <cell r="AA121">
            <v>26300</v>
          </cell>
          <cell r="AB121">
            <v>32959</v>
          </cell>
          <cell r="AC121">
            <v>41100</v>
          </cell>
        </row>
        <row r="122">
          <cell r="I122">
            <v>1477479</v>
          </cell>
          <cell r="J122">
            <v>74.900000000000006</v>
          </cell>
          <cell r="K122">
            <v>75.900000000000006</v>
          </cell>
          <cell r="L122">
            <v>1.3351134846461887E-2</v>
          </cell>
          <cell r="N122">
            <v>0</v>
          </cell>
          <cell r="U122">
            <v>0</v>
          </cell>
          <cell r="V122">
            <v>22553</v>
          </cell>
          <cell r="W122">
            <v>0</v>
          </cell>
          <cell r="X122">
            <v>10406</v>
          </cell>
          <cell r="Y122">
            <v>32959</v>
          </cell>
          <cell r="Z122">
            <v>0</v>
          </cell>
          <cell r="AA122">
            <v>26300</v>
          </cell>
          <cell r="AB122">
            <v>32959</v>
          </cell>
          <cell r="AC122">
            <v>41100</v>
          </cell>
        </row>
        <row r="123">
          <cell r="I123">
            <v>1486149</v>
          </cell>
          <cell r="J123">
            <v>64.900000000000006</v>
          </cell>
          <cell r="K123">
            <v>74.900000000000006</v>
          </cell>
          <cell r="L123">
            <v>0.15408320493066263</v>
          </cell>
          <cell r="M123">
            <v>33</v>
          </cell>
          <cell r="N123">
            <v>0</v>
          </cell>
          <cell r="O123" t="str">
            <v>Sim</v>
          </cell>
          <cell r="P123" t="str">
            <v>Sim</v>
          </cell>
          <cell r="Q123" t="str">
            <v>Nâo</v>
          </cell>
          <cell r="R123" t="str">
            <v>Nâo</v>
          </cell>
          <cell r="S123" t="str">
            <v>Sim</v>
          </cell>
          <cell r="T123" t="str">
            <v>Sim</v>
          </cell>
          <cell r="U123">
            <v>0</v>
          </cell>
          <cell r="V123">
            <v>21010</v>
          </cell>
          <cell r="W123">
            <v>0</v>
          </cell>
          <cell r="X123">
            <v>9695</v>
          </cell>
          <cell r="Y123">
            <v>30705</v>
          </cell>
          <cell r="Z123">
            <v>0</v>
          </cell>
          <cell r="AA123">
            <v>19600</v>
          </cell>
          <cell r="AB123">
            <v>24564</v>
          </cell>
          <cell r="AC123">
            <v>30705</v>
          </cell>
        </row>
        <row r="124">
          <cell r="I124">
            <v>1493955</v>
          </cell>
          <cell r="J124">
            <v>64.900000000000006</v>
          </cell>
          <cell r="K124">
            <v>74.900000000000006</v>
          </cell>
          <cell r="L124">
            <v>0.15408320493066263</v>
          </cell>
          <cell r="N124">
            <v>0</v>
          </cell>
          <cell r="U124">
            <v>0</v>
          </cell>
          <cell r="V124">
            <v>21010</v>
          </cell>
          <cell r="W124">
            <v>0</v>
          </cell>
          <cell r="X124">
            <v>9695</v>
          </cell>
          <cell r="Y124">
            <v>30705</v>
          </cell>
          <cell r="Z124">
            <v>0</v>
          </cell>
          <cell r="AA124">
            <v>19600</v>
          </cell>
          <cell r="AB124">
            <v>24564</v>
          </cell>
          <cell r="AC124">
            <v>30705</v>
          </cell>
        </row>
        <row r="125">
          <cell r="I125">
            <v>1477479</v>
          </cell>
          <cell r="J125">
            <v>64.900000000000006</v>
          </cell>
          <cell r="K125">
            <v>74.900000000000006</v>
          </cell>
          <cell r="L125">
            <v>0.15408320493066263</v>
          </cell>
          <cell r="N125">
            <v>0</v>
          </cell>
          <cell r="U125">
            <v>0</v>
          </cell>
          <cell r="V125">
            <v>21010</v>
          </cell>
          <cell r="W125">
            <v>0</v>
          </cell>
          <cell r="X125">
            <v>9695</v>
          </cell>
          <cell r="Y125">
            <v>30705</v>
          </cell>
          <cell r="Z125">
            <v>0</v>
          </cell>
          <cell r="AA125">
            <v>19600</v>
          </cell>
          <cell r="AB125">
            <v>24564</v>
          </cell>
          <cell r="AC125">
            <v>30705</v>
          </cell>
        </row>
        <row r="126">
          <cell r="I126">
            <v>1472689</v>
          </cell>
          <cell r="J126">
            <v>47.99</v>
          </cell>
          <cell r="K126">
            <v>52.900000000000006</v>
          </cell>
          <cell r="L126">
            <v>0.10231298187122317</v>
          </cell>
          <cell r="M126">
            <v>34</v>
          </cell>
          <cell r="N126">
            <v>0</v>
          </cell>
          <cell r="O126" t="str">
            <v>Não</v>
          </cell>
          <cell r="P126" t="str">
            <v>Não</v>
          </cell>
          <cell r="Q126" t="str">
            <v>Sim</v>
          </cell>
          <cell r="R126" t="str">
            <v>Sim</v>
          </cell>
          <cell r="S126" t="str">
            <v>Sim</v>
          </cell>
          <cell r="T126" t="str">
            <v>Não</v>
          </cell>
          <cell r="U126">
            <v>0</v>
          </cell>
          <cell r="V126">
            <v>0</v>
          </cell>
          <cell r="W126">
            <v>28323</v>
          </cell>
          <cell r="X126">
            <v>9462</v>
          </cell>
          <cell r="Y126">
            <v>37785</v>
          </cell>
          <cell r="Z126">
            <v>0</v>
          </cell>
          <cell r="AA126">
            <v>30200</v>
          </cell>
          <cell r="AB126">
            <v>37785</v>
          </cell>
          <cell r="AC126">
            <v>45300</v>
          </cell>
        </row>
        <row r="127">
          <cell r="I127">
            <v>1476001</v>
          </cell>
          <cell r="J127">
            <v>47.99</v>
          </cell>
          <cell r="K127">
            <v>52.900000000000006</v>
          </cell>
          <cell r="L127">
            <v>0.10231298187122317</v>
          </cell>
          <cell r="N127">
            <v>0</v>
          </cell>
          <cell r="U127">
            <v>0</v>
          </cell>
          <cell r="V127">
            <v>0</v>
          </cell>
          <cell r="W127">
            <v>28323</v>
          </cell>
          <cell r="X127">
            <v>9462</v>
          </cell>
          <cell r="Y127">
            <v>37785</v>
          </cell>
          <cell r="Z127">
            <v>0</v>
          </cell>
          <cell r="AA127">
            <v>30200</v>
          </cell>
          <cell r="AB127">
            <v>37785</v>
          </cell>
          <cell r="AC127">
            <v>45300</v>
          </cell>
        </row>
        <row r="128">
          <cell r="I128">
            <v>1477479</v>
          </cell>
          <cell r="J128">
            <v>47.99</v>
          </cell>
          <cell r="K128">
            <v>52.900000000000006</v>
          </cell>
          <cell r="L128">
            <v>0.10231298187122317</v>
          </cell>
          <cell r="N128">
            <v>0</v>
          </cell>
          <cell r="U128">
            <v>0</v>
          </cell>
          <cell r="V128">
            <v>0</v>
          </cell>
          <cell r="W128">
            <v>28323</v>
          </cell>
          <cell r="X128">
            <v>9462</v>
          </cell>
          <cell r="Y128">
            <v>37785</v>
          </cell>
          <cell r="Z128">
            <v>0</v>
          </cell>
          <cell r="AA128">
            <v>30200</v>
          </cell>
          <cell r="AB128">
            <v>37785</v>
          </cell>
          <cell r="AC128">
            <v>45300</v>
          </cell>
        </row>
        <row r="129">
          <cell r="I129">
            <v>1420731</v>
          </cell>
          <cell r="J129">
            <v>72.900000000000006</v>
          </cell>
          <cell r="K129">
            <v>77.900000000000006</v>
          </cell>
          <cell r="L129">
            <v>6.8587105624142719E-2</v>
          </cell>
          <cell r="M129">
            <v>35</v>
          </cell>
          <cell r="N129">
            <v>0</v>
          </cell>
          <cell r="O129" t="str">
            <v>Sim</v>
          </cell>
          <cell r="P129" t="str">
            <v>Sim</v>
          </cell>
          <cell r="Q129" t="str">
            <v>Nâo</v>
          </cell>
          <cell r="R129" t="str">
            <v>Nâo</v>
          </cell>
          <cell r="S129" t="str">
            <v>Sim</v>
          </cell>
          <cell r="T129" t="str">
            <v>Sim</v>
          </cell>
          <cell r="U129">
            <v>0</v>
          </cell>
          <cell r="V129">
            <v>11884</v>
          </cell>
          <cell r="W129">
            <v>0</v>
          </cell>
          <cell r="X129">
            <v>5482</v>
          </cell>
          <cell r="Y129">
            <v>17366</v>
          </cell>
          <cell r="Z129">
            <v>0</v>
          </cell>
          <cell r="AA129">
            <v>14400</v>
          </cell>
          <cell r="AB129">
            <v>17366</v>
          </cell>
          <cell r="AC129">
            <v>20800</v>
          </cell>
        </row>
        <row r="130">
          <cell r="I130">
            <v>1307048</v>
          </cell>
          <cell r="J130">
            <v>72.900000000000006</v>
          </cell>
          <cell r="K130">
            <v>77.900000000000006</v>
          </cell>
          <cell r="L130">
            <v>6.8587105624142719E-2</v>
          </cell>
          <cell r="N130">
            <v>0</v>
          </cell>
          <cell r="U130">
            <v>0</v>
          </cell>
          <cell r="V130">
            <v>11884</v>
          </cell>
          <cell r="W130">
            <v>0</v>
          </cell>
          <cell r="X130">
            <v>5482</v>
          </cell>
          <cell r="Y130">
            <v>17366</v>
          </cell>
          <cell r="Z130">
            <v>0</v>
          </cell>
          <cell r="AA130">
            <v>14400</v>
          </cell>
          <cell r="AB130">
            <v>17366</v>
          </cell>
          <cell r="AC130">
            <v>20800</v>
          </cell>
        </row>
        <row r="131">
          <cell r="I131">
            <v>1500483</v>
          </cell>
          <cell r="J131">
            <v>72.900000000000006</v>
          </cell>
          <cell r="K131">
            <v>77.900000000000006</v>
          </cell>
          <cell r="L131">
            <v>6.8587105624142719E-2</v>
          </cell>
          <cell r="N131">
            <v>0</v>
          </cell>
          <cell r="U131">
            <v>0</v>
          </cell>
          <cell r="V131">
            <v>11884</v>
          </cell>
          <cell r="W131">
            <v>0</v>
          </cell>
          <cell r="X131">
            <v>5482</v>
          </cell>
          <cell r="Y131">
            <v>17366</v>
          </cell>
          <cell r="Z131">
            <v>0</v>
          </cell>
          <cell r="AA131">
            <v>14400</v>
          </cell>
          <cell r="AB131">
            <v>17366</v>
          </cell>
          <cell r="AC131">
            <v>20800</v>
          </cell>
          <cell r="AE131" t="str">
            <v>OK</v>
          </cell>
          <cell r="AF131" t="str">
            <v>Sem risco | pedido será enviado conforme LT| ag. alteração GL Glass em sistema,FS cadastrado como consignado e item foi negociado comprado</v>
          </cell>
        </row>
        <row r="132">
          <cell r="I132">
            <v>1477479</v>
          </cell>
          <cell r="J132">
            <v>72.900000000000006</v>
          </cell>
          <cell r="K132">
            <v>77.900000000000006</v>
          </cell>
          <cell r="L132">
            <v>6.8587105624142719E-2</v>
          </cell>
          <cell r="N132">
            <v>0</v>
          </cell>
          <cell r="U132">
            <v>0</v>
          </cell>
          <cell r="V132">
            <v>11884</v>
          </cell>
          <cell r="W132">
            <v>0</v>
          </cell>
          <cell r="X132">
            <v>5482</v>
          </cell>
          <cell r="Y132">
            <v>17366</v>
          </cell>
          <cell r="Z132">
            <v>0</v>
          </cell>
          <cell r="AA132">
            <v>14400</v>
          </cell>
          <cell r="AB132">
            <v>17366</v>
          </cell>
          <cell r="AC132">
            <v>20800</v>
          </cell>
        </row>
        <row r="133">
          <cell r="I133">
            <v>1306875</v>
          </cell>
          <cell r="J133">
            <v>124.9</v>
          </cell>
          <cell r="K133">
            <v>129.9</v>
          </cell>
          <cell r="L133">
            <v>4.0032025620496459E-2</v>
          </cell>
          <cell r="M133">
            <v>36</v>
          </cell>
          <cell r="N133">
            <v>0</v>
          </cell>
          <cell r="O133" t="str">
            <v>Sim</v>
          </cell>
          <cell r="P133" t="str">
            <v>Sim</v>
          </cell>
          <cell r="Q133" t="str">
            <v>Sim</v>
          </cell>
          <cell r="R133" t="str">
            <v>Sim</v>
          </cell>
          <cell r="S133" t="str">
            <v>Não</v>
          </cell>
          <cell r="T133" t="str">
            <v>Não</v>
          </cell>
          <cell r="U133">
            <v>0</v>
          </cell>
          <cell r="V133">
            <v>8004</v>
          </cell>
          <cell r="W133">
            <v>3348</v>
          </cell>
          <cell r="X133">
            <v>0</v>
          </cell>
          <cell r="Y133">
            <v>11352</v>
          </cell>
          <cell r="Z133">
            <v>0</v>
          </cell>
          <cell r="AA133">
            <v>10200</v>
          </cell>
          <cell r="AB133">
            <v>11352</v>
          </cell>
          <cell r="AC133">
            <v>13600</v>
          </cell>
        </row>
        <row r="134">
          <cell r="I134">
            <v>1299936</v>
          </cell>
          <cell r="J134">
            <v>124.9</v>
          </cell>
          <cell r="K134">
            <v>129.9</v>
          </cell>
          <cell r="L134">
            <v>4.0032025620496459E-2</v>
          </cell>
          <cell r="N134">
            <v>0</v>
          </cell>
          <cell r="U134">
            <v>0</v>
          </cell>
          <cell r="V134">
            <v>8004</v>
          </cell>
          <cell r="W134">
            <v>3348</v>
          </cell>
          <cell r="X134">
            <v>0</v>
          </cell>
          <cell r="Y134">
            <v>11352</v>
          </cell>
          <cell r="Z134">
            <v>0</v>
          </cell>
          <cell r="AA134">
            <v>10200</v>
          </cell>
          <cell r="AB134">
            <v>11352</v>
          </cell>
          <cell r="AC134">
            <v>13600</v>
          </cell>
        </row>
        <row r="135">
          <cell r="I135">
            <v>1477479</v>
          </cell>
          <cell r="J135">
            <v>124.9</v>
          </cell>
          <cell r="K135">
            <v>129.9</v>
          </cell>
          <cell r="L135">
            <v>4.0032025620496459E-2</v>
          </cell>
          <cell r="N135">
            <v>0</v>
          </cell>
          <cell r="U135">
            <v>0</v>
          </cell>
          <cell r="V135">
            <v>8004</v>
          </cell>
          <cell r="W135">
            <v>3348</v>
          </cell>
          <cell r="X135">
            <v>0</v>
          </cell>
          <cell r="Y135">
            <v>11352</v>
          </cell>
          <cell r="Z135">
            <v>0</v>
          </cell>
          <cell r="AA135">
            <v>10200</v>
          </cell>
          <cell r="AB135">
            <v>11352</v>
          </cell>
          <cell r="AC135">
            <v>13600</v>
          </cell>
        </row>
        <row r="136">
          <cell r="I136">
            <v>1500418</v>
          </cell>
          <cell r="J136">
            <v>124.9</v>
          </cell>
          <cell r="K136">
            <v>129.9</v>
          </cell>
          <cell r="L136">
            <v>4.0032025620496459E-2</v>
          </cell>
          <cell r="N136">
            <v>0</v>
          </cell>
          <cell r="U136">
            <v>0</v>
          </cell>
          <cell r="V136">
            <v>8004</v>
          </cell>
          <cell r="W136">
            <v>3348</v>
          </cell>
          <cell r="X136">
            <v>0</v>
          </cell>
          <cell r="Y136">
            <v>11352</v>
          </cell>
          <cell r="Z136">
            <v>0</v>
          </cell>
          <cell r="AA136">
            <v>10200</v>
          </cell>
          <cell r="AB136">
            <v>11352</v>
          </cell>
          <cell r="AC136">
            <v>13600</v>
          </cell>
          <cell r="AE136" t="str">
            <v>OK</v>
          </cell>
          <cell r="AF136" t="str">
            <v>Sem risco | pedido será enviado conforme LT</v>
          </cell>
        </row>
        <row r="137">
          <cell r="I137">
            <v>1358077</v>
          </cell>
          <cell r="J137">
            <v>79.900000000000006</v>
          </cell>
          <cell r="K137">
            <v>89.9</v>
          </cell>
          <cell r="L137">
            <v>0.12515644555694627</v>
          </cell>
          <cell r="M137">
            <v>37</v>
          </cell>
          <cell r="N137">
            <v>0</v>
          </cell>
          <cell r="O137" t="str">
            <v>Sim</v>
          </cell>
          <cell r="P137" t="str">
            <v>Sim</v>
          </cell>
          <cell r="Q137" t="str">
            <v>Sim</v>
          </cell>
          <cell r="R137" t="str">
            <v>Sim</v>
          </cell>
          <cell r="S137" t="str">
            <v>Sim</v>
          </cell>
          <cell r="T137" t="str">
            <v>Não</v>
          </cell>
          <cell r="U137">
            <v>0</v>
          </cell>
          <cell r="V137">
            <v>15963</v>
          </cell>
          <cell r="W137">
            <v>6680</v>
          </cell>
          <cell r="X137">
            <v>3683</v>
          </cell>
          <cell r="Y137">
            <v>26326</v>
          </cell>
          <cell r="Z137">
            <v>0</v>
          </cell>
          <cell r="AA137">
            <v>18900</v>
          </cell>
          <cell r="AB137">
            <v>21060.799999999999</v>
          </cell>
          <cell r="AC137">
            <v>26326</v>
          </cell>
        </row>
        <row r="138">
          <cell r="I138">
            <v>1358078</v>
          </cell>
          <cell r="J138">
            <v>79.900000000000006</v>
          </cell>
          <cell r="K138">
            <v>89.9</v>
          </cell>
          <cell r="L138">
            <v>0.12515644555694627</v>
          </cell>
          <cell r="N138">
            <v>0</v>
          </cell>
          <cell r="U138">
            <v>0</v>
          </cell>
          <cell r="V138">
            <v>15963</v>
          </cell>
          <cell r="W138">
            <v>6680</v>
          </cell>
          <cell r="X138">
            <v>3683</v>
          </cell>
          <cell r="Y138">
            <v>26326</v>
          </cell>
          <cell r="Z138">
            <v>0</v>
          </cell>
          <cell r="AA138">
            <v>18900</v>
          </cell>
          <cell r="AB138">
            <v>21060.799999999999</v>
          </cell>
          <cell r="AC138">
            <v>26326</v>
          </cell>
        </row>
        <row r="139">
          <cell r="I139">
            <v>1477478</v>
          </cell>
          <cell r="J139">
            <v>79.900000000000006</v>
          </cell>
          <cell r="K139">
            <v>89.9</v>
          </cell>
          <cell r="L139">
            <v>0.12515644555694627</v>
          </cell>
          <cell r="N139">
            <v>0</v>
          </cell>
          <cell r="U139">
            <v>0</v>
          </cell>
          <cell r="V139">
            <v>15963</v>
          </cell>
          <cell r="W139">
            <v>6680</v>
          </cell>
          <cell r="X139">
            <v>3683</v>
          </cell>
          <cell r="Y139">
            <v>26326</v>
          </cell>
          <cell r="Z139">
            <v>0</v>
          </cell>
          <cell r="AA139">
            <v>18900</v>
          </cell>
          <cell r="AB139">
            <v>21060.799999999999</v>
          </cell>
          <cell r="AC139">
            <v>26326</v>
          </cell>
        </row>
        <row r="140">
          <cell r="I140">
            <v>1475824</v>
          </cell>
          <cell r="J140">
            <v>76.900000000000006</v>
          </cell>
          <cell r="K140">
            <v>84.9</v>
          </cell>
          <cell r="L140">
            <v>0.10403120936280885</v>
          </cell>
          <cell r="M140">
            <v>38</v>
          </cell>
          <cell r="N140">
            <v>0</v>
          </cell>
          <cell r="O140" t="str">
            <v>Não</v>
          </cell>
          <cell r="P140" t="str">
            <v>Não</v>
          </cell>
          <cell r="Q140" t="str">
            <v>Sim</v>
          </cell>
          <cell r="R140" t="str">
            <v>Sim</v>
          </cell>
          <cell r="S140" t="str">
            <v>Sim</v>
          </cell>
          <cell r="T140" t="str">
            <v>Sim</v>
          </cell>
          <cell r="U140">
            <v>0</v>
          </cell>
          <cell r="V140">
            <v>0</v>
          </cell>
          <cell r="W140">
            <v>12253</v>
          </cell>
          <cell r="X140">
            <v>8024</v>
          </cell>
          <cell r="Y140">
            <v>20277</v>
          </cell>
          <cell r="Z140">
            <v>0</v>
          </cell>
          <cell r="AA140">
            <v>18200</v>
          </cell>
          <cell r="AB140">
            <v>20277</v>
          </cell>
          <cell r="AC140">
            <v>25300</v>
          </cell>
        </row>
        <row r="141">
          <cell r="I141">
            <v>1475825</v>
          </cell>
          <cell r="J141">
            <v>76.900000000000006</v>
          </cell>
          <cell r="K141">
            <v>84.9</v>
          </cell>
          <cell r="L141">
            <v>0.10403120936280885</v>
          </cell>
          <cell r="N141">
            <v>0</v>
          </cell>
          <cell r="U141">
            <v>0</v>
          </cell>
          <cell r="V141">
            <v>0</v>
          </cell>
          <cell r="W141">
            <v>12253</v>
          </cell>
          <cell r="X141">
            <v>8024</v>
          </cell>
          <cell r="Y141">
            <v>20277</v>
          </cell>
          <cell r="Z141">
            <v>0</v>
          </cell>
          <cell r="AA141">
            <v>18200</v>
          </cell>
          <cell r="AB141">
            <v>20277</v>
          </cell>
          <cell r="AC141">
            <v>25300</v>
          </cell>
        </row>
        <row r="142">
          <cell r="I142">
            <v>1477479</v>
          </cell>
          <cell r="J142">
            <v>76.900000000000006</v>
          </cell>
          <cell r="K142">
            <v>84.9</v>
          </cell>
          <cell r="L142">
            <v>0.10403120936280885</v>
          </cell>
          <cell r="N142">
            <v>0</v>
          </cell>
          <cell r="U142">
            <v>0</v>
          </cell>
          <cell r="V142">
            <v>0</v>
          </cell>
          <cell r="W142">
            <v>12253</v>
          </cell>
          <cell r="X142">
            <v>8024</v>
          </cell>
          <cell r="Y142">
            <v>20277</v>
          </cell>
          <cell r="Z142">
            <v>0</v>
          </cell>
          <cell r="AA142">
            <v>18200</v>
          </cell>
          <cell r="AB142">
            <v>20277</v>
          </cell>
          <cell r="AC142">
            <v>25300</v>
          </cell>
        </row>
        <row r="143">
          <cell r="I143">
            <v>1456087</v>
          </cell>
          <cell r="J143">
            <v>76.900000000000006</v>
          </cell>
          <cell r="K143">
            <v>84.9</v>
          </cell>
          <cell r="L143">
            <v>0.10403120936280885</v>
          </cell>
          <cell r="M143">
            <v>39</v>
          </cell>
          <cell r="N143">
            <v>0</v>
          </cell>
          <cell r="O143" t="str">
            <v>Não</v>
          </cell>
          <cell r="P143" t="str">
            <v>Não</v>
          </cell>
          <cell r="Q143" t="str">
            <v>Sim</v>
          </cell>
          <cell r="R143" t="str">
            <v>Sim</v>
          </cell>
          <cell r="S143" t="str">
            <v>Sim</v>
          </cell>
          <cell r="T143" t="str">
            <v>Não</v>
          </cell>
          <cell r="U143">
            <v>0</v>
          </cell>
          <cell r="V143">
            <v>0</v>
          </cell>
          <cell r="W143">
            <v>13973</v>
          </cell>
          <cell r="X143">
            <v>3569</v>
          </cell>
          <cell r="Y143">
            <v>17542</v>
          </cell>
          <cell r="Z143">
            <v>0</v>
          </cell>
          <cell r="AA143">
            <v>15700</v>
          </cell>
          <cell r="AB143">
            <v>17542</v>
          </cell>
          <cell r="AC143">
            <v>21000</v>
          </cell>
        </row>
        <row r="144">
          <cell r="I144">
            <v>1457841</v>
          </cell>
          <cell r="J144">
            <v>76.900000000000006</v>
          </cell>
          <cell r="K144">
            <v>84.9</v>
          </cell>
          <cell r="L144">
            <v>0.10403120936280885</v>
          </cell>
          <cell r="N144">
            <v>0</v>
          </cell>
          <cell r="U144">
            <v>0</v>
          </cell>
          <cell r="V144">
            <v>0</v>
          </cell>
          <cell r="W144">
            <v>13973</v>
          </cell>
          <cell r="X144">
            <v>3569</v>
          </cell>
          <cell r="Y144">
            <v>17542</v>
          </cell>
          <cell r="Z144">
            <v>0</v>
          </cell>
          <cell r="AA144">
            <v>15700</v>
          </cell>
          <cell r="AB144">
            <v>17542</v>
          </cell>
          <cell r="AC144">
            <v>21000</v>
          </cell>
        </row>
        <row r="145">
          <cell r="I145">
            <v>1477479</v>
          </cell>
          <cell r="J145">
            <v>76.900000000000006</v>
          </cell>
          <cell r="K145">
            <v>84.9</v>
          </cell>
          <cell r="L145">
            <v>0.10403120936280885</v>
          </cell>
          <cell r="N145">
            <v>0</v>
          </cell>
          <cell r="U145">
            <v>0</v>
          </cell>
          <cell r="V145">
            <v>0</v>
          </cell>
          <cell r="W145">
            <v>13973</v>
          </cell>
          <cell r="X145">
            <v>3569</v>
          </cell>
          <cell r="Y145">
            <v>17542</v>
          </cell>
          <cell r="Z145">
            <v>0</v>
          </cell>
          <cell r="AA145">
            <v>15700</v>
          </cell>
          <cell r="AB145">
            <v>17542</v>
          </cell>
          <cell r="AC145">
            <v>21000</v>
          </cell>
        </row>
        <row r="146">
          <cell r="I146">
            <v>1376493</v>
          </cell>
          <cell r="J146">
            <v>94.9</v>
          </cell>
          <cell r="K146">
            <v>99.9</v>
          </cell>
          <cell r="L146">
            <v>5.2687038988408874E-2</v>
          </cell>
          <cell r="M146">
            <v>40</v>
          </cell>
          <cell r="N146">
            <v>0</v>
          </cell>
          <cell r="O146" t="str">
            <v>Não</v>
          </cell>
          <cell r="P146" t="str">
            <v>Não</v>
          </cell>
          <cell r="Q146" t="str">
            <v>Sim</v>
          </cell>
          <cell r="R146" t="str">
            <v>Sim</v>
          </cell>
          <cell r="S146" t="str">
            <v>Sim</v>
          </cell>
          <cell r="T146" t="str">
            <v>Não</v>
          </cell>
          <cell r="U146">
            <v>0</v>
          </cell>
          <cell r="V146">
            <v>0</v>
          </cell>
          <cell r="W146">
            <v>10300</v>
          </cell>
          <cell r="X146">
            <v>3442</v>
          </cell>
          <cell r="Y146">
            <v>13742</v>
          </cell>
          <cell r="Z146">
            <v>0</v>
          </cell>
          <cell r="AA146">
            <v>13742</v>
          </cell>
          <cell r="AB146">
            <v>16400</v>
          </cell>
          <cell r="AC146">
            <v>19600</v>
          </cell>
        </row>
        <row r="147">
          <cell r="I147">
            <v>1485206</v>
          </cell>
          <cell r="J147">
            <v>94.9</v>
          </cell>
          <cell r="K147">
            <v>99.9</v>
          </cell>
          <cell r="L147">
            <v>5.2687038988408874E-2</v>
          </cell>
          <cell r="N147">
            <v>0</v>
          </cell>
          <cell r="U147">
            <v>0</v>
          </cell>
          <cell r="V147">
            <v>0</v>
          </cell>
          <cell r="W147">
            <v>10300</v>
          </cell>
          <cell r="X147">
            <v>3442</v>
          </cell>
          <cell r="Y147">
            <v>13742</v>
          </cell>
          <cell r="Z147">
            <v>0</v>
          </cell>
          <cell r="AA147">
            <v>13742</v>
          </cell>
          <cell r="AB147">
            <v>16400</v>
          </cell>
          <cell r="AC147">
            <v>19600</v>
          </cell>
        </row>
        <row r="148">
          <cell r="I148">
            <v>1386588</v>
          </cell>
          <cell r="J148">
            <v>94.9</v>
          </cell>
          <cell r="K148">
            <v>99.9</v>
          </cell>
          <cell r="L148">
            <v>5.2687038988408874E-2</v>
          </cell>
          <cell r="N148">
            <v>0</v>
          </cell>
          <cell r="U148">
            <v>0</v>
          </cell>
          <cell r="V148">
            <v>0</v>
          </cell>
          <cell r="W148">
            <v>10300</v>
          </cell>
          <cell r="X148">
            <v>3442</v>
          </cell>
          <cell r="Y148">
            <v>13742</v>
          </cell>
          <cell r="Z148">
            <v>0</v>
          </cell>
          <cell r="AA148">
            <v>13742</v>
          </cell>
          <cell r="AB148">
            <v>16400</v>
          </cell>
          <cell r="AC148">
            <v>19600</v>
          </cell>
        </row>
        <row r="149">
          <cell r="I149">
            <v>1477479</v>
          </cell>
          <cell r="J149">
            <v>94.9</v>
          </cell>
          <cell r="K149">
            <v>99.9</v>
          </cell>
          <cell r="L149">
            <v>5.2687038988408874E-2</v>
          </cell>
          <cell r="N149">
            <v>0</v>
          </cell>
          <cell r="U149">
            <v>0</v>
          </cell>
          <cell r="V149">
            <v>0</v>
          </cell>
          <cell r="W149">
            <v>10300</v>
          </cell>
          <cell r="X149">
            <v>3442</v>
          </cell>
          <cell r="Y149">
            <v>13742</v>
          </cell>
          <cell r="Z149">
            <v>0</v>
          </cell>
          <cell r="AA149">
            <v>13742</v>
          </cell>
          <cell r="AB149">
            <v>16400</v>
          </cell>
          <cell r="AC149">
            <v>19600</v>
          </cell>
        </row>
        <row r="150">
          <cell r="I150">
            <v>1487636</v>
          </cell>
          <cell r="J150">
            <v>159.9</v>
          </cell>
          <cell r="K150">
            <v>169.89999999999998</v>
          </cell>
          <cell r="L150">
            <v>6.2539086929330745E-2</v>
          </cell>
          <cell r="M150">
            <v>41</v>
          </cell>
          <cell r="N150">
            <v>0</v>
          </cell>
          <cell r="O150" t="str">
            <v>Não</v>
          </cell>
          <cell r="P150" t="str">
            <v>Não</v>
          </cell>
          <cell r="Q150" t="str">
            <v>Sim</v>
          </cell>
          <cell r="R150" t="str">
            <v>Sim</v>
          </cell>
          <cell r="S150" t="str">
            <v>Sim</v>
          </cell>
          <cell r="T150" t="str">
            <v>Não</v>
          </cell>
          <cell r="U150">
            <v>0</v>
          </cell>
          <cell r="V150">
            <v>0</v>
          </cell>
          <cell r="W150">
            <v>14914</v>
          </cell>
          <cell r="X150">
            <v>2229</v>
          </cell>
          <cell r="Y150">
            <v>17143</v>
          </cell>
          <cell r="Z150">
            <v>0</v>
          </cell>
          <cell r="AA150">
            <v>13700</v>
          </cell>
          <cell r="AB150">
            <v>17143</v>
          </cell>
          <cell r="AC150">
            <v>22200</v>
          </cell>
        </row>
        <row r="151">
          <cell r="I151">
            <v>1490699</v>
          </cell>
          <cell r="J151">
            <v>159.9</v>
          </cell>
          <cell r="K151">
            <v>169.89999999999998</v>
          </cell>
          <cell r="L151">
            <v>6.2539086929330745E-2</v>
          </cell>
          <cell r="N151">
            <v>0</v>
          </cell>
          <cell r="U151">
            <v>0</v>
          </cell>
          <cell r="V151">
            <v>0</v>
          </cell>
          <cell r="W151">
            <v>14914</v>
          </cell>
          <cell r="X151">
            <v>2229</v>
          </cell>
          <cell r="Y151">
            <v>17143</v>
          </cell>
          <cell r="Z151">
            <v>0</v>
          </cell>
          <cell r="AA151">
            <v>13700</v>
          </cell>
          <cell r="AB151">
            <v>17143</v>
          </cell>
          <cell r="AC151">
            <v>22200</v>
          </cell>
        </row>
        <row r="152">
          <cell r="I152">
            <v>1490661</v>
          </cell>
          <cell r="J152">
            <v>159.9</v>
          </cell>
          <cell r="K152">
            <v>169.89999999999998</v>
          </cell>
          <cell r="L152">
            <v>6.2539086929330745E-2</v>
          </cell>
          <cell r="N152">
            <v>0</v>
          </cell>
          <cell r="U152">
            <v>0</v>
          </cell>
          <cell r="V152">
            <v>0</v>
          </cell>
          <cell r="W152">
            <v>14914</v>
          </cell>
          <cell r="X152">
            <v>2229</v>
          </cell>
          <cell r="Y152">
            <v>17143</v>
          </cell>
          <cell r="Z152">
            <v>0</v>
          </cell>
          <cell r="AA152">
            <v>13700</v>
          </cell>
          <cell r="AB152">
            <v>17143</v>
          </cell>
          <cell r="AC152">
            <v>22200</v>
          </cell>
        </row>
        <row r="153">
          <cell r="I153">
            <v>1500529</v>
          </cell>
          <cell r="J153">
            <v>159.9</v>
          </cell>
          <cell r="K153">
            <v>169.89999999999998</v>
          </cell>
          <cell r="L153">
            <v>6.2539086929330745E-2</v>
          </cell>
          <cell r="N153">
            <v>0</v>
          </cell>
          <cell r="U153">
            <v>0</v>
          </cell>
          <cell r="V153">
            <v>0</v>
          </cell>
          <cell r="W153">
            <v>14914</v>
          </cell>
          <cell r="X153">
            <v>2229</v>
          </cell>
          <cell r="Y153">
            <v>17143</v>
          </cell>
          <cell r="Z153">
            <v>0</v>
          </cell>
          <cell r="AA153">
            <v>13700</v>
          </cell>
          <cell r="AB153">
            <v>17143</v>
          </cell>
          <cell r="AC153">
            <v>22200</v>
          </cell>
          <cell r="AE153" t="str">
            <v>OK</v>
          </cell>
          <cell r="AF153" t="str">
            <v>Sem risco |LT da caixa 120 dias ,ag. alteração em sistema |Item comprado,ag. alteração GL Glass,pois sistema foi cadastrado como consignado</v>
          </cell>
        </row>
        <row r="154">
          <cell r="I154">
            <v>1477481</v>
          </cell>
          <cell r="J154">
            <v>159.9</v>
          </cell>
          <cell r="K154">
            <v>169.89999999999998</v>
          </cell>
          <cell r="L154">
            <v>6.2539086929330745E-2</v>
          </cell>
          <cell r="N154">
            <v>0</v>
          </cell>
          <cell r="U154">
            <v>0</v>
          </cell>
          <cell r="V154">
            <v>0</v>
          </cell>
          <cell r="W154">
            <v>14914</v>
          </cell>
          <cell r="X154">
            <v>2229</v>
          </cell>
          <cell r="Y154">
            <v>17143</v>
          </cell>
          <cell r="Z154">
            <v>0</v>
          </cell>
          <cell r="AA154">
            <v>13700</v>
          </cell>
          <cell r="AB154">
            <v>17143</v>
          </cell>
          <cell r="AC154">
            <v>22200</v>
          </cell>
        </row>
        <row r="155">
          <cell r="I155">
            <v>1487636</v>
          </cell>
          <cell r="J155">
            <v>89.9</v>
          </cell>
          <cell r="K155">
            <v>104.89999999999999</v>
          </cell>
          <cell r="L155">
            <v>0.16685205784204649</v>
          </cell>
          <cell r="M155">
            <v>42</v>
          </cell>
          <cell r="N155">
            <v>0</v>
          </cell>
          <cell r="O155" t="str">
            <v>Não</v>
          </cell>
          <cell r="P155" t="str">
            <v>Sim</v>
          </cell>
          <cell r="Q155" t="str">
            <v>Sim</v>
          </cell>
          <cell r="R155" t="str">
            <v>Sim</v>
          </cell>
          <cell r="S155" t="str">
            <v>Sim</v>
          </cell>
          <cell r="T155" t="str">
            <v>Não</v>
          </cell>
          <cell r="U155">
            <v>0</v>
          </cell>
          <cell r="V155">
            <v>18784</v>
          </cell>
          <cell r="W155">
            <v>9204</v>
          </cell>
          <cell r="X155">
            <v>1376</v>
          </cell>
          <cell r="Y155">
            <v>29364</v>
          </cell>
          <cell r="Z155">
            <v>0</v>
          </cell>
          <cell r="AA155">
            <v>23400</v>
          </cell>
          <cell r="AB155">
            <v>29364</v>
          </cell>
          <cell r="AC155">
            <v>38100</v>
          </cell>
        </row>
        <row r="156">
          <cell r="I156">
            <v>1490699</v>
          </cell>
          <cell r="J156">
            <v>89.9</v>
          </cell>
          <cell r="K156">
            <v>104.89999999999999</v>
          </cell>
          <cell r="L156">
            <v>0.16685205784204649</v>
          </cell>
          <cell r="N156">
            <v>0</v>
          </cell>
          <cell r="U156">
            <v>0</v>
          </cell>
          <cell r="V156">
            <v>18784</v>
          </cell>
          <cell r="W156">
            <v>9204</v>
          </cell>
          <cell r="X156">
            <v>1376</v>
          </cell>
          <cell r="Y156">
            <v>29364</v>
          </cell>
          <cell r="Z156">
            <v>0</v>
          </cell>
          <cell r="AA156">
            <v>23400</v>
          </cell>
          <cell r="AB156">
            <v>29364</v>
          </cell>
          <cell r="AC156">
            <v>38100</v>
          </cell>
        </row>
        <row r="157">
          <cell r="I157">
            <v>1477479</v>
          </cell>
          <cell r="J157">
            <v>89.9</v>
          </cell>
          <cell r="K157">
            <v>104.89999999999999</v>
          </cell>
          <cell r="L157">
            <v>0.16685205784204649</v>
          </cell>
          <cell r="N157">
            <v>0</v>
          </cell>
          <cell r="U157">
            <v>0</v>
          </cell>
          <cell r="V157">
            <v>18784</v>
          </cell>
          <cell r="W157">
            <v>9204</v>
          </cell>
          <cell r="X157">
            <v>1376</v>
          </cell>
          <cell r="Y157">
            <v>29364</v>
          </cell>
          <cell r="Z157">
            <v>0</v>
          </cell>
          <cell r="AA157">
            <v>23400</v>
          </cell>
          <cell r="AB157">
            <v>29364</v>
          </cell>
          <cell r="AC157">
            <v>38100</v>
          </cell>
        </row>
        <row r="158">
          <cell r="I158">
            <v>1487636</v>
          </cell>
          <cell r="J158">
            <v>79.900000000000006</v>
          </cell>
          <cell r="K158">
            <v>89.9</v>
          </cell>
          <cell r="L158">
            <v>0.12515644555694627</v>
          </cell>
          <cell r="M158">
            <v>43</v>
          </cell>
          <cell r="N158">
            <v>0</v>
          </cell>
          <cell r="O158" t="str">
            <v>Não</v>
          </cell>
          <cell r="P158" t="str">
            <v>Não</v>
          </cell>
          <cell r="Q158" t="str">
            <v>Sim</v>
          </cell>
          <cell r="R158" t="str">
            <v>Sim</v>
          </cell>
          <cell r="S158" t="str">
            <v>Sim</v>
          </cell>
          <cell r="T158" t="str">
            <v>Não</v>
          </cell>
          <cell r="U158">
            <v>0</v>
          </cell>
          <cell r="V158">
            <v>0</v>
          </cell>
          <cell r="W158">
            <v>45329</v>
          </cell>
          <cell r="X158">
            <v>6774</v>
          </cell>
          <cell r="Y158">
            <v>52103</v>
          </cell>
          <cell r="Z158">
            <v>0</v>
          </cell>
          <cell r="AA158">
            <v>41600</v>
          </cell>
          <cell r="AB158">
            <v>52103</v>
          </cell>
          <cell r="AC158">
            <v>67700</v>
          </cell>
        </row>
        <row r="159">
          <cell r="I159">
            <v>1475863</v>
          </cell>
          <cell r="J159">
            <v>79.900000000000006</v>
          </cell>
          <cell r="K159">
            <v>89.9</v>
          </cell>
          <cell r="L159">
            <v>0.12515644555694627</v>
          </cell>
          <cell r="N159">
            <v>0</v>
          </cell>
          <cell r="U159">
            <v>0</v>
          </cell>
          <cell r="V159">
            <v>0</v>
          </cell>
          <cell r="W159">
            <v>45329</v>
          </cell>
          <cell r="X159">
            <v>6774</v>
          </cell>
          <cell r="Y159">
            <v>52103</v>
          </cell>
          <cell r="Z159">
            <v>0</v>
          </cell>
          <cell r="AA159">
            <v>41600</v>
          </cell>
          <cell r="AB159">
            <v>52103</v>
          </cell>
          <cell r="AC159">
            <v>67700</v>
          </cell>
        </row>
        <row r="160">
          <cell r="I160">
            <v>1462840</v>
          </cell>
          <cell r="J160">
            <v>99.9</v>
          </cell>
          <cell r="K160">
            <v>119.9</v>
          </cell>
          <cell r="L160">
            <v>0.20020020020020013</v>
          </cell>
          <cell r="M160">
            <v>44</v>
          </cell>
          <cell r="N160">
            <v>0</v>
          </cell>
          <cell r="O160" t="str">
            <v>Não</v>
          </cell>
          <cell r="P160" t="str">
            <v>Não</v>
          </cell>
          <cell r="Q160" t="str">
            <v>Nâo</v>
          </cell>
          <cell r="R160" t="str">
            <v>Nâo</v>
          </cell>
          <cell r="S160" t="str">
            <v>Sim</v>
          </cell>
          <cell r="T160" t="str">
            <v>Sim</v>
          </cell>
          <cell r="U160">
            <v>0</v>
          </cell>
          <cell r="V160">
            <v>0</v>
          </cell>
          <cell r="W160">
            <v>0</v>
          </cell>
          <cell r="X160">
            <v>7530</v>
          </cell>
          <cell r="Y160">
            <v>7530</v>
          </cell>
          <cell r="Z160">
            <v>0</v>
          </cell>
          <cell r="AA160">
            <v>6700</v>
          </cell>
          <cell r="AB160">
            <v>7530</v>
          </cell>
          <cell r="AC160">
            <v>9000</v>
          </cell>
        </row>
        <row r="161">
          <cell r="I161">
            <v>1473118</v>
          </cell>
          <cell r="J161">
            <v>99.9</v>
          </cell>
          <cell r="K161">
            <v>119.9</v>
          </cell>
          <cell r="L161">
            <v>0.20020020020020013</v>
          </cell>
          <cell r="N161">
            <v>0</v>
          </cell>
          <cell r="U161">
            <v>0</v>
          </cell>
          <cell r="V161">
            <v>0</v>
          </cell>
          <cell r="W161">
            <v>0</v>
          </cell>
          <cell r="X161">
            <v>7530</v>
          </cell>
          <cell r="Y161">
            <v>7530</v>
          </cell>
          <cell r="Z161">
            <v>0</v>
          </cell>
          <cell r="AA161">
            <v>6700</v>
          </cell>
          <cell r="AB161">
            <v>7530</v>
          </cell>
          <cell r="AC161">
            <v>9000</v>
          </cell>
        </row>
        <row r="162">
          <cell r="I162">
            <v>1477481</v>
          </cell>
          <cell r="J162">
            <v>99.9</v>
          </cell>
          <cell r="K162">
            <v>119.9</v>
          </cell>
          <cell r="L162">
            <v>0.20020020020020013</v>
          </cell>
          <cell r="N162">
            <v>0</v>
          </cell>
          <cell r="U162">
            <v>0</v>
          </cell>
          <cell r="V162">
            <v>0</v>
          </cell>
          <cell r="W162">
            <v>0</v>
          </cell>
          <cell r="X162">
            <v>7530</v>
          </cell>
          <cell r="Y162">
            <v>7530</v>
          </cell>
          <cell r="Z162">
            <v>0</v>
          </cell>
          <cell r="AA162">
            <v>6700</v>
          </cell>
          <cell r="AB162">
            <v>7530</v>
          </cell>
          <cell r="AC162">
            <v>9000</v>
          </cell>
        </row>
        <row r="163">
          <cell r="I163">
            <v>1408126</v>
          </cell>
          <cell r="J163">
            <v>129.9</v>
          </cell>
          <cell r="K163">
            <v>139.9</v>
          </cell>
          <cell r="L163">
            <v>7.6982294072363455E-2</v>
          </cell>
          <cell r="M163">
            <v>45</v>
          </cell>
          <cell r="N163">
            <v>0</v>
          </cell>
          <cell r="O163" t="str">
            <v>Sim</v>
          </cell>
          <cell r="P163" t="str">
            <v>Sim</v>
          </cell>
          <cell r="Q163" t="str">
            <v>Nâo</v>
          </cell>
          <cell r="R163" t="str">
            <v>Nâo</v>
          </cell>
          <cell r="S163" t="str">
            <v>Sim</v>
          </cell>
          <cell r="T163" t="str">
            <v>Não</v>
          </cell>
          <cell r="U163">
            <v>0</v>
          </cell>
          <cell r="V163">
            <v>11390</v>
          </cell>
          <cell r="W163">
            <v>0</v>
          </cell>
          <cell r="X163">
            <v>2493</v>
          </cell>
          <cell r="Y163">
            <v>13883</v>
          </cell>
          <cell r="Z163">
            <v>0</v>
          </cell>
          <cell r="AA163">
            <v>12400</v>
          </cell>
          <cell r="AB163">
            <v>13883</v>
          </cell>
          <cell r="AC163">
            <v>16600</v>
          </cell>
        </row>
        <row r="164">
          <cell r="I164">
            <v>1408128</v>
          </cell>
          <cell r="J164">
            <v>129.9</v>
          </cell>
          <cell r="K164">
            <v>139.9</v>
          </cell>
          <cell r="L164">
            <v>7.6982294072363455E-2</v>
          </cell>
          <cell r="N164">
            <v>0</v>
          </cell>
          <cell r="U164">
            <v>0</v>
          </cell>
          <cell r="V164">
            <v>11390</v>
          </cell>
          <cell r="W164">
            <v>0</v>
          </cell>
          <cell r="X164">
            <v>2493</v>
          </cell>
          <cell r="Y164">
            <v>13883</v>
          </cell>
          <cell r="Z164">
            <v>0</v>
          </cell>
          <cell r="AA164">
            <v>12400</v>
          </cell>
          <cell r="AB164">
            <v>13883</v>
          </cell>
          <cell r="AC164">
            <v>16600</v>
          </cell>
        </row>
        <row r="165">
          <cell r="I165">
            <v>1444430</v>
          </cell>
          <cell r="J165">
            <v>129.9</v>
          </cell>
          <cell r="K165">
            <v>139.9</v>
          </cell>
          <cell r="L165">
            <v>7.6982294072363455E-2</v>
          </cell>
          <cell r="N165">
            <v>0</v>
          </cell>
          <cell r="U165">
            <v>0</v>
          </cell>
          <cell r="V165">
            <v>11390</v>
          </cell>
          <cell r="W165">
            <v>0</v>
          </cell>
          <cell r="X165">
            <v>2493</v>
          </cell>
          <cell r="Y165">
            <v>13883</v>
          </cell>
          <cell r="Z165">
            <v>0</v>
          </cell>
          <cell r="AA165">
            <v>12400</v>
          </cell>
          <cell r="AB165">
            <v>13883</v>
          </cell>
          <cell r="AC165">
            <v>16600</v>
          </cell>
          <cell r="AE165" t="str">
            <v>ok</v>
          </cell>
          <cell r="AF165" t="str">
            <v>Sem risco | pedido será enviado conforme LT | ag. novo FS com vendor ACL</v>
          </cell>
        </row>
        <row r="166">
          <cell r="I166">
            <v>1477481</v>
          </cell>
          <cell r="J166">
            <v>129.9</v>
          </cell>
          <cell r="K166">
            <v>139.9</v>
          </cell>
          <cell r="L166">
            <v>7.6982294072363455E-2</v>
          </cell>
          <cell r="N166">
            <v>0</v>
          </cell>
          <cell r="U166">
            <v>0</v>
          </cell>
          <cell r="V166">
            <v>11390</v>
          </cell>
          <cell r="W166">
            <v>0</v>
          </cell>
          <cell r="X166">
            <v>2493</v>
          </cell>
          <cell r="Y166">
            <v>13883</v>
          </cell>
          <cell r="Z166">
            <v>0</v>
          </cell>
          <cell r="AA166">
            <v>12400</v>
          </cell>
          <cell r="AB166">
            <v>13883</v>
          </cell>
          <cell r="AC166">
            <v>16600</v>
          </cell>
        </row>
        <row r="167">
          <cell r="I167">
            <v>1484970</v>
          </cell>
          <cell r="J167">
            <v>26.99</v>
          </cell>
          <cell r="K167">
            <v>29.990000000000002</v>
          </cell>
          <cell r="L167">
            <v>0.11115227862171184</v>
          </cell>
          <cell r="M167">
            <v>46</v>
          </cell>
          <cell r="N167">
            <v>0</v>
          </cell>
          <cell r="O167" t="str">
            <v>Sim</v>
          </cell>
          <cell r="P167" t="str">
            <v>Sim</v>
          </cell>
          <cell r="Q167" t="str">
            <v>Nâo</v>
          </cell>
          <cell r="R167" t="str">
            <v>Nâo</v>
          </cell>
          <cell r="S167" t="str">
            <v>Sim</v>
          </cell>
          <cell r="T167" t="str">
            <v>Sim</v>
          </cell>
          <cell r="U167">
            <v>0</v>
          </cell>
          <cell r="V167">
            <v>22716</v>
          </cell>
          <cell r="W167">
            <v>0</v>
          </cell>
          <cell r="X167">
            <v>10482</v>
          </cell>
          <cell r="Y167">
            <v>33198</v>
          </cell>
          <cell r="Z167">
            <v>0</v>
          </cell>
          <cell r="AA167">
            <v>28800</v>
          </cell>
          <cell r="AB167">
            <v>33198</v>
          </cell>
          <cell r="AC167">
            <v>41400</v>
          </cell>
        </row>
        <row r="168">
          <cell r="I168">
            <v>1481544</v>
          </cell>
          <cell r="J168">
            <v>26.99</v>
          </cell>
          <cell r="K168">
            <v>29.990000000000002</v>
          </cell>
          <cell r="L168">
            <v>0.11115227862171184</v>
          </cell>
          <cell r="N168">
            <v>0</v>
          </cell>
          <cell r="U168">
            <v>0</v>
          </cell>
          <cell r="V168">
            <v>22716</v>
          </cell>
          <cell r="W168">
            <v>0</v>
          </cell>
          <cell r="X168">
            <v>10482</v>
          </cell>
          <cell r="Y168">
            <v>33198</v>
          </cell>
          <cell r="Z168">
            <v>0</v>
          </cell>
          <cell r="AA168">
            <v>28800</v>
          </cell>
          <cell r="AB168">
            <v>33198</v>
          </cell>
          <cell r="AC168">
            <v>41400</v>
          </cell>
        </row>
        <row r="169">
          <cell r="I169">
            <v>1477479</v>
          </cell>
          <cell r="J169">
            <v>26.99</v>
          </cell>
          <cell r="K169">
            <v>29.990000000000002</v>
          </cell>
          <cell r="L169">
            <v>0.11115227862171184</v>
          </cell>
          <cell r="N169">
            <v>0</v>
          </cell>
          <cell r="U169">
            <v>0</v>
          </cell>
          <cell r="V169">
            <v>22716</v>
          </cell>
          <cell r="W169">
            <v>0</v>
          </cell>
          <cell r="X169">
            <v>10482</v>
          </cell>
          <cell r="Y169">
            <v>33198</v>
          </cell>
          <cell r="Z169">
            <v>0</v>
          </cell>
          <cell r="AA169">
            <v>28800</v>
          </cell>
          <cell r="AB169">
            <v>33198</v>
          </cell>
          <cell r="AC169">
            <v>41400</v>
          </cell>
        </row>
        <row r="170">
          <cell r="I170">
            <v>1484352</v>
          </cell>
          <cell r="J170">
            <v>48.99</v>
          </cell>
          <cell r="K170">
            <v>49.99</v>
          </cell>
          <cell r="L170">
            <v>2.0412329046744171E-2</v>
          </cell>
          <cell r="M170">
            <v>47</v>
          </cell>
          <cell r="N170">
            <v>0</v>
          </cell>
          <cell r="O170" t="str">
            <v>Não</v>
          </cell>
          <cell r="P170" t="str">
            <v>Não</v>
          </cell>
          <cell r="Q170" t="str">
            <v>Sim</v>
          </cell>
          <cell r="R170" t="str">
            <v>Sim</v>
          </cell>
          <cell r="S170" t="str">
            <v>Sim</v>
          </cell>
          <cell r="T170" t="str">
            <v>Não</v>
          </cell>
          <cell r="U170">
            <v>0</v>
          </cell>
          <cell r="V170">
            <v>0</v>
          </cell>
          <cell r="W170">
            <v>10109</v>
          </cell>
          <cell r="X170">
            <v>3377</v>
          </cell>
          <cell r="Y170">
            <v>13486</v>
          </cell>
          <cell r="Z170">
            <v>0</v>
          </cell>
          <cell r="AA170">
            <v>11400</v>
          </cell>
          <cell r="AB170">
            <v>13486</v>
          </cell>
          <cell r="AC170">
            <v>16800</v>
          </cell>
        </row>
        <row r="171">
          <cell r="I171">
            <v>1436923</v>
          </cell>
          <cell r="J171" t="e">
            <v>#N/A</v>
          </cell>
          <cell r="K171">
            <v>49.99</v>
          </cell>
          <cell r="L171">
            <v>0</v>
          </cell>
          <cell r="N171">
            <v>0</v>
          </cell>
          <cell r="U171">
            <v>0</v>
          </cell>
          <cell r="V171">
            <v>0</v>
          </cell>
          <cell r="W171">
            <v>10109</v>
          </cell>
          <cell r="X171">
            <v>3377</v>
          </cell>
          <cell r="Y171">
            <v>13486</v>
          </cell>
          <cell r="Z171">
            <v>0</v>
          </cell>
          <cell r="AA171">
            <v>11400</v>
          </cell>
          <cell r="AB171">
            <v>13486</v>
          </cell>
          <cell r="AC171">
            <v>16800</v>
          </cell>
        </row>
        <row r="172">
          <cell r="I172">
            <v>1477479</v>
          </cell>
          <cell r="J172" t="e">
            <v>#N/A</v>
          </cell>
          <cell r="K172">
            <v>49.99</v>
          </cell>
          <cell r="L172">
            <v>0</v>
          </cell>
          <cell r="N172">
            <v>0</v>
          </cell>
          <cell r="U172">
            <v>0</v>
          </cell>
          <cell r="V172">
            <v>0</v>
          </cell>
          <cell r="W172">
            <v>10109</v>
          </cell>
          <cell r="X172">
            <v>3377</v>
          </cell>
          <cell r="Y172">
            <v>13486</v>
          </cell>
          <cell r="Z172">
            <v>0</v>
          </cell>
          <cell r="AA172">
            <v>11400</v>
          </cell>
          <cell r="AB172">
            <v>13486</v>
          </cell>
          <cell r="AC172">
            <v>16800</v>
          </cell>
        </row>
        <row r="173">
          <cell r="I173">
            <v>1475634</v>
          </cell>
          <cell r="J173">
            <v>149.9</v>
          </cell>
          <cell r="K173">
            <v>169.9</v>
          </cell>
          <cell r="L173">
            <v>0.13342228152101399</v>
          </cell>
          <cell r="M173">
            <v>48</v>
          </cell>
          <cell r="N173">
            <v>0</v>
          </cell>
          <cell r="O173" t="str">
            <v>Não</v>
          </cell>
          <cell r="P173" t="str">
            <v>Não</v>
          </cell>
          <cell r="Q173" t="str">
            <v>Nâo</v>
          </cell>
          <cell r="R173" t="str">
            <v>Nâo</v>
          </cell>
          <cell r="S173" t="str">
            <v>Sim</v>
          </cell>
          <cell r="T173" t="str">
            <v>Sim</v>
          </cell>
          <cell r="U173">
            <v>0</v>
          </cell>
          <cell r="V173">
            <v>0</v>
          </cell>
          <cell r="W173">
            <v>0</v>
          </cell>
          <cell r="X173">
            <v>8224</v>
          </cell>
          <cell r="Y173">
            <v>8224</v>
          </cell>
          <cell r="Z173">
            <v>0</v>
          </cell>
          <cell r="AA173">
            <v>7200</v>
          </cell>
          <cell r="AB173">
            <v>8224</v>
          </cell>
          <cell r="AC173">
            <v>9200</v>
          </cell>
        </row>
        <row r="174">
          <cell r="I174">
            <v>1477481</v>
          </cell>
          <cell r="K174">
            <v>169.9</v>
          </cell>
          <cell r="N174">
            <v>0</v>
          </cell>
          <cell r="U174">
            <v>0</v>
          </cell>
          <cell r="V174">
            <v>0</v>
          </cell>
          <cell r="W174">
            <v>0</v>
          </cell>
          <cell r="X174">
            <v>8224</v>
          </cell>
          <cell r="Y174">
            <v>8224</v>
          </cell>
          <cell r="Z174">
            <v>0</v>
          </cell>
          <cell r="AA174">
            <v>7200</v>
          </cell>
          <cell r="AB174">
            <v>8224</v>
          </cell>
          <cell r="AC174">
            <v>9200</v>
          </cell>
        </row>
        <row r="175">
          <cell r="I175">
            <v>1444924</v>
          </cell>
          <cell r="K175">
            <v>169.9</v>
          </cell>
          <cell r="N175">
            <v>0</v>
          </cell>
          <cell r="U175">
            <v>0</v>
          </cell>
          <cell r="V175">
            <v>0</v>
          </cell>
          <cell r="W175">
            <v>0</v>
          </cell>
          <cell r="X175">
            <v>8224</v>
          </cell>
          <cell r="Y175">
            <v>8224</v>
          </cell>
          <cell r="Z175">
            <v>0</v>
          </cell>
          <cell r="AA175">
            <v>7200</v>
          </cell>
          <cell r="AB175">
            <v>8224</v>
          </cell>
          <cell r="AC175">
            <v>9200</v>
          </cell>
          <cell r="AE175" t="str">
            <v>Ok</v>
          </cell>
          <cell r="AF175" t="str">
            <v>Excesso | Atende máximo.</v>
          </cell>
        </row>
        <row r="176">
          <cell r="I176">
            <v>1475634</v>
          </cell>
          <cell r="K176">
            <v>169.9</v>
          </cell>
          <cell r="N176">
            <v>0</v>
          </cell>
          <cell r="U176">
            <v>0</v>
          </cell>
          <cell r="V176">
            <v>0</v>
          </cell>
          <cell r="W176">
            <v>0</v>
          </cell>
          <cell r="X176">
            <v>6522</v>
          </cell>
          <cell r="Y176">
            <v>6522</v>
          </cell>
          <cell r="Z176">
            <v>0</v>
          </cell>
          <cell r="AA176">
            <v>5700</v>
          </cell>
          <cell r="AB176">
            <v>6522</v>
          </cell>
          <cell r="AC176">
            <v>7300</v>
          </cell>
        </row>
        <row r="177">
          <cell r="I177">
            <v>1477481</v>
          </cell>
          <cell r="K177">
            <v>169.9</v>
          </cell>
          <cell r="N177">
            <v>0</v>
          </cell>
          <cell r="U177">
            <v>0</v>
          </cell>
          <cell r="V177">
            <v>0</v>
          </cell>
          <cell r="W177">
            <v>0</v>
          </cell>
          <cell r="X177">
            <v>6522</v>
          </cell>
          <cell r="Y177">
            <v>6522</v>
          </cell>
          <cell r="Z177">
            <v>0</v>
          </cell>
          <cell r="AA177">
            <v>5700</v>
          </cell>
          <cell r="AB177">
            <v>6522</v>
          </cell>
          <cell r="AC177">
            <v>7300</v>
          </cell>
        </row>
        <row r="178">
          <cell r="I178">
            <v>1444925</v>
          </cell>
          <cell r="K178">
            <v>169.9</v>
          </cell>
          <cell r="N178">
            <v>0</v>
          </cell>
          <cell r="U178">
            <v>0</v>
          </cell>
          <cell r="V178">
            <v>0</v>
          </cell>
          <cell r="W178">
            <v>0</v>
          </cell>
          <cell r="X178">
            <v>6522</v>
          </cell>
          <cell r="Y178">
            <v>6522</v>
          </cell>
          <cell r="Z178">
            <v>0</v>
          </cell>
          <cell r="AA178">
            <v>5700</v>
          </cell>
          <cell r="AB178">
            <v>6522</v>
          </cell>
          <cell r="AC178">
            <v>7300</v>
          </cell>
          <cell r="AE178" t="str">
            <v>Ok</v>
          </cell>
          <cell r="AF178" t="str">
            <v>Excesso | Atende máximo.</v>
          </cell>
        </row>
        <row r="179">
          <cell r="I179">
            <v>1475634</v>
          </cell>
          <cell r="J179">
            <v>54.9</v>
          </cell>
          <cell r="K179">
            <v>58.9</v>
          </cell>
          <cell r="L179">
            <v>7.2859744990892539E-2</v>
          </cell>
          <cell r="M179">
            <v>49</v>
          </cell>
          <cell r="N179">
            <v>0</v>
          </cell>
          <cell r="O179" t="str">
            <v>Não</v>
          </cell>
          <cell r="P179" t="str">
            <v>Não</v>
          </cell>
          <cell r="Q179" t="str">
            <v>Nâo</v>
          </cell>
          <cell r="R179" t="str">
            <v>Nâo</v>
          </cell>
          <cell r="S179" t="str">
            <v>Sim</v>
          </cell>
          <cell r="T179" t="str">
            <v>Sim</v>
          </cell>
          <cell r="U179">
            <v>0</v>
          </cell>
          <cell r="V179">
            <v>0</v>
          </cell>
          <cell r="W179">
            <v>0</v>
          </cell>
          <cell r="X179">
            <v>58983</v>
          </cell>
          <cell r="Y179">
            <v>58983</v>
          </cell>
          <cell r="Z179">
            <v>0</v>
          </cell>
          <cell r="AA179">
            <v>51900</v>
          </cell>
          <cell r="AB179">
            <v>58983</v>
          </cell>
          <cell r="AC179">
            <v>66000</v>
          </cell>
        </row>
        <row r="180">
          <cell r="I180">
            <v>1477478</v>
          </cell>
          <cell r="J180">
            <v>54.9</v>
          </cell>
          <cell r="K180">
            <v>58.9</v>
          </cell>
          <cell r="L180">
            <v>7.2859744990892539E-2</v>
          </cell>
          <cell r="N180">
            <v>0</v>
          </cell>
          <cell r="U180">
            <v>0</v>
          </cell>
          <cell r="V180">
            <v>0</v>
          </cell>
          <cell r="W180">
            <v>0</v>
          </cell>
          <cell r="X180">
            <v>58983</v>
          </cell>
          <cell r="Y180">
            <v>58983</v>
          </cell>
          <cell r="Z180">
            <v>0</v>
          </cell>
          <cell r="AA180">
            <v>51900</v>
          </cell>
          <cell r="AB180">
            <v>58983</v>
          </cell>
          <cell r="AC180">
            <v>66000</v>
          </cell>
        </row>
        <row r="181">
          <cell r="I181">
            <v>1328771</v>
          </cell>
          <cell r="J181">
            <v>65.900000000000006</v>
          </cell>
          <cell r="K181">
            <v>69.900000000000006</v>
          </cell>
          <cell r="L181">
            <v>6.0698027314112224E-2</v>
          </cell>
          <cell r="M181">
            <v>50</v>
          </cell>
          <cell r="N181">
            <v>0</v>
          </cell>
          <cell r="O181" t="str">
            <v>Sim</v>
          </cell>
          <cell r="P181" t="str">
            <v>Sim</v>
          </cell>
          <cell r="Q181" t="str">
            <v>Sim</v>
          </cell>
          <cell r="R181" t="str">
            <v>Sim</v>
          </cell>
          <cell r="S181" t="str">
            <v>Não</v>
          </cell>
          <cell r="T181" t="str">
            <v>Não</v>
          </cell>
          <cell r="U181">
            <v>0</v>
          </cell>
          <cell r="V181">
            <v>26451</v>
          </cell>
          <cell r="W181">
            <v>11628</v>
          </cell>
          <cell r="X181">
            <v>0</v>
          </cell>
          <cell r="Y181">
            <v>38079</v>
          </cell>
          <cell r="Z181">
            <v>0</v>
          </cell>
          <cell r="AA181">
            <v>30400</v>
          </cell>
          <cell r="AB181">
            <v>38079</v>
          </cell>
          <cell r="AC181">
            <v>45600</v>
          </cell>
        </row>
        <row r="182">
          <cell r="I182">
            <v>1227787</v>
          </cell>
          <cell r="J182">
            <v>65.900000000000006</v>
          </cell>
          <cell r="K182">
            <v>69.900000000000006</v>
          </cell>
          <cell r="L182">
            <v>6.0698027314112224E-2</v>
          </cell>
          <cell r="N182">
            <v>0</v>
          </cell>
          <cell r="U182">
            <v>0</v>
          </cell>
          <cell r="V182">
            <v>26451</v>
          </cell>
          <cell r="W182">
            <v>11628</v>
          </cell>
          <cell r="X182">
            <v>0</v>
          </cell>
          <cell r="Y182">
            <v>38079</v>
          </cell>
          <cell r="Z182">
            <v>0</v>
          </cell>
          <cell r="AA182">
            <v>30400</v>
          </cell>
          <cell r="AB182">
            <v>38079</v>
          </cell>
          <cell r="AC182">
            <v>45600</v>
          </cell>
        </row>
        <row r="183">
          <cell r="I183">
            <v>1477479</v>
          </cell>
          <cell r="J183">
            <v>65.900000000000006</v>
          </cell>
          <cell r="K183">
            <v>69.900000000000006</v>
          </cell>
          <cell r="L183">
            <v>6.0698027314112224E-2</v>
          </cell>
          <cell r="N183">
            <v>0</v>
          </cell>
          <cell r="U183">
            <v>0</v>
          </cell>
          <cell r="V183">
            <v>26451</v>
          </cell>
          <cell r="W183">
            <v>11628</v>
          </cell>
          <cell r="X183">
            <v>0</v>
          </cell>
          <cell r="Y183">
            <v>38079</v>
          </cell>
          <cell r="Z183">
            <v>0</v>
          </cell>
          <cell r="AA183">
            <v>30400</v>
          </cell>
          <cell r="AB183">
            <v>38079</v>
          </cell>
          <cell r="AC183">
            <v>45600</v>
          </cell>
        </row>
        <row r="184">
          <cell r="I184">
            <v>1475636</v>
          </cell>
          <cell r="J184">
            <v>59.9</v>
          </cell>
          <cell r="K184">
            <v>69.900000000000006</v>
          </cell>
          <cell r="L184">
            <v>0.16694490818030072</v>
          </cell>
          <cell r="M184">
            <v>51</v>
          </cell>
          <cell r="N184">
            <v>0</v>
          </cell>
          <cell r="O184" t="str">
            <v>Não</v>
          </cell>
          <cell r="P184" t="str">
            <v>Não</v>
          </cell>
          <cell r="Q184" t="str">
            <v>Sim</v>
          </cell>
          <cell r="R184" t="str">
            <v>Sim</v>
          </cell>
          <cell r="S184" t="str">
            <v>Sim</v>
          </cell>
          <cell r="T184" t="str">
            <v>Não</v>
          </cell>
          <cell r="U184">
            <v>0</v>
          </cell>
          <cell r="V184">
            <v>0</v>
          </cell>
          <cell r="W184">
            <v>11643</v>
          </cell>
          <cell r="X184">
            <v>3889</v>
          </cell>
          <cell r="Y184">
            <v>15532</v>
          </cell>
          <cell r="Z184">
            <v>0</v>
          </cell>
          <cell r="AA184">
            <v>15532</v>
          </cell>
          <cell r="AB184">
            <v>18600</v>
          </cell>
          <cell r="AC184">
            <v>22300</v>
          </cell>
        </row>
        <row r="185">
          <cell r="I185">
            <v>1475637</v>
          </cell>
          <cell r="J185">
            <v>59.9</v>
          </cell>
          <cell r="K185">
            <v>69.900000000000006</v>
          </cell>
          <cell r="L185">
            <v>0.16694490818030072</v>
          </cell>
          <cell r="N185">
            <v>0</v>
          </cell>
          <cell r="U185">
            <v>0</v>
          </cell>
          <cell r="V185">
            <v>0</v>
          </cell>
          <cell r="W185">
            <v>11643</v>
          </cell>
          <cell r="X185">
            <v>3889</v>
          </cell>
          <cell r="Y185">
            <v>15532</v>
          </cell>
          <cell r="Z185">
            <v>0</v>
          </cell>
          <cell r="AA185">
            <v>15532</v>
          </cell>
          <cell r="AB185">
            <v>18600</v>
          </cell>
          <cell r="AC185">
            <v>22300</v>
          </cell>
        </row>
        <row r="186">
          <cell r="I186">
            <v>1477479</v>
          </cell>
          <cell r="J186">
            <v>59.9</v>
          </cell>
          <cell r="K186">
            <v>69.900000000000006</v>
          </cell>
          <cell r="L186">
            <v>0.16694490818030072</v>
          </cell>
          <cell r="N186">
            <v>0</v>
          </cell>
          <cell r="U186">
            <v>0</v>
          </cell>
          <cell r="V186">
            <v>0</v>
          </cell>
          <cell r="W186">
            <v>11643</v>
          </cell>
          <cell r="X186">
            <v>3889</v>
          </cell>
          <cell r="Y186">
            <v>15532</v>
          </cell>
          <cell r="Z186">
            <v>0</v>
          </cell>
          <cell r="AA186">
            <v>15532</v>
          </cell>
          <cell r="AB186">
            <v>18600</v>
          </cell>
          <cell r="AC186">
            <v>22300</v>
          </cell>
        </row>
        <row r="187">
          <cell r="I187">
            <v>1406455</v>
          </cell>
          <cell r="J187">
            <v>59.9</v>
          </cell>
          <cell r="K187">
            <v>69.900000000000006</v>
          </cell>
          <cell r="L187">
            <v>0.16694490818030072</v>
          </cell>
          <cell r="M187">
            <v>52</v>
          </cell>
          <cell r="N187">
            <v>0</v>
          </cell>
          <cell r="O187" t="str">
            <v>Sim</v>
          </cell>
          <cell r="P187" t="str">
            <v>Sim</v>
          </cell>
          <cell r="Q187" t="str">
            <v>Sim</v>
          </cell>
          <cell r="R187" t="str">
            <v>Sim</v>
          </cell>
          <cell r="S187" t="str">
            <v>Sim</v>
          </cell>
          <cell r="T187" t="str">
            <v>Não</v>
          </cell>
          <cell r="U187">
            <v>0</v>
          </cell>
          <cell r="V187">
            <v>15399</v>
          </cell>
          <cell r="W187">
            <v>6443</v>
          </cell>
          <cell r="X187">
            <v>3552</v>
          </cell>
          <cell r="Y187">
            <v>25394</v>
          </cell>
          <cell r="Z187">
            <v>0</v>
          </cell>
          <cell r="AA187">
            <v>16200</v>
          </cell>
          <cell r="AB187">
            <v>20300</v>
          </cell>
          <cell r="AC187">
            <v>25394</v>
          </cell>
        </row>
        <row r="188">
          <cell r="I188">
            <v>1406456</v>
          </cell>
          <cell r="J188">
            <v>59.9</v>
          </cell>
          <cell r="K188">
            <v>69.900000000000006</v>
          </cell>
          <cell r="L188">
            <v>0.16694490818030072</v>
          </cell>
          <cell r="N188">
            <v>0</v>
          </cell>
          <cell r="U188">
            <v>0</v>
          </cell>
          <cell r="V188">
            <v>15399</v>
          </cell>
          <cell r="W188">
            <v>6443</v>
          </cell>
          <cell r="X188">
            <v>3552</v>
          </cell>
          <cell r="Y188">
            <v>25394</v>
          </cell>
          <cell r="Z188">
            <v>0</v>
          </cell>
          <cell r="AA188">
            <v>16200</v>
          </cell>
          <cell r="AB188">
            <v>20300</v>
          </cell>
          <cell r="AC188">
            <v>25394</v>
          </cell>
        </row>
        <row r="189">
          <cell r="I189">
            <v>1477479</v>
          </cell>
          <cell r="J189">
            <v>59.9</v>
          </cell>
          <cell r="K189">
            <v>69.900000000000006</v>
          </cell>
          <cell r="L189">
            <v>0.16694490818030072</v>
          </cell>
          <cell r="N189">
            <v>0</v>
          </cell>
          <cell r="U189">
            <v>0</v>
          </cell>
          <cell r="V189">
            <v>15399</v>
          </cell>
          <cell r="W189">
            <v>6443</v>
          </cell>
          <cell r="X189">
            <v>3552</v>
          </cell>
          <cell r="Y189">
            <v>25394</v>
          </cell>
          <cell r="Z189">
            <v>0</v>
          </cell>
          <cell r="AA189">
            <v>16200</v>
          </cell>
          <cell r="AB189">
            <v>20300</v>
          </cell>
          <cell r="AC189">
            <v>25394</v>
          </cell>
        </row>
        <row r="190">
          <cell r="I190">
            <v>1484353</v>
          </cell>
          <cell r="J190">
            <v>59.9</v>
          </cell>
          <cell r="K190">
            <v>69.900000000000006</v>
          </cell>
          <cell r="L190">
            <v>0.16694490818030072</v>
          </cell>
          <cell r="M190">
            <v>53</v>
          </cell>
          <cell r="N190">
            <v>0</v>
          </cell>
          <cell r="O190" t="str">
            <v>Sim</v>
          </cell>
          <cell r="P190" t="str">
            <v>Sim</v>
          </cell>
          <cell r="Q190" t="str">
            <v>Nâo</v>
          </cell>
          <cell r="R190" t="str">
            <v>Nâo</v>
          </cell>
          <cell r="S190" t="str">
            <v>Sim</v>
          </cell>
          <cell r="T190" t="str">
            <v>Sim</v>
          </cell>
          <cell r="U190">
            <v>0</v>
          </cell>
          <cell r="V190">
            <v>18750</v>
          </cell>
          <cell r="W190">
            <v>0</v>
          </cell>
          <cell r="X190">
            <v>8652</v>
          </cell>
          <cell r="Y190">
            <v>27402</v>
          </cell>
          <cell r="Z190">
            <v>0</v>
          </cell>
          <cell r="AA190">
            <v>17500</v>
          </cell>
          <cell r="AB190">
            <v>21900</v>
          </cell>
          <cell r="AC190">
            <v>27402</v>
          </cell>
        </row>
        <row r="191">
          <cell r="I191">
            <v>1484351</v>
          </cell>
          <cell r="J191">
            <v>59.9</v>
          </cell>
          <cell r="K191">
            <v>69.900000000000006</v>
          </cell>
          <cell r="L191">
            <v>0.16694490818030072</v>
          </cell>
          <cell r="N191">
            <v>0</v>
          </cell>
          <cell r="U191">
            <v>0</v>
          </cell>
          <cell r="V191">
            <v>18750</v>
          </cell>
          <cell r="W191">
            <v>0</v>
          </cell>
          <cell r="X191">
            <v>8652</v>
          </cell>
          <cell r="Y191">
            <v>27402</v>
          </cell>
          <cell r="Z191">
            <v>0</v>
          </cell>
          <cell r="AA191">
            <v>17500</v>
          </cell>
          <cell r="AB191">
            <v>21900</v>
          </cell>
          <cell r="AC191">
            <v>27402</v>
          </cell>
        </row>
        <row r="192">
          <cell r="I192">
            <v>1477479</v>
          </cell>
          <cell r="J192">
            <v>59.9</v>
          </cell>
          <cell r="K192">
            <v>69.900000000000006</v>
          </cell>
          <cell r="L192">
            <v>0.16694490818030072</v>
          </cell>
          <cell r="N192">
            <v>0</v>
          </cell>
          <cell r="U192">
            <v>0</v>
          </cell>
          <cell r="V192">
            <v>18750</v>
          </cell>
          <cell r="W192">
            <v>0</v>
          </cell>
          <cell r="X192">
            <v>8652</v>
          </cell>
          <cell r="Y192">
            <v>27402</v>
          </cell>
          <cell r="Z192">
            <v>0</v>
          </cell>
          <cell r="AA192">
            <v>17500</v>
          </cell>
          <cell r="AB192">
            <v>21900</v>
          </cell>
          <cell r="AC192">
            <v>27402</v>
          </cell>
        </row>
        <row r="193">
          <cell r="I193">
            <v>1484353</v>
          </cell>
          <cell r="J193">
            <v>99.9</v>
          </cell>
          <cell r="K193">
            <v>99.9</v>
          </cell>
          <cell r="L193">
            <v>0</v>
          </cell>
          <cell r="M193">
            <v>54</v>
          </cell>
          <cell r="N193">
            <v>0</v>
          </cell>
          <cell r="O193" t="str">
            <v>Não</v>
          </cell>
          <cell r="P193" t="str">
            <v>Não</v>
          </cell>
          <cell r="Q193" t="str">
            <v>Sim</v>
          </cell>
          <cell r="R193" t="str">
            <v>Sim</v>
          </cell>
          <cell r="S193" t="str">
            <v>Sim</v>
          </cell>
          <cell r="T193" t="str">
            <v>Sim</v>
          </cell>
          <cell r="U193">
            <v>0</v>
          </cell>
          <cell r="V193">
            <v>0</v>
          </cell>
          <cell r="W193">
            <v>13044</v>
          </cell>
          <cell r="X193">
            <v>8543</v>
          </cell>
          <cell r="Y193">
            <v>21587</v>
          </cell>
          <cell r="Z193">
            <v>0</v>
          </cell>
          <cell r="AA193">
            <v>17200</v>
          </cell>
          <cell r="AB193">
            <v>21587</v>
          </cell>
          <cell r="AC193">
            <v>25900</v>
          </cell>
        </row>
        <row r="194">
          <cell r="I194">
            <v>1484351</v>
          </cell>
          <cell r="J194">
            <v>99.9</v>
          </cell>
          <cell r="K194">
            <v>99.9</v>
          </cell>
          <cell r="L194">
            <v>0</v>
          </cell>
          <cell r="N194">
            <v>0</v>
          </cell>
          <cell r="U194">
            <v>0</v>
          </cell>
          <cell r="V194">
            <v>0</v>
          </cell>
          <cell r="W194">
            <v>13044</v>
          </cell>
          <cell r="X194">
            <v>8543</v>
          </cell>
          <cell r="Y194">
            <v>21587</v>
          </cell>
          <cell r="Z194">
            <v>0</v>
          </cell>
          <cell r="AA194">
            <v>17200</v>
          </cell>
          <cell r="AB194">
            <v>21587</v>
          </cell>
          <cell r="AC194">
            <v>25900</v>
          </cell>
        </row>
        <row r="195">
          <cell r="I195">
            <v>1500420</v>
          </cell>
          <cell r="J195">
            <v>99.9</v>
          </cell>
          <cell r="K195">
            <v>99.9</v>
          </cell>
          <cell r="L195">
            <v>0</v>
          </cell>
          <cell r="N195">
            <v>0</v>
          </cell>
          <cell r="U195">
            <v>0</v>
          </cell>
          <cell r="V195">
            <v>0</v>
          </cell>
          <cell r="W195">
            <v>13044</v>
          </cell>
          <cell r="X195">
            <v>8543</v>
          </cell>
          <cell r="Y195">
            <v>21587</v>
          </cell>
          <cell r="Z195">
            <v>0</v>
          </cell>
          <cell r="AA195">
            <v>17200</v>
          </cell>
          <cell r="AB195">
            <v>21587</v>
          </cell>
          <cell r="AC195">
            <v>25900</v>
          </cell>
          <cell r="AE195" t="str">
            <v>OK</v>
          </cell>
          <cell r="AF195" t="str">
            <v>Sem risco | pedido será enviado conforme LT</v>
          </cell>
        </row>
        <row r="196">
          <cell r="I196">
            <v>1477481</v>
          </cell>
          <cell r="J196">
            <v>99.9</v>
          </cell>
          <cell r="K196">
            <v>99.9</v>
          </cell>
          <cell r="L196">
            <v>0</v>
          </cell>
          <cell r="N196">
            <v>0</v>
          </cell>
          <cell r="U196">
            <v>0</v>
          </cell>
          <cell r="V196">
            <v>0</v>
          </cell>
          <cell r="W196">
            <v>13044</v>
          </cell>
          <cell r="X196">
            <v>8543</v>
          </cell>
          <cell r="Y196">
            <v>21587</v>
          </cell>
          <cell r="Z196">
            <v>0</v>
          </cell>
          <cell r="AA196">
            <v>17200</v>
          </cell>
          <cell r="AB196">
            <v>21587</v>
          </cell>
          <cell r="AC196">
            <v>25900</v>
          </cell>
        </row>
        <row r="197">
          <cell r="I197">
            <v>1486151</v>
          </cell>
          <cell r="J197">
            <v>109.9</v>
          </cell>
          <cell r="K197">
            <v>109.9</v>
          </cell>
          <cell r="L197">
            <v>0</v>
          </cell>
          <cell r="M197">
            <v>55</v>
          </cell>
          <cell r="N197">
            <v>0</v>
          </cell>
          <cell r="O197" t="str">
            <v>Não</v>
          </cell>
          <cell r="P197" t="str">
            <v>Não</v>
          </cell>
          <cell r="Q197" t="str">
            <v>Sim</v>
          </cell>
          <cell r="R197" t="str">
            <v>Nâo</v>
          </cell>
          <cell r="S197" t="str">
            <v>Sim</v>
          </cell>
          <cell r="T197" t="str">
            <v>Não</v>
          </cell>
          <cell r="U197">
            <v>0</v>
          </cell>
          <cell r="V197">
            <v>0</v>
          </cell>
          <cell r="W197">
            <v>7063</v>
          </cell>
          <cell r="X197">
            <v>5937</v>
          </cell>
          <cell r="Y197">
            <v>13000</v>
          </cell>
          <cell r="Z197">
            <v>0</v>
          </cell>
          <cell r="AA197">
            <v>11700</v>
          </cell>
          <cell r="AB197">
            <v>13000</v>
          </cell>
          <cell r="AC197">
            <v>16200</v>
          </cell>
        </row>
        <row r="198">
          <cell r="I198">
            <v>1500672</v>
          </cell>
          <cell r="J198">
            <v>109.9</v>
          </cell>
          <cell r="K198">
            <v>109.9</v>
          </cell>
          <cell r="L198">
            <v>0</v>
          </cell>
          <cell r="N198">
            <v>0</v>
          </cell>
          <cell r="U198">
            <v>0</v>
          </cell>
          <cell r="V198">
            <v>0</v>
          </cell>
          <cell r="W198">
            <v>7063</v>
          </cell>
          <cell r="X198">
            <v>5937</v>
          </cell>
          <cell r="Y198">
            <v>13000</v>
          </cell>
          <cell r="Z198">
            <v>0</v>
          </cell>
          <cell r="AA198">
            <v>11700</v>
          </cell>
          <cell r="AB198">
            <v>13000</v>
          </cell>
          <cell r="AC198">
            <v>16200</v>
          </cell>
        </row>
        <row r="199">
          <cell r="I199">
            <v>1500419</v>
          </cell>
          <cell r="J199">
            <v>109.9</v>
          </cell>
          <cell r="K199">
            <v>109.9</v>
          </cell>
          <cell r="L199">
            <v>0</v>
          </cell>
          <cell r="N199">
            <v>0</v>
          </cell>
          <cell r="U199">
            <v>0</v>
          </cell>
          <cell r="V199">
            <v>0</v>
          </cell>
          <cell r="W199">
            <v>7063</v>
          </cell>
          <cell r="X199">
            <v>5937</v>
          </cell>
          <cell r="Y199">
            <v>13000</v>
          </cell>
          <cell r="Z199">
            <v>0</v>
          </cell>
          <cell r="AA199">
            <v>11700</v>
          </cell>
          <cell r="AB199">
            <v>13000</v>
          </cell>
          <cell r="AC199">
            <v>16200</v>
          </cell>
          <cell r="AE199" t="str">
            <v>OK</v>
          </cell>
          <cell r="AF199" t="str">
            <v>Sem risco | pedido será enviado conforme LT</v>
          </cell>
        </row>
        <row r="200">
          <cell r="I200">
            <v>1477481</v>
          </cell>
          <cell r="J200">
            <v>109.9</v>
          </cell>
          <cell r="K200">
            <v>109.9</v>
          </cell>
          <cell r="L200">
            <v>0</v>
          </cell>
          <cell r="N200">
            <v>0</v>
          </cell>
          <cell r="U200">
            <v>0</v>
          </cell>
          <cell r="V200">
            <v>0</v>
          </cell>
          <cell r="W200">
            <v>7063</v>
          </cell>
          <cell r="X200">
            <v>5937</v>
          </cell>
          <cell r="Y200">
            <v>13000</v>
          </cell>
          <cell r="Z200">
            <v>0</v>
          </cell>
          <cell r="AA200">
            <v>11700</v>
          </cell>
          <cell r="AB200">
            <v>13000</v>
          </cell>
          <cell r="AC200">
            <v>16200</v>
          </cell>
        </row>
        <row r="201">
          <cell r="I201">
            <v>1446416</v>
          </cell>
          <cell r="J201">
            <v>119.9</v>
          </cell>
          <cell r="K201">
            <v>128.9</v>
          </cell>
          <cell r="L201">
            <v>7.5062552126772264E-2</v>
          </cell>
          <cell r="M201">
            <v>56</v>
          </cell>
          <cell r="N201">
            <v>0</v>
          </cell>
          <cell r="O201" t="str">
            <v>Sim</v>
          </cell>
          <cell r="P201" t="str">
            <v>Sim</v>
          </cell>
          <cell r="Q201" t="str">
            <v>Sim</v>
          </cell>
          <cell r="R201" t="str">
            <v>Sim</v>
          </cell>
          <cell r="S201" t="str">
            <v>Não</v>
          </cell>
          <cell r="T201" t="str">
            <v>Não</v>
          </cell>
          <cell r="U201">
            <v>0</v>
          </cell>
          <cell r="V201">
            <v>3927</v>
          </cell>
          <cell r="W201">
            <v>1643</v>
          </cell>
          <cell r="X201">
            <v>0</v>
          </cell>
          <cell r="Y201">
            <v>5570</v>
          </cell>
          <cell r="Z201">
            <v>0</v>
          </cell>
          <cell r="AA201">
            <v>5000</v>
          </cell>
          <cell r="AB201">
            <v>5570</v>
          </cell>
          <cell r="AC201">
            <v>6900</v>
          </cell>
        </row>
        <row r="202">
          <cell r="I202">
            <v>1465877</v>
          </cell>
          <cell r="J202">
            <v>119.9</v>
          </cell>
          <cell r="K202">
            <v>128.9</v>
          </cell>
          <cell r="L202">
            <v>7.5062552126772264E-2</v>
          </cell>
          <cell r="N202">
            <v>0</v>
          </cell>
          <cell r="U202">
            <v>0</v>
          </cell>
          <cell r="V202">
            <v>3927</v>
          </cell>
          <cell r="W202">
            <v>1643</v>
          </cell>
          <cell r="X202">
            <v>0</v>
          </cell>
          <cell r="Y202">
            <v>5570</v>
          </cell>
          <cell r="Z202">
            <v>0</v>
          </cell>
          <cell r="AA202">
            <v>5000</v>
          </cell>
          <cell r="AB202">
            <v>5570</v>
          </cell>
          <cell r="AC202">
            <v>6900</v>
          </cell>
        </row>
        <row r="203">
          <cell r="I203">
            <v>1477479</v>
          </cell>
          <cell r="J203">
            <v>119.9</v>
          </cell>
          <cell r="K203">
            <v>128.9</v>
          </cell>
          <cell r="L203">
            <v>7.5062552126772264E-2</v>
          </cell>
          <cell r="N203">
            <v>0</v>
          </cell>
          <cell r="U203">
            <v>0</v>
          </cell>
          <cell r="V203">
            <v>3927</v>
          </cell>
          <cell r="W203">
            <v>1643</v>
          </cell>
          <cell r="X203">
            <v>0</v>
          </cell>
          <cell r="Y203">
            <v>5570</v>
          </cell>
          <cell r="Z203">
            <v>0</v>
          </cell>
          <cell r="AA203">
            <v>5000</v>
          </cell>
          <cell r="AB203">
            <v>5570</v>
          </cell>
          <cell r="AC203">
            <v>6900</v>
          </cell>
        </row>
        <row r="204">
          <cell r="I204">
            <v>1218418</v>
          </cell>
          <cell r="J204">
            <v>119.9</v>
          </cell>
          <cell r="K204">
            <v>128.9</v>
          </cell>
          <cell r="L204">
            <v>7.5062552126772264E-2</v>
          </cell>
          <cell r="M204">
            <v>57</v>
          </cell>
          <cell r="N204">
            <v>0</v>
          </cell>
          <cell r="O204" t="str">
            <v>Sim</v>
          </cell>
          <cell r="P204" t="str">
            <v>Sim</v>
          </cell>
          <cell r="Q204" t="str">
            <v>Sim</v>
          </cell>
          <cell r="R204" t="str">
            <v>Sim</v>
          </cell>
          <cell r="S204" t="str">
            <v>Sim</v>
          </cell>
          <cell r="T204" t="str">
            <v>Não</v>
          </cell>
          <cell r="U204">
            <v>0</v>
          </cell>
          <cell r="V204">
            <v>3479</v>
          </cell>
          <cell r="W204">
            <v>1598</v>
          </cell>
          <cell r="X204">
            <v>701</v>
          </cell>
          <cell r="Y204">
            <v>5778</v>
          </cell>
          <cell r="Z204">
            <v>0</v>
          </cell>
          <cell r="AA204">
            <v>4800</v>
          </cell>
          <cell r="AB204">
            <v>5778</v>
          </cell>
          <cell r="AC204">
            <v>7200</v>
          </cell>
        </row>
        <row r="205">
          <cell r="I205">
            <v>1248943</v>
          </cell>
          <cell r="J205">
            <v>119.9</v>
          </cell>
          <cell r="K205">
            <v>128.9</v>
          </cell>
          <cell r="L205">
            <v>7.5062552126772264E-2</v>
          </cell>
          <cell r="N205">
            <v>0</v>
          </cell>
          <cell r="U205">
            <v>0</v>
          </cell>
          <cell r="V205">
            <v>3479</v>
          </cell>
          <cell r="W205">
            <v>1598</v>
          </cell>
          <cell r="X205">
            <v>701</v>
          </cell>
          <cell r="Y205">
            <v>5778</v>
          </cell>
          <cell r="Z205">
            <v>0</v>
          </cell>
          <cell r="AA205">
            <v>4800</v>
          </cell>
          <cell r="AB205">
            <v>5778</v>
          </cell>
          <cell r="AC205">
            <v>7200</v>
          </cell>
        </row>
        <row r="206">
          <cell r="I206">
            <v>1477479</v>
          </cell>
          <cell r="J206">
            <v>119.9</v>
          </cell>
          <cell r="K206">
            <v>128.9</v>
          </cell>
          <cell r="L206">
            <v>7.5062552126772264E-2</v>
          </cell>
          <cell r="N206">
            <v>0</v>
          </cell>
          <cell r="U206">
            <v>0</v>
          </cell>
          <cell r="V206">
            <v>3479</v>
          </cell>
          <cell r="W206">
            <v>1598</v>
          </cell>
          <cell r="X206">
            <v>701</v>
          </cell>
          <cell r="Y206">
            <v>5778</v>
          </cell>
          <cell r="Z206">
            <v>0</v>
          </cell>
          <cell r="AA206">
            <v>4800</v>
          </cell>
          <cell r="AB206">
            <v>5778</v>
          </cell>
          <cell r="AC206">
            <v>7200</v>
          </cell>
        </row>
        <row r="207">
          <cell r="I207">
            <v>1218418</v>
          </cell>
          <cell r="J207">
            <v>234.9</v>
          </cell>
          <cell r="K207">
            <v>249.89999999999998</v>
          </cell>
          <cell r="L207">
            <v>6.3856960408684493E-2</v>
          </cell>
          <cell r="M207">
            <v>58</v>
          </cell>
          <cell r="N207">
            <v>0</v>
          </cell>
          <cell r="O207" t="str">
            <v>Não</v>
          </cell>
          <cell r="P207" t="str">
            <v>Não</v>
          </cell>
          <cell r="Q207" t="str">
            <v>Sim</v>
          </cell>
          <cell r="R207" t="str">
            <v>Nâo</v>
          </cell>
          <cell r="S207" t="str">
            <v>Sim</v>
          </cell>
          <cell r="T207" t="str">
            <v>Não</v>
          </cell>
          <cell r="U207">
            <v>0</v>
          </cell>
          <cell r="V207">
            <v>0</v>
          </cell>
          <cell r="W207">
            <v>3832</v>
          </cell>
          <cell r="X207">
            <v>3221</v>
          </cell>
          <cell r="Y207">
            <v>7053</v>
          </cell>
          <cell r="Z207">
            <v>0</v>
          </cell>
          <cell r="AA207">
            <v>6300</v>
          </cell>
          <cell r="AB207">
            <v>7053</v>
          </cell>
          <cell r="AC207">
            <v>8400</v>
          </cell>
        </row>
        <row r="208">
          <cell r="I208">
            <v>1248943</v>
          </cell>
          <cell r="J208">
            <v>234.9</v>
          </cell>
          <cell r="K208">
            <v>249.89999999999998</v>
          </cell>
          <cell r="L208">
            <v>6.3856960408684493E-2</v>
          </cell>
          <cell r="N208">
            <v>0</v>
          </cell>
          <cell r="U208">
            <v>0</v>
          </cell>
          <cell r="V208">
            <v>0</v>
          </cell>
          <cell r="W208">
            <v>3832</v>
          </cell>
          <cell r="X208">
            <v>3221</v>
          </cell>
          <cell r="Y208">
            <v>7053</v>
          </cell>
          <cell r="Z208">
            <v>0</v>
          </cell>
          <cell r="AA208">
            <v>6300</v>
          </cell>
          <cell r="AB208">
            <v>7053</v>
          </cell>
          <cell r="AC208">
            <v>8400</v>
          </cell>
        </row>
        <row r="209">
          <cell r="I209">
            <v>1444123</v>
          </cell>
          <cell r="J209">
            <v>234.9</v>
          </cell>
          <cell r="K209">
            <v>249.89999999999998</v>
          </cell>
          <cell r="L209">
            <v>6.3856960408684493E-2</v>
          </cell>
          <cell r="N209">
            <v>0</v>
          </cell>
          <cell r="U209">
            <v>0</v>
          </cell>
          <cell r="V209">
            <v>0</v>
          </cell>
          <cell r="W209">
            <v>3832</v>
          </cell>
          <cell r="X209">
            <v>3221</v>
          </cell>
          <cell r="Y209">
            <v>7053</v>
          </cell>
          <cell r="Z209">
            <v>0</v>
          </cell>
          <cell r="AA209">
            <v>6300</v>
          </cell>
          <cell r="AB209">
            <v>7053</v>
          </cell>
          <cell r="AC209">
            <v>8400</v>
          </cell>
          <cell r="AE209" t="str">
            <v>OK</v>
          </cell>
          <cell r="AF209" t="str">
            <v>Sem risco,inventário de 6,5k | pedido de 2k já enviado | ag. resultado de pais para verificar se haverá necessidade de + pedidos</v>
          </cell>
        </row>
        <row r="210">
          <cell r="I210">
            <v>1477481</v>
          </cell>
          <cell r="J210">
            <v>234.9</v>
          </cell>
          <cell r="K210">
            <v>249.89999999999998</v>
          </cell>
          <cell r="L210">
            <v>6.3856960408684493E-2</v>
          </cell>
          <cell r="N210">
            <v>0</v>
          </cell>
          <cell r="U210">
            <v>0</v>
          </cell>
          <cell r="V210">
            <v>0</v>
          </cell>
          <cell r="W210">
            <v>3832</v>
          </cell>
          <cell r="X210">
            <v>3221</v>
          </cell>
          <cell r="Y210">
            <v>7053</v>
          </cell>
          <cell r="Z210">
            <v>0</v>
          </cell>
          <cell r="AA210">
            <v>6300</v>
          </cell>
          <cell r="AB210">
            <v>7053</v>
          </cell>
          <cell r="AC210">
            <v>8400</v>
          </cell>
        </row>
        <row r="211">
          <cell r="I211">
            <v>1374965</v>
          </cell>
          <cell r="J211">
            <v>99.9</v>
          </cell>
          <cell r="K211">
            <v>109.9</v>
          </cell>
          <cell r="L211">
            <v>0.10010010010010006</v>
          </cell>
          <cell r="M211">
            <v>59</v>
          </cell>
          <cell r="N211">
            <v>0</v>
          </cell>
          <cell r="O211" t="str">
            <v>Não</v>
          </cell>
          <cell r="P211" t="str">
            <v>Não</v>
          </cell>
          <cell r="Q211" t="str">
            <v>Sim</v>
          </cell>
          <cell r="R211" t="str">
            <v>Sim</v>
          </cell>
          <cell r="S211" t="str">
            <v>Sim</v>
          </cell>
          <cell r="T211" t="str">
            <v>Não</v>
          </cell>
          <cell r="U211">
            <v>0</v>
          </cell>
          <cell r="V211">
            <v>0</v>
          </cell>
          <cell r="W211">
            <v>3851</v>
          </cell>
          <cell r="X211">
            <v>1286</v>
          </cell>
          <cell r="Y211">
            <v>5137</v>
          </cell>
          <cell r="Z211">
            <v>0</v>
          </cell>
          <cell r="AA211">
            <v>4600</v>
          </cell>
          <cell r="AB211">
            <v>5137</v>
          </cell>
          <cell r="AC211">
            <v>6100</v>
          </cell>
        </row>
        <row r="212">
          <cell r="I212">
            <v>1480481</v>
          </cell>
          <cell r="J212">
            <v>99.9</v>
          </cell>
          <cell r="K212">
            <v>109.9</v>
          </cell>
          <cell r="L212">
            <v>0.10010010010010006</v>
          </cell>
          <cell r="N212">
            <v>0</v>
          </cell>
          <cell r="U212">
            <v>0</v>
          </cell>
          <cell r="V212">
            <v>0</v>
          </cell>
          <cell r="W212">
            <v>3851</v>
          </cell>
          <cell r="X212">
            <v>1286</v>
          </cell>
          <cell r="Y212">
            <v>5137</v>
          </cell>
          <cell r="Z212">
            <v>0</v>
          </cell>
          <cell r="AA212">
            <v>4600</v>
          </cell>
          <cell r="AB212">
            <v>5137</v>
          </cell>
          <cell r="AC212">
            <v>6100</v>
          </cell>
        </row>
        <row r="213">
          <cell r="I213">
            <v>1445772</v>
          </cell>
          <cell r="J213">
            <v>99.9</v>
          </cell>
          <cell r="K213">
            <v>109.9</v>
          </cell>
          <cell r="L213">
            <v>0.10010010010010006</v>
          </cell>
          <cell r="N213">
            <v>0</v>
          </cell>
          <cell r="U213">
            <v>0</v>
          </cell>
          <cell r="V213">
            <v>0</v>
          </cell>
          <cell r="W213">
            <v>3851</v>
          </cell>
          <cell r="X213">
            <v>1286</v>
          </cell>
          <cell r="Y213">
            <v>5137</v>
          </cell>
          <cell r="Z213">
            <v>0</v>
          </cell>
          <cell r="AA213">
            <v>4600</v>
          </cell>
          <cell r="AB213">
            <v>5137</v>
          </cell>
          <cell r="AC213">
            <v>6100</v>
          </cell>
        </row>
        <row r="214">
          <cell r="I214">
            <v>1408542</v>
          </cell>
          <cell r="J214">
            <v>129.9</v>
          </cell>
          <cell r="K214">
            <v>139.9</v>
          </cell>
          <cell r="L214">
            <v>7.6982294072363455E-2</v>
          </cell>
          <cell r="M214">
            <v>60</v>
          </cell>
          <cell r="N214">
            <v>0</v>
          </cell>
          <cell r="O214" t="str">
            <v>Sim</v>
          </cell>
          <cell r="P214" t="str">
            <v>Sim</v>
          </cell>
          <cell r="Q214" t="str">
            <v>Nâo</v>
          </cell>
          <cell r="R214" t="str">
            <v>Nâo</v>
          </cell>
          <cell r="S214" t="str">
            <v>Sim</v>
          </cell>
          <cell r="T214" t="str">
            <v>Não</v>
          </cell>
          <cell r="U214">
            <v>0</v>
          </cell>
          <cell r="V214">
            <v>9801</v>
          </cell>
          <cell r="W214">
            <v>0</v>
          </cell>
          <cell r="X214">
            <v>2146</v>
          </cell>
          <cell r="Y214">
            <v>11947</v>
          </cell>
          <cell r="Z214">
            <v>0</v>
          </cell>
          <cell r="AA214">
            <v>10700</v>
          </cell>
          <cell r="AB214">
            <v>11947</v>
          </cell>
          <cell r="AC214">
            <v>14300</v>
          </cell>
        </row>
        <row r="215">
          <cell r="I215">
            <v>1408127</v>
          </cell>
          <cell r="J215">
            <v>129.9</v>
          </cell>
          <cell r="K215">
            <v>139.9</v>
          </cell>
          <cell r="L215">
            <v>7.6982294072363455E-2</v>
          </cell>
          <cell r="N215">
            <v>0</v>
          </cell>
          <cell r="U215">
            <v>0</v>
          </cell>
          <cell r="V215">
            <v>9801</v>
          </cell>
          <cell r="W215">
            <v>0</v>
          </cell>
          <cell r="X215">
            <v>2146</v>
          </cell>
          <cell r="Y215">
            <v>11947</v>
          </cell>
          <cell r="Z215">
            <v>0</v>
          </cell>
          <cell r="AA215">
            <v>10700</v>
          </cell>
          <cell r="AB215">
            <v>11947</v>
          </cell>
          <cell r="AC215">
            <v>14300</v>
          </cell>
        </row>
        <row r="216">
          <cell r="I216">
            <v>1444430</v>
          </cell>
          <cell r="J216">
            <v>129.9</v>
          </cell>
          <cell r="K216">
            <v>139.9</v>
          </cell>
          <cell r="L216">
            <v>7.6982294072363455E-2</v>
          </cell>
          <cell r="N216">
            <v>0</v>
          </cell>
          <cell r="U216">
            <v>0</v>
          </cell>
          <cell r="V216">
            <v>9801</v>
          </cell>
          <cell r="W216">
            <v>0</v>
          </cell>
          <cell r="X216">
            <v>2146</v>
          </cell>
          <cell r="Y216">
            <v>11947</v>
          </cell>
          <cell r="Z216">
            <v>0</v>
          </cell>
          <cell r="AA216">
            <v>10700</v>
          </cell>
          <cell r="AB216">
            <v>11947</v>
          </cell>
          <cell r="AC216">
            <v>14300</v>
          </cell>
          <cell r="AE216" t="str">
            <v>ok</v>
          </cell>
          <cell r="AF216" t="str">
            <v>Sem risco | pedido será enviado conforme LT | ag. novo FS com vendor ACL</v>
          </cell>
        </row>
        <row r="217">
          <cell r="I217">
            <v>1477481</v>
          </cell>
          <cell r="J217">
            <v>129.9</v>
          </cell>
          <cell r="K217">
            <v>139.9</v>
          </cell>
          <cell r="L217">
            <v>7.6982294072363455E-2</v>
          </cell>
          <cell r="N217">
            <v>0</v>
          </cell>
          <cell r="U217">
            <v>0</v>
          </cell>
          <cell r="V217">
            <v>9801</v>
          </cell>
          <cell r="W217">
            <v>0</v>
          </cell>
          <cell r="X217">
            <v>2146</v>
          </cell>
          <cell r="Y217">
            <v>11947</v>
          </cell>
          <cell r="Z217">
            <v>0</v>
          </cell>
          <cell r="AA217">
            <v>10700</v>
          </cell>
          <cell r="AB217">
            <v>11947</v>
          </cell>
          <cell r="AC217">
            <v>14300</v>
          </cell>
        </row>
      </sheetData>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Users/rosaw/AppData/Local/Microsoft/Windows/INetCache/Content.Outlook/5B2Y10B0/Kits%20e%20Presentes%20-%20PIV%20C06-23.xlsx" TargetMode="External"/><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Welton Rosa/SPO/BR" refreshedDate="44844.400084490742" createdVersion="8" refreshedVersion="8" minRefreshableVersion="3" recordCount="247" xr:uid="{2A60F29F-BD3E-4E80-8C4A-C40E26C7E5BD}">
  <cacheSource type="worksheet">
    <worksheetSource ref="A2:V1048576" sheet="BASE - Geral"/>
  </cacheSource>
  <cacheFields count="22">
    <cacheField name="PRESENTES" numFmtId="0">
      <sharedItems containsBlank="1"/>
    </cacheField>
    <cacheField name="GROT" numFmtId="0">
      <sharedItems containsBlank="1"/>
    </cacheField>
    <cacheField name="PLANNER" numFmtId="0">
      <sharedItems containsBlank="1"/>
    </cacheField>
    <cacheField name="CATEGORIA" numFmtId="0">
      <sharedItems containsBlank="1" count="7">
        <s v="SKIN CARE"/>
        <s v="COLOR I"/>
        <s v="FRAGRANCE"/>
        <s v="PERSONAL CARE"/>
        <s v="COLOR II"/>
        <m/>
        <s v="OV"/>
      </sharedItems>
    </cacheField>
    <cacheField name="PLANEJADOR" numFmtId="0">
      <sharedItems containsBlank="1"/>
    </cacheField>
    <cacheField name="PROFILE" numFmtId="0">
      <sharedItems containsString="0" containsBlank="1" containsNumber="1" containsInteger="1" minValue="1159912" maxValue="1232262"/>
    </cacheField>
    <cacheField name="FSC" numFmtId="0">
      <sharedItems containsString="0" containsBlank="1" containsNumber="1" containsInteger="1" minValue="1176230" maxValue="1500868"/>
    </cacheField>
    <cacheField name="DESCRIÇÃO" numFmtId="0">
      <sharedItems containsBlank="1"/>
    </cacheField>
    <cacheField name="VIDA" numFmtId="0">
      <sharedItems containsBlank="1" containsMixedTypes="1" containsNumber="1" containsInteger="1" minValue="0" maxValue="0"/>
    </cacheField>
    <cacheField name="SKT TOTAL" numFmtId="0">
      <sharedItems containsString="0" containsBlank="1" containsNumber="1" containsInteger="1" minValue="0" maxValue="519986"/>
    </cacheField>
    <cacheField name="FALTA PROD W ATUAL" numFmtId="0">
      <sharedItems containsString="0" containsBlank="1" containsNumber="1" containsInteger="1" minValue="0" maxValue="182800"/>
    </cacheField>
    <cacheField name="ORDENS W+1" numFmtId="0">
      <sharedItems containsString="0" containsBlank="1" containsNumber="1" containsInteger="1" minValue="0" maxValue="800000"/>
    </cacheField>
    <cacheField name="ORDENS W+2" numFmtId="0">
      <sharedItems containsString="0" containsBlank="1" containsNumber="1" containsInteger="1" minValue="0" maxValue="70000"/>
    </cacheField>
    <cacheField name="TOTAL A PRODUZIR" numFmtId="0">
      <sharedItems containsString="0" containsBlank="1" containsNumber="1" containsInteger="1" minValue="0" maxValue="800000"/>
    </cacheField>
    <cacheField name="FALTA PÓS PROD CP02" numFmtId="0">
      <sharedItems containsString="0" containsBlank="1" containsNumber="1" containsInteger="1" minValue="0" maxValue="1116"/>
    </cacheField>
    <cacheField name="FALTA PÓS PROD CP03" numFmtId="0">
      <sharedItems containsString="0" containsBlank="1" containsNumber="1" containsInteger="1" minValue="0" maxValue="22508"/>
    </cacheField>
    <cacheField name="DEMANDA" numFmtId="0">
      <sharedItems containsString="0" containsBlank="1" containsNumber="1" containsInteger="1" minValue="0" maxValue="108744"/>
    </cacheField>
    <cacheField name="% COB" numFmtId="0">
      <sharedItems containsString="0" containsBlank="1" containsNumber="1" minValue="0" maxValue="1"/>
    </cacheField>
    <cacheField name="FALTA" numFmtId="0">
      <sharedItems containsString="0" containsBlank="1" containsNumber="1" containsInteger="1" minValue="0" maxValue="13196"/>
    </cacheField>
    <cacheField name="DEMANDA2" numFmtId="0">
      <sharedItems containsString="0" containsBlank="1" containsNumber="1" containsInteger="1" minValue="0" maxValue="650010"/>
    </cacheField>
    <cacheField name="% COB2" numFmtId="0">
      <sharedItems containsString="0" containsBlank="1" containsNumber="1" minValue="0" maxValue="1" count="69">
        <n v="1"/>
        <n v="0.71"/>
        <n v="0.63"/>
        <n v="0.86"/>
        <n v="0.81"/>
        <n v="0.78"/>
        <n v="0"/>
        <n v="0.77"/>
        <m/>
        <n v="0.73"/>
        <n v="0.37"/>
        <n v="0.61"/>
        <n v="0.31"/>
        <n v="0.12"/>
        <n v="0.11"/>
        <n v="0.88"/>
        <n v="0.14000000000000001"/>
        <n v="0.13"/>
        <n v="0.53"/>
        <n v="0.72"/>
        <n v="0.26"/>
        <n v="0.32"/>
        <n v="0.25"/>
        <n v="0.34"/>
        <n v="0.21"/>
        <n v="0.83"/>
        <n v="0.62"/>
        <n v="0.01"/>
        <n v="0.42"/>
        <n v="0.41"/>
        <n v="0.16"/>
        <n v="0.79"/>
        <n v="0.69"/>
        <n v="0.85"/>
        <n v="0.61786254678665287" u="1"/>
        <n v="0.54202661685734299" u="1"/>
        <n v="0.72651710781149126" u="1"/>
        <n v="0.78596111857574735" u="1"/>
        <n v="0.11509367153801583" u="1"/>
        <n v="0.7889824859099448" u="1"/>
        <n v="0.16387088867441824" u="1"/>
        <n v="0.35901342585608687" u="1"/>
        <n v="0.4045766936032022" u="1"/>
        <n v="0.11373671062568988" u="1"/>
        <n v="0.61777511115213612" u="1"/>
        <n v="0.76595005428881646" u="1"/>
        <n v="0.72289156626506024" u="1"/>
        <n v="0.92140289517147578" u="1"/>
        <n v="0.58086522712587718" u="1"/>
        <n v="0.62252326391086921" u="1"/>
        <n v="0.1131857401909013" u="1"/>
        <n v="0.6210371614528658" u="1"/>
        <n v="0.41323489772080624" u="1"/>
        <n v="0.73890152653189689" u="1"/>
        <n v="0.30281663153860894" u="1"/>
        <n v="0.2592984230610087" u="1"/>
        <n v="0.871957241619706" u="1"/>
        <n v="1.1535887999588233E-2" u="1"/>
        <n v="0.12190020486225521" u="1"/>
        <n v="0.30492969676435711" u="1"/>
        <n v="0.10822263183542025" u="1"/>
        <n v="0.25471698113207547" u="1"/>
        <n v="0.78853914447134787" u="1"/>
        <n v="0.8268839103869654" u="1"/>
        <n v="0.34006895230798695" u="1"/>
        <n v="0.57735247208931417" u="1"/>
        <n v="0.20028002291096544" u="1"/>
        <n v="0.42804686133939501" u="1"/>
        <n v="0.72274620765542719" u="1"/>
      </sharedItems>
    </cacheField>
    <cacheField name="FALTA2" numFmtId="0">
      <sharedItems containsString="0" containsBlank="1" containsNumber="1" containsInteger="1" minValue="0" maxValue="153208"/>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Fernanda Miranda/SPO/BR" refreshedDate="44889.576508101854" createdVersion="7" refreshedVersion="7" minRefreshableVersion="3" recordCount="2524" xr:uid="{F50A13AA-F3B6-4030-8E6F-C6C322D492BD}">
  <cacheSource type="worksheet">
    <worksheetSource ref="A1:EI2525" sheet="UnitExportImport (96)" r:id="rId2"/>
  </cacheSource>
  <cacheFields count="139">
    <cacheField name="Item Id" numFmtId="0">
      <sharedItems containsSemiMixedTypes="0" containsString="0" containsNumber="1" containsInteger="1" minValue="422418" maxValue="2313273"/>
    </cacheField>
    <cacheField name="FSC code" numFmtId="0">
      <sharedItems containsSemiMixedTypes="0" containsString="0" containsNumber="1" containsInteger="1" minValue="79224" maxValue="1509274" count="1530">
        <n v="1379737"/>
        <n v="1379738"/>
        <n v="1379739"/>
        <n v="1379740"/>
        <n v="1396319"/>
        <n v="1461984"/>
        <n v="1445539"/>
        <n v="1486815"/>
        <n v="1090884"/>
        <n v="1090885"/>
        <n v="1379493"/>
        <n v="1419739"/>
        <n v="1419740"/>
        <n v="1409088"/>
        <n v="1442290"/>
        <n v="1380322"/>
        <n v="1434398"/>
        <n v="1442077"/>
        <n v="1334382"/>
        <n v="1334383"/>
        <n v="1370922"/>
        <n v="1396973"/>
        <n v="1397442"/>
        <n v="1397330"/>
        <n v="1397546"/>
        <n v="1408475"/>
        <n v="1408834"/>
        <n v="1379842"/>
        <n v="1460164"/>
        <n v="1460268"/>
        <n v="1460269"/>
        <n v="1460270"/>
        <n v="1460271"/>
        <n v="1474713"/>
        <n v="1475216"/>
        <n v="1370729"/>
        <n v="1468010"/>
        <n v="1444113"/>
        <n v="1475585"/>
        <n v="1485822"/>
        <n v="1382933"/>
        <n v="1461035"/>
        <n v="1461038"/>
        <n v="1461040"/>
        <n v="1467571"/>
        <n v="1290889"/>
        <n v="1302761"/>
        <n v="1485135"/>
        <n v="1465455"/>
        <n v="1388751"/>
        <n v="1457354"/>
        <n v="1447038"/>
        <n v="1489710"/>
        <n v="1487636"/>
        <n v="1323907"/>
        <n v="1372314"/>
        <n v="1142810"/>
        <n v="1388077"/>
        <n v="1465544"/>
        <n v="1406655"/>
        <n v="1457049"/>
        <n v="1497204"/>
        <n v="1409098"/>
        <n v="1409099"/>
        <n v="1468252"/>
        <n v="1468271"/>
        <n v="1460941"/>
        <n v="1460942"/>
        <n v="1498235"/>
        <n v="1498241"/>
        <n v="1498242"/>
        <n v="1442021"/>
        <n v="1442022"/>
        <n v="1482055"/>
        <n v="1482056"/>
        <n v="1327239"/>
        <n v="1327240"/>
        <n v="1316357"/>
        <n v="1316703"/>
        <n v="1445014"/>
        <n v="1485154"/>
        <n v="1485155"/>
        <n v="1484610"/>
        <n v="1484605"/>
        <n v="1395582"/>
        <n v="1467607"/>
        <n v="1467608"/>
        <n v="1501987"/>
        <n v="1501988"/>
        <n v="1501989"/>
        <n v="1501990"/>
        <n v="1501991"/>
        <n v="1501992"/>
        <n v="1501993"/>
        <n v="1501994"/>
        <n v="1501995"/>
        <n v="1501996"/>
        <n v="1501997"/>
        <n v="1501998"/>
        <n v="1164405"/>
        <n v="1467603"/>
        <n v="1467604"/>
        <n v="1408903"/>
        <n v="1479788"/>
        <n v="1396326"/>
        <n v="1479793"/>
        <n v="1396358"/>
        <n v="1383552"/>
        <n v="1465784"/>
        <n v="1465785"/>
        <n v="1238957"/>
        <n v="1317714"/>
        <n v="1316433"/>
        <n v="1316434"/>
        <n v="1410652"/>
        <n v="1410653"/>
        <n v="1410655"/>
        <n v="1410657"/>
        <n v="1458659"/>
        <n v="1458660"/>
        <n v="1408888"/>
        <n v="1460257"/>
        <n v="1460258"/>
        <n v="1460259"/>
        <n v="1460260"/>
        <n v="1484611"/>
        <n v="1484612"/>
        <n v="1484613"/>
        <n v="1484614"/>
        <n v="1468254"/>
        <n v="1410659"/>
        <n v="1410660"/>
        <n v="1455704"/>
        <n v="1455705"/>
        <n v="1455706"/>
        <n v="1455707"/>
        <n v="1474710"/>
        <n v="1474720"/>
        <n v="1474748"/>
        <n v="1460163"/>
        <n v="1444661"/>
        <n v="1383491"/>
        <n v="1424077"/>
        <n v="1397265"/>
        <n v="1409792"/>
        <n v="1409793"/>
        <n v="1475241"/>
        <n v="1409797"/>
        <n v="1474709"/>
        <n v="1391136"/>
        <n v="1391137"/>
        <n v="1391138"/>
        <n v="1391139"/>
        <n v="1391140"/>
        <n v="1391141"/>
        <n v="1391142"/>
        <n v="1391143"/>
        <n v="1391144"/>
        <n v="1391145"/>
        <n v="1391146"/>
        <n v="1394679"/>
        <n v="1394680"/>
        <n v="1394681"/>
        <n v="1394682"/>
        <n v="1408147"/>
        <n v="1408148"/>
        <n v="1479098"/>
        <n v="1479099"/>
        <n v="1479101"/>
        <n v="1479102"/>
        <n v="1479113"/>
        <n v="1409794"/>
        <n v="1409795"/>
        <n v="1409796"/>
        <n v="1407263"/>
        <n v="1477394"/>
        <n v="1477393"/>
        <n v="1477392"/>
        <n v="1383162"/>
        <n v="1443906"/>
        <n v="1467575"/>
        <n v="1459148"/>
        <n v="1482046"/>
        <n v="1467528"/>
        <n v="1401795"/>
        <n v="1401796"/>
        <n v="1401797"/>
        <n v="1401798"/>
        <n v="1468243"/>
        <n v="1499110"/>
        <n v="1489648"/>
        <n v="1492252"/>
        <n v="1492251"/>
        <n v="1479034"/>
        <n v="1482047"/>
        <n v="1481419"/>
        <n v="1441447"/>
        <n v="1486721"/>
        <n v="1486722"/>
        <n v="1486713"/>
        <n v="1486714"/>
        <n v="1477347"/>
        <n v="1477348"/>
        <n v="1477345"/>
        <n v="1477346"/>
        <n v="1492661"/>
        <n v="1498010"/>
        <n v="1497460"/>
        <n v="1497461"/>
        <n v="1497462"/>
        <n v="1395050"/>
        <n v="1453972"/>
        <n v="1468819"/>
        <n v="1474712"/>
        <n v="1498233"/>
        <n v="1498239"/>
        <n v="1497959"/>
        <n v="1482470"/>
        <n v="1497463"/>
        <n v="1465809"/>
        <n v="1465810"/>
        <n v="1465811"/>
        <n v="1465812"/>
        <n v="1465813"/>
        <n v="1465815"/>
        <n v="1465816"/>
        <n v="1465818"/>
        <n v="1465819"/>
        <n v="1176223"/>
        <n v="1176224"/>
        <n v="1176230"/>
        <n v="1176234"/>
        <n v="1223462"/>
        <n v="1223463"/>
        <n v="1223460"/>
        <n v="1285215"/>
        <n v="1285216"/>
        <n v="1285201"/>
        <n v="1285202"/>
        <n v="1285205"/>
        <n v="1285207"/>
        <n v="1285208"/>
        <n v="1285209"/>
        <n v="1285210"/>
        <n v="1379421"/>
        <n v="1379422"/>
        <n v="1379423"/>
        <n v="1379424"/>
        <n v="1379425"/>
        <n v="1379426"/>
        <n v="1379427"/>
        <n v="1379428"/>
        <n v="1460261"/>
        <n v="1461042"/>
        <n v="1461043"/>
        <n v="1461045"/>
        <n v="1388920"/>
        <n v="1434342"/>
        <n v="1497813"/>
        <n v="1497815"/>
        <n v="1498007"/>
        <n v="1498008"/>
        <n v="1460193"/>
        <n v="1460194"/>
        <n v="1370935"/>
        <n v="1370936"/>
        <n v="1370937"/>
        <n v="1458663"/>
        <n v="1458664"/>
        <n v="1442095"/>
        <n v="1442094"/>
        <n v="1304360"/>
        <n v="1304361"/>
        <n v="1304362"/>
        <n v="1304363"/>
        <n v="1304364"/>
        <n v="1340442"/>
        <n v="1442291"/>
        <n v="1443810"/>
        <n v="1409857"/>
        <n v="1401285"/>
        <n v="1401289"/>
        <n v="1442085"/>
        <n v="1409858"/>
        <n v="1442154"/>
        <n v="1460323"/>
        <n v="1394817"/>
        <n v="1461983"/>
        <n v="1442155"/>
        <n v="1477360"/>
        <n v="1477359"/>
        <n v="1477367"/>
        <n v="1435488"/>
        <n v="1468011"/>
        <n v="1473160"/>
        <n v="1371994"/>
        <n v="1376738"/>
        <n v="1376739"/>
        <n v="1298519"/>
        <n v="1465846"/>
        <n v="1477604"/>
        <n v="1477605"/>
        <n v="1477606"/>
        <n v="1477589"/>
        <n v="1477591"/>
        <n v="1477592"/>
        <n v="1477593"/>
        <n v="1477594"/>
        <n v="1477595"/>
        <n v="1477596"/>
        <n v="1477597"/>
        <n v="1477598"/>
        <n v="1436470"/>
        <n v="1436471"/>
        <n v="1436472"/>
        <n v="1436473"/>
        <n v="1436474"/>
        <n v="1436475"/>
        <n v="1436476"/>
        <n v="1436483"/>
        <n v="1436484"/>
        <n v="1436485"/>
        <n v="1436486"/>
        <n v="1436487"/>
        <n v="1390280"/>
        <n v="1390281"/>
        <n v="1390282"/>
        <n v="1390283"/>
        <n v="1390284"/>
        <n v="1390285"/>
        <n v="1390286"/>
        <n v="1459923"/>
        <n v="1459924"/>
        <n v="1459925"/>
        <n v="1459926"/>
        <n v="1358074"/>
        <n v="1390275"/>
        <n v="1390276"/>
        <n v="1390277"/>
        <n v="1390278"/>
        <n v="1390279"/>
        <n v="1466886"/>
        <n v="1466887"/>
        <n v="1466888"/>
        <n v="1466889"/>
        <n v="1466890"/>
        <n v="1466891"/>
        <n v="1466892"/>
        <n v="1466893"/>
        <n v="1466894"/>
        <n v="1337058"/>
        <n v="1382923"/>
        <n v="1346831"/>
        <n v="1184341"/>
        <n v="1461711"/>
        <n v="1461713"/>
        <n v="1461716"/>
        <n v="1461717"/>
        <n v="1465823"/>
        <n v="1461719"/>
        <n v="1461720"/>
        <n v="1461722"/>
        <n v="1461723"/>
        <n v="1461724"/>
        <n v="1461728"/>
        <n v="1461729"/>
        <n v="1461730"/>
        <n v="1461731"/>
        <n v="1461732"/>
        <n v="1461733"/>
        <n v="1461734"/>
        <n v="1461735"/>
        <n v="1461736"/>
        <n v="1461737"/>
        <n v="1461738"/>
        <n v="1461740"/>
        <n v="1461741"/>
        <n v="1461743"/>
        <n v="1461744"/>
        <n v="1461747"/>
        <n v="1461748"/>
        <n v="1461749"/>
        <n v="1461750"/>
        <n v="1486467"/>
        <n v="1486468"/>
        <n v="1486469"/>
        <n v="1486470"/>
        <n v="1461751"/>
        <n v="1476637"/>
        <n v="1446846"/>
        <n v="1446843"/>
        <n v="1446847"/>
        <n v="1503829"/>
        <n v="1472706"/>
        <n v="1410475"/>
        <n v="1467553"/>
        <n v="1467557"/>
        <n v="1472707"/>
        <n v="1410476"/>
        <n v="1477908"/>
        <n v="1492059"/>
        <n v="1472710"/>
        <n v="1467555"/>
        <n v="1467961"/>
        <n v="1469534"/>
        <n v="1469634"/>
        <n v="1480947"/>
        <n v="1130729"/>
        <n v="1129910"/>
        <n v="1485126"/>
        <n v="1485127"/>
        <n v="1467565"/>
        <n v="1485128"/>
        <n v="1347388"/>
        <n v="1369453"/>
        <n v="1357970"/>
        <n v="1479331"/>
        <n v="1358748"/>
        <n v="1358751"/>
        <n v="1475406"/>
        <n v="1369451"/>
        <n v="1369920"/>
        <n v="1458428"/>
        <n v="1475403"/>
        <n v="1485125"/>
        <n v="1499434"/>
        <n v="1499433"/>
        <n v="1497050"/>
        <n v="1499435"/>
        <n v="1499432"/>
        <n v="1298773"/>
        <n v="1402934"/>
        <n v="1369452"/>
        <n v="1369921"/>
        <n v="1370902"/>
        <n v="1346259"/>
        <n v="1458427"/>
        <n v="1438288"/>
        <n v="1462566"/>
        <n v="1480835"/>
        <n v="1466737"/>
        <n v="1475404"/>
        <n v="1475405"/>
        <n v="1467992"/>
        <n v="1485129"/>
        <n v="1485130"/>
        <n v="1487408"/>
        <n v="1499039"/>
        <n v="1485131"/>
        <n v="1485132"/>
        <n v="1485134"/>
        <n v="1399455"/>
        <n v="1260748"/>
        <n v="1261669"/>
        <n v="1393376"/>
        <n v="1419824"/>
        <n v="1485136"/>
        <n v="1393377"/>
        <n v="1467378"/>
        <n v="1264799"/>
        <n v="1309841"/>
        <n v="1268704"/>
        <n v="1467962"/>
        <n v="1381809"/>
        <n v="1410478"/>
        <n v="1467960"/>
        <n v="1472917"/>
        <n v="1472918"/>
        <n v="1467556"/>
        <n v="1509245"/>
        <n v="1509246"/>
        <n v="1509247"/>
        <n v="1509248"/>
        <n v="1509250"/>
        <n v="1509252"/>
        <n v="1509255"/>
        <n v="1509256"/>
        <n v="1509258"/>
        <n v="1509259"/>
        <n v="1509260"/>
        <n v="1509261"/>
        <n v="1509262"/>
        <n v="1509263"/>
        <n v="1509274"/>
        <n v="1509264"/>
        <n v="1509265"/>
        <n v="1509266"/>
        <n v="1509267"/>
        <n v="1509268"/>
        <n v="1509269"/>
        <n v="1509270"/>
        <n v="1483630"/>
        <n v="1483631"/>
        <n v="1483632"/>
        <n v="1483633"/>
        <n v="1483634"/>
        <n v="1481281"/>
        <n v="1481282"/>
        <n v="1481283"/>
        <n v="1372199"/>
        <n v="1468542"/>
        <n v="1460483"/>
        <n v="1381807"/>
        <n v="1472919"/>
        <n v="1420126"/>
        <n v="1420127"/>
        <n v="1420128"/>
        <n v="1420129"/>
        <n v="1420130"/>
        <n v="1420131"/>
        <n v="1420132"/>
        <n v="1420133"/>
        <n v="1420134"/>
        <n v="1420135"/>
        <n v="1420136"/>
        <n v="1420137"/>
        <n v="1420138"/>
        <n v="1420139"/>
        <n v="1420140"/>
        <n v="1387397"/>
        <n v="1387398"/>
        <n v="1387399"/>
        <n v="1387521"/>
        <n v="1387522"/>
        <n v="1387523"/>
        <n v="1387524"/>
        <n v="1389287"/>
        <n v="1389288"/>
        <n v="1389289"/>
        <n v="1389290"/>
        <n v="1389291"/>
        <n v="1389292"/>
        <n v="1389293"/>
        <n v="1389294"/>
        <n v="1389296"/>
        <n v="1388554"/>
        <n v="1388555"/>
        <n v="1388590"/>
        <n v="1407151"/>
        <n v="1339388"/>
        <n v="1339389"/>
        <n v="1339390"/>
        <n v="1339391"/>
        <n v="1339392"/>
        <n v="1339393"/>
        <n v="1388597"/>
        <n v="1388883"/>
        <n v="1388884"/>
        <n v="1388885"/>
        <n v="1478331"/>
        <n v="1478332"/>
        <n v="1478333"/>
        <n v="1478334"/>
        <n v="1478335"/>
        <n v="1478336"/>
        <n v="1478337"/>
        <n v="1478338"/>
        <n v="1478339"/>
        <n v="1478340"/>
        <n v="1478341"/>
        <n v="1478342"/>
        <n v="1478343"/>
        <n v="1478344"/>
        <n v="1478345"/>
        <n v="1478346"/>
        <n v="1478630"/>
        <n v="1478347"/>
        <n v="1478348"/>
        <n v="1478349"/>
        <n v="1477824"/>
        <n v="1477825"/>
        <n v="1477826"/>
        <n v="1477827"/>
        <n v="1477828"/>
        <n v="1477829"/>
        <n v="1477830"/>
        <n v="1477831"/>
        <n v="1477832"/>
        <n v="1477833"/>
        <n v="1477834"/>
        <n v="1477835"/>
        <n v="1477836"/>
        <n v="1477837"/>
        <n v="1477838"/>
        <n v="1477839"/>
        <n v="1477840"/>
        <n v="1477841"/>
        <n v="1477842"/>
        <n v="1477843"/>
        <n v="1381752"/>
        <n v="1381810"/>
        <n v="1381761"/>
        <n v="1410474"/>
        <n v="1419191"/>
        <n v="1419193"/>
        <n v="1467554"/>
        <n v="1472708"/>
        <n v="1472711"/>
        <n v="1472921"/>
        <n v="1499436"/>
        <n v="1446844"/>
        <n v="1467558"/>
        <n v="1472705"/>
        <n v="1472709"/>
        <n v="1389647"/>
        <n v="1389648"/>
        <n v="1389649"/>
        <n v="1389650"/>
        <n v="1389651"/>
        <n v="1389652"/>
        <n v="1389653"/>
        <n v="1389654"/>
        <n v="1472576"/>
        <n v="1472577"/>
        <n v="1372196"/>
        <n v="1372202"/>
        <n v="1372201"/>
        <n v="1329248"/>
        <n v="1462840"/>
        <n v="1437368"/>
        <n v="1465847"/>
        <n v="1465848"/>
        <n v="1465849"/>
        <n v="1437367"/>
        <n v="1466220"/>
        <n v="1466221"/>
        <n v="1466434"/>
        <n v="1466223"/>
        <n v="1466224"/>
        <n v="1478648"/>
        <n v="1478644"/>
        <n v="1323879"/>
        <n v="1323880"/>
        <n v="1492219"/>
        <n v="1492220"/>
        <n v="1492221"/>
        <n v="1492222"/>
        <n v="1492223"/>
        <n v="1492224"/>
        <n v="1492225"/>
        <n v="1492226"/>
        <n v="1492227"/>
        <n v="1492228"/>
        <n v="1492229"/>
        <n v="1492230"/>
        <n v="1506353"/>
        <n v="1506993"/>
        <n v="1506994"/>
        <n v="1506995"/>
        <n v="1479371"/>
        <n v="1341721"/>
        <n v="1468772"/>
        <n v="1505817"/>
        <n v="1478889"/>
        <n v="1473467"/>
        <n v="1376786"/>
        <n v="1376789"/>
        <n v="1401315"/>
        <n v="1341319"/>
        <n v="1505820"/>
        <n v="1192797"/>
        <n v="1280374"/>
        <n v="1389655"/>
        <n v="1389656"/>
        <n v="1389659"/>
        <n v="1389661"/>
        <n v="1389662"/>
        <n v="1389666"/>
        <n v="1389669"/>
        <n v="1389671"/>
        <n v="1389678"/>
        <n v="1408948"/>
        <n v="1408949"/>
        <n v="1465829"/>
        <n v="1465830"/>
        <n v="1489598"/>
        <n v="1489599"/>
        <n v="1489602"/>
        <n v="1489604"/>
        <n v="1489605"/>
        <n v="1195329"/>
        <n v="1398329"/>
        <n v="1439187"/>
        <n v="1485124"/>
        <n v="1328738"/>
        <n v="1474848"/>
        <n v="1474849"/>
        <n v="1474850"/>
        <n v="1474851"/>
        <n v="1474855"/>
        <n v="1476635"/>
        <n v="1476636"/>
        <n v="1468773"/>
        <n v="1384685"/>
        <n v="1477602"/>
        <n v="1468662"/>
        <n v="1478997"/>
        <n v="1372129"/>
        <n v="1384773"/>
        <n v="1465335"/>
        <n v="1441851"/>
        <n v="1441852"/>
        <n v="1497394"/>
        <n v="1465333"/>
        <n v="1501717"/>
        <n v="1501718"/>
        <n v="1501719"/>
        <n v="1501720"/>
        <n v="1501721"/>
        <n v="1501722"/>
        <n v="1501723"/>
        <n v="1474078"/>
        <n v="1376790"/>
        <n v="1378273"/>
        <n v="1456764"/>
        <n v="1378274"/>
        <n v="1492231"/>
        <n v="1376803"/>
        <n v="1492232"/>
        <n v="1478132"/>
        <n v="1497396"/>
        <n v="1478133"/>
        <n v="1497395"/>
        <n v="1465454"/>
        <n v="1467401"/>
        <n v="79224"/>
        <n v="1478363"/>
        <n v="1478364"/>
        <n v="1492660"/>
        <n v="1473464"/>
        <n v="1477603"/>
        <n v="1435390"/>
        <n v="1388598"/>
        <n v="1388601"/>
        <n v="1388602"/>
        <n v="1388603"/>
        <n v="1388604"/>
        <n v="1388605"/>
        <n v="1388591"/>
        <n v="1389297"/>
        <n v="1389298"/>
        <n v="1388592"/>
        <n v="1389299"/>
        <n v="1389301"/>
        <n v="1388593"/>
        <n v="1389302"/>
        <n v="1389303"/>
        <n v="1388595"/>
        <n v="1389443"/>
        <n v="1407152"/>
        <n v="1435376"/>
        <n v="1435377"/>
        <n v="1435378"/>
        <n v="1435379"/>
        <n v="1435380"/>
        <n v="1435381"/>
        <n v="1435382"/>
        <n v="1435383"/>
        <n v="1435384"/>
        <n v="1435385"/>
        <n v="1435386"/>
        <n v="1435387"/>
        <n v="1435388"/>
        <n v="1435389"/>
        <n v="1441225"/>
        <n v="1328771"/>
        <n v="1328773"/>
        <n v="1373085"/>
        <n v="1400324"/>
        <n v="1457250"/>
        <n v="1475634"/>
        <n v="1473965"/>
        <n v="1465332"/>
        <n v="1369221"/>
        <n v="1486151"/>
        <n v="1497049"/>
        <n v="1480925"/>
        <n v="1406648"/>
        <n v="1480926"/>
        <n v="1484352"/>
        <n v="1445774"/>
        <n v="1482238"/>
        <n v="1394447"/>
        <n v="1394449"/>
        <n v="1394450"/>
        <n v="1395607"/>
        <n v="1446416"/>
        <n v="1218418"/>
        <n v="1300121"/>
        <n v="1398123"/>
        <n v="1465334"/>
        <n v="1468767"/>
        <n v="1441226"/>
        <n v="1441227"/>
        <n v="1440058"/>
        <n v="1283439"/>
        <n v="1283440"/>
        <n v="1408126"/>
        <n v="1408542"/>
        <n v="1472689"/>
        <n v="1420729"/>
        <n v="1420730"/>
        <n v="1420731"/>
        <n v="1420732"/>
        <n v="1474111"/>
        <n v="1456261"/>
        <n v="1456089"/>
        <n v="1404906"/>
        <n v="1358076"/>
        <n v="1376799"/>
        <n v="1376801"/>
        <n v="1341738"/>
        <n v="1465456"/>
        <n v="1211818"/>
        <n v="1211819"/>
        <n v="1211820"/>
        <n v="1211821"/>
        <n v="1230075"/>
        <n v="1291972"/>
        <n v="1299936"/>
        <n v="1376493"/>
        <n v="1377004"/>
        <n v="1422727"/>
        <n v="1480484"/>
        <n v="1458938"/>
        <n v="1475824"/>
        <n v="1303381"/>
        <n v="1488316"/>
        <n v="1374969"/>
        <n v="1436921"/>
        <n v="1480482"/>
        <n v="1484969"/>
        <n v="1469114"/>
        <n v="1469115"/>
        <n v="1469116"/>
        <n v="1469117"/>
        <n v="1462823"/>
        <n v="1485544"/>
        <n v="1485535"/>
        <n v="1485536"/>
        <n v="1485537"/>
        <n v="1485538"/>
        <n v="1462832"/>
        <n v="1462834"/>
        <n v="1462836"/>
        <n v="1462838"/>
        <n v="1500673"/>
        <n v="1388756"/>
        <n v="1489712"/>
        <n v="1488193"/>
        <n v="1488194"/>
        <n v="1488195"/>
        <n v="1488196"/>
        <n v="1388769"/>
        <n v="1489714"/>
        <n v="1445229"/>
        <n v="1445222"/>
        <n v="1445223"/>
        <n v="1445224"/>
        <n v="1388749"/>
        <n v="1489711"/>
        <n v="1478362"/>
        <n v="1388759"/>
        <n v="1388761"/>
        <n v="1445944"/>
        <n v="1409782"/>
        <n v="1409783"/>
        <n v="1409784"/>
        <n v="1406455"/>
        <n v="1420893"/>
        <n v="1484353"/>
        <n v="1479326"/>
        <n v="1457353"/>
        <n v="1328997"/>
        <n v="1328998"/>
        <n v="1328999"/>
        <n v="1329001"/>
        <n v="1329003"/>
        <n v="1329004"/>
        <n v="1329007"/>
        <n v="1329009"/>
        <n v="1329010"/>
        <n v="1329011"/>
        <n v="1329012"/>
        <n v="1329014"/>
        <n v="1329017"/>
        <n v="1408943"/>
        <n v="1408944"/>
        <n v="1419514"/>
        <n v="1468165"/>
        <n v="1468166"/>
        <n v="1475636"/>
        <n v="1507530"/>
        <n v="1507531"/>
        <n v="1507526"/>
        <n v="1507527"/>
        <n v="1507528"/>
        <n v="1507529"/>
        <n v="1388747"/>
        <n v="1388765"/>
        <n v="1388768"/>
        <n v="1479323"/>
        <n v="1388742"/>
        <n v="1388745"/>
        <n v="1388778"/>
        <n v="1385330"/>
        <n v="1388777"/>
        <n v="1388779"/>
        <n v="1401318"/>
        <n v="1473118"/>
        <n v="1469147"/>
        <n v="1318156"/>
        <n v="1398522"/>
        <n v="1456087"/>
        <n v="1486149"/>
        <n v="1475690"/>
        <n v="1475691"/>
        <n v="1462831"/>
        <n v="1462833"/>
        <n v="1462835"/>
        <n v="1462837"/>
        <n v="1488317"/>
        <n v="1488318"/>
        <n v="1500670"/>
        <n v="1500671"/>
        <n v="1484591"/>
        <n v="1484355"/>
        <n v="1484592"/>
        <n v="1436120"/>
        <n v="1484970"/>
        <n v="1453898"/>
        <n v="1453901"/>
        <n v="1453904"/>
        <n v="1481545"/>
        <n v="1497378"/>
        <n v="1503835"/>
        <n v="1473971"/>
        <n v="1497785"/>
        <n v="1398936"/>
        <n v="1392514"/>
        <n v="1208362"/>
        <n v="1255828"/>
        <n v="1255831"/>
        <n v="1255832"/>
        <n v="1479330"/>
        <n v="1479370"/>
        <n v="1392472"/>
        <n v="1392473"/>
        <n v="1392474"/>
        <n v="1402305"/>
        <n v="1402306"/>
        <n v="1402307"/>
        <n v="1454560"/>
        <n v="1496964"/>
        <n v="1498904"/>
        <n v="1344316"/>
        <n v="1380518"/>
        <n v="1380519"/>
        <n v="1383606"/>
        <n v="1029781"/>
        <n v="1119982"/>
        <n v="1119984"/>
        <n v="1393378"/>
        <n v="1392506"/>
        <n v="1488151"/>
        <n v="1392388"/>
        <n v="1392390"/>
        <n v="1392391"/>
        <n v="1454178"/>
        <n v="1460281"/>
        <n v="1468131"/>
        <n v="1474853"/>
        <n v="1326959"/>
        <n v="1447769"/>
        <n v="1419626"/>
        <n v="1469148"/>
        <n v="1472280"/>
        <n v="1476002"/>
        <n v="1484354"/>
        <n v="1119980"/>
        <n v="1227787"/>
        <n v="1217765"/>
        <n v="1248943"/>
        <n v="1264927"/>
        <n v="1287361"/>
        <n v="1287362"/>
        <n v="1306875"/>
        <n v="1320684"/>
        <n v="1307048"/>
        <n v="1303914"/>
        <n v="1300120"/>
        <n v="1304821"/>
        <n v="1372205"/>
        <n v="1373217"/>
        <n v="1369878"/>
        <n v="1374965"/>
        <n v="1358077"/>
        <n v="1358078"/>
        <n v="1456083"/>
        <n v="1376861"/>
        <n v="1389486"/>
        <n v="1388078"/>
        <n v="1388079"/>
        <n v="1388739"/>
        <n v="1386587"/>
        <n v="1406848"/>
        <n v="1408127"/>
        <n v="1408128"/>
        <n v="1386588"/>
        <n v="1437749"/>
        <n v="1437750"/>
        <n v="1456085"/>
        <n v="1406649"/>
        <n v="1406650"/>
        <n v="1457841"/>
        <n v="1436923"/>
        <n v="1406456"/>
        <n v="1473117"/>
        <n v="1473968"/>
        <n v="1473969"/>
        <n v="1473970"/>
        <n v="1468731"/>
        <n v="1474457"/>
        <n v="1474458"/>
        <n v="1475254"/>
        <n v="1475255"/>
        <n v="1475256"/>
        <n v="1475257"/>
        <n v="1490661"/>
        <n v="1485206"/>
        <n v="1473119"/>
        <n v="1480481"/>
        <n v="1484351"/>
        <n v="1493955"/>
        <n v="1493956"/>
        <n v="1493048"/>
        <n v="1493049"/>
        <n v="1480483"/>
        <n v="1481542"/>
        <n v="1481543"/>
        <n v="1481544"/>
        <n v="1491813"/>
        <n v="1500672"/>
        <n v="1479328"/>
        <n v="1008192"/>
        <n v="1189344"/>
        <n v="1252984"/>
        <n v="1233134"/>
        <n v="1314094"/>
        <n v="1334165"/>
        <n v="1290317"/>
        <n v="1290319"/>
        <n v="1313467"/>
        <n v="1339653"/>
        <n v="1376558"/>
        <n v="1388080"/>
        <n v="1398523"/>
        <n v="1398525"/>
        <n v="1392510"/>
        <n v="1408952"/>
        <n v="1408954"/>
        <n v="1456088"/>
        <n v="1424111"/>
        <n v="1408956"/>
        <n v="1408958"/>
        <n v="1441845"/>
        <n v="1444882"/>
        <n v="1444883"/>
        <n v="1453908"/>
        <n v="1453909"/>
        <n v="1457251"/>
        <n v="1473966"/>
        <n v="1469142"/>
        <n v="1469144"/>
        <n v="1475408"/>
        <n v="1480485"/>
        <n v="1486150"/>
        <n v="1486152"/>
        <n v="1487021"/>
        <n v="1496894"/>
        <n v="1286651"/>
        <n v="1456084"/>
        <n v="1490353"/>
        <n v="1459263"/>
        <n v="1459267"/>
        <n v="1459269"/>
        <n v="1459270"/>
        <n v="1459271"/>
        <n v="1086761"/>
        <n v="1329606"/>
        <n v="1329607"/>
        <n v="1329610"/>
        <n v="1329611"/>
        <n v="1329616"/>
        <n v="1329619"/>
        <n v="1329245"/>
        <n v="1333881"/>
        <n v="1329624"/>
        <n v="1392517"/>
        <n v="1358253"/>
        <n v="1374182"/>
        <n v="1419508"/>
        <n v="1419509"/>
        <n v="1419512"/>
        <n v="1419513"/>
        <n v="1410492"/>
        <n v="1419515"/>
        <n v="1419518"/>
        <n v="1461638"/>
        <n v="1461639"/>
        <n v="1461640"/>
        <n v="1468656"/>
        <n v="1490699"/>
        <n v="1477479"/>
        <n v="1477481"/>
        <n v="1444430"/>
        <n v="1394791"/>
        <n v="1395760"/>
        <n v="1467581"/>
        <n v="1486708"/>
        <n v="1486709"/>
        <n v="1381565"/>
        <n v="1482182"/>
        <n v="1249819"/>
        <n v="1479010"/>
        <n v="1444117"/>
        <n v="1445772"/>
        <n v="1500294"/>
        <n v="1502532"/>
        <n v="1500865"/>
        <n v="1500485"/>
        <n v="1500864"/>
        <n v="1477653"/>
        <n v="1472624"/>
        <n v="1477478"/>
        <n v="1444366"/>
        <n v="1444367"/>
        <n v="1444369"/>
        <n v="1388755"/>
        <n v="1388754"/>
        <n v="1489713"/>
        <n v="1487220"/>
        <n v="1479327"/>
        <n v="1388770"/>
        <n v="1388774"/>
        <n v="1388744"/>
        <n v="1339054"/>
        <n v="1340412"/>
        <n v="1463936"/>
        <n v="1463937"/>
        <n v="1464665"/>
        <n v="1464666"/>
        <n v="1406888"/>
        <n v="1407359"/>
        <n v="1181232"/>
        <n v="1181233"/>
        <n v="1409874"/>
        <n v="1409881"/>
        <n v="1409882"/>
        <n v="1409883"/>
        <n v="1409884"/>
        <n v="1409885"/>
        <n v="1409886"/>
        <n v="1409887"/>
        <n v="1477631"/>
        <n v="1396974"/>
        <n v="1396979"/>
        <n v="1373005"/>
        <n v="1477632"/>
        <n v="1477630"/>
        <n v="1444232"/>
        <n v="1463629"/>
        <n v="1463630"/>
        <n v="1463631"/>
        <n v="1463632"/>
        <n v="1463634"/>
        <n v="1392539"/>
        <n v="1392541"/>
        <n v="1392540"/>
        <n v="1409877"/>
        <n v="1408835"/>
        <n v="1447129"/>
        <n v="1447130"/>
        <n v="1447131"/>
        <n v="1447132"/>
        <n v="1444472"/>
        <n v="1444473"/>
        <n v="1490554"/>
        <n v="1490555"/>
        <n v="1490575"/>
        <n v="1490576"/>
        <n v="1490577"/>
        <n v="1490578"/>
        <n v="1490579"/>
        <n v="1490580"/>
        <n v="1490581"/>
        <n v="1490582"/>
        <n v="1490583"/>
        <n v="1490584"/>
        <n v="1490558"/>
        <n v="1490559"/>
        <n v="1490607"/>
        <n v="1490608"/>
        <n v="1490609"/>
        <n v="1490610"/>
        <n v="1490611"/>
        <n v="1490612"/>
        <n v="1490613"/>
        <n v="1490614"/>
        <n v="1490615"/>
        <n v="1490616"/>
        <n v="1474745"/>
        <n v="1406909"/>
        <n v="1406915"/>
        <n v="1482596"/>
        <n v="1482597"/>
        <n v="1477379"/>
        <n v="1477380"/>
        <n v="1482594"/>
        <n v="1477381"/>
        <n v="1475420"/>
        <n v="1475220"/>
        <n v="1478615"/>
        <n v="1475219"/>
        <n v="1475218"/>
        <n v="1468248"/>
        <n v="1395144"/>
        <n v="1486715"/>
        <n v="1486716"/>
        <n v="1486723"/>
        <n v="1486724"/>
        <n v="1478616"/>
        <n v="1407265"/>
        <n v="1463764"/>
        <n v="1477799"/>
        <n v="1477801"/>
        <n v="1444370"/>
        <n v="1440060"/>
        <n v="1440066"/>
        <n v="1440067"/>
        <n v="1440068"/>
        <n v="1440074"/>
        <n v="1461032"/>
        <n v="1476828"/>
        <n v="1476799"/>
        <n v="1408823"/>
        <n v="1477399"/>
        <n v="1476827"/>
        <n v="1466685"/>
        <n v="1459147"/>
        <n v="1482157"/>
        <n v="1457442"/>
        <n v="1457445"/>
        <n v="1457446"/>
        <n v="1457447"/>
        <n v="1466774"/>
        <n v="1499597"/>
        <n v="1499594"/>
        <n v="1499595"/>
        <n v="1499596"/>
        <n v="1457720"/>
        <n v="1466441"/>
        <n v="1457719"/>
        <n v="1457717"/>
        <n v="1464628"/>
        <n v="1457718"/>
        <n v="1460353"/>
        <n v="1465850"/>
        <n v="1440062"/>
        <n v="1408468"/>
        <n v="1387137"/>
        <n v="1410477"/>
        <n v="1370953"/>
        <n v="1404834"/>
        <n v="1440598"/>
        <n v="1478708"/>
        <n v="1387229"/>
        <n v="1465545"/>
        <n v="1476001"/>
        <n v="1494511"/>
        <n v="1466753"/>
        <n v="1458939"/>
        <n v="1475825"/>
        <n v="1259903"/>
        <n v="1465877"/>
        <n v="1475637"/>
        <n v="1486706"/>
        <n v="1467572"/>
        <n v="1445752"/>
        <n v="1408517"/>
        <n v="1478614"/>
        <n v="1474715"/>
        <n v="1474721"/>
        <n v="1459024"/>
        <n v="1459025"/>
        <n v="1460179"/>
        <n v="1460180"/>
        <n v="1460177"/>
        <n v="1460178"/>
        <n v="1467593"/>
        <n v="1467594"/>
        <n v="1467595"/>
        <n v="1467617"/>
        <n v="1467618"/>
        <n v="1467661"/>
        <n v="1484604"/>
        <n v="1486579"/>
        <n v="1473486"/>
        <n v="1261916"/>
        <n v="1260881"/>
        <n v="1342224"/>
        <n v="1410341"/>
        <n v="1467659"/>
        <n v="1408512"/>
        <n v="1441922"/>
        <n v="1441923"/>
        <n v="1441924"/>
        <n v="1441925"/>
        <n v="1468827"/>
        <n v="1469123"/>
        <n v="1469125"/>
        <n v="1408895"/>
        <n v="1408896"/>
        <n v="1441886"/>
        <n v="1441887"/>
        <n v="1441888"/>
        <n v="1441996"/>
        <n v="1459013"/>
        <n v="1459014"/>
        <n v="1459017"/>
        <n v="1459018"/>
        <n v="1459034"/>
        <n v="1459035"/>
        <n v="1444505"/>
        <n v="1341359"/>
        <n v="1372153"/>
        <n v="1468818"/>
        <n v="1391708"/>
        <n v="1392088"/>
        <n v="1392090"/>
        <n v="1392091"/>
        <n v="1392093"/>
        <n v="1459222"/>
        <n v="1454896"/>
        <n v="1468130"/>
        <n v="1474820"/>
        <n v="1474852"/>
        <n v="1482239"/>
        <n v="1482240"/>
        <n v="1496963"/>
        <n v="1500662"/>
        <n v="1222262"/>
        <n v="1265199"/>
        <n v="1255821"/>
        <n v="1255822"/>
        <n v="1255823"/>
        <n v="1255824"/>
        <n v="1306226"/>
        <n v="1318744"/>
        <n v="1479329"/>
        <n v="1484701"/>
        <n v="1409103"/>
        <n v="1477798"/>
        <n v="1285084"/>
        <n v="1286356"/>
        <n v="1286357"/>
        <n v="1117983"/>
        <n v="1445220"/>
        <n v="1381875"/>
        <n v="1381876"/>
        <n v="1408130"/>
        <n v="1444231"/>
        <n v="1486442"/>
        <n v="1486443"/>
        <n v="1486444"/>
        <n v="1486445"/>
        <n v="1388762"/>
        <n v="1441405"/>
        <n v="1329242"/>
        <n v="1372203"/>
        <n v="1372197"/>
        <n v="1501592"/>
        <n v="1497198"/>
        <n v="1410485"/>
        <n v="1410488"/>
        <n v="1371871"/>
        <n v="1371909"/>
        <n v="1402869"/>
        <n v="1399666"/>
        <n v="1402860"/>
        <n v="1465825"/>
        <n v="1483627"/>
        <n v="1465925"/>
        <n v="1465929"/>
        <n v="1461721"/>
        <n v="1461725"/>
        <n v="1461726"/>
        <n v="1461739"/>
        <n v="1461745"/>
        <n v="1405252"/>
        <n v="1409094"/>
        <n v="1253584"/>
        <n v="1381759"/>
        <n v="1358755"/>
        <n v="1392336"/>
        <n v="1454188"/>
        <n v="1479367"/>
        <n v="1479369"/>
        <n v="1269181"/>
        <n v="1269185"/>
        <n v="1329614"/>
        <n v="1461637"/>
        <n v="1461641"/>
        <n v="1311513"/>
        <n v="1458657"/>
        <n v="1477904"/>
        <n v="1477907"/>
        <n v="1464801"/>
        <n v="1464802"/>
        <n v="1464804"/>
        <n v="1467157"/>
        <n v="1255830"/>
        <n v="1305226"/>
        <n v="1343231"/>
        <n v="1406652"/>
        <n v="1400032"/>
        <n v="1455030"/>
        <n v="1488191"/>
        <n v="1371603"/>
        <n v="1383048"/>
        <n v="1467570"/>
        <n v="1467574"/>
        <n v="1463762"/>
        <n v="1467582"/>
        <n v="1467583"/>
        <n v="1408832"/>
        <n v="1408833"/>
        <n v="1461953"/>
        <n v="1371235"/>
        <n v="1460183"/>
        <n v="1460187"/>
        <n v="1460189"/>
        <n v="1465782"/>
        <n v="1440065"/>
        <n v="1440076"/>
        <n v="1408132"/>
        <n v="1444438"/>
        <n v="1473010"/>
        <n v="1463761"/>
        <n v="1463763"/>
        <n v="1488192"/>
        <n v="1441464"/>
        <n v="1410244"/>
        <n v="1388618"/>
        <n v="1387592"/>
        <n v="1465926"/>
        <n v="1401281"/>
        <n v="1406962"/>
        <n v="1459033"/>
        <n v="1391028"/>
        <n v="1440520"/>
        <n v="1444230"/>
        <n v="1332212"/>
        <n v="1395790"/>
        <n v="1409229"/>
        <n v="1407201"/>
        <n v="1486719"/>
        <n v="1486720"/>
        <n v="1381815"/>
        <n v="1381821"/>
        <n v="1381824"/>
        <n v="1400318"/>
        <n v="1473386"/>
        <n v="1371908"/>
        <n v="1273961"/>
        <n v="1273962"/>
        <n v="1410493"/>
        <n v="1422725"/>
        <n v="1438308"/>
        <n v="1376177"/>
        <n v="1388615"/>
        <n v="1388620"/>
        <n v="1393911"/>
        <n v="1393912"/>
        <n v="1458658"/>
        <n v="1483628"/>
        <n v="1461746"/>
        <n v="1458990"/>
        <n v="1461298"/>
        <n v="1461299"/>
        <n v="1465927"/>
        <n v="1465928"/>
        <n v="1465930"/>
        <n v="1486471"/>
        <n v="1484698"/>
        <n v="1255815"/>
        <n v="1319855"/>
        <n v="1387835"/>
        <n v="1400113"/>
        <n v="1436520"/>
        <n v="1445773"/>
        <n v="1455032"/>
        <n v="1306502"/>
        <n v="1333177"/>
        <n v="1346537"/>
        <n v="1397267"/>
        <n v="1408829"/>
        <n v="1408837"/>
        <n v="1088482"/>
        <n v="1342227"/>
        <n v="1382048"/>
        <n v="1399384"/>
        <n v="1467471"/>
        <n v="1257324"/>
        <n v="1303180"/>
        <n v="1454185"/>
        <n v="1308966"/>
        <n v="1387587"/>
        <n v="1387589"/>
        <n v="1387593"/>
        <n v="1439034"/>
        <n v="1334938"/>
        <n v="1467662"/>
        <n v="1408511"/>
        <n v="1468825"/>
        <n v="1388599"/>
        <n v="1389442"/>
        <n v="1466437"/>
        <n v="1400319"/>
        <n v="1473013"/>
      </sharedItems>
    </cacheField>
    <cacheField name="COI" numFmtId="0">
      <sharedItems containsSemiMixedTypes="0" containsString="0" containsNumber="1" containsInteger="1" minValue="20130314" maxValue="20230307"/>
    </cacheField>
    <cacheField name="Discontinued" numFmtId="0">
      <sharedItems containsNonDate="0" containsString="0" containsBlank="1"/>
    </cacheField>
    <cacheField name="Category" numFmtId="0">
      <sharedItems/>
    </cacheField>
    <cacheField name="Offer" numFmtId="0">
      <sharedItems count="703">
        <s v="SHORTFAIXA SLIMTEX-REDUFIRM"/>
        <s v="RELOGIO NICE"/>
        <s v="KIT RELOGIO E PULSEIRA LIFE"/>
        <s v="RELOGIO MUNIQUE"/>
        <s v="3CP - LUVA DE BANHO"/>
        <s v="CACAROLA MULTIUSO (2L)"/>
        <s v="CACAROLA MULTIUSO (3L)"/>
        <s v="RELOGIO TASSIA"/>
        <s v="ESCOVA 3 EM 1 BBEAUTY"/>
        <s v="TONIFICADOR CORPORAL"/>
        <s v="COPO GEEK AVENGERS"/>
        <s v="PORTA ESCOVA DE DENTE VERDE"/>
        <s v="ALFA NEO MINT BBEAUTY"/>
        <s v="MEIA KIDS"/>
        <s v="DIGITAL KIDS"/>
        <s v="MEIA CANO ALTO TRES QUARTOS"/>
        <s v="CINTA CONTROL PLUS 8"/>
        <s v="BOLSA FAR AWAY DARK VANILLA"/>
        <s v="TAMANCO IPANEMA SELFIE"/>
        <s v="DOA IA - OCULOS BICOLOR RENATUREZA"/>
        <s v="RELOGIO CLAIRE"/>
        <s v="APARADOR DE PELOS FEM"/>
        <s v="MEIA-SOLA SUAVE GEL WHITES ADULTS PAIR BRANCO"/>
        <s v="KIT REMOVEDOR DE CRAVOS"/>
        <s v="ESPONJA DE SILICONE"/>
        <s v="3 EM 1 MULTI-MUNCIONAL"/>
        <s v="MINI MIXER"/>
        <s v="PRATO PARA BOLO"/>
        <s v="JOGO 4 PRATOS RASOS"/>
        <s v="JOGO 4 PRATOS SOBREMESA"/>
        <s v="BATEDOR SEMI AUTOMATICO"/>
        <s v="SSS - CORPO  - DOA IA"/>
        <s v="AC - FPS 50 CORPO E ROSTO - HIT CC DOA IA"/>
        <s v="AC - FPS 50 CORPO E ROSTO - 2P+ DOA IA - OFERTA UNIFICADA"/>
        <s v="SSS - CORPO - 2P+ DOA IA- OFERTA UNIFICADA"/>
        <s v="RENEW - HIDRATANTE VITA C - EVENTO FFO - HIT"/>
        <s v="RENEW - HIDRATANTE VITA C EVENTO FFO - 2P3+"/>
        <s v="HAIR - CACHOS / HIDRA - SH/CD - REG"/>
        <s v="HAIR - HIDRA - SH+CD - KIT"/>
        <s v="HAIR - CACHOS - SH+CD - KIT"/>
        <s v="HAIR - CACHOS/HIDRA -SH+CD - 2 KIT 2P PRECO PUBLICADO "/>
        <s v="OLHA DE NOVO - LOV U  TOUCH - XOUT"/>
        <s v="OFERTA IMPERDIVEL - MULHER E POESIA MORENA FLOR E ALEGRIA BRASILEIRA"/>
        <s v="CENTRO DO FOLHETO - PUR BLANCA TODOS - 2P3+"/>
        <s v="MPA - TOUCA DE CETIM"/>
        <s v="OCULOS DE SOL MAR"/>
        <s v="BOLSA PRAIA ARCO IRIS"/>
        <s v="OFERTA BLOCADA -  MAIO DE COMPRESSAO SUMMER"/>
        <s v="RPT - GARRAFAS DESEJOS"/>
        <s v="CAMISETE SAUNA"/>
        <s v="COPO DE VIDRO DECORADO"/>
        <s v="SPRAYS"/>
        <s v="CAPA DE MAQUINA E TANQUINHO"/>
        <s v="ORGANIZADOR MULTIUSO 2022"/>
        <s v="PORTA SABAO DECORADO 2022"/>
        <s v="SAQUINHO ROUPAS DELICADAS P"/>
        <s v="MEIA SAPATILHA COLOR POP"/>
        <s v="CT BATOM MATTE INTRO - 1oP2oP"/>
        <s v="TRITURADOR DE CEBOLA"/>
        <s v="MEIA CANO MDIO"/>
        <s v="MULTILAMINAS 5 EM 1"/>
        <s v="MEIA SAPATILHA TEMA TBD"/>
        <s v="QUEIJEIRA"/>
        <s v="MEIA CANO MEDIO TEMA CORACAO"/>
        <s v="TRITURADOR DE TEMPERO MANUAL"/>
        <s v="POTE COM DIVISORIA REDONDO"/>
        <s v="MEIA CANO MEDIO DELICIAS NV"/>
        <s v="CT DELINEADOR RETRATIL - 1oP2oP"/>
        <s v="CT DELINEADOR LIQUIDO - 1oP2oP"/>
        <s v="KIT ASSADEIRAS OPALINE"/>
        <s v="IPANEMA BOLD METALIZADA"/>
        <s v="CHINELO SLIDE CONFORTO"/>
        <s v="OCULOS DE SOL FOLHAS"/>
        <s v="CT DELINEADOR LIQUIDO METALICO - 1oP2oP"/>
        <s v="ZAXY DAILY MULE NEW"/>
        <s v="OFERTA BLOCADA - BOLSA CROCO EXCLUSIVE"/>
        <s v="NECESSAIRE BASICS"/>
        <s v="MOCHILA TOTE"/>
        <s v="KIT 3 VISOR MAX RETANGULAR"/>
        <s v="COLHER DE CABO LONGO"/>
        <s v="CT MASCARA SO LONG - 1oP2oP"/>
        <s v="DESCASCADOR E BOLEADOR"/>
        <s v="POTES MANTIMENTO INVW 2.1L - M"/>
        <s v="MANTIMENTO INVW 3.8L - G"/>
        <s v="BOLSA MULTI GRL PWR"/>
        <s v="CT BASE MATTE REAL - 1oP2oP"/>
        <s v="SANDALIA RASTEIRA NATURE"/>
        <s v=" OFERTA BLOCADA - MPA - POTES MANTIMENTO INVW 1.2L - P"/>
        <s v="OFERTA BLOCADA - KIT POTES OVAIS (NOVO CANELADO)"/>
        <s v="PANELA MICROONDAS 500ML"/>
        <s v="PANELA MICROONDAS 1L"/>
        <s v="PANELA MICROONDAS 1700ML"/>
        <s v="FAZ CHURROS"/>
        <s v="FORMA PARA PUDIM MICRO ONDAS"/>
        <s v="DOA IA - KIT 3 POTES PARA PREPARO"/>
        <s v="BOLSA TERMICA (VERO)"/>
        <s v="CANECA OUTONO INVERNO"/>
        <s v="POTE METALIZADO 1450ML"/>
        <s v="GRENDHA CACAU INOVA"/>
        <s v="SCRUNCHIE C LENCO MAR"/>
        <s v="CAPA DE ALMOFADA OI"/>
        <s v="ORGANIZADOR DE CABO"/>
        <s v="Pijama Comfy (outuno inverno)"/>
        <s v="JOGO CAMA CASAL 3 PCS"/>
        <s v="JOGO COLHA E PORTA TRAVESSEIRO"/>
        <s v="SUPORTE DE CELULAR FUN"/>
        <s v="ANEL DE CELULAR FLORES"/>
        <s v="ANEL DE CELULAR ANIMAIS"/>
        <s v="KIT COLCHA E LENCOL OUT INVERNO"/>
        <s v="BERMUDA SUPERALTA EMANA"/>
        <s v="CAMISETE EMANA"/>
        <s v="ORGANIZADOR DE BOX"/>
        <s v="TOALHA DE ROSTO PRIMAVERA"/>
        <s v="LINHA BANHEIRO PRIMAVERA"/>
        <s v="EARHOLDER ELEGANCE"/>
        <s v="CHRISTMAS SHINY STAR NECKLACE"/>
        <s v="MINI POUCH CARNAVAL"/>
        <s v="KIT 2 PRESILHAS NATURE"/>
        <s v="KIT BANHEIRO + TOALHA DE ROSTO PRIMAVERA"/>
        <s v="3CP - PANO DE COPA PRIMAVERA"/>
        <s v="JOGO MINI 2 POTES PRIMAVERA"/>
        <s v="OCULOS DE SOL DIEGO"/>
        <s v="ACENDEDOR DE FOGAO PV2"/>
        <s v="CT BATOM HIDRATANTE - REG"/>
        <s v="CT BRILHO ROLLETE - XOUT"/>
        <s v="CT SABOR E AROMA - REG"/>
        <s v="CT BATOM LIQUIDO DLICIOUS MATTE - REG"/>
        <s v="CT BATOM QUERIDINHO MATTE - REG"/>
        <s v="MOCHILA SURFER"/>
        <s v="CHINELO RIDER STREET SLIDE"/>
        <s v="DOA IA - WHISTLE NECKLACE"/>
        <s v="DOA IA - GARRAFA INSTITUTO AVON"/>
        <s v="DOA IA - 3CP - COPOS DECORADOS PRIMAVERA"/>
        <s v="RPT COPO COR PV23"/>
        <s v="RPT TACA COR PV23"/>
        <s v="BODY NOITES DE VERAO"/>
        <s v="CT LAPIS DELINEADOR - REG"/>
        <s v="LUNCH BOX AVENGERS NEW"/>
        <s v="LUNCH BOX PRINCESAS NEW"/>
        <s v="TENIS IATE COLORS MINNIE BAB"/>
        <s v="PRATO TRANSICAO MICKEY BABY"/>
        <s v="BALDE DE PIPOCA GEEK AVENGERS"/>
        <s v="ALMOFADA DE PIPOCA AVENGERS"/>
        <s v="SACOCHILA ABELHA"/>
        <s v="GARRAFA C TAMPA ALCA ABELHA"/>
        <s v="POTE TAMPA BOLHA ABELHA"/>
        <s v="COPO MAGIC 280ML ABELHA"/>
        <s v="SACOCHILA URSO"/>
        <s v="LIXA CUIDADOS COMPLETOS"/>
        <s v="REDESENHO ESCOVA FUNCIONAL (DOA IA)"/>
        <s v="DESBASTADOR DE CALOSIDADES"/>
        <s v="BACIA DE PES MASSAGEADOR"/>
        <s v="RPT -  ESCOVA OVAL COM GLITTER"/>
        <s v="KIT DE TINTURA COMPLETO"/>
        <s v="KIT DE PENTE ADVANCE TECHNIQUES"/>
        <s v="TOUCA DE ISOPOR"/>
        <s v="TOALHA PARA CABELOS "/>
        <s v="ESPONJA PARA SABONETE EM BARRA"/>
        <s v="ACESSORIO LIMPEZA FACIAL BASIC"/>
        <s v="CT LAPIS SOBRANCELHAS - REG"/>
        <s v="CT MASCARA INCOLOR - XOUT"/>
        <s v="CT MASCARA ZERO GRAVITY - REG"/>
        <s v="CT BASE LIQUIDA REAL NATURAL - REG"/>
        <s v="CT BASE BASTAO - REG"/>
        <s v="CT CORRETIVO EM BASTAO - REG"/>
        <s v="RENEW - PO COMPACTO - REG"/>
        <s v="RENEW - SERUM RESTAURADOR LABIAL -XOUT"/>
        <s v="CT PO COMPACTO SEM ESPELHO - XOUT"/>
        <s v="CT PO COMPACTO PROVA DAGUA - REG"/>
        <s v="CT TOP COAT - REG"/>
        <s v="CT BASE PARA UNHAS - REG"/>
        <s v="CT COMPLEXO REDUTOR DE CUTICULAS - REG"/>
        <s v="CT REMOVEDOR DE ESMALTES - REG"/>
        <s v="CT ESMALTES BASELINE -  KIT"/>
        <s v="CT DELINEADOR RETRATIL - 2P+"/>
        <s v="CT BATOM MATTE INTRO - 3P+"/>
        <s v="CT MASCARA ALONGADORA - REG"/>
        <s v="CT BASE MATTE REAL - 2P+"/>
        <s v="ENCANTO - SPRAY ATRAENTE - REG"/>
        <s v="ENCATO - BL 400 ATRAENTE - REG"/>
        <s v="ENCANTO - SHIMMER ATRAENTE - XOUT"/>
        <s v="ENCANTO - REFIL ATRAENTE INTRO - XOUT"/>
        <s v="ENCANTO - BL 400 IRRE - HIT"/>
        <s v="ENCANTO - BL 400 - REG"/>
        <s v="ENCANTO - REFIL IRRE - REG / xout"/>
        <s v="ENCANTO - HAND - XOUT"/>
        <s v="ENCANTO - SOAP - REG"/>
        <s v="FW - SPRAY - XOUT -DOA IA"/>
        <s v="FW - SERUM - XOUT- DOA IA"/>
        <s v="FW - CREMES - REG DOA IA"/>
        <s v="FW - ESFOLIANTE  - REG DOA IA"/>
        <s v="AC - LUVA 120G - XOUT"/>
        <s v="AC - LUVA 75G - REG"/>
        <s v="AC - SABONETE LIQUIDO - REG"/>
        <s v="AC - REFIL - HIT"/>
        <s v="AC - HAND DERMA - REG"/>
        <s v="AC - HAND - HIT"/>
        <s v="AC - CALMING CABECA AOS PES - XOUT"/>
        <s v="AC - CALMING LOCAO - XOUT"/>
        <s v="AC - CALMING - COLOGNE- REG"/>
        <s v="AC - SHMPOO 2M EM 1 - REG"/>
        <s v="AC - COLONIA - REG"/>
        <s v="AC - FPS KIDS &amp; BABY - XOUT"/>
        <s v="AC - BL 200 - REG"/>
        <s v="AC - BL 200 DERMA - REG"/>
        <s v="AC - BL 700 - REG"/>
        <s v="AC - BL 700 - REG (ver: 2)"/>
        <s v="AC- BL 700 MACADAMIA - REG"/>
        <s v="AC - BL 200 MACA - REG"/>
        <s v="AC - LIQUID SOAP  MACA - REG"/>
        <s v="AC - HAND MACA - HIT"/>
        <s v="SSS - BIKI E GEL - REG GRID- DOA IA"/>
        <s v="AC - FPS 30 - REG"/>
        <s v="AC - FPS 30 200- XOUT"/>
        <s v="AC - POS SOL - REG"/>
        <s v="AC - FPS 60 120 - REG"/>
        <s v="AC - FPS 50 200G - REG"/>
        <s v="AC - FPS 60 200G - XOUT"/>
        <s v="AC - LUVA 120G - 2P"/>
        <s v="ENCANTO - BL 400 - 2P+"/>
        <s v="AC - BABY - 2P+"/>
        <s v="ENCANTO - GEL DE BANHO - REG"/>
        <s v="ENCANTO - SPRAYS - REG"/>
        <s v="ENCANTO BUTTER - REG"/>
        <s v="AC ESMALTE PRO SPEED -1oP2oP"/>
        <s v="AC ESMALTE CRYSTAL - REG"/>
        <s v="AC ESMALTE WONDERLAND - XOUT"/>
        <s v="AC PALETA WONDERLAND - XOUT"/>
        <s v="AC PINCEL SOMBRA - REG"/>
        <s v="AC PALETA NUDES - HIT"/>
        <s v="AC PALETA VERY PEACHY - HIT"/>
        <s v="ENCANTO - BL 400 - REG (ver: 2)"/>
        <s v="AC BASE SERUM - REG"/>
        <s v="AC BASE POWERSTAY - XOUT"/>
        <s v="AC CORRETIVO POWESTAY - REG"/>
        <s v="AC BASE COMPACTA POWER STAY - REG"/>
        <s v="AC REFIL BASE COMPARA POWERSTAY - REG/CTG"/>
        <s v="NCF BODY"/>
        <s v="BODY - CARROSSEL PASSO 2"/>
        <s v="FW = CREMES - CODIGO SEM DOACAO"/>
        <s v="AC PO COMPACTO - REG"/>
        <s v="AC PINCEL BLUSH - REG"/>
        <s v="AC PINCEL BASE - XOUT"/>
        <s v="AC PINCEL PO KABUKI -HIT"/>
        <s v="AC MASCARA LASH GENIUS - REG"/>
        <s v="AC MASCARA LEGENDARY - REG"/>
        <s v="AC MASCARA NO LIMITS INTENSE - HIT"/>
        <s v="AC BROW POWERSTAY - XOUT"/>
        <s v="AC DELINEADOR LIQUIDO POWERSTAY - REG"/>
        <s v="AC BATOM ULTRAGLOSS - REG"/>
        <s v="AC GLIMMER OLHOS - 1o2oP"/>
        <s v="AC LAPIS SOBRANCELHAS - 1o2oP"/>
        <s v="AC BATOM HYDRAMATIC - XOUT"/>
        <s v="INTRO - PORTA METADES"/>
        <s v="RENEW - GEL DE LIMPEZA REG - CTG"/>
        <s v="RENEW - MICELAR - REG"/>
        <s v="RENEW - TONICO NIACINAMIDA CTG - XOUT"/>
        <s v="INTRO TABUA PV 23"/>
        <s v="RENEW - WARMING PEEL - REG"/>
        <s v="RENEW - TONICO VTA C - REG"/>
        <s v="RENEW - VITA C - XOUT"/>
        <s v="RENEW - AH ACIDO HIALURONICO - REG"/>
        <s v="RENEW - VITA D - REG"/>
        <s v="RENEW - AH / VITA D E MINI GEL - KIT"/>
        <s v="INTRO JOGO DE LUVA E DESCANSO PV 23"/>
        <s v="RENEW - MINI GEL LIMPEZA VENDA ISOLADA - REG"/>
        <s v="CS - SECATIVO - HIT"/>
        <s v="CS - TONICO - REG"/>
        <s v="AC BATOM ULTRAMATTE (BASELINE) - REG"/>
        <s v="CS - MASCARAS - XOUT"/>
        <s v="CS - SABONETE CARVAO - REG"/>
        <s v="RENEW - TINTED - REG"/>
        <s v="RENEW - FPS 50 AH - REG"/>
        <s v="RENEW - FPS 70 - HIT"/>
        <s v="CS - TONICO CARVAO - XOUT"/>
        <s v="CS - GEL LIMPEZA - REG"/>
        <s v="RENEW - PURIFY MASK - HIT"/>
        <s v="CS - GEL ESFOLIANTE - HIT"/>
        <s v="RENEW - LIFT MASK - HIT"/>
        <s v="AC PRIMER - HIT"/>
        <s v="RENEW - AMPOLAS - REG"/>
        <s v="AC - ESFOLIANTE - REG"/>
        <s v="AC BRONZER - HIT"/>
        <s v="RENEW - POWER SERUM - REG"/>
        <s v="AC - GEL LIMPEZA - XOUT"/>
        <s v="AC BATOM LIP PAINT - XOUT"/>
        <s v="RENEW - CREME SENSITIVE+ - REG"/>
        <s v="RENEW - PLATINUM - XOUT"/>
        <s v="AC - CREME MATIFICANTE - REG"/>
        <s v="RENEW - ULTIMATE - REG"/>
        <s v="RENEW - MINIS ULTIMATE - REG"/>
        <s v="RENEW - REVERSALIST - REG"/>
        <s v="RENEW - MINIS  REVERSALIST - REG"/>
        <s v="RENEW - LIFT OLHOS - REG"/>
        <s v="RENEW - CLARIFY UNIF OLHOS - REG"/>
        <s v="AC REMOVEDOR - XOUT"/>
        <s v="AC LAPIS 2 EM 1 - 1o2oP"/>
        <s v="RENEW - SENSITIVE OLHOS - XOUT"/>
        <s v="AC - GEL + CREME MATE - KIT"/>
        <s v="RENEW - CREME UNIF - REG"/>
        <s v="RENEW - CREME MAOS - REG"/>
        <s v="RENEW - CREMES UNIF FACIAL E MAOS - KIT"/>
        <s v="AMOSTRA BASE SERUM E BASE POWER STAY -  CASC"/>
        <s v="AC - CREME UNIFORMIZADOR OI - HIT"/>
        <s v="BLACK ESSENTIAL OUTROS - REG"/>
        <s v="BLACK ESSENTIAL SECRET E SELF BE - XOUT"/>
        <s v="AC - TONICO AGUA DE ROSA - REG"/>
        <s v="EXCLUSIVE TODOS - REG"/>
        <s v="015 LONDON - HIT"/>
        <s v="015 OUTROS - REG"/>
        <s v="MUSK + INSTINCT E AIR - XOUT"/>
        <s v="MUSK + OUTOS - REG"/>
        <s v="SEGNO IMPACT - XOUT"/>
        <s v="SEGNO OUTROS - REG"/>
        <s v="AC - AGUA MICELAR - REG"/>
        <s v="AC - MASCARA PEPINO - REG"/>
        <s v="AC - ANTISSINAIS - REG"/>
        <s v="AC - HIDRATANTE - REG"/>
        <s v="ATTRACTION TODOS - REG"/>
        <s v="IMARI ECLIPSE - XOUT"/>
        <s v="IMARI OUTROS - REG"/>
        <s v="RENEW - GEL SENSITIVE - REG"/>
        <s v="REVISTA DIGITAL - AC - MINI ANTISSINAIS - REG"/>
        <s v="DIGITAL - RENEW - BIOTICS - REG"/>
        <s v="LUIZA INTENSA - XOUT"/>
        <s v="DIGITAL - RENEW - MINIS PLATINUM - REG"/>
        <s v="DIGITAL - RENEW - MINI MICELAR - REG"/>
        <s v="DIGITAL - RENEW - MINI VITA D - REG"/>
        <s v="LUIZA OUTROS - REG"/>
        <s v="FAR AWAY OUTROS - REG"/>
        <s v="FAR AWAY SPLENDORIA E AURORA - XOUT"/>
        <s v="PETIT GIRL POWER E BEE - XOUT"/>
        <s v="PETIT OUTROS - REG"/>
        <s v="IPANEMA CLASS EASY"/>
        <s v="RENEW - PLATINUM - 2P"/>
        <s v="AC - CREME UNIFORMIZADOR OI - 2P"/>
        <s v="AC - GEL + CREME MATE - KIT 2P PRECO PUBLICADO "/>
        <s v="PRE LANCAMENTO -  AC RESTAGE SUPERSHOCK MAX - 1P - LIMITADO"/>
        <s v="AC ESMALTE PRO SPEED - CASC "/>
        <s v="CS - KIT MASCARAS CRAVOS E PRETA"/>
        <s v="CENTRO DO FOLHETO - PUR BLANCA SERENITY E ORIGINAL - XOUT"/>
        <s v="CENTRO DO FOLHETO - PUR BLANCA OUTROS - REG"/>
        <s v="CS - GEL LIMPEZA E ESFOLIANTE - 2P3+"/>
        <s v="EVENTO VERAO - AQUAVIBE 1L  TODOS - REG"/>
        <s v="RENEW - FPS 70 - 2P3+"/>
        <s v="RENEW - VITA C - 2P"/>
        <s v="AC - GEL + CREME MATE - KIT 2P LN PUBLICADO"/>
        <s v="AC BASE SERUM - 1P"/>
        <s v="AC BASE SERUM  3P+ / GRTS"/>
        <s v="AC BASE SERUM  3P+ "/>
        <s v="HAIR - REC - SH/CD - REG "/>
        <s v="RENEW - KIT TONICO + GEL DE LIMPEZA - KIT 2P PRECO PUBLICADO"/>
        <s v="HAIR - NUTRI -  SH/CD 700 ML - REG"/>
        <s v="HAIR - CACHOS - SH/CD 700 ML - REG"/>
        <s v="HAIR - LISO - SH/CD - HIT"/>
        <s v="SANDALIA COM BRINDE LOL"/>
        <s v="HAIR - NUTRI - SH 300ML + CD 250ML - XOUT"/>
        <s v="HAIR - ANTICASPA - REG"/>
        <s v="CENTRO DO FOLHETO - PUR BLANCA HOPE - XOUT"/>
        <s v="RENEW - KIT TONICO + GEL DE LIMPEZA - KIT 2P LN PUBLICADO"/>
        <s v="HAIR - CACHOS - CREME DE PENTEAR - HIT"/>
        <s v="HAIR - BRILHO - CAPS - HIT"/>
        <s v="300KM OUTROS - REG"/>
        <s v="HAIR - NUTRI - MASCARA - REG"/>
        <s v="HAIR - HIDRA - TRATAMENTO - REG"/>
        <s v="HAIR - COLORACAO - REG"/>
        <s v="300KM QUANTUM - XOUT"/>
        <s v="SIMPLY-  MINIS 100ML - REG"/>
        <s v="SIMPLY 200ML - REG"/>
        <s v="HAIR - FLUIDOS EVENTO VERAO - REG"/>
        <s v="HAIR - OLEOS 90ML EVENTO - HIT"/>
        <s v="DIGITAL - RENEW - MINI VITA C 15G - REG"/>
        <s v="HAIR - OLEOS 30ML EVENTO VERAO - REG"/>
        <s v="DIGITAL - RENEW - MINI AH 15G - REG"/>
        <s v="OLHA DE NOVO - LOV U - REG"/>
        <s v="HAIR - OLEOS 90ML - 2P"/>
        <s v="SURREAL DREAMS  - XOUT"/>
        <s v="HAIR - CACHOS - CREME DE PENTEAR - 2P"/>
        <s v="SURREAL OUTROS - REG"/>
        <s v="HAIR - CACHOS/HIDRA -SH+CD - 2 KIT 2P LN PUBLICADO"/>
        <s v="HAIR - LISO - SH + CD - 2P"/>
        <s v="EVENTO VERAO -  AQUAVIBE 300ML TODOS - 1oP2oP"/>
        <s v="EVENTO VERAO - CRISTAIS TODOS - 1oP2oP"/>
        <s v="EVENTO VERAO - MUSK SPLASH TODOS - 1oP2oP"/>
        <s v="MULHER E POESIA LUZ DOS OLHOS TEUS E GAROTA DE IPANEMA - REG"/>
        <s v="LUIZA DECORADO RADIANCE E PODEROSA - REG"/>
        <s v="EVENTO VERAO - MUSK SPLASH TODOS - CASCATA"/>
        <s v="OFERTA IMPERDIVEL - MULHER E POESIA TODOS -  CASCATA"/>
        <s v="OFERTA UNIFICADA FRAG MASCULINAS - 1P2P"/>
        <s v="OFERTA UNIFICADA FRAG FEMININAS - 1P2P"/>
        <s v="DEOS - AERO FRAG - REG"/>
        <s v="DEOS - AERO OD EVENTO VERAO - REG"/>
        <s v="DEOS - BODY SPRAY - REG"/>
        <s v="DEOS - CREME POTE - REG"/>
        <s v="DEOS - SQUEEZE - MPA"/>
        <s v="DEOS - BISNAGAS - HIT"/>
        <s v="AMOSTRAS FRAG"/>
        <s v="NCF FRAG - ANC"/>
        <s v="HAIR - REC - MASCARA - REG"/>
        <s v="NCF FRAG - AMOSTRAS"/>
        <s v="NCF FRAGRANCE"/>
        <s v="PRE LANCAMENTO -  AC RESTAGE SUPUERSHOCK MAX - 1P"/>
        <s v="SSS - CODIGO SEM DOACAO -1P"/>
        <s v="FPS 50 CORPO E ROSTO - CODIGO SEM DOCAO - 1P"/>
        <s v="FPS 50 CORPO E ROSOT - CODIGO SEM DOCAO - 2P+ CODIGO SEM DOACAO"/>
        <s v="SSS- CORPO 2P+ CODIGO SEM DOACAO"/>
        <s v="AC BLUSH PO - XOUT"/>
        <s v="AC PINCEIS - KIT"/>
        <s v="NCF COLOR"/>
        <s v="PRESENTE LOV U TOUCH ESPECIAL"/>
        <s v="PRESENTE PUR BLANCA NOITE"/>
        <s v="PRESENTE 300KM MAX TURBO"/>
        <s v="PRESENTE ATTRACTION DESIRE PARA ELA"/>
        <s v="PRESENTE ATTRACTION DESIRE PARA ELE"/>
        <s v="CS - SECATIVO - 2P"/>
        <s v="TOUCA UNITARIA SIMPLES"/>
        <s v="ESCOVA DE BANHO NOVA COR"/>
        <s v="ESCOVA COMPLETA"/>
        <s v="ESCOVA ONDULADA"/>
        <s v="ANIMAL THEME DECORATED"/>
        <s v="KIT PARA ENROLAR CABELO"/>
        <s v="TIRA EXFOLIANTE PARA BANO SPA"/>
        <s v="AUXILIAR DE MECHA NO CABELO"/>
        <s v="DIGITAL - SELFCARE"/>
        <s v="PRESENTE SEGNO DUO"/>
        <s v="PRESENTE BLACK ESSENTIAL INTENSE"/>
        <s v="PRESENTE ENCANTO DIVINA E GLORIOSA BANHO"/>
        <s v="PRESENTE ENCANTO ATRAENTE E DESLUMBRANTE ESPECIAL"/>
        <s v="PRESENTE ENCANTO TRIO DE MAOS"/>
        <s v="PRESENTE AVON CARE BABY ESPECIAL"/>
        <s v="PRESENTE COLOR TREND OLHOS PERFEITOS - MEDIO"/>
        <s v="PRESENTE COLOR TREND OLHOS PERFEITOS - ESCURO"/>
        <s v="PRESENTE AVON COLOR ICE FAIRY"/>
        <s v="PRESENTE FROZEN"/>
        <s v="AC BATOM LIP PAINT - 2P"/>
        <s v="KIT FAR AWAY ORIGINAL E MASCARA NO LIMITS - LIMITADO A 1 UNIDADE BI"/>
        <s v="KIT FAR AWAY ORIGINAL E MASCARA NO LIMITS - LIMITADO A 1 UNIDADE BL"/>
        <s v="DEOS - SQUEEZE - 2P"/>
        <s v="REVISTA DIGITAL - HAIR - SPRAY C QUEDA - HIT"/>
        <s v="REVISTA DIGITAL - HAIR - C QUEDA SH/CD - HIT"/>
        <s v="PRESENTE PETIT GIRL POWER"/>
        <s v="REVISTA DIGITAL - HAIR - CACHOS - MASCARAS - HIT"/>
        <s v="REVISTA DIGITAL - HAIR - LISO -  LEAVE IN - XOUT"/>
        <s v="REVISTA DIGITAL - HAIR - FLUIDOS - BRILHO - HIT"/>
        <s v="REVISTA DIGITAL - HAIR - NUTRI - CREME DE PENTEAR - HIT"/>
        <s v="GARRAFA ANIMAIS"/>
        <s v="MPA - CANECA TOY ESPACO SIDERA"/>
        <s v="MPA - POTE BRINCAR GUARDAR ESPACO"/>
        <s v="KIT LANCHE NAVIO MICKEY"/>
        <s v="KIT LANCHE NAVIO MINNIE"/>
        <s v="KIT TALHERES ESPECIAL MINNIE"/>
        <s v="KIT TALHERES ESPECIAL MICKE"/>
        <s v="CANECA EMPILHA MICKEY AMIGOS"/>
        <s v="CANECA BRILHA NO ESCURO GAMER - DOA IA"/>
        <s v="BOLSA TERMICA GAMER - DOA IA"/>
        <s v="POTE INNW KIDS GAMER - DOA IA"/>
        <s v="CINTA EFEITO SAUNA"/>
        <s v="CANECA BRILHA ESCURO MENINA - DOA IA"/>
        <s v="TIGELA TAMPA BRILHA UNICORNIO - DOA IA"/>
        <s v="MANTA FORM DE CAUDA DE SEREIA - DOA IA"/>
        <s v="COPO TAMPA AVENGERS"/>
        <s v="COPO TAMPA PRINCESAS"/>
        <s v="GARRAFA 3D PLUTO"/>
        <s v="GARRAFA 3D DAISY"/>
        <s v="GARRAFA 3D DONALD"/>
        <s v="TOUCA INFANTIL MICKEY"/>
        <s v="MEIA CANO ALTO TRES QUARTOS (ver: 2)"/>
        <s v="OFERTA BLOCADA  - BERMUDA-ALTA-MANTEIGA-CACAU"/>
        <s v="BERMUDA-ALTA-MANTEIGA-CACAU"/>
        <s v="LEGGING MANTEIGA DE CACAU"/>
        <s v="TOP DIVERSIDADE"/>
        <s v="CALC S.ALTA DIVERSIDADE"/>
        <s v="TORNOZELEIRA FUNDO DO MAR"/>
        <s v="TIGELA TAMPA BRILHA ESC GAMER"/>
        <s v="CANECA BRILHA NO ESCURO GAMER (ver: 2)"/>
        <s v="SHORTDOLL DISNEY"/>
        <s v="MOCHILA MAS GAMER"/>
        <s v="TOP NADADOR DISNEY"/>
        <s v="DOA IA - CAMISOLA DISNEY"/>
        <s v="MASCARA DE DORMIR DISNEY"/>
        <s v="MOF - BOLSA CROSSBODY ROUND MICKEY"/>
        <s v="MOCHILA CASUAL MICKEY"/>
        <s v="BRINCO ARGOLA DISNEY"/>
        <s v="MOF - BOLSA CARTEIRA MICKEY"/>
        <s v="NECESSAIRE DISNEY"/>
        <s v="TIARA CORRENTE EUFORIA"/>
        <s v="DIGITAL ACESS"/>
        <s v="COLAR DISNEY LOVE"/>
        <s v="CASCATA MEIAS - GRATIS PROTETOR DE CABO"/>
        <s v="PORTA PIZZA INVW"/>
        <s v="BOWL CRISTAL 250ML AMARELO"/>
        <s v="TOALHA DE BANHO DISNEY"/>
        <s v="TOALHA DE ROSTO DISNEY MULTI COLOR GROUP ADULTS NEW 2022"/>
        <s v="COLONIAS 150ML"/>
        <s v="JARRA CRISTALINA"/>
        <s v="KIT GEEK: ALMOFADA + BALDE, GRATIS COPO"/>
        <s v="JOGO 4 PRATOS RASOS DISNEY"/>
        <s v="JOGO 4 PRATOS FUNDOS DISNEY"/>
        <s v="KIT JOGO 4 PRATOS FUNDOS E RASOS DISNEY"/>
        <s v="COLHER DISNEY"/>
        <s v="JOGO LUGAR AMERICANO DISNEY"/>
        <s v="JOGO PORTA COPOS DISNEY"/>
        <s v="GARRAFA INVW 1L FRAMBOESA POP"/>
        <s v="KIT VERAO (VALE COMO PEDIDO MINIMO)"/>
        <s v="MARMITA INVW DOCE VERAO"/>
        <s v="DOA IA - BOLSA OUTONO INVERNO"/>
        <s v="PACK DE SACOS/SACOLAS DE PAPEL"/>
        <s v="ESPELHO DE MESA"/>
        <s v="CAMISETA REPRESENTANTE"/>
        <s v="CADERNO REPRESENTANTE"/>
        <s v="BOLSA REPRESENTANTE"/>
        <s v="FITAS OLFATIVAS"/>
        <s v="BLOCO DE VENDAS"/>
        <s v="BONE REPRESENTANTE"/>
        <s v="BANNER REPRESENTANTE"/>
        <s v="MOCHILA REPRESENTANTE"/>
        <s v="ESTOJO DEMONSTRADOR DE FRAGRANCIAS"/>
        <s v="PRESENTE HOMEM ARANHA"/>
        <s v="KIT INICIO MULTICATEGORIA - a vista"/>
        <s v="ENCANTO - ESFOLIANTE LINDA - REG"/>
        <s v="KIT INICIO MULTICATEGORIA - parcelado 2x"/>
        <s v="AC MASCARA A PROVA DAGUA - REG"/>
        <s v="KIT INICIO MAKE - a vista"/>
        <s v="GARRAFA 3D MINNIE"/>
        <s v="ANC PUR BLANCA - REG"/>
        <s v="ANC PETIT - REG"/>
        <s v="ANC IMARI - REG"/>
        <s v="ANC LUIZA - REG"/>
        <s v="ANC SURREAL - REG"/>
        <s v="ANC LOV U TOUCH - REG"/>
        <s v="ANC FAR AWAY - REG"/>
        <s v="ANC MULHER E POESIA - REG"/>
        <s v="ANC SEGNO - REG"/>
        <s v="ANC 300KM - REG"/>
        <s v="ESCOVA DE CABELO ALMOFADADA"/>
        <s v="PENTE PARA COURO CABELUDO"/>
        <s v="MASSAGEADOR CORPORAL"/>
        <s v="SECADOR COM ACESSORIOS"/>
        <s v="KIT 3 BRINCOS DISNEY"/>
        <s v="KIT INICIO MAKE - parcelado 2x"/>
        <s v="BOLSA CROSSBODY EXCLUSIVE"/>
        <s v="CAMISOLA NOITES DE VERAO"/>
        <s v="BOXER NOITES DE VERAO"/>
        <s v="BERMUDA S. ALTA NOITES DE VERAO"/>
        <s v="DIGITAL INNER"/>
        <s v="JOGO PARA PREPARO CULINARIO"/>
        <s v="CAIXA ORGANIZAR ARMARIO E GELA ROSA/AZUL"/>
        <s v="PRESENTE MALETA AVON"/>
        <s v="SSS - ROSTO  - REG DOA IA"/>
        <s v="RENEW - TONICO NIACINAMIDA - 2P"/>
        <s v="CS - SABONETE FORTE - REG"/>
        <s v="CS - SABONETE CRAVOS - REG"/>
        <s v="NCF - GIFTS"/>
        <s v="Internet - Outlet - PLC - INNERWEAR - FECH AGO"/>
        <s v="Internet - Outlet - PLC - ENTERTAINMENT &amp; LEISURE - FECH AGO"/>
        <s v="Internet - Outlet - PLC - FOOTWEAR -  FECH AGO"/>
        <s v="Internet - Outlet - PLC - HOUSEWARES  - FECH AGO"/>
        <s v="Internet - Outlet - PLC - INNERWEAR 2 - FECH AGO"/>
        <s v="Internet - Outlet - PLC - KIDS 2 - FECH AGO"/>
        <s v="Internet - Outlet - PLC - WATCHES - RELOGIO - FECH AGO"/>
        <s v="Internet - Outlet - PLC - HOUSEWARES - KIT UTENSILIO - FECH AGO"/>
        <s v="CT KIT 7 PINCEIS - REG"/>
        <s v="DEOS - ROLL ON FRAG - HIT"/>
        <s v="DEOS - ROLL ON OD EVENTO - 1P2P3P"/>
        <s v="DEOS - ROLL ON FRAG - PACK"/>
        <s v="DEOS - ROLL ON OD - CASCATA"/>
        <s v="ESCOVA DE LIMPEZA CARVAO"/>
        <s v="CAPA ALMOFADA DISNEY VERMELHA BEIJO"/>
        <s v="JOGO DE CAMA CASAL DISNEY"/>
        <s v="TENIS IATE COLORS MICKEY BABY"/>
        <s v="TRITURADOR DE ALHO PLY"/>
        <s v="COPO PULSEIRA LOL"/>
        <s v="MOCHILA MAMAE E PAPAI"/>
        <s v="RELOGIO DIGITAL MINNIE"/>
        <s v="RELOGIO DIGITAL MICKE"/>
        <s v="SQUEEZE BOLINHA MICKEY E AMIGOS"/>
        <s v="GARRAFA DE ALUMINIO MAS"/>
        <s v="FW = ESFOLIANTE - SEM DOACAO"/>
        <s v="FW = SPRAY - SEM DOACAO"/>
        <s v="FW = SERUM - CODIGOS SEM DOACAO"/>
        <s v="AC - LUVA 120G - 2P+ ESMALTE AC GRATIS - 1 ITEM GRATIS LIMITADO POR REP"/>
        <s v="AC ESMALTE PRO SPEED - COLECAO -1oP2oP"/>
        <s v="AC BATOM ULTRAMATTE- (COLECAO WONDERLAND) - XOUT"/>
        <s v="ITENS SEM DOA IA FASHION"/>
        <s v="NCF - TOILETRIES"/>
        <s v="AC  FIXADOR SPRAY - XOUT"/>
        <s v="AC PINCEL ILUMINADOR - REG"/>
        <s v="AC PINCEL SOBRANCELHAS - HIT"/>
        <s v="ENCANTO - HAND CREAM - 2P+"/>
        <s v="OFERTA EMPRESARIA - AC BL 400 FRUTAS VERMELHAS - BL"/>
        <s v="OFERTA EMPRESARIA - AC BL 400 FRUTAS VERMELHAS - BI"/>
        <s v="OFERTA EMPRESARIA - AC MASCARA SUPERSHOCK MAX RESTAGE - BL"/>
        <s v="OFERTA EMPRESARIA - AC MASCARA SUPERSHOCK MAX RESTAGE - BI"/>
        <s v="OFERTA EMPRESARIA - MUSK+ MINERALIS - BL"/>
        <s v="OFERTA EMPRESARIA - MUSK+ MINERALIS - BI"/>
        <s v="CT ESMALTE EXAUSTAO - 1oP2oP"/>
        <s v="CT ESMALTE BASELINE - 1oP2oP"/>
        <s v="CT ESMALTE EXAUSTAO - KIT"/>
        <s v="Internet - Outlet - PLC - ACCESSORIES - FECH SET"/>
        <s v="Internet - Outlet - PLC - BODY - FECH SET"/>
        <s v="Internet - Outlet - PLC - COLOR - PO COMP FAC MATTE - FECH SET"/>
        <s v="Internet - Outlet - PLC - COLOR - ESMALTE GEL - FECH SET"/>
        <s v="Internet - Outlet - PLC - COLOR - FECH SET"/>
        <s v="Internet - Outlet - PLC - COLOR  - FECH SET"/>
        <s v="Internet - Outlet - PLC - COLOR - LAPIS PARA OLHOS CT - FECH SET"/>
        <s v="Internet - Outlet - PLC - COLOR - DELINEADOR P OLHOS - FECH SET"/>
        <s v="Internet - Outlet - PLC - DEODORANT - FECH SET"/>
        <s v="Internet - Outlet - PLC - FRAGRANCE - SPRAY PERFUMADO CAB NARCISSUS - FECH SET"/>
        <s v="Internet - Outlet - PLC - GIFTABLES - FECH SET"/>
        <s v="Internet - Outlet - PLC - HAIR CARE - SHAMP NATURALS AMEND E ABACATE - FECH SET"/>
        <s v="Internet - Outlet - PLC - HOUSEWARES - FECH SET"/>
        <s v="Internet - Outlet - PLC - HOUSEWARES  - FECH SET"/>
        <s v="Internet - Outlet - PLC - INNERWEAR - FECH SET"/>
        <s v="Internet - Outlet - PLC - INNERWEAR - - FECH SET"/>
        <s v="Internet - Outlet - PLC - KIDS BEAUTY  - FECH SET"/>
        <s v="Internet - Outlet - PLC - KIDS - FECH SET"/>
        <s v="Internet - Outlet - PLC - SUN CARE - RENEW PROT SOLAR FPS 50 ESCURA - FECH SET"/>
        <s v="Internet - Outlet - PLC - HOUSEWARES - COPO CRISTAL 2P - FECH SET"/>
        <s v="Internet - Outlet - PLC - BODY - KIT - FECH SET"/>
        <s v="Internet - Outlet - PLC - HOUSEWARES - KIT FACA DISNEY LEGUMES - FECH SET"/>
        <s v="Internet - Outlet - PLC - BODY - CONDIC NATURALS AMEND E ABACAT - FECH SET"/>
        <s v="Internet - Outlet - PLC - ACCESSORIES 2 - FECH SET"/>
        <s v="Internet - Outlet - PLC - COLOR 5- FECH SET"/>
        <s v="Internet - Outlet - PLC - HOUSEWARES - GARRAFA INVW 350ML AZUL - FECH SET"/>
        <s v="Internet - Outlet - PLC - INNERWEAR 5 - FECH SET"/>
        <s v="Internet - Outlet - PLC - KIDS - FECH SET (ver: 2)"/>
        <s v="Internet - Outlet - PLC - SELF CARE - FECH SET"/>
        <s v="Internet - Outlet - PLC - SOAPS - SABONETE BAR COCONUT OIL - FECH SET"/>
        <s v="Internet - Outlet - PLC - WATCHES - RELOGIO SANTORINI - FECH SET"/>
        <s v="Internet - Outlet - PLC - ACCESSORIES - PROTETOR CABO DISNEY PRETO - FECH SET"/>
        <s v="Internet - Outlet - PLC - ACCESSORIES - PROT DE CABO FRUTAS - FECH SET"/>
        <s v="Internet - Outlet - PLC - BODY - OLEO CP ENC IRRESISTIVEL 200ML - FECH SET"/>
        <s v="Internet - Outlet - PLC - BODY - LOCAO CP ENC SEDUCAO 200ML - FECH SET"/>
        <s v="Internet - Outlet - PLC - BODY - CREME MAOS ENC SEDUCAO 75G - FECH SET"/>
        <s v="Internet - Outlet - PLC - BODY - LOCAO CORPORAL HERSTORY 90ML - FECH SET"/>
        <s v="Internet - Outlet - PLC - BODY - LOCAO CORPORAL AC BREAST 750ML - FECH SET"/>
        <s v="Internet - Outlet - PLC - COLOR - ESMALTE CT ROSA TENTACAO - FECH SET"/>
        <s v="Internet - Outlet - PLC - COLOR - ESMALTE PRO - FECH SET"/>
        <s v="Internet - Outlet - PLC - COLOR - BLUSH CREAM ROSA - FECH SET"/>
        <s v="Internet - Outlet - PLC - COLOR - BATOM COLOR CLOUP ROSE - FECH SET"/>
        <s v="Internet - Outlet - PLC - COLOR - BASE 3 EM 1 - FECH SET"/>
        <s v="Internet - Outlet - PLC - COLOR - DELINEADOR LIQ AMARELO GIRASSO - FECH SET"/>
        <s v="Internet - Outlet - PLC - COLOR - ESMALTE CT SORVETE FRAMBOESA - FECH SET"/>
        <s v="Internet - Outlet - PLC - COLOR - ESMALTE CT ULT ICONE POP - FECH SET"/>
        <s v="Internet - Outlet - PLC - COLOR - MASCARA P BROW CASTANHO MEDIO - FECH SET"/>
        <s v="Internet - Outlet - PLC - COLOR - SOMBRA ILUM OLHOS BRILHO - FECH SET"/>
        <s v="Internet - Outlet - PLC - COLOR - ESMALTE DECO CHANGE PRIDE - FECH SET"/>
        <s v="Internet - Outlet - PLC - COLOR - DELINEADOR LIQ CT TINTA POLVO - FECH SET"/>
        <s v="Internet - Outlet - PLC - COLOR - PALETA SOM GLIT MULT SUN BEATS - FECH SET"/>
        <s v="Internet - Outlet - PLC - DEODORANT - DES ROLL ON FRESH ROD FEM - FECH SET"/>
        <s v="Internet - Outlet - PLC - FRAGRANCE - COL DES V FOR VICTORY GOLD - FECH SET"/>
        <s v="Internet - Outlet - PLC - GIFTABLES - BOX FRAG FEMININAS - FECH SET"/>
        <s v="Internet - Outlet - PLC - GIFTABLES - CAIXA FRAGAN CAPA MAES 2021 - FECH SET"/>
        <s v="Internet - Outlet - PLC - GIFTABLES - SACOLA G UNISEX - FECH SET"/>
        <s v="Internet - Outlet - PLC - GIFTABLES - CAIXA SEGNO VISIONARY - FECH SET"/>
        <s v="Internet - Outlet - PLC - GIFTABLES - CAIXA 300KM SURFER - FECH SET"/>
        <s v="Internet - Outlet - PLC - GIFTABLES - SACOLA P - FECH SET"/>
        <s v="Internet - Outlet - PLC - GIFTABLES - PORTA DOCUMENTOS SPIRIT1333177 - FECH SET"/>
        <s v="Internet - Outlet - PLC - HOUSEWARES - GARRAFA 350ML AZUL LAG 1346537 - FECH SET"/>
        <s v="Internet - Outlet - PLC - HOUSEWARES - PEGADOR ESCORREDOR P FRITURA - FECH SET"/>
        <s v="Internet - Outlet - PLC - HOUSEWARES - PORTA TEMPEROS DISNEY - FECH SET"/>
        <s v="Internet - Outlet - PLC - INNERWEAR - CALCA ALTA COMP GRAD - FECH SET"/>
        <s v="Internet - Outlet - PLC - INNERWEAR - MEIA INVERNAL - FECH SET"/>
        <s v="Internet - Outlet - PLC - KIDS - COPO RETRATIL FROZEN II - FECH SET"/>
        <s v="Internet - Outlet - PLC - KIDS - MASCARA PROTECAO LAVAVEL JUV F - FECH SET"/>
        <s v="Internet - Outlet - PLC - KIDS - POTE PRIMEIRO INVW GAMER - FECH SET"/>
        <s v="Internet - Outlet - PLC - KIDS BEAUTY - BILHO LABIAL PRINC BRANCA NEVE - FECH SET"/>
        <s v="Internet - Outlet - PLC - SELF CARE - PROTETOR DE CALCANHAR PELUCIA - FECH SET"/>
        <s v="Internet - Outlet - PLC - SOAPS - SABONETE LIQ CORP FASCIN 200ML - FECH SET"/>
        <s v="LINHA SEM DOA IA C&amp;E"/>
        <s v="Internet - Outlet - PLC - HOUSEWARES - KIT PORTA TEMPEROS DISNEY - FECH SET"/>
        <s v="Internet - Outlet - PLC - COLOR - KIT ESMALTE PRO - FECH SET"/>
        <s v="Internet - Outlet - PLC - COLOR - KIT ESMALTE PRIDE - FECH SET"/>
        <s v="COLOR - CARROSEL  PASSO -2"/>
        <s v="LAST MINUTE - COLOR"/>
        <s v="AC AMOSTRA  BASE SERUM - PACK  "/>
        <s v="AC AMOSTRA BASE SERUM - CLARO - KIT   "/>
        <s v="AC AMOSTRA BASE SERUM MEDIO CLARO - KIT"/>
        <s v="AC AMOSTRA BASE SERUM - MEDIO - KIT"/>
        <s v="AC AMOSTRA BASE SERUM -  MEDIO ESCURO  - KIT "/>
        <s v="AC AMOSTRA BASE SERUM- ESCURO - KIT    "/>
        <s v="AC AMOSTRA BASE POWER STAY - CLARO - KIT "/>
        <s v="AC AMOSTRA BASE POWER STAY - CLARO MEDIO - KIT "/>
        <s v="AC AMOSTRA BASE POWER STAY -  MEDIO - KIT   "/>
        <s v="AC AMOSTRA BASE POWER STAY -  MEDIO ESCURO - KIT  "/>
        <s v="AC AMOSTRA BASE POWER STAY - ESCURO - KIT "/>
        <s v="CARROSEL PASSO 2 - COLOR"/>
        <s v="Internet - Outlet - PLC - ENTERTAINMENT &amp; LEISURE - FECH AGO (ver: 2)"/>
        <s v="Internet - Outlet - PLC - FOOTWEAR  - FECH AGO"/>
        <s v="OFERTA APP - HAIR - COLORACAO - 1P - BL"/>
        <s v="OFERTA APP - HAIR - COLORACAO - 1P - BI "/>
        <s v="ENCANTO BL 400 - 1P BL"/>
        <s v="ENCANTO BL 400 - 1P BI"/>
        <s v="AC BATOM  LIP PANT - 3P (BI)"/>
        <s v="AC BATOM  LIP PANT - (BL)"/>
        <s v="Internet - Outlet - PLC - INNERWEAR - CALCA ALTA COMP GRAD - FECH SET (ver: 2)"/>
        <s v="AC BASE AMOSTRA POWER STAY - PACK"/>
        <s v="OFERTAS CRM SOAPS"/>
        <s v="OFERTAS CRM TOILETRIES"/>
        <s v="OFERTAS CRM COLOR"/>
        <s v="OFERTAS CRM PERFUMARIA"/>
        <s v="OFERTA EXCLUSIVA INATIVAS - ENCANTO SABONETE"/>
        <s v="NCF CRM"/>
      </sharedItems>
    </cacheField>
    <cacheField name="Concept" numFmtId="0">
      <sharedItems/>
    </cacheField>
    <cacheField name="Concept Code" numFmtId="0">
      <sharedItems containsSemiMixedTypes="0" containsString="0" containsNumber="1" containsInteger="1" minValue="1112745" maxValue="5612518"/>
    </cacheField>
    <cacheField name="Item" numFmtId="0">
      <sharedItems count="1527">
        <s v="SHORT FAIXA SLIMTEX-REDUFIRM BLACKS ADULTS SMALL MEDIUM"/>
        <s v="SHORT FAIXA SLIMTEX-REDUFIRM  BLACKS ADULTS LARGE  EXTRA LARGE"/>
        <s v="SHORT FAIXA SLIMTEX-REDUFIRM BEIGES ADULTS SMALL MEDIUM"/>
        <s v="SHORT FAIXA SLIMTEX-REDUFIRM  BEIGES ADULTS LARGE  EXTRA LARGE"/>
        <s v="RELOGIO NICE GOLD COLOR GROUP ADULTS"/>
        <s v="KIT RELOGIO E PULSEIRA LIFE SILVER COLOR GROUP ADULTS"/>
        <s v="RELOGIO MUNIQUE ADULTS"/>
        <s v="LUVA DE BANHO ADULTS TBC"/>
        <s v="CACAROLA DE VIDRO MEDIA 2L"/>
        <s v="CACAROLA DE VIDRO GRANDE 3L"/>
        <s v="RELOGIO TASSIA GOLD COLOR GROUP CHILDREN"/>
        <s v="ESCOVA 3 EM 1 BBEAUTY 110V"/>
        <s v="ESCOVA 3 EM 1 BBEAUTY 220V"/>
        <s v="TONIFICADOR CORPORAL"/>
        <s v="COPO GEEK AVENGERS CHILDREN"/>
        <s v="PORTA ESCOVA DE DENTE VERDE"/>
        <s v="ALFA NEO MINT BBEAUTY"/>
        <s v="MEIA KIDS CHILDREN MENINA"/>
        <s v="MOCHILETE FEMININA FROZEN CHILDREN"/>
        <s v="MOCHILETE MASCULINA SPIDER CHILDREN"/>
        <s v="MOCHILA MAMAE E PAPAI CHILDREN"/>
        <s v="BOLSA TERMICA UNICORNIO CHILDREN UNICORNIO"/>
        <s v="MOCHILA FEM UNICORNIO CHILDREN UNICORNIO"/>
        <s v="BOLSA FEM UNICORNIO PRE-TEENS UNICORNIO"/>
        <s v="MOCHILA MAS GAMER PRE-TEENS GAMER"/>
        <s v="MEIA CANO ALTO TRES QUARTOS CHILDREN PANDA"/>
        <s v="MEIA CANO ALTO TRES QUARTOS CHILDREN ONCA"/>
        <s v="CINTA CONTROL PLUS 8 BEIGES ADULTS 50"/>
        <s v="BOLSA FAR AWAY DARK VANILLA BEIGES ADULTS ONE SIZE BEGE"/>
        <s v="TAMANCO IPANEMA SELFIE YELLOWS ADULTS 35 AMARELO 35"/>
        <s v="TAMANCO IPANEMA SELFIE YELLOWS ADULTS 36 AMARELO 36"/>
        <s v="TAMANCO IPANEMA SELFIE YELLOWS ADULTS 37 AMARELO 37"/>
        <s v="TAMANCO IPANEMA SELFIE YELLOWS ADULTS 38 AMARELO 38"/>
        <s v="OCULOS BICOLOR RENATUREZA MULTI COLOR GROUP ADULTS ONE SIZE TBC"/>
        <s v="RELOGIO CLAIRE PASTELS ADULTS ROSE"/>
        <s v="APARADOR DE PELOS FEM"/>
        <s v="MEIA-SOLA SUAVE GEL WHITES ADULTS PAIR BRANCO"/>
        <s v="KIT REMOVEDOR DE CRAVOS ADULTS"/>
        <s v="ESPONJA DE SILICONE ADULTS ONE SIZE TBC"/>
        <s v="DEPILADOR COM ACESSORIOS MULT"/>
        <s v="MINI MIXER 2020 ADULTS"/>
        <s v="PRATO PARA BOLO PV 2021"/>
        <s v="JOGO 4 PRATOS RASOS PV 2021"/>
        <s v="JOGO 4 PRATOS SOBREMESA PV 2021"/>
        <s v="BATEDOR SEMI AUTOMATICO"/>
        <s v="SSS SOFT AND SMOOTH MOISTURING COMPLEX HAIR REMOVAL CREAM BODY   NA NA"/>
        <s v="AVON CARE SUN+ PROTETOR SOLAR FPS 50 120ML"/>
        <s v="AVON CARE SUN+ PROTETOR SOLAR OIL FREE FPS 50 40ML"/>
        <s v="ANEW VITAMIN C SPF 50 LOTION"/>
        <s v="AT CURLS SH LATAM 300ML 2020"/>
        <s v="1Q2022 AT AGELESS HAIR SHAMPOO LATAM 300ML"/>
        <s v="1Q2022 AT AGELESS HAIR CONDITIONER BRAZIL 250ML"/>
        <s v="AT CURLS COND LATAM 250ML REFORM"/>
        <s v="LOV U A TOUCH EDP 75ML"/>
        <s v="MULHER POESIA ALEGRIA BRASILEIRA EDT"/>
        <s v="MULHER &amp; POESIA MORENA FLOR"/>
        <s v="AVON PUR BLANCA CHARME DEO COLONIA 75 ML"/>
        <s v="PUR BLANCA MY ESSENCE"/>
        <s v="PUR BLANCA SERENITY DEO COLONIA 75ML"/>
        <s v="PUR BLANCA NOITE REFORMULACAO"/>
        <s v="PUR BLANCA DEO COLONIA 75ML"/>
        <s v="PUR BLANCA HOPE EDT BRAZIL"/>
        <s v="TOUCA DE CETIM PINKS ADULTS"/>
        <s v="TOUCA DE CETIM BLUES ADULTS"/>
        <s v="OCULOS DE SOL MAR MULTI COLOR GROUP ADULTS TBC"/>
        <s v="BOLSA PRAIA ARCO IRIS MULTI COLOR GROUP ADULTS ONE SIZE ESTAMPADO"/>
        <s v="MAIO DE COMPRESSAO SUMMER MULTI COLOR GROUP ADULTS SMALL MEDIUM P-M ARCO IRIS"/>
        <s v="MAIO DE COMPRESSAO SUMMER MULTI COLOR GROUP ADULTS LARGE  EXTRA LARGE G-GG ARCO IRIS"/>
        <s v="GARRAFA DESEJOS DE ANO NOVO AMOR"/>
        <s v="GARRAFA DESEJOS DE ANO NOVO PAZ"/>
        <s v="GARRAFA DESEJOS DE ANO NOVO FORTUNA"/>
        <s v="CAMISETE SAUNA REDS ADULTS SMALL MEDIUM VERMELHO"/>
        <s v="CAMISETE SAUNA REDS ADULTS LARGE  EXTRA LARGE VERMELHO"/>
        <s v="COPO DE VIDRO DECORADO ADULTS PRIDE LISTRAS"/>
        <s v="COPO DE VIDRO DECORADO ADULTS PRIDE SIMBOLO"/>
        <s v="AVON ROOM FRAGRANCE LAVANDA   NA ADULTS"/>
        <s v="AVON ROOM FRAGRANCE BERRY   NA ADULTS"/>
        <s v="ROOM SPRAY CEDARWOOD 150ML"/>
        <s v="ROOM SPRAY 150ML FRESH COTTON"/>
        <s v="AROMATIZADOR DE AMBIENTE FLOR LIMÃƒO"/>
        <s v="CAPA DE MAQUINA 2022 ADULTS ONE SIZE PIECE(S)"/>
        <s v="CAPA DE TANQUINHO 2022 ADULTS ONE SIZE PIECE(S)"/>
        <s v="ORGANIZADOR MULTIUSO 2022 ADULTS ONE SIZE PIECE(S)"/>
        <s v="PORTA SABAO DECORADO 2022 ADULTS ONE SIZE PIECE(S)"/>
        <s v="SAQUINHO ROUPAS DELICADAS P"/>
        <s v="MEIA SAPATILHA COLOR POP PINKS ADULTS ONE SIZE BOCA"/>
        <s v="MEIA SAPATILHA COLOR POP BLUES ADULTS ONE SIZE OLHO"/>
        <s v="AVON COLOR TREND KISS MATTE BATOM NUDE COOL"/>
        <s v="AVON COLOR TREND KISS MATTE BATOM GELADO DE CHOCOLATE"/>
        <s v="AVON COLOR TREND KISS MATTE BATOM SE JOGA NO ROSA"/>
        <s v="AVON COLOR TREND KISS MATTE BATOM ROSE IN LOVE"/>
        <s v="AVON COLOR TREND KISS MATTE BATOM DRINK ROSE"/>
        <s v="AVON COLOR TREND KISS MATTE BATOM ROSA BIKINI"/>
        <s v="AVON COLOR TREND KISS MATTE BATOM VERMELHO CRUSH"/>
        <s v="AVON COLOR TREND KISS MATTE BATOM SPRAY DE PIMENTA"/>
        <s v="AVON COLOR TREND KISS MATTE BATOM FRAPE DE GROSELHA"/>
        <s v="AVON COLOR TREND KISS MATTE BATOM BATIDA DE VINHO"/>
        <s v="AVON COLOR TREND KISS MATTE BATOM ESSENCIA DE CRANBERRY"/>
        <s v="AVON COLOR TREND KISS MATTE BATOM CHEESECAKE DE AMORA"/>
        <s v="TRITURADOR DE CEBOLA MGR"/>
        <s v="MEIA CANO MEDIO CORACAO"/>
        <s v="MEIA CANO MEDIO MINI CORACOES"/>
        <s v="MULTILAMINAS 5 EM 1"/>
        <s v="MEIA SAPATILHA CORACOES"/>
        <s v="QUEIJEIRA"/>
        <s v="MEIA CANO MEDIO CORACAO ARCO IRIS"/>
        <s v="TRITURADOR DE TEMPERO MANUAL"/>
        <s v="POTE REDONDO COM DIVISORIA"/>
        <s v="MEIA CANO MEDIO DELICIAS NV MULTI COLOR GROUP ADULTS ONE SIZE BANANA"/>
        <s v="MEIA CANO MEDIO DELICIAS NV MULTI COLOR GROUP ADULTS ONE SIZE SORVETE"/>
        <s v="AVON COLOR TREND DELINEADOR RETRATIL PARA OLHOS PRETO"/>
        <s v="CT DELINEADOR RETRATIL PARA OLHOS BRANCO"/>
        <s v="CT DELINEADOR RETRATIL NEON PINK NEON"/>
        <s v="CT DELINEADOR RETRATIL NEON VERDE NEON"/>
        <s v="COLOR TREND DELINEADOR LIQ PRETO"/>
        <s v="COLOR TREND DELINEADOR LIQ MARROM"/>
        <s v="COLOR TREND DELINEADOR LIQ BRANCO"/>
        <s v="COLOR TREND DELINEADOR LIQ LILAS"/>
        <s v="COLOR TREND DELINEADOR LIQ ROSA VERAO"/>
        <s v="COLOR TREND DELINEADOR LIQ VERMELHO PAIXONITE"/>
        <s v="KIT ASSADEIRAS OPALINE"/>
        <s v="IPANEMA BOLD METALIZADA GOLD COLOR GROUP ADULTS 35"/>
        <s v="IPANEMA BOLD METALIZADA GOLD COLOR GROUP ADULTS 36"/>
        <s v="IPANEMA BOLD METALIZADA GOLD COLOR GROUP ADULTS 37"/>
        <s v="IPANEMA BOLD METALIZADA GOLD COLOR GROUP ADULTS 38"/>
        <s v="CHINELO SLIDE CONFORTO PINKS ADULTS ROSA CLARO 34"/>
        <s v="CHINELO SLIDE CONFORTO PINKS ADULTS ROSA CLARO 35"/>
        <s v="CHINELO SLIDE CONFORTO PINKS ADULTS ROSA CLARO 36"/>
        <s v="CHINELO SLIDE CONFORTO PINKS ADULTS ROSA CLARO 37"/>
        <s v="OCULOS DE SOL FOLHAS MULTI COLOR GROUP ADULTS TBC"/>
        <s v="COLOR TREND DELINEADOR LIQ DOURADO"/>
        <s v="COLOR TREND DELINEADOR LIQ PRATA"/>
        <s v="ZAXY DAILY MULE NEW BLACKS ADULTS 35"/>
        <s v="ZAXY DAILY MULE NEW BLACKS ADULTS 36"/>
        <s v="ZAXY DAILY MULE NEW BLACKS ADULTS 37"/>
        <s v="ZAXY DAILY MULE NEW BLACKS ADULTS 38"/>
        <s v="BOLSA CROCO EXCLUSIVE CARAMELO"/>
        <s v="BOLSA CROCO EXCLUSIVE PRETA"/>
        <s v="NECESSAIRE EXCLUSIVE PRETA"/>
        <s v="MOCHILA TOTE BEIGES ADULTS ONE SIZE BEGE E CARAMELO"/>
        <s v="KIT 3 RETANGULAR VISIONTECH ROSA GRANILITE"/>
        <s v="COLHER CABO LONGO ROSA"/>
        <s v="COLOR TREND MASCARA SO LONG CRUSH"/>
        <s v="DESCASCADOR E BOLEADOR"/>
        <s v="MANTIMENTO FEIJAO 2.1L ROSE GOLD - ATE 1.6KG"/>
        <s v="MANTIMENTO FARINHA 2.1L ROSE GOLD - ATE 1KG"/>
        <s v="MANTIMENTO MACARRAO 2.1L"/>
        <s v="MANTIMENTO ARROZ INVW 3.8L ROSE GOLD - ATE 3.1KG"/>
        <s v="BOLSA MULTI PREMIUM MARSALA"/>
        <s v="COLOR TREND MATTE REAL BASE LIQ 150 N"/>
        <s v="COLOR TREND MATTE REAL BASE LIQ 210 Q"/>
        <s v="COLOR TREND MATTE REAL BASE LIQ 220 NQ"/>
        <s v="COLOR TREND MATTE REAL BASE LIQ 120 NQ"/>
        <s v="COLOR TREND MATTE REAL BASE LIQ 130 F"/>
        <s v="COLOR TREND MATTE REAL BASE LIQ 230 NF"/>
        <s v="COLOR TREND MATTE REAL BASE LIQ 240 N"/>
        <s v="COLOR TREND MATTE REAL BASE LIQ 320 Q"/>
        <s v="COLOR TREND MATTE REAL BASE LIQ 340 Q"/>
        <s v="COLOR TREND MATTE REAL BASE LIQ 430 F"/>
        <s v="COLOR TREND MATTE REAL BASE LIQ 520 NQ"/>
        <s v="COLOR TREND MATTE REAL BASE LIQ 310 NF"/>
        <s v="COLOR TREND MATTE REAL BASE LIQ 330 Q"/>
        <s v="COLOR TREND MATTE REAL BASE LIQ 420 Q"/>
        <s v="COLOR TREND MATTE REAL BASE LIQ 450 Q"/>
        <s v="COLOR TREND MATTE REAL BASE LIQ 530 N"/>
        <s v="COLOR TREND MATTE REAL BASE LIQ 540 F"/>
        <s v="SANDALIA RASTEIRA NATURE PINKS ADULTS 35 ROSA 35"/>
        <s v="SANDALIA RASTEIRA NATURE PINKS ADULTS 36 ROSA 36"/>
        <s v="SANDALIA RASTEIRA NATURE PINKS ADULTS 37 ROSA 37"/>
        <s v="SANDALIA RASTEIRA NATURE PINKS ADULTS 38 ROSA 38"/>
        <s v="SANDALIA RASTEIRA NATURE PINKS ADULTS 34 ROSA 34"/>
        <s v="MANTIMENTO CAFE 1.2L ROSE GOLD - ATE 600G"/>
        <s v="MANTIMENTO ACUCAR 1.2L ROSE GOLD - ATE 1KG"/>
        <s v="MANTIMENTO SAL 1.2L - ATE 1.4KG"/>
        <s v="KIT POTES OVAIS"/>
        <s v="PANELA MICRO-ONDAS 500ML"/>
        <s v="PANELA MICRO-ONDAS 1L"/>
        <s v="PANELA MICRO-ONDAS 1700ML"/>
        <s v="FAZ CHURROS E BISCOITO"/>
        <s v="FORMA PARA PUDIM MICROONDAS"/>
        <s v="KIT 3 POTES PREPARO"/>
        <s v="BOLSA TERMICA INVW DOCE VERAO"/>
        <s v="CANECA CERAMICA COLECAO ADULTS OUTONO INVERNO"/>
        <s v="POTE METALIZADO 1500ML"/>
        <s v="GRENDHA CACAU INOVA PASTELS ADULTS 35 ROSE"/>
        <s v="GRENDHA CACAU INOVA PASTELS ADULTS 36 ROSE"/>
        <s v="GRENDHA CACAU INOVA PASTELS ADULTS 37 ROSE"/>
        <s v="GRENDHA CACAU INOVA PASTELS ADULTS 38 ROSE"/>
        <s v="SCRUNCHIE C LENCO MAR MULTI COLOR GROUP ADULTS ONE SIZE AZUL MARINHO E VERMELHO"/>
        <s v="CAPA DE ALMOFADA COLECAO ADULTS ONCA ROSA GIRARDI"/>
        <s v="ORGANIZADOR DE CABO VERDE CLARO"/>
        <s v="ORGANIZADOR DE CABO ROSA CLARO"/>
        <s v="ORGANIZADOR DE CABO MARROM CLARO"/>
        <s v="PIJAMA CARINHO OUTONO INVERNO  P/M"/>
        <s v="JOGO CAMA CASAL 3 PCS MULTI COLOR GROUP ADULTS ONE SIZE OUTONO INVERNO"/>
        <s v="JOGO COLCHA PORTA TRAVESSEIRO ADULTS OUTONO INVERNO"/>
        <s v="SUPORTE DE CELULAR FUN WHITES ADULTS ONE SIZE BRANCO"/>
        <s v="ANEL DE CELULAR FLOR ROSA"/>
        <s v="ANEL DE CELULAR FLOR LILAS"/>
        <s v="ANEL DE CELULAR ANIMAIS BICHO PREGUICA"/>
        <s v="ANEL DE CELULAR ANIMAIS LHAMA"/>
        <s v="BERMUDA EMANA BEGE CLARO P-M"/>
        <s v="BERMUDA EMANA BEGE CLARO G-GG"/>
        <s v="CAMISETE EMANA BEGE P-M"/>
        <s v="CAMISETE EMANA BEGE G-GG"/>
        <s v="ORGANIZADOR BOX 2022 ADULTS ONE SIZE PIECE(S) ROSA CANDY"/>
        <s v="TOALHA DE ROSTO PRIMAVERA"/>
        <s v="PORTA SABONETE LIQ PRIMAVERA"/>
        <s v="PORTA ALGODAO E HASTES PRIMAVERA"/>
        <s v="PORTA ESCOVA E CREME DENTAL PRIMAVERA"/>
        <s v="EARHOLDER ELEGANCE WHITES ADULTS PIERCED"/>
        <s v="CHRISTMAS SHINY STAR NECKLACE GOLD COLOR GROUP ADULTS"/>
        <s v="MINI POUCH CARNAVAL GOLD COLOR GROUP ADULTS ONE SIZE VERMELHA"/>
        <s v="KIT 2 PRESILHAS NATURE"/>
        <s v="PANOS DE COPA PRIMAVERA BRANCO"/>
        <s v="PANOS DE COPA PRIMAVERA VERDE"/>
        <s v="JOGO 02 MINI POTES PRIMAVERA"/>
        <s v="OCULOS DE SOL DIEGO BLACKS ADULTS ONE SIZE PRETO"/>
        <s v="ACENDEDOR DE FOGAO PRIMAVERA"/>
        <s v="CT KISS HIDRA BATOM FLAMINGO"/>
        <s v="CT KISS HIDRA BATOM ROSA CHICLETE"/>
        <s v="CT KISS HIDRA BATOM GOIABA"/>
        <s v="CT KISS HIDRA BATOM PIPOCA DOCE"/>
        <s v="CT KISS HIDRA BATOM VERMELHO POP"/>
        <s v="CT KISS HIDRA BATOM CARMIN"/>
        <s v="CT KISS HIDRA BATOM VERMELHO CAFE"/>
        <s v="CT KISS HIDRA BATOM GRAPE"/>
        <s v="CT KISS HIDRA BATOM BOMBOM"/>
        <s v="AVON COLOR TREND BRILHO ROLLETTE GLITTER PARA LABIOS FRAMBOESA"/>
        <s v="AVON COLOR TREND BRILHO ROLLETTE PARA LABIOS MORANGO"/>
        <s v="AVON COLOR TREND BRILHO ROLLETTE GLITTER PARA LABIOS MORANGO"/>
        <s v="AVON COLOR TREND BRILHO ROLLETTE PARA LABIOS TUTI FRUTTI"/>
        <s v="AVON COLOR TREND HIDRATANTE LABIAL MANTEIGA DE CACAU FPS 15"/>
        <s v="AVON COLOR TREND HIDRATANTE LABIAL MORANGO FPS 15"/>
        <s v="AVON COLOR TREND HIDRATANTE LABIAL AMORA FPS 15"/>
        <s v="COLOR TREND DLICIOUS BATOM LIQ BALA DE GOMA"/>
        <s v="COLOR TREND DLICIOUS BATOM LIQ MACA DO AMOR"/>
        <s v="COLOR TREND DLICIOUS BATOM LIQ CEREJA DO BOLO"/>
        <s v="COLOR TREND DLICIOUS BATOM LIQ ROSE SUSPIRO"/>
        <s v="COLOR TREND DLICIOUS BATOM LIQ CUPCAKE"/>
        <s v="COLOR TREND DLICIOUS BATOM LIQ BALA DE COCO"/>
        <s v="COLOR TREND DLICIOUS BATOM LIQ MERENGUE"/>
        <s v="COLOR TREND DLICIOUS BATOM LIQ BEIJINHO DOCE"/>
        <s v="COLOR TREND DLICIOUS BATOM LIQ RED VELVET"/>
        <s v="COLOR TREND BATOM SEMI MATTE NUDE POP"/>
        <s v="COLOR TREND BATOM SEMI MATTE NUDE DO DIA"/>
        <s v="COLOR TREND BATOM SEMI MATTE ROSINHA ARRASO"/>
        <s v="COLOR TREND BATOM SEMI MATTE PINK DIVA"/>
        <s v="COLOR TREND BATOM SEMI MATTE ROXO VIBES"/>
        <s v="COLOR TREND BATOM SEMI MATTE VERMELHO ICONE"/>
        <s v="COLOR TREND BATOM SEMI MATTE VINHO OFICIAL"/>
        <s v="COLOR TREND BATOM SEMI MATTE CHOCOLATE REAL"/>
        <s v="MOCHILA SURFER MULTI COLOR GROUP ADULTS ONE SIZE AZUL E MESCLA"/>
        <s v="CHINELO RIDER STREET SLIDE WHITES ADULTS 39 CHINELO RIDER STREET SLIDE 39"/>
        <s v="CHINELO RIDER STREET SLIDE WHITES ADULTS 40 CHINELO RIDER STREET SLIDE 40"/>
        <s v="CHINELO RIDER STREET SLIDE WHITES ADULTS 42 CHINELO RIDER STREET SLIDE 42"/>
        <s v="WHISTLE NECKLACE ADULTS GOLD 5 MILS"/>
        <s v="GARRAFA INSTITUTO AVON"/>
        <s v="COPOS DE VIDRO DECORADO PRIMAVERA TULIPA"/>
        <s v="COPOS DE VIDRO DECORADO PRIMAVERA BUQUE DE FLORES"/>
        <s v="COPO CRISTAL COR PRIMAVERA"/>
        <s v="TACA CRISTAL COR PRIMAVERA"/>
        <s v="BODY BEAUTY TULE BLACKS ADULTS SMALL MEDIUM P-M PRETO"/>
        <s v="BODY BEAUTY TULE BLACKS ADULTS LARGE  EXTRA LARGE G-GG PRETO"/>
        <s v="CT LAPIS PARA DELINEAR OLHOS PRETO MATTE"/>
        <s v="CT LAPIS PARA DELINEAR OLHOS MARROM MATTE"/>
        <s v="CT LAPIS PARA DELINEAR OLHOS AZUL MATTE"/>
        <s v="CT LAPIS PARA DELINEAR OLHOS ROSA FLAMINGO"/>
        <s v="CT LAPIS PARA DELINEAR OLHOS ROXO LAVANDA"/>
        <s v="LUNCH BOX AVENGERS NEW CHILDREN"/>
        <s v="LUNCH BOX PRINCESAS NEW CHILDREN"/>
        <s v="TENIS IATE COLORS MINNIE 21"/>
        <s v="TENIS IATE COLORS MINNIE 22"/>
        <s v="TENIS IATE COLORS MINNIE 23"/>
        <s v="TENIS IATE COLORS MINNIE 24"/>
        <s v="TENIS IATE COLORS MINNIE 25"/>
        <s v="PRATO TRANSICAO MICKEY BABY"/>
        <s v="BALDE DE PIPOCA GEEK AVENGERS CHILDREN"/>
        <s v="ALMOFADA DE PIPOCA AVENGERS CHILDREN"/>
        <s v="SACOCHILA ABELHA CHILDREN"/>
        <s v="GARRAFA C TAMPA ALCA ABELHA CHILDREN"/>
        <s v="POTE TAMPA BOLHA ABELHA CHILDREN"/>
        <s v="COPO MAGIC 280ML FEM CHILDREN"/>
        <s v="SACOCHILA URSO CHILDREN"/>
        <s v="ESCOVA DE PES DE 4 CABECAS"/>
        <s v="REDESENHO ESCOVA FUNCIONAL"/>
        <s v="DESBASTADOR DE CALOSIDADES ADULTS"/>
        <s v="BACIA DE PES  MASSAGEADOR"/>
        <s v="ESCOVA ESTAMPADA  OVAL ADULTS"/>
        <s v="KIT DE TINTURA COMPLETO BLACKS ADULTS ONE SIZE TBC"/>
        <s v="PENTES ADVANCE TECHNIQUES ADULTS ONE SIZE TBC"/>
        <s v="TOUCA DE ISOPOR ADULTS ONE SIZE TBC"/>
        <s v="TOALHA PARA CABELOS BBEAUTY"/>
        <s v="TOALHA PRA CABELO VERDE"/>
        <s v="ESPONJA PARA SABONETE EM BARRA ADULTS ONE SIZE TBC"/>
        <s v="ACESSORIO LIMPEZA FACIAL BASIC ADULTS"/>
        <s v="CT LAPIS PARA SOBRANCELHAS MEDIO"/>
        <s v="CT LAPIS PARA SOBRANCELHAS ESCURO"/>
        <s v="COLOR TREND MASCARA INCOLOR PARA CILIOS"/>
        <s v="AVON COLOR TREND CLEAN VOLUME MASCARA PRETA"/>
        <s v="COLOR TREND BASE REAL NATURAL 120 NQ"/>
        <s v="COLOR TREND BASE REAL NATURAL 140 Q"/>
        <s v="COLOR TREND BASE REAL NATURAL 210 Q"/>
        <s v="COLOR TREND BASE REAL NATURAL 220 NQ"/>
        <s v="COLOR TREND BASE REAL NATURAL 240 N"/>
        <s v="COLOR TREND BASE REAL NATURAL 330 Q"/>
        <s v="COLOR TREND BASE REAL NATURAL 320 Q"/>
        <s v="COLOR TREND BASE REAL NATURAL 430 F"/>
        <s v="COLOR TREND BASE REAL NATURAL 340 Q"/>
        <s v="COLOR TREND BASE REAL NATURAL 420 Q"/>
        <s v="COLOR TREND BASE REAL NATURAL 510 N"/>
        <s v="COLOR TREND BASE REAL NATURAL 520 NQ"/>
        <s v="CT BASE BASTAO MATTE REAL 120 NQ"/>
        <s v="CT BASE BASTAO MATTE REAL 140 Q"/>
        <s v="CT BASE BASTAO MATTE REAL 220 NQ"/>
        <s v="CT BASE BASTAO MATTE REAL 210 Q"/>
        <s v="CT BASE BASTAO MATTE REAL 240 N"/>
        <s v="CT BASE BASTAO MATTE REAL 320 Q"/>
        <s v="CT BASE BASTAO MATTE REAL 430F"/>
        <s v="CT BASE BASTAO MATTE REAL 340 Q"/>
        <s v="CT BASE BASTAO MATTE REAL 520 NQ"/>
        <s v="CT BASE BASTAO MATTE REAL 330 Q"/>
        <s v="CT BASE BASTAO MATTE REAL 420 Q"/>
        <s v="CT BASE BASTAO MATTE REAL 510 N"/>
        <s v="COLOR TREND CORRETIVO MULTI EM BASTAO 435 N"/>
        <s v="COLOR TREND CORRETIVO MULTI EM BASTAO 515 N"/>
        <s v="COLOR TREND CORRETIVO MULTI EM BASTAO 235 N"/>
        <s v="COLOR TREND CORRETIVO MULTI EM BASTAO 315 N"/>
        <s v="COLOR TREND CORRETIVO MULTI EM BASTAO 215 N"/>
        <s v="COLOR TREND CORRETIVO MULTI EM BASTAO 415 Q"/>
        <s v="COLOR TREND CORRETIVO MULTI EM BASTAO 115 Q"/>
        <s v="RENEW PO COMPACTO TRANSFORMADOR NATURAL"/>
        <s v="RENEW PO COMPACTO TRANSFORMADOR CASTANHO MEDIO"/>
        <s v="RENEW PO COMPACTO TRANSFORMADOR CLARO"/>
        <s v="RENEW PO COMPACTO TRANSFORMADOR MEDIO"/>
        <s v="RENEW SERUM DE TRATAMENTO LABIAL"/>
        <s v="COLOR TREND MATTE REAL PO COMPACTO 112 F"/>
        <s v="COLOR TREND MATTE REAL PO COMPACTO 132 Q"/>
        <s v="COLOR TREND MATTE REAL PO COMPACTO 212 N"/>
        <s v="COLOR TREND MATTE REAL PO COMPACTO 452 N"/>
        <s v="COLOR TREND MATTE REAL PO COMPACTO 352 N"/>
        <s v="AVON CT PO COMPACTO FACIAL A PROVA DAGUA 112F"/>
        <s v="AVON CT PO COMPACTO FACIAL A PROVA DAGUA 132Q"/>
        <s v="AVON CT PO COMPACTO FACIAL A PROVA DAGUA 312F"/>
        <s v="AVON CT PO COMPACTO FACIAL A PROVA DAGUA 212N"/>
        <s v="AVON CT PO COMPACTO FACIAL A PROVA DAGUA 232N"/>
        <s v="AVON CT PO COMPACTO FACIAL A PROVA DAGUA 412Q"/>
        <s v="AVON CT PO COMPACTO FACIAL A PROVA DAGUA 432N"/>
        <s v="AVON CT PO COMPACTO FACIAL A PROVA DAGUA 512N"/>
        <s v="AVON CT PO COMPACTO FACIAL A PROVA DAGUA 532N"/>
        <s v="COLOR TREND COBERTURA BRILHANTE PARA ESMALTES"/>
        <s v="COLOR TREND BASE NIVELADORA PARA UNHAS"/>
        <s v="COLOR TREND COMPLEXO REDUTOR DE CUTICULAS"/>
        <s v="AVON COLOR TREND REMOVEDOR DE ESMALTES"/>
        <s v="CT ESMALTE ULTRA COB E BRILHO FLOR DO CAMPO"/>
        <s v="CT ESMALTE ULTRA COB BRIL SORVETE DE PISTACHE"/>
        <s v="CT ESMALTE ULTRA COB E BRIL MEU PINK FAVORITO"/>
        <s v="CT ESMALTE ULTRA COB E BRILHO ROXO APAIXONANTE"/>
        <s v="CT ESMALTE ULTRA COB E BRILHO VERMELHO PUREZA"/>
        <s v="CT ESMALTE ULTRA COB E BRILHO SAIA DE TULE"/>
        <s v="CT ESMALTE ULTRA COB E BRILHO MAIS NUDES"/>
        <s v="CT ESMALTE ULTRA COB E BRILHO NUDE ROSA"/>
        <s v="CT ESMALTE ULTRA COB E BRILHO PRATA GLITTER"/>
        <s v="CT ESMALTE ULTRA COB E BRILHO AMORE MIO"/>
        <s v="CT ESMALTE ULTRA COB E BRILHO BEIJO DA ESTACAO"/>
        <s v="CT ESMALTE ULTRA COB E BRILHO ROSA PEROLADO"/>
        <s v="CT ESMALTE ULTRA COB E BRILHO ROSE SABE TUDO"/>
        <s v="CT ESMALTE ULTRA COB E BRIL QUASE PARA SEMPRE"/>
        <s v="CT ESMALTE ULTRA COB E BRILHO TESOURO PERDIDO"/>
        <s v="CT ESMALTE ULTRA COB E BRILHO NOITE TODA"/>
        <s v="CT ESMALTE ULTRA COB E BRIL VIAGEM DOS SONHOS"/>
        <s v="CT ESMALTE ULTRA COB E BRILHO CEU AZUL"/>
        <s v="CT ESMALTE ULTRA COB E BRILHO SORRISO NO ROSTO"/>
        <s v="CT ESMALTE ULTRA COB E BRILHO VERDE SAFIRA"/>
        <s v="CT ESMALTE ULTRA COB E BRILHO CARMIM"/>
        <s v="CT ESMALTE ULTRA COB E BRIL AMOR SUBIU A SERRA"/>
        <s v="CT ESMALTE ULTRA COB E BRIL QUARTA DE CLASSICO"/>
        <s v="CT ESMALTE ULTRA COB E BRILHO VINHO CLASSICO"/>
        <s v="CT ESMALTE ULTRA COB E BRILHO MORANGO MISTERIO"/>
        <s v="CT ESMALTE ULTRA COB E BRILHO AMENDOA"/>
        <s v="CT ESMALTE ULTRA COB E BRILHO CAFE GOURMET"/>
        <s v="CT ESMALTE ULTRA COB E BRILHO CARAMELO"/>
        <s v="CT ESMALTE ULTRA COB E BRILHO PRETO TODES"/>
        <s v="CT ESMALTE ULTRA COB E BRILHO FUNDO DO MAR"/>
        <s v="CT ESMALTE ULTRA COB E BRILHO CAVALO MARINHO"/>
        <s v="CT ESMALTE ULTRACOB E BRILHO  BRONZE DA SEREIA"/>
        <s v="CT ESMALTE ULTRA COB E BRILHO  ALGA MARINHA"/>
        <s v="CT ESMALTE ULTRA COB E BRILHO CIMENTO QUEIMADO"/>
        <s v="AVON CT MEGA BFF WATERPROOF MASCARA (XXL CRUSH REDESIGN)"/>
        <s v="AVON ENCANTO BODY SPRAY 200ML BRA"/>
        <s v="ENCANTO LOÃ‡ÃƒO CORPORAL ATRAENTE &amp; DESLUMBRANTE 400ML"/>
        <s v="ENCANTO ILUMINADOR CORPORAL 150ML"/>
        <s v="BODY LOTION REFIL ATTRACTIVE"/>
        <s v="BODY LOTION IRRESISTIBLE 400ML REFORMULATION"/>
        <s v="ENCANTO LOÃ‡ÃƒO CORPORAL LINDA &amp; INSPIRADORA  400ML"/>
        <s v="ENCANTO LOÃ‡ÃƒO CORPORAL DIVINA &amp; GLORIOSA 400ML"/>
        <s v="3Q22 ENCANTO GLAMOROUS SENSUAL BODY LOTION 400ML LATAM"/>
        <s v="BODY LOTION REFIL IRRESISTIBLE 400ML REFORMULATION"/>
        <s v="ENCANTO CREME PARA MÃƒOS LINDA &amp; INSPIRADORA 75G"/>
        <s v="ENCANTO GLAMOROUS CREME PARA MÃƒOS 75G"/>
        <s v="ENCANTO ATRAENTE E DESLUMBRANTE CREME PARA MÃƒOS 75G"/>
        <s v="HAND CREAM IRRESISTIBLE 75ML REFORMULAÃ‡ÃƒO"/>
        <s v="2Q22 ENCANTO NEW COLLECTION BAR SOAP LATAM"/>
        <s v="3Q22 ENCANTO GLAMOROUS BAR SOAP LATAM"/>
        <s v="4Q21 ENCANTO ATTRACTIVE BAR SOAP LATAM ECOPARQUE"/>
        <s v="2Q21 ENCANTO INSPIRING BAR SOAP (LATAM) ECOPARQUE"/>
        <s v="BAR SOAP IRRESISTIBLE REFORUMULATION"/>
        <s v="FW DEODORIZING FOOT SPRAY BRA RESTAGE 1Q17   NA NA"/>
        <s v="FW HYDRATING FOOT SERUM BRAZIL LATAM RESTAGE 1Q17   NA NA"/>
        <s v="CREME DESODORANTE DE HIDRATAÃ‡ÃƒO PROFUNDA PARA PÃ‰S EXTRASSECOS 80G"/>
        <s v="CREME HIDRATANTE NOTURNO PARA OS PÃ‰S 80G"/>
        <s v="FOOTWORKS CREME ESFOLIANTE INTENSIVO TRIPLA AÃ‡ÃƒO 80G"/>
        <s v="AVON CARE RD LUVAS DE SILICONE CREME PROTETOR MAOS 120G"/>
        <s v="AVON CARE RD LUVAS DE SILICONE CREME PROTETOR MAOS 75G"/>
        <s v="AVON CARE ED LAVANDA SAB LIQ 250ML"/>
        <s v="AVON CARE ERVA DOCE SAB LIQUIDO 250ML"/>
        <s v="AVON CARE ESSENTIALS MACADAMIA LIQUID SOAP 250ML (EMEA)"/>
        <s v="AC ED LAVANDA SAB LIQ REFIL 250ML BR"/>
        <s v="AVON CARE ERVA DOCE REFIL SAB LIQUIDO 250ML"/>
        <s v="AVON CARE DERMA+ CREME PARA MÃƒOS REPARAÃ‡ÃƒO 50G"/>
        <s v="AVON CARE ED LAVANDA CREME MAOS 50G"/>
        <s v="AVON AVON CARE ERVA DOCE CREME MAOS 50G"/>
        <s v="1Q22 AVON CARE POMEGRANATE HAND CREAM 50ML BRAZIL ONLY"/>
        <s v="AVON CARE ESSENTIALS OATMEAL MICROBIOME HAND CREAM 50ML (BRAZIL)"/>
        <s v="AVON CARE MACADÃ‚MIA HAND CREAM 50G"/>
        <s v="AVON CARE BABY CALMING HEAD-TO-TOE WASH REFORMULATION"/>
        <s v="AC BABY CALMING LOTION REFORMULATION"/>
        <s v="AC BABY CALMING COLOGNE-PLUTO REFORMULATION"/>
        <s v="AVON CARE BABY SHAMPOO 2 IN 1 REFORMULATION"/>
        <s v="AC BABY COLOGNE-PLUTO REFORMULATION"/>
        <s v="AVON CARE SUN+ PROTETOR SOLAR BABY FPS 40 120ML"/>
        <s v="2Q21 AVON CARE SUN LICENSE SPF 50 PURPLE KIDS SUN CREAM 120ML"/>
        <s v="AVON CARE ED LAVANDA LOC CORP 200ML"/>
        <s v="AVON CARE ERVA DOCE LOC CORP 200ML"/>
        <s v="AVON CARE RD MORENA NEGRA MANTEIGA CACAU LOC CORP 200ML"/>
        <s v="AVON CARE RD RESTAURACAO OLEO COCO LOC CORPORAL 200ML"/>
        <s v="1Q22 AVON CARE POMEGRANATE BODY LOTION 200ML BRAZIL"/>
        <s v="1Q22 AVON CARE POMEGRANATE MOISTURE MIST 200ML LATAM"/>
        <s v="2Q22 AVON CARE COOLING MOISTURE BODY LOTION 200ML BRAZIL"/>
        <s v="AVON CARE ESSENTIALS OATMEAL MICROBIOME BODY LOTION 200ML (BRAZIL)"/>
        <s v="AVON CARE DERMA+ LOÃ‡ÃƒO UNIFORMIZADORA 200ML"/>
        <s v="AVON CARE DERMA+ EXTRA LOÃ‡ÃƒO FIRMADORA 200ML"/>
        <s v="AVON CARE DERMA+ LOÃ‡ÃƒO REPARAÃ‡ÃƒO 200ML"/>
        <s v="AVON CARE ESSENTIALS OATMEAL MICROBIOME BODY LOTION 700ML (LATAM)"/>
        <s v="AVON CARE FENNEL AND LAVANDER BODY LOTION 700ML"/>
        <s v="AVON CARE FENNEL BODY LOTION 700ML"/>
        <s v="AVON CARE POMEGRANATE BODY LOTION 700ML"/>
        <s v="2Q22 AVON CARE COOLING MOISTURE BODY LOTION BRAZIL 700ML"/>
        <s v="AVON CARE COCOA BUTTER BODY LOTION 700ML"/>
        <s v="AVON CARE COCONUT OIL BODY LOTION 700ML"/>
        <s v="AVON CARE MACADAMIA FAMILY BODY LOTION 700ML"/>
        <s v="1Q21 AC FAMILY BODY LOTION 200ML - BRAZIL"/>
        <s v="AVON SKIN SO SOFT SOFT SMOOTH GEL PARA DEPILAÃ‡ÃƒO 125G"/>
        <s v="AVON SKIN SO SOFT SOFT SMOOTH CREME DEPILATÃ“RIO PARA ÃREA DO BIQUINI 75G"/>
        <s v="AC SUN BODY SPF 30 - 120G"/>
        <s v="AC SUN 2Q21 SPF 30 REFRESHING F&amp;B SUN LOTION LATAM 120ML"/>
        <s v="AC SUN FACE SPF30 OIL FREE 40ML"/>
        <s v="AC SUN BODY SPF 30 200G"/>
        <s v="AVON CARE SUN REFRESHING GEL"/>
        <s v="AVON CARE SUN+ PROTETOR SOLAR 2 EM 1 FPS 60 120ML"/>
        <s v="AVON CARE SUN+ PROTETOR SOLAR FPS 50 200ML"/>
        <s v="AVON CARE SUN+ PROTETOR SOLAR 2 EM 1 FPS 60 200ML"/>
        <s v="3Q22 ENCANTO GLAMOROUS NEW FORM LATAM"/>
        <s v="AVON ENCANTO FASCIN SOFIST SPRAY CORP 200ML"/>
        <s v="BODY SPRAY RESTAGE"/>
        <s v="3Q22 ENCANTO GLAMOROUS BODY SPRAY LATAM"/>
        <s v="BODY SPRAY IRRESISTIBLE 200ML REFORMULATION"/>
        <s v="BODY SPRAY IRRESISTIBLE 80ML REFORMULATION"/>
        <s v="ENCANTO DIVINA &amp; GLORIOSA MANTEIGA CORPORAL 200ML"/>
        <s v="AVON ULTRA COLOR ESMALTE 60S NUDE SOFISTICADO"/>
        <s v="AVON ULTRA COLOR ESMALTE 60S CHIC NUDE"/>
        <s v="AVON ULTRA COLOR ESMALTE 60S DOCE DE LEITE"/>
        <s v="AVON ULTRA COLOR ESMALTE 60S CACAU INTENSO"/>
        <s v="AVON ULTRA COLOR ESMALTE 60S ROSA FLOR"/>
        <s v="AVON ULTRA COLOR ESMALTE 60S PINK FASHION"/>
        <s v="AVON ULTRA COLOR ESMALTE 60S VERMELHO PERFEITO"/>
        <s v="AVON ULTRA COLOR ESMALTE 60S VERMELHO ROYAL"/>
        <s v="AVON ULTRA COLOR ESMALTE 60S CAFE DO BRASIL"/>
        <s v="AVON ULTRA COLOR ESMALTE 60S CONTOS DE FADAS"/>
        <s v="AVON ULTRA COLOR ESMALTE 60S BELEZA PURPURA"/>
        <s v="AVON ULTRA COLOR ESMALTE 60S OCEANO INFINITO"/>
        <s v="AVON ULTRA COLOR ESMALTE 60S VERDE URBANO"/>
        <s v="AVON ULTRA COLOR ESMALTE 60S BRANCO SUPREMO"/>
        <s v="AVON ULTRA COLOR ESMALTE 60S PRETO TOTAL"/>
        <s v="AVON CRUSHED CRYSTAL ESMALTE ESMERALDA CRYSTAL"/>
        <s v="AVON CRUSHED CRYSTALS ESMALTE ROSA CRYSTAL"/>
        <s v="AVON CRUSHED CRYSTALS ESMALTE VERMELHO CRYSTAL"/>
        <s v="AVON CRUSHED CRYSTALS ESMALTE PRETO CRYSTAL"/>
        <s v="AVON CRUSHED CRYSTALS ESMALTE PRATA CRYSTAL"/>
        <s v="AVON CRUSHED CRYSTALS ESMALTE ENERGIA POP"/>
        <s v="AVON CRUSHED CRYSTALS ESMALTE FLAMINGO VIBES"/>
        <s v="AVON ESMALTE WONDERLAND ARMADURA DE PRATA"/>
        <s v="AVON ESMALTE WONDERLAND TESOURO GUARDADO"/>
        <s v="AVON ESMALTE WONDERLAND FESTA NO CASTELO"/>
        <s v="AVON ESMALTE WONDERLAND FEITICO DA BELEZA"/>
        <s v="AVON ESMALTE WONDERLAND ESPELHO MAGICO"/>
        <s v="AVON PALETA DE SOMBRAS PARA OLHOS QUEEN BEE"/>
        <s v="AVON PALETA DE SOMBRAS PARA OLHOS RED MAJESTY"/>
        <s v="AVON PALETA DE SOMBRAS PARA OLHOS ICE FAIRY"/>
        <s v="AVON PINCEL PARA SOMBRA"/>
        <s v="AVON PALETA DE SOMBRAS ALL NUDES"/>
        <s v="AVON VERY PEACHY PALETA DE SOMBRAS PARA OLHOS"/>
        <s v="AVON ENCANTO FASCIN SOFIST LOCAO CORP 400ML"/>
        <s v="BODY LOTION SEDUCTION 400ML REFORMULATION"/>
        <s v="AVON HYDRATING SERUM FDT 120 NQ"/>
        <s v="AVON HYDRATING SERUM FDT 140 Q"/>
        <s v="AVON HYDRATING SERUM FDT 130 F"/>
        <s v="AVON HYDRATING SERUM FDT 220 NQ"/>
        <s v="AVON HYDRATING SERUM FDT 230 NF"/>
        <s v="AVON HYDRATING SERUM FDT 210 Q"/>
        <s v="AVON HYDRATING SERUM FDT 240 N"/>
        <s v="AVON HYDRATING SERUM FDT 330 Q"/>
        <s v="AVON HYDRATING SERUM FDT 320 Q"/>
        <s v="AVON HYDRATING SERUM FDT 430 F"/>
        <s v="AVON HYDRATING SERUM FDT 420 Q"/>
        <s v="AVON HYDRATING SERUM FDT 340 Q"/>
        <s v="AVON HYDRATING SERUM FDT 540 F"/>
        <s v="AVON HYDRATING SERUM FDT 510 N"/>
        <s v="AVON HYDRATING SERUM FDT 520 NQ"/>
        <s v="AVON BASE LIQUIDA POWERSTAY 440 NF"/>
        <s v="AVON BASE LIQUIDA POWERSTAY 340 Q"/>
        <s v="AVON BASE LIQUIDA POWERSTAY 310 NF"/>
        <s v="AVON BASE LIQUIDA POWERSTAY 330 Q"/>
        <s v="AVON BASE LIQUIDA POWERSTAY 410 NQ"/>
        <s v="AVON BASE LIQUIDA POWERSTAY 420 Q"/>
        <s v="AVON BASE LIQUIDA POWERSTAY 510 N"/>
        <s v="AVON BASE LIQUIDA POWERSTAY 110 F"/>
        <s v="AVON BASE LIQUIDA POWERSTAY 120 NQ"/>
        <s v="AVON BASE LIQUIDA POWERSTAY 130 F"/>
        <s v="AVON BASE LIQUIDA POWERSTAY 140 Q"/>
        <s v="AVON BASE LIQUIDA POWERSTAY 210 Q"/>
        <s v="AVON BASE LIQUIDA POWERSTAY 220 NQ"/>
        <s v="AVON BASE LIQUIDA POWERSTAY 230 NF"/>
        <s v="AVON BASE LIQUIDA POWERSTAY 240 N"/>
        <s v="AVON BASE LIQUIDA POWERSTAY 430 F"/>
        <s v="AVON BASE LIQUIDA POWERSTAY 520 NQ"/>
        <s v="AVON BASE LIQUIDA POWERSTAY 530 N"/>
        <s v="AVON BASE LIQUIDA POWERSTAY 540 F"/>
        <s v="AVON BASE LIQUIDA POWERSTAY 320 Q"/>
        <s v="AVON POWER STAY CORRETIVO LIQUIDO 415 Q"/>
        <s v="AVON POWER STAY CORRETIVO LIQUIDO 115 Q"/>
        <s v="AVON POWER STAY CORRETIVO LIQUIDO 215 N"/>
        <s v="AVON POWER STAY CORRETIVO LIQUIDO 235 N"/>
        <s v="AVON POWER STAY CORRETIVO LIQUIDO 135 N"/>
        <s v="AVON POWER STAY CORRETIVO LIQUIDO 435 N"/>
        <s v="AVON POWER STAY CORRETIVO LIQUIDO 335 Q"/>
        <s v="AVON POWER STAY CORRETIVO LIQUIDO 315 N"/>
        <s v="AVON POWER STAY CORRETIVO LIQUIDO 535 N"/>
        <s v="AVON POWER STAY CORRETIVO LIQUIDO 515 N"/>
        <s v="AVON BASE COMPACTA POWERSTAY 110 F"/>
        <s v="AVON BASE COMPACTA POWERSTAY 120 NQ"/>
        <s v="AVON BASE COMPACTAPOWERSTAY 140 Q"/>
        <s v="AVON BASE COMPACTA POWERSTAY 130 F"/>
        <s v="AVON BASE COMPACTA POWERSTAY 210 Q"/>
        <s v="AVON BASE COMPACTA POWERSTAY 220 NQ"/>
        <s v="AVON BASE COMPACTA POWERSTAY 230 NF"/>
        <s v="AVON BASE COMPACTA POWERSTAY 240 N"/>
        <s v="AVON BASE COMPACTA POWERSTAY 330 Q"/>
        <s v="AVON BASE COMPACTA POWERSTAY 320 Q"/>
        <s v="AVON BASE COMPACTA POWERSTAY 430 F"/>
        <s v="AVON BASE COMPACTA POWERSTAY 340 Q"/>
        <s v="AVON BASE COMPACTA POWERSTAY 440 NF"/>
        <s v="AVON BASE COMPACTA POWERSTAY 420 Q"/>
        <s v="AVON BASE COMPACTA POWERSTAY 410 NQ"/>
        <s v="AVON BASE COMPACTA POWERSTAY 310 NF"/>
        <s v="AVON BASE COMPACTA POWERSTAY 540 F"/>
        <s v="AVON BASE COMPACTA POWERSTAY 510 N"/>
        <s v="AVON BASE COMPACTA POWERSTAY 520 NQ"/>
        <s v="AVON BASE COMPACTA POWERSTAY 530 N"/>
        <s v="AVON BASE COMPACTA POWERSTAY REFIL 110 F"/>
        <s v="AVON BASE COMPACTA POWERSTAY REFIL 120 NQ"/>
        <s v="AVON BASE COMPACTA POWERSTAY REFIL 140 Q"/>
        <s v="AVON BASE COMPACTA POWERSTAY REFIL 130 F"/>
        <s v="AVON BASE COMPACTA POWERSTAY REFIL 210 Q"/>
        <s v="AVON BASE COMPACTA POWERSTAY REFIL 220 NQ"/>
        <s v="AVON BASE COMPACTA POWERSTAY REFIL 230 NF"/>
        <s v="AVON BASE COMPACTA POWERSTAY REFIL 240 N"/>
        <s v="AVON BASE COMPACTA POWERSTAY REFIL 310 NF"/>
        <s v="AVON BASE COMPACTA POWERSTAY REFIL 330 Q"/>
        <s v="AVON BASE COMPACTA POWERSTAY REFIL 320 Q"/>
        <s v="AVON BASE COMPACTA POWERSTAY REFIL 430 F"/>
        <s v="AVON BASE COMPACTA POWERSTAY REFIL 340 Q"/>
        <s v="AVON BASE COMPACTA POWERSTAY REFIL 440 NF"/>
        <s v="AVON BASE COMPACTA POWERSTAY REFIL 420 Q"/>
        <s v="AVON BASE COMPACTA POWERSTAY REFIL 410 NQ"/>
        <s v="AVON BASE COMPACTA POWERSTAY REFIL 510 N"/>
        <s v="AVON BASE COMPACTA POWERSTAY REFIL 520 NQ"/>
        <s v="AVON BASE COMPACTA POWERSTAY REFIL 530 N"/>
        <s v="AVON BASE COMPACTA POWERSTAY REFIL 540 F"/>
        <s v="AVON ENCANTO FASCIN SOFIST CREME MAOS 30G"/>
        <s v="AVON ENCANTO FASCIN SOFIST OLEO CORP 200ML"/>
        <s v="AVON ENCANTO SEDUT OUSADA CREME MAOS 30G"/>
        <s v="ENCANTO LOÃ‡ÃƒO CORPORAL LINDA &amp; INSPIRADORA 200ML"/>
        <s v="ENCANTO FASCIN SOFIST SABONETE BARRA 4X80G ECOP"/>
        <s v="ENCANTO SEDUT OUSADA SABONETE BARRA 4X80G ECOP"/>
        <s v="ENCANTO LOÃ‡ÃƒO CORPORAL DIVINA &amp; GLORIOSA 200ML"/>
        <s v="BODY LOTION 80ML IRRESITIBLE REFORMULATION"/>
        <s v="MINI HAND CREAM IRRESISTIBLE REFORMULATION"/>
        <s v="MINI BODY LOTION SEDUCTION 80ML REFORMULATION"/>
        <s v="AVON CARE BABY SHAMPOO 2 IN 1 BIG SIZE REFORMULATION"/>
        <s v="ENCANTO LOÃ‡ÃƒO CORPORAL ATRAENTE &amp; DESLUMBRANTE 200ML"/>
        <s v="3Q22 ENCANTO GLAMOROUS BODY LOTION 200ML LATAM"/>
        <s v="BODY LOTION IRRESISTIBLE  200ML REFORMULATION"/>
        <s v="BODY OIL IRRESISTIBLE 200ML REFORMULATION"/>
        <s v="AVON PO COMPACTO FACIAL MATTE 532 N"/>
        <s v="AVON PO COMPACTO FACIAL MATTE 112 F"/>
        <s v="AVON PO COMPACTO FACIAL MATTE 132 Q"/>
        <s v="AVON PO COMPACTO FACIAL MATTE 212 N"/>
        <s v="AVON PO COMPACTO FACIAL MATTE 232 N"/>
        <s v="AVON PO COMPACTO FACIAL MATTE 322 F"/>
        <s v="AVON PO COMPACTO FACIAL MATTE 352 N"/>
        <s v="AVON PO COMPACTO FACIAL MATTE 432 N"/>
        <s v="AVON PO COMPACTO FACIAL MATTE 412 Q"/>
        <s v="AVON PO COMPACTO FACIAL MATTE 512 N"/>
        <s v="AVON PINCEL PARA BLUSH"/>
        <s v="AVON PINCEL PARA BASE"/>
        <s v="AVON PINCEL PARA PO KABUKI"/>
        <s v="AVON MASCARA PARA CILIOS GENIUS"/>
        <s v="AVON MASCARA PARA CILIOS LEGENDARY LENGTHS"/>
        <s v="AVON MASCARA PARA CILIOS NO LIMITS PRETO"/>
        <s v="AVON POWER STAY CANETA LOIRO ESCURO"/>
        <s v="AVON POWER STAY CANETA CASTANHO"/>
        <s v="AVON POWER STAY CANETA CASTANHO ESCURO"/>
        <s v="AVON POWERSTAY DELINEADOR LIQUIDO PRETO"/>
        <s v="AVON ULTRA COLOR LIP GLOSS NUDE GLOW"/>
        <s v="AVON ULTRA COLOR LIP GLOSS MARROM MUST HAVE"/>
        <s v="AVON ULTRA COLOR LIP GLOSS VERMELHO DIAMOND"/>
        <s v="AVON ULTRA COLOR LIP GLOSS ROSA WOW"/>
        <s v="AVON ULTRA COLOR LIP GLOSS BRILHO HOLO SHINE"/>
        <s v="AVON DELINEADOR RETRATIL PRETO NAO TEM ERRO"/>
        <s v="AVON DELINEADOR RETRATIL BRONZEEI"/>
        <s v="AVON LAPIS PARA SOBRANCELHAS CASTANHO"/>
        <s v="AVON LAPIS PARA SOBRANCELHAS CASTANHO ESCURO"/>
        <s v="AVON HYDRAMATIC MATTE NUDE SUAVE"/>
        <s v="AVON HYDRAMATIC MATTE NUDE INTENSO"/>
        <s v="AVON HYDRAMATIC MATTE NUDE BORDO"/>
        <s v="AVON HYDRAMATIC MATTE ROSA BLUSH"/>
        <s v="AVON HYDRAMATIC MATTE ROSA ROSE"/>
        <s v="AVON HYDRAMATIC MATTE NUDE IRRESISTIVEL"/>
        <s v="AVON HYDRAMATIC MATTE MALVA MARSALA"/>
        <s v="AVON HYDRAMATIC MATTE VINHO AUTORAL"/>
        <s v="AVON HYDRAMATIC MATTE ROXO SUAVE"/>
        <s v="AVON HYDRAMATIC MATTE VERMELHO OBSESSAO"/>
        <s v="AVON HYDRAMATIC MATTE VERMELHO ICONICO"/>
        <s v="AVON HYDRAMATIC MATTE VERMELHO CEREJA"/>
        <s v="PORTA METADES CEBOLA INVW"/>
        <s v="PORTA METADES ALHO INVW"/>
        <s v="PORTA METADES LIMAO INVW"/>
        <s v="PORTA METADES TOMATE INVW"/>
        <s v="RENEW JELLY CLEANSER 120G"/>
        <s v="ANEW MICELLAR WATER"/>
        <s v="Q322 ANEW NIACINAMIDE TONIC 90ML LATAM"/>
        <s v="UTENSILIO TABUA PRIMAVERA"/>
        <s v="RENEW VITA C WARMING PEEL"/>
        <s v="RENEW TONIC VITAMIN C"/>
        <s v="ANEW CLINICAL RADIANT-C VITAMIN CONCENTRATE"/>
        <s v="ANEW CLINICAL DEEP LINE PLUMPING HYALLURONIC CONCENTRATE"/>
        <s v="1Q21 ANEW DAILY HYDRATION GEL CREAM"/>
        <s v="ANEW JELLY CLEANSER"/>
        <s v="JOGO LUVA E DESCANSO NATURE ADULTS ONE SIZE"/>
        <s v="CLEARSKIN BY AVON GEL FACIAL SECATIVO 15G"/>
        <s v="CLEARSKIN BLEMISH CLEARING CLEAN REFRESHING TONER LATAM 602754 REFORMULATION"/>
        <s v="AVON BATOM ULTRAMATTE VERMELHO"/>
        <s v="AVON BATOM ULTRAMATTE CEREJA"/>
        <s v="AVON BATOM ULTRAMATTE ORQUIDEA"/>
        <s v="AVON BATOM ULTRAMATTE MALVA"/>
        <s v="AVON BATOM ULTRAMATTE VINHO"/>
        <s v="AVON BATOM ULTRAMATTE PINK"/>
        <s v="AVON BATOM ULTRAMATTE ROSA RETRO"/>
        <s v="AVON BATOM ULTRAMATTE GOIABA"/>
        <s v="AVON BATOM ULTRAMATTE PESSEGO"/>
        <s v="AVON BATOM ULTRAMATTE MALVA MISTERIOSO"/>
        <s v="AVON BATOM ULTRAMATTE VERMELHO TENDÃŠNCIA"/>
        <s v="AVON BATOM ULTRAMATTE NUDE MALVA"/>
        <s v="AVON BATOM ULTRAMATTE CEREJA MALVA"/>
        <s v="AVON BATOM ULTRAMATTE NUDE MARROM"/>
        <s v="AVON BATOM ULTRAMATTE NUDE BRONZE"/>
        <s v="AVON BATOM ULTRAMATTE NUDE MARSALA"/>
        <s v="AVON BATOM ULTRAMATTE NUDE ROSE"/>
        <s v="AVON BATOM ULTRAMATTE NUDE TERRACOTA"/>
        <s v="CLEARSKIN RESTAGE BLACKHEAD ELIMINATING DEEP TREATMENT MASK LATAM 60ML   NA NA"/>
        <s v="CLEARSKIN PORE AND SHINE BLACK MASK BRAZIL"/>
        <s v="CLSK HOLOGRAPHIC PEELOFF MASK 60G"/>
        <s v="2Q22 CLEARSKIN PINK CLAY MASK LATAM"/>
        <s v="CLEARSKIN PORE AND SHINE CHARCOAL BAR SOAP EMEA   NA NA"/>
        <s v="ANEW SOLAR SPF 50 TINTED LOTION FAIR"/>
        <s v="ANEW SOLAR SPF 50 TINTED LOTION LIGHT LIGHT MEDIUM"/>
        <s v="ANEW SOLAR SPF 50 TINTED LOTION MEDIUM"/>
        <s v="ANEW SOLAR SPF 50 TINTED LOTION MEDIUM DEEP"/>
        <s v="ANEW SOLAR SPF 50 TINTED LOTION DEEP"/>
        <s v="ANEW SOLAR RESTAGE SPF 50 LOTION LATAM"/>
        <s v="ANEW SOLAR RESTAGE SPF 70 LOTION LATAM"/>
        <s v="CLEARSKIN INTENSIVE TONIC WITH CHARCOAL"/>
        <s v="CLEARSKIN PORE AND SHINE CONTROL GEL"/>
        <s v="RENEW PURIFIYING CLAY MASK"/>
        <s v="CLEARSKIN BY AVON SABONETE FACIAL ESFOLIANTE"/>
        <s v="RENEW LIFT MASK"/>
        <s v="AVON MAGIX PRIMER CONTROLE BRILHO E OLEOSIDADE"/>
        <s v="RENEW 7 DOSES CONCENTRADA DE PREENCHIMENTO FACIAL 7 AMPOLAS"/>
        <s v="AVON CARE RESTAGE TRIPLE CARE FACIAL SCRUB EMEA"/>
        <s v="AVON BRONZER EM PO BRONZE MEDIO GLOW"/>
        <s v="AVON BRONZER EM PO BRONZE ESCURO GLOW"/>
        <s v="POWER SERUM 30ML REFORMULACAO"/>
        <s v="AVON CARE RESTAGE REFRESHING CUCUMBER ALOE GEL WASH LATAM"/>
        <s v="AVON BATOM LIQ ULTRA HIDRA NUDE DELICADO"/>
        <s v="AVON BATOM LIQ ULTRA HIDRA ATITUDE NUDE"/>
        <s v="AVON BATOM LIQ ULTRA HIDRA ROSE SINGULAR"/>
        <s v="AVON BATOM LIQ ULTRA HIDRA VERMELHO QUENTE"/>
        <s v="AVON BATOM LIQ ULTRA HIDRA FRAMBOESA INTENSO"/>
        <s v="AVON BATOM LIQ ULTRA HIDRA MARSALA PROFUNDO"/>
        <s v="AVON BATOM LIQ ULTRA HIDRA  DOCE ROSA"/>
        <s v="Q3 22 ANEW STRESS RECOVERY DAY CREAM"/>
        <s v="ANEW PLATINUM 55+ DAY CREAM"/>
        <s v="ANEW PLATINUM 55 NIGHT CREAM"/>
        <s v="AVON CARE MATTIFYING FACE CREAM"/>
        <s v="ANEW ULTIMATE 45-55 DAY CREAM"/>
        <s v="ULTIMATE NOITE 50G REFORMULACAO 2022"/>
        <s v="ANEW ULTIMATE DAY CREAM TRIAL SIZE RESTAGE"/>
        <s v="ULTIMATE NOITE 15G REFORMULACAO 2022"/>
        <s v="RENEW REVERSALIST REFORMULATION"/>
        <s v="REVERSALIST NOITE 50G REFORMULACAO 2022"/>
        <s v="RENEW REVERSALIST REFORMULATION MINI SIZE"/>
        <s v="REVERSALIST NOITE 15G REFORMULACAO 2022"/>
        <s v="ANEW DUAL EYE LIFT RESTAGE"/>
        <s v="ANEW DUAL EYE DARK CIRCLE CORRECTOR RESTAGE"/>
        <s v="AVON LOÃ‡ÃƒO PARA REMOVER MAQUIAGEM DOS OLHOS"/>
        <s v="AVON LAPIS PARA OLHOS PRETO INTENSO"/>
        <s v="AVON LAPIS PARA OLHOS MARROM INTENSO"/>
        <s v="Q1 23 ANEW RECOVERY EYE BALM"/>
        <s v="RENEW UNIFORMIZADOR DE TOM E TEXTURA CREME FACIAL"/>
        <s v="RENEW EVEN TONE AND TEXTURE HAND CREAM"/>
        <s v="AMOSTRA AVON HYDRATING SERUM FDT 120 NQ"/>
        <s v="AVON BASE LIQUIDA POWERSTAY 440 NF - AMOSTRA"/>
        <s v="AVON BASE LIQUIDA POWERSTAY 310 NF - AMOSTRA"/>
        <s v="AVON BASE LIQUIDA POWERSTAY 330 Q - AMOSTRA"/>
        <s v="AVON BASE LIQUIDA POWERSTAY 410 NQ - AMOSTRA"/>
        <s v="AVON BASE LIQUIDA POWERSTAY 420 Q - AMOSTRA"/>
        <s v="AVON BASE LIQUIDA POWERSTAY 510 N - AMOSTRA"/>
        <s v="AVON BASE LIQUIDA POWERSTAY 110 F - AMOSTRA"/>
        <s v="AVON BASE LIQUIDA POWERSTAY 120 NQ - AMOSTRA"/>
        <s v="AVON BASE LIQUIDA POWERSTAY 130 F - AMOSTRA"/>
        <s v="AVON BASE LIQUIDA POWERSTAY 140 Q - AMOSTRA"/>
        <s v="AVON BASE LIQUIDA POWERSTAY 210 Q - AMOSTRA"/>
        <s v="AVON BASE LIQUIDA POWERSTAY 220 NQ - AMOSTRA"/>
        <s v="AVON BASE LIQUIDA POWERSTAY 230 NF  - AMOSTRA"/>
        <s v="AVON BASE LIQUIDA POWERSTAY 240 N  - AMOSTRA"/>
        <s v="AVON BASE LIQUIDA POWERSTAY 430 F - AMOSTRA"/>
        <s v="AVON BASE LIQUIDA POWERSTAY 520 NQ - AMOSTRA"/>
        <s v="AVON BASE LIQUIDA POWERSTAY 540 F - AMOSTRA"/>
        <s v="AVON BASE LIQUIDA POWERSTAY 320 Q - AMOSTRA"/>
        <s v="AMOSTRA AVON HYDRATING SERUM FDT 130 F"/>
        <s v="AMOSTRA AVON HYDRATING SERUM FDT 140 Q"/>
        <s v="AMOSTRA AVON HYDRATING SERUM FDT 210 Q"/>
        <s v="AMOSTRA AVON HYDRATING SERUM FDT 220 NQ"/>
        <s v="AMOSTRA AVON HYDRATING SERUM FDT 230 NF"/>
        <s v="AMOSTRA AVON HYDRATING SERUM FDT 320 Q"/>
        <s v="AMOSTRA AVON HYDRATING SERUM FDT 330 Q"/>
        <s v="AMOSTRA AVON HYDRATING SERUM FDT 340 Q"/>
        <s v="AMOSTRA AVON HYDRATING SERUM FDT 420 Q"/>
        <s v="AMOSTRA AVON HYDRATING SERUM FDT 240 N"/>
        <s v="AMOSTRA AVON HYDRATING SERUM FDT 430 F"/>
        <s v="AMOSTRA AVON HYDRATING SERUM FDT 510 N"/>
        <s v="AMOSTRA AVON HYDRATING SERUM FDT 520 NQ"/>
        <s v="AMOSTRA AVON HYDRATING SERUM FDT 540 F"/>
        <s v="AVON CARE EVEN TONE WITH VIT C NIGHT"/>
        <s v="BLACK ESSENTIAL INTENSE EDT"/>
        <s v="BLACK ESSENTIAL LEATHER EDT"/>
        <s v="BLACK SUEDE DARK EDT 100ML BRAZIL"/>
        <s v="BLACK SUEDE HOT EDT 100ML BRA"/>
        <s v="BLACK ESSENTIAL DEO COLOGNE 100ML"/>
        <s v="BLACK ESSENTIAL SECRET EDT 100ML LATAM"/>
        <s v="BLACK ESSENTIAL SELF DEO COLOGNE 100ML"/>
        <s v="AVON CARE RESTAGE RADIANCE ROSE WATER TONER LATAM"/>
        <s v="ABSOLUTE OUD MINERALE GOLD EDT BRA CPE AND SMG"/>
        <s v="EXCLUSIVE IN BLACK 75ML"/>
        <s v="AVON EXCLUSIVE RESERVE 75ML REFORMULATION"/>
        <s v="015 LONDON DEO COLONIA 100ML"/>
        <s v="015 MIAMI NIGHTS"/>
        <s v="015 SYDNEY DEO COLONIA 100ML"/>
        <s v="015 ORIGINAL DEO COLONIA 100ML"/>
        <s v="MUSK AIR EDT"/>
        <s v="MUSK INSTINCT EDT"/>
        <s v="MUSK MARINE REVAMP EDT"/>
        <s v="MUSK FRESH REVAMP EDT"/>
        <s v="MUSK FREEZE REVAMP EDT"/>
        <s v="MUSK INTENSE BLUE EDT 75ML"/>
        <s v="SEGNO IMPACT DEO PARFUM"/>
        <s v="AVON SEGNO EDP 100ML"/>
        <s v="AVON SEGNO FLANKER EDT"/>
        <s v="SEGNO VISIONARY EDP LATAM"/>
        <s v="AVON CARE TRIPLE CARE MICELLAR WATER LATAM"/>
        <s v="AVON CARE RESTAGE REFRESHING CUCUMBER ALOE GEL MASK LATAM"/>
        <s v="AVON CARE ACCOLADE DAY- NEW DESIGN"/>
        <s v="AVON CARE ACCOLADE NIGHT - NEW DESIGN"/>
        <s v="AVON CARE TRIPLE CARE MOISTURISER 100ML LATAM"/>
        <s v="AVON ATTRACTION NEW PILLAR 2019 FOR HER EDP OPTION 1   NA NA"/>
        <s v="AVON ATTRACTION NEW PILLAR 2019 HIM - EDT 75 ML OPTION 1   NA NA"/>
        <s v="ATTRACTION DESIRE EDP PARA ELA 50ML"/>
        <s v="ATTRACTION DESIRE EDP PARA ELE 75ML"/>
        <s v="IMARI NEW FLANKER EDT FOR HER 50ML"/>
        <s v="IMARI ELIXIR REDESENHO 50ML"/>
        <s v="IMARI FANTASY REDESENHO 50ML"/>
        <s v="IMARI CORSET REDESENHO 50ML"/>
        <s v="IMARI ROUGE 50ML"/>
        <s v="ANEW DERM CLEANSER 75ML"/>
        <s v="AVON CARE ACCOLADE NOITE CREME FACIAL 50G"/>
        <s v="AVON CARE ACCOLADE DIA CREME FACIAL 50 G"/>
        <s v="ANEW ADVANCED CLARITY NIGHT TREATMENT"/>
        <s v="LUIZA BRUNET INTENSA"/>
        <s v="ANEW PLATINUM DAY CREAM TRIAL SIZE RESTAGE"/>
        <s v="ANEW PLATINUM NIGHT CREAM RESTAGE"/>
        <s v="ANEW MICELLAR WATER + TRIAL SIZE"/>
        <s v="RENEW VITAMINA D GEL CREME 15G"/>
        <s v="LUIZA BRUNET GRAPHIC DESIGN RADIANCE   NA NA"/>
        <s v="LUIZA BRUNET GRAPHIC DESIGN ORIGINAL   NA NA"/>
        <s v="LUIZA BRUNET GRAPHIC DESIGN PODEROSA   NA NA"/>
        <s v="LUIZA BY. LUIZA BRUNET GRAPHIC DESIGN   NA NA"/>
        <s v="FAR AWAY REBEL 50ML"/>
        <s v="FAR AWAY GOLD"/>
        <s v="FAR AWAY GLAMOUR 50ML"/>
        <s v="FAR AWAY ORIGINAL"/>
        <s v="FAR AWAY RED"/>
        <s v="FAR AWAY BEYOND DEO PARFUM 50ML"/>
        <s v="FAR AWAY INFINITY DEO PARFUM 50ML"/>
        <s v="FAR AWAY AURORA DEO PARFUM 50ML"/>
        <s v="FAR AWAY SPLENDORIA DEO PARFUM 50ML"/>
        <s v="PETIT BEE 50ML"/>
        <s v="PETIT NEW FLANKER DEO COLOGNE 50ML"/>
        <s v="PETIT HAPPY BUG 50ML"/>
        <s v="PETIT LIBELLULE DEO COLONIA 50ML"/>
        <s v="PETIT ATTITUDE DEO COLONIA 50ML"/>
        <s v="PETIT ATTITUDE LAVANDE DEO COLONIA 50ML"/>
        <s v="IPANEMA CLASS EASY BLACKS ADULTS 35 IPANEMA CLASS 35"/>
        <s v="IPANEMA CLASS EASY BLACKS ADULTS 36 IPANEMA CLASS 36"/>
        <s v="IPANEMA CLASS EASY BLACKS ADULTS 37 IPANEMA CLASS 37"/>
        <s v="IPANEMA CLASS EASY BLACKS ADULTS 38 IPANEMA CLASS 38"/>
        <s v="AVON MASCARA PARA CILIOS SUPERSHOCK VOLUME"/>
        <s v="AVON ESMALTE ULTRA COLOR 60S REINO ENCANTADO"/>
        <s v="AVON ESMALTE ULTRA COLOR 60S CASTELO DE GELO"/>
        <s v="AVON ESMALTE ULTRA COLOR 60S CORTE REAL"/>
        <s v="AVON ESMALTE ULTRA COLOR 60S MACA ENCANTADA"/>
        <s v="AVON ESMALTE ULTRA COLOR 60S VINHO NOBREZA"/>
        <s v="AQUAVIBE REFRESCANTES LAVANDA BODY SPLASH 1L"/>
        <s v="AQUAVIBE REFRESCANTES BABY SMELL BODY SPLASH 1L"/>
        <s v="AQUAVIBE REFRESCANTES PRETTY BLUE BODY SPLASH 1L"/>
        <s v="AQUAVIBE REFRESCANTES CHYPRE BODY SPLASH 1L"/>
        <s v="AQUAVIBE REFRESCANTES PITANGA BODY SPLASH 1L REFORMULATION"/>
        <s v="AT RECONST SH LATAM 300ML 2020"/>
        <s v="AT RECONST COND LATAM 250ML REFORM"/>
        <s v="AT ARGAN COND 700ML BR RESIZING"/>
        <s v="AT ARGAN SH 700ML BR RESIZING"/>
        <s v="AT CURLS COND 700ML BR RESIZING"/>
        <s v="AT CURLS SH 700ML BR RESIZING"/>
        <s v="AT SLEEK SH LATAM 300ML 2020"/>
        <s v="AT SLEEK COND LATAM 250ML REFORM"/>
        <s v="SANDALIA COM BRINDE LOL CHILDREN 28"/>
        <s v="SANDALIA COM BRINDE LOL CHILDREN 29"/>
        <s v="SANDALIA COM BRINDE LOL CHILDREN 30"/>
        <s v="SANDALIA COM BRINDE LOL CHILDREN 31"/>
        <s v="AT ARGAN SH LATAM 300ML 2020"/>
        <s v="AT ARGAN COND LATAM 250ML REFORM"/>
        <s v="AT DANDRUFF 2IN1 SH LATAM300ML REFORM"/>
        <s v="AT CURLSCOMBCREAM2 LATAM250ML2020"/>
        <s v="AT CURLSCOMBCREAM4 LATAM250ML2020"/>
        <s v="AT ULTSHINECAPSLATAM12X0.85 2020"/>
        <s v="300KM/H NITRO REDESENHO"/>
        <s v="300KM/H VIRTUAL ADRENALINE REDESENHO"/>
        <s v="FULL SPEED GAMING EDT"/>
        <s v="300KM/H SURFER EDT LATAM"/>
        <s v="300KM/H SUPERSONIC REDESENHO"/>
        <s v="300KM/H MAX TURBO 100ML"/>
        <s v="AT ARGAN MASK IN A TUBE 200G"/>
        <s v="1Q2022 AT AGELESS HAIR TREATMENT 50ML"/>
        <s v="1 0 PRETO INTENSO"/>
        <s v="1 1 PRETO AZULADO"/>
        <s v="3 0 CASTANHO ESCURO"/>
        <s v="4 0 CASTANHO NATURAL"/>
        <s v="4 6 CASTANHO AVERMELHADO"/>
        <s v="5 0 CASTANHO CLARO"/>
        <s v="6 0 LOURO ESCURO"/>
        <s v="6 66 LOURO ESCURO AVERMELHADO INTENSO"/>
        <s v="6 7 CHOCOLATE"/>
        <s v="7 0 LOURO NATURAL"/>
        <s v="7 7 CHOCOLATE DOURADO"/>
        <s v="8 1 LOURO CLARO ACINZENTADO"/>
        <s v="12 01 LOURO ULTRA CLARO PLATINADO"/>
        <s v="2 110 PRETO AZULADO INTENSO"/>
        <s v="5 73 CASTANHO CHOCOLATE DOURADO"/>
        <s v="5 56 VERMELHO MARSALA"/>
        <s v="7 4 ACOBREADO MEDIO"/>
        <s v="8 4 ACOBREADO CLARO"/>
        <s v="300KM/H QUANTUM EDT 75ML"/>
        <s v="SIMPLY DELICATE CALMING RESIZING 100ML"/>
        <s v="SIMPLY DELICATE NEUTRAL RESIZING 100ML"/>
        <s v="SIMPLY DELICATE CALMING RESIZING 200ML"/>
        <s v="SIMPLY DELICATE FRESH RESIZING 200ML"/>
        <s v="SIMPLY DELICATE ACTIVE RESIZING 200ML"/>
        <s v="SIMPLY DELICATE NEUTRAL RESIZING 200ML"/>
        <s v="AT ARGAN SERUM LATAM 30ML 2020"/>
        <s v="AT RECONST SERUM LATAM 30ML 2020"/>
        <s v="AT SLEEK SERUM LATAM 30ML 2020"/>
        <s v="AT CURLS SERUM 30ML REFORM BRA"/>
        <s v="AT ARGAN COCOSERUM LATAM90ML2020"/>
        <s v="AT ARGAN DUAL SERUM LATAM90ML2020"/>
        <s v="AT ARGCAMELIASERUM LATAM90ML2020"/>
        <s v="ANEW VITAMIN C RADIANCE MAXIMIZING SERUM 15G"/>
        <s v="AT ARGAN COCOSERUM LATAM30ML2020"/>
        <s v="AT ARGCAMELIASERUM LATAM30ML2020"/>
        <s v="ANEW CLINICAL ANTIWRINKLE PLUMPING CONCENTRATE MINI VERSION BRAZIL"/>
        <s v="LOV U DEO PARFUM 75ML"/>
        <s v="SURREAL DREAMS DEO COLONIA 75ML"/>
        <s v="SURREAL UTOPIA EDT"/>
        <s v="SURREAL MAGIC"/>
        <s v="SURREAL LOVE GARDEN DEO COLONIA"/>
        <s v="SURREAL GARDEN 75ML REFORMULATION"/>
        <s v="AQUAVIBE REFRESCANTES AMEIXA BODY SPLASH 300ML"/>
        <s v="REFRESCANTES JASMIM E VERBENA BODY SPLASH 300ML"/>
        <s v="AQUAVIBE REFRESCANTES LAVANDA BODY SPLASH 300ML"/>
        <s v="AQUAVIBE REFRESCANTES BABY SMELL BODY SPLASH 300ML"/>
        <s v="AQUAVIBE REFRESCANTES PRETTY BLUE BODY SPLASH 300ML"/>
        <s v="AQUAVIBE REFRESCANTES CHYPRE BODY SPLASH 300ML"/>
        <s v="REFRESCANTES BODY SPLASH 300ML NEW 1"/>
        <s v="REFRESCANTES BODY SPLASH 300ML NEW 2"/>
        <s v="AQUAVIBE REFRESCANTES ALFAZEMA BODY SPLASH 300ML REFORMULATION"/>
        <s v="AQUAVIBE REFRESCANTES PITANGA BODY SPLASH 300ML REFORMULATION"/>
        <s v="CRISTAL CHARISMA DEO COLÃ”NIA 115ML"/>
        <s v="CRISTAL TOQUE DE AMOR DEO COLÃ”NIA 115ML"/>
        <s v="CRISTAL SWEET HONESTY DEO COLÃ”NIA 115ML"/>
        <s v="MUSK AIR SPLASH BRA - 90ML"/>
        <s v="MUSK WILD FORCE SPLASH 90ML BRA"/>
        <s v="MUSK INTENSE BODY SPLASH 90ML"/>
        <s v="MUSK FRESH BODY SPLASH 90ML"/>
        <s v="MUSK FREEZE BODY SPLASH 90ML"/>
        <s v="MUSK MARINE COLÃ”NIA DESODORANTE REFORMULAÃ‡ÃƒO"/>
        <s v="MULHER &amp; POESIA LUZ DOS OLHOS TEUS 50ML REFORMULATION"/>
        <s v="MULHER &amp; POESIA GAROTA DE IPANEMA 50ML REFORMULATION"/>
        <s v="LUIZA PODEROSA DEO PARFUM NOVA DECORACAO 100ML"/>
        <s v="LUIZA BRUNET RADIANCE 100ML REFORMULATION"/>
        <s v="AVON ERVA DOCE AND LAVENDER AEROSOL"/>
        <s v="DESODORANTE AEROSSOL AVON MELÃƒO E PEPINO"/>
        <s v="OD CARE AEROSOL WHITENING 3Q17 SMG AND BRA   NA NA"/>
        <s v="ON DUTY ACTIVE SPORT FEM AEROSOL - REDESIGN   NA NA"/>
        <s v="ON DUTY MAX PROTECTION FEM AEROSOL - REDESIGN   NA NA"/>
        <s v="ON DUTY MAX PROTECTION MEN AEROSOL - REDESIGN   NA NA"/>
        <s v="ON DUTY ULTRA SPORT AEROSOL REFORM"/>
        <s v="ON DUTY ENERGY MEN AEROSOL REFORM"/>
        <s v="EXCLUSIVE IN BLACK DEODORANT BODY SPRAY 100ML"/>
        <s v="PROJETO DESODORANTE SPRAY FAR AWAY ORIGINAL 100ML"/>
        <s v="DESODORANTE SPRAY FAR AWAY GLAMOUR 100ML"/>
        <s v="DESODORANTE CORPORAL 300KM GAMER 100ML"/>
        <s v="DESODORANTE CORPORAL SEGNO VISIONARY 100ML"/>
        <s v="DESODORANTE CORPORAL FAR AWAY BEYOND 100ML"/>
        <s v="DESODORANTE CORPORAL NEW ROMANCE 100 ML"/>
        <s v="SEGNO DESODORANTE SPRAY CORPORAL 100ML"/>
        <s v="300 KM/H MAX TURBO DEODORANT BODY SPRAY 100ML REFORM"/>
        <s v="AVON ERVA DOCE CREME REFORMULAÃ‡ÃƒO"/>
        <s v="DESODORANTE EM CREME POTE CRISTAL CHARISMA"/>
        <s v="DESODORANTE EM CREME POTE CRISTAL TOQUE DE AMOR"/>
        <s v="DESODORANTE EM CREME POTE CRISTAL TOPAZE"/>
        <s v="AVON CLASSIC FEM DESODORANTE SPRAY 80ML"/>
        <s v="TOQUE DE AMOR SQUEEZE REDESIGN   NA NA"/>
        <s v="WILD COUNTRY SQUEEZE REDESIGN   NA NA"/>
        <s v="AVON DESODODORANTE SPRAY SQUEEZE REFORM. MUSK FRESH"/>
        <s v="AVON DESODODORANTE SPRAY SQUEEZE REFORM. TAI WINDS"/>
        <s v="CHARISMA SQUEEZE REFORM"/>
        <s v="AVON ERVA DOCE CREAM TUBE"/>
        <s v="DESODORANTE EM CREME BISNAGA FAR AWAY ORIGINAL"/>
        <s v="DESODORANTE EM CREME BISNAGA"/>
        <s v="DESODORANTE EM CREME BISNAGA SEM PERFUME"/>
        <s v="DESODORANTE EM CREME BISNAGA MUSK FRESH"/>
        <s v="DESODORANTE EM CREME BISNAGA PUR BLANCA NOITE"/>
        <s v="DESODORANTE EM CREME BISNAGA FAR AWAY SPLENDOUR"/>
        <s v="BLACK ESSENTIAL LEATHER DEMOVIAL"/>
        <s v="FAR AWAY AURORA DEMOVIAL"/>
        <s v="BLACK ESSENTIAL SECRET DEMOVIAL 4ML"/>
        <s v="SURREAL DREAMS DEO COLONIA DEMOVIAL 4ML"/>
        <s v="SEGNO IMPACT DEMOVIAL 4ML"/>
        <s v="FAR AWAY SPLENDORIA DEO PERFUM AMOSTRA 4ML"/>
        <s v="300KM/H MAX TURBO DEO COLOGNE DEMOVIAL 4ML"/>
        <s v="FAR AWAY LOCAO CORPORAL"/>
        <s v="BLACK ESSENTIAL INTENSE SHAMPOO CABELO E CORPO"/>
        <s v="LUIZA BY LUIZA SABONETE CREMOSO VEGETAL 2 UNI"/>
        <s v="AVON SEGNO SHAMPOO CABELO E CORPO 90ML"/>
        <s v="PUR BLANCA LOÃ‡ÃƒO PERFUMADA PARA O CORPO"/>
        <s v="AVON ATTRACTION SENSATION BODY LOTION 90ML"/>
        <s v="AVON ATTRACTION SENSATION HBW 90ML"/>
        <s v="FAR AWAY GLAMOUR LOÃ‡ÃƒO CORPORAL PERFUMADA"/>
        <s v="SURREAL UTOPIA LOÃ‡ÃƒO PERFUMADA PARA O CORPO"/>
        <s v="IMARI NEW FLANKER 2019 BODY LOTION LATAM   NA NA"/>
        <s v="BLACK ESSENTIAL SABONETE EM BARRA"/>
        <s v="AVON SEGNO FLANKER HBW   NA NA"/>
        <s v="300KM HIDRATANTE NÃƒO OLEOSO PARA O ROSTO Â– 3 EM 1"/>
        <s v="ABSOLUTE OUD MINERALE GOLD HBW BRA CPE AND SMG"/>
        <s v="BLACK SUEDE DARK HBW"/>
        <s v="PROJETO HOMOTETICOS SEGNO"/>
        <s v="HOMOTETICO SEGNO SUCCESS 25ML"/>
        <s v="PROJETO HOMOTETICO FAR AWAY GLAMOUR"/>
        <s v="PROJETO HOMOTETICO FAR AWAY"/>
        <s v="FULL SPEED GAMING HBW LATAM"/>
        <s v="EXCLUSIVE IN BLUE ASC NEW DECO"/>
        <s v="PETIT HAPPY BUG SHOWER GEL"/>
        <s v="PUR BLANCA MY ESSENCE BL"/>
        <s v="FAR AWAY RED SHOWER"/>
        <s v="SPIRIT BAR SOAP"/>
        <s v="FAR AWAY SKIN ELIXIR BATH OIL"/>
        <s v="SURREAL MAGIC SABONETE LIQUIDO 150ML"/>
        <s v="ATTRACTION DESIRE PARA ELE SHAMPOO CABELO E CORPO 90ML"/>
        <s v="ATTRACTION DESIRE PARA ELA LOCAO CORPORAL 90ML"/>
        <s v="FAR AWAY SKIN ELIXIR HAND CREAM"/>
        <s v="FAR AWAY BEYOND LOCAO PERFUMADA PARA O CORPO 150ML"/>
        <s v="FAR AWAY BEYOND SHOWER GEL 150ML"/>
        <s v="PUR BLANCA NOITE LOCAO PERFUMADA PARA O CORPO"/>
        <s v="015 MIAMI NIGHTS SHAMPOO CABELO CORPO"/>
        <s v="BLACK ESSENTIAL SHAMPOO"/>
        <s v="SURREAL LOVE GARDEN CREME HIDRATANTE"/>
        <s v="015 SHAMPOO CABELO E CORPO 90ML"/>
        <s v="300KM/H SURFER 90ML HBW LATAM"/>
        <s v="LOV U LOCAO PERFUMADA PARA O CORPO 90ML"/>
        <s v="FAR AWAY ROYALE DEO PARFUM HOMOTETICO 25ML"/>
        <s v="AQUAVIBE REFRESCANTES PRETTY BLUE BODY SPLASH 150ML"/>
        <s v="AQUAVIBE REFRESCANTES JABUTICABA BODY SPLASH 150ML"/>
        <s v="PETIT LIBELLULE LOCAO PERFUMADA PARA O CORPO 50ML"/>
        <s v="LUZ DOS OLHOS TEUS LOCAO PERFUMADA PARA O CORPO 90ML"/>
        <s v="LUIZA PODEROSA SABONETE EM BARRA 90G"/>
        <s v="IMARI ROUGE LOCAO CORPORAL ILUMINADORA 90ML"/>
        <s v="BLACK ESSENTIAL HOT LOCAO PERFUMADA PARA O CORPO 150ML"/>
        <s v="REFRESCANTES BABY SMELL BODY SPLASH 150ML"/>
        <s v="REFRESCANTES PITANGA 150ML"/>
        <s v="LOV U A TOUCH SHOWER GEL 150ML"/>
        <s v="FAR AWAY THE JOURNEY BODY SCRUB"/>
        <s v="LOV U CREME PARA AS MÃƒOS 75G"/>
        <s v="SEGNO VISIONARY EDP HOMOTÃ‰TICO 25ML"/>
        <s v="300KM/H TURBO CARE GEL PARA BARBEAR 90G"/>
        <s v="SURREAL GARDEN BODY LOTION 90ML"/>
        <s v="PUR BLANCA ORIGINAL BODY LOTION NEW DECO 90ML"/>
        <s v="AQUAVIBE MINI REFRESCANTES BODY SPLASH CHRISTMAS 1 - 150ML"/>
        <s v="AQUAVIBE MINI REFRESCANTES BODY SPLASH CHRISTMAS 2 - 150ML"/>
        <s v="PETIT ATTITUDE LOÃ‡ÃƒO PARA O CORPO 50ML"/>
        <s v="MUSK MARINE GEL REFRESCANTE APÃ“S BARBA REFORMULAÃ‡ÃƒO"/>
        <s v="MUSK MARINE SABONETE CREMOSO REFORMULAÃ‡ÃƒO"/>
        <s v="MUSK MARINE SHAMPOO CABELO E CORPO REFORMULAÃ‡ÃƒO"/>
        <s v="FAR AWAY SOAP BAR REFORMULATION"/>
        <s v="EXCLUSIVE HBW 90ML REFORMULATION"/>
        <s v="AT RECONST MASK IN A TUBE 200G"/>
        <s v="AMOSTRA FAR AWAY GOLD 4ML"/>
        <s v="AMOSTRA BLACK ESSENTIAL NIGHT 4ML"/>
        <s v="BLACK SUEDE INTENSE DEMOVIAL   NA NA"/>
        <s v="NEW PILLAR DEMOVIAL   NA NA"/>
        <s v="SURREAL UTOPIA AMOSTRA 4ML"/>
        <s v="SEGNO SUCCESS DEMOVIAL"/>
        <s v="AVON ATTRACTION SENSATION EDT FOR HIM DEMOVIAL BR 4ML   NA NA"/>
        <s v="AVON ATTRACTION SENSATION EDP HER DEMOVIAL BR 4ML   NA NA"/>
        <s v="FAR AWAY  GLAMOUR AMOSTRA 4ML"/>
        <s v="ABSOLUTE BY EXCLUSIVE DEMOVIAL"/>
        <s v="FAR AWAY DEMOVIAL REFORMULATION"/>
        <s v="FAR AWAY ROYALE DEMOVIAL"/>
        <s v="SURREAL MAGIC DEMOVIAL"/>
        <s v="SEGNO VISIONARY DEMOVIAL"/>
        <s v="FULL SPEED GAMECHANGER DEMOVIAL"/>
        <s v="ATTRACTION DESIRE PARA ELA DEMOVIAL"/>
        <s v="ATTRACTION DESIRE PARA ELE DEMOVIAL"/>
        <s v="SURREAL LOVE GARDEN DEO COLONIA DEMOVIAL"/>
        <s v="BLACK ESSENTIAL HOT DEMOVIAL"/>
        <s v="FAR AWAY BEYOND AMOSTRA 4ML"/>
        <s v="IMARI ROUGE DEMOVIAL"/>
        <s v="FULL SPEED BIG WAVE DEMOVIAL"/>
        <s v="IMARI ELIXIR DEO COLONIA DEMOVIAL 4ML"/>
        <s v="IMARI CORSET DEO COLONIA DEMOVIAL 4ML"/>
        <s v="300KMH VIRTUAL ADRENALINE DEO COLONIA DEMOVIAL 4ML"/>
        <s v="300KMH SUPERSONIC DEO COLONIA DEMOVIAL 4ML"/>
        <s v="BLACK ESSENTIAL DEO COLOGNE DEMOVIAL 4ML"/>
        <s v="BLACK ESSENTIAL SELF DEO COLOGNE DEMOVIAL 4ML"/>
        <s v="LOV U DEMOVIAL 4ML"/>
        <s v="IMARI ECLIPSE DEO COLONIA AMOSTRA 4ML"/>
        <s v="300KM/H QUANTUM DEO COLÃ”NIA DEMOVIAL 4ML"/>
        <s v="FAR AWAY INFINITY DEMOVIAL DEO PARFUM REFORMULATION 4ML"/>
        <s v="SURREAL GARDEN DEMOVIAL 4ML REFORMULATION"/>
        <s v="EXCLUSIVE IN BLACK DEMOVIAL 4ML REFORMULATION"/>
        <s v="LOV/U A TOUCH DEMOVIAL 4ML"/>
        <s v="EXCLUSIVE RESERVE DEMOVIAL 4ML REFORMULATION"/>
        <s v="RARE FLOWER  50ML"/>
        <s v="PUR BLANCA NOITE NOVA DECORACAO"/>
        <s v="FACIAL HAIR REMOVAL CREAM REFORMULATION"/>
        <s v="AVON BLUSH EM PO FRAMBOESA"/>
        <s v="AVON BLUSH EM PO AMORA"/>
        <s v="AVON BLUSH EM PO ROSA"/>
        <s v="AVON BLUSH EM PO MALVA"/>
        <s v="AVON BLUSH EM PO PESSEGO"/>
        <s v="AVON TRUE COLOR APONTADOR DUPLO"/>
        <s v="AVON PRO GEL ESMALTE COR E BRILHO MARFIM"/>
        <s v="AVON PRO GEL ESMALTE COR E BRILHO GRANITO"/>
        <s v="AVON PRO GEL ESMALTE COR E BRILHO CAMURCA"/>
        <s v="AVON PRO GEL ESMALTE COR E BRILHO MIMOSA"/>
        <s v="AVON PRO GEL ESMALTE GRAO DE CAFE"/>
        <s v="AVON PRO GEL ESMALTE BEIJO PROIBIDO"/>
        <s v="AVON MASCARA PARA CILIOS SUPERSHOCK MAX"/>
        <s v="AVON PRO GEL COBERTURA BRILHANTE PARA ESMALTE"/>
        <s v="AVON PRO GEL ESMALTE COR E BRILHO ECLIPSE"/>
        <s v="AVON PRO GEL ESMALTE PINK PINK"/>
        <s v="AVON ULTRAGLOSS BRILHO LABIAL ROSA SERENO"/>
        <s v="AVON PRO GEL ESMALTE COR E BRILHO HIBISCO"/>
        <s v="AVON PRO GEL ESMALTE COR E BRILHO SEDA"/>
        <s v="AVON PRO GEL ESMALTE COR E BRILHO TACA DE VINHO"/>
        <s v="AVON PRO GEL ESMALTE COR E BRILHO MORANGO"/>
        <s v="AVON PRO GEL ESMALTE COR E BRILHO CREME"/>
        <s v="AVON PRO COLOR ESMALTE ROSA ABSOLUTO"/>
        <s v="AVON PRO GEL ESMALTE COR E BRILHO ATITUDE NUDE"/>
        <s v="AVON PRO GEL ESMALTE COR E BRILHO ROSE"/>
        <s v="AVON PRO GEL ESMALTE COR E BRIL CEREJEIRA"/>
        <s v="AVON PRO GEL ESMALTE COR E BRIL VITORIA REGIA"/>
        <s v="AVON PRO GEL ESMALTE COR E BRIL ORQUIDEA"/>
        <s v="AVON PRO GEL ESMALTE HIPNOSE"/>
        <s v="LOV U A TOUCH LOÃ‡ÃƒO PARA O CORPO"/>
        <s v="SACOLA P UNISEX 2022"/>
        <s v="CAIXA UNISEX 2022"/>
        <s v="ESSENTIAL NECESSAIRE BLACK BLACKS ADULTS"/>
        <s v="TOUCA UNITARIA PANDA"/>
        <s v="TOUCA UNITARIA GATO"/>
        <s v="ESCOVA DE BANHO NOVA COR MULTI COLOR GROUP ADULTS ONE SIZE TBC"/>
        <s v="ESCOVA COMPLETA ADULTS"/>
        <s v="ESCOVA ONDULADA ADULTS"/>
        <s v="HAIR TOWEL BAND ADULTS"/>
        <s v="HAIR ROLLER SET PINKS ADULTS"/>
        <s v="TIRA EXFOLIANTE PARA BANO SPA ADULTS PIECE(S) TIRA EXFOLIANTE PARA BAÃ‘O SPA"/>
        <s v="AUXILIAR DE MECHA NO CABELO ADULTS ONE SIZE TBC"/>
        <s v="DEPILADOR ELETRONICO LILÃS E BRANCO"/>
        <s v="CAIXA SEGNO MINI"/>
        <s v="ENCANTO GEL HIDRATANTE"/>
        <s v="BANHEIRA NATAL 2022 ADULTS"/>
        <s v="CAIXA STD EXCLUSIVA NATAL"/>
        <s v="BRINCO DELICADO SPRING DOURADO"/>
        <s v="CAIXA ENCANTO TRIO MAOS"/>
        <s v="SACOLA M UNISEX 2022"/>
        <s v="FRASQUEIRA BABY MULTI COLOR GROUP"/>
        <s v="SACOLA PP UNISEX 2022"/>
        <s v="DISNEY FROZEN BAR SOAPS RELABEL LATAM"/>
        <s v="DISNEY FROZEN COLOGNE RELABEL LATAM"/>
        <s v="DISNEY FROZEN LIPBALM RELABEL LATAM"/>
        <s v="AT LOSS TREAT SPRAY LATAM 90ML 2020"/>
        <s v="AT LOSS SH LATAM 300ML 2020"/>
        <s v="AT LOSS COND LATAM 250ML REFORM"/>
        <s v="PETIT BODY LOTION NEW FLANKER 50ML"/>
        <s v="AT CURLS MASK IN A TUBE 200G"/>
        <s v="AT SLEEK LOTION LATAM 50ML 2020"/>
        <s v="AT ULT SHINE SERUM LATAM 30ML 2020"/>
        <s v="AT ARGANCOMBCREAM LATAM250ML2020"/>
        <s v="GARRAFA ANIMAIS CHILDREN BORBOLETA"/>
        <s v="GARRAFA ANIMAIS CHILDREN DINOSSAURO"/>
        <s v="CANECA TOY ESPACO SIDERAL MULTI COLOR GROUP CHILDREN ONE SIZE ROXA"/>
        <s v="CANECA TOY ESPACO SIDERAL MULTI COLOR GROUP CHILDREN ONE SIZE VERDE"/>
        <s v="POTE BRINCAR GUARDAR ESPACO MULTI COLOR GROUP CHILDREN ONE SIZE VERDE"/>
        <s v="POTE BRINCAR GUARDAR ESPACO MULTI COLOR GROUP CHILDREN ONE SIZE ROXO"/>
        <s v="KIT LANCHE NAVIO MICKEY CHILDREN"/>
        <s v="KIT LANCHE NAVIO MINNIE CHILDREN"/>
        <s v="KIT TALHERES ESPECIAL MINNIE"/>
        <s v="KIT TALHERES ESPECIAL MICKEY"/>
        <s v="CANECA EMPILHA MICKEY AMIGOS CHILDREN MICKEY"/>
        <s v="CANECA EMPILHA MICKEY AMIGOS CHILDREN MICKEY II"/>
        <s v="CANECA EMPILHA MICKEY AMIGOS CHILDREN MINNIE"/>
        <s v="CANECA EMPILHA MICKEY AMIGOS CHILDREN MINNIE II"/>
        <s v="CANECA EMPILHA MICKEY AMIGOS CHILDREN DONALD"/>
        <s v="CANECA EMPILHA MICKEY AMIGOS CHILDREN DONALD II"/>
        <s v="CANECA EMPILHA MICKEY AMIGOS CHILDREN DAISY"/>
        <s v="CANECA EMPILHA MICKEY AMIGOS CHILDREN DAISY II"/>
        <s v="MASON JAR GAMER SHINE MULTI COLOR GROUP CHILDREN NEW LAYOUT 2022"/>
        <s v="BOLSA TERMICA GAMER CHILDREN GAMER"/>
        <s v="POTE INNW KIDS GAMER CHILDREN GAMER"/>
        <s v="CINTA EFEITO SAUNA BLACKS ADULTS SMALL MEDIUM"/>
        <s v="MASON JAR SHINE MULTI COLOR GROUP CHILDREN ONE SIZE SEREIA 2022"/>
        <s v="BOWL UNICORNIO SHINE MULTI COLOR GROUP PRE-TEENS SEREIA NEW LAYOUT 2022"/>
        <s v="MANTA FORM DE CALDA DE SEREIA CHILDREN"/>
        <s v="COPO TAMPA AVENGERS CHILDREN HULK NEW 2021"/>
        <s v="COPO TAMPA AVENGERS CHILDREN CAPITAO AMERICA NEW 2021"/>
        <s v="COPO TAMPA AVENGERS CHILDREN HOMEM DE FERRO NEW 2021"/>
        <s v="COPO TAMPA PRINCESAS CHILDREN BELA NEW 2021"/>
        <s v="COPO TAMPA PRINCESAS CHILDREN BRANCA DE NEVE NEW 2021"/>
        <s v="GARRAFA 3D PLUTO CHILDREN"/>
        <s v="GARRAFA 3D DAISY CHILDREN"/>
        <s v="GARRAFA 3D DONALD CHILDREN"/>
        <s v="TOUCA INFANTIL MICKEY CHILDREN"/>
        <s v="MEIA CANO ALTO TRES QUARTOS CHILDREN GAMER"/>
        <s v="BERM-ALTA-MANT-CACAU BLACKS ADULTS SMALL MEDIUM PRETO PM"/>
        <s v="BERM-ALTA-MANT-CACAU BLACKS ADULTS LARGE  EXTRA LARGE PRETO GGG"/>
        <s v="BERM-ALTA-MANT-CACAU BEIGES ADULTS SMALL MEDIUM BEGE PM"/>
        <s v="BERM-ALTA-MANT-CACAU BEIGES ADULTS LARGE  EXTRA LARGE BEGE GGG"/>
        <s v="LEGGING MANTEIGA DE CACAU BLACKS ADULTS SMALL MEDIUM PRETO"/>
        <s v="LEGGING MANTEIGA DE CACAU BLACKS ADULTS LARGE  EXTRA LARGE PRETO"/>
        <s v="TOP TUDO NUDE NUDE CLARO P-M"/>
        <s v="TOP TUDO NUDE NUDE CLARO G-GG"/>
        <s v="TOP TUDO NUDE NUDE CLARO XXGG"/>
        <s v="TOP TUDO NUDE NUDE MEDIO P-M"/>
        <s v="TOP TUDO NUDE NUDE MEDIO G-GG"/>
        <s v="TOP TUDO NUDE NUDE MEDIO XXGG"/>
        <s v="TOP TUDO NUDE NUDE MEDIO ESCURO P-M"/>
        <s v="TOP TUDO NUDE NUDE MEDIO ESCURO G-GG"/>
        <s v="TOP TUDO NUDE NUDE MEDIO ESCURO XXGG"/>
        <s v="TOP TUDO NUDE NUDE ESCURO P-M"/>
        <s v="TOP TUDO NUDE NUDE ESCURO G-GG"/>
        <s v="TOP TUDO NUDE NUDE ESCURO XXGG"/>
        <s v="CALC S.ALTA TUDO NUDE NUDE CLARO P-M"/>
        <s v="CALC S.ALTA TUDO NUDE NUDE CLARO G-GG"/>
        <s v="CALC S.ALTA TUDO NUDE NUDE CLARO XXGG"/>
        <s v="CALC S.ALTA TUDO NUDE NUDE MEDIO P-M"/>
        <s v="CALC S.ALTA TUDO NUDE NUDE MEDIO G-GG"/>
        <s v="CALC S.ALTA TUDO NUDE NUDE MEDIO XXGG"/>
        <s v="CALC S.ALTA TUD NUDE NUDE MEDIO ESCURO P-M"/>
        <s v="CALC S.ALTA TUDO NUDE NUDE MEDIO ESCURO G-GG"/>
        <s v="CALC S.ALTA TUDO NUDE NUDE MEDIO ESCURO XXGG"/>
        <s v="CALC S.ALTA TUDO NUDE NUDE ESCURO P-M"/>
        <s v="CALC S.ALTA TUDO NUDE NUDE ESCURO G-GG"/>
        <s v="CALC S.ALTA TUDO NUDE NUDE ESCURO XXGG"/>
        <s v="TORNOZELEIRA FUNDO DO MAR GOLD COLOR GROUP ADULTS"/>
        <s v="BOWL GAMER SHINE CHILDREN"/>
        <s v="MASON JAR GAMER SHINE CHILDREN"/>
        <s v="SHORTDOLL DISNEY  P-M"/>
        <s v="SHORTDOLL DISNEY  G-GG"/>
        <s v="TOP NADADOR DISNEY  P-M"/>
        <s v="TOP NADADOR DISNEY  G-GG"/>
        <s v="CAMISOLA DISNEY P-M"/>
        <s v="MASCARA DE DORMIR DISNEY"/>
        <s v="BOLSA CROSSBODY ROUND MICKEY MULTI COLOR GROUP ADULTS ONE SIZE TBC"/>
        <s v="MOCHILA CASUAL MICKEY MULTI COLOR GROUP ADULTS ONE SIZE TBC"/>
        <s v="BRINCO ARGOLA DISNEY SILVER COLOR GROUP ADULTS PIERCED ONE SIZE PRATEADO"/>
        <s v="BOLSA CARTEIRA MICKEY MULTI COLOR GROUP ADULTS ONE SIZE TBC"/>
        <s v="NECESSAIRE DISNEY MULTI COLOR GROUP ADULTS ONE SIZE TBC"/>
        <s v="TIARA CORRENTE EUFORIA METALICS ADULTS PRETO E DOURADO"/>
        <s v="PROTETOR DE CABO  CLASSICO BLACKS ADULTS PRETO"/>
        <s v="PROTETOR DE CABO ANIMAIS BICHO PREGUICA"/>
        <s v="PROTETOR DE CABO ANIMAIS LHAMA"/>
        <s v="PROTETOR DE CABO FLORES ROSA"/>
        <s v="PROTETOR DE CABO FLORES LILAS"/>
        <s v="COLAR DISNEY LOVE MULTI COLOR GROUP ADULTS ONE SIZE PRATEADO COM ROSÃ‰ / DOURADO"/>
        <s v="PORTA PIZZA INVW"/>
        <s v="BOWL CRISTAL 250ML AMARELO"/>
        <s v="TOALHA DE BANHO DISNEY"/>
        <s v="TOALHA DE ROSTO DISNEY MULTI COLOR GROUP ADULTS NEW 2022"/>
        <s v="MINNIE MOUSE COLOGNE LATAM"/>
        <s v="MICKEY COLONIA REDESENHO 2020"/>
        <s v="COLONIA BELA 150ML REDESENHO 2020"/>
        <s v="COLONIA CINDERELA 150ML REDESENHO 2020"/>
        <s v="COLONIA BRANCA DE NEVE 150ML REDESENHO 2020"/>
        <s v="COLONIA AVENGERS 150ML REDESENHO 2020"/>
        <s v="JARRA CRISTALINA"/>
        <s v="JOGO 4 PRATOS RASOS DISNEY"/>
        <s v="JOGO 4 PRATOS FUNDOS DISNEY"/>
        <s v="COLHER DISNEY"/>
        <s v="JOGO LUGAR AMERICANO DISNEY"/>
        <s v="JOGO PORTA COPOS DISNEY"/>
        <s v="GARRAFA INVW 1L FRAMBOESA POP"/>
        <s v="MARMITA INVW DOCE VERAO"/>
        <s v="BOLSA BUCKET OUTONO INVERNO"/>
        <s v="PACK SACOS DE PAPEL 2021"/>
        <s v="SACOLAS PAPEL 2021"/>
        <s v="PACK SACOLAS DE PAPEL M 2021"/>
        <s v="PACK SACOLAS DE PAPEL G 2021"/>
        <s v="ESPELHO DE MESA ADULTS"/>
        <s v="CAMISETA REPRESENTANTE 2022 PINKS ADULTS P"/>
        <s v="CAMISETA REPRESENTANTE 2022 PINKS ADULTS M"/>
        <s v="CAMISETA REPRESENTANTE 2022 PINKS ADULTS G"/>
        <s v="CAMISETA REPRESENTANTE 2022 PINKS ADULTS G XG"/>
        <s v="CADERNO REPRESENTANTE 2021"/>
        <s v="BOLSA REPRESENTANTE AVON ADULTS"/>
        <s v="BLOCO DE FITAS OLFATIVAS 2021"/>
        <s v="TALÃƒO DE PEDIDOS 2021"/>
        <s v="BONE AVON ADULTS"/>
        <s v="BANNER REPRESENTANTE 2021"/>
        <s v="MOCHILA AVON ADULTS"/>
        <s v="ESTOJO DEMONSTRADOR FRAGRANCIA ADULTS"/>
        <s v="COLONIA SPIDER 150ML REDESENHO 2020"/>
        <s v="CANECA CUTE SPIDER NEW CHILDREN"/>
        <s v="AVON ERVA DOCE ROLL ON"/>
        <s v="ENCANTO SUGAR SCRUB"/>
        <s v="AVON MASCARA SUPER A PROVA D AGUA PARA CILIOS"/>
        <s v="AVON POWER STAY MASCARA EXTRA VOLUME"/>
        <s v="CT PALETA DE SOMBRAS PARA OLHOS DLICIUS FRUITY"/>
        <s v="GARRAFA 3D MINNIE CHILDREN"/>
        <s v="PUR BLANCA SERENITYSABONETE LIQUIDO 140ML"/>
        <s v="IMARI ECLIPSE LOCAO PERFUMADA PARA O CORPO 90ML"/>
        <s v="LUIZA INTENSA LOTION 140ML"/>
        <s v="SURREAL DREAMS CREME PARA MÃƒOS 50G"/>
        <s v="FAR AWAY AURORA LOCAO PERFUMADA PARA O CORPO 150ML"/>
        <s v="FAR AWAY SPLENDORIA LOCAO PERFUMADA PARA O CORPO 150ML"/>
        <s v="MULHER E POESIA MORENA FLOR LOCAO PERFUMADA PARA O CORPO"/>
        <s v="SEGNO IMPACT SHAMPOO CABELO E CORPO"/>
        <s v="300 KM/H QUANTUM HBW 90ML"/>
        <s v="ESCOVA  ALMOFADADA ADULTS"/>
        <s v="ESCOVA PARA COURO CABELUDO PURPLES ADULTS ONE SIZE LILAS"/>
        <s v="MASSAGEADOR CORPORAL  220V"/>
        <s v="SECADOR COM ACESSORIOS ADULTS 220V"/>
        <s v="KIT 3 BRINCOS DISNEY MULTI COLOR GROUP ADULTS ONE SIZE PRATEADO COM ROSÃ‰"/>
        <s v="BOLSA CROSSBODY EXCLUSIVE PRETA"/>
        <s v="BOLSA CROSSBODY EXCLUSIVE CARAMELO"/>
        <s v="CAMISOLA BEAUTY BLACKS ADULTS SMALL MEDIUM P-M PRETO"/>
        <s v="CAMISOLA BEAUTY BLACKS ADULTS LARGE  EXTRA LARGE G-GG PRETO"/>
        <s v="BOXER BEAUTY BLACKS ADULTS SMALL MEDIUM P-M PRETO"/>
        <s v="BOXER BEAUTY BLACKS ADULTS LARGE  EXTRA LARGE G-GG PRETO"/>
        <s v="BERMUDA SUPERALTA BEAUTY BLACKS ADULTS SMALL MEDIUM P-M PRETO"/>
        <s v="BERMUDA SUPERALTA BEAUTY BLACKS ADULTS LARGE  EXTRA LARGE G-GG PRETO"/>
        <s v="SUTIA CT REDS ADULTS 42 AMOR PRIMEIRA VISTA 42"/>
        <s v="SUTIA CT REDS ADULTS 44 AMOR PRIMEIRA VISTA 44"/>
        <s v="SUTIA CT REDS ADULTS 46 AMOR PRIMEIRA VISTA 46"/>
        <s v="CAMISOLA-ANIMAL REDS ADULTS SMALL MEDIUM ZEBRA VERMELHO P-M"/>
        <s v="CAMISOLA-ANIMAL REDS ADULTS LARGE  EXTRA LARGE ZEBRA VERMELHO G-GG"/>
        <s v="JOGO 3 PCS PREPARO CULINARIO"/>
        <s v="CAIXA ORGANIZAR ARMARIO E GELA ADULTS ONE SIZE PIECE(S) ROSA"/>
        <s v="CAIXA ORGANIZAR ARMARIO E GELA ADULTS AZUL"/>
        <s v="MALETA COLOR G MULTI COLOR GROUP ADULTS ONE SIZE PRETO TAMANHO G"/>
        <s v="AVON CLEARSKIN COMBATE ESPINHAS SABONETE EM BARRA EXTRA FORTE"/>
        <s v="CLEARSKIN LIMPEZA DE CRAVOS SABONETE EM BARRA ESFOLIANTE  BRAZIL CPE SMG DEVIATI"/>
        <s v="MEIA INVERNAL FASHION 7 8 VERMELHO"/>
        <s v="CALCINHA SUPER ALTA BEAUTY UP PINKS ADULTS SMALL MEDIUM ROSE"/>
        <s v="CALCINHA ALTA SEM MARCAS BROWNS ADULTS SMALL MEDIUM MARROM P-M"/>
        <s v="PROTETOR DE CABO DELICIAS BROWNS ADULTS HAMBURGUER"/>
        <s v="TENIS CADARCO TIE DYE MULTI COLOR GROUP ADULTS 35 COLORFUL"/>
        <s v="TENIS CADARCO TIE DYE MULTI COLOR GROUP ADULTS 36 COLORFUL"/>
        <s v="TENIS CADARCO TIE DYE MULTI COLOR GROUP ADULTS 37 COLORFUL"/>
        <s v="TENIS CADARCO TIE DYE MULTI COLOR GROUP ADULTS 38 COLORFUL"/>
        <s v="SANDALIA CORRENTES EUFORIA BLACKS ADULTS 38"/>
        <s v="SANDALIA ZAXY EUFORIA ADULTS 36"/>
        <s v="SANDALIA ZAXY EUFORIA ADULTS 38"/>
        <s v="BATEDOR UTENSILIO"/>
        <s v="ESPATULA UTENSILIO"/>
        <s v="PANO COPA PRIMAVERA VERAO 1"/>
        <s v="PANO COPA PRIMAVERA VERAO 2"/>
        <s v="PANO COPA PRIMAVERA VERAO 3"/>
        <s v="BOXER LINGERIE MODELA BLACKS ADULTS SMALL MEDIUM PRETO PM"/>
        <s v="FAIXA SHAPE UP SPORT BLACKS ADULTS SMALL MEDIUM P-M PRETO"/>
        <s v="FAIXA SHAPE UP SPORT BLACKS ADULTS LARGE  EXTRA LARGE G-GG PRETO"/>
        <s v="SHORT SHAPE UP SPORT BLACKS ADULTS SMALL MEDIUM P-M PRETO"/>
        <s v="SHORT SHAPE UP SPORT BLACKS ADULTS MEDIUM LARGE G-GG PRETO"/>
        <s v="CALCINHA ASTRAL PINKS ADULTS MEDIUM M"/>
        <s v="CALCINHA ASTRAL PINKS ADULTS LARGE G"/>
        <s v="MINNIE CONDITIONER RELABEL 21 - LATAM"/>
        <s v="RELOGIO DANI"/>
        <s v="SMARTBAND Q32020 ADULTS VERMELHO"/>
        <s v="KIT DE PINCEIS PARA UNHAS"/>
        <s v="DESODORANTE MUSK FRESH ROLL ON"/>
        <s v="DESODORANTE FAR AWAY ROLL ON"/>
        <s v="DESODORANTE CHARISMA ROLL ON"/>
        <s v="DESODORANTE PUR BLANCA ROLL ON"/>
        <s v="DESODORANTE FAR AWAY GLAMOUR ROLL ON"/>
        <s v="DESODORANTE ROLL ON AQUAVIBE BABY SMELL"/>
        <s v="DESODORANTE ROLL ON LOV U"/>
        <s v="DESODORANTE ROLL ON FULL SPEED QUANTUM"/>
        <s v="DESODORANTE ROLL ON PETIT ORIGINAL"/>
        <s v="DESODORANTE ROLL ON AQUAVIBE TBD"/>
        <s v="DESODORANTE MUSK MARINE ROLL ON REFORM"/>
        <s v="DESODORANTE 300KM TURBO ROLL ON REFORM"/>
        <s v="015 DESODORANTE ROLL-ON"/>
        <s v="TOQUE DE AMOR DEO ROLL ON REFORM"/>
        <s v="OD CARE ROD WHITENING CYLINDRICAL 3Q17 LATAM   NA NA"/>
        <s v="OD CLÃSICO ROD   NA NA"/>
        <s v="OD INVISIBLE ROD WOMEN - CYLINDRICAL LATAM - REDESIGN   NA NA"/>
        <s v="OD MAX PROTECTION ROD FEM - CYLINDRICAL LATAM - REDESIGN   NA NA"/>
        <s v="OD MAX PROTECTION ROD MEN - CYLINDRICAL LATAM - REDESIGN   NA NA"/>
        <s v="OD UNSCENTED ROD FEM CYLINDRICAL REDESIGN   NA NA"/>
        <s v="OD CARE ROD HAIR MINIMIZING CYLINDRICAL 3Q17 LATAM 607680"/>
        <s v="OD ACTIVE WOMEN ROD CYLINDRICAL LATAM REDESIGN AND ROLLL OUT BR"/>
        <s v="OD INVISIBLE ROD MEN REFORM."/>
        <s v="ESCOVA DE LIMPEZA CARVAO"/>
        <s v="CAPA ALMOFADA DISNEY VERMELHA BEIJO"/>
        <s v="JOGO DE CAMA CASAL DISNEY"/>
        <s v="TENIS IATE COLORS MICKEY 21"/>
        <s v="TENIS IATE COLORS MICKEY 23"/>
        <s v="TENIS IATE COLORS MICKEY 24"/>
        <s v="TRITURADOR DE ALHO PLY"/>
        <s v="COPO PULSEIRA LOL MULTI COLOR GROUP CHILDREN"/>
        <s v="RELOGIO DIGITAL MINNIE CHILDREN"/>
        <s v="RELOGIO DIGITAL MICKEY CHILDREN"/>
        <s v="SQUEEZE BOLA MICKEY E AMIGOS 2 CHILDREN MICKEY"/>
        <s v="GARRAFA DE ALUMINIO MAS CHILDREN"/>
        <s v="AVON BATOM ULTRAMATTE ENCANTO REAL"/>
        <s v="AVON BATOM ULTRAMATTE FEITICO PROIBIDO"/>
        <s v="AVON BATOM ULTRAMATTE MAJESTADE IMPERIAL"/>
        <s v="AVON BATOM ULTRAMATTE ALTEZA MAGNIFICA"/>
        <s v="AT RECONST AMPOULE LATAM 15ML 2020"/>
        <s v="AT ARGAN AMPOULE LATAM 15ML 2020"/>
        <s v="AVON SPRAY PREPARADOR E FIXADOR DE MAQUIAGEM"/>
        <s v="AVON PINCEL PARA ILUMINADOR"/>
        <s v="AVON PINCEL DUO PARA SOBRANCELHAS"/>
        <s v="1Q23 AVON CARE SUPERFOOD BLUEBERRY BODY LOTION 700ML LATAM"/>
        <s v="MUSK MINERALIS EDT"/>
        <s v="CT ESMALTE EFEITO SEMI MATTE SURPRESA DE UVA"/>
        <s v="CT ESMALTE EFEITO SEMI MATTE DOCE DE LARANJA"/>
        <s v="CT ESMALTE ULTRA COB E BRILHO BEIJO DA ESTAC"/>
        <s v="CT ESMALTE ULTRA COB E BRILHO QUARTA CLASSICO"/>
        <s v="CT ESMALTE ULTRA COB E BRILHO GIRASSOL"/>
        <s v="CT ESMALTE ULTRA COB E BRILHO LARANJA METALICO"/>
        <s v="CT ESMALTE ULTRA COB E BRILHO CRISTAL VERDE"/>
        <s v="CT ESMALTE COB E BRILHO MELANCIA SEM SEMENTE"/>
        <s v="AVON COLOR TREND ESMALTE MAGENTA PRIDE"/>
        <s v="AVON COLOR TREND ESMALTE AZUL PRIDE"/>
        <s v="CT ESMALTE ULTRA COB E BRILHO NOME NA LISTA"/>
        <s v="CT ESMALTE ULTRA COB E BRILHO BEIJO ADORMECIDO"/>
        <s v="CT ESMALTE ULTRA COB E BRILHO AMOR A BORDO"/>
        <s v="CT ESMALTE ULTRA COB E BRILHO TERRA A VISTA"/>
        <s v="PROTETOR CABO HAPPY MULTI COLOR GROUP ADULTS CACHORRO"/>
        <s v="CHAVEIRO DISNEY CLASSIC BLACKS ADULTS PRETO MICKEY"/>
        <s v="AVON FOOT WORKS MEIAS ESFOLIANTES PARA OS PÃ‰S EFEITO PEELING 1 PAR"/>
        <s v="AVON ENCANTO DELICADEZA CREME MAOS 30G"/>
        <s v="AVON CARE RD ACCOLADE CORPO 750ML"/>
        <s v="AVON CARE ANTIBACTERIAL BODY AND HAND LOTION 250ML"/>
        <s v="LOÃ‡ÃƒO CORPORAL FASCINANTE - EDIÃ‡ÃƒO ESPECIAL"/>
        <s v="BODY LOTION REFIL DELICACY 400ML REFORMULATION"/>
        <s v="BODY LOTION DELICACY 400ML REFORMULATION"/>
        <s v="COLOR TREND PO COMPACTO MATTE PORCELANA"/>
        <s v="COLOR TREND PO COMPACTO MATTE MARROM ESCURO"/>
        <s v="AVON PRO GEL ESMALTE COR E BRILHO SAIA JUSTA"/>
        <s v="AVON PRO GEL ESMALTE COR E BRIL PESSEGO"/>
        <s v="AVON PRO GEL ESMALTE COR E BRIL FLOR DE LOTUS"/>
        <s v="COLOR TREND BATOM MATTE ROSA ESCURO"/>
        <s v="COLOR TREND BATOM MATTE QUERO VINHO"/>
        <s v="CT DLICIUS BATOM E BLUSH MILKSHAKE DE CACAU"/>
        <s v="CT DLICIUS BATOM E BLUSH ACAI TROPICAL"/>
        <s v="CT SOMBRA LAPIS NEON AMARELO VIBRANTE"/>
        <s v="CT SOMBRA LAPIS NEON ROXO CONFETE"/>
        <s v="CT SOMBRA LAPIS NEON LARANJA BLOQUINHO"/>
        <s v="CT DELINEADOR RETRATIL PRIDE ROXO METALICO"/>
        <s v="ON DUTY INVISIBLE FEM AEROSOL -REDESIGN   NA NA"/>
        <s v="FULL SPEED TURBO CARE APDEO LATAM"/>
        <s v="AVON ERVA DOCE AEROSOL"/>
        <s v="RARE SOLAR NARCISSUS SPRAY PERFUMADO PARA CABELOS"/>
        <s v="ENCANTO MINI BODY LOTION"/>
        <s v="CAIXA SURREAL LOVE GARDEN"/>
        <s v="NATURALS SH OLEOS DE AMENDOA E ABACATE RESIZING"/>
        <s v="COPO INDIVIDUAL CRISTAL ROSE"/>
        <s v="FACA MULTIFUNCIONAL AZUL"/>
        <s v="COPO VIDRO CACTO VERDE"/>
        <s v="LENCO TO GO INVW CACTOS"/>
        <s v="COPO INDIVIDUAL CRISTAL ROXO"/>
        <s v="COPO VIDRO CACTO BEBA AGUA"/>
        <s v="COPO VIDRO CACTO VASO ROSA"/>
        <s v="FACA DISNEY LEGUMES"/>
        <s v="FACA DISNEY TOMATE E FRUTAS"/>
        <s v="GARRAFA INVW 500ML ARCO IRIS AZUL"/>
        <s v="BERMUDA ALTA MODELA TUDO P-M BEGE"/>
        <s v="CALCINHA DESEJOS 2022 PINKS ADULTS SMALL ROSA P"/>
        <s v="CALCINHA DESEJOS 2022 WHITES ADULTS MEDIUM BRANCO M"/>
        <s v="CALCINHA DESEJOS 2022 YELLOWS ADULTS SMALL AMARELO P"/>
        <s v="MEIA SAPATILHA MIX VERM NV REDS ADULTS ONE SIZE LISTRADO"/>
        <s v="COLONIA ARIEL 150ML REDESENHO 2020"/>
        <s v="COLONIA PRINCESINHA SOFIA REDESENHO 2020"/>
        <s v="SQUEEZE BOLA MICKEY E AMIGOS 2 CHILDREN MINNIE"/>
        <s v="CANECA C DESENHO PINTAR SPIDER CHILDREN"/>
        <s v="AVON RENEW PROTETOR SOLAR FPS 50 COM COR ESCURA- DTV"/>
        <s v="COPO INDIVIDUAL CRISTAL AMARELO"/>
        <s v="COPO INDIVIDUAL CRISTAL AZUL"/>
        <s v="NATURALS COND OLEOS DE AMENDOA E ABACATE RESIZING"/>
        <s v="OCULOS  CASUAL GOLD COLOR GROUP ADULTS ONE SIZE DOURADO"/>
        <s v="AVON GEL BRONZEADOR ROSTO E CORPO BRONZE"/>
        <s v="AVON BASE COMPACTA 3 EM 1 FPS 15 540 F"/>
        <s v="COLOR TREND GLOW REAL BASE LIQ 420 Q"/>
        <s v="AVON COLOR TREND ESMALTE LARANJA PRIDE"/>
        <s v="GARRAFA INVW 350ML AZUL"/>
        <s v="CAMISETE ZIPER SEIOS LIVRES BLACKS ADULTS LARGE  EXTRA LARGE PRETO"/>
        <s v="CALCINHA ASTRAL PINKS ADULTS SMALL P"/>
        <s v="CREME PARA PENTEAR LOL"/>
        <s v="COLONIA PAW PATROL MARSHALL 150ML REDESENHO"/>
        <s v="GARRAFA DE ALUMINIO    FEM CHILDREN"/>
        <s v="MASSAGEADOR ROLLER JADE ADULTS"/>
        <s v="AVON CARE BAR SOAPS COCONUT OIL"/>
        <s v="RELOGIO SANTORINI ADULTS"/>
        <s v="PROT. CABO DISNEY CLASSIC MULTI COLOR GROUP ADULTS ONE SIZE PRETO"/>
        <s v="PROTETOR DE CABO FRUTAS AVOCADO"/>
        <s v="PROTETOR DE CABO FRUTAS MORANGO"/>
        <s v="AVON ENCANTO IRRES PODEROSA OLEO CORP 200ML"/>
        <s v="AVON ENCANTO SEDUT OUSADA LOCAO CORP 200ML"/>
        <s v="AVON ENCANTO SEDUT OUSADA CREME MAOS 75G"/>
        <s v="HERSTORY LOVE INSPIRES LOÃ‡ÃƒO PERF PARA O CORPO 90ML"/>
        <s v="Q3 2022 AVON CARE BREAST CANCER CRUSADE BODY LOTION BRAZIL 700ML"/>
        <s v="CT ESMALTE ULTRA COB E BRILHO ROSA TENTACAO"/>
        <s v="AVON PRO COLOR ESMALTE VERMELHO ROYAL"/>
        <s v="AVON PRO COLOR ESMALTE CORAL FASHION"/>
        <s v="AVON PRO COLOR ESMALTE NUDE TUDO"/>
        <s v="AVON PRO COLOR ESMALTE AREIA ROSE"/>
        <s v="AVON BLUSH CREMOSO ROSA"/>
        <s v="AVON BATOM BLUSH ULTRALEVE ROSE"/>
        <s v="AVON BASE COMPACTA 3 EM 1 FPS 15 430 F"/>
        <s v="AVON BASE COMPACTA 3 EM 1 FPS 15 530 N"/>
        <s v="AVON BASE COMPACTA 3 EM 1 FPS 15 410 NQ"/>
        <s v="AVON BASE COMPACTA 3 EM 1 FPS 15 420 Q"/>
        <s v="COLOR TREND DELINEADOR LIQ AMARELO GIRASSOL"/>
        <s v="CT ESMALTE COB E BRILHO SORVETE DE FRAMBOESA"/>
        <s v="CT ESMALTE ULTRA COB E BRILHO ICONE POP"/>
        <s v="AVON MASCARA SOBRANCELHAS CAST MEDIO"/>
        <s v="CT MAQUIAGEM RETRATIL STIX BRILHO SOLAR"/>
        <s v="CT MAQUIAGEM RETRATIL STIX BRILHO DO AMOR"/>
        <s v="AVON COLOR TREND ESMALTE AMARELO PRIDE"/>
        <s v="AVON COLOR TREND ESMALTE VERDE PRIDE"/>
        <s v="AVON COLOR TREND ESMALTE ROXO PRIDE"/>
        <s v="CT DELINEADOR LIQ. PARA OLHOS TINTA DE POLVO"/>
        <s v="AVON PALETA DE GLITTERS MULTIUSO SUNSET BEATS"/>
        <s v="OD ACTIVE FRESH ROD FEM  - CYLINDRICAL LATAM - 5360808   NA NA"/>
        <s v="V FOR VICTORY NEW FLANKER   NA NA"/>
        <s v="BOX FRAG FEMININAS"/>
        <s v="FRAGRANCE CAPA"/>
        <s v="SACOLA G UNISEX"/>
        <s v="CAIXA SEGNO"/>
        <s v="CAIXA 300KM SURFER"/>
        <s v="BOX SACOLA AVON ADULTS"/>
        <s v="PORTA DOCUMENTOS SPIRIT ADULTS"/>
        <s v="GARRAFA 350ML INVW BIO BLUES ADULTS ONE SIZE"/>
        <s v="PEGADOR E ESCORREDOR FRITURA"/>
        <s v="PORTA TEMPEROS DISNEY SAL"/>
        <s v="PORTA TEMPEROS DISNEY PIMENTA"/>
        <s v="CALCA ALTA COMP GRAD PRETA G"/>
        <s v="MEIA INVERNAL FASHION 7 8 CINZA"/>
        <s v="COPO RETRATIL FROZEN II CHILDREN"/>
        <s v="MASCARA PROTECAO LAVAVEL JUV CHILDREN FEM"/>
        <s v="POTE PRIMEIRO INVW GAMER MULTI COLOR GROUP CHILDREN ONE SIZE BOY"/>
        <s v="BRILHO LABIAL PRINCESA BRANCA DE NEVE - MAÃ‡A"/>
        <s v="SET 4 PROTECTORES EVITA CALLOS ADULTS"/>
        <s v="SABONETE LIQUIDO FASCINANTE 200 ML"/>
        <s v="COLOR TREND MASCARA EXTRA VOLUME PARA CILIOS"/>
        <s v="COLOR TREND GLOW REAL BASE LIQ 430 F"/>
        <s v="COLOR TREND GLOW REAL BASE LIQ 520 NQ"/>
        <s v="COLOR TREND GLOW REAL BASE LIQ 510 N"/>
        <s v="AVON DELIN RETRATIL SOBRAN CASTANHO"/>
        <s v="AVON COLOR TREND FACE GEMS"/>
        <s v="KIT MAKE MULTI COLOR GROUP ADULTS ROSE GOLD E PRETO"/>
        <s v="PROTETOR DE CABO DELICIAS PINKS ADULTS SORVETE"/>
        <s v="SANDALIA CORRENTES EUFORIA BLACKS ADULTS 36"/>
        <s v="AVON BASE LIQUIDA POWERSTAY 340 Q - AMOSTRA"/>
        <s v="AVON BASE LIQUIDA POWERSTAY 530 N - AMOSTRA"/>
        <s v="ENCANTO SABONETE MIX IRRESISTÃVEL E SEDUTORA 4X80G"/>
        <s v="SIMPLY DELICATE GENTLE CHERRY BLOSSOM MINI LATAM CALMING 125ML"/>
        <s v="ENCANTO SABONETE 4X80G COMPOSIÃ‡ÃƒO 2"/>
      </sharedItems>
    </cacheField>
    <cacheField name="Number For" numFmtId="0">
      <sharedItems containsSemiMixedTypes="0" containsString="0" containsNumber="1" containsInteger="1" minValue="1" maxValue="15"/>
    </cacheField>
    <cacheField name="Sales Class" numFmtId="0">
      <sharedItems/>
    </cacheField>
    <cacheField name="Promotion Claim (Description)" numFmtId="0">
      <sharedItems/>
    </cacheField>
    <cacheField name="Planned GTA" numFmtId="0">
      <sharedItems containsSemiMixedTypes="0" containsString="0" containsNumber="1" minValue="0.38059999999999999" maxValue="0.78320000000000001"/>
    </cacheField>
    <cacheField name="Actual GTA" numFmtId="0">
      <sharedItems containsNonDate="0" containsString="0" containsBlank="1"/>
    </cacheField>
    <cacheField name="Estimate Cost" numFmtId="0">
      <sharedItems containsSemiMixedTypes="0" containsString="0" containsNumber="1" minValue="0.29399999999999998" maxValue="111.98399999999999"/>
    </cacheField>
    <cacheField name="Local Cost" numFmtId="0">
      <sharedItems containsNonDate="0" containsString="0" containsBlank="1"/>
    </cacheField>
    <cacheField name="Actual Cost" numFmtId="0">
      <sharedItems containsNonDate="0" containsString="0" containsBlank="1"/>
    </cacheField>
    <cacheField name="Selling Price" numFmtId="0">
      <sharedItems containsSemiMixedTypes="0" containsString="0" containsNumber="1" minValue="0.6" maxValue="499.9"/>
    </cacheField>
    <cacheField name="Regular Price" numFmtId="0">
      <sharedItems containsSemiMixedTypes="0" containsString="0" containsNumber="1" minValue="1.95" maxValue="499.99"/>
    </cacheField>
    <cacheField name="Units" numFmtId="0">
      <sharedItems containsSemiMixedTypes="0" containsString="0" containsNumber="1" containsInteger="1" minValue="0" maxValue="190045"/>
    </cacheField>
    <cacheField name="New Units" numFmtId="0">
      <sharedItems containsSemiMixedTypes="0" containsString="0" containsNumber="1" containsInteger="1" minValue="0" maxValue="190045"/>
    </cacheField>
    <cacheField name="Page Number" numFmtId="0">
      <sharedItems containsSemiMixedTypes="0" containsString="0" containsNumber="1" containsInteger="1" minValue="2" maxValue="183"/>
    </cacheField>
    <cacheField name="Version" numFmtId="0">
      <sharedItems/>
    </cacheField>
    <cacheField name="Offer Id" numFmtId="0">
      <sharedItems containsSemiMixedTypes="0" containsString="0" containsNumber="1" containsInteger="1" minValue="129115943" maxValue="137639488"/>
    </cacheField>
    <cacheField name="Incentive" numFmtId="0">
      <sharedItems/>
    </cacheField>
    <cacheField name="Sample" numFmtId="0">
      <sharedItems/>
    </cacheField>
    <cacheField name="Primary Item Offer" numFmtId="0">
      <sharedItems/>
    </cacheField>
    <cacheField name="Front Cover" numFmtId="0">
      <sharedItems/>
    </cacheField>
    <cacheField name="Microencapsulation" numFmtId="0">
      <sharedItems/>
    </cacheField>
    <cacheField name="Vehicle" numFmtId="0">
      <sharedItems count="5">
        <s v="FASHION AND HOME BROCHURE"/>
        <s v="DEMOS NET OFFERS NET ITEMS FLYER - REPRESENTATIVES"/>
        <s v="INTERNET FOR REPRESENTATIVES"/>
        <s v="CORE BROCHURE"/>
        <s v="GENERAL REPRESENTATIVES FLYER"/>
      </sharedItems>
    </cacheField>
    <cacheField name="Offer Sku Line Id" numFmtId="0">
      <sharedItems containsSemiMixedTypes="0" containsString="0" containsNumber="1" containsInteger="1" minValue="129115945" maxValue="137639657"/>
    </cacheField>
    <cacheField name="Market Id" numFmtId="0">
      <sharedItems containsSemiMixedTypes="0" containsString="0" containsNumber="1" containsInteger="1" minValue="28" maxValue="28"/>
    </cacheField>
    <cacheField name="Vehicle Id" numFmtId="0">
      <sharedItems containsSemiMixedTypes="0" containsString="0" containsNumber="1" containsInteger="1" minValue="11" maxValue="48"/>
    </cacheField>
    <cacheField name="Offer Period" numFmtId="0">
      <sharedItems containsSemiMixedTypes="0" containsString="0" containsNumber="1" containsInteger="1" minValue="20230306" maxValue="20230306"/>
    </cacheField>
    <cacheField name="Offer Class" numFmtId="0">
      <sharedItems/>
    </cacheField>
    <cacheField name="Sales Type Id" numFmtId="0">
      <sharedItems containsSemiMixedTypes="0" containsString="0" containsNumber="1" containsInteger="1" minValue="15" maxValue="15"/>
    </cacheField>
    <cacheField name="Unit Calculation Indicator" numFmtId="0">
      <sharedItems/>
    </cacheField>
    <cacheField name="Commission Type" numFmtId="0">
      <sharedItems/>
    </cacheField>
    <cacheField name="Payment Type" numFmtId="0">
      <sharedItems/>
    </cacheField>
    <cacheField name="MS_GWP" numFmtId="0">
      <sharedItems containsNonDate="0" containsString="0" containsBlank="1"/>
    </cacheField>
    <cacheField name="Gross Sales" numFmtId="0">
      <sharedItems containsSemiMixedTypes="0" containsString="0" containsNumber="1" minValue="0" maxValue="1459911.6402"/>
    </cacheField>
    <cacheField name="Direct Profit" numFmtId="0">
      <sharedItems containsSemiMixedTypes="0" containsString="0" containsNumber="1" minValue="-1150.3304000000001" maxValue="883885.2452"/>
    </cacheField>
    <cacheField name="Direct Profit %" numFmtId="0">
      <sharedItems containsSemiMixedTypes="0" containsString="0" containsNumber="1" minValue="-10.75" maxValue="92.13"/>
    </cacheField>
    <cacheField name="Budget Desc" numFmtId="0">
      <sharedItems containsNonDate="0" containsString="0" containsBlank="1"/>
    </cacheField>
    <cacheField name="Form" numFmtId="0">
      <sharedItems/>
    </cacheField>
    <cacheField name="Form Group" numFmtId="0">
      <sharedItems/>
    </cacheField>
    <cacheField name="Segment" numFmtId="0">
      <sharedItems/>
    </cacheField>
    <cacheField name="Gender" numFmtId="0">
      <sharedItems/>
    </cacheField>
    <cacheField name="BRAND" numFmtId="0">
      <sharedItems/>
    </cacheField>
    <cacheField name="Sub-Brand" numFmtId="0">
      <sharedItems/>
    </cacheField>
    <cacheField name="Featured Side" numFmtId="0">
      <sharedItems containsSemiMixedTypes="0" containsString="0" containsNumber="1" containsInteger="1" minValue="0" maxValue="2"/>
    </cacheField>
    <cacheField name="Page Weight %" numFmtId="0">
      <sharedItems containsSemiMixedTypes="0" containsString="0" containsNumber="1" containsInteger="1" minValue="10" maxValue="200"/>
    </cacheField>
    <cacheField name="Unit Split %" numFmtId="0">
      <sharedItems containsMixedTypes="1" containsNumber="1" containsInteger="1" minValue="5" maxValue="100"/>
    </cacheField>
    <cacheField name="MULTIPLE" numFmtId="0">
      <sharedItems/>
    </cacheField>
    <cacheField name="CUMULATIVE" numFmtId="0">
      <sharedItems/>
    </cacheField>
    <cacheField name="Brochure Line Number" numFmtId="0">
      <sharedItems containsString="0" containsBlank="1" containsNumber="1" containsInteger="1" minValue="40000" maxValue="99109"/>
    </cacheField>
    <cacheField name="Set Component Quantity" numFmtId="0">
      <sharedItems containsString="0" containsBlank="1" containsNumber="1" containsInteger="1" minValue="1" maxValue="2"/>
    </cacheField>
    <cacheField name="WSL" numFmtId="0">
      <sharedItems/>
    </cacheField>
    <cacheField name="Price Level Type Code" numFmtId="0">
      <sharedItems containsBlank="1"/>
    </cacheField>
    <cacheField name="Minimum Price Amount" numFmtId="0">
      <sharedItems containsString="0" containsBlank="1" containsNumber="1" minValue="1.95" maxValue="181.6"/>
    </cacheField>
    <cacheField name="Optimal Price Amount" numFmtId="0">
      <sharedItems containsString="0" containsBlank="1" containsNumber="1" minValue="1.95" maxValue="199.99"/>
    </cacheField>
    <cacheField name="Maximum Price Amount" numFmtId="0">
      <sharedItems containsString="0" containsBlank="1" containsNumber="1" minValue="1.95" maxValue="202.39"/>
    </cacheField>
    <cacheField name="Planned Price Level Type Code" numFmtId="0">
      <sharedItems containsNonDate="0" containsString="0" containsBlank="1"/>
    </cacheField>
    <cacheField name="Planned Minimum Price Amount" numFmtId="0">
      <sharedItems containsNonDate="0" containsString="0" containsBlank="1"/>
    </cacheField>
    <cacheField name="Planned Optimal Price Amount" numFmtId="0">
      <sharedItems containsNonDate="0" containsString="0" containsBlank="1"/>
    </cacheField>
    <cacheField name="Planned Maximum Price Amount" numFmtId="0">
      <sharedItems containsNonDate="0" containsString="0" containsBlank="1"/>
    </cacheField>
    <cacheField name="Key Profile Indicator" numFmtId="0">
      <sharedItems/>
    </cacheField>
    <cacheField name="Energy Chart Position Id" numFmtId="0">
      <sharedItems containsString="0" containsBlank="1" containsNumber="1" containsInteger="1" minValue="31603368" maxValue="134579507"/>
    </cacheField>
    <cacheField name="Energy Chart Position Name" numFmtId="0">
      <sharedItems containsBlank="1"/>
    </cacheField>
    <cacheField name="Marketing Set ID" numFmtId="0">
      <sharedItems containsString="0" containsBlank="1" containsNumber="1" containsInteger="1" minValue="133590025" maxValue="137632420"/>
    </cacheField>
    <cacheField name="Marketing Set Name" numFmtId="0">
      <sharedItems containsBlank="1" count="56">
        <m/>
        <s v="Kit Hidratacao Profunda"/>
        <s v="Kit Cachos Perfeitos "/>
        <s v="Kit Jogo de Colcha + Jogo de Cama Outono Inverno"/>
        <s v="Kit Banheiro + Toalha de Rosto Primavera"/>
        <s v="Kit AH e Vita D com Mini Gel "/>
        <s v="Kit Pele Sequinha "/>
        <s v="Kit Uniformizador Rosto e Maos"/>
        <s v="Kit Mascaras"/>
        <s v="Kit Tonico e Gel de Limpeza"/>
        <s v="Kit de Pinceis"/>
        <s v="Presente Lov U A Touch Especial"/>
        <s v="Presente Pur Blanca Noite"/>
        <s v="Presente 300Km Max Turbo"/>
        <s v="Presente Attraction Desire Para Ela"/>
        <s v="Presente Attraction Desire Para Ele"/>
        <s v="Presente Segno Duo"/>
        <s v="Presente Black Essential Intense"/>
        <s v="Presente Encanto Divina e Gloriosa Banho"/>
        <s v="Presente Encanto Atraente e Deslumbrante Especial"/>
        <s v="Presente Encanto Trio de Maos"/>
        <s v="Presente Avon Care Baby Especial"/>
        <s v="Presente Color Trend Olhos Perfeitos"/>
        <s v="Presente Avon Color Ice Fairy"/>
        <s v="Presente Frozen"/>
        <s v="Kit Far Away Original E Mascara No Limits"/>
        <s v="Kit Far Away Original E Mascara No Limits Bl "/>
        <s v="Presente Petit Girl Power"/>
        <s v="Kit Geek: Almofada + Balde, Gratis Copo"/>
        <s v="Kit Jogo de 4 Pratos Fundos + 4 Pratos Rasos"/>
        <s v="KIT VERAO"/>
        <s v="Presente Homem Aranha"/>
        <s v="Kit Inicio Multicategoria -  a vista"/>
        <s v="Kit Inicio Multicategoria -  parcelado 2x"/>
        <s v="Kit Inicio Make - a vista"/>
        <s v="Kit Inicio Make - parcelado 2x"/>
        <s v="Kit Batedor e Espatula"/>
        <s v="Kit Encanto e Meias Esfoliantes"/>
        <s v="2 Facas Disney"/>
        <s v="Kit 2 Porta Tempero Disney"/>
        <s v="KIT ESMALTES PRO"/>
        <s v="KIT ESMALTES PRIDE"/>
        <s v="Kit Amostra Base Serum "/>
        <s v="Kit Amostra Base Serum Claro"/>
        <s v="Kit Amostra Base Serum Medio Claro"/>
        <s v="Kit Amostra Base Serum Medio"/>
        <s v="Kit Amostra Base Serum Medio Escuro"/>
        <s v="Kit Amostra Base Serum Escuro"/>
        <s v="Kit Amostra Base Power Stay Claro"/>
        <s v="Kit Amostra Base Power Stay Medio Claro"/>
        <s v="Kit Amostra Base Power Stay Medio"/>
        <s v="Kit Amostra Base Power Stay Medio Escuro"/>
        <s v="Kit Amostra Base Power Stay Escuro"/>
        <s v="Kit Amostra de Base Power Stay"/>
        <s v="Kit Simply + Argan CRM"/>
        <s v="Kit Sunset + Brilho Rollete CRM"/>
      </sharedItems>
    </cacheField>
    <cacheField name="Offer Link ID" numFmtId="0">
      <sharedItems containsString="0" containsBlank="1" containsNumber="1" containsInteger="1" minValue="133128969" maxValue="136780979"/>
    </cacheField>
    <cacheField name="Spread No." numFmtId="0">
      <sharedItems containsSemiMixedTypes="0" containsString="0" containsNumber="1" containsInteger="1" minValue="2" maxValue="182"/>
    </cacheField>
    <cacheField name="Brochure Section" numFmtId="0">
      <sharedItems/>
    </cacheField>
    <cacheField name="Export Item to SC" numFmtId="0">
      <sharedItems/>
    </cacheField>
    <cacheField name="New Export Item to SC" numFmtId="0">
      <sharedItems containsNonDate="0" containsString="0" containsBlank="1"/>
    </cacheField>
    <cacheField name="Packed Indicator" numFmtId="0">
      <sharedItems containsBlank="1"/>
    </cacheField>
    <cacheField name="Packed Bundle Component Ind" numFmtId="0">
      <sharedItems/>
    </cacheField>
    <cacheField name="Sales Period" numFmtId="0">
      <sharedItems containsSemiMixedTypes="0" containsString="0" containsNumber="1" containsInteger="1" minValue="20230306" maxValue="20230306"/>
    </cacheField>
    <cacheField name="Bundle Cost" numFmtId="0">
      <sharedItems containsNonDate="0" containsString="0" containsBlank="1"/>
    </cacheField>
    <cacheField name="Offer Order Id" numFmtId="0">
      <sharedItems containsSemiMixedTypes="0" containsString="0" containsNumber="1" containsInteger="1" minValue="129115943" maxValue="137639488"/>
    </cacheField>
    <cacheField name="Vehicle Group" numFmtId="0">
      <sharedItems/>
    </cacheField>
    <cacheField name="Representative Level" numFmtId="0">
      <sharedItems/>
    </cacheField>
    <cacheField name="Product Line" numFmtId="0">
      <sharedItems/>
    </cacheField>
    <cacheField name="Number For Max" numFmtId="0">
      <sharedItems containsSemiMixedTypes="0" containsString="0" containsNumber="1" containsInteger="1" minValue="1" maxValue="30"/>
    </cacheField>
    <cacheField name="MS/GWP Ind." numFmtId="0">
      <sharedItems containsNonDate="0" containsString="0" containsBlank="1"/>
    </cacheField>
    <cacheField name="Off-Schedule Units" numFmtId="0">
      <sharedItems containsSemiMixedTypes="0" containsString="0" containsNumber="1" containsInteger="1" minValue="0" maxValue="0"/>
    </cacheField>
    <cacheField name="Trendsetter Units" numFmtId="0">
      <sharedItems containsSemiMixedTypes="0" containsString="0" containsNumber="1" containsInteger="1" minValue="0" maxValue="0"/>
    </cacheField>
    <cacheField name="Unit Split" numFmtId="0">
      <sharedItems containsSemiMixedTypes="0" containsString="0" containsNumber="1" containsInteger="1" minValue="100" maxValue="100"/>
    </cacheField>
    <cacheField name="Price Point Connector" numFmtId="0">
      <sharedItems containsSemiMixedTypes="0" containsString="0" containsNumber="1" containsInteger="1" minValue="129115944" maxValue="137639656"/>
    </cacheField>
    <cacheField name="Representative Level Id" numFmtId="0">
      <sharedItems containsSemiMixedTypes="0" containsString="0" containsNumber="1" containsInteger="1" minValue="999" maxValue="999"/>
    </cacheField>
    <cacheField name="Product Line Id" numFmtId="0">
      <sharedItems containsSemiMixedTypes="0" containsString="0" containsNumber="1" containsInteger="1" minValue="2" maxValue="4"/>
    </cacheField>
    <cacheField name="Set Price Amount" numFmtId="0">
      <sharedItems containsString="0" containsBlank="1" containsNumber="1" minValue="11.98" maxValue="349.98" count="41">
        <m/>
        <n v="29.99"/>
        <n v="349.98"/>
        <n v="54.97"/>
        <n v="139.9"/>
        <n v="23.98"/>
        <n v="96.8"/>
        <n v="43.98"/>
        <n v="58.63"/>
        <n v="94.9"/>
        <n v="104.9"/>
        <n v="49.99"/>
        <n v="69.900000000000006"/>
        <n v="109.9"/>
        <n v="72.900000000000006"/>
        <n v="59.99"/>
        <n v="49.9"/>
        <n v="32.99"/>
        <n v="99.9"/>
        <n v="34.99"/>
        <n v="39.99"/>
        <n v="118.89"/>
        <n v="37.99"/>
        <n v="99.98"/>
        <n v="199.99"/>
        <n v="198.66"/>
        <n v="224.4"/>
        <n v="190.94"/>
        <n v="60"/>
        <n v="89.98"/>
        <n v="16.98"/>
        <n v="29.98"/>
        <n v="63.96"/>
        <n v="19.47"/>
        <n v="94.35"/>
        <n v="17.97"/>
        <n v="23.96"/>
        <n v="11.98"/>
        <n v="119.8"/>
        <n v="35.979999999999997"/>
        <n v="91.98"/>
      </sharedItems>
    </cacheField>
    <cacheField name="Set Line Number" numFmtId="0">
      <sharedItems containsString="0" containsBlank="1" containsNumber="1" containsInteger="1" minValue="36381" maxValue="79950" count="60">
        <m/>
        <n v="78617"/>
        <n v="77186"/>
        <n v="60748"/>
        <n v="60760"/>
        <n v="78228"/>
        <n v="79007"/>
        <n v="79375"/>
        <n v="37571"/>
        <n v="61984"/>
        <n v="37570"/>
        <n v="36381"/>
        <n v="36382"/>
        <n v="79192"/>
        <n v="78940"/>
        <n v="79496"/>
        <n v="79410"/>
        <n v="78472"/>
        <n v="78968"/>
        <n v="79042"/>
        <n v="79210"/>
        <n v="78592"/>
        <n v="79187"/>
        <n v="78971"/>
        <n v="78289"/>
        <n v="78205"/>
        <n v="78933"/>
        <n v="79050"/>
        <n v="79177"/>
        <n v="78388"/>
        <n v="78387"/>
        <n v="79047"/>
        <n v="60287"/>
        <n v="60738"/>
        <n v="79270"/>
        <n v="78938"/>
        <n v="79308"/>
        <n v="79946"/>
        <n v="79311"/>
        <n v="79950"/>
        <n v="79224"/>
        <n v="79238"/>
        <n v="78885"/>
        <n v="78693"/>
        <n v="79244"/>
        <n v="78845"/>
        <n v="79288"/>
        <n v="79252"/>
        <n v="79034"/>
        <n v="78761"/>
        <n v="78769"/>
        <n v="78826"/>
        <n v="79457"/>
        <n v="79458"/>
        <n v="78675"/>
        <n v="79469"/>
        <n v="79286"/>
        <n v="79291"/>
        <n v="37554"/>
        <n v="37534"/>
      </sharedItems>
    </cacheField>
    <cacheField name="Brazil GTA" numFmtId="0">
      <sharedItems containsSemiMixedTypes="0" containsString="0" containsNumber="1" minValue="0.38059999999999999" maxValue="0.78320000000000001"/>
    </cacheField>
    <cacheField name="Bronze GTA" numFmtId="0">
      <sharedItems containsSemiMixedTypes="0" containsString="0" containsNumber="1" minValue="0.435" maxValue="0.78320000000000001"/>
    </cacheField>
    <cacheField name="Prata GTA" numFmtId="0">
      <sharedItems containsSemiMixedTypes="0" containsString="0" containsNumber="1" minValue="0.38059999999999999" maxValue="0.78320000000000001"/>
    </cacheField>
    <cacheField name="Ouro GTA" numFmtId="0">
      <sharedItems containsSemiMixedTypes="0" containsString="0" containsNumber="1" minValue="0.35339999999999999" maxValue="0.78320000000000001"/>
    </cacheField>
    <cacheField name="Estrela GTA" numFmtId="0">
      <sharedItems containsSemiMixedTypes="0" containsString="0" containsNumber="1" minValue="0.33710000000000001" maxValue="0.78320000000000001"/>
    </cacheField>
    <cacheField name="Brazil Selling Price" numFmtId="0">
      <sharedItems containsSemiMixedTypes="0" containsString="0" containsNumber="1" minValue="0.6" maxValue="499.9"/>
    </cacheField>
    <cacheField name="Bronze Selling Price" numFmtId="0">
      <sharedItems containsSemiMixedTypes="0" containsString="0" containsNumber="1" minValue="0.6" maxValue="499.9"/>
    </cacheField>
    <cacheField name="Prata Selling Price" numFmtId="0">
      <sharedItems containsSemiMixedTypes="0" containsString="0" containsNumber="1" minValue="0.6" maxValue="499.9"/>
    </cacheField>
    <cacheField name="Ouro Selling Price" numFmtId="0">
      <sharedItems containsSemiMixedTypes="0" containsString="0" containsNumber="1" minValue="0.6" maxValue="499.9"/>
    </cacheField>
    <cacheField name="Estrela Selling Price" numFmtId="0">
      <sharedItems containsSemiMixedTypes="0" containsString="0" containsNumber="1" minValue="0.6" maxValue="499.9"/>
    </cacheField>
    <cacheField name="Brazil Commission Type" numFmtId="0">
      <sharedItems/>
    </cacheField>
    <cacheField name="Bronze Commission Type" numFmtId="0">
      <sharedItems/>
    </cacheField>
    <cacheField name="Prata Commission Type" numFmtId="0">
      <sharedItems/>
    </cacheField>
    <cacheField name="Ouro Commission Type" numFmtId="0">
      <sharedItems/>
    </cacheField>
    <cacheField name="Estrela Commission Type" numFmtId="0">
      <sharedItems/>
    </cacheField>
    <cacheField name="Brazil Commission Amount" numFmtId="0">
      <sharedItems containsSemiMixedTypes="0" containsString="0" containsNumber="1" containsInteger="1" minValue="0" maxValue="30"/>
    </cacheField>
    <cacheField name="Bronze Commission Amount" numFmtId="0">
      <sharedItems containsSemiMixedTypes="0" containsString="0" containsNumber="1" containsInteger="1" minValue="0" maxValue="20"/>
    </cacheField>
    <cacheField name="Prata Commission Amount" numFmtId="0">
      <sharedItems containsSemiMixedTypes="0" containsString="0" containsNumber="1" containsInteger="1" minValue="0" maxValue="30"/>
    </cacheField>
    <cacheField name="Ouro Commission Amount" numFmtId="0">
      <sharedItems containsSemiMixedTypes="0" containsString="0" containsNumber="1" containsInteger="1" minValue="0" maxValue="35"/>
    </cacheField>
    <cacheField name="Estrela Commission Amount" numFmtId="0">
      <sharedItems containsSemiMixedTypes="0" containsString="0" containsNumber="1" containsInteger="1" minValue="0" maxValue="38"/>
    </cacheField>
    <cacheField name="Brazil Tax Amount" numFmtId="0">
      <sharedItems containsSemiMixedTypes="0" containsString="0" containsNumber="1" minValue="27.68" maxValue="83.92"/>
    </cacheField>
    <cacheField name="Bronze Tax Amount" numFmtId="0">
      <sharedItems containsSemiMixedTypes="0" containsString="0" containsNumber="1" minValue="27.68" maxValue="83.92"/>
    </cacheField>
    <cacheField name="Prata Tax Amount" numFmtId="0">
      <sharedItems containsSemiMixedTypes="0" containsString="0" containsNumber="1" minValue="27.68" maxValue="83.92"/>
    </cacheField>
    <cacheField name="Ouro Tax Amount" numFmtId="0">
      <sharedItems containsSemiMixedTypes="0" containsString="0" containsNumber="1" minValue="27.68" maxValue="83.92"/>
    </cacheField>
    <cacheField name="Estrela Tax Amount" numFmtId="0">
      <sharedItems containsSemiMixedTypes="0" containsString="0" containsNumber="1" minValue="27.68" maxValue="83.92"/>
    </cacheField>
    <cacheField name="Brazil Royalty" numFmtId="0">
      <sharedItems containsSemiMixedTypes="0" containsString="0" containsNumber="1" minValue="0" maxValue="5.75"/>
    </cacheField>
    <cacheField name="Bronze Royalty" numFmtId="0">
      <sharedItems containsSemiMixedTypes="0" containsString="0" containsNumber="1" minValue="0" maxValue="5.75"/>
    </cacheField>
    <cacheField name="Prata Royalty" numFmtId="0">
      <sharedItems containsSemiMixedTypes="0" containsString="0" containsNumber="1" minValue="0" maxValue="5.75"/>
    </cacheField>
    <cacheField name="Ouro Royalty" numFmtId="0">
      <sharedItems containsSemiMixedTypes="0" containsString="0" containsNumber="1" minValue="0" maxValue="5.75"/>
    </cacheField>
    <cacheField name="Estrela Royalty" numFmtId="0">
      <sharedItems containsSemiMixedTypes="0" containsString="0" containsNumber="1" minValue="0" maxValue="5.75"/>
    </cacheField>
    <cacheField name="Brasil Unitary Rep Price" numFmtId="0">
      <sharedItems containsSemiMixedTypes="0" containsString="0" containsNumber="1" minValue="0.6" maxValue="349.93"/>
    </cacheField>
    <cacheField name="Bronze Unitary Rep Price" numFmtId="0">
      <sharedItems containsSemiMixedTypes="0" containsString="0" containsNumber="1" minValue="0.6" maxValue="399.92"/>
    </cacheField>
    <cacheField name="Prata Unitary Rep Price" numFmtId="0">
      <sharedItems containsSemiMixedTypes="0" containsString="0" containsNumber="1" minValue="0.6" maxValue="349.93"/>
    </cacheField>
    <cacheField name="Ouro Unitary Rep Price" numFmtId="0">
      <sharedItems containsSemiMixedTypes="0" containsString="0" containsNumber="1" minValue="0.6" maxValue="324.935"/>
    </cacheField>
    <cacheField name="Estrela Unitary Rep Price" numFmtId="0">
      <sharedItems containsSemiMixedTypes="0" containsString="0" containsNumber="1" minValue="0.6" maxValue="309.93799999999999"/>
    </cacheField>
    <cacheField name="Brasil Max Rep Profit" numFmtId="0">
      <sharedItems containsSemiMixedTypes="0" containsString="0" containsNumber="1" minValue="0" maxValue="137.79"/>
    </cacheField>
    <cacheField name="Bronze Max Rep Profit" numFmtId="0">
      <sharedItems containsSemiMixedTypes="0" containsString="0" containsNumber="1" minValue="-3" maxValue="137.79"/>
    </cacheField>
    <cacheField name="Prata Max Rep Profit" numFmtId="0">
      <sharedItems containsSemiMixedTypes="0" containsString="0" containsNumber="1" minValue="0" maxValue="137.79"/>
    </cacheField>
    <cacheField name="Ouro Max Rep Profit" numFmtId="0">
      <sharedItems containsSemiMixedTypes="0" containsString="0" containsNumber="1" minValue="0" maxValue="147.24"/>
    </cacheField>
    <cacheField name="Estrela Max Rep Profit" numFmtId="0">
      <sharedItems containsSemiMixedTypes="0" containsString="0" containsNumber="1" minValue="0" maxValue="155.1"/>
    </cacheField>
    <cacheField name="Brasil Max Rep Profit %" numFmtId="0">
      <sharedItems containsSemiMixedTypes="0" containsString="0" containsNumber="1" containsInteger="1" minValue="0" maxValue="89"/>
    </cacheField>
    <cacheField name="Bronze Max Rep Profit %" numFmtId="0">
      <sharedItems containsSemiMixedTypes="0" containsString="0" containsNumber="1" containsInteger="1" minValue="10" maxValue="114"/>
    </cacheField>
    <cacheField name="Prata Max Rep Profit %" numFmtId="0">
      <sharedItems containsSemiMixedTypes="0" containsString="0" containsNumber="1" containsInteger="1" minValue="10" maxValue="100"/>
    </cacheField>
    <cacheField name="Ouro Max Rep Profit %" numFmtId="0">
      <sharedItems containsSemiMixedTypes="0" containsString="0" containsNumber="1" containsInteger="1" minValue="10" maxValue="100"/>
    </cacheField>
    <cacheField name="Estrela Max Rep Profit %" numFmtId="0">
      <sharedItems containsSemiMixedTypes="0" containsString="0" containsNumber="1" containsInteger="1" minValue="10" maxValue="100"/>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Welton Rosa/SPO/BR" refreshedDate="44893.452832523151" createdVersion="8" refreshedVersion="8" minRefreshableVersion="3" recordCount="215" xr:uid="{167052EA-E0C2-493F-B00D-D4524DC16B9E}">
  <cacheSource type="worksheet">
    <worksheetSource ref="D2:J1048576" sheet="Demanda Isolada KIT"/>
  </cacheSource>
  <cacheFields count="7">
    <cacheField name="FSC" numFmtId="0">
      <sharedItems containsString="0" containsBlank="1" containsNumber="1" containsInteger="1" minValue="1176230" maxValue="1502532" count="148">
        <n v="1476641"/>
        <n v="1480339"/>
        <n v="1473466"/>
        <n v="1465456"/>
        <n v="1500863"/>
        <n v="1341738"/>
        <n v="1401315"/>
        <n v="1500417"/>
        <n v="1477481"/>
        <n v="1444367"/>
        <n v="1444366"/>
        <n v="1444369"/>
        <n v="1477479"/>
        <n v="1440062"/>
        <n v="1444438"/>
        <n v="1424077"/>
        <n v="1238957"/>
        <n v="1376739"/>
        <n v="1477478"/>
        <n v="1376738"/>
        <n v="1464637"/>
        <n v="1481282"/>
        <n v="1329248"/>
        <n v="1481281"/>
        <n v="1481283"/>
        <n v="1486442"/>
        <n v="1482644"/>
        <n v="1483631"/>
        <n v="1500866"/>
        <n v="1499435"/>
        <n v="1499432"/>
        <n v="1472624"/>
        <n v="1477653"/>
        <n v="1499434"/>
        <n v="1497050"/>
        <n v="1499433"/>
        <n v="1500867"/>
        <n v="1473013"/>
        <n v="1466437"/>
        <n v="1381761"/>
        <n v="1381752"/>
        <n v="1472711"/>
        <n v="1500864"/>
        <n v="1499821"/>
        <n v="1477908"/>
        <n v="1500865"/>
        <n v="1472705"/>
        <n v="1467558"/>
        <n v="1467962"/>
        <n v="1472921"/>
        <n v="1472708"/>
        <n v="1381805"/>
        <n v="1500868"/>
        <n v="1419191"/>
        <n v="1381806"/>
        <n v="1446844"/>
        <n v="1454186"/>
        <n v="1465716"/>
        <n v="1467555"/>
        <n v="1500294"/>
        <n v="1502532"/>
        <n v="1381812"/>
        <n v="1381816"/>
        <n v="1381817"/>
        <n v="1499274"/>
        <n v="1492059"/>
        <n v="1500485"/>
        <n v="1493048"/>
        <n v="1493049"/>
        <n v="1474505"/>
        <n v="1456084"/>
        <n v="1456085"/>
        <n v="1488316"/>
        <n v="1487220"/>
        <n v="1176230"/>
        <n v="1484969"/>
        <n v="1460934"/>
        <n v="1372314"/>
        <n v="1259903"/>
        <n v="1498934"/>
        <n v="1457667"/>
        <n v="1493956"/>
        <n v="1392389"/>
        <n v="1358076"/>
        <n v="1494511"/>
        <n v="1486149"/>
        <n v="1493955"/>
        <n v="1472689"/>
        <n v="1476001"/>
        <n v="1420731"/>
        <n v="1307048"/>
        <n v="1500483"/>
        <n v="1306875"/>
        <n v="1299936"/>
        <n v="1500418"/>
        <n v="1358077"/>
        <n v="1358078"/>
        <n v="1475824"/>
        <n v="1475825"/>
        <n v="1456087"/>
        <n v="1457841"/>
        <n v="1376493"/>
        <n v="1485206"/>
        <n v="1386588"/>
        <n v="1487636"/>
        <n v="1490699"/>
        <n v="1490661"/>
        <n v="1500529"/>
        <n v="1475863"/>
        <n v="1462840"/>
        <n v="1473118"/>
        <n v="1408126"/>
        <n v="1408128"/>
        <n v="1444430"/>
        <n v="1484970"/>
        <n v="1481544"/>
        <n v="1484352"/>
        <n v="1436923"/>
        <n v="1475634"/>
        <n v="1444924"/>
        <n v="1444925"/>
        <n v="1328771"/>
        <n v="1227787"/>
        <n v="1475636"/>
        <n v="1475637"/>
        <n v="1406455"/>
        <n v="1406456"/>
        <n v="1484353"/>
        <n v="1484351"/>
        <n v="1500420"/>
        <n v="1486151"/>
        <n v="1500672"/>
        <n v="1500419"/>
        <n v="1446416"/>
        <n v="1465877"/>
        <n v="1218418"/>
        <n v="1248943"/>
        <n v="1444123"/>
        <n v="1374965"/>
        <n v="1480481"/>
        <n v="1445772"/>
        <n v="1408542"/>
        <n v="1408127"/>
        <n v="1476635"/>
        <n v="1341721"/>
        <n v="1385330"/>
        <n v="1472918"/>
        <m/>
      </sharedItems>
    </cacheField>
    <cacheField name="03" numFmtId="0">
      <sharedItems containsString="0" containsBlank="1" containsNumber="1" containsInteger="1" minValue="0" maxValue="697458"/>
    </cacheField>
    <cacheField name="04" numFmtId="0">
      <sharedItems containsString="0" containsBlank="1" containsNumber="1" containsInteger="1" minValue="0" maxValue="186200"/>
    </cacheField>
    <cacheField name="05" numFmtId="0">
      <sharedItems containsString="0" containsBlank="1" containsNumber="1" containsInteger="1" minValue="0" maxValue="245548"/>
    </cacheField>
    <cacheField name="03-M" numFmtId="0">
      <sharedItems containsString="0" containsBlank="1" containsNumber="1" containsInteger="1" minValue="212" maxValue="19342"/>
    </cacheField>
    <cacheField name="04-M" numFmtId="0">
      <sharedItems containsString="0" containsBlank="1" containsNumber="1" minValue="0" maxValue="293313"/>
    </cacheField>
    <cacheField name="05-M" numFmtId="0">
      <sharedItems containsString="0" containsBlank="1" containsNumber="1" minValue="0" maxValue="367293.94580376137"/>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47">
  <r>
    <s v="NATAL"/>
    <m/>
    <s v="BR2FS"/>
    <x v="0"/>
    <s v="CLOVIS SANTOS"/>
    <n v="1228372"/>
    <n v="1465456"/>
    <s v="RENEW VITAM D GEL CREME 15G"/>
    <s v="02 - Active - CM"/>
    <n v="5935"/>
    <n v="0"/>
    <n v="0"/>
    <n v="0"/>
    <n v="0"/>
    <n v="0"/>
    <n v="0"/>
    <n v="627"/>
    <n v="1"/>
    <n v="0"/>
    <n v="1003"/>
    <x v="0"/>
    <n v="0"/>
  </r>
  <r>
    <s v="NATAL"/>
    <m/>
    <s v="BR3FS"/>
    <x v="0"/>
    <s v="CLOVIS SANTOS"/>
    <n v="1200535"/>
    <n v="1306875"/>
    <s v="LOCAO CP FAR AWAY NEW FLANKER"/>
    <s v="02 - Active - CM"/>
    <n v="33980"/>
    <n v="0"/>
    <n v="0"/>
    <n v="8000"/>
    <n v="8000"/>
    <n v="0"/>
    <n v="0"/>
    <n v="731"/>
    <n v="1"/>
    <n v="0"/>
    <n v="22932"/>
    <x v="0"/>
    <n v="0"/>
  </r>
  <r>
    <s v="NATAL"/>
    <m/>
    <s v="BRG02"/>
    <x v="1"/>
    <s v="RENATA SOUZA"/>
    <n v="1232261"/>
    <n v="1500867"/>
    <s v="CAIXA AVON CARE BABY"/>
    <s v="02 - Active - CM"/>
    <n v="75359"/>
    <n v="0"/>
    <n v="0"/>
    <n v="0"/>
    <n v="0"/>
    <n v="0"/>
    <n v="0"/>
    <n v="802"/>
    <n v="1"/>
    <n v="0"/>
    <n v="42929"/>
    <x v="0"/>
    <n v="0"/>
  </r>
  <r>
    <s v="NATAL"/>
    <m/>
    <s v="BR3FS"/>
    <x v="0"/>
    <s v="CLOVIS SANTOS"/>
    <n v="1227245"/>
    <n v="1467962"/>
    <s v="GEL BANHO SAB LIQ ENC GLAMOROU"/>
    <s v="02 - Active - CM"/>
    <n v="19413"/>
    <n v="0"/>
    <n v="20000"/>
    <n v="0"/>
    <n v="20000"/>
    <n v="0"/>
    <n v="0"/>
    <n v="1335"/>
    <n v="1"/>
    <n v="0"/>
    <n v="25446"/>
    <x v="1"/>
    <n v="7368"/>
  </r>
  <r>
    <s v="NATAL"/>
    <m/>
    <s v="BR1TP"/>
    <x v="2"/>
    <s v="ANA CAROLINA FARIA"/>
    <n v="1222610"/>
    <n v="1358077"/>
    <s v="COL DES FAR AWAY GLAMOUR"/>
    <s v="02 - Active - CM"/>
    <n v="10420"/>
    <n v="0"/>
    <n v="30000"/>
    <n v="0"/>
    <n v="30000"/>
    <n v="0"/>
    <n v="0"/>
    <n v="473"/>
    <n v="1"/>
    <n v="0"/>
    <n v="15797"/>
    <x v="2"/>
    <n v="5850"/>
  </r>
  <r>
    <s v="NATAL"/>
    <m/>
    <s v="BR6FS"/>
    <x v="3"/>
    <s v="VALMIR OLIVEIRA"/>
    <n v="1229844"/>
    <n v="1472705"/>
    <s v="LOCAO CORP IRRESISTIVEL 200ML"/>
    <s v="02 - Active - CM"/>
    <n v="8138"/>
    <n v="0"/>
    <n v="15000"/>
    <n v="15000"/>
    <n v="30000"/>
    <n v="0"/>
    <n v="0"/>
    <n v="200"/>
    <n v="1"/>
    <n v="0"/>
    <n v="411"/>
    <x v="0"/>
    <n v="0"/>
  </r>
  <r>
    <s v="NATAL"/>
    <m/>
    <s v="BR3FS"/>
    <x v="0"/>
    <s v="CLOVIS SANTOS"/>
    <n v="1231942"/>
    <n v="1500672"/>
    <s v="EXCLUS SHAMP CABEL CORP 90ML"/>
    <s v="01 - New - CM"/>
    <n v="16095"/>
    <n v="0"/>
    <n v="0"/>
    <n v="0"/>
    <n v="0"/>
    <n v="0"/>
    <n v="0"/>
    <n v="28"/>
    <n v="1"/>
    <n v="0"/>
    <n v="576"/>
    <x v="0"/>
    <n v="0"/>
  </r>
  <r>
    <s v="NATAL"/>
    <m/>
    <s v="BR3FS"/>
    <x v="0"/>
    <s v="CLOVIS SANTOS"/>
    <n v="1230123"/>
    <n v="1476641"/>
    <s v="RENEW FACIAL VITAMINA C 10G"/>
    <s v="01 - New - CM"/>
    <n v="0"/>
    <n v="0"/>
    <n v="0"/>
    <n v="0"/>
    <n v="0"/>
    <n v="0"/>
    <n v="0"/>
    <n v="0"/>
    <n v="1"/>
    <n v="0"/>
    <n v="0"/>
    <x v="0"/>
    <n v="0"/>
  </r>
  <r>
    <s v="NATAL"/>
    <m/>
    <s v="BR3FS"/>
    <x v="0"/>
    <s v="CLOVIS SANTOS"/>
    <n v="1196898"/>
    <n v="1248943"/>
    <s v="AVON NEW PILLAR HBW FOR HIM"/>
    <s v="02 - Active - CM"/>
    <n v="3309"/>
    <n v="0"/>
    <n v="20000"/>
    <n v="0"/>
    <n v="20000"/>
    <n v="0"/>
    <n v="0"/>
    <n v="82"/>
    <n v="1"/>
    <n v="0"/>
    <n v="3732"/>
    <x v="3"/>
    <n v="505"/>
  </r>
  <r>
    <s v="NATAL"/>
    <m/>
    <s v="BR1TP"/>
    <x v="2"/>
    <s v="ANA CAROLINA FARIA"/>
    <n v="1196921"/>
    <n v="1218418"/>
    <s v="COLONIA DESODORANTE SEGNO"/>
    <s v="02 - Active - CM"/>
    <n v="37146"/>
    <n v="20584"/>
    <n v="0"/>
    <n v="0"/>
    <n v="20584"/>
    <n v="0"/>
    <n v="0"/>
    <n v="21487"/>
    <n v="1"/>
    <n v="0"/>
    <n v="19308"/>
    <x v="4"/>
    <n v="3649"/>
  </r>
  <r>
    <s v="NATAL"/>
    <s v="C2286407 - 13/10/2022 - 29/09 - 45K alterado para 29/09. "/>
    <s v="BR1TP"/>
    <x v="2"/>
    <s v="ANA CAROLINA FARIA"/>
    <n v="1225601"/>
    <n v="1420731"/>
    <s v="COL IMARI CORSET EDT REVAMP"/>
    <s v="02 - Active - CM"/>
    <n v="29786"/>
    <n v="967"/>
    <n v="0"/>
    <n v="0"/>
    <n v="967"/>
    <n v="0"/>
    <n v="0"/>
    <n v="8389"/>
    <n v="1"/>
    <n v="0"/>
    <n v="13816"/>
    <x v="0"/>
    <n v="0"/>
  </r>
  <r>
    <s v="NATAL"/>
    <m/>
    <s v="BRG02"/>
    <x v="1"/>
    <s v="RENATA SOUZA"/>
    <n v="1230471"/>
    <n v="1477479"/>
    <s v="SACOLA P UNISEX 2022"/>
    <s v="02 - Active - CM"/>
    <n v="394002"/>
    <n v="182800"/>
    <n v="70000"/>
    <n v="70000"/>
    <n v="322800"/>
    <n v="0"/>
    <n v="0"/>
    <n v="20242"/>
    <n v="1"/>
    <n v="0"/>
    <n v="476320"/>
    <x v="5"/>
    <n v="102560"/>
  </r>
  <r>
    <s v="NATAL"/>
    <m/>
    <s v="BRG02"/>
    <x v="1"/>
    <s v="RENATA SOUZA"/>
    <n v="1232259"/>
    <n v="1500865"/>
    <s v="CAIXA STD EXCLUSIVA NATAL"/>
    <s v="02 - Active - CM"/>
    <n v="240672"/>
    <n v="0"/>
    <n v="0"/>
    <n v="5775"/>
    <n v="5775"/>
    <n v="0"/>
    <n v="0"/>
    <n v="905"/>
    <n v="1"/>
    <n v="0"/>
    <n v="50019"/>
    <x v="0"/>
    <n v="0"/>
  </r>
  <r>
    <s v="NATAL"/>
    <s v="R0196 - 14/10/2022 - 28/09 - A previsão de chegada do material no fornecedor é 13/10"/>
    <s v="BR1TP"/>
    <x v="2"/>
    <s v="ANA CAROLINA FARIA"/>
    <n v="1232044"/>
    <n v="1497050"/>
    <s v="AGUA COLONIA BADY PLUTO 100 ML"/>
    <s v="02 - Active - CM"/>
    <n v="8219"/>
    <n v="51783"/>
    <n v="30000"/>
    <n v="0"/>
    <n v="81783"/>
    <n v="0"/>
    <n v="0"/>
    <n v="11231"/>
    <n v="0.73"/>
    <n v="3012"/>
    <n v="50167"/>
    <x v="6"/>
    <n v="50167"/>
  </r>
  <r>
    <s v="NATAL"/>
    <m/>
    <s v="BR8FS"/>
    <x v="4"/>
    <s v="CESAR NETO"/>
    <n v="1224299"/>
    <n v="1444369"/>
    <s v="LIPBALM RELABEL DISNEY FROZEN"/>
    <s v="02 - Active - CM"/>
    <n v="1480"/>
    <n v="38000"/>
    <n v="28000"/>
    <n v="0"/>
    <n v="66000"/>
    <n v="0"/>
    <n v="0"/>
    <n v="1754"/>
    <n v="0.84"/>
    <n v="274"/>
    <n v="65098"/>
    <x v="6"/>
    <n v="65098"/>
  </r>
  <r>
    <s v="NATAL"/>
    <s v="C2295269 - 20/12/2022 -"/>
    <s v="BR1TP"/>
    <x v="2"/>
    <s v="ANA CAROLINA FARIA"/>
    <n v="1222927"/>
    <n v="1408126"/>
    <s v="COL ATTRACT DESIRE HER 50ML"/>
    <s v="02 - Active - CM"/>
    <n v="12898"/>
    <n v="388"/>
    <n v="30000"/>
    <n v="0"/>
    <n v="30388"/>
    <n v="0"/>
    <n v="0"/>
    <n v="3359"/>
    <n v="1"/>
    <n v="0"/>
    <n v="12392"/>
    <x v="7"/>
    <n v="2853"/>
  </r>
  <r>
    <m/>
    <s v="29/09 - Material aguardando booking"/>
    <m/>
    <x v="5"/>
    <m/>
    <m/>
    <m/>
    <m/>
    <m/>
    <m/>
    <m/>
    <m/>
    <m/>
    <m/>
    <m/>
    <m/>
    <m/>
    <m/>
    <m/>
    <m/>
    <x v="8"/>
    <m/>
  </r>
  <r>
    <s v="NATAL"/>
    <m/>
    <s v="BR1TP"/>
    <x v="2"/>
    <s v="ANA CAROLINA FARIA"/>
    <n v="1230569"/>
    <n v="1486149"/>
    <s v="COLONIA SURREAL GARDEN 75ML"/>
    <s v="02 - Active - CM"/>
    <n v="6832"/>
    <n v="52800"/>
    <n v="23000"/>
    <n v="30000"/>
    <n v="105800"/>
    <n v="0"/>
    <n v="0"/>
    <n v="20028"/>
    <n v="0.34"/>
    <n v="13196"/>
    <n v="36340"/>
    <x v="6"/>
    <n v="36340"/>
  </r>
  <r>
    <s v="NATAL"/>
    <m/>
    <s v="BR6FS"/>
    <x v="3"/>
    <s v="VALMIR OLIVEIRA"/>
    <n v="1221551"/>
    <n v="1381805"/>
    <s v="LOCAO CP ENCANTO FASCINANTE"/>
    <s v="03 - Phase Out - CM"/>
    <n v="43957"/>
    <n v="0"/>
    <n v="0"/>
    <n v="0"/>
    <n v="0"/>
    <n v="0"/>
    <n v="0"/>
    <n v="523"/>
    <n v="1"/>
    <n v="0"/>
    <n v="754"/>
    <x v="0"/>
    <n v="0"/>
  </r>
  <r>
    <s v="NATAL"/>
    <m/>
    <s v="BR1TP"/>
    <x v="2"/>
    <s v="ANA CAROLINA FARIA"/>
    <n v="1227429"/>
    <n v="1473118"/>
    <s v="COLONIA LOV U EDP 75ML"/>
    <s v="03 - Phase Out - CM"/>
    <n v="38883"/>
    <n v="0"/>
    <n v="0"/>
    <n v="0"/>
    <n v="0"/>
    <n v="0"/>
    <n v="0"/>
    <n v="2778"/>
    <n v="1"/>
    <n v="0"/>
    <n v="3511"/>
    <x v="0"/>
    <n v="0"/>
  </r>
  <r>
    <s v="NATAL"/>
    <m/>
    <s v="BR1TP"/>
    <x v="2"/>
    <s v="ANA CAROLINA FARIA"/>
    <n v="1221181"/>
    <n v="1328771"/>
    <s v="COL DES BLACK ESSENTIAL INTENS"/>
    <s v="02 - Active - CM"/>
    <n v="30306"/>
    <n v="30000"/>
    <n v="0"/>
    <n v="30000"/>
    <n v="60000"/>
    <n v="0"/>
    <n v="0"/>
    <n v="2225"/>
    <n v="1"/>
    <n v="0"/>
    <n v="38512"/>
    <x v="9"/>
    <n v="10431"/>
  </r>
  <r>
    <s v="NATAL"/>
    <m/>
    <s v="BRG02"/>
    <x v="1"/>
    <s v="RENATA SOUZA"/>
    <n v="1232258"/>
    <n v="1500864"/>
    <s v="CAIXA ENCANTO TRIO MAOS"/>
    <s v="02 - Active - CM"/>
    <n v="64251"/>
    <n v="0"/>
    <n v="0"/>
    <n v="0"/>
    <n v="0"/>
    <n v="0"/>
    <n v="0"/>
    <n v="806"/>
    <n v="1"/>
    <n v="0"/>
    <n v="33730"/>
    <x v="0"/>
    <n v="0"/>
  </r>
  <r>
    <s v="NATAL"/>
    <m/>
    <s v="BR3FS"/>
    <x v="0"/>
    <s v="CLOVIS SANTOS"/>
    <n v="1220622"/>
    <n v="1386588"/>
    <s v="FAR AWAY SKIN ELIXIR HAND CREA"/>
    <s v="02 - Active - CM"/>
    <n v="32073"/>
    <n v="0"/>
    <n v="0"/>
    <n v="0"/>
    <n v="0"/>
    <n v="0"/>
    <n v="0"/>
    <n v="13"/>
    <n v="1"/>
    <n v="0"/>
    <n v="328"/>
    <x v="0"/>
    <n v="0"/>
  </r>
  <r>
    <s v="NATAL"/>
    <m/>
    <s v="BR6FS"/>
    <x v="3"/>
    <s v="VALMIR OLIVEIRA"/>
    <n v="1225203"/>
    <n v="1446844"/>
    <s v="LOCAO ENCANTO ATTRACTIVE 200ML"/>
    <s v="02 - Active - CM"/>
    <n v="30094"/>
    <n v="0"/>
    <n v="0"/>
    <n v="0"/>
    <n v="0"/>
    <n v="0"/>
    <n v="0"/>
    <n v="524"/>
    <n v="1"/>
    <n v="0"/>
    <n v="12206"/>
    <x v="0"/>
    <n v="0"/>
  </r>
  <r>
    <s v="NATAL"/>
    <m/>
    <s v="BR3FS"/>
    <x v="0"/>
    <s v="CLOVIS SANTOS"/>
    <n v="1225251"/>
    <n v="1456085"/>
    <s v="LOCAO CORPO PUR BLANCA NOITE"/>
    <s v="02 - Active - CM"/>
    <n v="17438"/>
    <n v="0"/>
    <n v="20000"/>
    <n v="20000"/>
    <n v="40000"/>
    <n v="0"/>
    <n v="0"/>
    <n v="0"/>
    <n v="1"/>
    <n v="0"/>
    <n v="631"/>
    <x v="0"/>
    <n v="0"/>
  </r>
  <r>
    <s v="NATAL"/>
    <m/>
    <s v="BR3FS"/>
    <x v="0"/>
    <s v="CLOVIS SANTOS"/>
    <n v="1228772"/>
    <n v="1477908"/>
    <s v="CREME P MAOS ENCANT GLAMOR 75G"/>
    <s v="02 - Active - CM"/>
    <n v="62760"/>
    <n v="0"/>
    <n v="0"/>
    <n v="0"/>
    <n v="0"/>
    <n v="0"/>
    <n v="0"/>
    <n v="2686"/>
    <n v="1"/>
    <n v="0"/>
    <n v="2775"/>
    <x v="0"/>
    <n v="0"/>
  </r>
  <r>
    <s v="NATAL"/>
    <s v="C2278409 - 03/11/2022 - 07/10 - Programação: 03/11 - 50k"/>
    <s v="BR0FS"/>
    <x v="4"/>
    <s v="CESAR NETO"/>
    <n v="1220643"/>
    <n v="1329248"/>
    <s v="MASCARA CILIOS MULTIBENEFICIOS"/>
    <s v="02 - Active - CM"/>
    <n v="102487"/>
    <n v="0"/>
    <n v="0"/>
    <n v="0"/>
    <n v="0"/>
    <n v="1116"/>
    <n v="22508"/>
    <n v="103603"/>
    <n v="0.99"/>
    <n v="1116"/>
    <n v="21392"/>
    <x v="6"/>
    <n v="21392"/>
  </r>
  <r>
    <s v="NATAL"/>
    <m/>
    <s v="BR3FS"/>
    <x v="0"/>
    <s v="CLOVIS SANTOS"/>
    <n v="1226457"/>
    <n v="1406456"/>
    <s v="SHAMPOO SURFER CAB CORPO 90 ML"/>
    <s v="02 - Active - CM"/>
    <n v="53671"/>
    <n v="0"/>
    <n v="0"/>
    <n v="0"/>
    <n v="0"/>
    <n v="0"/>
    <n v="0"/>
    <n v="411"/>
    <n v="1"/>
    <n v="0"/>
    <n v="15062"/>
    <x v="0"/>
    <n v="0"/>
  </r>
  <r>
    <s v="NATAL"/>
    <m/>
    <s v="BRTSI"/>
    <x v="6"/>
    <s v="RENATA SOUZA"/>
    <n v="1226823"/>
    <n v="1482644"/>
    <s v="LAPIS DELIN DIAM SUA ALTE REAL"/>
    <s v="01 - New - CM"/>
    <n v="11523"/>
    <n v="0"/>
    <n v="5000"/>
    <n v="0"/>
    <n v="5000"/>
    <n v="0"/>
    <n v="0"/>
    <n v="231"/>
    <n v="1"/>
    <n v="0"/>
    <n v="1173"/>
    <x v="0"/>
    <n v="0"/>
  </r>
  <r>
    <s v="NATAL"/>
    <m/>
    <s v="BR1TP"/>
    <x v="2"/>
    <s v="ANA CAROLINA FARIA"/>
    <n v="1221576"/>
    <n v="1381817"/>
    <s v="SPRAY CP ENC IRRESISTIVEL 80ML"/>
    <s v="04 - Discontinued - CM"/>
    <n v="859"/>
    <n v="0"/>
    <n v="0"/>
    <n v="0"/>
    <n v="0"/>
    <n v="0"/>
    <n v="0"/>
    <n v="1"/>
    <n v="1"/>
    <n v="0"/>
    <n v="0"/>
    <x v="0"/>
    <n v="0"/>
  </r>
  <r>
    <s v="NATAL"/>
    <m/>
    <s v="BR1TP"/>
    <x v="2"/>
    <s v="ANA CAROLINA FARIA"/>
    <n v="1230404"/>
    <n v="1484352"/>
    <s v="DEO COLONIA 015 ORIGINAL 100ML"/>
    <s v="02 - Active - CM"/>
    <n v="27896"/>
    <n v="53000"/>
    <n v="0"/>
    <n v="30000"/>
    <n v="83000"/>
    <n v="0"/>
    <n v="0"/>
    <n v="3395"/>
    <n v="1"/>
    <n v="0"/>
    <n v="66290"/>
    <x v="10"/>
    <n v="41789"/>
  </r>
  <r>
    <s v="NATAL"/>
    <m/>
    <s v="BRG02"/>
    <x v="1"/>
    <s v="RENATA SOUZA"/>
    <n v="1222176"/>
    <n v="1376738"/>
    <s v="CT LAPIS SOBRANCELHAS MEDIO"/>
    <s v="02 - Active - CM"/>
    <n v="156980"/>
    <n v="0"/>
    <n v="0"/>
    <n v="12096"/>
    <n v="12096"/>
    <n v="0"/>
    <n v="0"/>
    <n v="15664"/>
    <n v="1"/>
    <n v="0"/>
    <n v="42378"/>
    <x v="0"/>
    <n v="0"/>
  </r>
  <r>
    <s v="NATAL"/>
    <m/>
    <s v="BRG02"/>
    <x v="1"/>
    <s v="RENATA SOUZA"/>
    <n v="1230201"/>
    <n v="1474505"/>
    <s v="CAIXA AQUAVIBE MAES 2022"/>
    <s v="02 - Active - CM"/>
    <n v="98968"/>
    <n v="0"/>
    <n v="0"/>
    <n v="0"/>
    <n v="0"/>
    <n v="0"/>
    <n v="0"/>
    <n v="2275"/>
    <n v="1"/>
    <n v="0"/>
    <n v="55345"/>
    <x v="0"/>
    <n v="0"/>
  </r>
  <r>
    <s v="NATAL"/>
    <m/>
    <s v="BRG02"/>
    <x v="1"/>
    <s v="RENATA SOUZA"/>
    <n v="1198883"/>
    <n v="1238957"/>
    <s v="DELINEADOR P OLHOS PRETO"/>
    <s v="02 - Active - CM"/>
    <n v="224631"/>
    <n v="0"/>
    <n v="0"/>
    <n v="0"/>
    <n v="0"/>
    <n v="0"/>
    <n v="0"/>
    <n v="27933"/>
    <n v="1"/>
    <n v="0"/>
    <n v="53498"/>
    <x v="0"/>
    <n v="0"/>
  </r>
  <r>
    <s v="NATAL"/>
    <s v="C2261111 - 14/10/2022 - 29/09 - 60K confirmado para 14/10"/>
    <s v="BR1TP"/>
    <x v="2"/>
    <s v="ANA CAROLINA FARIA"/>
    <n v="1200495"/>
    <n v="1376493"/>
    <s v="COL FAR AWAY ORIGINAL REFORMUL"/>
    <s v="03 - Phase Out - CM"/>
    <n v="2025"/>
    <n v="30109"/>
    <n v="0"/>
    <n v="0"/>
    <n v="30109"/>
    <n v="0"/>
    <n v="0"/>
    <n v="3197"/>
    <n v="0.63"/>
    <n v="1172"/>
    <n v="5198"/>
    <x v="6"/>
    <n v="5198"/>
  </r>
  <r>
    <m/>
    <s v="26/09 - 140K recebido 23/09"/>
    <m/>
    <x v="5"/>
    <m/>
    <m/>
    <m/>
    <m/>
    <m/>
    <m/>
    <m/>
    <m/>
    <m/>
    <m/>
    <m/>
    <m/>
    <m/>
    <m/>
    <m/>
    <m/>
    <x v="8"/>
    <m/>
  </r>
  <r>
    <m/>
    <s v="19/09 - Nova data 25/10 - 60K"/>
    <m/>
    <x v="5"/>
    <m/>
    <m/>
    <m/>
    <m/>
    <m/>
    <m/>
    <m/>
    <m/>
    <m/>
    <m/>
    <m/>
    <m/>
    <m/>
    <m/>
    <m/>
    <m/>
    <x v="8"/>
    <m/>
  </r>
  <r>
    <m/>
    <s v="R2365 - 07/10/2022 - 29/09 - Colombia aprovou TAS para esse material, vamos tentar incluir o Brasil nesse TAS."/>
    <m/>
    <x v="5"/>
    <m/>
    <m/>
    <m/>
    <m/>
    <m/>
    <m/>
    <m/>
    <m/>
    <m/>
    <m/>
    <m/>
    <m/>
    <m/>
    <m/>
    <m/>
    <m/>
    <x v="8"/>
    <m/>
  </r>
  <r>
    <m/>
    <s v="04/10 - Mexico tem o material para nos fornecer, aguandando COA para dar andamento no processo de importação."/>
    <m/>
    <x v="5"/>
    <m/>
    <m/>
    <m/>
    <m/>
    <m/>
    <m/>
    <m/>
    <m/>
    <m/>
    <m/>
    <m/>
    <m/>
    <m/>
    <m/>
    <m/>
    <m/>
    <x v="8"/>
    <m/>
  </r>
  <r>
    <s v="NATAL"/>
    <m/>
    <s v="BR3FS"/>
    <x v="0"/>
    <s v="CLOVIS SANTOS"/>
    <n v="1230318"/>
    <n v="1481544"/>
    <s v="SHAMP CAB CORP MUSK MARINE HBW"/>
    <s v="02 - Active - CM"/>
    <n v="31676"/>
    <n v="0"/>
    <n v="0"/>
    <n v="0"/>
    <n v="0"/>
    <n v="0"/>
    <n v="0"/>
    <n v="1043"/>
    <n v="1"/>
    <n v="0"/>
    <n v="24164"/>
    <x v="0"/>
    <n v="0"/>
  </r>
  <r>
    <s v="NATAL"/>
    <m/>
    <s v="BR3FS"/>
    <x v="0"/>
    <s v="CLOVIS SANTOS"/>
    <n v="1226993"/>
    <n v="1476001"/>
    <s v="LOCAO CORPORAL IMARI ECLIPSE"/>
    <s v="02 - Active - CM"/>
    <n v="30936"/>
    <n v="0"/>
    <n v="0"/>
    <n v="0"/>
    <n v="0"/>
    <n v="0"/>
    <n v="0"/>
    <n v="21"/>
    <n v="1"/>
    <n v="0"/>
    <n v="1381"/>
    <x v="0"/>
    <n v="0"/>
  </r>
  <r>
    <s v="NATAL"/>
    <s v="C2245097 - 28/10/2022 - 29/09 - Entrega de 25K"/>
    <s v="BR1TP"/>
    <x v="2"/>
    <s v="ANA CAROLINA FARIA"/>
    <n v="1221966"/>
    <n v="1358076"/>
    <s v="COLONIA LUIZA BRUNET EDIT LIMT"/>
    <s v="02 - Active - CM"/>
    <n v="26356"/>
    <n v="0"/>
    <n v="30000"/>
    <n v="0"/>
    <n v="30000"/>
    <n v="0"/>
    <n v="0"/>
    <n v="11142"/>
    <n v="1"/>
    <n v="0"/>
    <n v="25114"/>
    <x v="11"/>
    <n v="9900"/>
  </r>
  <r>
    <m/>
    <s v="14/09 - Qunatidade aumentada para 50K e antecipado para 28/09"/>
    <m/>
    <x v="5"/>
    <m/>
    <m/>
    <m/>
    <m/>
    <m/>
    <m/>
    <m/>
    <m/>
    <m/>
    <m/>
    <m/>
    <m/>
    <m/>
    <m/>
    <m/>
    <m/>
    <x v="8"/>
    <m/>
  </r>
  <r>
    <m/>
    <s v="12/09 - Entregue 90K e 75K conforme as datas."/>
    <m/>
    <x v="5"/>
    <m/>
    <m/>
    <m/>
    <m/>
    <m/>
    <m/>
    <m/>
    <m/>
    <m/>
    <m/>
    <m/>
    <m/>
    <m/>
    <m/>
    <m/>
    <m/>
    <x v="8"/>
    <m/>
  </r>
  <r>
    <m/>
    <s v="01/09 - Conformado a entrega de 120K 02/09"/>
    <m/>
    <x v="5"/>
    <m/>
    <m/>
    <m/>
    <m/>
    <m/>
    <m/>
    <m/>
    <m/>
    <m/>
    <m/>
    <m/>
    <m/>
    <m/>
    <m/>
    <m/>
    <m/>
    <x v="8"/>
    <m/>
  </r>
  <r>
    <m/>
    <s v="31/08 - Escala de abastecimento  90K -02/09 75 - 09/09 30K 30/09"/>
    <m/>
    <x v="5"/>
    <m/>
    <m/>
    <m/>
    <m/>
    <m/>
    <m/>
    <m/>
    <m/>
    <m/>
    <m/>
    <m/>
    <m/>
    <m/>
    <m/>
    <m/>
    <m/>
    <x v="8"/>
    <m/>
  </r>
  <r>
    <m/>
    <s v="30/08 - Aptar devera retornar hoje sobre a confirmação de atendimento"/>
    <m/>
    <x v="5"/>
    <m/>
    <m/>
    <m/>
    <m/>
    <m/>
    <m/>
    <m/>
    <m/>
    <m/>
    <m/>
    <m/>
    <m/>
    <m/>
    <m/>
    <m/>
    <m/>
    <x v="8"/>
    <m/>
  </r>
  <r>
    <m/>
    <s v="29/08 - Sera enviado hoje a lista de prioridade a Aptar"/>
    <m/>
    <x v="5"/>
    <m/>
    <m/>
    <m/>
    <m/>
    <m/>
    <m/>
    <m/>
    <m/>
    <m/>
    <m/>
    <m/>
    <m/>
    <m/>
    <m/>
    <m/>
    <m/>
    <x v="8"/>
    <m/>
  </r>
  <r>
    <m/>
    <s v="26/08 - Material chegou na Planta da Aptar"/>
    <m/>
    <x v="5"/>
    <m/>
    <m/>
    <m/>
    <m/>
    <m/>
    <m/>
    <m/>
    <m/>
    <m/>
    <m/>
    <m/>
    <m/>
    <m/>
    <m/>
    <m/>
    <m/>
    <x v="8"/>
    <m/>
  </r>
  <r>
    <m/>
    <s v="24/08 - Foi solicitado a alocação de 25k da Pump do Imare para Luiza"/>
    <m/>
    <x v="5"/>
    <m/>
    <m/>
    <m/>
    <m/>
    <m/>
    <m/>
    <m/>
    <m/>
    <m/>
    <m/>
    <m/>
    <m/>
    <m/>
    <m/>
    <m/>
    <m/>
    <x v="8"/>
    <m/>
  </r>
  <r>
    <m/>
    <s v="23/08 - Ferrolas embarcou para BR, chegada hoje as 21"/>
    <m/>
    <x v="5"/>
    <m/>
    <m/>
    <m/>
    <m/>
    <m/>
    <m/>
    <m/>
    <m/>
    <m/>
    <m/>
    <m/>
    <m/>
    <m/>
    <m/>
    <m/>
    <m/>
    <x v="8"/>
    <m/>
  </r>
  <r>
    <m/>
    <s v="19/08 - Material teve o Book posrtegado, previsão para W34"/>
    <m/>
    <x v="5"/>
    <m/>
    <m/>
    <m/>
    <m/>
    <m/>
    <m/>
    <m/>
    <m/>
    <m/>
    <m/>
    <m/>
    <m/>
    <m/>
    <m/>
    <m/>
    <m/>
    <x v="8"/>
    <m/>
  </r>
  <r>
    <m/>
    <s v="15/08 - Material com postergação de booking para 16/08 - 17/08"/>
    <m/>
    <x v="5"/>
    <m/>
    <m/>
    <m/>
    <m/>
    <m/>
    <m/>
    <m/>
    <m/>
    <m/>
    <m/>
    <m/>
    <m/>
    <m/>
    <m/>
    <m/>
    <m/>
    <x v="8"/>
    <m/>
  </r>
  <r>
    <m/>
    <s v="08/08 - Materia coletado, prev booking 13/08"/>
    <m/>
    <x v="5"/>
    <m/>
    <m/>
    <m/>
    <m/>
    <m/>
    <m/>
    <m/>
    <m/>
    <m/>
    <m/>
    <m/>
    <m/>
    <m/>
    <m/>
    <m/>
    <m/>
    <x v="8"/>
    <m/>
  </r>
  <r>
    <m/>
    <s v="04/08 - Material em validação na planta da Italia"/>
    <m/>
    <x v="5"/>
    <m/>
    <m/>
    <m/>
    <m/>
    <m/>
    <m/>
    <m/>
    <m/>
    <m/>
    <m/>
    <m/>
    <m/>
    <m/>
    <m/>
    <m/>
    <m/>
    <x v="8"/>
    <m/>
  </r>
  <r>
    <s v="NATAL"/>
    <s v="C2244361 - 07/10/2022 - 04/10 - rejeitado, alinhar com time Sorcing para negociar seleção na Fareva (custo Zevi)."/>
    <s v="BR8FS"/>
    <x v="4"/>
    <s v="CESAR NETO"/>
    <n v="1194278"/>
    <n v="1176230"/>
    <s v="CT ROLLETE GLITTER MORANGO"/>
    <s v="03 - Phase Out - CM"/>
    <n v="372068"/>
    <n v="0"/>
    <n v="0"/>
    <n v="0"/>
    <n v="0"/>
    <n v="0"/>
    <n v="0"/>
    <n v="21648"/>
    <n v="1"/>
    <n v="0"/>
    <n v="79745"/>
    <x v="0"/>
    <n v="0"/>
  </r>
  <r>
    <m/>
    <s v="05/09 - mantem entrega 30k dia 07/09 nao realiza entrega e em 08/09 entrega 60k"/>
    <m/>
    <x v="5"/>
    <m/>
    <m/>
    <m/>
    <m/>
    <m/>
    <m/>
    <m/>
    <m/>
    <m/>
    <m/>
    <m/>
    <m/>
    <m/>
    <m/>
    <m/>
    <m/>
    <x v="8"/>
    <m/>
  </r>
  <r>
    <m/>
    <s v="01/09 - manter 20k dia (01/09 entrega 60k)"/>
    <m/>
    <x v="5"/>
    <m/>
    <m/>
    <m/>
    <m/>
    <m/>
    <m/>
    <m/>
    <m/>
    <m/>
    <m/>
    <m/>
    <m/>
    <m/>
    <m/>
    <m/>
    <m/>
    <x v="8"/>
    <m/>
  </r>
  <r>
    <m/>
    <s v="09/08 - acompanhar entregas. 30k dia"/>
    <m/>
    <x v="5"/>
    <m/>
    <m/>
    <m/>
    <m/>
    <m/>
    <m/>
    <m/>
    <m/>
    <m/>
    <m/>
    <m/>
    <m/>
    <m/>
    <m/>
    <m/>
    <m/>
    <x v="8"/>
    <m/>
  </r>
  <r>
    <m/>
    <s v="01/08 - entrega 55k em 01/08"/>
    <m/>
    <x v="5"/>
    <m/>
    <m/>
    <m/>
    <m/>
    <m/>
    <m/>
    <m/>
    <m/>
    <m/>
    <m/>
    <m/>
    <m/>
    <m/>
    <m/>
    <m/>
    <m/>
    <x v="8"/>
    <m/>
  </r>
  <r>
    <m/>
    <s v="Vanessa_21/07 - Promessa confirmada 20K"/>
    <m/>
    <x v="5"/>
    <m/>
    <m/>
    <m/>
    <m/>
    <m/>
    <m/>
    <m/>
    <m/>
    <m/>
    <m/>
    <m/>
    <m/>
    <m/>
    <m/>
    <m/>
    <m/>
    <x v="8"/>
    <m/>
  </r>
  <r>
    <m/>
    <s v="Vanessa_20/07 - entrega 25k 20/07 - ok"/>
    <m/>
    <x v="5"/>
    <m/>
    <m/>
    <m/>
    <m/>
    <m/>
    <m/>
    <m/>
    <m/>
    <m/>
    <m/>
    <m/>
    <m/>
    <m/>
    <m/>
    <m/>
    <m/>
    <x v="8"/>
    <m/>
  </r>
  <r>
    <m/>
    <s v="19/07 - Coleta retrabalho agendada para 19/07 com entrega a partir de 20/07"/>
    <m/>
    <x v="5"/>
    <m/>
    <m/>
    <m/>
    <m/>
    <m/>
    <m/>
    <m/>
    <m/>
    <m/>
    <m/>
    <m/>
    <m/>
    <m/>
    <m/>
    <m/>
    <m/>
    <x v="8"/>
    <m/>
  </r>
  <r>
    <m/>
    <s v="18/07 - acompanhando plano de ação ref retrablo 200k + acompanhar  promessa (produção dia 25k)."/>
    <m/>
    <x v="5"/>
    <m/>
    <m/>
    <m/>
    <m/>
    <m/>
    <m/>
    <m/>
    <m/>
    <m/>
    <m/>
    <m/>
    <m/>
    <m/>
    <m/>
    <m/>
    <m/>
    <x v="8"/>
    <m/>
  </r>
  <r>
    <m/>
    <s v="30.06 - Acompanhar promessa de entrega de 25k por dia a partir de 01.07"/>
    <m/>
    <x v="5"/>
    <m/>
    <m/>
    <m/>
    <m/>
    <m/>
    <m/>
    <m/>
    <m/>
    <m/>
    <m/>
    <m/>
    <m/>
    <m/>
    <m/>
    <m/>
    <m/>
    <x v="8"/>
    <m/>
  </r>
  <r>
    <m/>
    <s v="09/06: Aéreo com esferas Zevi chegando no Brasil hoje. Promessa está considerando tudo Ok no desembaraço."/>
    <m/>
    <x v="5"/>
    <m/>
    <m/>
    <m/>
    <m/>
    <m/>
    <m/>
    <m/>
    <m/>
    <m/>
    <m/>
    <m/>
    <m/>
    <m/>
    <m/>
    <m/>
    <m/>
    <x v="8"/>
    <m/>
  </r>
  <r>
    <m/>
    <s v="08/06: Acompanhando chegada do insumo (800k esferas) para reinício da produção na Zeviplast."/>
    <m/>
    <x v="5"/>
    <m/>
    <m/>
    <m/>
    <m/>
    <m/>
    <m/>
    <m/>
    <m/>
    <m/>
    <m/>
    <m/>
    <m/>
    <m/>
    <m/>
    <m/>
    <m/>
    <x v="8"/>
    <m/>
  </r>
  <r>
    <m/>
    <s v="R2365 - 07/10/2022 - 29/09 - Colombia aprovou TAS para esse material, vamos tentar incluir o Brasil nesse TAS."/>
    <m/>
    <x v="5"/>
    <m/>
    <m/>
    <m/>
    <m/>
    <m/>
    <m/>
    <m/>
    <m/>
    <m/>
    <m/>
    <m/>
    <m/>
    <m/>
    <m/>
    <m/>
    <m/>
    <x v="8"/>
    <m/>
  </r>
  <r>
    <m/>
    <s v="04/10 - Mexico tem o material para nos fornecer, aguandando COA para dar andamento no processo de importação."/>
    <m/>
    <x v="5"/>
    <m/>
    <m/>
    <m/>
    <m/>
    <m/>
    <m/>
    <m/>
    <m/>
    <m/>
    <m/>
    <m/>
    <m/>
    <m/>
    <m/>
    <m/>
    <m/>
    <x v="8"/>
    <m/>
  </r>
  <r>
    <m/>
    <s v="Ver tambem a disponibilidade do material junto a Roha, pois a mesma já nos forneceu o material no passado."/>
    <m/>
    <x v="5"/>
    <m/>
    <m/>
    <m/>
    <m/>
    <m/>
    <m/>
    <m/>
    <m/>
    <m/>
    <m/>
    <m/>
    <m/>
    <m/>
    <m/>
    <m/>
    <m/>
    <x v="8"/>
    <m/>
  </r>
  <r>
    <m/>
    <m/>
    <m/>
    <x v="5"/>
    <m/>
    <m/>
    <m/>
    <m/>
    <m/>
    <m/>
    <m/>
    <m/>
    <m/>
    <m/>
    <m/>
    <m/>
    <m/>
    <m/>
    <m/>
    <m/>
    <x v="8"/>
    <m/>
  </r>
  <r>
    <m/>
    <s v="05/10 - aguardando liberação do COA junto a qualidade para dar andamento na importação."/>
    <m/>
    <x v="5"/>
    <m/>
    <m/>
    <m/>
    <m/>
    <m/>
    <m/>
    <m/>
    <m/>
    <m/>
    <m/>
    <m/>
    <m/>
    <m/>
    <m/>
    <m/>
    <m/>
    <x v="8"/>
    <m/>
  </r>
  <r>
    <s v="NATAL"/>
    <m/>
    <s v="BR3FS"/>
    <x v="0"/>
    <s v="CLOVIS SANTOS"/>
    <n v="1224437"/>
    <n v="1408128"/>
    <s v="LOCAO PERFUMAD PARA CORPO 90ML"/>
    <s v="02 - Active - CM"/>
    <n v="4097"/>
    <n v="0"/>
    <n v="16000"/>
    <n v="0"/>
    <n v="16000"/>
    <n v="0"/>
    <n v="0"/>
    <n v="450"/>
    <n v="1"/>
    <n v="0"/>
    <n v="11806"/>
    <x v="12"/>
    <n v="8159"/>
  </r>
  <r>
    <s v="NATAL"/>
    <m/>
    <s v="BR3FS"/>
    <x v="0"/>
    <s v="CLOVIS SANTOS"/>
    <n v="1221550"/>
    <n v="1381752"/>
    <s v="CREME MAOS ENCA FASCINANTE 30G"/>
    <s v="03 - Phase Out - CM"/>
    <n v="11179"/>
    <n v="30000"/>
    <n v="30000"/>
    <n v="30000"/>
    <n v="90000"/>
    <n v="0"/>
    <n v="0"/>
    <n v="2866"/>
    <n v="1"/>
    <n v="0"/>
    <n v="69803"/>
    <x v="13"/>
    <n v="61490"/>
  </r>
  <r>
    <s v="NATAL"/>
    <m/>
    <s v="BR3FS"/>
    <x v="0"/>
    <s v="CLOVIS SANTOS"/>
    <n v="1222718"/>
    <n v="1392389"/>
    <s v="CREME DESODOR PUR BLANCA ORIGI"/>
    <s v="03 - Phase Out - CM"/>
    <n v="10203"/>
    <n v="58000"/>
    <n v="0"/>
    <n v="17000"/>
    <n v="75000"/>
    <n v="0"/>
    <n v="0"/>
    <n v="2287"/>
    <n v="1"/>
    <n v="0"/>
    <n v="68852"/>
    <x v="14"/>
    <n v="60936"/>
  </r>
  <r>
    <s v="NATAL"/>
    <s v="C2220957 - 10/10/2022 - 26/09 - Fornecedor com dificuldades no abastecimento dos insumos"/>
    <s v="BR6FS"/>
    <x v="3"/>
    <s v="VALMIR OLIVEIRA"/>
    <n v="1231944"/>
    <n v="1499435"/>
    <s v="CARE SHAMPOO 2-1 BABY 200 ML"/>
    <s v="02 - Active - CM"/>
    <n v="27808"/>
    <n v="0"/>
    <n v="0"/>
    <n v="0"/>
    <n v="0"/>
    <n v="0"/>
    <n v="0"/>
    <n v="5721"/>
    <n v="1"/>
    <n v="0"/>
    <n v="2473"/>
    <x v="0"/>
    <n v="0"/>
  </r>
  <r>
    <m/>
    <s v="23/09 - Oversales na linha de Sab liq baby e Loção corpo baby calming"/>
    <m/>
    <x v="5"/>
    <m/>
    <m/>
    <m/>
    <m/>
    <m/>
    <m/>
    <m/>
    <m/>
    <m/>
    <m/>
    <m/>
    <m/>
    <m/>
    <m/>
    <m/>
    <m/>
    <x v="8"/>
    <m/>
  </r>
  <r>
    <s v="NATAL"/>
    <m/>
    <s v="BR3FS"/>
    <x v="0"/>
    <s v="CLOVIS SANTOS"/>
    <n v="1228495"/>
    <n v="1490699"/>
    <s v="LOCAO DES LOV U TOUCH BODY90ML"/>
    <s v="01 - New - CM"/>
    <n v="29911"/>
    <n v="0"/>
    <n v="30000"/>
    <n v="0"/>
    <n v="30000"/>
    <n v="0"/>
    <n v="0"/>
    <n v="510"/>
    <n v="1"/>
    <n v="0"/>
    <n v="21170"/>
    <x v="0"/>
    <n v="0"/>
  </r>
  <r>
    <s v="NATAL"/>
    <m/>
    <s v="BR1TP"/>
    <x v="2"/>
    <s v="ANA CAROLINA FARIA"/>
    <n v="1226754"/>
    <n v="1457667"/>
    <s v="DES COL PUR BLANCA ED LIMITADA"/>
    <s v="02 - Active - CM"/>
    <n v="60821"/>
    <n v="45153"/>
    <n v="0"/>
    <n v="0"/>
    <n v="45153"/>
    <n v="0"/>
    <n v="0"/>
    <n v="2326"/>
    <n v="1"/>
    <n v="0"/>
    <n v="66549"/>
    <x v="15"/>
    <n v="8054"/>
  </r>
  <r>
    <s v="NATAL"/>
    <m/>
    <s v="BRG04"/>
    <x v="6"/>
    <s v="VALMIR OLIVEIRA"/>
    <n v="1226860"/>
    <n v="1467555"/>
    <s v="SABONETE CREMOSO DIVINA GLORIO"/>
    <s v="02 - Active - CM"/>
    <n v="102340"/>
    <n v="92800"/>
    <n v="0"/>
    <n v="56400"/>
    <n v="149200"/>
    <n v="0"/>
    <n v="0"/>
    <n v="14398"/>
    <n v="1"/>
    <n v="0"/>
    <n v="6612"/>
    <x v="0"/>
    <n v="0"/>
  </r>
  <r>
    <s v="NATAL"/>
    <m/>
    <s v="BRG02"/>
    <x v="1"/>
    <s v="RENATA SOUZA"/>
    <n v="1227412"/>
    <n v="1445772"/>
    <s v="CAIXA SEGNO MINI"/>
    <s v="03 - Phase Out - CM"/>
    <n v="23693"/>
    <n v="0"/>
    <n v="0"/>
    <n v="0"/>
    <n v="0"/>
    <n v="0"/>
    <n v="0"/>
    <n v="0"/>
    <n v="1"/>
    <n v="0"/>
    <n v="329"/>
    <x v="0"/>
    <n v="0"/>
  </r>
  <r>
    <s v="NATAL"/>
    <m/>
    <s v="BRG02"/>
    <x v="1"/>
    <s v="RENATA SOUZA"/>
    <n v="1222176"/>
    <n v="1376739"/>
    <s v="CT LAPIS SOBRANCELHAS ESCURO"/>
    <s v="02 - Active - CM"/>
    <n v="73099"/>
    <n v="0"/>
    <n v="0"/>
    <n v="15552"/>
    <n v="15552"/>
    <n v="0"/>
    <n v="0"/>
    <n v="12362"/>
    <n v="1"/>
    <n v="0"/>
    <n v="36601"/>
    <x v="0"/>
    <n v="0"/>
  </r>
  <r>
    <s v="NATAL"/>
    <m/>
    <s v="BR3FS"/>
    <x v="0"/>
    <s v="CLOVIS SANTOS"/>
    <n v="1229665"/>
    <n v="1493955"/>
    <s v="LOCAO CORP SURREAL GARDEN 90ML"/>
    <s v="01 - New - CM"/>
    <n v="30316"/>
    <n v="0"/>
    <n v="0"/>
    <n v="0"/>
    <n v="0"/>
    <n v="0"/>
    <n v="0"/>
    <n v="764"/>
    <n v="1"/>
    <n v="0"/>
    <n v="21948"/>
    <x v="0"/>
    <n v="0"/>
  </r>
  <r>
    <s v="NATAL"/>
    <m/>
    <s v="BRG02"/>
    <x v="1"/>
    <s v="RENATA SOUZA"/>
    <n v="1232257"/>
    <n v="1500863"/>
    <s v="CAIXA RENEW TUBINHO"/>
    <s v="02 - Active - CM"/>
    <n v="0"/>
    <n v="0"/>
    <n v="0"/>
    <n v="630"/>
    <n v="630"/>
    <n v="0"/>
    <n v="0"/>
    <n v="3"/>
    <n v="0"/>
    <n v="3"/>
    <n v="158"/>
    <x v="6"/>
    <n v="158"/>
  </r>
  <r>
    <s v="NATAL"/>
    <s v="C2220957 - 10/10/2022 - 26/09 - Fornecedor com dificuldades no abastecimento dos insumos"/>
    <s v="BR6FS"/>
    <x v="3"/>
    <s v="VALMIR OLIVEIRA"/>
    <n v="1231760"/>
    <n v="1499433"/>
    <s v="AC LOCAO CORP BABY CALMING"/>
    <s v="02 - Active - CM"/>
    <n v="19396"/>
    <n v="0"/>
    <n v="85000"/>
    <n v="0"/>
    <n v="85000"/>
    <n v="0"/>
    <n v="0"/>
    <n v="12563"/>
    <n v="1"/>
    <n v="0"/>
    <n v="50183"/>
    <x v="16"/>
    <n v="43350"/>
  </r>
  <r>
    <m/>
    <s v="23/09 - Oversales na linha de Sab liq baby e Loção corpo baby calming"/>
    <m/>
    <x v="5"/>
    <m/>
    <m/>
    <m/>
    <m/>
    <m/>
    <m/>
    <m/>
    <m/>
    <m/>
    <m/>
    <m/>
    <m/>
    <m/>
    <m/>
    <m/>
    <m/>
    <x v="8"/>
    <m/>
  </r>
  <r>
    <s v="NATAL"/>
    <m/>
    <s v="BR4FS"/>
    <x v="3"/>
    <s v="VALMIR OLIVEIRA"/>
    <n v="1221208"/>
    <n v="1341721"/>
    <s v="SPF 0 200 ML PO1MICELLAR WATER"/>
    <s v="02 - Active - CM"/>
    <n v="12527"/>
    <n v="43000"/>
    <n v="0"/>
    <n v="30000"/>
    <n v="73000"/>
    <n v="0"/>
    <n v="0"/>
    <n v="4506"/>
    <n v="1"/>
    <n v="0"/>
    <n v="62132"/>
    <x v="17"/>
    <n v="54111"/>
  </r>
  <r>
    <s v="NATAL"/>
    <s v="C2319764 - 27/10/2022 - 07/10: FUP com fornecedor para receber status de fornecimento de cartão"/>
    <s v="BR3FS"/>
    <x v="0"/>
    <s v="CLOVIS SANTOS"/>
    <n v="1229869"/>
    <n v="1472711"/>
    <s v="CREME MAOS IRRESISTIVEL 30G"/>
    <s v="02 - Active - CM"/>
    <n v="20157"/>
    <n v="0"/>
    <n v="30000"/>
    <n v="30000"/>
    <n v="60000"/>
    <n v="0"/>
    <n v="0"/>
    <n v="2077"/>
    <n v="1"/>
    <n v="0"/>
    <n v="34264"/>
    <x v="18"/>
    <n v="16184"/>
  </r>
  <r>
    <s v="NATAL"/>
    <m/>
    <s v="BR4FS"/>
    <x v="3"/>
    <s v="VALMIR OLIVEIRA"/>
    <n v="1221720"/>
    <n v="1341738"/>
    <s v="LOCAO LIMP MINI AGUA MICELAR"/>
    <s v="03 - Phase Out - CM"/>
    <n v="14237"/>
    <n v="0"/>
    <n v="50000"/>
    <n v="0"/>
    <n v="50000"/>
    <n v="0"/>
    <n v="0"/>
    <n v="5270"/>
    <n v="1"/>
    <n v="0"/>
    <n v="2560"/>
    <x v="0"/>
    <n v="0"/>
  </r>
  <r>
    <s v="NATAL"/>
    <m/>
    <s v="BR1TP"/>
    <x v="2"/>
    <s v="ANA CAROLINA FARIA"/>
    <n v="1227313"/>
    <n v="1475636"/>
    <s v="COL FULL SPEED QUANTUM 100ML"/>
    <s v="02 - Active - CM"/>
    <n v="10902"/>
    <n v="28000"/>
    <n v="0"/>
    <n v="0"/>
    <n v="28000"/>
    <n v="0"/>
    <n v="0"/>
    <n v="5690"/>
    <n v="1"/>
    <n v="0"/>
    <n v="1897"/>
    <x v="0"/>
    <n v="0"/>
  </r>
  <r>
    <s v="NATAL"/>
    <m/>
    <s v="BRG04"/>
    <x v="6"/>
    <s v="VALMIR OLIVEIRA"/>
    <n v="1225954"/>
    <n v="1419191"/>
    <s v="SABONETE BAR ENC FASCIN SOFIST"/>
    <s v="03 - Phase Out - CM"/>
    <n v="54955"/>
    <n v="73600"/>
    <n v="0"/>
    <n v="46400"/>
    <n v="120000"/>
    <n v="0"/>
    <n v="0"/>
    <n v="2601"/>
    <n v="1"/>
    <n v="0"/>
    <n v="72897"/>
    <x v="19"/>
    <n v="20543"/>
  </r>
  <r>
    <s v="NATAL"/>
    <m/>
    <s v="BR3FS"/>
    <x v="0"/>
    <s v="CLOVIS SANTOS"/>
    <n v="1227295"/>
    <n v="1475825"/>
    <s v="LOCAO CORP FAR AWAY SPLENDORIA"/>
    <s v="01 - New - CM"/>
    <n v="28409"/>
    <n v="0"/>
    <n v="0"/>
    <n v="0"/>
    <n v="0"/>
    <n v="0"/>
    <n v="0"/>
    <n v="1322"/>
    <n v="1"/>
    <n v="0"/>
    <n v="1553"/>
    <x v="0"/>
    <n v="0"/>
  </r>
  <r>
    <s v="NATAL"/>
    <m/>
    <s v="BRG02"/>
    <x v="1"/>
    <s v="RENATA SOUZA"/>
    <n v="1232260"/>
    <n v="1500866"/>
    <s v="CAIXA COLECAO WONDERLAND"/>
    <s v="02 - Active - CM"/>
    <n v="11611"/>
    <n v="0"/>
    <n v="0"/>
    <n v="0"/>
    <n v="0"/>
    <n v="0"/>
    <n v="0"/>
    <n v="1"/>
    <n v="1"/>
    <n v="0"/>
    <n v="419"/>
    <x v="0"/>
    <n v="0"/>
  </r>
  <r>
    <s v="NATAL"/>
    <s v="R2365 - 07/10/2022 - 29/09 - Colombia aprovou TAS para esse material, vamos tentar incluir o Brasil nesse TAS."/>
    <s v="BR1TP"/>
    <x v="2"/>
    <s v="ANA CAROLINA FARIA"/>
    <n v="1230571"/>
    <n v="1486151"/>
    <s v="COL EXCLUSIVE IN BLACK 75ML"/>
    <s v="02 - Active - CM"/>
    <n v="5047"/>
    <n v="30000"/>
    <n v="0"/>
    <n v="0"/>
    <n v="30000"/>
    <n v="0"/>
    <n v="0"/>
    <n v="5421"/>
    <n v="0.93"/>
    <n v="374"/>
    <n v="2285"/>
    <x v="6"/>
    <n v="2285"/>
  </r>
  <r>
    <m/>
    <s v="04/10 - Mexico tem o material para nos fornecer, aguandando COA para dar andamento no processo de importação."/>
    <m/>
    <x v="5"/>
    <m/>
    <m/>
    <m/>
    <m/>
    <m/>
    <m/>
    <m/>
    <m/>
    <m/>
    <m/>
    <m/>
    <m/>
    <m/>
    <m/>
    <m/>
    <m/>
    <x v="8"/>
    <m/>
  </r>
  <r>
    <m/>
    <s v="Ver tambem a disponibilidade do material junto a Roha, pois a mesma já nos forneceu o material no passado."/>
    <m/>
    <x v="5"/>
    <m/>
    <m/>
    <m/>
    <m/>
    <m/>
    <m/>
    <m/>
    <m/>
    <m/>
    <m/>
    <m/>
    <m/>
    <m/>
    <m/>
    <m/>
    <m/>
    <x v="8"/>
    <m/>
  </r>
  <r>
    <m/>
    <m/>
    <m/>
    <x v="5"/>
    <m/>
    <m/>
    <m/>
    <m/>
    <m/>
    <m/>
    <m/>
    <m/>
    <m/>
    <m/>
    <m/>
    <m/>
    <m/>
    <m/>
    <m/>
    <m/>
    <x v="8"/>
    <m/>
  </r>
  <r>
    <m/>
    <s v="05/10 - aguardando liberação do COA junto a qualidade para dar andamento na importação."/>
    <m/>
    <x v="5"/>
    <m/>
    <m/>
    <m/>
    <m/>
    <m/>
    <m/>
    <m/>
    <m/>
    <m/>
    <m/>
    <m/>
    <m/>
    <m/>
    <m/>
    <m/>
    <m/>
    <x v="8"/>
    <m/>
  </r>
  <r>
    <s v="NATAL"/>
    <m/>
    <s v="BR0CB"/>
    <x v="1"/>
    <s v="RENATA SOUZA"/>
    <n v="1227984"/>
    <n v="1483631"/>
    <s v="ESMALTE WONDERL TESOUR GUARDAD"/>
    <s v="01 - New - CM"/>
    <n v="14498"/>
    <n v="15000"/>
    <n v="0"/>
    <n v="15000"/>
    <n v="30000"/>
    <n v="0"/>
    <n v="0"/>
    <n v="217"/>
    <n v="1"/>
    <n v="0"/>
    <n v="1185"/>
    <x v="0"/>
    <n v="0"/>
  </r>
  <r>
    <s v="NATAL"/>
    <m/>
    <s v="BRG10"/>
    <x v="2"/>
    <s v="ANA CAROLINA FARIA"/>
    <n v="1224296"/>
    <n v="1444366"/>
    <s v="SABONETE BAR FROZEN RELABEL"/>
    <s v="03 - Phase Out - CM"/>
    <n v="28455"/>
    <n v="50000"/>
    <n v="0"/>
    <n v="50000"/>
    <n v="100000"/>
    <n v="0"/>
    <n v="0"/>
    <n v="11278"/>
    <n v="1"/>
    <n v="0"/>
    <n v="65253"/>
    <x v="20"/>
    <n v="48076"/>
  </r>
  <r>
    <s v="NATAL"/>
    <m/>
    <s v="BR1TP"/>
    <x v="2"/>
    <s v="ANA CAROLINA FARIA"/>
    <n v="1226455"/>
    <n v="1406455"/>
    <s v="COLONIA DEO SURFER 300 KMH"/>
    <s v="02 - Active - CM"/>
    <n v="41331"/>
    <n v="4915"/>
    <n v="0"/>
    <n v="25000"/>
    <n v="29915"/>
    <n v="0"/>
    <n v="0"/>
    <n v="5764"/>
    <n v="1"/>
    <n v="0"/>
    <n v="17213"/>
    <x v="0"/>
    <n v="0"/>
  </r>
  <r>
    <s v="NATAL"/>
    <s v="R26339 - S/ DATA - 03/10 - Filipinas pode ajudar com 5kgs, aguardando COA para aprovação;"/>
    <s v="BR4FS"/>
    <x v="3"/>
    <s v="VALMIR OLIVEIRA"/>
    <n v="1228019"/>
    <n v="1454186"/>
    <s v="OLEO CORP DES ATTRACT COL 80ML"/>
    <s v="02 - Active - CM"/>
    <n v="12758"/>
    <n v="0"/>
    <n v="0"/>
    <n v="25000"/>
    <n v="25000"/>
    <n v="0"/>
    <n v="0"/>
    <n v="0"/>
    <n v="1"/>
    <n v="0"/>
    <n v="398"/>
    <x v="0"/>
    <n v="0"/>
  </r>
  <r>
    <m/>
    <s v="29/09 - Buscando alternativas e frete aéreo do fornecedor;"/>
    <m/>
    <x v="5"/>
    <m/>
    <m/>
    <m/>
    <m/>
    <m/>
    <m/>
    <m/>
    <m/>
    <m/>
    <m/>
    <m/>
    <m/>
    <m/>
    <m/>
    <m/>
    <m/>
    <x v="8"/>
    <m/>
  </r>
  <r>
    <s v="NATAL"/>
    <m/>
    <s v="BR3FS"/>
    <x v="0"/>
    <s v="CLOVIS SANTOS"/>
    <n v="1229662"/>
    <n v="1484351"/>
    <s v="GEL PARA BARBA FULL SPEED TURB"/>
    <s v="02 - Active - CM"/>
    <n v="52130"/>
    <n v="0"/>
    <n v="0"/>
    <n v="0"/>
    <n v="0"/>
    <n v="0"/>
    <n v="0"/>
    <n v="1559"/>
    <n v="1"/>
    <n v="0"/>
    <n v="23898"/>
    <x v="0"/>
    <n v="0"/>
  </r>
  <r>
    <s v="NATAL"/>
    <m/>
    <s v="BR6FS"/>
    <x v="3"/>
    <s v="VALMIR OLIVEIRA"/>
    <n v="1229854"/>
    <n v="1472708"/>
    <s v="LOCAO CORPO IRRESISTI REF 80ML"/>
    <s v="02 - Active - CM"/>
    <n v="12680"/>
    <n v="0"/>
    <n v="0"/>
    <n v="0"/>
    <n v="0"/>
    <n v="0"/>
    <n v="0"/>
    <n v="1301"/>
    <n v="1"/>
    <n v="0"/>
    <n v="784"/>
    <x v="0"/>
    <n v="0"/>
  </r>
  <r>
    <s v="NATAL"/>
    <m/>
    <s v="BR1TP"/>
    <x v="2"/>
    <s v="ANA CAROLINA FARIA"/>
    <n v="1227361"/>
    <n v="1484970"/>
    <s v="COL DES MUSK INSTINC SPLA 90ML"/>
    <s v="02 - Active - CM"/>
    <n v="92566"/>
    <n v="31300"/>
    <n v="0"/>
    <n v="30000"/>
    <n v="61300"/>
    <n v="0"/>
    <n v="0"/>
    <n v="32772"/>
    <n v="1"/>
    <n v="0"/>
    <n v="43351"/>
    <x v="0"/>
    <n v="0"/>
  </r>
  <r>
    <s v="NATAL"/>
    <m/>
    <s v="BR3FS"/>
    <x v="0"/>
    <s v="CLOVIS SANTOS"/>
    <n v="1229478"/>
    <n v="1487220"/>
    <s v="LOC CP DES PETIT GIRL POWR 50M"/>
    <s v="02 - Active - CM"/>
    <n v="24563"/>
    <n v="0"/>
    <n v="0"/>
    <n v="30000"/>
    <n v="30000"/>
    <n v="0"/>
    <n v="0"/>
    <n v="49"/>
    <n v="1"/>
    <n v="0"/>
    <n v="1615"/>
    <x v="0"/>
    <n v="0"/>
  </r>
  <r>
    <s v="NATAL"/>
    <s v="R0196 - 14/10/2022 - 28/09 - A previsão de chegada do material no fornecedor é 13/10"/>
    <s v="BR1TP"/>
    <x v="2"/>
    <s v="ANA CAROLINA FARIA"/>
    <n v="1224297"/>
    <n v="1444367"/>
    <s v="COLOGNE RELABEL FROZEN"/>
    <s v="03 - Phase Out - CM"/>
    <n v="22558"/>
    <n v="35310"/>
    <n v="30000"/>
    <n v="0"/>
    <n v="65310"/>
    <n v="0"/>
    <n v="0"/>
    <n v="1961"/>
    <n v="1"/>
    <n v="0"/>
    <n v="65277"/>
    <x v="21"/>
    <n v="44680"/>
  </r>
  <r>
    <s v="NATAL"/>
    <m/>
    <s v="BR6FS"/>
    <x v="3"/>
    <s v="VALMIR OLIVEIRA"/>
    <n v="1221570"/>
    <n v="1381812"/>
    <s v="LOCAO CP ENC IRRESISTIVEL 400M"/>
    <s v="04 - Discontinued - CM"/>
    <n v="87"/>
    <n v="0"/>
    <n v="0"/>
    <n v="0"/>
    <n v="0"/>
    <n v="0"/>
    <n v="158"/>
    <n v="33"/>
    <n v="1"/>
    <n v="0"/>
    <n v="212"/>
    <x v="22"/>
    <n v="158"/>
  </r>
  <r>
    <s v="NATAL"/>
    <m/>
    <s v="BR6FS"/>
    <x v="3"/>
    <s v="VALMIR OLIVEIRA"/>
    <n v="1227242"/>
    <n v="1467558"/>
    <s v="LOC CORPO ENCANT GLAMOR 200ML"/>
    <s v="02 - Active - CM"/>
    <n v="29194"/>
    <n v="0"/>
    <n v="0"/>
    <n v="15000"/>
    <n v="15000"/>
    <n v="0"/>
    <n v="0"/>
    <n v="961"/>
    <n v="1"/>
    <n v="0"/>
    <n v="23842"/>
    <x v="0"/>
    <n v="0"/>
  </r>
  <r>
    <s v="NATAL"/>
    <m/>
    <s v="BRG02"/>
    <x v="1"/>
    <s v="RENATA SOUZA"/>
    <n v="1230472"/>
    <n v="1477653"/>
    <s v="SACOLA M UNISEX 2022"/>
    <s v="02 - Active - CM"/>
    <n v="44719"/>
    <n v="0"/>
    <n v="0"/>
    <n v="0"/>
    <n v="0"/>
    <n v="0"/>
    <n v="0"/>
    <n v="266"/>
    <n v="1"/>
    <n v="0"/>
    <n v="7077"/>
    <x v="0"/>
    <n v="0"/>
  </r>
  <r>
    <s v="NATAL"/>
    <m/>
    <s v="BRTSI"/>
    <x v="6"/>
    <s v="RENATA SOUZA"/>
    <n v="1227759"/>
    <n v="1464637"/>
    <s v="PALETA BIG PRO DE MAQUIAGEM"/>
    <s v="01 - New - CM"/>
    <n v="51022"/>
    <n v="0"/>
    <n v="0"/>
    <n v="0"/>
    <n v="0"/>
    <n v="0"/>
    <n v="0"/>
    <n v="691"/>
    <n v="1"/>
    <n v="0"/>
    <n v="13107"/>
    <x v="0"/>
    <n v="0"/>
  </r>
  <r>
    <s v="NATAL"/>
    <m/>
    <s v="BRG04"/>
    <x v="6"/>
    <s v="VALMIR OLIVEIRA"/>
    <n v="1228528"/>
    <n v="1466437"/>
    <s v="SABON BARRA ENCANT IRRES SEDUT"/>
    <s v="03 - Phase Out - CM"/>
    <n v="190473"/>
    <n v="0"/>
    <n v="0"/>
    <n v="0"/>
    <n v="0"/>
    <n v="0"/>
    <n v="0"/>
    <n v="0"/>
    <n v="1"/>
    <n v="0"/>
    <n v="2705"/>
    <x v="0"/>
    <n v="0"/>
  </r>
  <r>
    <s v="NATAL"/>
    <m/>
    <s v="BRTSI"/>
    <x v="6"/>
    <s v="RENATA SOUZA"/>
    <n v="1229735"/>
    <n v="1481283"/>
    <s v="PALETA SOMBRA OLHOS ICE FAIRY"/>
    <s v="01 - New - CM"/>
    <n v="6875"/>
    <n v="0"/>
    <n v="0"/>
    <n v="960"/>
    <n v="960"/>
    <n v="0"/>
    <n v="0"/>
    <n v="0"/>
    <n v="1"/>
    <n v="0"/>
    <n v="158"/>
    <x v="0"/>
    <n v="0"/>
  </r>
  <r>
    <s v="NATAL"/>
    <m/>
    <s v="BR1TP"/>
    <x v="2"/>
    <s v="ANA CAROLINA FARIA"/>
    <n v="1227995"/>
    <n v="1465716"/>
    <s v="COL ENCANTO IRRESISTIVEL EDT"/>
    <s v="01 - New - CM"/>
    <n v="12004"/>
    <n v="0"/>
    <n v="0"/>
    <n v="25000"/>
    <n v="25000"/>
    <n v="0"/>
    <n v="0"/>
    <n v="0"/>
    <n v="1"/>
    <n v="0"/>
    <n v="273"/>
    <x v="0"/>
    <n v="0"/>
  </r>
  <r>
    <s v="NATAL"/>
    <m/>
    <s v="BR1TP"/>
    <x v="2"/>
    <s v="ANA CAROLINA FARIA"/>
    <n v="1229661"/>
    <n v="1480481"/>
    <s v="COL DES SEGNO VISION HOMO 25ML"/>
    <s v="02 - Active - CM"/>
    <n v="17125"/>
    <n v="0"/>
    <n v="0"/>
    <n v="0"/>
    <n v="0"/>
    <n v="0"/>
    <n v="0"/>
    <n v="15"/>
    <n v="1"/>
    <n v="0"/>
    <n v="627"/>
    <x v="0"/>
    <n v="0"/>
  </r>
  <r>
    <s v="NATAL"/>
    <m/>
    <s v="BR6FS"/>
    <x v="3"/>
    <s v="VALMIR OLIVEIRA"/>
    <n v="1229676"/>
    <n v="1494511"/>
    <s v="LO??O CORP INTENSA LUIZA 140ML"/>
    <s v="01 - New - CM"/>
    <n v="30764"/>
    <n v="0"/>
    <n v="0"/>
    <n v="0"/>
    <n v="0"/>
    <n v="0"/>
    <n v="0"/>
    <n v="626"/>
    <n v="1"/>
    <n v="0"/>
    <n v="24453"/>
    <x v="0"/>
    <n v="0"/>
  </r>
  <r>
    <s v="NATAL"/>
    <s v="R30519 - 21/10/2022 - 29/09 - Material em trânsito com previsão de entrega para 21/10;"/>
    <s v="BR0FS"/>
    <x v="4"/>
    <s v="CESAR NETO"/>
    <n v="1223381"/>
    <n v="1424077"/>
    <s v="MASCARA CILIOS CT BLACK"/>
    <s v="02 - Active - CM"/>
    <n v="79881"/>
    <n v="0"/>
    <n v="24000"/>
    <n v="48000"/>
    <n v="72000"/>
    <n v="0"/>
    <n v="0"/>
    <n v="11223"/>
    <n v="1"/>
    <n v="0"/>
    <n v="30246"/>
    <x v="0"/>
    <n v="0"/>
  </r>
  <r>
    <s v="NATAL"/>
    <m/>
    <s v="BR1TP"/>
    <x v="2"/>
    <s v="ANA CAROLINA FARIA"/>
    <n v="1222928"/>
    <n v="1408542"/>
    <s v="COL ATTRAC DESIRE FOR HIM 75ML"/>
    <s v="02 - Active - CM"/>
    <n v="14535"/>
    <n v="0"/>
    <n v="30000"/>
    <n v="0"/>
    <n v="30000"/>
    <n v="0"/>
    <n v="0"/>
    <n v="3931"/>
    <n v="1"/>
    <n v="0"/>
    <n v="10293"/>
    <x v="0"/>
    <n v="0"/>
  </r>
  <r>
    <s v="NATAL"/>
    <m/>
    <s v="BR2FS"/>
    <x v="0"/>
    <s v="CLOVIS SANTOS"/>
    <n v="1222993"/>
    <n v="1401315"/>
    <s v="RENEW HYD PRO VITA D GEL CREME"/>
    <s v="02 - Active - CM"/>
    <n v="9223"/>
    <n v="0"/>
    <n v="15000"/>
    <n v="0"/>
    <n v="15000"/>
    <n v="0"/>
    <n v="0"/>
    <n v="2056"/>
    <n v="1"/>
    <n v="0"/>
    <n v="20884"/>
    <x v="23"/>
    <n v="13717"/>
  </r>
  <r>
    <s v="NATAL"/>
    <m/>
    <s v="BR1TP"/>
    <x v="2"/>
    <s v="ANA CAROLINA FARIA"/>
    <n v="1226651"/>
    <n v="1475634"/>
    <s v="COL BLACK SUEDE SECRET 100ML"/>
    <s v="01 - New - CM"/>
    <n v="42558"/>
    <n v="49799"/>
    <n v="0"/>
    <n v="30000"/>
    <n v="79799"/>
    <n v="0"/>
    <n v="0"/>
    <n v="0"/>
    <n v="1"/>
    <n v="0"/>
    <n v="609"/>
    <x v="0"/>
    <n v="0"/>
  </r>
  <r>
    <s v="NATAL"/>
    <s v="R2365 - 07/10/2022 - 29/09 - Colombia aprovou TAS para esse material, vamos tentar incluir o Brasil nesse TAS."/>
    <s v="BR1TP"/>
    <x v="2"/>
    <s v="ANA CAROLINA FARIA"/>
    <n v="1225799"/>
    <n v="1456087"/>
    <s v="COL DES SURREAL LOVE GARDEN"/>
    <s v="02 - Active - CM"/>
    <n v="29150"/>
    <n v="0"/>
    <n v="30000"/>
    <n v="0"/>
    <n v="30000"/>
    <n v="0"/>
    <n v="0"/>
    <n v="13240"/>
    <n v="1"/>
    <n v="0"/>
    <n v="1226"/>
    <x v="0"/>
    <n v="0"/>
  </r>
  <r>
    <m/>
    <s v="04/10 - Mexico tem o material para nos fornecer, aguandando COA para dar andamento no processo de importação."/>
    <m/>
    <x v="5"/>
    <m/>
    <m/>
    <m/>
    <m/>
    <m/>
    <m/>
    <m/>
    <m/>
    <m/>
    <m/>
    <m/>
    <m/>
    <m/>
    <m/>
    <m/>
    <m/>
    <x v="8"/>
    <m/>
  </r>
  <r>
    <m/>
    <s v="Ver tambem a disponibilidade do material junto a Roha, pois a mesma já nos forneceu o material no passado."/>
    <m/>
    <x v="5"/>
    <m/>
    <m/>
    <m/>
    <m/>
    <m/>
    <m/>
    <m/>
    <m/>
    <m/>
    <m/>
    <m/>
    <m/>
    <m/>
    <m/>
    <m/>
    <m/>
    <x v="8"/>
    <m/>
  </r>
  <r>
    <m/>
    <m/>
    <m/>
    <x v="5"/>
    <m/>
    <m/>
    <m/>
    <m/>
    <m/>
    <m/>
    <m/>
    <m/>
    <m/>
    <m/>
    <m/>
    <m/>
    <m/>
    <m/>
    <m/>
    <m/>
    <x v="8"/>
    <m/>
  </r>
  <r>
    <m/>
    <s v="05/10 - aguardando liberação do COA junto a qualidade para dar andamento na importação."/>
    <m/>
    <x v="5"/>
    <m/>
    <m/>
    <m/>
    <m/>
    <m/>
    <m/>
    <m/>
    <m/>
    <m/>
    <m/>
    <m/>
    <m/>
    <m/>
    <m/>
    <m/>
    <m/>
    <x v="8"/>
    <m/>
  </r>
  <r>
    <s v="NATAL"/>
    <m/>
    <s v="BR3FS"/>
    <x v="0"/>
    <s v="CLOVIS SANTOS"/>
    <n v="1229615"/>
    <n v="1480339"/>
    <s v="RENEW TRAT ANTI RUGAS H A 10ML"/>
    <n v="0"/>
    <n v="0"/>
    <n v="0"/>
    <n v="0"/>
    <n v="0"/>
    <n v="0"/>
    <n v="0"/>
    <n v="0"/>
    <n v="0"/>
    <n v="1"/>
    <n v="0"/>
    <n v="0"/>
    <x v="0"/>
    <n v="0"/>
  </r>
  <r>
    <s v="NATAL"/>
    <s v="C2220957 - 10/10/2022 - 26/09 - Fornecedor com dificuldades no abastecimento dos insumos"/>
    <s v="BR6FS"/>
    <x v="3"/>
    <s v="VALMIR OLIVEIRA"/>
    <n v="1231945"/>
    <n v="1499434"/>
    <s v="CARE SABONETE LIQ BDY 200 ML"/>
    <s v="02 - Active - CM"/>
    <n v="15115"/>
    <n v="0"/>
    <n v="35000"/>
    <n v="0"/>
    <n v="35000"/>
    <n v="0"/>
    <n v="6279"/>
    <n v="9195"/>
    <n v="1"/>
    <n v="0"/>
    <n v="47199"/>
    <x v="17"/>
    <n v="41279"/>
  </r>
  <r>
    <m/>
    <s v="23/09 - Oversales na linha de Sab liq baby e Loção corpo baby calming"/>
    <m/>
    <x v="5"/>
    <m/>
    <m/>
    <m/>
    <m/>
    <m/>
    <m/>
    <m/>
    <m/>
    <m/>
    <m/>
    <m/>
    <m/>
    <m/>
    <m/>
    <m/>
    <m/>
    <x v="8"/>
    <m/>
  </r>
  <r>
    <s v="NATAL"/>
    <s v="R2365 - 07/10/2022 - 29/09 - Colombia aprovou TAS para esse material, vamos tentar incluir o Brasil nesse TAS."/>
    <s v="BRG10"/>
    <x v="2"/>
    <s v="ANA CAROLINA FARIA"/>
    <n v="1228767"/>
    <n v="1500294"/>
    <s v="GEL HIDRAT DES ENCANTO 200ML"/>
    <s v="01 - New - CM"/>
    <n v="0"/>
    <n v="49000"/>
    <n v="0"/>
    <n v="0"/>
    <n v="49000"/>
    <n v="0"/>
    <n v="0"/>
    <n v="0"/>
    <n v="1"/>
    <n v="0"/>
    <n v="325"/>
    <x v="6"/>
    <n v="325"/>
  </r>
  <r>
    <m/>
    <s v="04/10 - Mexico tem o material para nos fornecer, aguandando COA para dar andamento no processo de importação."/>
    <m/>
    <x v="5"/>
    <m/>
    <m/>
    <m/>
    <m/>
    <m/>
    <m/>
    <m/>
    <m/>
    <m/>
    <m/>
    <m/>
    <m/>
    <m/>
    <m/>
    <m/>
    <m/>
    <x v="8"/>
    <m/>
  </r>
  <r>
    <m/>
    <s v="Ver tambem a disponibilidade do material junto a Roha, pois a mesma já nos forneceu o material no passado."/>
    <m/>
    <x v="5"/>
    <m/>
    <m/>
    <m/>
    <m/>
    <m/>
    <m/>
    <m/>
    <m/>
    <m/>
    <m/>
    <m/>
    <m/>
    <m/>
    <m/>
    <m/>
    <m/>
    <x v="8"/>
    <m/>
  </r>
  <r>
    <m/>
    <m/>
    <m/>
    <x v="5"/>
    <m/>
    <m/>
    <m/>
    <m/>
    <m/>
    <m/>
    <m/>
    <m/>
    <m/>
    <m/>
    <m/>
    <m/>
    <m/>
    <m/>
    <m/>
    <m/>
    <x v="8"/>
    <m/>
  </r>
  <r>
    <m/>
    <s v="05/10 - aguardando liberação do COA junto a qualidade para dar andamento na importação."/>
    <m/>
    <x v="5"/>
    <m/>
    <m/>
    <m/>
    <m/>
    <m/>
    <m/>
    <m/>
    <m/>
    <m/>
    <m/>
    <m/>
    <m/>
    <m/>
    <m/>
    <m/>
    <m/>
    <x v="8"/>
    <m/>
  </r>
  <r>
    <s v="NATAL"/>
    <m/>
    <s v="BR3FS"/>
    <x v="0"/>
    <s v="CLOVIS SANTOS"/>
    <n v="1228498"/>
    <n v="1490661"/>
    <s v="GEL BANHO LOV TOUCH SHOW 150ML"/>
    <s v="01 - New - CM"/>
    <n v="18025"/>
    <n v="0"/>
    <n v="0"/>
    <n v="20000"/>
    <n v="20000"/>
    <n v="0"/>
    <n v="0"/>
    <n v="3"/>
    <n v="1"/>
    <n v="0"/>
    <n v="1015"/>
    <x v="0"/>
    <n v="0"/>
  </r>
  <r>
    <s v="NATAL"/>
    <s v="R2365 - 07/10/2022 - 29/09 - Colombia aprovou TAS para esse material, vamos tentar incluir o Brasil nesse TAS."/>
    <s v="BR1TP"/>
    <x v="2"/>
    <s v="ANA CAROLINA FARIA"/>
    <n v="1222611"/>
    <n v="1358078"/>
    <s v="FAR AWAY PINK EDP"/>
    <s v="02 - Active - CM"/>
    <n v="3716"/>
    <n v="29000"/>
    <n v="0"/>
    <n v="0"/>
    <n v="29000"/>
    <n v="0"/>
    <n v="0"/>
    <n v="474"/>
    <n v="1"/>
    <n v="0"/>
    <n v="15713"/>
    <x v="24"/>
    <n v="12471"/>
  </r>
  <r>
    <m/>
    <s v="04/10 - Mexico tem o material para nos fornecer, aguandando COA para dar andamento no processo de importação."/>
    <m/>
    <x v="5"/>
    <m/>
    <m/>
    <m/>
    <m/>
    <m/>
    <m/>
    <m/>
    <m/>
    <m/>
    <m/>
    <m/>
    <m/>
    <m/>
    <m/>
    <m/>
    <m/>
    <x v="8"/>
    <m/>
  </r>
  <r>
    <m/>
    <s v="Ver tambem a disponibilidade do material junto a Roha, pois a mesma já nos forneceu o material no passado."/>
    <m/>
    <x v="5"/>
    <m/>
    <m/>
    <m/>
    <m/>
    <m/>
    <m/>
    <m/>
    <m/>
    <m/>
    <m/>
    <m/>
    <m/>
    <m/>
    <m/>
    <m/>
    <m/>
    <x v="8"/>
    <m/>
  </r>
  <r>
    <m/>
    <m/>
    <m/>
    <x v="5"/>
    <m/>
    <m/>
    <m/>
    <m/>
    <m/>
    <m/>
    <m/>
    <m/>
    <m/>
    <m/>
    <m/>
    <m/>
    <m/>
    <m/>
    <m/>
    <m/>
    <x v="8"/>
    <m/>
  </r>
  <r>
    <m/>
    <s v="05/10 - aguardando liberação do COA junto a qualidade para dar andamento na importação."/>
    <m/>
    <x v="5"/>
    <m/>
    <m/>
    <m/>
    <m/>
    <m/>
    <m/>
    <m/>
    <m/>
    <m/>
    <m/>
    <m/>
    <m/>
    <m/>
    <m/>
    <m/>
    <m/>
    <x v="8"/>
    <m/>
  </r>
  <r>
    <s v="NATAL"/>
    <s v="R157908 - S/ DATA - Buscando alternativas"/>
    <s v="BR1TP"/>
    <x v="2"/>
    <s v="ANA CAROLINA FARIA"/>
    <n v="1222609"/>
    <n v="1374965"/>
    <s v="SEGNO SUCCESS EDT LATAM"/>
    <s v="02 - Active - CM"/>
    <n v="14922"/>
    <n v="0"/>
    <n v="0"/>
    <n v="0"/>
    <n v="0"/>
    <n v="0"/>
    <n v="0"/>
    <n v="129"/>
    <n v="1"/>
    <n v="0"/>
    <n v="191"/>
    <x v="0"/>
    <n v="0"/>
  </r>
  <r>
    <s v="NATAL"/>
    <m/>
    <s v="BR3FS"/>
    <x v="0"/>
    <s v="CLOVIS SANTOS"/>
    <n v="1227531"/>
    <n v="1485206"/>
    <s v="ESFOLIANT CORP SAB LIQ FARAWAY"/>
    <s v="01 - New - CM"/>
    <n v="9685"/>
    <n v="0"/>
    <n v="0"/>
    <n v="20000"/>
    <n v="20000"/>
    <n v="0"/>
    <n v="0"/>
    <n v="32"/>
    <n v="1"/>
    <n v="0"/>
    <n v="1485"/>
    <x v="0"/>
    <n v="0"/>
  </r>
  <r>
    <s v="NATAL"/>
    <m/>
    <s v="BR6FS"/>
    <x v="3"/>
    <s v="VALMIR OLIVEIRA"/>
    <n v="1221562"/>
    <n v="1381806"/>
    <s v="LOCAO CP ENC FASCINANTE 200ML"/>
    <s v="03 - Phase Out - CM"/>
    <n v="31459"/>
    <n v="0"/>
    <n v="15000"/>
    <n v="0"/>
    <n v="15000"/>
    <n v="0"/>
    <n v="0"/>
    <n v="1212"/>
    <n v="1"/>
    <n v="0"/>
    <n v="36334"/>
    <x v="25"/>
    <n v="6087"/>
  </r>
  <r>
    <s v="NATAL"/>
    <m/>
    <s v="BR3FS"/>
    <x v="0"/>
    <s v="CLOVIS SANTOS"/>
    <n v="1227317"/>
    <n v="1475637"/>
    <s v="SHAMP CABEL E CORP 300KM QUANT"/>
    <s v="02 - Active - CM"/>
    <n v="9581"/>
    <n v="0"/>
    <n v="15000"/>
    <n v="0"/>
    <n v="15000"/>
    <n v="0"/>
    <n v="0"/>
    <n v="87"/>
    <n v="1"/>
    <n v="0"/>
    <n v="407"/>
    <x v="0"/>
    <n v="0"/>
  </r>
  <r>
    <s v="NATAL"/>
    <s v="R2365 - 07/10/2022 - 29/09 - Colombia aprovou TAS para esse material, vamos tentar incluir o Brasil nesse TAS."/>
    <s v="BR1TP"/>
    <x v="2"/>
    <s v="ANA CAROLINA FARIA"/>
    <n v="1229477"/>
    <n v="1488316"/>
    <s v="DEO COL PETIT GIRL POWER 50ML"/>
    <s v="02 - Active - CM"/>
    <n v="39572"/>
    <n v="0"/>
    <n v="30000"/>
    <n v="30000"/>
    <n v="60000"/>
    <n v="0"/>
    <n v="0"/>
    <n v="950"/>
    <n v="1"/>
    <n v="0"/>
    <n v="4035"/>
    <x v="0"/>
    <n v="0"/>
  </r>
  <r>
    <m/>
    <s v="04/10 - Mexico tem o material para nos fornecer, aguandando COA para dar andamento no processo de importação."/>
    <m/>
    <x v="5"/>
    <m/>
    <m/>
    <m/>
    <m/>
    <m/>
    <m/>
    <m/>
    <m/>
    <m/>
    <m/>
    <m/>
    <m/>
    <m/>
    <m/>
    <m/>
    <m/>
    <x v="8"/>
    <m/>
  </r>
  <r>
    <m/>
    <s v="Ver tambem a disponibilidade do material junto a Roha, pois a mesma já nos forneceu o material no passado."/>
    <m/>
    <x v="5"/>
    <m/>
    <m/>
    <m/>
    <m/>
    <m/>
    <m/>
    <m/>
    <m/>
    <m/>
    <m/>
    <m/>
    <m/>
    <m/>
    <m/>
    <m/>
    <m/>
    <x v="8"/>
    <m/>
  </r>
  <r>
    <m/>
    <m/>
    <m/>
    <x v="5"/>
    <m/>
    <m/>
    <m/>
    <m/>
    <m/>
    <m/>
    <m/>
    <m/>
    <m/>
    <m/>
    <m/>
    <m/>
    <m/>
    <m/>
    <m/>
    <m/>
    <x v="8"/>
    <m/>
  </r>
  <r>
    <m/>
    <s v="05/10 - aguardando liberação do COA junto a qualidade para dar andamento na importação."/>
    <m/>
    <x v="5"/>
    <m/>
    <m/>
    <m/>
    <m/>
    <m/>
    <m/>
    <m/>
    <m/>
    <m/>
    <m/>
    <m/>
    <m/>
    <m/>
    <m/>
    <m/>
    <m/>
    <x v="8"/>
    <m/>
  </r>
  <r>
    <s v="NATAL"/>
    <m/>
    <s v="BR3FS"/>
    <x v="0"/>
    <s v="CLOVIS SANTOS"/>
    <n v="1224435"/>
    <n v="1408127"/>
    <s v="SHAMPOO CABELO E CORPO 90ML"/>
    <s v="02 - Active - CM"/>
    <n v="6218"/>
    <n v="19800"/>
    <n v="0"/>
    <n v="0"/>
    <n v="19800"/>
    <n v="0"/>
    <n v="0"/>
    <n v="300"/>
    <n v="1"/>
    <n v="0"/>
    <n v="9526"/>
    <x v="26"/>
    <n v="3608"/>
  </r>
  <r>
    <s v="NATAL"/>
    <m/>
    <s v="BRTSI"/>
    <x v="6"/>
    <s v="RENATA SOUZA"/>
    <n v="1229735"/>
    <n v="1481281"/>
    <s v="PALETA SOMBRAS OLHOS QUEEN BEE"/>
    <s v="01 - New - CM"/>
    <n v="50820"/>
    <n v="0"/>
    <n v="0"/>
    <n v="0"/>
    <n v="0"/>
    <n v="0"/>
    <n v="0"/>
    <n v="0"/>
    <n v="1"/>
    <n v="0"/>
    <n v="268"/>
    <x v="0"/>
    <n v="0"/>
  </r>
  <r>
    <s v="NATAL"/>
    <s v="R2365 - 07/10/2022 - 29/09 - Colombia aprovou TAS para esse material, vamos tentar incluir o Brasil nesse TAS."/>
    <s v="BR1TP"/>
    <x v="2"/>
    <s v="ANA CAROLINA FARIA"/>
    <n v="1159912"/>
    <n v="1372314"/>
    <s v="COL MULHER POESIA MORENA FLOR"/>
    <s v="02 - Active - CM"/>
    <n v="18619"/>
    <n v="461"/>
    <n v="0"/>
    <n v="30000"/>
    <n v="30461"/>
    <n v="0"/>
    <n v="0"/>
    <n v="2934"/>
    <n v="1"/>
    <n v="0"/>
    <n v="6781"/>
    <x v="0"/>
    <n v="0"/>
  </r>
  <r>
    <m/>
    <s v="04/10 - Mexico tem o material para nos fornecer, aguandando COA para dar andamento no processo de importação."/>
    <m/>
    <x v="5"/>
    <m/>
    <m/>
    <m/>
    <m/>
    <m/>
    <m/>
    <m/>
    <m/>
    <m/>
    <m/>
    <m/>
    <m/>
    <m/>
    <m/>
    <m/>
    <m/>
    <x v="8"/>
    <m/>
  </r>
  <r>
    <m/>
    <s v="Ver tambem a disponibilidade do material junto a Roha, pois a mesma já nos forneceu o material no passado."/>
    <m/>
    <x v="5"/>
    <m/>
    <m/>
    <m/>
    <m/>
    <m/>
    <m/>
    <m/>
    <m/>
    <m/>
    <m/>
    <m/>
    <m/>
    <m/>
    <m/>
    <m/>
    <m/>
    <x v="8"/>
    <m/>
  </r>
  <r>
    <m/>
    <m/>
    <m/>
    <x v="5"/>
    <m/>
    <m/>
    <m/>
    <m/>
    <m/>
    <m/>
    <m/>
    <m/>
    <m/>
    <m/>
    <m/>
    <m/>
    <m/>
    <m/>
    <m/>
    <m/>
    <x v="8"/>
    <m/>
  </r>
  <r>
    <m/>
    <s v="05/10 - aguardando liberação do COA junto a qualidade para dar andamento na importação."/>
    <m/>
    <x v="5"/>
    <m/>
    <m/>
    <m/>
    <m/>
    <m/>
    <m/>
    <m/>
    <m/>
    <m/>
    <m/>
    <m/>
    <m/>
    <m/>
    <m/>
    <m/>
    <m/>
    <x v="8"/>
    <m/>
  </r>
  <r>
    <s v="NATAL"/>
    <s v="C2261111 - 14/10/2022 - 29/09 - 60K confirmado para 14/10"/>
    <s v="BR1TP"/>
    <x v="2"/>
    <s v="ANA CAROLINA FARIA"/>
    <n v="1200540"/>
    <n v="1299936"/>
    <s v="COLONIA DES FAR AWAY GLAMOUR"/>
    <s v="03 - Phase Out - CM"/>
    <n v="13182"/>
    <n v="30000"/>
    <n v="0"/>
    <n v="30000"/>
    <n v="60000"/>
    <n v="0"/>
    <n v="0"/>
    <n v="4936"/>
    <n v="1"/>
    <n v="0"/>
    <n v="26095"/>
    <x v="21"/>
    <n v="17849"/>
  </r>
  <r>
    <m/>
    <s v="26/09 - 140K recebido 23/09"/>
    <m/>
    <x v="5"/>
    <m/>
    <m/>
    <m/>
    <m/>
    <m/>
    <m/>
    <m/>
    <m/>
    <m/>
    <m/>
    <m/>
    <m/>
    <m/>
    <m/>
    <m/>
    <m/>
    <x v="8"/>
    <m/>
  </r>
  <r>
    <m/>
    <s v="19/09 - Nova data 25/10 - 60K"/>
    <m/>
    <x v="5"/>
    <m/>
    <m/>
    <m/>
    <m/>
    <m/>
    <m/>
    <m/>
    <m/>
    <m/>
    <m/>
    <m/>
    <m/>
    <m/>
    <m/>
    <m/>
    <m/>
    <x v="8"/>
    <m/>
  </r>
  <r>
    <m/>
    <s v="16/09 - Material entregue  50K saldo 23/09"/>
    <m/>
    <x v="5"/>
    <m/>
    <m/>
    <m/>
    <m/>
    <m/>
    <m/>
    <m/>
    <m/>
    <m/>
    <m/>
    <m/>
    <m/>
    <m/>
    <m/>
    <m/>
    <m/>
    <x v="8"/>
    <m/>
  </r>
  <r>
    <m/>
    <s v="12/09 - Data alterada para ate 16/09 devido a troca do feriado de nossa operação  "/>
    <m/>
    <x v="5"/>
    <m/>
    <m/>
    <m/>
    <m/>
    <m/>
    <m/>
    <m/>
    <m/>
    <m/>
    <m/>
    <m/>
    <m/>
    <m/>
    <m/>
    <m/>
    <m/>
    <x v="8"/>
    <m/>
  </r>
  <r>
    <m/>
    <s v="01/09 - Antecipado 81K em 30/08"/>
    <m/>
    <x v="5"/>
    <m/>
    <m/>
    <m/>
    <m/>
    <m/>
    <m/>
    <m/>
    <m/>
    <m/>
    <m/>
    <m/>
    <m/>
    <m/>
    <m/>
    <m/>
    <m/>
    <x v="8"/>
    <m/>
  </r>
  <r>
    <m/>
    <s v="31/08 - Entrega 233K ate 02/09"/>
    <m/>
    <x v="5"/>
    <m/>
    <m/>
    <m/>
    <m/>
    <m/>
    <m/>
    <m/>
    <m/>
    <m/>
    <m/>
    <m/>
    <m/>
    <m/>
    <m/>
    <m/>
    <m/>
    <x v="8"/>
    <m/>
  </r>
  <r>
    <m/>
    <s v="30/08 - Aptar devera retornar hoje sobre a confirmação de atendimento"/>
    <m/>
    <x v="5"/>
    <m/>
    <m/>
    <m/>
    <m/>
    <m/>
    <m/>
    <m/>
    <m/>
    <m/>
    <m/>
    <m/>
    <m/>
    <m/>
    <m/>
    <m/>
    <m/>
    <x v="8"/>
    <m/>
  </r>
  <r>
    <m/>
    <s v="29/08 - Sera enviado hoje a lista de prioridade a Aptar"/>
    <m/>
    <x v="5"/>
    <m/>
    <m/>
    <m/>
    <m/>
    <m/>
    <m/>
    <m/>
    <m/>
    <m/>
    <m/>
    <m/>
    <m/>
    <m/>
    <m/>
    <m/>
    <m/>
    <x v="8"/>
    <m/>
  </r>
  <r>
    <m/>
    <s v="26/08 - Material chegou na Planta da Aptar"/>
    <m/>
    <x v="5"/>
    <m/>
    <m/>
    <m/>
    <m/>
    <m/>
    <m/>
    <m/>
    <m/>
    <m/>
    <m/>
    <m/>
    <m/>
    <m/>
    <m/>
    <m/>
    <m/>
    <x v="8"/>
    <m/>
  </r>
  <r>
    <m/>
    <s v="23/08 - Ferrolas embarcou para BR, chegada hoje as 21"/>
    <m/>
    <x v="5"/>
    <m/>
    <m/>
    <m/>
    <m/>
    <m/>
    <m/>
    <m/>
    <m/>
    <m/>
    <m/>
    <m/>
    <m/>
    <m/>
    <m/>
    <m/>
    <m/>
    <x v="8"/>
    <m/>
  </r>
  <r>
    <m/>
    <s v="19/08 - Material teve o Book posrtegado, previsão para W34"/>
    <m/>
    <x v="5"/>
    <m/>
    <m/>
    <m/>
    <m/>
    <m/>
    <m/>
    <m/>
    <m/>
    <m/>
    <m/>
    <m/>
    <m/>
    <m/>
    <m/>
    <m/>
    <m/>
    <x v="8"/>
    <m/>
  </r>
  <r>
    <m/>
    <s v="15/08 - Material com postergação de booking para 16/08 - 17/08"/>
    <m/>
    <x v="5"/>
    <m/>
    <m/>
    <m/>
    <m/>
    <m/>
    <m/>
    <m/>
    <m/>
    <m/>
    <m/>
    <m/>
    <m/>
    <m/>
    <m/>
    <m/>
    <m/>
    <x v="8"/>
    <m/>
  </r>
  <r>
    <m/>
    <s v="08/08 - Materia coletado, prev booking 13/08"/>
    <m/>
    <x v="5"/>
    <m/>
    <m/>
    <m/>
    <m/>
    <m/>
    <m/>
    <m/>
    <m/>
    <m/>
    <m/>
    <m/>
    <m/>
    <m/>
    <m/>
    <m/>
    <m/>
    <x v="8"/>
    <m/>
  </r>
  <r>
    <m/>
    <s v="04/08 - Material em validação na planta da Italia"/>
    <m/>
    <x v="5"/>
    <m/>
    <m/>
    <m/>
    <m/>
    <m/>
    <m/>
    <m/>
    <m/>
    <m/>
    <m/>
    <m/>
    <m/>
    <m/>
    <m/>
    <m/>
    <m/>
    <x v="8"/>
    <m/>
  </r>
  <r>
    <s v="NATAL"/>
    <m/>
    <s v="BR1TP"/>
    <x v="2"/>
    <s v="ANA CAROLINA FARIA"/>
    <n v="1228496"/>
    <n v="1487636"/>
    <s v="COL LOV U A TOUCH EDP 75ML"/>
    <s v="01 - New - CM"/>
    <n v="138745"/>
    <n v="3019"/>
    <n v="0"/>
    <n v="0"/>
    <n v="3019"/>
    <n v="0"/>
    <n v="0"/>
    <n v="11973"/>
    <n v="1"/>
    <n v="0"/>
    <n v="23872"/>
    <x v="0"/>
    <n v="0"/>
  </r>
  <r>
    <s v="NATAL"/>
    <s v="C2261111 - 14/10/2022 - 29/09 - 60K confirmado para 14/10"/>
    <s v="BR1TP"/>
    <x v="2"/>
    <s v="ANA CAROLINA FARIA"/>
    <n v="1227294"/>
    <n v="1475824"/>
    <s v="COL FAR AWAY SPLENDOR HER 50ML"/>
    <s v="03 - Phase Out - CM"/>
    <n v="40406"/>
    <n v="129168"/>
    <n v="40000"/>
    <n v="30000"/>
    <n v="199168"/>
    <n v="0"/>
    <n v="0"/>
    <n v="38186"/>
    <n v="1"/>
    <n v="0"/>
    <n v="155428"/>
    <x v="27"/>
    <n v="153208"/>
  </r>
  <r>
    <m/>
    <s v="26/09 - 140K recebido 23/09"/>
    <m/>
    <x v="5"/>
    <m/>
    <m/>
    <m/>
    <m/>
    <m/>
    <m/>
    <m/>
    <m/>
    <m/>
    <m/>
    <m/>
    <m/>
    <m/>
    <m/>
    <m/>
    <m/>
    <x v="8"/>
    <m/>
  </r>
  <r>
    <m/>
    <s v="19/09 - Nova data 25/10 - 60K"/>
    <m/>
    <x v="5"/>
    <m/>
    <m/>
    <m/>
    <m/>
    <m/>
    <m/>
    <m/>
    <m/>
    <m/>
    <m/>
    <m/>
    <m/>
    <m/>
    <m/>
    <m/>
    <m/>
    <x v="8"/>
    <m/>
  </r>
  <r>
    <m/>
    <s v="16/09 - Material entregue  50K saldo 23/09"/>
    <m/>
    <x v="5"/>
    <m/>
    <m/>
    <m/>
    <m/>
    <m/>
    <m/>
    <m/>
    <m/>
    <m/>
    <m/>
    <m/>
    <m/>
    <m/>
    <m/>
    <m/>
    <m/>
    <x v="8"/>
    <m/>
  </r>
  <r>
    <m/>
    <s v="12/09 - Data alterada para ate 16/09 devido a troca do feriado de nossa operação  "/>
    <m/>
    <x v="5"/>
    <m/>
    <m/>
    <m/>
    <m/>
    <m/>
    <m/>
    <m/>
    <m/>
    <m/>
    <m/>
    <m/>
    <m/>
    <m/>
    <m/>
    <m/>
    <m/>
    <x v="8"/>
    <m/>
  </r>
  <r>
    <m/>
    <s v="01/09 - Antecipado 81K em 30/08"/>
    <m/>
    <x v="5"/>
    <m/>
    <m/>
    <m/>
    <m/>
    <m/>
    <m/>
    <m/>
    <m/>
    <m/>
    <m/>
    <m/>
    <m/>
    <m/>
    <m/>
    <m/>
    <m/>
    <x v="8"/>
    <m/>
  </r>
  <r>
    <m/>
    <s v="31/08 - Entrega 233K ate 02/09"/>
    <m/>
    <x v="5"/>
    <m/>
    <m/>
    <m/>
    <m/>
    <m/>
    <m/>
    <m/>
    <m/>
    <m/>
    <m/>
    <m/>
    <m/>
    <m/>
    <m/>
    <m/>
    <m/>
    <x v="8"/>
    <m/>
  </r>
  <r>
    <m/>
    <s v="30/08 - Aptar devera retornar hoje sobre a confirmação de atendimento"/>
    <m/>
    <x v="5"/>
    <m/>
    <m/>
    <m/>
    <m/>
    <m/>
    <m/>
    <m/>
    <m/>
    <m/>
    <m/>
    <m/>
    <m/>
    <m/>
    <m/>
    <m/>
    <m/>
    <x v="8"/>
    <m/>
  </r>
  <r>
    <m/>
    <s v="29/08 - Sera enviado hoje a lista de prioridade a Aptar"/>
    <m/>
    <x v="5"/>
    <m/>
    <m/>
    <m/>
    <m/>
    <m/>
    <m/>
    <m/>
    <m/>
    <m/>
    <m/>
    <m/>
    <m/>
    <m/>
    <m/>
    <m/>
    <m/>
    <x v="8"/>
    <m/>
  </r>
  <r>
    <m/>
    <s v="26/08 - Material chegou na Planta da Aptar"/>
    <m/>
    <x v="5"/>
    <m/>
    <m/>
    <m/>
    <m/>
    <m/>
    <m/>
    <m/>
    <m/>
    <m/>
    <m/>
    <m/>
    <m/>
    <m/>
    <m/>
    <m/>
    <m/>
    <x v="8"/>
    <m/>
  </r>
  <r>
    <m/>
    <s v="23/08 - Ferrolas embarcou para BR, chegada hoje as 21"/>
    <m/>
    <x v="5"/>
    <m/>
    <m/>
    <m/>
    <m/>
    <m/>
    <m/>
    <m/>
    <m/>
    <m/>
    <m/>
    <m/>
    <m/>
    <m/>
    <m/>
    <m/>
    <m/>
    <x v="8"/>
    <m/>
  </r>
  <r>
    <m/>
    <s v="19/08 - Material teve o Book posrtegado, previsão para W34"/>
    <m/>
    <x v="5"/>
    <m/>
    <m/>
    <m/>
    <m/>
    <m/>
    <m/>
    <m/>
    <m/>
    <m/>
    <m/>
    <m/>
    <m/>
    <m/>
    <m/>
    <m/>
    <m/>
    <x v="8"/>
    <m/>
  </r>
  <r>
    <m/>
    <s v="15/08 - Material com postergação de booking para 16/08 - 17/08"/>
    <m/>
    <x v="5"/>
    <m/>
    <m/>
    <m/>
    <m/>
    <m/>
    <m/>
    <m/>
    <m/>
    <m/>
    <m/>
    <m/>
    <m/>
    <m/>
    <m/>
    <m/>
    <m/>
    <x v="8"/>
    <m/>
  </r>
  <r>
    <m/>
    <s v="08/08 - Materia coletado, prev booking 13/08"/>
    <m/>
    <x v="5"/>
    <m/>
    <m/>
    <m/>
    <m/>
    <m/>
    <m/>
    <m/>
    <m/>
    <m/>
    <m/>
    <m/>
    <m/>
    <m/>
    <m/>
    <m/>
    <m/>
    <x v="8"/>
    <m/>
  </r>
  <r>
    <m/>
    <s v="04/08 - Material em validação na planta da Italia"/>
    <m/>
    <x v="5"/>
    <m/>
    <m/>
    <m/>
    <m/>
    <m/>
    <m/>
    <m/>
    <m/>
    <m/>
    <m/>
    <m/>
    <m/>
    <m/>
    <m/>
    <m/>
    <m/>
    <x v="8"/>
    <m/>
  </r>
  <r>
    <m/>
    <s v="C2329713 - 18/10/2022 - 30/09 - Material coletado, aguardando booking"/>
    <m/>
    <x v="5"/>
    <m/>
    <m/>
    <m/>
    <m/>
    <m/>
    <m/>
    <m/>
    <m/>
    <m/>
    <m/>
    <m/>
    <m/>
    <m/>
    <m/>
    <m/>
    <m/>
    <x v="8"/>
    <m/>
  </r>
  <r>
    <m/>
    <s v="29/09- Documentação ok"/>
    <m/>
    <x v="5"/>
    <m/>
    <m/>
    <m/>
    <m/>
    <m/>
    <m/>
    <m/>
    <m/>
    <m/>
    <m/>
    <m/>
    <m/>
    <m/>
    <m/>
    <m/>
    <m/>
    <x v="8"/>
    <m/>
  </r>
  <r>
    <m/>
    <s v="27/09 - Aprovado frete AIR"/>
    <m/>
    <x v="5"/>
    <m/>
    <m/>
    <m/>
    <m/>
    <m/>
    <m/>
    <m/>
    <m/>
    <m/>
    <m/>
    <m/>
    <m/>
    <m/>
    <m/>
    <m/>
    <m/>
    <x v="8"/>
    <m/>
  </r>
  <r>
    <m/>
    <s v="23/09 - Item com revisão de custo submetido aprovação novamente"/>
    <m/>
    <x v="5"/>
    <m/>
    <m/>
    <m/>
    <m/>
    <m/>
    <m/>
    <m/>
    <m/>
    <m/>
    <m/>
    <m/>
    <m/>
    <m/>
    <m/>
    <m/>
    <m/>
    <x v="8"/>
    <m/>
  </r>
  <r>
    <m/>
    <s v="13/09 - Frete Air aprovado"/>
    <m/>
    <x v="5"/>
    <m/>
    <m/>
    <m/>
    <m/>
    <m/>
    <m/>
    <m/>
    <m/>
    <m/>
    <m/>
    <m/>
    <m/>
    <m/>
    <m/>
    <m/>
    <m/>
    <x v="8"/>
    <m/>
  </r>
  <r>
    <m/>
    <s v="05/09 - Fornecedor, confirmou a disponiblidade dos 250K"/>
    <m/>
    <x v="5"/>
    <m/>
    <m/>
    <m/>
    <m/>
    <m/>
    <m/>
    <m/>
    <m/>
    <m/>
    <m/>
    <m/>
    <m/>
    <m/>
    <m/>
    <m/>
    <m/>
    <x v="8"/>
    <m/>
  </r>
  <r>
    <m/>
    <s v="02/09 - Analise de Viabildiade solicitada para 250K"/>
    <m/>
    <x v="5"/>
    <m/>
    <m/>
    <m/>
    <m/>
    <m/>
    <m/>
    <m/>
    <m/>
    <m/>
    <m/>
    <m/>
    <m/>
    <m/>
    <m/>
    <m/>
    <m/>
    <x v="8"/>
    <m/>
  </r>
  <r>
    <m/>
    <s v="01/09 - Fornecedor informou que o material estara pronto em 27/09."/>
    <m/>
    <x v="5"/>
    <m/>
    <m/>
    <m/>
    <m/>
    <m/>
    <m/>
    <m/>
    <m/>
    <m/>
    <m/>
    <m/>
    <m/>
    <m/>
    <m/>
    <m/>
    <m/>
    <x v="8"/>
    <m/>
  </r>
  <r>
    <m/>
    <s v="26/08 - Fornecedor esta confirmando a melhor data de atendimento"/>
    <m/>
    <x v="5"/>
    <m/>
    <m/>
    <m/>
    <m/>
    <m/>
    <m/>
    <m/>
    <m/>
    <m/>
    <m/>
    <m/>
    <m/>
    <m/>
    <m/>
    <m/>
    <m/>
    <x v="8"/>
    <m/>
  </r>
  <r>
    <m/>
    <s v="24/08 - Pedidos enviados para o fornecedor, aguardando a confirmação de abastecimento"/>
    <m/>
    <x v="5"/>
    <m/>
    <m/>
    <m/>
    <m/>
    <m/>
    <m/>
    <m/>
    <m/>
    <m/>
    <m/>
    <m/>
    <m/>
    <m/>
    <m/>
    <m/>
    <m/>
    <x v="8"/>
    <m/>
  </r>
  <r>
    <s v="NATAL"/>
    <m/>
    <s v="BRG04"/>
    <x v="6"/>
    <s v="VALMIR OLIVEIRA"/>
    <n v="1228764"/>
    <n v="1473013"/>
    <s v="SABONETES CREM ENCANTO 4X80G"/>
    <s v="01 - New - CM"/>
    <n v="519986"/>
    <n v="0"/>
    <n v="800000"/>
    <n v="0"/>
    <n v="800000"/>
    <n v="0"/>
    <n v="0"/>
    <n v="15080"/>
    <n v="1"/>
    <n v="0"/>
    <n v="650010"/>
    <x v="5"/>
    <n v="145104"/>
  </r>
  <r>
    <s v="NATAL"/>
    <m/>
    <s v="BR6FS"/>
    <x v="3"/>
    <s v="VALMIR OLIVEIRA"/>
    <n v="1229942"/>
    <n v="1472921"/>
    <s v="MINI LOC CORPO SEDUCTION 80ML"/>
    <s v="03 - Phase Out - CM"/>
    <n v="30757"/>
    <n v="0"/>
    <n v="0"/>
    <n v="0"/>
    <n v="0"/>
    <n v="0"/>
    <n v="0"/>
    <n v="524"/>
    <n v="1"/>
    <n v="0"/>
    <n v="1360"/>
    <x v="0"/>
    <n v="0"/>
  </r>
  <r>
    <s v="NATAL"/>
    <m/>
    <s v="BR3FS"/>
    <x v="0"/>
    <s v="CLOVIS SANTOS"/>
    <n v="1225839"/>
    <n v="1436923"/>
    <s v="SHAMPOO CAB E CORPO 015 HBW"/>
    <s v="02 - Active - CM"/>
    <n v="18126"/>
    <n v="0"/>
    <n v="0"/>
    <n v="0"/>
    <n v="0"/>
    <n v="0"/>
    <n v="0"/>
    <n v="136"/>
    <n v="1"/>
    <n v="0"/>
    <n v="433"/>
    <x v="0"/>
    <n v="0"/>
  </r>
  <r>
    <s v="NATAL"/>
    <m/>
    <s v="BR1TP"/>
    <x v="2"/>
    <s v="ANA CAROLINA FARIA"/>
    <n v="1229680"/>
    <n v="1493049"/>
    <s v="AQUAVI FLOR DE LAR ACER 150ML"/>
    <s v="01 - New - CM"/>
    <n v="94884"/>
    <n v="1556"/>
    <n v="0"/>
    <n v="0"/>
    <n v="1556"/>
    <n v="0"/>
    <n v="0"/>
    <n v="1754"/>
    <n v="1"/>
    <n v="0"/>
    <n v="55624"/>
    <x v="0"/>
    <n v="0"/>
  </r>
  <r>
    <s v="NATAL"/>
    <s v="R0427 - 24/10/2022 - 04/10 - Novo ETA previsto (18/10)."/>
    <s v="BR6FS"/>
    <x v="3"/>
    <s v="VALMIR OLIVEIRA"/>
    <n v="1225803"/>
    <n v="1457841"/>
    <s v="CREME HID SURREAL LOVE GARDEN"/>
    <s v="02 - Active - CM"/>
    <n v="9238"/>
    <n v="0"/>
    <n v="20000"/>
    <n v="0"/>
    <n v="20000"/>
    <n v="0"/>
    <n v="0"/>
    <n v="351"/>
    <n v="1"/>
    <n v="0"/>
    <n v="835"/>
    <x v="0"/>
    <n v="0"/>
  </r>
  <r>
    <m/>
    <s v="13/09 - Nova rolagem de booking, atracará em 02/10, liberação em até 10 dias."/>
    <m/>
    <x v="5"/>
    <m/>
    <m/>
    <m/>
    <m/>
    <m/>
    <m/>
    <m/>
    <m/>
    <m/>
    <m/>
    <m/>
    <m/>
    <m/>
    <m/>
    <m/>
    <m/>
    <x v="8"/>
    <m/>
  </r>
  <r>
    <m/>
    <s v="02/09 - O time da Ashland recomendou utilizarmos a LO Trading para acelerar a importação do material disponibilizado nos EUA."/>
    <m/>
    <x v="5"/>
    <m/>
    <m/>
    <m/>
    <m/>
    <m/>
    <m/>
    <m/>
    <m/>
    <m/>
    <m/>
    <m/>
    <m/>
    <m/>
    <m/>
    <m/>
    <m/>
    <x v="8"/>
    <m/>
  </r>
  <r>
    <m/>
    <s v="R0537 - 05/10/2022 - 16/08 -Busca com fornecedores alternativos"/>
    <m/>
    <x v="5"/>
    <m/>
    <m/>
    <m/>
    <m/>
    <m/>
    <m/>
    <m/>
    <m/>
    <m/>
    <m/>
    <m/>
    <m/>
    <m/>
    <m/>
    <m/>
    <m/>
    <x v="8"/>
    <m/>
  </r>
  <r>
    <m/>
    <s v="25/08 - Não possuímos fontes alternativas sem contar com a Croda. Que já nos ajudou com 1,2 tons e ainda não estimou disponibilidade de uma nova produção. Estamos pressionando com o apoio de sourcing."/>
    <m/>
    <x v="5"/>
    <m/>
    <m/>
    <m/>
    <m/>
    <m/>
    <m/>
    <m/>
    <m/>
    <m/>
    <m/>
    <m/>
    <m/>
    <m/>
    <m/>
    <m/>
    <m/>
    <x v="8"/>
    <m/>
  </r>
  <r>
    <m/>
    <s v=" 29/08/2022 - confirmado pedido de 1,5 Ton para dia 15/09, a Croda tem no momento 575 kg em estoque disponível no Brasil, vamos puxar esse volume trendo previsão de chegada dia 01/09."/>
    <m/>
    <x v="5"/>
    <m/>
    <m/>
    <m/>
    <m/>
    <m/>
    <m/>
    <m/>
    <m/>
    <m/>
    <m/>
    <m/>
    <m/>
    <m/>
    <m/>
    <m/>
    <m/>
    <x v="8"/>
    <m/>
  </r>
  <r>
    <s v="NATAL"/>
    <m/>
    <s v="BRG02"/>
    <x v="1"/>
    <s v="RENATA SOUZA"/>
    <n v="1230314"/>
    <n v="1475863"/>
    <s v="CAIXA LOV U ESPECIAL MAES 2022"/>
    <s v="02 - Active - CM"/>
    <n v="62964"/>
    <n v="0"/>
    <n v="0"/>
    <n v="0"/>
    <n v="0"/>
    <n v="0"/>
    <n v="0"/>
    <n v="0"/>
    <n v="1"/>
    <n v="0"/>
    <n v="1130"/>
    <x v="0"/>
    <n v="0"/>
  </r>
  <r>
    <s v="NATAL"/>
    <m/>
    <s v="BR3FS"/>
    <x v="0"/>
    <s v="CLOVIS SANTOS"/>
    <n v="1226638"/>
    <n v="1465877"/>
    <s v="SHAMPOO SEGNO IMPART CAB CORPO"/>
    <s v="02 - Active - CM"/>
    <n v="43412"/>
    <n v="0"/>
    <n v="0"/>
    <n v="0"/>
    <n v="0"/>
    <n v="0"/>
    <n v="0"/>
    <n v="132"/>
    <n v="1"/>
    <n v="0"/>
    <n v="4263"/>
    <x v="0"/>
    <n v="0"/>
  </r>
  <r>
    <s v="NATAL"/>
    <m/>
    <s v="BR1TP"/>
    <x v="2"/>
    <s v="ANA CAROLINA FARIA"/>
    <n v="1226631"/>
    <n v="1446416"/>
    <s v="COL DES SEGNO IMPACT EDP"/>
    <s v="02 - Active - CM"/>
    <n v="41897"/>
    <n v="0"/>
    <n v="0"/>
    <n v="0"/>
    <n v="0"/>
    <n v="0"/>
    <n v="0"/>
    <n v="2028"/>
    <n v="1"/>
    <n v="0"/>
    <n v="6009"/>
    <x v="0"/>
    <n v="0"/>
  </r>
  <r>
    <s v="NATAL"/>
    <m/>
    <s v="BR3FS"/>
    <x v="0"/>
    <s v="CLOVIS SANTOS"/>
    <n v="1229666"/>
    <n v="1493956"/>
    <s v="LOCAO PERF CP PUR BLANCA 90ML"/>
    <s v="01 - New - CM"/>
    <n v="96709"/>
    <n v="0"/>
    <n v="0"/>
    <n v="0"/>
    <n v="0"/>
    <n v="0"/>
    <n v="0"/>
    <n v="2014"/>
    <n v="1"/>
    <n v="0"/>
    <n v="66778"/>
    <x v="0"/>
    <n v="0"/>
  </r>
  <r>
    <s v="NATAL"/>
    <s v="R0196 - 14/10/2022 - 28/09 - A previsão de chegada do material no fornecedor é 13/10"/>
    <s v="BR1TP"/>
    <x v="2"/>
    <s v="ANA CAROLINA FARIA"/>
    <n v="1232045"/>
    <n v="1499432"/>
    <s v="AGUA COLONIA BADY PLUTO 100 ML"/>
    <s v="02 - Active - CM"/>
    <n v="4"/>
    <n v="30000"/>
    <n v="0"/>
    <n v="30000"/>
    <n v="60000"/>
    <n v="0"/>
    <n v="0"/>
    <n v="7907"/>
    <n v="0"/>
    <n v="7903"/>
    <n v="1008"/>
    <x v="6"/>
    <n v="1008"/>
  </r>
  <r>
    <s v="NATAL"/>
    <m/>
    <s v="BR3FS"/>
    <x v="0"/>
    <s v="CLOVIS SANTOS"/>
    <n v="1228773"/>
    <n v="1492059"/>
    <s v="CREME MAOS ENCA ATRA DESL 75G"/>
    <s v="02 - Active - CM"/>
    <n v="7783"/>
    <n v="15000"/>
    <n v="0"/>
    <n v="0"/>
    <n v="15000"/>
    <n v="0"/>
    <n v="0"/>
    <n v="2194"/>
    <n v="1"/>
    <n v="0"/>
    <n v="13241"/>
    <x v="28"/>
    <n v="7652"/>
  </r>
  <r>
    <s v="NATAL"/>
    <m/>
    <s v="BR3FS"/>
    <x v="0"/>
    <s v="CLOVIS SANTOS"/>
    <n v="1221600"/>
    <n v="1381761"/>
    <s v="CREME MAOS ENCANTO SEDUCAO 30G"/>
    <s v="03 - Phase Out - CM"/>
    <n v="16016"/>
    <n v="0"/>
    <n v="30000"/>
    <n v="0"/>
    <n v="30000"/>
    <n v="0"/>
    <n v="0"/>
    <n v="1979"/>
    <n v="1"/>
    <n v="0"/>
    <n v="34314"/>
    <x v="29"/>
    <n v="20277"/>
  </r>
  <r>
    <s v="NATAL"/>
    <s v="C2286407 - 13/10/2022 - 29/09 - 45K alterado para 29/09. "/>
    <s v="BR1TP"/>
    <x v="2"/>
    <s v="ANA CAROLINA FARIA"/>
    <n v="1226985"/>
    <n v="1472689"/>
    <s v="COL IMARI ECLIPSE EDT HER 50ML"/>
    <s v="02 - Active - CM"/>
    <n v="7058"/>
    <n v="30000"/>
    <n v="0"/>
    <n v="30000"/>
    <n v="60000"/>
    <n v="0"/>
    <n v="0"/>
    <n v="7498"/>
    <n v="0.94"/>
    <n v="440"/>
    <n v="3049"/>
    <x v="6"/>
    <n v="3049"/>
  </r>
  <r>
    <m/>
    <s v="23/09 - 60K alterado para 30/09 Fareva (solicitado a antecipação da cobertura)"/>
    <m/>
    <x v="5"/>
    <m/>
    <m/>
    <m/>
    <m/>
    <m/>
    <m/>
    <m/>
    <m/>
    <m/>
    <m/>
    <m/>
    <m/>
    <m/>
    <m/>
    <m/>
    <m/>
    <x v="8"/>
    <m/>
  </r>
  <r>
    <m/>
    <s v="14/09 - 200K confirmado para 04/11"/>
    <m/>
    <x v="5"/>
    <m/>
    <m/>
    <m/>
    <m/>
    <m/>
    <m/>
    <m/>
    <m/>
    <m/>
    <m/>
    <m/>
    <m/>
    <m/>
    <m/>
    <m/>
    <m/>
    <x v="8"/>
    <m/>
  </r>
  <r>
    <m/>
    <s v="31/08 - 60K - 23/09  -60K 30/09"/>
    <m/>
    <x v="5"/>
    <m/>
    <m/>
    <m/>
    <m/>
    <m/>
    <m/>
    <m/>
    <m/>
    <m/>
    <m/>
    <m/>
    <m/>
    <m/>
    <m/>
    <m/>
    <m/>
    <x v="8"/>
    <m/>
  </r>
  <r>
    <m/>
    <s v="30/08 - Aptar devera retornar hoje sobre a confirmação de atendimento"/>
    <m/>
    <x v="5"/>
    <m/>
    <m/>
    <m/>
    <m/>
    <m/>
    <m/>
    <m/>
    <m/>
    <m/>
    <m/>
    <m/>
    <m/>
    <m/>
    <m/>
    <m/>
    <m/>
    <x v="8"/>
    <m/>
  </r>
  <r>
    <m/>
    <s v="29/08 - Sera enviado hoje a lista de prioridade a Aptar"/>
    <m/>
    <x v="5"/>
    <m/>
    <m/>
    <m/>
    <m/>
    <m/>
    <m/>
    <m/>
    <m/>
    <m/>
    <m/>
    <m/>
    <m/>
    <m/>
    <m/>
    <m/>
    <m/>
    <x v="8"/>
    <m/>
  </r>
  <r>
    <m/>
    <s v="26/08 - Material chegou na Planta da Aptar"/>
    <m/>
    <x v="5"/>
    <m/>
    <m/>
    <m/>
    <m/>
    <m/>
    <m/>
    <m/>
    <m/>
    <m/>
    <m/>
    <m/>
    <m/>
    <m/>
    <m/>
    <m/>
    <m/>
    <x v="8"/>
    <m/>
  </r>
  <r>
    <m/>
    <s v="23/08 - Ferrolas embarcou para BR, chegada hoje as 21"/>
    <m/>
    <x v="5"/>
    <m/>
    <m/>
    <m/>
    <m/>
    <m/>
    <m/>
    <m/>
    <m/>
    <m/>
    <m/>
    <m/>
    <m/>
    <m/>
    <m/>
    <m/>
    <m/>
    <x v="8"/>
    <m/>
  </r>
  <r>
    <m/>
    <s v="19/08 - Material teve o Book posrtegado, previsão para W34"/>
    <m/>
    <x v="5"/>
    <m/>
    <m/>
    <m/>
    <m/>
    <m/>
    <m/>
    <m/>
    <m/>
    <m/>
    <m/>
    <m/>
    <m/>
    <m/>
    <m/>
    <m/>
    <m/>
    <x v="8"/>
    <m/>
  </r>
  <r>
    <m/>
    <s v="15/08 - Material com postergação de booking para 16/08 - 17/08"/>
    <m/>
    <x v="5"/>
    <m/>
    <m/>
    <m/>
    <m/>
    <m/>
    <m/>
    <m/>
    <m/>
    <m/>
    <m/>
    <m/>
    <m/>
    <m/>
    <m/>
    <m/>
    <m/>
    <x v="8"/>
    <m/>
  </r>
  <r>
    <m/>
    <s v="08/08 - Materia coletado, prev booking 13/08"/>
    <m/>
    <x v="5"/>
    <m/>
    <m/>
    <m/>
    <m/>
    <m/>
    <m/>
    <m/>
    <m/>
    <m/>
    <m/>
    <m/>
    <m/>
    <m/>
    <m/>
    <m/>
    <m/>
    <x v="8"/>
    <m/>
  </r>
  <r>
    <m/>
    <s v="04/08 - Material em validação na planta da Italia"/>
    <m/>
    <x v="5"/>
    <m/>
    <m/>
    <m/>
    <m/>
    <m/>
    <m/>
    <m/>
    <m/>
    <m/>
    <m/>
    <m/>
    <m/>
    <m/>
    <m/>
    <m/>
    <m/>
    <x v="8"/>
    <m/>
  </r>
  <r>
    <s v="NATAL"/>
    <m/>
    <s v="BR1TP"/>
    <x v="2"/>
    <s v="ANA CAROLINA FARIA"/>
    <n v="1227142"/>
    <n v="1440062"/>
    <s v="COL SPIDER 150ML REDES 2020"/>
    <s v="03 - Phase Out - CM"/>
    <n v="24159"/>
    <n v="56063"/>
    <n v="80000"/>
    <n v="0"/>
    <n v="136063"/>
    <n v="0"/>
    <n v="0"/>
    <n v="32912"/>
    <n v="0.73"/>
    <n v="8753"/>
    <n v="90956"/>
    <x v="6"/>
    <n v="90956"/>
  </r>
  <r>
    <s v="NATAL"/>
    <m/>
    <s v="BR3FS"/>
    <x v="0"/>
    <s v="CLOVIS SANTOS"/>
    <n v="1221575"/>
    <n v="1381816"/>
    <s v="CREME MAO ENC IRRESISTIVEL 75G"/>
    <s v="04 - Discontinued - CM"/>
    <n v="65"/>
    <n v="0"/>
    <n v="0"/>
    <n v="0"/>
    <n v="0"/>
    <n v="0"/>
    <n v="169"/>
    <n v="33"/>
    <n v="1"/>
    <n v="0"/>
    <n v="201"/>
    <x v="30"/>
    <n v="169"/>
  </r>
  <r>
    <s v="NATAL"/>
    <m/>
    <s v="BR3FS"/>
    <x v="0"/>
    <s v="CLOVIS SANTOS"/>
    <n v="1199616"/>
    <n v="1259903"/>
    <s v="LOCAO CP MULH POES MORENA FLOR"/>
    <s v="02 - Active - CM"/>
    <n v="13461"/>
    <n v="0"/>
    <n v="25000"/>
    <n v="0"/>
    <n v="25000"/>
    <n v="0"/>
    <n v="0"/>
    <n v="165"/>
    <n v="1"/>
    <n v="0"/>
    <n v="473"/>
    <x v="0"/>
    <n v="0"/>
  </r>
  <r>
    <s v="NATAL"/>
    <m/>
    <s v="BR3FS"/>
    <x v="0"/>
    <s v="CLOVIS SANTOS"/>
    <n v="1226760"/>
    <n v="1476635"/>
    <s v="RENEW PROT SOL PFS 50 40 ML"/>
    <s v="02 - Active - CM"/>
    <n v="150104"/>
    <n v="0"/>
    <n v="200000"/>
    <n v="0"/>
    <n v="200000"/>
    <n v="0"/>
    <n v="0"/>
    <n v="108744"/>
    <n v="1"/>
    <n v="0"/>
    <n v="23025"/>
    <x v="0"/>
    <n v="0"/>
  </r>
  <r>
    <s v="NATAL"/>
    <m/>
    <s v="BRTSI"/>
    <x v="6"/>
    <s v="RENATA SOUZA"/>
    <n v="1229735"/>
    <n v="1481282"/>
    <s v="PALETA SOMBRA OLHOS RED MAJEST"/>
    <s v="01 - New - CM"/>
    <n v="37760"/>
    <n v="0"/>
    <n v="0"/>
    <n v="8640"/>
    <n v="8640"/>
    <n v="0"/>
    <n v="0"/>
    <n v="1"/>
    <n v="1"/>
    <n v="0"/>
    <n v="379"/>
    <x v="0"/>
    <n v="0"/>
  </r>
  <r>
    <s v="NATAL"/>
    <m/>
    <s v="BRG02"/>
    <x v="1"/>
    <s v="RENATA SOUZA"/>
    <n v="1232262"/>
    <n v="1500868"/>
    <s v="CAIXA ENCANTO TRIO LOCOES"/>
    <s v="02 - Active - CM"/>
    <n v="49468"/>
    <n v="0"/>
    <n v="0"/>
    <n v="1200"/>
    <n v="1200"/>
    <n v="0"/>
    <n v="0"/>
    <n v="0"/>
    <n v="1"/>
    <n v="0"/>
    <n v="852"/>
    <x v="0"/>
    <n v="0"/>
  </r>
  <r>
    <s v="NATAL"/>
    <m/>
    <s v="BR1TP"/>
    <x v="2"/>
    <s v="ANA CAROLINA FARIA"/>
    <n v="1229679"/>
    <n v="1493048"/>
    <s v="AQUAVIBE BLUE LOTUS 150ML"/>
    <s v="01 - New - CM"/>
    <n v="97789"/>
    <n v="608"/>
    <n v="0"/>
    <n v="0"/>
    <n v="608"/>
    <n v="0"/>
    <n v="0"/>
    <n v="1754"/>
    <n v="1"/>
    <n v="0"/>
    <n v="55624"/>
    <x v="0"/>
    <n v="0"/>
  </r>
  <r>
    <s v="NATAL"/>
    <m/>
    <s v="BR3FS"/>
    <x v="0"/>
    <s v="CLOVIS SANTOS"/>
    <n v="1200701"/>
    <n v="1307048"/>
    <s v="LOCAO CORPO IMARI NEW FLANKER"/>
    <s v="02 - Active - CM"/>
    <n v="15685"/>
    <n v="0"/>
    <n v="0"/>
    <n v="8000"/>
    <n v="8000"/>
    <n v="0"/>
    <n v="0"/>
    <n v="460"/>
    <n v="1"/>
    <n v="0"/>
    <n v="12387"/>
    <x v="0"/>
    <n v="0"/>
  </r>
  <r>
    <s v="NATAL"/>
    <m/>
    <s v="BR1TP"/>
    <x v="2"/>
    <s v="ANA CAROLINA FARIA"/>
    <n v="1230514"/>
    <n v="1484969"/>
    <s v="DEO COL PETIT ATTI LAVAND 50ML"/>
    <s v="02 - Active - CM"/>
    <n v="92597"/>
    <n v="42231"/>
    <n v="0"/>
    <n v="60000"/>
    <n v="102231"/>
    <n v="0"/>
    <n v="0"/>
    <n v="43932"/>
    <n v="1"/>
    <n v="0"/>
    <n v="40598"/>
    <x v="0"/>
    <n v="0"/>
  </r>
  <r>
    <s v="NATAL"/>
    <m/>
    <s v="BR3FS"/>
    <x v="0"/>
    <s v="CLOVIS SANTOS"/>
    <n v="1228774"/>
    <n v="1499821"/>
    <s v="ENCANTO GLAM CAT ESFO MAOS 30G"/>
    <s v="01 - New - CM"/>
    <n v="23040"/>
    <n v="0"/>
    <n v="0"/>
    <n v="0"/>
    <n v="0"/>
    <n v="0"/>
    <n v="0"/>
    <n v="0"/>
    <n v="1"/>
    <n v="0"/>
    <n v="273"/>
    <x v="0"/>
    <n v="0"/>
  </r>
  <r>
    <s v="NATAL"/>
    <m/>
    <s v="BRG02"/>
    <x v="1"/>
    <s v="RENATA SOUZA"/>
    <n v="1230474"/>
    <n v="1477481"/>
    <s v="CAIXA UNISEX 2022"/>
    <s v="02 - Active - CM"/>
    <n v="239127"/>
    <n v="0"/>
    <n v="0"/>
    <n v="0"/>
    <n v="0"/>
    <n v="0"/>
    <n v="0"/>
    <n v="1768"/>
    <n v="1"/>
    <n v="0"/>
    <n v="44614"/>
    <x v="0"/>
    <n v="0"/>
  </r>
  <r>
    <s v="NATAL"/>
    <m/>
    <s v="BR3FS"/>
    <x v="0"/>
    <s v="CLOVIS SANTOS"/>
    <n v="1196454"/>
    <n v="1227787"/>
    <s v="SH CAB CORPO BLACK ESS INTENSO"/>
    <s v="02 - Active - CM"/>
    <n v="27014"/>
    <n v="0"/>
    <n v="26000"/>
    <n v="0"/>
    <n v="26000"/>
    <n v="0"/>
    <n v="0"/>
    <n v="854"/>
    <n v="1"/>
    <n v="0"/>
    <n v="33002"/>
    <x v="31"/>
    <n v="6842"/>
  </r>
  <r>
    <s v="NATAL"/>
    <m/>
    <s v="BR1TP"/>
    <x v="2"/>
    <s v="ANA CAROLINA FARIA"/>
    <n v="1230405"/>
    <n v="1484353"/>
    <s v="COL FULL SPEED MAX TURBO 100ML"/>
    <s v="02 - Active - CM"/>
    <n v="38897"/>
    <n v="26000"/>
    <n v="0"/>
    <n v="30000"/>
    <n v="56000"/>
    <n v="0"/>
    <n v="0"/>
    <n v="11281"/>
    <n v="1"/>
    <n v="0"/>
    <n v="26726"/>
    <x v="0"/>
    <n v="0"/>
  </r>
  <r>
    <s v="NATAL"/>
    <m/>
    <s v="BRG02"/>
    <x v="1"/>
    <s v="RENATA SOUZA"/>
    <n v="1230470"/>
    <n v="1477478"/>
    <s v="SACOLA PP UNISEX 2022"/>
    <s v="02 - Active - CM"/>
    <n v="299740"/>
    <n v="0"/>
    <n v="0"/>
    <n v="0"/>
    <n v="0"/>
    <n v="0"/>
    <n v="0"/>
    <n v="3416"/>
    <n v="1"/>
    <n v="0"/>
    <n v="80424"/>
    <x v="0"/>
    <n v="0"/>
  </r>
  <r>
    <s v="NATAL"/>
    <s v="C2305414 - 08/11/2022 - 05/10 - 08/11 - 56k + 16/11 - 77k + 10/01 - 60k"/>
    <s v="BR0FS"/>
    <x v="4"/>
    <s v="CESAR NETO"/>
    <n v="1226852"/>
    <n v="1462840"/>
    <s v="MASCARA LEGENDARY LENGTH BLACK"/>
    <s v="02 - Active - CM"/>
    <n v="22397"/>
    <n v="0"/>
    <n v="0"/>
    <n v="0"/>
    <n v="0"/>
    <n v="0"/>
    <n v="2504"/>
    <n v="16920"/>
    <n v="1"/>
    <n v="0"/>
    <n v="7981"/>
    <x v="32"/>
    <n v="2504"/>
  </r>
  <r>
    <m/>
    <s v="Cronogranma: 08/11 - 56k + 29/11 - 77k + 27/12 - 60k. Buscando antecipação"/>
    <m/>
    <x v="5"/>
    <m/>
    <m/>
    <m/>
    <m/>
    <m/>
    <m/>
    <m/>
    <m/>
    <m/>
    <m/>
    <m/>
    <m/>
    <m/>
    <m/>
    <m/>
    <m/>
    <x v="8"/>
    <m/>
  </r>
  <r>
    <m/>
    <s v="C2305415 - 08/11/2022 - 05/10 -  08/11 - 60k + 16/11 - 60k + 17/01 - 120k"/>
    <m/>
    <x v="5"/>
    <m/>
    <m/>
    <m/>
    <m/>
    <m/>
    <m/>
    <m/>
    <m/>
    <m/>
    <m/>
    <m/>
    <m/>
    <m/>
    <m/>
    <m/>
    <m/>
    <x v="8"/>
    <m/>
  </r>
  <r>
    <m/>
    <s v="Cronogranma: 08/11 - 60k + 29/11 - 60k + 27/12 - 80k. Buscando antecipação"/>
    <m/>
    <x v="5"/>
    <m/>
    <m/>
    <m/>
    <m/>
    <m/>
    <m/>
    <m/>
    <m/>
    <m/>
    <m/>
    <m/>
    <m/>
    <m/>
    <m/>
    <m/>
    <m/>
    <x v="8"/>
    <m/>
  </r>
  <r>
    <s v="NATAL"/>
    <m/>
    <s v="BR9CB"/>
    <x v="1"/>
    <s v="RENATA SOUZA"/>
    <n v="1222636"/>
    <n v="1486442"/>
    <s v="BATOM ULTRA MATTE ENCANTO REAL"/>
    <s v="01 - New - CM"/>
    <n v="15147"/>
    <n v="0"/>
    <n v="0"/>
    <n v="0"/>
    <n v="0"/>
    <n v="0"/>
    <n v="0"/>
    <n v="1"/>
    <n v="1"/>
    <n v="0"/>
    <n v="338"/>
    <x v="0"/>
    <n v="0"/>
  </r>
  <r>
    <s v="NATAL"/>
    <s v="C2310999 - 15/11/2022 - 07/10: FUP com fornecedor para receber status de fornecimento de cartão"/>
    <s v="BR1TP"/>
    <x v="2"/>
    <s v="ANA CAROLINA FARIA"/>
    <n v="1225245"/>
    <n v="1456084"/>
    <s v="COL PUR BLANCA NOITE NEW"/>
    <s v="02 - Active - CM"/>
    <n v="1067"/>
    <n v="34000"/>
    <n v="30000"/>
    <n v="0"/>
    <n v="64000"/>
    <n v="0"/>
    <n v="0"/>
    <n v="19"/>
    <n v="1"/>
    <n v="0"/>
    <n v="1239"/>
    <x v="33"/>
    <n v="191"/>
  </r>
  <r>
    <m/>
    <m/>
    <m/>
    <x v="5"/>
    <m/>
    <m/>
    <m/>
    <m/>
    <m/>
    <m/>
    <m/>
    <m/>
    <m/>
    <m/>
    <m/>
    <m/>
    <m/>
    <m/>
    <m/>
    <m/>
    <x v="8"/>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524">
  <r>
    <n v="2261226"/>
    <x v="0"/>
    <n v="20200319"/>
    <m/>
    <s v="INNERWEAR"/>
    <x v="0"/>
    <s v="SHORTFAIXA SLIMTEX-REDUFIRM"/>
    <n v="5520172"/>
    <x v="0"/>
    <n v="1"/>
    <s v="IN-LINE (EXCL NR)"/>
    <s v="CROSS-OUT"/>
    <n v="0.5978"/>
    <m/>
    <n v="22.937999999999999"/>
    <m/>
    <m/>
    <n v="89.99"/>
    <n v="129.99"/>
    <n v="1"/>
    <n v="1"/>
    <n v="61"/>
    <s v="WORK IN PROGRESS"/>
    <n v="129115943"/>
    <s v="NO INCENTIVE"/>
    <s v="N"/>
    <s v="N"/>
    <s v="N"/>
    <s v="N"/>
    <x v="0"/>
    <n v="129115945"/>
    <n v="28"/>
    <n v="42"/>
    <n v="20230306"/>
    <s v="CUSTOMER"/>
    <n v="15"/>
    <s v="Y"/>
    <s v="Tech rep lvl + Moda &amp; Casa + VGF2"/>
    <s v="FULL PAYMENT"/>
    <m/>
    <n v="53.795999999999999"/>
    <n v="30.858000000000001"/>
    <n v="63.76"/>
    <m/>
    <s v="BODY SHAPER"/>
    <s v="SHAPEWEAR"/>
    <s v="INTIMATE APPAREL"/>
    <s v="FEMALE"/>
    <s v="AVON"/>
    <s v="AVON"/>
    <n v="1"/>
    <n v="100"/>
    <n v="25"/>
    <s v="N"/>
    <s v="N"/>
    <n v="82890"/>
    <m/>
    <s v="N"/>
    <s v="AXF"/>
    <n v="83.2"/>
    <n v="87.99"/>
    <n v="92.79"/>
    <m/>
    <m/>
    <m/>
    <m/>
    <s v="N"/>
    <m/>
    <m/>
    <m/>
    <x v="0"/>
    <m/>
    <n v="60"/>
    <s v="INNER - CORPO A CORPO 1"/>
    <s v="N"/>
    <m/>
    <m/>
    <s v="N"/>
    <n v="20230306"/>
    <m/>
    <n v="129115943"/>
    <s v="MIXED"/>
    <s v="Tech rep lvl"/>
    <s v="Moda &amp; Casa"/>
    <n v="1"/>
    <m/>
    <n v="0"/>
    <n v="0"/>
    <n v="100"/>
    <n v="129115944"/>
    <n v="999"/>
    <n v="3"/>
    <x v="0"/>
    <x v="0"/>
    <n v="0.5978"/>
    <n v="0.5978"/>
    <n v="0.5978"/>
    <n v="0.5978"/>
    <n v="0.5978"/>
    <n v="89.99"/>
    <n v="89.99"/>
    <n v="89.99"/>
    <n v="89.99"/>
    <n v="89.99"/>
    <s v="Brasil + Moda &amp; Casa + VGF2"/>
    <s v="Bronze + Moda &amp; Casa + VGF2"/>
    <s v="Prata + Moda &amp; Casa + VGF2"/>
    <s v="Ouro + Moda &amp; Casa + VGF2"/>
    <s v="Estrela + Moda &amp; Casa + VGF2"/>
    <n v="15"/>
    <n v="15"/>
    <n v="15"/>
    <n v="15"/>
    <n v="15"/>
    <n v="42.19"/>
    <n v="42.19"/>
    <n v="42.19"/>
    <n v="42.19"/>
    <n v="42.19"/>
    <n v="0"/>
    <n v="0"/>
    <n v="0"/>
    <n v="0"/>
    <n v="0"/>
    <n v="76.491500000000002"/>
    <n v="76.491500000000002"/>
    <n v="76.491500000000002"/>
    <n v="76.491500000000002"/>
    <n v="76.491500000000002"/>
    <n v="0"/>
    <n v="0"/>
    <n v="0"/>
    <n v="0"/>
    <n v="0"/>
    <n v="0"/>
    <n v="100"/>
    <n v="100"/>
    <n v="100"/>
    <n v="100"/>
  </r>
  <r>
    <n v="2261227"/>
    <x v="1"/>
    <n v="20200319"/>
    <m/>
    <s v="INNERWEAR"/>
    <x v="0"/>
    <s v="SHORTFAIXA SLIMTEX-REDUFIRM"/>
    <n v="5520172"/>
    <x v="1"/>
    <n v="1"/>
    <s v="IN-LINE (EXCL NR)"/>
    <s v="CROSS-OUT"/>
    <n v="0.5978"/>
    <m/>
    <n v="22.954000000000001"/>
    <m/>
    <m/>
    <n v="89.99"/>
    <n v="129.99"/>
    <n v="1"/>
    <n v="1"/>
    <n v="61"/>
    <s v="WORK IN PROGRESS"/>
    <n v="129115943"/>
    <s v="NO INCENTIVE"/>
    <s v="N"/>
    <s v="N"/>
    <s v="N"/>
    <s v="N"/>
    <x v="0"/>
    <n v="129115948"/>
    <n v="28"/>
    <n v="42"/>
    <n v="20230306"/>
    <s v="CUSTOMER"/>
    <n v="15"/>
    <s v="Y"/>
    <s v="Tech rep lvl + Moda &amp; Casa + VGF2"/>
    <s v="FULL PAYMENT"/>
    <m/>
    <n v="53.795999999999999"/>
    <n v="30.841999999999999"/>
    <n v="63.73"/>
    <m/>
    <s v="BODY SHAPER"/>
    <s v="SHAPEWEAR"/>
    <s v="INTIMATE APPAREL"/>
    <s v="FEMALE"/>
    <s v="AVON"/>
    <s v="AVON"/>
    <n v="1"/>
    <n v="100"/>
    <n v="25"/>
    <s v="N"/>
    <s v="N"/>
    <n v="82904"/>
    <m/>
    <s v="N"/>
    <s v="AXF"/>
    <n v="83.2"/>
    <n v="87.99"/>
    <n v="92.79"/>
    <m/>
    <m/>
    <m/>
    <m/>
    <s v="N"/>
    <m/>
    <m/>
    <m/>
    <x v="0"/>
    <m/>
    <n v="60"/>
    <s v="INNER - CORPO A CORPO 1"/>
    <s v="N"/>
    <m/>
    <m/>
    <s v="N"/>
    <n v="20230306"/>
    <m/>
    <n v="129115943"/>
    <s v="MIXED"/>
    <s v="Tech rep lvl"/>
    <s v="Moda &amp; Casa"/>
    <n v="1"/>
    <m/>
    <n v="0"/>
    <n v="0"/>
    <n v="100"/>
    <n v="129115944"/>
    <n v="999"/>
    <n v="3"/>
    <x v="0"/>
    <x v="0"/>
    <n v="0.5978"/>
    <n v="0.5978"/>
    <n v="0.5978"/>
    <n v="0.5978"/>
    <n v="0.5978"/>
    <n v="89.99"/>
    <n v="89.99"/>
    <n v="89.99"/>
    <n v="89.99"/>
    <n v="89.99"/>
    <s v="Brasil + Moda &amp; Casa + VGF2"/>
    <s v="Bronze + Moda &amp; Casa + VGF2"/>
    <s v="Prata + Moda &amp; Casa + VGF2"/>
    <s v="Ouro + Moda &amp; Casa + VGF2"/>
    <s v="Estrela + Moda &amp; Casa + VGF2"/>
    <n v="15"/>
    <n v="15"/>
    <n v="15"/>
    <n v="15"/>
    <n v="15"/>
    <n v="42.19"/>
    <n v="42.19"/>
    <n v="42.19"/>
    <n v="42.19"/>
    <n v="42.19"/>
    <n v="0"/>
    <n v="0"/>
    <n v="0"/>
    <n v="0"/>
    <n v="0"/>
    <n v="76.491500000000002"/>
    <n v="76.491500000000002"/>
    <n v="76.491500000000002"/>
    <n v="76.491500000000002"/>
    <n v="76.491500000000002"/>
    <n v="0"/>
    <n v="0"/>
    <n v="0"/>
    <n v="0"/>
    <n v="0"/>
    <n v="0"/>
    <n v="100"/>
    <n v="100"/>
    <n v="100"/>
    <n v="100"/>
  </r>
  <r>
    <n v="2261228"/>
    <x v="2"/>
    <n v="20200319"/>
    <m/>
    <s v="INNERWEAR"/>
    <x v="0"/>
    <s v="SHORTFAIXA SLIMTEX-REDUFIRM"/>
    <n v="5520172"/>
    <x v="2"/>
    <n v="1"/>
    <s v="IN-LINE (EXCL NR)"/>
    <s v="CROSS-OUT"/>
    <n v="0.5978"/>
    <m/>
    <n v="23.021999999999998"/>
    <m/>
    <m/>
    <n v="89.99"/>
    <n v="129.99"/>
    <n v="1"/>
    <n v="1"/>
    <n v="61"/>
    <s v="WORK IN PROGRESS"/>
    <n v="129115943"/>
    <s v="NO INCENTIVE"/>
    <s v="N"/>
    <s v="N"/>
    <s v="N"/>
    <s v="N"/>
    <x v="0"/>
    <n v="129115946"/>
    <n v="28"/>
    <n v="42"/>
    <n v="20230306"/>
    <s v="CUSTOMER"/>
    <n v="15"/>
    <s v="Y"/>
    <s v="Tech rep lvl + Moda &amp; Casa + VGF2"/>
    <s v="FULL PAYMENT"/>
    <m/>
    <n v="53.795999999999999"/>
    <n v="30.774000000000001"/>
    <n v="63.62"/>
    <m/>
    <s v="BODY SHAPER"/>
    <s v="SHAPEWEAR"/>
    <s v="INTIMATE APPAREL"/>
    <s v="FEMALE"/>
    <s v="AVON"/>
    <s v="AVON"/>
    <n v="1"/>
    <n v="100"/>
    <n v="25"/>
    <s v="N"/>
    <s v="N"/>
    <n v="82908"/>
    <m/>
    <s v="N"/>
    <s v="AXF"/>
    <n v="83.2"/>
    <n v="87.99"/>
    <n v="92.79"/>
    <m/>
    <m/>
    <m/>
    <m/>
    <s v="N"/>
    <m/>
    <m/>
    <m/>
    <x v="0"/>
    <m/>
    <n v="60"/>
    <s v="INNER - CORPO A CORPO 1"/>
    <s v="N"/>
    <m/>
    <m/>
    <s v="N"/>
    <n v="20230306"/>
    <m/>
    <n v="129115943"/>
    <s v="MIXED"/>
    <s v="Tech rep lvl"/>
    <s v="Moda &amp; Casa"/>
    <n v="1"/>
    <m/>
    <n v="0"/>
    <n v="0"/>
    <n v="100"/>
    <n v="129115944"/>
    <n v="999"/>
    <n v="3"/>
    <x v="0"/>
    <x v="0"/>
    <n v="0.5978"/>
    <n v="0.5978"/>
    <n v="0.5978"/>
    <n v="0.5978"/>
    <n v="0.5978"/>
    <n v="89.99"/>
    <n v="89.99"/>
    <n v="89.99"/>
    <n v="89.99"/>
    <n v="89.99"/>
    <s v="Brasil + Moda &amp; Casa + VGF2"/>
    <s v="Bronze + Moda &amp; Casa + VGF2"/>
    <s v="Prata + Moda &amp; Casa + VGF2"/>
    <s v="Ouro + Moda &amp; Casa + VGF2"/>
    <s v="Estrela + Moda &amp; Casa + VGF2"/>
    <n v="15"/>
    <n v="15"/>
    <n v="15"/>
    <n v="15"/>
    <n v="15"/>
    <n v="42.19"/>
    <n v="42.19"/>
    <n v="42.19"/>
    <n v="42.19"/>
    <n v="42.19"/>
    <n v="0"/>
    <n v="0"/>
    <n v="0"/>
    <n v="0"/>
    <n v="0"/>
    <n v="76.491500000000002"/>
    <n v="76.491500000000002"/>
    <n v="76.491500000000002"/>
    <n v="76.491500000000002"/>
    <n v="76.491500000000002"/>
    <n v="0"/>
    <n v="0"/>
    <n v="0"/>
    <n v="0"/>
    <n v="0"/>
    <n v="0"/>
    <n v="100"/>
    <n v="100"/>
    <n v="100"/>
    <n v="100"/>
  </r>
  <r>
    <n v="2261229"/>
    <x v="3"/>
    <n v="20200319"/>
    <m/>
    <s v="INNERWEAR"/>
    <x v="0"/>
    <s v="SHORTFAIXA SLIMTEX-REDUFIRM"/>
    <n v="5520172"/>
    <x v="3"/>
    <n v="1"/>
    <s v="IN-LINE (EXCL NR)"/>
    <s v="CROSS-OUT"/>
    <n v="0.5978"/>
    <m/>
    <n v="23.033000000000001"/>
    <m/>
    <m/>
    <n v="89.99"/>
    <n v="129.99"/>
    <n v="1"/>
    <n v="1"/>
    <n v="61"/>
    <s v="WORK IN PROGRESS"/>
    <n v="129115943"/>
    <s v="NO INCENTIVE"/>
    <s v="N"/>
    <s v="N"/>
    <s v="N"/>
    <s v="N"/>
    <x v="0"/>
    <n v="129115947"/>
    <n v="28"/>
    <n v="42"/>
    <n v="20230306"/>
    <s v="CUSTOMER"/>
    <n v="15"/>
    <s v="Y"/>
    <s v="Tech rep lvl + Moda &amp; Casa + VGF2"/>
    <s v="FULL PAYMENT"/>
    <m/>
    <n v="53.795999999999999"/>
    <n v="30.763000000000002"/>
    <n v="63.61"/>
    <m/>
    <s v="BODY SHAPER"/>
    <s v="SHAPEWEAR"/>
    <s v="INTIMATE APPAREL"/>
    <s v="FEMALE"/>
    <s v="AVON"/>
    <s v="AVON"/>
    <n v="1"/>
    <n v="100"/>
    <n v="25"/>
    <s v="N"/>
    <s v="N"/>
    <n v="82909"/>
    <m/>
    <s v="N"/>
    <s v="AXF"/>
    <n v="83.2"/>
    <n v="87.99"/>
    <n v="92.79"/>
    <m/>
    <m/>
    <m/>
    <m/>
    <s v="N"/>
    <m/>
    <m/>
    <m/>
    <x v="0"/>
    <m/>
    <n v="60"/>
    <s v="INNER - CORPO A CORPO 1"/>
    <s v="N"/>
    <m/>
    <m/>
    <s v="N"/>
    <n v="20230306"/>
    <m/>
    <n v="129115943"/>
    <s v="MIXED"/>
    <s v="Tech rep lvl"/>
    <s v="Moda &amp; Casa"/>
    <n v="1"/>
    <m/>
    <n v="0"/>
    <n v="0"/>
    <n v="100"/>
    <n v="129115944"/>
    <n v="999"/>
    <n v="3"/>
    <x v="0"/>
    <x v="0"/>
    <n v="0.5978"/>
    <n v="0.5978"/>
    <n v="0.5978"/>
    <n v="0.5978"/>
    <n v="0.5978"/>
    <n v="89.99"/>
    <n v="89.99"/>
    <n v="89.99"/>
    <n v="89.99"/>
    <n v="89.99"/>
    <s v="Brasil + Moda &amp; Casa + VGF2"/>
    <s v="Bronze + Moda &amp; Casa + VGF2"/>
    <s v="Prata + Moda &amp; Casa + VGF2"/>
    <s v="Ouro + Moda &amp; Casa + VGF2"/>
    <s v="Estrela + Moda &amp; Casa + VGF2"/>
    <n v="15"/>
    <n v="15"/>
    <n v="15"/>
    <n v="15"/>
    <n v="15"/>
    <n v="42.19"/>
    <n v="42.19"/>
    <n v="42.19"/>
    <n v="42.19"/>
    <n v="42.19"/>
    <n v="0"/>
    <n v="0"/>
    <n v="0"/>
    <n v="0"/>
    <n v="0"/>
    <n v="76.491500000000002"/>
    <n v="76.491500000000002"/>
    <n v="76.491500000000002"/>
    <n v="76.491500000000002"/>
    <n v="76.491500000000002"/>
    <n v="0"/>
    <n v="0"/>
    <n v="0"/>
    <n v="0"/>
    <n v="0"/>
    <n v="0"/>
    <n v="100"/>
    <n v="100"/>
    <n v="100"/>
    <n v="100"/>
  </r>
  <r>
    <n v="2271240"/>
    <x v="4"/>
    <n v="20210308"/>
    <m/>
    <s v="WATCHES"/>
    <x v="1"/>
    <s v="RELOGIO NICE"/>
    <n v="5537050"/>
    <x v="4"/>
    <n v="1"/>
    <s v="IN-LINE (EXCL NR)"/>
    <s v="CROSS-OUT"/>
    <n v="0.48899999999999999"/>
    <m/>
    <n v="29.513999999999999"/>
    <m/>
    <m/>
    <n v="149.99"/>
    <n v="169.99"/>
    <n v="247"/>
    <n v="247"/>
    <n v="10"/>
    <s v="WORK IN PROGRESS"/>
    <n v="129117340"/>
    <s v="NO INCENTIVE"/>
    <s v="N"/>
    <s v="N"/>
    <s v="N"/>
    <s v="N"/>
    <x v="0"/>
    <n v="129117342"/>
    <n v="28"/>
    <n v="42"/>
    <n v="20230306"/>
    <s v="CUSTOMER"/>
    <n v="15"/>
    <s v="Y"/>
    <s v="Tech rep lvl + Moda &amp; Casa + VGF2"/>
    <s v="FULL PAYMENT"/>
    <m/>
    <n v="18116.242200000001"/>
    <n v="10826.2842"/>
    <n v="65.790000000000006"/>
    <m/>
    <s v="WATCHES BRACELET"/>
    <s v="WATCHES"/>
    <s v="METAL WATCHES"/>
    <s v="FEMALE"/>
    <s v="AVON"/>
    <s v="AVON"/>
    <n v="0"/>
    <n v="34"/>
    <n v="100"/>
    <s v="N"/>
    <s v="N"/>
    <n v="46382"/>
    <m/>
    <s v="N"/>
    <m/>
    <m/>
    <m/>
    <m/>
    <m/>
    <m/>
    <m/>
    <m/>
    <s v="N"/>
    <m/>
    <m/>
    <m/>
    <x v="0"/>
    <m/>
    <n v="10"/>
    <s v="CHEIAS DE ESTILO  - PLATAFORMA"/>
    <s v="N"/>
    <m/>
    <m/>
    <s v="N"/>
    <n v="20230306"/>
    <m/>
    <n v="129117340"/>
    <s v="MIXED"/>
    <s v="Tech rep lvl"/>
    <s v="Moda &amp; Casa"/>
    <n v="1"/>
    <m/>
    <n v="0"/>
    <n v="0"/>
    <n v="100"/>
    <n v="129117341"/>
    <n v="999"/>
    <n v="3"/>
    <x v="0"/>
    <x v="0"/>
    <n v="0.48899999999999999"/>
    <n v="0.48899999999999999"/>
    <n v="0.48899999999999999"/>
    <n v="0.48899999999999999"/>
    <n v="0.48899999999999999"/>
    <n v="149.99"/>
    <n v="149.99"/>
    <n v="149.99"/>
    <n v="149.99"/>
    <n v="149.99"/>
    <s v="Brasil + Moda &amp; Casa + VGF2"/>
    <s v="Bronze + Moda &amp; Casa + VGF2"/>
    <s v="Prata + Moda &amp; Casa + VGF2"/>
    <s v="Ouro + Moda &amp; Casa + VGF2"/>
    <s v="Estrela + Moda &amp; Casa + VGF2"/>
    <n v="15"/>
    <n v="15"/>
    <n v="15"/>
    <n v="15"/>
    <n v="15"/>
    <n v="73.84"/>
    <n v="73.84"/>
    <n v="73.84"/>
    <n v="73.84"/>
    <n v="73.84"/>
    <n v="0"/>
    <n v="0"/>
    <n v="0"/>
    <n v="0"/>
    <n v="0"/>
    <n v="127.4915"/>
    <n v="127.4915"/>
    <n v="127.4915"/>
    <n v="127.4915"/>
    <n v="127.4915"/>
    <n v="0"/>
    <n v="0"/>
    <n v="0"/>
    <n v="0"/>
    <n v="0"/>
    <n v="0"/>
    <n v="100"/>
    <n v="100"/>
    <n v="100"/>
    <n v="100"/>
  </r>
  <r>
    <n v="2293385"/>
    <x v="5"/>
    <n v="20220303"/>
    <m/>
    <s v="WATCHES"/>
    <x v="2"/>
    <s v="KIT RELOGIO E PULSEIRA LIFE"/>
    <n v="5574235"/>
    <x v="5"/>
    <n v="1"/>
    <s v="IN-LINE (EXCL NR)"/>
    <s v="CROSS-OUT"/>
    <n v="0.48899999999999999"/>
    <m/>
    <n v="37.417000000000002"/>
    <m/>
    <m/>
    <n v="159.99"/>
    <n v="199.99"/>
    <n v="470"/>
    <n v="470"/>
    <n v="10"/>
    <s v="WORK IN PROGRESS"/>
    <n v="129117353"/>
    <s v="NO INCENTIVE"/>
    <s v="N"/>
    <s v="N"/>
    <s v="N"/>
    <s v="N"/>
    <x v="0"/>
    <n v="129117355"/>
    <n v="28"/>
    <n v="42"/>
    <n v="20230306"/>
    <s v="CUSTOMER"/>
    <n v="15"/>
    <s v="Y"/>
    <s v="Tech rep lvl + Moda &amp; Casa + VGF2"/>
    <s v="FULL PAYMENT"/>
    <m/>
    <n v="36770.501700000001"/>
    <n v="19184.511699999999"/>
    <n v="59.34"/>
    <m/>
    <s v="GIFT SET WATCHES AND JEWELRY"/>
    <s v="WATCHES SET"/>
    <s v="METAL WATCHES"/>
    <s v="FEMALE"/>
    <s v="AVON"/>
    <s v="AVON"/>
    <n v="0"/>
    <n v="33"/>
    <n v="100"/>
    <s v="N"/>
    <s v="N"/>
    <n v="81288"/>
    <m/>
    <s v="N"/>
    <s v="HIT"/>
    <n v="154.4"/>
    <n v="169.99"/>
    <n v="165.99"/>
    <m/>
    <m/>
    <m/>
    <m/>
    <s v="N"/>
    <n v="64050596"/>
    <s v="F&amp;H Plataforma"/>
    <m/>
    <x v="0"/>
    <m/>
    <n v="10"/>
    <s v="CHEIAS DE ESTILO  - PLATAFORMA"/>
    <s v="N"/>
    <m/>
    <m/>
    <s v="N"/>
    <n v="20230306"/>
    <m/>
    <n v="129117353"/>
    <s v="MIXED"/>
    <s v="Tech rep lvl"/>
    <s v="Moda &amp; Casa"/>
    <n v="1"/>
    <m/>
    <n v="0"/>
    <n v="0"/>
    <n v="100"/>
    <n v="129117354"/>
    <n v="999"/>
    <n v="3"/>
    <x v="0"/>
    <x v="0"/>
    <n v="0.48899999999999999"/>
    <n v="0.48899999999999999"/>
    <n v="0.48899999999999999"/>
    <n v="0.48899999999999999"/>
    <n v="0.48899999999999999"/>
    <n v="159.99"/>
    <n v="159.99"/>
    <n v="159.99"/>
    <n v="159.99"/>
    <n v="159.99"/>
    <s v="Brasil + Moda &amp; Casa + VGF2"/>
    <s v="Bronze + Moda &amp; Casa + VGF2"/>
    <s v="Prata + Moda &amp; Casa + VGF2"/>
    <s v="Ouro + Moda &amp; Casa + VGF2"/>
    <s v="Estrela + Moda &amp; Casa + VGF2"/>
    <n v="15"/>
    <n v="15"/>
    <n v="15"/>
    <n v="15"/>
    <n v="15"/>
    <n v="73.84"/>
    <n v="73.84"/>
    <n v="73.84"/>
    <n v="73.84"/>
    <n v="73.84"/>
    <n v="0"/>
    <n v="0"/>
    <n v="0"/>
    <n v="0"/>
    <n v="0"/>
    <n v="135.9915"/>
    <n v="135.9915"/>
    <n v="135.9915"/>
    <n v="135.9915"/>
    <n v="135.9915"/>
    <n v="0"/>
    <n v="0"/>
    <n v="0"/>
    <n v="0"/>
    <n v="0"/>
    <n v="0"/>
    <n v="100"/>
    <n v="100"/>
    <n v="100"/>
    <n v="100"/>
  </r>
  <r>
    <n v="2286021"/>
    <x v="6"/>
    <n v="20210316"/>
    <m/>
    <s v="WATCHES"/>
    <x v="3"/>
    <s v="RELOGIO MUNIQUE"/>
    <n v="5561955"/>
    <x v="6"/>
    <n v="1"/>
    <s v="IN-LINE (EXCL NR)"/>
    <s v="CROSS-OUT"/>
    <n v="0.48899999999999999"/>
    <m/>
    <n v="30.646000000000001"/>
    <m/>
    <m/>
    <n v="149.99"/>
    <n v="169.99"/>
    <n v="41"/>
    <n v="41"/>
    <n v="114"/>
    <s v="WORK IN PROGRESS"/>
    <n v="129117366"/>
    <s v="NO INCENTIVE"/>
    <s v="N"/>
    <s v="N"/>
    <s v="N"/>
    <s v="N"/>
    <x v="0"/>
    <n v="129117368"/>
    <n v="28"/>
    <n v="42"/>
    <n v="20230306"/>
    <s v="CUSTOMER"/>
    <n v="15"/>
    <s v="Y"/>
    <s v="Tech rep lvl + Moda &amp; Casa + VGF2"/>
    <s v="FULL PAYMENT"/>
    <m/>
    <n v="3007.1495"/>
    <n v="1750.6635000000001"/>
    <n v="64.48"/>
    <m/>
    <s v="WATCHES BRACELET"/>
    <s v="WATCHES"/>
    <s v="METAL WATCHES"/>
    <s v="FEMALE"/>
    <s v="AVON"/>
    <s v="AVON"/>
    <n v="0"/>
    <n v="50"/>
    <n v="100"/>
    <s v="N"/>
    <s v="N"/>
    <n v="80571"/>
    <m/>
    <s v="N"/>
    <m/>
    <m/>
    <m/>
    <m/>
    <m/>
    <m/>
    <m/>
    <m/>
    <s v="N"/>
    <n v="68926258"/>
    <s v="Revista Digital F&amp;H"/>
    <m/>
    <x v="0"/>
    <m/>
    <n v="114"/>
    <s v="FASHION - REVISTA DIGITAL 4 - FASHION"/>
    <s v="N"/>
    <m/>
    <m/>
    <s v="N"/>
    <n v="20230306"/>
    <m/>
    <n v="129117366"/>
    <s v="MIXED"/>
    <s v="Tech rep lvl"/>
    <s v="Moda &amp; Casa"/>
    <n v="1"/>
    <m/>
    <n v="0"/>
    <n v="0"/>
    <n v="100"/>
    <n v="129117367"/>
    <n v="999"/>
    <n v="3"/>
    <x v="0"/>
    <x v="0"/>
    <n v="0.48899999999999999"/>
    <n v="0.48899999999999999"/>
    <n v="0.48899999999999999"/>
    <n v="0.48899999999999999"/>
    <n v="0.48899999999999999"/>
    <n v="149.99"/>
    <n v="149.99"/>
    <n v="149.99"/>
    <n v="149.99"/>
    <n v="149.99"/>
    <s v="Brasil + Moda &amp; Casa + VGF2"/>
    <s v="Bronze + Moda &amp; Casa + VGF2"/>
    <s v="Prata + Moda &amp; Casa + VGF2"/>
    <s v="Ouro + Moda &amp; Casa + VGF2"/>
    <s v="Estrela + Moda &amp; Casa + VGF2"/>
    <n v="15"/>
    <n v="15"/>
    <n v="15"/>
    <n v="15"/>
    <n v="15"/>
    <n v="73.84"/>
    <n v="73.84"/>
    <n v="73.84"/>
    <n v="73.84"/>
    <n v="73.84"/>
    <n v="0"/>
    <n v="0"/>
    <n v="0"/>
    <n v="0"/>
    <n v="0"/>
    <n v="127.4915"/>
    <n v="127.4915"/>
    <n v="127.4915"/>
    <n v="127.4915"/>
    <n v="127.4915"/>
    <n v="0"/>
    <n v="0"/>
    <n v="0"/>
    <n v="0"/>
    <n v="0"/>
    <n v="0"/>
    <n v="100"/>
    <n v="100"/>
    <n v="100"/>
    <n v="100"/>
  </r>
  <r>
    <n v="2297875"/>
    <x v="7"/>
    <n v="20220317"/>
    <m/>
    <s v="BODY"/>
    <x v="4"/>
    <s v="LUVA DE BANHO"/>
    <n v="5583256"/>
    <x v="7"/>
    <n v="1"/>
    <s v="EXCESS"/>
    <s v="REGULAR PRICE"/>
    <n v="0.5978"/>
    <m/>
    <n v="8.3420000000000005"/>
    <m/>
    <m/>
    <n v="39.99"/>
    <n v="39.99"/>
    <n v="820"/>
    <n v="820"/>
    <n v="107"/>
    <s v="WORK IN PROGRESS"/>
    <n v="130222940"/>
    <s v="NO INCENTIVE"/>
    <s v="N"/>
    <s v="N"/>
    <s v="N"/>
    <s v="N"/>
    <x v="0"/>
    <n v="130222942"/>
    <n v="28"/>
    <n v="42"/>
    <n v="20230306"/>
    <s v="CUSTOMER"/>
    <n v="15"/>
    <s v="Y"/>
    <s v="Tech rep lvl + Moda &amp; Casa + VGF2"/>
    <s v="FULL PAYMENT"/>
    <m/>
    <n v="19602.937999999998"/>
    <n v="12762.498"/>
    <n v="70.34"/>
    <m/>
    <s v="GLOVE IMPLEMENT"/>
    <s v="IMPLEMENTS/ACCESSORIES"/>
    <s v="IMPLEMENTS"/>
    <s v="UNISEX"/>
    <s v="AVON"/>
    <s v="AVON"/>
    <n v="1"/>
    <n v="34"/>
    <n v="100"/>
    <s v="N"/>
    <s v="N"/>
    <n v="52058"/>
    <m/>
    <s v="N"/>
    <s v="RP"/>
    <n v="25.12"/>
    <n v="39.99"/>
    <n v="39.99"/>
    <m/>
    <m/>
    <m/>
    <m/>
    <s v="N"/>
    <n v="68926258"/>
    <s v="Revista Digital F&amp;H"/>
    <m/>
    <x v="0"/>
    <m/>
    <n v="106"/>
    <s v="SELF - REVISTA DIGITAL 2"/>
    <s v="N"/>
    <m/>
    <m/>
    <s v="N"/>
    <n v="20230306"/>
    <m/>
    <n v="130222940"/>
    <s v="MIXED"/>
    <s v="Tech rep lvl"/>
    <s v="Moda &amp; Casa"/>
    <n v="1"/>
    <m/>
    <n v="0"/>
    <n v="0"/>
    <n v="100"/>
    <n v="130222941"/>
    <n v="999"/>
    <n v="3"/>
    <x v="0"/>
    <x v="0"/>
    <n v="0.5978"/>
    <n v="0.5978"/>
    <n v="0.5978"/>
    <n v="0.5978"/>
    <n v="0.5978"/>
    <n v="39.99"/>
    <n v="39.99"/>
    <n v="39.99"/>
    <n v="39.99"/>
    <n v="39.99"/>
    <s v="Brasil + Moda &amp; Casa + VGF2"/>
    <s v="Bronze + Moda &amp; Casa + VGF2"/>
    <s v="Prata + Moda &amp; Casa + VGF2"/>
    <s v="Ouro + Moda &amp; Casa + VGF2"/>
    <s v="Estrela + Moda &amp; Casa + VGF2"/>
    <n v="15"/>
    <n v="15"/>
    <n v="15"/>
    <n v="15"/>
    <n v="15"/>
    <n v="42.19"/>
    <n v="42.19"/>
    <n v="42.19"/>
    <n v="42.19"/>
    <n v="42.19"/>
    <n v="0"/>
    <n v="0"/>
    <n v="0"/>
    <n v="0"/>
    <n v="0"/>
    <n v="33.991500000000002"/>
    <n v="33.991500000000002"/>
    <n v="33.991500000000002"/>
    <n v="33.991500000000002"/>
    <n v="33.991500000000002"/>
    <n v="0"/>
    <n v="0"/>
    <n v="0"/>
    <n v="0"/>
    <n v="0"/>
    <n v="0"/>
    <n v="100"/>
    <n v="100"/>
    <n v="100"/>
    <n v="100"/>
  </r>
  <r>
    <n v="422418"/>
    <x v="8"/>
    <n v="20160306"/>
    <m/>
    <s v="HOUSEWARES"/>
    <x v="5"/>
    <s v="CACEROLA MULTIUSOS TAPA VIDRIO"/>
    <n v="1112745"/>
    <x v="8"/>
    <n v="1"/>
    <s v="IN-LINE (EXCL NR)"/>
    <s v="REGULAR PRICE"/>
    <n v="0.53759999999999997"/>
    <m/>
    <n v="25.065000000000001"/>
    <m/>
    <m/>
    <n v="119.99"/>
    <n v="119.99"/>
    <n v="1"/>
    <n v="1"/>
    <n v="29"/>
    <s v="WORK IN PROGRESS"/>
    <n v="132446682"/>
    <s v="NO INCENTIVE"/>
    <s v="N"/>
    <s v="N"/>
    <s v="N"/>
    <s v="N"/>
    <x v="0"/>
    <n v="132446684"/>
    <n v="28"/>
    <n v="42"/>
    <n v="20230306"/>
    <s v="CUSTOMER"/>
    <n v="15"/>
    <s v="Y"/>
    <s v="Tech rep lvl + Moda &amp; Casa + VGF2"/>
    <s v="FULL PAYMENT"/>
    <m/>
    <n v="64.506600000000006"/>
    <n v="39.441600000000001"/>
    <n v="66.97"/>
    <m/>
    <s v="BAKEWARE &amp; COOKWARE"/>
    <s v="BAKING"/>
    <s v="UTENSILS KITCHENWARE"/>
    <s v="UNISEX"/>
    <s v="AVON"/>
    <s v="AVON"/>
    <n v="1"/>
    <n v="50"/>
    <n v="100"/>
    <s v="N"/>
    <s v="N"/>
    <n v="80003"/>
    <m/>
    <s v="N"/>
    <s v="RP"/>
    <n v="96"/>
    <n v="119.99"/>
    <n v="119.99"/>
    <m/>
    <m/>
    <m/>
    <m/>
    <s v="N"/>
    <m/>
    <m/>
    <m/>
    <x v="0"/>
    <m/>
    <n v="28"/>
    <s v="ESPACO GOURMET - HOUSE 3"/>
    <s v="N"/>
    <m/>
    <m/>
    <s v="N"/>
    <n v="20230306"/>
    <m/>
    <n v="132446682"/>
    <s v="MIXED"/>
    <s v="Tech rep lvl"/>
    <s v="Moda &amp; Casa"/>
    <n v="1"/>
    <m/>
    <n v="0"/>
    <n v="0"/>
    <n v="100"/>
    <n v="132446683"/>
    <n v="999"/>
    <n v="3"/>
    <x v="0"/>
    <x v="0"/>
    <n v="0.53759999999999997"/>
    <n v="0.53759999999999997"/>
    <n v="0.53759999999999997"/>
    <n v="0.53759999999999997"/>
    <n v="0.53759999999999997"/>
    <n v="119.99"/>
    <n v="119.99"/>
    <n v="119.99"/>
    <n v="119.99"/>
    <n v="119.99"/>
    <s v="Brasil + Moda &amp; Casa + VGF2"/>
    <s v="Bronze + Moda &amp; Casa + VGF2"/>
    <s v="Prata + Moda &amp; Casa + VGF2"/>
    <s v="Ouro + Moda &amp; Casa + VGF2"/>
    <s v="Estrela + Moda &amp; Casa + VGF2"/>
    <n v="15"/>
    <n v="15"/>
    <n v="15"/>
    <n v="15"/>
    <n v="15"/>
    <n v="58.1"/>
    <n v="58.1"/>
    <n v="58.1"/>
    <n v="58.1"/>
    <n v="58.1"/>
    <n v="0"/>
    <n v="0"/>
    <n v="0"/>
    <n v="0"/>
    <n v="0"/>
    <n v="101.9915"/>
    <n v="101.9915"/>
    <n v="101.9915"/>
    <n v="101.9915"/>
    <n v="101.9915"/>
    <n v="0"/>
    <n v="0"/>
    <n v="0"/>
    <n v="0"/>
    <n v="0"/>
    <n v="0"/>
    <n v="100"/>
    <n v="100"/>
    <n v="100"/>
    <n v="100"/>
  </r>
  <r>
    <n v="455614"/>
    <x v="9"/>
    <n v="20160306"/>
    <m/>
    <s v="HOUSEWARES"/>
    <x v="6"/>
    <s v="CACEROLA MULTIUSOS TAPA VIDRIO"/>
    <n v="1112745"/>
    <x v="9"/>
    <n v="1"/>
    <s v="IN-LINE (EXCL NR)"/>
    <s v="CROSS-OUT"/>
    <n v="0.53759999999999997"/>
    <m/>
    <n v="26.888000000000002"/>
    <m/>
    <m/>
    <n v="119.99"/>
    <n v="139.99"/>
    <n v="1"/>
    <n v="1"/>
    <n v="29"/>
    <s v="WORK IN PROGRESS"/>
    <n v="132446731"/>
    <s v="NO INCENTIVE"/>
    <s v="N"/>
    <s v="N"/>
    <s v="N"/>
    <s v="N"/>
    <x v="0"/>
    <n v="132446733"/>
    <n v="28"/>
    <n v="42"/>
    <n v="20230306"/>
    <s v="CUSTOMER"/>
    <n v="15"/>
    <s v="Y"/>
    <s v="Tech rep lvl + Moda &amp; Casa + VGF2"/>
    <s v="FULL PAYMENT"/>
    <m/>
    <n v="64.506600000000006"/>
    <n v="37.618600000000001"/>
    <n v="64.569999999999993"/>
    <m/>
    <s v="BAKEWARE &amp; COOKWARE"/>
    <s v="BAKING"/>
    <s v="UTENSILS KITCHENWARE"/>
    <s v="UNISEX"/>
    <s v="AVON"/>
    <s v="AVON"/>
    <n v="1"/>
    <n v="50"/>
    <n v="100"/>
    <s v="N"/>
    <s v="N"/>
    <n v="80006"/>
    <m/>
    <s v="N"/>
    <m/>
    <m/>
    <m/>
    <m/>
    <m/>
    <m/>
    <m/>
    <m/>
    <s v="N"/>
    <m/>
    <m/>
    <m/>
    <x v="0"/>
    <m/>
    <n v="28"/>
    <s v="ESPACO GOURMET - HOUSE 3"/>
    <s v="N"/>
    <m/>
    <m/>
    <s v="N"/>
    <n v="20230306"/>
    <m/>
    <n v="132446731"/>
    <s v="MIXED"/>
    <s v="Tech rep lvl"/>
    <s v="Moda &amp; Casa"/>
    <n v="1"/>
    <m/>
    <n v="0"/>
    <n v="0"/>
    <n v="100"/>
    <n v="132446732"/>
    <n v="999"/>
    <n v="3"/>
    <x v="0"/>
    <x v="0"/>
    <n v="0.53759999999999997"/>
    <n v="0.53759999999999997"/>
    <n v="0.53759999999999997"/>
    <n v="0.53759999999999997"/>
    <n v="0.53759999999999997"/>
    <n v="119.99"/>
    <n v="119.99"/>
    <n v="119.99"/>
    <n v="119.99"/>
    <n v="119.99"/>
    <s v="Brasil + Moda &amp; Casa + VGF2"/>
    <s v="Bronze + Moda &amp; Casa + VGF2"/>
    <s v="Prata + Moda &amp; Casa + VGF2"/>
    <s v="Ouro + Moda &amp; Casa + VGF2"/>
    <s v="Estrela + Moda &amp; Casa + VGF2"/>
    <n v="15"/>
    <n v="15"/>
    <n v="15"/>
    <n v="15"/>
    <n v="15"/>
    <n v="58.1"/>
    <n v="58.1"/>
    <n v="58.1"/>
    <n v="58.1"/>
    <n v="58.1"/>
    <n v="0"/>
    <n v="0"/>
    <n v="0"/>
    <n v="0"/>
    <n v="0"/>
    <n v="101.9915"/>
    <n v="101.9915"/>
    <n v="101.9915"/>
    <n v="101.9915"/>
    <n v="101.9915"/>
    <n v="0"/>
    <n v="0"/>
    <n v="0"/>
    <n v="0"/>
    <n v="0"/>
    <n v="0"/>
    <n v="100"/>
    <n v="100"/>
    <n v="100"/>
    <n v="100"/>
  </r>
  <r>
    <n v="422418"/>
    <x v="8"/>
    <n v="20160306"/>
    <m/>
    <s v="HOUSEWARES"/>
    <x v="5"/>
    <s v="CACEROLA MULTIUSOS TAPA VIDRIO"/>
    <n v="1112745"/>
    <x v="8"/>
    <n v="1"/>
    <s v="IN-LINE (EXCL NR)"/>
    <s v="REPRESENTATIVE OFFER"/>
    <n v="0.63249999999999995"/>
    <m/>
    <n v="25.065000000000001"/>
    <m/>
    <m/>
    <n v="95.99"/>
    <n v="119.99"/>
    <n v="5263"/>
    <n v="5263"/>
    <n v="45"/>
    <s v="WORK IN PROGRESS"/>
    <n v="132446770"/>
    <s v="NO INCENTIVE"/>
    <s v="N"/>
    <s v="N"/>
    <s v="N"/>
    <s v="N"/>
    <x v="1"/>
    <n v="132446772"/>
    <n v="28"/>
    <n v="32"/>
    <n v="20230306"/>
    <s v="NET ITEM"/>
    <n v="15"/>
    <s v="Y"/>
    <s v="Tech rep lvl + Moda &amp; Casa + VGF2"/>
    <s v="FULL PAYMENT"/>
    <m/>
    <n v="319536.07150000002"/>
    <n v="187618.97649999999"/>
    <n v="66.97"/>
    <m/>
    <s v="BAKEWARE &amp; COOKWARE"/>
    <s v="BAKING"/>
    <s v="UTENSILS KITCHENWARE"/>
    <s v="UNISEX"/>
    <s v="AVON"/>
    <s v="AVON"/>
    <n v="1"/>
    <n v="25"/>
    <n v="100"/>
    <s v="N"/>
    <s v="N"/>
    <n v="60914"/>
    <m/>
    <s v="N"/>
    <s v="RP"/>
    <n v="96"/>
    <n v="119.99"/>
    <n v="119.99"/>
    <m/>
    <m/>
    <m/>
    <m/>
    <s v="N"/>
    <m/>
    <m/>
    <m/>
    <x v="0"/>
    <m/>
    <n v="44"/>
    <s v="C&amp;E IMPORTADOS"/>
    <s v="N"/>
    <m/>
    <m/>
    <s v="N"/>
    <n v="20230306"/>
    <m/>
    <n v="132446770"/>
    <s v="MIXED"/>
    <s v="Tech rep lvl"/>
    <s v="Moda &amp; Casa"/>
    <n v="1"/>
    <m/>
    <n v="0"/>
    <n v="0"/>
    <n v="100"/>
    <n v="132446771"/>
    <n v="999"/>
    <n v="3"/>
    <x v="0"/>
    <x v="0"/>
    <n v="0.63249999999999995"/>
    <n v="0.63249999999999995"/>
    <n v="0.63249999999999995"/>
    <n v="0.63249999999999995"/>
    <n v="0.63249999999999995"/>
    <n v="95.99"/>
    <n v="95.99"/>
    <n v="95.99"/>
    <n v="95.99"/>
    <n v="95.99"/>
    <s v="Brasil + Moda &amp; Casa + VGF2"/>
    <s v="Bronze + Moda &amp; Casa + VGF2"/>
    <s v="Prata + Moda &amp; Casa + VGF2"/>
    <s v="Ouro + Moda &amp; Casa + VGF2"/>
    <s v="Estrela + Moda &amp; Casa + VGF2"/>
    <n v="15"/>
    <n v="15"/>
    <n v="15"/>
    <n v="15"/>
    <n v="15"/>
    <n v="58.1"/>
    <n v="58.1"/>
    <n v="58.1"/>
    <n v="58.1"/>
    <n v="58.1"/>
    <n v="0"/>
    <n v="0"/>
    <n v="0"/>
    <n v="0"/>
    <n v="0"/>
    <n v="95.99"/>
    <n v="95.99"/>
    <n v="95.99"/>
    <n v="95.99"/>
    <n v="95.99"/>
    <n v="24"/>
    <n v="24"/>
    <n v="24"/>
    <n v="24"/>
    <n v="24"/>
    <n v="20"/>
    <n v="79"/>
    <n v="79"/>
    <n v="79"/>
    <n v="79"/>
  </r>
  <r>
    <n v="455614"/>
    <x v="9"/>
    <n v="20160306"/>
    <m/>
    <s v="HOUSEWARES"/>
    <x v="6"/>
    <s v="CACEROLA MULTIUSOS TAPA VIDRIO"/>
    <n v="1112745"/>
    <x v="9"/>
    <n v="1"/>
    <s v="IN-LINE (EXCL NR)"/>
    <s v="REPRESENTATIVE OFFER"/>
    <n v="0.63249999999999995"/>
    <m/>
    <n v="26.888000000000002"/>
    <m/>
    <m/>
    <n v="95.99"/>
    <n v="139.99"/>
    <n v="8502"/>
    <n v="8502"/>
    <n v="45"/>
    <s v="WORK IN PROGRESS"/>
    <n v="132446783"/>
    <s v="NO INCENTIVE"/>
    <s v="N"/>
    <s v="N"/>
    <s v="N"/>
    <s v="N"/>
    <x v="1"/>
    <n v="132446785"/>
    <n v="28"/>
    <n v="32"/>
    <n v="20230306"/>
    <s v="NET ITEM"/>
    <n v="15"/>
    <s v="Y"/>
    <s v="Tech rep lvl + Moda &amp; Casa + VGF2"/>
    <s v="FULL PAYMENT"/>
    <m/>
    <n v="516187.66489999997"/>
    <n v="287585.88880000002"/>
    <n v="64.569999999999993"/>
    <m/>
    <s v="BAKEWARE &amp; COOKWARE"/>
    <s v="BAKING"/>
    <s v="UTENSILS KITCHENWARE"/>
    <s v="UNISEX"/>
    <s v="AVON"/>
    <s v="AVON"/>
    <n v="1"/>
    <n v="25"/>
    <n v="100"/>
    <s v="N"/>
    <s v="N"/>
    <n v="60967"/>
    <m/>
    <s v="N"/>
    <m/>
    <m/>
    <m/>
    <m/>
    <m/>
    <m/>
    <m/>
    <m/>
    <s v="N"/>
    <m/>
    <m/>
    <m/>
    <x v="0"/>
    <m/>
    <n v="44"/>
    <s v="C&amp;E IMPORTADOS"/>
    <s v="N"/>
    <m/>
    <m/>
    <s v="N"/>
    <n v="20230306"/>
    <m/>
    <n v="132446783"/>
    <s v="MIXED"/>
    <s v="Tech rep lvl"/>
    <s v="Moda &amp; Casa"/>
    <n v="1"/>
    <m/>
    <n v="0"/>
    <n v="0"/>
    <n v="100"/>
    <n v="132446784"/>
    <n v="999"/>
    <n v="3"/>
    <x v="0"/>
    <x v="0"/>
    <n v="0.63249999999999995"/>
    <n v="0.63249999999999995"/>
    <n v="0.63249999999999995"/>
    <n v="0.63249999999999995"/>
    <n v="0.63249999999999995"/>
    <n v="95.99"/>
    <n v="95.99"/>
    <n v="95.99"/>
    <n v="95.99"/>
    <n v="95.99"/>
    <s v="Brasil + Moda &amp; Casa + VGF2"/>
    <s v="Bronze + Moda &amp; Casa + VGF2"/>
    <s v="Prata + Moda &amp; Casa + VGF2"/>
    <s v="Ouro + Moda &amp; Casa + VGF2"/>
    <s v="Estrela + Moda &amp; Casa + VGF2"/>
    <n v="15"/>
    <n v="15"/>
    <n v="15"/>
    <n v="15"/>
    <n v="15"/>
    <n v="58.1"/>
    <n v="58.1"/>
    <n v="58.1"/>
    <n v="58.1"/>
    <n v="58.1"/>
    <n v="0"/>
    <n v="0"/>
    <n v="0"/>
    <n v="0"/>
    <n v="0"/>
    <n v="95.99"/>
    <n v="95.99"/>
    <n v="95.99"/>
    <n v="95.99"/>
    <n v="95.99"/>
    <n v="24"/>
    <n v="24"/>
    <n v="24"/>
    <n v="24"/>
    <n v="24"/>
    <n v="20"/>
    <n v="79"/>
    <n v="79"/>
    <n v="79"/>
    <n v="79"/>
  </r>
  <r>
    <n v="2262788"/>
    <x v="10"/>
    <n v="20210301"/>
    <m/>
    <s v="WATCHES"/>
    <x v="7"/>
    <s v="RELOGIO TASSIA"/>
    <n v="5522229"/>
    <x v="10"/>
    <n v="1"/>
    <s v="IN-LINE (EXCL NR)"/>
    <s v="CROSS-OUT"/>
    <n v="0.48899999999999999"/>
    <m/>
    <n v="31.727"/>
    <m/>
    <m/>
    <n v="149.99"/>
    <n v="169.99"/>
    <n v="371"/>
    <n v="371"/>
    <n v="10"/>
    <s v="WORK IN PROGRESS"/>
    <n v="132484331"/>
    <s v="NO INCENTIVE"/>
    <s v="N"/>
    <s v="N"/>
    <s v="N"/>
    <s v="N"/>
    <x v="0"/>
    <n v="132484335"/>
    <n v="28"/>
    <n v="42"/>
    <n v="20230306"/>
    <s v="CUSTOMER"/>
    <n v="15"/>
    <s v="Y"/>
    <s v="Tech rep lvl + Moda &amp; Casa + VGF2"/>
    <s v="FULL PAYMENT"/>
    <m/>
    <n v="27211.035800000001"/>
    <n v="15440.318799999999"/>
    <n v="63.23"/>
    <m/>
    <s v="WATCHES BRACELET"/>
    <s v="WATCHES"/>
    <s v="METAL WATCHES"/>
    <s v="UNISEX"/>
    <s v="AVON"/>
    <s v="AVON"/>
    <n v="0"/>
    <n v="33"/>
    <n v="100"/>
    <s v="N"/>
    <s v="N"/>
    <n v="80665"/>
    <m/>
    <s v="N"/>
    <m/>
    <m/>
    <m/>
    <m/>
    <m/>
    <m/>
    <m/>
    <m/>
    <s v="N"/>
    <n v="64050596"/>
    <s v="F&amp;H Plataforma"/>
    <m/>
    <x v="0"/>
    <m/>
    <n v="10"/>
    <s v="CHEIAS DE ESTILO  - PLATAFORMA"/>
    <s v="N"/>
    <m/>
    <m/>
    <s v="N"/>
    <n v="20230306"/>
    <m/>
    <n v="132484331"/>
    <s v="MIXED"/>
    <s v="Tech rep lvl"/>
    <s v="Moda &amp; Casa"/>
    <n v="1"/>
    <m/>
    <n v="0"/>
    <n v="0"/>
    <n v="100"/>
    <n v="132484334"/>
    <n v="999"/>
    <n v="3"/>
    <x v="0"/>
    <x v="0"/>
    <n v="0.48899999999999999"/>
    <n v="0.48899999999999999"/>
    <n v="0.48899999999999999"/>
    <n v="0.48899999999999999"/>
    <n v="0.48899999999999999"/>
    <n v="149.99"/>
    <n v="149.99"/>
    <n v="149.99"/>
    <n v="149.99"/>
    <n v="149.99"/>
    <s v="Brasil + Moda &amp; Casa + VGF2"/>
    <s v="Bronze + Moda &amp; Casa + VGF2"/>
    <s v="Prata + Moda &amp; Casa + VGF2"/>
    <s v="Ouro + Moda &amp; Casa + VGF2"/>
    <s v="Estrela + Moda &amp; Casa + VGF2"/>
    <n v="15"/>
    <n v="15"/>
    <n v="15"/>
    <n v="15"/>
    <n v="15"/>
    <n v="73.84"/>
    <n v="73.84"/>
    <n v="73.84"/>
    <n v="73.84"/>
    <n v="73.84"/>
    <n v="0"/>
    <n v="0"/>
    <n v="0"/>
    <n v="0"/>
    <n v="0"/>
    <n v="127.4915"/>
    <n v="127.4915"/>
    <n v="127.4915"/>
    <n v="127.4915"/>
    <n v="127.4915"/>
    <n v="0"/>
    <n v="0"/>
    <n v="0"/>
    <n v="0"/>
    <n v="0"/>
    <n v="0"/>
    <n v="100"/>
    <n v="100"/>
    <n v="100"/>
    <n v="100"/>
  </r>
  <r>
    <n v="2280665"/>
    <x v="11"/>
    <n v="20210306"/>
    <m/>
    <s v="TOILETRIES"/>
    <x v="8"/>
    <s v="ESCOVA 3 EM 1 BBEAUTY"/>
    <n v="5553053"/>
    <x v="11"/>
    <n v="1"/>
    <s v="IN-LINE (EXCL NR)"/>
    <s v="CROSS-OUT"/>
    <n v="0.48899999999999999"/>
    <m/>
    <n v="56.725000000000001"/>
    <m/>
    <m/>
    <n v="169.99"/>
    <n v="299.99"/>
    <n v="2717"/>
    <n v="2717"/>
    <n v="53"/>
    <s v="WORK IN PROGRESS"/>
    <n v="132488445"/>
    <s v="NO INCENTIVE"/>
    <s v="N"/>
    <s v="N"/>
    <s v="N"/>
    <s v="N"/>
    <x v="0"/>
    <n v="132488447"/>
    <n v="28"/>
    <n v="42"/>
    <n v="20230306"/>
    <s v="CUSTOMER"/>
    <n v="15"/>
    <s v="Y"/>
    <s v="Tech rep lvl + Moda &amp; Casa + VGF2"/>
    <s v="FULL PAYMENT"/>
    <m/>
    <n v="225850.92389999999"/>
    <n v="71729.098899999997"/>
    <n v="41.99"/>
    <m/>
    <s v="HAIR BRUSH"/>
    <s v="BRUSHES/COMBS"/>
    <s v="IMPLEMENTS"/>
    <s v="FEMALE"/>
    <s v="AVON WELLNESS"/>
    <s v="AVON WELLNESS (NO SUB BRAND APPLIES)"/>
    <n v="1"/>
    <n v="100"/>
    <n v="50"/>
    <s v="N"/>
    <s v="N"/>
    <n v="52425"/>
    <m/>
    <s v="N"/>
    <m/>
    <m/>
    <m/>
    <m/>
    <m/>
    <m/>
    <m/>
    <m/>
    <s v="N"/>
    <m/>
    <m/>
    <m/>
    <x v="0"/>
    <m/>
    <n v="52"/>
    <s v="SELF - MEU ESPACO 1"/>
    <s v="N"/>
    <m/>
    <m/>
    <s v="N"/>
    <n v="20230306"/>
    <m/>
    <n v="132488445"/>
    <s v="MIXED"/>
    <s v="Tech rep lvl"/>
    <s v="Moda &amp; Casa"/>
    <n v="1"/>
    <m/>
    <n v="0"/>
    <n v="0"/>
    <n v="100"/>
    <n v="132488446"/>
    <n v="999"/>
    <n v="3"/>
    <x v="0"/>
    <x v="0"/>
    <n v="0.48899999999999999"/>
    <n v="0.48899999999999999"/>
    <n v="0.48899999999999999"/>
    <n v="0.48899999999999999"/>
    <n v="0.48899999999999999"/>
    <n v="169.99"/>
    <n v="169.99"/>
    <n v="169.99"/>
    <n v="169.99"/>
    <n v="169.99"/>
    <s v="Brasil + Moda &amp; Casa + VGF2"/>
    <s v="Bronze + Moda &amp; Casa + VGF2"/>
    <s v="Prata + Moda &amp; Casa + VGF2"/>
    <s v="Ouro + Moda &amp; Casa + VGF2"/>
    <s v="Estrela + Moda &amp; Casa + VGF2"/>
    <n v="15"/>
    <n v="15"/>
    <n v="15"/>
    <n v="15"/>
    <n v="15"/>
    <n v="73.84"/>
    <n v="73.84"/>
    <n v="73.84"/>
    <n v="73.84"/>
    <n v="73.84"/>
    <n v="0"/>
    <n v="0"/>
    <n v="0"/>
    <n v="0"/>
    <n v="0"/>
    <n v="144.4915"/>
    <n v="144.4915"/>
    <n v="144.4915"/>
    <n v="144.4915"/>
    <n v="144.4915"/>
    <n v="0"/>
    <n v="0"/>
    <n v="0"/>
    <n v="0"/>
    <n v="0"/>
    <n v="0"/>
    <n v="100"/>
    <n v="100"/>
    <n v="100"/>
    <n v="100"/>
  </r>
  <r>
    <n v="2280666"/>
    <x v="12"/>
    <n v="20210306"/>
    <m/>
    <s v="TOILETRIES"/>
    <x v="8"/>
    <s v="ESCOVA 3 EM 1 BBEAUTY"/>
    <n v="5553053"/>
    <x v="12"/>
    <n v="1"/>
    <s v="IN-LINE (EXCL NR)"/>
    <s v="CROSS-OUT"/>
    <n v="0.48899999999999999"/>
    <m/>
    <n v="57.283999999999999"/>
    <m/>
    <m/>
    <n v="169.99"/>
    <n v="299.99"/>
    <n v="2223"/>
    <n v="2223"/>
    <n v="53"/>
    <s v="WORK IN PROGRESS"/>
    <n v="132488445"/>
    <s v="NO INCENTIVE"/>
    <s v="N"/>
    <s v="N"/>
    <s v="N"/>
    <s v="N"/>
    <x v="0"/>
    <n v="132488448"/>
    <n v="28"/>
    <n v="42"/>
    <n v="20230306"/>
    <s v="CUSTOMER"/>
    <n v="15"/>
    <s v="Y"/>
    <s v="Tech rep lvl + Moda &amp; Casa + VGF2"/>
    <s v="FULL PAYMENT"/>
    <m/>
    <n v="184787.1195"/>
    <n v="57444.787499999999"/>
    <n v="41.41"/>
    <m/>
    <s v="HAIR BRUSH"/>
    <s v="BRUSHES/COMBS"/>
    <s v="IMPLEMENTS"/>
    <s v="FEMALE"/>
    <s v="AVON WELLNESS"/>
    <s v="AVON WELLNESS (NO SUB BRAND APPLIES)"/>
    <n v="1"/>
    <n v="100"/>
    <n v="50"/>
    <s v="N"/>
    <s v="N"/>
    <n v="52427"/>
    <m/>
    <s v="N"/>
    <m/>
    <m/>
    <m/>
    <m/>
    <m/>
    <m/>
    <m/>
    <m/>
    <s v="N"/>
    <m/>
    <m/>
    <m/>
    <x v="0"/>
    <m/>
    <n v="52"/>
    <s v="SELF - MEU ESPACO 1"/>
    <s v="N"/>
    <m/>
    <m/>
    <s v="N"/>
    <n v="20230306"/>
    <m/>
    <n v="132488445"/>
    <s v="MIXED"/>
    <s v="Tech rep lvl"/>
    <s v="Moda &amp; Casa"/>
    <n v="1"/>
    <m/>
    <n v="0"/>
    <n v="0"/>
    <n v="100"/>
    <n v="132488446"/>
    <n v="999"/>
    <n v="3"/>
    <x v="0"/>
    <x v="0"/>
    <n v="0.48899999999999999"/>
    <n v="0.48899999999999999"/>
    <n v="0.48899999999999999"/>
    <n v="0.48899999999999999"/>
    <n v="0.48899999999999999"/>
    <n v="169.99"/>
    <n v="169.99"/>
    <n v="169.99"/>
    <n v="169.99"/>
    <n v="169.99"/>
    <s v="Brasil + Moda &amp; Casa + VGF2"/>
    <s v="Bronze + Moda &amp; Casa + VGF2"/>
    <s v="Prata + Moda &amp; Casa + VGF2"/>
    <s v="Ouro + Moda &amp; Casa + VGF2"/>
    <s v="Estrela + Moda &amp; Casa + VGF2"/>
    <n v="15"/>
    <n v="15"/>
    <n v="15"/>
    <n v="15"/>
    <n v="15"/>
    <n v="73.84"/>
    <n v="73.84"/>
    <n v="73.84"/>
    <n v="73.84"/>
    <n v="73.84"/>
    <n v="0"/>
    <n v="0"/>
    <n v="0"/>
    <n v="0"/>
    <n v="0"/>
    <n v="144.4915"/>
    <n v="144.4915"/>
    <n v="144.4915"/>
    <n v="144.4915"/>
    <n v="144.4915"/>
    <n v="0"/>
    <n v="0"/>
    <n v="0"/>
    <n v="0"/>
    <n v="0"/>
    <n v="0"/>
    <n v="100"/>
    <n v="100"/>
    <n v="100"/>
    <n v="100"/>
  </r>
  <r>
    <n v="2276738"/>
    <x v="13"/>
    <n v="20210310"/>
    <m/>
    <s v="ENTERTAINMENT &amp; LEISURE"/>
    <x v="9"/>
    <s v="TONIFICADOR CORPORAL"/>
    <n v="5547759"/>
    <x v="13"/>
    <n v="1"/>
    <s v="IN-LINE (EXCL NR)"/>
    <s v="CROSS-OUT"/>
    <n v="0.54730000000000001"/>
    <m/>
    <n v="38.012999999999998"/>
    <m/>
    <m/>
    <n v="199.99"/>
    <n v="229.99"/>
    <n v="1"/>
    <n v="1"/>
    <n v="52"/>
    <s v="WORK IN PROGRESS"/>
    <n v="132488464"/>
    <s v="NO INCENTIVE"/>
    <s v="N"/>
    <s v="N"/>
    <s v="N"/>
    <s v="N"/>
    <x v="0"/>
    <n v="132488466"/>
    <n v="28"/>
    <n v="42"/>
    <n v="20230306"/>
    <s v="CUSTOMER"/>
    <n v="15"/>
    <s v="Y"/>
    <s v="Tech rep lvl + Moda &amp; Casa + VGF2"/>
    <s v="FULL PAYMENT"/>
    <m/>
    <n v="109.4545"/>
    <n v="71.441500000000005"/>
    <n v="70.48"/>
    <m/>
    <s v="FITNESS TONER"/>
    <s v="FITNESS"/>
    <s v="HEALTH &amp; FITNESS EQUIPMENT"/>
    <s v="FEMALE"/>
    <s v="AVON WELLNESS"/>
    <s v="AVON WELLNESS (NO SUB BRAND APPLIES)"/>
    <n v="0"/>
    <n v="100"/>
    <n v="100"/>
    <s v="N"/>
    <s v="N"/>
    <n v="46591"/>
    <m/>
    <s v="N"/>
    <m/>
    <m/>
    <m/>
    <m/>
    <m/>
    <m/>
    <m/>
    <m/>
    <s v="N"/>
    <m/>
    <m/>
    <m/>
    <x v="0"/>
    <m/>
    <n v="52"/>
    <s v="SELF - MEU ESPACO 1"/>
    <s v="N"/>
    <m/>
    <m/>
    <s v="N"/>
    <n v="20230306"/>
    <m/>
    <n v="132488464"/>
    <s v="MIXED"/>
    <s v="Tech rep lvl"/>
    <s v="Moda &amp; Casa"/>
    <n v="1"/>
    <m/>
    <n v="0"/>
    <n v="0"/>
    <n v="100"/>
    <n v="132488465"/>
    <n v="999"/>
    <n v="3"/>
    <x v="0"/>
    <x v="0"/>
    <n v="0.54730000000000001"/>
    <n v="0.54730000000000001"/>
    <n v="0.54730000000000001"/>
    <n v="0.54730000000000001"/>
    <n v="0.54730000000000001"/>
    <n v="199.99"/>
    <n v="199.99"/>
    <n v="199.99"/>
    <n v="199.99"/>
    <n v="199.99"/>
    <s v="Brasil + Moda &amp; Casa + VGF2"/>
    <s v="Bronze + Moda &amp; Casa + VGF2"/>
    <s v="Prata + Moda &amp; Casa + VGF2"/>
    <s v="Ouro + Moda &amp; Casa + VGF2"/>
    <s v="Estrela + Moda &amp; Casa + VGF2"/>
    <n v="15"/>
    <n v="15"/>
    <n v="15"/>
    <n v="15"/>
    <n v="15"/>
    <n v="55.31"/>
    <n v="55.31"/>
    <n v="55.31"/>
    <n v="55.31"/>
    <n v="55.31"/>
    <n v="0"/>
    <n v="0"/>
    <n v="0"/>
    <n v="0"/>
    <n v="0"/>
    <n v="169.9915"/>
    <n v="169.9915"/>
    <n v="169.9915"/>
    <n v="169.9915"/>
    <n v="169.9915"/>
    <n v="0"/>
    <n v="0"/>
    <n v="0"/>
    <n v="0"/>
    <n v="0"/>
    <n v="0"/>
    <n v="100"/>
    <n v="100"/>
    <n v="100"/>
    <n v="100"/>
  </r>
  <r>
    <n v="2288750"/>
    <x v="14"/>
    <n v="20210315"/>
    <m/>
    <s v="KIDS HOME"/>
    <x v="10"/>
    <s v="COPO GEEK AVENGERS"/>
    <n v="5565641"/>
    <x v="14"/>
    <n v="1"/>
    <s v="IN-LINE (EXCL NR)"/>
    <s v="CROSS-OUT"/>
    <n v="0.56340000000000001"/>
    <m/>
    <n v="3.1269999999999998"/>
    <m/>
    <m/>
    <n v="14.99"/>
    <n v="16.989999999999998"/>
    <n v="1714"/>
    <n v="1714"/>
    <n v="44"/>
    <s v="WORK IN PROGRESS"/>
    <n v="132488490"/>
    <s v="NO INCENTIVE"/>
    <s v="N"/>
    <s v="N"/>
    <s v="N"/>
    <s v="N"/>
    <x v="0"/>
    <n v="132488492"/>
    <n v="28"/>
    <n v="42"/>
    <n v="20230306"/>
    <s v="CUSTOMER"/>
    <n v="15"/>
    <s v="Y"/>
    <s v="Tech rep lvl + Moda &amp; Casa + VGF2"/>
    <s v="FULL PAYMENT"/>
    <m/>
    <n v="14475.3573"/>
    <n v="9115.6792999999998"/>
    <n v="68.53"/>
    <m/>
    <s v="KITCHEN WATER BOTTLE"/>
    <s v="KITCHEN"/>
    <s v="FOOD STORAGE/CONTAINERS"/>
    <s v="UNISEX"/>
    <s v="MARVEL"/>
    <s v="MARVEL AVENGERS"/>
    <n v="0"/>
    <n v="25"/>
    <n v="100"/>
    <s v="N"/>
    <s v="N"/>
    <n v="80120"/>
    <m/>
    <s v="N"/>
    <s v="RP"/>
    <n v="14"/>
    <n v="16.989999999999998"/>
    <n v="16.989999999999998"/>
    <m/>
    <m/>
    <m/>
    <m/>
    <s v="N"/>
    <m/>
    <m/>
    <m/>
    <x v="0"/>
    <m/>
    <n v="44"/>
    <s v="KIDS MAE DE CRIANCA 2"/>
    <s v="N"/>
    <m/>
    <m/>
    <s v="N"/>
    <n v="20230306"/>
    <m/>
    <n v="132488490"/>
    <s v="MIXED"/>
    <s v="Tech rep lvl"/>
    <s v="Moda &amp; Casa"/>
    <n v="1"/>
    <m/>
    <n v="0"/>
    <n v="0"/>
    <n v="100"/>
    <n v="132488491"/>
    <n v="999"/>
    <n v="3"/>
    <x v="0"/>
    <x v="0"/>
    <n v="0.56340000000000001"/>
    <n v="0.56340000000000001"/>
    <n v="0.56340000000000001"/>
    <n v="0.56340000000000001"/>
    <n v="0.56340000000000001"/>
    <n v="14.99"/>
    <n v="14.99"/>
    <n v="14.99"/>
    <n v="14.99"/>
    <n v="14.99"/>
    <s v="Brasil + Moda &amp; Casa + VGF2"/>
    <s v="Bronze + Moda &amp; Casa + VGF2"/>
    <s v="Prata + Moda &amp; Casa + VGF2"/>
    <s v="Ouro + Moda &amp; Casa + VGF2"/>
    <s v="Estrela + Moda &amp; Casa + VGF2"/>
    <n v="15"/>
    <n v="15"/>
    <n v="15"/>
    <n v="15"/>
    <n v="15"/>
    <n v="42.19"/>
    <n v="42.19"/>
    <n v="42.19"/>
    <n v="42.19"/>
    <n v="42.19"/>
    <n v="5.75"/>
    <n v="5.75"/>
    <n v="5.75"/>
    <n v="5.75"/>
    <n v="5.75"/>
    <n v="12.7415"/>
    <n v="12.7415"/>
    <n v="12.7415"/>
    <n v="12.7415"/>
    <n v="12.7415"/>
    <n v="0"/>
    <n v="0"/>
    <n v="0"/>
    <n v="0"/>
    <n v="0"/>
    <n v="0"/>
    <n v="100"/>
    <n v="100"/>
    <n v="100"/>
    <n v="100"/>
  </r>
  <r>
    <n v="2258714"/>
    <x v="15"/>
    <n v="20200318"/>
    <m/>
    <s v="HOUSEWARES"/>
    <x v="11"/>
    <s v="TOOTHBRUSH  HOLDER"/>
    <n v="5516295"/>
    <x v="15"/>
    <n v="1"/>
    <s v="IN-LINE (EXCL NR)"/>
    <s v="CROSS-OUT"/>
    <n v="0.53759999999999997"/>
    <m/>
    <n v="3.1659999999999999"/>
    <m/>
    <m/>
    <n v="12.99"/>
    <n v="16.989999999999998"/>
    <n v="1395"/>
    <n v="1395"/>
    <n v="107"/>
    <s v="WORK IN PROGRESS"/>
    <n v="132488604"/>
    <s v="NO INCENTIVE"/>
    <s v="N"/>
    <s v="N"/>
    <s v="N"/>
    <s v="N"/>
    <x v="0"/>
    <n v="132488606"/>
    <n v="28"/>
    <n v="42"/>
    <n v="20230306"/>
    <s v="CUSTOMER"/>
    <n v="15"/>
    <s v="Y"/>
    <s v="Tech rep lvl + Moda &amp; Casa + VGF2"/>
    <s v="FULL PAYMENT"/>
    <m/>
    <n v="9741.8765000000003"/>
    <n v="5325.3064999999997"/>
    <n v="61.47"/>
    <m/>
    <s v="BATH TOOTHBRUSH HOLDER"/>
    <s v="BATH"/>
    <s v="STORAGE/ORGANIZERS"/>
    <s v="FEMALE"/>
    <s v="AVON WELLNESS"/>
    <s v="AVON WELLNESS (NO SUB BRAND APPLIES)"/>
    <n v="1"/>
    <n v="33"/>
    <n v="100"/>
    <s v="N"/>
    <s v="N"/>
    <n v="80574"/>
    <m/>
    <s v="N"/>
    <m/>
    <m/>
    <m/>
    <m/>
    <m/>
    <m/>
    <m/>
    <m/>
    <s v="N"/>
    <n v="68926258"/>
    <s v="Revista Digital F&amp;H"/>
    <m/>
    <x v="0"/>
    <m/>
    <n v="106"/>
    <s v="SELF - REVISTA DIGITAL 2"/>
    <s v="N"/>
    <m/>
    <m/>
    <s v="N"/>
    <n v="20230306"/>
    <m/>
    <n v="132488604"/>
    <s v="MIXED"/>
    <s v="Tech rep lvl"/>
    <s v="Moda &amp; Casa"/>
    <n v="1"/>
    <m/>
    <n v="0"/>
    <n v="0"/>
    <n v="100"/>
    <n v="132488605"/>
    <n v="999"/>
    <n v="3"/>
    <x v="0"/>
    <x v="0"/>
    <n v="0.53759999999999997"/>
    <n v="0.53759999999999997"/>
    <n v="0.53759999999999997"/>
    <n v="0.53759999999999997"/>
    <n v="0.53759999999999997"/>
    <n v="12.99"/>
    <n v="12.99"/>
    <n v="12.99"/>
    <n v="12.99"/>
    <n v="12.99"/>
    <s v="Brasil + Moda &amp; Casa + VGF2"/>
    <s v="Bronze + Moda &amp; Casa + VGF2"/>
    <s v="Prata + Moda &amp; Casa + VGF2"/>
    <s v="Ouro + Moda &amp; Casa + VGF2"/>
    <s v="Estrela + Moda &amp; Casa + VGF2"/>
    <n v="15"/>
    <n v="15"/>
    <n v="15"/>
    <n v="15"/>
    <n v="15"/>
    <n v="58.1"/>
    <n v="58.1"/>
    <n v="58.1"/>
    <n v="58.1"/>
    <n v="58.1"/>
    <n v="0"/>
    <n v="0"/>
    <n v="0"/>
    <n v="0"/>
    <n v="0"/>
    <n v="11.041499999999999"/>
    <n v="11.041499999999999"/>
    <n v="11.041499999999999"/>
    <n v="11.041499999999999"/>
    <n v="11.041499999999999"/>
    <n v="0"/>
    <n v="0"/>
    <n v="0"/>
    <n v="0"/>
    <n v="0"/>
    <n v="0"/>
    <n v="100"/>
    <n v="100"/>
    <n v="100"/>
    <n v="100"/>
  </r>
  <r>
    <n v="2280680"/>
    <x v="16"/>
    <n v="20210307"/>
    <m/>
    <s v="TOILETRIES"/>
    <x v="12"/>
    <s v="ALFA NEO MINT BBEAUTY"/>
    <n v="5553159"/>
    <x v="16"/>
    <n v="1"/>
    <s v="IN-LINE (EXCL NR)"/>
    <s v="CROSS-OUT"/>
    <n v="0.54730000000000001"/>
    <m/>
    <n v="23.64"/>
    <m/>
    <m/>
    <n v="99.99"/>
    <n v="109.99"/>
    <n v="55"/>
    <n v="55"/>
    <n v="107"/>
    <s v="WORK IN PROGRESS"/>
    <n v="132488617"/>
    <s v="NO INCENTIVE"/>
    <s v="N"/>
    <s v="N"/>
    <s v="N"/>
    <s v="N"/>
    <x v="0"/>
    <n v="132488619"/>
    <n v="28"/>
    <n v="42"/>
    <n v="20230306"/>
    <s v="CUSTOMER"/>
    <n v="15"/>
    <s v="Y"/>
    <s v="Tech rep lvl + Moda &amp; Casa + VGF2"/>
    <s v="FULL PAYMENT"/>
    <m/>
    <n v="3009.8490000000002"/>
    <n v="1709.6489999999999"/>
    <n v="63.28"/>
    <m/>
    <s v="EXFOLIATOR IMPLEMENTS"/>
    <s v="IMPLEMENTS/ACCESSORIES"/>
    <s v="IMPLEMENTS"/>
    <s v="FEMALE"/>
    <s v="AVON WELLNESS"/>
    <s v="AVON WELLNESS (NO SUB BRAND APPLIES)"/>
    <n v="1"/>
    <n v="33"/>
    <n v="100"/>
    <s v="N"/>
    <s v="N"/>
    <n v="52460"/>
    <m/>
    <s v="N"/>
    <s v="RP"/>
    <n v="96.8"/>
    <n v="109.99"/>
    <n v="109.99"/>
    <m/>
    <m/>
    <m/>
    <m/>
    <s v="N"/>
    <n v="68926258"/>
    <s v="Revista Digital F&amp;H"/>
    <m/>
    <x v="0"/>
    <m/>
    <n v="106"/>
    <s v="SELF - REVISTA DIGITAL 2"/>
    <s v="N"/>
    <m/>
    <m/>
    <s v="N"/>
    <n v="20230306"/>
    <m/>
    <n v="132488617"/>
    <s v="MIXED"/>
    <s v="Tech rep lvl"/>
    <s v="Moda &amp; Casa"/>
    <n v="1"/>
    <m/>
    <n v="0"/>
    <n v="0"/>
    <n v="100"/>
    <n v="132488618"/>
    <n v="999"/>
    <n v="3"/>
    <x v="0"/>
    <x v="0"/>
    <n v="0.54730000000000001"/>
    <n v="0.54730000000000001"/>
    <n v="0.54730000000000001"/>
    <n v="0.54730000000000001"/>
    <n v="0.54730000000000001"/>
    <n v="99.99"/>
    <n v="99.99"/>
    <n v="99.99"/>
    <n v="99.99"/>
    <n v="99.99"/>
    <s v="Brasil + Moda &amp; Casa + VGF2"/>
    <s v="Bronze + Moda &amp; Casa + VGF2"/>
    <s v="Prata + Moda &amp; Casa + VGF2"/>
    <s v="Ouro + Moda &amp; Casa + VGF2"/>
    <s v="Estrela + Moda &amp; Casa + VGF2"/>
    <n v="15"/>
    <n v="15"/>
    <n v="15"/>
    <n v="15"/>
    <n v="15"/>
    <n v="55.31"/>
    <n v="55.31"/>
    <n v="55.31"/>
    <n v="55.31"/>
    <n v="55.31"/>
    <n v="0"/>
    <n v="0"/>
    <n v="0"/>
    <n v="0"/>
    <n v="0"/>
    <n v="84.991500000000002"/>
    <n v="84.991500000000002"/>
    <n v="84.991500000000002"/>
    <n v="84.991500000000002"/>
    <n v="84.991500000000002"/>
    <n v="0"/>
    <n v="0"/>
    <n v="0"/>
    <n v="0"/>
    <n v="0"/>
    <n v="0"/>
    <n v="100"/>
    <n v="100"/>
    <n v="100"/>
    <n v="100"/>
  </r>
  <r>
    <n v="2277166"/>
    <x v="17"/>
    <n v="20210314"/>
    <m/>
    <s v="KIDS FASHION"/>
    <x v="13"/>
    <s v="MEIA KIDS"/>
    <n v="5548301"/>
    <x v="17"/>
    <n v="1"/>
    <s v="EXCESS"/>
    <s v="CROSS-OUT"/>
    <n v="0.5978"/>
    <m/>
    <n v="2.028"/>
    <m/>
    <m/>
    <n v="7.99"/>
    <n v="10.99"/>
    <n v="856"/>
    <n v="856"/>
    <n v="102"/>
    <s v="WORK IN PROGRESS"/>
    <n v="132488630"/>
    <s v="NO INCENTIVE"/>
    <s v="N"/>
    <s v="N"/>
    <s v="N"/>
    <s v="N"/>
    <x v="0"/>
    <n v="132488632"/>
    <n v="28"/>
    <n v="42"/>
    <n v="20230306"/>
    <s v="CUSTOMER"/>
    <n v="15"/>
    <s v="Y"/>
    <s v="Tech rep lvl + Moda &amp; Casa + VGF2"/>
    <s v="FULL PAYMENT"/>
    <m/>
    <n v="4088.6172000000001"/>
    <n v="2352.6491999999998"/>
    <n v="63.91"/>
    <m/>
    <s v="STOCKINGS"/>
    <s v="NYLONS"/>
    <s v="HOSIERY"/>
    <s v="UNISEX"/>
    <s v="AVON"/>
    <s v="AVON"/>
    <n v="0"/>
    <n v="50"/>
    <n v="100"/>
    <s v="N"/>
    <s v="N"/>
    <n v="46586"/>
    <m/>
    <s v="N"/>
    <m/>
    <m/>
    <m/>
    <m/>
    <m/>
    <m/>
    <m/>
    <m/>
    <s v="N"/>
    <n v="68926258"/>
    <s v="Revista Digital F&amp;H"/>
    <m/>
    <x v="0"/>
    <m/>
    <n v="102"/>
    <s v="KIDS - REVISTA DIGITAL 3"/>
    <s v="N"/>
    <m/>
    <m/>
    <s v="N"/>
    <n v="20230306"/>
    <m/>
    <n v="132488630"/>
    <s v="MIXED"/>
    <s v="Tech rep lvl"/>
    <s v="Moda &amp; Casa"/>
    <n v="1"/>
    <m/>
    <n v="0"/>
    <n v="0"/>
    <n v="100"/>
    <n v="132488631"/>
    <n v="999"/>
    <n v="3"/>
    <x v="0"/>
    <x v="0"/>
    <n v="0.5978"/>
    <n v="0.5978"/>
    <n v="0.5978"/>
    <n v="0.5978"/>
    <n v="0.5978"/>
    <n v="7.99"/>
    <n v="7.99"/>
    <n v="7.99"/>
    <n v="7.99"/>
    <n v="7.99"/>
    <s v="Brasil + Moda &amp; Casa + VGF2"/>
    <s v="Bronze + Moda &amp; Casa + VGF2"/>
    <s v="Prata + Moda &amp; Casa + VGF2"/>
    <s v="Ouro + Moda &amp; Casa + VGF2"/>
    <s v="Estrela + Moda &amp; Casa + VGF2"/>
    <n v="15"/>
    <n v="15"/>
    <n v="15"/>
    <n v="15"/>
    <n v="15"/>
    <n v="42.19"/>
    <n v="42.19"/>
    <n v="42.19"/>
    <n v="42.19"/>
    <n v="42.19"/>
    <n v="0"/>
    <n v="0"/>
    <n v="0"/>
    <n v="0"/>
    <n v="0"/>
    <n v="6.7915000000000001"/>
    <n v="6.7915000000000001"/>
    <n v="6.7915000000000001"/>
    <n v="6.7915000000000001"/>
    <n v="6.7915000000000001"/>
    <n v="0"/>
    <n v="0"/>
    <n v="0"/>
    <n v="0"/>
    <n v="0"/>
    <n v="0"/>
    <n v="100"/>
    <n v="100"/>
    <n v="100"/>
    <n v="100"/>
  </r>
  <r>
    <n v="2244952"/>
    <x v="18"/>
    <n v="20200304"/>
    <m/>
    <s v="KIDS FASHION"/>
    <x v="14"/>
    <s v="MOCHILETE FEMININA FROZEN"/>
    <n v="5472060"/>
    <x v="18"/>
    <n v="1"/>
    <s v="IN-LINE (EXCL NR)"/>
    <s v="REPRESENTATIVE OFFER"/>
    <n v="0.66279999999999994"/>
    <m/>
    <n v="46.901000000000003"/>
    <m/>
    <m/>
    <n v="110.48"/>
    <n v="209.99"/>
    <n v="132"/>
    <n v="132"/>
    <n v="2"/>
    <s v="WORK IN PROGRESS"/>
    <n v="132488643"/>
    <s v="NO INCENTIVE"/>
    <s v="N"/>
    <s v="N"/>
    <s v="N"/>
    <s v="N"/>
    <x v="2"/>
    <n v="134733599"/>
    <n v="28"/>
    <n v="43"/>
    <n v="20230306"/>
    <s v="EXCLUSIVE OFFER"/>
    <n v="15"/>
    <s v="Y"/>
    <s v="Tech rep lvl + Moda &amp; Casa + VGF2"/>
    <s v="FULL PAYMENT"/>
    <m/>
    <n v="9665.8510000000006"/>
    <n v="3474.9189999999999"/>
    <n v="45.56"/>
    <m/>
    <s v="BACKPACK"/>
    <s v="HANDBAG &amp; TOTE"/>
    <s v="KIDS ACCESSORIES"/>
    <s v="FEMALE"/>
    <s v="DISNEY BRAND"/>
    <s v="FROZEN"/>
    <n v="0"/>
    <n v="100"/>
    <n v="100"/>
    <s v="N"/>
    <s v="N"/>
    <n v="46037"/>
    <m/>
    <s v="N"/>
    <m/>
    <m/>
    <m/>
    <m/>
    <m/>
    <m/>
    <m/>
    <m/>
    <s v="N"/>
    <m/>
    <m/>
    <m/>
    <x v="0"/>
    <m/>
    <n v="2"/>
    <s v="F&amp;H"/>
    <s v="N"/>
    <m/>
    <m/>
    <s v="N"/>
    <n v="20230306"/>
    <m/>
    <n v="132488643"/>
    <s v="MIXED"/>
    <s v="Tech rep lvl"/>
    <s v="Moda &amp; Casa"/>
    <n v="1"/>
    <m/>
    <n v="0"/>
    <n v="0"/>
    <n v="100"/>
    <n v="134733598"/>
    <n v="999"/>
    <n v="3"/>
    <x v="0"/>
    <x v="0"/>
    <n v="0.66279999999999994"/>
    <n v="0.66279999999999994"/>
    <n v="0.66279999999999994"/>
    <n v="0.66279999999999994"/>
    <n v="0.66279999999999994"/>
    <n v="110.48"/>
    <n v="110.48"/>
    <n v="110.48"/>
    <n v="110.48"/>
    <n v="110.48"/>
    <s v="Brasil + Moda &amp; Casa + VGF2"/>
    <s v="Bronze + Moda &amp; Casa + VGF2"/>
    <s v="Prata + Moda &amp; Casa + VGF2"/>
    <s v="Ouro + Moda &amp; Casa + VGF2"/>
    <s v="Estrela + Moda &amp; Casa + VGF2"/>
    <n v="15"/>
    <n v="15"/>
    <n v="15"/>
    <n v="15"/>
    <n v="15"/>
    <n v="42.19"/>
    <n v="42.19"/>
    <n v="42.19"/>
    <n v="42.19"/>
    <n v="42.19"/>
    <n v="5.75"/>
    <n v="5.75"/>
    <n v="5.75"/>
    <n v="5.75"/>
    <n v="5.75"/>
    <n v="110.48"/>
    <n v="110.48"/>
    <n v="110.48"/>
    <n v="110.48"/>
    <n v="110.48"/>
    <n v="19.510000000000002"/>
    <n v="19.510000000000002"/>
    <n v="19.510000000000002"/>
    <n v="19.510000000000002"/>
    <n v="19.510000000000002"/>
    <n v="15"/>
    <n v="84"/>
    <n v="84"/>
    <n v="84"/>
    <n v="84"/>
  </r>
  <r>
    <n v="2244954"/>
    <x v="19"/>
    <n v="20200304"/>
    <m/>
    <s v="KIDS FASHION"/>
    <x v="14"/>
    <s v="MOCHILETE MASCULINA SPIDER"/>
    <n v="5472064"/>
    <x v="19"/>
    <n v="1"/>
    <s v="IN-LINE (EXCL NR)"/>
    <s v="REPRESENTATIVE OFFER"/>
    <n v="0.66279999999999994"/>
    <m/>
    <n v="46.901000000000003"/>
    <m/>
    <m/>
    <n v="167.92"/>
    <n v="209.99"/>
    <n v="57"/>
    <n v="57"/>
    <n v="2"/>
    <s v="WORK IN PROGRESS"/>
    <n v="132488643"/>
    <s v="NO INCENTIVE"/>
    <s v="N"/>
    <s v="N"/>
    <s v="N"/>
    <s v="N"/>
    <x v="2"/>
    <n v="134733587"/>
    <n v="28"/>
    <n v="43"/>
    <n v="20230306"/>
    <s v="EXCLUSIVE OFFER"/>
    <n v="15"/>
    <s v="Y"/>
    <s v="Tech rep lvl + Moda &amp; Casa + VGF2"/>
    <s v="FULL PAYMENT"/>
    <m/>
    <n v="6343.9503999999997"/>
    <n v="3670.5934000000002"/>
    <n v="66.14"/>
    <m/>
    <s v="BACKPACK"/>
    <s v="HANDBAG &amp; TOTE"/>
    <s v="KIDS ACCESSORIES"/>
    <s v="MALE"/>
    <s v="MARVEL"/>
    <s v="MARVEL SPIDERMAN"/>
    <n v="0"/>
    <n v="100"/>
    <n v="100"/>
    <s v="N"/>
    <s v="N"/>
    <n v="46016"/>
    <m/>
    <s v="N"/>
    <m/>
    <m/>
    <m/>
    <m/>
    <m/>
    <m/>
    <m/>
    <m/>
    <s v="N"/>
    <m/>
    <m/>
    <m/>
    <x v="0"/>
    <m/>
    <n v="2"/>
    <s v="F&amp;H"/>
    <s v="N"/>
    <m/>
    <m/>
    <s v="N"/>
    <n v="20230306"/>
    <m/>
    <n v="132488643"/>
    <s v="MIXED"/>
    <s v="Tech rep lvl"/>
    <s v="Moda &amp; Casa"/>
    <n v="1"/>
    <m/>
    <n v="0"/>
    <n v="0"/>
    <n v="100"/>
    <n v="134733586"/>
    <n v="999"/>
    <n v="3"/>
    <x v="0"/>
    <x v="0"/>
    <n v="0.66279999999999994"/>
    <n v="0.66279999999999994"/>
    <n v="0.66279999999999994"/>
    <n v="0.66279999999999994"/>
    <n v="0.66279999999999994"/>
    <n v="167.92"/>
    <n v="167.92"/>
    <n v="167.92"/>
    <n v="167.92"/>
    <n v="167.92"/>
    <s v="Brasil + Moda &amp; Casa + VGF2"/>
    <s v="Bronze + Moda &amp; Casa + VGF2"/>
    <s v="Prata + Moda &amp; Casa + VGF2"/>
    <s v="Ouro + Moda &amp; Casa + VGF2"/>
    <s v="Estrela + Moda &amp; Casa + VGF2"/>
    <n v="15"/>
    <n v="15"/>
    <n v="15"/>
    <n v="15"/>
    <n v="15"/>
    <n v="42.19"/>
    <n v="42.19"/>
    <n v="42.19"/>
    <n v="42.19"/>
    <n v="42.19"/>
    <n v="5.75"/>
    <n v="5.75"/>
    <n v="5.75"/>
    <n v="5.75"/>
    <n v="5.75"/>
    <n v="167.92"/>
    <n v="167.92"/>
    <n v="167.92"/>
    <n v="167.92"/>
    <n v="167.92"/>
    <n v="41.08"/>
    <n v="41.08"/>
    <n v="41.08"/>
    <n v="41.08"/>
    <n v="41.08"/>
    <n v="19"/>
    <n v="80"/>
    <n v="80"/>
    <n v="80"/>
    <n v="80"/>
  </r>
  <r>
    <n v="2254128"/>
    <x v="20"/>
    <n v="20200317"/>
    <m/>
    <s v="KIDS FASHION"/>
    <x v="14"/>
    <s v="MOCHILA MAMAE E PAPAI"/>
    <n v="5509512"/>
    <x v="20"/>
    <n v="1"/>
    <s v="IN-LINE (EXCL NR)"/>
    <s v="REPRESENTATIVE OFFER"/>
    <n v="0.63249999999999995"/>
    <m/>
    <n v="41.354999999999997"/>
    <m/>
    <m/>
    <n v="144.99"/>
    <n v="199.99"/>
    <n v="119"/>
    <n v="119"/>
    <n v="2"/>
    <s v="WORK IN PROGRESS"/>
    <n v="132488643"/>
    <s v="NO INCENTIVE"/>
    <s v="N"/>
    <s v="N"/>
    <s v="N"/>
    <s v="N"/>
    <x v="2"/>
    <n v="134733575"/>
    <n v="28"/>
    <n v="43"/>
    <n v="20230306"/>
    <s v="EXCLUSIVE OFFER"/>
    <n v="15"/>
    <s v="Y"/>
    <s v="Tech rep lvl + Moda &amp; Casa + VGF2"/>
    <s v="FULL PAYMENT"/>
    <m/>
    <n v="10913.034799999999"/>
    <n v="5991.7897999999996"/>
    <n v="63.67"/>
    <m/>
    <s v="BACKPACK"/>
    <s v="HANDBAG &amp; TOTE"/>
    <s v="KIDS ACCESSORIES"/>
    <s v="UNISEX"/>
    <s v="AVON"/>
    <s v="AVON"/>
    <n v="0"/>
    <n v="100"/>
    <n v="100"/>
    <s v="N"/>
    <s v="N"/>
    <n v="61062"/>
    <m/>
    <s v="N"/>
    <s v="RP"/>
    <n v="176"/>
    <n v="199.99"/>
    <n v="199.99"/>
    <m/>
    <m/>
    <m/>
    <m/>
    <s v="N"/>
    <m/>
    <m/>
    <m/>
    <x v="0"/>
    <m/>
    <n v="2"/>
    <s v="F&amp;H"/>
    <s v="N"/>
    <m/>
    <m/>
    <s v="N"/>
    <n v="20230306"/>
    <m/>
    <n v="132488643"/>
    <s v="MIXED"/>
    <s v="Tech rep lvl"/>
    <s v="Moda &amp; Casa"/>
    <n v="1"/>
    <m/>
    <n v="0"/>
    <n v="0"/>
    <n v="100"/>
    <n v="134733574"/>
    <n v="999"/>
    <n v="3"/>
    <x v="0"/>
    <x v="0"/>
    <n v="0.63249999999999995"/>
    <n v="0.63249999999999995"/>
    <n v="0.63249999999999995"/>
    <n v="0.63249999999999995"/>
    <n v="0.63249999999999995"/>
    <n v="144.99"/>
    <n v="144.99"/>
    <n v="144.99"/>
    <n v="144.99"/>
    <n v="144.99"/>
    <s v="Brasil + Moda &amp; Casa + VGF2"/>
    <s v="Bronze + Moda &amp; Casa + VGF2"/>
    <s v="Prata + Moda &amp; Casa + VGF2"/>
    <s v="Ouro + Moda &amp; Casa + VGF2"/>
    <s v="Estrela + Moda &amp; Casa + VGF2"/>
    <n v="15"/>
    <n v="15"/>
    <n v="15"/>
    <n v="15"/>
    <n v="15"/>
    <n v="58.1"/>
    <n v="58.1"/>
    <n v="58.1"/>
    <n v="58.1"/>
    <n v="58.1"/>
    <n v="0"/>
    <n v="0"/>
    <n v="0"/>
    <n v="0"/>
    <n v="0"/>
    <n v="144.99"/>
    <n v="144.99"/>
    <n v="144.99"/>
    <n v="144.99"/>
    <n v="144.99"/>
    <n v="35"/>
    <n v="35"/>
    <n v="35"/>
    <n v="35"/>
    <n v="35"/>
    <n v="19"/>
    <n v="80"/>
    <n v="80"/>
    <n v="80"/>
    <n v="80"/>
  </r>
  <r>
    <n v="2262623"/>
    <x v="21"/>
    <n v="20210306"/>
    <m/>
    <s v="KIDS HOME"/>
    <x v="14"/>
    <s v="BOLSA TERMICA UNICORNIO"/>
    <n v="5521994"/>
    <x v="21"/>
    <n v="1"/>
    <s v="EXCESS"/>
    <s v="REPRESENTATIVE OFFER"/>
    <n v="0.70330000000000004"/>
    <m/>
    <n v="7.3540000000000001"/>
    <m/>
    <m/>
    <n v="27.99"/>
    <n v="36.99"/>
    <n v="586"/>
    <n v="586"/>
    <n v="2"/>
    <s v="WORK IN PROGRESS"/>
    <n v="132488643"/>
    <s v="NO INCENTIVE"/>
    <s v="N"/>
    <s v="N"/>
    <s v="N"/>
    <s v="N"/>
    <x v="2"/>
    <n v="134733647"/>
    <n v="28"/>
    <n v="43"/>
    <n v="20230306"/>
    <s v="EXCLUSIVE OFFER"/>
    <n v="15"/>
    <s v="Y"/>
    <s v="Tech rep lvl + Moda &amp; Casa + VGF2"/>
    <s v="FULL PAYMENT"/>
    <m/>
    <n v="11535.625099999999"/>
    <n v="7226.1810999999998"/>
    <n v="71.73"/>
    <m/>
    <s v="KITCHEN LUNCH BOX"/>
    <s v="KITCHEN"/>
    <s v="FOOD STORAGE/CONTAINERS"/>
    <s v="FEMALE"/>
    <s v="AVON"/>
    <s v="AVON"/>
    <n v="0"/>
    <n v="100"/>
    <n v="100"/>
    <s v="N"/>
    <s v="N"/>
    <n v="80062"/>
    <m/>
    <s v="N"/>
    <m/>
    <m/>
    <m/>
    <m/>
    <m/>
    <m/>
    <m/>
    <m/>
    <s v="N"/>
    <m/>
    <m/>
    <m/>
    <x v="0"/>
    <m/>
    <n v="2"/>
    <s v="F&amp;H"/>
    <s v="N"/>
    <m/>
    <m/>
    <s v="N"/>
    <n v="20230306"/>
    <m/>
    <n v="132488643"/>
    <s v="MIXED"/>
    <s v="Tech rep lvl"/>
    <s v="Moda &amp; Casa"/>
    <n v="1"/>
    <m/>
    <n v="0"/>
    <n v="0"/>
    <n v="100"/>
    <n v="134733646"/>
    <n v="999"/>
    <n v="3"/>
    <x v="0"/>
    <x v="0"/>
    <n v="0.70330000000000004"/>
    <n v="0.70330000000000004"/>
    <n v="0.70330000000000004"/>
    <n v="0.70330000000000004"/>
    <n v="0.70330000000000004"/>
    <n v="27.99"/>
    <n v="27.99"/>
    <n v="27.99"/>
    <n v="27.99"/>
    <n v="27.99"/>
    <s v="Brasil + Moda &amp; Casa + VGF2"/>
    <s v="Bronze + Moda &amp; Casa + VGF2"/>
    <s v="Prata + Moda &amp; Casa + VGF2"/>
    <s v="Ouro + Moda &amp; Casa + VGF2"/>
    <s v="Estrela + Moda &amp; Casa + VGF2"/>
    <n v="15"/>
    <n v="15"/>
    <n v="15"/>
    <n v="15"/>
    <n v="15"/>
    <n v="42.19"/>
    <n v="42.19"/>
    <n v="42.19"/>
    <n v="42.19"/>
    <n v="42.19"/>
    <n v="0"/>
    <n v="0"/>
    <n v="0"/>
    <n v="0"/>
    <n v="0"/>
    <n v="27.99"/>
    <n v="27.99"/>
    <n v="27.99"/>
    <n v="27.99"/>
    <n v="27.99"/>
    <n v="9"/>
    <n v="9"/>
    <n v="9"/>
    <n v="9"/>
    <n v="9"/>
    <n v="24"/>
    <n v="75"/>
    <n v="75"/>
    <n v="75"/>
    <n v="75"/>
  </r>
  <r>
    <n v="2270620"/>
    <x v="22"/>
    <n v="20210306"/>
    <m/>
    <s v="KIDS FASHION"/>
    <x v="14"/>
    <s v="MOCHILA FEM UNICORNIO"/>
    <n v="5536526"/>
    <x v="22"/>
    <n v="1"/>
    <s v="EXCESS"/>
    <s v="REPRESENTATIVE OFFER"/>
    <n v="0.63249999999999995"/>
    <m/>
    <n v="20.463999999999999"/>
    <m/>
    <m/>
    <n v="99.99"/>
    <n v="129.99"/>
    <n v="31"/>
    <n v="31"/>
    <n v="2"/>
    <s v="WORK IN PROGRESS"/>
    <n v="132488643"/>
    <s v="NO INCENTIVE"/>
    <s v="N"/>
    <s v="N"/>
    <s v="N"/>
    <s v="N"/>
    <x v="2"/>
    <n v="134733659"/>
    <n v="28"/>
    <n v="43"/>
    <n v="20230306"/>
    <s v="EXCLUSIVE OFFER"/>
    <n v="15"/>
    <s v="Y"/>
    <s v="Tech rep lvl + Moda &amp; Casa + VGF2"/>
    <s v="FULL PAYMENT"/>
    <m/>
    <n v="1960.5539000000001"/>
    <n v="1326.1699000000001"/>
    <n v="74.11"/>
    <m/>
    <s v="BACKPACK"/>
    <s v="HANDBAG &amp; TOTE"/>
    <s v="KIDS ACCESSORIES"/>
    <s v="FEMALE"/>
    <s v="AVON"/>
    <s v="AVON"/>
    <n v="0"/>
    <n v="100"/>
    <n v="100"/>
    <s v="N"/>
    <s v="N"/>
    <n v="46017"/>
    <m/>
    <s v="N"/>
    <m/>
    <m/>
    <m/>
    <m/>
    <m/>
    <m/>
    <m/>
    <m/>
    <s v="N"/>
    <m/>
    <m/>
    <m/>
    <x v="0"/>
    <m/>
    <n v="2"/>
    <s v="F&amp;H"/>
    <s v="N"/>
    <m/>
    <m/>
    <s v="N"/>
    <n v="20230306"/>
    <m/>
    <n v="132488643"/>
    <s v="MIXED"/>
    <s v="Tech rep lvl"/>
    <s v="Moda &amp; Casa"/>
    <n v="1"/>
    <m/>
    <n v="0"/>
    <n v="0"/>
    <n v="100"/>
    <n v="134733658"/>
    <n v="999"/>
    <n v="3"/>
    <x v="0"/>
    <x v="0"/>
    <n v="0.63249999999999995"/>
    <n v="0.63249999999999995"/>
    <n v="0.63249999999999995"/>
    <n v="0.63249999999999995"/>
    <n v="0.63249999999999995"/>
    <n v="99.99"/>
    <n v="99.99"/>
    <n v="99.99"/>
    <n v="99.99"/>
    <n v="99.99"/>
    <s v="Brasil + Moda &amp; Casa + VGF2"/>
    <s v="Bronze + Moda &amp; Casa + VGF2"/>
    <s v="Prata + Moda &amp; Casa + VGF2"/>
    <s v="Ouro + Moda &amp; Casa + VGF2"/>
    <s v="Estrela + Moda &amp; Casa + VGF2"/>
    <n v="15"/>
    <n v="15"/>
    <n v="15"/>
    <n v="15"/>
    <n v="15"/>
    <n v="58.1"/>
    <n v="58.1"/>
    <n v="58.1"/>
    <n v="58.1"/>
    <n v="58.1"/>
    <n v="0"/>
    <n v="0"/>
    <n v="0"/>
    <n v="0"/>
    <n v="0"/>
    <n v="99.99"/>
    <n v="99.99"/>
    <n v="99.99"/>
    <n v="99.99"/>
    <n v="99.99"/>
    <n v="25"/>
    <n v="25"/>
    <n v="25"/>
    <n v="25"/>
    <n v="25"/>
    <n v="20"/>
    <n v="79"/>
    <n v="79"/>
    <n v="79"/>
    <n v="79"/>
  </r>
  <r>
    <n v="2270632"/>
    <x v="23"/>
    <n v="20210305"/>
    <m/>
    <s v="KIDS FASHION"/>
    <x v="14"/>
    <s v="BOLSA FEM UNICORNIO"/>
    <n v="5536540"/>
    <x v="23"/>
    <n v="1"/>
    <s v="IN-LINE (EXCL NR)"/>
    <s v="REPRESENTATIVE OFFER"/>
    <n v="0.63249999999999995"/>
    <m/>
    <n v="19.219000000000001"/>
    <m/>
    <m/>
    <n v="71.989999999999995"/>
    <n v="89.99"/>
    <n v="21"/>
    <n v="21"/>
    <n v="2"/>
    <s v="WORK IN PROGRESS"/>
    <n v="132488643"/>
    <s v="NO INCENTIVE"/>
    <s v="N"/>
    <s v="N"/>
    <s v="N"/>
    <s v="N"/>
    <x v="2"/>
    <n v="134733635"/>
    <n v="28"/>
    <n v="43"/>
    <n v="20230306"/>
    <s v="EXCLUSIVE OFFER"/>
    <n v="15"/>
    <s v="Y"/>
    <s v="Tech rep lvl + Moda &amp; Casa + VGF2"/>
    <s v="FULL PAYMENT"/>
    <m/>
    <n v="956.20719999999994"/>
    <n v="552.60820000000001"/>
    <n v="66.23"/>
    <m/>
    <s v="BACKPACK"/>
    <s v="HANDBAG &amp; TOTE"/>
    <s v="KIDS ACCESSORIES"/>
    <s v="FEMALE"/>
    <s v="AVON"/>
    <s v="AVON"/>
    <n v="0"/>
    <n v="100"/>
    <n v="100"/>
    <s v="N"/>
    <s v="N"/>
    <n v="80064"/>
    <m/>
    <s v="N"/>
    <m/>
    <m/>
    <m/>
    <m/>
    <m/>
    <m/>
    <m/>
    <m/>
    <s v="N"/>
    <m/>
    <m/>
    <m/>
    <x v="0"/>
    <m/>
    <n v="2"/>
    <s v="F&amp;H"/>
    <s v="N"/>
    <m/>
    <m/>
    <s v="N"/>
    <n v="20230306"/>
    <m/>
    <n v="132488643"/>
    <s v="MIXED"/>
    <s v="Tech rep lvl"/>
    <s v="Moda &amp; Casa"/>
    <n v="1"/>
    <m/>
    <n v="0"/>
    <n v="0"/>
    <n v="100"/>
    <n v="134733634"/>
    <n v="999"/>
    <n v="3"/>
    <x v="0"/>
    <x v="0"/>
    <n v="0.63249999999999995"/>
    <n v="0.63249999999999995"/>
    <n v="0.63249999999999995"/>
    <n v="0.63249999999999995"/>
    <n v="0.63249999999999995"/>
    <n v="71.989999999999995"/>
    <n v="71.989999999999995"/>
    <n v="71.989999999999995"/>
    <n v="71.989999999999995"/>
    <n v="71.989999999999995"/>
    <s v="Brasil + Moda &amp; Casa + VGF2"/>
    <s v="Bronze + Moda &amp; Casa + VGF2"/>
    <s v="Prata + Moda &amp; Casa + VGF2"/>
    <s v="Ouro + Moda &amp; Casa + VGF2"/>
    <s v="Estrela + Moda &amp; Casa + VGF2"/>
    <n v="15"/>
    <n v="15"/>
    <n v="15"/>
    <n v="15"/>
    <n v="15"/>
    <n v="58.1"/>
    <n v="58.1"/>
    <n v="58.1"/>
    <n v="58.1"/>
    <n v="58.1"/>
    <n v="0"/>
    <n v="0"/>
    <n v="0"/>
    <n v="0"/>
    <n v="0"/>
    <n v="71.989999999999995"/>
    <n v="71.989999999999995"/>
    <n v="71.989999999999995"/>
    <n v="71.989999999999995"/>
    <n v="71.989999999999995"/>
    <n v="18"/>
    <n v="18"/>
    <n v="18"/>
    <n v="18"/>
    <n v="18"/>
    <n v="20"/>
    <n v="79"/>
    <n v="79"/>
    <n v="79"/>
    <n v="79"/>
  </r>
  <r>
    <n v="2270633"/>
    <x v="24"/>
    <n v="20210306"/>
    <m/>
    <s v="KIDS FASHION"/>
    <x v="14"/>
    <s v="MOCHILA MAS GAMER"/>
    <n v="5536544"/>
    <x v="24"/>
    <n v="1"/>
    <s v="IN-LINE (EXCL NR)"/>
    <s v="REPRESENTATIVE OFFER"/>
    <n v="0.63249999999999995"/>
    <m/>
    <n v="20.463999999999999"/>
    <m/>
    <m/>
    <n v="99.99"/>
    <n v="129.99"/>
    <n v="68"/>
    <n v="68"/>
    <n v="2"/>
    <s v="WORK IN PROGRESS"/>
    <n v="132488643"/>
    <s v="NO INCENTIVE"/>
    <s v="N"/>
    <s v="N"/>
    <s v="N"/>
    <s v="N"/>
    <x v="2"/>
    <n v="134733611"/>
    <n v="28"/>
    <n v="43"/>
    <n v="20230306"/>
    <s v="EXCLUSIVE OFFER"/>
    <n v="15"/>
    <s v="Y"/>
    <s v="Tech rep lvl + Moda &amp; Casa + VGF2"/>
    <s v="FULL PAYMENT"/>
    <m/>
    <n v="4300.5699000000004"/>
    <n v="2909.0178999999998"/>
    <n v="74.11"/>
    <m/>
    <s v="BACKPACK"/>
    <s v="HANDBAG &amp; TOTE"/>
    <s v="KIDS ACCESSORIES"/>
    <s v="MALE"/>
    <s v="AVON"/>
    <s v="AVON"/>
    <n v="0"/>
    <n v="100"/>
    <n v="100"/>
    <s v="N"/>
    <s v="N"/>
    <n v="61095"/>
    <m/>
    <s v="N"/>
    <s v="RP"/>
    <n v="114.4"/>
    <n v="129.99"/>
    <n v="129.99"/>
    <m/>
    <m/>
    <m/>
    <m/>
    <s v="N"/>
    <m/>
    <m/>
    <m/>
    <x v="0"/>
    <m/>
    <n v="2"/>
    <s v="F&amp;H"/>
    <s v="N"/>
    <m/>
    <m/>
    <s v="N"/>
    <n v="20230306"/>
    <m/>
    <n v="132488643"/>
    <s v="MIXED"/>
    <s v="Tech rep lvl"/>
    <s v="Moda &amp; Casa"/>
    <n v="1"/>
    <m/>
    <n v="0"/>
    <n v="0"/>
    <n v="100"/>
    <n v="134733610"/>
    <n v="999"/>
    <n v="3"/>
    <x v="0"/>
    <x v="0"/>
    <n v="0.63249999999999995"/>
    <n v="0.63249999999999995"/>
    <n v="0.63249999999999995"/>
    <n v="0.63249999999999995"/>
    <n v="0.63249999999999995"/>
    <n v="99.99"/>
    <n v="99.99"/>
    <n v="99.99"/>
    <n v="99.99"/>
    <n v="99.99"/>
    <s v="Brasil + Moda &amp; Casa + VGF2"/>
    <s v="Bronze + Moda &amp; Casa + VGF2"/>
    <s v="Prata + Moda &amp; Casa + VGF2"/>
    <s v="Ouro + Moda &amp; Casa + VGF2"/>
    <s v="Estrela + Moda &amp; Casa + VGF2"/>
    <n v="15"/>
    <n v="15"/>
    <n v="15"/>
    <n v="15"/>
    <n v="15"/>
    <n v="58.1"/>
    <n v="58.1"/>
    <n v="58.1"/>
    <n v="58.1"/>
    <n v="58.1"/>
    <n v="0"/>
    <n v="0"/>
    <n v="0"/>
    <n v="0"/>
    <n v="0"/>
    <n v="99.99"/>
    <n v="99.99"/>
    <n v="99.99"/>
    <n v="99.99"/>
    <n v="99.99"/>
    <n v="25"/>
    <n v="25"/>
    <n v="25"/>
    <n v="25"/>
    <n v="25"/>
    <n v="20"/>
    <n v="79"/>
    <n v="79"/>
    <n v="79"/>
    <n v="79"/>
  </r>
  <r>
    <n v="2277162"/>
    <x v="25"/>
    <n v="20210313"/>
    <m/>
    <s v="KIDS FASHION"/>
    <x v="15"/>
    <s v="MEIA CANO ALTO TRES QUARTOS"/>
    <n v="5548297"/>
    <x v="25"/>
    <n v="1"/>
    <s v="IN-LINE (EXCL NR)"/>
    <s v="CROSS-OUT"/>
    <n v="0.5978"/>
    <m/>
    <n v="3.8719999999999999"/>
    <m/>
    <m/>
    <n v="14.99"/>
    <n v="21.99"/>
    <n v="362"/>
    <n v="362"/>
    <n v="102"/>
    <s v="WORK IN PROGRESS"/>
    <n v="132488735"/>
    <s v="NO INCENTIVE"/>
    <s v="N"/>
    <s v="N"/>
    <s v="N"/>
    <s v="N"/>
    <x v="0"/>
    <n v="132488737"/>
    <n v="28"/>
    <n v="42"/>
    <n v="20230306"/>
    <s v="CUSTOMER"/>
    <n v="15"/>
    <s v="Y"/>
    <s v="Tech rep lvl + Moda &amp; Casa + VGF2"/>
    <s v="FULL PAYMENT"/>
    <m/>
    <n v="3243.89"/>
    <n v="1842.2260000000001"/>
    <n v="63.27"/>
    <m/>
    <s v="STOCKINGS"/>
    <s v="NYLONS"/>
    <s v="HOSIERY"/>
    <s v="UNISEX"/>
    <s v="AVON"/>
    <s v="AVON"/>
    <n v="0"/>
    <n v="50"/>
    <n v="50"/>
    <s v="N"/>
    <s v="N"/>
    <n v="46519"/>
    <m/>
    <s v="N"/>
    <s v="AXF"/>
    <n v="13.44"/>
    <n v="14.39"/>
    <n v="15.03"/>
    <m/>
    <m/>
    <m/>
    <m/>
    <s v="N"/>
    <n v="68926258"/>
    <s v="Revista Digital F&amp;H"/>
    <m/>
    <x v="0"/>
    <m/>
    <n v="102"/>
    <s v="KIDS - REVISTA DIGITAL 3"/>
    <s v="N"/>
    <m/>
    <m/>
    <s v="N"/>
    <n v="20230306"/>
    <m/>
    <n v="132488735"/>
    <s v="MIXED"/>
    <s v="Tech rep lvl"/>
    <s v="Moda &amp; Casa"/>
    <n v="1"/>
    <m/>
    <n v="0"/>
    <n v="0"/>
    <n v="100"/>
    <n v="132488736"/>
    <n v="999"/>
    <n v="3"/>
    <x v="0"/>
    <x v="0"/>
    <n v="0.5978"/>
    <n v="0.5978"/>
    <n v="0.5978"/>
    <n v="0.5978"/>
    <n v="0.5978"/>
    <n v="14.99"/>
    <n v="14.99"/>
    <n v="14.99"/>
    <n v="14.99"/>
    <n v="14.99"/>
    <s v="Brasil + Moda &amp; Casa + VGF2"/>
    <s v="Bronze + Moda &amp; Casa + VGF2"/>
    <s v="Prata + Moda &amp; Casa + VGF2"/>
    <s v="Ouro + Moda &amp; Casa + VGF2"/>
    <s v="Estrela + Moda &amp; Casa + VGF2"/>
    <n v="15"/>
    <n v="15"/>
    <n v="15"/>
    <n v="15"/>
    <n v="15"/>
    <n v="42.19"/>
    <n v="42.19"/>
    <n v="42.19"/>
    <n v="42.19"/>
    <n v="42.19"/>
    <n v="0"/>
    <n v="0"/>
    <n v="0"/>
    <n v="0"/>
    <n v="0"/>
    <n v="12.7415"/>
    <n v="12.7415"/>
    <n v="12.7415"/>
    <n v="12.7415"/>
    <n v="12.7415"/>
    <n v="0"/>
    <n v="0"/>
    <n v="0"/>
    <n v="0"/>
    <n v="0"/>
    <n v="0"/>
    <n v="100"/>
    <n v="100"/>
    <n v="100"/>
    <n v="100"/>
  </r>
  <r>
    <n v="2281174"/>
    <x v="26"/>
    <n v="20210313"/>
    <m/>
    <s v="KIDS FASHION"/>
    <x v="15"/>
    <s v="MEIA CANO ALTO TRES QUARTOS"/>
    <n v="5548297"/>
    <x v="26"/>
    <n v="1"/>
    <s v="IN-LINE (EXCL NR)"/>
    <s v="CROSS-OUT"/>
    <n v="0.5978"/>
    <m/>
    <n v="3.8719999999999999"/>
    <m/>
    <m/>
    <n v="14.99"/>
    <n v="21.99"/>
    <n v="429"/>
    <n v="429"/>
    <n v="102"/>
    <s v="WORK IN PROGRESS"/>
    <n v="132488735"/>
    <s v="NO INCENTIVE"/>
    <s v="N"/>
    <s v="N"/>
    <s v="N"/>
    <s v="N"/>
    <x v="0"/>
    <n v="132488738"/>
    <n v="28"/>
    <n v="42"/>
    <n v="20230306"/>
    <s v="CUSTOMER"/>
    <n v="15"/>
    <s v="Y"/>
    <s v="Tech rep lvl + Moda &amp; Casa + VGF2"/>
    <s v="FULL PAYMENT"/>
    <m/>
    <n v="3844.2784000000001"/>
    <n v="2183.1904"/>
    <n v="63.27"/>
    <m/>
    <s v="STOCKINGS"/>
    <s v="NYLONS"/>
    <s v="HOSIERY"/>
    <s v="UNISEX"/>
    <s v="AVON"/>
    <s v="AVON"/>
    <n v="0"/>
    <n v="50"/>
    <n v="50"/>
    <s v="N"/>
    <s v="N"/>
    <n v="46592"/>
    <m/>
    <s v="N"/>
    <s v="AXF"/>
    <n v="13.44"/>
    <n v="14.39"/>
    <n v="15.03"/>
    <m/>
    <m/>
    <m/>
    <m/>
    <s v="N"/>
    <n v="68926258"/>
    <s v="Revista Digital F&amp;H"/>
    <m/>
    <x v="0"/>
    <m/>
    <n v="102"/>
    <s v="KIDS - REVISTA DIGITAL 3"/>
    <s v="N"/>
    <m/>
    <m/>
    <s v="N"/>
    <n v="20230306"/>
    <m/>
    <n v="132488735"/>
    <s v="MIXED"/>
    <s v="Tech rep lvl"/>
    <s v="Moda &amp; Casa"/>
    <n v="1"/>
    <m/>
    <n v="0"/>
    <n v="0"/>
    <n v="100"/>
    <n v="132488736"/>
    <n v="999"/>
    <n v="3"/>
    <x v="0"/>
    <x v="0"/>
    <n v="0.5978"/>
    <n v="0.5978"/>
    <n v="0.5978"/>
    <n v="0.5978"/>
    <n v="0.5978"/>
    <n v="14.99"/>
    <n v="14.99"/>
    <n v="14.99"/>
    <n v="14.99"/>
    <n v="14.99"/>
    <s v="Brasil + Moda &amp; Casa + VGF2"/>
    <s v="Bronze + Moda &amp; Casa + VGF2"/>
    <s v="Prata + Moda &amp; Casa + VGF2"/>
    <s v="Ouro + Moda &amp; Casa + VGF2"/>
    <s v="Estrela + Moda &amp; Casa + VGF2"/>
    <n v="15"/>
    <n v="15"/>
    <n v="15"/>
    <n v="15"/>
    <n v="15"/>
    <n v="42.19"/>
    <n v="42.19"/>
    <n v="42.19"/>
    <n v="42.19"/>
    <n v="42.19"/>
    <n v="0"/>
    <n v="0"/>
    <n v="0"/>
    <n v="0"/>
    <n v="0"/>
    <n v="12.7415"/>
    <n v="12.7415"/>
    <n v="12.7415"/>
    <n v="12.7415"/>
    <n v="12.7415"/>
    <n v="0"/>
    <n v="0"/>
    <n v="0"/>
    <n v="0"/>
    <n v="0"/>
    <n v="0"/>
    <n v="100"/>
    <n v="100"/>
    <n v="100"/>
    <n v="100"/>
  </r>
  <r>
    <n v="2265281"/>
    <x v="27"/>
    <n v="20200318"/>
    <m/>
    <s v="INNERWEAR"/>
    <x v="16"/>
    <s v="CINTA CONTROL PLUS 8"/>
    <n v="5520765"/>
    <x v="27"/>
    <n v="1"/>
    <s v="IN-LINE (EXCL NR)"/>
    <s v="CROSS-OUT"/>
    <n v="0.5978"/>
    <m/>
    <n v="28.111999999999998"/>
    <m/>
    <m/>
    <n v="99.99"/>
    <n v="139.99"/>
    <n v="92"/>
    <n v="92"/>
    <n v="109"/>
    <s v="WORK IN PROGRESS"/>
    <n v="133047539"/>
    <s v="NO INCENTIVE"/>
    <s v="N"/>
    <s v="N"/>
    <s v="N"/>
    <s v="N"/>
    <x v="0"/>
    <n v="133047543"/>
    <n v="28"/>
    <n v="42"/>
    <n v="20230306"/>
    <s v="CUSTOMER"/>
    <n v="15"/>
    <s v="Y"/>
    <s v="Tech rep lvl + Moda &amp; Casa + VGF2"/>
    <s v="FULL PAYMENT"/>
    <m/>
    <n v="5499.21"/>
    <n v="2912.9059999999999"/>
    <n v="60.02"/>
    <m/>
    <s v="BODY SHAPER"/>
    <s v="SHAPEWEAR"/>
    <s v="INTIMATE APPAREL"/>
    <s v="FEMALE"/>
    <s v="AVON"/>
    <s v="AVON"/>
    <n v="1"/>
    <n v="100"/>
    <n v="100"/>
    <s v="N"/>
    <s v="N"/>
    <n v="80249"/>
    <m/>
    <s v="N"/>
    <m/>
    <m/>
    <m/>
    <m/>
    <m/>
    <m/>
    <m/>
    <m/>
    <s v="N"/>
    <n v="68926258"/>
    <s v="Revista Digital F&amp;H"/>
    <m/>
    <x v="0"/>
    <m/>
    <n v="108"/>
    <s v="FASHION - REVISTA DIGITAL 1 - INNER"/>
    <s v="N"/>
    <m/>
    <m/>
    <s v="N"/>
    <n v="20230306"/>
    <m/>
    <n v="133047539"/>
    <s v="MIXED"/>
    <s v="Tech rep lvl"/>
    <s v="Moda &amp; Casa"/>
    <n v="1"/>
    <m/>
    <n v="0"/>
    <n v="0"/>
    <n v="100"/>
    <n v="133047542"/>
    <n v="999"/>
    <n v="3"/>
    <x v="0"/>
    <x v="0"/>
    <n v="0.5978"/>
    <n v="0.5978"/>
    <n v="0.5978"/>
    <n v="0.5978"/>
    <n v="0.5978"/>
    <n v="99.99"/>
    <n v="99.99"/>
    <n v="99.99"/>
    <n v="99.99"/>
    <n v="99.99"/>
    <s v="Brasil + Moda &amp; Casa + VGF2"/>
    <s v="Bronze + Moda &amp; Casa + VGF2"/>
    <s v="Prata + Moda &amp; Casa + VGF2"/>
    <s v="Ouro + Moda &amp; Casa + VGF2"/>
    <s v="Estrela + Moda &amp; Casa + VGF2"/>
    <n v="15"/>
    <n v="15"/>
    <n v="15"/>
    <n v="15"/>
    <n v="15"/>
    <n v="42.19"/>
    <n v="42.19"/>
    <n v="42.19"/>
    <n v="42.19"/>
    <n v="42.19"/>
    <n v="0"/>
    <n v="0"/>
    <n v="0"/>
    <n v="0"/>
    <n v="0"/>
    <n v="84.991500000000002"/>
    <n v="84.991500000000002"/>
    <n v="84.991500000000002"/>
    <n v="84.991500000000002"/>
    <n v="84.991500000000002"/>
    <n v="0"/>
    <n v="0"/>
    <n v="0"/>
    <n v="0"/>
    <n v="0"/>
    <n v="0"/>
    <n v="100"/>
    <n v="100"/>
    <n v="100"/>
    <n v="100"/>
  </r>
  <r>
    <n v="2292696"/>
    <x v="28"/>
    <n v="20220303"/>
    <m/>
    <s v="ACCESSORIES"/>
    <x v="17"/>
    <s v="BOLSA FAR AWAY DARK VANILLA"/>
    <n v="5573181"/>
    <x v="28"/>
    <n v="1"/>
    <s v="EXCESS"/>
    <s v="CROSS-OUT"/>
    <n v="0.53759999999999997"/>
    <m/>
    <n v="26.751000000000001"/>
    <m/>
    <m/>
    <n v="89.99"/>
    <n v="139.99"/>
    <n v="312"/>
    <n v="312"/>
    <n v="69"/>
    <s v="WORK IN PROGRESS"/>
    <n v="133047564"/>
    <s v="NO INCENTIVE"/>
    <s v="N"/>
    <s v="N"/>
    <s v="N"/>
    <s v="N"/>
    <x v="0"/>
    <n v="133047566"/>
    <n v="28"/>
    <n v="42"/>
    <n v="20230306"/>
    <s v="CUSTOMER"/>
    <n v="15"/>
    <s v="Y"/>
    <s v="Tech rep lvl + Moda &amp; Casa + VGF2"/>
    <s v="FULL PAYMENT"/>
    <m/>
    <n v="15094.1307"/>
    <n v="6747.8186999999998"/>
    <n v="53"/>
    <m/>
    <s v="HANDBAG MESSENGER/CROSSBODY"/>
    <s v="HANDBAG &amp; TOTE"/>
    <s v="HANDBAGS &amp; TOTES"/>
    <s v="FEMALE"/>
    <s v="AVON"/>
    <s v="AVON"/>
    <n v="1"/>
    <n v="34"/>
    <n v="100"/>
    <s v="N"/>
    <s v="N"/>
    <n v="46139"/>
    <m/>
    <s v="N"/>
    <s v="AXF"/>
    <n v="86.4"/>
    <n v="95.99"/>
    <n v="97.59"/>
    <m/>
    <m/>
    <m/>
    <m/>
    <s v="N"/>
    <m/>
    <m/>
    <m/>
    <x v="0"/>
    <m/>
    <n v="68"/>
    <s v="CHEIA DE ESTILO 2"/>
    <s v="N"/>
    <m/>
    <m/>
    <s v="N"/>
    <n v="20230306"/>
    <m/>
    <n v="133047564"/>
    <s v="MIXED"/>
    <s v="Tech rep lvl"/>
    <s v="Moda &amp; Casa"/>
    <n v="1"/>
    <m/>
    <n v="0"/>
    <n v="0"/>
    <n v="100"/>
    <n v="133047565"/>
    <n v="999"/>
    <n v="3"/>
    <x v="0"/>
    <x v="0"/>
    <n v="0.53759999999999997"/>
    <n v="0.53759999999999997"/>
    <n v="0.53759999999999997"/>
    <n v="0.53759999999999997"/>
    <n v="0.53759999999999997"/>
    <n v="89.99"/>
    <n v="89.99"/>
    <n v="89.99"/>
    <n v="89.99"/>
    <n v="89.99"/>
    <s v="Brasil + Moda &amp; Casa + VGF2"/>
    <s v="Bronze + Moda &amp; Casa + VGF2"/>
    <s v="Prata + Moda &amp; Casa + VGF2"/>
    <s v="Ouro + Moda &amp; Casa + VGF2"/>
    <s v="Estrela + Moda &amp; Casa + VGF2"/>
    <n v="15"/>
    <n v="15"/>
    <n v="15"/>
    <n v="15"/>
    <n v="15"/>
    <n v="58.1"/>
    <n v="58.1"/>
    <n v="58.1"/>
    <n v="58.1"/>
    <n v="58.1"/>
    <n v="0"/>
    <n v="0"/>
    <n v="0"/>
    <n v="0"/>
    <n v="0"/>
    <n v="76.491500000000002"/>
    <n v="76.491500000000002"/>
    <n v="76.491500000000002"/>
    <n v="76.491500000000002"/>
    <n v="76.491500000000002"/>
    <n v="0"/>
    <n v="0"/>
    <n v="0"/>
    <n v="0"/>
    <n v="0"/>
    <n v="0"/>
    <n v="100"/>
    <n v="100"/>
    <n v="100"/>
    <n v="100"/>
  </r>
  <r>
    <n v="2292952"/>
    <x v="29"/>
    <n v="20210319"/>
    <m/>
    <s v="FOOTWEAR"/>
    <x v="18"/>
    <s v="TAMANCO IPANEMA SELFIE"/>
    <n v="5573569"/>
    <x v="29"/>
    <n v="1"/>
    <s v="IN-LINE (EXCL NR)"/>
    <s v="CROSS-OUT"/>
    <n v="0.5978"/>
    <m/>
    <n v="18.655999999999999"/>
    <m/>
    <m/>
    <n v="79.989999999999995"/>
    <n v="99.99"/>
    <n v="283"/>
    <n v="283"/>
    <n v="8"/>
    <s v="WORK IN PROGRESS"/>
    <n v="133047640"/>
    <s v="NO INCENTIVE"/>
    <s v="N"/>
    <s v="N"/>
    <s v="N"/>
    <s v="N"/>
    <x v="0"/>
    <n v="133047645"/>
    <n v="28"/>
    <n v="42"/>
    <n v="20230306"/>
    <s v="CUSTOMER"/>
    <n v="15"/>
    <s v="Y"/>
    <s v="Tech rep lvl + Moda &amp; Casa + VGF2"/>
    <s v="FULL PAYMENT"/>
    <m/>
    <n v="13532.5002"/>
    <n v="8252.8521999999994"/>
    <n v="66.84"/>
    <m/>
    <s v="SANDALS"/>
    <s v="SANDALS"/>
    <s v="SANDALS"/>
    <s v="FEMALE"/>
    <s v="AVON"/>
    <s v="AVON"/>
    <n v="0"/>
    <n v="100"/>
    <n v="25"/>
    <s v="N"/>
    <s v="N"/>
    <n v="46232"/>
    <m/>
    <s v="N"/>
    <m/>
    <m/>
    <m/>
    <m/>
    <m/>
    <m/>
    <m/>
    <m/>
    <s v="N"/>
    <n v="64050596"/>
    <s v="F&amp;H Plataforma"/>
    <m/>
    <x v="0"/>
    <m/>
    <n v="8"/>
    <s v="INNER - CORPO A CORPO 1 - PLATAFORMA"/>
    <s v="N"/>
    <m/>
    <m/>
    <s v="N"/>
    <n v="20230306"/>
    <m/>
    <n v="133047640"/>
    <s v="MIXED"/>
    <s v="Tech rep lvl"/>
    <s v="Moda &amp; Casa"/>
    <n v="1"/>
    <m/>
    <n v="0"/>
    <n v="0"/>
    <n v="100"/>
    <n v="133047641"/>
    <n v="999"/>
    <n v="3"/>
    <x v="0"/>
    <x v="0"/>
    <n v="0.5978"/>
    <n v="0.5978"/>
    <n v="0.5978"/>
    <n v="0.5978"/>
    <n v="0.5978"/>
    <n v="79.989999999999995"/>
    <n v="79.989999999999995"/>
    <n v="79.989999999999995"/>
    <n v="79.989999999999995"/>
    <n v="79.989999999999995"/>
    <s v="Brasil + Moda &amp; Casa + VGF2"/>
    <s v="Bronze + Moda &amp; Casa + VGF2"/>
    <s v="Prata + Moda &amp; Casa + VGF2"/>
    <s v="Ouro + Moda &amp; Casa + VGF2"/>
    <s v="Estrela + Moda &amp; Casa + VGF2"/>
    <n v="15"/>
    <n v="15"/>
    <n v="15"/>
    <n v="15"/>
    <n v="15"/>
    <n v="42.19"/>
    <n v="42.19"/>
    <n v="42.19"/>
    <n v="42.19"/>
    <n v="42.19"/>
    <n v="0"/>
    <n v="0"/>
    <n v="0"/>
    <n v="0"/>
    <n v="0"/>
    <n v="67.991500000000002"/>
    <n v="67.991500000000002"/>
    <n v="67.991500000000002"/>
    <n v="67.991500000000002"/>
    <n v="67.991500000000002"/>
    <n v="0"/>
    <n v="0"/>
    <n v="0"/>
    <n v="0"/>
    <n v="0"/>
    <n v="0"/>
    <n v="100"/>
    <n v="100"/>
    <n v="100"/>
    <n v="100"/>
  </r>
  <r>
    <n v="2292953"/>
    <x v="30"/>
    <n v="20210319"/>
    <m/>
    <s v="FOOTWEAR"/>
    <x v="18"/>
    <s v="TAMANCO IPANEMA SELFIE"/>
    <n v="5573569"/>
    <x v="30"/>
    <n v="1"/>
    <s v="IN-LINE (EXCL NR)"/>
    <s v="CROSS-OUT"/>
    <n v="0.5978"/>
    <m/>
    <n v="18.655999999999999"/>
    <m/>
    <m/>
    <n v="79.989999999999995"/>
    <n v="99.99"/>
    <n v="295"/>
    <n v="295"/>
    <n v="8"/>
    <s v="WORK IN PROGRESS"/>
    <n v="133047640"/>
    <s v="NO INCENTIVE"/>
    <s v="N"/>
    <s v="N"/>
    <s v="N"/>
    <s v="N"/>
    <x v="0"/>
    <n v="133047643"/>
    <n v="28"/>
    <n v="42"/>
    <n v="20230306"/>
    <s v="CUSTOMER"/>
    <n v="15"/>
    <s v="Y"/>
    <s v="Tech rep lvl + Moda &amp; Casa + VGF2"/>
    <s v="FULL PAYMENT"/>
    <m/>
    <n v="14106.316500000001"/>
    <n v="8602.7965000000004"/>
    <n v="66.84"/>
    <m/>
    <s v="SANDALS"/>
    <s v="SANDALS"/>
    <s v="SANDALS"/>
    <s v="FEMALE"/>
    <s v="AVON"/>
    <s v="AVON"/>
    <n v="0"/>
    <n v="100"/>
    <n v="25"/>
    <s v="N"/>
    <s v="N"/>
    <n v="46233"/>
    <m/>
    <s v="N"/>
    <m/>
    <m/>
    <m/>
    <m/>
    <m/>
    <m/>
    <m/>
    <m/>
    <s v="N"/>
    <n v="64050596"/>
    <s v="F&amp;H Plataforma"/>
    <m/>
    <x v="0"/>
    <m/>
    <n v="8"/>
    <s v="INNER - CORPO A CORPO 1 - PLATAFORMA"/>
    <s v="N"/>
    <m/>
    <m/>
    <s v="N"/>
    <n v="20230306"/>
    <m/>
    <n v="133047640"/>
    <s v="MIXED"/>
    <s v="Tech rep lvl"/>
    <s v="Moda &amp; Casa"/>
    <n v="1"/>
    <m/>
    <n v="0"/>
    <n v="0"/>
    <n v="100"/>
    <n v="133047641"/>
    <n v="999"/>
    <n v="3"/>
    <x v="0"/>
    <x v="0"/>
    <n v="0.5978"/>
    <n v="0.5978"/>
    <n v="0.5978"/>
    <n v="0.5978"/>
    <n v="0.5978"/>
    <n v="79.989999999999995"/>
    <n v="79.989999999999995"/>
    <n v="79.989999999999995"/>
    <n v="79.989999999999995"/>
    <n v="79.989999999999995"/>
    <s v="Brasil + Moda &amp; Casa + VGF2"/>
    <s v="Bronze + Moda &amp; Casa + VGF2"/>
    <s v="Prata + Moda &amp; Casa + VGF2"/>
    <s v="Ouro + Moda &amp; Casa + VGF2"/>
    <s v="Estrela + Moda &amp; Casa + VGF2"/>
    <n v="15"/>
    <n v="15"/>
    <n v="15"/>
    <n v="15"/>
    <n v="15"/>
    <n v="42.19"/>
    <n v="42.19"/>
    <n v="42.19"/>
    <n v="42.19"/>
    <n v="42.19"/>
    <n v="0"/>
    <n v="0"/>
    <n v="0"/>
    <n v="0"/>
    <n v="0"/>
    <n v="67.991500000000002"/>
    <n v="67.991500000000002"/>
    <n v="67.991500000000002"/>
    <n v="67.991500000000002"/>
    <n v="67.991500000000002"/>
    <n v="0"/>
    <n v="0"/>
    <n v="0"/>
    <n v="0"/>
    <n v="0"/>
    <n v="0"/>
    <n v="100"/>
    <n v="100"/>
    <n v="100"/>
    <n v="100"/>
  </r>
  <r>
    <n v="2292954"/>
    <x v="31"/>
    <n v="20210319"/>
    <m/>
    <s v="FOOTWEAR"/>
    <x v="18"/>
    <s v="TAMANCO IPANEMA SELFIE"/>
    <n v="5573569"/>
    <x v="31"/>
    <n v="1"/>
    <s v="IN-LINE (EXCL NR)"/>
    <s v="CROSS-OUT"/>
    <n v="0.5978"/>
    <m/>
    <n v="18.655999999999999"/>
    <m/>
    <m/>
    <n v="79.989999999999995"/>
    <n v="99.99"/>
    <n v="321"/>
    <n v="321"/>
    <n v="8"/>
    <s v="WORK IN PROGRESS"/>
    <n v="133047640"/>
    <s v="NO INCENTIVE"/>
    <s v="N"/>
    <s v="N"/>
    <s v="N"/>
    <s v="N"/>
    <x v="0"/>
    <n v="133047642"/>
    <n v="28"/>
    <n v="42"/>
    <n v="20230306"/>
    <s v="CUSTOMER"/>
    <n v="15"/>
    <s v="Y"/>
    <s v="Tech rep lvl + Moda &amp; Casa + VGF2"/>
    <s v="FULL PAYMENT"/>
    <m/>
    <n v="15349.5851"/>
    <n v="9361.0090999999993"/>
    <n v="66.84"/>
    <m/>
    <s v="SANDALS"/>
    <s v="SANDALS"/>
    <s v="SANDALS"/>
    <s v="FEMALE"/>
    <s v="AVON"/>
    <s v="AVON"/>
    <n v="0"/>
    <n v="100"/>
    <n v="25"/>
    <s v="N"/>
    <s v="N"/>
    <n v="46246"/>
    <m/>
    <s v="N"/>
    <m/>
    <m/>
    <m/>
    <m/>
    <m/>
    <m/>
    <m/>
    <m/>
    <s v="N"/>
    <n v="64050596"/>
    <s v="F&amp;H Plataforma"/>
    <m/>
    <x v="0"/>
    <m/>
    <n v="8"/>
    <s v="INNER - CORPO A CORPO 1 - PLATAFORMA"/>
    <s v="N"/>
    <m/>
    <m/>
    <s v="N"/>
    <n v="20230306"/>
    <m/>
    <n v="133047640"/>
    <s v="MIXED"/>
    <s v="Tech rep lvl"/>
    <s v="Moda &amp; Casa"/>
    <n v="1"/>
    <m/>
    <n v="0"/>
    <n v="0"/>
    <n v="100"/>
    <n v="133047641"/>
    <n v="999"/>
    <n v="3"/>
    <x v="0"/>
    <x v="0"/>
    <n v="0.5978"/>
    <n v="0.5978"/>
    <n v="0.5978"/>
    <n v="0.5978"/>
    <n v="0.5978"/>
    <n v="79.989999999999995"/>
    <n v="79.989999999999995"/>
    <n v="79.989999999999995"/>
    <n v="79.989999999999995"/>
    <n v="79.989999999999995"/>
    <s v="Brasil + Moda &amp; Casa + VGF2"/>
    <s v="Bronze + Moda &amp; Casa + VGF2"/>
    <s v="Prata + Moda &amp; Casa + VGF2"/>
    <s v="Ouro + Moda &amp; Casa + VGF2"/>
    <s v="Estrela + Moda &amp; Casa + VGF2"/>
    <n v="15"/>
    <n v="15"/>
    <n v="15"/>
    <n v="15"/>
    <n v="15"/>
    <n v="42.19"/>
    <n v="42.19"/>
    <n v="42.19"/>
    <n v="42.19"/>
    <n v="42.19"/>
    <n v="0"/>
    <n v="0"/>
    <n v="0"/>
    <n v="0"/>
    <n v="0"/>
    <n v="67.991500000000002"/>
    <n v="67.991500000000002"/>
    <n v="67.991500000000002"/>
    <n v="67.991500000000002"/>
    <n v="67.991500000000002"/>
    <n v="0"/>
    <n v="0"/>
    <n v="0"/>
    <n v="0"/>
    <n v="0"/>
    <n v="0"/>
    <n v="100"/>
    <n v="100"/>
    <n v="100"/>
    <n v="100"/>
  </r>
  <r>
    <n v="2292955"/>
    <x v="32"/>
    <n v="20210319"/>
    <m/>
    <s v="FOOTWEAR"/>
    <x v="18"/>
    <s v="TAMANCO IPANEMA SELFIE"/>
    <n v="5573569"/>
    <x v="32"/>
    <n v="1"/>
    <s v="IN-LINE (EXCL NR)"/>
    <s v="CROSS-OUT"/>
    <n v="0.5978"/>
    <m/>
    <n v="18.655999999999999"/>
    <m/>
    <m/>
    <n v="79.989999999999995"/>
    <n v="99.99"/>
    <n v="235"/>
    <n v="235"/>
    <n v="8"/>
    <s v="WORK IN PROGRESS"/>
    <n v="133047640"/>
    <s v="NO INCENTIVE"/>
    <s v="N"/>
    <s v="N"/>
    <s v="N"/>
    <s v="N"/>
    <x v="0"/>
    <n v="133047644"/>
    <n v="28"/>
    <n v="42"/>
    <n v="20230306"/>
    <s v="CUSTOMER"/>
    <n v="15"/>
    <s v="Y"/>
    <s v="Tech rep lvl + Moda &amp; Casa + VGF2"/>
    <s v="FULL PAYMENT"/>
    <m/>
    <n v="11237.235199999999"/>
    <n v="6853.0752000000002"/>
    <n v="66.84"/>
    <m/>
    <s v="SANDALS"/>
    <s v="SANDALS"/>
    <s v="SANDALS"/>
    <s v="FEMALE"/>
    <s v="AVON"/>
    <s v="AVON"/>
    <n v="0"/>
    <n v="100"/>
    <n v="25"/>
    <s v="N"/>
    <s v="N"/>
    <n v="46247"/>
    <m/>
    <s v="N"/>
    <m/>
    <m/>
    <m/>
    <m/>
    <m/>
    <m/>
    <m/>
    <m/>
    <s v="N"/>
    <n v="64050596"/>
    <s v="F&amp;H Plataforma"/>
    <m/>
    <x v="0"/>
    <m/>
    <n v="8"/>
    <s v="INNER - CORPO A CORPO 1 - PLATAFORMA"/>
    <s v="N"/>
    <m/>
    <m/>
    <s v="N"/>
    <n v="20230306"/>
    <m/>
    <n v="133047640"/>
    <s v="MIXED"/>
    <s v="Tech rep lvl"/>
    <s v="Moda &amp; Casa"/>
    <n v="1"/>
    <m/>
    <n v="0"/>
    <n v="0"/>
    <n v="100"/>
    <n v="133047641"/>
    <n v="999"/>
    <n v="3"/>
    <x v="0"/>
    <x v="0"/>
    <n v="0.5978"/>
    <n v="0.5978"/>
    <n v="0.5978"/>
    <n v="0.5978"/>
    <n v="0.5978"/>
    <n v="79.989999999999995"/>
    <n v="79.989999999999995"/>
    <n v="79.989999999999995"/>
    <n v="79.989999999999995"/>
    <n v="79.989999999999995"/>
    <s v="Brasil + Moda &amp; Casa + VGF2"/>
    <s v="Bronze + Moda &amp; Casa + VGF2"/>
    <s v="Prata + Moda &amp; Casa + VGF2"/>
    <s v="Ouro + Moda &amp; Casa + VGF2"/>
    <s v="Estrela + Moda &amp; Casa + VGF2"/>
    <n v="15"/>
    <n v="15"/>
    <n v="15"/>
    <n v="15"/>
    <n v="15"/>
    <n v="42.19"/>
    <n v="42.19"/>
    <n v="42.19"/>
    <n v="42.19"/>
    <n v="42.19"/>
    <n v="0"/>
    <n v="0"/>
    <n v="0"/>
    <n v="0"/>
    <n v="0"/>
    <n v="67.991500000000002"/>
    <n v="67.991500000000002"/>
    <n v="67.991500000000002"/>
    <n v="67.991500000000002"/>
    <n v="67.991500000000002"/>
    <n v="0"/>
    <n v="0"/>
    <n v="0"/>
    <n v="0"/>
    <n v="0"/>
    <n v="0"/>
    <n v="100"/>
    <n v="100"/>
    <n v="100"/>
    <n v="100"/>
  </r>
  <r>
    <n v="2297689"/>
    <x v="33"/>
    <n v="20220311"/>
    <m/>
    <s v="ACCESSORIES"/>
    <x v="19"/>
    <s v="OCULOS BICOLOR RENATUREZA"/>
    <n v="5582790"/>
    <x v="33"/>
    <n v="1"/>
    <s v="EXCESS"/>
    <s v="CROSS-OUT"/>
    <n v="0.60089999999999999"/>
    <m/>
    <n v="10.83"/>
    <m/>
    <m/>
    <n v="46.49"/>
    <n v="69.989999999999995"/>
    <n v="1377"/>
    <n v="1377"/>
    <n v="71"/>
    <s v="WORK IN PROGRESS"/>
    <n v="133047697"/>
    <s v="NO INCENTIVE"/>
    <s v="N"/>
    <s v="N"/>
    <s v="N"/>
    <s v="N"/>
    <x v="0"/>
    <n v="133047699"/>
    <n v="28"/>
    <n v="42"/>
    <n v="20230306"/>
    <s v="INSTITUTE AVON"/>
    <n v="15"/>
    <s v="Y"/>
    <s v="Tech rep lvl + ExceÃ§Ã£o + VGF2"/>
    <s v="FULL PAYMENT"/>
    <m/>
    <n v="38467.653100000003"/>
    <n v="23554.7431"/>
    <n v="61.23"/>
    <m/>
    <s v="GLASSES SUN"/>
    <s v="GLASSES"/>
    <s v="FASHION ACCESSORIES"/>
    <s v="FEMALE"/>
    <s v="AVON"/>
    <s v="AVON"/>
    <n v="1"/>
    <n v="34"/>
    <n v="100"/>
    <s v="N"/>
    <s v="N"/>
    <n v="46168"/>
    <m/>
    <s v="N"/>
    <s v="AXF"/>
    <n v="43.2"/>
    <n v="47.99"/>
    <n v="48.79"/>
    <m/>
    <m/>
    <m/>
    <m/>
    <s v="N"/>
    <m/>
    <m/>
    <m/>
    <x v="0"/>
    <m/>
    <n v="70"/>
    <s v="CHEIA DE ESTILO 3"/>
    <s v="N"/>
    <m/>
    <m/>
    <s v="N"/>
    <n v="20230306"/>
    <m/>
    <n v="133047697"/>
    <s v="MIXED"/>
    <s v="Tech rep lvl"/>
    <s v="ExceÃ§Ã£o"/>
    <n v="1"/>
    <m/>
    <n v="0"/>
    <n v="0"/>
    <n v="100"/>
    <n v="133047698"/>
    <n v="999"/>
    <n v="4"/>
    <x v="0"/>
    <x v="0"/>
    <n v="0.60089999999999999"/>
    <n v="0.60089999999999999"/>
    <n v="0.60089999999999999"/>
    <n v="0.60089999999999999"/>
    <n v="0.60089999999999999"/>
    <n v="46.49"/>
    <n v="46.49"/>
    <n v="46.49"/>
    <n v="46.49"/>
    <n v="46.49"/>
    <s v="Brasil + ExceÃ§Ã£o + VGF2"/>
    <s v="Bronze + ExceÃ§Ã£o + VGF2"/>
    <s v="Prata + ExceÃ§Ã£o + VGF2"/>
    <s v="Ouro + ExceÃ§Ã£o + VGF2"/>
    <s v="Estrela + ExceÃ§Ã£o + VGF2"/>
    <n v="0"/>
    <n v="0"/>
    <n v="0"/>
    <n v="0"/>
    <n v="0"/>
    <n v="66.42"/>
    <n v="66.42"/>
    <n v="66.42"/>
    <n v="66.42"/>
    <n v="66.42"/>
    <n v="0"/>
    <n v="0"/>
    <n v="0"/>
    <n v="0"/>
    <n v="0"/>
    <n v="46.49"/>
    <n v="46.49"/>
    <n v="46.49"/>
    <n v="46.49"/>
    <n v="46.49"/>
    <n v="0"/>
    <n v="0"/>
    <n v="0"/>
    <n v="0"/>
    <n v="0"/>
    <n v="0"/>
    <n v="100"/>
    <n v="100"/>
    <n v="100"/>
    <n v="100"/>
  </r>
  <r>
    <n v="2297598"/>
    <x v="34"/>
    <n v="20220311"/>
    <m/>
    <s v="WATCHES"/>
    <x v="20"/>
    <s v="RELOGIO CLAIRE"/>
    <n v="5582565"/>
    <x v="34"/>
    <n v="1"/>
    <s v="IN-LINE (EXCL NR)"/>
    <s v="CROSS-OUT"/>
    <n v="0.48899999999999999"/>
    <m/>
    <n v="26.856000000000002"/>
    <m/>
    <m/>
    <n v="129.99"/>
    <n v="159.99"/>
    <n v="196"/>
    <n v="196"/>
    <n v="71"/>
    <s v="WORK IN PROGRESS"/>
    <n v="133047723"/>
    <s v="NO INCENTIVE"/>
    <s v="N"/>
    <s v="N"/>
    <s v="N"/>
    <s v="N"/>
    <x v="0"/>
    <n v="133047725"/>
    <n v="28"/>
    <n v="42"/>
    <n v="20230306"/>
    <s v="CUSTOMER"/>
    <n v="15"/>
    <s v="Y"/>
    <s v="Tech rep lvl + Moda &amp; Casa + VGF2"/>
    <s v="FULL PAYMENT"/>
    <m/>
    <n v="12458.7616"/>
    <n v="7194.9856"/>
    <n v="64.08"/>
    <m/>
    <s v="WATCHES BRACELET"/>
    <s v="WATCHES"/>
    <s v="SILICONE WATCHES"/>
    <s v="FEMALE"/>
    <s v="AVON"/>
    <s v="AVON"/>
    <n v="1"/>
    <n v="33"/>
    <n v="100"/>
    <s v="N"/>
    <s v="N"/>
    <n v="46145"/>
    <m/>
    <s v="N"/>
    <m/>
    <m/>
    <m/>
    <m/>
    <m/>
    <m/>
    <m/>
    <m/>
    <s v="N"/>
    <m/>
    <m/>
    <m/>
    <x v="0"/>
    <m/>
    <n v="70"/>
    <s v="CHEIA DE ESTILO 3"/>
    <s v="N"/>
    <m/>
    <m/>
    <s v="N"/>
    <n v="20230306"/>
    <m/>
    <n v="133047723"/>
    <s v="MIXED"/>
    <s v="Tech rep lvl"/>
    <s v="Moda &amp; Casa"/>
    <n v="1"/>
    <m/>
    <n v="0"/>
    <n v="0"/>
    <n v="100"/>
    <n v="133047724"/>
    <n v="999"/>
    <n v="3"/>
    <x v="0"/>
    <x v="0"/>
    <n v="0.48899999999999999"/>
    <n v="0.48899999999999999"/>
    <n v="0.48899999999999999"/>
    <n v="0.48899999999999999"/>
    <n v="0.48899999999999999"/>
    <n v="129.99"/>
    <n v="129.99"/>
    <n v="129.99"/>
    <n v="129.99"/>
    <n v="129.99"/>
    <s v="Brasil + Moda &amp; Casa + VGF2"/>
    <s v="Bronze + Moda &amp; Casa + VGF2"/>
    <s v="Prata + Moda &amp; Casa + VGF2"/>
    <s v="Ouro + Moda &amp; Casa + VGF2"/>
    <s v="Estrela + Moda &amp; Casa + VGF2"/>
    <n v="15"/>
    <n v="15"/>
    <n v="15"/>
    <n v="15"/>
    <n v="15"/>
    <n v="73.84"/>
    <n v="73.84"/>
    <n v="73.84"/>
    <n v="73.84"/>
    <n v="73.84"/>
    <n v="0"/>
    <n v="0"/>
    <n v="0"/>
    <n v="0"/>
    <n v="0"/>
    <n v="110.4915"/>
    <n v="110.4915"/>
    <n v="110.4915"/>
    <n v="110.4915"/>
    <n v="110.4915"/>
    <n v="0"/>
    <n v="0"/>
    <n v="0"/>
    <n v="0"/>
    <n v="0"/>
    <n v="0"/>
    <n v="100"/>
    <n v="100"/>
    <n v="100"/>
    <n v="100"/>
  </r>
  <r>
    <n v="2255144"/>
    <x v="35"/>
    <n v="20200316"/>
    <m/>
    <s v="TOILETRIES"/>
    <x v="21"/>
    <s v="HAIR TRIMMER CHANGEABLE HEADS"/>
    <n v="5511246"/>
    <x v="35"/>
    <n v="1"/>
    <s v="IN-LINE (EXCL NR)"/>
    <s v="BUY X GET DISCOUNTED PRODUCT"/>
    <n v="0.53759999999999997"/>
    <m/>
    <n v="13.401"/>
    <m/>
    <m/>
    <n v="79.989999999999995"/>
    <n v="79.989999999999995"/>
    <n v="1179"/>
    <n v="1179"/>
    <n v="59"/>
    <s v="WORK IN PROGRESS"/>
    <n v="133077953"/>
    <s v="NO INCENTIVE"/>
    <s v="N"/>
    <s v="N"/>
    <s v="N"/>
    <s v="N"/>
    <x v="0"/>
    <n v="133077955"/>
    <n v="28"/>
    <n v="42"/>
    <n v="20230306"/>
    <s v="CUSTOMER"/>
    <n v="15"/>
    <s v="Y"/>
    <s v="Tech rep lvl + Moda &amp; Casa + VGF2"/>
    <s v="FULL PAYMENT"/>
    <m/>
    <n v="50700.093699999998"/>
    <n v="34900.314700000003"/>
    <n v="73.510000000000005"/>
    <m/>
    <s v="DEPILATORY DEVICE"/>
    <s v="ELECTRIC TOOLS/APPLIANCES"/>
    <s v="IMPLEMENTS"/>
    <s v="FEMALE"/>
    <s v="AVON WELLNESS"/>
    <s v="AVON WELLNESS (NO SUB BRAND APPLIES)"/>
    <n v="1"/>
    <n v="100"/>
    <n v="100"/>
    <s v="N"/>
    <s v="N"/>
    <n v="51607"/>
    <m/>
    <s v="N"/>
    <s v="RP"/>
    <n v="70.400000000000006"/>
    <n v="79.989999999999995"/>
    <n v="79.989999999999995"/>
    <m/>
    <m/>
    <m/>
    <m/>
    <s v="N"/>
    <m/>
    <m/>
    <m/>
    <x v="0"/>
    <m/>
    <n v="58"/>
    <s v="SELF - MEU ESPACO 4"/>
    <s v="N"/>
    <m/>
    <m/>
    <s v="N"/>
    <n v="20230306"/>
    <m/>
    <n v="133077953"/>
    <s v="MIXED"/>
    <s v="Tech rep lvl"/>
    <s v="Moda &amp; Casa"/>
    <n v="1"/>
    <m/>
    <n v="0"/>
    <n v="0"/>
    <n v="100"/>
    <n v="133077954"/>
    <n v="999"/>
    <n v="3"/>
    <x v="0"/>
    <x v="0"/>
    <n v="0.53759999999999997"/>
    <n v="0.53759999999999997"/>
    <n v="0.53759999999999997"/>
    <n v="0.53759999999999997"/>
    <n v="0.53759999999999997"/>
    <n v="79.989999999999995"/>
    <n v="79.989999999999995"/>
    <n v="79.989999999999995"/>
    <n v="79.989999999999995"/>
    <n v="79.989999999999995"/>
    <s v="Brasil + Moda &amp; Casa + VGF2"/>
    <s v="Bronze + Moda &amp; Casa + VGF2"/>
    <s v="Prata + Moda &amp; Casa + VGF2"/>
    <s v="Ouro + Moda &amp; Casa + VGF2"/>
    <s v="Estrela + Moda &amp; Casa + VGF2"/>
    <n v="15"/>
    <n v="15"/>
    <n v="15"/>
    <n v="15"/>
    <n v="15"/>
    <n v="58.1"/>
    <n v="58.1"/>
    <n v="58.1"/>
    <n v="58.1"/>
    <n v="58.1"/>
    <n v="0"/>
    <n v="0"/>
    <n v="0"/>
    <n v="0"/>
    <n v="0"/>
    <n v="67.991500000000002"/>
    <n v="67.991500000000002"/>
    <n v="67.991500000000002"/>
    <n v="67.991500000000002"/>
    <n v="67.991500000000002"/>
    <n v="0"/>
    <n v="0"/>
    <n v="0"/>
    <n v="0"/>
    <n v="0"/>
    <n v="0"/>
    <n v="100"/>
    <n v="100"/>
    <n v="100"/>
    <n v="100"/>
  </r>
  <r>
    <n v="2188220"/>
    <x v="36"/>
    <n v="20220305"/>
    <m/>
    <s v="BODY"/>
    <x v="22"/>
    <s v="ANKLE PROTECTOR PAD"/>
    <n v="5389748"/>
    <x v="36"/>
    <n v="1"/>
    <s v="IN-LINE (EXCL NR)"/>
    <s v="REGULAR PRICE"/>
    <n v="0.5978"/>
    <m/>
    <n v="5.4340000000000002"/>
    <m/>
    <m/>
    <n v="29.99"/>
    <n v="29.99"/>
    <n v="7848"/>
    <n v="7848"/>
    <n v="54"/>
    <s v="WORK IN PROGRESS"/>
    <n v="133077966"/>
    <s v="NO INCENTIVE"/>
    <s v="N"/>
    <s v="N"/>
    <s v="N"/>
    <s v="N"/>
    <x v="0"/>
    <n v="133077968"/>
    <n v="28"/>
    <n v="42"/>
    <n v="20230306"/>
    <s v="CUSTOMER"/>
    <n v="15"/>
    <s v="Y"/>
    <s v="Tech rep lvl + Moda &amp; Casa + VGF2"/>
    <s v="FULL PAYMENT"/>
    <m/>
    <n v="140699.11670000001"/>
    <n v="98053.084700000007"/>
    <n v="74.239999999999995"/>
    <m/>
    <s v="FOOTCARE INSOLE"/>
    <s v="FOOTCARE IMPLEMENTS"/>
    <s v="IMPLEMENTS"/>
    <s v="FEMALE"/>
    <s v="AVON WELLNESS"/>
    <s v="AVON WELLNESS (NO SUB BRAND APPLIES)"/>
    <n v="0"/>
    <n v="100"/>
    <n v="100"/>
    <s v="N"/>
    <s v="N"/>
    <n v="50546"/>
    <m/>
    <s v="N"/>
    <m/>
    <m/>
    <m/>
    <m/>
    <m/>
    <m/>
    <m/>
    <m/>
    <s v="N"/>
    <m/>
    <m/>
    <m/>
    <x v="0"/>
    <m/>
    <n v="54"/>
    <s v="SELF - MEU ESPACO 2"/>
    <s v="N"/>
    <m/>
    <m/>
    <s v="N"/>
    <n v="20230306"/>
    <m/>
    <n v="133077966"/>
    <s v="MIXED"/>
    <s v="Tech rep lvl"/>
    <s v="Moda &amp; Casa"/>
    <n v="1"/>
    <m/>
    <n v="0"/>
    <n v="0"/>
    <n v="100"/>
    <n v="133077967"/>
    <n v="999"/>
    <n v="3"/>
    <x v="0"/>
    <x v="0"/>
    <n v="0.5978"/>
    <n v="0.5978"/>
    <n v="0.5978"/>
    <n v="0.5978"/>
    <n v="0.5978"/>
    <n v="29.99"/>
    <n v="29.99"/>
    <n v="29.99"/>
    <n v="29.99"/>
    <n v="29.99"/>
    <s v="Brasil + Moda &amp; Casa + VGF2"/>
    <s v="Bronze + Moda &amp; Casa + VGF2"/>
    <s v="Prata + Moda &amp; Casa + VGF2"/>
    <s v="Ouro + Moda &amp; Casa + VGF2"/>
    <s v="Estrela + Moda &amp; Casa + VGF2"/>
    <n v="15"/>
    <n v="15"/>
    <n v="15"/>
    <n v="15"/>
    <n v="15"/>
    <n v="42.19"/>
    <n v="42.19"/>
    <n v="42.19"/>
    <n v="42.19"/>
    <n v="42.19"/>
    <n v="0"/>
    <n v="0"/>
    <n v="0"/>
    <n v="0"/>
    <n v="0"/>
    <n v="25.491499999999998"/>
    <n v="25.491499999999998"/>
    <n v="25.491499999999998"/>
    <n v="25.491499999999998"/>
    <n v="25.491499999999998"/>
    <n v="0"/>
    <n v="0"/>
    <n v="0"/>
    <n v="0"/>
    <n v="0"/>
    <n v="0"/>
    <n v="100"/>
    <n v="100"/>
    <n v="100"/>
    <n v="100"/>
  </r>
  <r>
    <n v="2285338"/>
    <x v="37"/>
    <n v="20220306"/>
    <m/>
    <s v="TOILETRIES"/>
    <x v="23"/>
    <s v="KIT REMOVEDOR DE CRAVOS"/>
    <n v="5560821"/>
    <x v="37"/>
    <n v="1"/>
    <s v="IN-LINE (EXCL NR)"/>
    <s v="BUY X GET DISCOUNTED PRODUCT"/>
    <n v="0.54730000000000001"/>
    <m/>
    <n v="4.91"/>
    <m/>
    <m/>
    <n v="24.99"/>
    <n v="29.99"/>
    <n v="7270"/>
    <n v="7270"/>
    <n v="58"/>
    <s v="WORK IN PROGRESS"/>
    <n v="133077979"/>
    <s v="NO INCENTIVE"/>
    <s v="N"/>
    <s v="N"/>
    <s v="N"/>
    <s v="N"/>
    <x v="0"/>
    <n v="133077981"/>
    <n v="28"/>
    <n v="42"/>
    <n v="20230306"/>
    <s v="CUSTOMER"/>
    <n v="15"/>
    <s v="Y"/>
    <s v="Tech rep lvl + Moda &amp; Casa + VGF2"/>
    <s v="FULL PAYMENT"/>
    <m/>
    <n v="99431.986300000004"/>
    <n v="63736.2863"/>
    <n v="69.489999999999995"/>
    <m/>
    <s v="CUTICLE PUSHER"/>
    <s v="MANICURE"/>
    <s v="IMPLEMENTS"/>
    <s v="FEMALE"/>
    <s v="AVON WELLNESS"/>
    <s v="AVON WELLNESS (NO SUB BRAND APPLIES)"/>
    <n v="0"/>
    <n v="100"/>
    <n v="100"/>
    <s v="N"/>
    <s v="N"/>
    <n v="50074"/>
    <m/>
    <s v="N"/>
    <s v="RO"/>
    <n v="22.8"/>
    <n v="23.99"/>
    <n v="26.39"/>
    <m/>
    <m/>
    <m/>
    <m/>
    <s v="N"/>
    <m/>
    <m/>
    <m/>
    <x v="0"/>
    <m/>
    <n v="58"/>
    <s v="SELF - MEU ESPACO 4"/>
    <s v="N"/>
    <m/>
    <m/>
    <s v="N"/>
    <n v="20230306"/>
    <m/>
    <n v="133077979"/>
    <s v="MIXED"/>
    <s v="Tech rep lvl"/>
    <s v="Moda &amp; Casa"/>
    <n v="1"/>
    <m/>
    <n v="0"/>
    <n v="0"/>
    <n v="100"/>
    <n v="133077980"/>
    <n v="999"/>
    <n v="3"/>
    <x v="0"/>
    <x v="0"/>
    <n v="0.54730000000000001"/>
    <n v="0.54730000000000001"/>
    <n v="0.54730000000000001"/>
    <n v="0.54730000000000001"/>
    <n v="0.54730000000000001"/>
    <n v="24.99"/>
    <n v="24.99"/>
    <n v="24.99"/>
    <n v="24.99"/>
    <n v="24.99"/>
    <s v="Brasil + Moda &amp; Casa + VGF2"/>
    <s v="Bronze + Moda &amp; Casa + VGF2"/>
    <s v="Prata + Moda &amp; Casa + VGF2"/>
    <s v="Ouro + Moda &amp; Casa + VGF2"/>
    <s v="Estrela + Moda &amp; Casa + VGF2"/>
    <n v="15"/>
    <n v="15"/>
    <n v="15"/>
    <n v="15"/>
    <n v="15"/>
    <n v="55.31"/>
    <n v="55.31"/>
    <n v="55.31"/>
    <n v="55.31"/>
    <n v="55.31"/>
    <n v="0"/>
    <n v="0"/>
    <n v="0"/>
    <n v="0"/>
    <n v="0"/>
    <n v="21.241499999999998"/>
    <n v="21.241499999999998"/>
    <n v="21.241499999999998"/>
    <n v="21.241499999999998"/>
    <n v="21.241499999999998"/>
    <n v="0"/>
    <n v="0"/>
    <n v="0"/>
    <n v="0"/>
    <n v="0"/>
    <n v="0"/>
    <n v="100"/>
    <n v="100"/>
    <n v="100"/>
    <n v="100"/>
  </r>
  <r>
    <n v="2297821"/>
    <x v="38"/>
    <n v="20220310"/>
    <m/>
    <s v="TOILETRIES"/>
    <x v="24"/>
    <s v="ESPONJA DE SILICONE"/>
    <n v="5583115"/>
    <x v="38"/>
    <n v="1"/>
    <s v="IN-LINE (EXCL NR)"/>
    <s v="CROSS-OUT"/>
    <n v="0.5978"/>
    <m/>
    <n v="4.72"/>
    <m/>
    <m/>
    <n v="19.989999999999998"/>
    <n v="25.99"/>
    <n v="3212"/>
    <n v="3212"/>
    <n v="56"/>
    <s v="WORK IN PROGRESS"/>
    <n v="133078050"/>
    <s v="NO INCENTIVE"/>
    <s v="N"/>
    <s v="N"/>
    <s v="N"/>
    <s v="N"/>
    <x v="0"/>
    <n v="133078052"/>
    <n v="28"/>
    <n v="42"/>
    <n v="20230306"/>
    <s v="CUSTOMER"/>
    <n v="15"/>
    <s v="Y"/>
    <s v="Tech rep lvl + Moda &amp; Casa + VGF2"/>
    <s v="FULL PAYMENT"/>
    <m/>
    <n v="38383.470699999998"/>
    <n v="23222.830699999999"/>
    <n v="66.430000000000007"/>
    <m/>
    <s v="SPONGE"/>
    <s v="IMPLEMENTS/ACCESSORIES"/>
    <s v="IMPLEMENTS"/>
    <s v="FEMALE"/>
    <s v="AVON"/>
    <s v="AVON"/>
    <n v="0"/>
    <n v="100"/>
    <n v="100"/>
    <s v="N"/>
    <s v="N"/>
    <n v="52383"/>
    <m/>
    <s v="N"/>
    <s v="HIT"/>
    <n v="18.5"/>
    <n v="19.989999999999998"/>
    <n v="20.309999999999999"/>
    <m/>
    <m/>
    <m/>
    <m/>
    <s v="N"/>
    <m/>
    <m/>
    <m/>
    <x v="0"/>
    <m/>
    <n v="56"/>
    <s v="SELF - MEU ESPACO 3"/>
    <s v="N"/>
    <m/>
    <m/>
    <s v="N"/>
    <n v="20230306"/>
    <m/>
    <n v="133078050"/>
    <s v="MIXED"/>
    <s v="Tech rep lvl"/>
    <s v="Moda &amp; Casa"/>
    <n v="1"/>
    <m/>
    <n v="0"/>
    <n v="0"/>
    <n v="100"/>
    <n v="133078051"/>
    <n v="999"/>
    <n v="3"/>
    <x v="0"/>
    <x v="0"/>
    <n v="0.5978"/>
    <n v="0.5978"/>
    <n v="0.5978"/>
    <n v="0.5978"/>
    <n v="0.5978"/>
    <n v="19.989999999999998"/>
    <n v="19.989999999999998"/>
    <n v="19.989999999999998"/>
    <n v="19.989999999999998"/>
    <n v="19.989999999999998"/>
    <s v="Brasil + Moda &amp; Casa + VGF2"/>
    <s v="Bronze + Moda &amp; Casa + VGF2"/>
    <s v="Prata + Moda &amp; Casa + VGF2"/>
    <s v="Ouro + Moda &amp; Casa + VGF2"/>
    <s v="Estrela + Moda &amp; Casa + VGF2"/>
    <n v="15"/>
    <n v="15"/>
    <n v="15"/>
    <n v="15"/>
    <n v="15"/>
    <n v="42.19"/>
    <n v="42.19"/>
    <n v="42.19"/>
    <n v="42.19"/>
    <n v="42.19"/>
    <n v="0"/>
    <n v="0"/>
    <n v="0"/>
    <n v="0"/>
    <n v="0"/>
    <n v="16.991499999999998"/>
    <n v="16.991499999999998"/>
    <n v="16.991499999999998"/>
    <n v="16.991499999999998"/>
    <n v="16.991499999999998"/>
    <n v="0"/>
    <n v="0"/>
    <n v="0"/>
    <n v="0"/>
    <n v="0"/>
    <n v="0"/>
    <n v="100"/>
    <n v="100"/>
    <n v="100"/>
    <n v="100"/>
  </r>
  <r>
    <n v="2297892"/>
    <x v="39"/>
    <n v="20220318"/>
    <m/>
    <s v="BODY"/>
    <x v="25"/>
    <s v="3 EM 1 MULTI-MUNCIONAL"/>
    <n v="5583287"/>
    <x v="39"/>
    <n v="1"/>
    <s v="IN-LINE (EXCL NR)"/>
    <s v="REGULAR PRICE"/>
    <n v="0.53759999999999997"/>
    <m/>
    <n v="34.921999999999997"/>
    <m/>
    <m/>
    <n v="189.99"/>
    <n v="189.99"/>
    <n v="160"/>
    <n v="160"/>
    <n v="104"/>
    <s v="WORK IN PROGRESS"/>
    <n v="133078063"/>
    <s v="NO INCENTIVE"/>
    <s v="N"/>
    <s v="N"/>
    <s v="N"/>
    <s v="N"/>
    <x v="0"/>
    <n v="133078065"/>
    <n v="28"/>
    <n v="42"/>
    <n v="20230306"/>
    <s v="CUSTOMER"/>
    <n v="15"/>
    <s v="Y"/>
    <s v="Tech rep lvl + Moda &amp; Casa + VGF2"/>
    <s v="FULL PAYMENT"/>
    <m/>
    <n v="16342.1798"/>
    <n v="10754.659799999999"/>
    <n v="70.94"/>
    <m/>
    <s v="DEPILATORY DEVICE"/>
    <s v="ELECTRIC TOOLS/APPLIANCES"/>
    <s v="IMPLEMENTS"/>
    <s v="FEMALE"/>
    <s v="AVON"/>
    <s v="AVON"/>
    <n v="0"/>
    <n v="50"/>
    <n v="100"/>
    <s v="N"/>
    <s v="N"/>
    <n v="52066"/>
    <m/>
    <s v="N"/>
    <m/>
    <m/>
    <m/>
    <m/>
    <m/>
    <m/>
    <m/>
    <m/>
    <s v="N"/>
    <n v="68926258"/>
    <s v="Revista Digital F&amp;H"/>
    <m/>
    <x v="0"/>
    <m/>
    <n v="104"/>
    <s v="SELF - REVISTA DIGITAL 1"/>
    <s v="N"/>
    <m/>
    <m/>
    <s v="N"/>
    <n v="20230306"/>
    <m/>
    <n v="133078063"/>
    <s v="MIXED"/>
    <s v="Tech rep lvl"/>
    <s v="Moda &amp; Casa"/>
    <n v="1"/>
    <m/>
    <n v="0"/>
    <n v="0"/>
    <n v="100"/>
    <n v="133078064"/>
    <n v="999"/>
    <n v="3"/>
    <x v="0"/>
    <x v="0"/>
    <n v="0.53759999999999997"/>
    <n v="0.53759999999999997"/>
    <n v="0.53759999999999997"/>
    <n v="0.53759999999999997"/>
    <n v="0.53759999999999997"/>
    <n v="189.99"/>
    <n v="189.99"/>
    <n v="189.99"/>
    <n v="189.99"/>
    <n v="189.99"/>
    <s v="Brasil + Moda &amp; Casa + VGF2"/>
    <s v="Bronze + Moda &amp; Casa + VGF2"/>
    <s v="Prata + Moda &amp; Casa + VGF2"/>
    <s v="Ouro + Moda &amp; Casa + VGF2"/>
    <s v="Estrela + Moda &amp; Casa + VGF2"/>
    <n v="15"/>
    <n v="15"/>
    <n v="15"/>
    <n v="15"/>
    <n v="15"/>
    <n v="58.1"/>
    <n v="58.1"/>
    <n v="58.1"/>
    <n v="58.1"/>
    <n v="58.1"/>
    <n v="0"/>
    <n v="0"/>
    <n v="0"/>
    <n v="0"/>
    <n v="0"/>
    <n v="161.4915"/>
    <n v="161.4915"/>
    <n v="161.4915"/>
    <n v="161.4915"/>
    <n v="161.4915"/>
    <n v="0"/>
    <n v="0"/>
    <n v="0"/>
    <n v="0"/>
    <n v="0"/>
    <n v="0"/>
    <n v="100"/>
    <n v="100"/>
    <n v="100"/>
    <n v="100"/>
  </r>
  <r>
    <n v="2263639"/>
    <x v="40"/>
    <n v="20200319"/>
    <m/>
    <s v="HOUSEWARES"/>
    <x v="26"/>
    <s v="MINI MIXER 2020"/>
    <n v="5523680"/>
    <x v="40"/>
    <n v="1"/>
    <s v="IN-LINE (EXCL NR)"/>
    <s v="REGULAR PRICE"/>
    <n v="0.53759999999999997"/>
    <m/>
    <n v="5.266"/>
    <m/>
    <m/>
    <n v="29.99"/>
    <n v="29.99"/>
    <n v="6188"/>
    <n v="6188"/>
    <n v="38"/>
    <s v="WORK IN PROGRESS"/>
    <n v="133079348"/>
    <s v="NO INCENTIVE"/>
    <s v="N"/>
    <s v="N"/>
    <s v="N"/>
    <s v="N"/>
    <x v="0"/>
    <n v="133079350"/>
    <n v="28"/>
    <n v="42"/>
    <n v="20230306"/>
    <s v="CUSTOMER"/>
    <n v="15"/>
    <s v="Y"/>
    <s v="Tech rep lvl + Moda &amp; Casa + VGF2"/>
    <s v="FULL PAYMENT"/>
    <m/>
    <n v="99766.797300000006"/>
    <n v="67180.789300000004"/>
    <n v="72.239999999999995"/>
    <m/>
    <s v="FOOD PREPARATION UTENSILS"/>
    <s v="COOKING"/>
    <s v="UTENSILS KITCHENWARE"/>
    <s v="UNISEX"/>
    <s v="AVON"/>
    <s v="AVON"/>
    <n v="0"/>
    <n v="34"/>
    <n v="100"/>
    <s v="N"/>
    <s v="N"/>
    <n v="83721"/>
    <m/>
    <s v="N"/>
    <m/>
    <m/>
    <m/>
    <m/>
    <m/>
    <m/>
    <m/>
    <m/>
    <s v="N"/>
    <m/>
    <m/>
    <m/>
    <x v="0"/>
    <m/>
    <n v="38"/>
    <s v="ESPACO GOURMET - HOUSE 8"/>
    <s v="N"/>
    <m/>
    <m/>
    <s v="N"/>
    <n v="20230306"/>
    <m/>
    <n v="133079348"/>
    <s v="MIXED"/>
    <s v="Tech rep lvl"/>
    <s v="Moda &amp; Casa"/>
    <n v="1"/>
    <m/>
    <n v="0"/>
    <n v="0"/>
    <n v="100"/>
    <n v="133079349"/>
    <n v="999"/>
    <n v="3"/>
    <x v="0"/>
    <x v="0"/>
    <n v="0.53759999999999997"/>
    <n v="0.53759999999999997"/>
    <n v="0.53759999999999997"/>
    <n v="0.53759999999999997"/>
    <n v="0.53759999999999997"/>
    <n v="29.99"/>
    <n v="29.99"/>
    <n v="29.99"/>
    <n v="29.99"/>
    <n v="29.99"/>
    <s v="Brasil + Moda &amp; Casa + VGF2"/>
    <s v="Bronze + Moda &amp; Casa + VGF2"/>
    <s v="Prata + Moda &amp; Casa + VGF2"/>
    <s v="Ouro + Moda &amp; Casa + VGF2"/>
    <s v="Estrela + Moda &amp; Casa + VGF2"/>
    <n v="15"/>
    <n v="15"/>
    <n v="15"/>
    <n v="15"/>
    <n v="15"/>
    <n v="58.1"/>
    <n v="58.1"/>
    <n v="58.1"/>
    <n v="58.1"/>
    <n v="58.1"/>
    <n v="0"/>
    <n v="0"/>
    <n v="0"/>
    <n v="0"/>
    <n v="0"/>
    <n v="25.491499999999998"/>
    <n v="25.491499999999998"/>
    <n v="25.491499999999998"/>
    <n v="25.491499999999998"/>
    <n v="25.491499999999998"/>
    <n v="0"/>
    <n v="0"/>
    <n v="0"/>
    <n v="0"/>
    <n v="0"/>
    <n v="0"/>
    <n v="100"/>
    <n v="100"/>
    <n v="100"/>
    <n v="100"/>
  </r>
  <r>
    <n v="2293873"/>
    <x v="41"/>
    <n v="20220301"/>
    <m/>
    <s v="HOUSEWARES"/>
    <x v="27"/>
    <s v="PRATO PARA BOLO"/>
    <n v="5575335"/>
    <x v="41"/>
    <n v="1"/>
    <s v="IN-LINE (EXCL NR)"/>
    <s v="CROSS-OUT"/>
    <n v="0.5978"/>
    <m/>
    <n v="17.916"/>
    <m/>
    <m/>
    <n v="69.989999999999995"/>
    <n v="99.99"/>
    <n v="2284"/>
    <n v="2284"/>
    <n v="81"/>
    <s v="WORK IN PROGRESS"/>
    <n v="133079386"/>
    <s v="NO INCENTIVE"/>
    <s v="N"/>
    <s v="N"/>
    <s v="N"/>
    <s v="N"/>
    <x v="0"/>
    <n v="133079388"/>
    <n v="28"/>
    <n v="42"/>
    <n v="20230306"/>
    <s v="CUSTOMER"/>
    <n v="15"/>
    <s v="Y"/>
    <s v="Tech rep lvl + Moda &amp; Casa + VGF2"/>
    <s v="FULL PAYMENT"/>
    <m/>
    <n v="95562.610199999996"/>
    <n v="54642.466200000003"/>
    <n v="63.6"/>
    <m/>
    <s v="TABLEWARE DESSERT PLATE"/>
    <s v="TABLEWARE"/>
    <s v="TABLEWARE"/>
    <s v="UNISEX"/>
    <s v="AVON"/>
    <s v="AVON"/>
    <n v="1"/>
    <n v="50"/>
    <n v="100"/>
    <s v="N"/>
    <s v="N"/>
    <n v="46420"/>
    <m/>
    <s v="N"/>
    <m/>
    <m/>
    <m/>
    <m/>
    <m/>
    <m/>
    <m/>
    <m/>
    <s v="N"/>
    <n v="64050605"/>
    <s v="F&amp;H Final Folheto"/>
    <m/>
    <x v="0"/>
    <m/>
    <n v="80"/>
    <s v="COLECOES - OUT INVERNO 1"/>
    <s v="N"/>
    <m/>
    <m/>
    <s v="N"/>
    <n v="20230306"/>
    <m/>
    <n v="133079386"/>
    <s v="MIXED"/>
    <s v="Tech rep lvl"/>
    <s v="Moda &amp; Casa"/>
    <n v="1"/>
    <m/>
    <n v="0"/>
    <n v="0"/>
    <n v="100"/>
    <n v="133079387"/>
    <n v="999"/>
    <n v="3"/>
    <x v="0"/>
    <x v="0"/>
    <n v="0.5978"/>
    <n v="0.5978"/>
    <n v="0.5978"/>
    <n v="0.5978"/>
    <n v="0.5978"/>
    <n v="69.989999999999995"/>
    <n v="69.989999999999995"/>
    <n v="69.989999999999995"/>
    <n v="69.989999999999995"/>
    <n v="69.989999999999995"/>
    <s v="Brasil + Moda &amp; Casa + VGF2"/>
    <s v="Bronze + Moda &amp; Casa + VGF2"/>
    <s v="Prata + Moda &amp; Casa + VGF2"/>
    <s v="Ouro + Moda &amp; Casa + VGF2"/>
    <s v="Estrela + Moda &amp; Casa + VGF2"/>
    <n v="15"/>
    <n v="15"/>
    <n v="15"/>
    <n v="15"/>
    <n v="15"/>
    <n v="42.19"/>
    <n v="42.19"/>
    <n v="42.19"/>
    <n v="42.19"/>
    <n v="42.19"/>
    <n v="0"/>
    <n v="0"/>
    <n v="0"/>
    <n v="0"/>
    <n v="0"/>
    <n v="59.491500000000002"/>
    <n v="59.491500000000002"/>
    <n v="59.491500000000002"/>
    <n v="59.491500000000002"/>
    <n v="59.491500000000002"/>
    <n v="0"/>
    <n v="0"/>
    <n v="0"/>
    <n v="0"/>
    <n v="0"/>
    <n v="0"/>
    <n v="100"/>
    <n v="100"/>
    <n v="100"/>
    <n v="100"/>
  </r>
  <r>
    <n v="2293906"/>
    <x v="42"/>
    <n v="20210319"/>
    <m/>
    <s v="HOUSEWARES"/>
    <x v="28"/>
    <s v="JOGO 4 PRATOS RASOS"/>
    <n v="5575393"/>
    <x v="42"/>
    <n v="1"/>
    <s v="IN-LINE (EXCL NR)"/>
    <s v="CROSS-OUT"/>
    <n v="0.5978"/>
    <m/>
    <n v="21.684000000000001"/>
    <m/>
    <m/>
    <n v="79.989999999999995"/>
    <n v="119.99"/>
    <n v="826"/>
    <n v="826"/>
    <n v="95"/>
    <s v="WORK IN PROGRESS"/>
    <n v="133079399"/>
    <s v="NO INCENTIVE"/>
    <s v="N"/>
    <s v="N"/>
    <s v="N"/>
    <s v="N"/>
    <x v="0"/>
    <n v="133079401"/>
    <n v="28"/>
    <n v="42"/>
    <n v="20230306"/>
    <s v="CUSTOMER"/>
    <n v="15"/>
    <s v="Y"/>
    <s v="Tech rep lvl + Moda &amp; Casa + VGF2"/>
    <s v="FULL PAYMENT"/>
    <m/>
    <n v="39497.686199999996"/>
    <n v="21586.7022"/>
    <n v="61.46"/>
    <m/>
    <s v="TABLEWARE PLATE"/>
    <s v="TABLEWARE"/>
    <s v="TABLEWARE"/>
    <s v="UNISEX"/>
    <s v="AVON"/>
    <s v="AVON"/>
    <n v="1"/>
    <n v="100"/>
    <n v="100"/>
    <s v="N"/>
    <s v="N"/>
    <n v="80221"/>
    <m/>
    <s v="N"/>
    <m/>
    <m/>
    <m/>
    <m/>
    <m/>
    <m/>
    <m/>
    <m/>
    <s v="N"/>
    <n v="68926258"/>
    <s v="Revista Digital F&amp;H"/>
    <m/>
    <x v="0"/>
    <m/>
    <n v="94"/>
    <s v="HOUSE - REVISTA DIGITAL 1"/>
    <s v="N"/>
    <m/>
    <m/>
    <s v="N"/>
    <n v="20230306"/>
    <m/>
    <n v="133079399"/>
    <s v="MIXED"/>
    <s v="Tech rep lvl"/>
    <s v="Moda &amp; Casa"/>
    <n v="1"/>
    <m/>
    <n v="0"/>
    <n v="0"/>
    <n v="100"/>
    <n v="133079400"/>
    <n v="999"/>
    <n v="3"/>
    <x v="0"/>
    <x v="0"/>
    <n v="0.5978"/>
    <n v="0.5978"/>
    <n v="0.5978"/>
    <n v="0.5978"/>
    <n v="0.5978"/>
    <n v="79.989999999999995"/>
    <n v="79.989999999999995"/>
    <n v="79.989999999999995"/>
    <n v="79.989999999999995"/>
    <n v="79.989999999999995"/>
    <s v="Brasil + Moda &amp; Casa + VGF2"/>
    <s v="Bronze + Moda &amp; Casa + VGF2"/>
    <s v="Prata + Moda &amp; Casa + VGF2"/>
    <s v="Ouro + Moda &amp; Casa + VGF2"/>
    <s v="Estrela + Moda &amp; Casa + VGF2"/>
    <n v="15"/>
    <n v="15"/>
    <n v="15"/>
    <n v="15"/>
    <n v="15"/>
    <n v="42.19"/>
    <n v="42.19"/>
    <n v="42.19"/>
    <n v="42.19"/>
    <n v="42.19"/>
    <n v="0"/>
    <n v="0"/>
    <n v="0"/>
    <n v="0"/>
    <n v="0"/>
    <n v="67.991500000000002"/>
    <n v="67.991500000000002"/>
    <n v="67.991500000000002"/>
    <n v="67.991500000000002"/>
    <n v="67.991500000000002"/>
    <n v="0"/>
    <n v="0"/>
    <n v="0"/>
    <n v="0"/>
    <n v="0"/>
    <n v="0"/>
    <n v="100"/>
    <n v="100"/>
    <n v="100"/>
    <n v="100"/>
  </r>
  <r>
    <n v="2293908"/>
    <x v="43"/>
    <n v="20220301"/>
    <m/>
    <s v="HOUSEWARES"/>
    <x v="29"/>
    <s v="JOGO 4 PRATOS SOBREMESA"/>
    <n v="5575397"/>
    <x v="43"/>
    <n v="1"/>
    <s v="IN-LINE (EXCL NR)"/>
    <s v="CROSS-OUT"/>
    <n v="0.5978"/>
    <m/>
    <n v="17.512"/>
    <m/>
    <m/>
    <n v="69.989999999999995"/>
    <n v="99.99"/>
    <n v="1523"/>
    <n v="1523"/>
    <n v="81"/>
    <s v="WORK IN PROGRESS"/>
    <n v="133079412"/>
    <s v="NO INCENTIVE"/>
    <s v="N"/>
    <s v="N"/>
    <s v="N"/>
    <s v="N"/>
    <x v="0"/>
    <n v="133079414"/>
    <n v="28"/>
    <n v="42"/>
    <n v="20230306"/>
    <s v="CUSTOMER"/>
    <n v="15"/>
    <s v="Y"/>
    <s v="Tech rep lvl + Moda &amp; Casa + VGF2"/>
    <s v="FULL PAYMENT"/>
    <m/>
    <n v="63722.353499999997"/>
    <n v="37051.577499999999"/>
    <n v="64.42"/>
    <m/>
    <s v="TABLEWARE PLATE"/>
    <s v="TABLEWARE"/>
    <s v="TABLEWARE"/>
    <s v="UNISEX"/>
    <s v="AVON"/>
    <s v="AVON"/>
    <n v="1"/>
    <n v="50"/>
    <n v="100"/>
    <s v="N"/>
    <s v="N"/>
    <n v="80480"/>
    <m/>
    <s v="N"/>
    <m/>
    <m/>
    <m/>
    <m/>
    <m/>
    <m/>
    <m/>
    <m/>
    <s v="N"/>
    <n v="64050605"/>
    <s v="F&amp;H Final Folheto"/>
    <m/>
    <x v="0"/>
    <m/>
    <n v="80"/>
    <s v="COLECOES - OUT INVERNO 1"/>
    <s v="N"/>
    <m/>
    <m/>
    <s v="N"/>
    <n v="20230306"/>
    <m/>
    <n v="133079412"/>
    <s v="MIXED"/>
    <s v="Tech rep lvl"/>
    <s v="Moda &amp; Casa"/>
    <n v="1"/>
    <m/>
    <n v="0"/>
    <n v="0"/>
    <n v="100"/>
    <n v="133079413"/>
    <n v="999"/>
    <n v="3"/>
    <x v="0"/>
    <x v="0"/>
    <n v="0.5978"/>
    <n v="0.5978"/>
    <n v="0.5978"/>
    <n v="0.5978"/>
    <n v="0.5978"/>
    <n v="69.989999999999995"/>
    <n v="69.989999999999995"/>
    <n v="69.989999999999995"/>
    <n v="69.989999999999995"/>
    <n v="69.989999999999995"/>
    <s v="Brasil + Moda &amp; Casa + VGF2"/>
    <s v="Bronze + Moda &amp; Casa + VGF2"/>
    <s v="Prata + Moda &amp; Casa + VGF2"/>
    <s v="Ouro + Moda &amp; Casa + VGF2"/>
    <s v="Estrela + Moda &amp; Casa + VGF2"/>
    <n v="15"/>
    <n v="15"/>
    <n v="15"/>
    <n v="15"/>
    <n v="15"/>
    <n v="42.19"/>
    <n v="42.19"/>
    <n v="42.19"/>
    <n v="42.19"/>
    <n v="42.19"/>
    <n v="0"/>
    <n v="0"/>
    <n v="0"/>
    <n v="0"/>
    <n v="0"/>
    <n v="59.491500000000002"/>
    <n v="59.491500000000002"/>
    <n v="59.491500000000002"/>
    <n v="59.491500000000002"/>
    <n v="59.491500000000002"/>
    <n v="0"/>
    <n v="0"/>
    <n v="0"/>
    <n v="0"/>
    <n v="0"/>
    <n v="0"/>
    <n v="100"/>
    <n v="100"/>
    <n v="100"/>
    <n v="100"/>
  </r>
  <r>
    <n v="2293882"/>
    <x v="44"/>
    <n v="20220309"/>
    <m/>
    <s v="HOUSEWARES"/>
    <x v="30"/>
    <s v="BATEDOR SEMI AUTOMATICO"/>
    <n v="5575349"/>
    <x v="44"/>
    <n v="1"/>
    <s v="IN-LINE (EXCL NR)"/>
    <s v="CROSS-OUT"/>
    <n v="0.54730000000000001"/>
    <m/>
    <n v="6.6260000000000003"/>
    <m/>
    <m/>
    <n v="32.99"/>
    <n v="37.99"/>
    <n v="14684"/>
    <n v="14684"/>
    <n v="26"/>
    <s v="WORK IN PROGRESS"/>
    <n v="133079438"/>
    <s v="NO INCENTIVE"/>
    <s v="N"/>
    <s v="N"/>
    <s v="N"/>
    <s v="N"/>
    <x v="0"/>
    <n v="133079440"/>
    <n v="28"/>
    <n v="42"/>
    <n v="20230306"/>
    <s v="CUSTOMER"/>
    <n v="15"/>
    <s v="Y"/>
    <s v="Tech rep lvl + Moda &amp; Casa + VGF2"/>
    <s v="FULL PAYMENT"/>
    <m/>
    <n v="265125.89010000002"/>
    <n v="167829.70610000001"/>
    <n v="68.81"/>
    <m/>
    <s v="COOKING UTENSILS"/>
    <s v="COOKING"/>
    <s v="UTENSILS KITCHENWARE"/>
    <s v="UNISEX"/>
    <s v="AVON"/>
    <s v="AVON"/>
    <n v="0"/>
    <n v="50"/>
    <n v="100"/>
    <s v="N"/>
    <s v="N"/>
    <n v="46531"/>
    <m/>
    <s v="N"/>
    <m/>
    <m/>
    <m/>
    <m/>
    <m/>
    <m/>
    <m/>
    <m/>
    <s v="N"/>
    <m/>
    <m/>
    <m/>
    <x v="0"/>
    <m/>
    <n v="26"/>
    <s v="ESPACO GOURMET - HOUSE 2"/>
    <s v="N"/>
    <m/>
    <m/>
    <s v="N"/>
    <n v="20230306"/>
    <m/>
    <n v="133079438"/>
    <s v="MIXED"/>
    <s v="Tech rep lvl"/>
    <s v="Moda &amp; Casa"/>
    <n v="1"/>
    <m/>
    <n v="0"/>
    <n v="0"/>
    <n v="100"/>
    <n v="133079439"/>
    <n v="999"/>
    <n v="3"/>
    <x v="0"/>
    <x v="0"/>
    <n v="0.54730000000000001"/>
    <n v="0.54730000000000001"/>
    <n v="0.54730000000000001"/>
    <n v="0.54730000000000001"/>
    <n v="0.54730000000000001"/>
    <n v="32.99"/>
    <n v="32.99"/>
    <n v="32.99"/>
    <n v="32.99"/>
    <n v="32.99"/>
    <s v="Brasil + Moda &amp; Casa + VGF2"/>
    <s v="Bronze + Moda &amp; Casa + VGF2"/>
    <s v="Prata + Moda &amp; Casa + VGF2"/>
    <s v="Ouro + Moda &amp; Casa + VGF2"/>
    <s v="Estrela + Moda &amp; Casa + VGF2"/>
    <n v="15"/>
    <n v="15"/>
    <n v="15"/>
    <n v="15"/>
    <n v="15"/>
    <n v="55.31"/>
    <n v="55.31"/>
    <n v="55.31"/>
    <n v="55.31"/>
    <n v="55.31"/>
    <n v="0"/>
    <n v="0"/>
    <n v="0"/>
    <n v="0"/>
    <n v="0"/>
    <n v="28.041499999999999"/>
    <n v="28.041499999999999"/>
    <n v="28.041499999999999"/>
    <n v="28.041499999999999"/>
    <n v="28.041499999999999"/>
    <n v="0"/>
    <n v="0"/>
    <n v="0"/>
    <n v="0"/>
    <n v="0"/>
    <n v="0"/>
    <n v="100"/>
    <n v="100"/>
    <n v="100"/>
    <n v="100"/>
  </r>
  <r>
    <n v="606650"/>
    <x v="45"/>
    <n v="20190303"/>
    <m/>
    <s v="BODY"/>
    <x v="31"/>
    <s v="SSS SOFT AND .SMOOTH MOISTURING COMPLEX HAIR REMOVAL CREAM BODY"/>
    <n v="1187634"/>
    <x v="45"/>
    <n v="1"/>
    <s v="IN-LINE (EXCL NR)"/>
    <s v="CROSS-OUT"/>
    <n v="0.38059999999999999"/>
    <m/>
    <n v="3.0310000000000001"/>
    <m/>
    <m/>
    <n v="21.38"/>
    <n v="34.99"/>
    <n v="37308"/>
    <n v="37308"/>
    <n v="152"/>
    <s v="WORK IN PROGRESS"/>
    <n v="133313753"/>
    <s v="NO INCENTIVE"/>
    <s v="N"/>
    <s v="N"/>
    <s v="N"/>
    <s v="N"/>
    <x v="3"/>
    <n v="133313767"/>
    <n v="28"/>
    <n v="11"/>
    <n v="20230306"/>
    <s v="INSTITUTE AVON"/>
    <n v="15"/>
    <s v="Y"/>
    <s v="Tech rep lvl + Dia a Dia + VGF2"/>
    <s v="FULL PAYMENT"/>
    <m/>
    <n v="294994.50959999999"/>
    <n v="181913.96160000001"/>
    <n v="73.930000000000007"/>
    <m/>
    <s v="DEPILATORY CREAM"/>
    <s v="DEPILATORY"/>
    <s v="DEPILATORY"/>
    <s v="FEMALE"/>
    <s v="SKIN SO SOFT"/>
    <s v="SSS DEPILATORIES"/>
    <n v="0"/>
    <n v="100"/>
    <n v="100"/>
    <s v="N"/>
    <s v="N"/>
    <n v="50503"/>
    <m/>
    <s v="N"/>
    <s v="OPT"/>
    <n v="20.12"/>
    <n v="22.99"/>
    <n v="23.79"/>
    <m/>
    <m/>
    <m/>
    <m/>
    <s v="N"/>
    <n v="31603374"/>
    <s v="Final Folheto"/>
    <m/>
    <x v="0"/>
    <m/>
    <n v="152"/>
    <s v="SSS/AC - FFO - EVENTO VERAO"/>
    <s v="N"/>
    <m/>
    <m/>
    <s v="N"/>
    <n v="20230306"/>
    <m/>
    <n v="133313753"/>
    <s v="MIXED"/>
    <s v="Tech rep lvl"/>
    <s v="CosmÃ©ticos"/>
    <n v="1"/>
    <m/>
    <n v="0"/>
    <n v="0"/>
    <n v="100"/>
    <n v="133313766"/>
    <n v="999"/>
    <n v="2"/>
    <x v="0"/>
    <x v="0"/>
    <n v="0.38059999999999999"/>
    <n v="0.435"/>
    <n v="0.38059999999999999"/>
    <n v="0.35339999999999999"/>
    <n v="0.33710000000000001"/>
    <n v="21.38"/>
    <n v="21.38"/>
    <n v="21.38"/>
    <n v="21.38"/>
    <n v="21.38"/>
    <s v="Brasil + Dia a Dia + VGF2"/>
    <s v="Bronze + Dia a Dia + VGF2"/>
    <s v="Prata + Dia a Dia + VGF2"/>
    <s v="Ouro + Dia a Dia + VGF2"/>
    <s v="Estrela + Dia a Dia + VGF2"/>
    <n v="30"/>
    <n v="20"/>
    <n v="30"/>
    <n v="35"/>
    <n v="38"/>
    <n v="83.92"/>
    <n v="83.92"/>
    <n v="83.92"/>
    <n v="83.92"/>
    <n v="83.92"/>
    <n v="0"/>
    <n v="0"/>
    <n v="0"/>
    <n v="0"/>
    <n v="0"/>
    <n v="14.965999999999999"/>
    <n v="17.103999999999999"/>
    <n v="14.965999999999999"/>
    <n v="13.897"/>
    <n v="13.255599999999999"/>
    <n v="0"/>
    <n v="0"/>
    <n v="0"/>
    <n v="0"/>
    <n v="0"/>
    <n v="0"/>
    <n v="100"/>
    <n v="100"/>
    <n v="100"/>
    <n v="100"/>
  </r>
  <r>
    <n v="598904"/>
    <x v="46"/>
    <n v="20190318"/>
    <m/>
    <s v="BODY"/>
    <x v="32"/>
    <s v="AC SUN FACE AND BODY SPF 50 VWR WITH FRAGRANCE 120ML (LATAM)"/>
    <n v="1200744"/>
    <x v="46"/>
    <n v="1"/>
    <s v="IN-LINE (EXCL NR)"/>
    <s v="CROSS-OUT"/>
    <n v="0.49099999999999999"/>
    <m/>
    <n v="5.7709999999999999"/>
    <m/>
    <m/>
    <n v="28.82"/>
    <n v="42.99"/>
    <n v="47789"/>
    <n v="47789"/>
    <n v="156"/>
    <s v="WORK IN PROGRESS"/>
    <n v="133315308"/>
    <s v="NO INCENTIVE"/>
    <s v="N"/>
    <s v="N"/>
    <s v="N"/>
    <s v="N"/>
    <x v="3"/>
    <n v="133315327"/>
    <n v="28"/>
    <n v="11"/>
    <n v="20230306"/>
    <s v="INSTITUTE AVON"/>
    <n v="15"/>
    <s v="Y"/>
    <s v="Tech rep lvl + Dia a Dia + VGF2"/>
    <s v="FULL PAYMENT"/>
    <m/>
    <n v="657094.2622"/>
    <n v="381303.94319999998"/>
    <n v="71.45"/>
    <m/>
    <s v="SUNSCREEN LOTION"/>
    <s v="SUNSCREEN"/>
    <s v="SUN CARE"/>
    <s v="UNISEX"/>
    <s v="AVON CARE FRANCHISE"/>
    <s v="AVON CARE SUN+"/>
    <n v="0"/>
    <n v="100"/>
    <n v="100"/>
    <s v="N"/>
    <s v="N"/>
    <n v="50871"/>
    <m/>
    <s v="N"/>
    <s v="OPT"/>
    <n v="25.26"/>
    <n v="29.99"/>
    <n v="30.39"/>
    <m/>
    <m/>
    <m/>
    <m/>
    <s v="N"/>
    <n v="31603375"/>
    <s v="Contra Capa"/>
    <m/>
    <x v="0"/>
    <m/>
    <n v="156"/>
    <s v="ACON CARE CC - EVENTO VERAO"/>
    <s v="N"/>
    <m/>
    <m/>
    <s v="N"/>
    <n v="20230306"/>
    <m/>
    <n v="133315308"/>
    <s v="MIXED"/>
    <s v="Tech rep lvl"/>
    <s v="CosmÃ©ticos"/>
    <n v="1"/>
    <m/>
    <n v="0"/>
    <n v="0"/>
    <n v="100"/>
    <n v="133315318"/>
    <n v="999"/>
    <n v="2"/>
    <x v="0"/>
    <x v="0"/>
    <n v="0.49099999999999999"/>
    <n v="0.56110000000000004"/>
    <n v="0.49099999999999999"/>
    <n v="0.45590000000000003"/>
    <n v="0.43490000000000001"/>
    <n v="28.82"/>
    <n v="28.82"/>
    <n v="28.82"/>
    <n v="28.82"/>
    <n v="28.82"/>
    <s v="Brasil + Dia a Dia + VGF2"/>
    <s v="Bronze + Dia a Dia + VGF2"/>
    <s v="Prata + Dia a Dia + VGF2"/>
    <s v="Ouro + Dia a Dia + VGF2"/>
    <s v="Estrela + Dia a Dia + VGF2"/>
    <n v="30"/>
    <n v="20"/>
    <n v="30"/>
    <n v="35"/>
    <n v="38"/>
    <n v="42.57"/>
    <n v="42.57"/>
    <n v="42.57"/>
    <n v="42.57"/>
    <n v="42.57"/>
    <n v="0"/>
    <n v="0"/>
    <n v="0"/>
    <n v="0"/>
    <n v="0"/>
    <n v="20.173999999999999"/>
    <n v="23.056000000000001"/>
    <n v="20.173999999999999"/>
    <n v="18.733000000000001"/>
    <n v="17.868400000000001"/>
    <n v="0"/>
    <n v="0"/>
    <n v="0"/>
    <n v="0"/>
    <n v="0"/>
    <n v="0"/>
    <n v="100"/>
    <n v="100"/>
    <n v="100"/>
    <n v="100"/>
  </r>
  <r>
    <n v="637865"/>
    <x v="47"/>
    <n v="20220315"/>
    <m/>
    <s v="BODY"/>
    <x v="32"/>
    <s v="AVON CARE SUN  PROTETOR SOLAR OIL FREE FPS 50 40ML"/>
    <n v="1231224"/>
    <x v="47"/>
    <n v="1"/>
    <s v="IN-LINE (EXCL NR)"/>
    <s v="CROSS-OUT"/>
    <n v="0.49099999999999999"/>
    <m/>
    <n v="2.6920000000000002"/>
    <m/>
    <m/>
    <n v="28.82"/>
    <n v="42.99"/>
    <n v="18349"/>
    <n v="18349"/>
    <n v="156"/>
    <s v="WORK IN PROGRESS"/>
    <n v="133315308"/>
    <s v="NO INCENTIVE"/>
    <s v="N"/>
    <s v="N"/>
    <s v="N"/>
    <s v="N"/>
    <x v="3"/>
    <n v="133315373"/>
    <n v="28"/>
    <n v="11"/>
    <n v="20230306"/>
    <s v="INSTITUTE AVON"/>
    <n v="15"/>
    <s v="Y"/>
    <s v="Tech rep lvl + Dia a Dia + VGF2"/>
    <s v="FULL PAYMENT"/>
    <m/>
    <n v="252295.27160000001"/>
    <n v="202899.76360000001"/>
    <n v="86.68"/>
    <m/>
    <s v="SUNSCREEN LOTION"/>
    <s v="SUNSCREEN"/>
    <s v="SUN CARE"/>
    <s v="UNISEX"/>
    <s v="AVON CARE FRANCHISE"/>
    <s v="AVON CARE SUN+"/>
    <n v="0"/>
    <n v="100"/>
    <n v="100"/>
    <s v="N"/>
    <s v="N"/>
    <n v="52598"/>
    <m/>
    <s v="N"/>
    <s v="OPT"/>
    <n v="25.26"/>
    <n v="29.99"/>
    <n v="30.39"/>
    <m/>
    <m/>
    <m/>
    <m/>
    <s v="N"/>
    <n v="31603375"/>
    <s v="Contra Capa"/>
    <m/>
    <x v="0"/>
    <m/>
    <n v="156"/>
    <s v="ACON CARE CC - EVENTO VERAO"/>
    <s v="N"/>
    <m/>
    <m/>
    <s v="N"/>
    <n v="20230306"/>
    <m/>
    <n v="133315308"/>
    <s v="MIXED"/>
    <s v="Tech rep lvl"/>
    <s v="CosmÃ©ticos"/>
    <n v="1"/>
    <m/>
    <n v="0"/>
    <n v="0"/>
    <n v="100"/>
    <n v="133315371"/>
    <n v="999"/>
    <n v="2"/>
    <x v="0"/>
    <x v="0"/>
    <n v="0.49099999999999999"/>
    <n v="0.56110000000000004"/>
    <n v="0.49099999999999999"/>
    <n v="0.45590000000000003"/>
    <n v="0.43490000000000001"/>
    <n v="28.82"/>
    <n v="28.82"/>
    <n v="28.82"/>
    <n v="28.82"/>
    <n v="28.82"/>
    <s v="Brasil + Dia a Dia + VGF2"/>
    <s v="Bronze + Dia a Dia + VGF2"/>
    <s v="Prata + Dia a Dia + VGF2"/>
    <s v="Ouro + Dia a Dia + VGF2"/>
    <s v="Estrela + Dia a Dia + VGF2"/>
    <n v="30"/>
    <n v="20"/>
    <n v="30"/>
    <n v="35"/>
    <n v="38"/>
    <n v="42.57"/>
    <n v="42.57"/>
    <n v="42.57"/>
    <n v="42.57"/>
    <n v="42.57"/>
    <n v="0"/>
    <n v="0"/>
    <n v="0"/>
    <n v="0"/>
    <n v="0"/>
    <n v="20.173999999999999"/>
    <n v="23.056000000000001"/>
    <n v="20.173999999999999"/>
    <n v="18.733000000000001"/>
    <n v="17.868400000000001"/>
    <n v="0"/>
    <n v="0"/>
    <n v="0"/>
    <n v="0"/>
    <n v="0"/>
    <n v="0"/>
    <n v="100"/>
    <n v="100"/>
    <n v="100"/>
    <n v="100"/>
  </r>
  <r>
    <n v="598904"/>
    <x v="46"/>
    <n v="20190318"/>
    <m/>
    <s v="BODY"/>
    <x v="33"/>
    <s v="AC SUN FACE AND BODY SPF 50 VWR WITH FRAGRANCE 120ML (LATAM)"/>
    <n v="1200744"/>
    <x v="46"/>
    <n v="1"/>
    <s v="IN-LINE (EXCL NR)"/>
    <s v="BUY QUANTITY N OR MORE TO GET DISCOUNTED PRICE"/>
    <n v="0.70140000000000002"/>
    <m/>
    <n v="5.7709999999999999"/>
    <m/>
    <m/>
    <n v="19.59"/>
    <n v="42.99"/>
    <n v="103336"/>
    <n v="103336"/>
    <n v="56"/>
    <s v="WORK IN PROGRESS"/>
    <n v="133338737"/>
    <s v="NO INCENTIVE"/>
    <s v="N"/>
    <s v="N"/>
    <s v="N"/>
    <s v="N"/>
    <x v="1"/>
    <n v="133338739"/>
    <n v="28"/>
    <n v="32"/>
    <n v="20230306"/>
    <s v="INSTITUTE AVON"/>
    <n v="15"/>
    <s v="Y"/>
    <s v="Tech rep lvl + Dia a Dia + VGF2"/>
    <s v="FULL PAYMENT"/>
    <m/>
    <n v="1379695.7157000001"/>
    <n v="783343.65969999996"/>
    <n v="71.45"/>
    <m/>
    <s v="SUNSCREEN LOTION"/>
    <s v="SUNSCREEN"/>
    <s v="SUN CARE"/>
    <s v="UNISEX"/>
    <s v="AVON CARE FRANCHISE"/>
    <s v="AVON CARE SUN+"/>
    <n v="0"/>
    <n v="100"/>
    <n v="100"/>
    <s v="N"/>
    <s v="N"/>
    <n v="40771"/>
    <m/>
    <s v="N"/>
    <s v="OPT"/>
    <n v="25.26"/>
    <n v="29.99"/>
    <n v="30.39"/>
    <m/>
    <m/>
    <m/>
    <m/>
    <s v="N"/>
    <n v="31603375"/>
    <s v="Contra Capa"/>
    <m/>
    <x v="0"/>
    <m/>
    <n v="56"/>
    <s v="BODY - 2"/>
    <s v="N"/>
    <m/>
    <m/>
    <s v="N"/>
    <n v="20230306"/>
    <m/>
    <n v="133338737"/>
    <s v="MIXED"/>
    <s v="Tech rep lvl"/>
    <s v="CosmÃ©ticos"/>
    <n v="2"/>
    <m/>
    <n v="0"/>
    <n v="0"/>
    <n v="100"/>
    <n v="133338738"/>
    <n v="999"/>
    <n v="2"/>
    <x v="0"/>
    <x v="0"/>
    <n v="0.70140000000000002"/>
    <n v="0.70140000000000002"/>
    <n v="0.70140000000000002"/>
    <n v="0.70140000000000002"/>
    <n v="0.70140000000000002"/>
    <n v="19.59"/>
    <n v="22.39"/>
    <n v="19.59"/>
    <n v="18.190000000000001"/>
    <n v="17.350000000000001"/>
    <s v="Brasil + Dia a Dia + VGF2"/>
    <s v="Bronze + Dia a Dia + VGF2"/>
    <s v="Prata + Dia a Dia + VGF2"/>
    <s v="Ouro + Dia a Dia + VGF2"/>
    <s v="Estrela + Dia a Dia + VGF2"/>
    <n v="30"/>
    <n v="20"/>
    <n v="30"/>
    <n v="35"/>
    <n v="38"/>
    <n v="42.57"/>
    <n v="42.57"/>
    <n v="42.57"/>
    <n v="42.57"/>
    <n v="42.57"/>
    <n v="0"/>
    <n v="0"/>
    <n v="0"/>
    <n v="0"/>
    <n v="0"/>
    <n v="19.59"/>
    <n v="22.39"/>
    <n v="19.59"/>
    <n v="18.190000000000001"/>
    <n v="17.350000000000001"/>
    <n v="22.8"/>
    <n v="17.2"/>
    <n v="22.8"/>
    <n v="25.6"/>
    <n v="27.28"/>
    <n v="36"/>
    <n v="72"/>
    <n v="63"/>
    <n v="58"/>
    <n v="55"/>
  </r>
  <r>
    <n v="637865"/>
    <x v="47"/>
    <n v="20220315"/>
    <m/>
    <s v="BODY"/>
    <x v="33"/>
    <s v="AVON CARE SUN  PROTETOR SOLAR OIL FREE FPS 50 40ML"/>
    <n v="1231224"/>
    <x v="47"/>
    <n v="1"/>
    <s v="IN-LINE (EXCL NR)"/>
    <s v="BUY QUANTITY N OR MORE TO GET DISCOUNTED PRICE"/>
    <n v="0.70140000000000002"/>
    <m/>
    <n v="2.6920000000000002"/>
    <m/>
    <m/>
    <n v="19.59"/>
    <n v="42.99"/>
    <n v="39677"/>
    <n v="39677"/>
    <n v="56"/>
    <s v="WORK IN PROGRESS"/>
    <n v="133338737"/>
    <s v="NO INCENTIVE"/>
    <s v="N"/>
    <s v="N"/>
    <s v="N"/>
    <s v="N"/>
    <x v="1"/>
    <n v="133338751"/>
    <n v="28"/>
    <n v="32"/>
    <n v="20230306"/>
    <s v="INSTITUTE AVON"/>
    <n v="15"/>
    <s v="Y"/>
    <s v="Tech rep lvl + Dia a Dia + VGF2"/>
    <s v="FULL PAYMENT"/>
    <m/>
    <n v="529746.98820000002"/>
    <n v="422936.50420000002"/>
    <n v="86.68"/>
    <m/>
    <s v="SUNSCREEN LOTION"/>
    <s v="SUNSCREEN"/>
    <s v="SUN CARE"/>
    <s v="UNISEX"/>
    <s v="AVON CARE FRANCHISE"/>
    <s v="AVON CARE SUN+"/>
    <n v="0"/>
    <n v="100"/>
    <n v="100"/>
    <s v="N"/>
    <s v="N"/>
    <n v="40209"/>
    <m/>
    <s v="N"/>
    <s v="OPT"/>
    <n v="25.26"/>
    <n v="29.99"/>
    <n v="30.39"/>
    <m/>
    <m/>
    <m/>
    <m/>
    <s v="N"/>
    <n v="31603375"/>
    <s v="Contra Capa"/>
    <m/>
    <x v="0"/>
    <m/>
    <n v="56"/>
    <s v="BODY - 2"/>
    <s v="N"/>
    <m/>
    <m/>
    <s v="N"/>
    <n v="20230306"/>
    <m/>
    <n v="133338737"/>
    <s v="MIXED"/>
    <s v="Tech rep lvl"/>
    <s v="CosmÃ©ticos"/>
    <n v="2"/>
    <m/>
    <n v="0"/>
    <n v="0"/>
    <n v="100"/>
    <n v="133338750"/>
    <n v="999"/>
    <n v="2"/>
    <x v="0"/>
    <x v="0"/>
    <n v="0.70140000000000002"/>
    <n v="0.70140000000000002"/>
    <n v="0.70140000000000002"/>
    <n v="0.70140000000000002"/>
    <n v="0.70140000000000002"/>
    <n v="19.59"/>
    <n v="22.39"/>
    <n v="19.59"/>
    <n v="18.190000000000001"/>
    <n v="17.350000000000001"/>
    <s v="Brasil + Dia a Dia + VGF2"/>
    <s v="Bronze + Dia a Dia + VGF2"/>
    <s v="Prata + Dia a Dia + VGF2"/>
    <s v="Ouro + Dia a Dia + VGF2"/>
    <s v="Estrela + Dia a Dia + VGF2"/>
    <n v="30"/>
    <n v="20"/>
    <n v="30"/>
    <n v="35"/>
    <n v="38"/>
    <n v="42.57"/>
    <n v="42.57"/>
    <n v="42.57"/>
    <n v="42.57"/>
    <n v="42.57"/>
    <n v="0"/>
    <n v="0"/>
    <n v="0"/>
    <n v="0"/>
    <n v="0"/>
    <n v="19.59"/>
    <n v="22.39"/>
    <n v="19.59"/>
    <n v="18.190000000000001"/>
    <n v="17.350000000000001"/>
    <n v="22.8"/>
    <n v="17.2"/>
    <n v="22.8"/>
    <n v="25.6"/>
    <n v="27.28"/>
    <n v="36"/>
    <n v="72"/>
    <n v="63"/>
    <n v="58"/>
    <n v="55"/>
  </r>
  <r>
    <n v="606650"/>
    <x v="45"/>
    <n v="20190303"/>
    <m/>
    <s v="BODY"/>
    <x v="34"/>
    <s v="SSS SOFT AND .SMOOTH MOISTURING COMPLEX HAIR REMOVAL CREAM BODY"/>
    <n v="1187634"/>
    <x v="45"/>
    <n v="1"/>
    <s v="IN-LINE (EXCL NR)"/>
    <s v="BUY QUANTITY N OR MORE TO GET DISCOUNTED PRICE"/>
    <n v="0.54369999999999996"/>
    <m/>
    <n v="3.0310000000000001"/>
    <m/>
    <m/>
    <n v="14.54"/>
    <n v="34.99"/>
    <n v="190045"/>
    <n v="190045"/>
    <n v="57"/>
    <s v="WORK IN PROGRESS"/>
    <n v="133338762"/>
    <s v="NO INCENTIVE"/>
    <s v="N"/>
    <s v="N"/>
    <s v="N"/>
    <s v="N"/>
    <x v="1"/>
    <n v="133338764"/>
    <n v="28"/>
    <n v="32"/>
    <n v="20230306"/>
    <s v="INSTITUTE AVON"/>
    <n v="15"/>
    <s v="Y"/>
    <s v="Tech rep lvl + Dia a Dia + VGF2"/>
    <s v="FULL PAYMENT"/>
    <m/>
    <n v="1459911.6402"/>
    <n v="883885.2452"/>
    <n v="73.930000000000007"/>
    <m/>
    <s v="DEPILATORY CREAM"/>
    <s v="DEPILATORY"/>
    <s v="DEPILATORY"/>
    <s v="FEMALE"/>
    <s v="SKIN SO SOFT"/>
    <s v="SSS DEPILATORIES"/>
    <n v="1"/>
    <n v="100"/>
    <n v="100"/>
    <s v="N"/>
    <s v="N"/>
    <n v="41588"/>
    <m/>
    <s v="N"/>
    <s v="OPT"/>
    <n v="20.12"/>
    <n v="22.99"/>
    <n v="23.79"/>
    <m/>
    <m/>
    <m/>
    <m/>
    <s v="N"/>
    <m/>
    <m/>
    <m/>
    <x v="0"/>
    <m/>
    <n v="56"/>
    <s v="BODY - 2"/>
    <s v="N"/>
    <m/>
    <m/>
    <s v="N"/>
    <n v="20230306"/>
    <m/>
    <n v="133338762"/>
    <s v="MIXED"/>
    <s v="Tech rep lvl"/>
    <s v="CosmÃ©ticos"/>
    <n v="2"/>
    <m/>
    <n v="0"/>
    <n v="0"/>
    <n v="100"/>
    <n v="133338763"/>
    <n v="999"/>
    <n v="2"/>
    <x v="0"/>
    <x v="0"/>
    <n v="0.54369999999999996"/>
    <n v="0.54369999999999996"/>
    <n v="0.54369999999999996"/>
    <n v="0.54369999999999996"/>
    <n v="0.54369999999999996"/>
    <n v="14.54"/>
    <n v="16.62"/>
    <n v="14.54"/>
    <n v="13.5"/>
    <n v="12.88"/>
    <s v="Brasil + Dia a Dia + VGF2"/>
    <s v="Bronze + Dia a Dia + VGF2"/>
    <s v="Prata + Dia a Dia + VGF2"/>
    <s v="Ouro + Dia a Dia + VGF2"/>
    <s v="Estrela + Dia a Dia + VGF2"/>
    <n v="30"/>
    <n v="20"/>
    <n v="30"/>
    <n v="35"/>
    <n v="38"/>
    <n v="83.92"/>
    <n v="83.92"/>
    <n v="83.92"/>
    <n v="83.92"/>
    <n v="83.92"/>
    <n v="0"/>
    <n v="0"/>
    <n v="0"/>
    <n v="0"/>
    <n v="0"/>
    <n v="14.54"/>
    <n v="16.62"/>
    <n v="14.54"/>
    <n v="13.5"/>
    <n v="12.88"/>
    <n v="16.899999999999999"/>
    <n v="12.74"/>
    <n v="16.899999999999999"/>
    <n v="18.98"/>
    <n v="20.22"/>
    <n v="36"/>
    <n v="72"/>
    <n v="63"/>
    <n v="58"/>
    <n v="56"/>
  </r>
  <r>
    <n v="632420"/>
    <x v="48"/>
    <n v="20220310"/>
    <m/>
    <s v="FACE"/>
    <x v="35"/>
    <s v="ANEW VITAMIN C SPF 50 LOTION"/>
    <n v="1227375"/>
    <x v="48"/>
    <n v="1"/>
    <s v="IN-LINE (EXCL NR)"/>
    <s v="CROSS-OUT"/>
    <n v="0.38059999999999999"/>
    <m/>
    <n v="5.6040000000000001"/>
    <m/>
    <m/>
    <n v="38.9"/>
    <n v="57.9"/>
    <n v="26546"/>
    <n v="26546"/>
    <n v="150"/>
    <s v="WORK IN PROGRESS"/>
    <n v="133587340"/>
    <s v="NO INCENTIVE"/>
    <s v="N"/>
    <s v="N"/>
    <s v="N"/>
    <s v="N"/>
    <x v="3"/>
    <n v="133587342"/>
    <n v="28"/>
    <n v="11"/>
    <n v="20230306"/>
    <s v="CUSTOMER"/>
    <n v="15"/>
    <s v="Y"/>
    <s v="Tech rep lvl + Dia a Dia + VGF2"/>
    <s v="FULL PAYMENT"/>
    <m/>
    <n v="381898.85560000001"/>
    <n v="233135.0716"/>
    <n v="73.5"/>
    <m/>
    <s v="MOISTURIZER LOTION"/>
    <s v="MOISTURIZER"/>
    <s v="FACIAL CARE"/>
    <s v="FEMALE"/>
    <s v="ANEW"/>
    <s v="ANEW (NO SUB BRAND APPLIES)"/>
    <n v="2"/>
    <n v="200"/>
    <n v="100"/>
    <s v="N"/>
    <s v="N"/>
    <n v="51247"/>
    <m/>
    <s v="N"/>
    <s v="HIT"/>
    <n v="36.229999999999997"/>
    <n v="41.9"/>
    <n v="48.3"/>
    <m/>
    <m/>
    <m/>
    <m/>
    <s v="N"/>
    <n v="31603374"/>
    <s v="Final Folheto"/>
    <m/>
    <x v="0"/>
    <m/>
    <n v="150"/>
    <s v="RENEW - 9 - FFO EVENTO VERAO"/>
    <s v="N"/>
    <m/>
    <m/>
    <s v="N"/>
    <n v="20230306"/>
    <m/>
    <n v="133587340"/>
    <s v="MIXED"/>
    <s v="Tech rep lvl"/>
    <s v="CosmÃ©ticos"/>
    <n v="1"/>
    <m/>
    <n v="0"/>
    <n v="0"/>
    <n v="100"/>
    <n v="133587341"/>
    <n v="999"/>
    <n v="2"/>
    <x v="0"/>
    <x v="0"/>
    <n v="0.38059999999999999"/>
    <n v="0.435"/>
    <n v="0.38059999999999999"/>
    <n v="0.35339999999999999"/>
    <n v="0.33710000000000001"/>
    <n v="38.9"/>
    <n v="38.9"/>
    <n v="38.9"/>
    <n v="38.9"/>
    <n v="38.9"/>
    <s v="Brasil + Dia a Dia + VGF2"/>
    <s v="Bronze + Dia a Dia + VGF2"/>
    <s v="Prata + Dia a Dia + VGF2"/>
    <s v="Ouro + Dia a Dia + VGF2"/>
    <s v="Estrela + Dia a Dia + VGF2"/>
    <n v="30"/>
    <n v="20"/>
    <n v="30"/>
    <n v="35"/>
    <n v="38"/>
    <n v="83.92"/>
    <n v="83.92"/>
    <n v="83.92"/>
    <n v="83.92"/>
    <n v="83.92"/>
    <n v="0"/>
    <n v="0"/>
    <n v="0"/>
    <n v="0"/>
    <n v="0"/>
    <n v="27.23"/>
    <n v="31.12"/>
    <n v="27.23"/>
    <n v="25.285"/>
    <n v="24.117999999999999"/>
    <n v="0"/>
    <n v="0"/>
    <n v="0"/>
    <n v="0"/>
    <n v="0"/>
    <n v="0"/>
    <n v="100"/>
    <n v="100"/>
    <n v="100"/>
    <n v="100"/>
  </r>
  <r>
    <n v="632420"/>
    <x v="48"/>
    <n v="20220310"/>
    <m/>
    <s v="FACE"/>
    <x v="36"/>
    <s v="ANEW VITAMIN C SPF 50 LOTION"/>
    <n v="1227375"/>
    <x v="48"/>
    <n v="2"/>
    <s v="IN-LINE (EXCL NR)"/>
    <s v="ANY X FOR.."/>
    <n v="0.54369999999999996"/>
    <m/>
    <n v="5.6040000000000001"/>
    <m/>
    <m/>
    <n v="52.9"/>
    <n v="57.9"/>
    <n v="22063"/>
    <n v="22063"/>
    <n v="26"/>
    <s v="WORK IN PROGRESS"/>
    <n v="133587354"/>
    <s v="NO INCENTIVE"/>
    <s v="N"/>
    <s v="N"/>
    <s v="N"/>
    <s v="N"/>
    <x v="1"/>
    <n v="134469634"/>
    <n v="28"/>
    <n v="32"/>
    <n v="20230306"/>
    <s v="NET ITEM"/>
    <n v="15"/>
    <s v="Y"/>
    <s v="Tech rep lvl + Dia a Dia + VGF2"/>
    <s v="FULL PAYMENT"/>
    <m/>
    <n v="308301.34159999999"/>
    <n v="184660.28959999999"/>
    <n v="73.5"/>
    <m/>
    <s v="MOISTURIZER LOTION"/>
    <s v="MOISTURIZER"/>
    <s v="FACIAL CARE"/>
    <s v="FEMALE"/>
    <s v="ANEW"/>
    <s v="ANEW (NO SUB BRAND APPLIES)"/>
    <n v="0"/>
    <n v="50"/>
    <n v="100"/>
    <s v="N"/>
    <s v="N"/>
    <n v="41128"/>
    <m/>
    <s v="N"/>
    <s v="HIT"/>
    <n v="36.229999999999997"/>
    <n v="41.9"/>
    <n v="48.3"/>
    <m/>
    <m/>
    <m/>
    <m/>
    <s v="N"/>
    <n v="31603374"/>
    <s v="Final Folheto"/>
    <m/>
    <x v="0"/>
    <m/>
    <n v="26"/>
    <s v="FACE - RENEW / AVON CARE FACE"/>
    <s v="N"/>
    <m/>
    <m/>
    <s v="N"/>
    <n v="20230306"/>
    <m/>
    <n v="133587354"/>
    <s v="MIXED"/>
    <s v="Tech rep lvl"/>
    <s v="CosmÃ©ticos"/>
    <n v="2"/>
    <m/>
    <n v="0"/>
    <n v="0"/>
    <n v="100"/>
    <n v="134469633"/>
    <n v="999"/>
    <n v="2"/>
    <x v="0"/>
    <x v="0"/>
    <n v="0.54369999999999996"/>
    <n v="0.54369999999999996"/>
    <n v="0.54369999999999996"/>
    <n v="0.54369999999999996"/>
    <n v="0.54369999999999996"/>
    <n v="52.9"/>
    <n v="60.46"/>
    <n v="52.9"/>
    <n v="49.12"/>
    <n v="46.85"/>
    <s v="Brasil + Dia a Dia + VGF2"/>
    <s v="Bronze + Dia a Dia + VGF2"/>
    <s v="Prata + Dia a Dia + VGF2"/>
    <s v="Ouro + Dia a Dia + VGF2"/>
    <s v="Estrela + Dia a Dia + VGF2"/>
    <n v="30"/>
    <n v="20"/>
    <n v="30"/>
    <n v="35"/>
    <n v="38"/>
    <n v="83.92"/>
    <n v="83.92"/>
    <n v="83.92"/>
    <n v="83.92"/>
    <n v="83.92"/>
    <n v="0"/>
    <n v="0"/>
    <n v="0"/>
    <n v="0"/>
    <n v="0"/>
    <n v="26.45"/>
    <n v="30.23"/>
    <n v="26.45"/>
    <n v="24.56"/>
    <n v="23.425000000000001"/>
    <n v="24.9"/>
    <n v="17.34"/>
    <n v="24.9"/>
    <n v="28.68"/>
    <n v="30.95"/>
    <n v="32"/>
    <n v="77"/>
    <n v="67"/>
    <n v="63"/>
    <n v="60"/>
  </r>
  <r>
    <n v="632420"/>
    <x v="48"/>
    <n v="20220310"/>
    <m/>
    <s v="FACE"/>
    <x v="36"/>
    <s v="ANEW VITAMIN C SPF 50 LOTION"/>
    <n v="1227375"/>
    <x v="48"/>
    <n v="1"/>
    <s v="IN-LINE (EXCL NR)"/>
    <s v="BUY QUANTITY N OR MORE TO GET DISCOUNTED PRICE"/>
    <n v="0.54369999999999996"/>
    <m/>
    <n v="5.6040000000000001"/>
    <m/>
    <m/>
    <n v="23.34"/>
    <n v="57.9"/>
    <n v="15634"/>
    <n v="15634"/>
    <n v="26"/>
    <s v="WORK IN PROGRESS"/>
    <n v="133587354"/>
    <s v="NO INCENTIVE"/>
    <s v="N"/>
    <s v="N"/>
    <s v="N"/>
    <s v="N"/>
    <x v="1"/>
    <n v="133587356"/>
    <n v="28"/>
    <n v="32"/>
    <n v="20230306"/>
    <s v="NET ITEM"/>
    <n v="15"/>
    <s v="Y"/>
    <s v="Tech rep lvl + Dia a Dia + VGF2"/>
    <s v="FULL PAYMENT"/>
    <m/>
    <n v="192763.05549999999"/>
    <n v="105150.1195"/>
    <n v="73.5"/>
    <m/>
    <s v="MOISTURIZER LOTION"/>
    <s v="MOISTURIZER"/>
    <s v="FACIAL CARE"/>
    <s v="FEMALE"/>
    <s v="ANEW"/>
    <s v="ANEW (NO SUB BRAND APPLIES)"/>
    <n v="0"/>
    <n v="50"/>
    <n v="100"/>
    <s v="N"/>
    <s v="N"/>
    <n v="41128"/>
    <m/>
    <s v="N"/>
    <s v="HIT"/>
    <n v="36.229999999999997"/>
    <n v="41.9"/>
    <n v="48.3"/>
    <m/>
    <m/>
    <m/>
    <m/>
    <s v="N"/>
    <n v="31603374"/>
    <s v="Final Folheto"/>
    <m/>
    <x v="0"/>
    <m/>
    <n v="26"/>
    <s v="FACE - RENEW / AVON CARE FACE"/>
    <s v="N"/>
    <m/>
    <m/>
    <s v="N"/>
    <n v="20230306"/>
    <m/>
    <n v="133587354"/>
    <s v="MIXED"/>
    <s v="Tech rep lvl"/>
    <s v="CosmÃ©ticos"/>
    <n v="3"/>
    <m/>
    <n v="0"/>
    <n v="0"/>
    <n v="100"/>
    <n v="133587355"/>
    <n v="999"/>
    <n v="2"/>
    <x v="0"/>
    <x v="0"/>
    <n v="0.54369999999999996"/>
    <n v="0.54369999999999996"/>
    <n v="0.54369999999999996"/>
    <n v="0.54369999999999996"/>
    <n v="0.54369999999999996"/>
    <n v="23.34"/>
    <n v="26.67"/>
    <n v="23.34"/>
    <n v="21.67"/>
    <n v="20.67"/>
    <s v="Brasil + Dia a Dia + VGF2"/>
    <s v="Bronze + Dia a Dia + VGF2"/>
    <s v="Prata + Dia a Dia + VGF2"/>
    <s v="Ouro + Dia a Dia + VGF2"/>
    <s v="Estrela + Dia a Dia + VGF2"/>
    <n v="30"/>
    <n v="20"/>
    <n v="30"/>
    <n v="35"/>
    <n v="38"/>
    <n v="83.92"/>
    <n v="83.92"/>
    <n v="83.92"/>
    <n v="83.92"/>
    <n v="83.92"/>
    <n v="0"/>
    <n v="0"/>
    <n v="0"/>
    <n v="0"/>
    <n v="0"/>
    <n v="23.34"/>
    <n v="26.67"/>
    <n v="23.34"/>
    <n v="21.67"/>
    <n v="20.67"/>
    <n v="46.68"/>
    <n v="36.69"/>
    <n v="46.68"/>
    <n v="51.69"/>
    <n v="54.69"/>
    <n v="40"/>
    <n v="68"/>
    <n v="60"/>
    <n v="55"/>
    <n v="53"/>
  </r>
  <r>
    <n v="622880"/>
    <x v="49"/>
    <n v="20210305"/>
    <m/>
    <s v="TOILETRIES"/>
    <x v="37"/>
    <s v="AT CURLS SH LATAM 300ML 2020"/>
    <n v="1221305"/>
    <x v="49"/>
    <n v="1"/>
    <s v="IN-LINE (EXCL NR)"/>
    <s v="REGULAR PRICE"/>
    <n v="0.48010000000000003"/>
    <m/>
    <n v="2.964"/>
    <m/>
    <m/>
    <n v="20.99"/>
    <n v="20.99"/>
    <n v="4994"/>
    <n v="4994"/>
    <n v="101"/>
    <s v="WORK IN PROGRESS"/>
    <n v="133589442"/>
    <s v="NO INCENTIVE"/>
    <s v="N"/>
    <s v="N"/>
    <s v="N"/>
    <s v="N"/>
    <x v="3"/>
    <n v="133589516"/>
    <n v="28"/>
    <n v="11"/>
    <n v="20230306"/>
    <s v="CUSTOMER"/>
    <n v="15"/>
    <s v="Y"/>
    <s v="Tech rep lvl + Dia a Dia + VGF2"/>
    <s v="FULL PAYMENT"/>
    <m/>
    <n v="48902.999499999998"/>
    <n v="34100.783499999998"/>
    <n v="79.41"/>
    <m/>
    <s v="SHAMPOO CURLY/PERMED"/>
    <s v="SHAMPOO"/>
    <s v="SHAMPOOS"/>
    <s v="FEMALE"/>
    <s v="ADVANCE-TECHNIQUES"/>
    <s v="CURLS"/>
    <n v="1"/>
    <n v="100"/>
    <n v="100"/>
    <s v="N"/>
    <s v="N"/>
    <n v="50914"/>
    <m/>
    <s v="N"/>
    <m/>
    <m/>
    <m/>
    <m/>
    <m/>
    <m/>
    <m/>
    <m/>
    <s v="N"/>
    <m/>
    <m/>
    <m/>
    <x v="0"/>
    <m/>
    <n v="100"/>
    <s v="HAIR - 1"/>
    <s v="N"/>
    <m/>
    <m/>
    <s v="N"/>
    <n v="20230306"/>
    <m/>
    <n v="133589442"/>
    <s v="MIXED"/>
    <s v="Tech rep lvl"/>
    <s v="CosmÃ©ticos"/>
    <n v="1"/>
    <m/>
    <n v="0"/>
    <n v="0"/>
    <n v="100"/>
    <n v="133589515"/>
    <n v="999"/>
    <n v="2"/>
    <x v="0"/>
    <x v="0"/>
    <n v="0.48010000000000003"/>
    <n v="0.54869999999999997"/>
    <n v="0.48010000000000003"/>
    <n v="0.44579999999999997"/>
    <n v="0.42530000000000001"/>
    <n v="20.99"/>
    <n v="20.99"/>
    <n v="20.99"/>
    <n v="20.99"/>
    <n v="20.99"/>
    <s v="Brasil + Dia a Dia + VGF2"/>
    <s v="Bronze + Dia a Dia + VGF2"/>
    <s v="Prata + Dia a Dia + VGF2"/>
    <s v="Ouro + Dia a Dia + VGF2"/>
    <s v="Estrela + Dia a Dia + VGF2"/>
    <n v="30"/>
    <n v="20"/>
    <n v="30"/>
    <n v="35"/>
    <n v="38"/>
    <n v="45.79"/>
    <n v="45.79"/>
    <n v="45.79"/>
    <n v="45.79"/>
    <n v="45.79"/>
    <n v="0"/>
    <n v="0"/>
    <n v="0"/>
    <n v="0"/>
    <n v="0"/>
    <n v="14.693"/>
    <n v="16.792000000000002"/>
    <n v="14.693"/>
    <n v="13.6435"/>
    <n v="13.0138"/>
    <n v="0"/>
    <n v="0"/>
    <n v="0"/>
    <n v="0"/>
    <n v="0"/>
    <n v="0"/>
    <n v="100"/>
    <n v="100"/>
    <n v="100"/>
    <n v="100"/>
  </r>
  <r>
    <n v="632532"/>
    <x v="50"/>
    <n v="20220314"/>
    <m/>
    <s v="TOILETRIES"/>
    <x v="37"/>
    <s v="1Q2022 AT AGELESS HAIR SHAMPOO LATAM 300ML"/>
    <n v="1227447"/>
    <x v="50"/>
    <n v="1"/>
    <s v="IN-LINE (EXCL NR)"/>
    <s v="REGULAR PRICE"/>
    <n v="0.48010000000000003"/>
    <m/>
    <n v="2.8239999999999998"/>
    <m/>
    <m/>
    <n v="20.99"/>
    <n v="20.99"/>
    <n v="2917"/>
    <n v="2917"/>
    <n v="101"/>
    <s v="WORK IN PROGRESS"/>
    <n v="133589442"/>
    <s v="NO INCENTIVE"/>
    <s v="N"/>
    <s v="N"/>
    <s v="N"/>
    <s v="N"/>
    <x v="3"/>
    <n v="133589480"/>
    <n v="28"/>
    <n v="11"/>
    <n v="20230306"/>
    <s v="CUSTOMER"/>
    <n v="15"/>
    <s v="Y"/>
    <s v="Tech rep lvl + Dia a Dia + VGF2"/>
    <s v="FULL PAYMENT"/>
    <m/>
    <n v="28562.513999999999"/>
    <n v="20324.905999999999"/>
    <n v="80.38"/>
    <m/>
    <s v="SHAMPOO ALL HAIR TYPES"/>
    <s v="SHAMPOO"/>
    <s v="SHAMPOOS"/>
    <s v="FEMALE"/>
    <s v="ADVANCE-TECHNIQUES"/>
    <s v="ADVANCE TECHNIQUES"/>
    <n v="1"/>
    <n v="100"/>
    <n v="100"/>
    <s v="N"/>
    <s v="N"/>
    <n v="50811"/>
    <m/>
    <s v="N"/>
    <m/>
    <m/>
    <m/>
    <m/>
    <m/>
    <m/>
    <m/>
    <m/>
    <s v="N"/>
    <m/>
    <m/>
    <m/>
    <x v="0"/>
    <m/>
    <n v="100"/>
    <s v="HAIR - 1"/>
    <s v="N"/>
    <m/>
    <m/>
    <s v="N"/>
    <n v="20230306"/>
    <m/>
    <n v="133589442"/>
    <s v="MIXED"/>
    <s v="Tech rep lvl"/>
    <s v="CosmÃ©ticos"/>
    <n v="1"/>
    <m/>
    <n v="0"/>
    <n v="0"/>
    <n v="100"/>
    <n v="133589479"/>
    <n v="999"/>
    <n v="2"/>
    <x v="0"/>
    <x v="0"/>
    <n v="0.48010000000000003"/>
    <n v="0.54869999999999997"/>
    <n v="0.48010000000000003"/>
    <n v="0.44579999999999997"/>
    <n v="0.42530000000000001"/>
    <n v="20.99"/>
    <n v="20.99"/>
    <n v="20.99"/>
    <n v="20.99"/>
    <n v="20.99"/>
    <s v="Brasil + Dia a Dia + VGF2"/>
    <s v="Bronze + Dia a Dia + VGF2"/>
    <s v="Prata + Dia a Dia + VGF2"/>
    <s v="Ouro + Dia a Dia + VGF2"/>
    <s v="Estrela + Dia a Dia + VGF2"/>
    <n v="30"/>
    <n v="20"/>
    <n v="30"/>
    <n v="35"/>
    <n v="38"/>
    <n v="45.79"/>
    <n v="45.79"/>
    <n v="45.79"/>
    <n v="45.79"/>
    <n v="45.79"/>
    <n v="0"/>
    <n v="0"/>
    <n v="0"/>
    <n v="0"/>
    <n v="0"/>
    <n v="14.693"/>
    <n v="16.792000000000002"/>
    <n v="14.693"/>
    <n v="13.6435"/>
    <n v="13.0138"/>
    <n v="0"/>
    <n v="0"/>
    <n v="0"/>
    <n v="0"/>
    <n v="0"/>
    <n v="0"/>
    <n v="100"/>
    <n v="100"/>
    <n v="100"/>
    <n v="100"/>
  </r>
  <r>
    <n v="633026"/>
    <x v="51"/>
    <n v="20220314"/>
    <m/>
    <s v="TOILETRIES"/>
    <x v="37"/>
    <s v="1Q2022 AT AGELESS HAIR CONDITIONER BRAZIL 250ML"/>
    <n v="1227832"/>
    <x v="51"/>
    <n v="1"/>
    <s v="IN-LINE (EXCL NR)"/>
    <s v="REGULAR PRICE"/>
    <n v="0.48010000000000003"/>
    <m/>
    <n v="2.2530000000000001"/>
    <m/>
    <m/>
    <n v="20.99"/>
    <n v="20.99"/>
    <n v="2286"/>
    <n v="2286"/>
    <n v="101"/>
    <s v="WORK IN PROGRESS"/>
    <n v="133589442"/>
    <s v="NO INCENTIVE"/>
    <s v="N"/>
    <s v="N"/>
    <s v="N"/>
    <s v="N"/>
    <x v="3"/>
    <n v="133589468"/>
    <n v="28"/>
    <n v="11"/>
    <n v="20230306"/>
    <s v="CUSTOMER"/>
    <n v="15"/>
    <s v="Y"/>
    <s v="Tech rep lvl + Dia a Dia + VGF2"/>
    <s v="FULL PAYMENT"/>
    <m/>
    <n v="22382.93"/>
    <n v="17232.572"/>
    <n v="84.35"/>
    <m/>
    <s v="CONDITIONER ALL HAIR TYPES"/>
    <s v="CONDITIONER"/>
    <s v="CONDITIONERS"/>
    <s v="FEMALE"/>
    <s v="ADVANCE-TECHNIQUES"/>
    <s v="ADVANCE TECHNIQUES"/>
    <n v="1"/>
    <n v="100"/>
    <n v="100"/>
    <s v="N"/>
    <s v="N"/>
    <n v="51133"/>
    <m/>
    <s v="N"/>
    <m/>
    <m/>
    <m/>
    <m/>
    <m/>
    <m/>
    <m/>
    <m/>
    <s v="N"/>
    <m/>
    <m/>
    <m/>
    <x v="0"/>
    <m/>
    <n v="100"/>
    <s v="HAIR - 1"/>
    <s v="N"/>
    <m/>
    <m/>
    <s v="N"/>
    <n v="20230306"/>
    <m/>
    <n v="133589442"/>
    <s v="MIXED"/>
    <s v="Tech rep lvl"/>
    <s v="CosmÃ©ticos"/>
    <n v="1"/>
    <m/>
    <n v="0"/>
    <n v="0"/>
    <n v="100"/>
    <n v="133589467"/>
    <n v="999"/>
    <n v="2"/>
    <x v="0"/>
    <x v="0"/>
    <n v="0.48010000000000003"/>
    <n v="0.54869999999999997"/>
    <n v="0.48010000000000003"/>
    <n v="0.44579999999999997"/>
    <n v="0.42530000000000001"/>
    <n v="20.99"/>
    <n v="20.99"/>
    <n v="20.99"/>
    <n v="20.99"/>
    <n v="20.99"/>
    <s v="Brasil + Dia a Dia + VGF2"/>
    <s v="Bronze + Dia a Dia + VGF2"/>
    <s v="Prata + Dia a Dia + VGF2"/>
    <s v="Ouro + Dia a Dia + VGF2"/>
    <s v="Estrela + Dia a Dia + VGF2"/>
    <n v="30"/>
    <n v="20"/>
    <n v="30"/>
    <n v="35"/>
    <n v="38"/>
    <n v="45.79"/>
    <n v="45.79"/>
    <n v="45.79"/>
    <n v="45.79"/>
    <n v="45.79"/>
    <n v="0"/>
    <n v="0"/>
    <n v="0"/>
    <n v="0"/>
    <n v="0"/>
    <n v="14.693"/>
    <n v="16.792000000000002"/>
    <n v="14.693"/>
    <n v="13.6435"/>
    <n v="13.0138"/>
    <n v="0"/>
    <n v="0"/>
    <n v="0"/>
    <n v="0"/>
    <n v="0"/>
    <n v="0"/>
    <n v="100"/>
    <n v="100"/>
    <n v="100"/>
    <n v="100"/>
  </r>
  <r>
    <n v="637438"/>
    <x v="52"/>
    <n v="20220315"/>
    <m/>
    <s v="TOILETRIES"/>
    <x v="37"/>
    <s v="AT CURLS COND LATAM 250ML 2020"/>
    <n v="1221307"/>
    <x v="52"/>
    <n v="1"/>
    <s v="IN-LINE (EXCL NR)"/>
    <s v="REGULAR PRICE"/>
    <n v="0.48010000000000003"/>
    <m/>
    <n v="2.46"/>
    <m/>
    <m/>
    <n v="20.99"/>
    <n v="20.99"/>
    <n v="5271"/>
    <n v="5271"/>
    <n v="101"/>
    <s v="WORK IN PROGRESS"/>
    <n v="133589442"/>
    <s v="NO INCENTIVE"/>
    <s v="N"/>
    <s v="N"/>
    <s v="N"/>
    <s v="N"/>
    <x v="3"/>
    <n v="133589492"/>
    <n v="28"/>
    <n v="11"/>
    <n v="20230306"/>
    <s v="CUSTOMER"/>
    <n v="15"/>
    <s v="Y"/>
    <s v="Tech rep lvl + Dia a Dia + VGF2"/>
    <s v="FULL PAYMENT"/>
    <m/>
    <n v="51613.587200000002"/>
    <n v="38646.927199999998"/>
    <n v="82.91"/>
    <m/>
    <s v="CONDITIONER CURLY/PERMED"/>
    <s v="CONDITIONER"/>
    <s v="CONDITIONERS"/>
    <s v="FEMALE"/>
    <s v="ADVANCE-TECHNIQUES"/>
    <s v="CURLS"/>
    <n v="1"/>
    <n v="100"/>
    <n v="100"/>
    <s v="N"/>
    <s v="N"/>
    <n v="52589"/>
    <m/>
    <s v="N"/>
    <m/>
    <m/>
    <m/>
    <m/>
    <m/>
    <m/>
    <m/>
    <m/>
    <s v="N"/>
    <m/>
    <m/>
    <m/>
    <x v="0"/>
    <m/>
    <n v="100"/>
    <s v="HAIR - 1"/>
    <s v="N"/>
    <m/>
    <m/>
    <s v="N"/>
    <n v="20230306"/>
    <m/>
    <n v="133589442"/>
    <s v="MIXED"/>
    <s v="Tech rep lvl"/>
    <s v="CosmÃ©ticos"/>
    <n v="1"/>
    <m/>
    <n v="0"/>
    <n v="0"/>
    <n v="100"/>
    <n v="133589491"/>
    <n v="999"/>
    <n v="2"/>
    <x v="0"/>
    <x v="0"/>
    <n v="0.48010000000000003"/>
    <n v="0.54869999999999997"/>
    <n v="0.48010000000000003"/>
    <n v="0.44579999999999997"/>
    <n v="0.42530000000000001"/>
    <n v="20.99"/>
    <n v="20.99"/>
    <n v="20.99"/>
    <n v="20.99"/>
    <n v="20.99"/>
    <s v="Brasil + Dia a Dia + VGF2"/>
    <s v="Bronze + Dia a Dia + VGF2"/>
    <s v="Prata + Dia a Dia + VGF2"/>
    <s v="Ouro + Dia a Dia + VGF2"/>
    <s v="Estrela + Dia a Dia + VGF2"/>
    <n v="30"/>
    <n v="20"/>
    <n v="30"/>
    <n v="35"/>
    <n v="38"/>
    <n v="45.79"/>
    <n v="45.79"/>
    <n v="45.79"/>
    <n v="45.79"/>
    <n v="45.79"/>
    <n v="0"/>
    <n v="0"/>
    <n v="0"/>
    <n v="0"/>
    <n v="0"/>
    <n v="14.693"/>
    <n v="16.792000000000002"/>
    <n v="14.693"/>
    <n v="13.6435"/>
    <n v="13.0138"/>
    <n v="0"/>
    <n v="0"/>
    <n v="0"/>
    <n v="0"/>
    <n v="0"/>
    <n v="0"/>
    <n v="100"/>
    <n v="100"/>
    <n v="100"/>
    <n v="100"/>
  </r>
  <r>
    <n v="632532"/>
    <x v="50"/>
    <n v="20220314"/>
    <m/>
    <s v="TOILETRIES"/>
    <x v="38"/>
    <s v="1Q2022 AT AGELESS HAIR SHAMPOO LATAM 300ML"/>
    <n v="1227447"/>
    <x v="50"/>
    <n v="1"/>
    <s v="IN-LINE (EXCL NR)"/>
    <s v="PACK PRICE - MARKETING SET"/>
    <n v="0.48010000000000003"/>
    <m/>
    <n v="2.8239999999999998"/>
    <m/>
    <m/>
    <n v="14.99"/>
    <n v="20.99"/>
    <n v="3965"/>
    <n v="3965"/>
    <n v="101"/>
    <s v="WORK IN PROGRESS"/>
    <n v="133590000"/>
    <s v="NO INCENTIVE"/>
    <s v="N"/>
    <s v="N"/>
    <s v="N"/>
    <s v="N"/>
    <x v="3"/>
    <n v="133590027"/>
    <n v="28"/>
    <n v="11"/>
    <n v="20230306"/>
    <s v="CUSTOMER"/>
    <n v="15"/>
    <s v="Y"/>
    <s v="Tech rep lvl + Dia a Dia + VGF2"/>
    <s v="FULL PAYMENT"/>
    <m/>
    <n v="27726.937000000002"/>
    <n v="16529.776999999998"/>
    <n v="72.53"/>
    <m/>
    <s v="SHAMPOO ALL HAIR TYPES"/>
    <s v="SHAMPOO"/>
    <s v="SHAMPOOS"/>
    <s v="FEMALE"/>
    <s v="ADVANCE-TECHNIQUES"/>
    <s v="ADVANCE TECHNIQUES"/>
    <n v="1"/>
    <n v="100"/>
    <n v="100"/>
    <s v="N"/>
    <s v="N"/>
    <n v="50811"/>
    <n v="1"/>
    <s v="N"/>
    <s v="RO"/>
    <n v="14.8"/>
    <n v="12.99"/>
    <n v="16.190000000000001"/>
    <m/>
    <m/>
    <m/>
    <m/>
    <s v="N"/>
    <m/>
    <m/>
    <n v="133590025"/>
    <x v="1"/>
    <m/>
    <n v="100"/>
    <s v="HAIR - 1"/>
    <s v="N"/>
    <m/>
    <s v="N"/>
    <s v="N"/>
    <n v="20230306"/>
    <m/>
    <n v="133590000"/>
    <s v="MIXED"/>
    <s v="Tech rep lvl"/>
    <s v="CosmÃ©ticos"/>
    <n v="1"/>
    <m/>
    <n v="0"/>
    <n v="0"/>
    <n v="100"/>
    <n v="133590026"/>
    <n v="999"/>
    <n v="2"/>
    <x v="1"/>
    <x v="1"/>
    <n v="0.48010000000000003"/>
    <n v="0.54869999999999997"/>
    <n v="0.48010000000000003"/>
    <n v="0.44579999999999997"/>
    <n v="0.42530000000000001"/>
    <n v="14.99"/>
    <n v="14.99"/>
    <n v="14.99"/>
    <n v="14.99"/>
    <n v="14.99"/>
    <s v="Brasil + Dia a Dia + VGF2"/>
    <s v="Bronze + Dia a Dia + VGF2"/>
    <s v="Prata + Dia a Dia + VGF2"/>
    <s v="Ouro + Dia a Dia + VGF2"/>
    <s v="Estrela + Dia a Dia + VGF2"/>
    <n v="30"/>
    <n v="20"/>
    <n v="30"/>
    <n v="35"/>
    <n v="38"/>
    <n v="45.79"/>
    <n v="45.79"/>
    <n v="45.79"/>
    <n v="45.79"/>
    <n v="45.79"/>
    <n v="0"/>
    <n v="0"/>
    <n v="0"/>
    <n v="0"/>
    <n v="0"/>
    <n v="10.493"/>
    <n v="11.992000000000001"/>
    <n v="10.493"/>
    <n v="9.7434999999999992"/>
    <n v="9.2937999999999992"/>
    <n v="0"/>
    <n v="0"/>
    <n v="0"/>
    <n v="0"/>
    <n v="0"/>
    <n v="0"/>
    <n v="100"/>
    <n v="100"/>
    <n v="100"/>
    <n v="100"/>
  </r>
  <r>
    <n v="633026"/>
    <x v="51"/>
    <n v="20220314"/>
    <m/>
    <s v="TOILETRIES"/>
    <x v="38"/>
    <s v="1Q2022 AT AGELESS HAIR CONDITIONER BRAZIL 250ML"/>
    <n v="1227832"/>
    <x v="51"/>
    <n v="1"/>
    <s v="IN-LINE (EXCL NR)"/>
    <s v="PACK PRICE - MARKETING SET"/>
    <n v="0.48010000000000003"/>
    <m/>
    <n v="2.2530000000000001"/>
    <m/>
    <m/>
    <n v="15"/>
    <n v="20.99"/>
    <n v="3965"/>
    <n v="3965"/>
    <n v="101"/>
    <s v="WORK IN PROGRESS"/>
    <n v="133590000"/>
    <s v="NO INCENTIVE"/>
    <s v="N"/>
    <s v="N"/>
    <s v="N"/>
    <s v="N"/>
    <x v="3"/>
    <n v="133590029"/>
    <n v="28"/>
    <n v="11"/>
    <n v="20230306"/>
    <s v="CUSTOMER"/>
    <n v="15"/>
    <s v="Y"/>
    <s v="Tech rep lvl + Dia a Dia + VGF2"/>
    <s v="FULL PAYMENT"/>
    <m/>
    <n v="27745.434000000001"/>
    <n v="18812.289000000001"/>
    <n v="78.099999999999994"/>
    <m/>
    <s v="CONDITIONER ALL HAIR TYPES"/>
    <s v="CONDITIONER"/>
    <s v="CONDITIONERS"/>
    <s v="FEMALE"/>
    <s v="ADVANCE-TECHNIQUES"/>
    <s v="ADVANCE TECHNIQUES"/>
    <n v="1"/>
    <n v="100"/>
    <n v="100"/>
    <s v="N"/>
    <s v="N"/>
    <n v="51133"/>
    <n v="1"/>
    <s v="N"/>
    <s v="RO"/>
    <n v="14.8"/>
    <n v="12.99"/>
    <n v="16.190000000000001"/>
    <m/>
    <m/>
    <m/>
    <m/>
    <s v="N"/>
    <m/>
    <m/>
    <n v="133590025"/>
    <x v="1"/>
    <m/>
    <n v="100"/>
    <s v="HAIR - 1"/>
    <s v="N"/>
    <m/>
    <s v="N"/>
    <s v="N"/>
    <n v="20230306"/>
    <m/>
    <n v="133590000"/>
    <s v="MIXED"/>
    <s v="Tech rep lvl"/>
    <s v="CosmÃ©ticos"/>
    <n v="1"/>
    <m/>
    <n v="0"/>
    <n v="0"/>
    <n v="100"/>
    <n v="133590028"/>
    <n v="999"/>
    <n v="2"/>
    <x v="1"/>
    <x v="1"/>
    <n v="0.48010000000000003"/>
    <n v="0.54869999999999997"/>
    <n v="0.48010000000000003"/>
    <n v="0.44579999999999997"/>
    <n v="0.42530000000000001"/>
    <n v="15"/>
    <n v="15"/>
    <n v="15"/>
    <n v="15"/>
    <n v="15"/>
    <s v="Brasil + Dia a Dia + VGF2"/>
    <s v="Bronze + Dia a Dia + VGF2"/>
    <s v="Prata + Dia a Dia + VGF2"/>
    <s v="Ouro + Dia a Dia + VGF2"/>
    <s v="Estrela + Dia a Dia + VGF2"/>
    <n v="30"/>
    <n v="20"/>
    <n v="30"/>
    <n v="35"/>
    <n v="38"/>
    <n v="45.79"/>
    <n v="45.79"/>
    <n v="45.79"/>
    <n v="45.79"/>
    <n v="45.79"/>
    <n v="0"/>
    <n v="0"/>
    <n v="0"/>
    <n v="0"/>
    <n v="0"/>
    <n v="10.5"/>
    <n v="12"/>
    <n v="10.5"/>
    <n v="9.75"/>
    <n v="9.3000000000000007"/>
    <n v="0"/>
    <n v="0"/>
    <n v="0"/>
    <n v="0"/>
    <n v="0"/>
    <n v="0"/>
    <n v="100"/>
    <n v="100"/>
    <n v="100"/>
    <n v="100"/>
  </r>
  <r>
    <n v="622880"/>
    <x v="49"/>
    <n v="20210305"/>
    <m/>
    <s v="TOILETRIES"/>
    <x v="39"/>
    <s v="AT CURLS SH LATAM 300ML 2020"/>
    <n v="1221305"/>
    <x v="49"/>
    <n v="1"/>
    <s v="IN-LINE (EXCL NR)"/>
    <s v="PACK PRICE - MARKETING SET"/>
    <n v="0.48010000000000003"/>
    <m/>
    <n v="2.964"/>
    <m/>
    <m/>
    <n v="14.99"/>
    <n v="20.99"/>
    <n v="3743"/>
    <n v="3743"/>
    <n v="101"/>
    <s v="WORK IN PROGRESS"/>
    <n v="133590134"/>
    <s v="NO INCENTIVE"/>
    <s v="N"/>
    <s v="N"/>
    <s v="N"/>
    <s v="N"/>
    <x v="3"/>
    <n v="133590173"/>
    <n v="28"/>
    <n v="11"/>
    <n v="20230306"/>
    <s v="CUSTOMER"/>
    <n v="15"/>
    <s v="Y"/>
    <s v="Tech rep lvl + Dia a Dia + VGF2"/>
    <s v="FULL PAYMENT"/>
    <m/>
    <n v="26175.076300000001"/>
    <n v="15080.8243"/>
    <n v="71.17"/>
    <m/>
    <s v="SHAMPOO CURLY/PERMED"/>
    <s v="SHAMPOO"/>
    <s v="SHAMPOOS"/>
    <s v="FEMALE"/>
    <s v="ADVANCE-TECHNIQUES"/>
    <s v="CURLS"/>
    <n v="1"/>
    <n v="100"/>
    <n v="100"/>
    <s v="N"/>
    <s v="N"/>
    <n v="50914"/>
    <n v="1"/>
    <s v="N"/>
    <s v="RO"/>
    <n v="14.8"/>
    <n v="12.99"/>
    <n v="16.190000000000001"/>
    <m/>
    <m/>
    <m/>
    <m/>
    <s v="N"/>
    <m/>
    <m/>
    <n v="133590171"/>
    <x v="2"/>
    <m/>
    <n v="100"/>
    <s v="HAIR - 1"/>
    <s v="N"/>
    <m/>
    <s v="N"/>
    <s v="N"/>
    <n v="20230306"/>
    <m/>
    <n v="133590134"/>
    <s v="MIXED"/>
    <s v="Tech rep lvl"/>
    <s v="CosmÃ©ticos"/>
    <n v="1"/>
    <m/>
    <n v="0"/>
    <n v="0"/>
    <n v="100"/>
    <n v="133590172"/>
    <n v="999"/>
    <n v="2"/>
    <x v="1"/>
    <x v="2"/>
    <n v="0.48010000000000003"/>
    <n v="0.54869999999999997"/>
    <n v="0.48010000000000003"/>
    <n v="0.44579999999999997"/>
    <n v="0.42530000000000001"/>
    <n v="14.99"/>
    <n v="14.99"/>
    <n v="14.99"/>
    <n v="14.99"/>
    <n v="14.99"/>
    <s v="Brasil + Dia a Dia + VGF2"/>
    <s v="Bronze + Dia a Dia + VGF2"/>
    <s v="Prata + Dia a Dia + VGF2"/>
    <s v="Ouro + Dia a Dia + VGF2"/>
    <s v="Estrela + Dia a Dia + VGF2"/>
    <n v="30"/>
    <n v="20"/>
    <n v="30"/>
    <n v="35"/>
    <n v="38"/>
    <n v="45.79"/>
    <n v="45.79"/>
    <n v="45.79"/>
    <n v="45.79"/>
    <n v="45.79"/>
    <n v="0"/>
    <n v="0"/>
    <n v="0"/>
    <n v="0"/>
    <n v="0"/>
    <n v="10.493"/>
    <n v="11.992000000000001"/>
    <n v="10.493"/>
    <n v="9.7434999999999992"/>
    <n v="9.2937999999999992"/>
    <n v="0"/>
    <n v="0"/>
    <n v="0"/>
    <n v="0"/>
    <n v="0"/>
    <n v="0"/>
    <n v="100"/>
    <n v="100"/>
    <n v="100"/>
    <n v="100"/>
  </r>
  <r>
    <n v="637438"/>
    <x v="52"/>
    <n v="20220315"/>
    <m/>
    <s v="TOILETRIES"/>
    <x v="39"/>
    <s v="AT CURLS COND LATAM 250ML 2020"/>
    <n v="1221307"/>
    <x v="52"/>
    <n v="1"/>
    <s v="IN-LINE (EXCL NR)"/>
    <s v="PACK PRICE - MARKETING SET"/>
    <n v="0.48010000000000003"/>
    <m/>
    <n v="2.46"/>
    <m/>
    <m/>
    <n v="15"/>
    <n v="20.99"/>
    <n v="3743"/>
    <n v="3743"/>
    <n v="101"/>
    <s v="WORK IN PROGRESS"/>
    <n v="133590134"/>
    <s v="NO INCENTIVE"/>
    <s v="N"/>
    <s v="N"/>
    <s v="N"/>
    <s v="N"/>
    <x v="3"/>
    <n v="133590175"/>
    <n v="28"/>
    <n v="11"/>
    <n v="20230306"/>
    <s v="CUSTOMER"/>
    <n v="15"/>
    <s v="Y"/>
    <s v="Tech rep lvl + Dia a Dia + VGF2"/>
    <s v="FULL PAYMENT"/>
    <m/>
    <n v="26192.538"/>
    <n v="16984.758000000002"/>
    <n v="76.09"/>
    <m/>
    <s v="CONDITIONER CURLY/PERMED"/>
    <s v="CONDITIONER"/>
    <s v="CONDITIONERS"/>
    <s v="FEMALE"/>
    <s v="ADVANCE-TECHNIQUES"/>
    <s v="CURLS"/>
    <n v="1"/>
    <n v="100"/>
    <n v="100"/>
    <s v="N"/>
    <s v="N"/>
    <n v="52589"/>
    <n v="1"/>
    <s v="N"/>
    <s v="RO"/>
    <n v="14.8"/>
    <n v="12.99"/>
    <n v="16.190000000000001"/>
    <m/>
    <m/>
    <m/>
    <m/>
    <s v="N"/>
    <m/>
    <m/>
    <n v="133590171"/>
    <x v="2"/>
    <m/>
    <n v="100"/>
    <s v="HAIR - 1"/>
    <s v="N"/>
    <m/>
    <s v="N"/>
    <s v="N"/>
    <n v="20230306"/>
    <m/>
    <n v="133590134"/>
    <s v="MIXED"/>
    <s v="Tech rep lvl"/>
    <s v="CosmÃ©ticos"/>
    <n v="1"/>
    <m/>
    <n v="0"/>
    <n v="0"/>
    <n v="100"/>
    <n v="133590174"/>
    <n v="999"/>
    <n v="2"/>
    <x v="1"/>
    <x v="2"/>
    <n v="0.48010000000000003"/>
    <n v="0.54869999999999997"/>
    <n v="0.48010000000000003"/>
    <n v="0.44579999999999997"/>
    <n v="0.42530000000000001"/>
    <n v="15"/>
    <n v="15"/>
    <n v="15"/>
    <n v="15"/>
    <n v="15"/>
    <s v="Brasil + Dia a Dia + VGF2"/>
    <s v="Bronze + Dia a Dia + VGF2"/>
    <s v="Prata + Dia a Dia + VGF2"/>
    <s v="Ouro + Dia a Dia + VGF2"/>
    <s v="Estrela + Dia a Dia + VGF2"/>
    <n v="30"/>
    <n v="20"/>
    <n v="30"/>
    <n v="35"/>
    <n v="38"/>
    <n v="45.79"/>
    <n v="45.79"/>
    <n v="45.79"/>
    <n v="45.79"/>
    <n v="45.79"/>
    <n v="0"/>
    <n v="0"/>
    <n v="0"/>
    <n v="0"/>
    <n v="0"/>
    <n v="10.5"/>
    <n v="12"/>
    <n v="10.5"/>
    <n v="9.75"/>
    <n v="9.3000000000000007"/>
    <n v="0"/>
    <n v="0"/>
    <n v="0"/>
    <n v="0"/>
    <n v="0"/>
    <n v="0"/>
    <n v="100"/>
    <n v="100"/>
    <n v="100"/>
    <n v="100"/>
  </r>
  <r>
    <n v="622880"/>
    <x v="49"/>
    <n v="20210305"/>
    <m/>
    <s v="TOILETRIES"/>
    <x v="40"/>
    <s v="AT CURLS SH LATAM 300ML 2020"/>
    <n v="1221305"/>
    <x v="49"/>
    <n v="1"/>
    <s v="IN-LINE (EXCL NR)"/>
    <s v="PACK PRICE - MARKETING SET"/>
    <n v="0.68589999999999995"/>
    <m/>
    <n v="2.964"/>
    <m/>
    <m/>
    <n v="9.74"/>
    <n v="20.99"/>
    <n v="17147"/>
    <n v="17147"/>
    <n v="40"/>
    <s v="WORK IN PROGRESS"/>
    <n v="133590217"/>
    <s v="NO INCENTIVE"/>
    <s v="N"/>
    <s v="N"/>
    <s v="N"/>
    <s v="N"/>
    <x v="1"/>
    <n v="133590303"/>
    <n v="28"/>
    <n v="32"/>
    <n v="20230306"/>
    <s v="NET ITEM"/>
    <n v="15"/>
    <s v="Y"/>
    <s v="Tech rep lvl + Dia a Dia + VGF2"/>
    <s v="FULL PAYMENT"/>
    <m/>
    <n v="111299.7858"/>
    <n v="60476.077799999999"/>
    <n v="71.17"/>
    <m/>
    <s v="SHAMPOO CURLY/PERMED"/>
    <s v="SHAMPOO"/>
    <s v="SHAMPOOS"/>
    <s v="FEMALE"/>
    <s v="ADVANCE-TECHNIQUES"/>
    <s v="CURLS"/>
    <n v="0"/>
    <n v="34"/>
    <n v="100"/>
    <s v="N"/>
    <s v="N"/>
    <n v="40452"/>
    <m/>
    <s v="N"/>
    <s v="RO"/>
    <n v="14.8"/>
    <n v="12.99"/>
    <n v="16.190000000000001"/>
    <m/>
    <m/>
    <m/>
    <m/>
    <s v="N"/>
    <m/>
    <m/>
    <m/>
    <x v="0"/>
    <m/>
    <n v="40"/>
    <s v="TOILETRIES - HAIR E DEOS"/>
    <s v="N"/>
    <m/>
    <m/>
    <s v="N"/>
    <n v="20230306"/>
    <m/>
    <n v="133590217"/>
    <s v="MIXED"/>
    <s v="Tech rep lvl"/>
    <s v="CosmÃ©ticos"/>
    <n v="2"/>
    <m/>
    <n v="0"/>
    <n v="0"/>
    <n v="100"/>
    <n v="133590302"/>
    <n v="999"/>
    <n v="2"/>
    <x v="0"/>
    <x v="0"/>
    <n v="0.68589999999999995"/>
    <n v="0.68589999999999995"/>
    <n v="0.68589999999999995"/>
    <n v="0.68589999999999995"/>
    <n v="0.68589999999999995"/>
    <n v="9.74"/>
    <n v="11.13"/>
    <n v="9.74"/>
    <n v="9.0399999999999991"/>
    <n v="8.6300000000000008"/>
    <s v="Brasil + Dia a Dia + VGF2"/>
    <s v="Bronze + Dia a Dia + VGF2"/>
    <s v="Prata + Dia a Dia + VGF2"/>
    <s v="Ouro + Dia a Dia + VGF2"/>
    <s v="Estrela + Dia a Dia + VGF2"/>
    <n v="30"/>
    <n v="20"/>
    <n v="30"/>
    <n v="35"/>
    <n v="38"/>
    <n v="45.79"/>
    <n v="45.79"/>
    <n v="45.79"/>
    <n v="45.79"/>
    <n v="45.79"/>
    <n v="0"/>
    <n v="0"/>
    <n v="0"/>
    <n v="0"/>
    <n v="0"/>
    <n v="9.74"/>
    <n v="11.13"/>
    <n v="9.74"/>
    <n v="9.0399999999999991"/>
    <n v="8.6300000000000008"/>
    <n v="10.5"/>
    <n v="7.72"/>
    <n v="10.5"/>
    <n v="11.9"/>
    <n v="12.72"/>
    <n v="35"/>
    <n v="74"/>
    <n v="64"/>
    <n v="60"/>
    <n v="57"/>
  </r>
  <r>
    <n v="632532"/>
    <x v="50"/>
    <n v="20220314"/>
    <m/>
    <s v="TOILETRIES"/>
    <x v="40"/>
    <s v="1Q2022 AT AGELESS HAIR SHAMPOO LATAM 300ML"/>
    <n v="1227447"/>
    <x v="50"/>
    <n v="1"/>
    <s v="IN-LINE (EXCL NR)"/>
    <s v="PACK PRICE - MARKETING SET"/>
    <n v="0.68589999999999995"/>
    <m/>
    <n v="2.8239999999999998"/>
    <m/>
    <m/>
    <n v="9.74"/>
    <n v="20.99"/>
    <n v="13549"/>
    <n v="13549"/>
    <n v="40"/>
    <s v="WORK IN PROGRESS"/>
    <n v="133590217"/>
    <s v="NO INCENTIVE"/>
    <s v="N"/>
    <s v="N"/>
    <s v="N"/>
    <s v="N"/>
    <x v="1"/>
    <n v="133590255"/>
    <n v="28"/>
    <n v="32"/>
    <n v="20230306"/>
    <s v="NET ITEM"/>
    <n v="15"/>
    <s v="Y"/>
    <s v="Tech rep lvl + Dia a Dia + VGF2"/>
    <s v="FULL PAYMENT"/>
    <m/>
    <n v="87944.499899999995"/>
    <n v="49682.123899999999"/>
    <n v="72.53"/>
    <m/>
    <s v="SHAMPOO ALL HAIR TYPES"/>
    <s v="SHAMPOO"/>
    <s v="SHAMPOOS"/>
    <s v="FEMALE"/>
    <s v="ADVANCE-TECHNIQUES"/>
    <s v="ADVANCE TECHNIQUES"/>
    <n v="0"/>
    <n v="34"/>
    <n v="100"/>
    <s v="N"/>
    <s v="N"/>
    <n v="40383"/>
    <m/>
    <s v="N"/>
    <s v="RO"/>
    <n v="14.8"/>
    <n v="12.99"/>
    <n v="16.190000000000001"/>
    <m/>
    <m/>
    <m/>
    <m/>
    <s v="N"/>
    <m/>
    <m/>
    <m/>
    <x v="0"/>
    <m/>
    <n v="40"/>
    <s v="TOILETRIES - HAIR E DEOS"/>
    <s v="N"/>
    <m/>
    <m/>
    <s v="N"/>
    <n v="20230306"/>
    <m/>
    <n v="133590217"/>
    <s v="MIXED"/>
    <s v="Tech rep lvl"/>
    <s v="CosmÃ©ticos"/>
    <n v="2"/>
    <m/>
    <n v="0"/>
    <n v="0"/>
    <n v="100"/>
    <n v="133590254"/>
    <n v="999"/>
    <n v="2"/>
    <x v="0"/>
    <x v="0"/>
    <n v="0.68589999999999995"/>
    <n v="0.68589999999999995"/>
    <n v="0.68589999999999995"/>
    <n v="0.68589999999999995"/>
    <n v="0.68589999999999995"/>
    <n v="9.74"/>
    <n v="11.13"/>
    <n v="9.74"/>
    <n v="9.0399999999999991"/>
    <n v="8.6300000000000008"/>
    <s v="Brasil + Dia a Dia + VGF2"/>
    <s v="Bronze + Dia a Dia + VGF2"/>
    <s v="Prata + Dia a Dia + VGF2"/>
    <s v="Ouro + Dia a Dia + VGF2"/>
    <s v="Estrela + Dia a Dia + VGF2"/>
    <n v="30"/>
    <n v="20"/>
    <n v="30"/>
    <n v="35"/>
    <n v="38"/>
    <n v="45.79"/>
    <n v="45.79"/>
    <n v="45.79"/>
    <n v="45.79"/>
    <n v="45.79"/>
    <n v="0"/>
    <n v="0"/>
    <n v="0"/>
    <n v="0"/>
    <n v="0"/>
    <n v="9.74"/>
    <n v="11.13"/>
    <n v="9.74"/>
    <n v="9.0399999999999991"/>
    <n v="8.6300000000000008"/>
    <n v="10.5"/>
    <n v="7.72"/>
    <n v="10.5"/>
    <n v="11.9"/>
    <n v="12.72"/>
    <n v="35"/>
    <n v="74"/>
    <n v="64"/>
    <n v="60"/>
    <n v="57"/>
  </r>
  <r>
    <n v="633026"/>
    <x v="51"/>
    <n v="20220314"/>
    <m/>
    <s v="TOILETRIES"/>
    <x v="40"/>
    <s v="1Q2022 AT AGELESS HAIR CONDITIONER BRAZIL 250ML"/>
    <n v="1227832"/>
    <x v="51"/>
    <n v="1"/>
    <s v="IN-LINE (EXCL NR)"/>
    <s v="PACK PRICE - MARKETING SET"/>
    <n v="0.68589999999999995"/>
    <m/>
    <n v="2.2530000000000001"/>
    <m/>
    <m/>
    <n v="9.75"/>
    <n v="20.99"/>
    <n v="11998"/>
    <n v="11998"/>
    <n v="40"/>
    <s v="WORK IN PROGRESS"/>
    <n v="133590217"/>
    <s v="NO INCENTIVE"/>
    <s v="N"/>
    <s v="N"/>
    <s v="N"/>
    <s v="N"/>
    <x v="1"/>
    <n v="133590243"/>
    <n v="28"/>
    <n v="32"/>
    <n v="20230306"/>
    <s v="NET ITEM"/>
    <n v="15"/>
    <s v="Y"/>
    <s v="Tech rep lvl + Dia a Dia + VGF2"/>
    <s v="FULL PAYMENT"/>
    <m/>
    <n v="77959.051000000007"/>
    <n v="50927.557099999998"/>
    <n v="78.099999999999994"/>
    <m/>
    <s v="CONDITIONER ALL HAIR TYPES"/>
    <s v="CONDITIONER"/>
    <s v="CONDITIONERS"/>
    <s v="FEMALE"/>
    <s v="ADVANCE-TECHNIQUES"/>
    <s v="ADVANCE TECHNIQUES"/>
    <n v="0"/>
    <n v="34"/>
    <n v="100"/>
    <s v="N"/>
    <s v="N"/>
    <n v="40398"/>
    <m/>
    <s v="N"/>
    <s v="RO"/>
    <n v="14.8"/>
    <n v="12.99"/>
    <n v="16.190000000000001"/>
    <m/>
    <m/>
    <m/>
    <m/>
    <s v="N"/>
    <m/>
    <m/>
    <m/>
    <x v="0"/>
    <m/>
    <n v="40"/>
    <s v="TOILETRIES - HAIR E DEOS"/>
    <s v="N"/>
    <m/>
    <m/>
    <s v="N"/>
    <n v="20230306"/>
    <m/>
    <n v="133590217"/>
    <s v="MIXED"/>
    <s v="Tech rep lvl"/>
    <s v="CosmÃ©ticos"/>
    <n v="2"/>
    <m/>
    <n v="0"/>
    <n v="0"/>
    <n v="100"/>
    <n v="133590242"/>
    <n v="999"/>
    <n v="2"/>
    <x v="0"/>
    <x v="0"/>
    <n v="0.68589999999999995"/>
    <n v="0.68589999999999995"/>
    <n v="0.68589999999999995"/>
    <n v="0.68589999999999995"/>
    <n v="0.68589999999999995"/>
    <n v="9.75"/>
    <n v="11.14"/>
    <n v="9.75"/>
    <n v="9.0500000000000007"/>
    <n v="8.64"/>
    <s v="Brasil + Dia a Dia + VGF2"/>
    <s v="Bronze + Dia a Dia + VGF2"/>
    <s v="Prata + Dia a Dia + VGF2"/>
    <s v="Ouro + Dia a Dia + VGF2"/>
    <s v="Estrela + Dia a Dia + VGF2"/>
    <n v="30"/>
    <n v="20"/>
    <n v="30"/>
    <n v="35"/>
    <n v="38"/>
    <n v="45.79"/>
    <n v="45.79"/>
    <n v="45.79"/>
    <n v="45.79"/>
    <n v="45.79"/>
    <n v="0"/>
    <n v="0"/>
    <n v="0"/>
    <n v="0"/>
    <n v="0"/>
    <n v="9.75"/>
    <n v="11.14"/>
    <n v="9.75"/>
    <n v="9.0500000000000007"/>
    <n v="8.64"/>
    <n v="10.5"/>
    <n v="7.72"/>
    <n v="10.5"/>
    <n v="11.9"/>
    <n v="12.72"/>
    <n v="35"/>
    <n v="74"/>
    <n v="65"/>
    <n v="60"/>
    <n v="57"/>
  </r>
  <r>
    <n v="637438"/>
    <x v="52"/>
    <n v="20220315"/>
    <m/>
    <s v="TOILETRIES"/>
    <x v="40"/>
    <s v="AT CURLS COND LATAM 250ML 2020"/>
    <n v="1221307"/>
    <x v="52"/>
    <n v="1"/>
    <s v="IN-LINE (EXCL NR)"/>
    <s v="PACK PRICE - MARKETING SET"/>
    <n v="0.68589999999999995"/>
    <m/>
    <n v="2.46"/>
    <m/>
    <m/>
    <n v="9.75"/>
    <n v="20.99"/>
    <n v="17583"/>
    <n v="17583"/>
    <n v="40"/>
    <s v="WORK IN PROGRESS"/>
    <n v="133590217"/>
    <s v="NO INCENTIVE"/>
    <s v="N"/>
    <s v="N"/>
    <s v="N"/>
    <s v="N"/>
    <x v="1"/>
    <n v="133590267"/>
    <n v="28"/>
    <n v="32"/>
    <n v="20230306"/>
    <s v="NET ITEM"/>
    <n v="15"/>
    <s v="Y"/>
    <s v="Tech rep lvl + Dia a Dia + VGF2"/>
    <s v="FULL PAYMENT"/>
    <m/>
    <n v="114249.70450000001"/>
    <n v="70995.5245"/>
    <n v="76.09"/>
    <m/>
    <s v="CONDITIONER CURLY/PERMED"/>
    <s v="CONDITIONER"/>
    <s v="CONDITIONERS"/>
    <s v="FEMALE"/>
    <s v="ADVANCE-TECHNIQUES"/>
    <s v="CURLS"/>
    <n v="0"/>
    <n v="34"/>
    <n v="100"/>
    <s v="N"/>
    <s v="N"/>
    <n v="41325"/>
    <m/>
    <s v="N"/>
    <s v="RO"/>
    <n v="14.8"/>
    <n v="12.99"/>
    <n v="16.190000000000001"/>
    <m/>
    <m/>
    <m/>
    <m/>
    <s v="N"/>
    <m/>
    <m/>
    <m/>
    <x v="0"/>
    <m/>
    <n v="40"/>
    <s v="TOILETRIES - HAIR E DEOS"/>
    <s v="N"/>
    <m/>
    <m/>
    <s v="N"/>
    <n v="20230306"/>
    <m/>
    <n v="133590217"/>
    <s v="MIXED"/>
    <s v="Tech rep lvl"/>
    <s v="CosmÃ©ticos"/>
    <n v="2"/>
    <m/>
    <n v="0"/>
    <n v="0"/>
    <n v="100"/>
    <n v="133590266"/>
    <n v="999"/>
    <n v="2"/>
    <x v="0"/>
    <x v="0"/>
    <n v="0.68589999999999995"/>
    <n v="0.68589999999999995"/>
    <n v="0.68589999999999995"/>
    <n v="0.68589999999999995"/>
    <n v="0.68589999999999995"/>
    <n v="9.75"/>
    <n v="11.14"/>
    <n v="9.75"/>
    <n v="9.0500000000000007"/>
    <n v="8.64"/>
    <s v="Brasil + Dia a Dia + VGF2"/>
    <s v="Bronze + Dia a Dia + VGF2"/>
    <s v="Prata + Dia a Dia + VGF2"/>
    <s v="Ouro + Dia a Dia + VGF2"/>
    <s v="Estrela + Dia a Dia + VGF2"/>
    <n v="30"/>
    <n v="20"/>
    <n v="30"/>
    <n v="35"/>
    <n v="38"/>
    <n v="45.79"/>
    <n v="45.79"/>
    <n v="45.79"/>
    <n v="45.79"/>
    <n v="45.79"/>
    <n v="0"/>
    <n v="0"/>
    <n v="0"/>
    <n v="0"/>
    <n v="0"/>
    <n v="9.75"/>
    <n v="11.14"/>
    <n v="9.75"/>
    <n v="9.0500000000000007"/>
    <n v="8.64"/>
    <n v="10.5"/>
    <n v="7.72"/>
    <n v="10.5"/>
    <n v="11.9"/>
    <n v="12.72"/>
    <n v="35"/>
    <n v="74"/>
    <n v="65"/>
    <n v="60"/>
    <n v="57"/>
  </r>
  <r>
    <n v="633991"/>
    <x v="53"/>
    <n v="20230304"/>
    <m/>
    <s v="FRAGRANCE"/>
    <x v="41"/>
    <s v="LOV U A TOUCH"/>
    <n v="1228496"/>
    <x v="53"/>
    <n v="1"/>
    <s v="IN-LINE (EXCL NR)"/>
    <s v="CROSS-OUT"/>
    <n v="0.48010000000000003"/>
    <m/>
    <n v="13.128"/>
    <m/>
    <m/>
    <n v="89.9"/>
    <n v="99.9"/>
    <n v="1"/>
    <n v="1"/>
    <n v="87"/>
    <s v="WORK IN PROGRESS"/>
    <n v="133767019"/>
    <s v="NO INCENTIVE"/>
    <s v="N"/>
    <s v="N"/>
    <s v="N"/>
    <s v="Y"/>
    <x v="3"/>
    <n v="133767257"/>
    <n v="28"/>
    <n v="11"/>
    <n v="20230306"/>
    <s v="CUSTOMER"/>
    <n v="15"/>
    <s v="Y"/>
    <s v="Tech rep lvl + Dia a Dia + VGF2"/>
    <s v="FULL PAYMENT"/>
    <m/>
    <n v="38.234499999999997"/>
    <n v="25.1065"/>
    <n v="78.709999999999994"/>
    <m/>
    <s v="EDP SPRAY"/>
    <s v="EDP/EDT/COLOGNE"/>
    <s v="FRAGRANCE JUICES"/>
    <s v="FEMALE"/>
    <s v="LOV U FRANCHISE"/>
    <s v="LOV U"/>
    <n v="1"/>
    <n v="100"/>
    <n v="100"/>
    <s v="N"/>
    <s v="N"/>
    <n v="52496"/>
    <m/>
    <s v="N"/>
    <s v="RP"/>
    <n v="78.36"/>
    <n v="99.9"/>
    <n v="99.9"/>
    <m/>
    <m/>
    <m/>
    <m/>
    <s v="N"/>
    <n v="124532247"/>
    <s v="Olha De Novo"/>
    <m/>
    <x v="0"/>
    <m/>
    <n v="86"/>
    <s v="PERFUMARIA - 5"/>
    <s v="N"/>
    <m/>
    <m/>
    <s v="N"/>
    <n v="20230306"/>
    <m/>
    <n v="133767019"/>
    <s v="MIXED"/>
    <s v="Tech rep lvl"/>
    <s v="CosmÃ©ticos"/>
    <n v="1"/>
    <m/>
    <n v="0"/>
    <n v="0"/>
    <n v="100"/>
    <n v="133767256"/>
    <n v="999"/>
    <n v="2"/>
    <x v="0"/>
    <x v="0"/>
    <n v="0.48010000000000003"/>
    <n v="0.54869999999999997"/>
    <n v="0.48010000000000003"/>
    <n v="0.44579999999999997"/>
    <n v="0.42530000000000001"/>
    <n v="89.9"/>
    <n v="89.9"/>
    <n v="89.9"/>
    <n v="89.9"/>
    <n v="89.9"/>
    <s v="Brasil + Dia a Dia + VGF2"/>
    <s v="Bronze + Dia a Dia + VGF2"/>
    <s v="Prata + Dia a Dia + VGF2"/>
    <s v="Ouro + Dia a Dia + VGF2"/>
    <s v="Estrela + Dia a Dia + VGF2"/>
    <n v="30"/>
    <n v="20"/>
    <n v="30"/>
    <n v="35"/>
    <n v="38"/>
    <n v="45.79"/>
    <n v="45.79"/>
    <n v="45.79"/>
    <n v="45.79"/>
    <n v="45.79"/>
    <n v="0"/>
    <n v="0"/>
    <n v="0"/>
    <n v="0"/>
    <n v="0"/>
    <n v="62.93"/>
    <n v="71.92"/>
    <n v="62.93"/>
    <n v="58.435000000000002"/>
    <n v="55.738"/>
    <n v="0"/>
    <n v="0"/>
    <n v="0"/>
    <n v="0"/>
    <n v="0"/>
    <n v="0"/>
    <n v="100"/>
    <n v="100"/>
    <n v="100"/>
    <n v="100"/>
  </r>
  <r>
    <n v="607400"/>
    <x v="54"/>
    <n v="20200303"/>
    <m/>
    <s v="FRAGRANCE"/>
    <x v="42"/>
    <s v="MULHER &amp; POESIA ALEGRIA BRASILEIRA - EDT"/>
    <n v="1203802"/>
    <x v="54"/>
    <n v="1"/>
    <s v="IN-LINE (EXCL NR)"/>
    <s v="CROSS-OUT"/>
    <n v="0.46089999999999998"/>
    <m/>
    <n v="8.1229999999999993"/>
    <m/>
    <m/>
    <n v="52.9"/>
    <n v="74.900000000000006"/>
    <n v="3689"/>
    <n v="3689"/>
    <n v="90"/>
    <s v="WORK IN PROGRESS"/>
    <n v="133767032"/>
    <s v="NO INCENTIVE"/>
    <s v="N"/>
    <s v="N"/>
    <s v="N"/>
    <s v="Y"/>
    <x v="3"/>
    <n v="133767046"/>
    <n v="28"/>
    <n v="11"/>
    <n v="20230306"/>
    <s v="CUSTOMER"/>
    <n v="15"/>
    <s v="Y"/>
    <s v="Tech rep lvl + Dia a Dia + VGF2"/>
    <s v="FULL PAYMENT"/>
    <m/>
    <n v="87401.062600000005"/>
    <n v="57435.315600000002"/>
    <n v="76.680000000000007"/>
    <m/>
    <s v="EDT SPRAY"/>
    <s v="EDP/EDT/COLOGNE"/>
    <s v="FRAGRANCE JUICES"/>
    <s v="FEMALE"/>
    <s v="MULHER E POESIA/POETRY"/>
    <s v="MORENA FLOR/RED"/>
    <n v="2"/>
    <n v="200"/>
    <n v="100"/>
    <s v="N"/>
    <s v="N"/>
    <n v="50740"/>
    <m/>
    <s v="N"/>
    <s v="RO"/>
    <n v="51.82"/>
    <n v="48.68"/>
    <n v="55.97"/>
    <m/>
    <m/>
    <m/>
    <m/>
    <s v="N"/>
    <n v="86672584"/>
    <s v="Oferta Imperdivel"/>
    <m/>
    <x v="0"/>
    <m/>
    <n v="90"/>
    <s v="PERFUMARIA - 7"/>
    <s v="N"/>
    <m/>
    <m/>
    <s v="N"/>
    <n v="20230306"/>
    <m/>
    <n v="133767032"/>
    <s v="MIXED"/>
    <s v="Tech rep lvl"/>
    <s v="CosmÃ©ticos"/>
    <n v="1"/>
    <m/>
    <n v="0"/>
    <n v="0"/>
    <n v="100"/>
    <n v="133767045"/>
    <n v="999"/>
    <n v="2"/>
    <x v="0"/>
    <x v="0"/>
    <n v="0.46089999999999998"/>
    <n v="0.52680000000000005"/>
    <n v="0.46089999999999998"/>
    <n v="0.42799999999999999"/>
    <n v="0.4083"/>
    <n v="52.9"/>
    <n v="52.9"/>
    <n v="52.9"/>
    <n v="52.9"/>
    <n v="52.9"/>
    <s v="Brasil + Dia a Dia + VGF2"/>
    <s v="Bronze + Dia a Dia + VGF2"/>
    <s v="Prata + Dia a Dia + VGF2"/>
    <s v="Ouro + Dia a Dia + VGF2"/>
    <s v="Estrela + Dia a Dia + VGF2"/>
    <n v="30"/>
    <n v="20"/>
    <n v="30"/>
    <n v="35"/>
    <n v="38"/>
    <n v="45.79"/>
    <n v="45.79"/>
    <n v="45.79"/>
    <n v="45.79"/>
    <n v="45.79"/>
    <n v="4"/>
    <n v="4"/>
    <n v="4"/>
    <n v="4"/>
    <n v="4"/>
    <n v="37.03"/>
    <n v="42.32"/>
    <n v="37.03"/>
    <n v="34.384999999999998"/>
    <n v="32.798000000000002"/>
    <n v="0"/>
    <n v="0"/>
    <n v="0"/>
    <n v="0"/>
    <n v="0"/>
    <n v="0"/>
    <n v="100"/>
    <n v="100"/>
    <n v="100"/>
    <n v="100"/>
  </r>
  <r>
    <n v="623044"/>
    <x v="55"/>
    <n v="20200311"/>
    <m/>
    <s v="FRAGRANCE"/>
    <x v="42"/>
    <s v="MULHER E POESIA MORENA FLOR REDESIGN"/>
    <n v="1159912"/>
    <x v="55"/>
    <n v="1"/>
    <s v="IN-LINE (EXCL NR)"/>
    <s v="CROSS-OUT"/>
    <n v="0.46089999999999998"/>
    <m/>
    <n v="7.88"/>
    <m/>
    <m/>
    <n v="52.9"/>
    <n v="74.900000000000006"/>
    <n v="12559"/>
    <n v="12559"/>
    <n v="90"/>
    <s v="WORK IN PROGRESS"/>
    <n v="133767032"/>
    <s v="NO INCENTIVE"/>
    <s v="N"/>
    <s v="N"/>
    <s v="N"/>
    <s v="Y"/>
    <x v="3"/>
    <n v="133767034"/>
    <n v="28"/>
    <n v="11"/>
    <n v="20230306"/>
    <s v="CUSTOMER"/>
    <n v="15"/>
    <s v="Y"/>
    <s v="Tech rep lvl + Dia a Dia + VGF2"/>
    <s v="FULL PAYMENT"/>
    <m/>
    <n v="297561.46840000001"/>
    <n v="198596.5485"/>
    <n v="77.38"/>
    <m/>
    <s v="EDT SPRAY"/>
    <s v="EDP/EDT/COLOGNE"/>
    <s v="FRAGRANCE JUICES"/>
    <s v="FEMALE"/>
    <s v="MULHER E POESIA/POETRY"/>
    <s v="MORENA FLOR/RED"/>
    <n v="2"/>
    <n v="200"/>
    <n v="100"/>
    <s v="N"/>
    <s v="N"/>
    <n v="51436"/>
    <m/>
    <s v="N"/>
    <s v="RO"/>
    <n v="51.82"/>
    <n v="48.68"/>
    <n v="55.97"/>
    <m/>
    <m/>
    <m/>
    <m/>
    <s v="N"/>
    <n v="86672584"/>
    <s v="Oferta Imperdivel"/>
    <m/>
    <x v="0"/>
    <m/>
    <n v="90"/>
    <s v="PERFUMARIA - 7"/>
    <s v="N"/>
    <m/>
    <m/>
    <s v="N"/>
    <n v="20230306"/>
    <m/>
    <n v="133767032"/>
    <s v="MIXED"/>
    <s v="Tech rep lvl"/>
    <s v="CosmÃ©ticos"/>
    <n v="1"/>
    <m/>
    <n v="0"/>
    <n v="0"/>
    <n v="100"/>
    <n v="133767033"/>
    <n v="999"/>
    <n v="2"/>
    <x v="0"/>
    <x v="0"/>
    <n v="0.46089999999999998"/>
    <n v="0.52680000000000005"/>
    <n v="0.46089999999999998"/>
    <n v="0.42799999999999999"/>
    <n v="0.4083"/>
    <n v="52.9"/>
    <n v="52.9"/>
    <n v="52.9"/>
    <n v="52.9"/>
    <n v="52.9"/>
    <s v="Brasil + Dia a Dia + VGF2"/>
    <s v="Bronze + Dia a Dia + VGF2"/>
    <s v="Prata + Dia a Dia + VGF2"/>
    <s v="Ouro + Dia a Dia + VGF2"/>
    <s v="Estrela + Dia a Dia + VGF2"/>
    <n v="30"/>
    <n v="20"/>
    <n v="30"/>
    <n v="35"/>
    <n v="38"/>
    <n v="45.79"/>
    <n v="45.79"/>
    <n v="45.79"/>
    <n v="45.79"/>
    <n v="45.79"/>
    <n v="4"/>
    <n v="4"/>
    <n v="4"/>
    <n v="4"/>
    <n v="4"/>
    <n v="37.03"/>
    <n v="42.32"/>
    <n v="37.03"/>
    <n v="34.384999999999998"/>
    <n v="32.798000000000002"/>
    <n v="0"/>
    <n v="0"/>
    <n v="0"/>
    <n v="0"/>
    <n v="0"/>
    <n v="0"/>
    <n v="100"/>
    <n v="100"/>
    <n v="100"/>
    <n v="100"/>
  </r>
  <r>
    <n v="573704"/>
    <x v="56"/>
    <n v="20170305"/>
    <m/>
    <s v="FRAGRANCE"/>
    <x v="43"/>
    <s v="PUR BLANCA GRAPHIC REDESIGN - CHARM EDT 75ML"/>
    <n v="1192265"/>
    <x v="56"/>
    <n v="2"/>
    <s v="IN-LINE (EXCL NR)"/>
    <s v="ANY X FOR.."/>
    <n v="0.68589999999999995"/>
    <m/>
    <n v="6.2830000000000004"/>
    <m/>
    <m/>
    <n v="51.98"/>
    <n v="52.9"/>
    <n v="5956"/>
    <n v="5956"/>
    <n v="31"/>
    <s v="WORK IN PROGRESS"/>
    <n v="133767369"/>
    <s v="NO INCENTIVE"/>
    <s v="N"/>
    <s v="N"/>
    <s v="N"/>
    <s v="N"/>
    <x v="1"/>
    <n v="134729661"/>
    <n v="28"/>
    <n v="32"/>
    <n v="20230306"/>
    <s v="NET ITEM"/>
    <n v="15"/>
    <s v="Y"/>
    <s v="Tech rep lvl + Dia a Dia + VGF2"/>
    <s v="FULL PAYMENT"/>
    <m/>
    <n v="103171.96339999999"/>
    <n v="65750.415399999998"/>
    <n v="77.09"/>
    <m/>
    <s v="EDT SPRAY"/>
    <s v="EDP/EDT/COLOGNE"/>
    <s v="FRAGRANCE JUICES"/>
    <s v="FEMALE"/>
    <s v="PUR BLANCA FRANCHISE"/>
    <s v="PUR BLANCA CHARM"/>
    <n v="1"/>
    <n v="100"/>
    <n v="100"/>
    <s v="N"/>
    <s v="N"/>
    <n v="40117"/>
    <m/>
    <s v="N"/>
    <s v="SP"/>
    <n v="37.44"/>
    <n v="41.99"/>
    <n v="46.35"/>
    <m/>
    <m/>
    <m/>
    <m/>
    <s v="N"/>
    <n v="31603371"/>
    <s v="Centro Folheto"/>
    <m/>
    <x v="0"/>
    <m/>
    <n v="30"/>
    <s v="PERFUMARIA - 1"/>
    <s v="N"/>
    <m/>
    <m/>
    <s v="N"/>
    <n v="20230306"/>
    <m/>
    <n v="133767369"/>
    <s v="MIXED"/>
    <s v="Tech rep lvl"/>
    <s v="CosmÃ©ticos"/>
    <n v="2"/>
    <m/>
    <n v="0"/>
    <n v="0"/>
    <n v="100"/>
    <n v="134729660"/>
    <n v="999"/>
    <n v="2"/>
    <x v="0"/>
    <x v="0"/>
    <n v="0.68589999999999995"/>
    <n v="0.68589999999999995"/>
    <n v="0.68589999999999995"/>
    <n v="0.68589999999999995"/>
    <n v="0.68589999999999995"/>
    <n v="51.98"/>
    <n v="59.41"/>
    <n v="51.98"/>
    <n v="48.27"/>
    <n v="46.04"/>
    <s v="Brasil + Dia a Dia + VGF2"/>
    <s v="Bronze + Dia a Dia + VGF2"/>
    <s v="Prata + Dia a Dia + VGF2"/>
    <s v="Ouro + Dia a Dia + VGF2"/>
    <s v="Estrela + Dia a Dia + VGF2"/>
    <n v="30"/>
    <n v="20"/>
    <n v="30"/>
    <n v="35"/>
    <n v="38"/>
    <n v="45.79"/>
    <n v="45.79"/>
    <n v="45.79"/>
    <n v="45.79"/>
    <n v="45.79"/>
    <n v="0"/>
    <n v="0"/>
    <n v="0"/>
    <n v="0"/>
    <n v="0"/>
    <n v="25.99"/>
    <n v="29.704999999999998"/>
    <n v="25.99"/>
    <n v="24.135000000000002"/>
    <n v="23.02"/>
    <n v="28"/>
    <n v="20.57"/>
    <n v="28"/>
    <n v="31.71"/>
    <n v="33.94"/>
    <n v="35"/>
    <n v="74"/>
    <n v="64"/>
    <n v="60"/>
    <n v="57"/>
  </r>
  <r>
    <n v="573704"/>
    <x v="56"/>
    <n v="20170305"/>
    <m/>
    <s v="FRAGRANCE"/>
    <x v="43"/>
    <s v="PUR BLANCA GRAPHIC REDESIGN - CHARM EDT 75ML"/>
    <n v="1192265"/>
    <x v="56"/>
    <n v="1"/>
    <s v="IN-LINE (EXCL NR)"/>
    <s v="BUY QUANTITY N OR MORE TO GET DISCOUNTED PRICE"/>
    <n v="0.68589999999999995"/>
    <m/>
    <n v="6.2830000000000004"/>
    <m/>
    <m/>
    <n v="24.69"/>
    <n v="52.9"/>
    <n v="13896"/>
    <n v="13896"/>
    <n v="31"/>
    <s v="WORK IN PROGRESS"/>
    <n v="133767369"/>
    <s v="NO INCENTIVE"/>
    <s v="N"/>
    <s v="N"/>
    <s v="N"/>
    <s v="N"/>
    <x v="1"/>
    <n v="134729889"/>
    <n v="28"/>
    <n v="32"/>
    <n v="20230306"/>
    <s v="NET ITEM"/>
    <n v="15"/>
    <s v="Y"/>
    <s v="Tech rep lvl + Dia a Dia + VGF2"/>
    <s v="FULL PAYMENT"/>
    <m/>
    <n v="228686.4952"/>
    <n v="141377.92720000001"/>
    <n v="77.09"/>
    <m/>
    <s v="EDT SPRAY"/>
    <s v="EDP/EDT/COLOGNE"/>
    <s v="FRAGRANCE JUICES"/>
    <s v="FEMALE"/>
    <s v="PUR BLANCA FRANCHISE"/>
    <s v="PUR BLANCA CHARM"/>
    <n v="1"/>
    <n v="100"/>
    <n v="100"/>
    <s v="N"/>
    <s v="N"/>
    <n v="40117"/>
    <m/>
    <s v="N"/>
    <s v="SP"/>
    <n v="37.44"/>
    <n v="41.99"/>
    <n v="46.35"/>
    <m/>
    <m/>
    <m/>
    <m/>
    <s v="N"/>
    <n v="31603371"/>
    <s v="Centro Folheto"/>
    <m/>
    <x v="0"/>
    <m/>
    <n v="30"/>
    <s v="PERFUMARIA - 1"/>
    <s v="N"/>
    <m/>
    <m/>
    <s v="N"/>
    <n v="20230306"/>
    <m/>
    <n v="133767369"/>
    <s v="MIXED"/>
    <s v="Tech rep lvl"/>
    <s v="CosmÃ©ticos"/>
    <n v="3"/>
    <m/>
    <n v="0"/>
    <n v="0"/>
    <n v="100"/>
    <n v="134729888"/>
    <n v="999"/>
    <n v="2"/>
    <x v="0"/>
    <x v="0"/>
    <n v="0.68589999999999995"/>
    <n v="0.68589999999999995"/>
    <n v="0.68589999999999995"/>
    <n v="0.68589999999999995"/>
    <n v="0.68589999999999995"/>
    <n v="24.69"/>
    <n v="28.22"/>
    <n v="24.69"/>
    <n v="22.93"/>
    <n v="21.87"/>
    <s v="Brasil + Dia a Dia + VGF2"/>
    <s v="Bronze + Dia a Dia + VGF2"/>
    <s v="Prata + Dia a Dia + VGF2"/>
    <s v="Ouro + Dia a Dia + VGF2"/>
    <s v="Estrela + Dia a Dia + VGF2"/>
    <n v="30"/>
    <n v="20"/>
    <n v="30"/>
    <n v="35"/>
    <n v="38"/>
    <n v="45.79"/>
    <n v="45.79"/>
    <n v="45.79"/>
    <n v="45.79"/>
    <n v="45.79"/>
    <n v="0"/>
    <n v="0"/>
    <n v="0"/>
    <n v="0"/>
    <n v="0"/>
    <n v="24.69"/>
    <n v="28.22"/>
    <n v="24.69"/>
    <n v="22.93"/>
    <n v="21.87"/>
    <n v="45.9"/>
    <n v="35.31"/>
    <n v="45.9"/>
    <n v="51.18"/>
    <n v="54.36"/>
    <n v="38"/>
    <n v="70"/>
    <n v="61"/>
    <n v="57"/>
    <n v="54"/>
  </r>
  <r>
    <n v="626101"/>
    <x v="57"/>
    <n v="20210302"/>
    <m/>
    <s v="FRAGRANCE"/>
    <x v="43"/>
    <s v="PUR BLANCA MY ESSENCE"/>
    <n v="1223066"/>
    <x v="57"/>
    <n v="2"/>
    <s v="IN-LINE (EXCL NR)"/>
    <s v="ANY X FOR.."/>
    <n v="0.68589999999999995"/>
    <m/>
    <n v="6.1989999999999998"/>
    <m/>
    <m/>
    <n v="51.98"/>
    <n v="52.9"/>
    <n v="8649"/>
    <n v="8649"/>
    <n v="31"/>
    <s v="WORK IN PROGRESS"/>
    <n v="133767369"/>
    <s v="NO INCENTIVE"/>
    <s v="N"/>
    <s v="N"/>
    <s v="N"/>
    <s v="N"/>
    <x v="1"/>
    <n v="134729685"/>
    <n v="28"/>
    <n v="32"/>
    <n v="20230306"/>
    <s v="NET ITEM"/>
    <n v="15"/>
    <s v="Y"/>
    <s v="Tech rep lvl + Dia a Dia + VGF2"/>
    <s v="FULL PAYMENT"/>
    <m/>
    <n v="149822.36480000001"/>
    <n v="96207.213799999998"/>
    <n v="77.400000000000006"/>
    <m/>
    <s v="PURSE SPRAY"/>
    <s v="EDP/EDT/COLOGNE"/>
    <s v="FRAGRANCE JUICES"/>
    <s v="FEMALE"/>
    <s v="PUR BLANCA FRANCHISE"/>
    <s v="PUR BLANCA"/>
    <n v="1"/>
    <n v="100"/>
    <n v="100"/>
    <s v="N"/>
    <s v="N"/>
    <n v="42396"/>
    <m/>
    <s v="N"/>
    <s v="SP"/>
    <n v="37.44"/>
    <n v="41.99"/>
    <n v="46.35"/>
    <m/>
    <m/>
    <m/>
    <m/>
    <s v="N"/>
    <n v="31603371"/>
    <s v="Centro Folheto"/>
    <m/>
    <x v="0"/>
    <m/>
    <n v="30"/>
    <s v="PERFUMARIA - 1"/>
    <s v="N"/>
    <m/>
    <m/>
    <s v="N"/>
    <n v="20230306"/>
    <m/>
    <n v="133767369"/>
    <s v="MIXED"/>
    <s v="Tech rep lvl"/>
    <s v="CosmÃ©ticos"/>
    <n v="2"/>
    <m/>
    <n v="0"/>
    <n v="0"/>
    <n v="100"/>
    <n v="134729684"/>
    <n v="999"/>
    <n v="2"/>
    <x v="0"/>
    <x v="0"/>
    <n v="0.68589999999999995"/>
    <n v="0.68589999999999995"/>
    <n v="0.68589999999999995"/>
    <n v="0.68589999999999995"/>
    <n v="0.68589999999999995"/>
    <n v="51.98"/>
    <n v="59.41"/>
    <n v="51.98"/>
    <n v="48.27"/>
    <n v="46.04"/>
    <s v="Brasil + Dia a Dia + VGF2"/>
    <s v="Bronze + Dia a Dia + VGF2"/>
    <s v="Prata + Dia a Dia + VGF2"/>
    <s v="Ouro + Dia a Dia + VGF2"/>
    <s v="Estrela + Dia a Dia + VGF2"/>
    <n v="30"/>
    <n v="20"/>
    <n v="30"/>
    <n v="35"/>
    <n v="38"/>
    <n v="45.79"/>
    <n v="45.79"/>
    <n v="45.79"/>
    <n v="45.79"/>
    <n v="45.79"/>
    <n v="0"/>
    <n v="0"/>
    <n v="0"/>
    <n v="0"/>
    <n v="0"/>
    <n v="25.99"/>
    <n v="29.704999999999998"/>
    <n v="25.99"/>
    <n v="24.135000000000002"/>
    <n v="23.02"/>
    <n v="28"/>
    <n v="20.57"/>
    <n v="28"/>
    <n v="31.71"/>
    <n v="33.94"/>
    <n v="35"/>
    <n v="74"/>
    <n v="64"/>
    <n v="60"/>
    <n v="57"/>
  </r>
  <r>
    <n v="626101"/>
    <x v="57"/>
    <n v="20210302"/>
    <m/>
    <s v="FRAGRANCE"/>
    <x v="43"/>
    <s v="PUR BLANCA MY ESSENCE"/>
    <n v="1223066"/>
    <x v="57"/>
    <n v="1"/>
    <s v="IN-LINE (EXCL NR)"/>
    <s v="BUY QUANTITY N OR MORE TO GET DISCOUNTED PRICE"/>
    <n v="0.68589999999999995"/>
    <m/>
    <n v="6.1989999999999998"/>
    <m/>
    <m/>
    <n v="24.69"/>
    <n v="52.9"/>
    <n v="20179"/>
    <n v="20179"/>
    <n v="31"/>
    <s v="WORK IN PROGRESS"/>
    <n v="133767369"/>
    <s v="NO INCENTIVE"/>
    <s v="N"/>
    <s v="N"/>
    <s v="N"/>
    <s v="N"/>
    <x v="1"/>
    <n v="134729865"/>
    <n v="28"/>
    <n v="32"/>
    <n v="20230306"/>
    <s v="NET ITEM"/>
    <n v="15"/>
    <s v="Y"/>
    <s v="Tech rep lvl + Dia a Dia + VGF2"/>
    <s v="FULL PAYMENT"/>
    <m/>
    <n v="332087.17540000001"/>
    <n v="206997.55439999999"/>
    <n v="77.400000000000006"/>
    <m/>
    <s v="PURSE SPRAY"/>
    <s v="EDP/EDT/COLOGNE"/>
    <s v="FRAGRANCE JUICES"/>
    <s v="FEMALE"/>
    <s v="PUR BLANCA FRANCHISE"/>
    <s v="PUR BLANCA"/>
    <n v="1"/>
    <n v="100"/>
    <n v="100"/>
    <s v="N"/>
    <s v="N"/>
    <n v="42396"/>
    <m/>
    <s v="N"/>
    <s v="SP"/>
    <n v="37.44"/>
    <n v="41.99"/>
    <n v="46.35"/>
    <m/>
    <m/>
    <m/>
    <m/>
    <s v="N"/>
    <n v="31603371"/>
    <s v="Centro Folheto"/>
    <m/>
    <x v="0"/>
    <m/>
    <n v="30"/>
    <s v="PERFUMARIA - 1"/>
    <s v="N"/>
    <m/>
    <m/>
    <s v="N"/>
    <n v="20230306"/>
    <m/>
    <n v="133767369"/>
    <s v="MIXED"/>
    <s v="Tech rep lvl"/>
    <s v="CosmÃ©ticos"/>
    <n v="3"/>
    <m/>
    <n v="0"/>
    <n v="0"/>
    <n v="100"/>
    <n v="134729864"/>
    <n v="999"/>
    <n v="2"/>
    <x v="0"/>
    <x v="0"/>
    <n v="0.68589999999999995"/>
    <n v="0.68589999999999995"/>
    <n v="0.68589999999999995"/>
    <n v="0.68589999999999995"/>
    <n v="0.68589999999999995"/>
    <n v="24.69"/>
    <n v="28.22"/>
    <n v="24.69"/>
    <n v="22.93"/>
    <n v="21.87"/>
    <s v="Brasil + Dia a Dia + VGF2"/>
    <s v="Bronze + Dia a Dia + VGF2"/>
    <s v="Prata + Dia a Dia + VGF2"/>
    <s v="Ouro + Dia a Dia + VGF2"/>
    <s v="Estrela + Dia a Dia + VGF2"/>
    <n v="30"/>
    <n v="20"/>
    <n v="30"/>
    <n v="35"/>
    <n v="38"/>
    <n v="45.79"/>
    <n v="45.79"/>
    <n v="45.79"/>
    <n v="45.79"/>
    <n v="45.79"/>
    <n v="0"/>
    <n v="0"/>
    <n v="0"/>
    <n v="0"/>
    <n v="0"/>
    <n v="24.69"/>
    <n v="28.22"/>
    <n v="24.69"/>
    <n v="22.93"/>
    <n v="21.87"/>
    <n v="45.9"/>
    <n v="35.31"/>
    <n v="45.9"/>
    <n v="51.18"/>
    <n v="54.36"/>
    <n v="38"/>
    <n v="70"/>
    <n v="61"/>
    <n v="57"/>
    <n v="54"/>
  </r>
  <r>
    <n v="630186"/>
    <x v="58"/>
    <n v="20220307"/>
    <m/>
    <s v="FRAGRANCE"/>
    <x v="43"/>
    <s v="PUR BLANCA SERENITY DEO COLOGNE"/>
    <n v="1225815"/>
    <x v="58"/>
    <n v="2"/>
    <s v="IN-LINE (EXCL NR)"/>
    <s v="ANY X FOR.."/>
    <n v="0.68589999999999995"/>
    <m/>
    <n v="6.0369999999999999"/>
    <m/>
    <m/>
    <n v="51.98"/>
    <n v="52.9"/>
    <n v="5757"/>
    <n v="5757"/>
    <n v="31"/>
    <s v="WORK IN PROGRESS"/>
    <n v="133767369"/>
    <s v="NO INCENTIVE"/>
    <s v="N"/>
    <s v="N"/>
    <s v="N"/>
    <s v="N"/>
    <x v="1"/>
    <n v="134729637"/>
    <n v="28"/>
    <n v="32"/>
    <n v="20230306"/>
    <s v="NET ITEM"/>
    <n v="15"/>
    <s v="Y"/>
    <s v="Tech rep lvl + Dia a Dia + VGF2"/>
    <s v="FULL PAYMENT"/>
    <m/>
    <n v="99723.168999999994"/>
    <n v="64968.160000000003"/>
    <n v="77.989999999999995"/>
    <m/>
    <s v="EDT SPRAY"/>
    <s v="EDP/EDT/COLOGNE"/>
    <s v="FRAGRANCE JUICES"/>
    <s v="FEMALE"/>
    <s v="PUR BLANCA FRANCHISE"/>
    <s v="PUR BLANCA"/>
    <n v="1"/>
    <n v="100"/>
    <n v="100"/>
    <s v="N"/>
    <s v="N"/>
    <n v="40462"/>
    <m/>
    <s v="N"/>
    <s v="SP"/>
    <n v="37.44"/>
    <n v="41.99"/>
    <n v="46.35"/>
    <m/>
    <m/>
    <m/>
    <m/>
    <s v="N"/>
    <n v="31603371"/>
    <s v="Centro Folheto"/>
    <m/>
    <x v="0"/>
    <m/>
    <n v="30"/>
    <s v="PERFUMARIA - 1"/>
    <s v="N"/>
    <m/>
    <m/>
    <s v="N"/>
    <n v="20230306"/>
    <m/>
    <n v="133767369"/>
    <s v="MIXED"/>
    <s v="Tech rep lvl"/>
    <s v="CosmÃ©ticos"/>
    <n v="2"/>
    <m/>
    <n v="0"/>
    <n v="0"/>
    <n v="100"/>
    <n v="134729636"/>
    <n v="999"/>
    <n v="2"/>
    <x v="0"/>
    <x v="0"/>
    <n v="0.68589999999999995"/>
    <n v="0.68589999999999995"/>
    <n v="0.68589999999999995"/>
    <n v="0.68589999999999995"/>
    <n v="0.68589999999999995"/>
    <n v="51.98"/>
    <n v="59.41"/>
    <n v="51.98"/>
    <n v="48.27"/>
    <n v="46.04"/>
    <s v="Brasil + Dia a Dia + VGF2"/>
    <s v="Bronze + Dia a Dia + VGF2"/>
    <s v="Prata + Dia a Dia + VGF2"/>
    <s v="Ouro + Dia a Dia + VGF2"/>
    <s v="Estrela + Dia a Dia + VGF2"/>
    <n v="30"/>
    <n v="20"/>
    <n v="30"/>
    <n v="35"/>
    <n v="38"/>
    <n v="45.79"/>
    <n v="45.79"/>
    <n v="45.79"/>
    <n v="45.79"/>
    <n v="45.79"/>
    <n v="0"/>
    <n v="0"/>
    <n v="0"/>
    <n v="0"/>
    <n v="0"/>
    <n v="25.99"/>
    <n v="29.704999999999998"/>
    <n v="25.99"/>
    <n v="24.135000000000002"/>
    <n v="23.02"/>
    <n v="28"/>
    <n v="20.57"/>
    <n v="28"/>
    <n v="31.71"/>
    <n v="33.94"/>
    <n v="35"/>
    <n v="74"/>
    <n v="64"/>
    <n v="60"/>
    <n v="57"/>
  </r>
  <r>
    <n v="630186"/>
    <x v="58"/>
    <n v="20220307"/>
    <m/>
    <s v="FRAGRANCE"/>
    <x v="43"/>
    <s v="PUR BLANCA SERENITY DEO COLOGNE"/>
    <n v="1225815"/>
    <x v="58"/>
    <n v="1"/>
    <s v="IN-LINE (EXCL NR)"/>
    <s v="BUY QUANTITY N OR MORE TO GET DISCOUNTED PRICE"/>
    <n v="0.68589999999999995"/>
    <m/>
    <n v="6.0369999999999999"/>
    <m/>
    <m/>
    <n v="24.69"/>
    <n v="52.9"/>
    <n v="13432"/>
    <n v="13432"/>
    <n v="31"/>
    <s v="WORK IN PROGRESS"/>
    <n v="133767369"/>
    <s v="NO INCENTIVE"/>
    <s v="N"/>
    <s v="N"/>
    <s v="N"/>
    <s v="N"/>
    <x v="1"/>
    <n v="134729877"/>
    <n v="28"/>
    <n v="32"/>
    <n v="20230306"/>
    <s v="NET ITEM"/>
    <n v="15"/>
    <s v="Y"/>
    <s v="Tech rep lvl + Dia a Dia + VGF2"/>
    <s v="FULL PAYMENT"/>
    <m/>
    <n v="221048.44990000001"/>
    <n v="139959.46590000001"/>
    <n v="77.989999999999995"/>
    <m/>
    <s v="EDT SPRAY"/>
    <s v="EDP/EDT/COLOGNE"/>
    <s v="FRAGRANCE JUICES"/>
    <s v="FEMALE"/>
    <s v="PUR BLANCA FRANCHISE"/>
    <s v="PUR BLANCA"/>
    <n v="1"/>
    <n v="100"/>
    <n v="100"/>
    <s v="N"/>
    <s v="N"/>
    <n v="40462"/>
    <m/>
    <s v="N"/>
    <s v="SP"/>
    <n v="37.44"/>
    <n v="41.99"/>
    <n v="46.35"/>
    <m/>
    <m/>
    <m/>
    <m/>
    <s v="N"/>
    <n v="31603371"/>
    <s v="Centro Folheto"/>
    <m/>
    <x v="0"/>
    <m/>
    <n v="30"/>
    <s v="PERFUMARIA - 1"/>
    <s v="N"/>
    <m/>
    <m/>
    <s v="N"/>
    <n v="20230306"/>
    <m/>
    <n v="133767369"/>
    <s v="MIXED"/>
    <s v="Tech rep lvl"/>
    <s v="CosmÃ©ticos"/>
    <n v="3"/>
    <m/>
    <n v="0"/>
    <n v="0"/>
    <n v="100"/>
    <n v="134729876"/>
    <n v="999"/>
    <n v="2"/>
    <x v="0"/>
    <x v="0"/>
    <n v="0.68589999999999995"/>
    <n v="0.68589999999999995"/>
    <n v="0.68589999999999995"/>
    <n v="0.68589999999999995"/>
    <n v="0.68589999999999995"/>
    <n v="24.69"/>
    <n v="28.22"/>
    <n v="24.69"/>
    <n v="22.93"/>
    <n v="21.87"/>
    <s v="Brasil + Dia a Dia + VGF2"/>
    <s v="Bronze + Dia a Dia + VGF2"/>
    <s v="Prata + Dia a Dia + VGF2"/>
    <s v="Ouro + Dia a Dia + VGF2"/>
    <s v="Estrela + Dia a Dia + VGF2"/>
    <n v="30"/>
    <n v="20"/>
    <n v="30"/>
    <n v="35"/>
    <n v="38"/>
    <n v="45.79"/>
    <n v="45.79"/>
    <n v="45.79"/>
    <n v="45.79"/>
    <n v="45.79"/>
    <n v="0"/>
    <n v="0"/>
    <n v="0"/>
    <n v="0"/>
    <n v="0"/>
    <n v="24.69"/>
    <n v="28.22"/>
    <n v="24.69"/>
    <n v="22.93"/>
    <n v="21.87"/>
    <n v="45.9"/>
    <n v="35.31"/>
    <n v="45.9"/>
    <n v="51.18"/>
    <n v="54.36"/>
    <n v="38"/>
    <n v="70"/>
    <n v="61"/>
    <n v="57"/>
    <n v="54"/>
  </r>
  <r>
    <n v="630219"/>
    <x v="59"/>
    <n v="20210309"/>
    <m/>
    <s v="FRAGRANCE"/>
    <x v="43"/>
    <s v="PUR BLANCA NOITE REFORMULAÃ‡ÃƒO"/>
    <n v="1225837"/>
    <x v="59"/>
    <n v="2"/>
    <s v="IN-LINE (EXCL NR)"/>
    <s v="ANY X FOR.."/>
    <n v="0.68589999999999995"/>
    <m/>
    <n v="5.4169999999999998"/>
    <m/>
    <m/>
    <n v="51.98"/>
    <n v="52.9"/>
    <n v="8433"/>
    <n v="8433"/>
    <n v="31"/>
    <s v="WORK IN PROGRESS"/>
    <n v="133767369"/>
    <s v="NO INCENTIVE"/>
    <s v="N"/>
    <s v="N"/>
    <s v="N"/>
    <s v="N"/>
    <x v="1"/>
    <n v="134729673"/>
    <n v="28"/>
    <n v="32"/>
    <n v="20230306"/>
    <s v="NET ITEM"/>
    <n v="15"/>
    <s v="Y"/>
    <s v="Tech rep lvl + Dia a Dia + VGF2"/>
    <s v="FULL PAYMENT"/>
    <m/>
    <n v="146078.6574"/>
    <n v="100397.09639999999"/>
    <n v="80.25"/>
    <m/>
    <s v="EDT SPRAY"/>
    <s v="EDP/EDT/COLOGNE"/>
    <s v="FRAGRANCE JUICES"/>
    <s v="FEMALE"/>
    <s v="PUR BLANCA FRANCHISE"/>
    <s v="PUR BLANCA NIGHT/PUR BLANCA NOITE"/>
    <n v="1"/>
    <n v="100"/>
    <n v="100"/>
    <s v="N"/>
    <s v="N"/>
    <n v="40247"/>
    <m/>
    <s v="N"/>
    <s v="SP"/>
    <n v="37.44"/>
    <n v="41.99"/>
    <n v="46.35"/>
    <m/>
    <m/>
    <m/>
    <m/>
    <s v="N"/>
    <n v="31603371"/>
    <s v="Centro Folheto"/>
    <m/>
    <x v="0"/>
    <m/>
    <n v="30"/>
    <s v="PERFUMARIA - 1"/>
    <s v="N"/>
    <m/>
    <m/>
    <s v="N"/>
    <n v="20230306"/>
    <m/>
    <n v="133767369"/>
    <s v="MIXED"/>
    <s v="Tech rep lvl"/>
    <s v="CosmÃ©ticos"/>
    <n v="2"/>
    <m/>
    <n v="0"/>
    <n v="0"/>
    <n v="100"/>
    <n v="134729672"/>
    <n v="999"/>
    <n v="2"/>
    <x v="0"/>
    <x v="0"/>
    <n v="0.68589999999999995"/>
    <n v="0.68589999999999995"/>
    <n v="0.68589999999999995"/>
    <n v="0.68589999999999995"/>
    <n v="0.68589999999999995"/>
    <n v="51.98"/>
    <n v="59.41"/>
    <n v="51.98"/>
    <n v="48.27"/>
    <n v="46.04"/>
    <s v="Brasil + Dia a Dia + VGF2"/>
    <s v="Bronze + Dia a Dia + VGF2"/>
    <s v="Prata + Dia a Dia + VGF2"/>
    <s v="Ouro + Dia a Dia + VGF2"/>
    <s v="Estrela + Dia a Dia + VGF2"/>
    <n v="30"/>
    <n v="20"/>
    <n v="30"/>
    <n v="35"/>
    <n v="38"/>
    <n v="45.79"/>
    <n v="45.79"/>
    <n v="45.79"/>
    <n v="45.79"/>
    <n v="45.79"/>
    <n v="0"/>
    <n v="0"/>
    <n v="0"/>
    <n v="0"/>
    <n v="0"/>
    <n v="25.99"/>
    <n v="29.704999999999998"/>
    <n v="25.99"/>
    <n v="24.135000000000002"/>
    <n v="23.02"/>
    <n v="28"/>
    <n v="20.57"/>
    <n v="28"/>
    <n v="31.71"/>
    <n v="33.94"/>
    <n v="35"/>
    <n v="74"/>
    <n v="64"/>
    <n v="60"/>
    <n v="57"/>
  </r>
  <r>
    <n v="630219"/>
    <x v="59"/>
    <n v="20210309"/>
    <m/>
    <s v="FRAGRANCE"/>
    <x v="43"/>
    <s v="PUR BLANCA NOITE REFORMULAÃ‡ÃƒO"/>
    <n v="1225837"/>
    <x v="59"/>
    <n v="1"/>
    <s v="IN-LINE (EXCL NR)"/>
    <s v="BUY QUANTITY N OR MORE TO GET DISCOUNTED PRICE"/>
    <n v="0.68589999999999995"/>
    <m/>
    <n v="5.4169999999999998"/>
    <m/>
    <m/>
    <n v="24.69"/>
    <n v="52.9"/>
    <n v="19675"/>
    <n v="19675"/>
    <n v="31"/>
    <s v="WORK IN PROGRESS"/>
    <n v="133767369"/>
    <s v="NO INCENTIVE"/>
    <s v="N"/>
    <s v="N"/>
    <s v="N"/>
    <s v="N"/>
    <x v="1"/>
    <n v="134729901"/>
    <n v="28"/>
    <n v="32"/>
    <n v="20230306"/>
    <s v="NET ITEM"/>
    <n v="15"/>
    <s v="Y"/>
    <s v="Tech rep lvl + Dia a Dia + VGF2"/>
    <s v="FULL PAYMENT"/>
    <m/>
    <n v="323795.87209999998"/>
    <n v="217216.3971"/>
    <n v="80.25"/>
    <m/>
    <s v="EDT SPRAY"/>
    <s v="EDP/EDT/COLOGNE"/>
    <s v="FRAGRANCE JUICES"/>
    <s v="FEMALE"/>
    <s v="PUR BLANCA FRANCHISE"/>
    <s v="PUR BLANCA NIGHT/PUR BLANCA NOITE"/>
    <n v="1"/>
    <n v="100"/>
    <n v="100"/>
    <s v="N"/>
    <s v="N"/>
    <n v="40247"/>
    <m/>
    <s v="N"/>
    <s v="SP"/>
    <n v="37.44"/>
    <n v="41.99"/>
    <n v="46.35"/>
    <m/>
    <m/>
    <m/>
    <m/>
    <s v="N"/>
    <n v="31603371"/>
    <s v="Centro Folheto"/>
    <m/>
    <x v="0"/>
    <m/>
    <n v="30"/>
    <s v="PERFUMARIA - 1"/>
    <s v="N"/>
    <m/>
    <m/>
    <s v="N"/>
    <n v="20230306"/>
    <m/>
    <n v="133767369"/>
    <s v="MIXED"/>
    <s v="Tech rep lvl"/>
    <s v="CosmÃ©ticos"/>
    <n v="3"/>
    <m/>
    <n v="0"/>
    <n v="0"/>
    <n v="100"/>
    <n v="134729900"/>
    <n v="999"/>
    <n v="2"/>
    <x v="0"/>
    <x v="0"/>
    <n v="0.68589999999999995"/>
    <n v="0.68589999999999995"/>
    <n v="0.68589999999999995"/>
    <n v="0.68589999999999995"/>
    <n v="0.68589999999999995"/>
    <n v="24.69"/>
    <n v="28.22"/>
    <n v="24.69"/>
    <n v="22.93"/>
    <n v="21.87"/>
    <s v="Brasil + Dia a Dia + VGF2"/>
    <s v="Bronze + Dia a Dia + VGF2"/>
    <s v="Prata + Dia a Dia + VGF2"/>
    <s v="Ouro + Dia a Dia + VGF2"/>
    <s v="Estrela + Dia a Dia + VGF2"/>
    <n v="30"/>
    <n v="20"/>
    <n v="30"/>
    <n v="35"/>
    <n v="38"/>
    <n v="45.79"/>
    <n v="45.79"/>
    <n v="45.79"/>
    <n v="45.79"/>
    <n v="45.79"/>
    <n v="0"/>
    <n v="0"/>
    <n v="0"/>
    <n v="0"/>
    <n v="0"/>
    <n v="24.69"/>
    <n v="28.22"/>
    <n v="24.69"/>
    <n v="22.93"/>
    <n v="21.87"/>
    <n v="45.9"/>
    <n v="35.31"/>
    <n v="45.9"/>
    <n v="51.18"/>
    <n v="54.36"/>
    <n v="38"/>
    <n v="70"/>
    <n v="61"/>
    <n v="57"/>
    <n v="54"/>
  </r>
  <r>
    <n v="633186"/>
    <x v="60"/>
    <n v="20210319"/>
    <m/>
    <s v="FRAGRANCE"/>
    <x v="43"/>
    <s v="PUR BLANCA DEO COLOGNE 75ML"/>
    <n v="1227959"/>
    <x v="60"/>
    <n v="2"/>
    <s v="IN-LINE (EXCL NR)"/>
    <s v="ANY X FOR.."/>
    <n v="0.68589999999999995"/>
    <m/>
    <n v="6.0110000000000001"/>
    <m/>
    <m/>
    <n v="51.98"/>
    <n v="52.9"/>
    <n v="10854"/>
    <n v="10854"/>
    <n v="31"/>
    <s v="WORK IN PROGRESS"/>
    <n v="133767369"/>
    <s v="NO INCENTIVE"/>
    <s v="N"/>
    <s v="N"/>
    <s v="N"/>
    <s v="N"/>
    <x v="1"/>
    <n v="134729625"/>
    <n v="28"/>
    <n v="32"/>
    <n v="20230306"/>
    <s v="NET ITEM"/>
    <n v="15"/>
    <s v="Y"/>
    <s v="Tech rep lvl + Dia a Dia + VGF2"/>
    <s v="FULL PAYMENT"/>
    <m/>
    <n v="188021.92249999999"/>
    <n v="122778.5285"/>
    <n v="78.09"/>
    <m/>
    <s v="EDT SPRAY"/>
    <s v="EDP/EDT/COLOGNE"/>
    <s v="FRAGRANCE JUICES"/>
    <s v="FEMALE"/>
    <s v="PUR BLANCA FRANCHISE"/>
    <s v="PUR BLANCA"/>
    <n v="1"/>
    <n v="100"/>
    <n v="100"/>
    <s v="N"/>
    <s v="N"/>
    <n v="40787"/>
    <m/>
    <s v="N"/>
    <s v="SP"/>
    <n v="37.44"/>
    <n v="41.99"/>
    <n v="46.35"/>
    <m/>
    <m/>
    <m/>
    <m/>
    <s v="N"/>
    <n v="31603371"/>
    <s v="Centro Folheto"/>
    <m/>
    <x v="0"/>
    <m/>
    <n v="30"/>
    <s v="PERFUMARIA - 1"/>
    <s v="N"/>
    <m/>
    <m/>
    <s v="N"/>
    <n v="20230306"/>
    <m/>
    <n v="133767369"/>
    <s v="MIXED"/>
    <s v="Tech rep lvl"/>
    <s v="CosmÃ©ticos"/>
    <n v="2"/>
    <m/>
    <n v="0"/>
    <n v="0"/>
    <n v="100"/>
    <n v="134729624"/>
    <n v="999"/>
    <n v="2"/>
    <x v="0"/>
    <x v="0"/>
    <n v="0.68589999999999995"/>
    <n v="0.68589999999999995"/>
    <n v="0.68589999999999995"/>
    <n v="0.68589999999999995"/>
    <n v="0.68589999999999995"/>
    <n v="51.98"/>
    <n v="59.41"/>
    <n v="51.98"/>
    <n v="48.27"/>
    <n v="46.04"/>
    <s v="Brasil + Dia a Dia + VGF2"/>
    <s v="Bronze + Dia a Dia + VGF2"/>
    <s v="Prata + Dia a Dia + VGF2"/>
    <s v="Ouro + Dia a Dia + VGF2"/>
    <s v="Estrela + Dia a Dia + VGF2"/>
    <n v="30"/>
    <n v="20"/>
    <n v="30"/>
    <n v="35"/>
    <n v="38"/>
    <n v="45.79"/>
    <n v="45.79"/>
    <n v="45.79"/>
    <n v="45.79"/>
    <n v="45.79"/>
    <n v="0"/>
    <n v="0"/>
    <n v="0"/>
    <n v="0"/>
    <n v="0"/>
    <n v="25.99"/>
    <n v="29.704999999999998"/>
    <n v="25.99"/>
    <n v="24.135000000000002"/>
    <n v="23.02"/>
    <n v="28"/>
    <n v="20.57"/>
    <n v="28"/>
    <n v="31.71"/>
    <n v="33.94"/>
    <n v="35"/>
    <n v="74"/>
    <n v="64"/>
    <n v="60"/>
    <n v="57"/>
  </r>
  <r>
    <n v="633186"/>
    <x v="60"/>
    <n v="20210319"/>
    <m/>
    <s v="FRAGRANCE"/>
    <x v="43"/>
    <s v="PUR BLANCA DEO COLOGNE 75ML"/>
    <n v="1227959"/>
    <x v="60"/>
    <n v="1"/>
    <s v="IN-LINE (EXCL NR)"/>
    <s v="BUY QUANTITY N OR MORE TO GET DISCOUNTED PRICE"/>
    <n v="0.68589999999999995"/>
    <m/>
    <n v="6.0110000000000001"/>
    <m/>
    <m/>
    <n v="24.69"/>
    <n v="52.9"/>
    <n v="25325"/>
    <n v="25325"/>
    <n v="31"/>
    <s v="WORK IN PROGRESS"/>
    <n v="133767369"/>
    <s v="NO INCENTIVE"/>
    <s v="N"/>
    <s v="N"/>
    <s v="N"/>
    <s v="N"/>
    <x v="1"/>
    <n v="134729853"/>
    <n v="28"/>
    <n v="32"/>
    <n v="20230306"/>
    <s v="NET ITEM"/>
    <n v="15"/>
    <s v="Y"/>
    <s v="Tech rep lvl + Dia a Dia + VGF2"/>
    <s v="FULL PAYMENT"/>
    <m/>
    <n v="416777.3198"/>
    <n v="264548.74479999999"/>
    <n v="78.09"/>
    <m/>
    <s v="EDT SPRAY"/>
    <s v="EDP/EDT/COLOGNE"/>
    <s v="FRAGRANCE JUICES"/>
    <s v="FEMALE"/>
    <s v="PUR BLANCA FRANCHISE"/>
    <s v="PUR BLANCA"/>
    <n v="1"/>
    <n v="100"/>
    <n v="100"/>
    <s v="N"/>
    <s v="N"/>
    <n v="40787"/>
    <m/>
    <s v="N"/>
    <s v="SP"/>
    <n v="37.44"/>
    <n v="41.99"/>
    <n v="46.35"/>
    <m/>
    <m/>
    <m/>
    <m/>
    <s v="N"/>
    <n v="31603371"/>
    <s v="Centro Folheto"/>
    <m/>
    <x v="0"/>
    <m/>
    <n v="30"/>
    <s v="PERFUMARIA - 1"/>
    <s v="N"/>
    <m/>
    <m/>
    <s v="N"/>
    <n v="20230306"/>
    <m/>
    <n v="133767369"/>
    <s v="MIXED"/>
    <s v="Tech rep lvl"/>
    <s v="CosmÃ©ticos"/>
    <n v="3"/>
    <m/>
    <n v="0"/>
    <n v="0"/>
    <n v="100"/>
    <n v="134729852"/>
    <n v="999"/>
    <n v="2"/>
    <x v="0"/>
    <x v="0"/>
    <n v="0.68589999999999995"/>
    <n v="0.68589999999999995"/>
    <n v="0.68589999999999995"/>
    <n v="0.68589999999999995"/>
    <n v="0.68589999999999995"/>
    <n v="24.69"/>
    <n v="28.22"/>
    <n v="24.69"/>
    <n v="22.93"/>
    <n v="21.87"/>
    <s v="Brasil + Dia a Dia + VGF2"/>
    <s v="Bronze + Dia a Dia + VGF2"/>
    <s v="Prata + Dia a Dia + VGF2"/>
    <s v="Ouro + Dia a Dia + VGF2"/>
    <s v="Estrela + Dia a Dia + VGF2"/>
    <n v="30"/>
    <n v="20"/>
    <n v="30"/>
    <n v="35"/>
    <n v="38"/>
    <n v="45.79"/>
    <n v="45.79"/>
    <n v="45.79"/>
    <n v="45.79"/>
    <n v="45.79"/>
    <n v="0"/>
    <n v="0"/>
    <n v="0"/>
    <n v="0"/>
    <n v="0"/>
    <n v="24.69"/>
    <n v="28.22"/>
    <n v="24.69"/>
    <n v="22.93"/>
    <n v="21.87"/>
    <n v="45.9"/>
    <n v="35.31"/>
    <n v="45.9"/>
    <n v="51.18"/>
    <n v="54.36"/>
    <n v="38"/>
    <n v="70"/>
    <n v="61"/>
    <n v="57"/>
    <n v="54"/>
  </r>
  <r>
    <n v="635270"/>
    <x v="61"/>
    <n v="20230306"/>
    <m/>
    <s v="FRAGRANCE"/>
    <x v="43"/>
    <s v="PUR BLANCA HOPE EAU DE TOILETTE - 50ML"/>
    <n v="1229238"/>
    <x v="61"/>
    <n v="2"/>
    <s v="NEW COI"/>
    <s v="ANY X FOR.."/>
    <n v="0.68589999999999995"/>
    <m/>
    <n v="6.0069999999999997"/>
    <m/>
    <m/>
    <n v="51.98"/>
    <n v="52.9"/>
    <n v="14790"/>
    <n v="14790"/>
    <n v="31"/>
    <s v="WORK IN PROGRESS"/>
    <n v="133767369"/>
    <s v="NO INCENTIVE"/>
    <s v="N"/>
    <s v="N"/>
    <s v="N"/>
    <s v="N"/>
    <x v="1"/>
    <n v="134956813"/>
    <n v="28"/>
    <n v="32"/>
    <n v="20230306"/>
    <s v="NET ITEM"/>
    <n v="15"/>
    <s v="Y"/>
    <s v="Tech rep lvl + Dia a Dia + VGF2"/>
    <s v="FULL PAYMENT"/>
    <m/>
    <n v="256202.96489999999"/>
    <n v="167359.43489999999"/>
    <n v="78.099999999999994"/>
    <m/>
    <s v="EDT SPRAY"/>
    <s v="EDP/EDT/COLOGNE"/>
    <s v="FRAGRANCE JUICES"/>
    <s v="FEMALE"/>
    <s v="PUR BLANCA FRANCHISE"/>
    <s v="PUR BLANCA HOPE"/>
    <n v="1"/>
    <n v="100"/>
    <n v="100"/>
    <s v="N"/>
    <s v="N"/>
    <n v="41131"/>
    <m/>
    <s v="N"/>
    <m/>
    <m/>
    <m/>
    <m/>
    <m/>
    <m/>
    <m/>
    <m/>
    <s v="N"/>
    <n v="31603371"/>
    <s v="Centro Folheto"/>
    <m/>
    <x v="0"/>
    <m/>
    <n v="30"/>
    <s v="PERFUMARIA - 1"/>
    <s v="N"/>
    <m/>
    <m/>
    <s v="N"/>
    <n v="20230306"/>
    <m/>
    <n v="133767369"/>
    <s v="MIXED"/>
    <s v="Tech rep lvl"/>
    <s v="CosmÃ©ticos"/>
    <n v="2"/>
    <m/>
    <n v="0"/>
    <n v="0"/>
    <n v="100"/>
    <n v="134956812"/>
    <n v="999"/>
    <n v="2"/>
    <x v="0"/>
    <x v="0"/>
    <n v="0.68589999999999995"/>
    <n v="0.68589999999999995"/>
    <n v="0.68589999999999995"/>
    <n v="0.68589999999999995"/>
    <n v="0.68589999999999995"/>
    <n v="51.98"/>
    <n v="59.41"/>
    <n v="51.98"/>
    <n v="48.27"/>
    <n v="46.04"/>
    <s v="Brasil + Dia a Dia + VGF2"/>
    <s v="Bronze + Dia a Dia + VGF2"/>
    <s v="Prata + Dia a Dia + VGF2"/>
    <s v="Ouro + Dia a Dia + VGF2"/>
    <s v="Estrela + Dia a Dia + VGF2"/>
    <n v="30"/>
    <n v="20"/>
    <n v="30"/>
    <n v="35"/>
    <n v="38"/>
    <n v="45.79"/>
    <n v="45.79"/>
    <n v="45.79"/>
    <n v="45.79"/>
    <n v="45.79"/>
    <n v="0"/>
    <n v="0"/>
    <n v="0"/>
    <n v="0"/>
    <n v="0"/>
    <n v="25.99"/>
    <n v="29.704999999999998"/>
    <n v="25.99"/>
    <n v="24.135000000000002"/>
    <n v="23.02"/>
    <n v="28"/>
    <n v="20.57"/>
    <n v="28"/>
    <n v="31.71"/>
    <n v="33.94"/>
    <n v="35"/>
    <n v="74"/>
    <n v="64"/>
    <n v="60"/>
    <n v="57"/>
  </r>
  <r>
    <n v="635270"/>
    <x v="61"/>
    <n v="20230306"/>
    <m/>
    <s v="FRAGRANCE"/>
    <x v="43"/>
    <s v="PUR BLANCA HOPE EAU DE TOILETTE - 50ML"/>
    <n v="1229238"/>
    <x v="61"/>
    <n v="1"/>
    <s v="NEW COI"/>
    <s v="BUY QUANTITY N OR MORE TO GET DISCOUNTED PRICE"/>
    <n v="0.68589999999999995"/>
    <m/>
    <n v="6.0069999999999997"/>
    <m/>
    <m/>
    <n v="24.69"/>
    <n v="52.9"/>
    <n v="34511"/>
    <n v="34511"/>
    <n v="31"/>
    <s v="WORK IN PROGRESS"/>
    <n v="133767369"/>
    <s v="NO INCENTIVE"/>
    <s v="N"/>
    <s v="N"/>
    <s v="N"/>
    <s v="N"/>
    <x v="1"/>
    <n v="134956825"/>
    <n v="28"/>
    <n v="32"/>
    <n v="20230306"/>
    <s v="NET ITEM"/>
    <n v="15"/>
    <s v="Y"/>
    <s v="Tech rep lvl + Dia a Dia + VGF2"/>
    <s v="FULL PAYMENT"/>
    <m/>
    <n v="567953.46589999995"/>
    <n v="360645.88890000002"/>
    <n v="78.099999999999994"/>
    <m/>
    <s v="EDT SPRAY"/>
    <s v="EDP/EDT/COLOGNE"/>
    <s v="FRAGRANCE JUICES"/>
    <s v="FEMALE"/>
    <s v="PUR BLANCA FRANCHISE"/>
    <s v="PUR BLANCA HOPE"/>
    <n v="1"/>
    <n v="100"/>
    <n v="100"/>
    <s v="N"/>
    <s v="N"/>
    <n v="41131"/>
    <m/>
    <s v="N"/>
    <m/>
    <m/>
    <m/>
    <m/>
    <m/>
    <m/>
    <m/>
    <m/>
    <s v="N"/>
    <n v="31603371"/>
    <s v="Centro Folheto"/>
    <m/>
    <x v="0"/>
    <m/>
    <n v="30"/>
    <s v="PERFUMARIA - 1"/>
    <s v="N"/>
    <m/>
    <m/>
    <s v="N"/>
    <n v="20230306"/>
    <m/>
    <n v="133767369"/>
    <s v="MIXED"/>
    <s v="Tech rep lvl"/>
    <s v="CosmÃ©ticos"/>
    <n v="3"/>
    <m/>
    <n v="0"/>
    <n v="0"/>
    <n v="100"/>
    <n v="134956824"/>
    <n v="999"/>
    <n v="2"/>
    <x v="0"/>
    <x v="0"/>
    <n v="0.68589999999999995"/>
    <n v="0.68589999999999995"/>
    <n v="0.68589999999999995"/>
    <n v="0.68589999999999995"/>
    <n v="0.68589999999999995"/>
    <n v="24.69"/>
    <n v="28.22"/>
    <n v="24.69"/>
    <n v="22.93"/>
    <n v="21.87"/>
    <s v="Brasil + Dia a Dia + VGF2"/>
    <s v="Bronze + Dia a Dia + VGF2"/>
    <s v="Prata + Dia a Dia + VGF2"/>
    <s v="Ouro + Dia a Dia + VGF2"/>
    <s v="Estrela + Dia a Dia + VGF2"/>
    <n v="30"/>
    <n v="20"/>
    <n v="30"/>
    <n v="35"/>
    <n v="38"/>
    <n v="45.79"/>
    <n v="45.79"/>
    <n v="45.79"/>
    <n v="45.79"/>
    <n v="45.79"/>
    <n v="0"/>
    <n v="0"/>
    <n v="0"/>
    <n v="0"/>
    <n v="0"/>
    <n v="24.69"/>
    <n v="28.22"/>
    <n v="24.69"/>
    <n v="22.93"/>
    <n v="21.87"/>
    <n v="45.9"/>
    <n v="35.31"/>
    <n v="45.9"/>
    <n v="51.18"/>
    <n v="54.36"/>
    <n v="38"/>
    <n v="70"/>
    <n v="61"/>
    <n v="57"/>
    <n v="54"/>
  </r>
  <r>
    <n v="2281205"/>
    <x v="62"/>
    <n v="20210310"/>
    <m/>
    <s v="TOILETRIES"/>
    <x v="44"/>
    <s v="TOUCA DE CETIM"/>
    <n v="5547655"/>
    <x v="62"/>
    <n v="1"/>
    <s v="IN-LINE (EXCL NR)"/>
    <s v="CROSS-OUT"/>
    <n v="0.5978"/>
    <m/>
    <n v="2.5049999999999999"/>
    <m/>
    <m/>
    <n v="9.99"/>
    <n v="14.99"/>
    <n v="47014"/>
    <n v="47014"/>
    <n v="7"/>
    <s v="WORK IN PROGRESS"/>
    <n v="133768041"/>
    <s v="NO INCENTIVE"/>
    <s v="N"/>
    <s v="N"/>
    <s v="N"/>
    <s v="N"/>
    <x v="0"/>
    <n v="133768043"/>
    <n v="28"/>
    <n v="42"/>
    <n v="20230306"/>
    <s v="CUSTOMER"/>
    <n v="15"/>
    <s v="Y"/>
    <s v="Tech rep lvl + Moda &amp; Casa + VGF2"/>
    <s v="FULL PAYMENT"/>
    <m/>
    <n v="280768.64230000001"/>
    <n v="162998.5723"/>
    <n v="64.349999999999994"/>
    <m/>
    <s v="CAP"/>
    <s v="IMPLEMENTS/ACCESSORIES"/>
    <s v="IMPLEMENTS"/>
    <s v="FEMALE"/>
    <s v="AVON WELLNESS"/>
    <s v="AVON WELLNESS (NO SUB BRAND APPLIES)"/>
    <n v="1"/>
    <n v="100"/>
    <n v="50"/>
    <s v="N"/>
    <s v="N"/>
    <n v="50854"/>
    <m/>
    <s v="N"/>
    <s v="AXF"/>
    <n v="9.44"/>
    <n v="10.39"/>
    <n v="10.63"/>
    <m/>
    <m/>
    <m/>
    <m/>
    <s v="N"/>
    <n v="125502836"/>
    <s v="F&amp;H MPA"/>
    <m/>
    <x v="0"/>
    <m/>
    <n v="6"/>
    <s v="SELF - MEU ESPACO - PLATA 2  - EVENTO VERAO - MPA"/>
    <s v="N"/>
    <m/>
    <m/>
    <s v="N"/>
    <n v="20230306"/>
    <m/>
    <n v="133768041"/>
    <s v="MIXED"/>
    <s v="Tech rep lvl"/>
    <s v="Moda &amp; Casa"/>
    <n v="1"/>
    <m/>
    <n v="0"/>
    <n v="0"/>
    <n v="100"/>
    <n v="133768042"/>
    <n v="999"/>
    <n v="3"/>
    <x v="0"/>
    <x v="0"/>
    <n v="0.5978"/>
    <n v="0.5978"/>
    <n v="0.5978"/>
    <n v="0.5978"/>
    <n v="0.5978"/>
    <n v="9.99"/>
    <n v="9.99"/>
    <n v="9.99"/>
    <n v="9.99"/>
    <n v="9.99"/>
    <s v="Brasil + Moda &amp; Casa + VGF2"/>
    <s v="Bronze + Moda &amp; Casa + VGF2"/>
    <s v="Prata + Moda &amp; Casa + VGF2"/>
    <s v="Ouro + Moda &amp; Casa + VGF2"/>
    <s v="Estrela + Moda &amp; Casa + VGF2"/>
    <n v="15"/>
    <n v="15"/>
    <n v="15"/>
    <n v="15"/>
    <n v="15"/>
    <n v="42.19"/>
    <n v="42.19"/>
    <n v="42.19"/>
    <n v="42.19"/>
    <n v="42.19"/>
    <n v="0"/>
    <n v="0"/>
    <n v="0"/>
    <n v="0"/>
    <n v="0"/>
    <n v="8.4915000000000003"/>
    <n v="8.4915000000000003"/>
    <n v="8.4915000000000003"/>
    <n v="8.4915000000000003"/>
    <n v="8.4915000000000003"/>
    <n v="0"/>
    <n v="0"/>
    <n v="0"/>
    <n v="0"/>
    <n v="0"/>
    <n v="0"/>
    <n v="100"/>
    <n v="100"/>
    <n v="100"/>
    <n v="100"/>
  </r>
  <r>
    <n v="2281206"/>
    <x v="63"/>
    <n v="20210310"/>
    <m/>
    <s v="TOILETRIES"/>
    <x v="44"/>
    <s v="TOUCA DE CETIM"/>
    <n v="5547655"/>
    <x v="63"/>
    <n v="1"/>
    <s v="IN-LINE (EXCL NR)"/>
    <s v="CROSS-OUT"/>
    <n v="0.5978"/>
    <m/>
    <n v="2.5049999999999999"/>
    <m/>
    <m/>
    <n v="9.99"/>
    <n v="14.99"/>
    <n v="35586"/>
    <n v="35586"/>
    <n v="7"/>
    <s v="WORK IN PROGRESS"/>
    <n v="133768041"/>
    <s v="NO INCENTIVE"/>
    <s v="N"/>
    <s v="N"/>
    <s v="N"/>
    <s v="N"/>
    <x v="0"/>
    <n v="133768044"/>
    <n v="28"/>
    <n v="42"/>
    <n v="20230306"/>
    <s v="CUSTOMER"/>
    <n v="15"/>
    <s v="Y"/>
    <s v="Tech rep lvl + Moda &amp; Casa + VGF2"/>
    <s v="FULL PAYMENT"/>
    <m/>
    <n v="212520.3749"/>
    <n v="123377.4449"/>
    <n v="64.349999999999994"/>
    <m/>
    <s v="CAP"/>
    <s v="IMPLEMENTS/ACCESSORIES"/>
    <s v="IMPLEMENTS"/>
    <s v="FEMALE"/>
    <s v="AVON WELLNESS"/>
    <s v="AVON WELLNESS (NO SUB BRAND APPLIES)"/>
    <n v="1"/>
    <n v="100"/>
    <n v="50"/>
    <s v="N"/>
    <s v="N"/>
    <n v="50863"/>
    <m/>
    <s v="N"/>
    <s v="AXF"/>
    <n v="9.44"/>
    <n v="10.39"/>
    <n v="10.63"/>
    <m/>
    <m/>
    <m/>
    <m/>
    <s v="N"/>
    <n v="125502836"/>
    <s v="F&amp;H MPA"/>
    <m/>
    <x v="0"/>
    <m/>
    <n v="6"/>
    <s v="SELF - MEU ESPACO - PLATA 2  - EVENTO VERAO - MPA"/>
    <s v="N"/>
    <m/>
    <m/>
    <s v="N"/>
    <n v="20230306"/>
    <m/>
    <n v="133768041"/>
    <s v="MIXED"/>
    <s v="Tech rep lvl"/>
    <s v="Moda &amp; Casa"/>
    <n v="1"/>
    <m/>
    <n v="0"/>
    <n v="0"/>
    <n v="100"/>
    <n v="133768042"/>
    <n v="999"/>
    <n v="3"/>
    <x v="0"/>
    <x v="0"/>
    <n v="0.5978"/>
    <n v="0.5978"/>
    <n v="0.5978"/>
    <n v="0.5978"/>
    <n v="0.5978"/>
    <n v="9.99"/>
    <n v="9.99"/>
    <n v="9.99"/>
    <n v="9.99"/>
    <n v="9.99"/>
    <s v="Brasil + Moda &amp; Casa + VGF2"/>
    <s v="Bronze + Moda &amp; Casa + VGF2"/>
    <s v="Prata + Moda &amp; Casa + VGF2"/>
    <s v="Ouro + Moda &amp; Casa + VGF2"/>
    <s v="Estrela + Moda &amp; Casa + VGF2"/>
    <n v="15"/>
    <n v="15"/>
    <n v="15"/>
    <n v="15"/>
    <n v="15"/>
    <n v="42.19"/>
    <n v="42.19"/>
    <n v="42.19"/>
    <n v="42.19"/>
    <n v="42.19"/>
    <n v="0"/>
    <n v="0"/>
    <n v="0"/>
    <n v="0"/>
    <n v="0"/>
    <n v="8.4915000000000003"/>
    <n v="8.4915000000000003"/>
    <n v="8.4915000000000003"/>
    <n v="8.4915000000000003"/>
    <n v="8.4915000000000003"/>
    <n v="0"/>
    <n v="0"/>
    <n v="0"/>
    <n v="0"/>
    <n v="0"/>
    <n v="0"/>
    <n v="100"/>
    <n v="100"/>
    <n v="100"/>
    <n v="100"/>
  </r>
  <r>
    <n v="2295456"/>
    <x v="64"/>
    <n v="20220306"/>
    <m/>
    <s v="ACCESSORIES"/>
    <x v="45"/>
    <s v="OCULOS DE SOL MAR"/>
    <n v="5578642"/>
    <x v="64"/>
    <n v="1"/>
    <s v="IN-LINE (EXCL NR)"/>
    <s v="CROSS-OUT"/>
    <n v="0.51080000000000003"/>
    <m/>
    <n v="10.052"/>
    <m/>
    <m/>
    <n v="59.99"/>
    <n v="69.989999999999995"/>
    <n v="689"/>
    <n v="689"/>
    <n v="8"/>
    <s v="WORK IN PROGRESS"/>
    <n v="134219121"/>
    <s v="NO INCENTIVE"/>
    <s v="N"/>
    <s v="N"/>
    <s v="N"/>
    <s v="N"/>
    <x v="0"/>
    <n v="134219123"/>
    <n v="28"/>
    <n v="42"/>
    <n v="20230306"/>
    <s v="CUSTOMER"/>
    <n v="15"/>
    <s v="Y"/>
    <s v="Tech rep lvl + Moda &amp; Casa + VGF2"/>
    <s v="FULL PAYMENT"/>
    <m/>
    <n v="21112.952600000001"/>
    <n v="14187.124599999999"/>
    <n v="72.11"/>
    <m/>
    <s v="GLASSES SUN"/>
    <s v="GLASSES"/>
    <s v="FASHION ACCESSORIES"/>
    <s v="FEMALE"/>
    <s v="AVON"/>
    <s v="AVON"/>
    <n v="0"/>
    <n v="100"/>
    <n v="100"/>
    <s v="N"/>
    <s v="N"/>
    <n v="46484"/>
    <m/>
    <s v="N"/>
    <s v="RO"/>
    <n v="52.4"/>
    <n v="55.99"/>
    <n v="61.59"/>
    <m/>
    <m/>
    <m/>
    <m/>
    <s v="N"/>
    <n v="64050596"/>
    <s v="F&amp;H Plataforma"/>
    <m/>
    <x v="0"/>
    <m/>
    <n v="8"/>
    <s v="INNER - CORPO A CORPO 1 - PLATAFORMA"/>
    <s v="N"/>
    <m/>
    <m/>
    <s v="N"/>
    <n v="20230306"/>
    <m/>
    <n v="134219121"/>
    <s v="MIXED"/>
    <s v="Tech rep lvl"/>
    <s v="Moda &amp; Casa"/>
    <n v="1"/>
    <m/>
    <n v="0"/>
    <n v="0"/>
    <n v="100"/>
    <n v="134219122"/>
    <n v="999"/>
    <n v="3"/>
    <x v="0"/>
    <x v="0"/>
    <n v="0.51080000000000003"/>
    <n v="0.51080000000000003"/>
    <n v="0.51080000000000003"/>
    <n v="0.51080000000000003"/>
    <n v="0.51080000000000003"/>
    <n v="59.99"/>
    <n v="59.99"/>
    <n v="59.99"/>
    <n v="59.99"/>
    <n v="59.99"/>
    <s v="Brasil + Moda &amp; Casa + VGF2"/>
    <s v="Bronze + Moda &amp; Casa + VGF2"/>
    <s v="Prata + Moda &amp; Casa + VGF2"/>
    <s v="Ouro + Moda &amp; Casa + VGF2"/>
    <s v="Estrela + Moda &amp; Casa + VGF2"/>
    <n v="15"/>
    <n v="15"/>
    <n v="15"/>
    <n v="15"/>
    <n v="15"/>
    <n v="66.42"/>
    <n v="66.42"/>
    <n v="66.42"/>
    <n v="66.42"/>
    <n v="66.42"/>
    <n v="0"/>
    <n v="0"/>
    <n v="0"/>
    <n v="0"/>
    <n v="0"/>
    <n v="50.991500000000002"/>
    <n v="50.991500000000002"/>
    <n v="50.991500000000002"/>
    <n v="50.991500000000002"/>
    <n v="50.991500000000002"/>
    <n v="0"/>
    <n v="0"/>
    <n v="0"/>
    <n v="0"/>
    <n v="0"/>
    <n v="0"/>
    <n v="100"/>
    <n v="100"/>
    <n v="100"/>
    <n v="100"/>
  </r>
  <r>
    <n v="2295493"/>
    <x v="65"/>
    <n v="20220305"/>
    <m/>
    <s v="ACCESSORIES"/>
    <x v="46"/>
    <s v="BOLSA PRAIA ARCO IRIS"/>
    <n v="5578690"/>
    <x v="65"/>
    <n v="1"/>
    <s v="IN-LINE (EXCL NR)"/>
    <s v="CROSS-OUT"/>
    <n v="0.5978"/>
    <m/>
    <n v="10.08"/>
    <m/>
    <m/>
    <n v="34.99"/>
    <n v="59.99"/>
    <n v="1233"/>
    <n v="1233"/>
    <n v="8"/>
    <s v="WORK IN PROGRESS"/>
    <n v="134219134"/>
    <s v="NO INCENTIVE"/>
    <s v="N"/>
    <s v="N"/>
    <s v="N"/>
    <s v="N"/>
    <x v="0"/>
    <n v="134219136"/>
    <n v="28"/>
    <n v="42"/>
    <n v="20230306"/>
    <s v="CUSTOMER"/>
    <n v="15"/>
    <s v="Y"/>
    <s v="Tech rep lvl + Moda &amp; Casa + VGF2"/>
    <s v="FULL PAYMENT"/>
    <m/>
    <n v="25790.688099999999"/>
    <n v="13362.0481"/>
    <n v="59.04"/>
    <m/>
    <s v="BEACH BAG"/>
    <s v="HANDBAG &amp; TOTE"/>
    <s v="HANDBAGS &amp; TOTES"/>
    <s v="FEMALE"/>
    <s v="AVON"/>
    <s v="AVON"/>
    <n v="0"/>
    <n v="100"/>
    <n v="100"/>
    <s v="N"/>
    <s v="N"/>
    <n v="80173"/>
    <m/>
    <s v="N"/>
    <m/>
    <m/>
    <m/>
    <m/>
    <m/>
    <m/>
    <m/>
    <m/>
    <s v="N"/>
    <n v="64050596"/>
    <s v="F&amp;H Plataforma"/>
    <m/>
    <x v="0"/>
    <m/>
    <n v="8"/>
    <s v="INNER - CORPO A CORPO 1 - PLATAFORMA"/>
    <s v="N"/>
    <m/>
    <m/>
    <s v="N"/>
    <n v="20230306"/>
    <m/>
    <n v="134219134"/>
    <s v="MIXED"/>
    <s v="Tech rep lvl"/>
    <s v="Moda &amp; Casa"/>
    <n v="1"/>
    <m/>
    <n v="0"/>
    <n v="0"/>
    <n v="100"/>
    <n v="134219135"/>
    <n v="999"/>
    <n v="3"/>
    <x v="0"/>
    <x v="0"/>
    <n v="0.5978"/>
    <n v="0.5978"/>
    <n v="0.5978"/>
    <n v="0.5978"/>
    <n v="0.5978"/>
    <n v="34.99"/>
    <n v="34.99"/>
    <n v="34.99"/>
    <n v="34.99"/>
    <n v="34.99"/>
    <s v="Brasil + Moda &amp; Casa + VGF2"/>
    <s v="Bronze + Moda &amp; Casa + VGF2"/>
    <s v="Prata + Moda &amp; Casa + VGF2"/>
    <s v="Ouro + Moda &amp; Casa + VGF2"/>
    <s v="Estrela + Moda &amp; Casa + VGF2"/>
    <n v="15"/>
    <n v="15"/>
    <n v="15"/>
    <n v="15"/>
    <n v="15"/>
    <n v="42.19"/>
    <n v="42.19"/>
    <n v="42.19"/>
    <n v="42.19"/>
    <n v="42.19"/>
    <n v="0"/>
    <n v="0"/>
    <n v="0"/>
    <n v="0"/>
    <n v="0"/>
    <n v="29.741499999999998"/>
    <n v="29.741499999999998"/>
    <n v="29.741499999999998"/>
    <n v="29.741499999999998"/>
    <n v="29.741499999999998"/>
    <n v="0"/>
    <n v="0"/>
    <n v="0"/>
    <n v="0"/>
    <n v="0"/>
    <n v="0"/>
    <n v="100"/>
    <n v="100"/>
    <n v="100"/>
    <n v="100"/>
  </r>
  <r>
    <n v="2296043"/>
    <x v="66"/>
    <n v="20210319"/>
    <m/>
    <s v="OUTERWEAR"/>
    <x v="47"/>
    <s v="MAIO DE COMPRESSAO SUMMER"/>
    <n v="5536806"/>
    <x v="66"/>
    <n v="1"/>
    <s v="IN-LINE (EXCL NR)"/>
    <s v="CROSS-OUT"/>
    <n v="0.5978"/>
    <m/>
    <n v="19.923999999999999"/>
    <m/>
    <m/>
    <n v="69.989999999999995"/>
    <n v="109.99"/>
    <n v="292"/>
    <n v="292"/>
    <n v="9"/>
    <s v="WORK IN PROGRESS"/>
    <n v="134219147"/>
    <s v="NO INCENTIVE"/>
    <s v="N"/>
    <s v="N"/>
    <s v="N"/>
    <s v="N"/>
    <x v="0"/>
    <n v="134219150"/>
    <n v="28"/>
    <n v="42"/>
    <n v="20230306"/>
    <s v="CUSTOMER"/>
    <n v="15"/>
    <s v="Y"/>
    <s v="Tech rep lvl + Moda &amp; Casa + VGF2"/>
    <s v="FULL PAYMENT"/>
    <m/>
    <n v="12217.286400000001"/>
    <n v="6399.4784"/>
    <n v="59.52"/>
    <m/>
    <s v="SWIMSUIT"/>
    <s v="BEACH/SWIMWEAR"/>
    <s v="CLOTHING"/>
    <s v="FEMALE"/>
    <s v="AVON"/>
    <s v="AVON"/>
    <n v="1"/>
    <n v="100"/>
    <n v="50"/>
    <s v="N"/>
    <s v="N"/>
    <n v="81148"/>
    <m/>
    <s v="N"/>
    <m/>
    <m/>
    <m/>
    <m/>
    <m/>
    <m/>
    <m/>
    <m/>
    <s v="N"/>
    <n v="64050596"/>
    <s v="F&amp;H Plataforma"/>
    <m/>
    <x v="0"/>
    <m/>
    <n v="8"/>
    <s v="INNER - CORPO A CORPO 1 - PLATAFORMA"/>
    <s v="N"/>
    <m/>
    <m/>
    <s v="N"/>
    <n v="20230306"/>
    <m/>
    <n v="134219147"/>
    <s v="MIXED"/>
    <s v="Tech rep lvl"/>
    <s v="Moda &amp; Casa"/>
    <n v="1"/>
    <m/>
    <n v="0"/>
    <n v="0"/>
    <n v="100"/>
    <n v="134219148"/>
    <n v="999"/>
    <n v="3"/>
    <x v="0"/>
    <x v="0"/>
    <n v="0.5978"/>
    <n v="0.5978"/>
    <n v="0.5978"/>
    <n v="0.5978"/>
    <n v="0.5978"/>
    <n v="69.989999999999995"/>
    <n v="69.989999999999995"/>
    <n v="69.989999999999995"/>
    <n v="69.989999999999995"/>
    <n v="69.989999999999995"/>
    <s v="Brasil + Moda &amp; Casa + VGF2"/>
    <s v="Bronze + Moda &amp; Casa + VGF2"/>
    <s v="Prata + Moda &amp; Casa + VGF2"/>
    <s v="Ouro + Moda &amp; Casa + VGF2"/>
    <s v="Estrela + Moda &amp; Casa + VGF2"/>
    <n v="15"/>
    <n v="15"/>
    <n v="15"/>
    <n v="15"/>
    <n v="15"/>
    <n v="42.19"/>
    <n v="42.19"/>
    <n v="42.19"/>
    <n v="42.19"/>
    <n v="42.19"/>
    <n v="0"/>
    <n v="0"/>
    <n v="0"/>
    <n v="0"/>
    <n v="0"/>
    <n v="59.491500000000002"/>
    <n v="59.491500000000002"/>
    <n v="59.491500000000002"/>
    <n v="59.491500000000002"/>
    <n v="59.491500000000002"/>
    <n v="0"/>
    <n v="0"/>
    <n v="0"/>
    <n v="0"/>
    <n v="0"/>
    <n v="0"/>
    <n v="100"/>
    <n v="100"/>
    <n v="100"/>
    <n v="100"/>
  </r>
  <r>
    <n v="2296044"/>
    <x v="67"/>
    <n v="20210319"/>
    <m/>
    <s v="OUTERWEAR"/>
    <x v="47"/>
    <s v="MAIO DE COMPRESSAO SUMMER"/>
    <n v="5536806"/>
    <x v="67"/>
    <n v="1"/>
    <s v="IN-LINE (EXCL NR)"/>
    <s v="CROSS-OUT"/>
    <n v="0.5978"/>
    <m/>
    <n v="19.923999999999999"/>
    <m/>
    <m/>
    <n v="69.989999999999995"/>
    <n v="109.99"/>
    <n v="856"/>
    <n v="856"/>
    <n v="9"/>
    <s v="WORK IN PROGRESS"/>
    <n v="134219147"/>
    <s v="NO INCENTIVE"/>
    <s v="N"/>
    <s v="N"/>
    <s v="N"/>
    <s v="N"/>
    <x v="0"/>
    <n v="134219149"/>
    <n v="28"/>
    <n v="42"/>
    <n v="20230306"/>
    <s v="CUSTOMER"/>
    <n v="15"/>
    <s v="Y"/>
    <s v="Tech rep lvl + Moda &amp; Casa + VGF2"/>
    <s v="FULL PAYMENT"/>
    <m/>
    <n v="35815.058799999999"/>
    <n v="18760.114799999999"/>
    <n v="59.52"/>
    <m/>
    <s v="SWIMSUIT"/>
    <s v="BEACH/SWIMWEAR"/>
    <s v="CLOTHING"/>
    <s v="FEMALE"/>
    <s v="AVON"/>
    <s v="AVON"/>
    <n v="1"/>
    <n v="100"/>
    <n v="50"/>
    <s v="N"/>
    <s v="N"/>
    <n v="81149"/>
    <m/>
    <s v="N"/>
    <m/>
    <m/>
    <m/>
    <m/>
    <m/>
    <m/>
    <m/>
    <m/>
    <s v="N"/>
    <n v="64050596"/>
    <s v="F&amp;H Plataforma"/>
    <m/>
    <x v="0"/>
    <m/>
    <n v="8"/>
    <s v="INNER - CORPO A CORPO 1 - PLATAFORMA"/>
    <s v="N"/>
    <m/>
    <m/>
    <s v="N"/>
    <n v="20230306"/>
    <m/>
    <n v="134219147"/>
    <s v="MIXED"/>
    <s v="Tech rep lvl"/>
    <s v="Moda &amp; Casa"/>
    <n v="1"/>
    <m/>
    <n v="0"/>
    <n v="0"/>
    <n v="100"/>
    <n v="134219148"/>
    <n v="999"/>
    <n v="3"/>
    <x v="0"/>
    <x v="0"/>
    <n v="0.5978"/>
    <n v="0.5978"/>
    <n v="0.5978"/>
    <n v="0.5978"/>
    <n v="0.5978"/>
    <n v="69.989999999999995"/>
    <n v="69.989999999999995"/>
    <n v="69.989999999999995"/>
    <n v="69.989999999999995"/>
    <n v="69.989999999999995"/>
    <s v="Brasil + Moda &amp; Casa + VGF2"/>
    <s v="Bronze + Moda &amp; Casa + VGF2"/>
    <s v="Prata + Moda &amp; Casa + VGF2"/>
    <s v="Ouro + Moda &amp; Casa + VGF2"/>
    <s v="Estrela + Moda &amp; Casa + VGF2"/>
    <n v="15"/>
    <n v="15"/>
    <n v="15"/>
    <n v="15"/>
    <n v="15"/>
    <n v="42.19"/>
    <n v="42.19"/>
    <n v="42.19"/>
    <n v="42.19"/>
    <n v="42.19"/>
    <n v="0"/>
    <n v="0"/>
    <n v="0"/>
    <n v="0"/>
    <n v="0"/>
    <n v="59.491500000000002"/>
    <n v="59.491500000000002"/>
    <n v="59.491500000000002"/>
    <n v="59.491500000000002"/>
    <n v="59.491500000000002"/>
    <n v="0"/>
    <n v="0"/>
    <n v="0"/>
    <n v="0"/>
    <n v="0"/>
    <n v="0"/>
    <n v="100"/>
    <n v="100"/>
    <n v="100"/>
    <n v="100"/>
  </r>
  <r>
    <n v="2308934"/>
    <x v="68"/>
    <n v="20230305"/>
    <m/>
    <s v="HOUSEWARES"/>
    <x v="48"/>
    <s v="GARRAFA DESEJOS"/>
    <n v="5605273"/>
    <x v="68"/>
    <n v="1"/>
    <s v="NEW REPEAT"/>
    <s v="BUY X GET DISCOUNTED PRODUCT"/>
    <n v="0.5978"/>
    <m/>
    <n v="3.4209999999999998"/>
    <m/>
    <m/>
    <n v="19.989999999999998"/>
    <n v="24.99"/>
    <n v="15930"/>
    <n v="15930"/>
    <n v="12"/>
    <s v="WORK IN PROGRESS"/>
    <n v="134219166"/>
    <s v="NO INCENTIVE"/>
    <s v="N"/>
    <s v="N"/>
    <s v="N"/>
    <s v="N"/>
    <x v="0"/>
    <n v="134219168"/>
    <n v="28"/>
    <n v="42"/>
    <n v="20230306"/>
    <s v="CUSTOMER"/>
    <n v="15"/>
    <s v="Y"/>
    <s v="Tech rep lvl + Moda &amp; Casa + VGF2"/>
    <s v="FULL PAYMENT"/>
    <m/>
    <n v="190363.8505"/>
    <n v="135867.3205"/>
    <n v="75.67"/>
    <m/>
    <s v="KITCHEN WATER BOTTLE"/>
    <s v="KITCHEN"/>
    <s v="FOOD STORAGE/CONTAINERS"/>
    <s v="UNISEX"/>
    <s v="AVON"/>
    <s v="AVON"/>
    <n v="2"/>
    <n v="200"/>
    <s v="33.33"/>
    <s v="N"/>
    <s v="N"/>
    <n v="46170"/>
    <m/>
    <s v="N"/>
    <s v="HIT"/>
    <n v="15.8"/>
    <n v="16.989999999999998"/>
    <n v="20.190000000000001"/>
    <m/>
    <m/>
    <m/>
    <m/>
    <s v="N"/>
    <n v="64050596"/>
    <s v="F&amp;H Plataforma"/>
    <m/>
    <x v="0"/>
    <m/>
    <n v="12"/>
    <s v="EVENTO VERAO 1 - HOUSE"/>
    <s v="N"/>
    <m/>
    <m/>
    <s v="N"/>
    <n v="20230306"/>
    <m/>
    <n v="134219166"/>
    <s v="MIXED"/>
    <s v="Tech rep lvl"/>
    <s v="Moda &amp; Casa"/>
    <n v="1"/>
    <m/>
    <n v="0"/>
    <n v="0"/>
    <n v="100"/>
    <n v="134219167"/>
    <n v="999"/>
    <n v="3"/>
    <x v="0"/>
    <x v="0"/>
    <n v="0.5978"/>
    <n v="0.5978"/>
    <n v="0.5978"/>
    <n v="0.5978"/>
    <n v="0.5978"/>
    <n v="19.989999999999998"/>
    <n v="19.989999999999998"/>
    <n v="19.989999999999998"/>
    <n v="19.989999999999998"/>
    <n v="19.989999999999998"/>
    <s v="Brasil + Moda &amp; Casa + VGF2"/>
    <s v="Bronze + Moda &amp; Casa + VGF2"/>
    <s v="Prata + Moda &amp; Casa + VGF2"/>
    <s v="Ouro + Moda &amp; Casa + VGF2"/>
    <s v="Estrela + Moda &amp; Casa + VGF2"/>
    <n v="15"/>
    <n v="15"/>
    <n v="15"/>
    <n v="15"/>
    <n v="15"/>
    <n v="42.19"/>
    <n v="42.19"/>
    <n v="42.19"/>
    <n v="42.19"/>
    <n v="42.19"/>
    <n v="0"/>
    <n v="0"/>
    <n v="0"/>
    <n v="0"/>
    <n v="0"/>
    <n v="16.991499999999998"/>
    <n v="16.991499999999998"/>
    <n v="16.991499999999998"/>
    <n v="16.991499999999998"/>
    <n v="16.991499999999998"/>
    <n v="0"/>
    <n v="0"/>
    <n v="0"/>
    <n v="0"/>
    <n v="0"/>
    <n v="0"/>
    <n v="100"/>
    <n v="100"/>
    <n v="100"/>
    <n v="100"/>
  </r>
  <r>
    <n v="2308934"/>
    <x v="68"/>
    <n v="20230305"/>
    <m/>
    <s v="HOUSEWARES"/>
    <x v="48"/>
    <s v="GARRAFA DESEJOS"/>
    <n v="5605273"/>
    <x v="68"/>
    <n v="1"/>
    <s v="NEW REPEAT"/>
    <s v="DISCOUNTED BEAUTY WITH PURCHASE (PWP)"/>
    <n v="0.5978"/>
    <m/>
    <n v="3.4209999999999998"/>
    <m/>
    <m/>
    <n v="17.989999999999998"/>
    <n v="24.99"/>
    <n v="10521"/>
    <n v="10521"/>
    <n v="12"/>
    <s v="WORK IN PROGRESS"/>
    <n v="134219166"/>
    <s v="NO INCENTIVE"/>
    <s v="N"/>
    <s v="N"/>
    <s v="N"/>
    <s v="N"/>
    <x v="0"/>
    <n v="134219275"/>
    <n v="28"/>
    <n v="42"/>
    <n v="20230306"/>
    <s v="CUSTOMER"/>
    <n v="15"/>
    <s v="Y"/>
    <s v="Tech rep lvl + Moda &amp; Casa + VGF2"/>
    <s v="FULL PAYMENT"/>
    <m/>
    <n v="113147.2739"/>
    <n v="77154.9329"/>
    <n v="72.959999999999994"/>
    <m/>
    <s v="KITCHEN WATER BOTTLE"/>
    <s v="KITCHEN"/>
    <s v="FOOD STORAGE/CONTAINERS"/>
    <s v="UNISEX"/>
    <s v="AVON"/>
    <s v="AVON"/>
    <n v="2"/>
    <n v="200"/>
    <s v="33.33"/>
    <s v="N"/>
    <s v="N"/>
    <n v="46170"/>
    <m/>
    <s v="N"/>
    <m/>
    <m/>
    <m/>
    <m/>
    <m/>
    <m/>
    <m/>
    <m/>
    <s v="N"/>
    <n v="64050596"/>
    <s v="F&amp;H Plataforma"/>
    <m/>
    <x v="0"/>
    <m/>
    <n v="12"/>
    <s v="EVENTO VERAO 1 - HOUSE"/>
    <s v="N"/>
    <m/>
    <m/>
    <s v="N"/>
    <n v="20230306"/>
    <m/>
    <n v="134219166"/>
    <s v="MIXED"/>
    <s v="Tech rep lvl"/>
    <s v="Moda &amp; Casa"/>
    <n v="1"/>
    <m/>
    <n v="0"/>
    <n v="0"/>
    <n v="100"/>
    <n v="134219274"/>
    <n v="999"/>
    <n v="3"/>
    <x v="0"/>
    <x v="0"/>
    <n v="0.5978"/>
    <n v="0.5978"/>
    <n v="0.5978"/>
    <n v="0.5978"/>
    <n v="0.5978"/>
    <n v="17.989999999999998"/>
    <n v="17.989999999999998"/>
    <n v="17.989999999999998"/>
    <n v="17.989999999999998"/>
    <n v="17.989999999999998"/>
    <s v="Brasil + Moda &amp; Casa + VGF2"/>
    <s v="Bronze + Moda &amp; Casa + VGF2"/>
    <s v="Prata + Moda &amp; Casa + VGF2"/>
    <s v="Ouro + Moda &amp; Casa + VGF2"/>
    <s v="Estrela + Moda &amp; Casa + VGF2"/>
    <n v="15"/>
    <n v="15"/>
    <n v="15"/>
    <n v="15"/>
    <n v="15"/>
    <n v="42.19"/>
    <n v="42.19"/>
    <n v="42.19"/>
    <n v="42.19"/>
    <n v="42.19"/>
    <n v="0"/>
    <n v="0"/>
    <n v="0"/>
    <n v="0"/>
    <n v="0"/>
    <n v="15.291499999999999"/>
    <n v="15.291499999999999"/>
    <n v="15.291499999999999"/>
    <n v="15.291499999999999"/>
    <n v="15.291499999999999"/>
    <n v="0"/>
    <n v="0"/>
    <n v="0"/>
    <n v="0"/>
    <n v="0"/>
    <n v="0"/>
    <n v="100"/>
    <n v="100"/>
    <n v="100"/>
    <n v="100"/>
  </r>
  <r>
    <n v="2312520"/>
    <x v="69"/>
    <n v="20230305"/>
    <m/>
    <s v="HOUSEWARES"/>
    <x v="48"/>
    <s v="GARRAFA DESEJOS"/>
    <n v="5605273"/>
    <x v="69"/>
    <n v="1"/>
    <s v="NEW REPEAT"/>
    <s v="BUY X GET DISCOUNTED PRODUCT"/>
    <n v="0.5978"/>
    <m/>
    <n v="3.4209999999999998"/>
    <m/>
    <m/>
    <n v="19.989999999999998"/>
    <n v="24.99"/>
    <n v="14947"/>
    <n v="14947"/>
    <n v="12"/>
    <s v="WORK IN PROGRESS"/>
    <n v="134219166"/>
    <s v="NO INCENTIVE"/>
    <s v="N"/>
    <s v="N"/>
    <s v="N"/>
    <s v="N"/>
    <x v="0"/>
    <n v="134219169"/>
    <n v="28"/>
    <n v="42"/>
    <n v="20230306"/>
    <s v="CUSTOMER"/>
    <n v="15"/>
    <s v="Y"/>
    <s v="Tech rep lvl + Moda &amp; Casa + VGF2"/>
    <s v="FULL PAYMENT"/>
    <m/>
    <n v="178616.97880000001"/>
    <n v="127483.29180000001"/>
    <n v="75.67"/>
    <m/>
    <s v="KITCHEN WATER BOTTLE"/>
    <s v="KITCHEN"/>
    <s v="FOOD STORAGE/CONTAINERS"/>
    <s v="UNISEX"/>
    <s v="AVON"/>
    <s v="AVON"/>
    <n v="2"/>
    <n v="200"/>
    <s v="33.33"/>
    <s v="N"/>
    <s v="N"/>
    <n v="46222"/>
    <m/>
    <s v="N"/>
    <s v="HIT"/>
    <n v="15.8"/>
    <n v="16.989999999999998"/>
    <n v="20.190000000000001"/>
    <m/>
    <m/>
    <m/>
    <m/>
    <s v="N"/>
    <n v="64050596"/>
    <s v="F&amp;H Plataforma"/>
    <m/>
    <x v="0"/>
    <m/>
    <n v="12"/>
    <s v="EVENTO VERAO 1 - HOUSE"/>
    <s v="N"/>
    <m/>
    <m/>
    <s v="N"/>
    <n v="20230306"/>
    <m/>
    <n v="134219166"/>
    <s v="MIXED"/>
    <s v="Tech rep lvl"/>
    <s v="Moda &amp; Casa"/>
    <n v="1"/>
    <m/>
    <n v="0"/>
    <n v="0"/>
    <n v="100"/>
    <n v="134219167"/>
    <n v="999"/>
    <n v="3"/>
    <x v="0"/>
    <x v="0"/>
    <n v="0.5978"/>
    <n v="0.5978"/>
    <n v="0.5978"/>
    <n v="0.5978"/>
    <n v="0.5978"/>
    <n v="19.989999999999998"/>
    <n v="19.989999999999998"/>
    <n v="19.989999999999998"/>
    <n v="19.989999999999998"/>
    <n v="19.989999999999998"/>
    <s v="Brasil + Moda &amp; Casa + VGF2"/>
    <s v="Bronze + Moda &amp; Casa + VGF2"/>
    <s v="Prata + Moda &amp; Casa + VGF2"/>
    <s v="Ouro + Moda &amp; Casa + VGF2"/>
    <s v="Estrela + Moda &amp; Casa + VGF2"/>
    <n v="15"/>
    <n v="15"/>
    <n v="15"/>
    <n v="15"/>
    <n v="15"/>
    <n v="42.19"/>
    <n v="42.19"/>
    <n v="42.19"/>
    <n v="42.19"/>
    <n v="42.19"/>
    <n v="0"/>
    <n v="0"/>
    <n v="0"/>
    <n v="0"/>
    <n v="0"/>
    <n v="16.991499999999998"/>
    <n v="16.991499999999998"/>
    <n v="16.991499999999998"/>
    <n v="16.991499999999998"/>
    <n v="16.991499999999998"/>
    <n v="0"/>
    <n v="0"/>
    <n v="0"/>
    <n v="0"/>
    <n v="0"/>
    <n v="0"/>
    <n v="100"/>
    <n v="100"/>
    <n v="100"/>
    <n v="100"/>
  </r>
  <r>
    <n v="2312520"/>
    <x v="69"/>
    <n v="20230305"/>
    <m/>
    <s v="HOUSEWARES"/>
    <x v="48"/>
    <s v="GARRAFA DESEJOS"/>
    <n v="5605273"/>
    <x v="69"/>
    <n v="1"/>
    <s v="NEW REPEAT"/>
    <s v="DISCOUNTED BEAUTY WITH PURCHASE (PWP)"/>
    <n v="0.5978"/>
    <m/>
    <n v="3.4209999999999998"/>
    <m/>
    <m/>
    <n v="17.989999999999998"/>
    <n v="24.99"/>
    <n v="10030"/>
    <n v="10030"/>
    <n v="12"/>
    <s v="WORK IN PROGRESS"/>
    <n v="134219166"/>
    <s v="NO INCENTIVE"/>
    <s v="N"/>
    <s v="N"/>
    <s v="N"/>
    <s v="N"/>
    <x v="0"/>
    <n v="134219276"/>
    <n v="28"/>
    <n v="42"/>
    <n v="20230306"/>
    <s v="CUSTOMER"/>
    <n v="15"/>
    <s v="Y"/>
    <s v="Tech rep lvl + Moda &amp; Casa + VGF2"/>
    <s v="FULL PAYMENT"/>
    <m/>
    <n v="107866.8527"/>
    <n v="73554.222699999998"/>
    <n v="72.959999999999994"/>
    <m/>
    <s v="KITCHEN WATER BOTTLE"/>
    <s v="KITCHEN"/>
    <s v="FOOD STORAGE/CONTAINERS"/>
    <s v="UNISEX"/>
    <s v="AVON"/>
    <s v="AVON"/>
    <n v="2"/>
    <n v="200"/>
    <s v="33.33"/>
    <s v="N"/>
    <s v="N"/>
    <n v="46222"/>
    <m/>
    <s v="N"/>
    <m/>
    <m/>
    <m/>
    <m/>
    <m/>
    <m/>
    <m/>
    <m/>
    <s v="N"/>
    <n v="64050596"/>
    <s v="F&amp;H Plataforma"/>
    <m/>
    <x v="0"/>
    <m/>
    <n v="12"/>
    <s v="EVENTO VERAO 1 - HOUSE"/>
    <s v="N"/>
    <m/>
    <m/>
    <s v="N"/>
    <n v="20230306"/>
    <m/>
    <n v="134219166"/>
    <s v="MIXED"/>
    <s v="Tech rep lvl"/>
    <s v="Moda &amp; Casa"/>
    <n v="1"/>
    <m/>
    <n v="0"/>
    <n v="0"/>
    <n v="100"/>
    <n v="134219274"/>
    <n v="999"/>
    <n v="3"/>
    <x v="0"/>
    <x v="0"/>
    <n v="0.5978"/>
    <n v="0.5978"/>
    <n v="0.5978"/>
    <n v="0.5978"/>
    <n v="0.5978"/>
    <n v="17.989999999999998"/>
    <n v="17.989999999999998"/>
    <n v="17.989999999999998"/>
    <n v="17.989999999999998"/>
    <n v="17.989999999999998"/>
    <s v="Brasil + Moda &amp; Casa + VGF2"/>
    <s v="Bronze + Moda &amp; Casa + VGF2"/>
    <s v="Prata + Moda &amp; Casa + VGF2"/>
    <s v="Ouro + Moda &amp; Casa + VGF2"/>
    <s v="Estrela + Moda &amp; Casa + VGF2"/>
    <n v="15"/>
    <n v="15"/>
    <n v="15"/>
    <n v="15"/>
    <n v="15"/>
    <n v="42.19"/>
    <n v="42.19"/>
    <n v="42.19"/>
    <n v="42.19"/>
    <n v="42.19"/>
    <n v="0"/>
    <n v="0"/>
    <n v="0"/>
    <n v="0"/>
    <n v="0"/>
    <n v="15.291499999999999"/>
    <n v="15.291499999999999"/>
    <n v="15.291499999999999"/>
    <n v="15.291499999999999"/>
    <n v="15.291499999999999"/>
    <n v="0"/>
    <n v="0"/>
    <n v="0"/>
    <n v="0"/>
    <n v="0"/>
    <n v="0"/>
    <n v="100"/>
    <n v="100"/>
    <n v="100"/>
    <n v="100"/>
  </r>
  <r>
    <n v="2312521"/>
    <x v="70"/>
    <n v="20230305"/>
    <m/>
    <s v="HOUSEWARES"/>
    <x v="48"/>
    <s v="GARRAFA DESEJOS"/>
    <n v="5605273"/>
    <x v="70"/>
    <n v="1"/>
    <s v="NEW REPEAT"/>
    <s v="DISCOUNTED BEAUTY WITH PURCHASE (PWP)"/>
    <n v="0.5978"/>
    <m/>
    <n v="3.4209999999999998"/>
    <m/>
    <m/>
    <n v="17.989999999999998"/>
    <n v="24.99"/>
    <n v="8850"/>
    <n v="8850"/>
    <n v="12"/>
    <s v="WORK IN PROGRESS"/>
    <n v="134219166"/>
    <s v="NO INCENTIVE"/>
    <s v="N"/>
    <s v="N"/>
    <s v="N"/>
    <s v="N"/>
    <x v="0"/>
    <n v="134219277"/>
    <n v="28"/>
    <n v="42"/>
    <n v="20230306"/>
    <s v="CUSTOMER"/>
    <n v="15"/>
    <s v="Y"/>
    <s v="Tech rep lvl + Moda &amp; Casa + VGF2"/>
    <s v="FULL PAYMENT"/>
    <m/>
    <n v="95176.634699999995"/>
    <n v="64900.784699999997"/>
    <n v="72.959999999999994"/>
    <m/>
    <s v="KITCHEN WATER BOTTLE"/>
    <s v="KITCHEN"/>
    <s v="FOOD STORAGE/CONTAINERS"/>
    <s v="UNISEX"/>
    <s v="AVON"/>
    <s v="AVON"/>
    <n v="2"/>
    <n v="200"/>
    <s v="33.33"/>
    <s v="N"/>
    <s v="N"/>
    <n v="46223"/>
    <m/>
    <s v="N"/>
    <m/>
    <m/>
    <m/>
    <m/>
    <m/>
    <m/>
    <m/>
    <m/>
    <s v="N"/>
    <n v="64050596"/>
    <s v="F&amp;H Plataforma"/>
    <m/>
    <x v="0"/>
    <m/>
    <n v="12"/>
    <s v="EVENTO VERAO 1 - HOUSE"/>
    <s v="N"/>
    <m/>
    <m/>
    <s v="N"/>
    <n v="20230306"/>
    <m/>
    <n v="134219166"/>
    <s v="MIXED"/>
    <s v="Tech rep lvl"/>
    <s v="Moda &amp; Casa"/>
    <n v="1"/>
    <m/>
    <n v="0"/>
    <n v="0"/>
    <n v="100"/>
    <n v="134219274"/>
    <n v="999"/>
    <n v="3"/>
    <x v="0"/>
    <x v="0"/>
    <n v="0.5978"/>
    <n v="0.5978"/>
    <n v="0.5978"/>
    <n v="0.5978"/>
    <n v="0.5978"/>
    <n v="17.989999999999998"/>
    <n v="17.989999999999998"/>
    <n v="17.989999999999998"/>
    <n v="17.989999999999998"/>
    <n v="17.989999999999998"/>
    <s v="Brasil + Moda &amp; Casa + VGF2"/>
    <s v="Bronze + Moda &amp; Casa + VGF2"/>
    <s v="Prata + Moda &amp; Casa + VGF2"/>
    <s v="Ouro + Moda &amp; Casa + VGF2"/>
    <s v="Estrela + Moda &amp; Casa + VGF2"/>
    <n v="15"/>
    <n v="15"/>
    <n v="15"/>
    <n v="15"/>
    <n v="15"/>
    <n v="42.19"/>
    <n v="42.19"/>
    <n v="42.19"/>
    <n v="42.19"/>
    <n v="42.19"/>
    <n v="0"/>
    <n v="0"/>
    <n v="0"/>
    <n v="0"/>
    <n v="0"/>
    <n v="15.291499999999999"/>
    <n v="15.291499999999999"/>
    <n v="15.291499999999999"/>
    <n v="15.291499999999999"/>
    <n v="15.291499999999999"/>
    <n v="0"/>
    <n v="0"/>
    <n v="0"/>
    <n v="0"/>
    <n v="0"/>
    <n v="0"/>
    <n v="100"/>
    <n v="100"/>
    <n v="100"/>
    <n v="100"/>
  </r>
  <r>
    <n v="2312521"/>
    <x v="70"/>
    <n v="20230305"/>
    <m/>
    <s v="HOUSEWARES"/>
    <x v="48"/>
    <s v="GARRAFA DESEJOS"/>
    <n v="5605273"/>
    <x v="70"/>
    <n v="1"/>
    <s v="NEW REPEAT"/>
    <s v="BUY X GET DISCOUNTED PRODUCT"/>
    <n v="0.5978"/>
    <m/>
    <n v="3.4209999999999998"/>
    <m/>
    <m/>
    <n v="19.989999999999998"/>
    <n v="24.99"/>
    <n v="13177"/>
    <n v="13177"/>
    <n v="12"/>
    <s v="WORK IN PROGRESS"/>
    <n v="134219166"/>
    <s v="NO INCENTIVE"/>
    <s v="N"/>
    <s v="N"/>
    <s v="N"/>
    <s v="N"/>
    <x v="0"/>
    <n v="134219170"/>
    <n v="28"/>
    <n v="42"/>
    <n v="20230306"/>
    <s v="CUSTOMER"/>
    <n v="15"/>
    <s v="Y"/>
    <s v="Tech rep lvl + Moda &amp; Casa + VGF2"/>
    <s v="FULL PAYMENT"/>
    <m/>
    <n v="157465.4399"/>
    <n v="112386.92290000001"/>
    <n v="75.67"/>
    <m/>
    <s v="KITCHEN WATER BOTTLE"/>
    <s v="KITCHEN"/>
    <s v="FOOD STORAGE/CONTAINERS"/>
    <s v="UNISEX"/>
    <s v="AVON"/>
    <s v="AVON"/>
    <n v="2"/>
    <n v="200"/>
    <s v="33.33"/>
    <s v="N"/>
    <s v="N"/>
    <n v="46223"/>
    <m/>
    <s v="N"/>
    <s v="HIT"/>
    <n v="15.8"/>
    <n v="16.989999999999998"/>
    <n v="20.190000000000001"/>
    <m/>
    <m/>
    <m/>
    <m/>
    <s v="N"/>
    <n v="64050596"/>
    <s v="F&amp;H Plataforma"/>
    <m/>
    <x v="0"/>
    <m/>
    <n v="12"/>
    <s v="EVENTO VERAO 1 - HOUSE"/>
    <s v="N"/>
    <m/>
    <m/>
    <s v="N"/>
    <n v="20230306"/>
    <m/>
    <n v="134219166"/>
    <s v="MIXED"/>
    <s v="Tech rep lvl"/>
    <s v="Moda &amp; Casa"/>
    <n v="1"/>
    <m/>
    <n v="0"/>
    <n v="0"/>
    <n v="100"/>
    <n v="134219167"/>
    <n v="999"/>
    <n v="3"/>
    <x v="0"/>
    <x v="0"/>
    <n v="0.5978"/>
    <n v="0.5978"/>
    <n v="0.5978"/>
    <n v="0.5978"/>
    <n v="0.5978"/>
    <n v="19.989999999999998"/>
    <n v="19.989999999999998"/>
    <n v="19.989999999999998"/>
    <n v="19.989999999999998"/>
    <n v="19.989999999999998"/>
    <s v="Brasil + Moda &amp; Casa + VGF2"/>
    <s v="Bronze + Moda &amp; Casa + VGF2"/>
    <s v="Prata + Moda &amp; Casa + VGF2"/>
    <s v="Ouro + Moda &amp; Casa + VGF2"/>
    <s v="Estrela + Moda &amp; Casa + VGF2"/>
    <n v="15"/>
    <n v="15"/>
    <n v="15"/>
    <n v="15"/>
    <n v="15"/>
    <n v="42.19"/>
    <n v="42.19"/>
    <n v="42.19"/>
    <n v="42.19"/>
    <n v="42.19"/>
    <n v="0"/>
    <n v="0"/>
    <n v="0"/>
    <n v="0"/>
    <n v="0"/>
    <n v="16.991499999999998"/>
    <n v="16.991499999999998"/>
    <n v="16.991499999999998"/>
    <n v="16.991499999999998"/>
    <n v="16.991499999999998"/>
    <n v="0"/>
    <n v="0"/>
    <n v="0"/>
    <n v="0"/>
    <n v="0"/>
    <n v="0"/>
    <n v="100"/>
    <n v="100"/>
    <n v="100"/>
    <n v="100"/>
  </r>
  <r>
    <n v="2286461"/>
    <x v="71"/>
    <n v="20210318"/>
    <m/>
    <s v="INNERWEAR"/>
    <x v="49"/>
    <s v="CAMISETE SAUNA"/>
    <n v="5562395"/>
    <x v="71"/>
    <n v="1"/>
    <s v="EXCESS"/>
    <s v="CROSS-OUT"/>
    <n v="0.5978"/>
    <m/>
    <n v="28.341999999999999"/>
    <m/>
    <m/>
    <n v="119.99"/>
    <n v="139.99"/>
    <n v="490"/>
    <n v="490"/>
    <n v="60"/>
    <s v="WORK IN PROGRESS"/>
    <n v="134219191"/>
    <s v="NO INCENTIVE"/>
    <s v="N"/>
    <s v="N"/>
    <s v="N"/>
    <s v="N"/>
    <x v="0"/>
    <n v="134219194"/>
    <n v="28"/>
    <n v="42"/>
    <n v="20230306"/>
    <s v="CUSTOMER"/>
    <n v="15"/>
    <s v="Y"/>
    <s v="Tech rep lvl + Moda &amp; Casa + VGF2"/>
    <s v="FULL PAYMENT"/>
    <m/>
    <n v="35147.710800000001"/>
    <n v="21260.130799999999"/>
    <n v="66.42"/>
    <m/>
    <s v="BODY SHAPER"/>
    <s v="SHAPEWEAR"/>
    <s v="INTIMATE APPAREL"/>
    <s v="FEMALE"/>
    <s v="BODY ILLUSIONS FRANCHISE"/>
    <s v="BODY ILLUSIONS"/>
    <n v="0"/>
    <n v="100"/>
    <n v="50"/>
    <s v="N"/>
    <s v="N"/>
    <n v="46184"/>
    <m/>
    <s v="N"/>
    <s v="RO"/>
    <n v="110.8"/>
    <n v="111.99"/>
    <n v="123.19"/>
    <m/>
    <m/>
    <m/>
    <m/>
    <s v="N"/>
    <m/>
    <m/>
    <m/>
    <x v="0"/>
    <m/>
    <n v="60"/>
    <s v="INNER - CORPO A CORPO 1"/>
    <s v="N"/>
    <m/>
    <m/>
    <s v="N"/>
    <n v="20230306"/>
    <m/>
    <n v="134219191"/>
    <s v="MIXED"/>
    <s v="Tech rep lvl"/>
    <s v="Moda &amp; Casa"/>
    <n v="1"/>
    <m/>
    <n v="0"/>
    <n v="0"/>
    <n v="100"/>
    <n v="134219192"/>
    <n v="999"/>
    <n v="3"/>
    <x v="0"/>
    <x v="0"/>
    <n v="0.5978"/>
    <n v="0.5978"/>
    <n v="0.5978"/>
    <n v="0.5978"/>
    <n v="0.5978"/>
    <n v="119.99"/>
    <n v="119.99"/>
    <n v="119.99"/>
    <n v="119.99"/>
    <n v="119.99"/>
    <s v="Brasil + Moda &amp; Casa + VGF2"/>
    <s v="Bronze + Moda &amp; Casa + VGF2"/>
    <s v="Prata + Moda &amp; Casa + VGF2"/>
    <s v="Ouro + Moda &amp; Casa + VGF2"/>
    <s v="Estrela + Moda &amp; Casa + VGF2"/>
    <n v="15"/>
    <n v="15"/>
    <n v="15"/>
    <n v="15"/>
    <n v="15"/>
    <n v="42.19"/>
    <n v="42.19"/>
    <n v="42.19"/>
    <n v="42.19"/>
    <n v="42.19"/>
    <n v="0"/>
    <n v="0"/>
    <n v="0"/>
    <n v="0"/>
    <n v="0"/>
    <n v="101.9915"/>
    <n v="101.9915"/>
    <n v="101.9915"/>
    <n v="101.9915"/>
    <n v="101.9915"/>
    <n v="0"/>
    <n v="0"/>
    <n v="0"/>
    <n v="0"/>
    <n v="0"/>
    <n v="0"/>
    <n v="100"/>
    <n v="100"/>
    <n v="100"/>
    <n v="100"/>
  </r>
  <r>
    <n v="2286462"/>
    <x v="72"/>
    <n v="20210318"/>
    <m/>
    <s v="INNERWEAR"/>
    <x v="49"/>
    <s v="CAMISETE SAUNA"/>
    <n v="5562395"/>
    <x v="72"/>
    <n v="1"/>
    <s v="EXCESS"/>
    <s v="CROSS-OUT"/>
    <n v="0.5978"/>
    <m/>
    <n v="28.343"/>
    <m/>
    <m/>
    <n v="119.99"/>
    <n v="139.99"/>
    <n v="231"/>
    <n v="231"/>
    <n v="60"/>
    <s v="WORK IN PROGRESS"/>
    <n v="134219191"/>
    <s v="NO INCENTIVE"/>
    <s v="N"/>
    <s v="N"/>
    <s v="N"/>
    <s v="N"/>
    <x v="0"/>
    <n v="134219193"/>
    <n v="28"/>
    <n v="42"/>
    <n v="20230306"/>
    <s v="CUSTOMER"/>
    <n v="15"/>
    <s v="Y"/>
    <s v="Tech rep lvl + Moda &amp; Casa + VGF2"/>
    <s v="FULL PAYMENT"/>
    <m/>
    <n v="16569.6351"/>
    <n v="10022.402099999999"/>
    <n v="66.41"/>
    <m/>
    <s v="BODY SHAPER"/>
    <s v="SHAPEWEAR"/>
    <s v="INTIMATE APPAREL"/>
    <s v="FEMALE"/>
    <s v="BODY ILLUSIONS FRANCHISE"/>
    <s v="BODY ILLUSIONS"/>
    <n v="0"/>
    <n v="100"/>
    <n v="50"/>
    <s v="N"/>
    <s v="N"/>
    <n v="46185"/>
    <m/>
    <s v="N"/>
    <s v="RO"/>
    <n v="110.8"/>
    <n v="111.99"/>
    <n v="123.19"/>
    <m/>
    <m/>
    <m/>
    <m/>
    <s v="N"/>
    <m/>
    <m/>
    <m/>
    <x v="0"/>
    <m/>
    <n v="60"/>
    <s v="INNER - CORPO A CORPO 1"/>
    <s v="N"/>
    <m/>
    <m/>
    <s v="N"/>
    <n v="20230306"/>
    <m/>
    <n v="134219191"/>
    <s v="MIXED"/>
    <s v="Tech rep lvl"/>
    <s v="Moda &amp; Casa"/>
    <n v="1"/>
    <m/>
    <n v="0"/>
    <n v="0"/>
    <n v="100"/>
    <n v="134219192"/>
    <n v="999"/>
    <n v="3"/>
    <x v="0"/>
    <x v="0"/>
    <n v="0.5978"/>
    <n v="0.5978"/>
    <n v="0.5978"/>
    <n v="0.5978"/>
    <n v="0.5978"/>
    <n v="119.99"/>
    <n v="119.99"/>
    <n v="119.99"/>
    <n v="119.99"/>
    <n v="119.99"/>
    <s v="Brasil + Moda &amp; Casa + VGF2"/>
    <s v="Bronze + Moda &amp; Casa + VGF2"/>
    <s v="Prata + Moda &amp; Casa + VGF2"/>
    <s v="Ouro + Moda &amp; Casa + VGF2"/>
    <s v="Estrela + Moda &amp; Casa + VGF2"/>
    <n v="15"/>
    <n v="15"/>
    <n v="15"/>
    <n v="15"/>
    <n v="15"/>
    <n v="42.19"/>
    <n v="42.19"/>
    <n v="42.19"/>
    <n v="42.19"/>
    <n v="42.19"/>
    <n v="0"/>
    <n v="0"/>
    <n v="0"/>
    <n v="0"/>
    <n v="0"/>
    <n v="101.9915"/>
    <n v="101.9915"/>
    <n v="101.9915"/>
    <n v="101.9915"/>
    <n v="101.9915"/>
    <n v="0"/>
    <n v="0"/>
    <n v="0"/>
    <n v="0"/>
    <n v="0"/>
    <n v="0"/>
    <n v="100"/>
    <n v="100"/>
    <n v="100"/>
    <n v="100"/>
  </r>
  <r>
    <n v="2303480"/>
    <x v="73"/>
    <n v="20220314"/>
    <m/>
    <s v="HOUSEWARES"/>
    <x v="50"/>
    <s v="COPO DE VIDRO DECORADO"/>
    <n v="5593540"/>
    <x v="73"/>
    <n v="1"/>
    <s v="IN-LINE (EXCL NR)"/>
    <s v="CROSS-OUT"/>
    <n v="0.5978"/>
    <m/>
    <n v="3.36"/>
    <m/>
    <m/>
    <n v="10.99"/>
    <n v="17.989999999999998"/>
    <n v="12852"/>
    <n v="12852"/>
    <n v="14"/>
    <s v="WORK IN PROGRESS"/>
    <n v="134219393"/>
    <s v="NO INCENTIVE"/>
    <s v="N"/>
    <s v="N"/>
    <s v="N"/>
    <s v="N"/>
    <x v="0"/>
    <n v="134219395"/>
    <n v="28"/>
    <n v="42"/>
    <n v="20230306"/>
    <s v="CUSTOMER"/>
    <n v="15"/>
    <s v="Y"/>
    <s v="Tech rep lvl + Moda &amp; Casa + VGF2"/>
    <s v="FULL PAYMENT"/>
    <m/>
    <n v="84435.352299999999"/>
    <n v="41252.632299999997"/>
    <n v="56.53"/>
    <m/>
    <s v="GLASS EVERYDAY GLASS"/>
    <s v="GLASS"/>
    <s v="TABLEWARE"/>
    <s v="UNISEX"/>
    <s v="AVON"/>
    <s v="AVON"/>
    <n v="0"/>
    <n v="50"/>
    <n v="50"/>
    <s v="N"/>
    <s v="N"/>
    <n v="46563"/>
    <m/>
    <s v="N"/>
    <s v="ROP"/>
    <n v="10.24"/>
    <n v="11.19"/>
    <n v="11.83"/>
    <m/>
    <m/>
    <m/>
    <m/>
    <s v="N"/>
    <n v="64050596"/>
    <s v="F&amp;H Plataforma"/>
    <m/>
    <x v="0"/>
    <m/>
    <n v="14"/>
    <s v="EVENTO VERAO 2 - HOUSE"/>
    <s v="N"/>
    <m/>
    <m/>
    <s v="N"/>
    <n v="20230306"/>
    <m/>
    <n v="134219393"/>
    <s v="MIXED"/>
    <s v="Tech rep lvl"/>
    <s v="Moda &amp; Casa"/>
    <n v="1"/>
    <m/>
    <n v="0"/>
    <n v="0"/>
    <n v="100"/>
    <n v="134219394"/>
    <n v="999"/>
    <n v="3"/>
    <x v="0"/>
    <x v="0"/>
    <n v="0.5978"/>
    <n v="0.5978"/>
    <n v="0.5978"/>
    <n v="0.5978"/>
    <n v="0.5978"/>
    <n v="10.99"/>
    <n v="10.99"/>
    <n v="10.99"/>
    <n v="10.99"/>
    <n v="10.99"/>
    <s v="Brasil + Moda &amp; Casa + VGF2"/>
    <s v="Bronze + Moda &amp; Casa + VGF2"/>
    <s v="Prata + Moda &amp; Casa + VGF2"/>
    <s v="Ouro + Moda &amp; Casa + VGF2"/>
    <s v="Estrela + Moda &amp; Casa + VGF2"/>
    <n v="15"/>
    <n v="15"/>
    <n v="15"/>
    <n v="15"/>
    <n v="15"/>
    <n v="42.19"/>
    <n v="42.19"/>
    <n v="42.19"/>
    <n v="42.19"/>
    <n v="42.19"/>
    <n v="0"/>
    <n v="0"/>
    <n v="0"/>
    <n v="0"/>
    <n v="0"/>
    <n v="9.3414999999999999"/>
    <n v="9.3414999999999999"/>
    <n v="9.3414999999999999"/>
    <n v="9.3414999999999999"/>
    <n v="9.3414999999999999"/>
    <n v="0"/>
    <n v="0"/>
    <n v="0"/>
    <n v="0"/>
    <n v="0"/>
    <n v="0"/>
    <n v="100"/>
    <n v="100"/>
    <n v="100"/>
    <n v="100"/>
  </r>
  <r>
    <n v="2303481"/>
    <x v="74"/>
    <n v="20220314"/>
    <m/>
    <s v="HOUSEWARES"/>
    <x v="50"/>
    <s v="COPO DE VIDRO DECORADO"/>
    <n v="5593540"/>
    <x v="74"/>
    <n v="1"/>
    <s v="IN-LINE (EXCL NR)"/>
    <s v="CROSS-OUT"/>
    <n v="0.5978"/>
    <m/>
    <n v="3.36"/>
    <m/>
    <m/>
    <n v="10.99"/>
    <n v="17.989999999999998"/>
    <n v="10949"/>
    <n v="10949"/>
    <n v="14"/>
    <s v="WORK IN PROGRESS"/>
    <n v="134219393"/>
    <s v="NO INCENTIVE"/>
    <s v="N"/>
    <s v="N"/>
    <s v="N"/>
    <s v="N"/>
    <x v="0"/>
    <n v="134219396"/>
    <n v="28"/>
    <n v="42"/>
    <n v="20230306"/>
    <s v="CUSTOMER"/>
    <n v="15"/>
    <s v="Y"/>
    <s v="Tech rep lvl + Moda &amp; Casa + VGF2"/>
    <s v="FULL PAYMENT"/>
    <m/>
    <n v="71932.981100000005"/>
    <n v="35144.341099999998"/>
    <n v="56.53"/>
    <m/>
    <s v="GLASS EVERYDAY GLASS"/>
    <s v="GLASS"/>
    <s v="TABLEWARE"/>
    <s v="UNISEX"/>
    <s v="AVON"/>
    <s v="AVON"/>
    <n v="0"/>
    <n v="50"/>
    <n v="50"/>
    <s v="N"/>
    <s v="N"/>
    <n v="46564"/>
    <m/>
    <s v="N"/>
    <s v="ROP"/>
    <n v="10.24"/>
    <n v="11.19"/>
    <n v="11.83"/>
    <m/>
    <m/>
    <m/>
    <m/>
    <s v="N"/>
    <n v="64050596"/>
    <s v="F&amp;H Plataforma"/>
    <m/>
    <x v="0"/>
    <m/>
    <n v="14"/>
    <s v="EVENTO VERAO 2 - HOUSE"/>
    <s v="N"/>
    <m/>
    <m/>
    <s v="N"/>
    <n v="20230306"/>
    <m/>
    <n v="134219393"/>
    <s v="MIXED"/>
    <s v="Tech rep lvl"/>
    <s v="Moda &amp; Casa"/>
    <n v="1"/>
    <m/>
    <n v="0"/>
    <n v="0"/>
    <n v="100"/>
    <n v="134219394"/>
    <n v="999"/>
    <n v="3"/>
    <x v="0"/>
    <x v="0"/>
    <n v="0.5978"/>
    <n v="0.5978"/>
    <n v="0.5978"/>
    <n v="0.5978"/>
    <n v="0.5978"/>
    <n v="10.99"/>
    <n v="10.99"/>
    <n v="10.99"/>
    <n v="10.99"/>
    <n v="10.99"/>
    <s v="Brasil + Moda &amp; Casa + VGF2"/>
    <s v="Bronze + Moda &amp; Casa + VGF2"/>
    <s v="Prata + Moda &amp; Casa + VGF2"/>
    <s v="Ouro + Moda &amp; Casa + VGF2"/>
    <s v="Estrela + Moda &amp; Casa + VGF2"/>
    <n v="15"/>
    <n v="15"/>
    <n v="15"/>
    <n v="15"/>
    <n v="15"/>
    <n v="42.19"/>
    <n v="42.19"/>
    <n v="42.19"/>
    <n v="42.19"/>
    <n v="42.19"/>
    <n v="0"/>
    <n v="0"/>
    <n v="0"/>
    <n v="0"/>
    <n v="0"/>
    <n v="9.3414999999999999"/>
    <n v="9.3414999999999999"/>
    <n v="9.3414999999999999"/>
    <n v="9.3414999999999999"/>
    <n v="9.3414999999999999"/>
    <n v="0"/>
    <n v="0"/>
    <n v="0"/>
    <n v="0"/>
    <n v="0"/>
    <n v="0"/>
    <n v="100"/>
    <n v="100"/>
    <n v="100"/>
    <n v="100"/>
  </r>
  <r>
    <n v="609326"/>
    <x v="75"/>
    <n v="20190319"/>
    <m/>
    <s v="HOME DECOR"/>
    <x v="51"/>
    <s v="AVON ROOM FRAGRANCE LAVANDA"/>
    <n v="1201374"/>
    <x v="75"/>
    <n v="1"/>
    <s v="IN-LINE (EXCL NR)"/>
    <s v="CROSS-OUT"/>
    <n v="0.4622"/>
    <m/>
    <n v="3.0449999999999999"/>
    <m/>
    <m/>
    <n v="13.99"/>
    <n v="19.989999999999998"/>
    <n v="20650"/>
    <n v="20650"/>
    <n v="16"/>
    <s v="WORK IN PROGRESS"/>
    <n v="134219443"/>
    <s v="NO INCENTIVE"/>
    <s v="N"/>
    <s v="N"/>
    <s v="N"/>
    <s v="Y"/>
    <x v="0"/>
    <n v="134219481"/>
    <n v="28"/>
    <n v="42"/>
    <n v="20230306"/>
    <s v="CUSTOMER"/>
    <n v="15"/>
    <s v="Y"/>
    <s v="Tech rep lvl + Moda &amp; Casa + VGF2"/>
    <s v="FULL PAYMENT"/>
    <m/>
    <n v="133526.57569999999"/>
    <n v="70647.325700000001"/>
    <n v="59.97"/>
    <m/>
    <s v="ROOM/LINEN SPRAY"/>
    <s v="ROOM FRAGRANCE"/>
    <s v="HOME FRAGRANCES AND CANDLES"/>
    <s v="UNISEX"/>
    <s v="AVON"/>
    <s v="AVON"/>
    <n v="2"/>
    <n v="200"/>
    <n v="100"/>
    <s v="N"/>
    <s v="N"/>
    <n v="81416"/>
    <m/>
    <s v="N"/>
    <m/>
    <m/>
    <m/>
    <m/>
    <m/>
    <m/>
    <m/>
    <m/>
    <s v="N"/>
    <n v="64050596"/>
    <s v="F&amp;H Plataforma"/>
    <m/>
    <x v="0"/>
    <m/>
    <n v="16"/>
    <s v="EVENTO VERAO 3 - HOME FRANG MEU ESPACO 1"/>
    <s v="N"/>
    <m/>
    <m/>
    <s v="N"/>
    <n v="20230306"/>
    <m/>
    <n v="134219443"/>
    <s v="MIXED"/>
    <s v="Tech rep lvl"/>
    <s v="Moda &amp; Casa"/>
    <n v="1"/>
    <m/>
    <n v="0"/>
    <n v="0"/>
    <n v="100"/>
    <n v="134219480"/>
    <n v="999"/>
    <n v="3"/>
    <x v="0"/>
    <x v="0"/>
    <n v="0.4622"/>
    <n v="0.4622"/>
    <n v="0.4622"/>
    <n v="0.4622"/>
    <n v="0.4622"/>
    <n v="13.99"/>
    <n v="13.99"/>
    <n v="13.99"/>
    <n v="13.99"/>
    <n v="13.99"/>
    <s v="Brasil + Moda &amp; Casa + VGF2"/>
    <s v="Bronze + Moda &amp; Casa + VGF2"/>
    <s v="Prata + Moda &amp; Casa + VGF2"/>
    <s v="Ouro + Moda &amp; Casa + VGF2"/>
    <s v="Estrela + Moda &amp; Casa + VGF2"/>
    <n v="15"/>
    <n v="15"/>
    <n v="15"/>
    <n v="15"/>
    <n v="15"/>
    <n v="83.92"/>
    <n v="83.92"/>
    <n v="83.92"/>
    <n v="83.92"/>
    <n v="83.92"/>
    <n v="0"/>
    <n v="0"/>
    <n v="0"/>
    <n v="0"/>
    <n v="0"/>
    <n v="11.891500000000001"/>
    <n v="11.891500000000001"/>
    <n v="11.891500000000001"/>
    <n v="11.891500000000001"/>
    <n v="11.891500000000001"/>
    <n v="0"/>
    <n v="0"/>
    <n v="0"/>
    <n v="0"/>
    <n v="0"/>
    <n v="0"/>
    <n v="100"/>
    <n v="100"/>
    <n v="100"/>
    <n v="100"/>
  </r>
  <r>
    <n v="609327"/>
    <x v="76"/>
    <n v="20190319"/>
    <m/>
    <s v="HOME DECOR"/>
    <x v="51"/>
    <s v="AVON ROOM FRAGRANCE BERRY"/>
    <n v="1201372"/>
    <x v="76"/>
    <n v="1"/>
    <s v="IN-LINE (EXCL NR)"/>
    <s v="CROSS-OUT"/>
    <n v="0.4622"/>
    <m/>
    <n v="3.0289999999999999"/>
    <m/>
    <m/>
    <n v="13.99"/>
    <n v="19.989999999999998"/>
    <n v="12391"/>
    <n v="12391"/>
    <n v="16"/>
    <s v="WORK IN PROGRESS"/>
    <n v="134219443"/>
    <s v="NO INCENTIVE"/>
    <s v="N"/>
    <s v="N"/>
    <s v="N"/>
    <s v="N"/>
    <x v="0"/>
    <n v="134219469"/>
    <n v="28"/>
    <n v="42"/>
    <n v="20230306"/>
    <s v="CUSTOMER"/>
    <n v="15"/>
    <s v="Y"/>
    <s v="Tech rep lvl + Moda &amp; Casa + VGF2"/>
    <s v="FULL PAYMENT"/>
    <m/>
    <n v="80122.411600000007"/>
    <n v="42590.0726"/>
    <n v="60.18"/>
    <m/>
    <s v="ROOM/LINEN SPRAY"/>
    <s v="ROOM FRAGRANCE"/>
    <s v="HOME FRAGRANCES AND CANDLES"/>
    <s v="UNISEX"/>
    <s v="AVON"/>
    <s v="AVON"/>
    <n v="2"/>
    <n v="200"/>
    <n v="100"/>
    <s v="N"/>
    <s v="N"/>
    <n v="81418"/>
    <m/>
    <s v="N"/>
    <m/>
    <m/>
    <m/>
    <m/>
    <m/>
    <m/>
    <m/>
    <m/>
    <s v="N"/>
    <n v="64050596"/>
    <s v="F&amp;H Plataforma"/>
    <m/>
    <x v="0"/>
    <m/>
    <n v="16"/>
    <s v="EVENTO VERAO 3 - HOME FRANG MEU ESPACO 1"/>
    <s v="N"/>
    <m/>
    <m/>
    <s v="N"/>
    <n v="20230306"/>
    <m/>
    <n v="134219443"/>
    <s v="MIXED"/>
    <s v="Tech rep lvl"/>
    <s v="Moda &amp; Casa"/>
    <n v="1"/>
    <m/>
    <n v="0"/>
    <n v="0"/>
    <n v="100"/>
    <n v="134219468"/>
    <n v="999"/>
    <n v="3"/>
    <x v="0"/>
    <x v="0"/>
    <n v="0.4622"/>
    <n v="0.4622"/>
    <n v="0.4622"/>
    <n v="0.4622"/>
    <n v="0.4622"/>
    <n v="13.99"/>
    <n v="13.99"/>
    <n v="13.99"/>
    <n v="13.99"/>
    <n v="13.99"/>
    <s v="Brasil + Moda &amp; Casa + VGF2"/>
    <s v="Bronze + Moda &amp; Casa + VGF2"/>
    <s v="Prata + Moda &amp; Casa + VGF2"/>
    <s v="Ouro + Moda &amp; Casa + VGF2"/>
    <s v="Estrela + Moda &amp; Casa + VGF2"/>
    <n v="15"/>
    <n v="15"/>
    <n v="15"/>
    <n v="15"/>
    <n v="15"/>
    <n v="83.92"/>
    <n v="83.92"/>
    <n v="83.92"/>
    <n v="83.92"/>
    <n v="83.92"/>
    <n v="0"/>
    <n v="0"/>
    <n v="0"/>
    <n v="0"/>
    <n v="0"/>
    <n v="11.891500000000001"/>
    <n v="11.891500000000001"/>
    <n v="11.891500000000001"/>
    <n v="11.891500000000001"/>
    <n v="11.891500000000001"/>
    <n v="0"/>
    <n v="0"/>
    <n v="0"/>
    <n v="0"/>
    <n v="0"/>
    <n v="0"/>
    <n v="100"/>
    <n v="100"/>
    <n v="100"/>
    <n v="100"/>
  </r>
  <r>
    <n v="620351"/>
    <x v="77"/>
    <n v="20200301"/>
    <m/>
    <s v="HOME DECOR"/>
    <x v="51"/>
    <s v="CEDARWOOD &amp; AMBER ROOM SPRAY"/>
    <n v="1220260"/>
    <x v="77"/>
    <n v="1"/>
    <s v="IN-LINE (EXCL NR)"/>
    <s v="CROSS-OUT"/>
    <n v="0.4622"/>
    <m/>
    <n v="3.0339999999999998"/>
    <m/>
    <m/>
    <n v="13.99"/>
    <n v="19.989999999999998"/>
    <n v="15487"/>
    <n v="15487"/>
    <n v="16"/>
    <s v="WORK IN PROGRESS"/>
    <n v="134219443"/>
    <s v="NO INCENTIVE"/>
    <s v="N"/>
    <s v="N"/>
    <s v="N"/>
    <s v="N"/>
    <x v="0"/>
    <n v="134219457"/>
    <n v="28"/>
    <n v="42"/>
    <n v="20230306"/>
    <s v="CUSTOMER"/>
    <n v="15"/>
    <s v="Y"/>
    <s v="Tech rep lvl + Moda &amp; Casa + VGF2"/>
    <s v="FULL PAYMENT"/>
    <m/>
    <n v="100141.69869999999"/>
    <n v="53154.140700000004"/>
    <n v="60.11"/>
    <m/>
    <s v="ROOM/LINEN SPRAY"/>
    <s v="ROOM FRAGRANCE"/>
    <s v="HOME FRAGRANCES AND CANDLES"/>
    <s v="UNISEX"/>
    <s v="AVON"/>
    <s v="AVON"/>
    <n v="2"/>
    <n v="200"/>
    <n v="100"/>
    <s v="N"/>
    <s v="N"/>
    <n v="81422"/>
    <m/>
    <s v="N"/>
    <m/>
    <m/>
    <m/>
    <m/>
    <m/>
    <m/>
    <m/>
    <m/>
    <s v="N"/>
    <n v="64050596"/>
    <s v="F&amp;H Plataforma"/>
    <m/>
    <x v="0"/>
    <m/>
    <n v="16"/>
    <s v="EVENTO VERAO 3 - HOME FRANG MEU ESPACO 1"/>
    <s v="N"/>
    <m/>
    <m/>
    <s v="N"/>
    <n v="20230306"/>
    <m/>
    <n v="134219443"/>
    <s v="MIXED"/>
    <s v="Tech rep lvl"/>
    <s v="Moda &amp; Casa"/>
    <n v="1"/>
    <m/>
    <n v="0"/>
    <n v="0"/>
    <n v="100"/>
    <n v="134219456"/>
    <n v="999"/>
    <n v="3"/>
    <x v="0"/>
    <x v="0"/>
    <n v="0.4622"/>
    <n v="0.4622"/>
    <n v="0.4622"/>
    <n v="0.4622"/>
    <n v="0.4622"/>
    <n v="13.99"/>
    <n v="13.99"/>
    <n v="13.99"/>
    <n v="13.99"/>
    <n v="13.99"/>
    <s v="Brasil + Moda &amp; Casa + VGF2"/>
    <s v="Bronze + Moda &amp; Casa + VGF2"/>
    <s v="Prata + Moda &amp; Casa + VGF2"/>
    <s v="Ouro + Moda &amp; Casa + VGF2"/>
    <s v="Estrela + Moda &amp; Casa + VGF2"/>
    <n v="15"/>
    <n v="15"/>
    <n v="15"/>
    <n v="15"/>
    <n v="15"/>
    <n v="83.92"/>
    <n v="83.92"/>
    <n v="83.92"/>
    <n v="83.92"/>
    <n v="83.92"/>
    <n v="0"/>
    <n v="0"/>
    <n v="0"/>
    <n v="0"/>
    <n v="0"/>
    <n v="11.891500000000001"/>
    <n v="11.891500000000001"/>
    <n v="11.891500000000001"/>
    <n v="11.891500000000001"/>
    <n v="11.891500000000001"/>
    <n v="0"/>
    <n v="0"/>
    <n v="0"/>
    <n v="0"/>
    <n v="0"/>
    <n v="0"/>
    <n v="100"/>
    <n v="100"/>
    <n v="100"/>
    <n v="100"/>
  </r>
  <r>
    <n v="621032"/>
    <x v="78"/>
    <n v="20200301"/>
    <m/>
    <s v="HOME DECOR"/>
    <x v="51"/>
    <s v="ROOM SPRAY 150ML FRESH COTTON"/>
    <n v="1220557"/>
    <x v="78"/>
    <n v="1"/>
    <s v="IN-LINE (EXCL NR)"/>
    <s v="CROSS-OUT"/>
    <n v="0.4622"/>
    <m/>
    <n v="3.0230000000000001"/>
    <m/>
    <m/>
    <n v="13.99"/>
    <n v="19.989999999999998"/>
    <n v="20133"/>
    <n v="20133"/>
    <n v="16"/>
    <s v="WORK IN PROGRESS"/>
    <n v="134219443"/>
    <s v="NO INCENTIVE"/>
    <s v="N"/>
    <s v="N"/>
    <s v="N"/>
    <s v="N"/>
    <x v="0"/>
    <n v="134219493"/>
    <n v="28"/>
    <n v="42"/>
    <n v="20230306"/>
    <s v="CUSTOMER"/>
    <n v="15"/>
    <s v="Y"/>
    <s v="Tech rep lvl + Moda &amp; Casa + VGF2"/>
    <s v="FULL PAYMENT"/>
    <m/>
    <n v="130183.56170000001"/>
    <n v="69321.502699999997"/>
    <n v="60.26"/>
    <m/>
    <s v="ROOM/LINEN SPRAY"/>
    <s v="ROOM FRAGRANCE"/>
    <s v="HOME FRAGRANCES AND CANDLES"/>
    <s v="UNISEX"/>
    <s v="AVON"/>
    <s v="AVON"/>
    <n v="2"/>
    <n v="200"/>
    <n v="100"/>
    <s v="N"/>
    <s v="N"/>
    <n v="81428"/>
    <m/>
    <s v="N"/>
    <m/>
    <m/>
    <m/>
    <m/>
    <m/>
    <m/>
    <m/>
    <m/>
    <s v="N"/>
    <n v="64050596"/>
    <s v="F&amp;H Plataforma"/>
    <m/>
    <x v="0"/>
    <m/>
    <n v="16"/>
    <s v="EVENTO VERAO 3 - HOME FRANG MEU ESPACO 1"/>
    <s v="N"/>
    <m/>
    <m/>
    <s v="N"/>
    <n v="20230306"/>
    <m/>
    <n v="134219443"/>
    <s v="MIXED"/>
    <s v="Tech rep lvl"/>
    <s v="Moda &amp; Casa"/>
    <n v="1"/>
    <m/>
    <n v="0"/>
    <n v="0"/>
    <n v="100"/>
    <n v="134219492"/>
    <n v="999"/>
    <n v="3"/>
    <x v="0"/>
    <x v="0"/>
    <n v="0.4622"/>
    <n v="0.4622"/>
    <n v="0.4622"/>
    <n v="0.4622"/>
    <n v="0.4622"/>
    <n v="13.99"/>
    <n v="13.99"/>
    <n v="13.99"/>
    <n v="13.99"/>
    <n v="13.99"/>
    <s v="Brasil + Moda &amp; Casa + VGF2"/>
    <s v="Bronze + Moda &amp; Casa + VGF2"/>
    <s v="Prata + Moda &amp; Casa + VGF2"/>
    <s v="Ouro + Moda &amp; Casa + VGF2"/>
    <s v="Estrela + Moda &amp; Casa + VGF2"/>
    <n v="15"/>
    <n v="15"/>
    <n v="15"/>
    <n v="15"/>
    <n v="15"/>
    <n v="83.92"/>
    <n v="83.92"/>
    <n v="83.92"/>
    <n v="83.92"/>
    <n v="83.92"/>
    <n v="0"/>
    <n v="0"/>
    <n v="0"/>
    <n v="0"/>
    <n v="0"/>
    <n v="11.891500000000001"/>
    <n v="11.891500000000001"/>
    <n v="11.891500000000001"/>
    <n v="11.891500000000001"/>
    <n v="11.891500000000001"/>
    <n v="0"/>
    <n v="0"/>
    <n v="0"/>
    <n v="0"/>
    <n v="0"/>
    <n v="0"/>
    <n v="100"/>
    <n v="100"/>
    <n v="100"/>
    <n v="100"/>
  </r>
  <r>
    <n v="629607"/>
    <x v="79"/>
    <n v="20210317"/>
    <m/>
    <s v="HOME DECOR"/>
    <x v="51"/>
    <s v="ROOM SPRAY 150 ML LEMON"/>
    <n v="1225488"/>
    <x v="79"/>
    <n v="1"/>
    <s v="IN-LINE (EXCL NR)"/>
    <s v="CROSS-OUT"/>
    <n v="0.4622"/>
    <m/>
    <n v="2.9870000000000001"/>
    <m/>
    <m/>
    <n v="13.99"/>
    <n v="19.989999999999998"/>
    <n v="13938"/>
    <n v="13938"/>
    <n v="16"/>
    <s v="WORK IN PROGRESS"/>
    <n v="134219443"/>
    <s v="NO INCENTIVE"/>
    <s v="N"/>
    <s v="N"/>
    <s v="N"/>
    <s v="Y"/>
    <x v="0"/>
    <n v="134219445"/>
    <n v="28"/>
    <n v="42"/>
    <n v="20230306"/>
    <s v="CUSTOMER"/>
    <n v="15"/>
    <s v="Y"/>
    <s v="Tech rep lvl + Moda &amp; Casa + VGF2"/>
    <s v="FULL PAYMENT"/>
    <m/>
    <n v="90125.589000000007"/>
    <n v="48492.783000000003"/>
    <n v="60.73"/>
    <m/>
    <s v="ROOM/LINEN SPRAY"/>
    <s v="ROOM FRAGRANCE"/>
    <s v="HOME FRAGRANCES AND CANDLES"/>
    <s v="UNISEX"/>
    <s v="AVON"/>
    <s v="AVON"/>
    <n v="2"/>
    <n v="200"/>
    <n v="100"/>
    <s v="N"/>
    <s v="N"/>
    <n v="80850"/>
    <m/>
    <s v="N"/>
    <m/>
    <m/>
    <m/>
    <m/>
    <m/>
    <m/>
    <m/>
    <m/>
    <s v="N"/>
    <n v="64050596"/>
    <s v="F&amp;H Plataforma"/>
    <m/>
    <x v="0"/>
    <m/>
    <n v="16"/>
    <s v="EVENTO VERAO 3 - HOME FRANG MEU ESPACO 1"/>
    <s v="N"/>
    <m/>
    <m/>
    <s v="N"/>
    <n v="20230306"/>
    <m/>
    <n v="134219443"/>
    <s v="MIXED"/>
    <s v="Tech rep lvl"/>
    <s v="Moda &amp; Casa"/>
    <n v="1"/>
    <m/>
    <n v="0"/>
    <n v="0"/>
    <n v="100"/>
    <n v="134219444"/>
    <n v="999"/>
    <n v="3"/>
    <x v="0"/>
    <x v="0"/>
    <n v="0.4622"/>
    <n v="0.4622"/>
    <n v="0.4622"/>
    <n v="0.4622"/>
    <n v="0.4622"/>
    <n v="13.99"/>
    <n v="13.99"/>
    <n v="13.99"/>
    <n v="13.99"/>
    <n v="13.99"/>
    <s v="Brasil + Moda &amp; Casa + VGF2"/>
    <s v="Bronze + Moda &amp; Casa + VGF2"/>
    <s v="Prata + Moda &amp; Casa + VGF2"/>
    <s v="Ouro + Moda &amp; Casa + VGF2"/>
    <s v="Estrela + Moda &amp; Casa + VGF2"/>
    <n v="15"/>
    <n v="15"/>
    <n v="15"/>
    <n v="15"/>
    <n v="15"/>
    <n v="83.92"/>
    <n v="83.92"/>
    <n v="83.92"/>
    <n v="83.92"/>
    <n v="83.92"/>
    <n v="0"/>
    <n v="0"/>
    <n v="0"/>
    <n v="0"/>
    <n v="0"/>
    <n v="11.891500000000001"/>
    <n v="11.891500000000001"/>
    <n v="11.891500000000001"/>
    <n v="11.891500000000001"/>
    <n v="11.891500000000001"/>
    <n v="0"/>
    <n v="0"/>
    <n v="0"/>
    <n v="0"/>
    <n v="0"/>
    <n v="0"/>
    <n v="100"/>
    <n v="100"/>
    <n v="100"/>
    <n v="100"/>
  </r>
  <r>
    <n v="2306934"/>
    <x v="80"/>
    <n v="20220313"/>
    <m/>
    <s v="HOUSEWARES"/>
    <x v="52"/>
    <s v="CAPA DE MAQUINA 2022"/>
    <n v="5600832"/>
    <x v="80"/>
    <n v="1"/>
    <s v="IN-LINE (EXCL NR)"/>
    <s v="CROSS-OUT"/>
    <n v="0.5978"/>
    <m/>
    <n v="6.33"/>
    <m/>
    <m/>
    <n v="29.99"/>
    <n v="34.99"/>
    <n v="18355"/>
    <n v="18355"/>
    <n v="18"/>
    <s v="WORK IN PROGRESS"/>
    <n v="134219504"/>
    <s v="NO INCENTIVE"/>
    <s v="N"/>
    <s v="N"/>
    <s v="N"/>
    <s v="N"/>
    <x v="0"/>
    <n v="134219506"/>
    <n v="28"/>
    <n v="42"/>
    <n v="20230306"/>
    <s v="CUSTOMER"/>
    <n v="15"/>
    <s v="Y"/>
    <s v="Tech rep lvl + Moda &amp; Casa + VGF2"/>
    <s v="FULL PAYMENT"/>
    <m/>
    <n v="329068.84379999997"/>
    <n v="212881.69380000001"/>
    <n v="69.989999999999995"/>
    <m/>
    <s v="APPLIANCE COVER"/>
    <s v="KITCHEN"/>
    <s v="LINENS/TEXTILES"/>
    <s v="UNISEX"/>
    <s v="AVON"/>
    <s v="AVON"/>
    <n v="0"/>
    <n v="50"/>
    <n v="100"/>
    <s v="N"/>
    <s v="N"/>
    <n v="80640"/>
    <m/>
    <s v="N"/>
    <s v="RO"/>
    <n v="27.4"/>
    <n v="27.99"/>
    <n v="30.79"/>
    <m/>
    <m/>
    <m/>
    <m/>
    <s v="N"/>
    <n v="64050596"/>
    <s v="F&amp;H Plataforma"/>
    <m/>
    <x v="0"/>
    <m/>
    <n v="18"/>
    <s v="EVENTO VERAO 4 - HOUSEMEU ESPACO"/>
    <s v="N"/>
    <m/>
    <m/>
    <s v="N"/>
    <n v="20230306"/>
    <m/>
    <n v="134219504"/>
    <s v="MIXED"/>
    <s v="Tech rep lvl"/>
    <s v="Moda &amp; Casa"/>
    <n v="1"/>
    <m/>
    <n v="0"/>
    <n v="0"/>
    <n v="100"/>
    <n v="134219505"/>
    <n v="999"/>
    <n v="3"/>
    <x v="0"/>
    <x v="0"/>
    <n v="0.5978"/>
    <n v="0.5978"/>
    <n v="0.5978"/>
    <n v="0.5978"/>
    <n v="0.5978"/>
    <n v="29.99"/>
    <n v="29.99"/>
    <n v="29.99"/>
    <n v="29.99"/>
    <n v="29.99"/>
    <s v="Brasil + Moda &amp; Casa + VGF2"/>
    <s v="Bronze + Moda &amp; Casa + VGF2"/>
    <s v="Prata + Moda &amp; Casa + VGF2"/>
    <s v="Ouro + Moda &amp; Casa + VGF2"/>
    <s v="Estrela + Moda &amp; Casa + VGF2"/>
    <n v="15"/>
    <n v="15"/>
    <n v="15"/>
    <n v="15"/>
    <n v="15"/>
    <n v="42.19"/>
    <n v="42.19"/>
    <n v="42.19"/>
    <n v="42.19"/>
    <n v="42.19"/>
    <n v="0"/>
    <n v="0"/>
    <n v="0"/>
    <n v="0"/>
    <n v="0"/>
    <n v="25.491499999999998"/>
    <n v="25.491499999999998"/>
    <n v="25.491499999999998"/>
    <n v="25.491499999999998"/>
    <n v="25.491499999999998"/>
    <n v="0"/>
    <n v="0"/>
    <n v="0"/>
    <n v="0"/>
    <n v="0"/>
    <n v="0"/>
    <n v="100"/>
    <n v="100"/>
    <n v="100"/>
    <n v="100"/>
  </r>
  <r>
    <n v="2306937"/>
    <x v="81"/>
    <n v="20220313"/>
    <m/>
    <s v="HOUSEWARES"/>
    <x v="52"/>
    <s v="CAPA DE TANQUINHO 2022"/>
    <n v="5600839"/>
    <x v="81"/>
    <n v="1"/>
    <s v="IN-LINE (EXCL NR)"/>
    <s v="CROSS-OUT"/>
    <n v="0.5978"/>
    <m/>
    <n v="6.33"/>
    <m/>
    <m/>
    <n v="29.99"/>
    <n v="34.99"/>
    <n v="5712"/>
    <n v="5712"/>
    <n v="18"/>
    <s v="WORK IN PROGRESS"/>
    <n v="134219504"/>
    <s v="NO INCENTIVE"/>
    <s v="N"/>
    <s v="N"/>
    <s v="N"/>
    <s v="N"/>
    <x v="0"/>
    <n v="134219518"/>
    <n v="28"/>
    <n v="42"/>
    <n v="20230306"/>
    <s v="CUSTOMER"/>
    <n v="15"/>
    <s v="Y"/>
    <s v="Tech rep lvl + Moda &amp; Casa + VGF2"/>
    <s v="FULL PAYMENT"/>
    <m/>
    <n v="102404.86169999999"/>
    <n v="66247.901700000002"/>
    <n v="69.989999999999995"/>
    <m/>
    <s v="APPLIANCE COVER"/>
    <s v="KITCHEN"/>
    <s v="LINENS/TEXTILES"/>
    <s v="UNISEX"/>
    <s v="AVON"/>
    <s v="AVON"/>
    <n v="0"/>
    <n v="50"/>
    <n v="100"/>
    <s v="N"/>
    <s v="N"/>
    <n v="80644"/>
    <m/>
    <s v="N"/>
    <s v="RO"/>
    <n v="27.4"/>
    <n v="27.99"/>
    <n v="30.79"/>
    <m/>
    <m/>
    <m/>
    <m/>
    <s v="N"/>
    <n v="64050596"/>
    <s v="F&amp;H Plataforma"/>
    <m/>
    <x v="0"/>
    <m/>
    <n v="18"/>
    <s v="EVENTO VERAO 4 - HOUSEMEU ESPACO"/>
    <s v="N"/>
    <m/>
    <m/>
    <s v="N"/>
    <n v="20230306"/>
    <m/>
    <n v="134219504"/>
    <s v="MIXED"/>
    <s v="Tech rep lvl"/>
    <s v="Moda &amp; Casa"/>
    <n v="1"/>
    <m/>
    <n v="0"/>
    <n v="0"/>
    <n v="100"/>
    <n v="134219517"/>
    <n v="999"/>
    <n v="3"/>
    <x v="0"/>
    <x v="0"/>
    <n v="0.5978"/>
    <n v="0.5978"/>
    <n v="0.5978"/>
    <n v="0.5978"/>
    <n v="0.5978"/>
    <n v="29.99"/>
    <n v="29.99"/>
    <n v="29.99"/>
    <n v="29.99"/>
    <n v="29.99"/>
    <s v="Brasil + Moda &amp; Casa + VGF2"/>
    <s v="Bronze + Moda &amp; Casa + VGF2"/>
    <s v="Prata + Moda &amp; Casa + VGF2"/>
    <s v="Ouro + Moda &amp; Casa + VGF2"/>
    <s v="Estrela + Moda &amp; Casa + VGF2"/>
    <n v="15"/>
    <n v="15"/>
    <n v="15"/>
    <n v="15"/>
    <n v="15"/>
    <n v="42.19"/>
    <n v="42.19"/>
    <n v="42.19"/>
    <n v="42.19"/>
    <n v="42.19"/>
    <n v="0"/>
    <n v="0"/>
    <n v="0"/>
    <n v="0"/>
    <n v="0"/>
    <n v="25.491499999999998"/>
    <n v="25.491499999999998"/>
    <n v="25.491499999999998"/>
    <n v="25.491499999999998"/>
    <n v="25.491499999999998"/>
    <n v="0"/>
    <n v="0"/>
    <n v="0"/>
    <n v="0"/>
    <n v="0"/>
    <n v="0"/>
    <n v="100"/>
    <n v="100"/>
    <n v="100"/>
    <n v="100"/>
  </r>
  <r>
    <n v="2306950"/>
    <x v="82"/>
    <n v="20220313"/>
    <m/>
    <s v="HOUSEWARES"/>
    <x v="53"/>
    <s v="ORGANIZADOR MULTIUSO 2022"/>
    <n v="5600869"/>
    <x v="82"/>
    <n v="1"/>
    <s v="IN-LINE (EXCL NR)"/>
    <s v="CROSS-OUT"/>
    <n v="0.5978"/>
    <m/>
    <n v="7.2880000000000003"/>
    <m/>
    <m/>
    <n v="29.99"/>
    <n v="37.99"/>
    <n v="7342"/>
    <n v="7342"/>
    <n v="18"/>
    <s v="WORK IN PROGRESS"/>
    <n v="134219529"/>
    <s v="NO INCENTIVE"/>
    <s v="N"/>
    <s v="N"/>
    <s v="N"/>
    <s v="N"/>
    <x v="0"/>
    <n v="134219531"/>
    <n v="28"/>
    <n v="42"/>
    <n v="20230306"/>
    <s v="CUSTOMER"/>
    <n v="15"/>
    <s v="Y"/>
    <s v="Tech rep lvl + Moda &amp; Casa + VGF2"/>
    <s v="FULL PAYMENT"/>
    <m/>
    <n v="131627.53750000001"/>
    <n v="78119.041500000007"/>
    <n v="65.45"/>
    <m/>
    <s v="HOLDER CASE - ORGANIZER"/>
    <s v="ORGANIZERS/CONTAINERS"/>
    <s v="STORAGE/ORGANIZERS"/>
    <s v="UNISEX"/>
    <s v="AVON"/>
    <s v="AVON"/>
    <n v="0"/>
    <n v="50"/>
    <n v="100"/>
    <s v="N"/>
    <s v="N"/>
    <n v="80670"/>
    <m/>
    <s v="N"/>
    <s v="HIT"/>
    <n v="27.84"/>
    <n v="29.99"/>
    <n v="30.15"/>
    <m/>
    <m/>
    <m/>
    <m/>
    <s v="N"/>
    <n v="64050596"/>
    <s v="F&amp;H Plataforma"/>
    <m/>
    <x v="0"/>
    <m/>
    <n v="18"/>
    <s v="EVENTO VERAO 4 - HOUSEMEU ESPACO"/>
    <s v="N"/>
    <m/>
    <m/>
    <s v="N"/>
    <n v="20230306"/>
    <m/>
    <n v="134219529"/>
    <s v="MIXED"/>
    <s v="Tech rep lvl"/>
    <s v="Moda &amp; Casa"/>
    <n v="1"/>
    <m/>
    <n v="0"/>
    <n v="0"/>
    <n v="100"/>
    <n v="134219530"/>
    <n v="999"/>
    <n v="3"/>
    <x v="0"/>
    <x v="0"/>
    <n v="0.5978"/>
    <n v="0.5978"/>
    <n v="0.5978"/>
    <n v="0.5978"/>
    <n v="0.5978"/>
    <n v="29.99"/>
    <n v="29.99"/>
    <n v="29.99"/>
    <n v="29.99"/>
    <n v="29.99"/>
    <s v="Brasil + Moda &amp; Casa + VGF2"/>
    <s v="Bronze + Moda &amp; Casa + VGF2"/>
    <s v="Prata + Moda &amp; Casa + VGF2"/>
    <s v="Ouro + Moda &amp; Casa + VGF2"/>
    <s v="Estrela + Moda &amp; Casa + VGF2"/>
    <n v="15"/>
    <n v="15"/>
    <n v="15"/>
    <n v="15"/>
    <n v="15"/>
    <n v="42.19"/>
    <n v="42.19"/>
    <n v="42.19"/>
    <n v="42.19"/>
    <n v="42.19"/>
    <n v="0"/>
    <n v="0"/>
    <n v="0"/>
    <n v="0"/>
    <n v="0"/>
    <n v="25.491499999999998"/>
    <n v="25.491499999999998"/>
    <n v="25.491499999999998"/>
    <n v="25.491499999999998"/>
    <n v="25.491499999999998"/>
    <n v="0"/>
    <n v="0"/>
    <n v="0"/>
    <n v="0"/>
    <n v="0"/>
    <n v="0"/>
    <n v="100"/>
    <n v="100"/>
    <n v="100"/>
    <n v="100"/>
  </r>
  <r>
    <n v="2306939"/>
    <x v="83"/>
    <n v="20220313"/>
    <m/>
    <s v="HOUSEWARES"/>
    <x v="54"/>
    <s v="PORTA SABAO DECORADO 2022"/>
    <n v="5600841"/>
    <x v="83"/>
    <n v="1"/>
    <s v="IN-LINE (EXCL NR)"/>
    <s v="CROSS-OUT"/>
    <n v="0.5978"/>
    <m/>
    <n v="4.8769999999999998"/>
    <m/>
    <m/>
    <n v="19.989999999999998"/>
    <n v="26.99"/>
    <n v="24780"/>
    <n v="24780"/>
    <n v="19"/>
    <s v="WORK IN PROGRESS"/>
    <n v="134219542"/>
    <s v="NO INCENTIVE"/>
    <s v="N"/>
    <s v="N"/>
    <s v="N"/>
    <s v="N"/>
    <x v="0"/>
    <n v="134219544"/>
    <n v="28"/>
    <n v="42"/>
    <n v="20230306"/>
    <s v="CUSTOMER"/>
    <n v="15"/>
    <s v="Y"/>
    <s v="Tech rep lvl + Moda &amp; Casa + VGF2"/>
    <s v="FULL PAYMENT"/>
    <m/>
    <n v="296121.54519999999"/>
    <n v="175269.4852"/>
    <n v="65.31"/>
    <m/>
    <s v="LAUNDRY ACCESSORIES"/>
    <s v="LAUNDRY"/>
    <s v="STORAGE/ORGANIZERS"/>
    <s v="UNISEX"/>
    <s v="AVON"/>
    <s v="AVON"/>
    <n v="1"/>
    <n v="50"/>
    <n v="100"/>
    <s v="N"/>
    <s v="N"/>
    <n v="80649"/>
    <m/>
    <s v="N"/>
    <s v="HIT"/>
    <n v="19.04"/>
    <n v="19.989999999999998"/>
    <n v="20.63"/>
    <m/>
    <m/>
    <m/>
    <m/>
    <s v="N"/>
    <n v="64050596"/>
    <s v="F&amp;H Plataforma"/>
    <m/>
    <x v="0"/>
    <m/>
    <n v="18"/>
    <s v="EVENTO VERAO 4 - HOUSEMEU ESPACO"/>
    <s v="N"/>
    <m/>
    <m/>
    <s v="N"/>
    <n v="20230306"/>
    <m/>
    <n v="134219542"/>
    <s v="MIXED"/>
    <s v="Tech rep lvl"/>
    <s v="Moda &amp; Casa"/>
    <n v="1"/>
    <m/>
    <n v="0"/>
    <n v="0"/>
    <n v="100"/>
    <n v="134219543"/>
    <n v="999"/>
    <n v="3"/>
    <x v="0"/>
    <x v="0"/>
    <n v="0.5978"/>
    <n v="0.5978"/>
    <n v="0.5978"/>
    <n v="0.5978"/>
    <n v="0.5978"/>
    <n v="19.989999999999998"/>
    <n v="19.989999999999998"/>
    <n v="19.989999999999998"/>
    <n v="19.989999999999998"/>
    <n v="19.989999999999998"/>
    <s v="Brasil + Moda &amp; Casa + VGF2"/>
    <s v="Bronze + Moda &amp; Casa + VGF2"/>
    <s v="Prata + Moda &amp; Casa + VGF2"/>
    <s v="Ouro + Moda &amp; Casa + VGF2"/>
    <s v="Estrela + Moda &amp; Casa + VGF2"/>
    <n v="15"/>
    <n v="15"/>
    <n v="15"/>
    <n v="15"/>
    <n v="15"/>
    <n v="42.19"/>
    <n v="42.19"/>
    <n v="42.19"/>
    <n v="42.19"/>
    <n v="42.19"/>
    <n v="0"/>
    <n v="0"/>
    <n v="0"/>
    <n v="0"/>
    <n v="0"/>
    <n v="16.991499999999998"/>
    <n v="16.991499999999998"/>
    <n v="16.991499999999998"/>
    <n v="16.991499999999998"/>
    <n v="16.991499999999998"/>
    <n v="0"/>
    <n v="0"/>
    <n v="0"/>
    <n v="0"/>
    <n v="0"/>
    <n v="0"/>
    <n v="100"/>
    <n v="100"/>
    <n v="100"/>
    <n v="100"/>
  </r>
  <r>
    <n v="2271533"/>
    <x v="84"/>
    <n v="20210305"/>
    <m/>
    <s v="HOUSEWARES"/>
    <x v="55"/>
    <s v="SAQUINHO ROUPAS DELICADAS P"/>
    <n v="5537616"/>
    <x v="84"/>
    <n v="1"/>
    <s v="IN-LINE (EXCL NR)"/>
    <s v="CROSS-OUT"/>
    <n v="0.5978"/>
    <m/>
    <n v="2.14"/>
    <m/>
    <m/>
    <n v="9.99"/>
    <n v="12.99"/>
    <n v="41300"/>
    <n v="41300"/>
    <n v="19"/>
    <s v="WORK IN PROGRESS"/>
    <n v="134219555"/>
    <s v="NO INCENTIVE"/>
    <s v="N"/>
    <s v="N"/>
    <s v="N"/>
    <s v="N"/>
    <x v="0"/>
    <n v="134219557"/>
    <n v="28"/>
    <n v="42"/>
    <n v="20230306"/>
    <s v="CUSTOMER"/>
    <n v="15"/>
    <s v="Y"/>
    <s v="Tech rep lvl + Moda &amp; Casa + VGF2"/>
    <s v="FULL PAYMENT"/>
    <m/>
    <n v="246644.5086"/>
    <n v="158262.5086"/>
    <n v="69.540000000000006"/>
    <m/>
    <s v="LAUNDRY ACCESSORIES"/>
    <s v="LAUNDRY"/>
    <s v="STORAGE/ORGANIZERS"/>
    <s v="UNISEX"/>
    <s v="AVON"/>
    <s v="AVON"/>
    <n v="1"/>
    <n v="50"/>
    <n v="100"/>
    <s v="N"/>
    <s v="N"/>
    <n v="46052"/>
    <m/>
    <s v="N"/>
    <s v="RP"/>
    <n v="9.4"/>
    <n v="12.99"/>
    <n v="12.99"/>
    <m/>
    <m/>
    <m/>
    <m/>
    <s v="N"/>
    <n v="64050596"/>
    <s v="F&amp;H Plataforma"/>
    <m/>
    <x v="0"/>
    <m/>
    <n v="18"/>
    <s v="EVENTO VERAO 4 - HOUSEMEU ESPACO"/>
    <s v="N"/>
    <m/>
    <m/>
    <s v="N"/>
    <n v="20230306"/>
    <m/>
    <n v="134219555"/>
    <s v="MIXED"/>
    <s v="Tech rep lvl"/>
    <s v="Moda &amp; Casa"/>
    <n v="1"/>
    <m/>
    <n v="0"/>
    <n v="0"/>
    <n v="100"/>
    <n v="134219556"/>
    <n v="999"/>
    <n v="3"/>
    <x v="0"/>
    <x v="0"/>
    <n v="0.5978"/>
    <n v="0.5978"/>
    <n v="0.5978"/>
    <n v="0.5978"/>
    <n v="0.5978"/>
    <n v="9.99"/>
    <n v="9.99"/>
    <n v="9.99"/>
    <n v="9.99"/>
    <n v="9.99"/>
    <s v="Brasil + Moda &amp; Casa + VGF2"/>
    <s v="Bronze + Moda &amp; Casa + VGF2"/>
    <s v="Prata + Moda &amp; Casa + VGF2"/>
    <s v="Ouro + Moda &amp; Casa + VGF2"/>
    <s v="Estrela + Moda &amp; Casa + VGF2"/>
    <n v="15"/>
    <n v="15"/>
    <n v="15"/>
    <n v="15"/>
    <n v="15"/>
    <n v="42.19"/>
    <n v="42.19"/>
    <n v="42.19"/>
    <n v="42.19"/>
    <n v="42.19"/>
    <n v="0"/>
    <n v="0"/>
    <n v="0"/>
    <n v="0"/>
    <n v="0"/>
    <n v="8.4915000000000003"/>
    <n v="8.4915000000000003"/>
    <n v="8.4915000000000003"/>
    <n v="8.4915000000000003"/>
    <n v="8.4915000000000003"/>
    <n v="0"/>
    <n v="0"/>
    <n v="0"/>
    <n v="0"/>
    <n v="0"/>
    <n v="0"/>
    <n v="100"/>
    <n v="100"/>
    <n v="100"/>
    <n v="100"/>
  </r>
  <r>
    <n v="2295785"/>
    <x v="85"/>
    <n v="20220309"/>
    <m/>
    <s v="INNERWEAR"/>
    <x v="56"/>
    <s v="MEIA SAPATILHA COLOR POP"/>
    <n v="5579242"/>
    <x v="85"/>
    <n v="1"/>
    <s v="IN-LINE (EXCL NR)"/>
    <s v="CROSS-OUT"/>
    <n v="0.5978"/>
    <m/>
    <n v="2.5590000000000002"/>
    <m/>
    <m/>
    <n v="12.99"/>
    <n v="14.99"/>
    <n v="5232"/>
    <n v="5232"/>
    <n v="64"/>
    <s v="WORK IN PROGRESS"/>
    <n v="134219568"/>
    <s v="NO INCENTIVE"/>
    <s v="N"/>
    <s v="N"/>
    <s v="N"/>
    <s v="N"/>
    <x v="0"/>
    <n v="134219571"/>
    <n v="28"/>
    <n v="42"/>
    <n v="20230306"/>
    <s v="CUSTOMER"/>
    <n v="15"/>
    <s v="Y"/>
    <s v="Tech rep lvl + Moda &amp; Casa + VGF2"/>
    <s v="FULL PAYMENT"/>
    <m/>
    <n v="40628.687899999997"/>
    <n v="27239.999899999999"/>
    <n v="71.989999999999995"/>
    <m/>
    <s v="STOCKINGS"/>
    <s v="NYLONS"/>
    <s v="HOSIERY"/>
    <s v="FEMALE"/>
    <s v="AVON"/>
    <s v="AVON"/>
    <n v="0"/>
    <n v="100"/>
    <n v="50"/>
    <s v="N"/>
    <s v="N"/>
    <n v="46747"/>
    <m/>
    <s v="N"/>
    <m/>
    <m/>
    <m/>
    <m/>
    <m/>
    <m/>
    <m/>
    <m/>
    <s v="N"/>
    <m/>
    <m/>
    <m/>
    <x v="0"/>
    <m/>
    <n v="64"/>
    <s v="INNER - CORPO A CORPO 4"/>
    <s v="N"/>
    <m/>
    <m/>
    <s v="N"/>
    <n v="20230306"/>
    <m/>
    <n v="134219568"/>
    <s v="MIXED"/>
    <s v="Tech rep lvl"/>
    <s v="Moda &amp; Casa"/>
    <n v="1"/>
    <m/>
    <n v="0"/>
    <n v="0"/>
    <n v="100"/>
    <n v="134219569"/>
    <n v="999"/>
    <n v="3"/>
    <x v="0"/>
    <x v="0"/>
    <n v="0.5978"/>
    <n v="0.5978"/>
    <n v="0.5978"/>
    <n v="0.5978"/>
    <n v="0.5978"/>
    <n v="12.99"/>
    <n v="12.99"/>
    <n v="12.99"/>
    <n v="12.99"/>
    <n v="12.99"/>
    <s v="Brasil + Moda &amp; Casa + VGF2"/>
    <s v="Bronze + Moda &amp; Casa + VGF2"/>
    <s v="Prata + Moda &amp; Casa + VGF2"/>
    <s v="Ouro + Moda &amp; Casa + VGF2"/>
    <s v="Estrela + Moda &amp; Casa + VGF2"/>
    <n v="15"/>
    <n v="15"/>
    <n v="15"/>
    <n v="15"/>
    <n v="15"/>
    <n v="42.19"/>
    <n v="42.19"/>
    <n v="42.19"/>
    <n v="42.19"/>
    <n v="42.19"/>
    <n v="0"/>
    <n v="0"/>
    <n v="0"/>
    <n v="0"/>
    <n v="0"/>
    <n v="11.041499999999999"/>
    <n v="11.041499999999999"/>
    <n v="11.041499999999999"/>
    <n v="11.041499999999999"/>
    <n v="11.041499999999999"/>
    <n v="0"/>
    <n v="0"/>
    <n v="0"/>
    <n v="0"/>
    <n v="0"/>
    <n v="0"/>
    <n v="100"/>
    <n v="100"/>
    <n v="100"/>
    <n v="100"/>
  </r>
  <r>
    <n v="2295786"/>
    <x v="86"/>
    <n v="20220309"/>
    <m/>
    <s v="INNERWEAR"/>
    <x v="56"/>
    <s v="MEIA SAPATILHA COLOR POP"/>
    <n v="5579242"/>
    <x v="86"/>
    <n v="1"/>
    <s v="IN-LINE (EXCL NR)"/>
    <s v="CROSS-OUT"/>
    <n v="0.5978"/>
    <m/>
    <n v="2.5590000000000002"/>
    <m/>
    <m/>
    <n v="12.99"/>
    <n v="14.99"/>
    <n v="5232"/>
    <n v="5232"/>
    <n v="64"/>
    <s v="WORK IN PROGRESS"/>
    <n v="134219568"/>
    <s v="NO INCENTIVE"/>
    <s v="N"/>
    <s v="N"/>
    <s v="N"/>
    <s v="N"/>
    <x v="0"/>
    <n v="134219570"/>
    <n v="28"/>
    <n v="42"/>
    <n v="20230306"/>
    <s v="CUSTOMER"/>
    <n v="15"/>
    <s v="Y"/>
    <s v="Tech rep lvl + Moda &amp; Casa + VGF2"/>
    <s v="FULL PAYMENT"/>
    <m/>
    <n v="40628.687899999997"/>
    <n v="27239.999899999999"/>
    <n v="71.989999999999995"/>
    <m/>
    <s v="STOCKINGS"/>
    <s v="NYLONS"/>
    <s v="HOSIERY"/>
    <s v="FEMALE"/>
    <s v="AVON"/>
    <s v="AVON"/>
    <n v="0"/>
    <n v="100"/>
    <n v="50"/>
    <s v="N"/>
    <s v="N"/>
    <n v="46751"/>
    <m/>
    <s v="N"/>
    <m/>
    <m/>
    <m/>
    <m/>
    <m/>
    <m/>
    <m/>
    <m/>
    <s v="N"/>
    <m/>
    <m/>
    <m/>
    <x v="0"/>
    <m/>
    <n v="64"/>
    <s v="INNER - CORPO A CORPO 4"/>
    <s v="N"/>
    <m/>
    <m/>
    <s v="N"/>
    <n v="20230306"/>
    <m/>
    <n v="134219568"/>
    <s v="MIXED"/>
    <s v="Tech rep lvl"/>
    <s v="Moda &amp; Casa"/>
    <n v="1"/>
    <m/>
    <n v="0"/>
    <n v="0"/>
    <n v="100"/>
    <n v="134219569"/>
    <n v="999"/>
    <n v="3"/>
    <x v="0"/>
    <x v="0"/>
    <n v="0.5978"/>
    <n v="0.5978"/>
    <n v="0.5978"/>
    <n v="0.5978"/>
    <n v="0.5978"/>
    <n v="12.99"/>
    <n v="12.99"/>
    <n v="12.99"/>
    <n v="12.99"/>
    <n v="12.99"/>
    <s v="Brasil + Moda &amp; Casa + VGF2"/>
    <s v="Bronze + Moda &amp; Casa + VGF2"/>
    <s v="Prata + Moda &amp; Casa + VGF2"/>
    <s v="Ouro + Moda &amp; Casa + VGF2"/>
    <s v="Estrela + Moda &amp; Casa + VGF2"/>
    <n v="15"/>
    <n v="15"/>
    <n v="15"/>
    <n v="15"/>
    <n v="15"/>
    <n v="42.19"/>
    <n v="42.19"/>
    <n v="42.19"/>
    <n v="42.19"/>
    <n v="42.19"/>
    <n v="0"/>
    <n v="0"/>
    <n v="0"/>
    <n v="0"/>
    <n v="0"/>
    <n v="11.041499999999999"/>
    <n v="11.041499999999999"/>
    <n v="11.041499999999999"/>
    <n v="11.041499999999999"/>
    <n v="11.041499999999999"/>
    <n v="0"/>
    <n v="0"/>
    <n v="0"/>
    <n v="0"/>
    <n v="0"/>
    <n v="0"/>
    <n v="100"/>
    <n v="100"/>
    <n v="100"/>
    <n v="100"/>
  </r>
  <r>
    <n v="634563"/>
    <x v="87"/>
    <n v="20230306"/>
    <m/>
    <s v="COLOR"/>
    <x v="57"/>
    <s v="COLOR TREND KISS MATTE LIPSTICK"/>
    <n v="1228867"/>
    <x v="87"/>
    <n v="1"/>
    <s v="NEW COI"/>
    <s v="BUY X GET DISCOUNTED PRODUCT"/>
    <n v="0.38059999999999999"/>
    <m/>
    <n v="1.89"/>
    <m/>
    <m/>
    <n v="18.989999999999998"/>
    <n v="18.989999999999998"/>
    <n v="4654"/>
    <n v="4654"/>
    <n v="6"/>
    <s v="WORK IN PROGRESS"/>
    <n v="134219587"/>
    <s v="NO INCENTIVE"/>
    <s v="N"/>
    <s v="N"/>
    <s v="N"/>
    <s v="N"/>
    <x v="3"/>
    <n v="134219597"/>
    <n v="28"/>
    <n v="11"/>
    <n v="20230306"/>
    <s v="CUSTOMER"/>
    <n v="15"/>
    <s v="Y"/>
    <s v="Tech rep lvl + Dia a Dia + VGF2"/>
    <s v="FULL PAYMENT"/>
    <m/>
    <n v="32685.2196"/>
    <n v="23889.159599999999"/>
    <n v="81.69"/>
    <m/>
    <s v="LIPSTICK"/>
    <s v="LIPSTICK"/>
    <s v="LIP COLOR"/>
    <s v="FEMALE"/>
    <s v="COLOR TREND"/>
    <s v="COLOR TREND"/>
    <n v="2"/>
    <n v="200"/>
    <s v="8.33"/>
    <s v="N"/>
    <s v="N"/>
    <n v="50063"/>
    <m/>
    <s v="N"/>
    <s v="RP"/>
    <n v="15.01"/>
    <n v="18.989999999999998"/>
    <n v="18.989999999999998"/>
    <m/>
    <m/>
    <m/>
    <m/>
    <s v="N"/>
    <n v="31603376"/>
    <s v="Capa"/>
    <m/>
    <x v="0"/>
    <m/>
    <n v="6"/>
    <s v="COLOR TREND - 3"/>
    <s v="N"/>
    <m/>
    <m/>
    <s v="N"/>
    <n v="20230306"/>
    <m/>
    <n v="134219587"/>
    <s v="MIXED"/>
    <s v="Tech rep lvl"/>
    <s v="CosmÃ©ticos"/>
    <n v="1"/>
    <m/>
    <n v="0"/>
    <n v="0"/>
    <n v="100"/>
    <n v="134219588"/>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634563"/>
    <x v="87"/>
    <n v="20230306"/>
    <m/>
    <s v="COLOR"/>
    <x v="57"/>
    <s v="COLOR TREND KISS MATTE LIPSTICK"/>
    <n v="1228867"/>
    <x v="87"/>
    <n v="1"/>
    <s v="NEW COI"/>
    <s v="DISCOUNTED BEAUTY WITH PURCHASE (PWP)"/>
    <n v="0.38059999999999999"/>
    <m/>
    <n v="1.89"/>
    <m/>
    <m/>
    <n v="10.99"/>
    <n v="18.989999999999998"/>
    <n v="2914"/>
    <n v="2914"/>
    <n v="6"/>
    <s v="WORK IN PROGRESS"/>
    <n v="134219587"/>
    <s v="NO INCENTIVE"/>
    <s v="N"/>
    <s v="N"/>
    <s v="N"/>
    <s v="N"/>
    <x v="3"/>
    <n v="134219675"/>
    <n v="28"/>
    <n v="11"/>
    <n v="20230306"/>
    <s v="CUSTOMER"/>
    <n v="15"/>
    <s v="Y"/>
    <s v="Tech rep lvl + Dia a Dia + VGF2"/>
    <s v="FULL PAYMENT"/>
    <m/>
    <n v="11843.2955"/>
    <n v="6335.8355000000001"/>
    <n v="68.37"/>
    <m/>
    <s v="LIPSTICK"/>
    <s v="LIPSTICK"/>
    <s v="LIP COLOR"/>
    <s v="FEMALE"/>
    <s v="COLOR TREND"/>
    <s v="COLOR TREND"/>
    <n v="2"/>
    <n v="200"/>
    <s v="8.33"/>
    <s v="N"/>
    <s v="N"/>
    <n v="50063"/>
    <m/>
    <s v="N"/>
    <s v="AXF"/>
    <n v="8.9700000000000006"/>
    <n v="9.74"/>
    <n v="11.04"/>
    <m/>
    <m/>
    <m/>
    <m/>
    <s v="N"/>
    <n v="31603376"/>
    <s v="Capa"/>
    <m/>
    <x v="0"/>
    <m/>
    <n v="6"/>
    <s v="COLOR TREND - 3"/>
    <s v="N"/>
    <m/>
    <m/>
    <s v="N"/>
    <n v="20230306"/>
    <m/>
    <n v="134219587"/>
    <s v="MIXED"/>
    <s v="Tech rep lvl"/>
    <s v="CosmÃ©ticos"/>
    <n v="1"/>
    <m/>
    <n v="0"/>
    <n v="0"/>
    <n v="100"/>
    <n v="13421966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38753"/>
    <x v="88"/>
    <n v="20230306"/>
    <m/>
    <s v="COLOR"/>
    <x v="57"/>
    <s v="COLOR TREND KISS MATTE LIPSTICK"/>
    <n v="1228867"/>
    <x v="88"/>
    <n v="1"/>
    <s v="NEW COI"/>
    <s v="DISCOUNTED BEAUTY WITH PURCHASE (PWP)"/>
    <n v="0.38059999999999999"/>
    <m/>
    <n v="1.89"/>
    <m/>
    <m/>
    <n v="10.99"/>
    <n v="18.989999999999998"/>
    <n v="3320"/>
    <n v="3320"/>
    <n v="6"/>
    <s v="WORK IN PROGRESS"/>
    <n v="134219587"/>
    <s v="NO INCENTIVE"/>
    <s v="N"/>
    <s v="N"/>
    <s v="N"/>
    <s v="N"/>
    <x v="3"/>
    <n v="134219676"/>
    <n v="28"/>
    <n v="11"/>
    <n v="20230306"/>
    <s v="CUSTOMER"/>
    <n v="15"/>
    <s v="Y"/>
    <s v="Tech rep lvl + Dia a Dia + VGF2"/>
    <s v="FULL PAYMENT"/>
    <m/>
    <n v="13493.7"/>
    <n v="7218.9"/>
    <n v="68.37"/>
    <m/>
    <s v="LIPSTICK"/>
    <s v="LIPSTICK"/>
    <s v="LIP COLOR"/>
    <s v="FEMALE"/>
    <s v="COLOR TREND"/>
    <s v="COLOR TREND"/>
    <n v="2"/>
    <n v="200"/>
    <s v="8.33"/>
    <s v="N"/>
    <s v="N"/>
    <n v="50342"/>
    <m/>
    <s v="N"/>
    <s v="AXF"/>
    <n v="8.9700000000000006"/>
    <n v="9.74"/>
    <n v="11.04"/>
    <m/>
    <m/>
    <m/>
    <m/>
    <s v="N"/>
    <n v="31603376"/>
    <s v="Capa"/>
    <m/>
    <x v="0"/>
    <m/>
    <n v="6"/>
    <s v="COLOR TREND - 3"/>
    <s v="N"/>
    <m/>
    <m/>
    <s v="N"/>
    <n v="20230306"/>
    <m/>
    <n v="134219587"/>
    <s v="MIXED"/>
    <s v="Tech rep lvl"/>
    <s v="CosmÃ©ticos"/>
    <n v="1"/>
    <m/>
    <n v="0"/>
    <n v="0"/>
    <n v="100"/>
    <n v="13421966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38753"/>
    <x v="88"/>
    <n v="20230306"/>
    <m/>
    <s v="COLOR"/>
    <x v="57"/>
    <s v="COLOR TREND KISS MATTE LIPSTICK"/>
    <n v="1228867"/>
    <x v="88"/>
    <n v="1"/>
    <s v="NEW COI"/>
    <s v="BUY X GET DISCOUNTED PRODUCT"/>
    <n v="0.38059999999999999"/>
    <m/>
    <n v="1.89"/>
    <m/>
    <m/>
    <n v="18.989999999999998"/>
    <n v="18.989999999999998"/>
    <n v="4772"/>
    <n v="4772"/>
    <n v="6"/>
    <s v="WORK IN PROGRESS"/>
    <n v="134219587"/>
    <s v="NO INCENTIVE"/>
    <s v="N"/>
    <s v="N"/>
    <s v="N"/>
    <s v="N"/>
    <x v="3"/>
    <n v="134219598"/>
    <n v="28"/>
    <n v="11"/>
    <n v="20230306"/>
    <s v="CUSTOMER"/>
    <n v="15"/>
    <s v="Y"/>
    <s v="Tech rep lvl + Dia a Dia + VGF2"/>
    <s v="FULL PAYMENT"/>
    <m/>
    <n v="33512.465799999998"/>
    <n v="24493.3858"/>
    <n v="81.69"/>
    <m/>
    <s v="LIPSTICK"/>
    <s v="LIPSTICK"/>
    <s v="LIP COLOR"/>
    <s v="FEMALE"/>
    <s v="COLOR TREND"/>
    <s v="COLOR TREND"/>
    <n v="2"/>
    <n v="200"/>
    <s v="8.33"/>
    <s v="N"/>
    <s v="N"/>
    <n v="50342"/>
    <m/>
    <s v="N"/>
    <s v="RP"/>
    <n v="15.01"/>
    <n v="18.989999999999998"/>
    <n v="18.989999999999998"/>
    <m/>
    <m/>
    <m/>
    <m/>
    <s v="N"/>
    <n v="31603376"/>
    <s v="Capa"/>
    <m/>
    <x v="0"/>
    <m/>
    <n v="6"/>
    <s v="COLOR TREND - 3"/>
    <s v="N"/>
    <m/>
    <m/>
    <s v="N"/>
    <n v="20230306"/>
    <m/>
    <n v="134219587"/>
    <s v="MIXED"/>
    <s v="Tech rep lvl"/>
    <s v="CosmÃ©ticos"/>
    <n v="1"/>
    <m/>
    <n v="0"/>
    <n v="0"/>
    <n v="100"/>
    <n v="134219588"/>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638754"/>
    <x v="89"/>
    <n v="20230306"/>
    <m/>
    <s v="COLOR"/>
    <x v="57"/>
    <s v="COLOR TREND KISS MATTE LIPSTICK"/>
    <n v="1228867"/>
    <x v="89"/>
    <n v="1"/>
    <s v="NEW COI"/>
    <s v="DISCOUNTED BEAUTY WITH PURCHASE (PWP)"/>
    <n v="0.38059999999999999"/>
    <m/>
    <n v="1.89"/>
    <m/>
    <m/>
    <n v="10.99"/>
    <n v="18.989999999999998"/>
    <n v="3770"/>
    <n v="3770"/>
    <n v="6"/>
    <s v="WORK IN PROGRESS"/>
    <n v="134219587"/>
    <s v="NO INCENTIVE"/>
    <s v="N"/>
    <s v="N"/>
    <s v="N"/>
    <s v="N"/>
    <x v="3"/>
    <n v="134219669"/>
    <n v="28"/>
    <n v="11"/>
    <n v="20230306"/>
    <s v="CUSTOMER"/>
    <n v="15"/>
    <s v="Y"/>
    <s v="Tech rep lvl + Dia a Dia + VGF2"/>
    <s v="FULL PAYMENT"/>
    <m/>
    <n v="15322.171200000001"/>
    <n v="8196.8711999999996"/>
    <n v="68.37"/>
    <m/>
    <s v="LIPSTICK"/>
    <s v="LIPSTICK"/>
    <s v="LIP COLOR"/>
    <s v="FEMALE"/>
    <s v="COLOR TREND"/>
    <s v="COLOR TREND"/>
    <n v="2"/>
    <n v="200"/>
    <s v="8.33"/>
    <s v="N"/>
    <s v="N"/>
    <n v="50533"/>
    <m/>
    <s v="N"/>
    <s v="AXF"/>
    <n v="8.9700000000000006"/>
    <n v="9.74"/>
    <n v="11.04"/>
    <m/>
    <m/>
    <m/>
    <m/>
    <s v="N"/>
    <n v="31603376"/>
    <s v="Capa"/>
    <m/>
    <x v="0"/>
    <m/>
    <n v="6"/>
    <s v="COLOR TREND - 3"/>
    <s v="N"/>
    <m/>
    <m/>
    <s v="N"/>
    <n v="20230306"/>
    <m/>
    <n v="134219587"/>
    <s v="MIXED"/>
    <s v="Tech rep lvl"/>
    <s v="CosmÃ©ticos"/>
    <n v="1"/>
    <m/>
    <n v="0"/>
    <n v="0"/>
    <n v="100"/>
    <n v="13421966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38754"/>
    <x v="89"/>
    <n v="20230306"/>
    <m/>
    <s v="COLOR"/>
    <x v="57"/>
    <s v="COLOR TREND KISS MATTE LIPSTICK"/>
    <n v="1228867"/>
    <x v="89"/>
    <n v="1"/>
    <s v="NEW COI"/>
    <s v="BUY X GET DISCOUNTED PRODUCT"/>
    <n v="0.38059999999999999"/>
    <m/>
    <n v="1.89"/>
    <m/>
    <m/>
    <n v="18.989999999999998"/>
    <n v="18.989999999999998"/>
    <n v="4434"/>
    <n v="4434"/>
    <n v="6"/>
    <s v="WORK IN PROGRESS"/>
    <n v="134219587"/>
    <s v="NO INCENTIVE"/>
    <s v="N"/>
    <s v="N"/>
    <s v="N"/>
    <s v="N"/>
    <x v="3"/>
    <n v="134219591"/>
    <n v="28"/>
    <n v="11"/>
    <n v="20230306"/>
    <s v="CUSTOMER"/>
    <n v="15"/>
    <s v="Y"/>
    <s v="Tech rep lvl + Dia a Dia + VGF2"/>
    <s v="FULL PAYMENT"/>
    <m/>
    <n v="31139.862799999999"/>
    <n v="22759.602800000001"/>
    <n v="81.69"/>
    <m/>
    <s v="LIPSTICK"/>
    <s v="LIPSTICK"/>
    <s v="LIP COLOR"/>
    <s v="FEMALE"/>
    <s v="COLOR TREND"/>
    <s v="COLOR TREND"/>
    <n v="2"/>
    <n v="200"/>
    <s v="8.33"/>
    <s v="N"/>
    <s v="N"/>
    <n v="50533"/>
    <m/>
    <s v="N"/>
    <s v="RP"/>
    <n v="15.01"/>
    <n v="18.989999999999998"/>
    <n v="18.989999999999998"/>
    <m/>
    <m/>
    <m/>
    <m/>
    <s v="N"/>
    <n v="31603376"/>
    <s v="Capa"/>
    <m/>
    <x v="0"/>
    <m/>
    <n v="6"/>
    <s v="COLOR TREND - 3"/>
    <s v="N"/>
    <m/>
    <m/>
    <s v="N"/>
    <n v="20230306"/>
    <m/>
    <n v="134219587"/>
    <s v="MIXED"/>
    <s v="Tech rep lvl"/>
    <s v="CosmÃ©ticos"/>
    <n v="1"/>
    <m/>
    <n v="0"/>
    <n v="0"/>
    <n v="100"/>
    <n v="134219588"/>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638755"/>
    <x v="90"/>
    <n v="20230306"/>
    <m/>
    <s v="COLOR"/>
    <x v="57"/>
    <s v="COLOR TREND KISS MATTE LIPSTICK"/>
    <n v="1228867"/>
    <x v="90"/>
    <n v="1"/>
    <s v="NEW COI"/>
    <s v="BUY X GET DISCOUNTED PRODUCT"/>
    <n v="0.38059999999999999"/>
    <m/>
    <n v="1.89"/>
    <m/>
    <m/>
    <n v="18.989999999999998"/>
    <n v="18.989999999999998"/>
    <n v="6996"/>
    <n v="6996"/>
    <n v="6"/>
    <s v="WORK IN PROGRESS"/>
    <n v="134219587"/>
    <s v="NO INCENTIVE"/>
    <s v="N"/>
    <s v="N"/>
    <s v="N"/>
    <s v="N"/>
    <x v="3"/>
    <n v="134219594"/>
    <n v="28"/>
    <n v="11"/>
    <n v="20230306"/>
    <s v="CUSTOMER"/>
    <n v="15"/>
    <s v="Y"/>
    <s v="Tech rep lvl + Dia a Dia + VGF2"/>
    <s v="FULL PAYMENT"/>
    <m/>
    <n v="49132.164199999999"/>
    <n v="35909.724199999997"/>
    <n v="81.69"/>
    <m/>
    <s v="LIPSTICK"/>
    <s v="LIPSTICK"/>
    <s v="LIP COLOR"/>
    <s v="FEMALE"/>
    <s v="COLOR TREND"/>
    <s v="COLOR TREND"/>
    <n v="2"/>
    <n v="200"/>
    <s v="8.33"/>
    <s v="N"/>
    <s v="N"/>
    <n v="50540"/>
    <m/>
    <s v="N"/>
    <s v="RP"/>
    <n v="15.01"/>
    <n v="18.989999999999998"/>
    <n v="18.989999999999998"/>
    <m/>
    <m/>
    <m/>
    <m/>
    <s v="N"/>
    <n v="31603376"/>
    <s v="Capa"/>
    <m/>
    <x v="0"/>
    <m/>
    <n v="6"/>
    <s v="COLOR TREND - 3"/>
    <s v="N"/>
    <m/>
    <m/>
    <s v="N"/>
    <n v="20230306"/>
    <m/>
    <n v="134219587"/>
    <s v="MIXED"/>
    <s v="Tech rep lvl"/>
    <s v="CosmÃ©ticos"/>
    <n v="1"/>
    <m/>
    <n v="0"/>
    <n v="0"/>
    <n v="100"/>
    <n v="134219588"/>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638755"/>
    <x v="90"/>
    <n v="20230306"/>
    <m/>
    <s v="COLOR"/>
    <x v="57"/>
    <s v="COLOR TREND KISS MATTE LIPSTICK"/>
    <n v="1228867"/>
    <x v="90"/>
    <n v="1"/>
    <s v="NEW COI"/>
    <s v="DISCOUNTED BEAUTY WITH PURCHASE (PWP)"/>
    <n v="0.38059999999999999"/>
    <m/>
    <n v="1.89"/>
    <m/>
    <m/>
    <n v="10.99"/>
    <n v="18.989999999999998"/>
    <n v="3745"/>
    <n v="3745"/>
    <n v="6"/>
    <s v="WORK IN PROGRESS"/>
    <n v="134219587"/>
    <s v="NO INCENTIVE"/>
    <s v="N"/>
    <s v="N"/>
    <s v="N"/>
    <s v="N"/>
    <x v="3"/>
    <n v="134219672"/>
    <n v="28"/>
    <n v="11"/>
    <n v="20230306"/>
    <s v="CUSTOMER"/>
    <n v="15"/>
    <s v="Y"/>
    <s v="Tech rep lvl + Dia a Dia + VGF2"/>
    <s v="FULL PAYMENT"/>
    <m/>
    <n v="15220.2906"/>
    <n v="8142.2406000000001"/>
    <n v="68.37"/>
    <m/>
    <s v="LIPSTICK"/>
    <s v="LIPSTICK"/>
    <s v="LIP COLOR"/>
    <s v="FEMALE"/>
    <s v="COLOR TREND"/>
    <s v="COLOR TREND"/>
    <n v="2"/>
    <n v="200"/>
    <s v="8.33"/>
    <s v="N"/>
    <s v="N"/>
    <n v="50540"/>
    <m/>
    <s v="N"/>
    <s v="AXF"/>
    <n v="8.9700000000000006"/>
    <n v="9.74"/>
    <n v="11.04"/>
    <m/>
    <m/>
    <m/>
    <m/>
    <s v="N"/>
    <n v="31603376"/>
    <s v="Capa"/>
    <m/>
    <x v="0"/>
    <m/>
    <n v="6"/>
    <s v="COLOR TREND - 3"/>
    <s v="N"/>
    <m/>
    <m/>
    <s v="N"/>
    <n v="20230306"/>
    <m/>
    <n v="134219587"/>
    <s v="MIXED"/>
    <s v="Tech rep lvl"/>
    <s v="CosmÃ©ticos"/>
    <n v="1"/>
    <m/>
    <n v="0"/>
    <n v="0"/>
    <n v="100"/>
    <n v="13421966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38756"/>
    <x v="91"/>
    <n v="20230306"/>
    <m/>
    <s v="COLOR"/>
    <x v="57"/>
    <s v="COLOR TREND KISS MATTE LIPSTICK"/>
    <n v="1228867"/>
    <x v="91"/>
    <n v="1"/>
    <s v="NEW COI"/>
    <s v="DISCOUNTED BEAUTY WITH PURCHASE (PWP)"/>
    <n v="0.38059999999999999"/>
    <m/>
    <n v="1.89"/>
    <m/>
    <m/>
    <n v="10.99"/>
    <n v="18.989999999999998"/>
    <n v="2895"/>
    <n v="2895"/>
    <n v="6"/>
    <s v="WORK IN PROGRESS"/>
    <n v="134219587"/>
    <s v="NO INCENTIVE"/>
    <s v="N"/>
    <s v="N"/>
    <s v="N"/>
    <s v="N"/>
    <x v="3"/>
    <n v="134219670"/>
    <n v="28"/>
    <n v="11"/>
    <n v="20230306"/>
    <s v="CUSTOMER"/>
    <n v="15"/>
    <s v="Y"/>
    <s v="Tech rep lvl + Dia a Dia + VGF2"/>
    <s v="FULL PAYMENT"/>
    <m/>
    <n v="11766.033600000001"/>
    <n v="6294.4835999999996"/>
    <n v="68.37"/>
    <m/>
    <s v="LIPSTICK"/>
    <s v="LIPSTICK"/>
    <s v="LIP COLOR"/>
    <s v="FEMALE"/>
    <s v="COLOR TREND"/>
    <s v="COLOR TREND"/>
    <n v="2"/>
    <n v="200"/>
    <s v="8.33"/>
    <s v="N"/>
    <s v="N"/>
    <n v="50618"/>
    <m/>
    <s v="N"/>
    <s v="AXF"/>
    <n v="8.9700000000000006"/>
    <n v="9.74"/>
    <n v="11.04"/>
    <m/>
    <m/>
    <m/>
    <m/>
    <s v="N"/>
    <n v="31603376"/>
    <s v="Capa"/>
    <m/>
    <x v="0"/>
    <m/>
    <n v="6"/>
    <s v="COLOR TREND - 3"/>
    <s v="N"/>
    <m/>
    <m/>
    <s v="N"/>
    <n v="20230306"/>
    <m/>
    <n v="134219587"/>
    <s v="MIXED"/>
    <s v="Tech rep lvl"/>
    <s v="CosmÃ©ticos"/>
    <n v="1"/>
    <m/>
    <n v="0"/>
    <n v="0"/>
    <n v="100"/>
    <n v="13421966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38756"/>
    <x v="91"/>
    <n v="20230306"/>
    <m/>
    <s v="COLOR"/>
    <x v="57"/>
    <s v="COLOR TREND KISS MATTE LIPSTICK"/>
    <n v="1228867"/>
    <x v="91"/>
    <n v="1"/>
    <s v="NEW COI"/>
    <s v="BUY X GET DISCOUNTED PRODUCT"/>
    <n v="0.38059999999999999"/>
    <m/>
    <n v="1.89"/>
    <m/>
    <m/>
    <n v="18.989999999999998"/>
    <n v="18.989999999999998"/>
    <n v="4868"/>
    <n v="4868"/>
    <n v="6"/>
    <s v="WORK IN PROGRESS"/>
    <n v="134219587"/>
    <s v="NO INCENTIVE"/>
    <s v="N"/>
    <s v="N"/>
    <s v="N"/>
    <s v="N"/>
    <x v="3"/>
    <n v="134219592"/>
    <n v="28"/>
    <n v="11"/>
    <n v="20230306"/>
    <s v="CUSTOMER"/>
    <n v="15"/>
    <s v="Y"/>
    <s v="Tech rep lvl + Dia a Dia + VGF2"/>
    <s v="FULL PAYMENT"/>
    <m/>
    <n v="34188.036899999999"/>
    <n v="24987.516899999999"/>
    <n v="81.69"/>
    <m/>
    <s v="LIPSTICK"/>
    <s v="LIPSTICK"/>
    <s v="LIP COLOR"/>
    <s v="FEMALE"/>
    <s v="COLOR TREND"/>
    <s v="COLOR TREND"/>
    <n v="2"/>
    <n v="200"/>
    <s v="8.33"/>
    <s v="N"/>
    <s v="N"/>
    <n v="50618"/>
    <m/>
    <s v="N"/>
    <s v="RP"/>
    <n v="15.01"/>
    <n v="18.989999999999998"/>
    <n v="18.989999999999998"/>
    <m/>
    <m/>
    <m/>
    <m/>
    <s v="N"/>
    <n v="31603376"/>
    <s v="Capa"/>
    <m/>
    <x v="0"/>
    <m/>
    <n v="6"/>
    <s v="COLOR TREND - 3"/>
    <s v="N"/>
    <m/>
    <m/>
    <s v="N"/>
    <n v="20230306"/>
    <m/>
    <n v="134219587"/>
    <s v="MIXED"/>
    <s v="Tech rep lvl"/>
    <s v="CosmÃ©ticos"/>
    <n v="1"/>
    <m/>
    <n v="0"/>
    <n v="0"/>
    <n v="100"/>
    <n v="134219588"/>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638758"/>
    <x v="92"/>
    <n v="20230306"/>
    <m/>
    <s v="COLOR"/>
    <x v="57"/>
    <s v="COLOR TREND KISS MATTE LIPSTICK"/>
    <n v="1228867"/>
    <x v="92"/>
    <n v="1"/>
    <s v="NEW COI"/>
    <s v="BUY X GET DISCOUNTED PRODUCT"/>
    <n v="0.38059999999999999"/>
    <m/>
    <n v="1.89"/>
    <m/>
    <m/>
    <n v="18.989999999999998"/>
    <n v="18.989999999999998"/>
    <n v="4254"/>
    <n v="4254"/>
    <n v="6"/>
    <s v="WORK IN PROGRESS"/>
    <n v="134219587"/>
    <s v="NO INCENTIVE"/>
    <s v="N"/>
    <s v="N"/>
    <s v="N"/>
    <s v="N"/>
    <x v="3"/>
    <n v="134219589"/>
    <n v="28"/>
    <n v="11"/>
    <n v="20230306"/>
    <s v="CUSTOMER"/>
    <n v="15"/>
    <s v="Y"/>
    <s v="Tech rep lvl + Dia a Dia + VGF2"/>
    <s v="FULL PAYMENT"/>
    <m/>
    <n v="29875.968099999998"/>
    <n v="21835.908100000001"/>
    <n v="81.69"/>
    <m/>
    <s v="LIPSTICK"/>
    <s v="LIPSTICK"/>
    <s v="LIP COLOR"/>
    <s v="FEMALE"/>
    <s v="COLOR TREND"/>
    <s v="COLOR TREND"/>
    <n v="2"/>
    <n v="200"/>
    <s v="8.33"/>
    <s v="N"/>
    <s v="N"/>
    <n v="50626"/>
    <m/>
    <s v="N"/>
    <s v="RP"/>
    <n v="15.01"/>
    <n v="18.989999999999998"/>
    <n v="18.989999999999998"/>
    <m/>
    <m/>
    <m/>
    <m/>
    <s v="N"/>
    <n v="31603376"/>
    <s v="Capa"/>
    <m/>
    <x v="0"/>
    <m/>
    <n v="6"/>
    <s v="COLOR TREND - 3"/>
    <s v="N"/>
    <m/>
    <m/>
    <s v="N"/>
    <n v="20230306"/>
    <m/>
    <n v="134219587"/>
    <s v="MIXED"/>
    <s v="Tech rep lvl"/>
    <s v="CosmÃ©ticos"/>
    <n v="1"/>
    <m/>
    <n v="0"/>
    <n v="0"/>
    <n v="100"/>
    <n v="134219588"/>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638758"/>
    <x v="92"/>
    <n v="20230306"/>
    <m/>
    <s v="COLOR"/>
    <x v="57"/>
    <s v="COLOR TREND KISS MATTE LIPSTICK"/>
    <n v="1228867"/>
    <x v="92"/>
    <n v="1"/>
    <s v="NEW COI"/>
    <s v="DISCOUNTED BEAUTY WITH PURCHASE (PWP)"/>
    <n v="0.38059999999999999"/>
    <m/>
    <n v="1.89"/>
    <m/>
    <m/>
    <n v="10.99"/>
    <n v="18.989999999999998"/>
    <n v="1700"/>
    <n v="1700"/>
    <n v="6"/>
    <s v="WORK IN PROGRESS"/>
    <n v="134219587"/>
    <s v="NO INCENTIVE"/>
    <s v="N"/>
    <s v="N"/>
    <s v="N"/>
    <s v="N"/>
    <x v="3"/>
    <n v="134219667"/>
    <n v="28"/>
    <n v="11"/>
    <n v="20230306"/>
    <s v="CUSTOMER"/>
    <n v="15"/>
    <s v="Y"/>
    <s v="Tech rep lvl + Dia a Dia + VGF2"/>
    <s v="FULL PAYMENT"/>
    <m/>
    <n v="6909.5898999999999"/>
    <n v="3696.5898999999999"/>
    <n v="68.37"/>
    <m/>
    <s v="LIPSTICK"/>
    <s v="LIPSTICK"/>
    <s v="LIP COLOR"/>
    <s v="FEMALE"/>
    <s v="COLOR TREND"/>
    <s v="COLOR TREND"/>
    <n v="2"/>
    <n v="200"/>
    <s v="8.33"/>
    <s v="N"/>
    <s v="N"/>
    <n v="50626"/>
    <m/>
    <s v="N"/>
    <s v="AXF"/>
    <n v="8.9700000000000006"/>
    <n v="9.74"/>
    <n v="11.04"/>
    <m/>
    <m/>
    <m/>
    <m/>
    <s v="N"/>
    <n v="31603376"/>
    <s v="Capa"/>
    <m/>
    <x v="0"/>
    <m/>
    <n v="6"/>
    <s v="COLOR TREND - 3"/>
    <s v="N"/>
    <m/>
    <m/>
    <s v="N"/>
    <n v="20230306"/>
    <m/>
    <n v="134219587"/>
    <s v="MIXED"/>
    <s v="Tech rep lvl"/>
    <s v="CosmÃ©ticos"/>
    <n v="1"/>
    <m/>
    <n v="0"/>
    <n v="0"/>
    <n v="100"/>
    <n v="13421966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38760"/>
    <x v="93"/>
    <n v="20230306"/>
    <m/>
    <s v="COLOR"/>
    <x v="57"/>
    <s v="COLOR TREND KISS MATTE LIPSTICK"/>
    <n v="1228867"/>
    <x v="93"/>
    <n v="1"/>
    <s v="NEW COI"/>
    <s v="BUY X GET DISCOUNTED PRODUCT"/>
    <n v="0.38059999999999999"/>
    <m/>
    <n v="1.89"/>
    <m/>
    <m/>
    <n v="18.989999999999998"/>
    <n v="18.989999999999998"/>
    <n v="4734"/>
    <n v="4734"/>
    <n v="6"/>
    <s v="WORK IN PROGRESS"/>
    <n v="134219587"/>
    <s v="NO INCENTIVE"/>
    <s v="N"/>
    <s v="N"/>
    <s v="N"/>
    <s v="N"/>
    <x v="3"/>
    <n v="134219593"/>
    <n v="28"/>
    <n v="11"/>
    <n v="20230306"/>
    <s v="CUSTOMER"/>
    <n v="15"/>
    <s v="Y"/>
    <s v="Tech rep lvl + Dia a Dia + VGF2"/>
    <s v="FULL PAYMENT"/>
    <m/>
    <n v="33246.801399999997"/>
    <n v="24299.541399999998"/>
    <n v="81.69"/>
    <m/>
    <s v="LIPSTICK"/>
    <s v="LIPSTICK"/>
    <s v="LIP COLOR"/>
    <s v="FEMALE"/>
    <s v="COLOR TREND"/>
    <s v="COLOR TREND"/>
    <n v="2"/>
    <n v="200"/>
    <s v="8.33"/>
    <s v="N"/>
    <s v="N"/>
    <n v="50629"/>
    <m/>
    <s v="N"/>
    <s v="RP"/>
    <n v="15.01"/>
    <n v="18.989999999999998"/>
    <n v="18.989999999999998"/>
    <m/>
    <m/>
    <m/>
    <m/>
    <s v="N"/>
    <n v="31603376"/>
    <s v="Capa"/>
    <m/>
    <x v="0"/>
    <m/>
    <n v="6"/>
    <s v="COLOR TREND - 3"/>
    <s v="N"/>
    <m/>
    <m/>
    <s v="N"/>
    <n v="20230306"/>
    <m/>
    <n v="134219587"/>
    <s v="MIXED"/>
    <s v="Tech rep lvl"/>
    <s v="CosmÃ©ticos"/>
    <n v="1"/>
    <m/>
    <n v="0"/>
    <n v="0"/>
    <n v="100"/>
    <n v="134219588"/>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638760"/>
    <x v="93"/>
    <n v="20230306"/>
    <m/>
    <s v="COLOR"/>
    <x v="57"/>
    <s v="COLOR TREND KISS MATTE LIPSTICK"/>
    <n v="1228867"/>
    <x v="93"/>
    <n v="1"/>
    <s v="NEW COI"/>
    <s v="DISCOUNTED BEAUTY WITH PURCHASE (PWP)"/>
    <n v="0.38059999999999999"/>
    <m/>
    <n v="1.89"/>
    <m/>
    <m/>
    <n v="10.99"/>
    <n v="18.989999999999998"/>
    <n v="2074"/>
    <n v="2074"/>
    <n v="6"/>
    <s v="WORK IN PROGRESS"/>
    <n v="134219587"/>
    <s v="NO INCENTIVE"/>
    <s v="N"/>
    <s v="N"/>
    <s v="N"/>
    <s v="N"/>
    <x v="3"/>
    <n v="134219671"/>
    <n v="28"/>
    <n v="11"/>
    <n v="20230306"/>
    <s v="CUSTOMER"/>
    <n v="15"/>
    <s v="Y"/>
    <s v="Tech rep lvl + Dia a Dia + VGF2"/>
    <s v="FULL PAYMENT"/>
    <m/>
    <n v="8429.1332999999995"/>
    <n v="4509.2732999999998"/>
    <n v="68.37"/>
    <m/>
    <s v="LIPSTICK"/>
    <s v="LIPSTICK"/>
    <s v="LIP COLOR"/>
    <s v="FEMALE"/>
    <s v="COLOR TREND"/>
    <s v="COLOR TREND"/>
    <n v="2"/>
    <n v="200"/>
    <s v="8.33"/>
    <s v="N"/>
    <s v="N"/>
    <n v="50629"/>
    <m/>
    <s v="N"/>
    <s v="AXF"/>
    <n v="8.9700000000000006"/>
    <n v="9.74"/>
    <n v="11.04"/>
    <m/>
    <m/>
    <m/>
    <m/>
    <s v="N"/>
    <n v="31603376"/>
    <s v="Capa"/>
    <m/>
    <x v="0"/>
    <m/>
    <n v="6"/>
    <s v="COLOR TREND - 3"/>
    <s v="N"/>
    <m/>
    <m/>
    <s v="N"/>
    <n v="20230306"/>
    <m/>
    <n v="134219587"/>
    <s v="MIXED"/>
    <s v="Tech rep lvl"/>
    <s v="CosmÃ©ticos"/>
    <n v="1"/>
    <m/>
    <n v="0"/>
    <n v="0"/>
    <n v="100"/>
    <n v="13421966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38761"/>
    <x v="94"/>
    <n v="20230306"/>
    <m/>
    <s v="COLOR"/>
    <x v="57"/>
    <s v="COLOR TREND KISS MATTE LIPSTICK"/>
    <n v="1228867"/>
    <x v="94"/>
    <n v="1"/>
    <s v="NEW COI"/>
    <s v="DISCOUNTED BEAUTY WITH PURCHASE (PWP)"/>
    <n v="0.38059999999999999"/>
    <m/>
    <n v="1.89"/>
    <m/>
    <m/>
    <n v="10.99"/>
    <n v="18.989999999999998"/>
    <n v="2911"/>
    <n v="2911"/>
    <n v="6"/>
    <s v="WORK IN PROGRESS"/>
    <n v="134219587"/>
    <s v="NO INCENTIVE"/>
    <s v="N"/>
    <s v="N"/>
    <s v="N"/>
    <s v="N"/>
    <x v="3"/>
    <n v="134219677"/>
    <n v="28"/>
    <n v="11"/>
    <n v="20230306"/>
    <s v="CUSTOMER"/>
    <n v="15"/>
    <s v="Y"/>
    <s v="Tech rep lvl + Dia a Dia + VGF2"/>
    <s v="FULL PAYMENT"/>
    <m/>
    <n v="11830.747100000001"/>
    <n v="6328.9570999999996"/>
    <n v="68.37"/>
    <m/>
    <s v="LIPSTICK"/>
    <s v="LIPSTICK"/>
    <s v="LIP COLOR"/>
    <s v="FEMALE"/>
    <s v="COLOR TREND"/>
    <s v="COLOR TREND"/>
    <n v="2"/>
    <n v="200"/>
    <s v="8.33"/>
    <s v="N"/>
    <s v="N"/>
    <n v="50635"/>
    <m/>
    <s v="N"/>
    <s v="AXF"/>
    <n v="8.9700000000000006"/>
    <n v="9.74"/>
    <n v="11.04"/>
    <m/>
    <m/>
    <m/>
    <m/>
    <s v="N"/>
    <n v="31603376"/>
    <s v="Capa"/>
    <m/>
    <x v="0"/>
    <m/>
    <n v="6"/>
    <s v="COLOR TREND - 3"/>
    <s v="N"/>
    <m/>
    <m/>
    <s v="N"/>
    <n v="20230306"/>
    <m/>
    <n v="134219587"/>
    <s v="MIXED"/>
    <s v="Tech rep lvl"/>
    <s v="CosmÃ©ticos"/>
    <n v="1"/>
    <m/>
    <n v="0"/>
    <n v="0"/>
    <n v="100"/>
    <n v="13421966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38761"/>
    <x v="94"/>
    <n v="20230306"/>
    <m/>
    <s v="COLOR"/>
    <x v="57"/>
    <s v="COLOR TREND KISS MATTE LIPSTICK"/>
    <n v="1228867"/>
    <x v="94"/>
    <n v="1"/>
    <s v="NEW COI"/>
    <s v="BUY X GET DISCOUNTED PRODUCT"/>
    <n v="0.38059999999999999"/>
    <m/>
    <n v="1.89"/>
    <m/>
    <m/>
    <n v="18.989999999999998"/>
    <n v="18.989999999999998"/>
    <n v="4696"/>
    <n v="4696"/>
    <n v="6"/>
    <s v="WORK IN PROGRESS"/>
    <n v="134219587"/>
    <s v="NO INCENTIVE"/>
    <s v="N"/>
    <s v="N"/>
    <s v="N"/>
    <s v="N"/>
    <x v="3"/>
    <n v="134219599"/>
    <n v="28"/>
    <n v="11"/>
    <n v="20230306"/>
    <s v="CUSTOMER"/>
    <n v="15"/>
    <s v="Y"/>
    <s v="Tech rep lvl + Dia a Dia + VGF2"/>
    <s v="FULL PAYMENT"/>
    <m/>
    <n v="32978.9683"/>
    <n v="24103.528300000002"/>
    <n v="81.69"/>
    <m/>
    <s v="LIPSTICK"/>
    <s v="LIPSTICK"/>
    <s v="LIP COLOR"/>
    <s v="FEMALE"/>
    <s v="COLOR TREND"/>
    <s v="COLOR TREND"/>
    <n v="2"/>
    <n v="200"/>
    <s v="8.33"/>
    <s v="N"/>
    <s v="N"/>
    <n v="50635"/>
    <m/>
    <s v="N"/>
    <s v="RP"/>
    <n v="15.01"/>
    <n v="18.989999999999998"/>
    <n v="18.989999999999998"/>
    <m/>
    <m/>
    <m/>
    <m/>
    <s v="N"/>
    <n v="31603376"/>
    <s v="Capa"/>
    <m/>
    <x v="0"/>
    <m/>
    <n v="6"/>
    <s v="COLOR TREND - 3"/>
    <s v="N"/>
    <m/>
    <m/>
    <s v="N"/>
    <n v="20230306"/>
    <m/>
    <n v="134219587"/>
    <s v="MIXED"/>
    <s v="Tech rep lvl"/>
    <s v="CosmÃ©ticos"/>
    <n v="1"/>
    <m/>
    <n v="0"/>
    <n v="0"/>
    <n v="100"/>
    <n v="134219588"/>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638762"/>
    <x v="95"/>
    <n v="20230306"/>
    <m/>
    <s v="COLOR"/>
    <x v="57"/>
    <s v="COLOR TREND KISS MATTE LIPSTICK"/>
    <n v="1228867"/>
    <x v="95"/>
    <n v="1"/>
    <s v="NEW COI"/>
    <s v="BUY X GET DISCOUNTED PRODUCT"/>
    <n v="0.38059999999999999"/>
    <m/>
    <n v="1.89"/>
    <m/>
    <m/>
    <n v="18.989999999999998"/>
    <n v="18.989999999999998"/>
    <n v="4524"/>
    <n v="4524"/>
    <n v="6"/>
    <s v="WORK IN PROGRESS"/>
    <n v="134219587"/>
    <s v="NO INCENTIVE"/>
    <s v="N"/>
    <s v="N"/>
    <s v="N"/>
    <s v="N"/>
    <x v="3"/>
    <n v="134219590"/>
    <n v="28"/>
    <n v="11"/>
    <n v="20230306"/>
    <s v="CUSTOMER"/>
    <n v="15"/>
    <s v="Y"/>
    <s v="Tech rep lvl + Dia a Dia + VGF2"/>
    <s v="FULL PAYMENT"/>
    <m/>
    <n v="31770.7258"/>
    <n v="23220.3658"/>
    <n v="81.69"/>
    <m/>
    <s v="LIPSTICK"/>
    <s v="LIPSTICK"/>
    <s v="LIP COLOR"/>
    <s v="FEMALE"/>
    <s v="COLOR TREND"/>
    <s v="COLOR TREND"/>
    <n v="2"/>
    <n v="200"/>
    <s v="8.33"/>
    <s v="N"/>
    <s v="N"/>
    <n v="50670"/>
    <m/>
    <s v="N"/>
    <s v="RP"/>
    <n v="15.01"/>
    <n v="18.989999999999998"/>
    <n v="18.989999999999998"/>
    <m/>
    <m/>
    <m/>
    <m/>
    <s v="N"/>
    <n v="31603376"/>
    <s v="Capa"/>
    <m/>
    <x v="0"/>
    <m/>
    <n v="6"/>
    <s v="COLOR TREND - 3"/>
    <s v="N"/>
    <m/>
    <m/>
    <s v="N"/>
    <n v="20230306"/>
    <m/>
    <n v="134219587"/>
    <s v="MIXED"/>
    <s v="Tech rep lvl"/>
    <s v="CosmÃ©ticos"/>
    <n v="1"/>
    <m/>
    <n v="0"/>
    <n v="0"/>
    <n v="100"/>
    <n v="134219588"/>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638762"/>
    <x v="95"/>
    <n v="20230306"/>
    <m/>
    <s v="COLOR"/>
    <x v="57"/>
    <s v="COLOR TREND KISS MATTE LIPSTICK"/>
    <n v="1228867"/>
    <x v="95"/>
    <n v="1"/>
    <s v="NEW COI"/>
    <s v="DISCOUNTED BEAUTY WITH PURCHASE (PWP)"/>
    <n v="0.38059999999999999"/>
    <m/>
    <n v="1.89"/>
    <m/>
    <m/>
    <n v="10.99"/>
    <n v="18.989999999999998"/>
    <n v="4595"/>
    <n v="4595"/>
    <n v="6"/>
    <s v="WORK IN PROGRESS"/>
    <n v="134219587"/>
    <s v="NO INCENTIVE"/>
    <s v="N"/>
    <s v="N"/>
    <s v="N"/>
    <s v="N"/>
    <x v="3"/>
    <n v="134219668"/>
    <n v="28"/>
    <n v="11"/>
    <n v="20230306"/>
    <s v="CUSTOMER"/>
    <n v="15"/>
    <s v="Y"/>
    <s v="Tech rep lvl + Dia a Dia + VGF2"/>
    <s v="FULL PAYMENT"/>
    <m/>
    <n v="18675.623500000002"/>
    <n v="9991.0735000000004"/>
    <n v="68.37"/>
    <m/>
    <s v="LIPSTICK"/>
    <s v="LIPSTICK"/>
    <s v="LIP COLOR"/>
    <s v="FEMALE"/>
    <s v="COLOR TREND"/>
    <s v="COLOR TREND"/>
    <n v="2"/>
    <n v="200"/>
    <s v="8.33"/>
    <s v="N"/>
    <s v="N"/>
    <n v="50670"/>
    <m/>
    <s v="N"/>
    <s v="AXF"/>
    <n v="8.9700000000000006"/>
    <n v="9.74"/>
    <n v="11.04"/>
    <m/>
    <m/>
    <m/>
    <m/>
    <s v="N"/>
    <n v="31603376"/>
    <s v="Capa"/>
    <m/>
    <x v="0"/>
    <m/>
    <n v="6"/>
    <s v="COLOR TREND - 3"/>
    <s v="N"/>
    <m/>
    <m/>
    <s v="N"/>
    <n v="20230306"/>
    <m/>
    <n v="134219587"/>
    <s v="MIXED"/>
    <s v="Tech rep lvl"/>
    <s v="CosmÃ©ticos"/>
    <n v="1"/>
    <m/>
    <n v="0"/>
    <n v="0"/>
    <n v="100"/>
    <n v="13421966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38763"/>
    <x v="96"/>
    <n v="20230306"/>
    <m/>
    <s v="COLOR"/>
    <x v="57"/>
    <s v="COLOR TREND KISS MATTE LIPSTICK"/>
    <n v="1228867"/>
    <x v="96"/>
    <n v="1"/>
    <s v="NEW COI"/>
    <s v="DISCOUNTED BEAUTY WITH PURCHASE (PWP)"/>
    <n v="0.38059999999999999"/>
    <m/>
    <n v="1.89"/>
    <m/>
    <m/>
    <n v="10.99"/>
    <n v="18.989999999999998"/>
    <n v="3450"/>
    <n v="3450"/>
    <n v="6"/>
    <s v="WORK IN PROGRESS"/>
    <n v="134219587"/>
    <s v="NO INCENTIVE"/>
    <s v="N"/>
    <s v="N"/>
    <s v="N"/>
    <s v="N"/>
    <x v="3"/>
    <n v="134219678"/>
    <n v="28"/>
    <n v="11"/>
    <n v="20230306"/>
    <s v="CUSTOMER"/>
    <n v="15"/>
    <s v="Y"/>
    <s v="Tech rep lvl + Dia a Dia + VGF2"/>
    <s v="FULL PAYMENT"/>
    <m/>
    <n v="14021.8652"/>
    <n v="7501.3652000000002"/>
    <n v="68.37"/>
    <m/>
    <s v="LIPSTICK"/>
    <s v="LIPSTICK"/>
    <s v="LIP COLOR"/>
    <s v="FEMALE"/>
    <s v="COLOR TREND"/>
    <s v="COLOR TREND"/>
    <n v="2"/>
    <n v="200"/>
    <s v="8.33"/>
    <s v="N"/>
    <s v="N"/>
    <n v="50690"/>
    <m/>
    <s v="N"/>
    <s v="AXF"/>
    <n v="8.9700000000000006"/>
    <n v="9.74"/>
    <n v="11.04"/>
    <m/>
    <m/>
    <m/>
    <m/>
    <s v="N"/>
    <n v="31603376"/>
    <s v="Capa"/>
    <m/>
    <x v="0"/>
    <m/>
    <n v="6"/>
    <s v="COLOR TREND - 3"/>
    <s v="N"/>
    <m/>
    <m/>
    <s v="N"/>
    <n v="20230306"/>
    <m/>
    <n v="134219587"/>
    <s v="MIXED"/>
    <s v="Tech rep lvl"/>
    <s v="CosmÃ©ticos"/>
    <n v="1"/>
    <m/>
    <n v="0"/>
    <n v="0"/>
    <n v="100"/>
    <n v="13421966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38763"/>
    <x v="96"/>
    <n v="20230306"/>
    <m/>
    <s v="COLOR"/>
    <x v="57"/>
    <s v="COLOR TREND KISS MATTE LIPSTICK"/>
    <n v="1228867"/>
    <x v="96"/>
    <n v="1"/>
    <s v="NEW COI"/>
    <s v="BUY X GET DISCOUNTED PRODUCT"/>
    <n v="0.38059999999999999"/>
    <m/>
    <n v="1.89"/>
    <m/>
    <m/>
    <n v="18.989999999999998"/>
    <n v="18.989999999999998"/>
    <n v="3365"/>
    <n v="3365"/>
    <n v="6"/>
    <s v="WORK IN PROGRESS"/>
    <n v="134219587"/>
    <s v="NO INCENTIVE"/>
    <s v="N"/>
    <s v="N"/>
    <s v="N"/>
    <s v="N"/>
    <x v="3"/>
    <n v="134219600"/>
    <n v="28"/>
    <n v="11"/>
    <n v="20230306"/>
    <s v="CUSTOMER"/>
    <n v="15"/>
    <s v="Y"/>
    <s v="Tech rep lvl + Dia a Dia + VGF2"/>
    <s v="FULL PAYMENT"/>
    <m/>
    <n v="23631.1446"/>
    <n v="17271.294600000001"/>
    <n v="81.69"/>
    <m/>
    <s v="LIPSTICK"/>
    <s v="LIPSTICK"/>
    <s v="LIP COLOR"/>
    <s v="FEMALE"/>
    <s v="COLOR TREND"/>
    <s v="COLOR TREND"/>
    <n v="2"/>
    <n v="200"/>
    <s v="8.33"/>
    <s v="N"/>
    <s v="N"/>
    <n v="50690"/>
    <m/>
    <s v="N"/>
    <s v="RP"/>
    <n v="15.01"/>
    <n v="18.989999999999998"/>
    <n v="18.989999999999998"/>
    <m/>
    <m/>
    <m/>
    <m/>
    <s v="N"/>
    <n v="31603376"/>
    <s v="Capa"/>
    <m/>
    <x v="0"/>
    <m/>
    <n v="6"/>
    <s v="COLOR TREND - 3"/>
    <s v="N"/>
    <m/>
    <m/>
    <s v="N"/>
    <n v="20230306"/>
    <m/>
    <n v="134219587"/>
    <s v="MIXED"/>
    <s v="Tech rep lvl"/>
    <s v="CosmÃ©ticos"/>
    <n v="1"/>
    <m/>
    <n v="0"/>
    <n v="0"/>
    <n v="100"/>
    <n v="134219588"/>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638764"/>
    <x v="97"/>
    <n v="20230306"/>
    <m/>
    <s v="COLOR"/>
    <x v="57"/>
    <s v="COLOR TREND KISS MATTE LIPSTICK"/>
    <n v="1228867"/>
    <x v="97"/>
    <n v="1"/>
    <s v="NEW COI"/>
    <s v="DISCOUNTED BEAUTY WITH PURCHASE (PWP)"/>
    <n v="0.38059999999999999"/>
    <m/>
    <n v="1.89"/>
    <m/>
    <m/>
    <n v="10.99"/>
    <n v="18.989999999999998"/>
    <n v="3399"/>
    <n v="3399"/>
    <n v="6"/>
    <s v="WORK IN PROGRESS"/>
    <n v="134219587"/>
    <s v="NO INCENTIVE"/>
    <s v="N"/>
    <s v="N"/>
    <s v="N"/>
    <s v="N"/>
    <x v="3"/>
    <n v="134219673"/>
    <n v="28"/>
    <n v="11"/>
    <n v="20230306"/>
    <s v="CUSTOMER"/>
    <n v="15"/>
    <s v="Y"/>
    <s v="Tech rep lvl + Dia a Dia + VGF2"/>
    <s v="FULL PAYMENT"/>
    <m/>
    <n v="13813.742"/>
    <n v="7389.6319999999996"/>
    <n v="68.37"/>
    <m/>
    <s v="LIPSTICK"/>
    <s v="LIPSTICK"/>
    <s v="LIP COLOR"/>
    <s v="FEMALE"/>
    <s v="COLOR TREND"/>
    <s v="COLOR TREND"/>
    <n v="2"/>
    <n v="200"/>
    <s v="8.33"/>
    <s v="N"/>
    <s v="N"/>
    <n v="50728"/>
    <m/>
    <s v="N"/>
    <s v="AXF"/>
    <n v="8.9700000000000006"/>
    <n v="9.74"/>
    <n v="11.04"/>
    <m/>
    <m/>
    <m/>
    <m/>
    <s v="N"/>
    <n v="31603376"/>
    <s v="Capa"/>
    <m/>
    <x v="0"/>
    <m/>
    <n v="6"/>
    <s v="COLOR TREND - 3"/>
    <s v="N"/>
    <m/>
    <m/>
    <s v="N"/>
    <n v="20230306"/>
    <m/>
    <n v="134219587"/>
    <s v="MIXED"/>
    <s v="Tech rep lvl"/>
    <s v="CosmÃ©ticos"/>
    <n v="1"/>
    <m/>
    <n v="0"/>
    <n v="0"/>
    <n v="100"/>
    <n v="13421966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38764"/>
    <x v="97"/>
    <n v="20230306"/>
    <m/>
    <s v="COLOR"/>
    <x v="57"/>
    <s v="COLOR TREND KISS MATTE LIPSTICK"/>
    <n v="1228867"/>
    <x v="97"/>
    <n v="1"/>
    <s v="NEW COI"/>
    <s v="BUY X GET DISCOUNTED PRODUCT"/>
    <n v="0.38059999999999999"/>
    <m/>
    <n v="1.89"/>
    <m/>
    <m/>
    <n v="18.989999999999998"/>
    <n v="18.989999999999998"/>
    <n v="3925"/>
    <n v="3925"/>
    <n v="6"/>
    <s v="WORK IN PROGRESS"/>
    <n v="134219587"/>
    <s v="NO INCENTIVE"/>
    <s v="N"/>
    <s v="N"/>
    <s v="N"/>
    <s v="N"/>
    <x v="3"/>
    <n v="134219595"/>
    <n v="28"/>
    <n v="11"/>
    <n v="20230306"/>
    <s v="CUSTOMER"/>
    <n v="15"/>
    <s v="Y"/>
    <s v="Tech rep lvl + Dia a Dia + VGF2"/>
    <s v="FULL PAYMENT"/>
    <m/>
    <n v="27564.385699999999"/>
    <n v="20146.135699999999"/>
    <n v="81.69"/>
    <m/>
    <s v="LIPSTICK"/>
    <s v="LIPSTICK"/>
    <s v="LIP COLOR"/>
    <s v="FEMALE"/>
    <s v="COLOR TREND"/>
    <s v="COLOR TREND"/>
    <n v="2"/>
    <n v="200"/>
    <s v="8.33"/>
    <s v="N"/>
    <s v="N"/>
    <n v="50728"/>
    <m/>
    <s v="N"/>
    <s v="RP"/>
    <n v="15.01"/>
    <n v="18.989999999999998"/>
    <n v="18.989999999999998"/>
    <m/>
    <m/>
    <m/>
    <m/>
    <s v="N"/>
    <n v="31603376"/>
    <s v="Capa"/>
    <m/>
    <x v="0"/>
    <m/>
    <n v="6"/>
    <s v="COLOR TREND - 3"/>
    <s v="N"/>
    <m/>
    <m/>
    <s v="N"/>
    <n v="20230306"/>
    <m/>
    <n v="134219587"/>
    <s v="MIXED"/>
    <s v="Tech rep lvl"/>
    <s v="CosmÃ©ticos"/>
    <n v="1"/>
    <m/>
    <n v="0"/>
    <n v="0"/>
    <n v="100"/>
    <n v="134219588"/>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638766"/>
    <x v="98"/>
    <n v="20230306"/>
    <m/>
    <s v="COLOR"/>
    <x v="57"/>
    <s v="COLOR TREND KISS MATTE LIPSTICK"/>
    <n v="1228867"/>
    <x v="98"/>
    <n v="1"/>
    <s v="NEW COI"/>
    <s v="DISCOUNTED BEAUTY WITH PURCHASE (PWP)"/>
    <n v="0.38059999999999999"/>
    <m/>
    <n v="1.89"/>
    <m/>
    <m/>
    <n v="10.99"/>
    <n v="18.989999999999998"/>
    <n v="1807"/>
    <n v="1807"/>
    <n v="6"/>
    <s v="WORK IN PROGRESS"/>
    <n v="134219587"/>
    <s v="NO INCENTIVE"/>
    <s v="N"/>
    <s v="N"/>
    <s v="N"/>
    <s v="N"/>
    <x v="3"/>
    <n v="134219674"/>
    <n v="28"/>
    <n v="11"/>
    <n v="20230306"/>
    <s v="CUSTOMER"/>
    <n v="15"/>
    <s v="Y"/>
    <s v="Tech rep lvl + Dia a Dia + VGF2"/>
    <s v="FULL PAYMENT"/>
    <m/>
    <n v="7343.8818000000001"/>
    <n v="3928.6518000000001"/>
    <n v="68.37"/>
    <m/>
    <s v="LIPSTICK"/>
    <s v="LIPSTICK"/>
    <s v="LIP COLOR"/>
    <s v="FEMALE"/>
    <s v="COLOR TREND"/>
    <s v="COLOR TREND"/>
    <n v="2"/>
    <n v="200"/>
    <s v="8.33"/>
    <s v="N"/>
    <s v="N"/>
    <n v="50735"/>
    <m/>
    <s v="N"/>
    <s v="AXF"/>
    <n v="8.9700000000000006"/>
    <n v="9.74"/>
    <n v="11.04"/>
    <m/>
    <m/>
    <m/>
    <m/>
    <s v="N"/>
    <n v="31603376"/>
    <s v="Capa"/>
    <m/>
    <x v="0"/>
    <m/>
    <n v="6"/>
    <s v="COLOR TREND - 3"/>
    <s v="N"/>
    <m/>
    <m/>
    <s v="N"/>
    <n v="20230306"/>
    <m/>
    <n v="134219587"/>
    <s v="MIXED"/>
    <s v="Tech rep lvl"/>
    <s v="CosmÃ©ticos"/>
    <n v="1"/>
    <m/>
    <n v="0"/>
    <n v="0"/>
    <n v="100"/>
    <n v="13421966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38766"/>
    <x v="98"/>
    <n v="20230306"/>
    <m/>
    <s v="COLOR"/>
    <x v="57"/>
    <s v="COLOR TREND KISS MATTE LIPSTICK"/>
    <n v="1228867"/>
    <x v="98"/>
    <n v="1"/>
    <s v="NEW COI"/>
    <s v="BUY X GET DISCOUNTED PRODUCT"/>
    <n v="0.38059999999999999"/>
    <m/>
    <n v="1.89"/>
    <m/>
    <m/>
    <n v="18.989999999999998"/>
    <n v="18.989999999999998"/>
    <n v="5375"/>
    <n v="5375"/>
    <n v="6"/>
    <s v="WORK IN PROGRESS"/>
    <n v="134219587"/>
    <s v="NO INCENTIVE"/>
    <s v="N"/>
    <s v="N"/>
    <s v="N"/>
    <s v="N"/>
    <x v="3"/>
    <n v="134219596"/>
    <n v="28"/>
    <n v="11"/>
    <n v="20230306"/>
    <s v="CUSTOMER"/>
    <n v="15"/>
    <s v="Y"/>
    <s v="Tech rep lvl + Dia a Dia + VGF2"/>
    <s v="FULL PAYMENT"/>
    <m/>
    <n v="37748.851799999997"/>
    <n v="27590.1018"/>
    <n v="81.69"/>
    <m/>
    <s v="LIPSTICK"/>
    <s v="LIPSTICK"/>
    <s v="LIP COLOR"/>
    <s v="FEMALE"/>
    <s v="COLOR TREND"/>
    <s v="COLOR TREND"/>
    <n v="2"/>
    <n v="200"/>
    <s v="8.33"/>
    <s v="N"/>
    <s v="N"/>
    <n v="50735"/>
    <m/>
    <s v="N"/>
    <s v="RP"/>
    <n v="15.01"/>
    <n v="18.989999999999998"/>
    <n v="18.989999999999998"/>
    <m/>
    <m/>
    <m/>
    <m/>
    <s v="N"/>
    <n v="31603376"/>
    <s v="Capa"/>
    <m/>
    <x v="0"/>
    <m/>
    <n v="6"/>
    <s v="COLOR TREND - 3"/>
    <s v="N"/>
    <m/>
    <m/>
    <s v="N"/>
    <n v="20230306"/>
    <m/>
    <n v="134219587"/>
    <s v="MIXED"/>
    <s v="Tech rep lvl"/>
    <s v="CosmÃ©ticos"/>
    <n v="1"/>
    <m/>
    <n v="0"/>
    <n v="0"/>
    <n v="100"/>
    <n v="134219588"/>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2149589"/>
    <x v="99"/>
    <n v="20170307"/>
    <m/>
    <s v="HOUSEWARES"/>
    <x v="58"/>
    <s v="CHOPPER ONION"/>
    <n v="5328867"/>
    <x v="99"/>
    <n v="1"/>
    <s v="IN-LINE (EXCL NR)"/>
    <s v="CROSS-OUT"/>
    <n v="0.5978"/>
    <m/>
    <n v="2.8660000000000001"/>
    <m/>
    <m/>
    <n v="12.99"/>
    <n v="14.99"/>
    <n v="3125"/>
    <n v="3125"/>
    <n v="25"/>
    <s v="WORK IN PROGRESS"/>
    <n v="134219744"/>
    <s v="NO INCENTIVE"/>
    <s v="N"/>
    <s v="N"/>
    <s v="N"/>
    <s v="N"/>
    <x v="0"/>
    <n v="134219746"/>
    <n v="28"/>
    <n v="42"/>
    <n v="20230306"/>
    <s v="CUSTOMER"/>
    <n v="15"/>
    <s v="Y"/>
    <s v="Tech rep lvl + Moda &amp; Casa + VGF2"/>
    <s v="FULL PAYMENT"/>
    <m/>
    <n v="24266.9437"/>
    <n v="15310.693799999999"/>
    <n v="68.63"/>
    <m/>
    <s v="COOKING UTENSILS"/>
    <s v="COOKING"/>
    <s v="UTENSILS KITCHENWARE"/>
    <s v="UNISEX"/>
    <s v="AVON"/>
    <s v="AVON"/>
    <n v="1"/>
    <n v="50"/>
    <n v="100"/>
    <s v="N"/>
    <s v="N"/>
    <n v="84929"/>
    <m/>
    <s v="N"/>
    <m/>
    <m/>
    <m/>
    <m/>
    <m/>
    <m/>
    <m/>
    <m/>
    <s v="N"/>
    <m/>
    <m/>
    <m/>
    <x v="0"/>
    <m/>
    <n v="24"/>
    <s v="ESPACO GOURMET - HOUSE 1"/>
    <s v="N"/>
    <m/>
    <m/>
    <s v="N"/>
    <n v="20230306"/>
    <m/>
    <n v="134219744"/>
    <s v="MIXED"/>
    <s v="Tech rep lvl"/>
    <s v="Moda &amp; Casa"/>
    <n v="1"/>
    <m/>
    <n v="0"/>
    <n v="0"/>
    <n v="100"/>
    <n v="134219745"/>
    <n v="999"/>
    <n v="3"/>
    <x v="0"/>
    <x v="0"/>
    <n v="0.5978"/>
    <n v="0.5978"/>
    <n v="0.5978"/>
    <n v="0.5978"/>
    <n v="0.5978"/>
    <n v="12.99"/>
    <n v="12.99"/>
    <n v="12.99"/>
    <n v="12.99"/>
    <n v="12.99"/>
    <s v="Brasil + Moda &amp; Casa + VGF2"/>
    <s v="Bronze + Moda &amp; Casa + VGF2"/>
    <s v="Prata + Moda &amp; Casa + VGF2"/>
    <s v="Ouro + Moda &amp; Casa + VGF2"/>
    <s v="Estrela + Moda &amp; Casa + VGF2"/>
    <n v="15"/>
    <n v="15"/>
    <n v="15"/>
    <n v="15"/>
    <n v="15"/>
    <n v="42.19"/>
    <n v="42.19"/>
    <n v="42.19"/>
    <n v="42.19"/>
    <n v="42.19"/>
    <n v="0"/>
    <n v="0"/>
    <n v="0"/>
    <n v="0"/>
    <n v="0"/>
    <n v="11.041499999999999"/>
    <n v="11.041499999999999"/>
    <n v="11.041499999999999"/>
    <n v="11.041499999999999"/>
    <n v="11.041499999999999"/>
    <n v="0"/>
    <n v="0"/>
    <n v="0"/>
    <n v="0"/>
    <n v="0"/>
    <n v="0"/>
    <n v="100"/>
    <n v="100"/>
    <n v="100"/>
    <n v="100"/>
  </r>
  <r>
    <n v="2149589"/>
    <x v="99"/>
    <n v="20170307"/>
    <m/>
    <s v="HOUSEWARES"/>
    <x v="58"/>
    <s v="CHOPPER ONION"/>
    <n v="5328867"/>
    <x v="99"/>
    <n v="2"/>
    <s v="IN-LINE (EXCL NR)"/>
    <s v="ANY X FOR.."/>
    <n v="0.5978"/>
    <m/>
    <n v="2.8660000000000001"/>
    <m/>
    <m/>
    <n v="19.98"/>
    <n v="14.99"/>
    <n v="8806"/>
    <n v="8806"/>
    <n v="25"/>
    <s v="WORK IN PROGRESS"/>
    <n v="134219744"/>
    <s v="NO INCENTIVE"/>
    <s v="N"/>
    <s v="N"/>
    <s v="N"/>
    <s v="N"/>
    <x v="0"/>
    <n v="135307446"/>
    <n v="28"/>
    <n v="42"/>
    <n v="20230306"/>
    <s v="CUSTOMER"/>
    <n v="15"/>
    <s v="Y"/>
    <s v="Tech rep lvl + Moda &amp; Casa + VGF2"/>
    <s v="FULL PAYMENT"/>
    <m/>
    <n v="52589.625699999997"/>
    <n v="27351.629700000001"/>
    <n v="59.21"/>
    <m/>
    <s v="COOKING UTENSILS"/>
    <s v="COOKING"/>
    <s v="UTENSILS KITCHENWARE"/>
    <s v="UNISEX"/>
    <s v="AVON"/>
    <s v="AVON"/>
    <n v="1"/>
    <n v="50"/>
    <n v="100"/>
    <s v="N"/>
    <s v="N"/>
    <n v="84929"/>
    <m/>
    <s v="N"/>
    <m/>
    <m/>
    <m/>
    <m/>
    <m/>
    <m/>
    <m/>
    <m/>
    <s v="N"/>
    <m/>
    <m/>
    <m/>
    <x v="0"/>
    <m/>
    <n v="24"/>
    <s v="ESPACO GOURMET - HOUSE 1"/>
    <s v="N"/>
    <m/>
    <m/>
    <s v="N"/>
    <n v="20230306"/>
    <m/>
    <n v="134219744"/>
    <s v="MIXED"/>
    <s v="Tech rep lvl"/>
    <s v="Moda &amp; Casa"/>
    <n v="2"/>
    <m/>
    <n v="0"/>
    <n v="0"/>
    <n v="100"/>
    <n v="135307445"/>
    <n v="999"/>
    <n v="3"/>
    <x v="0"/>
    <x v="0"/>
    <n v="0.5978"/>
    <n v="0.5978"/>
    <n v="0.5978"/>
    <n v="0.5978"/>
    <n v="0.5978"/>
    <n v="19.98"/>
    <n v="19.98"/>
    <n v="19.98"/>
    <n v="19.98"/>
    <n v="19.98"/>
    <s v="Brasil + Moda &amp; Casa + VGF2"/>
    <s v="Bronze + Moda &amp; Casa + VGF2"/>
    <s v="Prata + Moda &amp; Casa + VGF2"/>
    <s v="Ouro + Moda &amp; Casa + VGF2"/>
    <s v="Estrela + Moda &amp; Casa + VGF2"/>
    <n v="15"/>
    <n v="15"/>
    <n v="15"/>
    <n v="15"/>
    <n v="15"/>
    <n v="42.19"/>
    <n v="42.19"/>
    <n v="42.19"/>
    <n v="42.19"/>
    <n v="42.19"/>
    <n v="0"/>
    <n v="0"/>
    <n v="0"/>
    <n v="0"/>
    <n v="0"/>
    <n v="8.4915000000000003"/>
    <n v="8.4915000000000003"/>
    <n v="8.4915000000000003"/>
    <n v="8.4915000000000003"/>
    <n v="8.4915000000000003"/>
    <n v="0"/>
    <n v="0"/>
    <n v="0"/>
    <n v="0"/>
    <n v="0"/>
    <n v="0"/>
    <n v="100"/>
    <n v="100"/>
    <n v="100"/>
    <n v="100"/>
  </r>
  <r>
    <n v="2295781"/>
    <x v="100"/>
    <n v="20220306"/>
    <m/>
    <s v="INNERWEAR"/>
    <x v="59"/>
    <s v="MEIA CANO MÃ‰DIO"/>
    <n v="5579238"/>
    <x v="100"/>
    <n v="1"/>
    <s v="EXCESS"/>
    <s v="CROSS-OUT"/>
    <n v="0.70330000000000004"/>
    <m/>
    <n v="2.835"/>
    <m/>
    <m/>
    <n v="12.99"/>
    <n v="14.99"/>
    <n v="5239"/>
    <n v="5239"/>
    <n v="64"/>
    <s v="WORK IN PROGRESS"/>
    <n v="134219757"/>
    <s v="NO INCENTIVE"/>
    <s v="N"/>
    <s v="N"/>
    <s v="N"/>
    <s v="N"/>
    <x v="0"/>
    <n v="134219760"/>
    <n v="28"/>
    <n v="42"/>
    <n v="20230306"/>
    <s v="CUSTOMER"/>
    <n v="15"/>
    <s v="Y"/>
    <s v="Tech rep lvl + ExceÃ§Ã£o + VGF2"/>
    <s v="FULL PAYMENT"/>
    <m/>
    <n v="47862.807200000003"/>
    <n v="33010.242200000001"/>
    <n v="68.97"/>
    <m/>
    <s v="STOCKINGS"/>
    <s v="NYLONS"/>
    <s v="HOSIERY"/>
    <s v="FEMALE"/>
    <s v="AVON"/>
    <s v="AVON"/>
    <n v="0"/>
    <n v="100"/>
    <n v="50"/>
    <s v="N"/>
    <s v="N"/>
    <n v="46994"/>
    <m/>
    <s v="N"/>
    <m/>
    <m/>
    <m/>
    <m/>
    <m/>
    <m/>
    <m/>
    <m/>
    <s v="N"/>
    <m/>
    <m/>
    <m/>
    <x v="0"/>
    <m/>
    <n v="64"/>
    <s v="INNER - CORPO A CORPO 4"/>
    <s v="N"/>
    <m/>
    <m/>
    <s v="N"/>
    <n v="20230306"/>
    <m/>
    <n v="134219757"/>
    <s v="MIXED"/>
    <s v="Tech rep lvl"/>
    <s v="ExceÃ§Ã£o"/>
    <n v="1"/>
    <m/>
    <n v="0"/>
    <n v="0"/>
    <n v="100"/>
    <n v="134219758"/>
    <n v="999"/>
    <n v="4"/>
    <x v="0"/>
    <x v="0"/>
    <n v="0.70330000000000004"/>
    <n v="0.70330000000000004"/>
    <n v="0.70330000000000004"/>
    <n v="0.70330000000000004"/>
    <n v="0.70330000000000004"/>
    <n v="12.99"/>
    <n v="12.99"/>
    <n v="12.99"/>
    <n v="12.99"/>
    <n v="12.99"/>
    <s v="Brasil + ExceÃ§Ã£o + VGF2"/>
    <s v="Bronze + ExceÃ§Ã£o + VGF2"/>
    <s v="Prata + ExceÃ§Ã£o + VGF2"/>
    <s v="Ouro + ExceÃ§Ã£o + VGF2"/>
    <s v="Estrela + ExceÃ§Ã£o + VGF2"/>
    <n v="0"/>
    <n v="0"/>
    <n v="0"/>
    <n v="0"/>
    <n v="0"/>
    <n v="42.19"/>
    <n v="42.19"/>
    <n v="42.19"/>
    <n v="42.19"/>
    <n v="42.19"/>
    <n v="0"/>
    <n v="0"/>
    <n v="0"/>
    <n v="0"/>
    <n v="0"/>
    <n v="12.99"/>
    <n v="12.99"/>
    <n v="12.99"/>
    <n v="12.99"/>
    <n v="12.99"/>
    <n v="0"/>
    <n v="0"/>
    <n v="0"/>
    <n v="0"/>
    <n v="0"/>
    <n v="0"/>
    <n v="100"/>
    <n v="100"/>
    <n v="100"/>
    <n v="100"/>
  </r>
  <r>
    <n v="2295782"/>
    <x v="101"/>
    <n v="20220306"/>
    <m/>
    <s v="INNERWEAR"/>
    <x v="59"/>
    <s v="MEIA CANO MÃ‰DIO"/>
    <n v="5579238"/>
    <x v="101"/>
    <n v="1"/>
    <s v="EXCESS"/>
    <s v="CROSS-OUT"/>
    <n v="0.70330000000000004"/>
    <m/>
    <n v="2.835"/>
    <m/>
    <m/>
    <n v="12.99"/>
    <n v="14.99"/>
    <n v="5676"/>
    <n v="5676"/>
    <n v="64"/>
    <s v="WORK IN PROGRESS"/>
    <n v="134219757"/>
    <s v="NO INCENTIVE"/>
    <s v="N"/>
    <s v="N"/>
    <s v="N"/>
    <s v="N"/>
    <x v="0"/>
    <n v="134219761"/>
    <n v="28"/>
    <n v="42"/>
    <n v="20230306"/>
    <s v="CUSTOMER"/>
    <n v="15"/>
    <s v="Y"/>
    <s v="Tech rep lvl + ExceÃ§Ã£o + VGF2"/>
    <s v="FULL PAYMENT"/>
    <m/>
    <n v="51855.181100000002"/>
    <n v="35763.721100000002"/>
    <n v="68.97"/>
    <m/>
    <s v="STOCKINGS"/>
    <s v="NYLONS"/>
    <s v="HOSIERY"/>
    <s v="FEMALE"/>
    <s v="AVON"/>
    <s v="AVON"/>
    <n v="0"/>
    <n v="100"/>
    <n v="50"/>
    <s v="N"/>
    <s v="N"/>
    <n v="46995"/>
    <m/>
    <s v="N"/>
    <m/>
    <m/>
    <m/>
    <m/>
    <m/>
    <m/>
    <m/>
    <m/>
    <s v="N"/>
    <m/>
    <m/>
    <m/>
    <x v="0"/>
    <m/>
    <n v="64"/>
    <s v="INNER - CORPO A CORPO 4"/>
    <s v="N"/>
    <m/>
    <m/>
    <s v="N"/>
    <n v="20230306"/>
    <m/>
    <n v="134219757"/>
    <s v="MIXED"/>
    <s v="Tech rep lvl"/>
    <s v="ExceÃ§Ã£o"/>
    <n v="1"/>
    <m/>
    <n v="0"/>
    <n v="0"/>
    <n v="100"/>
    <n v="134219758"/>
    <n v="999"/>
    <n v="4"/>
    <x v="0"/>
    <x v="0"/>
    <n v="0.70330000000000004"/>
    <n v="0.70330000000000004"/>
    <n v="0.70330000000000004"/>
    <n v="0.70330000000000004"/>
    <n v="0.70330000000000004"/>
    <n v="12.99"/>
    <n v="12.99"/>
    <n v="12.99"/>
    <n v="12.99"/>
    <n v="12.99"/>
    <s v="Brasil + ExceÃ§Ã£o + VGF2"/>
    <s v="Bronze + ExceÃ§Ã£o + VGF2"/>
    <s v="Prata + ExceÃ§Ã£o + VGF2"/>
    <s v="Ouro + ExceÃ§Ã£o + VGF2"/>
    <s v="Estrela + ExceÃ§Ã£o + VGF2"/>
    <n v="0"/>
    <n v="0"/>
    <n v="0"/>
    <n v="0"/>
    <n v="0"/>
    <n v="42.19"/>
    <n v="42.19"/>
    <n v="42.19"/>
    <n v="42.19"/>
    <n v="42.19"/>
    <n v="0"/>
    <n v="0"/>
    <n v="0"/>
    <n v="0"/>
    <n v="0"/>
    <n v="12.99"/>
    <n v="12.99"/>
    <n v="12.99"/>
    <n v="12.99"/>
    <n v="12.99"/>
    <n v="0"/>
    <n v="0"/>
    <n v="0"/>
    <n v="0"/>
    <n v="0"/>
    <n v="0"/>
    <n v="100"/>
    <n v="100"/>
    <n v="100"/>
    <n v="100"/>
  </r>
  <r>
    <n v="2277678"/>
    <x v="102"/>
    <n v="20210310"/>
    <m/>
    <s v="HOUSEWARES"/>
    <x v="60"/>
    <s v="MULTILAMINAS 5 EM 1"/>
    <n v="5548899"/>
    <x v="102"/>
    <n v="1"/>
    <s v="IN-LINE (EXCL NR)"/>
    <s v="REGULAR PRICE"/>
    <n v="0.5978"/>
    <m/>
    <n v="14.08"/>
    <m/>
    <m/>
    <n v="74.989999999999995"/>
    <n v="74.989999999999995"/>
    <n v="3212"/>
    <n v="3212"/>
    <n v="24"/>
    <s v="WORK IN PROGRESS"/>
    <n v="134219788"/>
    <s v="NO INCENTIVE"/>
    <s v="N"/>
    <s v="N"/>
    <s v="N"/>
    <s v="N"/>
    <x v="0"/>
    <n v="134219790"/>
    <n v="28"/>
    <n v="42"/>
    <n v="20230306"/>
    <s v="CUSTOMER"/>
    <n v="15"/>
    <s v="Y"/>
    <s v="Tech rep lvl + Moda &amp; Casa + VGF2"/>
    <s v="FULL PAYMENT"/>
    <m/>
    <n v="143990.8187"/>
    <n v="98765.858699999997"/>
    <n v="73.3"/>
    <m/>
    <s v="FOOD PREPARATION UTENSILS"/>
    <s v="COOKING"/>
    <s v="UTENSILS KITCHENWARE"/>
    <s v="UNISEX"/>
    <s v="AVON"/>
    <s v="AVON"/>
    <n v="0"/>
    <n v="100"/>
    <n v="100"/>
    <s v="N"/>
    <s v="N"/>
    <n v="46550"/>
    <m/>
    <s v="N"/>
    <m/>
    <m/>
    <m/>
    <m/>
    <m/>
    <m/>
    <m/>
    <m/>
    <s v="N"/>
    <m/>
    <m/>
    <m/>
    <x v="0"/>
    <m/>
    <n v="24"/>
    <s v="ESPACO GOURMET - HOUSE 1"/>
    <s v="N"/>
    <m/>
    <m/>
    <s v="N"/>
    <n v="20230306"/>
    <m/>
    <n v="134219788"/>
    <s v="MIXED"/>
    <s v="Tech rep lvl"/>
    <s v="Moda &amp; Casa"/>
    <n v="1"/>
    <m/>
    <n v="0"/>
    <n v="0"/>
    <n v="100"/>
    <n v="134219789"/>
    <n v="999"/>
    <n v="3"/>
    <x v="0"/>
    <x v="0"/>
    <n v="0.5978"/>
    <n v="0.5978"/>
    <n v="0.5978"/>
    <n v="0.5978"/>
    <n v="0.5978"/>
    <n v="74.989999999999995"/>
    <n v="74.989999999999995"/>
    <n v="74.989999999999995"/>
    <n v="74.989999999999995"/>
    <n v="74.989999999999995"/>
    <s v="Brasil + Moda &amp; Casa + VGF2"/>
    <s v="Bronze + Moda &amp; Casa + VGF2"/>
    <s v="Prata + Moda &amp; Casa + VGF2"/>
    <s v="Ouro + Moda &amp; Casa + VGF2"/>
    <s v="Estrela + Moda &amp; Casa + VGF2"/>
    <n v="15"/>
    <n v="15"/>
    <n v="15"/>
    <n v="15"/>
    <n v="15"/>
    <n v="42.19"/>
    <n v="42.19"/>
    <n v="42.19"/>
    <n v="42.19"/>
    <n v="42.19"/>
    <n v="0"/>
    <n v="0"/>
    <n v="0"/>
    <n v="0"/>
    <n v="0"/>
    <n v="63.741500000000002"/>
    <n v="63.741500000000002"/>
    <n v="63.741500000000002"/>
    <n v="63.741500000000002"/>
    <n v="63.741500000000002"/>
    <n v="0"/>
    <n v="0"/>
    <n v="0"/>
    <n v="0"/>
    <n v="0"/>
    <n v="0"/>
    <n v="100"/>
    <n v="100"/>
    <n v="100"/>
    <n v="100"/>
  </r>
  <r>
    <n v="2298139"/>
    <x v="103"/>
    <n v="20230301"/>
    <m/>
    <s v="INNERWEAR"/>
    <x v="61"/>
    <s v="MEIA SAPATILHA TEMA TBD"/>
    <n v="5583711"/>
    <x v="103"/>
    <n v="1"/>
    <s v="EXCESS"/>
    <s v="REGULAR PRICE"/>
    <n v="0.70330000000000004"/>
    <m/>
    <n v="2.6379999999999999"/>
    <m/>
    <m/>
    <n v="14.99"/>
    <n v="14.99"/>
    <n v="7912"/>
    <n v="7912"/>
    <n v="65"/>
    <s v="WORK IN PROGRESS"/>
    <n v="134219801"/>
    <s v="NO INCENTIVE"/>
    <s v="N"/>
    <s v="N"/>
    <s v="N"/>
    <s v="N"/>
    <x v="0"/>
    <n v="134365032"/>
    <n v="28"/>
    <n v="42"/>
    <n v="20230306"/>
    <s v="CUSTOMER"/>
    <n v="15"/>
    <s v="Y"/>
    <s v="Tech rep lvl + ExceÃ§Ã£o + VGF2"/>
    <s v="FULL PAYMENT"/>
    <m/>
    <n v="83411.998900000006"/>
    <n v="62540.142899999999"/>
    <n v="74.98"/>
    <m/>
    <s v="SOCK"/>
    <s v="SOCKS"/>
    <s v="HOSIERY"/>
    <s v="FEMALE"/>
    <s v="AVON"/>
    <s v="AVON"/>
    <n v="1"/>
    <n v="100"/>
    <n v="100"/>
    <s v="N"/>
    <s v="N"/>
    <n v="46789"/>
    <m/>
    <s v="N"/>
    <m/>
    <m/>
    <m/>
    <m/>
    <m/>
    <m/>
    <m/>
    <m/>
    <s v="N"/>
    <m/>
    <m/>
    <m/>
    <x v="0"/>
    <m/>
    <n v="64"/>
    <s v="INNER - CORPO A CORPO 4"/>
    <s v="N"/>
    <m/>
    <m/>
    <s v="N"/>
    <n v="20230306"/>
    <m/>
    <n v="134219801"/>
    <s v="MIXED"/>
    <s v="Tech rep lvl"/>
    <s v="ExceÃ§Ã£o"/>
    <n v="1"/>
    <m/>
    <n v="0"/>
    <n v="0"/>
    <n v="100"/>
    <n v="134365031"/>
    <n v="999"/>
    <n v="4"/>
    <x v="0"/>
    <x v="0"/>
    <n v="0.70330000000000004"/>
    <n v="0.70330000000000004"/>
    <n v="0.70330000000000004"/>
    <n v="0.70330000000000004"/>
    <n v="0.70330000000000004"/>
    <n v="14.99"/>
    <n v="14.99"/>
    <n v="14.99"/>
    <n v="14.99"/>
    <n v="14.99"/>
    <s v="Brasil + ExceÃ§Ã£o + VGF2"/>
    <s v="Bronze + ExceÃ§Ã£o + VGF2"/>
    <s v="Prata + ExceÃ§Ã£o + VGF2"/>
    <s v="Ouro + ExceÃ§Ã£o + VGF2"/>
    <s v="Estrela + ExceÃ§Ã£o + VGF2"/>
    <n v="0"/>
    <n v="0"/>
    <n v="0"/>
    <n v="0"/>
    <n v="0"/>
    <n v="42.19"/>
    <n v="42.19"/>
    <n v="42.19"/>
    <n v="42.19"/>
    <n v="42.19"/>
    <n v="0"/>
    <n v="0"/>
    <n v="0"/>
    <n v="0"/>
    <n v="0"/>
    <n v="14.99"/>
    <n v="14.99"/>
    <n v="14.99"/>
    <n v="14.99"/>
    <n v="14.99"/>
    <n v="0"/>
    <n v="0"/>
    <n v="0"/>
    <n v="0"/>
    <n v="0"/>
    <n v="0"/>
    <n v="100"/>
    <n v="100"/>
    <n v="100"/>
    <n v="100"/>
  </r>
  <r>
    <n v="2298139"/>
    <x v="103"/>
    <n v="20230301"/>
    <m/>
    <s v="INNERWEAR"/>
    <x v="61"/>
    <s v="MEIA SAPATILHA TEMA TBD"/>
    <n v="5583711"/>
    <x v="103"/>
    <n v="2"/>
    <s v="EXCESS"/>
    <s v="ANY X FOR.."/>
    <n v="0.5978"/>
    <m/>
    <n v="2.6379999999999999"/>
    <m/>
    <m/>
    <n v="21.98"/>
    <n v="14.99"/>
    <n v="1"/>
    <n v="1"/>
    <n v="65"/>
    <s v="WORK IN PROGRESS"/>
    <n v="134219801"/>
    <s v="NO INCENTIVE"/>
    <s v="N"/>
    <s v="N"/>
    <s v="N"/>
    <s v="N"/>
    <x v="0"/>
    <n v="134219803"/>
    <n v="28"/>
    <n v="42"/>
    <n v="20230306"/>
    <s v="CUSTOMER"/>
    <n v="15"/>
    <s v="Y"/>
    <s v="Tech rep lvl + Moda &amp; Casa + VGF2"/>
    <s v="FULL PAYMENT"/>
    <m/>
    <n v="6.5697999999999999"/>
    <n v="3.9318"/>
    <n v="65.87"/>
    <m/>
    <s v="SOCK"/>
    <s v="SOCKS"/>
    <s v="HOSIERY"/>
    <s v="FEMALE"/>
    <s v="AVON"/>
    <s v="AVON"/>
    <n v="1"/>
    <n v="100"/>
    <n v="100"/>
    <s v="N"/>
    <s v="N"/>
    <n v="46789"/>
    <m/>
    <s v="N"/>
    <s v="HIT"/>
    <n v="10.64"/>
    <n v="10.99"/>
    <n v="11.39"/>
    <m/>
    <m/>
    <m/>
    <m/>
    <s v="N"/>
    <m/>
    <m/>
    <m/>
    <x v="0"/>
    <m/>
    <n v="64"/>
    <s v="INNER - CORPO A CORPO 4"/>
    <s v="N"/>
    <m/>
    <m/>
    <s v="N"/>
    <n v="20230306"/>
    <m/>
    <n v="134219801"/>
    <s v="MIXED"/>
    <s v="Tech rep lvl"/>
    <s v="Moda &amp; Casa"/>
    <n v="2"/>
    <m/>
    <n v="0"/>
    <n v="0"/>
    <n v="100"/>
    <n v="134219802"/>
    <n v="999"/>
    <n v="3"/>
    <x v="0"/>
    <x v="0"/>
    <n v="0.5978"/>
    <n v="0.5978"/>
    <n v="0.5978"/>
    <n v="0.5978"/>
    <n v="0.5978"/>
    <n v="21.98"/>
    <n v="21.98"/>
    <n v="21.98"/>
    <n v="21.98"/>
    <n v="21.98"/>
    <s v="Brasil + Moda &amp; Casa + VGF2"/>
    <s v="Bronze + Moda &amp; Casa + VGF2"/>
    <s v="Prata + Moda &amp; Casa + VGF2"/>
    <s v="Ouro + Moda &amp; Casa + VGF2"/>
    <s v="Estrela + Moda &amp; Casa + VGF2"/>
    <n v="15"/>
    <n v="15"/>
    <n v="15"/>
    <n v="15"/>
    <n v="15"/>
    <n v="42.19"/>
    <n v="42.19"/>
    <n v="42.19"/>
    <n v="42.19"/>
    <n v="42.19"/>
    <n v="0"/>
    <n v="0"/>
    <n v="0"/>
    <n v="0"/>
    <n v="0"/>
    <n v="9.3414999999999999"/>
    <n v="9.3414999999999999"/>
    <n v="9.3414999999999999"/>
    <n v="9.3414999999999999"/>
    <n v="9.3414999999999999"/>
    <n v="0"/>
    <n v="0"/>
    <n v="0"/>
    <n v="0"/>
    <n v="0"/>
    <n v="0"/>
    <n v="100"/>
    <n v="100"/>
    <n v="100"/>
    <n v="100"/>
  </r>
  <r>
    <n v="2271306"/>
    <x v="104"/>
    <n v="20210304"/>
    <m/>
    <s v="HOUSEWARES"/>
    <x v="62"/>
    <s v="QUEIJEIRA"/>
    <n v="5537176"/>
    <x v="104"/>
    <n v="1"/>
    <s v="IN-LINE (EXCL NR)"/>
    <s v="CROSS-OUT"/>
    <n v="0.5978"/>
    <m/>
    <n v="4.0970000000000004"/>
    <m/>
    <m/>
    <n v="16.989999999999998"/>
    <n v="22.99"/>
    <n v="10473"/>
    <n v="10473"/>
    <n v="26"/>
    <s v="WORK IN PROGRESS"/>
    <n v="134219814"/>
    <s v="NO INCENTIVE"/>
    <s v="N"/>
    <s v="N"/>
    <s v="N"/>
    <s v="N"/>
    <x v="0"/>
    <n v="134219816"/>
    <n v="28"/>
    <n v="42"/>
    <n v="20230306"/>
    <s v="CUSTOMER"/>
    <n v="15"/>
    <s v="Y"/>
    <s v="Tech rep lvl + Moda &amp; Casa + VGF2"/>
    <s v="FULL PAYMENT"/>
    <m/>
    <n v="106370.30220000001"/>
    <n v="63462.421199999997"/>
    <n v="65.709999999999994"/>
    <m/>
    <s v="KITCHEN FOOD STORAGE"/>
    <s v="KITCHEN"/>
    <s v="FOOD STORAGE/CONTAINERS"/>
    <s v="UNISEX"/>
    <s v="AVON"/>
    <s v="AVON"/>
    <n v="0"/>
    <n v="50"/>
    <n v="100"/>
    <s v="N"/>
    <s v="N"/>
    <n v="82447"/>
    <m/>
    <s v="N"/>
    <m/>
    <m/>
    <m/>
    <m/>
    <m/>
    <m/>
    <m/>
    <m/>
    <s v="N"/>
    <m/>
    <m/>
    <m/>
    <x v="0"/>
    <m/>
    <n v="26"/>
    <s v="ESPACO GOURMET - HOUSE 2"/>
    <s v="N"/>
    <m/>
    <m/>
    <s v="N"/>
    <n v="20230306"/>
    <m/>
    <n v="134219814"/>
    <s v="MIXED"/>
    <s v="Tech rep lvl"/>
    <s v="Moda &amp; Casa"/>
    <n v="1"/>
    <m/>
    <n v="0"/>
    <n v="0"/>
    <n v="100"/>
    <n v="134219815"/>
    <n v="999"/>
    <n v="3"/>
    <x v="0"/>
    <x v="0"/>
    <n v="0.5978"/>
    <n v="0.5978"/>
    <n v="0.5978"/>
    <n v="0.5978"/>
    <n v="0.5978"/>
    <n v="16.989999999999998"/>
    <n v="16.989999999999998"/>
    <n v="16.989999999999998"/>
    <n v="16.989999999999998"/>
    <n v="16.989999999999998"/>
    <s v="Brasil + Moda &amp; Casa + VGF2"/>
    <s v="Bronze + Moda &amp; Casa + VGF2"/>
    <s v="Prata + Moda &amp; Casa + VGF2"/>
    <s v="Ouro + Moda &amp; Casa + VGF2"/>
    <s v="Estrela + Moda &amp; Casa + VGF2"/>
    <n v="15"/>
    <n v="15"/>
    <n v="15"/>
    <n v="15"/>
    <n v="15"/>
    <n v="42.19"/>
    <n v="42.19"/>
    <n v="42.19"/>
    <n v="42.19"/>
    <n v="42.19"/>
    <n v="0"/>
    <n v="0"/>
    <n v="0"/>
    <n v="0"/>
    <n v="0"/>
    <n v="14.4415"/>
    <n v="14.4415"/>
    <n v="14.4415"/>
    <n v="14.4415"/>
    <n v="14.4415"/>
    <n v="0"/>
    <n v="0"/>
    <n v="0"/>
    <n v="0"/>
    <n v="0"/>
    <n v="0"/>
    <n v="100"/>
    <n v="100"/>
    <n v="100"/>
    <n v="100"/>
  </r>
  <r>
    <n v="2298149"/>
    <x v="105"/>
    <n v="20220313"/>
    <m/>
    <s v="INNERWEAR"/>
    <x v="63"/>
    <s v="MEIA CANO MEDIO TEMA CORACAO"/>
    <n v="5583721"/>
    <x v="105"/>
    <n v="1"/>
    <s v="EXCESS"/>
    <s v="REGULAR PRICE"/>
    <n v="0.70330000000000004"/>
    <m/>
    <n v="2.835"/>
    <m/>
    <m/>
    <n v="14.99"/>
    <n v="14.99"/>
    <n v="3898"/>
    <n v="3898"/>
    <n v="65"/>
    <s v="WORK IN PROGRESS"/>
    <n v="134219840"/>
    <s v="NO INCENTIVE"/>
    <s v="N"/>
    <s v="N"/>
    <s v="N"/>
    <s v="N"/>
    <x v="0"/>
    <n v="134365054"/>
    <n v="28"/>
    <n v="42"/>
    <n v="20230306"/>
    <s v="CUSTOMER"/>
    <n v="15"/>
    <s v="Y"/>
    <s v="Tech rep lvl + ExceÃ§Ã£o + VGF2"/>
    <s v="FULL PAYMENT"/>
    <m/>
    <n v="41094.536399999997"/>
    <n v="30043.706399999999"/>
    <n v="73.11"/>
    <m/>
    <s v="SOCK"/>
    <s v="SOCKS"/>
    <s v="HOSIERY"/>
    <s v="FEMALE"/>
    <s v="AVON"/>
    <s v="AVON"/>
    <n v="1"/>
    <n v="100"/>
    <n v="100"/>
    <s v="N"/>
    <s v="N"/>
    <n v="46818"/>
    <m/>
    <s v="N"/>
    <s v="RP"/>
    <n v="13.2"/>
    <n v="14.99"/>
    <n v="14.99"/>
    <m/>
    <m/>
    <m/>
    <m/>
    <s v="N"/>
    <m/>
    <m/>
    <m/>
    <x v="0"/>
    <m/>
    <n v="64"/>
    <s v="INNER - CORPO A CORPO 4"/>
    <s v="N"/>
    <m/>
    <m/>
    <s v="N"/>
    <n v="20230306"/>
    <m/>
    <n v="134219840"/>
    <s v="MIXED"/>
    <s v="Tech rep lvl"/>
    <s v="ExceÃ§Ã£o"/>
    <n v="1"/>
    <m/>
    <n v="0"/>
    <n v="0"/>
    <n v="100"/>
    <n v="134365053"/>
    <n v="999"/>
    <n v="4"/>
    <x v="0"/>
    <x v="0"/>
    <n v="0.70330000000000004"/>
    <n v="0.70330000000000004"/>
    <n v="0.70330000000000004"/>
    <n v="0.70330000000000004"/>
    <n v="0.70330000000000004"/>
    <n v="14.99"/>
    <n v="14.99"/>
    <n v="14.99"/>
    <n v="14.99"/>
    <n v="14.99"/>
    <s v="Brasil + ExceÃ§Ã£o + VGF2"/>
    <s v="Bronze + ExceÃ§Ã£o + VGF2"/>
    <s v="Prata + ExceÃ§Ã£o + VGF2"/>
    <s v="Ouro + ExceÃ§Ã£o + VGF2"/>
    <s v="Estrela + ExceÃ§Ã£o + VGF2"/>
    <n v="0"/>
    <n v="0"/>
    <n v="0"/>
    <n v="0"/>
    <n v="0"/>
    <n v="42.19"/>
    <n v="42.19"/>
    <n v="42.19"/>
    <n v="42.19"/>
    <n v="42.19"/>
    <n v="0"/>
    <n v="0"/>
    <n v="0"/>
    <n v="0"/>
    <n v="0"/>
    <n v="14.99"/>
    <n v="14.99"/>
    <n v="14.99"/>
    <n v="14.99"/>
    <n v="14.99"/>
    <n v="0"/>
    <n v="0"/>
    <n v="0"/>
    <n v="0"/>
    <n v="0"/>
    <n v="0"/>
    <n v="100"/>
    <n v="100"/>
    <n v="100"/>
    <n v="100"/>
  </r>
  <r>
    <n v="2298149"/>
    <x v="105"/>
    <n v="20220313"/>
    <m/>
    <s v="INNERWEAR"/>
    <x v="63"/>
    <s v="MEIA CANO MEDIO TEMA CORACAO"/>
    <n v="5583721"/>
    <x v="105"/>
    <n v="2"/>
    <s v="EXCESS"/>
    <s v="ANY X FOR.."/>
    <n v="0.5978"/>
    <m/>
    <n v="2.835"/>
    <m/>
    <m/>
    <n v="21.98"/>
    <n v="14.99"/>
    <n v="3190"/>
    <n v="3190"/>
    <n v="65"/>
    <s v="WORK IN PROGRESS"/>
    <n v="134219840"/>
    <s v="NO INCENTIVE"/>
    <s v="N"/>
    <s v="N"/>
    <s v="N"/>
    <s v="N"/>
    <x v="0"/>
    <n v="134219842"/>
    <n v="28"/>
    <n v="42"/>
    <n v="20230306"/>
    <s v="CUSTOMER"/>
    <n v="15"/>
    <s v="Y"/>
    <s v="Tech rep lvl + Moda &amp; Casa + VGF2"/>
    <s v="FULL PAYMENT"/>
    <m/>
    <n v="20957.732199999999"/>
    <n v="11914.082200000001"/>
    <n v="63.32"/>
    <m/>
    <s v="SOCK"/>
    <s v="SOCKS"/>
    <s v="HOSIERY"/>
    <s v="FEMALE"/>
    <s v="AVON"/>
    <s v="AVON"/>
    <n v="1"/>
    <n v="100"/>
    <n v="100"/>
    <s v="N"/>
    <s v="N"/>
    <n v="46818"/>
    <m/>
    <s v="N"/>
    <s v="HIT"/>
    <n v="10.64"/>
    <n v="10.99"/>
    <n v="11.39"/>
    <m/>
    <m/>
    <m/>
    <m/>
    <s v="N"/>
    <m/>
    <m/>
    <m/>
    <x v="0"/>
    <m/>
    <n v="64"/>
    <s v="INNER - CORPO A CORPO 4"/>
    <s v="N"/>
    <m/>
    <m/>
    <s v="N"/>
    <n v="20230306"/>
    <m/>
    <n v="134219840"/>
    <s v="MIXED"/>
    <s v="Tech rep lvl"/>
    <s v="Moda &amp; Casa"/>
    <n v="2"/>
    <m/>
    <n v="0"/>
    <n v="0"/>
    <n v="100"/>
    <n v="134219841"/>
    <n v="999"/>
    <n v="3"/>
    <x v="0"/>
    <x v="0"/>
    <n v="0.5978"/>
    <n v="0.5978"/>
    <n v="0.5978"/>
    <n v="0.5978"/>
    <n v="0.5978"/>
    <n v="21.98"/>
    <n v="21.98"/>
    <n v="21.98"/>
    <n v="21.98"/>
    <n v="21.98"/>
    <s v="Brasil + Moda &amp; Casa + VGF2"/>
    <s v="Bronze + Moda &amp; Casa + VGF2"/>
    <s v="Prata + Moda &amp; Casa + VGF2"/>
    <s v="Ouro + Moda &amp; Casa + VGF2"/>
    <s v="Estrela + Moda &amp; Casa + VGF2"/>
    <n v="15"/>
    <n v="15"/>
    <n v="15"/>
    <n v="15"/>
    <n v="15"/>
    <n v="42.19"/>
    <n v="42.19"/>
    <n v="42.19"/>
    <n v="42.19"/>
    <n v="42.19"/>
    <n v="0"/>
    <n v="0"/>
    <n v="0"/>
    <n v="0"/>
    <n v="0"/>
    <n v="9.3414999999999999"/>
    <n v="9.3414999999999999"/>
    <n v="9.3414999999999999"/>
    <n v="9.3414999999999999"/>
    <n v="9.3414999999999999"/>
    <n v="0"/>
    <n v="0"/>
    <n v="0"/>
    <n v="0"/>
    <n v="0"/>
    <n v="0"/>
    <n v="100"/>
    <n v="100"/>
    <n v="100"/>
    <n v="100"/>
  </r>
  <r>
    <n v="2271456"/>
    <x v="106"/>
    <n v="20210306"/>
    <m/>
    <s v="HOUSEWARES"/>
    <x v="64"/>
    <s v="TRITURADOR DE TEMPERO MANUAL"/>
    <n v="5537479"/>
    <x v="106"/>
    <n v="1"/>
    <s v="IN-LINE (EXCL NR)"/>
    <s v="CROSS-OUT"/>
    <n v="0.5978"/>
    <m/>
    <n v="1.214"/>
    <m/>
    <m/>
    <n v="4.99"/>
    <n v="9.99"/>
    <n v="33321"/>
    <n v="33321"/>
    <n v="27"/>
    <s v="WORK IN PROGRESS"/>
    <n v="134219865"/>
    <s v="NO INCENTIVE"/>
    <s v="N"/>
    <s v="N"/>
    <s v="N"/>
    <s v="N"/>
    <x v="0"/>
    <n v="134219867"/>
    <n v="28"/>
    <n v="42"/>
    <n v="20230306"/>
    <s v="CUSTOMER"/>
    <n v="15"/>
    <s v="Y"/>
    <s v="Tech rep lvl + Moda &amp; Casa + VGF2"/>
    <s v="FULL PAYMENT"/>
    <m/>
    <n v="99397.276100000003"/>
    <n v="58945.5821"/>
    <n v="65.41"/>
    <m/>
    <s v="FOOD PREPARATION UTENSILS"/>
    <s v="COOKING"/>
    <s v="UTENSILS KITCHENWARE"/>
    <s v="UNISEX"/>
    <s v="AVON"/>
    <s v="AVON"/>
    <n v="1"/>
    <n v="50"/>
    <n v="100"/>
    <s v="N"/>
    <s v="N"/>
    <n v="46132"/>
    <m/>
    <s v="N"/>
    <m/>
    <m/>
    <m/>
    <m/>
    <m/>
    <m/>
    <m/>
    <m/>
    <s v="N"/>
    <m/>
    <m/>
    <m/>
    <x v="0"/>
    <m/>
    <n v="26"/>
    <s v="ESPACO GOURMET - HOUSE 2"/>
    <s v="N"/>
    <m/>
    <m/>
    <s v="N"/>
    <n v="20230306"/>
    <m/>
    <n v="134219865"/>
    <s v="MIXED"/>
    <s v="Tech rep lvl"/>
    <s v="Moda &amp; Casa"/>
    <n v="1"/>
    <m/>
    <n v="0"/>
    <n v="0"/>
    <n v="100"/>
    <n v="134219866"/>
    <n v="999"/>
    <n v="3"/>
    <x v="0"/>
    <x v="0"/>
    <n v="0.5978"/>
    <n v="0.5978"/>
    <n v="0.5978"/>
    <n v="0.5978"/>
    <n v="0.5978"/>
    <n v="4.99"/>
    <n v="4.99"/>
    <n v="4.99"/>
    <n v="4.99"/>
    <n v="4.99"/>
    <s v="Brasil + Moda &amp; Casa + VGF2"/>
    <s v="Bronze + Moda &amp; Casa + VGF2"/>
    <s v="Prata + Moda &amp; Casa + VGF2"/>
    <s v="Ouro + Moda &amp; Casa + VGF2"/>
    <s v="Estrela + Moda &amp; Casa + VGF2"/>
    <n v="15"/>
    <n v="15"/>
    <n v="15"/>
    <n v="15"/>
    <n v="15"/>
    <n v="42.19"/>
    <n v="42.19"/>
    <n v="42.19"/>
    <n v="42.19"/>
    <n v="42.19"/>
    <n v="0"/>
    <n v="0"/>
    <n v="0"/>
    <n v="0"/>
    <n v="0"/>
    <n v="4.2415000000000003"/>
    <n v="4.2415000000000003"/>
    <n v="4.2415000000000003"/>
    <n v="4.2415000000000003"/>
    <n v="4.2415000000000003"/>
    <n v="0"/>
    <n v="0"/>
    <n v="0"/>
    <n v="0"/>
    <n v="0"/>
    <n v="0"/>
    <n v="100"/>
    <n v="100"/>
    <n v="100"/>
    <n v="100"/>
  </r>
  <r>
    <n v="2263514"/>
    <x v="107"/>
    <n v="20200316"/>
    <m/>
    <s v="HOUSEWARES"/>
    <x v="65"/>
    <s v="POTE COM DIVISORIA"/>
    <n v="5523435"/>
    <x v="107"/>
    <n v="1"/>
    <s v="IN-LINE (EXCL NR)"/>
    <s v="REGULAR PRICE"/>
    <n v="0.5978"/>
    <m/>
    <n v="3.323"/>
    <m/>
    <m/>
    <n v="16.989999999999998"/>
    <n v="16.989999999999998"/>
    <n v="7801"/>
    <n v="7801"/>
    <n v="27"/>
    <s v="WORK IN PROGRESS"/>
    <n v="134219878"/>
    <s v="NO INCENTIVE"/>
    <s v="N"/>
    <s v="N"/>
    <s v="N"/>
    <s v="N"/>
    <x v="0"/>
    <n v="134219880"/>
    <n v="28"/>
    <n v="42"/>
    <n v="20230306"/>
    <s v="CUSTOMER"/>
    <n v="15"/>
    <s v="Y"/>
    <s v="Tech rep lvl + Moda &amp; Casa + VGF2"/>
    <s v="FULL PAYMENT"/>
    <m/>
    <n v="79231.808199999999"/>
    <n v="53309.085200000001"/>
    <n v="72.19"/>
    <m/>
    <s v="KITCHEN FOOD STORAGE"/>
    <s v="KITCHEN"/>
    <s v="FOOD STORAGE/CONTAINERS"/>
    <s v="UNISEX"/>
    <s v="AVON"/>
    <s v="AVON"/>
    <n v="1"/>
    <n v="50"/>
    <n v="100"/>
    <s v="N"/>
    <s v="N"/>
    <n v="83336"/>
    <m/>
    <s v="N"/>
    <m/>
    <m/>
    <m/>
    <m/>
    <m/>
    <m/>
    <m/>
    <m/>
    <s v="N"/>
    <m/>
    <m/>
    <m/>
    <x v="0"/>
    <m/>
    <n v="26"/>
    <s v="ESPACO GOURMET - HOUSE 2"/>
    <s v="N"/>
    <m/>
    <m/>
    <s v="N"/>
    <n v="20230306"/>
    <m/>
    <n v="134219878"/>
    <s v="MIXED"/>
    <s v="Tech rep lvl"/>
    <s v="Moda &amp; Casa"/>
    <n v="1"/>
    <m/>
    <n v="0"/>
    <n v="0"/>
    <n v="100"/>
    <n v="134219879"/>
    <n v="999"/>
    <n v="3"/>
    <x v="0"/>
    <x v="0"/>
    <n v="0.5978"/>
    <n v="0.5978"/>
    <n v="0.5978"/>
    <n v="0.5978"/>
    <n v="0.5978"/>
    <n v="16.989999999999998"/>
    <n v="16.989999999999998"/>
    <n v="16.989999999999998"/>
    <n v="16.989999999999998"/>
    <n v="16.989999999999998"/>
    <s v="Brasil + Moda &amp; Casa + VGF2"/>
    <s v="Bronze + Moda &amp; Casa + VGF2"/>
    <s v="Prata + Moda &amp; Casa + VGF2"/>
    <s v="Ouro + Moda &amp; Casa + VGF2"/>
    <s v="Estrela + Moda &amp; Casa + VGF2"/>
    <n v="15"/>
    <n v="15"/>
    <n v="15"/>
    <n v="15"/>
    <n v="15"/>
    <n v="42.19"/>
    <n v="42.19"/>
    <n v="42.19"/>
    <n v="42.19"/>
    <n v="42.19"/>
    <n v="0"/>
    <n v="0"/>
    <n v="0"/>
    <n v="0"/>
    <n v="0"/>
    <n v="14.4415"/>
    <n v="14.4415"/>
    <n v="14.4415"/>
    <n v="14.4415"/>
    <n v="14.4415"/>
    <n v="0"/>
    <n v="0"/>
    <n v="0"/>
    <n v="0"/>
    <n v="0"/>
    <n v="0"/>
    <n v="100"/>
    <n v="100"/>
    <n v="100"/>
    <n v="100"/>
  </r>
  <r>
    <n v="2297459"/>
    <x v="108"/>
    <n v="20210309"/>
    <m/>
    <s v="INNERWEAR"/>
    <x v="66"/>
    <s v="MEIA CANO MEDIO DELICIAS NV"/>
    <n v="5582262"/>
    <x v="108"/>
    <n v="1"/>
    <s v="IN-LINE (EXCL NR)"/>
    <s v="REGULAR PRICE"/>
    <n v="0.5978"/>
    <m/>
    <n v="2.9849999999999999"/>
    <m/>
    <m/>
    <n v="14.99"/>
    <n v="14.99"/>
    <n v="4576"/>
    <n v="4576"/>
    <n v="65"/>
    <s v="WORK IN PROGRESS"/>
    <n v="134219904"/>
    <s v="NO INCENTIVE"/>
    <s v="N"/>
    <s v="N"/>
    <s v="N"/>
    <s v="N"/>
    <x v="0"/>
    <n v="134219906"/>
    <n v="28"/>
    <n v="42"/>
    <n v="20230306"/>
    <s v="CUSTOMER"/>
    <n v="15"/>
    <s v="Y"/>
    <s v="Tech rep lvl + Moda &amp; Casa + VGF2"/>
    <s v="FULL PAYMENT"/>
    <m/>
    <n v="41005.636700000003"/>
    <n v="27346.276699999999"/>
    <n v="71.69"/>
    <m/>
    <s v="SOCK"/>
    <s v="SOCKS"/>
    <s v="HOSIERY"/>
    <s v="FEMALE"/>
    <s v="AVON"/>
    <s v="AVON"/>
    <n v="1"/>
    <n v="100"/>
    <n v="100"/>
    <s v="N"/>
    <s v="N"/>
    <n v="81199"/>
    <m/>
    <s v="N"/>
    <m/>
    <m/>
    <m/>
    <m/>
    <m/>
    <m/>
    <m/>
    <m/>
    <s v="N"/>
    <m/>
    <m/>
    <m/>
    <x v="0"/>
    <m/>
    <n v="64"/>
    <s v="INNER - CORPO A CORPO 4"/>
    <s v="N"/>
    <m/>
    <m/>
    <s v="N"/>
    <n v="20230306"/>
    <m/>
    <n v="134219904"/>
    <s v="MIXED"/>
    <s v="Tech rep lvl"/>
    <s v="Moda &amp; Casa"/>
    <n v="1"/>
    <m/>
    <n v="0"/>
    <n v="0"/>
    <n v="100"/>
    <n v="134219905"/>
    <n v="999"/>
    <n v="3"/>
    <x v="0"/>
    <x v="0"/>
    <n v="0.5978"/>
    <n v="0.5978"/>
    <n v="0.5978"/>
    <n v="0.5978"/>
    <n v="0.5978"/>
    <n v="14.99"/>
    <n v="14.99"/>
    <n v="14.99"/>
    <n v="14.99"/>
    <n v="14.99"/>
    <s v="Brasil + Moda &amp; Casa + VGF2"/>
    <s v="Bronze + Moda &amp; Casa + VGF2"/>
    <s v="Prata + Moda &amp; Casa + VGF2"/>
    <s v="Ouro + Moda &amp; Casa + VGF2"/>
    <s v="Estrela + Moda &amp; Casa + VGF2"/>
    <n v="15"/>
    <n v="15"/>
    <n v="15"/>
    <n v="15"/>
    <n v="15"/>
    <n v="42.19"/>
    <n v="42.19"/>
    <n v="42.19"/>
    <n v="42.19"/>
    <n v="42.19"/>
    <n v="0"/>
    <n v="0"/>
    <n v="0"/>
    <n v="0"/>
    <n v="0"/>
    <n v="12.7415"/>
    <n v="12.7415"/>
    <n v="12.7415"/>
    <n v="12.7415"/>
    <n v="12.7415"/>
    <n v="0"/>
    <n v="0"/>
    <n v="0"/>
    <n v="0"/>
    <n v="0"/>
    <n v="0"/>
    <n v="100"/>
    <n v="100"/>
    <n v="100"/>
    <n v="100"/>
  </r>
  <r>
    <n v="2297459"/>
    <x v="108"/>
    <n v="20210309"/>
    <m/>
    <s v="INNERWEAR"/>
    <x v="66"/>
    <s v="MEIA CANO MEDIO DELICIAS NV"/>
    <n v="5582262"/>
    <x v="108"/>
    <n v="2"/>
    <s v="IN-LINE (EXCL NR)"/>
    <s v="ANY X FOR.."/>
    <n v="0.5978"/>
    <m/>
    <n v="2.9849999999999999"/>
    <m/>
    <m/>
    <n v="21.98"/>
    <n v="14.99"/>
    <n v="1"/>
    <n v="1"/>
    <n v="65"/>
    <s v="WORK IN PROGRESS"/>
    <n v="134219904"/>
    <s v="NO INCENTIVE"/>
    <s v="N"/>
    <s v="N"/>
    <s v="N"/>
    <s v="N"/>
    <x v="0"/>
    <n v="134365068"/>
    <n v="28"/>
    <n v="42"/>
    <n v="20230306"/>
    <s v="CUSTOMER"/>
    <n v="15"/>
    <s v="Y"/>
    <s v="Tech rep lvl + Moda &amp; Casa + VGF2"/>
    <s v="FULL PAYMENT"/>
    <m/>
    <n v="6.5697999999999999"/>
    <n v="3.5848"/>
    <n v="61.38"/>
    <m/>
    <s v="SOCK"/>
    <s v="SOCKS"/>
    <s v="HOSIERY"/>
    <s v="FEMALE"/>
    <s v="AVON"/>
    <s v="AVON"/>
    <n v="1"/>
    <n v="100"/>
    <n v="100"/>
    <s v="N"/>
    <s v="N"/>
    <n v="81199"/>
    <m/>
    <s v="N"/>
    <s v="HIT"/>
    <n v="10.64"/>
    <n v="10.99"/>
    <n v="11.39"/>
    <m/>
    <m/>
    <m/>
    <m/>
    <s v="N"/>
    <m/>
    <m/>
    <m/>
    <x v="0"/>
    <m/>
    <n v="64"/>
    <s v="INNER - CORPO A CORPO 4"/>
    <s v="N"/>
    <m/>
    <m/>
    <s v="N"/>
    <n v="20230306"/>
    <m/>
    <n v="134219904"/>
    <s v="MIXED"/>
    <s v="Tech rep lvl"/>
    <s v="Moda &amp; Casa"/>
    <n v="2"/>
    <m/>
    <n v="0"/>
    <n v="0"/>
    <n v="100"/>
    <n v="134365067"/>
    <n v="999"/>
    <n v="3"/>
    <x v="0"/>
    <x v="0"/>
    <n v="0.5978"/>
    <n v="0.5978"/>
    <n v="0.5978"/>
    <n v="0.5978"/>
    <n v="0.5978"/>
    <n v="21.98"/>
    <n v="21.98"/>
    <n v="21.98"/>
    <n v="21.98"/>
    <n v="21.98"/>
    <s v="Brasil + Moda &amp; Casa + VGF2"/>
    <s v="Bronze + Moda &amp; Casa + VGF2"/>
    <s v="Prata + Moda &amp; Casa + VGF2"/>
    <s v="Ouro + Moda &amp; Casa + VGF2"/>
    <s v="Estrela + Moda &amp; Casa + VGF2"/>
    <n v="15"/>
    <n v="15"/>
    <n v="15"/>
    <n v="15"/>
    <n v="15"/>
    <n v="42.19"/>
    <n v="42.19"/>
    <n v="42.19"/>
    <n v="42.19"/>
    <n v="42.19"/>
    <n v="0"/>
    <n v="0"/>
    <n v="0"/>
    <n v="0"/>
    <n v="0"/>
    <n v="9.3414999999999999"/>
    <n v="9.3414999999999999"/>
    <n v="9.3414999999999999"/>
    <n v="9.3414999999999999"/>
    <n v="9.3414999999999999"/>
    <n v="0"/>
    <n v="0"/>
    <n v="0"/>
    <n v="0"/>
    <n v="0"/>
    <n v="0"/>
    <n v="100"/>
    <n v="100"/>
    <n v="100"/>
    <n v="100"/>
  </r>
  <r>
    <n v="2297460"/>
    <x v="109"/>
    <n v="20210309"/>
    <m/>
    <s v="INNERWEAR"/>
    <x v="66"/>
    <s v="MEIA CANO MEDIO DELICIAS NV"/>
    <n v="5582262"/>
    <x v="109"/>
    <n v="1"/>
    <s v="EXCESS"/>
    <s v="REGULAR PRICE"/>
    <n v="0.5978"/>
    <m/>
    <n v="2.9849999999999999"/>
    <m/>
    <m/>
    <n v="14.99"/>
    <n v="14.99"/>
    <n v="4113"/>
    <n v="4113"/>
    <n v="65"/>
    <s v="WORK IN PROGRESS"/>
    <n v="134219904"/>
    <s v="NO INCENTIVE"/>
    <s v="N"/>
    <s v="N"/>
    <s v="N"/>
    <s v="N"/>
    <x v="0"/>
    <n v="134219912"/>
    <n v="28"/>
    <n v="42"/>
    <n v="20230306"/>
    <s v="CUSTOMER"/>
    <n v="15"/>
    <s v="Y"/>
    <s v="Tech rep lvl + Moda &amp; Casa + VGF2"/>
    <s v="FULL PAYMENT"/>
    <m/>
    <n v="36856.683499999999"/>
    <n v="24579.378499999999"/>
    <n v="71.69"/>
    <m/>
    <s v="SOCK"/>
    <s v="SOCKS"/>
    <s v="HOSIERY"/>
    <s v="FEMALE"/>
    <s v="AVON"/>
    <s v="AVON"/>
    <n v="1"/>
    <n v="100"/>
    <n v="100"/>
    <s v="N"/>
    <s v="N"/>
    <n v="81209"/>
    <m/>
    <s v="N"/>
    <m/>
    <m/>
    <m/>
    <m/>
    <m/>
    <m/>
    <m/>
    <m/>
    <s v="N"/>
    <m/>
    <m/>
    <m/>
    <x v="0"/>
    <m/>
    <n v="64"/>
    <s v="INNER - CORPO A CORPO 4"/>
    <s v="N"/>
    <m/>
    <m/>
    <s v="N"/>
    <n v="20230306"/>
    <m/>
    <n v="134219904"/>
    <s v="MIXED"/>
    <s v="Tech rep lvl"/>
    <s v="Moda &amp; Casa"/>
    <n v="1"/>
    <m/>
    <n v="0"/>
    <n v="0"/>
    <n v="100"/>
    <n v="134219911"/>
    <n v="999"/>
    <n v="3"/>
    <x v="0"/>
    <x v="0"/>
    <n v="0.5978"/>
    <n v="0.5978"/>
    <n v="0.5978"/>
    <n v="0.5978"/>
    <n v="0.5978"/>
    <n v="14.99"/>
    <n v="14.99"/>
    <n v="14.99"/>
    <n v="14.99"/>
    <n v="14.99"/>
    <s v="Brasil + Moda &amp; Casa + VGF2"/>
    <s v="Bronze + Moda &amp; Casa + VGF2"/>
    <s v="Prata + Moda &amp; Casa + VGF2"/>
    <s v="Ouro + Moda &amp; Casa + VGF2"/>
    <s v="Estrela + Moda &amp; Casa + VGF2"/>
    <n v="15"/>
    <n v="15"/>
    <n v="15"/>
    <n v="15"/>
    <n v="15"/>
    <n v="42.19"/>
    <n v="42.19"/>
    <n v="42.19"/>
    <n v="42.19"/>
    <n v="42.19"/>
    <n v="0"/>
    <n v="0"/>
    <n v="0"/>
    <n v="0"/>
    <n v="0"/>
    <n v="12.7415"/>
    <n v="12.7415"/>
    <n v="12.7415"/>
    <n v="12.7415"/>
    <n v="12.7415"/>
    <n v="0"/>
    <n v="0"/>
    <n v="0"/>
    <n v="0"/>
    <n v="0"/>
    <n v="0"/>
    <n v="100"/>
    <n v="100"/>
    <n v="100"/>
    <n v="100"/>
  </r>
  <r>
    <n v="2297460"/>
    <x v="109"/>
    <n v="20210309"/>
    <m/>
    <s v="INNERWEAR"/>
    <x v="66"/>
    <s v="MEIA CANO MEDIO DELICIAS NV"/>
    <n v="5582262"/>
    <x v="109"/>
    <n v="2"/>
    <s v="EXCESS"/>
    <s v="ANY X FOR.."/>
    <n v="0.70330000000000004"/>
    <m/>
    <n v="2.9849999999999999"/>
    <m/>
    <m/>
    <n v="21.98"/>
    <n v="14.99"/>
    <n v="1"/>
    <n v="1"/>
    <n v="65"/>
    <s v="WORK IN PROGRESS"/>
    <n v="134219904"/>
    <s v="NO INCENTIVE"/>
    <s v="N"/>
    <s v="N"/>
    <s v="N"/>
    <s v="N"/>
    <x v="0"/>
    <n v="134365090"/>
    <n v="28"/>
    <n v="42"/>
    <n v="20230306"/>
    <s v="CUSTOMER"/>
    <n v="15"/>
    <s v="Y"/>
    <s v="Tech rep lvl + ExceÃ§Ã£o + VGF2"/>
    <s v="FULL PAYMENT"/>
    <m/>
    <n v="7.7293000000000003"/>
    <n v="4.7443"/>
    <n v="61.38"/>
    <m/>
    <s v="SOCK"/>
    <s v="SOCKS"/>
    <s v="HOSIERY"/>
    <s v="FEMALE"/>
    <s v="AVON"/>
    <s v="AVON"/>
    <n v="1"/>
    <n v="100"/>
    <n v="100"/>
    <s v="N"/>
    <s v="N"/>
    <n v="81209"/>
    <m/>
    <s v="N"/>
    <s v="HIT"/>
    <n v="10.64"/>
    <n v="10.99"/>
    <n v="11.39"/>
    <m/>
    <m/>
    <m/>
    <m/>
    <s v="N"/>
    <m/>
    <m/>
    <m/>
    <x v="0"/>
    <m/>
    <n v="64"/>
    <s v="INNER - CORPO A CORPO 4"/>
    <s v="N"/>
    <m/>
    <m/>
    <s v="N"/>
    <n v="20230306"/>
    <m/>
    <n v="134219904"/>
    <s v="MIXED"/>
    <s v="Tech rep lvl"/>
    <s v="ExceÃ§Ã£o"/>
    <n v="2"/>
    <m/>
    <n v="0"/>
    <n v="0"/>
    <n v="100"/>
    <n v="134365089"/>
    <n v="999"/>
    <n v="4"/>
    <x v="0"/>
    <x v="0"/>
    <n v="0.70330000000000004"/>
    <n v="0.70330000000000004"/>
    <n v="0.70330000000000004"/>
    <n v="0.70330000000000004"/>
    <n v="0.70330000000000004"/>
    <n v="21.98"/>
    <n v="21.98"/>
    <n v="21.98"/>
    <n v="21.98"/>
    <n v="21.98"/>
    <s v="Brasil + ExceÃ§Ã£o + VGF2"/>
    <s v="Bronze + ExceÃ§Ã£o + VGF2"/>
    <s v="Prata + ExceÃ§Ã£o + VGF2"/>
    <s v="Ouro + ExceÃ§Ã£o + VGF2"/>
    <s v="Estrela + ExceÃ§Ã£o + VGF2"/>
    <n v="0"/>
    <n v="0"/>
    <n v="0"/>
    <n v="0"/>
    <n v="0"/>
    <n v="42.19"/>
    <n v="42.19"/>
    <n v="42.19"/>
    <n v="42.19"/>
    <n v="42.19"/>
    <n v="0"/>
    <n v="0"/>
    <n v="0"/>
    <n v="0"/>
    <n v="0"/>
    <n v="10.99"/>
    <n v="10.99"/>
    <n v="10.99"/>
    <n v="10.99"/>
    <n v="10.99"/>
    <n v="0"/>
    <n v="0"/>
    <n v="0"/>
    <n v="0"/>
    <n v="0"/>
    <n v="0"/>
    <n v="100"/>
    <n v="100"/>
    <n v="100"/>
    <n v="100"/>
  </r>
  <r>
    <n v="593851"/>
    <x v="110"/>
    <n v="20180312"/>
    <m/>
    <s v="COLOR"/>
    <x v="67"/>
    <s v="COLOR TREND GLIMMERSTICK"/>
    <n v="1198883"/>
    <x v="110"/>
    <n v="1"/>
    <s v="IN-LINE (EXCL NR)"/>
    <s v="DISCOUNTED BEAUTY WITH PURCHASE (PWP)"/>
    <n v="0.38059999999999999"/>
    <m/>
    <n v="1.171"/>
    <m/>
    <m/>
    <n v="10.99"/>
    <n v="13.99"/>
    <n v="5111"/>
    <n v="5111"/>
    <n v="8"/>
    <s v="WORK IN PROGRESS"/>
    <n v="134219953"/>
    <s v="NO INCENTIVE"/>
    <s v="N"/>
    <s v="N"/>
    <s v="N"/>
    <s v="N"/>
    <x v="3"/>
    <n v="134219987"/>
    <n v="28"/>
    <n v="11"/>
    <n v="20230306"/>
    <s v="CUSTOMER"/>
    <n v="15"/>
    <s v="Y"/>
    <s v="Tech rep lvl + Dia a Dia + VGF2"/>
    <s v="FULL PAYMENT"/>
    <m/>
    <n v="20772.5694"/>
    <n v="14787.588400000001"/>
    <n v="80.400000000000006"/>
    <m/>
    <s v="LINER MECHANIC"/>
    <s v="LINER"/>
    <s v="EYE COLOR"/>
    <s v="FEMALE"/>
    <s v="COLOR TREND"/>
    <s v="COLOR TREND"/>
    <n v="0"/>
    <n v="100"/>
    <n v="25"/>
    <s v="N"/>
    <s v="N"/>
    <n v="51077"/>
    <m/>
    <s v="N"/>
    <s v="SP"/>
    <n v="9.6"/>
    <n v="11.99"/>
    <n v="12.79"/>
    <m/>
    <m/>
    <m/>
    <m/>
    <s v="N"/>
    <n v="31603376"/>
    <s v="Capa"/>
    <m/>
    <x v="0"/>
    <m/>
    <n v="8"/>
    <s v="COLOR TREND - 4"/>
    <s v="N"/>
    <m/>
    <m/>
    <s v="N"/>
    <n v="20230306"/>
    <m/>
    <n v="134219953"/>
    <s v="MIXED"/>
    <s v="Tech rep lvl"/>
    <s v="CosmÃ©ticos"/>
    <n v="1"/>
    <m/>
    <n v="0"/>
    <n v="0"/>
    <n v="100"/>
    <n v="134219984"/>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593851"/>
    <x v="110"/>
    <n v="20180312"/>
    <m/>
    <s v="COLOR"/>
    <x v="67"/>
    <s v="COLOR TREND GLIMMERSTICK"/>
    <n v="1198883"/>
    <x v="110"/>
    <n v="1"/>
    <s v="IN-LINE (EXCL NR)"/>
    <s v="BUY X GET DISCOUNTED PRODUCT"/>
    <n v="0.38059999999999999"/>
    <m/>
    <n v="1.171"/>
    <m/>
    <m/>
    <n v="13.99"/>
    <n v="13.99"/>
    <n v="11924"/>
    <n v="11924"/>
    <n v="8"/>
    <s v="WORK IN PROGRESS"/>
    <n v="134219953"/>
    <s v="NO INCENTIVE"/>
    <s v="N"/>
    <s v="N"/>
    <s v="N"/>
    <s v="N"/>
    <x v="3"/>
    <n v="134219957"/>
    <n v="28"/>
    <n v="11"/>
    <n v="20230306"/>
    <s v="CUSTOMER"/>
    <n v="15"/>
    <s v="Y"/>
    <s v="Tech rep lvl + Dia a Dia + VGF2"/>
    <s v="FULL PAYMENT"/>
    <m/>
    <n v="61692.936900000001"/>
    <n v="47729.9329"/>
    <n v="84.6"/>
    <m/>
    <s v="LINER MECHANIC"/>
    <s v="LINER"/>
    <s v="EYE COLOR"/>
    <s v="FEMALE"/>
    <s v="COLOR TREND"/>
    <s v="COLOR TREND"/>
    <n v="0"/>
    <n v="100"/>
    <n v="25"/>
    <s v="N"/>
    <s v="N"/>
    <n v="51077"/>
    <m/>
    <s v="N"/>
    <m/>
    <m/>
    <m/>
    <m/>
    <m/>
    <m/>
    <m/>
    <m/>
    <s v="N"/>
    <n v="31603376"/>
    <s v="Capa"/>
    <m/>
    <x v="0"/>
    <m/>
    <n v="8"/>
    <s v="COLOR TREND - 4"/>
    <s v="N"/>
    <m/>
    <m/>
    <s v="N"/>
    <n v="20230306"/>
    <m/>
    <n v="134219953"/>
    <s v="MIXED"/>
    <s v="Tech rep lvl"/>
    <s v="CosmÃ©ticos"/>
    <n v="1"/>
    <m/>
    <n v="0"/>
    <n v="0"/>
    <n v="100"/>
    <n v="134219954"/>
    <n v="999"/>
    <n v="2"/>
    <x v="0"/>
    <x v="0"/>
    <n v="0.38059999999999999"/>
    <n v="0.435"/>
    <n v="0.38059999999999999"/>
    <n v="0.35339999999999999"/>
    <n v="0.33710000000000001"/>
    <n v="13.99"/>
    <n v="13.99"/>
    <n v="13.99"/>
    <n v="13.99"/>
    <n v="13.99"/>
    <s v="Brasil + Dia a Dia + VGF2"/>
    <s v="Bronze + Dia a Dia + VGF2"/>
    <s v="Prata + Dia a Dia + VGF2"/>
    <s v="Ouro + Dia a Dia + VGF2"/>
    <s v="Estrela + Dia a Dia + VGF2"/>
    <n v="30"/>
    <n v="20"/>
    <n v="30"/>
    <n v="35"/>
    <n v="38"/>
    <n v="83.92"/>
    <n v="83.92"/>
    <n v="83.92"/>
    <n v="83.92"/>
    <n v="83.92"/>
    <n v="0"/>
    <n v="0"/>
    <n v="0"/>
    <n v="0"/>
    <n v="0"/>
    <n v="9.7929999999999993"/>
    <n v="11.192"/>
    <n v="9.7929999999999993"/>
    <n v="9.0935000000000006"/>
    <n v="8.6738"/>
    <n v="0"/>
    <n v="0"/>
    <n v="0"/>
    <n v="0"/>
    <n v="0"/>
    <n v="0"/>
    <n v="100"/>
    <n v="100"/>
    <n v="100"/>
    <n v="100"/>
  </r>
  <r>
    <n v="620060"/>
    <x v="111"/>
    <n v="20200307"/>
    <m/>
    <s v="COLOR"/>
    <x v="67"/>
    <s v="COLOR TREND GLIMMERSTICK"/>
    <n v="1198883"/>
    <x v="111"/>
    <n v="1"/>
    <s v="IN-LINE (EXCL NR)"/>
    <s v="BUY X GET DISCOUNTED PRODUCT"/>
    <n v="0.38059999999999999"/>
    <m/>
    <n v="1.7170000000000001"/>
    <m/>
    <m/>
    <n v="13.99"/>
    <n v="13.99"/>
    <n v="1923"/>
    <n v="1923"/>
    <n v="8"/>
    <s v="WORK IN PROGRESS"/>
    <n v="134219953"/>
    <s v="NO INCENTIVE"/>
    <s v="N"/>
    <s v="N"/>
    <s v="N"/>
    <s v="N"/>
    <x v="3"/>
    <n v="134219955"/>
    <n v="28"/>
    <n v="11"/>
    <n v="20230306"/>
    <s v="CUSTOMER"/>
    <n v="15"/>
    <s v="Y"/>
    <s v="Tech rep lvl + Dia a Dia + VGF2"/>
    <s v="FULL PAYMENT"/>
    <m/>
    <n v="9948.5841999999993"/>
    <n v="6646.7932000000001"/>
    <n v="77.430000000000007"/>
    <m/>
    <s v="LINER MECHANIC"/>
    <s v="LINER"/>
    <s v="EYE COLOR"/>
    <s v="FEMALE"/>
    <s v="COLOR TREND"/>
    <s v="COLOR TREND"/>
    <n v="0"/>
    <n v="100"/>
    <n v="25"/>
    <s v="N"/>
    <s v="N"/>
    <n v="50938"/>
    <m/>
    <s v="N"/>
    <m/>
    <m/>
    <m/>
    <m/>
    <m/>
    <m/>
    <m/>
    <m/>
    <s v="N"/>
    <n v="31603376"/>
    <s v="Capa"/>
    <m/>
    <x v="0"/>
    <m/>
    <n v="8"/>
    <s v="COLOR TREND - 4"/>
    <s v="N"/>
    <m/>
    <m/>
    <s v="N"/>
    <n v="20230306"/>
    <m/>
    <n v="134219953"/>
    <s v="MIXED"/>
    <s v="Tech rep lvl"/>
    <s v="CosmÃ©ticos"/>
    <n v="1"/>
    <m/>
    <n v="0"/>
    <n v="0"/>
    <n v="100"/>
    <n v="134219954"/>
    <n v="999"/>
    <n v="2"/>
    <x v="0"/>
    <x v="0"/>
    <n v="0.38059999999999999"/>
    <n v="0.435"/>
    <n v="0.38059999999999999"/>
    <n v="0.35339999999999999"/>
    <n v="0.33710000000000001"/>
    <n v="13.99"/>
    <n v="13.99"/>
    <n v="13.99"/>
    <n v="13.99"/>
    <n v="13.99"/>
    <s v="Brasil + Dia a Dia + VGF2"/>
    <s v="Bronze + Dia a Dia + VGF2"/>
    <s v="Prata + Dia a Dia + VGF2"/>
    <s v="Ouro + Dia a Dia + VGF2"/>
    <s v="Estrela + Dia a Dia + VGF2"/>
    <n v="30"/>
    <n v="20"/>
    <n v="30"/>
    <n v="35"/>
    <n v="38"/>
    <n v="83.92"/>
    <n v="83.92"/>
    <n v="83.92"/>
    <n v="83.92"/>
    <n v="83.92"/>
    <n v="0"/>
    <n v="0"/>
    <n v="0"/>
    <n v="0"/>
    <n v="0"/>
    <n v="9.7929999999999993"/>
    <n v="11.192"/>
    <n v="9.7929999999999993"/>
    <n v="9.0935000000000006"/>
    <n v="8.6738"/>
    <n v="0"/>
    <n v="0"/>
    <n v="0"/>
    <n v="0"/>
    <n v="0"/>
    <n v="0"/>
    <n v="100"/>
    <n v="100"/>
    <n v="100"/>
    <n v="100"/>
  </r>
  <r>
    <n v="620060"/>
    <x v="111"/>
    <n v="20200307"/>
    <m/>
    <s v="COLOR"/>
    <x v="67"/>
    <s v="COLOR TREND GLIMMERSTICK"/>
    <n v="1198883"/>
    <x v="111"/>
    <n v="1"/>
    <s v="IN-LINE (EXCL NR)"/>
    <s v="DISCOUNTED BEAUTY WITH PURCHASE (PWP)"/>
    <n v="0.38059999999999999"/>
    <m/>
    <n v="1.7170000000000001"/>
    <m/>
    <m/>
    <n v="10.99"/>
    <n v="13.99"/>
    <n v="825"/>
    <n v="825"/>
    <n v="8"/>
    <s v="WORK IN PROGRESS"/>
    <n v="134219953"/>
    <s v="NO INCENTIVE"/>
    <s v="N"/>
    <s v="N"/>
    <s v="N"/>
    <s v="N"/>
    <x v="3"/>
    <n v="134219985"/>
    <n v="28"/>
    <n v="11"/>
    <n v="20230306"/>
    <s v="CUSTOMER"/>
    <n v="15"/>
    <s v="Y"/>
    <s v="Tech rep lvl + Dia a Dia + VGF2"/>
    <s v="FULL PAYMENT"/>
    <m/>
    <n v="3352.3764000000001"/>
    <n v="1935.8514"/>
    <n v="71.260000000000005"/>
    <m/>
    <s v="LINER MECHANIC"/>
    <s v="LINER"/>
    <s v="EYE COLOR"/>
    <s v="FEMALE"/>
    <s v="COLOR TREND"/>
    <s v="COLOR TREND"/>
    <n v="0"/>
    <n v="100"/>
    <n v="25"/>
    <s v="N"/>
    <s v="N"/>
    <n v="50938"/>
    <m/>
    <s v="N"/>
    <s v="SP"/>
    <n v="9.6"/>
    <n v="11.99"/>
    <n v="12.79"/>
    <m/>
    <m/>
    <m/>
    <m/>
    <s v="N"/>
    <n v="31603376"/>
    <s v="Capa"/>
    <m/>
    <x v="0"/>
    <m/>
    <n v="8"/>
    <s v="COLOR TREND - 4"/>
    <s v="N"/>
    <m/>
    <m/>
    <s v="N"/>
    <n v="20230306"/>
    <m/>
    <n v="134219953"/>
    <s v="MIXED"/>
    <s v="Tech rep lvl"/>
    <s v="CosmÃ©ticos"/>
    <n v="1"/>
    <m/>
    <n v="0"/>
    <n v="0"/>
    <n v="100"/>
    <n v="134219984"/>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20063"/>
    <x v="112"/>
    <n v="20200303"/>
    <m/>
    <s v="COLOR"/>
    <x v="67"/>
    <s v="COLOR TREND GLIMMERSTICK"/>
    <n v="1198883"/>
    <x v="112"/>
    <n v="1"/>
    <s v="IN-LINE (EXCL NR)"/>
    <s v="BUY X GET DISCOUNTED PRODUCT"/>
    <n v="0.38059999999999999"/>
    <m/>
    <n v="1.498"/>
    <m/>
    <m/>
    <n v="13.99"/>
    <n v="13.99"/>
    <n v="2198"/>
    <n v="2198"/>
    <n v="8"/>
    <s v="WORK IN PROGRESS"/>
    <n v="134219953"/>
    <s v="NO INCENTIVE"/>
    <s v="N"/>
    <s v="N"/>
    <s v="N"/>
    <s v="N"/>
    <x v="3"/>
    <n v="134219956"/>
    <n v="28"/>
    <n v="11"/>
    <n v="20230306"/>
    <s v="CUSTOMER"/>
    <n v="15"/>
    <s v="Y"/>
    <s v="Tech rep lvl + Dia a Dia + VGF2"/>
    <s v="FULL PAYMENT"/>
    <m/>
    <n v="11371.0818"/>
    <n v="8078.4777999999997"/>
    <n v="80.31"/>
    <m/>
    <s v="LINER MECHANIC"/>
    <s v="LINER"/>
    <s v="EYE COLOR"/>
    <s v="FEMALE"/>
    <s v="COLOR TREND"/>
    <s v="COLOR TREND"/>
    <n v="0"/>
    <n v="100"/>
    <n v="25"/>
    <s v="N"/>
    <s v="N"/>
    <n v="50768"/>
    <m/>
    <s v="N"/>
    <m/>
    <m/>
    <m/>
    <m/>
    <m/>
    <m/>
    <m/>
    <m/>
    <s v="N"/>
    <n v="31603376"/>
    <s v="Capa"/>
    <m/>
    <x v="0"/>
    <m/>
    <n v="8"/>
    <s v="COLOR TREND - 4"/>
    <s v="N"/>
    <m/>
    <m/>
    <s v="N"/>
    <n v="20230306"/>
    <m/>
    <n v="134219953"/>
    <s v="MIXED"/>
    <s v="Tech rep lvl"/>
    <s v="CosmÃ©ticos"/>
    <n v="1"/>
    <m/>
    <n v="0"/>
    <n v="0"/>
    <n v="100"/>
    <n v="134219954"/>
    <n v="999"/>
    <n v="2"/>
    <x v="0"/>
    <x v="0"/>
    <n v="0.38059999999999999"/>
    <n v="0.435"/>
    <n v="0.38059999999999999"/>
    <n v="0.35339999999999999"/>
    <n v="0.33710000000000001"/>
    <n v="13.99"/>
    <n v="13.99"/>
    <n v="13.99"/>
    <n v="13.99"/>
    <n v="13.99"/>
    <s v="Brasil + Dia a Dia + VGF2"/>
    <s v="Bronze + Dia a Dia + VGF2"/>
    <s v="Prata + Dia a Dia + VGF2"/>
    <s v="Ouro + Dia a Dia + VGF2"/>
    <s v="Estrela + Dia a Dia + VGF2"/>
    <n v="30"/>
    <n v="20"/>
    <n v="30"/>
    <n v="35"/>
    <n v="38"/>
    <n v="83.92"/>
    <n v="83.92"/>
    <n v="83.92"/>
    <n v="83.92"/>
    <n v="83.92"/>
    <n v="0"/>
    <n v="0"/>
    <n v="0"/>
    <n v="0"/>
    <n v="0"/>
    <n v="9.7929999999999993"/>
    <n v="11.192"/>
    <n v="9.7929999999999993"/>
    <n v="9.0935000000000006"/>
    <n v="8.6738"/>
    <n v="0"/>
    <n v="0"/>
    <n v="0"/>
    <n v="0"/>
    <n v="0"/>
    <n v="0"/>
    <n v="100"/>
    <n v="100"/>
    <n v="100"/>
    <n v="100"/>
  </r>
  <r>
    <n v="620063"/>
    <x v="112"/>
    <n v="20200303"/>
    <m/>
    <s v="COLOR"/>
    <x v="67"/>
    <s v="COLOR TREND GLIMMERSTICK"/>
    <n v="1198883"/>
    <x v="112"/>
    <n v="1"/>
    <s v="IN-LINE (EXCL NR)"/>
    <s v="DISCOUNTED BEAUTY WITH PURCHASE (PWP)"/>
    <n v="0.38059999999999999"/>
    <m/>
    <n v="1.498"/>
    <m/>
    <m/>
    <n v="10.99"/>
    <n v="13.99"/>
    <n v="943"/>
    <n v="943"/>
    <n v="8"/>
    <s v="WORK IN PROGRESS"/>
    <n v="134219953"/>
    <s v="NO INCENTIVE"/>
    <s v="N"/>
    <s v="N"/>
    <s v="N"/>
    <s v="N"/>
    <x v="3"/>
    <n v="134219986"/>
    <n v="28"/>
    <n v="11"/>
    <n v="20230306"/>
    <s v="CUSTOMER"/>
    <n v="15"/>
    <s v="Y"/>
    <s v="Tech rep lvl + Dia a Dia + VGF2"/>
    <s v="FULL PAYMENT"/>
    <m/>
    <n v="3832.2008999999998"/>
    <n v="2419.5868999999998"/>
    <n v="74.930000000000007"/>
    <m/>
    <s v="LINER MECHANIC"/>
    <s v="LINER"/>
    <s v="EYE COLOR"/>
    <s v="FEMALE"/>
    <s v="COLOR TREND"/>
    <s v="COLOR TREND"/>
    <n v="0"/>
    <n v="100"/>
    <n v="25"/>
    <s v="N"/>
    <s v="N"/>
    <n v="50768"/>
    <m/>
    <s v="N"/>
    <s v="SP"/>
    <n v="9.6"/>
    <n v="11.99"/>
    <n v="12.79"/>
    <m/>
    <m/>
    <m/>
    <m/>
    <s v="N"/>
    <n v="31603376"/>
    <s v="Capa"/>
    <m/>
    <x v="0"/>
    <m/>
    <n v="8"/>
    <s v="COLOR TREND - 4"/>
    <s v="N"/>
    <m/>
    <m/>
    <s v="N"/>
    <n v="20230306"/>
    <m/>
    <n v="134219953"/>
    <s v="MIXED"/>
    <s v="Tech rep lvl"/>
    <s v="CosmÃ©ticos"/>
    <n v="1"/>
    <m/>
    <n v="0"/>
    <n v="0"/>
    <n v="100"/>
    <n v="134219984"/>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20064"/>
    <x v="113"/>
    <n v="20200303"/>
    <m/>
    <s v="COLOR"/>
    <x v="67"/>
    <s v="COLOR TREND GLIMMERSTICK"/>
    <n v="1198883"/>
    <x v="113"/>
    <n v="1"/>
    <s v="IN-LINE (EXCL NR)"/>
    <s v="BUY X GET DISCOUNTED PRODUCT"/>
    <n v="0.38059999999999999"/>
    <m/>
    <n v="1.4970000000000001"/>
    <m/>
    <m/>
    <n v="13.99"/>
    <n v="13.99"/>
    <n v="1373"/>
    <n v="1373"/>
    <n v="8"/>
    <s v="WORK IN PROGRESS"/>
    <n v="134219953"/>
    <s v="NO INCENTIVE"/>
    <s v="N"/>
    <s v="N"/>
    <s v="N"/>
    <s v="N"/>
    <x v="3"/>
    <n v="134219958"/>
    <n v="28"/>
    <n v="11"/>
    <n v="20230306"/>
    <s v="CUSTOMER"/>
    <n v="15"/>
    <s v="Y"/>
    <s v="Tech rep lvl + Dia a Dia + VGF2"/>
    <s v="FULL PAYMENT"/>
    <m/>
    <n v="7102.2194"/>
    <n v="5046.8383999999996"/>
    <n v="80.319999999999993"/>
    <m/>
    <s v="LINER MECHANIC"/>
    <s v="LINER"/>
    <s v="EYE COLOR"/>
    <s v="FEMALE"/>
    <s v="COLOR TREND"/>
    <s v="COLOR TREND"/>
    <n v="0"/>
    <n v="100"/>
    <n v="25"/>
    <s v="N"/>
    <s v="N"/>
    <n v="50769"/>
    <m/>
    <s v="N"/>
    <m/>
    <m/>
    <m/>
    <m/>
    <m/>
    <m/>
    <m/>
    <m/>
    <s v="N"/>
    <n v="31603376"/>
    <s v="Capa"/>
    <m/>
    <x v="0"/>
    <m/>
    <n v="8"/>
    <s v="COLOR TREND - 4"/>
    <s v="N"/>
    <m/>
    <m/>
    <s v="N"/>
    <n v="20230306"/>
    <m/>
    <n v="134219953"/>
    <s v="MIXED"/>
    <s v="Tech rep lvl"/>
    <s v="CosmÃ©ticos"/>
    <n v="1"/>
    <m/>
    <n v="0"/>
    <n v="0"/>
    <n v="100"/>
    <n v="134219954"/>
    <n v="999"/>
    <n v="2"/>
    <x v="0"/>
    <x v="0"/>
    <n v="0.38059999999999999"/>
    <n v="0.435"/>
    <n v="0.38059999999999999"/>
    <n v="0.35339999999999999"/>
    <n v="0.33710000000000001"/>
    <n v="13.99"/>
    <n v="13.99"/>
    <n v="13.99"/>
    <n v="13.99"/>
    <n v="13.99"/>
    <s v="Brasil + Dia a Dia + VGF2"/>
    <s v="Bronze + Dia a Dia + VGF2"/>
    <s v="Prata + Dia a Dia + VGF2"/>
    <s v="Ouro + Dia a Dia + VGF2"/>
    <s v="Estrela + Dia a Dia + VGF2"/>
    <n v="30"/>
    <n v="20"/>
    <n v="30"/>
    <n v="35"/>
    <n v="38"/>
    <n v="83.92"/>
    <n v="83.92"/>
    <n v="83.92"/>
    <n v="83.92"/>
    <n v="83.92"/>
    <n v="0"/>
    <n v="0"/>
    <n v="0"/>
    <n v="0"/>
    <n v="0"/>
    <n v="9.7929999999999993"/>
    <n v="11.192"/>
    <n v="9.7929999999999993"/>
    <n v="9.0935000000000006"/>
    <n v="8.6738"/>
    <n v="0"/>
    <n v="0"/>
    <n v="0"/>
    <n v="0"/>
    <n v="0"/>
    <n v="0"/>
    <n v="100"/>
    <n v="100"/>
    <n v="100"/>
    <n v="100"/>
  </r>
  <r>
    <n v="620064"/>
    <x v="113"/>
    <n v="20200303"/>
    <m/>
    <s v="COLOR"/>
    <x v="67"/>
    <s v="COLOR TREND GLIMMERSTICK"/>
    <n v="1198883"/>
    <x v="113"/>
    <n v="1"/>
    <s v="IN-LINE (EXCL NR)"/>
    <s v="DISCOUNTED BEAUTY WITH PURCHASE (PWP)"/>
    <n v="0.38059999999999999"/>
    <m/>
    <n v="1.4970000000000001"/>
    <m/>
    <m/>
    <n v="10.99"/>
    <n v="13.99"/>
    <n v="587"/>
    <n v="587"/>
    <n v="8"/>
    <s v="WORK IN PROGRESS"/>
    <n v="134219953"/>
    <s v="NO INCENTIVE"/>
    <s v="N"/>
    <s v="N"/>
    <s v="N"/>
    <s v="N"/>
    <x v="3"/>
    <n v="134219988"/>
    <n v="28"/>
    <n v="11"/>
    <n v="20230306"/>
    <s v="CUSTOMER"/>
    <n v="15"/>
    <s v="Y"/>
    <s v="Tech rep lvl + Dia a Dia + VGF2"/>
    <s v="FULL PAYMENT"/>
    <m/>
    <n v="2385.5574999999999"/>
    <n v="1506.8185000000001"/>
    <n v="74.95"/>
    <m/>
    <s v="LINER MECHANIC"/>
    <s v="LINER"/>
    <s v="EYE COLOR"/>
    <s v="FEMALE"/>
    <s v="COLOR TREND"/>
    <s v="COLOR TREND"/>
    <n v="0"/>
    <n v="100"/>
    <n v="25"/>
    <s v="N"/>
    <s v="N"/>
    <n v="50769"/>
    <m/>
    <s v="N"/>
    <s v="SP"/>
    <n v="9.6"/>
    <n v="11.99"/>
    <n v="12.79"/>
    <m/>
    <m/>
    <m/>
    <m/>
    <s v="N"/>
    <n v="31603376"/>
    <s v="Capa"/>
    <m/>
    <x v="0"/>
    <m/>
    <n v="8"/>
    <s v="COLOR TREND - 4"/>
    <s v="N"/>
    <m/>
    <m/>
    <s v="N"/>
    <n v="20230306"/>
    <m/>
    <n v="134219953"/>
    <s v="MIXED"/>
    <s v="Tech rep lvl"/>
    <s v="CosmÃ©ticos"/>
    <n v="1"/>
    <m/>
    <n v="0"/>
    <n v="0"/>
    <n v="100"/>
    <n v="134219984"/>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29895"/>
    <x v="114"/>
    <n v="20210314"/>
    <m/>
    <s v="COLOR"/>
    <x v="68"/>
    <s v="CT LIQUID EYELINER RESTAGE - REGULAR"/>
    <n v="1225653"/>
    <x v="114"/>
    <n v="1"/>
    <s v="IN-LINE (EXCL NR)"/>
    <s v="DISCOUNTED BEAUTY WITH PURCHASE (PWP)"/>
    <n v="0.38059999999999999"/>
    <m/>
    <n v="3.0539999999999998"/>
    <m/>
    <m/>
    <n v="10.99"/>
    <n v="20.99"/>
    <n v="33040"/>
    <n v="33040"/>
    <n v="9"/>
    <s v="WORK IN PROGRESS"/>
    <n v="134220014"/>
    <s v="NO INCENTIVE"/>
    <s v="N"/>
    <s v="Y"/>
    <s v="N"/>
    <s v="N"/>
    <x v="3"/>
    <n v="134220102"/>
    <n v="28"/>
    <n v="11"/>
    <n v="20230306"/>
    <s v="CUSTOMER"/>
    <n v="15"/>
    <s v="Y"/>
    <s v="Tech rep lvl + Dia a Dia + VGF2"/>
    <s v="FULL PAYMENT"/>
    <m/>
    <n v="134289.74540000001"/>
    <n v="33385.585400000004"/>
    <n v="48.89"/>
    <m/>
    <s v="LINER LIQUID"/>
    <s v="LINER"/>
    <s v="EYE COLOR"/>
    <s v="FEMALE"/>
    <s v="COLOR TREND"/>
    <s v="COLOR TREND"/>
    <n v="1"/>
    <n v="50"/>
    <s v="16.67"/>
    <s v="N"/>
    <s v="N"/>
    <n v="52170"/>
    <m/>
    <s v="N"/>
    <m/>
    <m/>
    <m/>
    <m/>
    <m/>
    <m/>
    <m/>
    <m/>
    <s v="N"/>
    <n v="31603376"/>
    <s v="Capa"/>
    <m/>
    <x v="0"/>
    <m/>
    <n v="8"/>
    <s v="COLOR TREND - 4"/>
    <s v="N"/>
    <m/>
    <m/>
    <s v="N"/>
    <n v="20230306"/>
    <m/>
    <n v="134220014"/>
    <s v="MIXED"/>
    <s v="Tech rep lvl"/>
    <s v="CosmÃ©ticos"/>
    <n v="1"/>
    <m/>
    <n v="0"/>
    <n v="0"/>
    <n v="100"/>
    <n v="134220099"/>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29895"/>
    <x v="114"/>
    <n v="20210314"/>
    <m/>
    <s v="COLOR"/>
    <x v="68"/>
    <s v="CT LIQUID EYELINER RESTAGE - REGULAR"/>
    <n v="1225653"/>
    <x v="114"/>
    <n v="1"/>
    <s v="IN-LINE (EXCL NR)"/>
    <s v="BUY X GET DISCOUNTED PRODUCT"/>
    <n v="0.38059999999999999"/>
    <m/>
    <n v="3.0539999999999998"/>
    <m/>
    <m/>
    <n v="20.99"/>
    <n v="20.99"/>
    <n v="49560"/>
    <n v="49560"/>
    <n v="9"/>
    <s v="WORK IN PROGRESS"/>
    <n v="134220014"/>
    <s v="NO INCENTIVE"/>
    <s v="N"/>
    <s v="N"/>
    <s v="N"/>
    <s v="N"/>
    <x v="3"/>
    <n v="134220018"/>
    <n v="28"/>
    <n v="11"/>
    <n v="20230306"/>
    <s v="CUSTOMER"/>
    <n v="15"/>
    <s v="Y"/>
    <s v="Tech rep lvl + Dia a Dia + VGF2"/>
    <s v="FULL PAYMENT"/>
    <m/>
    <n v="384723.16810000001"/>
    <n v="233366.92809999999"/>
    <n v="73.239999999999995"/>
    <m/>
    <s v="LINER LIQUID"/>
    <s v="LINER"/>
    <s v="EYE COLOR"/>
    <s v="FEMALE"/>
    <s v="COLOR TREND"/>
    <s v="COLOR TREND"/>
    <n v="1"/>
    <n v="50"/>
    <s v="16.67"/>
    <s v="N"/>
    <s v="N"/>
    <n v="52170"/>
    <m/>
    <s v="N"/>
    <m/>
    <m/>
    <m/>
    <m/>
    <m/>
    <m/>
    <m/>
    <m/>
    <s v="N"/>
    <n v="31603376"/>
    <s v="Capa"/>
    <m/>
    <x v="0"/>
    <m/>
    <n v="8"/>
    <s v="COLOR TREND - 4"/>
    <s v="N"/>
    <m/>
    <m/>
    <s v="N"/>
    <n v="20230306"/>
    <m/>
    <n v="134220014"/>
    <s v="MIXED"/>
    <s v="Tech rep lvl"/>
    <s v="CosmÃ©ticos"/>
    <n v="1"/>
    <m/>
    <n v="0"/>
    <n v="0"/>
    <n v="100"/>
    <n v="134220015"/>
    <n v="999"/>
    <n v="2"/>
    <x v="0"/>
    <x v="0"/>
    <n v="0.38059999999999999"/>
    <n v="0.435"/>
    <n v="0.38059999999999999"/>
    <n v="0.35339999999999999"/>
    <n v="0.33710000000000001"/>
    <n v="20.99"/>
    <n v="20.99"/>
    <n v="20.99"/>
    <n v="20.99"/>
    <n v="20.99"/>
    <s v="Brasil + Dia a Dia + VGF2"/>
    <s v="Bronze + Dia a Dia + VGF2"/>
    <s v="Prata + Dia a Dia + VGF2"/>
    <s v="Ouro + Dia a Dia + VGF2"/>
    <s v="Estrela + Dia a Dia + VGF2"/>
    <n v="30"/>
    <n v="20"/>
    <n v="30"/>
    <n v="35"/>
    <n v="38"/>
    <n v="83.92"/>
    <n v="83.92"/>
    <n v="83.92"/>
    <n v="83.92"/>
    <n v="83.92"/>
    <n v="0"/>
    <n v="0"/>
    <n v="0"/>
    <n v="0"/>
    <n v="0"/>
    <n v="14.693"/>
    <n v="16.792000000000002"/>
    <n v="14.693"/>
    <n v="13.6435"/>
    <n v="13.0138"/>
    <n v="0"/>
    <n v="0"/>
    <n v="0"/>
    <n v="0"/>
    <n v="0"/>
    <n v="0"/>
    <n v="100"/>
    <n v="100"/>
    <n v="100"/>
    <n v="100"/>
  </r>
  <r>
    <n v="629896"/>
    <x v="115"/>
    <n v="20210314"/>
    <m/>
    <s v="COLOR"/>
    <x v="68"/>
    <s v="CT LIQUID EYELINER RESTAGE - REGULAR"/>
    <n v="1225653"/>
    <x v="115"/>
    <n v="1"/>
    <s v="IN-LINE (EXCL NR)"/>
    <s v="DISCOUNTED BEAUTY WITH PURCHASE (PWP)"/>
    <n v="0.38059999999999999"/>
    <m/>
    <n v="3.0539999999999998"/>
    <m/>
    <m/>
    <n v="10.99"/>
    <n v="20.99"/>
    <n v="1652"/>
    <n v="1652"/>
    <n v="9"/>
    <s v="WORK IN PROGRESS"/>
    <n v="134220014"/>
    <s v="NO INCENTIVE"/>
    <s v="N"/>
    <s v="Y"/>
    <s v="N"/>
    <s v="N"/>
    <x v="3"/>
    <n v="134220103"/>
    <n v="28"/>
    <n v="11"/>
    <n v="20230306"/>
    <s v="CUSTOMER"/>
    <n v="15"/>
    <s v="Y"/>
    <s v="Tech rep lvl + Dia a Dia + VGF2"/>
    <s v="FULL PAYMENT"/>
    <m/>
    <n v="6713.2381999999998"/>
    <n v="1668.0301999999999"/>
    <n v="48.89"/>
    <m/>
    <s v="LINER LIQUID"/>
    <s v="LINER"/>
    <s v="EYE COLOR"/>
    <s v="FEMALE"/>
    <s v="COLOR TREND"/>
    <s v="COLOR TREND"/>
    <n v="1"/>
    <n v="50"/>
    <s v="16.67"/>
    <s v="N"/>
    <s v="N"/>
    <n v="52171"/>
    <m/>
    <s v="N"/>
    <m/>
    <m/>
    <m/>
    <m/>
    <m/>
    <m/>
    <m/>
    <m/>
    <s v="N"/>
    <n v="31603376"/>
    <s v="Capa"/>
    <m/>
    <x v="0"/>
    <m/>
    <n v="8"/>
    <s v="COLOR TREND - 4"/>
    <s v="N"/>
    <m/>
    <m/>
    <s v="N"/>
    <n v="20230306"/>
    <m/>
    <n v="134220014"/>
    <s v="MIXED"/>
    <s v="Tech rep lvl"/>
    <s v="CosmÃ©ticos"/>
    <n v="1"/>
    <m/>
    <n v="0"/>
    <n v="0"/>
    <n v="100"/>
    <n v="134220099"/>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29896"/>
    <x v="115"/>
    <n v="20210314"/>
    <m/>
    <s v="COLOR"/>
    <x v="68"/>
    <s v="CT LIQUID EYELINER RESTAGE - REGULAR"/>
    <n v="1225653"/>
    <x v="115"/>
    <n v="1"/>
    <s v="IN-LINE (EXCL NR)"/>
    <s v="BUY X GET DISCOUNTED PRODUCT"/>
    <n v="0.38059999999999999"/>
    <m/>
    <n v="3.0539999999999998"/>
    <m/>
    <m/>
    <n v="20.99"/>
    <n v="20.99"/>
    <n v="2478"/>
    <n v="2478"/>
    <n v="9"/>
    <s v="WORK IN PROGRESS"/>
    <n v="134220014"/>
    <s v="NO INCENTIVE"/>
    <s v="N"/>
    <s v="N"/>
    <s v="N"/>
    <s v="N"/>
    <x v="3"/>
    <n v="134220019"/>
    <n v="28"/>
    <n v="11"/>
    <n v="20230306"/>
    <s v="CUSTOMER"/>
    <n v="15"/>
    <s v="Y"/>
    <s v="Tech rep lvl + Dia a Dia + VGF2"/>
    <s v="FULL PAYMENT"/>
    <m/>
    <n v="19233.972399999999"/>
    <n v="11666.160400000001"/>
    <n v="73.239999999999995"/>
    <m/>
    <s v="LINER LIQUID"/>
    <s v="LINER"/>
    <s v="EYE COLOR"/>
    <s v="FEMALE"/>
    <s v="COLOR TREND"/>
    <s v="COLOR TREND"/>
    <n v="1"/>
    <n v="50"/>
    <s v="16.67"/>
    <s v="N"/>
    <s v="N"/>
    <n v="52171"/>
    <m/>
    <s v="N"/>
    <m/>
    <m/>
    <m/>
    <m/>
    <m/>
    <m/>
    <m/>
    <m/>
    <s v="N"/>
    <n v="31603376"/>
    <s v="Capa"/>
    <m/>
    <x v="0"/>
    <m/>
    <n v="8"/>
    <s v="COLOR TREND - 4"/>
    <s v="N"/>
    <m/>
    <m/>
    <s v="N"/>
    <n v="20230306"/>
    <m/>
    <n v="134220014"/>
    <s v="MIXED"/>
    <s v="Tech rep lvl"/>
    <s v="CosmÃ©ticos"/>
    <n v="1"/>
    <m/>
    <n v="0"/>
    <n v="0"/>
    <n v="100"/>
    <n v="134220015"/>
    <n v="999"/>
    <n v="2"/>
    <x v="0"/>
    <x v="0"/>
    <n v="0.38059999999999999"/>
    <n v="0.435"/>
    <n v="0.38059999999999999"/>
    <n v="0.35339999999999999"/>
    <n v="0.33710000000000001"/>
    <n v="20.99"/>
    <n v="20.99"/>
    <n v="20.99"/>
    <n v="20.99"/>
    <n v="20.99"/>
    <s v="Brasil + Dia a Dia + VGF2"/>
    <s v="Bronze + Dia a Dia + VGF2"/>
    <s v="Prata + Dia a Dia + VGF2"/>
    <s v="Ouro + Dia a Dia + VGF2"/>
    <s v="Estrela + Dia a Dia + VGF2"/>
    <n v="30"/>
    <n v="20"/>
    <n v="30"/>
    <n v="35"/>
    <n v="38"/>
    <n v="83.92"/>
    <n v="83.92"/>
    <n v="83.92"/>
    <n v="83.92"/>
    <n v="83.92"/>
    <n v="0"/>
    <n v="0"/>
    <n v="0"/>
    <n v="0"/>
    <n v="0"/>
    <n v="14.693"/>
    <n v="16.792000000000002"/>
    <n v="14.693"/>
    <n v="13.6435"/>
    <n v="13.0138"/>
    <n v="0"/>
    <n v="0"/>
    <n v="0"/>
    <n v="0"/>
    <n v="0"/>
    <n v="0"/>
    <n v="100"/>
    <n v="100"/>
    <n v="100"/>
    <n v="100"/>
  </r>
  <r>
    <n v="630241"/>
    <x v="116"/>
    <n v="20210314"/>
    <m/>
    <s v="COLOR"/>
    <x v="68"/>
    <s v="CT LIQUID EYELINER RESTAGE - REGULAR"/>
    <n v="1225653"/>
    <x v="116"/>
    <n v="1"/>
    <s v="IN-LINE (EXCL NR)"/>
    <s v="BUY X GET DISCOUNTED PRODUCT"/>
    <n v="0.38059999999999999"/>
    <m/>
    <n v="3.2450000000000001"/>
    <m/>
    <m/>
    <n v="20.99"/>
    <n v="20.99"/>
    <n v="5782"/>
    <n v="5782"/>
    <n v="9"/>
    <s v="WORK IN PROGRESS"/>
    <n v="134220014"/>
    <s v="NO INCENTIVE"/>
    <s v="N"/>
    <s v="N"/>
    <s v="N"/>
    <s v="N"/>
    <x v="3"/>
    <n v="134220020"/>
    <n v="28"/>
    <n v="11"/>
    <n v="20230306"/>
    <s v="CUSTOMER"/>
    <n v="15"/>
    <s v="Y"/>
    <s v="Tech rep lvl + Dia a Dia + VGF2"/>
    <s v="FULL PAYMENT"/>
    <m/>
    <n v="44882.8079"/>
    <n v="26120.2179"/>
    <n v="71.569999999999993"/>
    <m/>
    <s v="LINER LIQUID"/>
    <s v="LINER"/>
    <s v="EYE COLOR"/>
    <s v="FEMALE"/>
    <s v="COLOR TREND"/>
    <s v="COLOR TREND"/>
    <n v="1"/>
    <n v="50"/>
    <s v="16.67"/>
    <s v="N"/>
    <s v="N"/>
    <n v="52175"/>
    <m/>
    <s v="N"/>
    <m/>
    <m/>
    <m/>
    <m/>
    <m/>
    <m/>
    <m/>
    <m/>
    <s v="N"/>
    <n v="31603376"/>
    <s v="Capa"/>
    <m/>
    <x v="0"/>
    <m/>
    <n v="8"/>
    <s v="COLOR TREND - 4"/>
    <s v="N"/>
    <m/>
    <m/>
    <s v="N"/>
    <n v="20230306"/>
    <m/>
    <n v="134220014"/>
    <s v="MIXED"/>
    <s v="Tech rep lvl"/>
    <s v="CosmÃ©ticos"/>
    <n v="1"/>
    <m/>
    <n v="0"/>
    <n v="0"/>
    <n v="100"/>
    <n v="134220015"/>
    <n v="999"/>
    <n v="2"/>
    <x v="0"/>
    <x v="0"/>
    <n v="0.38059999999999999"/>
    <n v="0.435"/>
    <n v="0.38059999999999999"/>
    <n v="0.35339999999999999"/>
    <n v="0.33710000000000001"/>
    <n v="20.99"/>
    <n v="20.99"/>
    <n v="20.99"/>
    <n v="20.99"/>
    <n v="20.99"/>
    <s v="Brasil + Dia a Dia + VGF2"/>
    <s v="Bronze + Dia a Dia + VGF2"/>
    <s v="Prata + Dia a Dia + VGF2"/>
    <s v="Ouro + Dia a Dia + VGF2"/>
    <s v="Estrela + Dia a Dia + VGF2"/>
    <n v="30"/>
    <n v="20"/>
    <n v="30"/>
    <n v="35"/>
    <n v="38"/>
    <n v="83.92"/>
    <n v="83.92"/>
    <n v="83.92"/>
    <n v="83.92"/>
    <n v="83.92"/>
    <n v="0"/>
    <n v="0"/>
    <n v="0"/>
    <n v="0"/>
    <n v="0"/>
    <n v="14.693"/>
    <n v="16.792000000000002"/>
    <n v="14.693"/>
    <n v="13.6435"/>
    <n v="13.0138"/>
    <n v="0"/>
    <n v="0"/>
    <n v="0"/>
    <n v="0"/>
    <n v="0"/>
    <n v="0"/>
    <n v="100"/>
    <n v="100"/>
    <n v="100"/>
    <n v="100"/>
  </r>
  <r>
    <n v="630241"/>
    <x v="116"/>
    <n v="20210314"/>
    <m/>
    <s v="COLOR"/>
    <x v="68"/>
    <s v="CT LIQUID EYELINER RESTAGE - REGULAR"/>
    <n v="1225653"/>
    <x v="116"/>
    <n v="1"/>
    <s v="IN-LINE (EXCL NR)"/>
    <s v="DISCOUNTED BEAUTY WITH PURCHASE (PWP)"/>
    <n v="0.38059999999999999"/>
    <m/>
    <n v="3.2450000000000001"/>
    <m/>
    <m/>
    <n v="10.99"/>
    <n v="20.99"/>
    <n v="3855"/>
    <n v="3855"/>
    <n v="9"/>
    <s v="WORK IN PROGRESS"/>
    <n v="134220014"/>
    <s v="NO INCENTIVE"/>
    <s v="N"/>
    <s v="Y"/>
    <s v="N"/>
    <s v="N"/>
    <x v="3"/>
    <n v="134220104"/>
    <n v="28"/>
    <n v="11"/>
    <n v="20230306"/>
    <s v="CUSTOMER"/>
    <n v="15"/>
    <s v="Y"/>
    <s v="Tech rep lvl + Dia a Dia + VGF2"/>
    <s v="FULL PAYMENT"/>
    <m/>
    <n v="15667.907800000001"/>
    <n v="3158.4328"/>
    <n v="45.69"/>
    <m/>
    <s v="LINER LIQUID"/>
    <s v="LINER"/>
    <s v="EYE COLOR"/>
    <s v="FEMALE"/>
    <s v="COLOR TREND"/>
    <s v="COLOR TREND"/>
    <n v="1"/>
    <n v="50"/>
    <s v="16.67"/>
    <s v="N"/>
    <s v="N"/>
    <n v="52175"/>
    <m/>
    <s v="N"/>
    <m/>
    <m/>
    <m/>
    <m/>
    <m/>
    <m/>
    <m/>
    <m/>
    <s v="N"/>
    <n v="31603376"/>
    <s v="Capa"/>
    <m/>
    <x v="0"/>
    <m/>
    <n v="8"/>
    <s v="COLOR TREND - 4"/>
    <s v="N"/>
    <m/>
    <m/>
    <s v="N"/>
    <n v="20230306"/>
    <m/>
    <n v="134220014"/>
    <s v="MIXED"/>
    <s v="Tech rep lvl"/>
    <s v="CosmÃ©ticos"/>
    <n v="1"/>
    <m/>
    <n v="0"/>
    <n v="0"/>
    <n v="100"/>
    <n v="134220099"/>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30246"/>
    <x v="117"/>
    <n v="20210314"/>
    <m/>
    <s v="COLOR"/>
    <x v="68"/>
    <s v="CT LIQUID EYELINER RESTAGE - REGULAR"/>
    <n v="1225653"/>
    <x v="117"/>
    <n v="1"/>
    <s v="IN-LINE (EXCL NR)"/>
    <s v="DISCOUNTED BEAUTY WITH PURCHASE (PWP)"/>
    <n v="0.38059999999999999"/>
    <m/>
    <n v="3.2450000000000001"/>
    <m/>
    <m/>
    <n v="10.99"/>
    <n v="20.99"/>
    <n v="2203"/>
    <n v="2203"/>
    <n v="9"/>
    <s v="WORK IN PROGRESS"/>
    <n v="134220014"/>
    <s v="NO INCENTIVE"/>
    <s v="N"/>
    <s v="Y"/>
    <s v="N"/>
    <s v="N"/>
    <x v="3"/>
    <n v="134220100"/>
    <n v="28"/>
    <n v="11"/>
    <n v="20230306"/>
    <s v="CUSTOMER"/>
    <n v="15"/>
    <s v="Y"/>
    <s v="Tech rep lvl + Dia a Dia + VGF2"/>
    <s v="FULL PAYMENT"/>
    <m/>
    <n v="8953.1155999999992"/>
    <n v="1804.3806"/>
    <n v="45.69"/>
    <m/>
    <s v="LINER LIQUID"/>
    <s v="LINER"/>
    <s v="EYE COLOR"/>
    <s v="FEMALE"/>
    <s v="COLOR TREND"/>
    <s v="COLOR TREND"/>
    <n v="1"/>
    <n v="50"/>
    <s v="16.67"/>
    <s v="N"/>
    <s v="N"/>
    <n v="52177"/>
    <m/>
    <s v="N"/>
    <m/>
    <m/>
    <m/>
    <m/>
    <m/>
    <m/>
    <m/>
    <m/>
    <s v="N"/>
    <n v="31603376"/>
    <s v="Capa"/>
    <m/>
    <x v="0"/>
    <m/>
    <n v="8"/>
    <s v="COLOR TREND - 4"/>
    <s v="N"/>
    <m/>
    <m/>
    <s v="N"/>
    <n v="20230306"/>
    <m/>
    <n v="134220014"/>
    <s v="MIXED"/>
    <s v="Tech rep lvl"/>
    <s v="CosmÃ©ticos"/>
    <n v="1"/>
    <m/>
    <n v="0"/>
    <n v="0"/>
    <n v="100"/>
    <n v="134220099"/>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30246"/>
    <x v="117"/>
    <n v="20210314"/>
    <m/>
    <s v="COLOR"/>
    <x v="68"/>
    <s v="CT LIQUID EYELINER RESTAGE - REGULAR"/>
    <n v="1225653"/>
    <x v="117"/>
    <n v="1"/>
    <s v="IN-LINE (EXCL NR)"/>
    <s v="BUY X GET DISCOUNTED PRODUCT"/>
    <n v="0.38059999999999999"/>
    <m/>
    <n v="3.2450000000000001"/>
    <m/>
    <m/>
    <n v="20.99"/>
    <n v="20.99"/>
    <n v="3304"/>
    <n v="3304"/>
    <n v="9"/>
    <s v="WORK IN PROGRESS"/>
    <n v="134220014"/>
    <s v="NO INCENTIVE"/>
    <s v="N"/>
    <s v="N"/>
    <s v="N"/>
    <s v="N"/>
    <x v="3"/>
    <n v="134220016"/>
    <n v="28"/>
    <n v="11"/>
    <n v="20230306"/>
    <s v="CUSTOMER"/>
    <n v="15"/>
    <s v="Y"/>
    <s v="Tech rep lvl + Dia a Dia + VGF2"/>
    <s v="FULL PAYMENT"/>
    <m/>
    <n v="25646.780500000001"/>
    <n v="14925.300499999999"/>
    <n v="71.569999999999993"/>
    <m/>
    <s v="LINER LIQUID"/>
    <s v="LINER"/>
    <s v="EYE COLOR"/>
    <s v="FEMALE"/>
    <s v="COLOR TREND"/>
    <s v="COLOR TREND"/>
    <n v="1"/>
    <n v="50"/>
    <s v="16.67"/>
    <s v="N"/>
    <s v="N"/>
    <n v="52177"/>
    <m/>
    <s v="N"/>
    <m/>
    <m/>
    <m/>
    <m/>
    <m/>
    <m/>
    <m/>
    <m/>
    <s v="N"/>
    <n v="31603376"/>
    <s v="Capa"/>
    <m/>
    <x v="0"/>
    <m/>
    <n v="8"/>
    <s v="COLOR TREND - 4"/>
    <s v="N"/>
    <m/>
    <m/>
    <s v="N"/>
    <n v="20230306"/>
    <m/>
    <n v="134220014"/>
    <s v="MIXED"/>
    <s v="Tech rep lvl"/>
    <s v="CosmÃ©ticos"/>
    <n v="1"/>
    <m/>
    <n v="0"/>
    <n v="0"/>
    <n v="100"/>
    <n v="134220015"/>
    <n v="999"/>
    <n v="2"/>
    <x v="0"/>
    <x v="0"/>
    <n v="0.38059999999999999"/>
    <n v="0.435"/>
    <n v="0.38059999999999999"/>
    <n v="0.35339999999999999"/>
    <n v="0.33710000000000001"/>
    <n v="20.99"/>
    <n v="20.99"/>
    <n v="20.99"/>
    <n v="20.99"/>
    <n v="20.99"/>
    <s v="Brasil + Dia a Dia + VGF2"/>
    <s v="Bronze + Dia a Dia + VGF2"/>
    <s v="Prata + Dia a Dia + VGF2"/>
    <s v="Ouro + Dia a Dia + VGF2"/>
    <s v="Estrela + Dia a Dia + VGF2"/>
    <n v="30"/>
    <n v="20"/>
    <n v="30"/>
    <n v="35"/>
    <n v="38"/>
    <n v="83.92"/>
    <n v="83.92"/>
    <n v="83.92"/>
    <n v="83.92"/>
    <n v="83.92"/>
    <n v="0"/>
    <n v="0"/>
    <n v="0"/>
    <n v="0"/>
    <n v="0"/>
    <n v="14.693"/>
    <n v="16.792000000000002"/>
    <n v="14.693"/>
    <n v="13.6435"/>
    <n v="13.0138"/>
    <n v="0"/>
    <n v="0"/>
    <n v="0"/>
    <n v="0"/>
    <n v="0"/>
    <n v="0"/>
    <n v="100"/>
    <n v="100"/>
    <n v="100"/>
    <n v="100"/>
  </r>
  <r>
    <n v="631339"/>
    <x v="118"/>
    <n v="20220306"/>
    <m/>
    <s v="COLOR"/>
    <x v="68"/>
    <s v="CT LIQUID EYELINER RESTAGE - REGULAR"/>
    <n v="1225653"/>
    <x v="118"/>
    <n v="1"/>
    <s v="IN-LINE (EXCL NR)"/>
    <s v="DISCOUNTED BEAUTY WITH PURCHASE (PWP)"/>
    <n v="0.38059999999999999"/>
    <m/>
    <n v="2.8809999999999998"/>
    <m/>
    <m/>
    <n v="10.99"/>
    <n v="20.99"/>
    <n v="5507"/>
    <n v="5507"/>
    <n v="9"/>
    <s v="WORK IN PROGRESS"/>
    <n v="134220014"/>
    <s v="NO INCENTIVE"/>
    <s v="N"/>
    <s v="Y"/>
    <s v="N"/>
    <s v="N"/>
    <x v="3"/>
    <n v="134220105"/>
    <n v="28"/>
    <n v="11"/>
    <n v="20230306"/>
    <s v="CUSTOMER"/>
    <n v="15"/>
    <s v="Y"/>
    <s v="Tech rep lvl + Dia a Dia + VGF2"/>
    <s v="FULL PAYMENT"/>
    <m/>
    <n v="22382.401000000002"/>
    <n v="6516.7340000000004"/>
    <n v="51.78"/>
    <m/>
    <s v="LINER LIQUID"/>
    <s v="LINER"/>
    <s v="EYE COLOR"/>
    <s v="FEMALE"/>
    <s v="COLOR TREND"/>
    <s v="COLOR TREND"/>
    <n v="1"/>
    <n v="50"/>
    <s v="16.67"/>
    <s v="N"/>
    <s v="N"/>
    <n v="51191"/>
    <m/>
    <s v="N"/>
    <m/>
    <m/>
    <m/>
    <m/>
    <m/>
    <m/>
    <m/>
    <m/>
    <s v="N"/>
    <n v="31603376"/>
    <s v="Capa"/>
    <m/>
    <x v="0"/>
    <m/>
    <n v="8"/>
    <s v="COLOR TREND - 4"/>
    <s v="N"/>
    <m/>
    <m/>
    <s v="N"/>
    <n v="20230306"/>
    <m/>
    <n v="134220014"/>
    <s v="MIXED"/>
    <s v="Tech rep lvl"/>
    <s v="CosmÃ©ticos"/>
    <n v="1"/>
    <m/>
    <n v="0"/>
    <n v="0"/>
    <n v="100"/>
    <n v="134220099"/>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31339"/>
    <x v="118"/>
    <n v="20220306"/>
    <m/>
    <s v="COLOR"/>
    <x v="68"/>
    <s v="CT LIQUID EYELINER RESTAGE - REGULAR"/>
    <n v="1225653"/>
    <x v="118"/>
    <n v="1"/>
    <s v="IN-LINE (EXCL NR)"/>
    <s v="BUY X GET DISCOUNTED PRODUCT"/>
    <n v="0.38059999999999999"/>
    <m/>
    <n v="2.8809999999999998"/>
    <m/>
    <m/>
    <n v="20.99"/>
    <n v="20.99"/>
    <n v="8260"/>
    <n v="8260"/>
    <n v="9"/>
    <s v="WORK IN PROGRESS"/>
    <n v="134220014"/>
    <s v="NO INCENTIVE"/>
    <s v="N"/>
    <s v="N"/>
    <s v="N"/>
    <s v="N"/>
    <x v="3"/>
    <n v="134220021"/>
    <n v="28"/>
    <n v="11"/>
    <n v="20230306"/>
    <s v="CUSTOMER"/>
    <n v="15"/>
    <s v="Y"/>
    <s v="Tech rep lvl + Dia a Dia + VGF2"/>
    <s v="FULL PAYMENT"/>
    <m/>
    <n v="64119.748200000002"/>
    <n v="40322.688199999997"/>
    <n v="74.760000000000005"/>
    <m/>
    <s v="LINER LIQUID"/>
    <s v="LINER"/>
    <s v="EYE COLOR"/>
    <s v="FEMALE"/>
    <s v="COLOR TREND"/>
    <s v="COLOR TREND"/>
    <n v="1"/>
    <n v="50"/>
    <s v="16.67"/>
    <s v="N"/>
    <s v="N"/>
    <n v="51191"/>
    <m/>
    <s v="N"/>
    <m/>
    <m/>
    <m/>
    <m/>
    <m/>
    <m/>
    <m/>
    <m/>
    <s v="N"/>
    <n v="31603376"/>
    <s v="Capa"/>
    <m/>
    <x v="0"/>
    <m/>
    <n v="8"/>
    <s v="COLOR TREND - 4"/>
    <s v="N"/>
    <m/>
    <m/>
    <s v="N"/>
    <n v="20230306"/>
    <m/>
    <n v="134220014"/>
    <s v="MIXED"/>
    <s v="Tech rep lvl"/>
    <s v="CosmÃ©ticos"/>
    <n v="1"/>
    <m/>
    <n v="0"/>
    <n v="0"/>
    <n v="100"/>
    <n v="134220015"/>
    <n v="999"/>
    <n v="2"/>
    <x v="0"/>
    <x v="0"/>
    <n v="0.38059999999999999"/>
    <n v="0.435"/>
    <n v="0.38059999999999999"/>
    <n v="0.35339999999999999"/>
    <n v="0.33710000000000001"/>
    <n v="20.99"/>
    <n v="20.99"/>
    <n v="20.99"/>
    <n v="20.99"/>
    <n v="20.99"/>
    <s v="Brasil + Dia a Dia + VGF2"/>
    <s v="Bronze + Dia a Dia + VGF2"/>
    <s v="Prata + Dia a Dia + VGF2"/>
    <s v="Ouro + Dia a Dia + VGF2"/>
    <s v="Estrela + Dia a Dia + VGF2"/>
    <n v="30"/>
    <n v="20"/>
    <n v="30"/>
    <n v="35"/>
    <n v="38"/>
    <n v="83.92"/>
    <n v="83.92"/>
    <n v="83.92"/>
    <n v="83.92"/>
    <n v="83.92"/>
    <n v="0"/>
    <n v="0"/>
    <n v="0"/>
    <n v="0"/>
    <n v="0"/>
    <n v="14.693"/>
    <n v="16.792000000000002"/>
    <n v="14.693"/>
    <n v="13.6435"/>
    <n v="13.0138"/>
    <n v="0"/>
    <n v="0"/>
    <n v="0"/>
    <n v="0"/>
    <n v="0"/>
    <n v="0"/>
    <n v="100"/>
    <n v="100"/>
    <n v="100"/>
    <n v="100"/>
  </r>
  <r>
    <n v="631341"/>
    <x v="119"/>
    <n v="20220306"/>
    <m/>
    <s v="COLOR"/>
    <x v="68"/>
    <s v="CT LIQUID EYELINER RESTAGE - REGULAR"/>
    <n v="1225653"/>
    <x v="119"/>
    <n v="1"/>
    <s v="IN-LINE (EXCL NR)"/>
    <s v="DISCOUNTED BEAUTY WITH PURCHASE (PWP)"/>
    <n v="0.38059999999999999"/>
    <m/>
    <n v="2.8809999999999998"/>
    <m/>
    <m/>
    <n v="10.99"/>
    <n v="20.99"/>
    <n v="2203"/>
    <n v="2203"/>
    <n v="9"/>
    <s v="WORK IN PROGRESS"/>
    <n v="134220014"/>
    <s v="NO INCENTIVE"/>
    <s v="N"/>
    <s v="Y"/>
    <s v="N"/>
    <s v="N"/>
    <x v="3"/>
    <n v="134220101"/>
    <n v="28"/>
    <n v="11"/>
    <n v="20230306"/>
    <s v="CUSTOMER"/>
    <n v="15"/>
    <s v="Y"/>
    <s v="Tech rep lvl + Dia a Dia + VGF2"/>
    <s v="FULL PAYMENT"/>
    <m/>
    <n v="8953.1155999999992"/>
    <n v="2606.2725999999998"/>
    <n v="51.78"/>
    <m/>
    <s v="LINER LIQUID"/>
    <s v="LINER"/>
    <s v="EYE COLOR"/>
    <s v="FEMALE"/>
    <s v="COLOR TREND"/>
    <s v="COLOR TREND"/>
    <n v="1"/>
    <n v="50"/>
    <s v="16.67"/>
    <s v="N"/>
    <s v="N"/>
    <n v="51201"/>
    <m/>
    <s v="N"/>
    <m/>
    <m/>
    <m/>
    <m/>
    <m/>
    <m/>
    <m/>
    <m/>
    <s v="N"/>
    <n v="31603376"/>
    <s v="Capa"/>
    <m/>
    <x v="0"/>
    <m/>
    <n v="8"/>
    <s v="COLOR TREND - 4"/>
    <s v="N"/>
    <m/>
    <m/>
    <s v="N"/>
    <n v="20230306"/>
    <m/>
    <n v="134220014"/>
    <s v="MIXED"/>
    <s v="Tech rep lvl"/>
    <s v="CosmÃ©ticos"/>
    <n v="1"/>
    <m/>
    <n v="0"/>
    <n v="0"/>
    <n v="100"/>
    <n v="134220099"/>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31341"/>
    <x v="119"/>
    <n v="20220306"/>
    <m/>
    <s v="COLOR"/>
    <x v="68"/>
    <s v="CT LIQUID EYELINER RESTAGE - REGULAR"/>
    <n v="1225653"/>
    <x v="119"/>
    <n v="1"/>
    <s v="IN-LINE (EXCL NR)"/>
    <s v="BUY X GET DISCOUNTED PRODUCT"/>
    <n v="0.38059999999999999"/>
    <m/>
    <n v="2.8809999999999998"/>
    <m/>
    <m/>
    <n v="20.99"/>
    <n v="20.99"/>
    <n v="3304"/>
    <n v="3304"/>
    <n v="9"/>
    <s v="WORK IN PROGRESS"/>
    <n v="134220014"/>
    <s v="NO INCENTIVE"/>
    <s v="N"/>
    <s v="N"/>
    <s v="N"/>
    <s v="N"/>
    <x v="3"/>
    <n v="134220017"/>
    <n v="28"/>
    <n v="11"/>
    <n v="20230306"/>
    <s v="CUSTOMER"/>
    <n v="15"/>
    <s v="Y"/>
    <s v="Tech rep lvl + Dia a Dia + VGF2"/>
    <s v="FULL PAYMENT"/>
    <m/>
    <n v="25646.780500000001"/>
    <n v="16127.9565"/>
    <n v="74.760000000000005"/>
    <m/>
    <s v="LINER LIQUID"/>
    <s v="LINER"/>
    <s v="EYE COLOR"/>
    <s v="FEMALE"/>
    <s v="COLOR TREND"/>
    <s v="COLOR TREND"/>
    <n v="1"/>
    <n v="50"/>
    <s v="16.67"/>
    <s v="N"/>
    <s v="N"/>
    <n v="51201"/>
    <m/>
    <s v="N"/>
    <m/>
    <m/>
    <m/>
    <m/>
    <m/>
    <m/>
    <m/>
    <m/>
    <s v="N"/>
    <n v="31603376"/>
    <s v="Capa"/>
    <m/>
    <x v="0"/>
    <m/>
    <n v="8"/>
    <s v="COLOR TREND - 4"/>
    <s v="N"/>
    <m/>
    <m/>
    <s v="N"/>
    <n v="20230306"/>
    <m/>
    <n v="134220014"/>
    <s v="MIXED"/>
    <s v="Tech rep lvl"/>
    <s v="CosmÃ©ticos"/>
    <n v="1"/>
    <m/>
    <n v="0"/>
    <n v="0"/>
    <n v="100"/>
    <n v="134220015"/>
    <n v="999"/>
    <n v="2"/>
    <x v="0"/>
    <x v="0"/>
    <n v="0.38059999999999999"/>
    <n v="0.435"/>
    <n v="0.38059999999999999"/>
    <n v="0.35339999999999999"/>
    <n v="0.33710000000000001"/>
    <n v="20.99"/>
    <n v="20.99"/>
    <n v="20.99"/>
    <n v="20.99"/>
    <n v="20.99"/>
    <s v="Brasil + Dia a Dia + VGF2"/>
    <s v="Bronze + Dia a Dia + VGF2"/>
    <s v="Prata + Dia a Dia + VGF2"/>
    <s v="Ouro + Dia a Dia + VGF2"/>
    <s v="Estrela + Dia a Dia + VGF2"/>
    <n v="30"/>
    <n v="20"/>
    <n v="30"/>
    <n v="35"/>
    <n v="38"/>
    <n v="83.92"/>
    <n v="83.92"/>
    <n v="83.92"/>
    <n v="83.92"/>
    <n v="83.92"/>
    <n v="0"/>
    <n v="0"/>
    <n v="0"/>
    <n v="0"/>
    <n v="0"/>
    <n v="14.693"/>
    <n v="16.792000000000002"/>
    <n v="14.693"/>
    <n v="13.6435"/>
    <n v="13.0138"/>
    <n v="0"/>
    <n v="0"/>
    <n v="0"/>
    <n v="0"/>
    <n v="0"/>
    <n v="0"/>
    <n v="100"/>
    <n v="100"/>
    <n v="100"/>
    <n v="100"/>
  </r>
  <r>
    <n v="2277216"/>
    <x v="120"/>
    <n v="20210313"/>
    <m/>
    <s v="HOUSEWARES"/>
    <x v="69"/>
    <s v="KIT ASSADEIRAS OPALINE"/>
    <n v="5548411"/>
    <x v="120"/>
    <n v="1"/>
    <s v="IN-LINE (EXCL NR)"/>
    <s v="REGULAR PRICE"/>
    <n v="0.5978"/>
    <m/>
    <n v="18.542999999999999"/>
    <m/>
    <m/>
    <n v="99.99"/>
    <n v="99.99"/>
    <n v="5712"/>
    <n v="5712"/>
    <n v="31"/>
    <s v="WORK IN PROGRESS"/>
    <n v="134220195"/>
    <s v="NO INCENTIVE"/>
    <s v="N"/>
    <s v="N"/>
    <s v="N"/>
    <s v="N"/>
    <x v="0"/>
    <n v="134220197"/>
    <n v="28"/>
    <n v="42"/>
    <n v="20230306"/>
    <s v="CUSTOMER"/>
    <n v="15"/>
    <s v="Y"/>
    <s v="Tech rep lvl + Moda &amp; Casa + VGF2"/>
    <s v="FULL PAYMENT"/>
    <m/>
    <n v="341429.21370000002"/>
    <n v="235511.59770000001"/>
    <n v="73.63"/>
    <m/>
    <s v="BAKEWARE &amp; COOKWARE"/>
    <s v="BAKING"/>
    <s v="UTENSILS KITCHENWARE"/>
    <s v="UNISEX"/>
    <s v="AVON"/>
    <s v="AVON"/>
    <n v="1"/>
    <n v="34"/>
    <n v="100"/>
    <s v="N"/>
    <s v="N"/>
    <n v="46929"/>
    <m/>
    <s v="N"/>
    <m/>
    <m/>
    <m/>
    <m/>
    <m/>
    <m/>
    <m/>
    <m/>
    <s v="N"/>
    <m/>
    <m/>
    <m/>
    <x v="0"/>
    <m/>
    <n v="30"/>
    <s v="ESPACO GOURMET - HOUSE 4"/>
    <s v="N"/>
    <m/>
    <m/>
    <s v="N"/>
    <n v="20230306"/>
    <m/>
    <n v="134220195"/>
    <s v="MIXED"/>
    <s v="Tech rep lvl"/>
    <s v="Moda &amp; Casa"/>
    <n v="1"/>
    <m/>
    <n v="0"/>
    <n v="0"/>
    <n v="100"/>
    <n v="134220196"/>
    <n v="999"/>
    <n v="3"/>
    <x v="0"/>
    <x v="0"/>
    <n v="0.5978"/>
    <n v="0.5978"/>
    <n v="0.5978"/>
    <n v="0.5978"/>
    <n v="0.5978"/>
    <n v="99.99"/>
    <n v="99.99"/>
    <n v="99.99"/>
    <n v="99.99"/>
    <n v="99.99"/>
    <s v="Brasil + Moda &amp; Casa + VGF2"/>
    <s v="Bronze + Moda &amp; Casa + VGF2"/>
    <s v="Prata + Moda &amp; Casa + VGF2"/>
    <s v="Ouro + Moda &amp; Casa + VGF2"/>
    <s v="Estrela + Moda &amp; Casa + VGF2"/>
    <n v="15"/>
    <n v="15"/>
    <n v="15"/>
    <n v="15"/>
    <n v="15"/>
    <n v="42.19"/>
    <n v="42.19"/>
    <n v="42.19"/>
    <n v="42.19"/>
    <n v="42.19"/>
    <n v="0"/>
    <n v="0"/>
    <n v="0"/>
    <n v="0"/>
    <n v="0"/>
    <n v="84.991500000000002"/>
    <n v="84.991500000000002"/>
    <n v="84.991500000000002"/>
    <n v="84.991500000000002"/>
    <n v="84.991500000000002"/>
    <n v="0"/>
    <n v="0"/>
    <n v="0"/>
    <n v="0"/>
    <n v="0"/>
    <n v="0"/>
    <n v="100"/>
    <n v="100"/>
    <n v="100"/>
    <n v="100"/>
  </r>
  <r>
    <n v="2292844"/>
    <x v="121"/>
    <n v="20220303"/>
    <m/>
    <s v="FOOTWEAR"/>
    <x v="70"/>
    <s v="IPANEMA BOLD METALIZADA"/>
    <n v="5573503"/>
    <x v="121"/>
    <n v="1"/>
    <s v="EXCESS"/>
    <s v="REGULAR PRICE"/>
    <n v="0.5978"/>
    <m/>
    <n v="10.127000000000001"/>
    <m/>
    <m/>
    <n v="59.99"/>
    <n v="59.99"/>
    <n v="134"/>
    <n v="134"/>
    <n v="66"/>
    <s v="WORK IN PROGRESS"/>
    <n v="134220252"/>
    <s v="NO INCENTIVE"/>
    <s v="N"/>
    <s v="N"/>
    <s v="N"/>
    <s v="N"/>
    <x v="0"/>
    <n v="134220254"/>
    <n v="28"/>
    <n v="42"/>
    <n v="20230306"/>
    <s v="CUSTOMER"/>
    <n v="15"/>
    <s v="Y"/>
    <s v="Tech rep lvl + Moda &amp; Casa + VGF2"/>
    <s v="FULL PAYMENT"/>
    <m/>
    <n v="4805.5109000000002"/>
    <n v="3448.4929000000002"/>
    <n v="76"/>
    <m/>
    <s v="SANDALS"/>
    <s v="SANDALS"/>
    <s v="SANDALS"/>
    <s v="FEMALE"/>
    <s v="AVON"/>
    <s v="AVON"/>
    <n v="0"/>
    <n v="50"/>
    <n v="25"/>
    <s v="N"/>
    <s v="N"/>
    <n v="80204"/>
    <m/>
    <s v="N"/>
    <m/>
    <m/>
    <m/>
    <m/>
    <m/>
    <m/>
    <m/>
    <m/>
    <s v="N"/>
    <m/>
    <m/>
    <m/>
    <x v="0"/>
    <m/>
    <n v="66"/>
    <s v="CHEIA DE ESTILO 1"/>
    <s v="N"/>
    <m/>
    <m/>
    <s v="N"/>
    <n v="20230306"/>
    <m/>
    <n v="134220252"/>
    <s v="MIXED"/>
    <s v="Tech rep lvl"/>
    <s v="Moda &amp; Casa"/>
    <n v="1"/>
    <m/>
    <n v="0"/>
    <n v="0"/>
    <n v="100"/>
    <n v="134220253"/>
    <n v="999"/>
    <n v="3"/>
    <x v="0"/>
    <x v="0"/>
    <n v="0.5978"/>
    <n v="0.5978"/>
    <n v="0.5978"/>
    <n v="0.5978"/>
    <n v="0.5978"/>
    <n v="59.99"/>
    <n v="59.99"/>
    <n v="59.99"/>
    <n v="59.99"/>
    <n v="59.99"/>
    <s v="Brasil + Moda &amp; Casa + VGF2"/>
    <s v="Bronze + Moda &amp; Casa + VGF2"/>
    <s v="Prata + Moda &amp; Casa + VGF2"/>
    <s v="Ouro + Moda &amp; Casa + VGF2"/>
    <s v="Estrela + Moda &amp; Casa + VGF2"/>
    <n v="15"/>
    <n v="15"/>
    <n v="15"/>
    <n v="15"/>
    <n v="15"/>
    <n v="42.19"/>
    <n v="42.19"/>
    <n v="42.19"/>
    <n v="42.19"/>
    <n v="42.19"/>
    <n v="0"/>
    <n v="0"/>
    <n v="0"/>
    <n v="0"/>
    <n v="0"/>
    <n v="50.991500000000002"/>
    <n v="50.991500000000002"/>
    <n v="50.991500000000002"/>
    <n v="50.991500000000002"/>
    <n v="50.991500000000002"/>
    <n v="0"/>
    <n v="0"/>
    <n v="0"/>
    <n v="0"/>
    <n v="0"/>
    <n v="0"/>
    <n v="100"/>
    <n v="100"/>
    <n v="100"/>
    <n v="100"/>
  </r>
  <r>
    <n v="2292845"/>
    <x v="122"/>
    <n v="20220303"/>
    <m/>
    <s v="FOOTWEAR"/>
    <x v="70"/>
    <s v="IPANEMA BOLD METALIZADA"/>
    <n v="5573503"/>
    <x v="122"/>
    <n v="1"/>
    <s v="EXCESS"/>
    <s v="REGULAR PRICE"/>
    <n v="0.5978"/>
    <m/>
    <n v="10.127000000000001"/>
    <m/>
    <m/>
    <n v="59.99"/>
    <n v="59.99"/>
    <n v="158"/>
    <n v="158"/>
    <n v="66"/>
    <s v="WORK IN PROGRESS"/>
    <n v="134220252"/>
    <s v="NO INCENTIVE"/>
    <s v="N"/>
    <s v="N"/>
    <s v="N"/>
    <s v="N"/>
    <x v="0"/>
    <n v="134220255"/>
    <n v="28"/>
    <n v="42"/>
    <n v="20230306"/>
    <s v="CUSTOMER"/>
    <n v="15"/>
    <s v="Y"/>
    <s v="Tech rep lvl + Moda &amp; Casa + VGF2"/>
    <s v="FULL PAYMENT"/>
    <m/>
    <n v="5666.1994999999997"/>
    <n v="4066.1334999999999"/>
    <n v="76"/>
    <m/>
    <s v="SANDALS"/>
    <s v="SANDALS"/>
    <s v="SANDALS"/>
    <s v="FEMALE"/>
    <s v="AVON"/>
    <s v="AVON"/>
    <n v="0"/>
    <n v="50"/>
    <n v="25"/>
    <s v="N"/>
    <s v="N"/>
    <n v="80236"/>
    <m/>
    <s v="N"/>
    <m/>
    <m/>
    <m/>
    <m/>
    <m/>
    <m/>
    <m/>
    <m/>
    <s v="N"/>
    <m/>
    <m/>
    <m/>
    <x v="0"/>
    <m/>
    <n v="66"/>
    <s v="CHEIA DE ESTILO 1"/>
    <s v="N"/>
    <m/>
    <m/>
    <s v="N"/>
    <n v="20230306"/>
    <m/>
    <n v="134220252"/>
    <s v="MIXED"/>
    <s v="Tech rep lvl"/>
    <s v="Moda &amp; Casa"/>
    <n v="1"/>
    <m/>
    <n v="0"/>
    <n v="0"/>
    <n v="100"/>
    <n v="134220253"/>
    <n v="999"/>
    <n v="3"/>
    <x v="0"/>
    <x v="0"/>
    <n v="0.5978"/>
    <n v="0.5978"/>
    <n v="0.5978"/>
    <n v="0.5978"/>
    <n v="0.5978"/>
    <n v="59.99"/>
    <n v="59.99"/>
    <n v="59.99"/>
    <n v="59.99"/>
    <n v="59.99"/>
    <s v="Brasil + Moda &amp; Casa + VGF2"/>
    <s v="Bronze + Moda &amp; Casa + VGF2"/>
    <s v="Prata + Moda &amp; Casa + VGF2"/>
    <s v="Ouro + Moda &amp; Casa + VGF2"/>
    <s v="Estrela + Moda &amp; Casa + VGF2"/>
    <n v="15"/>
    <n v="15"/>
    <n v="15"/>
    <n v="15"/>
    <n v="15"/>
    <n v="42.19"/>
    <n v="42.19"/>
    <n v="42.19"/>
    <n v="42.19"/>
    <n v="42.19"/>
    <n v="0"/>
    <n v="0"/>
    <n v="0"/>
    <n v="0"/>
    <n v="0"/>
    <n v="50.991500000000002"/>
    <n v="50.991500000000002"/>
    <n v="50.991500000000002"/>
    <n v="50.991500000000002"/>
    <n v="50.991500000000002"/>
    <n v="0"/>
    <n v="0"/>
    <n v="0"/>
    <n v="0"/>
    <n v="0"/>
    <n v="0"/>
    <n v="100"/>
    <n v="100"/>
    <n v="100"/>
    <n v="100"/>
  </r>
  <r>
    <n v="2292846"/>
    <x v="123"/>
    <n v="20220303"/>
    <m/>
    <s v="FOOTWEAR"/>
    <x v="70"/>
    <s v="IPANEMA BOLD METALIZADA"/>
    <n v="5573503"/>
    <x v="123"/>
    <n v="1"/>
    <s v="EXCESS"/>
    <s v="REGULAR PRICE"/>
    <n v="0.5978"/>
    <m/>
    <n v="10.127000000000001"/>
    <m/>
    <m/>
    <n v="59.99"/>
    <n v="59.99"/>
    <n v="193"/>
    <n v="193"/>
    <n v="66"/>
    <s v="WORK IN PROGRESS"/>
    <n v="134220252"/>
    <s v="NO INCENTIVE"/>
    <s v="N"/>
    <s v="N"/>
    <s v="N"/>
    <s v="N"/>
    <x v="0"/>
    <n v="134220256"/>
    <n v="28"/>
    <n v="42"/>
    <n v="20230306"/>
    <s v="CUSTOMER"/>
    <n v="15"/>
    <s v="Y"/>
    <s v="Tech rep lvl + Moda &amp; Casa + VGF2"/>
    <s v="FULL PAYMENT"/>
    <m/>
    <n v="6921.3702000000003"/>
    <n v="4966.8591999999999"/>
    <n v="76"/>
    <m/>
    <s v="SANDALS"/>
    <s v="SANDALS"/>
    <s v="SANDALS"/>
    <s v="FEMALE"/>
    <s v="AVON"/>
    <s v="AVON"/>
    <n v="0"/>
    <n v="50"/>
    <n v="25"/>
    <s v="N"/>
    <s v="N"/>
    <n v="80392"/>
    <m/>
    <s v="N"/>
    <m/>
    <m/>
    <m/>
    <m/>
    <m/>
    <m/>
    <m/>
    <m/>
    <s v="N"/>
    <m/>
    <m/>
    <m/>
    <x v="0"/>
    <m/>
    <n v="66"/>
    <s v="CHEIA DE ESTILO 1"/>
    <s v="N"/>
    <m/>
    <m/>
    <s v="N"/>
    <n v="20230306"/>
    <m/>
    <n v="134220252"/>
    <s v="MIXED"/>
    <s v="Tech rep lvl"/>
    <s v="Moda &amp; Casa"/>
    <n v="1"/>
    <m/>
    <n v="0"/>
    <n v="0"/>
    <n v="100"/>
    <n v="134220253"/>
    <n v="999"/>
    <n v="3"/>
    <x v="0"/>
    <x v="0"/>
    <n v="0.5978"/>
    <n v="0.5978"/>
    <n v="0.5978"/>
    <n v="0.5978"/>
    <n v="0.5978"/>
    <n v="59.99"/>
    <n v="59.99"/>
    <n v="59.99"/>
    <n v="59.99"/>
    <n v="59.99"/>
    <s v="Brasil + Moda &amp; Casa + VGF2"/>
    <s v="Bronze + Moda &amp; Casa + VGF2"/>
    <s v="Prata + Moda &amp; Casa + VGF2"/>
    <s v="Ouro + Moda &amp; Casa + VGF2"/>
    <s v="Estrela + Moda &amp; Casa + VGF2"/>
    <n v="15"/>
    <n v="15"/>
    <n v="15"/>
    <n v="15"/>
    <n v="15"/>
    <n v="42.19"/>
    <n v="42.19"/>
    <n v="42.19"/>
    <n v="42.19"/>
    <n v="42.19"/>
    <n v="0"/>
    <n v="0"/>
    <n v="0"/>
    <n v="0"/>
    <n v="0"/>
    <n v="50.991500000000002"/>
    <n v="50.991500000000002"/>
    <n v="50.991500000000002"/>
    <n v="50.991500000000002"/>
    <n v="50.991500000000002"/>
    <n v="0"/>
    <n v="0"/>
    <n v="0"/>
    <n v="0"/>
    <n v="0"/>
    <n v="0"/>
    <n v="100"/>
    <n v="100"/>
    <n v="100"/>
    <n v="100"/>
  </r>
  <r>
    <n v="2292847"/>
    <x v="124"/>
    <n v="20220303"/>
    <m/>
    <s v="FOOTWEAR"/>
    <x v="70"/>
    <s v="IPANEMA BOLD METALIZADA"/>
    <n v="5573503"/>
    <x v="124"/>
    <n v="1"/>
    <s v="EXCESS"/>
    <s v="REGULAR PRICE"/>
    <n v="0.5978"/>
    <m/>
    <n v="10.127000000000001"/>
    <m/>
    <m/>
    <n v="59.99"/>
    <n v="59.99"/>
    <n v="157"/>
    <n v="157"/>
    <n v="66"/>
    <s v="WORK IN PROGRESS"/>
    <n v="134220252"/>
    <s v="NO INCENTIVE"/>
    <s v="N"/>
    <s v="N"/>
    <s v="N"/>
    <s v="N"/>
    <x v="0"/>
    <n v="134220257"/>
    <n v="28"/>
    <n v="42"/>
    <n v="20230306"/>
    <s v="CUSTOMER"/>
    <n v="15"/>
    <s v="Y"/>
    <s v="Tech rep lvl + Moda &amp; Casa + VGF2"/>
    <s v="FULL PAYMENT"/>
    <m/>
    <n v="5630.3374999999996"/>
    <n v="4040.3984999999998"/>
    <n v="76"/>
    <m/>
    <s v="SANDALS"/>
    <s v="SANDALS"/>
    <s v="SANDALS"/>
    <s v="FEMALE"/>
    <s v="AVON"/>
    <s v="AVON"/>
    <n v="0"/>
    <n v="50"/>
    <n v="25"/>
    <s v="N"/>
    <s v="N"/>
    <n v="80403"/>
    <m/>
    <s v="N"/>
    <m/>
    <m/>
    <m/>
    <m/>
    <m/>
    <m/>
    <m/>
    <m/>
    <s v="N"/>
    <m/>
    <m/>
    <m/>
    <x v="0"/>
    <m/>
    <n v="66"/>
    <s v="CHEIA DE ESTILO 1"/>
    <s v="N"/>
    <m/>
    <m/>
    <s v="N"/>
    <n v="20230306"/>
    <m/>
    <n v="134220252"/>
    <s v="MIXED"/>
    <s v="Tech rep lvl"/>
    <s v="Moda &amp; Casa"/>
    <n v="1"/>
    <m/>
    <n v="0"/>
    <n v="0"/>
    <n v="100"/>
    <n v="134220253"/>
    <n v="999"/>
    <n v="3"/>
    <x v="0"/>
    <x v="0"/>
    <n v="0.5978"/>
    <n v="0.5978"/>
    <n v="0.5978"/>
    <n v="0.5978"/>
    <n v="0.5978"/>
    <n v="59.99"/>
    <n v="59.99"/>
    <n v="59.99"/>
    <n v="59.99"/>
    <n v="59.99"/>
    <s v="Brasil + Moda &amp; Casa + VGF2"/>
    <s v="Bronze + Moda &amp; Casa + VGF2"/>
    <s v="Prata + Moda &amp; Casa + VGF2"/>
    <s v="Ouro + Moda &amp; Casa + VGF2"/>
    <s v="Estrela + Moda &amp; Casa + VGF2"/>
    <n v="15"/>
    <n v="15"/>
    <n v="15"/>
    <n v="15"/>
    <n v="15"/>
    <n v="42.19"/>
    <n v="42.19"/>
    <n v="42.19"/>
    <n v="42.19"/>
    <n v="42.19"/>
    <n v="0"/>
    <n v="0"/>
    <n v="0"/>
    <n v="0"/>
    <n v="0"/>
    <n v="50.991500000000002"/>
    <n v="50.991500000000002"/>
    <n v="50.991500000000002"/>
    <n v="50.991500000000002"/>
    <n v="50.991500000000002"/>
    <n v="0"/>
    <n v="0"/>
    <n v="0"/>
    <n v="0"/>
    <n v="0"/>
    <n v="0"/>
    <n v="100"/>
    <n v="100"/>
    <n v="100"/>
    <n v="100"/>
  </r>
  <r>
    <n v="2307340"/>
    <x v="125"/>
    <n v="20220311"/>
    <m/>
    <s v="FOOTWEAR"/>
    <x v="71"/>
    <s v="CHINELO SLIDE CONFORTO"/>
    <n v="5601845"/>
    <x v="125"/>
    <n v="1"/>
    <s v="IN-LINE (EXCL NR)"/>
    <s v="REGULAR PRICE"/>
    <n v="0.5978"/>
    <m/>
    <n v="26.303000000000001"/>
    <m/>
    <m/>
    <n v="139.99"/>
    <n v="139.99"/>
    <n v="208"/>
    <n v="208"/>
    <n v="82"/>
    <s v="WORK IN PROGRESS"/>
    <n v="134220283"/>
    <s v="NO INCENTIVE"/>
    <s v="N"/>
    <s v="N"/>
    <s v="N"/>
    <s v="N"/>
    <x v="0"/>
    <n v="134220287"/>
    <n v="28"/>
    <n v="42"/>
    <n v="20230306"/>
    <s v="CUSTOMER"/>
    <n v="15"/>
    <s v="Y"/>
    <s v="Tech rep lvl + Moda &amp; Casa + VGF2"/>
    <s v="FULL PAYMENT"/>
    <m/>
    <n v="17406.692599999998"/>
    <n v="11935.668600000001"/>
    <n v="73.28"/>
    <m/>
    <s v="SLIPPERS"/>
    <s v="SLIPPER"/>
    <s v="SLIPPERS"/>
    <s v="FEMALE"/>
    <s v="AVON"/>
    <s v="AVON"/>
    <n v="0"/>
    <n v="100"/>
    <n v="25"/>
    <s v="N"/>
    <s v="N"/>
    <n v="46348"/>
    <m/>
    <s v="N"/>
    <s v="RP"/>
    <n v="123.2"/>
    <n v="139.99"/>
    <n v="139.99"/>
    <m/>
    <m/>
    <m/>
    <m/>
    <s v="N"/>
    <n v="64050605"/>
    <s v="F&amp;H Final Folheto"/>
    <m/>
    <x v="0"/>
    <m/>
    <n v="82"/>
    <s v="COLECOES - OUT INVERNO 2"/>
    <s v="N"/>
    <m/>
    <m/>
    <s v="N"/>
    <n v="20230306"/>
    <m/>
    <n v="134220283"/>
    <s v="MIXED"/>
    <s v="Tech rep lvl"/>
    <s v="Moda &amp; Casa"/>
    <n v="1"/>
    <m/>
    <n v="0"/>
    <n v="0"/>
    <n v="100"/>
    <n v="134220284"/>
    <n v="999"/>
    <n v="3"/>
    <x v="0"/>
    <x v="0"/>
    <n v="0.5978"/>
    <n v="0.5978"/>
    <n v="0.5978"/>
    <n v="0.5978"/>
    <n v="0.5978"/>
    <n v="139.99"/>
    <n v="139.99"/>
    <n v="139.99"/>
    <n v="139.99"/>
    <n v="139.99"/>
    <s v="Brasil + Moda &amp; Casa + VGF2"/>
    <s v="Bronze + Moda &amp; Casa + VGF2"/>
    <s v="Prata + Moda &amp; Casa + VGF2"/>
    <s v="Ouro + Moda &amp; Casa + VGF2"/>
    <s v="Estrela + Moda &amp; Casa + VGF2"/>
    <n v="15"/>
    <n v="15"/>
    <n v="15"/>
    <n v="15"/>
    <n v="15"/>
    <n v="42.19"/>
    <n v="42.19"/>
    <n v="42.19"/>
    <n v="42.19"/>
    <n v="42.19"/>
    <n v="0"/>
    <n v="0"/>
    <n v="0"/>
    <n v="0"/>
    <n v="0"/>
    <n v="118.9915"/>
    <n v="118.9915"/>
    <n v="118.9915"/>
    <n v="118.9915"/>
    <n v="118.9915"/>
    <n v="0"/>
    <n v="0"/>
    <n v="0"/>
    <n v="0"/>
    <n v="0"/>
    <n v="0"/>
    <n v="100"/>
    <n v="100"/>
    <n v="100"/>
    <n v="100"/>
  </r>
  <r>
    <n v="2307341"/>
    <x v="126"/>
    <n v="20220311"/>
    <m/>
    <s v="FOOTWEAR"/>
    <x v="71"/>
    <s v="CHINELO SLIDE CONFORTO"/>
    <n v="5601845"/>
    <x v="126"/>
    <n v="1"/>
    <s v="IN-LINE (EXCL NR)"/>
    <s v="REGULAR PRICE"/>
    <n v="0.5978"/>
    <m/>
    <n v="26.303000000000001"/>
    <m/>
    <m/>
    <n v="139.99"/>
    <n v="139.99"/>
    <n v="238"/>
    <n v="238"/>
    <n v="82"/>
    <s v="WORK IN PROGRESS"/>
    <n v="134220283"/>
    <s v="NO INCENTIVE"/>
    <s v="N"/>
    <s v="N"/>
    <s v="N"/>
    <s v="N"/>
    <x v="0"/>
    <n v="134220285"/>
    <n v="28"/>
    <n v="42"/>
    <n v="20230306"/>
    <s v="CUSTOMER"/>
    <n v="15"/>
    <s v="Y"/>
    <s v="Tech rep lvl + Moda &amp; Casa + VGF2"/>
    <s v="FULL PAYMENT"/>
    <m/>
    <n v="19917.2732"/>
    <n v="13657.1592"/>
    <n v="73.28"/>
    <m/>
    <s v="SLIPPERS"/>
    <s v="SLIPPER"/>
    <s v="SLIPPERS"/>
    <s v="FEMALE"/>
    <s v="AVON"/>
    <s v="AVON"/>
    <n v="0"/>
    <n v="100"/>
    <n v="25"/>
    <s v="N"/>
    <s v="N"/>
    <n v="46349"/>
    <m/>
    <s v="N"/>
    <s v="RP"/>
    <n v="123.2"/>
    <n v="139.99"/>
    <n v="139.99"/>
    <m/>
    <m/>
    <m/>
    <m/>
    <s v="N"/>
    <n v="64050605"/>
    <s v="F&amp;H Final Folheto"/>
    <m/>
    <x v="0"/>
    <m/>
    <n v="82"/>
    <s v="COLECOES - OUT INVERNO 2"/>
    <s v="N"/>
    <m/>
    <m/>
    <s v="N"/>
    <n v="20230306"/>
    <m/>
    <n v="134220283"/>
    <s v="MIXED"/>
    <s v="Tech rep lvl"/>
    <s v="Moda &amp; Casa"/>
    <n v="1"/>
    <m/>
    <n v="0"/>
    <n v="0"/>
    <n v="100"/>
    <n v="134220284"/>
    <n v="999"/>
    <n v="3"/>
    <x v="0"/>
    <x v="0"/>
    <n v="0.5978"/>
    <n v="0.5978"/>
    <n v="0.5978"/>
    <n v="0.5978"/>
    <n v="0.5978"/>
    <n v="139.99"/>
    <n v="139.99"/>
    <n v="139.99"/>
    <n v="139.99"/>
    <n v="139.99"/>
    <s v="Brasil + Moda &amp; Casa + VGF2"/>
    <s v="Bronze + Moda &amp; Casa + VGF2"/>
    <s v="Prata + Moda &amp; Casa + VGF2"/>
    <s v="Ouro + Moda &amp; Casa + VGF2"/>
    <s v="Estrela + Moda &amp; Casa + VGF2"/>
    <n v="15"/>
    <n v="15"/>
    <n v="15"/>
    <n v="15"/>
    <n v="15"/>
    <n v="42.19"/>
    <n v="42.19"/>
    <n v="42.19"/>
    <n v="42.19"/>
    <n v="42.19"/>
    <n v="0"/>
    <n v="0"/>
    <n v="0"/>
    <n v="0"/>
    <n v="0"/>
    <n v="118.9915"/>
    <n v="118.9915"/>
    <n v="118.9915"/>
    <n v="118.9915"/>
    <n v="118.9915"/>
    <n v="0"/>
    <n v="0"/>
    <n v="0"/>
    <n v="0"/>
    <n v="0"/>
    <n v="0"/>
    <n v="100"/>
    <n v="100"/>
    <n v="100"/>
    <n v="100"/>
  </r>
  <r>
    <n v="2307342"/>
    <x v="127"/>
    <n v="20220311"/>
    <m/>
    <s v="FOOTWEAR"/>
    <x v="71"/>
    <s v="CHINELO SLIDE CONFORTO"/>
    <n v="5601845"/>
    <x v="127"/>
    <n v="1"/>
    <s v="IN-LINE (EXCL NR)"/>
    <s v="REGULAR PRICE"/>
    <n v="0.5978"/>
    <m/>
    <n v="26.303000000000001"/>
    <m/>
    <m/>
    <n v="139.99"/>
    <n v="139.99"/>
    <n v="313"/>
    <n v="313"/>
    <n v="82"/>
    <s v="WORK IN PROGRESS"/>
    <n v="134220283"/>
    <s v="NO INCENTIVE"/>
    <s v="N"/>
    <s v="N"/>
    <s v="N"/>
    <s v="N"/>
    <x v="0"/>
    <n v="134220286"/>
    <n v="28"/>
    <n v="42"/>
    <n v="20230306"/>
    <s v="CUSTOMER"/>
    <n v="15"/>
    <s v="Y"/>
    <s v="Tech rep lvl + Moda &amp; Casa + VGF2"/>
    <s v="FULL PAYMENT"/>
    <m/>
    <n v="26193.724900000001"/>
    <n v="17960.885900000001"/>
    <n v="73.28"/>
    <m/>
    <s v="SLIPPERS"/>
    <s v="SLIPPER"/>
    <s v="SLIPPERS"/>
    <s v="FEMALE"/>
    <s v="AVON"/>
    <s v="AVON"/>
    <n v="0"/>
    <n v="100"/>
    <n v="25"/>
    <s v="N"/>
    <s v="N"/>
    <n v="46413"/>
    <m/>
    <s v="N"/>
    <s v="RP"/>
    <n v="123.2"/>
    <n v="139.99"/>
    <n v="139.99"/>
    <m/>
    <m/>
    <m/>
    <m/>
    <s v="N"/>
    <n v="64050605"/>
    <s v="F&amp;H Final Folheto"/>
    <m/>
    <x v="0"/>
    <m/>
    <n v="82"/>
    <s v="COLECOES - OUT INVERNO 2"/>
    <s v="N"/>
    <m/>
    <m/>
    <s v="N"/>
    <n v="20230306"/>
    <m/>
    <n v="134220283"/>
    <s v="MIXED"/>
    <s v="Tech rep lvl"/>
    <s v="Moda &amp; Casa"/>
    <n v="1"/>
    <m/>
    <n v="0"/>
    <n v="0"/>
    <n v="100"/>
    <n v="134220284"/>
    <n v="999"/>
    <n v="3"/>
    <x v="0"/>
    <x v="0"/>
    <n v="0.5978"/>
    <n v="0.5978"/>
    <n v="0.5978"/>
    <n v="0.5978"/>
    <n v="0.5978"/>
    <n v="139.99"/>
    <n v="139.99"/>
    <n v="139.99"/>
    <n v="139.99"/>
    <n v="139.99"/>
    <s v="Brasil + Moda &amp; Casa + VGF2"/>
    <s v="Bronze + Moda &amp; Casa + VGF2"/>
    <s v="Prata + Moda &amp; Casa + VGF2"/>
    <s v="Ouro + Moda &amp; Casa + VGF2"/>
    <s v="Estrela + Moda &amp; Casa + VGF2"/>
    <n v="15"/>
    <n v="15"/>
    <n v="15"/>
    <n v="15"/>
    <n v="15"/>
    <n v="42.19"/>
    <n v="42.19"/>
    <n v="42.19"/>
    <n v="42.19"/>
    <n v="42.19"/>
    <n v="0"/>
    <n v="0"/>
    <n v="0"/>
    <n v="0"/>
    <n v="0"/>
    <n v="118.9915"/>
    <n v="118.9915"/>
    <n v="118.9915"/>
    <n v="118.9915"/>
    <n v="118.9915"/>
    <n v="0"/>
    <n v="0"/>
    <n v="0"/>
    <n v="0"/>
    <n v="0"/>
    <n v="0"/>
    <n v="100"/>
    <n v="100"/>
    <n v="100"/>
    <n v="100"/>
  </r>
  <r>
    <n v="2307343"/>
    <x v="128"/>
    <n v="20220311"/>
    <m/>
    <s v="FOOTWEAR"/>
    <x v="71"/>
    <s v="CHINELO SLIDE CONFORTO"/>
    <n v="5601845"/>
    <x v="128"/>
    <n v="1"/>
    <s v="IN-LINE (EXCL NR)"/>
    <s v="REGULAR PRICE"/>
    <n v="0.5978"/>
    <m/>
    <n v="26.303000000000001"/>
    <m/>
    <m/>
    <n v="139.99"/>
    <n v="139.99"/>
    <n v="342"/>
    <n v="342"/>
    <n v="82"/>
    <s v="WORK IN PROGRESS"/>
    <n v="134220283"/>
    <s v="NO INCENTIVE"/>
    <s v="N"/>
    <s v="N"/>
    <s v="N"/>
    <s v="N"/>
    <x v="0"/>
    <n v="134220289"/>
    <n v="28"/>
    <n v="42"/>
    <n v="20230306"/>
    <s v="CUSTOMER"/>
    <n v="15"/>
    <s v="Y"/>
    <s v="Tech rep lvl + Moda &amp; Casa + VGF2"/>
    <s v="FULL PAYMENT"/>
    <m/>
    <n v="28620.619500000001"/>
    <n v="19624.9935"/>
    <n v="73.28"/>
    <m/>
    <s v="SLIPPERS"/>
    <s v="SLIPPER"/>
    <s v="SLIPPERS"/>
    <s v="FEMALE"/>
    <s v="AVON"/>
    <s v="AVON"/>
    <n v="0"/>
    <n v="100"/>
    <n v="25"/>
    <s v="N"/>
    <s v="N"/>
    <n v="46421"/>
    <m/>
    <s v="N"/>
    <s v="RP"/>
    <n v="123.2"/>
    <n v="139.99"/>
    <n v="139.99"/>
    <m/>
    <m/>
    <m/>
    <m/>
    <s v="N"/>
    <n v="64050605"/>
    <s v="F&amp;H Final Folheto"/>
    <m/>
    <x v="0"/>
    <m/>
    <n v="82"/>
    <s v="COLECOES - OUT INVERNO 2"/>
    <s v="N"/>
    <m/>
    <m/>
    <s v="N"/>
    <n v="20230306"/>
    <m/>
    <n v="134220283"/>
    <s v="MIXED"/>
    <s v="Tech rep lvl"/>
    <s v="Moda &amp; Casa"/>
    <n v="1"/>
    <m/>
    <n v="0"/>
    <n v="0"/>
    <n v="100"/>
    <n v="134220284"/>
    <n v="999"/>
    <n v="3"/>
    <x v="0"/>
    <x v="0"/>
    <n v="0.5978"/>
    <n v="0.5978"/>
    <n v="0.5978"/>
    <n v="0.5978"/>
    <n v="0.5978"/>
    <n v="139.99"/>
    <n v="139.99"/>
    <n v="139.99"/>
    <n v="139.99"/>
    <n v="139.99"/>
    <s v="Brasil + Moda &amp; Casa + VGF2"/>
    <s v="Bronze + Moda &amp; Casa + VGF2"/>
    <s v="Prata + Moda &amp; Casa + VGF2"/>
    <s v="Ouro + Moda &amp; Casa + VGF2"/>
    <s v="Estrela + Moda &amp; Casa + VGF2"/>
    <n v="15"/>
    <n v="15"/>
    <n v="15"/>
    <n v="15"/>
    <n v="15"/>
    <n v="42.19"/>
    <n v="42.19"/>
    <n v="42.19"/>
    <n v="42.19"/>
    <n v="42.19"/>
    <n v="0"/>
    <n v="0"/>
    <n v="0"/>
    <n v="0"/>
    <n v="0"/>
    <n v="118.9915"/>
    <n v="118.9915"/>
    <n v="118.9915"/>
    <n v="118.9915"/>
    <n v="118.9915"/>
    <n v="0"/>
    <n v="0"/>
    <n v="0"/>
    <n v="0"/>
    <n v="0"/>
    <n v="0"/>
    <n v="100"/>
    <n v="100"/>
    <n v="100"/>
    <n v="100"/>
  </r>
  <r>
    <n v="2295483"/>
    <x v="129"/>
    <n v="20220307"/>
    <m/>
    <s v="ACCESSORIES"/>
    <x v="72"/>
    <s v="OCULOS DE SOL FOLHAS"/>
    <n v="5578670"/>
    <x v="129"/>
    <n v="1"/>
    <s v="IN-LINE (EXCL NR)"/>
    <s v="CROSS-OUT"/>
    <n v="0.51080000000000003"/>
    <m/>
    <n v="9.2759999999999998"/>
    <m/>
    <m/>
    <n v="59.99"/>
    <n v="69.989999999999995"/>
    <n v="656"/>
    <n v="656"/>
    <n v="68"/>
    <s v="WORK IN PROGRESS"/>
    <n v="134220326"/>
    <s v="NO INCENTIVE"/>
    <s v="N"/>
    <s v="N"/>
    <s v="N"/>
    <s v="N"/>
    <x v="0"/>
    <n v="134220328"/>
    <n v="28"/>
    <n v="42"/>
    <n v="20230306"/>
    <s v="CUSTOMER"/>
    <n v="15"/>
    <s v="Y"/>
    <s v="Tech rep lvl + Moda &amp; Casa + VGF2"/>
    <s v="FULL PAYMENT"/>
    <m/>
    <n v="20101.7372"/>
    <n v="14016.681200000001"/>
    <n v="74.27"/>
    <m/>
    <s v="GLASSES SUN"/>
    <s v="GLASSES"/>
    <s v="FASHION ACCESSORIES"/>
    <s v="FEMALE"/>
    <s v="AVON"/>
    <s v="AVON"/>
    <n v="0"/>
    <n v="34"/>
    <n v="100"/>
    <s v="N"/>
    <s v="N"/>
    <n v="46325"/>
    <m/>
    <s v="N"/>
    <m/>
    <m/>
    <m/>
    <m/>
    <m/>
    <m/>
    <m/>
    <m/>
    <s v="N"/>
    <m/>
    <m/>
    <m/>
    <x v="0"/>
    <m/>
    <n v="68"/>
    <s v="CHEIA DE ESTILO 2"/>
    <s v="N"/>
    <m/>
    <m/>
    <s v="N"/>
    <n v="20230306"/>
    <m/>
    <n v="134220326"/>
    <s v="MIXED"/>
    <s v="Tech rep lvl"/>
    <s v="Moda &amp; Casa"/>
    <n v="1"/>
    <m/>
    <n v="0"/>
    <n v="0"/>
    <n v="100"/>
    <n v="134220327"/>
    <n v="999"/>
    <n v="3"/>
    <x v="0"/>
    <x v="0"/>
    <n v="0.51080000000000003"/>
    <n v="0.51080000000000003"/>
    <n v="0.51080000000000003"/>
    <n v="0.51080000000000003"/>
    <n v="0.51080000000000003"/>
    <n v="59.99"/>
    <n v="59.99"/>
    <n v="59.99"/>
    <n v="59.99"/>
    <n v="59.99"/>
    <s v="Brasil + Moda &amp; Casa + VGF2"/>
    <s v="Bronze + Moda &amp; Casa + VGF2"/>
    <s v="Prata + Moda &amp; Casa + VGF2"/>
    <s v="Ouro + Moda &amp; Casa + VGF2"/>
    <s v="Estrela + Moda &amp; Casa + VGF2"/>
    <n v="15"/>
    <n v="15"/>
    <n v="15"/>
    <n v="15"/>
    <n v="15"/>
    <n v="66.42"/>
    <n v="66.42"/>
    <n v="66.42"/>
    <n v="66.42"/>
    <n v="66.42"/>
    <n v="0"/>
    <n v="0"/>
    <n v="0"/>
    <n v="0"/>
    <n v="0"/>
    <n v="50.991500000000002"/>
    <n v="50.991500000000002"/>
    <n v="50.991500000000002"/>
    <n v="50.991500000000002"/>
    <n v="50.991500000000002"/>
    <n v="0"/>
    <n v="0"/>
    <n v="0"/>
    <n v="0"/>
    <n v="0"/>
    <n v="0"/>
    <n v="100"/>
    <n v="100"/>
    <n v="100"/>
    <n v="100"/>
  </r>
  <r>
    <n v="630647"/>
    <x v="130"/>
    <n v="20210314"/>
    <m/>
    <s v="COLOR"/>
    <x v="73"/>
    <s v="AVON COLOR TREND LIQUID EYELINER METALLIC"/>
    <n v="1225654"/>
    <x v="130"/>
    <n v="1"/>
    <s v="IN-LINE (EXCL NR)"/>
    <s v="BUY X GET DISCOUNTED PRODUCT"/>
    <n v="0.38059999999999999"/>
    <m/>
    <n v="3.6019999999999999"/>
    <m/>
    <m/>
    <n v="20.99"/>
    <n v="20.99"/>
    <n v="4956"/>
    <n v="4956"/>
    <n v="9"/>
    <s v="WORK IN PROGRESS"/>
    <n v="134220339"/>
    <s v="NO INCENTIVE"/>
    <s v="N"/>
    <s v="N"/>
    <s v="N"/>
    <s v="N"/>
    <x v="3"/>
    <n v="134220344"/>
    <n v="28"/>
    <n v="11"/>
    <n v="20230306"/>
    <s v="CUSTOMER"/>
    <n v="15"/>
    <s v="Y"/>
    <s v="Tech rep lvl + Dia a Dia + VGF2"/>
    <s v="FULL PAYMENT"/>
    <m/>
    <n v="38470.912799999998"/>
    <n v="20619.400799999999"/>
    <n v="68.44"/>
    <m/>
    <s v="LINER LIQUID"/>
    <s v="LINER"/>
    <s v="EYE COLOR"/>
    <s v="FEMALE"/>
    <s v="COLOR TREND"/>
    <s v="COLOR TREND"/>
    <n v="1"/>
    <n v="50"/>
    <n v="50"/>
    <s v="N"/>
    <s v="N"/>
    <n v="52178"/>
    <m/>
    <s v="N"/>
    <m/>
    <m/>
    <m/>
    <m/>
    <m/>
    <m/>
    <m/>
    <m/>
    <s v="N"/>
    <n v="31603376"/>
    <s v="Capa"/>
    <m/>
    <x v="0"/>
    <m/>
    <n v="8"/>
    <s v="COLOR TREND - 4"/>
    <s v="N"/>
    <m/>
    <m/>
    <s v="N"/>
    <n v="20230306"/>
    <m/>
    <n v="134220339"/>
    <s v="MIXED"/>
    <s v="Tech rep lvl"/>
    <s v="CosmÃ©ticos"/>
    <n v="1"/>
    <m/>
    <n v="0"/>
    <n v="0"/>
    <n v="100"/>
    <n v="134220343"/>
    <n v="999"/>
    <n v="2"/>
    <x v="0"/>
    <x v="0"/>
    <n v="0.38059999999999999"/>
    <n v="0.435"/>
    <n v="0.38059999999999999"/>
    <n v="0.35339999999999999"/>
    <n v="0.33710000000000001"/>
    <n v="20.99"/>
    <n v="20.99"/>
    <n v="20.99"/>
    <n v="20.99"/>
    <n v="20.99"/>
    <s v="Brasil + Dia a Dia + VGF2"/>
    <s v="Bronze + Dia a Dia + VGF2"/>
    <s v="Prata + Dia a Dia + VGF2"/>
    <s v="Ouro + Dia a Dia + VGF2"/>
    <s v="Estrela + Dia a Dia + VGF2"/>
    <n v="30"/>
    <n v="20"/>
    <n v="30"/>
    <n v="35"/>
    <n v="38"/>
    <n v="83.92"/>
    <n v="83.92"/>
    <n v="83.92"/>
    <n v="83.92"/>
    <n v="83.92"/>
    <n v="0"/>
    <n v="0"/>
    <n v="0"/>
    <n v="0"/>
    <n v="0"/>
    <n v="14.693"/>
    <n v="16.792000000000002"/>
    <n v="14.693"/>
    <n v="13.6435"/>
    <n v="13.0138"/>
    <n v="0"/>
    <n v="0"/>
    <n v="0"/>
    <n v="0"/>
    <n v="0"/>
    <n v="0"/>
    <n v="100"/>
    <n v="100"/>
    <n v="100"/>
    <n v="100"/>
  </r>
  <r>
    <n v="630647"/>
    <x v="130"/>
    <n v="20210314"/>
    <m/>
    <s v="COLOR"/>
    <x v="73"/>
    <s v="AVON COLOR TREND LIQUID EYELINER METALLIC"/>
    <n v="1225654"/>
    <x v="130"/>
    <n v="1"/>
    <s v="IN-LINE (EXCL NR)"/>
    <s v="DISCOUNTED BEAUTY WITH PURCHASE (PWP)"/>
    <n v="0.38059999999999999"/>
    <m/>
    <n v="3.6019999999999999"/>
    <m/>
    <m/>
    <n v="10.99"/>
    <n v="20.99"/>
    <n v="3304"/>
    <n v="3304"/>
    <n v="9"/>
    <s v="WORK IN PROGRESS"/>
    <n v="134220339"/>
    <s v="NO INCENTIVE"/>
    <s v="N"/>
    <s v="N"/>
    <s v="N"/>
    <s v="N"/>
    <x v="3"/>
    <n v="134220377"/>
    <n v="28"/>
    <n v="11"/>
    <n v="20230306"/>
    <s v="CUSTOMER"/>
    <n v="15"/>
    <s v="Y"/>
    <s v="Tech rep lvl + Dia a Dia + VGF2"/>
    <s v="FULL PAYMENT"/>
    <m/>
    <n v="13428.209500000001"/>
    <n v="1527.2014999999999"/>
    <n v="39.72"/>
    <m/>
    <s v="LINER LIQUID"/>
    <s v="LINER"/>
    <s v="EYE COLOR"/>
    <s v="FEMALE"/>
    <s v="COLOR TREND"/>
    <s v="COLOR TREND"/>
    <n v="1"/>
    <n v="50"/>
    <n v="50"/>
    <s v="N"/>
    <s v="N"/>
    <n v="52178"/>
    <m/>
    <s v="N"/>
    <m/>
    <m/>
    <m/>
    <m/>
    <m/>
    <m/>
    <m/>
    <m/>
    <s v="N"/>
    <n v="31603376"/>
    <s v="Capa"/>
    <m/>
    <x v="0"/>
    <m/>
    <n v="8"/>
    <s v="COLOR TREND - 4"/>
    <s v="N"/>
    <m/>
    <m/>
    <s v="N"/>
    <n v="20230306"/>
    <m/>
    <n v="134220339"/>
    <s v="MIXED"/>
    <s v="Tech rep lvl"/>
    <s v="CosmÃ©ticos"/>
    <n v="1"/>
    <m/>
    <n v="0"/>
    <n v="0"/>
    <n v="100"/>
    <n v="13422037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30648"/>
    <x v="131"/>
    <n v="20210314"/>
    <m/>
    <s v="COLOR"/>
    <x v="73"/>
    <s v="AVON COLOR TREND LIQUID EYELINER METALLIC"/>
    <n v="1225654"/>
    <x v="131"/>
    <n v="1"/>
    <s v="IN-LINE (EXCL NR)"/>
    <s v="DISCOUNTED BEAUTY WITH PURCHASE (PWP)"/>
    <n v="0.38059999999999999"/>
    <m/>
    <n v="3.8180000000000001"/>
    <m/>
    <m/>
    <n v="10.99"/>
    <n v="20.99"/>
    <n v="3304"/>
    <n v="3304"/>
    <n v="9"/>
    <s v="WORK IN PROGRESS"/>
    <n v="134220339"/>
    <s v="NO INCENTIVE"/>
    <s v="N"/>
    <s v="N"/>
    <s v="N"/>
    <s v="N"/>
    <x v="3"/>
    <n v="134220380"/>
    <n v="28"/>
    <n v="11"/>
    <n v="20230306"/>
    <s v="CUSTOMER"/>
    <n v="15"/>
    <s v="Y"/>
    <s v="Tech rep lvl + Dia a Dia + VGF2"/>
    <s v="FULL PAYMENT"/>
    <m/>
    <n v="13428.209500000001"/>
    <n v="813.53750000000002"/>
    <n v="36.1"/>
    <m/>
    <s v="LINER LIQUID"/>
    <s v="LINER"/>
    <s v="EYE COLOR"/>
    <s v="FEMALE"/>
    <s v="COLOR TREND"/>
    <s v="COLOR TREND"/>
    <n v="1"/>
    <n v="50"/>
    <n v="50"/>
    <s v="N"/>
    <s v="N"/>
    <n v="52180"/>
    <m/>
    <s v="N"/>
    <m/>
    <m/>
    <m/>
    <m/>
    <m/>
    <m/>
    <m/>
    <m/>
    <s v="N"/>
    <n v="31603376"/>
    <s v="Capa"/>
    <m/>
    <x v="0"/>
    <m/>
    <n v="8"/>
    <s v="COLOR TREND - 4"/>
    <s v="N"/>
    <m/>
    <m/>
    <s v="N"/>
    <n v="20230306"/>
    <m/>
    <n v="134220339"/>
    <s v="MIXED"/>
    <s v="Tech rep lvl"/>
    <s v="CosmÃ©ticos"/>
    <n v="1"/>
    <m/>
    <n v="0"/>
    <n v="0"/>
    <n v="100"/>
    <n v="13422037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30648"/>
    <x v="131"/>
    <n v="20210314"/>
    <m/>
    <s v="COLOR"/>
    <x v="73"/>
    <s v="AVON COLOR TREND LIQUID EYELINER METALLIC"/>
    <n v="1225654"/>
    <x v="131"/>
    <n v="1"/>
    <s v="IN-LINE (EXCL NR)"/>
    <s v="BUY X GET DISCOUNTED PRODUCT"/>
    <n v="0.38059999999999999"/>
    <m/>
    <n v="3.8180000000000001"/>
    <m/>
    <m/>
    <n v="20.99"/>
    <n v="20.99"/>
    <n v="4956"/>
    <n v="4956"/>
    <n v="9"/>
    <s v="WORK IN PROGRESS"/>
    <n v="134220339"/>
    <s v="NO INCENTIVE"/>
    <s v="N"/>
    <s v="N"/>
    <s v="N"/>
    <s v="N"/>
    <x v="3"/>
    <n v="134220345"/>
    <n v="28"/>
    <n v="11"/>
    <n v="20230306"/>
    <s v="CUSTOMER"/>
    <n v="15"/>
    <s v="Y"/>
    <s v="Tech rep lvl + Dia a Dia + VGF2"/>
    <s v="FULL PAYMENT"/>
    <m/>
    <n v="38470.912799999998"/>
    <n v="19548.9048"/>
    <n v="66.540000000000006"/>
    <m/>
    <s v="LINER LIQUID"/>
    <s v="LINER"/>
    <s v="EYE COLOR"/>
    <s v="FEMALE"/>
    <s v="COLOR TREND"/>
    <s v="COLOR TREND"/>
    <n v="1"/>
    <n v="50"/>
    <n v="50"/>
    <s v="N"/>
    <s v="N"/>
    <n v="52180"/>
    <m/>
    <s v="N"/>
    <m/>
    <m/>
    <m/>
    <m/>
    <m/>
    <m/>
    <m/>
    <m/>
    <s v="N"/>
    <n v="31603376"/>
    <s v="Capa"/>
    <m/>
    <x v="0"/>
    <m/>
    <n v="8"/>
    <s v="COLOR TREND - 4"/>
    <s v="N"/>
    <m/>
    <m/>
    <s v="N"/>
    <n v="20230306"/>
    <m/>
    <n v="134220339"/>
    <s v="MIXED"/>
    <s v="Tech rep lvl"/>
    <s v="CosmÃ©ticos"/>
    <n v="1"/>
    <m/>
    <n v="0"/>
    <n v="0"/>
    <n v="100"/>
    <n v="134220343"/>
    <n v="999"/>
    <n v="2"/>
    <x v="0"/>
    <x v="0"/>
    <n v="0.38059999999999999"/>
    <n v="0.435"/>
    <n v="0.38059999999999999"/>
    <n v="0.35339999999999999"/>
    <n v="0.33710000000000001"/>
    <n v="20.99"/>
    <n v="20.99"/>
    <n v="20.99"/>
    <n v="20.99"/>
    <n v="20.99"/>
    <s v="Brasil + Dia a Dia + VGF2"/>
    <s v="Bronze + Dia a Dia + VGF2"/>
    <s v="Prata + Dia a Dia + VGF2"/>
    <s v="Ouro + Dia a Dia + VGF2"/>
    <s v="Estrela + Dia a Dia + VGF2"/>
    <n v="30"/>
    <n v="20"/>
    <n v="30"/>
    <n v="35"/>
    <n v="38"/>
    <n v="83.92"/>
    <n v="83.92"/>
    <n v="83.92"/>
    <n v="83.92"/>
    <n v="83.92"/>
    <n v="0"/>
    <n v="0"/>
    <n v="0"/>
    <n v="0"/>
    <n v="0"/>
    <n v="14.693"/>
    <n v="16.792000000000002"/>
    <n v="14.693"/>
    <n v="13.6435"/>
    <n v="13.0138"/>
    <n v="0"/>
    <n v="0"/>
    <n v="0"/>
    <n v="0"/>
    <n v="0"/>
    <n v="0"/>
    <n v="100"/>
    <n v="100"/>
    <n v="100"/>
    <n v="100"/>
  </r>
  <r>
    <n v="2290969"/>
    <x v="132"/>
    <n v="20220303"/>
    <m/>
    <s v="FOOTWEAR"/>
    <x v="74"/>
    <s v="ZAXY DAILY MULE NEW"/>
    <n v="5570051"/>
    <x v="132"/>
    <n v="1"/>
    <s v="EXCESS"/>
    <s v="CROSS-OUT"/>
    <n v="0.5978"/>
    <m/>
    <n v="35.051000000000002"/>
    <m/>
    <m/>
    <n v="119.99"/>
    <n v="159.99"/>
    <n v="90"/>
    <n v="90"/>
    <n v="68"/>
    <s v="WORK IN PROGRESS"/>
    <n v="134220437"/>
    <s v="NO INCENTIVE"/>
    <s v="N"/>
    <s v="N"/>
    <s v="N"/>
    <s v="N"/>
    <x v="0"/>
    <n v="134220440"/>
    <n v="28"/>
    <n v="42"/>
    <n v="20230306"/>
    <s v="CUSTOMER"/>
    <n v="15"/>
    <s v="Y"/>
    <s v="Tech rep lvl + Moda &amp; Casa + VGF2"/>
    <s v="FULL PAYMENT"/>
    <m/>
    <n v="6455.7020000000002"/>
    <n v="3301.1120000000001"/>
    <n v="58.46"/>
    <m/>
    <s v="SANDALS"/>
    <s v="SANDALS"/>
    <s v="SNEAKER ATHLETIC"/>
    <s v="FEMALE"/>
    <s v="AVON"/>
    <s v="AVON"/>
    <n v="0"/>
    <n v="33"/>
    <n v="25"/>
    <s v="N"/>
    <s v="N"/>
    <n v="46709"/>
    <m/>
    <s v="N"/>
    <s v="HIT"/>
    <n v="115.2"/>
    <n v="119.99"/>
    <n v="123.19"/>
    <m/>
    <m/>
    <m/>
    <m/>
    <s v="N"/>
    <m/>
    <m/>
    <m/>
    <x v="0"/>
    <m/>
    <n v="68"/>
    <s v="CHEIA DE ESTILO 2"/>
    <s v="N"/>
    <m/>
    <m/>
    <s v="N"/>
    <n v="20230306"/>
    <m/>
    <n v="134220437"/>
    <s v="MIXED"/>
    <s v="Tech rep lvl"/>
    <s v="Moda &amp; Casa"/>
    <n v="1"/>
    <m/>
    <n v="0"/>
    <n v="0"/>
    <n v="100"/>
    <n v="134220438"/>
    <n v="999"/>
    <n v="3"/>
    <x v="0"/>
    <x v="0"/>
    <n v="0.5978"/>
    <n v="0.5978"/>
    <n v="0.5978"/>
    <n v="0.5978"/>
    <n v="0.5978"/>
    <n v="119.99"/>
    <n v="119.99"/>
    <n v="119.99"/>
    <n v="119.99"/>
    <n v="119.99"/>
    <s v="Brasil + Moda &amp; Casa + VGF2"/>
    <s v="Bronze + Moda &amp; Casa + VGF2"/>
    <s v="Prata + Moda &amp; Casa + VGF2"/>
    <s v="Ouro + Moda &amp; Casa + VGF2"/>
    <s v="Estrela + Moda &amp; Casa + VGF2"/>
    <n v="15"/>
    <n v="15"/>
    <n v="15"/>
    <n v="15"/>
    <n v="15"/>
    <n v="42.19"/>
    <n v="42.19"/>
    <n v="42.19"/>
    <n v="42.19"/>
    <n v="42.19"/>
    <n v="0"/>
    <n v="0"/>
    <n v="0"/>
    <n v="0"/>
    <n v="0"/>
    <n v="101.9915"/>
    <n v="101.9915"/>
    <n v="101.9915"/>
    <n v="101.9915"/>
    <n v="101.9915"/>
    <n v="0"/>
    <n v="0"/>
    <n v="0"/>
    <n v="0"/>
    <n v="0"/>
    <n v="0"/>
    <n v="100"/>
    <n v="100"/>
    <n v="100"/>
    <n v="100"/>
  </r>
  <r>
    <n v="2290970"/>
    <x v="133"/>
    <n v="20220303"/>
    <m/>
    <s v="FOOTWEAR"/>
    <x v="74"/>
    <s v="ZAXY DAILY MULE NEW"/>
    <n v="5570051"/>
    <x v="133"/>
    <n v="1"/>
    <s v="EXCESS"/>
    <s v="CROSS-OUT"/>
    <n v="0.5978"/>
    <m/>
    <n v="35.051000000000002"/>
    <m/>
    <m/>
    <n v="119.99"/>
    <n v="159.99"/>
    <n v="124"/>
    <n v="124"/>
    <n v="68"/>
    <s v="WORK IN PROGRESS"/>
    <n v="134220437"/>
    <s v="NO INCENTIVE"/>
    <s v="N"/>
    <s v="N"/>
    <s v="N"/>
    <s v="N"/>
    <x v="0"/>
    <n v="134220441"/>
    <n v="28"/>
    <n v="42"/>
    <n v="20230306"/>
    <s v="CUSTOMER"/>
    <n v="15"/>
    <s v="Y"/>
    <s v="Tech rep lvl + Moda &amp; Casa + VGF2"/>
    <s v="FULL PAYMENT"/>
    <m/>
    <n v="8894.5226999999995"/>
    <n v="4548.1986999999999"/>
    <n v="58.46"/>
    <m/>
    <s v="SANDALS"/>
    <s v="SANDALS"/>
    <s v="SNEAKER ATHLETIC"/>
    <s v="FEMALE"/>
    <s v="AVON"/>
    <s v="AVON"/>
    <n v="0"/>
    <n v="33"/>
    <n v="25"/>
    <s v="N"/>
    <s v="N"/>
    <n v="46714"/>
    <m/>
    <s v="N"/>
    <s v="HIT"/>
    <n v="115.2"/>
    <n v="119.99"/>
    <n v="123.19"/>
    <m/>
    <m/>
    <m/>
    <m/>
    <s v="N"/>
    <m/>
    <m/>
    <m/>
    <x v="0"/>
    <m/>
    <n v="68"/>
    <s v="CHEIA DE ESTILO 2"/>
    <s v="N"/>
    <m/>
    <m/>
    <s v="N"/>
    <n v="20230306"/>
    <m/>
    <n v="134220437"/>
    <s v="MIXED"/>
    <s v="Tech rep lvl"/>
    <s v="Moda &amp; Casa"/>
    <n v="1"/>
    <m/>
    <n v="0"/>
    <n v="0"/>
    <n v="100"/>
    <n v="134220438"/>
    <n v="999"/>
    <n v="3"/>
    <x v="0"/>
    <x v="0"/>
    <n v="0.5978"/>
    <n v="0.5978"/>
    <n v="0.5978"/>
    <n v="0.5978"/>
    <n v="0.5978"/>
    <n v="119.99"/>
    <n v="119.99"/>
    <n v="119.99"/>
    <n v="119.99"/>
    <n v="119.99"/>
    <s v="Brasil + Moda &amp; Casa + VGF2"/>
    <s v="Bronze + Moda &amp; Casa + VGF2"/>
    <s v="Prata + Moda &amp; Casa + VGF2"/>
    <s v="Ouro + Moda &amp; Casa + VGF2"/>
    <s v="Estrela + Moda &amp; Casa + VGF2"/>
    <n v="15"/>
    <n v="15"/>
    <n v="15"/>
    <n v="15"/>
    <n v="15"/>
    <n v="42.19"/>
    <n v="42.19"/>
    <n v="42.19"/>
    <n v="42.19"/>
    <n v="42.19"/>
    <n v="0"/>
    <n v="0"/>
    <n v="0"/>
    <n v="0"/>
    <n v="0"/>
    <n v="101.9915"/>
    <n v="101.9915"/>
    <n v="101.9915"/>
    <n v="101.9915"/>
    <n v="101.9915"/>
    <n v="0"/>
    <n v="0"/>
    <n v="0"/>
    <n v="0"/>
    <n v="0"/>
    <n v="0"/>
    <n v="100"/>
    <n v="100"/>
    <n v="100"/>
    <n v="100"/>
  </r>
  <r>
    <n v="2290971"/>
    <x v="134"/>
    <n v="20220303"/>
    <m/>
    <s v="FOOTWEAR"/>
    <x v="74"/>
    <s v="ZAXY DAILY MULE NEW"/>
    <n v="5570051"/>
    <x v="134"/>
    <n v="1"/>
    <s v="EXCESS"/>
    <s v="CROSS-OUT"/>
    <n v="0.5978"/>
    <m/>
    <n v="35.051000000000002"/>
    <m/>
    <m/>
    <n v="119.99"/>
    <n v="159.99"/>
    <n v="175"/>
    <n v="175"/>
    <n v="68"/>
    <s v="WORK IN PROGRESS"/>
    <n v="134220437"/>
    <s v="NO INCENTIVE"/>
    <s v="N"/>
    <s v="N"/>
    <s v="N"/>
    <s v="N"/>
    <x v="0"/>
    <n v="134220439"/>
    <n v="28"/>
    <n v="42"/>
    <n v="20230306"/>
    <s v="CUSTOMER"/>
    <n v="15"/>
    <s v="Y"/>
    <s v="Tech rep lvl + Moda &amp; Casa + VGF2"/>
    <s v="FULL PAYMENT"/>
    <m/>
    <n v="12552.7538"/>
    <n v="6418.8288000000002"/>
    <n v="58.46"/>
    <m/>
    <s v="SANDALS"/>
    <s v="SANDALS"/>
    <s v="SNEAKER ATHLETIC"/>
    <s v="FEMALE"/>
    <s v="AVON"/>
    <s v="AVON"/>
    <n v="0"/>
    <n v="33"/>
    <n v="25"/>
    <s v="N"/>
    <s v="N"/>
    <n v="46715"/>
    <m/>
    <s v="N"/>
    <s v="HIT"/>
    <n v="115.2"/>
    <n v="119.99"/>
    <n v="123.19"/>
    <m/>
    <m/>
    <m/>
    <m/>
    <s v="N"/>
    <m/>
    <m/>
    <m/>
    <x v="0"/>
    <m/>
    <n v="68"/>
    <s v="CHEIA DE ESTILO 2"/>
    <s v="N"/>
    <m/>
    <m/>
    <s v="N"/>
    <n v="20230306"/>
    <m/>
    <n v="134220437"/>
    <s v="MIXED"/>
    <s v="Tech rep lvl"/>
    <s v="Moda &amp; Casa"/>
    <n v="1"/>
    <m/>
    <n v="0"/>
    <n v="0"/>
    <n v="100"/>
    <n v="134220438"/>
    <n v="999"/>
    <n v="3"/>
    <x v="0"/>
    <x v="0"/>
    <n v="0.5978"/>
    <n v="0.5978"/>
    <n v="0.5978"/>
    <n v="0.5978"/>
    <n v="0.5978"/>
    <n v="119.99"/>
    <n v="119.99"/>
    <n v="119.99"/>
    <n v="119.99"/>
    <n v="119.99"/>
    <s v="Brasil + Moda &amp; Casa + VGF2"/>
    <s v="Bronze + Moda &amp; Casa + VGF2"/>
    <s v="Prata + Moda &amp; Casa + VGF2"/>
    <s v="Ouro + Moda &amp; Casa + VGF2"/>
    <s v="Estrela + Moda &amp; Casa + VGF2"/>
    <n v="15"/>
    <n v="15"/>
    <n v="15"/>
    <n v="15"/>
    <n v="15"/>
    <n v="42.19"/>
    <n v="42.19"/>
    <n v="42.19"/>
    <n v="42.19"/>
    <n v="42.19"/>
    <n v="0"/>
    <n v="0"/>
    <n v="0"/>
    <n v="0"/>
    <n v="0"/>
    <n v="101.9915"/>
    <n v="101.9915"/>
    <n v="101.9915"/>
    <n v="101.9915"/>
    <n v="101.9915"/>
    <n v="0"/>
    <n v="0"/>
    <n v="0"/>
    <n v="0"/>
    <n v="0"/>
    <n v="0"/>
    <n v="100"/>
    <n v="100"/>
    <n v="100"/>
    <n v="100"/>
  </r>
  <r>
    <n v="2290972"/>
    <x v="135"/>
    <n v="20220303"/>
    <m/>
    <s v="FOOTWEAR"/>
    <x v="74"/>
    <s v="ZAXY DAILY MULE NEW"/>
    <n v="5570051"/>
    <x v="135"/>
    <n v="1"/>
    <s v="EXCESS"/>
    <s v="CROSS-OUT"/>
    <n v="0.5978"/>
    <m/>
    <n v="35.051000000000002"/>
    <m/>
    <m/>
    <n v="119.99"/>
    <n v="159.99"/>
    <n v="146"/>
    <n v="146"/>
    <n v="68"/>
    <s v="WORK IN PROGRESS"/>
    <n v="134220437"/>
    <s v="NO INCENTIVE"/>
    <s v="N"/>
    <s v="N"/>
    <s v="N"/>
    <s v="N"/>
    <x v="0"/>
    <n v="134220442"/>
    <n v="28"/>
    <n v="42"/>
    <n v="20230306"/>
    <s v="CUSTOMER"/>
    <n v="15"/>
    <s v="Y"/>
    <s v="Tech rep lvl + Moda &amp; Casa + VGF2"/>
    <s v="FULL PAYMENT"/>
    <m/>
    <n v="10472.583199999999"/>
    <n v="5355.1372000000001"/>
    <n v="58.46"/>
    <m/>
    <s v="SANDALS"/>
    <s v="SANDALS"/>
    <s v="SNEAKER ATHLETIC"/>
    <s v="FEMALE"/>
    <s v="AVON"/>
    <s v="AVON"/>
    <n v="0"/>
    <n v="33"/>
    <n v="25"/>
    <s v="N"/>
    <s v="N"/>
    <n v="46716"/>
    <m/>
    <s v="N"/>
    <s v="HIT"/>
    <n v="115.2"/>
    <n v="119.99"/>
    <n v="123.19"/>
    <m/>
    <m/>
    <m/>
    <m/>
    <s v="N"/>
    <m/>
    <m/>
    <m/>
    <x v="0"/>
    <m/>
    <n v="68"/>
    <s v="CHEIA DE ESTILO 2"/>
    <s v="N"/>
    <m/>
    <m/>
    <s v="N"/>
    <n v="20230306"/>
    <m/>
    <n v="134220437"/>
    <s v="MIXED"/>
    <s v="Tech rep lvl"/>
    <s v="Moda &amp; Casa"/>
    <n v="1"/>
    <m/>
    <n v="0"/>
    <n v="0"/>
    <n v="100"/>
    <n v="134220438"/>
    <n v="999"/>
    <n v="3"/>
    <x v="0"/>
    <x v="0"/>
    <n v="0.5978"/>
    <n v="0.5978"/>
    <n v="0.5978"/>
    <n v="0.5978"/>
    <n v="0.5978"/>
    <n v="119.99"/>
    <n v="119.99"/>
    <n v="119.99"/>
    <n v="119.99"/>
    <n v="119.99"/>
    <s v="Brasil + Moda &amp; Casa + VGF2"/>
    <s v="Bronze + Moda &amp; Casa + VGF2"/>
    <s v="Prata + Moda &amp; Casa + VGF2"/>
    <s v="Ouro + Moda &amp; Casa + VGF2"/>
    <s v="Estrela + Moda &amp; Casa + VGF2"/>
    <n v="15"/>
    <n v="15"/>
    <n v="15"/>
    <n v="15"/>
    <n v="15"/>
    <n v="42.19"/>
    <n v="42.19"/>
    <n v="42.19"/>
    <n v="42.19"/>
    <n v="42.19"/>
    <n v="0"/>
    <n v="0"/>
    <n v="0"/>
    <n v="0"/>
    <n v="0"/>
    <n v="101.9915"/>
    <n v="101.9915"/>
    <n v="101.9915"/>
    <n v="101.9915"/>
    <n v="101.9915"/>
    <n v="0"/>
    <n v="0"/>
    <n v="0"/>
    <n v="0"/>
    <n v="0"/>
    <n v="0"/>
    <n v="100"/>
    <n v="100"/>
    <n v="100"/>
    <n v="100"/>
  </r>
  <r>
    <n v="2297662"/>
    <x v="136"/>
    <n v="20220310"/>
    <m/>
    <s v="ACCESSORIES"/>
    <x v="75"/>
    <s v="BOLSA CROCO EXCLUSIVE"/>
    <n v="5582734"/>
    <x v="136"/>
    <n v="1"/>
    <s v="EXCESS"/>
    <s v="CROSS-OUT"/>
    <n v="0.53759999999999997"/>
    <m/>
    <n v="39.738"/>
    <m/>
    <m/>
    <n v="129.99"/>
    <n v="229.99"/>
    <n v="271"/>
    <n v="271"/>
    <n v="11"/>
    <s v="WORK IN PROGRESS"/>
    <n v="134220498"/>
    <s v="NO INCENTIVE"/>
    <s v="N"/>
    <s v="N"/>
    <s v="N"/>
    <s v="N"/>
    <x v="0"/>
    <n v="134220500"/>
    <n v="28"/>
    <n v="42"/>
    <n v="20230306"/>
    <s v="CUSTOMER"/>
    <n v="15"/>
    <s v="Y"/>
    <s v="Tech rep lvl + Moda &amp; Casa + VGF2"/>
    <s v="FULL PAYMENT"/>
    <m/>
    <n v="18938.1911"/>
    <n v="8169.1931000000004"/>
    <n v="51.67"/>
    <m/>
    <s v="SHOPPING TOTE"/>
    <s v="HANDBAG &amp; TOTE"/>
    <s v="HANDBAGS &amp; TOTES"/>
    <s v="FEMALE"/>
    <s v="AVON"/>
    <s v="AVON"/>
    <n v="1"/>
    <n v="50"/>
    <n v="100"/>
    <s v="N"/>
    <s v="N"/>
    <n v="80554"/>
    <m/>
    <s v="N"/>
    <m/>
    <m/>
    <m/>
    <m/>
    <m/>
    <m/>
    <m/>
    <m/>
    <s v="N"/>
    <n v="64050596"/>
    <s v="F&amp;H Plataforma"/>
    <m/>
    <x v="0"/>
    <m/>
    <n v="10"/>
    <s v="CHEIAS DE ESTILO  - PLATAFORMA"/>
    <s v="N"/>
    <m/>
    <m/>
    <s v="N"/>
    <n v="20230306"/>
    <m/>
    <n v="134220498"/>
    <s v="MIXED"/>
    <s v="Tech rep lvl"/>
    <s v="Moda &amp; Casa"/>
    <n v="1"/>
    <m/>
    <n v="0"/>
    <n v="0"/>
    <n v="100"/>
    <n v="134220499"/>
    <n v="999"/>
    <n v="3"/>
    <x v="0"/>
    <x v="0"/>
    <n v="0.53759999999999997"/>
    <n v="0.53759999999999997"/>
    <n v="0.53759999999999997"/>
    <n v="0.53759999999999997"/>
    <n v="0.53759999999999997"/>
    <n v="129.99"/>
    <n v="129.99"/>
    <n v="129.99"/>
    <n v="129.99"/>
    <n v="129.99"/>
    <s v="Brasil + Moda &amp; Casa + VGF2"/>
    <s v="Bronze + Moda &amp; Casa + VGF2"/>
    <s v="Prata + Moda &amp; Casa + VGF2"/>
    <s v="Ouro + Moda &amp; Casa + VGF2"/>
    <s v="Estrela + Moda &amp; Casa + VGF2"/>
    <n v="15"/>
    <n v="15"/>
    <n v="15"/>
    <n v="15"/>
    <n v="15"/>
    <n v="58.1"/>
    <n v="58.1"/>
    <n v="58.1"/>
    <n v="58.1"/>
    <n v="58.1"/>
    <n v="0"/>
    <n v="0"/>
    <n v="0"/>
    <n v="0"/>
    <n v="0"/>
    <n v="110.4915"/>
    <n v="110.4915"/>
    <n v="110.4915"/>
    <n v="110.4915"/>
    <n v="110.4915"/>
    <n v="0"/>
    <n v="0"/>
    <n v="0"/>
    <n v="0"/>
    <n v="0"/>
    <n v="0"/>
    <n v="100"/>
    <n v="100"/>
    <n v="100"/>
    <n v="100"/>
  </r>
  <r>
    <n v="2303619"/>
    <x v="137"/>
    <n v="20220310"/>
    <m/>
    <s v="ACCESSORIES"/>
    <x v="75"/>
    <s v="BOLSA CROCO EXCLUSIVE"/>
    <n v="5582734"/>
    <x v="137"/>
    <n v="1"/>
    <s v="IN-LINE (EXCL NR)"/>
    <s v="CROSS-OUT"/>
    <n v="0.53759999999999997"/>
    <m/>
    <n v="39.738"/>
    <m/>
    <m/>
    <n v="129.99"/>
    <n v="229.99"/>
    <n v="264"/>
    <n v="264"/>
    <n v="11"/>
    <s v="WORK IN PROGRESS"/>
    <n v="134220498"/>
    <s v="NO INCENTIVE"/>
    <s v="N"/>
    <s v="N"/>
    <s v="N"/>
    <s v="N"/>
    <x v="0"/>
    <n v="134220502"/>
    <n v="28"/>
    <n v="42"/>
    <n v="20230306"/>
    <s v="CUSTOMER"/>
    <n v="15"/>
    <s v="Y"/>
    <s v="Tech rep lvl + Moda &amp; Casa + VGF2"/>
    <s v="FULL PAYMENT"/>
    <m/>
    <n v="18449.012699999999"/>
    <n v="7958.1806999999999"/>
    <n v="51.67"/>
    <m/>
    <s v="SHOPPING TOTE"/>
    <s v="HANDBAG &amp; TOTE"/>
    <s v="HANDBAGS &amp; TOTES"/>
    <s v="FEMALE"/>
    <s v="AVON"/>
    <s v="AVON"/>
    <n v="1"/>
    <n v="50"/>
    <n v="100"/>
    <s v="N"/>
    <s v="N"/>
    <n v="80562"/>
    <m/>
    <s v="N"/>
    <m/>
    <m/>
    <m/>
    <m/>
    <m/>
    <m/>
    <m/>
    <m/>
    <s v="N"/>
    <n v="64050596"/>
    <s v="F&amp;H Plataforma"/>
    <m/>
    <x v="0"/>
    <m/>
    <n v="10"/>
    <s v="CHEIAS DE ESTILO  - PLATAFORMA"/>
    <s v="N"/>
    <m/>
    <m/>
    <s v="N"/>
    <n v="20230306"/>
    <m/>
    <n v="134220498"/>
    <s v="MIXED"/>
    <s v="Tech rep lvl"/>
    <s v="Moda &amp; Casa"/>
    <n v="1"/>
    <m/>
    <n v="0"/>
    <n v="0"/>
    <n v="100"/>
    <n v="134220501"/>
    <n v="999"/>
    <n v="3"/>
    <x v="0"/>
    <x v="0"/>
    <n v="0.53759999999999997"/>
    <n v="0.53759999999999997"/>
    <n v="0.53759999999999997"/>
    <n v="0.53759999999999997"/>
    <n v="0.53759999999999997"/>
    <n v="129.99"/>
    <n v="129.99"/>
    <n v="129.99"/>
    <n v="129.99"/>
    <n v="129.99"/>
    <s v="Brasil + Moda &amp; Casa + VGF2"/>
    <s v="Bronze + Moda &amp; Casa + VGF2"/>
    <s v="Prata + Moda &amp; Casa + VGF2"/>
    <s v="Ouro + Moda &amp; Casa + VGF2"/>
    <s v="Estrela + Moda &amp; Casa + VGF2"/>
    <n v="15"/>
    <n v="15"/>
    <n v="15"/>
    <n v="15"/>
    <n v="15"/>
    <n v="58.1"/>
    <n v="58.1"/>
    <n v="58.1"/>
    <n v="58.1"/>
    <n v="58.1"/>
    <n v="0"/>
    <n v="0"/>
    <n v="0"/>
    <n v="0"/>
    <n v="0"/>
    <n v="110.4915"/>
    <n v="110.4915"/>
    <n v="110.4915"/>
    <n v="110.4915"/>
    <n v="110.4915"/>
    <n v="0"/>
    <n v="0"/>
    <n v="0"/>
    <n v="0"/>
    <n v="0"/>
    <n v="0"/>
    <n v="100"/>
    <n v="100"/>
    <n v="100"/>
    <n v="100"/>
  </r>
  <r>
    <n v="2297762"/>
    <x v="138"/>
    <n v="20220313"/>
    <m/>
    <s v="ACCESSORIES"/>
    <x v="76"/>
    <s v="NECESSAIRE BASICS"/>
    <n v="5582989"/>
    <x v="138"/>
    <n v="1"/>
    <s v="IN-LINE (EXCL NR)"/>
    <s v="CROSS-OUT"/>
    <n v="0.53759999999999997"/>
    <m/>
    <n v="7.6449999999999996"/>
    <m/>
    <m/>
    <n v="34.99"/>
    <n v="49.99"/>
    <n v="689"/>
    <n v="689"/>
    <n v="11"/>
    <s v="WORK IN PROGRESS"/>
    <n v="134220523"/>
    <s v="NO INCENTIVE"/>
    <s v="N"/>
    <s v="N"/>
    <s v="N"/>
    <s v="N"/>
    <x v="0"/>
    <n v="134220527"/>
    <n v="28"/>
    <n v="42"/>
    <n v="20230306"/>
    <s v="CUSTOMER"/>
    <n v="15"/>
    <s v="Y"/>
    <s v="Tech rep lvl + Moda &amp; Casa + VGF2"/>
    <s v="FULL PAYMENT"/>
    <m/>
    <n v="12960.519899999999"/>
    <n v="7693.1148999999996"/>
    <n v="65.459999999999994"/>
    <m/>
    <s v="COSMETIC CASE-TOILETRY BAG"/>
    <s v="BEAUTY BAGS"/>
    <s v="HANDBAGS &amp; TOTES"/>
    <s v="FEMALE"/>
    <s v="AVON"/>
    <s v="AVON"/>
    <n v="1"/>
    <n v="50"/>
    <n v="100"/>
    <s v="N"/>
    <s v="N"/>
    <n v="46190"/>
    <m/>
    <s v="N"/>
    <m/>
    <m/>
    <m/>
    <m/>
    <m/>
    <m/>
    <m/>
    <m/>
    <s v="N"/>
    <n v="64050596"/>
    <s v="F&amp;H Plataforma"/>
    <m/>
    <x v="0"/>
    <m/>
    <n v="10"/>
    <s v="CHEIAS DE ESTILO  - PLATAFORMA"/>
    <s v="N"/>
    <m/>
    <m/>
    <s v="N"/>
    <n v="20230306"/>
    <m/>
    <n v="134220523"/>
    <s v="MIXED"/>
    <s v="Tech rep lvl"/>
    <s v="Moda &amp; Casa"/>
    <n v="1"/>
    <m/>
    <n v="0"/>
    <n v="0"/>
    <n v="100"/>
    <n v="134220526"/>
    <n v="999"/>
    <n v="3"/>
    <x v="0"/>
    <x v="0"/>
    <n v="0.53759999999999997"/>
    <n v="0.53759999999999997"/>
    <n v="0.53759999999999997"/>
    <n v="0.53759999999999997"/>
    <n v="0.53759999999999997"/>
    <n v="34.99"/>
    <n v="34.99"/>
    <n v="34.99"/>
    <n v="34.99"/>
    <n v="34.99"/>
    <s v="Brasil + Moda &amp; Casa + VGF2"/>
    <s v="Bronze + Moda &amp; Casa + VGF2"/>
    <s v="Prata + Moda &amp; Casa + VGF2"/>
    <s v="Ouro + Moda &amp; Casa + VGF2"/>
    <s v="Estrela + Moda &amp; Casa + VGF2"/>
    <n v="15"/>
    <n v="15"/>
    <n v="15"/>
    <n v="15"/>
    <n v="15"/>
    <n v="58.1"/>
    <n v="58.1"/>
    <n v="58.1"/>
    <n v="58.1"/>
    <n v="58.1"/>
    <n v="0"/>
    <n v="0"/>
    <n v="0"/>
    <n v="0"/>
    <n v="0"/>
    <n v="29.741499999999998"/>
    <n v="29.741499999999998"/>
    <n v="29.741499999999998"/>
    <n v="29.741499999999998"/>
    <n v="29.741499999999998"/>
    <n v="0"/>
    <n v="0"/>
    <n v="0"/>
    <n v="0"/>
    <n v="0"/>
    <n v="0"/>
    <n v="100"/>
    <n v="100"/>
    <n v="100"/>
    <n v="100"/>
  </r>
  <r>
    <n v="2292695"/>
    <x v="139"/>
    <n v="20220303"/>
    <m/>
    <s v="ACCESSORIES"/>
    <x v="77"/>
    <s v="MOCHILA TOTE"/>
    <n v="5573179"/>
    <x v="139"/>
    <n v="1"/>
    <s v="EXCESS"/>
    <s v="CROSS-OUT"/>
    <n v="0.5978"/>
    <m/>
    <n v="29.611000000000001"/>
    <m/>
    <m/>
    <n v="129.99"/>
    <n v="149.99"/>
    <n v="213"/>
    <n v="213"/>
    <n v="68"/>
    <s v="WORK IN PROGRESS"/>
    <n v="134220548"/>
    <s v="NO INCENTIVE"/>
    <s v="N"/>
    <s v="N"/>
    <s v="N"/>
    <s v="N"/>
    <x v="0"/>
    <n v="134220550"/>
    <n v="28"/>
    <n v="42"/>
    <n v="20230306"/>
    <s v="CUSTOMER"/>
    <n v="15"/>
    <s v="Y"/>
    <s v="Tech rep lvl + Moda &amp; Casa + VGF2"/>
    <s v="FULL PAYMENT"/>
    <m/>
    <n v="16551.808700000001"/>
    <n v="10244.6657"/>
    <n v="67.61"/>
    <m/>
    <s v="BACKPACK"/>
    <s v="HANDBAG &amp; TOTE"/>
    <s v="HANDBAGS &amp; TOTES"/>
    <s v="UNISEX"/>
    <s v="AVON"/>
    <s v="AVON"/>
    <n v="0"/>
    <n v="33"/>
    <n v="100"/>
    <s v="N"/>
    <s v="N"/>
    <n v="46726"/>
    <m/>
    <s v="N"/>
    <m/>
    <m/>
    <m/>
    <m/>
    <m/>
    <m/>
    <m/>
    <m/>
    <s v="N"/>
    <m/>
    <m/>
    <m/>
    <x v="0"/>
    <m/>
    <n v="68"/>
    <s v="CHEIA DE ESTILO 2"/>
    <s v="N"/>
    <m/>
    <m/>
    <s v="N"/>
    <n v="20230306"/>
    <m/>
    <n v="134220548"/>
    <s v="MIXED"/>
    <s v="Tech rep lvl"/>
    <s v="Moda &amp; Casa"/>
    <n v="1"/>
    <m/>
    <n v="0"/>
    <n v="0"/>
    <n v="100"/>
    <n v="134220549"/>
    <n v="999"/>
    <n v="3"/>
    <x v="0"/>
    <x v="0"/>
    <n v="0.5978"/>
    <n v="0.5978"/>
    <n v="0.5978"/>
    <n v="0.5978"/>
    <n v="0.5978"/>
    <n v="129.99"/>
    <n v="129.99"/>
    <n v="129.99"/>
    <n v="129.99"/>
    <n v="129.99"/>
    <s v="Brasil + Moda &amp; Casa + VGF2"/>
    <s v="Bronze + Moda &amp; Casa + VGF2"/>
    <s v="Prata + Moda &amp; Casa + VGF2"/>
    <s v="Ouro + Moda &amp; Casa + VGF2"/>
    <s v="Estrela + Moda &amp; Casa + VGF2"/>
    <n v="15"/>
    <n v="15"/>
    <n v="15"/>
    <n v="15"/>
    <n v="15"/>
    <n v="42.19"/>
    <n v="42.19"/>
    <n v="42.19"/>
    <n v="42.19"/>
    <n v="42.19"/>
    <n v="0"/>
    <n v="0"/>
    <n v="0"/>
    <n v="0"/>
    <n v="0"/>
    <n v="110.4915"/>
    <n v="110.4915"/>
    <n v="110.4915"/>
    <n v="110.4915"/>
    <n v="110.4915"/>
    <n v="0"/>
    <n v="0"/>
    <n v="0"/>
    <n v="0"/>
    <n v="0"/>
    <n v="0"/>
    <n v="100"/>
    <n v="100"/>
    <n v="100"/>
    <n v="100"/>
  </r>
  <r>
    <n v="2285959"/>
    <x v="140"/>
    <n v="20220313"/>
    <m/>
    <s v="HOUSEWARES"/>
    <x v="78"/>
    <s v="JG 3 POTES VISORMAX RETANGULAR"/>
    <n v="5561837"/>
    <x v="140"/>
    <n v="1"/>
    <s v="IN-LINE (EXCL NR)"/>
    <s v="CROSS-OUT"/>
    <n v="0.5978"/>
    <m/>
    <n v="13.797000000000001"/>
    <m/>
    <m/>
    <n v="59.99"/>
    <n v="69.989999999999995"/>
    <n v="1"/>
    <n v="1"/>
    <n v="34"/>
    <s v="WORK IN PROGRESS"/>
    <n v="134220561"/>
    <s v="NO INCENTIVE"/>
    <s v="N"/>
    <s v="N"/>
    <s v="N"/>
    <s v="N"/>
    <x v="0"/>
    <n v="134220563"/>
    <n v="28"/>
    <n v="42"/>
    <n v="20230306"/>
    <s v="CUSTOMER"/>
    <n v="15"/>
    <s v="Y"/>
    <s v="Tech rep lvl + Moda &amp; Casa + VGF2"/>
    <s v="FULL PAYMENT"/>
    <m/>
    <n v="35.862000000000002"/>
    <n v="22.065000000000001"/>
    <n v="67.3"/>
    <m/>
    <s v="KITCHEN FOOD STORAGE"/>
    <s v="KITCHEN"/>
    <s v="FOOD STORAGE/CONTAINERS"/>
    <s v="UNISEX"/>
    <s v="INNOVAWARE"/>
    <s v="INNOVAWARE"/>
    <n v="2"/>
    <n v="200"/>
    <n v="100"/>
    <s v="N"/>
    <s v="N"/>
    <n v="46238"/>
    <m/>
    <s v="N"/>
    <m/>
    <m/>
    <m/>
    <m/>
    <m/>
    <m/>
    <m/>
    <m/>
    <s v="N"/>
    <m/>
    <m/>
    <m/>
    <x v="0"/>
    <m/>
    <n v="34"/>
    <s v="ESPACO GOURMET - HOUSE 6"/>
    <s v="N"/>
    <m/>
    <m/>
    <s v="N"/>
    <n v="20230306"/>
    <m/>
    <n v="134220561"/>
    <s v="MIXED"/>
    <s v="Tech rep lvl"/>
    <s v="Moda &amp; Casa"/>
    <n v="1"/>
    <m/>
    <n v="0"/>
    <n v="0"/>
    <n v="100"/>
    <n v="134220562"/>
    <n v="999"/>
    <n v="3"/>
    <x v="0"/>
    <x v="0"/>
    <n v="0.5978"/>
    <n v="0.5978"/>
    <n v="0.5978"/>
    <n v="0.5978"/>
    <n v="0.5978"/>
    <n v="59.99"/>
    <n v="59.99"/>
    <n v="59.99"/>
    <n v="59.99"/>
    <n v="59.99"/>
    <s v="Brasil + Moda &amp; Casa + VGF2"/>
    <s v="Bronze + Moda &amp; Casa + VGF2"/>
    <s v="Prata + Moda &amp; Casa + VGF2"/>
    <s v="Ouro + Moda &amp; Casa + VGF2"/>
    <s v="Estrela + Moda &amp; Casa + VGF2"/>
    <n v="15"/>
    <n v="15"/>
    <n v="15"/>
    <n v="15"/>
    <n v="15"/>
    <n v="42.19"/>
    <n v="42.19"/>
    <n v="42.19"/>
    <n v="42.19"/>
    <n v="42.19"/>
    <n v="0"/>
    <n v="0"/>
    <n v="0"/>
    <n v="0"/>
    <n v="0"/>
    <n v="50.991500000000002"/>
    <n v="50.991500000000002"/>
    <n v="50.991500000000002"/>
    <n v="50.991500000000002"/>
    <n v="50.991500000000002"/>
    <n v="0"/>
    <n v="0"/>
    <n v="0"/>
    <n v="0"/>
    <n v="0"/>
    <n v="0"/>
    <n v="100"/>
    <n v="100"/>
    <n v="100"/>
    <n v="100"/>
  </r>
  <r>
    <n v="2263638"/>
    <x v="141"/>
    <n v="20200319"/>
    <m/>
    <s v="HOUSEWARES"/>
    <x v="79"/>
    <s v="COLHER DE CABO LONGO"/>
    <n v="5523682"/>
    <x v="141"/>
    <n v="1"/>
    <s v="IN-LINE (EXCL NR)"/>
    <s v="REGULAR PRICE"/>
    <n v="0.5978"/>
    <m/>
    <n v="0.90800000000000003"/>
    <m/>
    <m/>
    <n v="8.99"/>
    <n v="8.99"/>
    <n v="14684"/>
    <n v="14684"/>
    <n v="31"/>
    <s v="WORK IN PROGRESS"/>
    <n v="134220587"/>
    <s v="NO INCENTIVE"/>
    <s v="N"/>
    <s v="N"/>
    <s v="N"/>
    <s v="N"/>
    <x v="0"/>
    <n v="134220589"/>
    <n v="28"/>
    <n v="42"/>
    <n v="20230306"/>
    <s v="CUSTOMER"/>
    <n v="15"/>
    <s v="Y"/>
    <s v="Tech rep lvl + Moda &amp; Casa + VGF2"/>
    <s v="FULL PAYMENT"/>
    <m/>
    <n v="78915.075800000006"/>
    <n v="65582.003800000006"/>
    <n v="85.64"/>
    <m/>
    <s v="COOKING UTENSILS"/>
    <s v="COOKING"/>
    <s v="UTENSILS KITCHENWARE"/>
    <s v="MALE"/>
    <s v="AVON"/>
    <s v="AVON"/>
    <n v="1"/>
    <n v="33"/>
    <n v="100"/>
    <s v="N"/>
    <s v="N"/>
    <n v="46850"/>
    <m/>
    <s v="N"/>
    <m/>
    <m/>
    <m/>
    <m/>
    <m/>
    <m/>
    <m/>
    <m/>
    <s v="N"/>
    <m/>
    <m/>
    <m/>
    <x v="0"/>
    <m/>
    <n v="30"/>
    <s v="ESPACO GOURMET - HOUSE 4"/>
    <s v="N"/>
    <m/>
    <m/>
    <s v="N"/>
    <n v="20230306"/>
    <m/>
    <n v="134220587"/>
    <s v="MIXED"/>
    <s v="Tech rep lvl"/>
    <s v="Moda &amp; Casa"/>
    <n v="1"/>
    <m/>
    <n v="0"/>
    <n v="0"/>
    <n v="100"/>
    <n v="134220588"/>
    <n v="999"/>
    <n v="3"/>
    <x v="0"/>
    <x v="0"/>
    <n v="0.5978"/>
    <n v="0.5978"/>
    <n v="0.5978"/>
    <n v="0.5978"/>
    <n v="0.5978"/>
    <n v="8.99"/>
    <n v="8.99"/>
    <n v="8.99"/>
    <n v="8.99"/>
    <n v="8.99"/>
    <s v="Brasil + Moda &amp; Casa + VGF2"/>
    <s v="Bronze + Moda &amp; Casa + VGF2"/>
    <s v="Prata + Moda &amp; Casa + VGF2"/>
    <s v="Ouro + Moda &amp; Casa + VGF2"/>
    <s v="Estrela + Moda &amp; Casa + VGF2"/>
    <n v="15"/>
    <n v="15"/>
    <n v="15"/>
    <n v="15"/>
    <n v="15"/>
    <n v="42.19"/>
    <n v="42.19"/>
    <n v="42.19"/>
    <n v="42.19"/>
    <n v="42.19"/>
    <n v="0"/>
    <n v="0"/>
    <n v="0"/>
    <n v="0"/>
    <n v="0"/>
    <n v="7.6414999999999997"/>
    <n v="7.6414999999999997"/>
    <n v="7.6414999999999997"/>
    <n v="7.6414999999999997"/>
    <n v="7.6414999999999997"/>
    <n v="0"/>
    <n v="0"/>
    <n v="0"/>
    <n v="0"/>
    <n v="0"/>
    <n v="0"/>
    <n v="100"/>
    <n v="100"/>
    <n v="100"/>
    <n v="100"/>
  </r>
  <r>
    <n v="626540"/>
    <x v="142"/>
    <n v="20210317"/>
    <m/>
    <s v="COLOR"/>
    <x v="80"/>
    <s v="COLOR TREND SUPER LOOONG LENGTHENING MASCARA"/>
    <n v="1223381"/>
    <x v="142"/>
    <n v="1"/>
    <s v="IN-LINE (EXCL NR)"/>
    <s v="DISCOUNTED NON BEAUTY WITH PURCHASE (PWP)"/>
    <n v="0.38059999999999999"/>
    <m/>
    <n v="2.028"/>
    <m/>
    <m/>
    <n v="10.99"/>
    <n v="21.99"/>
    <n v="29986"/>
    <n v="29986"/>
    <n v="10"/>
    <s v="WORK IN PROGRESS"/>
    <n v="134220600"/>
    <s v="NO INCENTIVE"/>
    <s v="N"/>
    <s v="Y"/>
    <s v="N"/>
    <s v="N"/>
    <x v="3"/>
    <n v="134220627"/>
    <n v="28"/>
    <n v="11"/>
    <n v="20230306"/>
    <s v="CUSTOMER"/>
    <n v="15"/>
    <s v="Y"/>
    <s v="Tech rep lvl + Dia a Dia + VGF2"/>
    <s v="FULL PAYMENT"/>
    <m/>
    <n v="121875.859"/>
    <n v="61064.250999999997"/>
    <n v="66.06"/>
    <m/>
    <s v="MASCARA"/>
    <s v="MASCARA"/>
    <s v="EYE COLOR"/>
    <s v="FEMALE"/>
    <s v="COLOR TREND"/>
    <s v="COLOR TREND"/>
    <n v="2"/>
    <n v="200"/>
    <n v="100"/>
    <s v="N"/>
    <s v="N"/>
    <n v="50006"/>
    <m/>
    <s v="N"/>
    <s v="AXF"/>
    <n v="8.58"/>
    <n v="9.74"/>
    <n v="11.04"/>
    <m/>
    <m/>
    <m/>
    <m/>
    <s v="N"/>
    <n v="31603376"/>
    <s v="Capa"/>
    <m/>
    <x v="0"/>
    <m/>
    <n v="10"/>
    <s v="COLOR TREND - 5"/>
    <s v="N"/>
    <m/>
    <m/>
    <s v="N"/>
    <n v="20230306"/>
    <m/>
    <n v="134220600"/>
    <s v="MIXED"/>
    <s v="Tech rep lvl"/>
    <s v="CosmÃ©ticos"/>
    <n v="1"/>
    <m/>
    <n v="0"/>
    <n v="0"/>
    <n v="100"/>
    <n v="13422062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26540"/>
    <x v="142"/>
    <n v="20210317"/>
    <m/>
    <s v="COLOR"/>
    <x v="80"/>
    <s v="COLOR TREND SUPER LOOONG LENGTHENING MASCARA"/>
    <n v="1223381"/>
    <x v="142"/>
    <n v="1"/>
    <s v="IN-LINE (EXCL NR)"/>
    <s v="BUY X GET DISCOUNTED PRODUCT"/>
    <n v="0.38059999999999999"/>
    <m/>
    <n v="2.028"/>
    <m/>
    <m/>
    <n v="21.99"/>
    <n v="21.99"/>
    <n v="44980"/>
    <n v="44980"/>
    <n v="10"/>
    <s v="WORK IN PROGRESS"/>
    <n v="134220600"/>
    <s v="NO INCENTIVE"/>
    <s v="N"/>
    <s v="N"/>
    <s v="N"/>
    <s v="N"/>
    <x v="3"/>
    <n v="134220602"/>
    <n v="28"/>
    <n v="11"/>
    <n v="20230306"/>
    <s v="CUSTOMER"/>
    <n v="15"/>
    <s v="Y"/>
    <s v="Tech rep lvl + Dia a Dia + VGF2"/>
    <s v="FULL PAYMENT"/>
    <m/>
    <n v="365804.92320000002"/>
    <n v="274585.48320000002"/>
    <n v="83.04"/>
    <m/>
    <s v="MASCARA"/>
    <s v="MASCARA"/>
    <s v="EYE COLOR"/>
    <s v="FEMALE"/>
    <s v="COLOR TREND"/>
    <s v="COLOR TREND"/>
    <n v="2"/>
    <n v="200"/>
    <n v="100"/>
    <s v="N"/>
    <s v="N"/>
    <n v="50006"/>
    <m/>
    <s v="N"/>
    <m/>
    <m/>
    <m/>
    <m/>
    <m/>
    <m/>
    <m/>
    <m/>
    <s v="N"/>
    <n v="31603376"/>
    <s v="Capa"/>
    <m/>
    <x v="0"/>
    <m/>
    <n v="10"/>
    <s v="COLOR TREND - 5"/>
    <s v="N"/>
    <m/>
    <m/>
    <s v="N"/>
    <n v="20230306"/>
    <m/>
    <n v="134220600"/>
    <s v="MIXED"/>
    <s v="Tech rep lvl"/>
    <s v="CosmÃ©ticos"/>
    <n v="1"/>
    <m/>
    <n v="0"/>
    <n v="0"/>
    <n v="100"/>
    <n v="134220601"/>
    <n v="999"/>
    <n v="2"/>
    <x v="0"/>
    <x v="0"/>
    <n v="0.38059999999999999"/>
    <n v="0.435"/>
    <n v="0.38059999999999999"/>
    <n v="0.35339999999999999"/>
    <n v="0.33710000000000001"/>
    <n v="21.99"/>
    <n v="21.99"/>
    <n v="21.99"/>
    <n v="21.99"/>
    <n v="21.99"/>
    <s v="Brasil + Dia a Dia + VGF2"/>
    <s v="Bronze + Dia a Dia + VGF2"/>
    <s v="Prata + Dia a Dia + VGF2"/>
    <s v="Ouro + Dia a Dia + VGF2"/>
    <s v="Estrela + Dia a Dia + VGF2"/>
    <n v="30"/>
    <n v="20"/>
    <n v="30"/>
    <n v="35"/>
    <n v="38"/>
    <n v="83.92"/>
    <n v="83.92"/>
    <n v="83.92"/>
    <n v="83.92"/>
    <n v="83.92"/>
    <n v="0"/>
    <n v="0"/>
    <n v="0"/>
    <n v="0"/>
    <n v="0"/>
    <n v="15.393000000000001"/>
    <n v="17.591999999999999"/>
    <n v="15.393000000000001"/>
    <n v="14.2935"/>
    <n v="13.633800000000001"/>
    <n v="0"/>
    <n v="0"/>
    <n v="0"/>
    <n v="0"/>
    <n v="0"/>
    <n v="0"/>
    <n v="100"/>
    <n v="100"/>
    <n v="100"/>
    <n v="100"/>
  </r>
  <r>
    <n v="2271407"/>
    <x v="143"/>
    <n v="20210304"/>
    <m/>
    <s v="HOUSEWARES"/>
    <x v="81"/>
    <s v="DESCASCADOR E BOLEADOR 2021"/>
    <n v="5537379"/>
    <x v="143"/>
    <n v="1"/>
    <s v="IN-LINE (EXCL NR)"/>
    <s v="CROSS-OUT"/>
    <n v="0.5978"/>
    <m/>
    <n v="1.399"/>
    <m/>
    <m/>
    <n v="5.99"/>
    <n v="8.99"/>
    <n v="41300"/>
    <n v="41300"/>
    <n v="31"/>
    <s v="WORK IN PROGRESS"/>
    <n v="134220613"/>
    <s v="NO INCENTIVE"/>
    <s v="N"/>
    <s v="N"/>
    <s v="N"/>
    <s v="N"/>
    <x v="0"/>
    <n v="134220615"/>
    <n v="28"/>
    <n v="42"/>
    <n v="20230306"/>
    <s v="CUSTOMER"/>
    <n v="15"/>
    <s v="Y"/>
    <s v="Tech rep lvl + Moda &amp; Casa + VGF2"/>
    <s v="FULL PAYMENT"/>
    <m/>
    <n v="147887.9486"/>
    <n v="90109.248600000006"/>
    <n v="66.790000000000006"/>
    <m/>
    <s v="FOOD PREPARATION UTENSILS"/>
    <s v="COOKING"/>
    <s v="UTENSILS KITCHENWARE"/>
    <s v="UNISEX"/>
    <s v="AVON"/>
    <s v="AVON"/>
    <n v="1"/>
    <n v="33"/>
    <n v="100"/>
    <s v="N"/>
    <s v="N"/>
    <n v="83357"/>
    <m/>
    <s v="N"/>
    <m/>
    <m/>
    <m/>
    <m/>
    <m/>
    <m/>
    <m/>
    <m/>
    <s v="N"/>
    <m/>
    <m/>
    <m/>
    <x v="0"/>
    <m/>
    <n v="30"/>
    <s v="ESPACO GOURMET - HOUSE 4"/>
    <s v="N"/>
    <m/>
    <m/>
    <s v="N"/>
    <n v="20230306"/>
    <m/>
    <n v="134220613"/>
    <s v="MIXED"/>
    <s v="Tech rep lvl"/>
    <s v="Moda &amp; Casa"/>
    <n v="1"/>
    <m/>
    <n v="0"/>
    <n v="0"/>
    <n v="100"/>
    <n v="134220614"/>
    <n v="999"/>
    <n v="3"/>
    <x v="0"/>
    <x v="0"/>
    <n v="0.5978"/>
    <n v="0.5978"/>
    <n v="0.5978"/>
    <n v="0.5978"/>
    <n v="0.5978"/>
    <n v="5.99"/>
    <n v="5.99"/>
    <n v="5.99"/>
    <n v="5.99"/>
    <n v="5.99"/>
    <s v="Brasil + Moda &amp; Casa + VGF2"/>
    <s v="Bronze + Moda &amp; Casa + VGF2"/>
    <s v="Prata + Moda &amp; Casa + VGF2"/>
    <s v="Ouro + Moda &amp; Casa + VGF2"/>
    <s v="Estrela + Moda &amp; Casa + VGF2"/>
    <n v="15"/>
    <n v="15"/>
    <n v="15"/>
    <n v="15"/>
    <n v="15"/>
    <n v="42.19"/>
    <n v="42.19"/>
    <n v="42.19"/>
    <n v="42.19"/>
    <n v="42.19"/>
    <n v="0"/>
    <n v="0"/>
    <n v="0"/>
    <n v="0"/>
    <n v="0"/>
    <n v="5.0914999999999999"/>
    <n v="5.0914999999999999"/>
    <n v="5.0914999999999999"/>
    <n v="5.0914999999999999"/>
    <n v="5.0914999999999999"/>
    <n v="0"/>
    <n v="0"/>
    <n v="0"/>
    <n v="0"/>
    <n v="0"/>
    <n v="0"/>
    <n v="100"/>
    <n v="100"/>
    <n v="100"/>
    <n v="100"/>
  </r>
  <r>
    <n v="2277632"/>
    <x v="144"/>
    <n v="20220308"/>
    <m/>
    <s v="HOUSEWARES"/>
    <x v="82"/>
    <s v="MANTIMENTO INVW 2.1L"/>
    <n v="5548795"/>
    <x v="144"/>
    <n v="1"/>
    <s v="IN-LINE (EXCL NR)"/>
    <s v="REGULAR PRICE"/>
    <n v="0.5978"/>
    <m/>
    <n v="6.6520000000000001"/>
    <m/>
    <m/>
    <n v="34.99"/>
    <n v="34.99"/>
    <n v="2142"/>
    <n v="2142"/>
    <n v="32"/>
    <s v="WORK IN PROGRESS"/>
    <n v="134220638"/>
    <s v="NO INCENTIVE"/>
    <s v="N"/>
    <s v="N"/>
    <s v="N"/>
    <s v="N"/>
    <x v="0"/>
    <n v="134220640"/>
    <n v="28"/>
    <n v="42"/>
    <n v="20230306"/>
    <s v="CUSTOMER"/>
    <n v="15"/>
    <s v="Y"/>
    <s v="Tech rep lvl + Moda &amp; Casa + VGF2"/>
    <s v="FULL PAYMENT"/>
    <m/>
    <n v="44804.261100000003"/>
    <n v="30555.677100000001"/>
    <n v="72.97"/>
    <m/>
    <s v="KITCHEN FOOD STORAGE"/>
    <s v="KITCHEN"/>
    <s v="FOOD STORAGE/CONTAINERS"/>
    <s v="UNISEX"/>
    <s v="INNOVAWARE"/>
    <s v="INNOVAWARE"/>
    <n v="0"/>
    <n v="50"/>
    <s v="33.33"/>
    <s v="N"/>
    <s v="N"/>
    <n v="46053"/>
    <m/>
    <s v="N"/>
    <m/>
    <m/>
    <m/>
    <m/>
    <m/>
    <m/>
    <m/>
    <m/>
    <s v="N"/>
    <m/>
    <m/>
    <m/>
    <x v="0"/>
    <m/>
    <n v="32"/>
    <s v="ESPACO GOURMET - HOUSE 5"/>
    <s v="N"/>
    <m/>
    <m/>
    <s v="N"/>
    <n v="20230306"/>
    <m/>
    <n v="134220638"/>
    <s v="MIXED"/>
    <s v="Tech rep lvl"/>
    <s v="Moda &amp; Casa"/>
    <n v="1"/>
    <m/>
    <n v="0"/>
    <n v="0"/>
    <n v="100"/>
    <n v="134220639"/>
    <n v="999"/>
    <n v="3"/>
    <x v="0"/>
    <x v="0"/>
    <n v="0.5978"/>
    <n v="0.5978"/>
    <n v="0.5978"/>
    <n v="0.5978"/>
    <n v="0.5978"/>
    <n v="34.99"/>
    <n v="34.99"/>
    <n v="34.99"/>
    <n v="34.99"/>
    <n v="34.99"/>
    <s v="Brasil + Moda &amp; Casa + VGF2"/>
    <s v="Bronze + Moda &amp; Casa + VGF2"/>
    <s v="Prata + Moda &amp; Casa + VGF2"/>
    <s v="Ouro + Moda &amp; Casa + VGF2"/>
    <s v="Estrela + Moda &amp; Casa + VGF2"/>
    <n v="15"/>
    <n v="15"/>
    <n v="15"/>
    <n v="15"/>
    <n v="15"/>
    <n v="42.19"/>
    <n v="42.19"/>
    <n v="42.19"/>
    <n v="42.19"/>
    <n v="42.19"/>
    <n v="0"/>
    <n v="0"/>
    <n v="0"/>
    <n v="0"/>
    <n v="0"/>
    <n v="29.741499999999998"/>
    <n v="29.741499999999998"/>
    <n v="29.741499999999998"/>
    <n v="29.741499999999998"/>
    <n v="29.741499999999998"/>
    <n v="0"/>
    <n v="0"/>
    <n v="0"/>
    <n v="0"/>
    <n v="0"/>
    <n v="0"/>
    <n v="100"/>
    <n v="100"/>
    <n v="100"/>
    <n v="100"/>
  </r>
  <r>
    <n v="2277633"/>
    <x v="145"/>
    <n v="20220308"/>
    <m/>
    <s v="HOUSEWARES"/>
    <x v="82"/>
    <s v="MANTIMENTO INVW 2.1L"/>
    <n v="5548795"/>
    <x v="145"/>
    <n v="1"/>
    <s v="IN-LINE (EXCL NR)"/>
    <s v="REGULAR PRICE"/>
    <n v="0.5978"/>
    <m/>
    <n v="6.6520000000000001"/>
    <m/>
    <m/>
    <n v="34.99"/>
    <n v="34.99"/>
    <n v="2094"/>
    <n v="2094"/>
    <n v="32"/>
    <s v="WORK IN PROGRESS"/>
    <n v="134220638"/>
    <s v="NO INCENTIVE"/>
    <s v="N"/>
    <s v="N"/>
    <s v="N"/>
    <s v="N"/>
    <x v="0"/>
    <n v="134220641"/>
    <n v="28"/>
    <n v="42"/>
    <n v="20230306"/>
    <s v="CUSTOMER"/>
    <n v="15"/>
    <s v="Y"/>
    <s v="Tech rep lvl + Moda &amp; Casa + VGF2"/>
    <s v="FULL PAYMENT"/>
    <m/>
    <n v="43800.244100000004"/>
    <n v="29870.956099999999"/>
    <n v="72.97"/>
    <m/>
    <s v="KITCHEN FOOD STORAGE"/>
    <s v="KITCHEN"/>
    <s v="FOOD STORAGE/CONTAINERS"/>
    <s v="UNISEX"/>
    <s v="INNOVAWARE"/>
    <s v="INNOVAWARE"/>
    <n v="0"/>
    <n v="50"/>
    <s v="33.33"/>
    <s v="N"/>
    <s v="N"/>
    <n v="46079"/>
    <m/>
    <s v="N"/>
    <m/>
    <m/>
    <m/>
    <m/>
    <m/>
    <m/>
    <m/>
    <m/>
    <s v="N"/>
    <m/>
    <m/>
    <m/>
    <x v="0"/>
    <m/>
    <n v="32"/>
    <s v="ESPACO GOURMET - HOUSE 5"/>
    <s v="N"/>
    <m/>
    <m/>
    <s v="N"/>
    <n v="20230306"/>
    <m/>
    <n v="134220638"/>
    <s v="MIXED"/>
    <s v="Tech rep lvl"/>
    <s v="Moda &amp; Casa"/>
    <n v="1"/>
    <m/>
    <n v="0"/>
    <n v="0"/>
    <n v="100"/>
    <n v="134220639"/>
    <n v="999"/>
    <n v="3"/>
    <x v="0"/>
    <x v="0"/>
    <n v="0.5978"/>
    <n v="0.5978"/>
    <n v="0.5978"/>
    <n v="0.5978"/>
    <n v="0.5978"/>
    <n v="34.99"/>
    <n v="34.99"/>
    <n v="34.99"/>
    <n v="34.99"/>
    <n v="34.99"/>
    <s v="Brasil + Moda &amp; Casa + VGF2"/>
    <s v="Bronze + Moda &amp; Casa + VGF2"/>
    <s v="Prata + Moda &amp; Casa + VGF2"/>
    <s v="Ouro + Moda &amp; Casa + VGF2"/>
    <s v="Estrela + Moda &amp; Casa + VGF2"/>
    <n v="15"/>
    <n v="15"/>
    <n v="15"/>
    <n v="15"/>
    <n v="15"/>
    <n v="42.19"/>
    <n v="42.19"/>
    <n v="42.19"/>
    <n v="42.19"/>
    <n v="42.19"/>
    <n v="0"/>
    <n v="0"/>
    <n v="0"/>
    <n v="0"/>
    <n v="0"/>
    <n v="29.741499999999998"/>
    <n v="29.741499999999998"/>
    <n v="29.741499999999998"/>
    <n v="29.741499999999998"/>
    <n v="29.741499999999998"/>
    <n v="0"/>
    <n v="0"/>
    <n v="0"/>
    <n v="0"/>
    <n v="0"/>
    <n v="0"/>
    <n v="100"/>
    <n v="100"/>
    <n v="100"/>
    <n v="100"/>
  </r>
  <r>
    <n v="2303833"/>
    <x v="146"/>
    <n v="20220311"/>
    <m/>
    <s v="HOUSEWARES"/>
    <x v="82"/>
    <s v="MANTIMENTO INVW 2.1L"/>
    <n v="5548795"/>
    <x v="146"/>
    <n v="1"/>
    <s v="IN-LINE (EXCL NR)"/>
    <s v="REGULAR PRICE"/>
    <n v="0.5978"/>
    <m/>
    <n v="6.6520000000000001"/>
    <m/>
    <m/>
    <n v="34.99"/>
    <n v="34.99"/>
    <n v="1952"/>
    <n v="1952"/>
    <n v="32"/>
    <s v="WORK IN PROGRESS"/>
    <n v="134220638"/>
    <s v="NO INCENTIVE"/>
    <s v="N"/>
    <s v="N"/>
    <s v="N"/>
    <s v="N"/>
    <x v="0"/>
    <n v="134220642"/>
    <n v="28"/>
    <n v="42"/>
    <n v="20230306"/>
    <s v="CUSTOMER"/>
    <n v="15"/>
    <s v="Y"/>
    <s v="Tech rep lvl + Moda &amp; Casa + VGF2"/>
    <s v="FULL PAYMENT"/>
    <m/>
    <n v="40830.026899999997"/>
    <n v="27845.322899999999"/>
    <n v="72.97"/>
    <m/>
    <s v="KITCHEN FOOD STORAGE"/>
    <s v="KITCHEN"/>
    <s v="FOOD STORAGE/CONTAINERS"/>
    <s v="UNISEX"/>
    <s v="INNOVAWARE"/>
    <s v="INNOVAWARE"/>
    <n v="0"/>
    <n v="50"/>
    <s v="33.33"/>
    <s v="N"/>
    <s v="N"/>
    <n v="46277"/>
    <m/>
    <s v="N"/>
    <m/>
    <m/>
    <m/>
    <m/>
    <m/>
    <m/>
    <m/>
    <m/>
    <s v="N"/>
    <m/>
    <m/>
    <m/>
    <x v="0"/>
    <m/>
    <n v="32"/>
    <s v="ESPACO GOURMET - HOUSE 5"/>
    <s v="N"/>
    <m/>
    <m/>
    <s v="N"/>
    <n v="20230306"/>
    <m/>
    <n v="134220638"/>
    <s v="MIXED"/>
    <s v="Tech rep lvl"/>
    <s v="Moda &amp; Casa"/>
    <n v="1"/>
    <m/>
    <n v="0"/>
    <n v="0"/>
    <n v="100"/>
    <n v="134220639"/>
    <n v="999"/>
    <n v="3"/>
    <x v="0"/>
    <x v="0"/>
    <n v="0.5978"/>
    <n v="0.5978"/>
    <n v="0.5978"/>
    <n v="0.5978"/>
    <n v="0.5978"/>
    <n v="34.99"/>
    <n v="34.99"/>
    <n v="34.99"/>
    <n v="34.99"/>
    <n v="34.99"/>
    <s v="Brasil + Moda &amp; Casa + VGF2"/>
    <s v="Bronze + Moda &amp; Casa + VGF2"/>
    <s v="Prata + Moda &amp; Casa + VGF2"/>
    <s v="Ouro + Moda &amp; Casa + VGF2"/>
    <s v="Estrela + Moda &amp; Casa + VGF2"/>
    <n v="15"/>
    <n v="15"/>
    <n v="15"/>
    <n v="15"/>
    <n v="15"/>
    <n v="42.19"/>
    <n v="42.19"/>
    <n v="42.19"/>
    <n v="42.19"/>
    <n v="42.19"/>
    <n v="0"/>
    <n v="0"/>
    <n v="0"/>
    <n v="0"/>
    <n v="0"/>
    <n v="29.741499999999998"/>
    <n v="29.741499999999998"/>
    <n v="29.741499999999998"/>
    <n v="29.741499999999998"/>
    <n v="29.741499999999998"/>
    <n v="0"/>
    <n v="0"/>
    <n v="0"/>
    <n v="0"/>
    <n v="0"/>
    <n v="0"/>
    <n v="100"/>
    <n v="100"/>
    <n v="100"/>
    <n v="100"/>
  </r>
  <r>
    <n v="2277649"/>
    <x v="147"/>
    <n v="20220308"/>
    <m/>
    <s v="HOUSEWARES"/>
    <x v="83"/>
    <s v="MANTIMENTO INVW 3.8L"/>
    <n v="5548811"/>
    <x v="147"/>
    <n v="1"/>
    <s v="IN-LINE (EXCL NR)"/>
    <s v="REGULAR PRICE"/>
    <n v="0.5978"/>
    <m/>
    <n v="9.516"/>
    <m/>
    <m/>
    <n v="49.99"/>
    <n v="49.99"/>
    <n v="2666"/>
    <n v="2666"/>
    <n v="32"/>
    <s v="WORK IN PROGRESS"/>
    <n v="134220663"/>
    <s v="NO INCENTIVE"/>
    <s v="N"/>
    <s v="N"/>
    <s v="N"/>
    <s v="N"/>
    <x v="0"/>
    <n v="134220665"/>
    <n v="28"/>
    <n v="42"/>
    <n v="20230306"/>
    <s v="CUSTOMER"/>
    <n v="15"/>
    <s v="Y"/>
    <s v="Tech rep lvl + Moda &amp; Casa + VGF2"/>
    <s v="FULL PAYMENT"/>
    <m/>
    <n v="79670.8027"/>
    <n v="54301.146699999998"/>
    <n v="72.930000000000007"/>
    <m/>
    <s v="KITCHEN FOOD STORAGE"/>
    <s v="KITCHEN"/>
    <s v="FOOD STORAGE/CONTAINERS"/>
    <s v="UNISEX"/>
    <s v="INNOVAWARE"/>
    <s v="INNOVAWARE"/>
    <n v="0"/>
    <n v="50"/>
    <n v="100"/>
    <s v="N"/>
    <s v="N"/>
    <n v="46147"/>
    <m/>
    <s v="N"/>
    <m/>
    <m/>
    <m/>
    <m/>
    <m/>
    <m/>
    <m/>
    <m/>
    <s v="N"/>
    <m/>
    <m/>
    <m/>
    <x v="0"/>
    <m/>
    <n v="32"/>
    <s v="ESPACO GOURMET - HOUSE 5"/>
    <s v="N"/>
    <m/>
    <m/>
    <s v="N"/>
    <n v="20230306"/>
    <m/>
    <n v="134220663"/>
    <s v="MIXED"/>
    <s v="Tech rep lvl"/>
    <s v="Moda &amp; Casa"/>
    <n v="1"/>
    <m/>
    <n v="0"/>
    <n v="0"/>
    <n v="100"/>
    <n v="134220664"/>
    <n v="999"/>
    <n v="3"/>
    <x v="0"/>
    <x v="0"/>
    <n v="0.5978"/>
    <n v="0.5978"/>
    <n v="0.5978"/>
    <n v="0.5978"/>
    <n v="0.5978"/>
    <n v="49.99"/>
    <n v="49.99"/>
    <n v="49.99"/>
    <n v="49.99"/>
    <n v="49.99"/>
    <s v="Brasil + Moda &amp; Casa + VGF2"/>
    <s v="Bronze + Moda &amp; Casa + VGF2"/>
    <s v="Prata + Moda &amp; Casa + VGF2"/>
    <s v="Ouro + Moda &amp; Casa + VGF2"/>
    <s v="Estrela + Moda &amp; Casa + VGF2"/>
    <n v="15"/>
    <n v="15"/>
    <n v="15"/>
    <n v="15"/>
    <n v="15"/>
    <n v="42.19"/>
    <n v="42.19"/>
    <n v="42.19"/>
    <n v="42.19"/>
    <n v="42.19"/>
    <n v="0"/>
    <n v="0"/>
    <n v="0"/>
    <n v="0"/>
    <n v="0"/>
    <n v="42.491500000000002"/>
    <n v="42.491500000000002"/>
    <n v="42.491500000000002"/>
    <n v="42.491500000000002"/>
    <n v="42.491500000000002"/>
    <n v="0"/>
    <n v="0"/>
    <n v="0"/>
    <n v="0"/>
    <n v="0"/>
    <n v="0"/>
    <n v="100"/>
    <n v="100"/>
    <n v="100"/>
    <n v="100"/>
  </r>
  <r>
    <n v="2297661"/>
    <x v="148"/>
    <n v="20220313"/>
    <m/>
    <s v="ACCESSORIES"/>
    <x v="84"/>
    <s v="BOLSA MULTI GRL PWR"/>
    <n v="5582732"/>
    <x v="148"/>
    <n v="1"/>
    <s v="IN-LINE (EXCL NR)"/>
    <s v="CROSS-OUT"/>
    <n v="0.53759999999999997"/>
    <m/>
    <n v="29.308"/>
    <m/>
    <m/>
    <n v="149.99"/>
    <n v="169.99"/>
    <n v="288"/>
    <n v="288"/>
    <n v="70"/>
    <s v="WORK IN PROGRESS"/>
    <n v="134220838"/>
    <s v="NO INCENTIVE"/>
    <s v="N"/>
    <s v="N"/>
    <s v="N"/>
    <s v="N"/>
    <x v="0"/>
    <n v="134220840"/>
    <n v="28"/>
    <n v="42"/>
    <n v="20230306"/>
    <s v="CUSTOMER"/>
    <n v="15"/>
    <s v="Y"/>
    <s v="Tech rep lvl + Moda &amp; Casa + VGF2"/>
    <s v="FULL PAYMENT"/>
    <m/>
    <n v="23222.771700000001"/>
    <n v="14782.0677"/>
    <n v="69.11"/>
    <m/>
    <s v="HANDBAG MESSENGER/CROSSBODY"/>
    <s v="HANDBAG &amp; TOTE"/>
    <s v="HANDBAGS &amp; TOTES"/>
    <s v="FEMALE"/>
    <s v="AVON"/>
    <s v="AVON"/>
    <n v="0"/>
    <n v="34"/>
    <n v="100"/>
    <s v="N"/>
    <s v="N"/>
    <n v="46308"/>
    <m/>
    <s v="N"/>
    <m/>
    <m/>
    <m/>
    <m/>
    <m/>
    <m/>
    <m/>
    <m/>
    <s v="N"/>
    <m/>
    <m/>
    <m/>
    <x v="0"/>
    <m/>
    <n v="70"/>
    <s v="CHEIA DE ESTILO 3"/>
    <s v="N"/>
    <m/>
    <m/>
    <s v="N"/>
    <n v="20230306"/>
    <m/>
    <n v="134220838"/>
    <s v="MIXED"/>
    <s v="Tech rep lvl"/>
    <s v="Moda &amp; Casa"/>
    <n v="1"/>
    <m/>
    <n v="0"/>
    <n v="0"/>
    <n v="100"/>
    <n v="134220839"/>
    <n v="999"/>
    <n v="3"/>
    <x v="0"/>
    <x v="0"/>
    <n v="0.53759999999999997"/>
    <n v="0.53759999999999997"/>
    <n v="0.53759999999999997"/>
    <n v="0.53759999999999997"/>
    <n v="0.53759999999999997"/>
    <n v="149.99"/>
    <n v="149.99"/>
    <n v="149.99"/>
    <n v="149.99"/>
    <n v="149.99"/>
    <s v="Brasil + Moda &amp; Casa + VGF2"/>
    <s v="Bronze + Moda &amp; Casa + VGF2"/>
    <s v="Prata + Moda &amp; Casa + VGF2"/>
    <s v="Ouro + Moda &amp; Casa + VGF2"/>
    <s v="Estrela + Moda &amp; Casa + VGF2"/>
    <n v="15"/>
    <n v="15"/>
    <n v="15"/>
    <n v="15"/>
    <n v="15"/>
    <n v="58.1"/>
    <n v="58.1"/>
    <n v="58.1"/>
    <n v="58.1"/>
    <n v="58.1"/>
    <n v="0"/>
    <n v="0"/>
    <n v="0"/>
    <n v="0"/>
    <n v="0"/>
    <n v="127.4915"/>
    <n v="127.4915"/>
    <n v="127.4915"/>
    <n v="127.4915"/>
    <n v="127.4915"/>
    <n v="0"/>
    <n v="0"/>
    <n v="0"/>
    <n v="0"/>
    <n v="0"/>
    <n v="0"/>
    <n v="100"/>
    <n v="100"/>
    <n v="100"/>
    <n v="100"/>
  </r>
  <r>
    <n v="627692"/>
    <x v="149"/>
    <n v="20210310"/>
    <m/>
    <s v="COLOR"/>
    <x v="85"/>
    <s v="CT REAL MATTE SA LPU BRAZIL - NEW SHADE NAME"/>
    <n v="1224152"/>
    <x v="149"/>
    <n v="1"/>
    <s v="IN-LINE (EXCL NR)"/>
    <s v="BUY X GET DISCOUNTED PRODUCT"/>
    <n v="0.38059999999999999"/>
    <m/>
    <n v="3.0590000000000002"/>
    <m/>
    <m/>
    <n v="25.99"/>
    <n v="25.99"/>
    <n v="2758"/>
    <n v="2758"/>
    <n v="12"/>
    <s v="WORK IN PROGRESS"/>
    <n v="134220864"/>
    <s v="NO INCENTIVE"/>
    <s v="N"/>
    <s v="N"/>
    <s v="N"/>
    <s v="N"/>
    <x v="3"/>
    <n v="134220875"/>
    <n v="28"/>
    <n v="11"/>
    <n v="20230306"/>
    <s v="CUSTOMER"/>
    <n v="15"/>
    <s v="Y"/>
    <s v="Tech rep lvl + Dia a Dia + VGF2"/>
    <s v="FULL PAYMENT"/>
    <m/>
    <n v="26507.359499999999"/>
    <n v="18070.637500000001"/>
    <n v="78.349999999999994"/>
    <m/>
    <s v="FOUNDATION LIQUID"/>
    <s v="FOUNDATION"/>
    <s v="FACE COLOR"/>
    <s v="FEMALE"/>
    <s v="COLOR TREND"/>
    <s v="COLOR TREND"/>
    <n v="2"/>
    <n v="200"/>
    <s v="5.88"/>
    <s v="N"/>
    <s v="N"/>
    <n v="50357"/>
    <m/>
    <s v="N"/>
    <s v="RP"/>
    <n v="24.8"/>
    <n v="25.99"/>
    <n v="25.99"/>
    <m/>
    <m/>
    <m/>
    <m/>
    <s v="N"/>
    <n v="31603376"/>
    <s v="Capa"/>
    <m/>
    <x v="0"/>
    <m/>
    <n v="12"/>
    <s v="COLOR TREND - 6"/>
    <s v="N"/>
    <m/>
    <m/>
    <s v="N"/>
    <n v="20230306"/>
    <m/>
    <n v="134220864"/>
    <s v="MIXED"/>
    <s v="Tech rep lvl"/>
    <s v="CosmÃ©ticos"/>
    <n v="1"/>
    <m/>
    <n v="0"/>
    <n v="0"/>
    <n v="100"/>
    <n v="134220865"/>
    <n v="999"/>
    <n v="2"/>
    <x v="0"/>
    <x v="0"/>
    <n v="0.38059999999999999"/>
    <n v="0.435"/>
    <n v="0.38059999999999999"/>
    <n v="0.35339999999999999"/>
    <n v="0.33710000000000001"/>
    <n v="25.99"/>
    <n v="25.99"/>
    <n v="25.99"/>
    <n v="25.99"/>
    <n v="25.99"/>
    <s v="Brasil + Dia a Dia + VGF2"/>
    <s v="Bronze + Dia a Dia + VGF2"/>
    <s v="Prata + Dia a Dia + VGF2"/>
    <s v="Ouro + Dia a Dia + VGF2"/>
    <s v="Estrela + Dia a Dia + VGF2"/>
    <n v="30"/>
    <n v="20"/>
    <n v="30"/>
    <n v="35"/>
    <n v="38"/>
    <n v="83.92"/>
    <n v="83.92"/>
    <n v="83.92"/>
    <n v="83.92"/>
    <n v="83.92"/>
    <n v="0"/>
    <n v="0"/>
    <n v="0"/>
    <n v="0"/>
    <n v="0"/>
    <n v="18.193000000000001"/>
    <n v="20.792000000000002"/>
    <n v="18.193000000000001"/>
    <n v="16.8935"/>
    <n v="16.113800000000001"/>
    <n v="0"/>
    <n v="0"/>
    <n v="0"/>
    <n v="0"/>
    <n v="0"/>
    <n v="0"/>
    <n v="100"/>
    <n v="100"/>
    <n v="100"/>
    <n v="100"/>
  </r>
  <r>
    <n v="627692"/>
    <x v="149"/>
    <n v="20210310"/>
    <m/>
    <s v="COLOR"/>
    <x v="85"/>
    <s v="CT REAL MATTE SA LPU BRAZIL - NEW SHADE NAME"/>
    <n v="1224152"/>
    <x v="149"/>
    <n v="1"/>
    <s v="IN-LINE (EXCL NR)"/>
    <s v="DISCOUNTED NON BEAUTY WITH PURCHASE (PWP)"/>
    <n v="0.38059999999999999"/>
    <m/>
    <n v="3.0590000000000002"/>
    <m/>
    <m/>
    <n v="10.99"/>
    <n v="25.99"/>
    <n v="1184"/>
    <n v="1184"/>
    <n v="12"/>
    <s v="WORK IN PROGRESS"/>
    <n v="134220864"/>
    <s v="NO INCENTIVE"/>
    <s v="N"/>
    <s v="N"/>
    <s v="N"/>
    <s v="N"/>
    <x v="3"/>
    <n v="134221026"/>
    <n v="28"/>
    <n v="11"/>
    <n v="20230306"/>
    <s v="CUSTOMER"/>
    <n v="15"/>
    <s v="Y"/>
    <s v="Tech rep lvl + Dia a Dia + VGF2"/>
    <s v="FULL PAYMENT"/>
    <m/>
    <n v="4811.3890000000001"/>
    <n v="1189.5329999999999"/>
    <n v="48.81"/>
    <m/>
    <s v="FOUNDATION LIQUID"/>
    <s v="FOUNDATION"/>
    <s v="FACE COLOR"/>
    <s v="FEMALE"/>
    <s v="COLOR TREND"/>
    <s v="COLOR TREND"/>
    <n v="2"/>
    <n v="200"/>
    <s v="5.88"/>
    <s v="N"/>
    <s v="N"/>
    <n v="50357"/>
    <m/>
    <s v="N"/>
    <m/>
    <m/>
    <m/>
    <m/>
    <m/>
    <m/>
    <m/>
    <m/>
    <s v="N"/>
    <n v="31603376"/>
    <s v="Capa"/>
    <m/>
    <x v="0"/>
    <m/>
    <n v="12"/>
    <s v="COLOR TREND - 6"/>
    <s v="N"/>
    <m/>
    <m/>
    <s v="N"/>
    <n v="20230306"/>
    <m/>
    <n v="134220864"/>
    <s v="MIXED"/>
    <s v="Tech rep lvl"/>
    <s v="CosmÃ©ticos"/>
    <n v="1"/>
    <m/>
    <n v="0"/>
    <n v="0"/>
    <n v="100"/>
    <n v="13422101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27693"/>
    <x v="150"/>
    <n v="20210310"/>
    <m/>
    <s v="COLOR"/>
    <x v="85"/>
    <s v="CT REAL MATTE SA LPU BRAZIL - NEW SHADE NAME"/>
    <n v="1224152"/>
    <x v="150"/>
    <n v="1"/>
    <s v="IN-LINE (EXCL NR)"/>
    <s v="DISCOUNTED NON BEAUTY WITH PURCHASE (PWP)"/>
    <n v="0.38059999999999999"/>
    <m/>
    <n v="3.0640000000000001"/>
    <m/>
    <m/>
    <n v="10.99"/>
    <n v="25.99"/>
    <n v="554"/>
    <n v="554"/>
    <n v="12"/>
    <s v="WORK IN PROGRESS"/>
    <n v="134220864"/>
    <s v="NO INCENTIVE"/>
    <s v="N"/>
    <s v="N"/>
    <s v="N"/>
    <s v="N"/>
    <x v="3"/>
    <n v="134221027"/>
    <n v="28"/>
    <n v="11"/>
    <n v="20230306"/>
    <s v="CUSTOMER"/>
    <n v="15"/>
    <s v="Y"/>
    <s v="Tech rep lvl + Dia a Dia + VGF2"/>
    <s v="FULL PAYMENT"/>
    <m/>
    <n v="2251.4695999999999"/>
    <n v="554.0136"/>
    <n v="48.72"/>
    <m/>
    <s v="FOUNDATION LIQUID"/>
    <s v="FOUNDATION"/>
    <s v="FACE COLOR"/>
    <s v="FEMALE"/>
    <s v="COLOR TREND"/>
    <s v="COLOR TREND"/>
    <n v="2"/>
    <n v="200"/>
    <s v="5.88"/>
    <s v="N"/>
    <s v="N"/>
    <n v="50381"/>
    <m/>
    <s v="N"/>
    <m/>
    <m/>
    <m/>
    <m/>
    <m/>
    <m/>
    <m/>
    <m/>
    <s v="N"/>
    <n v="31603376"/>
    <s v="Capa"/>
    <m/>
    <x v="0"/>
    <m/>
    <n v="12"/>
    <s v="COLOR TREND - 6"/>
    <s v="N"/>
    <m/>
    <m/>
    <s v="N"/>
    <n v="20230306"/>
    <m/>
    <n v="134220864"/>
    <s v="MIXED"/>
    <s v="Tech rep lvl"/>
    <s v="CosmÃ©ticos"/>
    <n v="1"/>
    <m/>
    <n v="0"/>
    <n v="0"/>
    <n v="100"/>
    <n v="13422101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27693"/>
    <x v="150"/>
    <n v="20210310"/>
    <m/>
    <s v="COLOR"/>
    <x v="85"/>
    <s v="CT REAL MATTE SA LPU BRAZIL - NEW SHADE NAME"/>
    <n v="1224152"/>
    <x v="150"/>
    <n v="1"/>
    <s v="IN-LINE (EXCL NR)"/>
    <s v="BUY X GET DISCOUNTED PRODUCT"/>
    <n v="0.38059999999999999"/>
    <m/>
    <n v="3.0640000000000001"/>
    <m/>
    <m/>
    <n v="25.99"/>
    <n v="25.99"/>
    <n v="1293"/>
    <n v="1293"/>
    <n v="12"/>
    <s v="WORK IN PROGRESS"/>
    <n v="134220864"/>
    <s v="NO INCENTIVE"/>
    <s v="N"/>
    <s v="N"/>
    <s v="N"/>
    <s v="N"/>
    <x v="3"/>
    <n v="134220876"/>
    <n v="28"/>
    <n v="11"/>
    <n v="20230306"/>
    <s v="CUSTOMER"/>
    <n v="15"/>
    <s v="Y"/>
    <s v="Tech rep lvl + Dia a Dia + VGF2"/>
    <s v="FULL PAYMENT"/>
    <m/>
    <n v="12425.598099999999"/>
    <n v="8463.8461000000007"/>
    <n v="78.319999999999993"/>
    <m/>
    <s v="FOUNDATION LIQUID"/>
    <s v="FOUNDATION"/>
    <s v="FACE COLOR"/>
    <s v="FEMALE"/>
    <s v="COLOR TREND"/>
    <s v="COLOR TREND"/>
    <n v="2"/>
    <n v="200"/>
    <s v="5.88"/>
    <s v="N"/>
    <s v="N"/>
    <n v="50381"/>
    <m/>
    <s v="N"/>
    <s v="RP"/>
    <n v="24.8"/>
    <n v="25.99"/>
    <n v="25.99"/>
    <m/>
    <m/>
    <m/>
    <m/>
    <s v="N"/>
    <n v="31603376"/>
    <s v="Capa"/>
    <m/>
    <x v="0"/>
    <m/>
    <n v="12"/>
    <s v="COLOR TREND - 6"/>
    <s v="N"/>
    <m/>
    <m/>
    <s v="N"/>
    <n v="20230306"/>
    <m/>
    <n v="134220864"/>
    <s v="MIXED"/>
    <s v="Tech rep lvl"/>
    <s v="CosmÃ©ticos"/>
    <n v="1"/>
    <m/>
    <n v="0"/>
    <n v="0"/>
    <n v="100"/>
    <n v="134220865"/>
    <n v="999"/>
    <n v="2"/>
    <x v="0"/>
    <x v="0"/>
    <n v="0.38059999999999999"/>
    <n v="0.435"/>
    <n v="0.38059999999999999"/>
    <n v="0.35339999999999999"/>
    <n v="0.33710000000000001"/>
    <n v="25.99"/>
    <n v="25.99"/>
    <n v="25.99"/>
    <n v="25.99"/>
    <n v="25.99"/>
    <s v="Brasil + Dia a Dia + VGF2"/>
    <s v="Bronze + Dia a Dia + VGF2"/>
    <s v="Prata + Dia a Dia + VGF2"/>
    <s v="Ouro + Dia a Dia + VGF2"/>
    <s v="Estrela + Dia a Dia + VGF2"/>
    <n v="30"/>
    <n v="20"/>
    <n v="30"/>
    <n v="35"/>
    <n v="38"/>
    <n v="83.92"/>
    <n v="83.92"/>
    <n v="83.92"/>
    <n v="83.92"/>
    <n v="83.92"/>
    <n v="0"/>
    <n v="0"/>
    <n v="0"/>
    <n v="0"/>
    <n v="0"/>
    <n v="18.193000000000001"/>
    <n v="20.792000000000002"/>
    <n v="18.193000000000001"/>
    <n v="16.8935"/>
    <n v="16.113800000000001"/>
    <n v="0"/>
    <n v="0"/>
    <n v="0"/>
    <n v="0"/>
    <n v="0"/>
    <n v="0"/>
    <n v="100"/>
    <n v="100"/>
    <n v="100"/>
    <n v="100"/>
  </r>
  <r>
    <n v="627694"/>
    <x v="151"/>
    <n v="20210310"/>
    <m/>
    <s v="COLOR"/>
    <x v="85"/>
    <s v="CT REAL MATTE SA LPU BRAZIL - NEW SHADE NAME"/>
    <n v="1224152"/>
    <x v="151"/>
    <n v="1"/>
    <s v="IN-LINE (EXCL NR)"/>
    <s v="DISCOUNTED NON BEAUTY WITH PURCHASE (PWP)"/>
    <n v="0.38059999999999999"/>
    <m/>
    <n v="3.093"/>
    <m/>
    <m/>
    <n v="10.99"/>
    <n v="25.99"/>
    <n v="813"/>
    <n v="813"/>
    <n v="12"/>
    <s v="WORK IN PROGRESS"/>
    <n v="134220864"/>
    <s v="NO INCENTIVE"/>
    <s v="N"/>
    <s v="N"/>
    <s v="N"/>
    <s v="N"/>
    <x v="3"/>
    <n v="134221017"/>
    <n v="28"/>
    <n v="11"/>
    <n v="20230306"/>
    <s v="CUSTOMER"/>
    <n v="15"/>
    <s v="Y"/>
    <s v="Tech rep lvl + Dia a Dia + VGF2"/>
    <s v="FULL PAYMENT"/>
    <m/>
    <n v="3302.9598999999998"/>
    <n v="788.35090000000002"/>
    <n v="48.24"/>
    <m/>
    <s v="FOUNDATION LIQUID"/>
    <s v="FOUNDATION"/>
    <s v="FACE COLOR"/>
    <s v="FEMALE"/>
    <s v="COLOR TREND"/>
    <s v="COLOR TREND"/>
    <n v="2"/>
    <n v="200"/>
    <s v="5.88"/>
    <s v="N"/>
    <s v="N"/>
    <n v="50390"/>
    <m/>
    <s v="N"/>
    <m/>
    <m/>
    <m/>
    <m/>
    <m/>
    <m/>
    <m/>
    <m/>
    <s v="N"/>
    <n v="31603376"/>
    <s v="Capa"/>
    <m/>
    <x v="0"/>
    <m/>
    <n v="12"/>
    <s v="COLOR TREND - 6"/>
    <s v="N"/>
    <m/>
    <m/>
    <s v="N"/>
    <n v="20230306"/>
    <m/>
    <n v="134220864"/>
    <s v="MIXED"/>
    <s v="Tech rep lvl"/>
    <s v="CosmÃ©ticos"/>
    <n v="1"/>
    <m/>
    <n v="0"/>
    <n v="0"/>
    <n v="100"/>
    <n v="13422101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27694"/>
    <x v="151"/>
    <n v="20210310"/>
    <m/>
    <s v="COLOR"/>
    <x v="85"/>
    <s v="CT REAL MATTE SA LPU BRAZIL - NEW SHADE NAME"/>
    <n v="1224152"/>
    <x v="151"/>
    <n v="1"/>
    <s v="IN-LINE (EXCL NR)"/>
    <s v="BUY X GET DISCOUNTED PRODUCT"/>
    <n v="0.38059999999999999"/>
    <m/>
    <n v="3.093"/>
    <m/>
    <m/>
    <n v="25.99"/>
    <n v="25.99"/>
    <n v="1893"/>
    <n v="1893"/>
    <n v="12"/>
    <s v="WORK IN PROGRESS"/>
    <n v="134220864"/>
    <s v="NO INCENTIVE"/>
    <s v="N"/>
    <s v="N"/>
    <s v="N"/>
    <s v="N"/>
    <x v="3"/>
    <n v="134220866"/>
    <n v="28"/>
    <n v="11"/>
    <n v="20230306"/>
    <s v="CUSTOMER"/>
    <n v="15"/>
    <s v="Y"/>
    <s v="Tech rep lvl + Dia a Dia + VGF2"/>
    <s v="FULL PAYMENT"/>
    <m/>
    <n v="18192.7739"/>
    <n v="12337.724899999999"/>
    <n v="78.11"/>
    <m/>
    <s v="FOUNDATION LIQUID"/>
    <s v="FOUNDATION"/>
    <s v="FACE COLOR"/>
    <s v="FEMALE"/>
    <s v="COLOR TREND"/>
    <s v="COLOR TREND"/>
    <n v="2"/>
    <n v="200"/>
    <s v="5.88"/>
    <s v="N"/>
    <s v="N"/>
    <n v="50390"/>
    <m/>
    <s v="N"/>
    <s v="RP"/>
    <n v="24.8"/>
    <n v="25.99"/>
    <n v="25.99"/>
    <m/>
    <m/>
    <m/>
    <m/>
    <s v="N"/>
    <n v="31603376"/>
    <s v="Capa"/>
    <m/>
    <x v="0"/>
    <m/>
    <n v="12"/>
    <s v="COLOR TREND - 6"/>
    <s v="N"/>
    <m/>
    <m/>
    <s v="N"/>
    <n v="20230306"/>
    <m/>
    <n v="134220864"/>
    <s v="MIXED"/>
    <s v="Tech rep lvl"/>
    <s v="CosmÃ©ticos"/>
    <n v="1"/>
    <m/>
    <n v="0"/>
    <n v="0"/>
    <n v="100"/>
    <n v="134220865"/>
    <n v="999"/>
    <n v="2"/>
    <x v="0"/>
    <x v="0"/>
    <n v="0.38059999999999999"/>
    <n v="0.435"/>
    <n v="0.38059999999999999"/>
    <n v="0.35339999999999999"/>
    <n v="0.33710000000000001"/>
    <n v="25.99"/>
    <n v="25.99"/>
    <n v="25.99"/>
    <n v="25.99"/>
    <n v="25.99"/>
    <s v="Brasil + Dia a Dia + VGF2"/>
    <s v="Bronze + Dia a Dia + VGF2"/>
    <s v="Prata + Dia a Dia + VGF2"/>
    <s v="Ouro + Dia a Dia + VGF2"/>
    <s v="Estrela + Dia a Dia + VGF2"/>
    <n v="30"/>
    <n v="20"/>
    <n v="30"/>
    <n v="35"/>
    <n v="38"/>
    <n v="83.92"/>
    <n v="83.92"/>
    <n v="83.92"/>
    <n v="83.92"/>
    <n v="83.92"/>
    <n v="0"/>
    <n v="0"/>
    <n v="0"/>
    <n v="0"/>
    <n v="0"/>
    <n v="18.193000000000001"/>
    <n v="20.792000000000002"/>
    <n v="18.193000000000001"/>
    <n v="16.8935"/>
    <n v="16.113800000000001"/>
    <n v="0"/>
    <n v="0"/>
    <n v="0"/>
    <n v="0"/>
    <n v="0"/>
    <n v="0"/>
    <n v="100"/>
    <n v="100"/>
    <n v="100"/>
    <n v="100"/>
  </r>
  <r>
    <n v="627695"/>
    <x v="152"/>
    <n v="20210310"/>
    <m/>
    <s v="COLOR"/>
    <x v="85"/>
    <s v="CT REAL MATTE SA LPU BRAZIL - NEW SHADE NAME"/>
    <n v="1224152"/>
    <x v="152"/>
    <n v="1"/>
    <s v="IN-LINE (EXCL NR)"/>
    <s v="BUY X GET DISCOUNTED PRODUCT"/>
    <n v="0.38059999999999999"/>
    <m/>
    <n v="3.0609999999999999"/>
    <m/>
    <m/>
    <n v="25.99"/>
    <n v="25.99"/>
    <n v="584"/>
    <n v="584"/>
    <n v="12"/>
    <s v="WORK IN PROGRESS"/>
    <n v="134220864"/>
    <s v="NO INCENTIVE"/>
    <s v="N"/>
    <s v="N"/>
    <s v="N"/>
    <s v="N"/>
    <x v="3"/>
    <n v="134220869"/>
    <n v="28"/>
    <n v="11"/>
    <n v="20230306"/>
    <s v="CUSTOMER"/>
    <n v="15"/>
    <s v="Y"/>
    <s v="Tech rep lvl + Dia a Dia + VGF2"/>
    <s v="FULL PAYMENT"/>
    <m/>
    <n v="5611.1682000000001"/>
    <n v="3823.5441999999998"/>
    <n v="78.34"/>
    <m/>
    <s v="FOUNDATION LIQUID"/>
    <s v="FOUNDATION"/>
    <s v="FACE COLOR"/>
    <s v="FEMALE"/>
    <s v="COLOR TREND"/>
    <s v="COLOR TREND"/>
    <n v="2"/>
    <n v="200"/>
    <s v="5.88"/>
    <s v="N"/>
    <s v="N"/>
    <n v="50419"/>
    <m/>
    <s v="N"/>
    <s v="RP"/>
    <n v="24.8"/>
    <n v="25.99"/>
    <n v="25.99"/>
    <m/>
    <m/>
    <m/>
    <m/>
    <s v="N"/>
    <n v="31603376"/>
    <s v="Capa"/>
    <m/>
    <x v="0"/>
    <m/>
    <n v="12"/>
    <s v="COLOR TREND - 6"/>
    <s v="N"/>
    <m/>
    <m/>
    <s v="N"/>
    <n v="20230306"/>
    <m/>
    <n v="134220864"/>
    <s v="MIXED"/>
    <s v="Tech rep lvl"/>
    <s v="CosmÃ©ticos"/>
    <n v="1"/>
    <m/>
    <n v="0"/>
    <n v="0"/>
    <n v="100"/>
    <n v="134220865"/>
    <n v="999"/>
    <n v="2"/>
    <x v="0"/>
    <x v="0"/>
    <n v="0.38059999999999999"/>
    <n v="0.435"/>
    <n v="0.38059999999999999"/>
    <n v="0.35339999999999999"/>
    <n v="0.33710000000000001"/>
    <n v="25.99"/>
    <n v="25.99"/>
    <n v="25.99"/>
    <n v="25.99"/>
    <n v="25.99"/>
    <s v="Brasil + Dia a Dia + VGF2"/>
    <s v="Bronze + Dia a Dia + VGF2"/>
    <s v="Prata + Dia a Dia + VGF2"/>
    <s v="Ouro + Dia a Dia + VGF2"/>
    <s v="Estrela + Dia a Dia + VGF2"/>
    <n v="30"/>
    <n v="20"/>
    <n v="30"/>
    <n v="35"/>
    <n v="38"/>
    <n v="83.92"/>
    <n v="83.92"/>
    <n v="83.92"/>
    <n v="83.92"/>
    <n v="83.92"/>
    <n v="0"/>
    <n v="0"/>
    <n v="0"/>
    <n v="0"/>
    <n v="0"/>
    <n v="18.193000000000001"/>
    <n v="20.792000000000002"/>
    <n v="18.193000000000001"/>
    <n v="16.8935"/>
    <n v="16.113800000000001"/>
    <n v="0"/>
    <n v="0"/>
    <n v="0"/>
    <n v="0"/>
    <n v="0"/>
    <n v="0"/>
    <n v="100"/>
    <n v="100"/>
    <n v="100"/>
    <n v="100"/>
  </r>
  <r>
    <n v="627695"/>
    <x v="152"/>
    <n v="20210310"/>
    <m/>
    <s v="COLOR"/>
    <x v="85"/>
    <s v="CT REAL MATTE SA LPU BRAZIL - NEW SHADE NAME"/>
    <n v="1224152"/>
    <x v="152"/>
    <n v="1"/>
    <s v="IN-LINE (EXCL NR)"/>
    <s v="DISCOUNTED NON BEAUTY WITH PURCHASE (PWP)"/>
    <n v="0.38059999999999999"/>
    <m/>
    <n v="3.0609999999999999"/>
    <m/>
    <m/>
    <n v="10.99"/>
    <n v="25.99"/>
    <n v="253"/>
    <n v="253"/>
    <n v="12"/>
    <s v="WORK IN PROGRESS"/>
    <n v="134220864"/>
    <s v="NO INCENTIVE"/>
    <s v="N"/>
    <s v="N"/>
    <s v="N"/>
    <s v="N"/>
    <x v="3"/>
    <n v="134221020"/>
    <n v="28"/>
    <n v="11"/>
    <n v="20230306"/>
    <s v="CUSTOMER"/>
    <n v="15"/>
    <s v="Y"/>
    <s v="Tech rep lvl + Dia a Dia + VGF2"/>
    <s v="FULL PAYMENT"/>
    <m/>
    <n v="1026.8715"/>
    <n v="252.4385"/>
    <n v="48.77"/>
    <m/>
    <s v="FOUNDATION LIQUID"/>
    <s v="FOUNDATION"/>
    <s v="FACE COLOR"/>
    <s v="FEMALE"/>
    <s v="COLOR TREND"/>
    <s v="COLOR TREND"/>
    <n v="2"/>
    <n v="200"/>
    <s v="5.88"/>
    <s v="N"/>
    <s v="N"/>
    <n v="50419"/>
    <m/>
    <s v="N"/>
    <m/>
    <m/>
    <m/>
    <m/>
    <m/>
    <m/>
    <m/>
    <m/>
    <s v="N"/>
    <n v="31603376"/>
    <s v="Capa"/>
    <m/>
    <x v="0"/>
    <m/>
    <n v="12"/>
    <s v="COLOR TREND - 6"/>
    <s v="N"/>
    <m/>
    <m/>
    <s v="N"/>
    <n v="20230306"/>
    <m/>
    <n v="134220864"/>
    <s v="MIXED"/>
    <s v="Tech rep lvl"/>
    <s v="CosmÃ©ticos"/>
    <n v="1"/>
    <m/>
    <n v="0"/>
    <n v="0"/>
    <n v="100"/>
    <n v="13422101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27696"/>
    <x v="153"/>
    <n v="20210310"/>
    <m/>
    <s v="COLOR"/>
    <x v="85"/>
    <s v="CT REAL MATTE SA LPU BRAZIL - NEW SHADE NAME"/>
    <n v="1224152"/>
    <x v="153"/>
    <n v="1"/>
    <s v="IN-LINE (EXCL NR)"/>
    <s v="BUY X GET DISCOUNTED PRODUCT"/>
    <n v="0.38059999999999999"/>
    <m/>
    <n v="3.0030000000000001"/>
    <m/>
    <m/>
    <n v="25.99"/>
    <n v="25.99"/>
    <n v="905"/>
    <n v="905"/>
    <n v="12"/>
    <s v="WORK IN PROGRESS"/>
    <n v="134220864"/>
    <s v="NO INCENTIVE"/>
    <s v="N"/>
    <s v="N"/>
    <s v="N"/>
    <s v="N"/>
    <x v="3"/>
    <n v="134220872"/>
    <n v="28"/>
    <n v="11"/>
    <n v="20230306"/>
    <s v="CUSTOMER"/>
    <n v="15"/>
    <s v="Y"/>
    <s v="Tech rep lvl + Dia a Dia + VGF2"/>
    <s v="FULL PAYMENT"/>
    <m/>
    <n v="8696.1241000000009"/>
    <n v="5978.4090999999999"/>
    <n v="78.75"/>
    <m/>
    <s v="FOUNDATION LIQUID"/>
    <s v="FOUNDATION"/>
    <s v="FACE COLOR"/>
    <s v="FEMALE"/>
    <s v="COLOR TREND"/>
    <s v="COLOR TREND"/>
    <n v="2"/>
    <n v="200"/>
    <s v="5.88"/>
    <s v="N"/>
    <s v="N"/>
    <n v="50420"/>
    <m/>
    <s v="N"/>
    <s v="RP"/>
    <n v="24.8"/>
    <n v="25.99"/>
    <n v="25.99"/>
    <m/>
    <m/>
    <m/>
    <m/>
    <s v="N"/>
    <n v="31603376"/>
    <s v="Capa"/>
    <m/>
    <x v="0"/>
    <m/>
    <n v="12"/>
    <s v="COLOR TREND - 6"/>
    <s v="N"/>
    <m/>
    <m/>
    <s v="N"/>
    <n v="20230306"/>
    <m/>
    <n v="134220864"/>
    <s v="MIXED"/>
    <s v="Tech rep lvl"/>
    <s v="CosmÃ©ticos"/>
    <n v="1"/>
    <m/>
    <n v="0"/>
    <n v="0"/>
    <n v="100"/>
    <n v="134220865"/>
    <n v="999"/>
    <n v="2"/>
    <x v="0"/>
    <x v="0"/>
    <n v="0.38059999999999999"/>
    <n v="0.435"/>
    <n v="0.38059999999999999"/>
    <n v="0.35339999999999999"/>
    <n v="0.33710000000000001"/>
    <n v="25.99"/>
    <n v="25.99"/>
    <n v="25.99"/>
    <n v="25.99"/>
    <n v="25.99"/>
    <s v="Brasil + Dia a Dia + VGF2"/>
    <s v="Bronze + Dia a Dia + VGF2"/>
    <s v="Prata + Dia a Dia + VGF2"/>
    <s v="Ouro + Dia a Dia + VGF2"/>
    <s v="Estrela + Dia a Dia + VGF2"/>
    <n v="30"/>
    <n v="20"/>
    <n v="30"/>
    <n v="35"/>
    <n v="38"/>
    <n v="83.92"/>
    <n v="83.92"/>
    <n v="83.92"/>
    <n v="83.92"/>
    <n v="83.92"/>
    <n v="0"/>
    <n v="0"/>
    <n v="0"/>
    <n v="0"/>
    <n v="0"/>
    <n v="18.193000000000001"/>
    <n v="20.792000000000002"/>
    <n v="18.193000000000001"/>
    <n v="16.8935"/>
    <n v="16.113800000000001"/>
    <n v="0"/>
    <n v="0"/>
    <n v="0"/>
    <n v="0"/>
    <n v="0"/>
    <n v="0"/>
    <n v="100"/>
    <n v="100"/>
    <n v="100"/>
    <n v="100"/>
  </r>
  <r>
    <n v="627696"/>
    <x v="153"/>
    <n v="20210310"/>
    <m/>
    <s v="COLOR"/>
    <x v="85"/>
    <s v="CT REAL MATTE SA LPU BRAZIL - NEW SHADE NAME"/>
    <n v="1224152"/>
    <x v="153"/>
    <n v="1"/>
    <s v="IN-LINE (EXCL NR)"/>
    <s v="DISCOUNTED NON BEAUTY WITH PURCHASE (PWP)"/>
    <n v="0.38059999999999999"/>
    <m/>
    <n v="3.0030000000000001"/>
    <m/>
    <m/>
    <n v="10.99"/>
    <n v="25.99"/>
    <n v="388"/>
    <n v="388"/>
    <n v="12"/>
    <s v="WORK IN PROGRESS"/>
    <n v="134220864"/>
    <s v="NO INCENTIVE"/>
    <s v="N"/>
    <s v="N"/>
    <s v="N"/>
    <s v="N"/>
    <x v="3"/>
    <n v="134221023"/>
    <n v="28"/>
    <n v="11"/>
    <n v="20230306"/>
    <s v="CUSTOMER"/>
    <n v="15"/>
    <s v="Y"/>
    <s v="Tech rep lvl + Dia a Dia + VGF2"/>
    <s v="FULL PAYMENT"/>
    <m/>
    <n v="1576.3693000000001"/>
    <n v="411.20530000000002"/>
    <n v="49.74"/>
    <m/>
    <s v="FOUNDATION LIQUID"/>
    <s v="FOUNDATION"/>
    <s v="FACE COLOR"/>
    <s v="FEMALE"/>
    <s v="COLOR TREND"/>
    <s v="COLOR TREND"/>
    <n v="2"/>
    <n v="200"/>
    <s v="5.88"/>
    <s v="N"/>
    <s v="N"/>
    <n v="50420"/>
    <m/>
    <s v="N"/>
    <m/>
    <m/>
    <m/>
    <m/>
    <m/>
    <m/>
    <m/>
    <m/>
    <s v="N"/>
    <n v="31603376"/>
    <s v="Capa"/>
    <m/>
    <x v="0"/>
    <m/>
    <n v="12"/>
    <s v="COLOR TREND - 6"/>
    <s v="N"/>
    <m/>
    <m/>
    <s v="N"/>
    <n v="20230306"/>
    <m/>
    <n v="134220864"/>
    <s v="MIXED"/>
    <s v="Tech rep lvl"/>
    <s v="CosmÃ©ticos"/>
    <n v="1"/>
    <m/>
    <n v="0"/>
    <n v="0"/>
    <n v="100"/>
    <n v="13422101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27697"/>
    <x v="154"/>
    <n v="20210310"/>
    <m/>
    <s v="COLOR"/>
    <x v="85"/>
    <s v="CT REAL MATTE SA LPU BRAZIL - NEW SHADE NAME"/>
    <n v="1224152"/>
    <x v="154"/>
    <n v="1"/>
    <s v="IN-LINE (EXCL NR)"/>
    <s v="DISCOUNTED NON BEAUTY WITH PURCHASE (PWP)"/>
    <n v="0.38059999999999999"/>
    <m/>
    <n v="3.109"/>
    <m/>
    <m/>
    <n v="10.99"/>
    <n v="25.99"/>
    <n v="491"/>
    <n v="491"/>
    <n v="12"/>
    <s v="WORK IN PROGRESS"/>
    <n v="134220864"/>
    <s v="NO INCENTIVE"/>
    <s v="N"/>
    <s v="N"/>
    <s v="N"/>
    <s v="N"/>
    <x v="3"/>
    <n v="134221021"/>
    <n v="28"/>
    <n v="11"/>
    <n v="20230306"/>
    <s v="CUSTOMER"/>
    <n v="15"/>
    <s v="Y"/>
    <s v="Tech rep lvl + Dia a Dia + VGF2"/>
    <s v="FULL PAYMENT"/>
    <m/>
    <n v="1994.5871999999999"/>
    <n v="468.06819999999999"/>
    <n v="47.97"/>
    <m/>
    <s v="FOUNDATION LIQUID"/>
    <s v="FOUNDATION"/>
    <s v="FACE COLOR"/>
    <s v="FEMALE"/>
    <s v="COLOR TREND"/>
    <s v="COLOR TREND"/>
    <n v="2"/>
    <n v="200"/>
    <s v="5.88"/>
    <s v="N"/>
    <s v="N"/>
    <n v="50424"/>
    <m/>
    <s v="N"/>
    <m/>
    <m/>
    <m/>
    <m/>
    <m/>
    <m/>
    <m/>
    <m/>
    <s v="N"/>
    <n v="31603376"/>
    <s v="Capa"/>
    <m/>
    <x v="0"/>
    <m/>
    <n v="12"/>
    <s v="COLOR TREND - 6"/>
    <s v="N"/>
    <m/>
    <m/>
    <s v="N"/>
    <n v="20230306"/>
    <m/>
    <n v="134220864"/>
    <s v="MIXED"/>
    <s v="Tech rep lvl"/>
    <s v="CosmÃ©ticos"/>
    <n v="1"/>
    <m/>
    <n v="0"/>
    <n v="0"/>
    <n v="100"/>
    <n v="13422101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27697"/>
    <x v="154"/>
    <n v="20210310"/>
    <m/>
    <s v="COLOR"/>
    <x v="85"/>
    <s v="CT REAL MATTE SA LPU BRAZIL - NEW SHADE NAME"/>
    <n v="1224152"/>
    <x v="154"/>
    <n v="1"/>
    <s v="IN-LINE (EXCL NR)"/>
    <s v="BUY X GET DISCOUNTED PRODUCT"/>
    <n v="0.38059999999999999"/>
    <m/>
    <n v="3.109"/>
    <m/>
    <m/>
    <n v="25.99"/>
    <n v="25.99"/>
    <n v="1145"/>
    <n v="1145"/>
    <n v="12"/>
    <s v="WORK IN PROGRESS"/>
    <n v="134220864"/>
    <s v="NO INCENTIVE"/>
    <s v="N"/>
    <s v="N"/>
    <s v="N"/>
    <s v="N"/>
    <x v="3"/>
    <n v="134220870"/>
    <n v="28"/>
    <n v="11"/>
    <n v="20230306"/>
    <s v="CUSTOMER"/>
    <n v="15"/>
    <s v="Y"/>
    <s v="Tech rep lvl + Dia a Dia + VGF2"/>
    <s v="FULL PAYMENT"/>
    <m/>
    <n v="11003.0224"/>
    <n v="7443.2174000000005"/>
    <n v="78"/>
    <m/>
    <s v="FOUNDATION LIQUID"/>
    <s v="FOUNDATION"/>
    <s v="FACE COLOR"/>
    <s v="FEMALE"/>
    <s v="COLOR TREND"/>
    <s v="COLOR TREND"/>
    <n v="2"/>
    <n v="200"/>
    <s v="5.88"/>
    <s v="N"/>
    <s v="N"/>
    <n v="50424"/>
    <m/>
    <s v="N"/>
    <s v="RP"/>
    <n v="24.8"/>
    <n v="25.99"/>
    <n v="25.99"/>
    <m/>
    <m/>
    <m/>
    <m/>
    <s v="N"/>
    <n v="31603376"/>
    <s v="Capa"/>
    <m/>
    <x v="0"/>
    <m/>
    <n v="12"/>
    <s v="COLOR TREND - 6"/>
    <s v="N"/>
    <m/>
    <m/>
    <s v="N"/>
    <n v="20230306"/>
    <m/>
    <n v="134220864"/>
    <s v="MIXED"/>
    <s v="Tech rep lvl"/>
    <s v="CosmÃ©ticos"/>
    <n v="1"/>
    <m/>
    <n v="0"/>
    <n v="0"/>
    <n v="100"/>
    <n v="134220865"/>
    <n v="999"/>
    <n v="2"/>
    <x v="0"/>
    <x v="0"/>
    <n v="0.38059999999999999"/>
    <n v="0.435"/>
    <n v="0.38059999999999999"/>
    <n v="0.35339999999999999"/>
    <n v="0.33710000000000001"/>
    <n v="25.99"/>
    <n v="25.99"/>
    <n v="25.99"/>
    <n v="25.99"/>
    <n v="25.99"/>
    <s v="Brasil + Dia a Dia + VGF2"/>
    <s v="Bronze + Dia a Dia + VGF2"/>
    <s v="Prata + Dia a Dia + VGF2"/>
    <s v="Ouro + Dia a Dia + VGF2"/>
    <s v="Estrela + Dia a Dia + VGF2"/>
    <n v="30"/>
    <n v="20"/>
    <n v="30"/>
    <n v="35"/>
    <n v="38"/>
    <n v="83.92"/>
    <n v="83.92"/>
    <n v="83.92"/>
    <n v="83.92"/>
    <n v="83.92"/>
    <n v="0"/>
    <n v="0"/>
    <n v="0"/>
    <n v="0"/>
    <n v="0"/>
    <n v="18.193000000000001"/>
    <n v="20.792000000000002"/>
    <n v="18.193000000000001"/>
    <n v="16.8935"/>
    <n v="16.113800000000001"/>
    <n v="0"/>
    <n v="0"/>
    <n v="0"/>
    <n v="0"/>
    <n v="0"/>
    <n v="0"/>
    <n v="100"/>
    <n v="100"/>
    <n v="100"/>
    <n v="100"/>
  </r>
  <r>
    <n v="627698"/>
    <x v="155"/>
    <n v="20210310"/>
    <m/>
    <s v="COLOR"/>
    <x v="85"/>
    <s v="CT REAL MATTE SA LPU BRAZIL - NEW SHADE NAME"/>
    <n v="1224152"/>
    <x v="155"/>
    <n v="1"/>
    <s v="IN-LINE (EXCL NR)"/>
    <s v="BUY X GET DISCOUNTED PRODUCT"/>
    <n v="0.38059999999999999"/>
    <m/>
    <n v="3.13"/>
    <m/>
    <m/>
    <n v="25.99"/>
    <n v="25.99"/>
    <n v="7466"/>
    <n v="7466"/>
    <n v="12"/>
    <s v="WORK IN PROGRESS"/>
    <n v="134220864"/>
    <s v="NO INCENTIVE"/>
    <s v="N"/>
    <s v="N"/>
    <s v="N"/>
    <s v="N"/>
    <x v="3"/>
    <n v="134220879"/>
    <n v="28"/>
    <n v="11"/>
    <n v="20230306"/>
    <s v="CUSTOMER"/>
    <n v="15"/>
    <s v="Y"/>
    <s v="Tech rep lvl + Dia a Dia + VGF2"/>
    <s v="FULL PAYMENT"/>
    <m/>
    <n v="71759.736300000004"/>
    <n v="48391.156300000002"/>
    <n v="77.849999999999994"/>
    <m/>
    <s v="FOUNDATION LIQUID"/>
    <s v="FOUNDATION"/>
    <s v="FACE COLOR"/>
    <s v="FEMALE"/>
    <s v="COLOR TREND"/>
    <s v="COLOR TREND"/>
    <n v="2"/>
    <n v="200"/>
    <s v="5.88"/>
    <s v="N"/>
    <s v="N"/>
    <n v="50426"/>
    <m/>
    <s v="N"/>
    <s v="RP"/>
    <n v="24.8"/>
    <n v="25.99"/>
    <n v="25.99"/>
    <m/>
    <m/>
    <m/>
    <m/>
    <s v="N"/>
    <n v="31603376"/>
    <s v="Capa"/>
    <m/>
    <x v="0"/>
    <m/>
    <n v="12"/>
    <s v="COLOR TREND - 6"/>
    <s v="N"/>
    <m/>
    <m/>
    <s v="N"/>
    <n v="20230306"/>
    <m/>
    <n v="134220864"/>
    <s v="MIXED"/>
    <s v="Tech rep lvl"/>
    <s v="CosmÃ©ticos"/>
    <n v="1"/>
    <m/>
    <n v="0"/>
    <n v="0"/>
    <n v="100"/>
    <n v="134220865"/>
    <n v="999"/>
    <n v="2"/>
    <x v="0"/>
    <x v="0"/>
    <n v="0.38059999999999999"/>
    <n v="0.435"/>
    <n v="0.38059999999999999"/>
    <n v="0.35339999999999999"/>
    <n v="0.33710000000000001"/>
    <n v="25.99"/>
    <n v="25.99"/>
    <n v="25.99"/>
    <n v="25.99"/>
    <n v="25.99"/>
    <s v="Brasil + Dia a Dia + VGF2"/>
    <s v="Bronze + Dia a Dia + VGF2"/>
    <s v="Prata + Dia a Dia + VGF2"/>
    <s v="Ouro + Dia a Dia + VGF2"/>
    <s v="Estrela + Dia a Dia + VGF2"/>
    <n v="30"/>
    <n v="20"/>
    <n v="30"/>
    <n v="35"/>
    <n v="38"/>
    <n v="83.92"/>
    <n v="83.92"/>
    <n v="83.92"/>
    <n v="83.92"/>
    <n v="83.92"/>
    <n v="0"/>
    <n v="0"/>
    <n v="0"/>
    <n v="0"/>
    <n v="0"/>
    <n v="18.193000000000001"/>
    <n v="20.792000000000002"/>
    <n v="18.193000000000001"/>
    <n v="16.8935"/>
    <n v="16.113800000000001"/>
    <n v="0"/>
    <n v="0"/>
    <n v="0"/>
    <n v="0"/>
    <n v="0"/>
    <n v="0"/>
    <n v="100"/>
    <n v="100"/>
    <n v="100"/>
    <n v="100"/>
  </r>
  <r>
    <n v="627698"/>
    <x v="155"/>
    <n v="20210310"/>
    <m/>
    <s v="COLOR"/>
    <x v="85"/>
    <s v="CT REAL MATTE SA LPU BRAZIL - NEW SHADE NAME"/>
    <n v="1224152"/>
    <x v="155"/>
    <n v="1"/>
    <s v="IN-LINE (EXCL NR)"/>
    <s v="DISCOUNTED NON BEAUTY WITH PURCHASE (PWP)"/>
    <n v="0.38059999999999999"/>
    <m/>
    <n v="3.13"/>
    <m/>
    <m/>
    <n v="10.99"/>
    <n v="25.99"/>
    <n v="3202"/>
    <n v="3202"/>
    <n v="12"/>
    <s v="WORK IN PROGRESS"/>
    <n v="134220864"/>
    <s v="NO INCENTIVE"/>
    <s v="N"/>
    <s v="N"/>
    <s v="N"/>
    <s v="N"/>
    <x v="3"/>
    <n v="134221030"/>
    <n v="28"/>
    <n v="11"/>
    <n v="20230306"/>
    <s v="CUSTOMER"/>
    <n v="15"/>
    <s v="Y"/>
    <s v="Tech rep lvl + Dia a Dia + VGF2"/>
    <s v="FULL PAYMENT"/>
    <m/>
    <n v="13013.696400000001"/>
    <n v="2991.4364"/>
    <n v="47.62"/>
    <m/>
    <s v="FOUNDATION LIQUID"/>
    <s v="FOUNDATION"/>
    <s v="FACE COLOR"/>
    <s v="FEMALE"/>
    <s v="COLOR TREND"/>
    <s v="COLOR TREND"/>
    <n v="2"/>
    <n v="200"/>
    <s v="5.88"/>
    <s v="N"/>
    <s v="N"/>
    <n v="50426"/>
    <m/>
    <s v="N"/>
    <m/>
    <m/>
    <m/>
    <m/>
    <m/>
    <m/>
    <m/>
    <m/>
    <s v="N"/>
    <n v="31603376"/>
    <s v="Capa"/>
    <m/>
    <x v="0"/>
    <m/>
    <n v="12"/>
    <s v="COLOR TREND - 6"/>
    <s v="N"/>
    <m/>
    <m/>
    <s v="N"/>
    <n v="20230306"/>
    <m/>
    <n v="134220864"/>
    <s v="MIXED"/>
    <s v="Tech rep lvl"/>
    <s v="CosmÃ©ticos"/>
    <n v="1"/>
    <m/>
    <n v="0"/>
    <n v="0"/>
    <n v="100"/>
    <n v="13422101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27699"/>
    <x v="156"/>
    <n v="20210314"/>
    <m/>
    <s v="COLOR"/>
    <x v="85"/>
    <s v="CT REAL MATTE SA LPU BRAZIL - NEW SHADE NAME"/>
    <n v="1224152"/>
    <x v="156"/>
    <n v="1"/>
    <s v="IN-LINE (EXCL NR)"/>
    <s v="BUY X GET DISCOUNTED PRODUCT"/>
    <n v="0.38059999999999999"/>
    <m/>
    <n v="3.14"/>
    <m/>
    <m/>
    <n v="25.99"/>
    <n v="25.99"/>
    <n v="813"/>
    <n v="813"/>
    <n v="12"/>
    <s v="WORK IN PROGRESS"/>
    <n v="134220864"/>
    <s v="NO INCENTIVE"/>
    <s v="N"/>
    <s v="N"/>
    <s v="N"/>
    <s v="N"/>
    <x v="3"/>
    <n v="134220873"/>
    <n v="28"/>
    <n v="11"/>
    <n v="20230306"/>
    <s v="CUSTOMER"/>
    <n v="15"/>
    <s v="Y"/>
    <s v="Tech rep lvl + Dia a Dia + VGF2"/>
    <s v="FULL PAYMENT"/>
    <m/>
    <n v="7811.0944"/>
    <n v="5258.2744000000002"/>
    <n v="77.78"/>
    <m/>
    <s v="FOUNDATION LIQUID"/>
    <s v="FOUNDATION"/>
    <s v="FACE COLOR"/>
    <s v="FEMALE"/>
    <s v="COLOR TREND"/>
    <s v="COLOR TREND"/>
    <n v="2"/>
    <n v="200"/>
    <s v="5.88"/>
    <s v="N"/>
    <s v="N"/>
    <n v="50434"/>
    <m/>
    <s v="N"/>
    <s v="RP"/>
    <n v="24.8"/>
    <n v="25.99"/>
    <n v="25.99"/>
    <m/>
    <m/>
    <m/>
    <m/>
    <s v="N"/>
    <n v="31603376"/>
    <s v="Capa"/>
    <m/>
    <x v="0"/>
    <m/>
    <n v="12"/>
    <s v="COLOR TREND - 6"/>
    <s v="N"/>
    <m/>
    <m/>
    <s v="N"/>
    <n v="20230306"/>
    <m/>
    <n v="134220864"/>
    <s v="MIXED"/>
    <s v="Tech rep lvl"/>
    <s v="CosmÃ©ticos"/>
    <n v="1"/>
    <m/>
    <n v="0"/>
    <n v="0"/>
    <n v="100"/>
    <n v="134220865"/>
    <n v="999"/>
    <n v="2"/>
    <x v="0"/>
    <x v="0"/>
    <n v="0.38059999999999999"/>
    <n v="0.435"/>
    <n v="0.38059999999999999"/>
    <n v="0.35339999999999999"/>
    <n v="0.33710000000000001"/>
    <n v="25.99"/>
    <n v="25.99"/>
    <n v="25.99"/>
    <n v="25.99"/>
    <n v="25.99"/>
    <s v="Brasil + Dia a Dia + VGF2"/>
    <s v="Bronze + Dia a Dia + VGF2"/>
    <s v="Prata + Dia a Dia + VGF2"/>
    <s v="Ouro + Dia a Dia + VGF2"/>
    <s v="Estrela + Dia a Dia + VGF2"/>
    <n v="30"/>
    <n v="20"/>
    <n v="30"/>
    <n v="35"/>
    <n v="38"/>
    <n v="83.92"/>
    <n v="83.92"/>
    <n v="83.92"/>
    <n v="83.92"/>
    <n v="83.92"/>
    <n v="0"/>
    <n v="0"/>
    <n v="0"/>
    <n v="0"/>
    <n v="0"/>
    <n v="18.193000000000001"/>
    <n v="20.792000000000002"/>
    <n v="18.193000000000001"/>
    <n v="16.8935"/>
    <n v="16.113800000000001"/>
    <n v="0"/>
    <n v="0"/>
    <n v="0"/>
    <n v="0"/>
    <n v="0"/>
    <n v="0"/>
    <n v="100"/>
    <n v="100"/>
    <n v="100"/>
    <n v="100"/>
  </r>
  <r>
    <n v="627699"/>
    <x v="156"/>
    <n v="20210314"/>
    <m/>
    <s v="COLOR"/>
    <x v="85"/>
    <s v="CT REAL MATTE SA LPU BRAZIL - NEW SHADE NAME"/>
    <n v="1224152"/>
    <x v="156"/>
    <n v="1"/>
    <s v="IN-LINE (EXCL NR)"/>
    <s v="DISCOUNTED NON BEAUTY WITH PURCHASE (PWP)"/>
    <n v="0.38059999999999999"/>
    <m/>
    <n v="3.14"/>
    <m/>
    <m/>
    <n v="10.99"/>
    <n v="25.99"/>
    <n v="349"/>
    <n v="349"/>
    <n v="12"/>
    <s v="WORK IN PROGRESS"/>
    <n v="134220864"/>
    <s v="NO INCENTIVE"/>
    <s v="N"/>
    <s v="N"/>
    <s v="N"/>
    <s v="N"/>
    <x v="3"/>
    <n v="134221024"/>
    <n v="28"/>
    <n v="11"/>
    <n v="20230306"/>
    <s v="CUSTOMER"/>
    <n v="15"/>
    <s v="Y"/>
    <s v="Tech rep lvl + Dia a Dia + VGF2"/>
    <s v="FULL PAYMENT"/>
    <m/>
    <n v="1417.6627000000001"/>
    <n v="321.80270000000002"/>
    <n v="47.45"/>
    <m/>
    <s v="FOUNDATION LIQUID"/>
    <s v="FOUNDATION"/>
    <s v="FACE COLOR"/>
    <s v="FEMALE"/>
    <s v="COLOR TREND"/>
    <s v="COLOR TREND"/>
    <n v="2"/>
    <n v="200"/>
    <s v="5.88"/>
    <s v="N"/>
    <s v="N"/>
    <n v="50434"/>
    <m/>
    <s v="N"/>
    <m/>
    <m/>
    <m/>
    <m/>
    <m/>
    <m/>
    <m/>
    <m/>
    <s v="N"/>
    <n v="31603376"/>
    <s v="Capa"/>
    <m/>
    <x v="0"/>
    <m/>
    <n v="12"/>
    <s v="COLOR TREND - 6"/>
    <s v="N"/>
    <m/>
    <m/>
    <s v="N"/>
    <n v="20230306"/>
    <m/>
    <n v="134220864"/>
    <s v="MIXED"/>
    <s v="Tech rep lvl"/>
    <s v="CosmÃ©ticos"/>
    <n v="1"/>
    <m/>
    <n v="0"/>
    <n v="0"/>
    <n v="100"/>
    <n v="13422101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27700"/>
    <x v="157"/>
    <n v="20210310"/>
    <m/>
    <s v="COLOR"/>
    <x v="85"/>
    <s v="CT REAL MATTE SA LPU BRAZIL - NEW SHADE NAME"/>
    <n v="1224152"/>
    <x v="157"/>
    <n v="1"/>
    <s v="IN-LINE (EXCL NR)"/>
    <s v="BUY X GET DISCOUNTED PRODUCT"/>
    <n v="0.38059999999999999"/>
    <m/>
    <n v="3.2469999999999999"/>
    <m/>
    <m/>
    <n v="25.99"/>
    <n v="25.99"/>
    <n v="1401"/>
    <n v="1401"/>
    <n v="12"/>
    <s v="WORK IN PROGRESS"/>
    <n v="134220864"/>
    <s v="NO INCENTIVE"/>
    <s v="N"/>
    <s v="N"/>
    <s v="N"/>
    <s v="N"/>
    <x v="3"/>
    <n v="134220882"/>
    <n v="28"/>
    <n v="11"/>
    <n v="20230306"/>
    <s v="CUSTOMER"/>
    <n v="15"/>
    <s v="Y"/>
    <s v="Tech rep lvl + Dia a Dia + VGF2"/>
    <s v="FULL PAYMENT"/>
    <m/>
    <n v="13465.504800000001"/>
    <n v="8916.4578000000001"/>
    <n v="77.02"/>
    <m/>
    <s v="FOUNDATION LIQUID"/>
    <s v="FOUNDATION"/>
    <s v="FACE COLOR"/>
    <s v="FEMALE"/>
    <s v="COLOR TREND"/>
    <s v="COLOR TREND"/>
    <n v="2"/>
    <n v="200"/>
    <s v="5.88"/>
    <s v="N"/>
    <s v="N"/>
    <n v="50435"/>
    <m/>
    <s v="N"/>
    <s v="RP"/>
    <n v="24.8"/>
    <n v="25.99"/>
    <n v="25.99"/>
    <m/>
    <m/>
    <m/>
    <m/>
    <s v="N"/>
    <n v="31603376"/>
    <s v="Capa"/>
    <m/>
    <x v="0"/>
    <m/>
    <n v="12"/>
    <s v="COLOR TREND - 6"/>
    <s v="N"/>
    <m/>
    <m/>
    <s v="N"/>
    <n v="20230306"/>
    <m/>
    <n v="134220864"/>
    <s v="MIXED"/>
    <s v="Tech rep lvl"/>
    <s v="CosmÃ©ticos"/>
    <n v="1"/>
    <m/>
    <n v="0"/>
    <n v="0"/>
    <n v="100"/>
    <n v="134220865"/>
    <n v="999"/>
    <n v="2"/>
    <x v="0"/>
    <x v="0"/>
    <n v="0.38059999999999999"/>
    <n v="0.435"/>
    <n v="0.38059999999999999"/>
    <n v="0.35339999999999999"/>
    <n v="0.33710000000000001"/>
    <n v="25.99"/>
    <n v="25.99"/>
    <n v="25.99"/>
    <n v="25.99"/>
    <n v="25.99"/>
    <s v="Brasil + Dia a Dia + VGF2"/>
    <s v="Bronze + Dia a Dia + VGF2"/>
    <s v="Prata + Dia a Dia + VGF2"/>
    <s v="Ouro + Dia a Dia + VGF2"/>
    <s v="Estrela + Dia a Dia + VGF2"/>
    <n v="30"/>
    <n v="20"/>
    <n v="30"/>
    <n v="35"/>
    <n v="38"/>
    <n v="83.92"/>
    <n v="83.92"/>
    <n v="83.92"/>
    <n v="83.92"/>
    <n v="83.92"/>
    <n v="0"/>
    <n v="0"/>
    <n v="0"/>
    <n v="0"/>
    <n v="0"/>
    <n v="18.193000000000001"/>
    <n v="20.792000000000002"/>
    <n v="18.193000000000001"/>
    <n v="16.8935"/>
    <n v="16.113800000000001"/>
    <n v="0"/>
    <n v="0"/>
    <n v="0"/>
    <n v="0"/>
    <n v="0"/>
    <n v="0"/>
    <n v="100"/>
    <n v="100"/>
    <n v="100"/>
    <n v="100"/>
  </r>
  <r>
    <n v="627700"/>
    <x v="157"/>
    <n v="20210310"/>
    <m/>
    <s v="COLOR"/>
    <x v="85"/>
    <s v="CT REAL MATTE SA LPU BRAZIL - NEW SHADE NAME"/>
    <n v="1224152"/>
    <x v="157"/>
    <n v="1"/>
    <s v="IN-LINE (EXCL NR)"/>
    <s v="DISCOUNTED NON BEAUTY WITH PURCHASE (PWP)"/>
    <n v="0.38059999999999999"/>
    <m/>
    <n v="3.2469999999999999"/>
    <m/>
    <m/>
    <n v="10.99"/>
    <n v="25.99"/>
    <n v="601"/>
    <n v="601"/>
    <n v="12"/>
    <s v="WORK IN PROGRESS"/>
    <n v="134220864"/>
    <s v="NO INCENTIVE"/>
    <s v="N"/>
    <s v="N"/>
    <s v="N"/>
    <s v="N"/>
    <x v="3"/>
    <n v="134221033"/>
    <n v="28"/>
    <n v="11"/>
    <n v="20230306"/>
    <s v="CUSTOMER"/>
    <n v="15"/>
    <s v="Y"/>
    <s v="Tech rep lvl + Dia a Dia + VGF2"/>
    <s v="FULL PAYMENT"/>
    <m/>
    <n v="2442.3834999999999"/>
    <n v="490.93650000000002"/>
    <n v="45.66"/>
    <m/>
    <s v="FOUNDATION LIQUID"/>
    <s v="FOUNDATION"/>
    <s v="FACE COLOR"/>
    <s v="FEMALE"/>
    <s v="COLOR TREND"/>
    <s v="COLOR TREND"/>
    <n v="2"/>
    <n v="200"/>
    <s v="5.88"/>
    <s v="N"/>
    <s v="N"/>
    <n v="50435"/>
    <m/>
    <s v="N"/>
    <m/>
    <m/>
    <m/>
    <m/>
    <m/>
    <m/>
    <m/>
    <m/>
    <s v="N"/>
    <n v="31603376"/>
    <s v="Capa"/>
    <m/>
    <x v="0"/>
    <m/>
    <n v="12"/>
    <s v="COLOR TREND - 6"/>
    <s v="N"/>
    <m/>
    <m/>
    <s v="N"/>
    <n v="20230306"/>
    <m/>
    <n v="134220864"/>
    <s v="MIXED"/>
    <s v="Tech rep lvl"/>
    <s v="CosmÃ©ticos"/>
    <n v="1"/>
    <m/>
    <n v="0"/>
    <n v="0"/>
    <n v="100"/>
    <n v="13422101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27701"/>
    <x v="158"/>
    <n v="20210314"/>
    <m/>
    <s v="COLOR"/>
    <x v="85"/>
    <s v="CT REAL MATTE SA LPU BRAZIL - NEW SHADE NAME"/>
    <n v="1224152"/>
    <x v="158"/>
    <n v="1"/>
    <s v="IN-LINE (EXCL NR)"/>
    <s v="DISCOUNTED NON BEAUTY WITH PURCHASE (PWP)"/>
    <n v="0.38059999999999999"/>
    <m/>
    <n v="3.1890000000000001"/>
    <m/>
    <m/>
    <n v="10.99"/>
    <n v="25.99"/>
    <n v="306"/>
    <n v="306"/>
    <n v="12"/>
    <s v="WORK IN PROGRESS"/>
    <n v="134220864"/>
    <s v="NO INCENTIVE"/>
    <s v="N"/>
    <s v="N"/>
    <s v="N"/>
    <s v="N"/>
    <x v="3"/>
    <n v="134221028"/>
    <n v="28"/>
    <n v="11"/>
    <n v="20230306"/>
    <s v="CUSTOMER"/>
    <n v="15"/>
    <s v="Y"/>
    <s v="Tech rep lvl + Dia a Dia + VGF2"/>
    <s v="FULL PAYMENT"/>
    <m/>
    <n v="1242.4041"/>
    <n v="266.57010000000002"/>
    <n v="46.63"/>
    <m/>
    <s v="FOUNDATION LIQUID"/>
    <s v="FOUNDATION"/>
    <s v="FACE COLOR"/>
    <s v="FEMALE"/>
    <s v="COLOR TREND"/>
    <s v="COLOR TREND"/>
    <n v="2"/>
    <n v="200"/>
    <s v="5.88"/>
    <s v="N"/>
    <s v="N"/>
    <n v="50472"/>
    <m/>
    <s v="N"/>
    <m/>
    <m/>
    <m/>
    <m/>
    <m/>
    <m/>
    <m/>
    <m/>
    <s v="N"/>
    <n v="31603376"/>
    <s v="Capa"/>
    <m/>
    <x v="0"/>
    <m/>
    <n v="12"/>
    <s v="COLOR TREND - 6"/>
    <s v="N"/>
    <m/>
    <m/>
    <s v="N"/>
    <n v="20230306"/>
    <m/>
    <n v="134220864"/>
    <s v="MIXED"/>
    <s v="Tech rep lvl"/>
    <s v="CosmÃ©ticos"/>
    <n v="1"/>
    <m/>
    <n v="0"/>
    <n v="0"/>
    <n v="100"/>
    <n v="13422101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27701"/>
    <x v="158"/>
    <n v="20210314"/>
    <m/>
    <s v="COLOR"/>
    <x v="85"/>
    <s v="CT REAL MATTE SA LPU BRAZIL - NEW SHADE NAME"/>
    <n v="1224152"/>
    <x v="158"/>
    <n v="1"/>
    <s v="IN-LINE (EXCL NR)"/>
    <s v="BUY X GET DISCOUNTED PRODUCT"/>
    <n v="0.38059999999999999"/>
    <m/>
    <n v="3.1890000000000001"/>
    <m/>
    <m/>
    <n v="25.99"/>
    <n v="25.99"/>
    <n v="712"/>
    <n v="712"/>
    <n v="12"/>
    <s v="WORK IN PROGRESS"/>
    <n v="134220864"/>
    <s v="NO INCENTIVE"/>
    <s v="N"/>
    <s v="N"/>
    <s v="N"/>
    <s v="N"/>
    <x v="3"/>
    <n v="134220877"/>
    <n v="28"/>
    <n v="11"/>
    <n v="20230306"/>
    <s v="CUSTOMER"/>
    <n v="15"/>
    <s v="Y"/>
    <s v="Tech rep lvl + Dia a Dia + VGF2"/>
    <s v="FULL PAYMENT"/>
    <m/>
    <n v="6841.1372000000001"/>
    <n v="4570.5691999999999"/>
    <n v="77.430000000000007"/>
    <m/>
    <s v="FOUNDATION LIQUID"/>
    <s v="FOUNDATION"/>
    <s v="FACE COLOR"/>
    <s v="FEMALE"/>
    <s v="COLOR TREND"/>
    <s v="COLOR TREND"/>
    <n v="2"/>
    <n v="200"/>
    <s v="5.88"/>
    <s v="N"/>
    <s v="N"/>
    <n v="50472"/>
    <m/>
    <s v="N"/>
    <s v="RP"/>
    <n v="24.8"/>
    <n v="25.99"/>
    <n v="25.99"/>
    <m/>
    <m/>
    <m/>
    <m/>
    <s v="N"/>
    <n v="31603376"/>
    <s v="Capa"/>
    <m/>
    <x v="0"/>
    <m/>
    <n v="12"/>
    <s v="COLOR TREND - 6"/>
    <s v="N"/>
    <m/>
    <m/>
    <s v="N"/>
    <n v="20230306"/>
    <m/>
    <n v="134220864"/>
    <s v="MIXED"/>
    <s v="Tech rep lvl"/>
    <s v="CosmÃ©ticos"/>
    <n v="1"/>
    <m/>
    <n v="0"/>
    <n v="0"/>
    <n v="100"/>
    <n v="134220865"/>
    <n v="999"/>
    <n v="2"/>
    <x v="0"/>
    <x v="0"/>
    <n v="0.38059999999999999"/>
    <n v="0.435"/>
    <n v="0.38059999999999999"/>
    <n v="0.35339999999999999"/>
    <n v="0.33710000000000001"/>
    <n v="25.99"/>
    <n v="25.99"/>
    <n v="25.99"/>
    <n v="25.99"/>
    <n v="25.99"/>
    <s v="Brasil + Dia a Dia + VGF2"/>
    <s v="Bronze + Dia a Dia + VGF2"/>
    <s v="Prata + Dia a Dia + VGF2"/>
    <s v="Ouro + Dia a Dia + VGF2"/>
    <s v="Estrela + Dia a Dia + VGF2"/>
    <n v="30"/>
    <n v="20"/>
    <n v="30"/>
    <n v="35"/>
    <n v="38"/>
    <n v="83.92"/>
    <n v="83.92"/>
    <n v="83.92"/>
    <n v="83.92"/>
    <n v="83.92"/>
    <n v="0"/>
    <n v="0"/>
    <n v="0"/>
    <n v="0"/>
    <n v="0"/>
    <n v="18.193000000000001"/>
    <n v="20.792000000000002"/>
    <n v="18.193000000000001"/>
    <n v="16.8935"/>
    <n v="16.113800000000001"/>
    <n v="0"/>
    <n v="0"/>
    <n v="0"/>
    <n v="0"/>
    <n v="0"/>
    <n v="0"/>
    <n v="100"/>
    <n v="100"/>
    <n v="100"/>
    <n v="100"/>
  </r>
  <r>
    <n v="627702"/>
    <x v="159"/>
    <n v="20210310"/>
    <m/>
    <s v="COLOR"/>
    <x v="85"/>
    <s v="CT REAL MATTE SA LPU BRAZIL - NEW SHADE NAME"/>
    <n v="1224152"/>
    <x v="159"/>
    <n v="1"/>
    <s v="IN-LINE (EXCL NR)"/>
    <s v="BUY X GET DISCOUNTED PRODUCT"/>
    <n v="0.38059999999999999"/>
    <m/>
    <n v="3.27"/>
    <m/>
    <m/>
    <n v="25.99"/>
    <n v="25.99"/>
    <n v="475"/>
    <n v="475"/>
    <n v="12"/>
    <s v="WORK IN PROGRESS"/>
    <n v="134220864"/>
    <s v="NO INCENTIVE"/>
    <s v="N"/>
    <s v="N"/>
    <s v="N"/>
    <s v="N"/>
    <x v="3"/>
    <n v="134220878"/>
    <n v="28"/>
    <n v="11"/>
    <n v="20230306"/>
    <s v="CUSTOMER"/>
    <n v="15"/>
    <s v="Y"/>
    <s v="Tech rep lvl + Dia a Dia + VGF2"/>
    <s v="FULL PAYMENT"/>
    <m/>
    <n v="4565.0447000000004"/>
    <n v="3011.7946999999999"/>
    <n v="76.86"/>
    <m/>
    <s v="FOUNDATION LIQUID"/>
    <s v="FOUNDATION"/>
    <s v="FACE COLOR"/>
    <s v="FEMALE"/>
    <s v="COLOR TREND"/>
    <s v="COLOR TREND"/>
    <n v="2"/>
    <n v="200"/>
    <s v="5.88"/>
    <s v="N"/>
    <s v="N"/>
    <n v="50485"/>
    <m/>
    <s v="N"/>
    <s v="RP"/>
    <n v="24.8"/>
    <n v="25.99"/>
    <n v="25.99"/>
    <m/>
    <m/>
    <m/>
    <m/>
    <s v="N"/>
    <n v="31603376"/>
    <s v="Capa"/>
    <m/>
    <x v="0"/>
    <m/>
    <n v="12"/>
    <s v="COLOR TREND - 6"/>
    <s v="N"/>
    <m/>
    <m/>
    <s v="N"/>
    <n v="20230306"/>
    <m/>
    <n v="134220864"/>
    <s v="MIXED"/>
    <s v="Tech rep lvl"/>
    <s v="CosmÃ©ticos"/>
    <n v="1"/>
    <m/>
    <n v="0"/>
    <n v="0"/>
    <n v="100"/>
    <n v="134220865"/>
    <n v="999"/>
    <n v="2"/>
    <x v="0"/>
    <x v="0"/>
    <n v="0.38059999999999999"/>
    <n v="0.435"/>
    <n v="0.38059999999999999"/>
    <n v="0.35339999999999999"/>
    <n v="0.33710000000000001"/>
    <n v="25.99"/>
    <n v="25.99"/>
    <n v="25.99"/>
    <n v="25.99"/>
    <n v="25.99"/>
    <s v="Brasil + Dia a Dia + VGF2"/>
    <s v="Bronze + Dia a Dia + VGF2"/>
    <s v="Prata + Dia a Dia + VGF2"/>
    <s v="Ouro + Dia a Dia + VGF2"/>
    <s v="Estrela + Dia a Dia + VGF2"/>
    <n v="30"/>
    <n v="20"/>
    <n v="30"/>
    <n v="35"/>
    <n v="38"/>
    <n v="83.92"/>
    <n v="83.92"/>
    <n v="83.92"/>
    <n v="83.92"/>
    <n v="83.92"/>
    <n v="0"/>
    <n v="0"/>
    <n v="0"/>
    <n v="0"/>
    <n v="0"/>
    <n v="18.193000000000001"/>
    <n v="20.792000000000002"/>
    <n v="18.193000000000001"/>
    <n v="16.8935"/>
    <n v="16.113800000000001"/>
    <n v="0"/>
    <n v="0"/>
    <n v="0"/>
    <n v="0"/>
    <n v="0"/>
    <n v="0"/>
    <n v="100"/>
    <n v="100"/>
    <n v="100"/>
    <n v="100"/>
  </r>
  <r>
    <n v="627702"/>
    <x v="159"/>
    <n v="20210310"/>
    <m/>
    <s v="COLOR"/>
    <x v="85"/>
    <s v="CT REAL MATTE SA LPU BRAZIL - NEW SHADE NAME"/>
    <n v="1224152"/>
    <x v="159"/>
    <n v="1"/>
    <s v="IN-LINE (EXCL NR)"/>
    <s v="DISCOUNTED NON BEAUTY WITH PURCHASE (PWP)"/>
    <n v="0.38059999999999999"/>
    <m/>
    <n v="3.27"/>
    <m/>
    <m/>
    <n v="10.99"/>
    <n v="25.99"/>
    <n v="204"/>
    <n v="204"/>
    <n v="12"/>
    <s v="WORK IN PROGRESS"/>
    <n v="134220864"/>
    <s v="NO INCENTIVE"/>
    <s v="N"/>
    <s v="N"/>
    <s v="N"/>
    <s v="N"/>
    <x v="3"/>
    <n v="134221029"/>
    <n v="28"/>
    <n v="11"/>
    <n v="20230306"/>
    <s v="CUSTOMER"/>
    <n v="15"/>
    <s v="Y"/>
    <s v="Tech rep lvl + Dia a Dia + VGF2"/>
    <s v="FULL PAYMENT"/>
    <m/>
    <n v="828.3691"/>
    <n v="161.28909999999999"/>
    <n v="45.27"/>
    <m/>
    <s v="FOUNDATION LIQUID"/>
    <s v="FOUNDATION"/>
    <s v="FACE COLOR"/>
    <s v="FEMALE"/>
    <s v="COLOR TREND"/>
    <s v="COLOR TREND"/>
    <n v="2"/>
    <n v="200"/>
    <s v="5.88"/>
    <s v="N"/>
    <s v="N"/>
    <n v="50485"/>
    <m/>
    <s v="N"/>
    <m/>
    <m/>
    <m/>
    <m/>
    <m/>
    <m/>
    <m/>
    <m/>
    <s v="N"/>
    <n v="31603376"/>
    <s v="Capa"/>
    <m/>
    <x v="0"/>
    <m/>
    <n v="12"/>
    <s v="COLOR TREND - 6"/>
    <s v="N"/>
    <m/>
    <m/>
    <s v="N"/>
    <n v="20230306"/>
    <m/>
    <n v="134220864"/>
    <s v="MIXED"/>
    <s v="Tech rep lvl"/>
    <s v="CosmÃ©ticos"/>
    <n v="1"/>
    <m/>
    <n v="0"/>
    <n v="0"/>
    <n v="100"/>
    <n v="13422101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28808"/>
    <x v="160"/>
    <n v="20210314"/>
    <m/>
    <s v="COLOR"/>
    <x v="85"/>
    <s v="CT REAL MATTE SA LPU BRAZIL - NEW SHADE NAME"/>
    <n v="1224152"/>
    <x v="160"/>
    <n v="1"/>
    <s v="IN-LINE (EXCL NR)"/>
    <s v="DISCOUNTED NON BEAUTY WITH PURCHASE (PWP)"/>
    <n v="0.38059999999999999"/>
    <m/>
    <n v="3.09"/>
    <m/>
    <m/>
    <n v="10.99"/>
    <n v="25.99"/>
    <n v="447"/>
    <n v="447"/>
    <n v="12"/>
    <s v="WORK IN PROGRESS"/>
    <n v="134220864"/>
    <s v="NO INCENTIVE"/>
    <s v="N"/>
    <s v="N"/>
    <s v="N"/>
    <s v="N"/>
    <x v="3"/>
    <n v="134221031"/>
    <n v="28"/>
    <n v="11"/>
    <n v="20230306"/>
    <s v="CUSTOMER"/>
    <n v="15"/>
    <s v="Y"/>
    <s v="Tech rep lvl + Dia a Dia + VGF2"/>
    <s v="FULL PAYMENT"/>
    <m/>
    <n v="1816.5206000000001"/>
    <n v="435.29059999999998"/>
    <n v="48.29"/>
    <m/>
    <s v="FOUNDATION LIQUID"/>
    <s v="FOUNDATION"/>
    <s v="FACE COLOR"/>
    <s v="FEMALE"/>
    <s v="COLOR TREND"/>
    <s v="COLOR TREND"/>
    <n v="2"/>
    <n v="200"/>
    <s v="5.88"/>
    <s v="N"/>
    <s v="N"/>
    <n v="50580"/>
    <m/>
    <s v="N"/>
    <m/>
    <m/>
    <m/>
    <m/>
    <m/>
    <m/>
    <m/>
    <m/>
    <s v="N"/>
    <n v="31603376"/>
    <s v="Capa"/>
    <m/>
    <x v="0"/>
    <m/>
    <n v="12"/>
    <s v="COLOR TREND - 6"/>
    <s v="N"/>
    <m/>
    <m/>
    <s v="N"/>
    <n v="20230306"/>
    <m/>
    <n v="134220864"/>
    <s v="MIXED"/>
    <s v="Tech rep lvl"/>
    <s v="CosmÃ©ticos"/>
    <n v="1"/>
    <m/>
    <n v="0"/>
    <n v="0"/>
    <n v="100"/>
    <n v="13422101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28808"/>
    <x v="160"/>
    <n v="20210314"/>
    <m/>
    <s v="COLOR"/>
    <x v="85"/>
    <s v="CT REAL MATTE SA LPU BRAZIL - NEW SHADE NAME"/>
    <n v="1224152"/>
    <x v="160"/>
    <n v="1"/>
    <s v="IN-LINE (EXCL NR)"/>
    <s v="BUY X GET DISCOUNTED PRODUCT"/>
    <n v="0.38059999999999999"/>
    <m/>
    <n v="3.09"/>
    <m/>
    <m/>
    <n v="25.99"/>
    <n v="25.99"/>
    <n v="1042"/>
    <n v="1042"/>
    <n v="12"/>
    <s v="WORK IN PROGRESS"/>
    <n v="134220864"/>
    <s v="NO INCENTIVE"/>
    <s v="N"/>
    <s v="N"/>
    <s v="N"/>
    <s v="N"/>
    <x v="3"/>
    <n v="134220880"/>
    <n v="28"/>
    <n v="11"/>
    <n v="20230306"/>
    <s v="CUSTOMER"/>
    <n v="15"/>
    <s v="Y"/>
    <s v="Tech rep lvl + Dia a Dia + VGF2"/>
    <s v="FULL PAYMENT"/>
    <m/>
    <n v="10013.988600000001"/>
    <n v="6794.2085999999999"/>
    <n v="78.13"/>
    <m/>
    <s v="FOUNDATION LIQUID"/>
    <s v="FOUNDATION"/>
    <s v="FACE COLOR"/>
    <s v="FEMALE"/>
    <s v="COLOR TREND"/>
    <s v="COLOR TREND"/>
    <n v="2"/>
    <n v="200"/>
    <s v="5.88"/>
    <s v="N"/>
    <s v="N"/>
    <n v="50580"/>
    <m/>
    <s v="N"/>
    <s v="RP"/>
    <n v="24.8"/>
    <n v="25.99"/>
    <n v="25.99"/>
    <m/>
    <m/>
    <m/>
    <m/>
    <s v="N"/>
    <n v="31603376"/>
    <s v="Capa"/>
    <m/>
    <x v="0"/>
    <m/>
    <n v="12"/>
    <s v="COLOR TREND - 6"/>
    <s v="N"/>
    <m/>
    <m/>
    <s v="N"/>
    <n v="20230306"/>
    <m/>
    <n v="134220864"/>
    <s v="MIXED"/>
    <s v="Tech rep lvl"/>
    <s v="CosmÃ©ticos"/>
    <n v="1"/>
    <m/>
    <n v="0"/>
    <n v="0"/>
    <n v="100"/>
    <n v="134220865"/>
    <n v="999"/>
    <n v="2"/>
    <x v="0"/>
    <x v="0"/>
    <n v="0.38059999999999999"/>
    <n v="0.435"/>
    <n v="0.38059999999999999"/>
    <n v="0.35339999999999999"/>
    <n v="0.33710000000000001"/>
    <n v="25.99"/>
    <n v="25.99"/>
    <n v="25.99"/>
    <n v="25.99"/>
    <n v="25.99"/>
    <s v="Brasil + Dia a Dia + VGF2"/>
    <s v="Bronze + Dia a Dia + VGF2"/>
    <s v="Prata + Dia a Dia + VGF2"/>
    <s v="Ouro + Dia a Dia + VGF2"/>
    <s v="Estrela + Dia a Dia + VGF2"/>
    <n v="30"/>
    <n v="20"/>
    <n v="30"/>
    <n v="35"/>
    <n v="38"/>
    <n v="83.92"/>
    <n v="83.92"/>
    <n v="83.92"/>
    <n v="83.92"/>
    <n v="83.92"/>
    <n v="0"/>
    <n v="0"/>
    <n v="0"/>
    <n v="0"/>
    <n v="0"/>
    <n v="18.193000000000001"/>
    <n v="20.792000000000002"/>
    <n v="18.193000000000001"/>
    <n v="16.8935"/>
    <n v="16.113800000000001"/>
    <n v="0"/>
    <n v="0"/>
    <n v="0"/>
    <n v="0"/>
    <n v="0"/>
    <n v="0"/>
    <n v="100"/>
    <n v="100"/>
    <n v="100"/>
    <n v="100"/>
  </r>
  <r>
    <n v="628809"/>
    <x v="161"/>
    <n v="20210314"/>
    <m/>
    <s v="COLOR"/>
    <x v="85"/>
    <s v="CT REAL MATTE SA LPU BRAZIL - NEW SHADE NAME"/>
    <n v="1224152"/>
    <x v="161"/>
    <n v="1"/>
    <s v="IN-LINE (EXCL NR)"/>
    <s v="DISCOUNTED NON BEAUTY WITH PURCHASE (PWP)"/>
    <n v="0.38059999999999999"/>
    <m/>
    <n v="3.1429999999999998"/>
    <m/>
    <m/>
    <n v="10.99"/>
    <n v="25.99"/>
    <n v="390"/>
    <n v="390"/>
    <n v="12"/>
    <s v="WORK IN PROGRESS"/>
    <n v="134220864"/>
    <s v="NO INCENTIVE"/>
    <s v="N"/>
    <s v="N"/>
    <s v="N"/>
    <s v="N"/>
    <x v="3"/>
    <n v="134221022"/>
    <n v="28"/>
    <n v="11"/>
    <n v="20230306"/>
    <s v="CUSTOMER"/>
    <n v="15"/>
    <s v="Y"/>
    <s v="Tech rep lvl + Dia a Dia + VGF2"/>
    <s v="FULL PAYMENT"/>
    <m/>
    <n v="1584.4359999999999"/>
    <n v="358.666"/>
    <n v="47.4"/>
    <m/>
    <s v="FOUNDATION LIQUID"/>
    <s v="FOUNDATION"/>
    <s v="FACE COLOR"/>
    <s v="FEMALE"/>
    <s v="COLOR TREND"/>
    <s v="COLOR TREND"/>
    <n v="2"/>
    <n v="200"/>
    <s v="5.88"/>
    <s v="N"/>
    <s v="N"/>
    <n v="50627"/>
    <m/>
    <s v="N"/>
    <m/>
    <m/>
    <m/>
    <m/>
    <m/>
    <m/>
    <m/>
    <m/>
    <s v="N"/>
    <n v="31603376"/>
    <s v="Capa"/>
    <m/>
    <x v="0"/>
    <m/>
    <n v="12"/>
    <s v="COLOR TREND - 6"/>
    <s v="N"/>
    <m/>
    <m/>
    <s v="N"/>
    <n v="20230306"/>
    <m/>
    <n v="134220864"/>
    <s v="MIXED"/>
    <s v="Tech rep lvl"/>
    <s v="CosmÃ©ticos"/>
    <n v="1"/>
    <m/>
    <n v="0"/>
    <n v="0"/>
    <n v="100"/>
    <n v="13422101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28809"/>
    <x v="161"/>
    <n v="20210314"/>
    <m/>
    <s v="COLOR"/>
    <x v="85"/>
    <s v="CT REAL MATTE SA LPU BRAZIL - NEW SHADE NAME"/>
    <n v="1224152"/>
    <x v="161"/>
    <n v="1"/>
    <s v="IN-LINE (EXCL NR)"/>
    <s v="BUY X GET DISCOUNTED PRODUCT"/>
    <n v="0.38059999999999999"/>
    <m/>
    <n v="3.1429999999999998"/>
    <m/>
    <m/>
    <n v="25.99"/>
    <n v="25.99"/>
    <n v="908"/>
    <n v="908"/>
    <n v="12"/>
    <s v="WORK IN PROGRESS"/>
    <n v="134220864"/>
    <s v="NO INCENTIVE"/>
    <s v="N"/>
    <s v="N"/>
    <s v="N"/>
    <s v="N"/>
    <x v="3"/>
    <n v="134220871"/>
    <n v="28"/>
    <n v="11"/>
    <n v="20230306"/>
    <s v="CUSTOMER"/>
    <n v="15"/>
    <s v="Y"/>
    <s v="Tech rep lvl + Dia a Dia + VGF2"/>
    <s v="FULL PAYMENT"/>
    <m/>
    <n v="8726.5064000000002"/>
    <n v="5872.6624000000002"/>
    <n v="77.760000000000005"/>
    <m/>
    <s v="FOUNDATION LIQUID"/>
    <s v="FOUNDATION"/>
    <s v="FACE COLOR"/>
    <s v="FEMALE"/>
    <s v="COLOR TREND"/>
    <s v="COLOR TREND"/>
    <n v="2"/>
    <n v="200"/>
    <s v="5.88"/>
    <s v="N"/>
    <s v="N"/>
    <n v="50627"/>
    <m/>
    <s v="N"/>
    <s v="RP"/>
    <n v="24.8"/>
    <n v="25.99"/>
    <n v="25.99"/>
    <m/>
    <m/>
    <m/>
    <m/>
    <s v="N"/>
    <n v="31603376"/>
    <s v="Capa"/>
    <m/>
    <x v="0"/>
    <m/>
    <n v="12"/>
    <s v="COLOR TREND - 6"/>
    <s v="N"/>
    <m/>
    <m/>
    <s v="N"/>
    <n v="20230306"/>
    <m/>
    <n v="134220864"/>
    <s v="MIXED"/>
    <s v="Tech rep lvl"/>
    <s v="CosmÃ©ticos"/>
    <n v="1"/>
    <m/>
    <n v="0"/>
    <n v="0"/>
    <n v="100"/>
    <n v="134220865"/>
    <n v="999"/>
    <n v="2"/>
    <x v="0"/>
    <x v="0"/>
    <n v="0.38059999999999999"/>
    <n v="0.435"/>
    <n v="0.38059999999999999"/>
    <n v="0.35339999999999999"/>
    <n v="0.33710000000000001"/>
    <n v="25.99"/>
    <n v="25.99"/>
    <n v="25.99"/>
    <n v="25.99"/>
    <n v="25.99"/>
    <s v="Brasil + Dia a Dia + VGF2"/>
    <s v="Bronze + Dia a Dia + VGF2"/>
    <s v="Prata + Dia a Dia + VGF2"/>
    <s v="Ouro + Dia a Dia + VGF2"/>
    <s v="Estrela + Dia a Dia + VGF2"/>
    <n v="30"/>
    <n v="20"/>
    <n v="30"/>
    <n v="35"/>
    <n v="38"/>
    <n v="83.92"/>
    <n v="83.92"/>
    <n v="83.92"/>
    <n v="83.92"/>
    <n v="83.92"/>
    <n v="0"/>
    <n v="0"/>
    <n v="0"/>
    <n v="0"/>
    <n v="0"/>
    <n v="18.193000000000001"/>
    <n v="20.792000000000002"/>
    <n v="18.193000000000001"/>
    <n v="16.8935"/>
    <n v="16.113800000000001"/>
    <n v="0"/>
    <n v="0"/>
    <n v="0"/>
    <n v="0"/>
    <n v="0"/>
    <n v="0"/>
    <n v="100"/>
    <n v="100"/>
    <n v="100"/>
    <n v="100"/>
  </r>
  <r>
    <n v="628810"/>
    <x v="162"/>
    <n v="20210310"/>
    <m/>
    <s v="COLOR"/>
    <x v="85"/>
    <s v="CT REAL MATTE SA LPU BRAZIL - NEW SHADE NAME"/>
    <n v="1224152"/>
    <x v="162"/>
    <n v="1"/>
    <s v="IN-LINE (EXCL NR)"/>
    <s v="BUY X GET DISCOUNTED PRODUCT"/>
    <n v="0.38059999999999999"/>
    <m/>
    <n v="3.26"/>
    <m/>
    <m/>
    <n v="25.99"/>
    <n v="25.99"/>
    <n v="455"/>
    <n v="455"/>
    <n v="12"/>
    <s v="WORK IN PROGRESS"/>
    <n v="134220864"/>
    <s v="NO INCENTIVE"/>
    <s v="N"/>
    <s v="N"/>
    <s v="N"/>
    <s v="N"/>
    <x v="3"/>
    <n v="134220874"/>
    <n v="28"/>
    <n v="11"/>
    <n v="20230306"/>
    <s v="CUSTOMER"/>
    <n v="15"/>
    <s v="Y"/>
    <s v="Tech rep lvl + Dia a Dia + VGF2"/>
    <s v="FULL PAYMENT"/>
    <m/>
    <n v="4372.0144"/>
    <n v="2888.7143999999998"/>
    <n v="76.930000000000007"/>
    <m/>
    <s v="FOUNDATION LIQUID"/>
    <s v="FOUNDATION"/>
    <s v="FACE COLOR"/>
    <s v="FEMALE"/>
    <s v="COLOR TREND"/>
    <s v="COLOR TREND"/>
    <n v="2"/>
    <n v="200"/>
    <s v="5.88"/>
    <s v="N"/>
    <s v="N"/>
    <n v="50648"/>
    <m/>
    <s v="N"/>
    <s v="RP"/>
    <n v="24.8"/>
    <n v="25.99"/>
    <n v="25.99"/>
    <m/>
    <m/>
    <m/>
    <m/>
    <s v="N"/>
    <n v="31603376"/>
    <s v="Capa"/>
    <m/>
    <x v="0"/>
    <m/>
    <n v="12"/>
    <s v="COLOR TREND - 6"/>
    <s v="N"/>
    <m/>
    <m/>
    <s v="N"/>
    <n v="20230306"/>
    <m/>
    <n v="134220864"/>
    <s v="MIXED"/>
    <s v="Tech rep lvl"/>
    <s v="CosmÃ©ticos"/>
    <n v="1"/>
    <m/>
    <n v="0"/>
    <n v="0"/>
    <n v="100"/>
    <n v="134220865"/>
    <n v="999"/>
    <n v="2"/>
    <x v="0"/>
    <x v="0"/>
    <n v="0.38059999999999999"/>
    <n v="0.435"/>
    <n v="0.38059999999999999"/>
    <n v="0.35339999999999999"/>
    <n v="0.33710000000000001"/>
    <n v="25.99"/>
    <n v="25.99"/>
    <n v="25.99"/>
    <n v="25.99"/>
    <n v="25.99"/>
    <s v="Brasil + Dia a Dia + VGF2"/>
    <s v="Bronze + Dia a Dia + VGF2"/>
    <s v="Prata + Dia a Dia + VGF2"/>
    <s v="Ouro + Dia a Dia + VGF2"/>
    <s v="Estrela + Dia a Dia + VGF2"/>
    <n v="30"/>
    <n v="20"/>
    <n v="30"/>
    <n v="35"/>
    <n v="38"/>
    <n v="83.92"/>
    <n v="83.92"/>
    <n v="83.92"/>
    <n v="83.92"/>
    <n v="83.92"/>
    <n v="0"/>
    <n v="0"/>
    <n v="0"/>
    <n v="0"/>
    <n v="0"/>
    <n v="18.193000000000001"/>
    <n v="20.792000000000002"/>
    <n v="18.193000000000001"/>
    <n v="16.8935"/>
    <n v="16.113800000000001"/>
    <n v="0"/>
    <n v="0"/>
    <n v="0"/>
    <n v="0"/>
    <n v="0"/>
    <n v="0"/>
    <n v="100"/>
    <n v="100"/>
    <n v="100"/>
    <n v="100"/>
  </r>
  <r>
    <n v="628810"/>
    <x v="162"/>
    <n v="20210310"/>
    <m/>
    <s v="COLOR"/>
    <x v="85"/>
    <s v="CT REAL MATTE SA LPU BRAZIL - NEW SHADE NAME"/>
    <n v="1224152"/>
    <x v="162"/>
    <n v="1"/>
    <s v="IN-LINE (EXCL NR)"/>
    <s v="DISCOUNTED NON BEAUTY WITH PURCHASE (PWP)"/>
    <n v="0.38059999999999999"/>
    <m/>
    <n v="3.26"/>
    <m/>
    <m/>
    <n v="10.99"/>
    <n v="25.99"/>
    <n v="196"/>
    <n v="196"/>
    <n v="12"/>
    <s v="WORK IN PROGRESS"/>
    <n v="134220864"/>
    <s v="NO INCENTIVE"/>
    <s v="N"/>
    <s v="N"/>
    <s v="N"/>
    <s v="N"/>
    <x v="3"/>
    <n v="134221025"/>
    <n v="28"/>
    <n v="11"/>
    <n v="20230306"/>
    <s v="CUSTOMER"/>
    <n v="15"/>
    <s v="Y"/>
    <s v="Tech rep lvl + Dia a Dia + VGF2"/>
    <s v="FULL PAYMENT"/>
    <m/>
    <n v="795.68370000000004"/>
    <n v="156.72370000000001"/>
    <n v="45.44"/>
    <m/>
    <s v="FOUNDATION LIQUID"/>
    <s v="FOUNDATION"/>
    <s v="FACE COLOR"/>
    <s v="FEMALE"/>
    <s v="COLOR TREND"/>
    <s v="COLOR TREND"/>
    <n v="2"/>
    <n v="200"/>
    <s v="5.88"/>
    <s v="N"/>
    <s v="N"/>
    <n v="50648"/>
    <m/>
    <s v="N"/>
    <m/>
    <m/>
    <m/>
    <m/>
    <m/>
    <m/>
    <m/>
    <m/>
    <s v="N"/>
    <n v="31603376"/>
    <s v="Capa"/>
    <m/>
    <x v="0"/>
    <m/>
    <n v="12"/>
    <s v="COLOR TREND - 6"/>
    <s v="N"/>
    <m/>
    <m/>
    <s v="N"/>
    <n v="20230306"/>
    <m/>
    <n v="134220864"/>
    <s v="MIXED"/>
    <s v="Tech rep lvl"/>
    <s v="CosmÃ©ticos"/>
    <n v="1"/>
    <m/>
    <n v="0"/>
    <n v="0"/>
    <n v="100"/>
    <n v="13422101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28811"/>
    <x v="163"/>
    <n v="20210310"/>
    <m/>
    <s v="COLOR"/>
    <x v="85"/>
    <s v="CT REAL MATTE SA LPU BRAZIL - NEW SHADE NAME"/>
    <n v="1224152"/>
    <x v="163"/>
    <n v="1"/>
    <s v="IN-LINE (EXCL NR)"/>
    <s v="BUY X GET DISCOUNTED PRODUCT"/>
    <n v="0.38059999999999999"/>
    <m/>
    <n v="3.2549999999999999"/>
    <m/>
    <m/>
    <n v="25.99"/>
    <n v="25.99"/>
    <n v="223"/>
    <n v="223"/>
    <n v="12"/>
    <s v="WORK IN PROGRESS"/>
    <n v="134220864"/>
    <s v="NO INCENTIVE"/>
    <s v="N"/>
    <s v="N"/>
    <s v="N"/>
    <s v="N"/>
    <x v="3"/>
    <n v="134220867"/>
    <n v="28"/>
    <n v="11"/>
    <n v="20230306"/>
    <s v="CUSTOMER"/>
    <n v="15"/>
    <s v="Y"/>
    <s v="Tech rep lvl + Dia a Dia + VGF2"/>
    <s v="FULL PAYMENT"/>
    <m/>
    <n v="2141.7060000000001"/>
    <n v="1415.8409999999999"/>
    <n v="76.97"/>
    <m/>
    <s v="FOUNDATION LIQUID"/>
    <s v="FOUNDATION"/>
    <s v="FACE COLOR"/>
    <s v="FEMALE"/>
    <s v="COLOR TREND"/>
    <s v="COLOR TREND"/>
    <n v="2"/>
    <n v="200"/>
    <s v="5.88"/>
    <s v="N"/>
    <s v="N"/>
    <n v="50658"/>
    <m/>
    <s v="N"/>
    <s v="RP"/>
    <n v="24.8"/>
    <n v="25.99"/>
    <n v="25.99"/>
    <m/>
    <m/>
    <m/>
    <m/>
    <s v="N"/>
    <n v="31603376"/>
    <s v="Capa"/>
    <m/>
    <x v="0"/>
    <m/>
    <n v="12"/>
    <s v="COLOR TREND - 6"/>
    <s v="N"/>
    <m/>
    <m/>
    <s v="N"/>
    <n v="20230306"/>
    <m/>
    <n v="134220864"/>
    <s v="MIXED"/>
    <s v="Tech rep lvl"/>
    <s v="CosmÃ©ticos"/>
    <n v="1"/>
    <m/>
    <n v="0"/>
    <n v="0"/>
    <n v="100"/>
    <n v="134220865"/>
    <n v="999"/>
    <n v="2"/>
    <x v="0"/>
    <x v="0"/>
    <n v="0.38059999999999999"/>
    <n v="0.435"/>
    <n v="0.38059999999999999"/>
    <n v="0.35339999999999999"/>
    <n v="0.33710000000000001"/>
    <n v="25.99"/>
    <n v="25.99"/>
    <n v="25.99"/>
    <n v="25.99"/>
    <n v="25.99"/>
    <s v="Brasil + Dia a Dia + VGF2"/>
    <s v="Bronze + Dia a Dia + VGF2"/>
    <s v="Prata + Dia a Dia + VGF2"/>
    <s v="Ouro + Dia a Dia + VGF2"/>
    <s v="Estrela + Dia a Dia + VGF2"/>
    <n v="30"/>
    <n v="20"/>
    <n v="30"/>
    <n v="35"/>
    <n v="38"/>
    <n v="83.92"/>
    <n v="83.92"/>
    <n v="83.92"/>
    <n v="83.92"/>
    <n v="83.92"/>
    <n v="0"/>
    <n v="0"/>
    <n v="0"/>
    <n v="0"/>
    <n v="0"/>
    <n v="18.193000000000001"/>
    <n v="20.792000000000002"/>
    <n v="18.193000000000001"/>
    <n v="16.8935"/>
    <n v="16.113800000000001"/>
    <n v="0"/>
    <n v="0"/>
    <n v="0"/>
    <n v="0"/>
    <n v="0"/>
    <n v="0"/>
    <n v="100"/>
    <n v="100"/>
    <n v="100"/>
    <n v="100"/>
  </r>
  <r>
    <n v="628811"/>
    <x v="163"/>
    <n v="20210310"/>
    <m/>
    <s v="COLOR"/>
    <x v="85"/>
    <s v="CT REAL MATTE SA LPU BRAZIL - NEW SHADE NAME"/>
    <n v="1224152"/>
    <x v="163"/>
    <n v="1"/>
    <s v="IN-LINE (EXCL NR)"/>
    <s v="DISCOUNTED NON BEAUTY WITH PURCHASE (PWP)"/>
    <n v="0.38059999999999999"/>
    <m/>
    <n v="3.2549999999999999"/>
    <m/>
    <m/>
    <n v="10.99"/>
    <n v="25.99"/>
    <n v="95"/>
    <n v="95"/>
    <n v="12"/>
    <s v="WORK IN PROGRESS"/>
    <n v="134220864"/>
    <s v="NO INCENTIVE"/>
    <s v="N"/>
    <s v="N"/>
    <s v="N"/>
    <s v="N"/>
    <x v="3"/>
    <n v="134221018"/>
    <n v="28"/>
    <n v="11"/>
    <n v="20230306"/>
    <s v="CUSTOMER"/>
    <n v="15"/>
    <s v="Y"/>
    <s v="Tech rep lvl + Dia a Dia + VGF2"/>
    <s v="FULL PAYMENT"/>
    <m/>
    <n v="385.53250000000003"/>
    <n v="76.307500000000005"/>
    <n v="45.53"/>
    <m/>
    <s v="FOUNDATION LIQUID"/>
    <s v="FOUNDATION"/>
    <s v="FACE COLOR"/>
    <s v="FEMALE"/>
    <s v="COLOR TREND"/>
    <s v="COLOR TREND"/>
    <n v="2"/>
    <n v="200"/>
    <s v="5.88"/>
    <s v="N"/>
    <s v="N"/>
    <n v="50658"/>
    <m/>
    <s v="N"/>
    <m/>
    <m/>
    <m/>
    <m/>
    <m/>
    <m/>
    <m/>
    <m/>
    <s v="N"/>
    <n v="31603376"/>
    <s v="Capa"/>
    <m/>
    <x v="0"/>
    <m/>
    <n v="12"/>
    <s v="COLOR TREND - 6"/>
    <s v="N"/>
    <m/>
    <m/>
    <s v="N"/>
    <n v="20230306"/>
    <m/>
    <n v="134220864"/>
    <s v="MIXED"/>
    <s v="Tech rep lvl"/>
    <s v="CosmÃ©ticos"/>
    <n v="1"/>
    <m/>
    <n v="0"/>
    <n v="0"/>
    <n v="100"/>
    <n v="13422101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28933"/>
    <x v="164"/>
    <n v="20210310"/>
    <m/>
    <s v="COLOR"/>
    <x v="85"/>
    <s v="CT REAL MATTE SA LPU BRAZIL - NEW SHADE NAME"/>
    <n v="1224152"/>
    <x v="164"/>
    <n v="1"/>
    <s v="IN-LINE (EXCL NR)"/>
    <s v="BUY X GET DISCOUNTED PRODUCT"/>
    <n v="0.38059999999999999"/>
    <m/>
    <n v="3.1850000000000001"/>
    <m/>
    <m/>
    <n v="25.99"/>
    <n v="25.99"/>
    <n v="111"/>
    <n v="111"/>
    <n v="12"/>
    <s v="WORK IN PROGRESS"/>
    <n v="134220864"/>
    <s v="NO INCENTIVE"/>
    <s v="N"/>
    <s v="N"/>
    <s v="N"/>
    <s v="N"/>
    <x v="3"/>
    <n v="134220881"/>
    <n v="28"/>
    <n v="11"/>
    <n v="20230306"/>
    <s v="CUSTOMER"/>
    <n v="15"/>
    <s v="Y"/>
    <s v="Tech rep lvl + Dia a Dia + VGF2"/>
    <s v="FULL PAYMENT"/>
    <m/>
    <n v="1064.7764999999999"/>
    <n v="711.24149999999997"/>
    <n v="77.459999999999994"/>
    <m/>
    <s v="FOUNDATION LIQUID"/>
    <s v="FOUNDATION"/>
    <s v="FACE COLOR"/>
    <s v="FEMALE"/>
    <s v="COLOR TREND"/>
    <s v="COLOR TREND"/>
    <n v="2"/>
    <n v="200"/>
    <s v="5.88"/>
    <s v="N"/>
    <s v="N"/>
    <n v="50681"/>
    <m/>
    <s v="N"/>
    <s v="RP"/>
    <n v="24.8"/>
    <n v="25.99"/>
    <n v="25.99"/>
    <m/>
    <m/>
    <m/>
    <m/>
    <s v="N"/>
    <n v="31603376"/>
    <s v="Capa"/>
    <m/>
    <x v="0"/>
    <m/>
    <n v="12"/>
    <s v="COLOR TREND - 6"/>
    <s v="N"/>
    <m/>
    <m/>
    <s v="N"/>
    <n v="20230306"/>
    <m/>
    <n v="134220864"/>
    <s v="MIXED"/>
    <s v="Tech rep lvl"/>
    <s v="CosmÃ©ticos"/>
    <n v="1"/>
    <m/>
    <n v="0"/>
    <n v="0"/>
    <n v="100"/>
    <n v="134220865"/>
    <n v="999"/>
    <n v="2"/>
    <x v="0"/>
    <x v="0"/>
    <n v="0.38059999999999999"/>
    <n v="0.435"/>
    <n v="0.38059999999999999"/>
    <n v="0.35339999999999999"/>
    <n v="0.33710000000000001"/>
    <n v="25.99"/>
    <n v="25.99"/>
    <n v="25.99"/>
    <n v="25.99"/>
    <n v="25.99"/>
    <s v="Brasil + Dia a Dia + VGF2"/>
    <s v="Bronze + Dia a Dia + VGF2"/>
    <s v="Prata + Dia a Dia + VGF2"/>
    <s v="Ouro + Dia a Dia + VGF2"/>
    <s v="Estrela + Dia a Dia + VGF2"/>
    <n v="30"/>
    <n v="20"/>
    <n v="30"/>
    <n v="35"/>
    <n v="38"/>
    <n v="83.92"/>
    <n v="83.92"/>
    <n v="83.92"/>
    <n v="83.92"/>
    <n v="83.92"/>
    <n v="0"/>
    <n v="0"/>
    <n v="0"/>
    <n v="0"/>
    <n v="0"/>
    <n v="18.193000000000001"/>
    <n v="20.792000000000002"/>
    <n v="18.193000000000001"/>
    <n v="16.8935"/>
    <n v="16.113800000000001"/>
    <n v="0"/>
    <n v="0"/>
    <n v="0"/>
    <n v="0"/>
    <n v="0"/>
    <n v="0"/>
    <n v="100"/>
    <n v="100"/>
    <n v="100"/>
    <n v="100"/>
  </r>
  <r>
    <n v="628933"/>
    <x v="164"/>
    <n v="20210310"/>
    <m/>
    <s v="COLOR"/>
    <x v="85"/>
    <s v="CT REAL MATTE SA LPU BRAZIL - NEW SHADE NAME"/>
    <n v="1224152"/>
    <x v="164"/>
    <n v="1"/>
    <s v="IN-LINE (EXCL NR)"/>
    <s v="DISCOUNTED NON BEAUTY WITH PURCHASE (PWP)"/>
    <n v="0.38059999999999999"/>
    <m/>
    <n v="3.1850000000000001"/>
    <m/>
    <m/>
    <n v="10.99"/>
    <n v="25.99"/>
    <n v="46"/>
    <n v="46"/>
    <n v="12"/>
    <s v="WORK IN PROGRESS"/>
    <n v="134220864"/>
    <s v="NO INCENTIVE"/>
    <s v="N"/>
    <s v="N"/>
    <s v="N"/>
    <s v="N"/>
    <x v="3"/>
    <n v="134221032"/>
    <n v="28"/>
    <n v="11"/>
    <n v="20230306"/>
    <s v="CUSTOMER"/>
    <n v="15"/>
    <s v="Y"/>
    <s v="Tech rep lvl + Dia a Dia + VGF2"/>
    <s v="FULL PAYMENT"/>
    <m/>
    <n v="185.476"/>
    <n v="38.966000000000001"/>
    <n v="46.7"/>
    <m/>
    <s v="FOUNDATION LIQUID"/>
    <s v="FOUNDATION"/>
    <s v="FACE COLOR"/>
    <s v="FEMALE"/>
    <s v="COLOR TREND"/>
    <s v="COLOR TREND"/>
    <n v="2"/>
    <n v="200"/>
    <s v="5.88"/>
    <s v="N"/>
    <s v="N"/>
    <n v="50681"/>
    <m/>
    <s v="N"/>
    <m/>
    <m/>
    <m/>
    <m/>
    <m/>
    <m/>
    <m/>
    <m/>
    <s v="N"/>
    <n v="31603376"/>
    <s v="Capa"/>
    <m/>
    <x v="0"/>
    <m/>
    <n v="12"/>
    <s v="COLOR TREND - 6"/>
    <s v="N"/>
    <m/>
    <m/>
    <s v="N"/>
    <n v="20230306"/>
    <m/>
    <n v="134220864"/>
    <s v="MIXED"/>
    <s v="Tech rep lvl"/>
    <s v="CosmÃ©ticos"/>
    <n v="1"/>
    <m/>
    <n v="0"/>
    <n v="0"/>
    <n v="100"/>
    <n v="13422101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28934"/>
    <x v="165"/>
    <n v="20210310"/>
    <m/>
    <s v="COLOR"/>
    <x v="85"/>
    <s v="CT REAL MATTE SA LPU BRAZIL - NEW SHADE NAME"/>
    <n v="1224152"/>
    <x v="165"/>
    <n v="1"/>
    <s v="IN-LINE (EXCL NR)"/>
    <s v="DISCOUNTED NON BEAUTY WITH PURCHASE (PWP)"/>
    <n v="0.38059999999999999"/>
    <m/>
    <n v="3.218"/>
    <m/>
    <m/>
    <n v="10.99"/>
    <n v="25.99"/>
    <n v="28"/>
    <n v="28"/>
    <n v="12"/>
    <s v="WORK IN PROGRESS"/>
    <n v="134220864"/>
    <s v="NO INCENTIVE"/>
    <s v="N"/>
    <s v="N"/>
    <s v="N"/>
    <s v="N"/>
    <x v="3"/>
    <n v="134221019"/>
    <n v="28"/>
    <n v="11"/>
    <n v="20230306"/>
    <s v="CUSTOMER"/>
    <n v="15"/>
    <s v="Y"/>
    <s v="Tech rep lvl + Dia a Dia + VGF2"/>
    <s v="FULL PAYMENT"/>
    <m/>
    <n v="113.1739"/>
    <n v="23.069900000000001"/>
    <n v="46.14"/>
    <m/>
    <s v="FOUNDATION LIQUID"/>
    <s v="FOUNDATION"/>
    <s v="FACE COLOR"/>
    <s v="FEMALE"/>
    <s v="COLOR TREND"/>
    <s v="COLOR TREND"/>
    <n v="2"/>
    <n v="200"/>
    <s v="5.88"/>
    <s v="N"/>
    <s v="N"/>
    <n v="50694"/>
    <m/>
    <s v="N"/>
    <m/>
    <m/>
    <m/>
    <m/>
    <m/>
    <m/>
    <m/>
    <m/>
    <s v="N"/>
    <n v="31603376"/>
    <s v="Capa"/>
    <m/>
    <x v="0"/>
    <m/>
    <n v="12"/>
    <s v="COLOR TREND - 6"/>
    <s v="N"/>
    <m/>
    <m/>
    <s v="N"/>
    <n v="20230306"/>
    <m/>
    <n v="134220864"/>
    <s v="MIXED"/>
    <s v="Tech rep lvl"/>
    <s v="CosmÃ©ticos"/>
    <n v="1"/>
    <m/>
    <n v="0"/>
    <n v="0"/>
    <n v="100"/>
    <n v="13422101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28934"/>
    <x v="165"/>
    <n v="20210310"/>
    <m/>
    <s v="COLOR"/>
    <x v="85"/>
    <s v="CT REAL MATTE SA LPU BRAZIL - NEW SHADE NAME"/>
    <n v="1224152"/>
    <x v="165"/>
    <n v="1"/>
    <s v="IN-LINE (EXCL NR)"/>
    <s v="BUY X GET DISCOUNTED PRODUCT"/>
    <n v="0.38059999999999999"/>
    <m/>
    <n v="3.218"/>
    <m/>
    <m/>
    <n v="25.99"/>
    <n v="25.99"/>
    <n v="66"/>
    <n v="66"/>
    <n v="12"/>
    <s v="WORK IN PROGRESS"/>
    <n v="134220864"/>
    <s v="NO INCENTIVE"/>
    <s v="N"/>
    <s v="N"/>
    <s v="N"/>
    <s v="N"/>
    <x v="3"/>
    <n v="134220868"/>
    <n v="28"/>
    <n v="11"/>
    <n v="20230306"/>
    <s v="CUSTOMER"/>
    <n v="15"/>
    <s v="Y"/>
    <s v="Tech rep lvl + Dia a Dia + VGF2"/>
    <s v="FULL PAYMENT"/>
    <m/>
    <n v="631.23469999999998"/>
    <n v="418.8467"/>
    <n v="77.23"/>
    <m/>
    <s v="FOUNDATION LIQUID"/>
    <s v="FOUNDATION"/>
    <s v="FACE COLOR"/>
    <s v="FEMALE"/>
    <s v="COLOR TREND"/>
    <s v="COLOR TREND"/>
    <n v="2"/>
    <n v="200"/>
    <s v="5.88"/>
    <s v="N"/>
    <s v="N"/>
    <n v="50694"/>
    <m/>
    <s v="N"/>
    <s v="RP"/>
    <n v="24.8"/>
    <n v="25.99"/>
    <n v="25.99"/>
    <m/>
    <m/>
    <m/>
    <m/>
    <s v="N"/>
    <n v="31603376"/>
    <s v="Capa"/>
    <m/>
    <x v="0"/>
    <m/>
    <n v="12"/>
    <s v="COLOR TREND - 6"/>
    <s v="N"/>
    <m/>
    <m/>
    <s v="N"/>
    <n v="20230306"/>
    <m/>
    <n v="134220864"/>
    <s v="MIXED"/>
    <s v="Tech rep lvl"/>
    <s v="CosmÃ©ticos"/>
    <n v="1"/>
    <m/>
    <n v="0"/>
    <n v="0"/>
    <n v="100"/>
    <n v="134220865"/>
    <n v="999"/>
    <n v="2"/>
    <x v="0"/>
    <x v="0"/>
    <n v="0.38059999999999999"/>
    <n v="0.435"/>
    <n v="0.38059999999999999"/>
    <n v="0.35339999999999999"/>
    <n v="0.33710000000000001"/>
    <n v="25.99"/>
    <n v="25.99"/>
    <n v="25.99"/>
    <n v="25.99"/>
    <n v="25.99"/>
    <s v="Brasil + Dia a Dia + VGF2"/>
    <s v="Bronze + Dia a Dia + VGF2"/>
    <s v="Prata + Dia a Dia + VGF2"/>
    <s v="Ouro + Dia a Dia + VGF2"/>
    <s v="Estrela + Dia a Dia + VGF2"/>
    <n v="30"/>
    <n v="20"/>
    <n v="30"/>
    <n v="35"/>
    <n v="38"/>
    <n v="83.92"/>
    <n v="83.92"/>
    <n v="83.92"/>
    <n v="83.92"/>
    <n v="83.92"/>
    <n v="0"/>
    <n v="0"/>
    <n v="0"/>
    <n v="0"/>
    <n v="0"/>
    <n v="18.193000000000001"/>
    <n v="20.792000000000002"/>
    <n v="18.193000000000001"/>
    <n v="16.8935"/>
    <n v="16.113800000000001"/>
    <n v="0"/>
    <n v="0"/>
    <n v="0"/>
    <n v="0"/>
    <n v="0"/>
    <n v="0"/>
    <n v="100"/>
    <n v="100"/>
    <n v="100"/>
    <n v="100"/>
  </r>
  <r>
    <n v="2299577"/>
    <x v="166"/>
    <n v="20220310"/>
    <m/>
    <s v="FOOTWEAR"/>
    <x v="86"/>
    <s v="SANDALIA RASTEIRA NATURE"/>
    <n v="5585751"/>
    <x v="166"/>
    <n v="1"/>
    <s v="EXCESS"/>
    <s v="CROSS-OUT"/>
    <n v="0.5978"/>
    <m/>
    <n v="18.648"/>
    <m/>
    <m/>
    <n v="89.99"/>
    <n v="99.99"/>
    <n v="203"/>
    <n v="203"/>
    <n v="70"/>
    <s v="WORK IN PROGRESS"/>
    <n v="134220973"/>
    <s v="NO INCENTIVE"/>
    <s v="N"/>
    <s v="N"/>
    <s v="N"/>
    <s v="N"/>
    <x v="0"/>
    <n v="134220976"/>
    <n v="28"/>
    <n v="42"/>
    <n v="20230306"/>
    <s v="CUSTOMER"/>
    <n v="15"/>
    <s v="Y"/>
    <s v="Tech rep lvl + Moda &amp; Casa + VGF2"/>
    <s v="FULL PAYMENT"/>
    <m/>
    <n v="10920.592500000001"/>
    <n v="7135.0484999999999"/>
    <n v="70.540000000000006"/>
    <m/>
    <s v="SANDALS"/>
    <s v="SANDALS"/>
    <s v="SANDALS"/>
    <s v="FEMALE"/>
    <s v="AVON"/>
    <s v="AVON"/>
    <n v="0"/>
    <n v="33"/>
    <n v="20"/>
    <s v="N"/>
    <s v="N"/>
    <n v="80041"/>
    <m/>
    <s v="N"/>
    <s v="RP"/>
    <n v="88"/>
    <n v="99.99"/>
    <n v="99.99"/>
    <m/>
    <m/>
    <m/>
    <m/>
    <s v="N"/>
    <m/>
    <m/>
    <m/>
    <x v="0"/>
    <m/>
    <n v="70"/>
    <s v="CHEIA DE ESTILO 3"/>
    <s v="N"/>
    <m/>
    <m/>
    <s v="N"/>
    <n v="20230306"/>
    <m/>
    <n v="134220973"/>
    <s v="MIXED"/>
    <s v="Tech rep lvl"/>
    <s v="Moda &amp; Casa"/>
    <n v="1"/>
    <m/>
    <n v="0"/>
    <n v="0"/>
    <n v="100"/>
    <n v="134220974"/>
    <n v="999"/>
    <n v="3"/>
    <x v="0"/>
    <x v="0"/>
    <n v="0.5978"/>
    <n v="0.5978"/>
    <n v="0.5978"/>
    <n v="0.5978"/>
    <n v="0.5978"/>
    <n v="89.99"/>
    <n v="89.99"/>
    <n v="89.99"/>
    <n v="89.99"/>
    <n v="89.99"/>
    <s v="Brasil + Moda &amp; Casa + VGF2"/>
    <s v="Bronze + Moda &amp; Casa + VGF2"/>
    <s v="Prata + Moda &amp; Casa + VGF2"/>
    <s v="Ouro + Moda &amp; Casa + VGF2"/>
    <s v="Estrela + Moda &amp; Casa + VGF2"/>
    <n v="15"/>
    <n v="15"/>
    <n v="15"/>
    <n v="15"/>
    <n v="15"/>
    <n v="42.19"/>
    <n v="42.19"/>
    <n v="42.19"/>
    <n v="42.19"/>
    <n v="42.19"/>
    <n v="0"/>
    <n v="0"/>
    <n v="0"/>
    <n v="0"/>
    <n v="0"/>
    <n v="76.491500000000002"/>
    <n v="76.491500000000002"/>
    <n v="76.491500000000002"/>
    <n v="76.491500000000002"/>
    <n v="76.491500000000002"/>
    <n v="0"/>
    <n v="0"/>
    <n v="0"/>
    <n v="0"/>
    <n v="0"/>
    <n v="0"/>
    <n v="100"/>
    <n v="100"/>
    <n v="100"/>
    <n v="100"/>
  </r>
  <r>
    <n v="2299578"/>
    <x v="167"/>
    <n v="20220310"/>
    <m/>
    <s v="FOOTWEAR"/>
    <x v="86"/>
    <s v="SANDALIA RASTEIRA NATURE"/>
    <n v="5585751"/>
    <x v="167"/>
    <n v="1"/>
    <s v="EXCESS"/>
    <s v="CROSS-OUT"/>
    <n v="0.5978"/>
    <m/>
    <n v="18.648"/>
    <m/>
    <m/>
    <n v="89.99"/>
    <n v="99.99"/>
    <n v="203"/>
    <n v="203"/>
    <n v="70"/>
    <s v="WORK IN PROGRESS"/>
    <n v="134220973"/>
    <s v="NO INCENTIVE"/>
    <s v="N"/>
    <s v="N"/>
    <s v="N"/>
    <s v="N"/>
    <x v="0"/>
    <n v="134220977"/>
    <n v="28"/>
    <n v="42"/>
    <n v="20230306"/>
    <s v="CUSTOMER"/>
    <n v="15"/>
    <s v="Y"/>
    <s v="Tech rep lvl + Moda &amp; Casa + VGF2"/>
    <s v="FULL PAYMENT"/>
    <m/>
    <n v="10920.592500000001"/>
    <n v="7135.0484999999999"/>
    <n v="70.540000000000006"/>
    <m/>
    <s v="SANDALS"/>
    <s v="SANDALS"/>
    <s v="SANDALS"/>
    <s v="FEMALE"/>
    <s v="AVON"/>
    <s v="AVON"/>
    <n v="0"/>
    <n v="33"/>
    <n v="20"/>
    <s v="N"/>
    <s v="N"/>
    <n v="80055"/>
    <m/>
    <s v="N"/>
    <s v="RP"/>
    <n v="88"/>
    <n v="99.99"/>
    <n v="99.99"/>
    <m/>
    <m/>
    <m/>
    <m/>
    <s v="N"/>
    <m/>
    <m/>
    <m/>
    <x v="0"/>
    <m/>
    <n v="70"/>
    <s v="CHEIA DE ESTILO 3"/>
    <s v="N"/>
    <m/>
    <m/>
    <s v="N"/>
    <n v="20230306"/>
    <m/>
    <n v="134220973"/>
    <s v="MIXED"/>
    <s v="Tech rep lvl"/>
    <s v="Moda &amp; Casa"/>
    <n v="1"/>
    <m/>
    <n v="0"/>
    <n v="0"/>
    <n v="100"/>
    <n v="134220974"/>
    <n v="999"/>
    <n v="3"/>
    <x v="0"/>
    <x v="0"/>
    <n v="0.5978"/>
    <n v="0.5978"/>
    <n v="0.5978"/>
    <n v="0.5978"/>
    <n v="0.5978"/>
    <n v="89.99"/>
    <n v="89.99"/>
    <n v="89.99"/>
    <n v="89.99"/>
    <n v="89.99"/>
    <s v="Brasil + Moda &amp; Casa + VGF2"/>
    <s v="Bronze + Moda &amp; Casa + VGF2"/>
    <s v="Prata + Moda &amp; Casa + VGF2"/>
    <s v="Ouro + Moda &amp; Casa + VGF2"/>
    <s v="Estrela + Moda &amp; Casa + VGF2"/>
    <n v="15"/>
    <n v="15"/>
    <n v="15"/>
    <n v="15"/>
    <n v="15"/>
    <n v="42.19"/>
    <n v="42.19"/>
    <n v="42.19"/>
    <n v="42.19"/>
    <n v="42.19"/>
    <n v="0"/>
    <n v="0"/>
    <n v="0"/>
    <n v="0"/>
    <n v="0"/>
    <n v="76.491500000000002"/>
    <n v="76.491500000000002"/>
    <n v="76.491500000000002"/>
    <n v="76.491500000000002"/>
    <n v="76.491500000000002"/>
    <n v="0"/>
    <n v="0"/>
    <n v="0"/>
    <n v="0"/>
    <n v="0"/>
    <n v="0"/>
    <n v="100"/>
    <n v="100"/>
    <n v="100"/>
    <n v="100"/>
  </r>
  <r>
    <n v="2299579"/>
    <x v="168"/>
    <n v="20220310"/>
    <m/>
    <s v="FOOTWEAR"/>
    <x v="86"/>
    <s v="SANDALIA RASTEIRA NATURE"/>
    <n v="5585751"/>
    <x v="168"/>
    <n v="1"/>
    <s v="EXCESS"/>
    <s v="CROSS-OUT"/>
    <n v="0.5978"/>
    <m/>
    <n v="18.648"/>
    <m/>
    <m/>
    <n v="89.99"/>
    <n v="99.99"/>
    <n v="317"/>
    <n v="317"/>
    <n v="70"/>
    <s v="WORK IN PROGRESS"/>
    <n v="134220973"/>
    <s v="NO INCENTIVE"/>
    <s v="N"/>
    <s v="N"/>
    <s v="N"/>
    <s v="N"/>
    <x v="0"/>
    <n v="134220980"/>
    <n v="28"/>
    <n v="42"/>
    <n v="20230306"/>
    <s v="CUSTOMER"/>
    <n v="15"/>
    <s v="Y"/>
    <s v="Tech rep lvl + Moda &amp; Casa + VGF2"/>
    <s v="FULL PAYMENT"/>
    <m/>
    <n v="17053.339"/>
    <n v="11141.923000000001"/>
    <n v="70.540000000000006"/>
    <m/>
    <s v="SANDALS"/>
    <s v="SANDALS"/>
    <s v="SANDALS"/>
    <s v="FEMALE"/>
    <s v="AVON"/>
    <s v="AVON"/>
    <n v="0"/>
    <n v="33"/>
    <n v="20"/>
    <s v="N"/>
    <s v="N"/>
    <n v="80098"/>
    <m/>
    <s v="N"/>
    <s v="RP"/>
    <n v="88"/>
    <n v="99.99"/>
    <n v="99.99"/>
    <m/>
    <m/>
    <m/>
    <m/>
    <s v="N"/>
    <m/>
    <m/>
    <m/>
    <x v="0"/>
    <m/>
    <n v="70"/>
    <s v="CHEIA DE ESTILO 3"/>
    <s v="N"/>
    <m/>
    <m/>
    <s v="N"/>
    <n v="20230306"/>
    <m/>
    <n v="134220973"/>
    <s v="MIXED"/>
    <s v="Tech rep lvl"/>
    <s v="Moda &amp; Casa"/>
    <n v="1"/>
    <m/>
    <n v="0"/>
    <n v="0"/>
    <n v="100"/>
    <n v="134220974"/>
    <n v="999"/>
    <n v="3"/>
    <x v="0"/>
    <x v="0"/>
    <n v="0.5978"/>
    <n v="0.5978"/>
    <n v="0.5978"/>
    <n v="0.5978"/>
    <n v="0.5978"/>
    <n v="89.99"/>
    <n v="89.99"/>
    <n v="89.99"/>
    <n v="89.99"/>
    <n v="89.99"/>
    <s v="Brasil + Moda &amp; Casa + VGF2"/>
    <s v="Bronze + Moda &amp; Casa + VGF2"/>
    <s v="Prata + Moda &amp; Casa + VGF2"/>
    <s v="Ouro + Moda &amp; Casa + VGF2"/>
    <s v="Estrela + Moda &amp; Casa + VGF2"/>
    <n v="15"/>
    <n v="15"/>
    <n v="15"/>
    <n v="15"/>
    <n v="15"/>
    <n v="42.19"/>
    <n v="42.19"/>
    <n v="42.19"/>
    <n v="42.19"/>
    <n v="42.19"/>
    <n v="0"/>
    <n v="0"/>
    <n v="0"/>
    <n v="0"/>
    <n v="0"/>
    <n v="76.491500000000002"/>
    <n v="76.491500000000002"/>
    <n v="76.491500000000002"/>
    <n v="76.491500000000002"/>
    <n v="76.491500000000002"/>
    <n v="0"/>
    <n v="0"/>
    <n v="0"/>
    <n v="0"/>
    <n v="0"/>
    <n v="0"/>
    <n v="100"/>
    <n v="100"/>
    <n v="100"/>
    <n v="100"/>
  </r>
  <r>
    <n v="2299580"/>
    <x v="169"/>
    <n v="20220310"/>
    <m/>
    <s v="FOOTWEAR"/>
    <x v="86"/>
    <s v="SANDALIA RASTEIRA NATURE"/>
    <n v="5585751"/>
    <x v="169"/>
    <n v="1"/>
    <s v="EXCESS"/>
    <s v="CROSS-OUT"/>
    <n v="0.5978"/>
    <m/>
    <n v="18.648"/>
    <m/>
    <m/>
    <n v="89.99"/>
    <n v="99.99"/>
    <n v="191"/>
    <n v="191"/>
    <n v="70"/>
    <s v="WORK IN PROGRESS"/>
    <n v="134220973"/>
    <s v="NO INCENTIVE"/>
    <s v="N"/>
    <s v="N"/>
    <s v="N"/>
    <s v="N"/>
    <x v="0"/>
    <n v="134220979"/>
    <n v="28"/>
    <n v="42"/>
    <n v="20230306"/>
    <s v="CUSTOMER"/>
    <n v="15"/>
    <s v="Y"/>
    <s v="Tech rep lvl + Moda &amp; Casa + VGF2"/>
    <s v="FULL PAYMENT"/>
    <m/>
    <n v="10275.040199999999"/>
    <n v="6713.2722000000003"/>
    <n v="70.540000000000006"/>
    <m/>
    <s v="SANDALS"/>
    <s v="SANDALS"/>
    <s v="SANDALS"/>
    <s v="FEMALE"/>
    <s v="AVON"/>
    <s v="AVON"/>
    <n v="0"/>
    <n v="33"/>
    <n v="20"/>
    <s v="N"/>
    <s v="N"/>
    <n v="80144"/>
    <m/>
    <s v="N"/>
    <s v="RP"/>
    <n v="88"/>
    <n v="99.99"/>
    <n v="99.99"/>
    <m/>
    <m/>
    <m/>
    <m/>
    <s v="N"/>
    <m/>
    <m/>
    <m/>
    <x v="0"/>
    <m/>
    <n v="70"/>
    <s v="CHEIA DE ESTILO 3"/>
    <s v="N"/>
    <m/>
    <m/>
    <s v="N"/>
    <n v="20230306"/>
    <m/>
    <n v="134220973"/>
    <s v="MIXED"/>
    <s v="Tech rep lvl"/>
    <s v="Moda &amp; Casa"/>
    <n v="1"/>
    <m/>
    <n v="0"/>
    <n v="0"/>
    <n v="100"/>
    <n v="134220974"/>
    <n v="999"/>
    <n v="3"/>
    <x v="0"/>
    <x v="0"/>
    <n v="0.5978"/>
    <n v="0.5978"/>
    <n v="0.5978"/>
    <n v="0.5978"/>
    <n v="0.5978"/>
    <n v="89.99"/>
    <n v="89.99"/>
    <n v="89.99"/>
    <n v="89.99"/>
    <n v="89.99"/>
    <s v="Brasil + Moda &amp; Casa + VGF2"/>
    <s v="Bronze + Moda &amp; Casa + VGF2"/>
    <s v="Prata + Moda &amp; Casa + VGF2"/>
    <s v="Ouro + Moda &amp; Casa + VGF2"/>
    <s v="Estrela + Moda &amp; Casa + VGF2"/>
    <n v="15"/>
    <n v="15"/>
    <n v="15"/>
    <n v="15"/>
    <n v="15"/>
    <n v="42.19"/>
    <n v="42.19"/>
    <n v="42.19"/>
    <n v="42.19"/>
    <n v="42.19"/>
    <n v="0"/>
    <n v="0"/>
    <n v="0"/>
    <n v="0"/>
    <n v="0"/>
    <n v="76.491500000000002"/>
    <n v="76.491500000000002"/>
    <n v="76.491500000000002"/>
    <n v="76.491500000000002"/>
    <n v="76.491500000000002"/>
    <n v="0"/>
    <n v="0"/>
    <n v="0"/>
    <n v="0"/>
    <n v="0"/>
    <n v="0"/>
    <n v="100"/>
    <n v="100"/>
    <n v="100"/>
    <n v="100"/>
  </r>
  <r>
    <n v="2303860"/>
    <x v="170"/>
    <n v="20220310"/>
    <m/>
    <s v="FOOTWEAR"/>
    <x v="86"/>
    <s v="SANDALIA RASTEIRA NATURE"/>
    <n v="5585751"/>
    <x v="170"/>
    <n v="1"/>
    <s v="EXCESS"/>
    <s v="CROSS-OUT"/>
    <n v="0.5978"/>
    <m/>
    <n v="18.648"/>
    <m/>
    <m/>
    <n v="89.99"/>
    <n v="99.99"/>
    <n v="187"/>
    <n v="187"/>
    <n v="70"/>
    <s v="WORK IN PROGRESS"/>
    <n v="134220973"/>
    <s v="NO INCENTIVE"/>
    <s v="N"/>
    <s v="N"/>
    <s v="N"/>
    <s v="N"/>
    <x v="0"/>
    <n v="134220978"/>
    <n v="28"/>
    <n v="42"/>
    <n v="20230306"/>
    <s v="CUSTOMER"/>
    <n v="15"/>
    <s v="Y"/>
    <s v="Tech rep lvl + Moda &amp; Casa + VGF2"/>
    <s v="FULL PAYMENT"/>
    <m/>
    <n v="10059.856100000001"/>
    <n v="6572.6800999999996"/>
    <n v="70.540000000000006"/>
    <m/>
    <s v="SANDALS"/>
    <s v="SANDALS"/>
    <s v="SANDALS"/>
    <s v="FEMALE"/>
    <s v="AVON"/>
    <s v="AVON"/>
    <n v="0"/>
    <n v="33"/>
    <n v="20"/>
    <s v="N"/>
    <s v="N"/>
    <n v="80528"/>
    <m/>
    <s v="N"/>
    <s v="RP"/>
    <n v="88"/>
    <n v="99.99"/>
    <n v="99.99"/>
    <m/>
    <m/>
    <m/>
    <m/>
    <s v="N"/>
    <m/>
    <m/>
    <m/>
    <x v="0"/>
    <m/>
    <n v="70"/>
    <s v="CHEIA DE ESTILO 3"/>
    <s v="N"/>
    <m/>
    <m/>
    <s v="N"/>
    <n v="20230306"/>
    <m/>
    <n v="134220973"/>
    <s v="MIXED"/>
    <s v="Tech rep lvl"/>
    <s v="Moda &amp; Casa"/>
    <n v="1"/>
    <m/>
    <n v="0"/>
    <n v="0"/>
    <n v="100"/>
    <n v="134220974"/>
    <n v="999"/>
    <n v="3"/>
    <x v="0"/>
    <x v="0"/>
    <n v="0.5978"/>
    <n v="0.5978"/>
    <n v="0.5978"/>
    <n v="0.5978"/>
    <n v="0.5978"/>
    <n v="89.99"/>
    <n v="89.99"/>
    <n v="89.99"/>
    <n v="89.99"/>
    <n v="89.99"/>
    <s v="Brasil + Moda &amp; Casa + VGF2"/>
    <s v="Bronze + Moda &amp; Casa + VGF2"/>
    <s v="Prata + Moda &amp; Casa + VGF2"/>
    <s v="Ouro + Moda &amp; Casa + VGF2"/>
    <s v="Estrela + Moda &amp; Casa + VGF2"/>
    <n v="15"/>
    <n v="15"/>
    <n v="15"/>
    <n v="15"/>
    <n v="15"/>
    <n v="42.19"/>
    <n v="42.19"/>
    <n v="42.19"/>
    <n v="42.19"/>
    <n v="42.19"/>
    <n v="0"/>
    <n v="0"/>
    <n v="0"/>
    <n v="0"/>
    <n v="0"/>
    <n v="76.491500000000002"/>
    <n v="76.491500000000002"/>
    <n v="76.491500000000002"/>
    <n v="76.491500000000002"/>
    <n v="76.491500000000002"/>
    <n v="0"/>
    <n v="0"/>
    <n v="0"/>
    <n v="0"/>
    <n v="0"/>
    <n v="0"/>
    <n v="100"/>
    <n v="100"/>
    <n v="100"/>
    <n v="100"/>
  </r>
  <r>
    <n v="2277634"/>
    <x v="171"/>
    <n v="20220308"/>
    <m/>
    <s v="HOUSEWARES"/>
    <x v="87"/>
    <s v="MANTIMENTO INVW 1.2L"/>
    <n v="5548753"/>
    <x v="171"/>
    <n v="1"/>
    <s v="IN-LINE (EXCL NR)"/>
    <s v="CROSS-OUT"/>
    <n v="0.5978"/>
    <m/>
    <n v="4.492"/>
    <m/>
    <m/>
    <n v="15.99"/>
    <n v="24.99"/>
    <n v="34274"/>
    <n v="34274"/>
    <n v="33"/>
    <s v="WORK IN PROGRESS"/>
    <n v="134221149"/>
    <s v="NO INCENTIVE"/>
    <s v="N"/>
    <s v="N"/>
    <s v="N"/>
    <s v="N"/>
    <x v="0"/>
    <n v="134221152"/>
    <n v="28"/>
    <n v="42"/>
    <n v="20230306"/>
    <s v="CUSTOMER"/>
    <n v="15"/>
    <s v="Y"/>
    <s v="Tech rep lvl + Moda &amp; Casa + VGF2"/>
    <s v="FULL PAYMENT"/>
    <m/>
    <n v="327619.06520000001"/>
    <n v="173660.25719999999"/>
    <n v="60.06"/>
    <m/>
    <s v="KITCHEN FOOD STORAGE"/>
    <s v="KITCHEN"/>
    <s v="FOOD STORAGE/CONTAINERS"/>
    <s v="UNISEX"/>
    <s v="INNOVAWARE"/>
    <s v="INNOVAWARE"/>
    <n v="1"/>
    <n v="100"/>
    <s v="33.33"/>
    <s v="N"/>
    <s v="N"/>
    <n v="46082"/>
    <m/>
    <s v="N"/>
    <m/>
    <m/>
    <m/>
    <m/>
    <m/>
    <m/>
    <m/>
    <m/>
    <s v="N"/>
    <n v="125502836"/>
    <s v="F&amp;H MPA"/>
    <m/>
    <x v="0"/>
    <m/>
    <n v="32"/>
    <s v="ESPACO GOURMET - HOUSE 5"/>
    <s v="N"/>
    <m/>
    <m/>
    <s v="N"/>
    <n v="20230306"/>
    <m/>
    <n v="134221149"/>
    <s v="MIXED"/>
    <s v="Tech rep lvl"/>
    <s v="Moda &amp; Casa"/>
    <n v="1"/>
    <m/>
    <n v="0"/>
    <n v="0"/>
    <n v="100"/>
    <n v="134221150"/>
    <n v="999"/>
    <n v="3"/>
    <x v="0"/>
    <x v="0"/>
    <n v="0.5978"/>
    <n v="0.5978"/>
    <n v="0.5978"/>
    <n v="0.5978"/>
    <n v="0.5978"/>
    <n v="15.99"/>
    <n v="15.99"/>
    <n v="15.99"/>
    <n v="15.99"/>
    <n v="15.99"/>
    <s v="Brasil + Moda &amp; Casa + VGF2"/>
    <s v="Bronze + Moda &amp; Casa + VGF2"/>
    <s v="Prata + Moda &amp; Casa + VGF2"/>
    <s v="Ouro + Moda &amp; Casa + VGF2"/>
    <s v="Estrela + Moda &amp; Casa + VGF2"/>
    <n v="15"/>
    <n v="15"/>
    <n v="15"/>
    <n v="15"/>
    <n v="15"/>
    <n v="42.19"/>
    <n v="42.19"/>
    <n v="42.19"/>
    <n v="42.19"/>
    <n v="42.19"/>
    <n v="0"/>
    <n v="0"/>
    <n v="0"/>
    <n v="0"/>
    <n v="0"/>
    <n v="13.5915"/>
    <n v="13.5915"/>
    <n v="13.5915"/>
    <n v="13.5915"/>
    <n v="13.5915"/>
    <n v="0"/>
    <n v="0"/>
    <n v="0"/>
    <n v="0"/>
    <n v="0"/>
    <n v="0"/>
    <n v="100"/>
    <n v="100"/>
    <n v="100"/>
    <n v="100"/>
  </r>
  <r>
    <n v="2277635"/>
    <x v="172"/>
    <n v="20220308"/>
    <m/>
    <s v="HOUSEWARES"/>
    <x v="87"/>
    <s v="MANTIMENTO INVW 1.2L"/>
    <n v="5548753"/>
    <x v="172"/>
    <n v="1"/>
    <s v="IN-LINE (EXCL NR)"/>
    <s v="CROSS-OUT"/>
    <n v="0.5978"/>
    <m/>
    <n v="4.492"/>
    <m/>
    <m/>
    <n v="15.99"/>
    <n v="24.99"/>
    <n v="35226"/>
    <n v="35226"/>
    <n v="33"/>
    <s v="WORK IN PROGRESS"/>
    <n v="134221149"/>
    <s v="NO INCENTIVE"/>
    <s v="N"/>
    <s v="N"/>
    <s v="N"/>
    <s v="N"/>
    <x v="0"/>
    <n v="134221151"/>
    <n v="28"/>
    <n v="42"/>
    <n v="20230306"/>
    <s v="CUSTOMER"/>
    <n v="15"/>
    <s v="Y"/>
    <s v="Tech rep lvl + Moda &amp; Casa + VGF2"/>
    <s v="FULL PAYMENT"/>
    <m/>
    <n v="336719.0638"/>
    <n v="178483.87179999999"/>
    <n v="60.06"/>
    <m/>
    <s v="KITCHEN FOOD STORAGE"/>
    <s v="KITCHEN"/>
    <s v="FOOD STORAGE/CONTAINERS"/>
    <s v="UNISEX"/>
    <s v="INNOVAWARE"/>
    <s v="INNOVAWARE"/>
    <n v="1"/>
    <n v="100"/>
    <s v="33.33"/>
    <s v="N"/>
    <s v="N"/>
    <n v="46083"/>
    <m/>
    <s v="N"/>
    <m/>
    <m/>
    <m/>
    <m/>
    <m/>
    <m/>
    <m/>
    <m/>
    <s v="N"/>
    <n v="125502836"/>
    <s v="F&amp;H MPA"/>
    <m/>
    <x v="0"/>
    <m/>
    <n v="32"/>
    <s v="ESPACO GOURMET - HOUSE 5"/>
    <s v="N"/>
    <m/>
    <m/>
    <s v="N"/>
    <n v="20230306"/>
    <m/>
    <n v="134221149"/>
    <s v="MIXED"/>
    <s v="Tech rep lvl"/>
    <s v="Moda &amp; Casa"/>
    <n v="1"/>
    <m/>
    <n v="0"/>
    <n v="0"/>
    <n v="100"/>
    <n v="134221150"/>
    <n v="999"/>
    <n v="3"/>
    <x v="0"/>
    <x v="0"/>
    <n v="0.5978"/>
    <n v="0.5978"/>
    <n v="0.5978"/>
    <n v="0.5978"/>
    <n v="0.5978"/>
    <n v="15.99"/>
    <n v="15.99"/>
    <n v="15.99"/>
    <n v="15.99"/>
    <n v="15.99"/>
    <s v="Brasil + Moda &amp; Casa + VGF2"/>
    <s v="Bronze + Moda &amp; Casa + VGF2"/>
    <s v="Prata + Moda &amp; Casa + VGF2"/>
    <s v="Ouro + Moda &amp; Casa + VGF2"/>
    <s v="Estrela + Moda &amp; Casa + VGF2"/>
    <n v="15"/>
    <n v="15"/>
    <n v="15"/>
    <n v="15"/>
    <n v="15"/>
    <n v="42.19"/>
    <n v="42.19"/>
    <n v="42.19"/>
    <n v="42.19"/>
    <n v="42.19"/>
    <n v="0"/>
    <n v="0"/>
    <n v="0"/>
    <n v="0"/>
    <n v="0"/>
    <n v="13.5915"/>
    <n v="13.5915"/>
    <n v="13.5915"/>
    <n v="13.5915"/>
    <n v="13.5915"/>
    <n v="0"/>
    <n v="0"/>
    <n v="0"/>
    <n v="0"/>
    <n v="0"/>
    <n v="0"/>
    <n v="100"/>
    <n v="100"/>
    <n v="100"/>
    <n v="100"/>
  </r>
  <r>
    <n v="2277636"/>
    <x v="173"/>
    <n v="20220308"/>
    <m/>
    <s v="HOUSEWARES"/>
    <x v="87"/>
    <s v="MANTIMENTO INVW 1.2L"/>
    <n v="5548753"/>
    <x v="173"/>
    <n v="1"/>
    <s v="IN-LINE (EXCL NR)"/>
    <s v="CROSS-OUT"/>
    <n v="0.5978"/>
    <m/>
    <n v="4.492"/>
    <m/>
    <m/>
    <n v="15.99"/>
    <n v="24.99"/>
    <n v="37130"/>
    <n v="37130"/>
    <n v="33"/>
    <s v="WORK IN PROGRESS"/>
    <n v="134221149"/>
    <s v="NO INCENTIVE"/>
    <s v="N"/>
    <s v="N"/>
    <s v="N"/>
    <s v="N"/>
    <x v="0"/>
    <n v="134221153"/>
    <n v="28"/>
    <n v="42"/>
    <n v="20230306"/>
    <s v="CUSTOMER"/>
    <n v="15"/>
    <s v="Y"/>
    <s v="Tech rep lvl + Moda &amp; Casa + VGF2"/>
    <s v="FULL PAYMENT"/>
    <m/>
    <n v="354919.06089999998"/>
    <n v="188131.10089999999"/>
    <n v="60.06"/>
    <m/>
    <s v="KITCHEN FOOD STORAGE"/>
    <s v="KITCHEN"/>
    <s v="FOOD STORAGE/CONTAINERS"/>
    <s v="UNISEX"/>
    <s v="INNOVAWARE"/>
    <s v="INNOVAWARE"/>
    <n v="1"/>
    <n v="100"/>
    <s v="33.33"/>
    <s v="N"/>
    <s v="N"/>
    <n v="46129"/>
    <m/>
    <s v="N"/>
    <m/>
    <m/>
    <m/>
    <m/>
    <m/>
    <m/>
    <m/>
    <m/>
    <s v="N"/>
    <n v="125502836"/>
    <s v="F&amp;H MPA"/>
    <m/>
    <x v="0"/>
    <m/>
    <n v="32"/>
    <s v="ESPACO GOURMET - HOUSE 5"/>
    <s v="N"/>
    <m/>
    <m/>
    <s v="N"/>
    <n v="20230306"/>
    <m/>
    <n v="134221149"/>
    <s v="MIXED"/>
    <s v="Tech rep lvl"/>
    <s v="Moda &amp; Casa"/>
    <n v="1"/>
    <m/>
    <n v="0"/>
    <n v="0"/>
    <n v="100"/>
    <n v="134221150"/>
    <n v="999"/>
    <n v="3"/>
    <x v="0"/>
    <x v="0"/>
    <n v="0.5978"/>
    <n v="0.5978"/>
    <n v="0.5978"/>
    <n v="0.5978"/>
    <n v="0.5978"/>
    <n v="15.99"/>
    <n v="15.99"/>
    <n v="15.99"/>
    <n v="15.99"/>
    <n v="15.99"/>
    <s v="Brasil + Moda &amp; Casa + VGF2"/>
    <s v="Bronze + Moda &amp; Casa + VGF2"/>
    <s v="Prata + Moda &amp; Casa + VGF2"/>
    <s v="Ouro + Moda &amp; Casa + VGF2"/>
    <s v="Estrela + Moda &amp; Casa + VGF2"/>
    <n v="15"/>
    <n v="15"/>
    <n v="15"/>
    <n v="15"/>
    <n v="15"/>
    <n v="42.19"/>
    <n v="42.19"/>
    <n v="42.19"/>
    <n v="42.19"/>
    <n v="42.19"/>
    <n v="0"/>
    <n v="0"/>
    <n v="0"/>
    <n v="0"/>
    <n v="0"/>
    <n v="13.5915"/>
    <n v="13.5915"/>
    <n v="13.5915"/>
    <n v="13.5915"/>
    <n v="13.5915"/>
    <n v="0"/>
    <n v="0"/>
    <n v="0"/>
    <n v="0"/>
    <n v="0"/>
    <n v="0"/>
    <n v="100"/>
    <n v="100"/>
    <n v="100"/>
    <n v="100"/>
  </r>
  <r>
    <n v="2277594"/>
    <x v="174"/>
    <n v="20210310"/>
    <m/>
    <s v="HOUSEWARES"/>
    <x v="88"/>
    <s v="KIT POTES OVAIS"/>
    <n v="5548712"/>
    <x v="174"/>
    <n v="1"/>
    <s v="IN-LINE (EXCL NR)"/>
    <s v="CROSS-OUT"/>
    <n v="0.5978"/>
    <m/>
    <n v="11.335000000000001"/>
    <m/>
    <m/>
    <n v="44.99"/>
    <n v="59.99"/>
    <n v="22944"/>
    <n v="22944"/>
    <n v="37"/>
    <s v="WORK IN PROGRESS"/>
    <n v="134221222"/>
    <s v="NO INCENTIVE"/>
    <s v="N"/>
    <s v="N"/>
    <s v="N"/>
    <s v="N"/>
    <x v="0"/>
    <n v="134221224"/>
    <n v="28"/>
    <n v="42"/>
    <n v="20230306"/>
    <s v="CUSTOMER"/>
    <n v="15"/>
    <s v="Y"/>
    <s v="Tech rep lvl + Moda &amp; Casa + VGF2"/>
    <s v="FULL PAYMENT"/>
    <m/>
    <n v="617079.3848"/>
    <n v="357009.14480000001"/>
    <n v="64.180000000000007"/>
    <m/>
    <s v="KITCHEN FOOD STORAGE"/>
    <s v="KITCHEN"/>
    <s v="FOOD STORAGE/CONTAINERS"/>
    <s v="UNISEX"/>
    <s v="AVON"/>
    <s v="AVON"/>
    <n v="1"/>
    <n v="100"/>
    <n v="100"/>
    <s v="N"/>
    <s v="N"/>
    <n v="46602"/>
    <m/>
    <s v="N"/>
    <m/>
    <m/>
    <m/>
    <m/>
    <m/>
    <m/>
    <m/>
    <m/>
    <s v="N"/>
    <m/>
    <m/>
    <m/>
    <x v="0"/>
    <m/>
    <n v="36"/>
    <s v="ESPACO GOURMET - HOUSE 7"/>
    <s v="N"/>
    <m/>
    <m/>
    <s v="N"/>
    <n v="20230306"/>
    <m/>
    <n v="134221222"/>
    <s v="MIXED"/>
    <s v="Tech rep lvl"/>
    <s v="Moda &amp; Casa"/>
    <n v="1"/>
    <m/>
    <n v="0"/>
    <n v="0"/>
    <n v="100"/>
    <n v="134221223"/>
    <n v="999"/>
    <n v="3"/>
    <x v="0"/>
    <x v="0"/>
    <n v="0.5978"/>
    <n v="0.5978"/>
    <n v="0.5978"/>
    <n v="0.5978"/>
    <n v="0.5978"/>
    <n v="44.99"/>
    <n v="44.99"/>
    <n v="44.99"/>
    <n v="44.99"/>
    <n v="44.99"/>
    <s v="Brasil + Moda &amp; Casa + VGF2"/>
    <s v="Bronze + Moda &amp; Casa + VGF2"/>
    <s v="Prata + Moda &amp; Casa + VGF2"/>
    <s v="Ouro + Moda &amp; Casa + VGF2"/>
    <s v="Estrela + Moda &amp; Casa + VGF2"/>
    <n v="15"/>
    <n v="15"/>
    <n v="15"/>
    <n v="15"/>
    <n v="15"/>
    <n v="42.19"/>
    <n v="42.19"/>
    <n v="42.19"/>
    <n v="42.19"/>
    <n v="42.19"/>
    <n v="0"/>
    <n v="0"/>
    <n v="0"/>
    <n v="0"/>
    <n v="0"/>
    <n v="38.241500000000002"/>
    <n v="38.241500000000002"/>
    <n v="38.241500000000002"/>
    <n v="38.241500000000002"/>
    <n v="38.241500000000002"/>
    <n v="0"/>
    <n v="0"/>
    <n v="0"/>
    <n v="0"/>
    <n v="0"/>
    <n v="0"/>
    <n v="100"/>
    <n v="100"/>
    <n v="100"/>
    <n v="100"/>
  </r>
  <r>
    <n v="2293901"/>
    <x v="175"/>
    <n v="20220315"/>
    <m/>
    <s v="HOUSEWARES"/>
    <x v="89"/>
    <s v="PANELA MICROONDAS 500ML"/>
    <n v="5575383"/>
    <x v="175"/>
    <n v="1"/>
    <s v="IN-LINE (EXCL NR)"/>
    <s v="CROSS-OUT"/>
    <n v="0.5978"/>
    <m/>
    <n v="3.3140000000000001"/>
    <m/>
    <m/>
    <n v="15.99"/>
    <n v="19.989999999999998"/>
    <n v="15143"/>
    <n v="15143"/>
    <n v="36"/>
    <s v="WORK IN PROGRESS"/>
    <n v="134221235"/>
    <s v="NO INCENTIVE"/>
    <s v="N"/>
    <s v="N"/>
    <s v="N"/>
    <s v="N"/>
    <x v="0"/>
    <n v="134221237"/>
    <n v="28"/>
    <n v="42"/>
    <n v="20230306"/>
    <s v="CUSTOMER"/>
    <n v="15"/>
    <s v="Y"/>
    <s v="Tech rep lvl + Moda &amp; Casa + VGF2"/>
    <s v="FULL PAYMENT"/>
    <m/>
    <n v="144749.2415"/>
    <n v="94565.339500000002"/>
    <n v="70.53"/>
    <m/>
    <s v="MICROWAVE COOKWARE"/>
    <s v="BAKING"/>
    <s v="UTENSILS KITCHENWARE"/>
    <s v="UNISEX"/>
    <s v="AVON"/>
    <s v="AVON"/>
    <n v="0"/>
    <n v="34"/>
    <n v="100"/>
    <s v="N"/>
    <s v="N"/>
    <n v="46691"/>
    <m/>
    <s v="N"/>
    <s v="RO"/>
    <n v="14.2"/>
    <n v="15.99"/>
    <n v="17.59"/>
    <m/>
    <m/>
    <m/>
    <m/>
    <s v="N"/>
    <m/>
    <m/>
    <m/>
    <x v="0"/>
    <m/>
    <n v="36"/>
    <s v="ESPACO GOURMET - HOUSE 7"/>
    <s v="N"/>
    <m/>
    <m/>
    <s v="N"/>
    <n v="20230306"/>
    <m/>
    <n v="134221235"/>
    <s v="MIXED"/>
    <s v="Tech rep lvl"/>
    <s v="Moda &amp; Casa"/>
    <n v="1"/>
    <m/>
    <n v="0"/>
    <n v="0"/>
    <n v="100"/>
    <n v="134221236"/>
    <n v="999"/>
    <n v="3"/>
    <x v="0"/>
    <x v="0"/>
    <n v="0.5978"/>
    <n v="0.5978"/>
    <n v="0.5978"/>
    <n v="0.5978"/>
    <n v="0.5978"/>
    <n v="15.99"/>
    <n v="15.99"/>
    <n v="15.99"/>
    <n v="15.99"/>
    <n v="15.99"/>
    <s v="Brasil + Moda &amp; Casa + VGF2"/>
    <s v="Bronze + Moda &amp; Casa + VGF2"/>
    <s v="Prata + Moda &amp; Casa + VGF2"/>
    <s v="Ouro + Moda &amp; Casa + VGF2"/>
    <s v="Estrela + Moda &amp; Casa + VGF2"/>
    <n v="15"/>
    <n v="15"/>
    <n v="15"/>
    <n v="15"/>
    <n v="15"/>
    <n v="42.19"/>
    <n v="42.19"/>
    <n v="42.19"/>
    <n v="42.19"/>
    <n v="42.19"/>
    <n v="0"/>
    <n v="0"/>
    <n v="0"/>
    <n v="0"/>
    <n v="0"/>
    <n v="13.5915"/>
    <n v="13.5915"/>
    <n v="13.5915"/>
    <n v="13.5915"/>
    <n v="13.5915"/>
    <n v="0"/>
    <n v="0"/>
    <n v="0"/>
    <n v="0"/>
    <n v="0"/>
    <n v="0"/>
    <n v="100"/>
    <n v="100"/>
    <n v="100"/>
    <n v="100"/>
  </r>
  <r>
    <n v="2293900"/>
    <x v="176"/>
    <n v="20220315"/>
    <m/>
    <s v="HOUSEWARES"/>
    <x v="90"/>
    <s v="PANELA MICROONDAS 1L"/>
    <n v="5575381"/>
    <x v="176"/>
    <n v="1"/>
    <s v="IN-LINE (EXCL NR)"/>
    <s v="REGULAR PRICE"/>
    <n v="0.5978"/>
    <m/>
    <n v="4.0259999999999998"/>
    <m/>
    <m/>
    <n v="24.99"/>
    <n v="24.99"/>
    <n v="9521"/>
    <n v="9521"/>
    <n v="36"/>
    <s v="WORK IN PROGRESS"/>
    <n v="134221248"/>
    <s v="NO INCENTIVE"/>
    <s v="N"/>
    <s v="N"/>
    <s v="N"/>
    <s v="N"/>
    <x v="0"/>
    <n v="134221250"/>
    <n v="28"/>
    <n v="42"/>
    <n v="20230306"/>
    <s v="CUSTOMER"/>
    <n v="15"/>
    <s v="Y"/>
    <s v="Tech rep lvl + Moda &amp; Casa + VGF2"/>
    <s v="FULL PAYMENT"/>
    <m/>
    <n v="142234.42850000001"/>
    <n v="103902.88250000001"/>
    <n v="77.09"/>
    <m/>
    <s v="BAKEWARE &amp; COOKWARE"/>
    <s v="BAKING"/>
    <s v="UTENSILS KITCHENWARE"/>
    <s v="UNISEX"/>
    <s v="AVON"/>
    <s v="AVON"/>
    <n v="0"/>
    <n v="33"/>
    <n v="100"/>
    <s v="N"/>
    <s v="N"/>
    <n v="46661"/>
    <m/>
    <s v="N"/>
    <m/>
    <m/>
    <m/>
    <m/>
    <m/>
    <m/>
    <m/>
    <m/>
    <s v="N"/>
    <m/>
    <m/>
    <m/>
    <x v="0"/>
    <m/>
    <n v="36"/>
    <s v="ESPACO GOURMET - HOUSE 7"/>
    <s v="N"/>
    <m/>
    <m/>
    <s v="N"/>
    <n v="20230306"/>
    <m/>
    <n v="134221248"/>
    <s v="MIXED"/>
    <s v="Tech rep lvl"/>
    <s v="Moda &amp; Casa"/>
    <n v="1"/>
    <m/>
    <n v="0"/>
    <n v="0"/>
    <n v="100"/>
    <n v="134221249"/>
    <n v="999"/>
    <n v="3"/>
    <x v="0"/>
    <x v="0"/>
    <n v="0.5978"/>
    <n v="0.5978"/>
    <n v="0.5978"/>
    <n v="0.5978"/>
    <n v="0.5978"/>
    <n v="24.99"/>
    <n v="24.99"/>
    <n v="24.99"/>
    <n v="24.99"/>
    <n v="24.99"/>
    <s v="Brasil + Moda &amp; Casa + VGF2"/>
    <s v="Bronze + Moda &amp; Casa + VGF2"/>
    <s v="Prata + Moda &amp; Casa + VGF2"/>
    <s v="Ouro + Moda &amp; Casa + VGF2"/>
    <s v="Estrela + Moda &amp; Casa + VGF2"/>
    <n v="15"/>
    <n v="15"/>
    <n v="15"/>
    <n v="15"/>
    <n v="15"/>
    <n v="42.19"/>
    <n v="42.19"/>
    <n v="42.19"/>
    <n v="42.19"/>
    <n v="42.19"/>
    <n v="0"/>
    <n v="0"/>
    <n v="0"/>
    <n v="0"/>
    <n v="0"/>
    <n v="21.241499999999998"/>
    <n v="21.241499999999998"/>
    <n v="21.241499999999998"/>
    <n v="21.241499999999998"/>
    <n v="21.241499999999998"/>
    <n v="0"/>
    <n v="0"/>
    <n v="0"/>
    <n v="0"/>
    <n v="0"/>
    <n v="0"/>
    <n v="100"/>
    <n v="100"/>
    <n v="100"/>
    <n v="100"/>
  </r>
  <r>
    <n v="2293898"/>
    <x v="177"/>
    <n v="20220315"/>
    <m/>
    <s v="HOUSEWARES"/>
    <x v="91"/>
    <s v="PANELA MICROONDAS 1700ML"/>
    <n v="5575379"/>
    <x v="177"/>
    <n v="1"/>
    <s v="IN-LINE (EXCL NR)"/>
    <s v="CROSS-OUT"/>
    <n v="0.5978"/>
    <m/>
    <n v="5.2939999999999996"/>
    <m/>
    <m/>
    <n v="19.989999999999998"/>
    <n v="29.99"/>
    <n v="32122"/>
    <n v="32122"/>
    <n v="36"/>
    <s v="WORK IN PROGRESS"/>
    <n v="134221261"/>
    <s v="NO INCENTIVE"/>
    <s v="N"/>
    <s v="N"/>
    <s v="N"/>
    <s v="N"/>
    <x v="0"/>
    <n v="134221263"/>
    <n v="28"/>
    <n v="42"/>
    <n v="20230306"/>
    <s v="CUSTOMER"/>
    <n v="15"/>
    <s v="Y"/>
    <s v="Tech rep lvl + Moda &amp; Casa + VGF2"/>
    <s v="FULL PAYMENT"/>
    <m/>
    <n v="383858.6067"/>
    <n v="213804.73869999999"/>
    <n v="62.34"/>
    <m/>
    <s v="BAKEWARE &amp; COOKWARE"/>
    <s v="BAKING"/>
    <s v="UTENSILS KITCHENWARE"/>
    <s v="UNISEX"/>
    <s v="AVON"/>
    <s v="AVON"/>
    <n v="0"/>
    <n v="33"/>
    <n v="100"/>
    <s v="N"/>
    <s v="N"/>
    <n v="46617"/>
    <m/>
    <s v="N"/>
    <s v="AXF"/>
    <n v="17.600000000000001"/>
    <n v="19.989999999999998"/>
    <n v="19.989999999999998"/>
    <m/>
    <m/>
    <m/>
    <m/>
    <s v="N"/>
    <m/>
    <m/>
    <m/>
    <x v="0"/>
    <m/>
    <n v="36"/>
    <s v="ESPACO GOURMET - HOUSE 7"/>
    <s v="N"/>
    <m/>
    <m/>
    <s v="N"/>
    <n v="20230306"/>
    <m/>
    <n v="134221261"/>
    <s v="MIXED"/>
    <s v="Tech rep lvl"/>
    <s v="Moda &amp; Casa"/>
    <n v="1"/>
    <m/>
    <n v="0"/>
    <n v="0"/>
    <n v="100"/>
    <n v="134221262"/>
    <n v="999"/>
    <n v="3"/>
    <x v="0"/>
    <x v="0"/>
    <n v="0.5978"/>
    <n v="0.5978"/>
    <n v="0.5978"/>
    <n v="0.5978"/>
    <n v="0.5978"/>
    <n v="19.989999999999998"/>
    <n v="19.989999999999998"/>
    <n v="19.989999999999998"/>
    <n v="19.989999999999998"/>
    <n v="19.989999999999998"/>
    <s v="Brasil + Moda &amp; Casa + VGF2"/>
    <s v="Bronze + Moda &amp; Casa + VGF2"/>
    <s v="Prata + Moda &amp; Casa + VGF2"/>
    <s v="Ouro + Moda &amp; Casa + VGF2"/>
    <s v="Estrela + Moda &amp; Casa + VGF2"/>
    <n v="15"/>
    <n v="15"/>
    <n v="15"/>
    <n v="15"/>
    <n v="15"/>
    <n v="42.19"/>
    <n v="42.19"/>
    <n v="42.19"/>
    <n v="42.19"/>
    <n v="42.19"/>
    <n v="0"/>
    <n v="0"/>
    <n v="0"/>
    <n v="0"/>
    <n v="0"/>
    <n v="16.991499999999998"/>
    <n v="16.991499999999998"/>
    <n v="16.991499999999998"/>
    <n v="16.991499999999998"/>
    <n v="16.991499999999998"/>
    <n v="0"/>
    <n v="0"/>
    <n v="0"/>
    <n v="0"/>
    <n v="0"/>
    <n v="0"/>
    <n v="100"/>
    <n v="100"/>
    <n v="100"/>
    <n v="100"/>
  </r>
  <r>
    <n v="2263104"/>
    <x v="178"/>
    <n v="20200316"/>
    <m/>
    <s v="HOUSEWARES"/>
    <x v="92"/>
    <s v="FAZ CHURROS BISCOITO NOVO"/>
    <n v="5522557"/>
    <x v="178"/>
    <n v="1"/>
    <s v="IN-LINE (EXCL NR)"/>
    <s v="CROSS-OUT"/>
    <n v="0.5978"/>
    <m/>
    <n v="5.8140000000000001"/>
    <m/>
    <m/>
    <n v="24.99"/>
    <n v="29.99"/>
    <n v="6188"/>
    <n v="6188"/>
    <n v="38"/>
    <s v="WORK IN PROGRESS"/>
    <n v="134221274"/>
    <s v="NO INCENTIVE"/>
    <s v="N"/>
    <s v="N"/>
    <s v="N"/>
    <s v="N"/>
    <x v="0"/>
    <n v="134221276"/>
    <n v="28"/>
    <n v="42"/>
    <n v="20230306"/>
    <s v="CUSTOMER"/>
    <n v="15"/>
    <s v="Y"/>
    <s v="Tech rep lvl + Moda &amp; Casa + VGF2"/>
    <s v="FULL PAYMENT"/>
    <m/>
    <n v="92442.668099999995"/>
    <n v="56465.636100000003"/>
    <n v="66.92"/>
    <m/>
    <s v="FOOD PREPARATION UTENSILS"/>
    <s v="COOKING"/>
    <s v="UTENSILS KITCHENWARE"/>
    <s v="UNISEX"/>
    <s v="AVON"/>
    <s v="AVON"/>
    <n v="0"/>
    <n v="33"/>
    <n v="100"/>
    <s v="N"/>
    <s v="N"/>
    <n v="83328"/>
    <m/>
    <s v="N"/>
    <m/>
    <m/>
    <m/>
    <m/>
    <m/>
    <m/>
    <m/>
    <m/>
    <s v="N"/>
    <m/>
    <m/>
    <m/>
    <x v="0"/>
    <m/>
    <n v="38"/>
    <s v="ESPACO GOURMET - HOUSE 8"/>
    <s v="N"/>
    <m/>
    <m/>
    <s v="N"/>
    <n v="20230306"/>
    <m/>
    <n v="134221274"/>
    <s v="MIXED"/>
    <s v="Tech rep lvl"/>
    <s v="Moda &amp; Casa"/>
    <n v="1"/>
    <m/>
    <n v="0"/>
    <n v="0"/>
    <n v="100"/>
    <n v="134221275"/>
    <n v="999"/>
    <n v="3"/>
    <x v="0"/>
    <x v="0"/>
    <n v="0.5978"/>
    <n v="0.5978"/>
    <n v="0.5978"/>
    <n v="0.5978"/>
    <n v="0.5978"/>
    <n v="24.99"/>
    <n v="24.99"/>
    <n v="24.99"/>
    <n v="24.99"/>
    <n v="24.99"/>
    <s v="Brasil + Moda &amp; Casa + VGF2"/>
    <s v="Bronze + Moda &amp; Casa + VGF2"/>
    <s v="Prata + Moda &amp; Casa + VGF2"/>
    <s v="Ouro + Moda &amp; Casa + VGF2"/>
    <s v="Estrela + Moda &amp; Casa + VGF2"/>
    <n v="15"/>
    <n v="15"/>
    <n v="15"/>
    <n v="15"/>
    <n v="15"/>
    <n v="42.19"/>
    <n v="42.19"/>
    <n v="42.19"/>
    <n v="42.19"/>
    <n v="42.19"/>
    <n v="0"/>
    <n v="0"/>
    <n v="0"/>
    <n v="0"/>
    <n v="0"/>
    <n v="21.241499999999998"/>
    <n v="21.241499999999998"/>
    <n v="21.241499999999998"/>
    <n v="21.241499999999998"/>
    <n v="21.241499999999998"/>
    <n v="0"/>
    <n v="0"/>
    <n v="0"/>
    <n v="0"/>
    <n v="0"/>
    <n v="0"/>
    <n v="100"/>
    <n v="100"/>
    <n v="100"/>
    <n v="100"/>
  </r>
  <r>
    <n v="2286178"/>
    <x v="179"/>
    <n v="20210316"/>
    <m/>
    <s v="HOUSEWARES"/>
    <x v="93"/>
    <s v="FORMA PARA PUDIM MICRO ONDAS"/>
    <n v="5562092"/>
    <x v="179"/>
    <n v="1"/>
    <s v="IN-LINE (EXCL NR)"/>
    <s v="CROSS-OUT"/>
    <n v="0.5978"/>
    <m/>
    <n v="3.1429999999999998"/>
    <m/>
    <m/>
    <n v="14.99"/>
    <n v="16.989999999999998"/>
    <n v="12849"/>
    <n v="12849"/>
    <n v="38"/>
    <s v="WORK IN PROGRESS"/>
    <n v="134221287"/>
    <s v="NO INCENTIVE"/>
    <s v="N"/>
    <s v="N"/>
    <s v="N"/>
    <s v="N"/>
    <x v="0"/>
    <n v="134221289"/>
    <n v="28"/>
    <n v="42"/>
    <n v="20230306"/>
    <s v="CUSTOMER"/>
    <n v="15"/>
    <s v="Y"/>
    <s v="Tech rep lvl + Moda &amp; Casa + VGF2"/>
    <s v="FULL PAYMENT"/>
    <m/>
    <n v="115140.17170000001"/>
    <n v="74755.7647"/>
    <n v="70.19"/>
    <m/>
    <s v="MICROWAVE COOKWARE"/>
    <s v="BAKING"/>
    <s v="UTENSILS KITCHENWARE"/>
    <s v="UNISEX"/>
    <s v="AVON"/>
    <s v="AVON"/>
    <n v="0"/>
    <n v="33"/>
    <n v="100"/>
    <s v="N"/>
    <s v="N"/>
    <n v="80577"/>
    <m/>
    <s v="N"/>
    <m/>
    <m/>
    <m/>
    <m/>
    <m/>
    <m/>
    <m/>
    <m/>
    <s v="N"/>
    <m/>
    <m/>
    <m/>
    <x v="0"/>
    <m/>
    <n v="38"/>
    <s v="ESPACO GOURMET - HOUSE 8"/>
    <s v="N"/>
    <m/>
    <m/>
    <s v="N"/>
    <n v="20230306"/>
    <m/>
    <n v="134221287"/>
    <s v="MIXED"/>
    <s v="Tech rep lvl"/>
    <s v="Moda &amp; Casa"/>
    <n v="1"/>
    <m/>
    <n v="0"/>
    <n v="0"/>
    <n v="100"/>
    <n v="134221288"/>
    <n v="999"/>
    <n v="3"/>
    <x v="0"/>
    <x v="0"/>
    <n v="0.5978"/>
    <n v="0.5978"/>
    <n v="0.5978"/>
    <n v="0.5978"/>
    <n v="0.5978"/>
    <n v="14.99"/>
    <n v="14.99"/>
    <n v="14.99"/>
    <n v="14.99"/>
    <n v="14.99"/>
    <s v="Brasil + Moda &amp; Casa + VGF2"/>
    <s v="Bronze + Moda &amp; Casa + VGF2"/>
    <s v="Prata + Moda &amp; Casa + VGF2"/>
    <s v="Ouro + Moda &amp; Casa + VGF2"/>
    <s v="Estrela + Moda &amp; Casa + VGF2"/>
    <n v="15"/>
    <n v="15"/>
    <n v="15"/>
    <n v="15"/>
    <n v="15"/>
    <n v="42.19"/>
    <n v="42.19"/>
    <n v="42.19"/>
    <n v="42.19"/>
    <n v="42.19"/>
    <n v="0"/>
    <n v="0"/>
    <n v="0"/>
    <n v="0"/>
    <n v="0"/>
    <n v="12.7415"/>
    <n v="12.7415"/>
    <n v="12.7415"/>
    <n v="12.7415"/>
    <n v="12.7415"/>
    <n v="0"/>
    <n v="0"/>
    <n v="0"/>
    <n v="0"/>
    <n v="0"/>
    <n v="0"/>
    <n v="100"/>
    <n v="100"/>
    <n v="100"/>
    <n v="100"/>
  </r>
  <r>
    <n v="2296711"/>
    <x v="180"/>
    <n v="20220306"/>
    <m/>
    <s v="HOUSEWARES"/>
    <x v="94"/>
    <s v="KIT 3 POTES PARA PREPARO"/>
    <n v="5579961"/>
    <x v="180"/>
    <n v="1"/>
    <s v="IN-LINE (EXCL NR)"/>
    <s v="REGULAR PRICE"/>
    <n v="0.5978"/>
    <m/>
    <n v="13.340999999999999"/>
    <m/>
    <m/>
    <n v="65.09"/>
    <n v="69.989999999999995"/>
    <n v="6883"/>
    <n v="6883"/>
    <n v="39"/>
    <s v="WORK IN PROGRESS"/>
    <n v="134221300"/>
    <s v="NO INCENTIVE"/>
    <s v="N"/>
    <s v="N"/>
    <s v="N"/>
    <s v="N"/>
    <x v="0"/>
    <n v="134221302"/>
    <n v="28"/>
    <n v="42"/>
    <n v="20230306"/>
    <s v="INSTITUTE AVON"/>
    <n v="15"/>
    <s v="Y"/>
    <s v="Tech rep lvl + Moda &amp; Casa + VGF2"/>
    <s v="FULL PAYMENT"/>
    <m/>
    <n v="267823.0502"/>
    <n v="175996.9472"/>
    <n v="70.86"/>
    <m/>
    <s v="KITCHEN FOOD STORAGE"/>
    <s v="KITCHEN"/>
    <s v="FOOD STORAGE/CONTAINERS"/>
    <s v="UNISEX"/>
    <s v="AVON"/>
    <s v="AVON"/>
    <n v="1"/>
    <n v="100"/>
    <n v="100"/>
    <s v="N"/>
    <s v="N"/>
    <n v="80047"/>
    <m/>
    <s v="N"/>
    <s v="RP"/>
    <n v="61.6"/>
    <n v="69.989999999999995"/>
    <n v="69.989999999999995"/>
    <m/>
    <m/>
    <m/>
    <m/>
    <s v="N"/>
    <m/>
    <m/>
    <m/>
    <x v="0"/>
    <m/>
    <n v="38"/>
    <s v="ESPACO GOURMET - HOUSE 8"/>
    <s v="N"/>
    <m/>
    <m/>
    <s v="N"/>
    <n v="20230306"/>
    <m/>
    <n v="134221300"/>
    <s v="MIXED"/>
    <s v="Tech rep lvl"/>
    <s v="Moda &amp; Casa"/>
    <n v="1"/>
    <m/>
    <n v="0"/>
    <n v="0"/>
    <n v="100"/>
    <n v="134221301"/>
    <n v="999"/>
    <n v="3"/>
    <x v="0"/>
    <x v="0"/>
    <n v="0.5978"/>
    <n v="0.5978"/>
    <n v="0.5978"/>
    <n v="0.5978"/>
    <n v="0.5978"/>
    <n v="65.09"/>
    <n v="65.09"/>
    <n v="65.09"/>
    <n v="65.09"/>
    <n v="65.09"/>
    <s v="Brasil + Moda &amp; Casa + VGF2"/>
    <s v="Bronze + Moda &amp; Casa + VGF2"/>
    <s v="Prata + Moda &amp; Casa + VGF2"/>
    <s v="Ouro + Moda &amp; Casa + VGF2"/>
    <s v="Estrela + Moda &amp; Casa + VGF2"/>
    <n v="15"/>
    <n v="15"/>
    <n v="15"/>
    <n v="15"/>
    <n v="15"/>
    <n v="42.19"/>
    <n v="42.19"/>
    <n v="42.19"/>
    <n v="42.19"/>
    <n v="42.19"/>
    <n v="0"/>
    <n v="0"/>
    <n v="0"/>
    <n v="0"/>
    <n v="0"/>
    <n v="55.326500000000003"/>
    <n v="55.326500000000003"/>
    <n v="55.326500000000003"/>
    <n v="55.326500000000003"/>
    <n v="55.326500000000003"/>
    <n v="0"/>
    <n v="0"/>
    <n v="0"/>
    <n v="0"/>
    <n v="0"/>
    <n v="0"/>
    <n v="100"/>
    <n v="100"/>
    <n v="100"/>
    <n v="100"/>
  </r>
  <r>
    <n v="2296782"/>
    <x v="181"/>
    <n v="20220304"/>
    <m/>
    <s v="HOUSEWARES"/>
    <x v="95"/>
    <s v="BOLSA TERMICA INVW"/>
    <n v="5548828"/>
    <x v="181"/>
    <n v="1"/>
    <s v="EXCESS"/>
    <s v="CROSS-OUT"/>
    <n v="0.5978"/>
    <m/>
    <n v="8.5760000000000005"/>
    <m/>
    <m/>
    <n v="39.99"/>
    <n v="49.99"/>
    <n v="5236"/>
    <n v="5236"/>
    <n v="41"/>
    <s v="WORK IN PROGRESS"/>
    <n v="134221339"/>
    <s v="NO INCENTIVE"/>
    <s v="N"/>
    <s v="N"/>
    <s v="N"/>
    <s v="N"/>
    <x v="0"/>
    <n v="134221341"/>
    <n v="28"/>
    <n v="42"/>
    <n v="20230306"/>
    <s v="CUSTOMER"/>
    <n v="15"/>
    <s v="Y"/>
    <s v="Tech rep lvl + Moda &amp; Casa + VGF2"/>
    <s v="FULL PAYMENT"/>
    <m/>
    <n v="125171.93120000001"/>
    <n v="80267.995200000005"/>
    <n v="69.510000000000005"/>
    <m/>
    <s v="KITCHEN LUNCH BOX"/>
    <s v="KITCHEN"/>
    <s v="FOOD STORAGE/CONTAINERS"/>
    <s v="UNISEX"/>
    <s v="INNOVAWARE"/>
    <s v="INNOVAWARE"/>
    <n v="1"/>
    <n v="100"/>
    <n v="100"/>
    <s v="N"/>
    <s v="N"/>
    <n v="80373"/>
    <m/>
    <s v="N"/>
    <s v="RP"/>
    <n v="39.200000000000003"/>
    <n v="49.99"/>
    <n v="49.99"/>
    <m/>
    <m/>
    <m/>
    <m/>
    <s v="N"/>
    <m/>
    <m/>
    <m/>
    <x v="0"/>
    <m/>
    <n v="40"/>
    <s v="ESPACO GOURMET - HOUSE 9"/>
    <s v="N"/>
    <m/>
    <m/>
    <s v="N"/>
    <n v="20230306"/>
    <m/>
    <n v="134221339"/>
    <s v="MIXED"/>
    <s v="Tech rep lvl"/>
    <s v="Moda &amp; Casa"/>
    <n v="1"/>
    <m/>
    <n v="0"/>
    <n v="0"/>
    <n v="100"/>
    <n v="134221340"/>
    <n v="999"/>
    <n v="3"/>
    <x v="0"/>
    <x v="0"/>
    <n v="0.5978"/>
    <n v="0.5978"/>
    <n v="0.5978"/>
    <n v="0.5978"/>
    <n v="0.5978"/>
    <n v="39.99"/>
    <n v="39.99"/>
    <n v="39.99"/>
    <n v="39.99"/>
    <n v="39.99"/>
    <s v="Brasil + Moda &amp; Casa + VGF2"/>
    <s v="Bronze + Moda &amp; Casa + VGF2"/>
    <s v="Prata + Moda &amp; Casa + VGF2"/>
    <s v="Ouro + Moda &amp; Casa + VGF2"/>
    <s v="Estrela + Moda &amp; Casa + VGF2"/>
    <n v="15"/>
    <n v="15"/>
    <n v="15"/>
    <n v="15"/>
    <n v="15"/>
    <n v="42.19"/>
    <n v="42.19"/>
    <n v="42.19"/>
    <n v="42.19"/>
    <n v="42.19"/>
    <n v="0"/>
    <n v="0"/>
    <n v="0"/>
    <n v="0"/>
    <n v="0"/>
    <n v="33.991500000000002"/>
    <n v="33.991500000000002"/>
    <n v="33.991500000000002"/>
    <n v="33.991500000000002"/>
    <n v="33.991500000000002"/>
    <n v="0"/>
    <n v="0"/>
    <n v="0"/>
    <n v="0"/>
    <n v="0"/>
    <n v="0"/>
    <n v="100"/>
    <n v="100"/>
    <n v="100"/>
    <n v="100"/>
  </r>
  <r>
    <n v="2302603"/>
    <x v="182"/>
    <n v="20220316"/>
    <m/>
    <s v="HOUSEWARES"/>
    <x v="96"/>
    <s v="CANECA CERAMICA COLECAO"/>
    <n v="5591484"/>
    <x v="182"/>
    <n v="1"/>
    <s v="IN-LINE (EXCL NR)"/>
    <s v="CROSS-OUT"/>
    <n v="0.5978"/>
    <m/>
    <n v="6.8940000000000001"/>
    <m/>
    <m/>
    <n v="26.99"/>
    <n v="36.99"/>
    <n v="3808"/>
    <n v="3808"/>
    <n v="80"/>
    <s v="WORK IN PROGRESS"/>
    <n v="134221774"/>
    <s v="NO INCENTIVE"/>
    <s v="N"/>
    <s v="N"/>
    <s v="N"/>
    <s v="N"/>
    <x v="0"/>
    <n v="134221776"/>
    <n v="28"/>
    <n v="42"/>
    <n v="20230306"/>
    <s v="CUSTOMER"/>
    <n v="15"/>
    <s v="Y"/>
    <s v="Tech rep lvl + Moda &amp; Casa + VGF2"/>
    <s v="FULL PAYMENT"/>
    <m/>
    <n v="61440.640599999999"/>
    <n v="35188.2886"/>
    <n v="63.68"/>
    <m/>
    <s v="MUGS"/>
    <s v="TABLEWARE"/>
    <s v="TABLEWARE"/>
    <s v="UNISEX"/>
    <s v="AVON"/>
    <s v="AVON"/>
    <n v="0"/>
    <n v="50"/>
    <n v="100"/>
    <s v="N"/>
    <s v="N"/>
    <n v="46489"/>
    <m/>
    <s v="N"/>
    <m/>
    <m/>
    <m/>
    <m/>
    <m/>
    <m/>
    <m/>
    <m/>
    <s v="N"/>
    <n v="64050605"/>
    <s v="F&amp;H Final Folheto"/>
    <m/>
    <x v="0"/>
    <m/>
    <n v="80"/>
    <s v="COLECOES - OUT INVERNO 1"/>
    <s v="N"/>
    <m/>
    <m/>
    <s v="N"/>
    <n v="20230306"/>
    <m/>
    <n v="134221774"/>
    <s v="MIXED"/>
    <s v="Tech rep lvl"/>
    <s v="Moda &amp; Casa"/>
    <n v="1"/>
    <m/>
    <n v="0"/>
    <n v="0"/>
    <n v="100"/>
    <n v="134221775"/>
    <n v="999"/>
    <n v="3"/>
    <x v="0"/>
    <x v="0"/>
    <n v="0.5978"/>
    <n v="0.5978"/>
    <n v="0.5978"/>
    <n v="0.5978"/>
    <n v="0.5978"/>
    <n v="26.99"/>
    <n v="26.99"/>
    <n v="26.99"/>
    <n v="26.99"/>
    <n v="26.99"/>
    <s v="Brasil + Moda &amp; Casa + VGF2"/>
    <s v="Bronze + Moda &amp; Casa + VGF2"/>
    <s v="Prata + Moda &amp; Casa + VGF2"/>
    <s v="Ouro + Moda &amp; Casa + VGF2"/>
    <s v="Estrela + Moda &amp; Casa + VGF2"/>
    <n v="15"/>
    <n v="15"/>
    <n v="15"/>
    <n v="15"/>
    <n v="15"/>
    <n v="42.19"/>
    <n v="42.19"/>
    <n v="42.19"/>
    <n v="42.19"/>
    <n v="42.19"/>
    <n v="0"/>
    <n v="0"/>
    <n v="0"/>
    <n v="0"/>
    <n v="0"/>
    <n v="22.941500000000001"/>
    <n v="22.941500000000001"/>
    <n v="22.941500000000001"/>
    <n v="22.941500000000001"/>
    <n v="22.941500000000001"/>
    <n v="0"/>
    <n v="0"/>
    <n v="0"/>
    <n v="0"/>
    <n v="0"/>
    <n v="0"/>
    <n v="100"/>
    <n v="100"/>
    <n v="100"/>
    <n v="100"/>
  </r>
  <r>
    <n v="2296723"/>
    <x v="183"/>
    <n v="20220305"/>
    <m/>
    <s v="HOUSEWARES"/>
    <x v="97"/>
    <s v="POTE METALIZADO 1450ML"/>
    <n v="5579981"/>
    <x v="183"/>
    <n v="1"/>
    <s v="IN-LINE (EXCL NR)"/>
    <s v="CROSS-OUT"/>
    <n v="0.5978"/>
    <m/>
    <n v="4.2960000000000003"/>
    <m/>
    <m/>
    <n v="19.989999999999998"/>
    <n v="24.99"/>
    <n v="8569"/>
    <n v="8569"/>
    <n v="80"/>
    <s v="WORK IN PROGRESS"/>
    <n v="134221787"/>
    <s v="NO INCENTIVE"/>
    <s v="N"/>
    <s v="N"/>
    <s v="N"/>
    <s v="N"/>
    <x v="0"/>
    <n v="134221789"/>
    <n v="28"/>
    <n v="42"/>
    <n v="20230306"/>
    <s v="CUSTOMER"/>
    <n v="15"/>
    <s v="Y"/>
    <s v="Tech rep lvl + Moda &amp; Casa + VGF2"/>
    <s v="FULL PAYMENT"/>
    <m/>
    <n v="102399.73850000001"/>
    <n v="65587.314499999993"/>
    <n v="69.44"/>
    <m/>
    <s v="KITCHEN FOOD STORAGE"/>
    <s v="KITCHEN"/>
    <s v="FOOD STORAGE/CONTAINERS"/>
    <s v="UNISEX"/>
    <s v="AVON"/>
    <s v="AVON"/>
    <n v="0"/>
    <n v="50"/>
    <n v="100"/>
    <s v="N"/>
    <s v="N"/>
    <n v="46837"/>
    <m/>
    <s v="N"/>
    <m/>
    <m/>
    <m/>
    <m/>
    <m/>
    <m/>
    <m/>
    <m/>
    <s v="N"/>
    <n v="64050605"/>
    <s v="F&amp;H Final Folheto"/>
    <m/>
    <x v="0"/>
    <m/>
    <n v="80"/>
    <s v="COLECOES - OUT INVERNO 1"/>
    <s v="N"/>
    <m/>
    <m/>
    <s v="N"/>
    <n v="20230306"/>
    <m/>
    <n v="134221787"/>
    <s v="MIXED"/>
    <s v="Tech rep lvl"/>
    <s v="Moda &amp; Casa"/>
    <n v="1"/>
    <m/>
    <n v="0"/>
    <n v="0"/>
    <n v="100"/>
    <n v="134221788"/>
    <n v="999"/>
    <n v="3"/>
    <x v="0"/>
    <x v="0"/>
    <n v="0.5978"/>
    <n v="0.5978"/>
    <n v="0.5978"/>
    <n v="0.5978"/>
    <n v="0.5978"/>
    <n v="19.989999999999998"/>
    <n v="19.989999999999998"/>
    <n v="19.989999999999998"/>
    <n v="19.989999999999998"/>
    <n v="19.989999999999998"/>
    <s v="Brasil + Moda &amp; Casa + VGF2"/>
    <s v="Bronze + Moda &amp; Casa + VGF2"/>
    <s v="Prata + Moda &amp; Casa + VGF2"/>
    <s v="Ouro + Moda &amp; Casa + VGF2"/>
    <s v="Estrela + Moda &amp; Casa + VGF2"/>
    <n v="15"/>
    <n v="15"/>
    <n v="15"/>
    <n v="15"/>
    <n v="15"/>
    <n v="42.19"/>
    <n v="42.19"/>
    <n v="42.19"/>
    <n v="42.19"/>
    <n v="42.19"/>
    <n v="0"/>
    <n v="0"/>
    <n v="0"/>
    <n v="0"/>
    <n v="0"/>
    <n v="16.991499999999998"/>
    <n v="16.991499999999998"/>
    <n v="16.991499999999998"/>
    <n v="16.991499999999998"/>
    <n v="16.991499999999998"/>
    <n v="0"/>
    <n v="0"/>
    <n v="0"/>
    <n v="0"/>
    <n v="0"/>
    <n v="0"/>
    <n v="100"/>
    <n v="100"/>
    <n v="100"/>
    <n v="100"/>
  </r>
  <r>
    <n v="2274150"/>
    <x v="184"/>
    <n v="20210305"/>
    <m/>
    <s v="FOOTWEAR"/>
    <x v="98"/>
    <s v="GRENDHA CACAU INOVA"/>
    <n v="5542856"/>
    <x v="184"/>
    <n v="1"/>
    <s v="EXCESS"/>
    <s v="REGULAR PRICE"/>
    <n v="0.5978"/>
    <m/>
    <n v="9.5440000000000005"/>
    <m/>
    <m/>
    <n v="39.99"/>
    <n v="39.99"/>
    <n v="478"/>
    <n v="478"/>
    <n v="114"/>
    <s v="WORK IN PROGRESS"/>
    <n v="134222221"/>
    <s v="NO INCENTIVE"/>
    <s v="N"/>
    <s v="N"/>
    <s v="N"/>
    <s v="N"/>
    <x v="0"/>
    <n v="134222224"/>
    <n v="28"/>
    <n v="42"/>
    <n v="20230306"/>
    <s v="CUSTOMER"/>
    <n v="15"/>
    <s v="Y"/>
    <s v="Tech rep lvl + Moda &amp; Casa + VGF2"/>
    <s v="FULL PAYMENT"/>
    <m/>
    <n v="11427.0785"/>
    <n v="6865.0465000000004"/>
    <n v="66.069999999999993"/>
    <m/>
    <s v="SANDALS"/>
    <s v="SANDALS"/>
    <s v="SANDALS"/>
    <s v="FEMALE"/>
    <s v="AVON"/>
    <s v="AVON"/>
    <n v="0"/>
    <n v="50"/>
    <n v="25"/>
    <s v="N"/>
    <s v="N"/>
    <n v="46019"/>
    <m/>
    <s v="N"/>
    <m/>
    <m/>
    <m/>
    <m/>
    <m/>
    <m/>
    <m/>
    <m/>
    <s v="N"/>
    <n v="68926258"/>
    <s v="Revista Digital F&amp;H"/>
    <m/>
    <x v="0"/>
    <m/>
    <n v="114"/>
    <s v="FASHION - REVISTA DIGITAL 4 - FASHION"/>
    <s v="N"/>
    <m/>
    <m/>
    <s v="N"/>
    <n v="20230306"/>
    <m/>
    <n v="134222221"/>
    <s v="MIXED"/>
    <s v="Tech rep lvl"/>
    <s v="Moda &amp; Casa"/>
    <n v="1"/>
    <m/>
    <n v="0"/>
    <n v="0"/>
    <n v="100"/>
    <n v="134222222"/>
    <n v="999"/>
    <n v="3"/>
    <x v="0"/>
    <x v="0"/>
    <n v="0.5978"/>
    <n v="0.5978"/>
    <n v="0.5978"/>
    <n v="0.5978"/>
    <n v="0.5978"/>
    <n v="39.99"/>
    <n v="39.99"/>
    <n v="39.99"/>
    <n v="39.99"/>
    <n v="39.99"/>
    <s v="Brasil + Moda &amp; Casa + VGF2"/>
    <s v="Bronze + Moda &amp; Casa + VGF2"/>
    <s v="Prata + Moda &amp; Casa + VGF2"/>
    <s v="Ouro + Moda &amp; Casa + VGF2"/>
    <s v="Estrela + Moda &amp; Casa + VGF2"/>
    <n v="15"/>
    <n v="15"/>
    <n v="15"/>
    <n v="15"/>
    <n v="15"/>
    <n v="42.19"/>
    <n v="42.19"/>
    <n v="42.19"/>
    <n v="42.19"/>
    <n v="42.19"/>
    <n v="0"/>
    <n v="0"/>
    <n v="0"/>
    <n v="0"/>
    <n v="0"/>
    <n v="33.991500000000002"/>
    <n v="33.991500000000002"/>
    <n v="33.991500000000002"/>
    <n v="33.991500000000002"/>
    <n v="33.991500000000002"/>
    <n v="0"/>
    <n v="0"/>
    <n v="0"/>
    <n v="0"/>
    <n v="0"/>
    <n v="0"/>
    <n v="100"/>
    <n v="100"/>
    <n v="100"/>
    <n v="100"/>
  </r>
  <r>
    <n v="2274152"/>
    <x v="185"/>
    <n v="20210305"/>
    <m/>
    <s v="FOOTWEAR"/>
    <x v="98"/>
    <s v="GRENDHA CACAU INOVA"/>
    <n v="5542856"/>
    <x v="185"/>
    <n v="1"/>
    <s v="EXCESS"/>
    <s v="REGULAR PRICE"/>
    <n v="0.5978"/>
    <m/>
    <n v="9.5440000000000005"/>
    <m/>
    <m/>
    <n v="39.99"/>
    <n v="39.99"/>
    <n v="456"/>
    <n v="456"/>
    <n v="114"/>
    <s v="WORK IN PROGRESS"/>
    <n v="134222221"/>
    <s v="NO INCENTIVE"/>
    <s v="N"/>
    <s v="N"/>
    <s v="N"/>
    <s v="N"/>
    <x v="0"/>
    <n v="134222225"/>
    <n v="28"/>
    <n v="42"/>
    <n v="20230306"/>
    <s v="CUSTOMER"/>
    <n v="15"/>
    <s v="Y"/>
    <s v="Tech rep lvl + Moda &amp; Casa + VGF2"/>
    <s v="FULL PAYMENT"/>
    <m/>
    <n v="10901.146000000001"/>
    <n v="6549.0820000000003"/>
    <n v="66.069999999999993"/>
    <m/>
    <s v="SANDALS"/>
    <s v="SANDALS"/>
    <s v="SANDALS"/>
    <s v="FEMALE"/>
    <s v="AVON"/>
    <s v="AVON"/>
    <n v="0"/>
    <n v="50"/>
    <n v="25"/>
    <s v="N"/>
    <s v="N"/>
    <n v="46021"/>
    <m/>
    <s v="N"/>
    <m/>
    <m/>
    <m/>
    <m/>
    <m/>
    <m/>
    <m/>
    <m/>
    <s v="N"/>
    <n v="68926258"/>
    <s v="Revista Digital F&amp;H"/>
    <m/>
    <x v="0"/>
    <m/>
    <n v="114"/>
    <s v="FASHION - REVISTA DIGITAL 4 - FASHION"/>
    <s v="N"/>
    <m/>
    <m/>
    <s v="N"/>
    <n v="20230306"/>
    <m/>
    <n v="134222221"/>
    <s v="MIXED"/>
    <s v="Tech rep lvl"/>
    <s v="Moda &amp; Casa"/>
    <n v="1"/>
    <m/>
    <n v="0"/>
    <n v="0"/>
    <n v="100"/>
    <n v="134222222"/>
    <n v="999"/>
    <n v="3"/>
    <x v="0"/>
    <x v="0"/>
    <n v="0.5978"/>
    <n v="0.5978"/>
    <n v="0.5978"/>
    <n v="0.5978"/>
    <n v="0.5978"/>
    <n v="39.99"/>
    <n v="39.99"/>
    <n v="39.99"/>
    <n v="39.99"/>
    <n v="39.99"/>
    <s v="Brasil + Moda &amp; Casa + VGF2"/>
    <s v="Bronze + Moda &amp; Casa + VGF2"/>
    <s v="Prata + Moda &amp; Casa + VGF2"/>
    <s v="Ouro + Moda &amp; Casa + VGF2"/>
    <s v="Estrela + Moda &amp; Casa + VGF2"/>
    <n v="15"/>
    <n v="15"/>
    <n v="15"/>
    <n v="15"/>
    <n v="15"/>
    <n v="42.19"/>
    <n v="42.19"/>
    <n v="42.19"/>
    <n v="42.19"/>
    <n v="42.19"/>
    <n v="0"/>
    <n v="0"/>
    <n v="0"/>
    <n v="0"/>
    <n v="0"/>
    <n v="33.991500000000002"/>
    <n v="33.991500000000002"/>
    <n v="33.991500000000002"/>
    <n v="33.991500000000002"/>
    <n v="33.991500000000002"/>
    <n v="0"/>
    <n v="0"/>
    <n v="0"/>
    <n v="0"/>
    <n v="0"/>
    <n v="0"/>
    <n v="100"/>
    <n v="100"/>
    <n v="100"/>
    <n v="100"/>
  </r>
  <r>
    <n v="2274167"/>
    <x v="186"/>
    <n v="20210305"/>
    <m/>
    <s v="FOOTWEAR"/>
    <x v="98"/>
    <s v="GRENDHA CACAU INOVA"/>
    <n v="5542856"/>
    <x v="186"/>
    <n v="1"/>
    <s v="EXCESS"/>
    <s v="REGULAR PRICE"/>
    <n v="0.5978"/>
    <m/>
    <n v="9.5440000000000005"/>
    <m/>
    <m/>
    <n v="39.99"/>
    <n v="39.99"/>
    <n v="452"/>
    <n v="452"/>
    <n v="114"/>
    <s v="WORK IN PROGRESS"/>
    <n v="134222221"/>
    <s v="NO INCENTIVE"/>
    <s v="N"/>
    <s v="N"/>
    <s v="N"/>
    <s v="N"/>
    <x v="0"/>
    <n v="134222226"/>
    <n v="28"/>
    <n v="42"/>
    <n v="20230306"/>
    <s v="CUSTOMER"/>
    <n v="15"/>
    <s v="Y"/>
    <s v="Tech rep lvl + Moda &amp; Casa + VGF2"/>
    <s v="FULL PAYMENT"/>
    <m/>
    <n v="10805.5219"/>
    <n v="6491.6338999999998"/>
    <n v="66.069999999999993"/>
    <m/>
    <s v="SANDALS"/>
    <s v="SANDALS"/>
    <s v="SANDALS"/>
    <s v="FEMALE"/>
    <s v="AVON"/>
    <s v="AVON"/>
    <n v="0"/>
    <n v="50"/>
    <n v="25"/>
    <s v="N"/>
    <s v="N"/>
    <n v="46048"/>
    <m/>
    <s v="N"/>
    <m/>
    <m/>
    <m/>
    <m/>
    <m/>
    <m/>
    <m/>
    <m/>
    <s v="N"/>
    <n v="68926258"/>
    <s v="Revista Digital F&amp;H"/>
    <m/>
    <x v="0"/>
    <m/>
    <n v="114"/>
    <s v="FASHION - REVISTA DIGITAL 4 - FASHION"/>
    <s v="N"/>
    <m/>
    <m/>
    <s v="N"/>
    <n v="20230306"/>
    <m/>
    <n v="134222221"/>
    <s v="MIXED"/>
    <s v="Tech rep lvl"/>
    <s v="Moda &amp; Casa"/>
    <n v="1"/>
    <m/>
    <n v="0"/>
    <n v="0"/>
    <n v="100"/>
    <n v="134222222"/>
    <n v="999"/>
    <n v="3"/>
    <x v="0"/>
    <x v="0"/>
    <n v="0.5978"/>
    <n v="0.5978"/>
    <n v="0.5978"/>
    <n v="0.5978"/>
    <n v="0.5978"/>
    <n v="39.99"/>
    <n v="39.99"/>
    <n v="39.99"/>
    <n v="39.99"/>
    <n v="39.99"/>
    <s v="Brasil + Moda &amp; Casa + VGF2"/>
    <s v="Bronze + Moda &amp; Casa + VGF2"/>
    <s v="Prata + Moda &amp; Casa + VGF2"/>
    <s v="Ouro + Moda &amp; Casa + VGF2"/>
    <s v="Estrela + Moda &amp; Casa + VGF2"/>
    <n v="15"/>
    <n v="15"/>
    <n v="15"/>
    <n v="15"/>
    <n v="15"/>
    <n v="42.19"/>
    <n v="42.19"/>
    <n v="42.19"/>
    <n v="42.19"/>
    <n v="42.19"/>
    <n v="0"/>
    <n v="0"/>
    <n v="0"/>
    <n v="0"/>
    <n v="0"/>
    <n v="33.991500000000002"/>
    <n v="33.991500000000002"/>
    <n v="33.991500000000002"/>
    <n v="33.991500000000002"/>
    <n v="33.991500000000002"/>
    <n v="0"/>
    <n v="0"/>
    <n v="0"/>
    <n v="0"/>
    <n v="0"/>
    <n v="0"/>
    <n v="100"/>
    <n v="100"/>
    <n v="100"/>
    <n v="100"/>
  </r>
  <r>
    <n v="2274168"/>
    <x v="187"/>
    <n v="20210305"/>
    <m/>
    <s v="FOOTWEAR"/>
    <x v="98"/>
    <s v="GRENDHA CACAU INOVA"/>
    <n v="5542856"/>
    <x v="187"/>
    <n v="1"/>
    <s v="EXCESS"/>
    <s v="REGULAR PRICE"/>
    <n v="0.5978"/>
    <m/>
    <n v="9.5440000000000005"/>
    <m/>
    <m/>
    <n v="39.99"/>
    <n v="39.99"/>
    <n v="285"/>
    <n v="285"/>
    <n v="114"/>
    <s v="WORK IN PROGRESS"/>
    <n v="134222221"/>
    <s v="NO INCENTIVE"/>
    <s v="N"/>
    <s v="N"/>
    <s v="N"/>
    <s v="N"/>
    <x v="0"/>
    <n v="134222223"/>
    <n v="28"/>
    <n v="42"/>
    <n v="20230306"/>
    <s v="CUSTOMER"/>
    <n v="15"/>
    <s v="Y"/>
    <s v="Tech rep lvl + Moda &amp; Casa + VGF2"/>
    <s v="FULL PAYMENT"/>
    <m/>
    <n v="6813.2163"/>
    <n v="4093.1763000000001"/>
    <n v="66.069999999999993"/>
    <m/>
    <s v="SANDALS"/>
    <s v="SANDALS"/>
    <s v="SANDALS"/>
    <s v="FEMALE"/>
    <s v="AVON"/>
    <s v="AVON"/>
    <n v="0"/>
    <n v="50"/>
    <n v="25"/>
    <s v="N"/>
    <s v="N"/>
    <n v="46050"/>
    <m/>
    <s v="N"/>
    <m/>
    <m/>
    <m/>
    <m/>
    <m/>
    <m/>
    <m/>
    <m/>
    <s v="N"/>
    <n v="68926258"/>
    <s v="Revista Digital F&amp;H"/>
    <m/>
    <x v="0"/>
    <m/>
    <n v="114"/>
    <s v="FASHION - REVISTA DIGITAL 4 - FASHION"/>
    <s v="N"/>
    <m/>
    <m/>
    <s v="N"/>
    <n v="20230306"/>
    <m/>
    <n v="134222221"/>
    <s v="MIXED"/>
    <s v="Tech rep lvl"/>
    <s v="Moda &amp; Casa"/>
    <n v="1"/>
    <m/>
    <n v="0"/>
    <n v="0"/>
    <n v="100"/>
    <n v="134222222"/>
    <n v="999"/>
    <n v="3"/>
    <x v="0"/>
    <x v="0"/>
    <n v="0.5978"/>
    <n v="0.5978"/>
    <n v="0.5978"/>
    <n v="0.5978"/>
    <n v="0.5978"/>
    <n v="39.99"/>
    <n v="39.99"/>
    <n v="39.99"/>
    <n v="39.99"/>
    <n v="39.99"/>
    <s v="Brasil + Moda &amp; Casa + VGF2"/>
    <s v="Bronze + Moda &amp; Casa + VGF2"/>
    <s v="Prata + Moda &amp; Casa + VGF2"/>
    <s v="Ouro + Moda &amp; Casa + VGF2"/>
    <s v="Estrela + Moda &amp; Casa + VGF2"/>
    <n v="15"/>
    <n v="15"/>
    <n v="15"/>
    <n v="15"/>
    <n v="15"/>
    <n v="42.19"/>
    <n v="42.19"/>
    <n v="42.19"/>
    <n v="42.19"/>
    <n v="42.19"/>
    <n v="0"/>
    <n v="0"/>
    <n v="0"/>
    <n v="0"/>
    <n v="0"/>
    <n v="33.991500000000002"/>
    <n v="33.991500000000002"/>
    <n v="33.991500000000002"/>
    <n v="33.991500000000002"/>
    <n v="33.991500000000002"/>
    <n v="0"/>
    <n v="0"/>
    <n v="0"/>
    <n v="0"/>
    <n v="0"/>
    <n v="0"/>
    <n v="100"/>
    <n v="100"/>
    <n v="100"/>
    <n v="100"/>
  </r>
  <r>
    <n v="2295432"/>
    <x v="188"/>
    <n v="20220306"/>
    <m/>
    <s v="ACCESSORIES"/>
    <x v="99"/>
    <s v="SCRUNCHIE C LENCO MAR"/>
    <n v="5578568"/>
    <x v="188"/>
    <n v="1"/>
    <s v="IN-LINE (EXCL NR)"/>
    <s v="CROSS-OUT"/>
    <n v="0.51080000000000003"/>
    <m/>
    <n v="5.15"/>
    <m/>
    <m/>
    <n v="21.99"/>
    <n v="29.99"/>
    <n v="739"/>
    <n v="739"/>
    <n v="70"/>
    <s v="WORK IN PROGRESS"/>
    <n v="134222252"/>
    <s v="NO INCENTIVE"/>
    <s v="N"/>
    <s v="N"/>
    <s v="N"/>
    <s v="N"/>
    <x v="0"/>
    <n v="134222254"/>
    <n v="28"/>
    <n v="42"/>
    <n v="20230306"/>
    <s v="CUSTOMER"/>
    <n v="15"/>
    <s v="Y"/>
    <s v="Tech rep lvl + Moda &amp; Casa + VGF2"/>
    <s v="FULL PAYMENT"/>
    <m/>
    <n v="8300.8116000000009"/>
    <n v="4494.9615999999996"/>
    <n v="61.03"/>
    <m/>
    <s v="HAIR ACCESSORIES"/>
    <s v="HEADWEAR"/>
    <s v="FASHION ACCESSORIES"/>
    <s v="FEMALE"/>
    <s v="AVON"/>
    <s v="AVON"/>
    <n v="0"/>
    <n v="33"/>
    <n v="100"/>
    <s v="N"/>
    <s v="N"/>
    <n v="46010"/>
    <m/>
    <s v="N"/>
    <m/>
    <m/>
    <m/>
    <m/>
    <m/>
    <m/>
    <m/>
    <m/>
    <s v="N"/>
    <m/>
    <m/>
    <m/>
    <x v="0"/>
    <m/>
    <n v="70"/>
    <s v="CHEIA DE ESTILO 3"/>
    <s v="N"/>
    <m/>
    <m/>
    <s v="N"/>
    <n v="20230306"/>
    <m/>
    <n v="134222252"/>
    <s v="MIXED"/>
    <s v="Tech rep lvl"/>
    <s v="Moda &amp; Casa"/>
    <n v="1"/>
    <m/>
    <n v="0"/>
    <n v="0"/>
    <n v="100"/>
    <n v="134222253"/>
    <n v="999"/>
    <n v="3"/>
    <x v="0"/>
    <x v="0"/>
    <n v="0.51080000000000003"/>
    <n v="0.51080000000000003"/>
    <n v="0.51080000000000003"/>
    <n v="0.51080000000000003"/>
    <n v="0.51080000000000003"/>
    <n v="21.99"/>
    <n v="21.99"/>
    <n v="21.99"/>
    <n v="21.99"/>
    <n v="21.99"/>
    <s v="Brasil + Moda &amp; Casa + VGF2"/>
    <s v="Bronze + Moda &amp; Casa + VGF2"/>
    <s v="Prata + Moda &amp; Casa + VGF2"/>
    <s v="Ouro + Moda &amp; Casa + VGF2"/>
    <s v="Estrela + Moda &amp; Casa + VGF2"/>
    <n v="15"/>
    <n v="15"/>
    <n v="15"/>
    <n v="15"/>
    <n v="15"/>
    <n v="66.42"/>
    <n v="66.42"/>
    <n v="66.42"/>
    <n v="66.42"/>
    <n v="66.42"/>
    <n v="0"/>
    <n v="0"/>
    <n v="0"/>
    <n v="0"/>
    <n v="0"/>
    <n v="18.691500000000001"/>
    <n v="18.691500000000001"/>
    <n v="18.691500000000001"/>
    <n v="18.691500000000001"/>
    <n v="18.691500000000001"/>
    <n v="0"/>
    <n v="0"/>
    <n v="0"/>
    <n v="0"/>
    <n v="0"/>
    <n v="0"/>
    <n v="100"/>
    <n v="100"/>
    <n v="100"/>
    <n v="100"/>
  </r>
  <r>
    <n v="2313273"/>
    <x v="189"/>
    <n v="20220316"/>
    <m/>
    <s v="HOUSEWARES"/>
    <x v="100"/>
    <s v="CAPA DE ALMOFADA COLECAO"/>
    <n v="5591413"/>
    <x v="189"/>
    <n v="1"/>
    <s v="IN-LINE (EXCL NR)"/>
    <s v="CROSS-OUT"/>
    <n v="0.5978"/>
    <m/>
    <n v="5.9059999999999997"/>
    <m/>
    <m/>
    <n v="24.99"/>
    <n v="32.99"/>
    <n v="2666"/>
    <n v="2666"/>
    <n v="82"/>
    <s v="WORK IN PROGRESS"/>
    <n v="134331901"/>
    <s v="NO INCENTIVE"/>
    <s v="N"/>
    <s v="N"/>
    <s v="N"/>
    <s v="N"/>
    <x v="0"/>
    <n v="134331945"/>
    <n v="28"/>
    <n v="42"/>
    <n v="20230306"/>
    <s v="CUSTOMER"/>
    <n v="15"/>
    <s v="Y"/>
    <s v="Tech rep lvl + Moda &amp; Casa + VGF2"/>
    <s v="FULL PAYMENT"/>
    <m/>
    <n v="39827.432699999998"/>
    <n v="24082.036700000001"/>
    <n v="66.400000000000006"/>
    <m/>
    <s v="PILLOW CASE"/>
    <s v="BEDROOM"/>
    <s v="LINENS/TEXTILES"/>
    <s v="UNISEX"/>
    <s v="AVON"/>
    <s v="AVON"/>
    <n v="0"/>
    <n v="100"/>
    <n v="100"/>
    <s v="N"/>
    <s v="N"/>
    <n v="80347"/>
    <m/>
    <s v="N"/>
    <m/>
    <m/>
    <m/>
    <m/>
    <m/>
    <m/>
    <m/>
    <m/>
    <s v="N"/>
    <n v="64050605"/>
    <s v="F&amp;H Final Folheto"/>
    <m/>
    <x v="0"/>
    <m/>
    <n v="82"/>
    <s v="COLECOES - OUT INVERNO 2"/>
    <s v="N"/>
    <m/>
    <m/>
    <s v="N"/>
    <n v="20230306"/>
    <m/>
    <n v="134331901"/>
    <s v="MIXED"/>
    <s v="Tech rep lvl"/>
    <s v="Moda &amp; Casa"/>
    <n v="1"/>
    <m/>
    <n v="0"/>
    <n v="0"/>
    <n v="100"/>
    <n v="134331942"/>
    <n v="999"/>
    <n v="3"/>
    <x v="0"/>
    <x v="0"/>
    <n v="0.5978"/>
    <n v="0.5978"/>
    <n v="0.5978"/>
    <n v="0.5978"/>
    <n v="0.5978"/>
    <n v="24.99"/>
    <n v="24.99"/>
    <n v="24.99"/>
    <n v="24.99"/>
    <n v="24.99"/>
    <s v="Brasil + Moda &amp; Casa + VGF2"/>
    <s v="Bronze + Moda &amp; Casa + VGF2"/>
    <s v="Prata + Moda &amp; Casa + VGF2"/>
    <s v="Ouro + Moda &amp; Casa + VGF2"/>
    <s v="Estrela + Moda &amp; Casa + VGF2"/>
    <n v="15"/>
    <n v="15"/>
    <n v="15"/>
    <n v="15"/>
    <n v="15"/>
    <n v="42.19"/>
    <n v="42.19"/>
    <n v="42.19"/>
    <n v="42.19"/>
    <n v="42.19"/>
    <n v="0"/>
    <n v="0"/>
    <n v="0"/>
    <n v="0"/>
    <n v="0"/>
    <n v="21.241499999999998"/>
    <n v="21.241499999999998"/>
    <n v="21.241499999999998"/>
    <n v="21.241499999999998"/>
    <n v="21.241499999999998"/>
    <n v="0"/>
    <n v="0"/>
    <n v="0"/>
    <n v="0"/>
    <n v="0"/>
    <n v="0"/>
    <n v="100"/>
    <n v="100"/>
    <n v="100"/>
    <n v="100"/>
  </r>
  <r>
    <n v="2307773"/>
    <x v="190"/>
    <n v="20220316"/>
    <m/>
    <s v="ACCESSORIES"/>
    <x v="101"/>
    <s v="ORGANIZADOR DE CABO"/>
    <n v="5522850"/>
    <x v="190"/>
    <n v="1"/>
    <s v="EXCESS"/>
    <s v="REGULAR PRICE"/>
    <n v="0.51080000000000003"/>
    <m/>
    <n v="1.5589999999999999"/>
    <m/>
    <m/>
    <n v="9.99"/>
    <n v="9.99"/>
    <n v="336"/>
    <n v="336"/>
    <n v="118"/>
    <s v="WORK IN PROGRESS"/>
    <n v="134333856"/>
    <s v="NO INCENTIVE"/>
    <s v="N"/>
    <s v="N"/>
    <s v="N"/>
    <s v="N"/>
    <x v="0"/>
    <n v="134333917"/>
    <n v="28"/>
    <n v="42"/>
    <n v="20230306"/>
    <s v="CUSTOMER"/>
    <n v="15"/>
    <s v="Y"/>
    <s v="Tech rep lvl + Moda &amp; Casa + VGF2"/>
    <s v="FULL PAYMENT"/>
    <m/>
    <n v="1714.5717"/>
    <n v="1190.7476999999999"/>
    <n v="74.03"/>
    <m/>
    <s v="CELLPHONE FASHION ACCESSORY"/>
    <s v="SMALL ACCESSORIES"/>
    <s v="FASHION ACCESSORIES"/>
    <s v="FEMALE"/>
    <s v="AVON"/>
    <s v="AVON"/>
    <n v="0"/>
    <n v="50"/>
    <s v="33.33"/>
    <s v="N"/>
    <s v="N"/>
    <n v="46578"/>
    <m/>
    <s v="N"/>
    <m/>
    <m/>
    <m/>
    <m/>
    <m/>
    <m/>
    <m/>
    <m/>
    <s v="N"/>
    <n v="68926258"/>
    <s v="Revista Digital F&amp;H"/>
    <m/>
    <x v="0"/>
    <m/>
    <n v="118"/>
    <s v="FASHION - REVISTA DIGITAL 6 - FASHION"/>
    <s v="N"/>
    <m/>
    <m/>
    <s v="N"/>
    <n v="20230306"/>
    <m/>
    <n v="134333856"/>
    <s v="MIXED"/>
    <s v="Tech rep lvl"/>
    <s v="Moda &amp; Casa"/>
    <n v="1"/>
    <m/>
    <n v="0"/>
    <n v="0"/>
    <n v="100"/>
    <n v="134333870"/>
    <n v="999"/>
    <n v="3"/>
    <x v="0"/>
    <x v="0"/>
    <n v="0.51080000000000003"/>
    <n v="0.51080000000000003"/>
    <n v="0.51080000000000003"/>
    <n v="0.51080000000000003"/>
    <n v="0.51080000000000003"/>
    <n v="9.99"/>
    <n v="9.99"/>
    <n v="9.99"/>
    <n v="9.99"/>
    <n v="9.99"/>
    <s v="Brasil + Moda &amp; Casa + VGF2"/>
    <s v="Bronze + Moda &amp; Casa + VGF2"/>
    <s v="Prata + Moda &amp; Casa + VGF2"/>
    <s v="Ouro + Moda &amp; Casa + VGF2"/>
    <s v="Estrela + Moda &amp; Casa + VGF2"/>
    <n v="15"/>
    <n v="15"/>
    <n v="15"/>
    <n v="15"/>
    <n v="15"/>
    <n v="66.42"/>
    <n v="66.42"/>
    <n v="66.42"/>
    <n v="66.42"/>
    <n v="66.42"/>
    <n v="0"/>
    <n v="0"/>
    <n v="0"/>
    <n v="0"/>
    <n v="0"/>
    <n v="8.4915000000000003"/>
    <n v="8.4915000000000003"/>
    <n v="8.4915000000000003"/>
    <n v="8.4915000000000003"/>
    <n v="8.4915000000000003"/>
    <n v="0"/>
    <n v="0"/>
    <n v="0"/>
    <n v="0"/>
    <n v="0"/>
    <n v="0"/>
    <n v="100"/>
    <n v="100"/>
    <n v="100"/>
    <n v="100"/>
  </r>
  <r>
    <n v="2310820"/>
    <x v="191"/>
    <n v="20220316"/>
    <m/>
    <s v="ACCESSORIES"/>
    <x v="101"/>
    <s v="ORGANIZADOR DE CABO"/>
    <n v="5522850"/>
    <x v="191"/>
    <n v="1"/>
    <s v="EXCESS"/>
    <s v="REGULAR PRICE"/>
    <n v="0.51080000000000003"/>
    <m/>
    <n v="1.5589999999999999"/>
    <m/>
    <m/>
    <n v="9.99"/>
    <n v="9.99"/>
    <n v="380"/>
    <n v="380"/>
    <n v="118"/>
    <s v="WORK IN PROGRESS"/>
    <n v="134333856"/>
    <s v="NO INCENTIVE"/>
    <s v="N"/>
    <s v="N"/>
    <s v="N"/>
    <s v="N"/>
    <x v="0"/>
    <n v="134333875"/>
    <n v="28"/>
    <n v="42"/>
    <n v="20230306"/>
    <s v="CUSTOMER"/>
    <n v="15"/>
    <s v="Y"/>
    <s v="Tech rep lvl + Moda &amp; Casa + VGF2"/>
    <s v="FULL PAYMENT"/>
    <m/>
    <n v="1939.0989999999999"/>
    <n v="1346.6790000000001"/>
    <n v="74.03"/>
    <m/>
    <s v="CELLPHONE FASHION ACCESSORY"/>
    <s v="SMALL ACCESSORIES"/>
    <s v="FASHION ACCESSORIES"/>
    <s v="FEMALE"/>
    <s v="AVON"/>
    <s v="AVON"/>
    <n v="0"/>
    <n v="50"/>
    <s v="33.33"/>
    <s v="N"/>
    <s v="N"/>
    <n v="46582"/>
    <m/>
    <s v="N"/>
    <m/>
    <m/>
    <m/>
    <m/>
    <m/>
    <m/>
    <m/>
    <m/>
    <s v="N"/>
    <n v="68926258"/>
    <s v="Revista Digital F&amp;H"/>
    <m/>
    <x v="0"/>
    <m/>
    <n v="118"/>
    <s v="FASHION - REVISTA DIGITAL 6 - FASHION"/>
    <s v="N"/>
    <m/>
    <m/>
    <s v="N"/>
    <n v="20230306"/>
    <m/>
    <n v="134333856"/>
    <s v="MIXED"/>
    <s v="Tech rep lvl"/>
    <s v="Moda &amp; Casa"/>
    <n v="1"/>
    <m/>
    <n v="0"/>
    <n v="0"/>
    <n v="100"/>
    <n v="134333870"/>
    <n v="999"/>
    <n v="3"/>
    <x v="0"/>
    <x v="0"/>
    <n v="0.51080000000000003"/>
    <n v="0.51080000000000003"/>
    <n v="0.51080000000000003"/>
    <n v="0.51080000000000003"/>
    <n v="0.51080000000000003"/>
    <n v="9.99"/>
    <n v="9.99"/>
    <n v="9.99"/>
    <n v="9.99"/>
    <n v="9.99"/>
    <s v="Brasil + Moda &amp; Casa + VGF2"/>
    <s v="Bronze + Moda &amp; Casa + VGF2"/>
    <s v="Prata + Moda &amp; Casa + VGF2"/>
    <s v="Ouro + Moda &amp; Casa + VGF2"/>
    <s v="Estrela + Moda &amp; Casa + VGF2"/>
    <n v="15"/>
    <n v="15"/>
    <n v="15"/>
    <n v="15"/>
    <n v="15"/>
    <n v="66.42"/>
    <n v="66.42"/>
    <n v="66.42"/>
    <n v="66.42"/>
    <n v="66.42"/>
    <n v="0"/>
    <n v="0"/>
    <n v="0"/>
    <n v="0"/>
    <n v="0"/>
    <n v="8.4915000000000003"/>
    <n v="8.4915000000000003"/>
    <n v="8.4915000000000003"/>
    <n v="8.4915000000000003"/>
    <n v="8.4915000000000003"/>
    <n v="0"/>
    <n v="0"/>
    <n v="0"/>
    <n v="0"/>
    <n v="0"/>
    <n v="0"/>
    <n v="100"/>
    <n v="100"/>
    <n v="100"/>
    <n v="100"/>
  </r>
  <r>
    <n v="2310821"/>
    <x v="192"/>
    <n v="20220316"/>
    <m/>
    <s v="ACCESSORIES"/>
    <x v="101"/>
    <s v="ORGANIZADOR DE CABO"/>
    <n v="5522850"/>
    <x v="192"/>
    <n v="1"/>
    <s v="EXCESS"/>
    <s v="REGULAR PRICE"/>
    <n v="0.51080000000000003"/>
    <m/>
    <n v="1.5589999999999999"/>
    <m/>
    <m/>
    <n v="9.99"/>
    <n v="9.99"/>
    <n v="270"/>
    <n v="270"/>
    <n v="118"/>
    <s v="WORK IN PROGRESS"/>
    <n v="134333856"/>
    <s v="NO INCENTIVE"/>
    <s v="N"/>
    <s v="N"/>
    <s v="N"/>
    <s v="N"/>
    <x v="0"/>
    <n v="134333889"/>
    <n v="28"/>
    <n v="42"/>
    <n v="20230306"/>
    <s v="CUSTOMER"/>
    <n v="15"/>
    <s v="Y"/>
    <s v="Tech rep lvl + Moda &amp; Casa + VGF2"/>
    <s v="FULL PAYMENT"/>
    <m/>
    <n v="1377.7808"/>
    <n v="956.85080000000005"/>
    <n v="74.03"/>
    <m/>
    <s v="CELLPHONE FASHION ACCESSORY"/>
    <s v="SMALL ACCESSORIES"/>
    <s v="FASHION ACCESSORIES"/>
    <s v="FEMALE"/>
    <s v="AVON"/>
    <s v="AVON"/>
    <n v="0"/>
    <n v="50"/>
    <s v="33.33"/>
    <s v="N"/>
    <s v="N"/>
    <n v="46588"/>
    <m/>
    <s v="N"/>
    <m/>
    <m/>
    <m/>
    <m/>
    <m/>
    <m/>
    <m/>
    <m/>
    <s v="N"/>
    <n v="68926258"/>
    <s v="Revista Digital F&amp;H"/>
    <m/>
    <x v="0"/>
    <m/>
    <n v="118"/>
    <s v="FASHION - REVISTA DIGITAL 6 - FASHION"/>
    <s v="N"/>
    <m/>
    <m/>
    <s v="N"/>
    <n v="20230306"/>
    <m/>
    <n v="134333856"/>
    <s v="MIXED"/>
    <s v="Tech rep lvl"/>
    <s v="Moda &amp; Casa"/>
    <n v="1"/>
    <m/>
    <n v="0"/>
    <n v="0"/>
    <n v="100"/>
    <n v="134333870"/>
    <n v="999"/>
    <n v="3"/>
    <x v="0"/>
    <x v="0"/>
    <n v="0.51080000000000003"/>
    <n v="0.51080000000000003"/>
    <n v="0.51080000000000003"/>
    <n v="0.51080000000000003"/>
    <n v="0.51080000000000003"/>
    <n v="9.99"/>
    <n v="9.99"/>
    <n v="9.99"/>
    <n v="9.99"/>
    <n v="9.99"/>
    <s v="Brasil + Moda &amp; Casa + VGF2"/>
    <s v="Bronze + Moda &amp; Casa + VGF2"/>
    <s v="Prata + Moda &amp; Casa + VGF2"/>
    <s v="Ouro + Moda &amp; Casa + VGF2"/>
    <s v="Estrela + Moda &amp; Casa + VGF2"/>
    <n v="15"/>
    <n v="15"/>
    <n v="15"/>
    <n v="15"/>
    <n v="15"/>
    <n v="66.42"/>
    <n v="66.42"/>
    <n v="66.42"/>
    <n v="66.42"/>
    <n v="66.42"/>
    <n v="0"/>
    <n v="0"/>
    <n v="0"/>
    <n v="0"/>
    <n v="0"/>
    <n v="8.4915000000000003"/>
    <n v="8.4915000000000003"/>
    <n v="8.4915000000000003"/>
    <n v="8.4915000000000003"/>
    <n v="8.4915000000000003"/>
    <n v="0"/>
    <n v="0"/>
    <n v="0"/>
    <n v="0"/>
    <n v="0"/>
    <n v="0"/>
    <n v="100"/>
    <n v="100"/>
    <n v="100"/>
    <n v="100"/>
  </r>
  <r>
    <n v="2305795"/>
    <x v="193"/>
    <n v="20220315"/>
    <m/>
    <s v="INNERWEAR"/>
    <x v="102"/>
    <s v="PIJAMA CARINHO"/>
    <n v="5583633"/>
    <x v="193"/>
    <n v="1"/>
    <s v="IN-LINE (EXCL NR)"/>
    <s v="CROSS-OUT"/>
    <n v="0.5978"/>
    <m/>
    <n v="26.933"/>
    <m/>
    <m/>
    <n v="109.99"/>
    <n v="139.99"/>
    <n v="505"/>
    <n v="505"/>
    <n v="82"/>
    <s v="WORK IN PROGRESS"/>
    <n v="134342861"/>
    <s v="NO INCENTIVE"/>
    <s v="N"/>
    <s v="N"/>
    <s v="N"/>
    <s v="N"/>
    <x v="0"/>
    <n v="134342877"/>
    <n v="28"/>
    <n v="42"/>
    <n v="20230306"/>
    <s v="CUSTOMER"/>
    <n v="15"/>
    <s v="Y"/>
    <s v="Tech rep lvl + Moda &amp; Casa + VGF2"/>
    <s v="FULL PAYMENT"/>
    <m/>
    <n v="33204.771099999998"/>
    <n v="19603.606100000001"/>
    <n v="65.180000000000007"/>
    <m/>
    <s v="PAJAMA"/>
    <s v="SLEEPWEAR"/>
    <s v="SLEEP LOUNGEWEAR"/>
    <s v="FEMALE"/>
    <s v="AVON"/>
    <s v="AVON"/>
    <n v="0"/>
    <n v="100"/>
    <n v="100"/>
    <s v="N"/>
    <s v="N"/>
    <n v="46823"/>
    <m/>
    <s v="N"/>
    <m/>
    <m/>
    <m/>
    <m/>
    <m/>
    <m/>
    <m/>
    <m/>
    <s v="N"/>
    <n v="64050605"/>
    <s v="F&amp;H Final Folheto"/>
    <m/>
    <x v="0"/>
    <m/>
    <n v="82"/>
    <s v="COLECOES - OUT INVERNO 2"/>
    <s v="N"/>
    <m/>
    <m/>
    <s v="N"/>
    <n v="20230306"/>
    <m/>
    <n v="134342861"/>
    <s v="MIXED"/>
    <s v="Tech rep lvl"/>
    <s v="Moda &amp; Casa"/>
    <n v="1"/>
    <m/>
    <n v="0"/>
    <n v="0"/>
    <n v="100"/>
    <n v="134342870"/>
    <n v="999"/>
    <n v="3"/>
    <x v="0"/>
    <x v="0"/>
    <n v="0.5978"/>
    <n v="0.5978"/>
    <n v="0.5978"/>
    <n v="0.5978"/>
    <n v="0.5978"/>
    <n v="109.99"/>
    <n v="109.99"/>
    <n v="109.99"/>
    <n v="109.99"/>
    <n v="109.99"/>
    <s v="Brasil + Moda &amp; Casa + VGF2"/>
    <s v="Bronze + Moda &amp; Casa + VGF2"/>
    <s v="Prata + Moda &amp; Casa + VGF2"/>
    <s v="Ouro + Moda &amp; Casa + VGF2"/>
    <s v="Estrela + Moda &amp; Casa + VGF2"/>
    <n v="15"/>
    <n v="15"/>
    <n v="15"/>
    <n v="15"/>
    <n v="15"/>
    <n v="42.19"/>
    <n v="42.19"/>
    <n v="42.19"/>
    <n v="42.19"/>
    <n v="42.19"/>
    <n v="0"/>
    <n v="0"/>
    <n v="0"/>
    <n v="0"/>
    <n v="0"/>
    <n v="93.491500000000002"/>
    <n v="93.491500000000002"/>
    <n v="93.491500000000002"/>
    <n v="93.491500000000002"/>
    <n v="93.491500000000002"/>
    <n v="0"/>
    <n v="0"/>
    <n v="0"/>
    <n v="0"/>
    <n v="0"/>
    <n v="0"/>
    <n v="100"/>
    <n v="100"/>
    <n v="100"/>
    <n v="100"/>
  </r>
  <r>
    <n v="2302939"/>
    <x v="194"/>
    <n v="20220316"/>
    <m/>
    <s v="HOUSEWARES"/>
    <x v="103"/>
    <s v="JOGO CAMA CASAL 3 PCS"/>
    <n v="5592373"/>
    <x v="194"/>
    <n v="1"/>
    <s v="EXCESS"/>
    <s v="REGULAR PRICE"/>
    <n v="0.5978"/>
    <m/>
    <n v="33.113999999999997"/>
    <m/>
    <m/>
    <n v="179.99"/>
    <n v="179.99"/>
    <n v="477"/>
    <n v="477"/>
    <n v="83"/>
    <s v="WORK IN PROGRESS"/>
    <n v="134363790"/>
    <s v="NO INCENTIVE"/>
    <s v="N"/>
    <s v="N"/>
    <s v="N"/>
    <s v="N"/>
    <x v="0"/>
    <n v="134363792"/>
    <n v="28"/>
    <n v="42"/>
    <n v="20230306"/>
    <s v="CUSTOMER"/>
    <n v="15"/>
    <s v="Y"/>
    <s v="Tech rep lvl + Moda &amp; Casa + VGF2"/>
    <s v="FULL PAYMENT"/>
    <m/>
    <n v="51324.256500000003"/>
    <n v="35528.878499999999"/>
    <n v="73.84"/>
    <m/>
    <s v="BEDROOM BED COVER"/>
    <s v="BEDROOM"/>
    <s v="LINENS/TEXTILES"/>
    <s v="UNISEX"/>
    <s v="AVON"/>
    <s v="AVON"/>
    <n v="1"/>
    <n v="100"/>
    <n v="100"/>
    <s v="N"/>
    <s v="N"/>
    <n v="46720"/>
    <m/>
    <s v="N"/>
    <m/>
    <m/>
    <m/>
    <m/>
    <m/>
    <m/>
    <m/>
    <m/>
    <s v="N"/>
    <n v="64050605"/>
    <s v="F&amp;H Final Folheto"/>
    <m/>
    <x v="0"/>
    <m/>
    <n v="82"/>
    <s v="COLECOES - OUT INVERNO 2"/>
    <s v="N"/>
    <m/>
    <m/>
    <s v="N"/>
    <n v="20230306"/>
    <m/>
    <n v="134363790"/>
    <s v="MIXED"/>
    <s v="Tech rep lvl"/>
    <s v="Moda &amp; Casa"/>
    <n v="1"/>
    <m/>
    <n v="0"/>
    <n v="0"/>
    <n v="100"/>
    <n v="134363791"/>
    <n v="999"/>
    <n v="3"/>
    <x v="0"/>
    <x v="0"/>
    <n v="0.5978"/>
    <n v="0.5978"/>
    <n v="0.5978"/>
    <n v="0.5978"/>
    <n v="0.5978"/>
    <n v="179.99"/>
    <n v="179.99"/>
    <n v="179.99"/>
    <n v="179.99"/>
    <n v="179.99"/>
    <s v="Brasil + Moda &amp; Casa + VGF2"/>
    <s v="Bronze + Moda &amp; Casa + VGF2"/>
    <s v="Prata + Moda &amp; Casa + VGF2"/>
    <s v="Ouro + Moda &amp; Casa + VGF2"/>
    <s v="Estrela + Moda &amp; Casa + VGF2"/>
    <n v="15"/>
    <n v="15"/>
    <n v="15"/>
    <n v="15"/>
    <n v="15"/>
    <n v="42.19"/>
    <n v="42.19"/>
    <n v="42.19"/>
    <n v="42.19"/>
    <n v="42.19"/>
    <n v="0"/>
    <n v="0"/>
    <n v="0"/>
    <n v="0"/>
    <n v="0"/>
    <n v="152.9915"/>
    <n v="152.9915"/>
    <n v="152.9915"/>
    <n v="152.9915"/>
    <n v="152.9915"/>
    <n v="0"/>
    <n v="0"/>
    <n v="0"/>
    <n v="0"/>
    <n v="0"/>
    <n v="0"/>
    <n v="100"/>
    <n v="100"/>
    <n v="100"/>
    <n v="100"/>
  </r>
  <r>
    <n v="2302562"/>
    <x v="195"/>
    <n v="20220316"/>
    <m/>
    <s v="HOUSEWARES"/>
    <x v="104"/>
    <s v="JOGO COLCHA E PORTA TRAVESSEIRO"/>
    <n v="5591431"/>
    <x v="195"/>
    <n v="1"/>
    <s v="IN-LINE (EXCL NR)"/>
    <s v="CROSS-OUT"/>
    <n v="0.5978"/>
    <m/>
    <n v="68.981999999999999"/>
    <m/>
    <m/>
    <n v="319.99"/>
    <n v="349.99"/>
    <n v="285"/>
    <n v="285"/>
    <n v="83"/>
    <s v="WORK IN PROGRESS"/>
    <n v="134363828"/>
    <s v="NO INCENTIVE"/>
    <s v="N"/>
    <s v="N"/>
    <s v="N"/>
    <s v="N"/>
    <x v="0"/>
    <n v="134363830"/>
    <n v="28"/>
    <n v="42"/>
    <n v="20230306"/>
    <s v="CUSTOMER"/>
    <n v="15"/>
    <s v="Y"/>
    <s v="Tech rep lvl + Moda &amp; Casa + VGF2"/>
    <s v="FULL PAYMENT"/>
    <m/>
    <n v="54517.656300000002"/>
    <n v="34857.7863"/>
    <n v="69.349999999999994"/>
    <m/>
    <s v="BEDROOM BED COVER"/>
    <s v="BEDROOM"/>
    <s v="LINENS/TEXTILES"/>
    <s v="UNISEX"/>
    <s v="AVON"/>
    <s v="AVON"/>
    <n v="1"/>
    <n v="100"/>
    <n v="100"/>
    <s v="N"/>
    <s v="N"/>
    <n v="46455"/>
    <m/>
    <s v="N"/>
    <m/>
    <m/>
    <m/>
    <m/>
    <m/>
    <m/>
    <m/>
    <m/>
    <s v="N"/>
    <n v="64050605"/>
    <s v="F&amp;H Final Folheto"/>
    <m/>
    <x v="0"/>
    <m/>
    <n v="82"/>
    <s v="COLECOES - OUT INVERNO 2"/>
    <s v="N"/>
    <m/>
    <m/>
    <s v="N"/>
    <n v="20230306"/>
    <m/>
    <n v="134363828"/>
    <s v="MIXED"/>
    <s v="Tech rep lvl"/>
    <s v="Moda &amp; Casa"/>
    <n v="1"/>
    <m/>
    <n v="0"/>
    <n v="0"/>
    <n v="100"/>
    <n v="134363829"/>
    <n v="999"/>
    <n v="3"/>
    <x v="0"/>
    <x v="0"/>
    <n v="0.5978"/>
    <n v="0.5978"/>
    <n v="0.5978"/>
    <n v="0.5978"/>
    <n v="0.5978"/>
    <n v="319.99"/>
    <n v="319.99"/>
    <n v="319.99"/>
    <n v="319.99"/>
    <n v="319.99"/>
    <s v="Brasil + Moda &amp; Casa + VGF2"/>
    <s v="Bronze + Moda &amp; Casa + VGF2"/>
    <s v="Prata + Moda &amp; Casa + VGF2"/>
    <s v="Ouro + Moda &amp; Casa + VGF2"/>
    <s v="Estrela + Moda &amp; Casa + VGF2"/>
    <n v="15"/>
    <n v="15"/>
    <n v="15"/>
    <n v="15"/>
    <n v="15"/>
    <n v="42.19"/>
    <n v="42.19"/>
    <n v="42.19"/>
    <n v="42.19"/>
    <n v="42.19"/>
    <n v="0"/>
    <n v="0"/>
    <n v="0"/>
    <n v="0"/>
    <n v="0"/>
    <n v="271.99149999999997"/>
    <n v="271.99149999999997"/>
    <n v="271.99149999999997"/>
    <n v="271.99149999999997"/>
    <n v="271.99149999999997"/>
    <n v="0"/>
    <n v="0"/>
    <n v="0"/>
    <n v="0"/>
    <n v="0"/>
    <n v="0"/>
    <n v="100"/>
    <n v="100"/>
    <n v="100"/>
    <n v="100"/>
  </r>
  <r>
    <n v="2286208"/>
    <x v="196"/>
    <n v="20210315"/>
    <m/>
    <s v="ACCESSORIES"/>
    <x v="105"/>
    <s v="SUPORTE DE CELULAR FUN"/>
    <n v="5562152"/>
    <x v="196"/>
    <n v="1"/>
    <s v="IN-LINE (EXCL NR)"/>
    <s v="CROSS-OUT"/>
    <n v="0.51080000000000003"/>
    <m/>
    <n v="6.4640000000000004"/>
    <m/>
    <m/>
    <n v="29.99"/>
    <n v="34.99"/>
    <n v="618"/>
    <n v="618"/>
    <n v="118"/>
    <s v="WORK IN PROGRESS"/>
    <n v="134363841"/>
    <s v="NO INCENTIVE"/>
    <s v="N"/>
    <s v="N"/>
    <s v="N"/>
    <s v="N"/>
    <x v="0"/>
    <n v="134363843"/>
    <n v="28"/>
    <n v="42"/>
    <n v="20230306"/>
    <s v="CUSTOMER"/>
    <n v="15"/>
    <s v="Y"/>
    <s v="Tech rep lvl + Moda &amp; Casa + VGF2"/>
    <s v="FULL PAYMENT"/>
    <m/>
    <n v="9467.0753000000004"/>
    <n v="5472.3233"/>
    <n v="64.13"/>
    <m/>
    <s v="CELLPHONE FASHION ACCESSORY"/>
    <s v="SMALL ACCESSORIES"/>
    <s v="FASHION ACCESSORIES"/>
    <s v="FEMALE"/>
    <s v="AVON"/>
    <s v="AVON"/>
    <n v="0"/>
    <n v="50"/>
    <n v="100"/>
    <s v="N"/>
    <s v="N"/>
    <n v="80374"/>
    <m/>
    <s v="N"/>
    <m/>
    <m/>
    <m/>
    <m/>
    <m/>
    <m/>
    <m/>
    <m/>
    <s v="N"/>
    <n v="68926258"/>
    <s v="Revista Digital F&amp;H"/>
    <m/>
    <x v="0"/>
    <m/>
    <n v="118"/>
    <s v="FASHION - REVISTA DIGITAL 6 - FASHION"/>
    <s v="N"/>
    <m/>
    <m/>
    <s v="N"/>
    <n v="20230306"/>
    <m/>
    <n v="134363841"/>
    <s v="MIXED"/>
    <s v="Tech rep lvl"/>
    <s v="Moda &amp; Casa"/>
    <n v="1"/>
    <m/>
    <n v="0"/>
    <n v="0"/>
    <n v="100"/>
    <n v="134363842"/>
    <n v="999"/>
    <n v="3"/>
    <x v="0"/>
    <x v="0"/>
    <n v="0.51080000000000003"/>
    <n v="0.51080000000000003"/>
    <n v="0.51080000000000003"/>
    <n v="0.51080000000000003"/>
    <n v="0.51080000000000003"/>
    <n v="29.99"/>
    <n v="29.99"/>
    <n v="29.99"/>
    <n v="29.99"/>
    <n v="29.99"/>
    <s v="Brasil + Moda &amp; Casa + VGF2"/>
    <s v="Bronze + Moda &amp; Casa + VGF2"/>
    <s v="Prata + Moda &amp; Casa + VGF2"/>
    <s v="Ouro + Moda &amp; Casa + VGF2"/>
    <s v="Estrela + Moda &amp; Casa + VGF2"/>
    <n v="15"/>
    <n v="15"/>
    <n v="15"/>
    <n v="15"/>
    <n v="15"/>
    <n v="66.42"/>
    <n v="66.42"/>
    <n v="66.42"/>
    <n v="66.42"/>
    <n v="66.42"/>
    <n v="0"/>
    <n v="0"/>
    <n v="0"/>
    <n v="0"/>
    <n v="0"/>
    <n v="25.491499999999998"/>
    <n v="25.491499999999998"/>
    <n v="25.491499999999998"/>
    <n v="25.491499999999998"/>
    <n v="25.491499999999998"/>
    <n v="0"/>
    <n v="0"/>
    <n v="0"/>
    <n v="0"/>
    <n v="0"/>
    <n v="0"/>
    <n v="100"/>
    <n v="100"/>
    <n v="100"/>
    <n v="100"/>
  </r>
  <r>
    <n v="2307175"/>
    <x v="197"/>
    <n v="20220319"/>
    <m/>
    <s v="ACCESSORIES"/>
    <x v="106"/>
    <s v="ANEL DE CELULAR FLORES"/>
    <n v="5601424"/>
    <x v="197"/>
    <n v="1"/>
    <s v="EXCESS"/>
    <s v="CROSS-OUT"/>
    <n v="0.51080000000000003"/>
    <m/>
    <n v="2.532"/>
    <m/>
    <m/>
    <n v="14.99"/>
    <n v="16.989999999999998"/>
    <n v="592"/>
    <n v="592"/>
    <n v="119"/>
    <s v="WORK IN PROGRESS"/>
    <n v="134363854"/>
    <s v="NO INCENTIVE"/>
    <s v="N"/>
    <s v="N"/>
    <s v="N"/>
    <s v="N"/>
    <x v="0"/>
    <n v="134363856"/>
    <n v="28"/>
    <n v="42"/>
    <n v="20230306"/>
    <s v="CUSTOMER"/>
    <n v="15"/>
    <s v="Y"/>
    <s v="Tech rep lvl + Moda &amp; Casa + VGF2"/>
    <s v="FULL PAYMENT"/>
    <m/>
    <n v="4532.8801000000003"/>
    <n v="3033.9360999999999"/>
    <n v="71.89"/>
    <m/>
    <s v="CELLPHONE FASHION ACCESSORY"/>
    <s v="SMALL ACCESSORIES"/>
    <s v="FASHION ACCESSORIES"/>
    <s v="UNISEX"/>
    <s v="AVON"/>
    <s v="AVON"/>
    <n v="1"/>
    <n v="50"/>
    <n v="50"/>
    <s v="N"/>
    <s v="N"/>
    <n v="46568"/>
    <m/>
    <s v="N"/>
    <m/>
    <m/>
    <m/>
    <m/>
    <m/>
    <m/>
    <m/>
    <m/>
    <s v="N"/>
    <n v="68926258"/>
    <s v="Revista Digital F&amp;H"/>
    <m/>
    <x v="0"/>
    <m/>
    <n v="118"/>
    <s v="FASHION - REVISTA DIGITAL 6 - FASHION"/>
    <s v="N"/>
    <m/>
    <m/>
    <s v="N"/>
    <n v="20230306"/>
    <m/>
    <n v="134363854"/>
    <s v="MIXED"/>
    <s v="Tech rep lvl"/>
    <s v="Moda &amp; Casa"/>
    <n v="1"/>
    <m/>
    <n v="0"/>
    <n v="0"/>
    <n v="100"/>
    <n v="134363855"/>
    <n v="999"/>
    <n v="3"/>
    <x v="0"/>
    <x v="0"/>
    <n v="0.51080000000000003"/>
    <n v="0.51080000000000003"/>
    <n v="0.51080000000000003"/>
    <n v="0.51080000000000003"/>
    <n v="0.51080000000000003"/>
    <n v="14.99"/>
    <n v="14.99"/>
    <n v="14.99"/>
    <n v="14.99"/>
    <n v="14.99"/>
    <s v="Brasil + Moda &amp; Casa + VGF2"/>
    <s v="Bronze + Moda &amp; Casa + VGF2"/>
    <s v="Prata + Moda &amp; Casa + VGF2"/>
    <s v="Ouro + Moda &amp; Casa + VGF2"/>
    <s v="Estrela + Moda &amp; Casa + VGF2"/>
    <n v="15"/>
    <n v="15"/>
    <n v="15"/>
    <n v="15"/>
    <n v="15"/>
    <n v="66.42"/>
    <n v="66.42"/>
    <n v="66.42"/>
    <n v="66.42"/>
    <n v="66.42"/>
    <n v="0"/>
    <n v="0"/>
    <n v="0"/>
    <n v="0"/>
    <n v="0"/>
    <n v="12.7415"/>
    <n v="12.7415"/>
    <n v="12.7415"/>
    <n v="12.7415"/>
    <n v="12.7415"/>
    <n v="0"/>
    <n v="0"/>
    <n v="0"/>
    <n v="0"/>
    <n v="0"/>
    <n v="0"/>
    <n v="100"/>
    <n v="100"/>
    <n v="100"/>
    <n v="100"/>
  </r>
  <r>
    <n v="2307176"/>
    <x v="198"/>
    <n v="20220319"/>
    <m/>
    <s v="ACCESSORIES"/>
    <x v="106"/>
    <s v="ANEL DE CELULAR FLORES"/>
    <n v="5601424"/>
    <x v="198"/>
    <n v="1"/>
    <s v="EXCESS"/>
    <s v="CROSS-OUT"/>
    <n v="0.51080000000000003"/>
    <m/>
    <n v="2.532"/>
    <m/>
    <m/>
    <n v="14.99"/>
    <n v="16.989999999999998"/>
    <n v="509"/>
    <n v="509"/>
    <n v="119"/>
    <s v="WORK IN PROGRESS"/>
    <n v="134363854"/>
    <s v="NO INCENTIVE"/>
    <s v="N"/>
    <s v="N"/>
    <s v="N"/>
    <s v="N"/>
    <x v="0"/>
    <n v="134363857"/>
    <n v="28"/>
    <n v="42"/>
    <n v="20230306"/>
    <s v="CUSTOMER"/>
    <n v="15"/>
    <s v="Y"/>
    <s v="Tech rep lvl + Moda &amp; Casa + VGF2"/>
    <s v="FULL PAYMENT"/>
    <m/>
    <n v="3897.3580000000002"/>
    <n v="2608.5700000000002"/>
    <n v="71.89"/>
    <m/>
    <s v="CELLPHONE FASHION ACCESSORY"/>
    <s v="SMALL ACCESSORIES"/>
    <s v="FASHION ACCESSORIES"/>
    <s v="UNISEX"/>
    <s v="AVON"/>
    <s v="AVON"/>
    <n v="1"/>
    <n v="50"/>
    <n v="50"/>
    <s v="N"/>
    <s v="N"/>
    <n v="46574"/>
    <m/>
    <s v="N"/>
    <m/>
    <m/>
    <m/>
    <m/>
    <m/>
    <m/>
    <m/>
    <m/>
    <s v="N"/>
    <n v="68926258"/>
    <s v="Revista Digital F&amp;H"/>
    <m/>
    <x v="0"/>
    <m/>
    <n v="118"/>
    <s v="FASHION - REVISTA DIGITAL 6 - FASHION"/>
    <s v="N"/>
    <m/>
    <m/>
    <s v="N"/>
    <n v="20230306"/>
    <m/>
    <n v="134363854"/>
    <s v="MIXED"/>
    <s v="Tech rep lvl"/>
    <s v="Moda &amp; Casa"/>
    <n v="1"/>
    <m/>
    <n v="0"/>
    <n v="0"/>
    <n v="100"/>
    <n v="134363855"/>
    <n v="999"/>
    <n v="3"/>
    <x v="0"/>
    <x v="0"/>
    <n v="0.51080000000000003"/>
    <n v="0.51080000000000003"/>
    <n v="0.51080000000000003"/>
    <n v="0.51080000000000003"/>
    <n v="0.51080000000000003"/>
    <n v="14.99"/>
    <n v="14.99"/>
    <n v="14.99"/>
    <n v="14.99"/>
    <n v="14.99"/>
    <s v="Brasil + Moda &amp; Casa + VGF2"/>
    <s v="Bronze + Moda &amp; Casa + VGF2"/>
    <s v="Prata + Moda &amp; Casa + VGF2"/>
    <s v="Ouro + Moda &amp; Casa + VGF2"/>
    <s v="Estrela + Moda &amp; Casa + VGF2"/>
    <n v="15"/>
    <n v="15"/>
    <n v="15"/>
    <n v="15"/>
    <n v="15"/>
    <n v="66.42"/>
    <n v="66.42"/>
    <n v="66.42"/>
    <n v="66.42"/>
    <n v="66.42"/>
    <n v="0"/>
    <n v="0"/>
    <n v="0"/>
    <n v="0"/>
    <n v="0"/>
    <n v="12.7415"/>
    <n v="12.7415"/>
    <n v="12.7415"/>
    <n v="12.7415"/>
    <n v="12.7415"/>
    <n v="0"/>
    <n v="0"/>
    <n v="0"/>
    <n v="0"/>
    <n v="0"/>
    <n v="0"/>
    <n v="100"/>
    <n v="100"/>
    <n v="100"/>
    <n v="100"/>
  </r>
  <r>
    <n v="2307159"/>
    <x v="199"/>
    <n v="20220316"/>
    <m/>
    <s v="ACCESSORIES"/>
    <x v="107"/>
    <s v="ANEL DE CELULAR ANIMAIS"/>
    <n v="5601406"/>
    <x v="199"/>
    <n v="1"/>
    <s v="EXCESS"/>
    <s v="CROSS-OUT"/>
    <n v="0.51080000000000003"/>
    <m/>
    <n v="2.5190000000000001"/>
    <m/>
    <m/>
    <n v="14.99"/>
    <n v="16.989999999999998"/>
    <n v="590"/>
    <n v="590"/>
    <n v="119"/>
    <s v="WORK IN PROGRESS"/>
    <n v="134363873"/>
    <s v="NO INCENTIVE"/>
    <s v="N"/>
    <s v="N"/>
    <s v="N"/>
    <s v="N"/>
    <x v="0"/>
    <n v="134363875"/>
    <n v="28"/>
    <n v="42"/>
    <n v="20230306"/>
    <s v="CUSTOMER"/>
    <n v="15"/>
    <s v="Y"/>
    <s v="Tech rep lvl + Moda &amp; Casa + VGF2"/>
    <s v="FULL PAYMENT"/>
    <m/>
    <n v="4517.5663000000004"/>
    <n v="3031.3562999999999"/>
    <n v="72.03"/>
    <m/>
    <s v="CELLPHONE FASHION ACCESSORY"/>
    <s v="SMALL ACCESSORIES"/>
    <s v="FASHION ACCESSORIES"/>
    <s v="UNISEX"/>
    <s v="AVON"/>
    <s v="AVON"/>
    <n v="1"/>
    <n v="50"/>
    <n v="100"/>
    <s v="N"/>
    <s v="N"/>
    <n v="46149"/>
    <m/>
    <s v="N"/>
    <m/>
    <m/>
    <m/>
    <m/>
    <m/>
    <m/>
    <m/>
    <m/>
    <s v="N"/>
    <n v="68926258"/>
    <s v="Revista Digital F&amp;H"/>
    <m/>
    <x v="0"/>
    <m/>
    <n v="118"/>
    <s v="FASHION - REVISTA DIGITAL 6 - FASHION"/>
    <s v="N"/>
    <m/>
    <m/>
    <s v="N"/>
    <n v="20230306"/>
    <m/>
    <n v="134363873"/>
    <s v="MIXED"/>
    <s v="Tech rep lvl"/>
    <s v="Moda &amp; Casa"/>
    <n v="1"/>
    <m/>
    <n v="0"/>
    <n v="0"/>
    <n v="100"/>
    <n v="134363874"/>
    <n v="999"/>
    <n v="3"/>
    <x v="0"/>
    <x v="0"/>
    <n v="0.51080000000000003"/>
    <n v="0.51080000000000003"/>
    <n v="0.51080000000000003"/>
    <n v="0.51080000000000003"/>
    <n v="0.51080000000000003"/>
    <n v="14.99"/>
    <n v="14.99"/>
    <n v="14.99"/>
    <n v="14.99"/>
    <n v="14.99"/>
    <s v="Brasil + Moda &amp; Casa + VGF2"/>
    <s v="Bronze + Moda &amp; Casa + VGF2"/>
    <s v="Prata + Moda &amp; Casa + VGF2"/>
    <s v="Ouro + Moda &amp; Casa + VGF2"/>
    <s v="Estrela + Moda &amp; Casa + VGF2"/>
    <n v="15"/>
    <n v="15"/>
    <n v="15"/>
    <n v="15"/>
    <n v="15"/>
    <n v="66.42"/>
    <n v="66.42"/>
    <n v="66.42"/>
    <n v="66.42"/>
    <n v="66.42"/>
    <n v="0"/>
    <n v="0"/>
    <n v="0"/>
    <n v="0"/>
    <n v="0"/>
    <n v="12.7415"/>
    <n v="12.7415"/>
    <n v="12.7415"/>
    <n v="12.7415"/>
    <n v="12.7415"/>
    <n v="0"/>
    <n v="0"/>
    <n v="0"/>
    <n v="0"/>
    <n v="0"/>
    <n v="0"/>
    <n v="100"/>
    <n v="100"/>
    <n v="100"/>
    <n v="100"/>
  </r>
  <r>
    <n v="2307160"/>
    <x v="200"/>
    <n v="20220316"/>
    <m/>
    <s v="ACCESSORIES"/>
    <x v="107"/>
    <s v="ANEL DE CELULAR ANIMAIS"/>
    <n v="5601406"/>
    <x v="200"/>
    <n v="1"/>
    <s v="EXCESS"/>
    <s v="CROSS-OUT"/>
    <n v="0.60089999999999999"/>
    <m/>
    <n v="2.5190000000000001"/>
    <m/>
    <m/>
    <n v="14.99"/>
    <n v="16.989999999999998"/>
    <n v="511"/>
    <n v="511"/>
    <n v="119"/>
    <s v="WORK IN PROGRESS"/>
    <n v="134363873"/>
    <s v="NO INCENTIVE"/>
    <s v="N"/>
    <s v="N"/>
    <s v="N"/>
    <s v="N"/>
    <x v="0"/>
    <n v="134363879"/>
    <n v="28"/>
    <n v="42"/>
    <n v="20230306"/>
    <s v="CUSTOMER"/>
    <n v="15"/>
    <s v="Y"/>
    <s v="Tech rep lvl + ExceÃ§Ã£o + VGF2"/>
    <s v="FULL PAYMENT"/>
    <m/>
    <n v="4602.8279000000002"/>
    <n v="3315.6188999999999"/>
    <n v="72.03"/>
    <m/>
    <s v="CELLPHONE FASHION ACCESSORY"/>
    <s v="SMALL ACCESSORIES"/>
    <s v="FASHION ACCESSORIES"/>
    <s v="UNISEX"/>
    <s v="AVON"/>
    <s v="AVON"/>
    <n v="1"/>
    <n v="50"/>
    <n v="100"/>
    <s v="N"/>
    <s v="N"/>
    <n v="46252"/>
    <m/>
    <s v="N"/>
    <m/>
    <m/>
    <m/>
    <m/>
    <m/>
    <m/>
    <m/>
    <m/>
    <s v="N"/>
    <n v="68926258"/>
    <s v="Revista Digital F&amp;H"/>
    <m/>
    <x v="0"/>
    <m/>
    <n v="118"/>
    <s v="FASHION - REVISTA DIGITAL 6 - FASHION"/>
    <s v="N"/>
    <m/>
    <m/>
    <s v="N"/>
    <n v="20230306"/>
    <m/>
    <n v="134363873"/>
    <s v="MIXED"/>
    <s v="Tech rep lvl"/>
    <s v="ExceÃ§Ã£o"/>
    <n v="1"/>
    <m/>
    <n v="0"/>
    <n v="0"/>
    <n v="100"/>
    <n v="134363877"/>
    <n v="999"/>
    <n v="4"/>
    <x v="0"/>
    <x v="0"/>
    <n v="0.60089999999999999"/>
    <n v="0.60089999999999999"/>
    <n v="0.60089999999999999"/>
    <n v="0.60089999999999999"/>
    <n v="0.60089999999999999"/>
    <n v="14.99"/>
    <n v="14.99"/>
    <n v="14.99"/>
    <n v="14.99"/>
    <n v="14.99"/>
    <s v="Brasil + ExceÃ§Ã£o + VGF2"/>
    <s v="Bronze + ExceÃ§Ã£o + VGF2"/>
    <s v="Prata + ExceÃ§Ã£o + VGF2"/>
    <s v="Ouro + ExceÃ§Ã£o + VGF2"/>
    <s v="Estrela + ExceÃ§Ã£o + VGF2"/>
    <n v="0"/>
    <n v="0"/>
    <n v="0"/>
    <n v="0"/>
    <n v="0"/>
    <n v="66.42"/>
    <n v="66.42"/>
    <n v="66.42"/>
    <n v="66.42"/>
    <n v="66.42"/>
    <n v="0"/>
    <n v="0"/>
    <n v="0"/>
    <n v="0"/>
    <n v="0"/>
    <n v="14.99"/>
    <n v="14.99"/>
    <n v="14.99"/>
    <n v="14.99"/>
    <n v="14.99"/>
    <n v="0"/>
    <n v="0"/>
    <n v="0"/>
    <n v="0"/>
    <n v="0"/>
    <n v="0"/>
    <n v="100"/>
    <n v="100"/>
    <n v="100"/>
    <n v="100"/>
  </r>
  <r>
    <n v="2302562"/>
    <x v="195"/>
    <n v="20220316"/>
    <m/>
    <s v="HOUSEWARES"/>
    <x v="108"/>
    <s v="JOGO COLCHA E PORTA TRAVESSEIRO"/>
    <n v="5591431"/>
    <x v="195"/>
    <n v="1"/>
    <s v="IN-LINE (EXCL NR)"/>
    <s v="PACK PRICE - MARKETING SET"/>
    <n v="0.5978"/>
    <m/>
    <n v="68.981999999999999"/>
    <m/>
    <m/>
    <n v="244.99"/>
    <n v="349.99"/>
    <n v="1285"/>
    <n v="1285"/>
    <n v="83"/>
    <s v="WORK IN PROGRESS"/>
    <n v="134363991"/>
    <s v="NO INCENTIVE"/>
    <s v="N"/>
    <s v="Y"/>
    <s v="N"/>
    <s v="N"/>
    <x v="0"/>
    <n v="134733805"/>
    <n v="28"/>
    <n v="42"/>
    <n v="20230306"/>
    <s v="CUSTOMER"/>
    <n v="15"/>
    <s v="Y"/>
    <s v="Tech rep lvl + Moda &amp; Casa + VGF2"/>
    <s v="FULL PAYMENT"/>
    <m/>
    <n v="188194.70329999999"/>
    <n v="99552.833299999998"/>
    <n v="59.96"/>
    <m/>
    <s v="BEDROOM BED COVER"/>
    <s v="BEDROOM"/>
    <s v="LINENS/TEXTILES"/>
    <s v="UNISEX"/>
    <s v="AVON"/>
    <s v="AVON"/>
    <n v="1"/>
    <n v="100"/>
    <n v="100"/>
    <s v="N"/>
    <s v="N"/>
    <n v="46455"/>
    <n v="1"/>
    <s v="N"/>
    <m/>
    <m/>
    <m/>
    <m/>
    <m/>
    <m/>
    <m/>
    <m/>
    <s v="N"/>
    <n v="64050605"/>
    <s v="F&amp;H Final Folheto"/>
    <n v="134733803"/>
    <x v="3"/>
    <m/>
    <n v="82"/>
    <s v="COLECOES - OUT INVERNO 2"/>
    <s v="N"/>
    <m/>
    <s v="N"/>
    <s v="N"/>
    <n v="20230306"/>
    <m/>
    <n v="134363991"/>
    <s v="MIXED"/>
    <s v="Tech rep lvl"/>
    <s v="Moda &amp; Casa"/>
    <n v="1"/>
    <m/>
    <n v="0"/>
    <n v="0"/>
    <n v="100"/>
    <n v="134733804"/>
    <n v="999"/>
    <n v="3"/>
    <x v="2"/>
    <x v="3"/>
    <n v="0.5978"/>
    <n v="0.5978"/>
    <n v="0.5978"/>
    <n v="0.5978"/>
    <n v="0.5978"/>
    <n v="244.99"/>
    <n v="244.99"/>
    <n v="244.99"/>
    <n v="244.99"/>
    <n v="244.99"/>
    <s v="Brasil + Moda &amp; Casa + VGF2"/>
    <s v="Bronze + Moda &amp; Casa + VGF2"/>
    <s v="Prata + Moda &amp; Casa + VGF2"/>
    <s v="Ouro + Moda &amp; Casa + VGF2"/>
    <s v="Estrela + Moda &amp; Casa + VGF2"/>
    <n v="15"/>
    <n v="15"/>
    <n v="15"/>
    <n v="15"/>
    <n v="15"/>
    <n v="42.19"/>
    <n v="42.19"/>
    <n v="42.19"/>
    <n v="42.19"/>
    <n v="42.19"/>
    <n v="0"/>
    <n v="0"/>
    <n v="0"/>
    <n v="0"/>
    <n v="0"/>
    <n v="208.2415"/>
    <n v="208.2415"/>
    <n v="208.2415"/>
    <n v="208.2415"/>
    <n v="208.2415"/>
    <n v="0"/>
    <n v="0"/>
    <n v="0"/>
    <n v="0"/>
    <n v="0"/>
    <n v="0"/>
    <n v="100"/>
    <n v="100"/>
    <n v="100"/>
    <n v="100"/>
  </r>
  <r>
    <n v="2302939"/>
    <x v="194"/>
    <n v="20220316"/>
    <m/>
    <s v="HOUSEWARES"/>
    <x v="108"/>
    <s v="JOGO CAMA CASAL 3 PCS"/>
    <n v="5592373"/>
    <x v="194"/>
    <n v="1"/>
    <s v="EXCESS"/>
    <s v="PACK PRICE - MARKETING SET"/>
    <n v="0.5978"/>
    <m/>
    <n v="33.113999999999997"/>
    <m/>
    <m/>
    <n v="104.99"/>
    <n v="179.99"/>
    <n v="1285"/>
    <n v="1285"/>
    <n v="83"/>
    <s v="WORK IN PROGRESS"/>
    <n v="134363991"/>
    <s v="NO INCENTIVE"/>
    <s v="N"/>
    <s v="Y"/>
    <s v="N"/>
    <s v="N"/>
    <x v="0"/>
    <n v="134733807"/>
    <n v="28"/>
    <n v="42"/>
    <n v="20230306"/>
    <s v="CUSTOMER"/>
    <n v="15"/>
    <s v="Y"/>
    <s v="Tech rep lvl + Moda &amp; Casa + VGF2"/>
    <s v="FULL PAYMENT"/>
    <m/>
    <n v="80650.483300000007"/>
    <n v="38098.993300000002"/>
    <n v="55.15"/>
    <m/>
    <s v="BEDROOM BED COVER"/>
    <s v="BEDROOM"/>
    <s v="LINENS/TEXTILES"/>
    <s v="UNISEX"/>
    <s v="AVON"/>
    <s v="AVON"/>
    <n v="1"/>
    <n v="100"/>
    <n v="100"/>
    <s v="N"/>
    <s v="N"/>
    <n v="46720"/>
    <n v="1"/>
    <s v="N"/>
    <m/>
    <m/>
    <m/>
    <m/>
    <m/>
    <m/>
    <m/>
    <m/>
    <s v="N"/>
    <n v="64050605"/>
    <s v="F&amp;H Final Folheto"/>
    <n v="134733803"/>
    <x v="3"/>
    <m/>
    <n v="82"/>
    <s v="COLECOES - OUT INVERNO 2"/>
    <s v="N"/>
    <m/>
    <s v="N"/>
    <s v="N"/>
    <n v="20230306"/>
    <m/>
    <n v="134363991"/>
    <s v="MIXED"/>
    <s v="Tech rep lvl"/>
    <s v="Moda &amp; Casa"/>
    <n v="1"/>
    <m/>
    <n v="0"/>
    <n v="0"/>
    <n v="100"/>
    <n v="134733806"/>
    <n v="999"/>
    <n v="3"/>
    <x v="2"/>
    <x v="3"/>
    <n v="0.5978"/>
    <n v="0.5978"/>
    <n v="0.5978"/>
    <n v="0.5978"/>
    <n v="0.5978"/>
    <n v="104.99"/>
    <n v="104.99"/>
    <n v="104.99"/>
    <n v="104.99"/>
    <n v="104.99"/>
    <s v="Brasil + Moda &amp; Casa + VGF2"/>
    <s v="Bronze + Moda &amp; Casa + VGF2"/>
    <s v="Prata + Moda &amp; Casa + VGF2"/>
    <s v="Ouro + Moda &amp; Casa + VGF2"/>
    <s v="Estrela + Moda &amp; Casa + VGF2"/>
    <n v="15"/>
    <n v="15"/>
    <n v="15"/>
    <n v="15"/>
    <n v="15"/>
    <n v="42.19"/>
    <n v="42.19"/>
    <n v="42.19"/>
    <n v="42.19"/>
    <n v="42.19"/>
    <n v="0"/>
    <n v="0"/>
    <n v="0"/>
    <n v="0"/>
    <n v="0"/>
    <n v="89.241500000000002"/>
    <n v="89.241500000000002"/>
    <n v="89.241500000000002"/>
    <n v="89.241500000000002"/>
    <n v="89.241500000000002"/>
    <n v="0"/>
    <n v="0"/>
    <n v="0"/>
    <n v="0"/>
    <n v="0"/>
    <n v="0"/>
    <n v="100"/>
    <n v="100"/>
    <n v="100"/>
    <n v="100"/>
  </r>
  <r>
    <n v="2298002"/>
    <x v="201"/>
    <n v="20220310"/>
    <m/>
    <s v="INNERWEAR"/>
    <x v="109"/>
    <s v="BERMUDA SUPERALTA EMANA"/>
    <n v="5583514"/>
    <x v="201"/>
    <n v="1"/>
    <s v="IN-LINE (EXCL NR)"/>
    <s v="REGULAR PRICE"/>
    <n v="0.5978"/>
    <m/>
    <n v="7.859"/>
    <m/>
    <m/>
    <n v="59.99"/>
    <n v="59.99"/>
    <n v="86"/>
    <n v="86"/>
    <n v="108"/>
    <s v="WORK IN PROGRESS"/>
    <n v="134364016"/>
    <s v="NO INCENTIVE"/>
    <s v="N"/>
    <s v="N"/>
    <s v="N"/>
    <s v="N"/>
    <x v="0"/>
    <n v="134364018"/>
    <n v="28"/>
    <n v="42"/>
    <n v="20230306"/>
    <s v="CUSTOMER"/>
    <n v="15"/>
    <s v="Y"/>
    <s v="Tech rep lvl + Moda &amp; Casa + VGF2"/>
    <s v="FULL PAYMENT"/>
    <m/>
    <n v="3084.1338999999998"/>
    <n v="2408.2599"/>
    <n v="81.37"/>
    <m/>
    <s v="BODY SHAPER SHORT"/>
    <s v="SHAPEWEAR"/>
    <s v="INTIMATE APPAREL"/>
    <s v="FEMALE"/>
    <s v="AVON"/>
    <s v="AVON"/>
    <n v="0"/>
    <n v="50"/>
    <n v="50"/>
    <s v="N"/>
    <s v="N"/>
    <n v="46639"/>
    <m/>
    <s v="N"/>
    <m/>
    <m/>
    <m/>
    <m/>
    <m/>
    <m/>
    <m/>
    <m/>
    <s v="N"/>
    <n v="68926258"/>
    <s v="Revista Digital F&amp;H"/>
    <m/>
    <x v="0"/>
    <m/>
    <n v="108"/>
    <s v="FASHION - REVISTA DIGITAL 1 - INNER"/>
    <s v="N"/>
    <m/>
    <m/>
    <s v="N"/>
    <n v="20230306"/>
    <m/>
    <n v="134364016"/>
    <s v="MIXED"/>
    <s v="Tech rep lvl"/>
    <s v="Moda &amp; Casa"/>
    <n v="1"/>
    <m/>
    <n v="0"/>
    <n v="0"/>
    <n v="100"/>
    <n v="134364017"/>
    <n v="999"/>
    <n v="3"/>
    <x v="0"/>
    <x v="0"/>
    <n v="0.5978"/>
    <n v="0.5978"/>
    <n v="0.5978"/>
    <n v="0.5978"/>
    <n v="0.5978"/>
    <n v="59.99"/>
    <n v="59.99"/>
    <n v="59.99"/>
    <n v="59.99"/>
    <n v="59.99"/>
    <s v="Brasil + Moda &amp; Casa + VGF2"/>
    <s v="Bronze + Moda &amp; Casa + VGF2"/>
    <s v="Prata + Moda &amp; Casa + VGF2"/>
    <s v="Ouro + Moda &amp; Casa + VGF2"/>
    <s v="Estrela + Moda &amp; Casa + VGF2"/>
    <n v="15"/>
    <n v="15"/>
    <n v="15"/>
    <n v="15"/>
    <n v="15"/>
    <n v="42.19"/>
    <n v="42.19"/>
    <n v="42.19"/>
    <n v="42.19"/>
    <n v="42.19"/>
    <n v="0"/>
    <n v="0"/>
    <n v="0"/>
    <n v="0"/>
    <n v="0"/>
    <n v="50.991500000000002"/>
    <n v="50.991500000000002"/>
    <n v="50.991500000000002"/>
    <n v="50.991500000000002"/>
    <n v="50.991500000000002"/>
    <n v="0"/>
    <n v="0"/>
    <n v="0"/>
    <n v="0"/>
    <n v="0"/>
    <n v="0"/>
    <n v="100"/>
    <n v="100"/>
    <n v="100"/>
    <n v="100"/>
  </r>
  <r>
    <n v="2298003"/>
    <x v="202"/>
    <n v="20220310"/>
    <m/>
    <s v="INNERWEAR"/>
    <x v="109"/>
    <s v="BERMUDA SUPERALTA EMANA"/>
    <n v="5583514"/>
    <x v="202"/>
    <n v="1"/>
    <s v="IN-LINE (EXCL NR)"/>
    <s v="REGULAR PRICE"/>
    <n v="0.5978"/>
    <m/>
    <n v="7.859"/>
    <m/>
    <m/>
    <n v="59.99"/>
    <n v="59.99"/>
    <n v="194"/>
    <n v="194"/>
    <n v="108"/>
    <s v="WORK IN PROGRESS"/>
    <n v="134364016"/>
    <s v="NO INCENTIVE"/>
    <s v="N"/>
    <s v="N"/>
    <s v="N"/>
    <s v="N"/>
    <x v="0"/>
    <n v="134364019"/>
    <n v="28"/>
    <n v="42"/>
    <n v="20230306"/>
    <s v="CUSTOMER"/>
    <n v="15"/>
    <s v="Y"/>
    <s v="Tech rep lvl + Moda &amp; Casa + VGF2"/>
    <s v="FULL PAYMENT"/>
    <m/>
    <n v="6957.2322999999997"/>
    <n v="5432.5862999999999"/>
    <n v="81.37"/>
    <m/>
    <s v="BODY SHAPER SHORT"/>
    <s v="SHAPEWEAR"/>
    <s v="INTIMATE APPAREL"/>
    <s v="FEMALE"/>
    <s v="AVON"/>
    <s v="AVON"/>
    <n v="0"/>
    <n v="50"/>
    <n v="50"/>
    <s v="N"/>
    <s v="N"/>
    <n v="46640"/>
    <m/>
    <s v="N"/>
    <m/>
    <m/>
    <m/>
    <m/>
    <m/>
    <m/>
    <m/>
    <m/>
    <s v="N"/>
    <n v="68926258"/>
    <s v="Revista Digital F&amp;H"/>
    <m/>
    <x v="0"/>
    <m/>
    <n v="108"/>
    <s v="FASHION - REVISTA DIGITAL 1 - INNER"/>
    <s v="N"/>
    <m/>
    <m/>
    <s v="N"/>
    <n v="20230306"/>
    <m/>
    <n v="134364016"/>
    <s v="MIXED"/>
    <s v="Tech rep lvl"/>
    <s v="Moda &amp; Casa"/>
    <n v="1"/>
    <m/>
    <n v="0"/>
    <n v="0"/>
    <n v="100"/>
    <n v="134364017"/>
    <n v="999"/>
    <n v="3"/>
    <x v="0"/>
    <x v="0"/>
    <n v="0.5978"/>
    <n v="0.5978"/>
    <n v="0.5978"/>
    <n v="0.5978"/>
    <n v="0.5978"/>
    <n v="59.99"/>
    <n v="59.99"/>
    <n v="59.99"/>
    <n v="59.99"/>
    <n v="59.99"/>
    <s v="Brasil + Moda &amp; Casa + VGF2"/>
    <s v="Bronze + Moda &amp; Casa + VGF2"/>
    <s v="Prata + Moda &amp; Casa + VGF2"/>
    <s v="Ouro + Moda &amp; Casa + VGF2"/>
    <s v="Estrela + Moda &amp; Casa + VGF2"/>
    <n v="15"/>
    <n v="15"/>
    <n v="15"/>
    <n v="15"/>
    <n v="15"/>
    <n v="42.19"/>
    <n v="42.19"/>
    <n v="42.19"/>
    <n v="42.19"/>
    <n v="42.19"/>
    <n v="0"/>
    <n v="0"/>
    <n v="0"/>
    <n v="0"/>
    <n v="0"/>
    <n v="50.991500000000002"/>
    <n v="50.991500000000002"/>
    <n v="50.991500000000002"/>
    <n v="50.991500000000002"/>
    <n v="50.991500000000002"/>
    <n v="0"/>
    <n v="0"/>
    <n v="0"/>
    <n v="0"/>
    <n v="0"/>
    <n v="0"/>
    <n v="100"/>
    <n v="100"/>
    <n v="100"/>
    <n v="100"/>
  </r>
  <r>
    <n v="2297997"/>
    <x v="203"/>
    <n v="20220310"/>
    <m/>
    <s v="INNERWEAR"/>
    <x v="110"/>
    <s v="CAMISETE EMANA"/>
    <n v="5583501"/>
    <x v="203"/>
    <n v="1"/>
    <s v="IN-LINE (EXCL NR)"/>
    <s v="CROSS-OUT"/>
    <n v="0.5978"/>
    <m/>
    <n v="12.561"/>
    <m/>
    <m/>
    <n v="59.99"/>
    <n v="69.989999999999995"/>
    <n v="33"/>
    <n v="33"/>
    <n v="108"/>
    <s v="WORK IN PROGRESS"/>
    <n v="134364035"/>
    <s v="NO INCENTIVE"/>
    <s v="N"/>
    <s v="N"/>
    <s v="N"/>
    <s v="N"/>
    <x v="0"/>
    <n v="134364038"/>
    <n v="28"/>
    <n v="42"/>
    <n v="20230306"/>
    <s v="CUSTOMER"/>
    <n v="15"/>
    <s v="Y"/>
    <s v="Tech rep lvl + Moda &amp; Casa + VGF2"/>
    <s v="FULL PAYMENT"/>
    <m/>
    <n v="1183.4467"/>
    <n v="768.93370000000004"/>
    <n v="70.23"/>
    <m/>
    <s v="BODY SHAPER VEST/CAMI"/>
    <s v="SHAPEWEAR"/>
    <s v="INTIMATE APPAREL"/>
    <s v="FEMALE"/>
    <s v="AVON"/>
    <s v="AVON"/>
    <n v="0"/>
    <n v="50"/>
    <n v="50"/>
    <s v="N"/>
    <s v="N"/>
    <n v="46585"/>
    <m/>
    <s v="N"/>
    <m/>
    <m/>
    <m/>
    <m/>
    <m/>
    <m/>
    <m/>
    <m/>
    <s v="N"/>
    <n v="68926258"/>
    <s v="Revista Digital F&amp;H"/>
    <m/>
    <x v="0"/>
    <m/>
    <n v="108"/>
    <s v="FASHION - REVISTA DIGITAL 1 - INNER"/>
    <s v="N"/>
    <m/>
    <m/>
    <s v="N"/>
    <n v="20230306"/>
    <m/>
    <n v="134364035"/>
    <s v="MIXED"/>
    <s v="Tech rep lvl"/>
    <s v="Moda &amp; Casa"/>
    <n v="1"/>
    <m/>
    <n v="0"/>
    <n v="0"/>
    <n v="100"/>
    <n v="134364036"/>
    <n v="999"/>
    <n v="3"/>
    <x v="0"/>
    <x v="0"/>
    <n v="0.5978"/>
    <n v="0.5978"/>
    <n v="0.5978"/>
    <n v="0.5978"/>
    <n v="0.5978"/>
    <n v="59.99"/>
    <n v="59.99"/>
    <n v="59.99"/>
    <n v="59.99"/>
    <n v="59.99"/>
    <s v="Brasil + Moda &amp; Casa + VGF2"/>
    <s v="Bronze + Moda &amp; Casa + VGF2"/>
    <s v="Prata + Moda &amp; Casa + VGF2"/>
    <s v="Ouro + Moda &amp; Casa + VGF2"/>
    <s v="Estrela + Moda &amp; Casa + VGF2"/>
    <n v="15"/>
    <n v="15"/>
    <n v="15"/>
    <n v="15"/>
    <n v="15"/>
    <n v="42.19"/>
    <n v="42.19"/>
    <n v="42.19"/>
    <n v="42.19"/>
    <n v="42.19"/>
    <n v="0"/>
    <n v="0"/>
    <n v="0"/>
    <n v="0"/>
    <n v="0"/>
    <n v="50.991500000000002"/>
    <n v="50.991500000000002"/>
    <n v="50.991500000000002"/>
    <n v="50.991500000000002"/>
    <n v="50.991500000000002"/>
    <n v="0"/>
    <n v="0"/>
    <n v="0"/>
    <n v="0"/>
    <n v="0"/>
    <n v="0"/>
    <n v="100"/>
    <n v="100"/>
    <n v="100"/>
    <n v="100"/>
  </r>
  <r>
    <n v="2297998"/>
    <x v="204"/>
    <n v="20220310"/>
    <m/>
    <s v="INNERWEAR"/>
    <x v="110"/>
    <s v="CAMISETE EMANA"/>
    <n v="5583501"/>
    <x v="204"/>
    <n v="1"/>
    <s v="IN-LINE (EXCL NR)"/>
    <s v="CROSS-OUT"/>
    <n v="0.5978"/>
    <m/>
    <n v="12.561"/>
    <m/>
    <m/>
    <n v="59.99"/>
    <n v="69.989999999999995"/>
    <n v="59"/>
    <n v="59"/>
    <n v="108"/>
    <s v="WORK IN PROGRESS"/>
    <n v="134364035"/>
    <s v="NO INCENTIVE"/>
    <s v="N"/>
    <s v="N"/>
    <s v="N"/>
    <s v="N"/>
    <x v="0"/>
    <n v="134364037"/>
    <n v="28"/>
    <n v="42"/>
    <n v="20230306"/>
    <s v="CUSTOMER"/>
    <n v="15"/>
    <s v="Y"/>
    <s v="Tech rep lvl + Moda &amp; Casa + VGF2"/>
    <s v="FULL PAYMENT"/>
    <m/>
    <n v="2115.8593000000001"/>
    <n v="1374.7602999999999"/>
    <n v="70.23"/>
    <m/>
    <s v="BODY SHAPER VEST/CAMI"/>
    <s v="SHAPEWEAR"/>
    <s v="INTIMATE APPAREL"/>
    <s v="FEMALE"/>
    <s v="AVON"/>
    <s v="AVON"/>
    <n v="0"/>
    <n v="50"/>
    <n v="50"/>
    <s v="N"/>
    <s v="N"/>
    <n v="46589"/>
    <m/>
    <s v="N"/>
    <m/>
    <m/>
    <m/>
    <m/>
    <m/>
    <m/>
    <m/>
    <m/>
    <s v="N"/>
    <n v="68926258"/>
    <s v="Revista Digital F&amp;H"/>
    <m/>
    <x v="0"/>
    <m/>
    <n v="108"/>
    <s v="FASHION - REVISTA DIGITAL 1 - INNER"/>
    <s v="N"/>
    <m/>
    <m/>
    <s v="N"/>
    <n v="20230306"/>
    <m/>
    <n v="134364035"/>
    <s v="MIXED"/>
    <s v="Tech rep lvl"/>
    <s v="Moda &amp; Casa"/>
    <n v="1"/>
    <m/>
    <n v="0"/>
    <n v="0"/>
    <n v="100"/>
    <n v="134364036"/>
    <n v="999"/>
    <n v="3"/>
    <x v="0"/>
    <x v="0"/>
    <n v="0.5978"/>
    <n v="0.5978"/>
    <n v="0.5978"/>
    <n v="0.5978"/>
    <n v="0.5978"/>
    <n v="59.99"/>
    <n v="59.99"/>
    <n v="59.99"/>
    <n v="59.99"/>
    <n v="59.99"/>
    <s v="Brasil + Moda &amp; Casa + VGF2"/>
    <s v="Bronze + Moda &amp; Casa + VGF2"/>
    <s v="Prata + Moda &amp; Casa + VGF2"/>
    <s v="Ouro + Moda &amp; Casa + VGF2"/>
    <s v="Estrela + Moda &amp; Casa + VGF2"/>
    <n v="15"/>
    <n v="15"/>
    <n v="15"/>
    <n v="15"/>
    <n v="15"/>
    <n v="42.19"/>
    <n v="42.19"/>
    <n v="42.19"/>
    <n v="42.19"/>
    <n v="42.19"/>
    <n v="0"/>
    <n v="0"/>
    <n v="0"/>
    <n v="0"/>
    <n v="0"/>
    <n v="50.991500000000002"/>
    <n v="50.991500000000002"/>
    <n v="50.991500000000002"/>
    <n v="50.991500000000002"/>
    <n v="50.991500000000002"/>
    <n v="0"/>
    <n v="0"/>
    <n v="0"/>
    <n v="0"/>
    <n v="0"/>
    <n v="0"/>
    <n v="100"/>
    <n v="100"/>
    <n v="100"/>
    <n v="100"/>
  </r>
  <r>
    <n v="2306942"/>
    <x v="205"/>
    <n v="20220315"/>
    <m/>
    <s v="HOUSEWARES"/>
    <x v="111"/>
    <s v="ORGANIZADOR BOX 2022"/>
    <n v="5600849"/>
    <x v="205"/>
    <n v="1"/>
    <s v="IN-LINE (EXCL NR)"/>
    <s v="CROSS-OUT"/>
    <n v="0.5978"/>
    <m/>
    <n v="4.0910000000000002"/>
    <m/>
    <m/>
    <n v="14.99"/>
    <n v="19.989999999999998"/>
    <n v="33321"/>
    <n v="33321"/>
    <n v="84"/>
    <s v="WORK IN PROGRESS"/>
    <n v="134364084"/>
    <s v="NO INCENTIVE"/>
    <s v="N"/>
    <s v="N"/>
    <s v="N"/>
    <s v="N"/>
    <x v="0"/>
    <n v="134364086"/>
    <n v="28"/>
    <n v="42"/>
    <n v="20230306"/>
    <s v="CUSTOMER"/>
    <n v="15"/>
    <s v="Y"/>
    <s v="Tech rep lvl + Moda &amp; Casa + VGF2"/>
    <s v="FULL PAYMENT"/>
    <m/>
    <n v="298590.21409999998"/>
    <n v="162274.0031"/>
    <n v="61.2"/>
    <m/>
    <s v="BATH ORGANIZER SET"/>
    <s v="BATH"/>
    <s v="STORAGE/ORGANIZERS"/>
    <s v="UNISEX"/>
    <s v="AVON"/>
    <s v="AVON"/>
    <n v="0"/>
    <n v="50"/>
    <n v="100"/>
    <s v="N"/>
    <s v="N"/>
    <n v="80155"/>
    <m/>
    <s v="N"/>
    <m/>
    <m/>
    <m/>
    <m/>
    <m/>
    <m/>
    <m/>
    <m/>
    <s v="N"/>
    <n v="64050605"/>
    <s v="F&amp;H Final Folheto"/>
    <m/>
    <x v="0"/>
    <m/>
    <n v="84"/>
    <s v="COLECOES - PRIMAVERA VERAO - HOUSE 1"/>
    <s v="N"/>
    <m/>
    <m/>
    <s v="N"/>
    <n v="20230306"/>
    <m/>
    <n v="134364084"/>
    <s v="MIXED"/>
    <s v="Tech rep lvl"/>
    <s v="Moda &amp; Casa"/>
    <n v="1"/>
    <m/>
    <n v="0"/>
    <n v="0"/>
    <n v="100"/>
    <n v="134364085"/>
    <n v="999"/>
    <n v="3"/>
    <x v="0"/>
    <x v="0"/>
    <n v="0.5978"/>
    <n v="0.5978"/>
    <n v="0.5978"/>
    <n v="0.5978"/>
    <n v="0.5978"/>
    <n v="14.99"/>
    <n v="14.99"/>
    <n v="14.99"/>
    <n v="14.99"/>
    <n v="14.99"/>
    <s v="Brasil + Moda &amp; Casa + VGF2"/>
    <s v="Bronze + Moda &amp; Casa + VGF2"/>
    <s v="Prata + Moda &amp; Casa + VGF2"/>
    <s v="Ouro + Moda &amp; Casa + VGF2"/>
    <s v="Estrela + Moda &amp; Casa + VGF2"/>
    <n v="15"/>
    <n v="15"/>
    <n v="15"/>
    <n v="15"/>
    <n v="15"/>
    <n v="42.19"/>
    <n v="42.19"/>
    <n v="42.19"/>
    <n v="42.19"/>
    <n v="42.19"/>
    <n v="0"/>
    <n v="0"/>
    <n v="0"/>
    <n v="0"/>
    <n v="0"/>
    <n v="12.7415"/>
    <n v="12.7415"/>
    <n v="12.7415"/>
    <n v="12.7415"/>
    <n v="12.7415"/>
    <n v="0"/>
    <n v="0"/>
    <n v="0"/>
    <n v="0"/>
    <n v="0"/>
    <n v="0"/>
    <n v="100"/>
    <n v="100"/>
    <n v="100"/>
    <n v="100"/>
  </r>
  <r>
    <n v="2311776"/>
    <x v="206"/>
    <n v="20230301"/>
    <m/>
    <s v="HOUSEWARES"/>
    <x v="112"/>
    <s v="TOALHA DE ROSTO PRIMAVERA"/>
    <n v="5611497"/>
    <x v="206"/>
    <n v="1"/>
    <s v="IN-LINE (EXCL NR)"/>
    <s v="CROSS-OUT"/>
    <n v="0.5978"/>
    <m/>
    <n v="6.6150000000000002"/>
    <m/>
    <m/>
    <n v="24.99"/>
    <n v="35.99"/>
    <n v="856"/>
    <n v="856"/>
    <n v="84"/>
    <s v="WORK IN PROGRESS"/>
    <n v="134364097"/>
    <s v="NO INCENTIVE"/>
    <s v="N"/>
    <s v="Y"/>
    <s v="N"/>
    <s v="N"/>
    <x v="0"/>
    <n v="134364099"/>
    <n v="28"/>
    <n v="42"/>
    <n v="20230306"/>
    <s v="CUSTOMER"/>
    <n v="15"/>
    <s v="Y"/>
    <s v="Tech rep lvl + Moda &amp; Casa + VGF2"/>
    <s v="FULL PAYMENT"/>
    <m/>
    <n v="12787.802799999999"/>
    <n v="7125.3627999999999"/>
    <n v="62.36"/>
    <m/>
    <s v="TOWEL"/>
    <s v="BATH"/>
    <s v="LINENS/TEXTILES"/>
    <s v="UNISEX"/>
    <s v="AVON"/>
    <s v="AVON"/>
    <n v="0"/>
    <n v="50"/>
    <n v="100"/>
    <s v="N"/>
    <s v="N"/>
    <n v="46942"/>
    <m/>
    <s v="N"/>
    <m/>
    <m/>
    <m/>
    <m/>
    <m/>
    <m/>
    <m/>
    <m/>
    <s v="N"/>
    <n v="64050605"/>
    <s v="F&amp;H Final Folheto"/>
    <m/>
    <x v="0"/>
    <m/>
    <n v="84"/>
    <s v="COLECOES - PRIMAVERA VERAO - HOUSE 1"/>
    <s v="N"/>
    <m/>
    <m/>
    <s v="N"/>
    <n v="20230306"/>
    <m/>
    <n v="134364097"/>
    <s v="MIXED"/>
    <s v="Tech rep lvl"/>
    <s v="Moda &amp; Casa"/>
    <n v="1"/>
    <m/>
    <n v="0"/>
    <n v="0"/>
    <n v="100"/>
    <n v="134364098"/>
    <n v="999"/>
    <n v="3"/>
    <x v="0"/>
    <x v="0"/>
    <n v="0.5978"/>
    <n v="0.5978"/>
    <n v="0.5978"/>
    <n v="0.5978"/>
    <n v="0.5978"/>
    <n v="24.99"/>
    <n v="24.99"/>
    <n v="24.99"/>
    <n v="24.99"/>
    <n v="24.99"/>
    <s v="Brasil + Moda &amp; Casa + VGF2"/>
    <s v="Bronze + Moda &amp; Casa + VGF2"/>
    <s v="Prata + Moda &amp; Casa + VGF2"/>
    <s v="Ouro + Moda &amp; Casa + VGF2"/>
    <s v="Estrela + Moda &amp; Casa + VGF2"/>
    <n v="15"/>
    <n v="15"/>
    <n v="15"/>
    <n v="15"/>
    <n v="15"/>
    <n v="42.19"/>
    <n v="42.19"/>
    <n v="42.19"/>
    <n v="42.19"/>
    <n v="42.19"/>
    <n v="0"/>
    <n v="0"/>
    <n v="0"/>
    <n v="0"/>
    <n v="0"/>
    <n v="21.241499999999998"/>
    <n v="21.241499999999998"/>
    <n v="21.241499999999998"/>
    <n v="21.241499999999998"/>
    <n v="21.241499999999998"/>
    <n v="0"/>
    <n v="0"/>
    <n v="0"/>
    <n v="0"/>
    <n v="0"/>
    <n v="0"/>
    <n v="100"/>
    <n v="100"/>
    <n v="100"/>
    <n v="100"/>
  </r>
  <r>
    <n v="2308910"/>
    <x v="207"/>
    <n v="20230301"/>
    <m/>
    <s v="HOUSEWARES"/>
    <x v="113"/>
    <s v="PORTA SABONETE LIQU PRIMAVERA"/>
    <n v="5605207"/>
    <x v="207"/>
    <n v="1"/>
    <s v="IN-LINE (EXCL NR)"/>
    <s v="CROSS-OUT"/>
    <n v="0.5978"/>
    <m/>
    <n v="3.4369999999999998"/>
    <m/>
    <m/>
    <n v="16.989999999999998"/>
    <n v="19.989999999999998"/>
    <n v="1619"/>
    <n v="1619"/>
    <n v="85"/>
    <s v="WORK IN PROGRESS"/>
    <n v="134364147"/>
    <s v="NO INCENTIVE"/>
    <s v="N"/>
    <s v="N"/>
    <s v="N"/>
    <s v="N"/>
    <x v="0"/>
    <n v="134364161"/>
    <n v="28"/>
    <n v="42"/>
    <n v="20230306"/>
    <s v="CUSTOMER"/>
    <n v="15"/>
    <s v="Y"/>
    <s v="Tech rep lvl + Moda &amp; Casa + VGF2"/>
    <s v="FULL PAYMENT"/>
    <m/>
    <n v="16443.571"/>
    <n v="10879.067999999999"/>
    <n v="71.239999999999995"/>
    <m/>
    <s v="BATH ORGANIZER SET"/>
    <s v="BATH"/>
    <s v="STORAGE/ORGANIZERS"/>
    <s v="UNISEX"/>
    <s v="AVON"/>
    <s v="AVON"/>
    <n v="1"/>
    <n v="50"/>
    <n v="100"/>
    <s v="N"/>
    <s v="N"/>
    <n v="46671"/>
    <m/>
    <s v="N"/>
    <m/>
    <m/>
    <m/>
    <m/>
    <m/>
    <m/>
    <m/>
    <m/>
    <s v="N"/>
    <n v="64050605"/>
    <s v="F&amp;H Final Folheto"/>
    <m/>
    <x v="0"/>
    <m/>
    <n v="84"/>
    <s v="COLECOES - PRIMAVERA VERAO - HOUSE 1"/>
    <s v="N"/>
    <m/>
    <m/>
    <s v="N"/>
    <n v="20230306"/>
    <m/>
    <n v="134364147"/>
    <s v="MIXED"/>
    <s v="Tech rep lvl"/>
    <s v="Moda &amp; Casa"/>
    <n v="1"/>
    <m/>
    <n v="0"/>
    <n v="0"/>
    <n v="100"/>
    <n v="134364160"/>
    <n v="999"/>
    <n v="3"/>
    <x v="0"/>
    <x v="0"/>
    <n v="0.5978"/>
    <n v="0.5978"/>
    <n v="0.5978"/>
    <n v="0.5978"/>
    <n v="0.5978"/>
    <n v="16.989999999999998"/>
    <n v="16.989999999999998"/>
    <n v="16.989999999999998"/>
    <n v="16.989999999999998"/>
    <n v="16.989999999999998"/>
    <s v="Brasil + Moda &amp; Casa + VGF2"/>
    <s v="Bronze + Moda &amp; Casa + VGF2"/>
    <s v="Prata + Moda &amp; Casa + VGF2"/>
    <s v="Ouro + Moda &amp; Casa + VGF2"/>
    <s v="Estrela + Moda &amp; Casa + VGF2"/>
    <n v="15"/>
    <n v="15"/>
    <n v="15"/>
    <n v="15"/>
    <n v="15"/>
    <n v="42.19"/>
    <n v="42.19"/>
    <n v="42.19"/>
    <n v="42.19"/>
    <n v="42.19"/>
    <n v="0"/>
    <n v="0"/>
    <n v="0"/>
    <n v="0"/>
    <n v="0"/>
    <n v="14.4415"/>
    <n v="14.4415"/>
    <n v="14.4415"/>
    <n v="14.4415"/>
    <n v="14.4415"/>
    <n v="0"/>
    <n v="0"/>
    <n v="0"/>
    <n v="0"/>
    <n v="0"/>
    <n v="0"/>
    <n v="100"/>
    <n v="100"/>
    <n v="100"/>
    <n v="100"/>
  </r>
  <r>
    <n v="2308912"/>
    <x v="208"/>
    <n v="20230301"/>
    <m/>
    <s v="HOUSEWARES"/>
    <x v="113"/>
    <s v="PORTA ALGODAO HASTES PRIMAVERA"/>
    <n v="5605211"/>
    <x v="208"/>
    <n v="1"/>
    <s v="IN-LINE (EXCL NR)"/>
    <s v="REGULAR PRICE"/>
    <n v="0.5978"/>
    <m/>
    <n v="2.0129999999999999"/>
    <m/>
    <m/>
    <n v="14.99"/>
    <n v="14.99"/>
    <n v="1237"/>
    <n v="1237"/>
    <n v="85"/>
    <s v="WORK IN PROGRESS"/>
    <n v="134364147"/>
    <s v="NO INCENTIVE"/>
    <s v="N"/>
    <s v="N"/>
    <s v="N"/>
    <s v="N"/>
    <x v="0"/>
    <n v="134364149"/>
    <n v="28"/>
    <n v="42"/>
    <n v="20230306"/>
    <s v="CUSTOMER"/>
    <n v="15"/>
    <s v="Y"/>
    <s v="Tech rep lvl + Moda &amp; Casa + VGF2"/>
    <s v="FULL PAYMENT"/>
    <m/>
    <n v="11084.7842"/>
    <n v="8594.7031999999999"/>
    <n v="80.91"/>
    <m/>
    <s v="BATH ORGANIZER SET"/>
    <s v="BATH"/>
    <s v="STORAGE/ORGANIZERS"/>
    <s v="UNISEX"/>
    <s v="AVON"/>
    <s v="AVON"/>
    <n v="1"/>
    <n v="50"/>
    <n v="100"/>
    <s v="N"/>
    <s v="N"/>
    <n v="46675"/>
    <m/>
    <s v="N"/>
    <m/>
    <m/>
    <m/>
    <m/>
    <m/>
    <m/>
    <m/>
    <m/>
    <s v="N"/>
    <n v="64050605"/>
    <s v="F&amp;H Final Folheto"/>
    <m/>
    <x v="0"/>
    <m/>
    <n v="84"/>
    <s v="COLECOES - PRIMAVERA VERAO - HOUSE 1"/>
    <s v="N"/>
    <m/>
    <m/>
    <s v="N"/>
    <n v="20230306"/>
    <m/>
    <n v="134364147"/>
    <s v="MIXED"/>
    <s v="Tech rep lvl"/>
    <s v="Moda &amp; Casa"/>
    <n v="1"/>
    <m/>
    <n v="0"/>
    <n v="0"/>
    <n v="100"/>
    <n v="134364148"/>
    <n v="999"/>
    <n v="3"/>
    <x v="0"/>
    <x v="0"/>
    <n v="0.5978"/>
    <n v="0.5978"/>
    <n v="0.5978"/>
    <n v="0.5978"/>
    <n v="0.5978"/>
    <n v="14.99"/>
    <n v="14.99"/>
    <n v="14.99"/>
    <n v="14.99"/>
    <n v="14.99"/>
    <s v="Brasil + Moda &amp; Casa + VGF2"/>
    <s v="Bronze + Moda &amp; Casa + VGF2"/>
    <s v="Prata + Moda &amp; Casa + VGF2"/>
    <s v="Ouro + Moda &amp; Casa + VGF2"/>
    <s v="Estrela + Moda &amp; Casa + VGF2"/>
    <n v="15"/>
    <n v="15"/>
    <n v="15"/>
    <n v="15"/>
    <n v="15"/>
    <n v="42.19"/>
    <n v="42.19"/>
    <n v="42.19"/>
    <n v="42.19"/>
    <n v="42.19"/>
    <n v="0"/>
    <n v="0"/>
    <n v="0"/>
    <n v="0"/>
    <n v="0"/>
    <n v="12.7415"/>
    <n v="12.7415"/>
    <n v="12.7415"/>
    <n v="12.7415"/>
    <n v="12.7415"/>
    <n v="0"/>
    <n v="0"/>
    <n v="0"/>
    <n v="0"/>
    <n v="0"/>
    <n v="0"/>
    <n v="100"/>
    <n v="100"/>
    <n v="100"/>
    <n v="100"/>
  </r>
  <r>
    <n v="2308913"/>
    <x v="209"/>
    <n v="20230301"/>
    <m/>
    <s v="HOUSEWARES"/>
    <x v="113"/>
    <s v="PORTA ESCOVA E PASTA PRIMAVERA"/>
    <n v="5605213"/>
    <x v="209"/>
    <n v="1"/>
    <s v="IN-LINE (EXCL NR)"/>
    <s v="CROSS-OUT"/>
    <n v="0.5978"/>
    <m/>
    <n v="2.6739999999999999"/>
    <m/>
    <m/>
    <n v="14.99"/>
    <n v="19.989999999999998"/>
    <n v="6664"/>
    <n v="6664"/>
    <n v="85"/>
    <s v="WORK IN PROGRESS"/>
    <n v="134364147"/>
    <s v="NO INCENTIVE"/>
    <s v="N"/>
    <s v="N"/>
    <s v="N"/>
    <s v="N"/>
    <x v="0"/>
    <n v="134364173"/>
    <n v="28"/>
    <n v="42"/>
    <n v="20230306"/>
    <s v="CUSTOMER"/>
    <n v="15"/>
    <s v="Y"/>
    <s v="Tech rep lvl + Moda &amp; Casa + VGF2"/>
    <s v="FULL PAYMENT"/>
    <m/>
    <n v="59716.250599999999"/>
    <n v="41896.714599999999"/>
    <n v="74.64"/>
    <m/>
    <s v="BATH ORGANIZER SET"/>
    <s v="BATH"/>
    <s v="STORAGE/ORGANIZERS"/>
    <s v="UNISEX"/>
    <s v="AVON"/>
    <s v="AVON"/>
    <n v="1"/>
    <n v="50"/>
    <n v="100"/>
    <s v="N"/>
    <s v="N"/>
    <n v="46750"/>
    <m/>
    <s v="N"/>
    <m/>
    <m/>
    <m/>
    <m/>
    <m/>
    <m/>
    <m/>
    <m/>
    <s v="N"/>
    <n v="64050605"/>
    <s v="F&amp;H Final Folheto"/>
    <m/>
    <x v="0"/>
    <m/>
    <n v="84"/>
    <s v="COLECOES - PRIMAVERA VERAO - HOUSE 1"/>
    <s v="N"/>
    <m/>
    <m/>
    <s v="N"/>
    <n v="20230306"/>
    <m/>
    <n v="134364147"/>
    <s v="MIXED"/>
    <s v="Tech rep lvl"/>
    <s v="Moda &amp; Casa"/>
    <n v="1"/>
    <m/>
    <n v="0"/>
    <n v="0"/>
    <n v="100"/>
    <n v="134364172"/>
    <n v="999"/>
    <n v="3"/>
    <x v="0"/>
    <x v="0"/>
    <n v="0.5978"/>
    <n v="0.5978"/>
    <n v="0.5978"/>
    <n v="0.5978"/>
    <n v="0.5978"/>
    <n v="14.99"/>
    <n v="14.99"/>
    <n v="14.99"/>
    <n v="14.99"/>
    <n v="14.99"/>
    <s v="Brasil + Moda &amp; Casa + VGF2"/>
    <s v="Bronze + Moda &amp; Casa + VGF2"/>
    <s v="Prata + Moda &amp; Casa + VGF2"/>
    <s v="Ouro + Moda &amp; Casa + VGF2"/>
    <s v="Estrela + Moda &amp; Casa + VGF2"/>
    <n v="15"/>
    <n v="15"/>
    <n v="15"/>
    <n v="15"/>
    <n v="15"/>
    <n v="42.19"/>
    <n v="42.19"/>
    <n v="42.19"/>
    <n v="42.19"/>
    <n v="42.19"/>
    <n v="0"/>
    <n v="0"/>
    <n v="0"/>
    <n v="0"/>
    <n v="0"/>
    <n v="12.7415"/>
    <n v="12.7415"/>
    <n v="12.7415"/>
    <n v="12.7415"/>
    <n v="12.7415"/>
    <n v="0"/>
    <n v="0"/>
    <n v="0"/>
    <n v="0"/>
    <n v="0"/>
    <n v="0"/>
    <n v="100"/>
    <n v="100"/>
    <n v="100"/>
    <n v="100"/>
  </r>
  <r>
    <n v="2271180"/>
    <x v="210"/>
    <n v="20210308"/>
    <m/>
    <s v="JEWELRY"/>
    <x v="114"/>
    <s v="EARHOLDER ELEGANCE"/>
    <n v="5536910"/>
    <x v="210"/>
    <n v="1"/>
    <s v="IN-LINE (EXCL NR)"/>
    <s v="CROSS-OUT"/>
    <n v="0.5978"/>
    <m/>
    <n v="3.1110000000000002"/>
    <m/>
    <m/>
    <n v="10.99"/>
    <n v="16.989999999999998"/>
    <n v="41"/>
    <n v="41"/>
    <n v="69"/>
    <s v="WORK IN PROGRESS"/>
    <n v="134364295"/>
    <s v="NO INCENTIVE"/>
    <s v="N"/>
    <s v="N"/>
    <s v="N"/>
    <s v="N"/>
    <x v="0"/>
    <n v="134364297"/>
    <n v="28"/>
    <n v="42"/>
    <n v="20230306"/>
    <s v="CUSTOMER"/>
    <n v="15"/>
    <s v="Y"/>
    <s v="Tech rep lvl + Moda &amp; Casa + VGF2"/>
    <s v="FULL PAYMENT"/>
    <m/>
    <n v="269.36270000000002"/>
    <n v="141.8117"/>
    <n v="59.75"/>
    <m/>
    <s v="EARRING DROP"/>
    <s v="EARRING"/>
    <s v="CRYSTAL JEWELRY"/>
    <s v="FEMALE"/>
    <s v="AVON"/>
    <s v="AVON"/>
    <n v="1"/>
    <n v="33"/>
    <n v="100"/>
    <s v="N"/>
    <s v="N"/>
    <n v="46067"/>
    <m/>
    <s v="N"/>
    <m/>
    <m/>
    <m/>
    <m/>
    <m/>
    <m/>
    <m/>
    <m/>
    <s v="N"/>
    <m/>
    <m/>
    <m/>
    <x v="0"/>
    <m/>
    <n v="68"/>
    <s v="CHEIA DE ESTILO 2"/>
    <s v="N"/>
    <m/>
    <m/>
    <s v="N"/>
    <n v="20230306"/>
    <m/>
    <n v="134364295"/>
    <s v="MIXED"/>
    <s v="Tech rep lvl"/>
    <s v="Moda &amp; Casa"/>
    <n v="1"/>
    <m/>
    <n v="0"/>
    <n v="0"/>
    <n v="100"/>
    <n v="134364296"/>
    <n v="999"/>
    <n v="3"/>
    <x v="0"/>
    <x v="0"/>
    <n v="0.5978"/>
    <n v="0.5978"/>
    <n v="0.5978"/>
    <n v="0.5978"/>
    <n v="0.5978"/>
    <n v="10.99"/>
    <n v="10.99"/>
    <n v="10.99"/>
    <n v="10.99"/>
    <n v="10.99"/>
    <s v="Brasil + Moda &amp; Casa + VGF2"/>
    <s v="Bronze + Moda &amp; Casa + VGF2"/>
    <s v="Prata + Moda &amp; Casa + VGF2"/>
    <s v="Ouro + Moda &amp; Casa + VGF2"/>
    <s v="Estrela + Moda &amp; Casa + VGF2"/>
    <n v="15"/>
    <n v="15"/>
    <n v="15"/>
    <n v="15"/>
    <n v="15"/>
    <n v="42.19"/>
    <n v="42.19"/>
    <n v="42.19"/>
    <n v="42.19"/>
    <n v="42.19"/>
    <n v="0"/>
    <n v="0"/>
    <n v="0"/>
    <n v="0"/>
    <n v="0"/>
    <n v="9.3414999999999999"/>
    <n v="9.3414999999999999"/>
    <n v="9.3414999999999999"/>
    <n v="9.3414999999999999"/>
    <n v="9.3414999999999999"/>
    <n v="0"/>
    <n v="0"/>
    <n v="0"/>
    <n v="0"/>
    <n v="0"/>
    <n v="0"/>
    <n v="100"/>
    <n v="100"/>
    <n v="100"/>
    <n v="100"/>
  </r>
  <r>
    <n v="2289538"/>
    <x v="211"/>
    <n v="20220303"/>
    <m/>
    <s v="JEWELRY"/>
    <x v="115"/>
    <s v="CHRISTMAS SHINY STAR NECKLACE"/>
    <n v="5567194"/>
    <x v="211"/>
    <n v="1"/>
    <s v="IN-LINE (EXCL NR)"/>
    <s v="CROSS-OUT"/>
    <n v="0.52259999999999995"/>
    <m/>
    <n v="7.8239999999999998"/>
    <m/>
    <m/>
    <n v="19.989999999999998"/>
    <n v="34.99"/>
    <n v="1233"/>
    <n v="1233"/>
    <n v="69"/>
    <s v="WORK IN PROGRESS"/>
    <n v="134364308"/>
    <s v="NO INCENTIVE"/>
    <s v="N"/>
    <s v="N"/>
    <s v="N"/>
    <s v="N"/>
    <x v="0"/>
    <n v="134364310"/>
    <n v="28"/>
    <n v="42"/>
    <n v="20230306"/>
    <s v="CUSTOMER"/>
    <n v="15"/>
    <s v="Y"/>
    <s v="Tech rep lvl + Moda &amp; Casa + VGF2"/>
    <s v="FULL PAYMENT"/>
    <m/>
    <n v="12880.872300000001"/>
    <n v="3233.8802999999998"/>
    <n v="36.35"/>
    <m/>
    <s v="NECKLACE DROP"/>
    <s v="NECKLACE"/>
    <s v="SEASONAL NOVELTY JEWELRY"/>
    <s v="FEMALE"/>
    <s v="AVON"/>
    <s v="AVON"/>
    <n v="1"/>
    <n v="33"/>
    <n v="100"/>
    <s v="N"/>
    <s v="N"/>
    <n v="46565"/>
    <m/>
    <s v="N"/>
    <s v="ROP"/>
    <n v="18.5"/>
    <n v="19.989999999999998"/>
    <n v="21.59"/>
    <m/>
    <m/>
    <m/>
    <m/>
    <s v="N"/>
    <m/>
    <m/>
    <m/>
    <x v="0"/>
    <m/>
    <n v="68"/>
    <s v="CHEIA DE ESTILO 2"/>
    <s v="N"/>
    <m/>
    <m/>
    <s v="N"/>
    <n v="20230306"/>
    <m/>
    <n v="134364308"/>
    <s v="MIXED"/>
    <s v="Tech rep lvl"/>
    <s v="Moda &amp; Casa"/>
    <n v="1"/>
    <m/>
    <n v="0"/>
    <n v="0"/>
    <n v="100"/>
    <n v="134364309"/>
    <n v="999"/>
    <n v="3"/>
    <x v="0"/>
    <x v="0"/>
    <n v="0.52259999999999995"/>
    <n v="0.52259999999999995"/>
    <n v="0.52259999999999995"/>
    <n v="0.52259999999999995"/>
    <n v="0.52259999999999995"/>
    <n v="19.989999999999998"/>
    <n v="19.989999999999998"/>
    <n v="19.989999999999998"/>
    <n v="19.989999999999998"/>
    <n v="19.989999999999998"/>
    <s v="Brasil + Moda &amp; Casa + VGF2"/>
    <s v="Bronze + Moda &amp; Casa + VGF2"/>
    <s v="Prata + Moda &amp; Casa + VGF2"/>
    <s v="Ouro + Moda &amp; Casa + VGF2"/>
    <s v="Estrela + Moda &amp; Casa + VGF2"/>
    <n v="15"/>
    <n v="15"/>
    <n v="15"/>
    <n v="15"/>
    <n v="15"/>
    <n v="62.64"/>
    <n v="62.64"/>
    <n v="62.64"/>
    <n v="62.64"/>
    <n v="62.64"/>
    <n v="0"/>
    <n v="0"/>
    <n v="0"/>
    <n v="0"/>
    <n v="0"/>
    <n v="16.991499999999998"/>
    <n v="16.991499999999998"/>
    <n v="16.991499999999998"/>
    <n v="16.991499999999998"/>
    <n v="16.991499999999998"/>
    <n v="0"/>
    <n v="0"/>
    <n v="0"/>
    <n v="0"/>
    <n v="0"/>
    <n v="0"/>
    <n v="100"/>
    <n v="100"/>
    <n v="100"/>
    <n v="100"/>
  </r>
  <r>
    <n v="2295271"/>
    <x v="212"/>
    <n v="20220308"/>
    <m/>
    <s v="ACCESSORIES"/>
    <x v="116"/>
    <s v="MINI POUCH CARNAVAL"/>
    <n v="5578389"/>
    <x v="212"/>
    <n v="1"/>
    <s v="EXCESS"/>
    <s v="CROSS-OUT"/>
    <n v="0.5978"/>
    <m/>
    <n v="7.79"/>
    <m/>
    <m/>
    <n v="39.99"/>
    <n v="49.99"/>
    <n v="73"/>
    <n v="73"/>
    <n v="115"/>
    <s v="WORK IN PROGRESS"/>
    <n v="134364321"/>
    <s v="NO INCENTIVE"/>
    <s v="N"/>
    <s v="N"/>
    <s v="N"/>
    <s v="N"/>
    <x v="0"/>
    <n v="134364323"/>
    <n v="28"/>
    <n v="42"/>
    <n v="20230306"/>
    <s v="CUSTOMER"/>
    <n v="15"/>
    <s v="Y"/>
    <s v="Tech rep lvl + Moda &amp; Casa + VGF2"/>
    <s v="FULL PAYMENT"/>
    <m/>
    <n v="1745.1396"/>
    <n v="1176.4695999999999"/>
    <n v="72.3"/>
    <m/>
    <s v="HANDBAG MESSENGER/CROSSBODY"/>
    <s v="HANDBAG &amp; TOTE"/>
    <s v="HANDBAGS &amp; TOTES"/>
    <s v="FEMALE"/>
    <s v="AVON"/>
    <s v="AVON"/>
    <n v="1"/>
    <n v="50"/>
    <n v="100"/>
    <s v="N"/>
    <s v="N"/>
    <n v="46130"/>
    <m/>
    <s v="N"/>
    <m/>
    <m/>
    <m/>
    <m/>
    <m/>
    <m/>
    <m/>
    <m/>
    <s v="N"/>
    <n v="68926258"/>
    <s v="Revista Digital F&amp;H"/>
    <m/>
    <x v="0"/>
    <m/>
    <n v="114"/>
    <s v="FASHION - REVISTA DIGITAL 4 - FASHION"/>
    <s v="N"/>
    <m/>
    <m/>
    <s v="N"/>
    <n v="20230306"/>
    <m/>
    <n v="134364321"/>
    <s v="MIXED"/>
    <s v="Tech rep lvl"/>
    <s v="Moda &amp; Casa"/>
    <n v="1"/>
    <m/>
    <n v="0"/>
    <n v="0"/>
    <n v="100"/>
    <n v="134364322"/>
    <n v="999"/>
    <n v="3"/>
    <x v="0"/>
    <x v="0"/>
    <n v="0.5978"/>
    <n v="0.5978"/>
    <n v="0.5978"/>
    <n v="0.5978"/>
    <n v="0.5978"/>
    <n v="39.99"/>
    <n v="39.99"/>
    <n v="39.99"/>
    <n v="39.99"/>
    <n v="39.99"/>
    <s v="Brasil + Moda &amp; Casa + VGF2"/>
    <s v="Bronze + Moda &amp; Casa + VGF2"/>
    <s v="Prata + Moda &amp; Casa + VGF2"/>
    <s v="Ouro + Moda &amp; Casa + VGF2"/>
    <s v="Estrela + Moda &amp; Casa + VGF2"/>
    <n v="15"/>
    <n v="15"/>
    <n v="15"/>
    <n v="15"/>
    <n v="15"/>
    <n v="42.19"/>
    <n v="42.19"/>
    <n v="42.19"/>
    <n v="42.19"/>
    <n v="42.19"/>
    <n v="0"/>
    <n v="0"/>
    <n v="0"/>
    <n v="0"/>
    <n v="0"/>
    <n v="33.991500000000002"/>
    <n v="33.991500000000002"/>
    <n v="33.991500000000002"/>
    <n v="33.991500000000002"/>
    <n v="33.991500000000002"/>
    <n v="0"/>
    <n v="0"/>
    <n v="0"/>
    <n v="0"/>
    <n v="0"/>
    <n v="0"/>
    <n v="100"/>
    <n v="100"/>
    <n v="100"/>
    <n v="100"/>
  </r>
  <r>
    <n v="2297682"/>
    <x v="213"/>
    <n v="20220310"/>
    <m/>
    <s v="ACCESSORIES"/>
    <x v="117"/>
    <s v="KIT 2 PRESILHAS NATURE"/>
    <n v="5582777"/>
    <x v="213"/>
    <n v="1"/>
    <s v="EXCESS"/>
    <s v="CROSS-OUT"/>
    <n v="0.51080000000000003"/>
    <m/>
    <n v="5.8179999999999996"/>
    <m/>
    <m/>
    <n v="29.99"/>
    <n v="39.99"/>
    <n v="62"/>
    <n v="62"/>
    <n v="115"/>
    <s v="WORK IN PROGRESS"/>
    <n v="134364334"/>
    <s v="NO INCENTIVE"/>
    <s v="N"/>
    <s v="N"/>
    <s v="N"/>
    <s v="N"/>
    <x v="0"/>
    <n v="134364336"/>
    <n v="28"/>
    <n v="42"/>
    <n v="20230306"/>
    <s v="CUSTOMER"/>
    <n v="15"/>
    <s v="Y"/>
    <s v="Tech rep lvl + Moda &amp; Casa + VGF2"/>
    <s v="FULL PAYMENT"/>
    <m/>
    <n v="949.7713"/>
    <n v="589.05529999999999"/>
    <n v="67.72"/>
    <m/>
    <s v="HAIR ACCESSORIES"/>
    <s v="HEADWEAR"/>
    <s v="FASHION ACCESSORIES"/>
    <s v="FEMALE"/>
    <s v="AVON"/>
    <s v="AVON"/>
    <n v="1"/>
    <n v="50"/>
    <n v="100"/>
    <s v="N"/>
    <s v="N"/>
    <n v="46124"/>
    <m/>
    <s v="N"/>
    <m/>
    <m/>
    <m/>
    <m/>
    <m/>
    <m/>
    <m/>
    <m/>
    <s v="N"/>
    <n v="68926258"/>
    <s v="Revista Digital F&amp;H"/>
    <m/>
    <x v="0"/>
    <m/>
    <n v="114"/>
    <s v="FASHION - REVISTA DIGITAL 4 - FASHION"/>
    <s v="N"/>
    <m/>
    <m/>
    <s v="N"/>
    <n v="20230306"/>
    <m/>
    <n v="134364334"/>
    <s v="MIXED"/>
    <s v="Tech rep lvl"/>
    <s v="Moda &amp; Casa"/>
    <n v="1"/>
    <m/>
    <n v="0"/>
    <n v="0"/>
    <n v="100"/>
    <n v="134364335"/>
    <n v="999"/>
    <n v="3"/>
    <x v="0"/>
    <x v="0"/>
    <n v="0.51080000000000003"/>
    <n v="0.51080000000000003"/>
    <n v="0.51080000000000003"/>
    <n v="0.51080000000000003"/>
    <n v="0.51080000000000003"/>
    <n v="29.99"/>
    <n v="29.99"/>
    <n v="29.99"/>
    <n v="29.99"/>
    <n v="29.99"/>
    <s v="Brasil + Moda &amp; Casa + VGF2"/>
    <s v="Bronze + Moda &amp; Casa + VGF2"/>
    <s v="Prata + Moda &amp; Casa + VGF2"/>
    <s v="Ouro + Moda &amp; Casa + VGF2"/>
    <s v="Estrela + Moda &amp; Casa + VGF2"/>
    <n v="15"/>
    <n v="15"/>
    <n v="15"/>
    <n v="15"/>
    <n v="15"/>
    <n v="66.42"/>
    <n v="66.42"/>
    <n v="66.42"/>
    <n v="66.42"/>
    <n v="66.42"/>
    <n v="0"/>
    <n v="0"/>
    <n v="0"/>
    <n v="0"/>
    <n v="0"/>
    <n v="25.491499999999998"/>
    <n v="25.491499999999998"/>
    <n v="25.491499999999998"/>
    <n v="25.491499999999998"/>
    <n v="25.491499999999998"/>
    <n v="0"/>
    <n v="0"/>
    <n v="0"/>
    <n v="0"/>
    <n v="0"/>
    <n v="0"/>
    <n v="100"/>
    <n v="100"/>
    <n v="100"/>
    <n v="100"/>
  </r>
  <r>
    <n v="2308910"/>
    <x v="207"/>
    <n v="20230301"/>
    <m/>
    <s v="HOUSEWARES"/>
    <x v="118"/>
    <s v="PORTA SABONETE LIQU PRIMAVERA"/>
    <n v="5605207"/>
    <x v="207"/>
    <n v="1"/>
    <s v="IN-LINE (EXCL NR)"/>
    <s v="PACK PRICE - MARKETING SET"/>
    <n v="0.5978"/>
    <m/>
    <n v="3.4369999999999998"/>
    <m/>
    <m/>
    <n v="13"/>
    <n v="19.989999999999998"/>
    <n v="3947"/>
    <n v="3947"/>
    <n v="85"/>
    <s v="WORK IN PROGRESS"/>
    <n v="134364378"/>
    <s v="NO INCENTIVE"/>
    <s v="N"/>
    <s v="Y"/>
    <s v="N"/>
    <s v="N"/>
    <x v="0"/>
    <n v="134364433"/>
    <n v="28"/>
    <n v="42"/>
    <n v="20230306"/>
    <s v="CUSTOMER"/>
    <n v="15"/>
    <s v="Y"/>
    <s v="Tech rep lvl + Moda &amp; Casa + VGF2"/>
    <s v="FULL PAYMENT"/>
    <m/>
    <n v="30673.715800000002"/>
    <n v="17107.876799999998"/>
    <n v="62.41"/>
    <m/>
    <s v="BATH ORGANIZER SET"/>
    <s v="BATH"/>
    <s v="STORAGE/ORGANIZERS"/>
    <s v="UNISEX"/>
    <s v="AVON"/>
    <s v="AVON"/>
    <n v="1"/>
    <n v="50"/>
    <n v="100"/>
    <s v="N"/>
    <s v="N"/>
    <n v="46671"/>
    <n v="1"/>
    <s v="N"/>
    <m/>
    <m/>
    <m/>
    <m/>
    <m/>
    <m/>
    <m/>
    <m/>
    <s v="N"/>
    <n v="64050605"/>
    <s v="F&amp;H Final Folheto"/>
    <n v="134364427"/>
    <x v="4"/>
    <m/>
    <n v="84"/>
    <s v="COLECOES - PRIMAVERA VERAO - HOUSE 1"/>
    <s v="N"/>
    <m/>
    <s v="N"/>
    <s v="N"/>
    <n v="20230306"/>
    <m/>
    <n v="134364378"/>
    <s v="MIXED"/>
    <s v="Tech rep lvl"/>
    <s v="Moda &amp; Casa"/>
    <n v="1"/>
    <m/>
    <n v="0"/>
    <n v="0"/>
    <n v="100"/>
    <n v="134364432"/>
    <n v="999"/>
    <n v="3"/>
    <x v="3"/>
    <x v="4"/>
    <n v="0.5978"/>
    <n v="0.5978"/>
    <n v="0.5978"/>
    <n v="0.5978"/>
    <n v="0.5978"/>
    <n v="13"/>
    <n v="13"/>
    <n v="13"/>
    <n v="13"/>
    <n v="13"/>
    <s v="Brasil + Moda &amp; Casa + VGF2"/>
    <s v="Bronze + Moda &amp; Casa + VGF2"/>
    <s v="Prata + Moda &amp; Casa + VGF2"/>
    <s v="Ouro + Moda &amp; Casa + VGF2"/>
    <s v="Estrela + Moda &amp; Casa + VGF2"/>
    <n v="15"/>
    <n v="15"/>
    <n v="15"/>
    <n v="15"/>
    <n v="15"/>
    <n v="42.19"/>
    <n v="42.19"/>
    <n v="42.19"/>
    <n v="42.19"/>
    <n v="42.19"/>
    <n v="0"/>
    <n v="0"/>
    <n v="0"/>
    <n v="0"/>
    <n v="0"/>
    <n v="11.05"/>
    <n v="11.05"/>
    <n v="11.05"/>
    <n v="11.05"/>
    <n v="11.05"/>
    <n v="0"/>
    <n v="0"/>
    <n v="0"/>
    <n v="0"/>
    <n v="0"/>
    <n v="0"/>
    <n v="100"/>
    <n v="100"/>
    <n v="100"/>
    <n v="100"/>
  </r>
  <r>
    <n v="2308912"/>
    <x v="208"/>
    <n v="20230301"/>
    <m/>
    <s v="HOUSEWARES"/>
    <x v="118"/>
    <s v="PORTA ALGODAO HASTES PRIMAVERA"/>
    <n v="5605211"/>
    <x v="208"/>
    <n v="1"/>
    <s v="IN-LINE (EXCL NR)"/>
    <s v="PACK PRICE - MARKETING SET"/>
    <n v="0.5978"/>
    <m/>
    <n v="2.0129999999999999"/>
    <m/>
    <m/>
    <n v="8"/>
    <n v="14.99"/>
    <n v="3947"/>
    <n v="3947"/>
    <n v="85"/>
    <s v="WORK IN PROGRESS"/>
    <n v="134364378"/>
    <s v="NO INCENTIVE"/>
    <s v="N"/>
    <s v="Y"/>
    <s v="N"/>
    <s v="N"/>
    <x v="0"/>
    <n v="134364435"/>
    <n v="28"/>
    <n v="42"/>
    <n v="20230306"/>
    <s v="CUSTOMER"/>
    <n v="15"/>
    <s v="Y"/>
    <s v="Tech rep lvl + Moda &amp; Casa + VGF2"/>
    <s v="FULL PAYMENT"/>
    <m/>
    <n v="18876.132799999999"/>
    <n v="10930.8218"/>
    <n v="64.22"/>
    <m/>
    <s v="BATH ORGANIZER SET"/>
    <s v="BATH"/>
    <s v="STORAGE/ORGANIZERS"/>
    <s v="UNISEX"/>
    <s v="AVON"/>
    <s v="AVON"/>
    <n v="1"/>
    <n v="50"/>
    <n v="100"/>
    <s v="N"/>
    <s v="N"/>
    <n v="46675"/>
    <n v="1"/>
    <s v="N"/>
    <m/>
    <m/>
    <m/>
    <m/>
    <m/>
    <m/>
    <m/>
    <m/>
    <s v="N"/>
    <n v="64050605"/>
    <s v="F&amp;H Final Folheto"/>
    <n v="134364427"/>
    <x v="4"/>
    <m/>
    <n v="84"/>
    <s v="COLECOES - PRIMAVERA VERAO - HOUSE 1"/>
    <s v="N"/>
    <m/>
    <s v="N"/>
    <s v="N"/>
    <n v="20230306"/>
    <m/>
    <n v="134364378"/>
    <s v="MIXED"/>
    <s v="Tech rep lvl"/>
    <s v="Moda &amp; Casa"/>
    <n v="1"/>
    <m/>
    <n v="0"/>
    <n v="0"/>
    <n v="100"/>
    <n v="134364434"/>
    <n v="999"/>
    <n v="3"/>
    <x v="3"/>
    <x v="4"/>
    <n v="0.5978"/>
    <n v="0.5978"/>
    <n v="0.5978"/>
    <n v="0.5978"/>
    <n v="0.5978"/>
    <n v="8"/>
    <n v="8"/>
    <n v="8"/>
    <n v="8"/>
    <n v="8"/>
    <s v="Brasil + Moda &amp; Casa + VGF2"/>
    <s v="Bronze + Moda &amp; Casa + VGF2"/>
    <s v="Prata + Moda &amp; Casa + VGF2"/>
    <s v="Ouro + Moda &amp; Casa + VGF2"/>
    <s v="Estrela + Moda &amp; Casa + VGF2"/>
    <n v="15"/>
    <n v="15"/>
    <n v="15"/>
    <n v="15"/>
    <n v="15"/>
    <n v="42.19"/>
    <n v="42.19"/>
    <n v="42.19"/>
    <n v="42.19"/>
    <n v="42.19"/>
    <n v="0"/>
    <n v="0"/>
    <n v="0"/>
    <n v="0"/>
    <n v="0"/>
    <n v="6.8"/>
    <n v="6.8"/>
    <n v="6.8"/>
    <n v="6.8"/>
    <n v="6.8"/>
    <n v="0"/>
    <n v="0"/>
    <n v="0"/>
    <n v="0"/>
    <n v="0"/>
    <n v="0"/>
    <n v="100"/>
    <n v="100"/>
    <n v="100"/>
    <n v="100"/>
  </r>
  <r>
    <n v="2308913"/>
    <x v="209"/>
    <n v="20230301"/>
    <m/>
    <s v="HOUSEWARES"/>
    <x v="118"/>
    <s v="PORTA ESCOVA E PASTA PRIMAVERA"/>
    <n v="5605213"/>
    <x v="209"/>
    <n v="1"/>
    <s v="IN-LINE (EXCL NR)"/>
    <s v="PACK PRICE - MARKETING SET"/>
    <n v="0.5978"/>
    <m/>
    <n v="2.6739999999999999"/>
    <m/>
    <m/>
    <n v="10"/>
    <n v="19.989999999999998"/>
    <n v="3947"/>
    <n v="3947"/>
    <n v="85"/>
    <s v="WORK IN PROGRESS"/>
    <n v="134364378"/>
    <s v="NO INCENTIVE"/>
    <s v="N"/>
    <s v="Y"/>
    <s v="N"/>
    <s v="N"/>
    <x v="0"/>
    <n v="134364431"/>
    <n v="28"/>
    <n v="42"/>
    <n v="20230306"/>
    <s v="CUSTOMER"/>
    <n v="15"/>
    <s v="Y"/>
    <s v="Tech rep lvl + Moda &amp; Casa + VGF2"/>
    <s v="FULL PAYMENT"/>
    <m/>
    <n v="23595.166000000001"/>
    <n v="13040.888000000001"/>
    <n v="61.98"/>
    <m/>
    <s v="BATH ORGANIZER SET"/>
    <s v="BATH"/>
    <s v="STORAGE/ORGANIZERS"/>
    <s v="UNISEX"/>
    <s v="AVON"/>
    <s v="AVON"/>
    <n v="1"/>
    <n v="50"/>
    <n v="100"/>
    <s v="N"/>
    <s v="N"/>
    <n v="46750"/>
    <n v="1"/>
    <s v="N"/>
    <m/>
    <m/>
    <m/>
    <m/>
    <m/>
    <m/>
    <m/>
    <m/>
    <s v="N"/>
    <n v="64050605"/>
    <s v="F&amp;H Final Folheto"/>
    <n v="134364427"/>
    <x v="4"/>
    <m/>
    <n v="84"/>
    <s v="COLECOES - PRIMAVERA VERAO - HOUSE 1"/>
    <s v="N"/>
    <m/>
    <s v="N"/>
    <s v="N"/>
    <n v="20230306"/>
    <m/>
    <n v="134364378"/>
    <s v="MIXED"/>
    <s v="Tech rep lvl"/>
    <s v="Moda &amp; Casa"/>
    <n v="1"/>
    <m/>
    <n v="0"/>
    <n v="0"/>
    <n v="100"/>
    <n v="134364430"/>
    <n v="999"/>
    <n v="3"/>
    <x v="3"/>
    <x v="4"/>
    <n v="0.5978"/>
    <n v="0.5978"/>
    <n v="0.5978"/>
    <n v="0.5978"/>
    <n v="0.5978"/>
    <n v="10"/>
    <n v="10"/>
    <n v="10"/>
    <n v="10"/>
    <n v="10"/>
    <s v="Brasil + Moda &amp; Casa + VGF2"/>
    <s v="Bronze + Moda &amp; Casa + VGF2"/>
    <s v="Prata + Moda &amp; Casa + VGF2"/>
    <s v="Ouro + Moda &amp; Casa + VGF2"/>
    <s v="Estrela + Moda &amp; Casa + VGF2"/>
    <n v="15"/>
    <n v="15"/>
    <n v="15"/>
    <n v="15"/>
    <n v="15"/>
    <n v="42.19"/>
    <n v="42.19"/>
    <n v="42.19"/>
    <n v="42.19"/>
    <n v="42.19"/>
    <n v="0"/>
    <n v="0"/>
    <n v="0"/>
    <n v="0"/>
    <n v="0"/>
    <n v="8.5"/>
    <n v="8.5"/>
    <n v="8.5"/>
    <n v="8.5"/>
    <n v="8.5"/>
    <n v="0"/>
    <n v="0"/>
    <n v="0"/>
    <n v="0"/>
    <n v="0"/>
    <n v="0"/>
    <n v="100"/>
    <n v="100"/>
    <n v="100"/>
    <n v="100"/>
  </r>
  <r>
    <n v="2311776"/>
    <x v="206"/>
    <n v="20230301"/>
    <m/>
    <s v="HOUSEWARES"/>
    <x v="118"/>
    <s v="TOALHA DE ROSTO PRIMAVERA"/>
    <n v="5611497"/>
    <x v="206"/>
    <n v="1"/>
    <s v="IN-LINE (EXCL NR)"/>
    <s v="PACK PRICE - MARKETING SET"/>
    <n v="0.5978"/>
    <m/>
    <n v="6.6150000000000002"/>
    <m/>
    <m/>
    <n v="23.97"/>
    <n v="35.99"/>
    <n v="3947"/>
    <n v="3947"/>
    <n v="85"/>
    <s v="WORK IN PROGRESS"/>
    <n v="134364378"/>
    <s v="NO INCENTIVE"/>
    <s v="N"/>
    <s v="N"/>
    <s v="N"/>
    <s v="N"/>
    <x v="0"/>
    <n v="134364429"/>
    <n v="28"/>
    <n v="42"/>
    <n v="20230306"/>
    <s v="CUSTOMER"/>
    <n v="15"/>
    <s v="Y"/>
    <s v="Tech rep lvl + Moda &amp; Casa + VGF2"/>
    <s v="FULL PAYMENT"/>
    <m/>
    <n v="56557.6129"/>
    <n v="30448.207900000001"/>
    <n v="60.76"/>
    <m/>
    <s v="TOWEL"/>
    <s v="BATH"/>
    <s v="LINENS/TEXTILES"/>
    <s v="UNISEX"/>
    <s v="AVON"/>
    <s v="AVON"/>
    <n v="1"/>
    <n v="50"/>
    <n v="100"/>
    <s v="N"/>
    <s v="N"/>
    <n v="46942"/>
    <n v="1"/>
    <s v="N"/>
    <m/>
    <m/>
    <m/>
    <m/>
    <m/>
    <m/>
    <m/>
    <m/>
    <s v="N"/>
    <n v="64050605"/>
    <s v="F&amp;H Final Folheto"/>
    <n v="134364427"/>
    <x v="4"/>
    <m/>
    <n v="84"/>
    <s v="COLECOES - PRIMAVERA VERAO - HOUSE 1"/>
    <s v="N"/>
    <m/>
    <s v="N"/>
    <s v="N"/>
    <n v="20230306"/>
    <m/>
    <n v="134364378"/>
    <s v="MIXED"/>
    <s v="Tech rep lvl"/>
    <s v="Moda &amp; Casa"/>
    <n v="1"/>
    <m/>
    <n v="0"/>
    <n v="0"/>
    <n v="100"/>
    <n v="134364428"/>
    <n v="999"/>
    <n v="3"/>
    <x v="3"/>
    <x v="4"/>
    <n v="0.5978"/>
    <n v="0.5978"/>
    <n v="0.5978"/>
    <n v="0.5978"/>
    <n v="0.5978"/>
    <n v="23.97"/>
    <n v="23.97"/>
    <n v="23.97"/>
    <n v="23.97"/>
    <n v="23.97"/>
    <s v="Brasil + Moda &amp; Casa + VGF2"/>
    <s v="Bronze + Moda &amp; Casa + VGF2"/>
    <s v="Prata + Moda &amp; Casa + VGF2"/>
    <s v="Ouro + Moda &amp; Casa + VGF2"/>
    <s v="Estrela + Moda &amp; Casa + VGF2"/>
    <n v="15"/>
    <n v="15"/>
    <n v="15"/>
    <n v="15"/>
    <n v="15"/>
    <n v="42.19"/>
    <n v="42.19"/>
    <n v="42.19"/>
    <n v="42.19"/>
    <n v="42.19"/>
    <n v="0"/>
    <n v="0"/>
    <n v="0"/>
    <n v="0"/>
    <n v="0"/>
    <n v="20.374500000000001"/>
    <n v="20.374500000000001"/>
    <n v="20.374500000000001"/>
    <n v="20.374500000000001"/>
    <n v="20.374500000000001"/>
    <n v="0"/>
    <n v="0"/>
    <n v="0"/>
    <n v="0"/>
    <n v="0"/>
    <n v="0"/>
    <n v="100"/>
    <n v="100"/>
    <n v="100"/>
    <n v="100"/>
  </r>
  <r>
    <n v="2308908"/>
    <x v="214"/>
    <n v="20230301"/>
    <m/>
    <s v="HOUSEWARES"/>
    <x v="119"/>
    <s v="PANOS DE COPA PRIMAVERA"/>
    <n v="5605203"/>
    <x v="214"/>
    <n v="1"/>
    <s v="IN-LINE (EXCL NR)"/>
    <s v="CROSS-OUT"/>
    <n v="0.5978"/>
    <m/>
    <n v="3.9220000000000002"/>
    <m/>
    <m/>
    <n v="14.99"/>
    <n v="17.989999999999998"/>
    <n v="1149"/>
    <n v="1149"/>
    <n v="86"/>
    <s v="WORK IN PROGRESS"/>
    <n v="134364481"/>
    <s v="NO INCENTIVE"/>
    <s v="N"/>
    <s v="N"/>
    <s v="N"/>
    <s v="N"/>
    <x v="0"/>
    <n v="134364483"/>
    <n v="28"/>
    <n v="42"/>
    <n v="20230306"/>
    <s v="CUSTOMER"/>
    <n v="15"/>
    <s v="Y"/>
    <s v="Tech rep lvl + Moda &amp; Casa + VGF2"/>
    <s v="FULL PAYMENT"/>
    <m/>
    <n v="10296.2143"/>
    <n v="5789.8362999999999"/>
    <n v="62.8"/>
    <m/>
    <s v="KITCHEN TOWEL"/>
    <s v="KITCHEN"/>
    <s v="LINENS/TEXTILES"/>
    <s v="UNISEX"/>
    <s v="AVON"/>
    <s v="AVON"/>
    <n v="0"/>
    <n v="50"/>
    <n v="50"/>
    <s v="N"/>
    <s v="N"/>
    <n v="46666"/>
    <m/>
    <s v="N"/>
    <s v="RO"/>
    <n v="14.16"/>
    <n v="14.39"/>
    <n v="15.83"/>
    <m/>
    <m/>
    <m/>
    <m/>
    <s v="N"/>
    <n v="64050605"/>
    <s v="F&amp;H Final Folheto"/>
    <m/>
    <x v="0"/>
    <m/>
    <n v="86"/>
    <s v="COLECOES - PRIMAVERA VERAO - HOUSE 2"/>
    <s v="N"/>
    <m/>
    <m/>
    <s v="N"/>
    <n v="20230306"/>
    <m/>
    <n v="134364481"/>
    <s v="MIXED"/>
    <s v="Tech rep lvl"/>
    <s v="Moda &amp; Casa"/>
    <n v="1"/>
    <m/>
    <n v="0"/>
    <n v="0"/>
    <n v="100"/>
    <n v="134364482"/>
    <n v="999"/>
    <n v="3"/>
    <x v="0"/>
    <x v="0"/>
    <n v="0.5978"/>
    <n v="0.5978"/>
    <n v="0.5978"/>
    <n v="0.5978"/>
    <n v="0.5978"/>
    <n v="14.99"/>
    <n v="14.99"/>
    <n v="14.99"/>
    <n v="14.99"/>
    <n v="14.99"/>
    <s v="Brasil + Moda &amp; Casa + VGF2"/>
    <s v="Bronze + Moda &amp; Casa + VGF2"/>
    <s v="Prata + Moda &amp; Casa + VGF2"/>
    <s v="Ouro + Moda &amp; Casa + VGF2"/>
    <s v="Estrela + Moda &amp; Casa + VGF2"/>
    <n v="15"/>
    <n v="15"/>
    <n v="15"/>
    <n v="15"/>
    <n v="15"/>
    <n v="42.19"/>
    <n v="42.19"/>
    <n v="42.19"/>
    <n v="42.19"/>
    <n v="42.19"/>
    <n v="0"/>
    <n v="0"/>
    <n v="0"/>
    <n v="0"/>
    <n v="0"/>
    <n v="12.7415"/>
    <n v="12.7415"/>
    <n v="12.7415"/>
    <n v="12.7415"/>
    <n v="12.7415"/>
    <n v="0"/>
    <n v="0"/>
    <n v="0"/>
    <n v="0"/>
    <n v="0"/>
    <n v="0"/>
    <n v="100"/>
    <n v="100"/>
    <n v="100"/>
    <n v="100"/>
  </r>
  <r>
    <n v="2308908"/>
    <x v="214"/>
    <n v="20230301"/>
    <m/>
    <s v="HOUSEWARES"/>
    <x v="119"/>
    <s v="PANOS DE COPA PRIMAVERA"/>
    <n v="5605203"/>
    <x v="214"/>
    <n v="2"/>
    <s v="IN-LINE (EXCL NR)"/>
    <s v="ANY X FOR.."/>
    <n v="0.5978"/>
    <m/>
    <n v="3.9220000000000002"/>
    <m/>
    <m/>
    <n v="25.98"/>
    <n v="17.989999999999998"/>
    <n v="5973"/>
    <n v="5973"/>
    <n v="86"/>
    <s v="WORK IN PROGRESS"/>
    <n v="134364481"/>
    <s v="NO INCENTIVE"/>
    <s v="N"/>
    <s v="N"/>
    <s v="N"/>
    <s v="N"/>
    <x v="0"/>
    <n v="135500099"/>
    <n v="28"/>
    <n v="42"/>
    <n v="20230306"/>
    <s v="CUSTOMER"/>
    <n v="15"/>
    <s v="Y"/>
    <s v="Tech rep lvl + Moda &amp; Casa + VGF2"/>
    <s v="FULL PAYMENT"/>
    <m/>
    <n v="46382.865599999997"/>
    <n v="22956.759600000001"/>
    <n v="57.07"/>
    <m/>
    <s v="KITCHEN TOWEL"/>
    <s v="KITCHEN"/>
    <s v="LINENS/TEXTILES"/>
    <s v="UNISEX"/>
    <s v="AVON"/>
    <s v="AVON"/>
    <n v="0"/>
    <n v="50"/>
    <n v="50"/>
    <s v="N"/>
    <s v="N"/>
    <n v="46666"/>
    <m/>
    <s v="N"/>
    <s v="AXF"/>
    <n v="11.84"/>
    <n v="12.79"/>
    <n v="13.27"/>
    <m/>
    <m/>
    <m/>
    <m/>
    <s v="N"/>
    <n v="64050605"/>
    <s v="F&amp;H Final Folheto"/>
    <m/>
    <x v="0"/>
    <m/>
    <n v="86"/>
    <s v="COLECOES - PRIMAVERA VERAO - HOUSE 2"/>
    <s v="N"/>
    <m/>
    <m/>
    <s v="N"/>
    <n v="20230306"/>
    <m/>
    <n v="134364481"/>
    <s v="MIXED"/>
    <s v="Tech rep lvl"/>
    <s v="Moda &amp; Casa"/>
    <n v="2"/>
    <m/>
    <n v="0"/>
    <n v="0"/>
    <n v="100"/>
    <n v="135500098"/>
    <n v="999"/>
    <n v="3"/>
    <x v="0"/>
    <x v="0"/>
    <n v="0.5978"/>
    <n v="0.5978"/>
    <n v="0.5978"/>
    <n v="0.5978"/>
    <n v="0.5978"/>
    <n v="25.98"/>
    <n v="25.98"/>
    <n v="25.98"/>
    <n v="25.98"/>
    <n v="25.98"/>
    <s v="Brasil + Moda &amp; Casa + VGF2"/>
    <s v="Bronze + Moda &amp; Casa + VGF2"/>
    <s v="Prata + Moda &amp; Casa + VGF2"/>
    <s v="Ouro + Moda &amp; Casa + VGF2"/>
    <s v="Estrela + Moda &amp; Casa + VGF2"/>
    <n v="15"/>
    <n v="15"/>
    <n v="15"/>
    <n v="15"/>
    <n v="15"/>
    <n v="42.19"/>
    <n v="42.19"/>
    <n v="42.19"/>
    <n v="42.19"/>
    <n v="42.19"/>
    <n v="0"/>
    <n v="0"/>
    <n v="0"/>
    <n v="0"/>
    <n v="0"/>
    <n v="11.041499999999999"/>
    <n v="11.041499999999999"/>
    <n v="11.041499999999999"/>
    <n v="11.041499999999999"/>
    <n v="11.041499999999999"/>
    <n v="0"/>
    <n v="0"/>
    <n v="0"/>
    <n v="0"/>
    <n v="0"/>
    <n v="0"/>
    <n v="100"/>
    <n v="100"/>
    <n v="100"/>
    <n v="100"/>
  </r>
  <r>
    <n v="2312515"/>
    <x v="215"/>
    <n v="20230301"/>
    <m/>
    <s v="HOUSEWARES"/>
    <x v="119"/>
    <s v="PANOS DE COPA PRIMAVERA"/>
    <n v="5605203"/>
    <x v="215"/>
    <n v="1"/>
    <s v="IN-LINE (EXCL NR)"/>
    <s v="CROSS-OUT"/>
    <n v="0.5978"/>
    <m/>
    <n v="3.9220000000000002"/>
    <m/>
    <m/>
    <n v="14.99"/>
    <n v="17.989999999999998"/>
    <n v="1210"/>
    <n v="1210"/>
    <n v="86"/>
    <s v="WORK IN PROGRESS"/>
    <n v="134364481"/>
    <s v="NO INCENTIVE"/>
    <s v="N"/>
    <s v="N"/>
    <s v="N"/>
    <s v="N"/>
    <x v="0"/>
    <n v="134364484"/>
    <n v="28"/>
    <n v="42"/>
    <n v="20230306"/>
    <s v="CUSTOMER"/>
    <n v="15"/>
    <s v="Y"/>
    <s v="Tech rep lvl + Moda &amp; Casa + VGF2"/>
    <s v="FULL PAYMENT"/>
    <m/>
    <n v="10842.836600000001"/>
    <n v="6097.2165999999997"/>
    <n v="62.8"/>
    <m/>
    <s v="KITCHEN TOWEL"/>
    <s v="KITCHEN"/>
    <s v="LINENS/TEXTILES"/>
    <s v="UNISEX"/>
    <s v="AVON"/>
    <s v="AVON"/>
    <n v="0"/>
    <n v="50"/>
    <n v="50"/>
    <s v="N"/>
    <s v="N"/>
    <n v="46958"/>
    <m/>
    <s v="N"/>
    <s v="RO"/>
    <n v="14.16"/>
    <n v="14.39"/>
    <n v="15.83"/>
    <m/>
    <m/>
    <m/>
    <m/>
    <s v="N"/>
    <n v="64050605"/>
    <s v="F&amp;H Final Folheto"/>
    <m/>
    <x v="0"/>
    <m/>
    <n v="86"/>
    <s v="COLECOES - PRIMAVERA VERAO - HOUSE 2"/>
    <s v="N"/>
    <m/>
    <m/>
    <s v="N"/>
    <n v="20230306"/>
    <m/>
    <n v="134364481"/>
    <s v="MIXED"/>
    <s v="Tech rep lvl"/>
    <s v="Moda &amp; Casa"/>
    <n v="1"/>
    <m/>
    <n v="0"/>
    <n v="0"/>
    <n v="100"/>
    <n v="134364482"/>
    <n v="999"/>
    <n v="3"/>
    <x v="0"/>
    <x v="0"/>
    <n v="0.5978"/>
    <n v="0.5978"/>
    <n v="0.5978"/>
    <n v="0.5978"/>
    <n v="0.5978"/>
    <n v="14.99"/>
    <n v="14.99"/>
    <n v="14.99"/>
    <n v="14.99"/>
    <n v="14.99"/>
    <s v="Brasil + Moda &amp; Casa + VGF2"/>
    <s v="Bronze + Moda &amp; Casa + VGF2"/>
    <s v="Prata + Moda &amp; Casa + VGF2"/>
    <s v="Ouro + Moda &amp; Casa + VGF2"/>
    <s v="Estrela + Moda &amp; Casa + VGF2"/>
    <n v="15"/>
    <n v="15"/>
    <n v="15"/>
    <n v="15"/>
    <n v="15"/>
    <n v="42.19"/>
    <n v="42.19"/>
    <n v="42.19"/>
    <n v="42.19"/>
    <n v="42.19"/>
    <n v="0"/>
    <n v="0"/>
    <n v="0"/>
    <n v="0"/>
    <n v="0"/>
    <n v="12.7415"/>
    <n v="12.7415"/>
    <n v="12.7415"/>
    <n v="12.7415"/>
    <n v="12.7415"/>
    <n v="0"/>
    <n v="0"/>
    <n v="0"/>
    <n v="0"/>
    <n v="0"/>
    <n v="0"/>
    <n v="100"/>
    <n v="100"/>
    <n v="100"/>
    <n v="100"/>
  </r>
  <r>
    <n v="2312515"/>
    <x v="215"/>
    <n v="20230301"/>
    <m/>
    <s v="HOUSEWARES"/>
    <x v="119"/>
    <s v="PANOS DE COPA PRIMAVERA"/>
    <n v="5605203"/>
    <x v="215"/>
    <n v="2"/>
    <s v="IN-LINE (EXCL NR)"/>
    <s v="ANY X FOR.."/>
    <n v="0.5978"/>
    <m/>
    <n v="3.9220000000000002"/>
    <m/>
    <m/>
    <n v="25.98"/>
    <n v="17.989999999999998"/>
    <n v="6353"/>
    <n v="6353"/>
    <n v="86"/>
    <s v="WORK IN PROGRESS"/>
    <n v="134364481"/>
    <s v="NO INCENTIVE"/>
    <s v="N"/>
    <s v="N"/>
    <s v="N"/>
    <s v="N"/>
    <x v="0"/>
    <n v="135500100"/>
    <n v="28"/>
    <n v="42"/>
    <n v="20230306"/>
    <s v="CUSTOMER"/>
    <n v="15"/>
    <s v="Y"/>
    <s v="Tech rep lvl + Moda &amp; Casa + VGF2"/>
    <s v="FULL PAYMENT"/>
    <m/>
    <n v="49333.726000000002"/>
    <n v="24417.26"/>
    <n v="57.07"/>
    <m/>
    <s v="KITCHEN TOWEL"/>
    <s v="KITCHEN"/>
    <s v="LINENS/TEXTILES"/>
    <s v="UNISEX"/>
    <s v="AVON"/>
    <s v="AVON"/>
    <n v="0"/>
    <n v="50"/>
    <n v="50"/>
    <s v="N"/>
    <s v="N"/>
    <n v="46958"/>
    <m/>
    <s v="N"/>
    <s v="AXF"/>
    <n v="11.84"/>
    <n v="12.79"/>
    <n v="13.27"/>
    <m/>
    <m/>
    <m/>
    <m/>
    <s v="N"/>
    <n v="64050605"/>
    <s v="F&amp;H Final Folheto"/>
    <m/>
    <x v="0"/>
    <m/>
    <n v="86"/>
    <s v="COLECOES - PRIMAVERA VERAO - HOUSE 2"/>
    <s v="N"/>
    <m/>
    <m/>
    <s v="N"/>
    <n v="20230306"/>
    <m/>
    <n v="134364481"/>
    <s v="MIXED"/>
    <s v="Tech rep lvl"/>
    <s v="Moda &amp; Casa"/>
    <n v="2"/>
    <m/>
    <n v="0"/>
    <n v="0"/>
    <n v="100"/>
    <n v="135500098"/>
    <n v="999"/>
    <n v="3"/>
    <x v="0"/>
    <x v="0"/>
    <n v="0.5978"/>
    <n v="0.5978"/>
    <n v="0.5978"/>
    <n v="0.5978"/>
    <n v="0.5978"/>
    <n v="25.98"/>
    <n v="25.98"/>
    <n v="25.98"/>
    <n v="25.98"/>
    <n v="25.98"/>
    <s v="Brasil + Moda &amp; Casa + VGF2"/>
    <s v="Bronze + Moda &amp; Casa + VGF2"/>
    <s v="Prata + Moda &amp; Casa + VGF2"/>
    <s v="Ouro + Moda &amp; Casa + VGF2"/>
    <s v="Estrela + Moda &amp; Casa + VGF2"/>
    <n v="15"/>
    <n v="15"/>
    <n v="15"/>
    <n v="15"/>
    <n v="15"/>
    <n v="42.19"/>
    <n v="42.19"/>
    <n v="42.19"/>
    <n v="42.19"/>
    <n v="42.19"/>
    <n v="0"/>
    <n v="0"/>
    <n v="0"/>
    <n v="0"/>
    <n v="0"/>
    <n v="11.041499999999999"/>
    <n v="11.041499999999999"/>
    <n v="11.041499999999999"/>
    <n v="11.041499999999999"/>
    <n v="11.041499999999999"/>
    <n v="0"/>
    <n v="0"/>
    <n v="0"/>
    <n v="0"/>
    <n v="0"/>
    <n v="0"/>
    <n v="100"/>
    <n v="100"/>
    <n v="100"/>
    <n v="100"/>
  </r>
  <r>
    <n v="2296720"/>
    <x v="216"/>
    <n v="20230301"/>
    <m/>
    <s v="HOUSEWARES"/>
    <x v="120"/>
    <s v="JOGO MINI 02 POTES PRIMAVERA"/>
    <n v="5579977"/>
    <x v="216"/>
    <n v="1"/>
    <s v="IN-LINE (EXCL NR)"/>
    <s v="REGULAR PRICE"/>
    <n v="0.5978"/>
    <m/>
    <n v="2.1640000000000001"/>
    <m/>
    <m/>
    <n v="12.99"/>
    <n v="12.99"/>
    <n v="2868"/>
    <n v="2868"/>
    <n v="87"/>
    <s v="WORK IN PROGRESS"/>
    <n v="134364500"/>
    <s v="NO INCENTIVE"/>
    <s v="N"/>
    <s v="N"/>
    <s v="N"/>
    <s v="N"/>
    <x v="0"/>
    <n v="135500154"/>
    <n v="28"/>
    <n v="42"/>
    <n v="20230306"/>
    <s v="CUSTOMER"/>
    <n v="15"/>
    <s v="Y"/>
    <s v="Tech rep lvl + Moda &amp; Casa + VGF2"/>
    <s v="FULL PAYMENT"/>
    <m/>
    <n v="22271.230299999999"/>
    <n v="16064.8783"/>
    <n v="76.31"/>
    <m/>
    <s v="KITCHEN FOOD STORAGE"/>
    <s v="KITCHEN"/>
    <s v="FOOD STORAGE/CONTAINERS"/>
    <s v="UNISEX"/>
    <s v="AVON"/>
    <s v="AVON"/>
    <n v="1"/>
    <n v="100"/>
    <n v="100"/>
    <s v="N"/>
    <s v="N"/>
    <n v="46415"/>
    <m/>
    <s v="N"/>
    <s v="RP"/>
    <n v="11.44"/>
    <n v="12.99"/>
    <n v="12.99"/>
    <m/>
    <m/>
    <m/>
    <m/>
    <s v="N"/>
    <n v="64050605"/>
    <s v="F&amp;H Final Folheto"/>
    <m/>
    <x v="0"/>
    <m/>
    <n v="86"/>
    <s v="COLECOES - PRIMAVERA VERAO - HOUSE 2"/>
    <s v="N"/>
    <m/>
    <m/>
    <s v="N"/>
    <n v="20230306"/>
    <m/>
    <n v="134364500"/>
    <s v="MIXED"/>
    <s v="Tech rep lvl"/>
    <s v="Moda &amp; Casa"/>
    <n v="1"/>
    <m/>
    <n v="0"/>
    <n v="0"/>
    <n v="100"/>
    <n v="135500153"/>
    <n v="999"/>
    <n v="3"/>
    <x v="0"/>
    <x v="0"/>
    <n v="0.5978"/>
    <n v="0.5978"/>
    <n v="0.5978"/>
    <n v="0.5978"/>
    <n v="0.5978"/>
    <n v="12.99"/>
    <n v="12.99"/>
    <n v="12.99"/>
    <n v="12.99"/>
    <n v="12.99"/>
    <s v="Brasil + Moda &amp; Casa + VGF2"/>
    <s v="Bronze + Moda &amp; Casa + VGF2"/>
    <s v="Prata + Moda &amp; Casa + VGF2"/>
    <s v="Ouro + Moda &amp; Casa + VGF2"/>
    <s v="Estrela + Moda &amp; Casa + VGF2"/>
    <n v="15"/>
    <n v="15"/>
    <n v="15"/>
    <n v="15"/>
    <n v="15"/>
    <n v="42.19"/>
    <n v="42.19"/>
    <n v="42.19"/>
    <n v="42.19"/>
    <n v="42.19"/>
    <n v="0"/>
    <n v="0"/>
    <n v="0"/>
    <n v="0"/>
    <n v="0"/>
    <n v="11.041499999999999"/>
    <n v="11.041499999999999"/>
    <n v="11.041499999999999"/>
    <n v="11.041499999999999"/>
    <n v="11.041499999999999"/>
    <n v="0"/>
    <n v="0"/>
    <n v="0"/>
    <n v="0"/>
    <n v="0"/>
    <n v="0"/>
    <n v="100"/>
    <n v="100"/>
    <n v="100"/>
    <n v="100"/>
  </r>
  <r>
    <n v="2296720"/>
    <x v="216"/>
    <n v="20230301"/>
    <m/>
    <s v="HOUSEWARES"/>
    <x v="120"/>
    <s v="JOGO MINI 02 POTES PRIMAVERA"/>
    <n v="5579977"/>
    <x v="216"/>
    <n v="2"/>
    <s v="IN-LINE (EXCL NR)"/>
    <s v="ANY X FOR.."/>
    <n v="0.5978"/>
    <m/>
    <n v="2.1640000000000001"/>
    <m/>
    <m/>
    <n v="15.98"/>
    <n v="12.99"/>
    <n v="24665"/>
    <n v="24665"/>
    <n v="87"/>
    <s v="WORK IN PROGRESS"/>
    <n v="134364500"/>
    <s v="NO INCENTIVE"/>
    <s v="N"/>
    <s v="N"/>
    <s v="N"/>
    <s v="N"/>
    <x v="0"/>
    <n v="134364502"/>
    <n v="28"/>
    <n v="42"/>
    <n v="20230306"/>
    <s v="CUSTOMER"/>
    <n v="15"/>
    <s v="Y"/>
    <s v="Tech rep lvl + Moda &amp; Casa + VGF2"/>
    <s v="FULL PAYMENT"/>
    <m/>
    <n v="117810.4486"/>
    <n v="64435.388599999998"/>
    <n v="61.49"/>
    <m/>
    <s v="KITCHEN FOOD STORAGE"/>
    <s v="KITCHEN"/>
    <s v="FOOD STORAGE/CONTAINERS"/>
    <s v="UNISEX"/>
    <s v="AVON"/>
    <s v="AVON"/>
    <n v="1"/>
    <n v="100"/>
    <n v="100"/>
    <s v="N"/>
    <s v="N"/>
    <n v="46415"/>
    <m/>
    <s v="N"/>
    <s v="AXF"/>
    <n v="7.84"/>
    <n v="8.7899999999999991"/>
    <n v="8.8699999999999992"/>
    <m/>
    <m/>
    <m/>
    <m/>
    <s v="N"/>
    <n v="64050605"/>
    <s v="F&amp;H Final Folheto"/>
    <m/>
    <x v="0"/>
    <m/>
    <n v="86"/>
    <s v="COLECOES - PRIMAVERA VERAO - HOUSE 2"/>
    <s v="N"/>
    <m/>
    <m/>
    <s v="N"/>
    <n v="20230306"/>
    <m/>
    <n v="134364500"/>
    <s v="MIXED"/>
    <s v="Tech rep lvl"/>
    <s v="Moda &amp; Casa"/>
    <n v="2"/>
    <m/>
    <n v="0"/>
    <n v="0"/>
    <n v="100"/>
    <n v="134364501"/>
    <n v="999"/>
    <n v="3"/>
    <x v="0"/>
    <x v="0"/>
    <n v="0.5978"/>
    <n v="0.5978"/>
    <n v="0.5978"/>
    <n v="0.5978"/>
    <n v="0.5978"/>
    <n v="15.98"/>
    <n v="15.98"/>
    <n v="15.98"/>
    <n v="15.98"/>
    <n v="15.98"/>
    <s v="Brasil + Moda &amp; Casa + VGF2"/>
    <s v="Bronze + Moda &amp; Casa + VGF2"/>
    <s v="Prata + Moda &amp; Casa + VGF2"/>
    <s v="Ouro + Moda &amp; Casa + VGF2"/>
    <s v="Estrela + Moda &amp; Casa + VGF2"/>
    <n v="15"/>
    <n v="15"/>
    <n v="15"/>
    <n v="15"/>
    <n v="15"/>
    <n v="42.19"/>
    <n v="42.19"/>
    <n v="42.19"/>
    <n v="42.19"/>
    <n v="42.19"/>
    <n v="0"/>
    <n v="0"/>
    <n v="0"/>
    <n v="0"/>
    <n v="0"/>
    <n v="6.7915000000000001"/>
    <n v="6.7915000000000001"/>
    <n v="6.7915000000000001"/>
    <n v="6.7915000000000001"/>
    <n v="6.7915000000000001"/>
    <n v="0"/>
    <n v="0"/>
    <n v="0"/>
    <n v="0"/>
    <n v="0"/>
    <n v="0"/>
    <n v="100"/>
    <n v="100"/>
    <n v="100"/>
    <n v="100"/>
  </r>
  <r>
    <n v="2302417"/>
    <x v="217"/>
    <n v="20220315"/>
    <m/>
    <s v="ACCESSORIES"/>
    <x v="121"/>
    <s v="OCULOS DE SOL DIEGO"/>
    <n v="5591182"/>
    <x v="217"/>
    <n v="1"/>
    <s v="IN-LINE (EXCL NR)"/>
    <s v="CROSS-OUT"/>
    <n v="0.51080000000000003"/>
    <m/>
    <n v="10.516"/>
    <m/>
    <m/>
    <n v="49.99"/>
    <n v="69.989999999999995"/>
    <n v="656"/>
    <n v="656"/>
    <n v="116"/>
    <s v="WORK IN PROGRESS"/>
    <n v="134364513"/>
    <s v="NO INCENTIVE"/>
    <s v="N"/>
    <s v="N"/>
    <s v="N"/>
    <s v="N"/>
    <x v="0"/>
    <n v="134364515"/>
    <n v="28"/>
    <n v="42"/>
    <n v="20230306"/>
    <s v="CUSTOMER"/>
    <n v="15"/>
    <s v="Y"/>
    <s v="Tech rep lvl + Moda &amp; Casa + VGF2"/>
    <s v="FULL PAYMENT"/>
    <m/>
    <n v="16750.889200000001"/>
    <n v="9852.3932000000004"/>
    <n v="64.989999999999995"/>
    <m/>
    <s v="GLASSES SUN"/>
    <s v="GLASSES"/>
    <s v="FASHION ACCESSORIES"/>
    <s v="FEMALE"/>
    <s v="AVON"/>
    <s v="AVON"/>
    <n v="0"/>
    <n v="50"/>
    <n v="100"/>
    <s v="N"/>
    <s v="N"/>
    <n v="46560"/>
    <m/>
    <s v="N"/>
    <m/>
    <m/>
    <m/>
    <m/>
    <m/>
    <m/>
    <m/>
    <m/>
    <s v="N"/>
    <n v="68926258"/>
    <s v="Revista Digital F&amp;H"/>
    <m/>
    <x v="0"/>
    <m/>
    <n v="116"/>
    <s v="FASHION - REVISTA DIGITAL 5 - FASHION"/>
    <s v="N"/>
    <m/>
    <m/>
    <s v="N"/>
    <n v="20230306"/>
    <m/>
    <n v="134364513"/>
    <s v="MIXED"/>
    <s v="Tech rep lvl"/>
    <s v="Moda &amp; Casa"/>
    <n v="1"/>
    <m/>
    <n v="0"/>
    <n v="0"/>
    <n v="100"/>
    <n v="134364514"/>
    <n v="999"/>
    <n v="3"/>
    <x v="0"/>
    <x v="0"/>
    <n v="0.51080000000000003"/>
    <n v="0.51080000000000003"/>
    <n v="0.51080000000000003"/>
    <n v="0.51080000000000003"/>
    <n v="0.51080000000000003"/>
    <n v="49.99"/>
    <n v="49.99"/>
    <n v="49.99"/>
    <n v="49.99"/>
    <n v="49.99"/>
    <s v="Brasil + Moda &amp; Casa + VGF2"/>
    <s v="Bronze + Moda &amp; Casa + VGF2"/>
    <s v="Prata + Moda &amp; Casa + VGF2"/>
    <s v="Ouro + Moda &amp; Casa + VGF2"/>
    <s v="Estrela + Moda &amp; Casa + VGF2"/>
    <n v="15"/>
    <n v="15"/>
    <n v="15"/>
    <n v="15"/>
    <n v="15"/>
    <n v="66.42"/>
    <n v="66.42"/>
    <n v="66.42"/>
    <n v="66.42"/>
    <n v="66.42"/>
    <n v="0"/>
    <n v="0"/>
    <n v="0"/>
    <n v="0"/>
    <n v="0"/>
    <n v="42.491500000000002"/>
    <n v="42.491500000000002"/>
    <n v="42.491500000000002"/>
    <n v="42.491500000000002"/>
    <n v="42.491500000000002"/>
    <n v="0"/>
    <n v="0"/>
    <n v="0"/>
    <n v="0"/>
    <n v="0"/>
    <n v="0"/>
    <n v="100"/>
    <n v="100"/>
    <n v="100"/>
    <n v="100"/>
  </r>
  <r>
    <n v="2311775"/>
    <x v="218"/>
    <n v="20230302"/>
    <m/>
    <s v="HOUSEWARES"/>
    <x v="122"/>
    <s v="ACENDEDOR DE FOGAO PRIMAVERA"/>
    <n v="5611495"/>
    <x v="218"/>
    <n v="1"/>
    <s v="IN-LINE (EXCL NR)"/>
    <s v="CROSS-OUT"/>
    <n v="0.5978"/>
    <m/>
    <n v="3.1890000000000001"/>
    <m/>
    <m/>
    <n v="13.99"/>
    <n v="16.989999999999998"/>
    <n v="10135"/>
    <n v="10135"/>
    <n v="88"/>
    <s v="WORK IN PROGRESS"/>
    <n v="134364526"/>
    <s v="NO INCENTIVE"/>
    <s v="N"/>
    <s v="N"/>
    <s v="N"/>
    <s v="N"/>
    <x v="0"/>
    <n v="134364528"/>
    <n v="28"/>
    <n v="42"/>
    <n v="20230306"/>
    <s v="CUSTOMER"/>
    <n v="15"/>
    <s v="Y"/>
    <s v="Tech rep lvl + Moda &amp; Casa + VGF2"/>
    <s v="FULL PAYMENT"/>
    <m/>
    <n v="84761.255000000005"/>
    <n v="52440.74"/>
    <n v="67.59"/>
    <m/>
    <s v="COOKING OVEN LIGHTER"/>
    <s v="COOKING"/>
    <s v="UTENSILS KITCHENWARE"/>
    <s v="UNISEX"/>
    <s v="AVON"/>
    <s v="AVON"/>
    <n v="0"/>
    <n v="50"/>
    <n v="100"/>
    <s v="N"/>
    <s v="N"/>
    <n v="46604"/>
    <m/>
    <s v="N"/>
    <m/>
    <m/>
    <m/>
    <m/>
    <m/>
    <m/>
    <m/>
    <m/>
    <s v="N"/>
    <n v="64050605"/>
    <s v="F&amp;H Final Folheto"/>
    <m/>
    <x v="0"/>
    <m/>
    <n v="88"/>
    <s v="COLECOES - PRIMAVERA VERAO - HOUSE 3"/>
    <s v="N"/>
    <m/>
    <m/>
    <s v="N"/>
    <n v="20230306"/>
    <m/>
    <n v="134364526"/>
    <s v="MIXED"/>
    <s v="Tech rep lvl"/>
    <s v="Moda &amp; Casa"/>
    <n v="1"/>
    <m/>
    <n v="0"/>
    <n v="0"/>
    <n v="100"/>
    <n v="134364527"/>
    <n v="999"/>
    <n v="3"/>
    <x v="0"/>
    <x v="0"/>
    <n v="0.5978"/>
    <n v="0.5978"/>
    <n v="0.5978"/>
    <n v="0.5978"/>
    <n v="0.5978"/>
    <n v="13.99"/>
    <n v="13.99"/>
    <n v="13.99"/>
    <n v="13.99"/>
    <n v="13.99"/>
    <s v="Brasil + Moda &amp; Casa + VGF2"/>
    <s v="Bronze + Moda &amp; Casa + VGF2"/>
    <s v="Prata + Moda &amp; Casa + VGF2"/>
    <s v="Ouro + Moda &amp; Casa + VGF2"/>
    <s v="Estrela + Moda &amp; Casa + VGF2"/>
    <n v="15"/>
    <n v="15"/>
    <n v="15"/>
    <n v="15"/>
    <n v="15"/>
    <n v="42.19"/>
    <n v="42.19"/>
    <n v="42.19"/>
    <n v="42.19"/>
    <n v="42.19"/>
    <n v="0"/>
    <n v="0"/>
    <n v="0"/>
    <n v="0"/>
    <n v="0"/>
    <n v="11.891500000000001"/>
    <n v="11.891500000000001"/>
    <n v="11.891500000000001"/>
    <n v="11.891500000000001"/>
    <n v="11.891500000000001"/>
    <n v="0"/>
    <n v="0"/>
    <n v="0"/>
    <n v="0"/>
    <n v="0"/>
    <n v="0"/>
    <n v="100"/>
    <n v="100"/>
    <n v="100"/>
    <n v="100"/>
  </r>
  <r>
    <n v="2311775"/>
    <x v="218"/>
    <n v="20230302"/>
    <m/>
    <s v="HOUSEWARES"/>
    <x v="122"/>
    <s v="ACENDEDOR DE FOGAO PRIMAVERA"/>
    <n v="5611495"/>
    <x v="218"/>
    <n v="1"/>
    <s v="IN-LINE (EXCL NR)"/>
    <s v="DISCOUNTED NON BEAUTY WITH PURCHASE (PWP)"/>
    <n v="0.5978"/>
    <m/>
    <n v="3.1890000000000001"/>
    <m/>
    <m/>
    <n v="9.99"/>
    <n v="16.989999999999998"/>
    <n v="18427"/>
    <n v="18427"/>
    <n v="88"/>
    <s v="WORK IN PROGRESS"/>
    <n v="134364526"/>
    <s v="NO INCENTIVE"/>
    <s v="N"/>
    <s v="N"/>
    <s v="N"/>
    <s v="N"/>
    <x v="0"/>
    <n v="134364540"/>
    <n v="28"/>
    <n v="42"/>
    <n v="20230306"/>
    <s v="CUSTOMER"/>
    <n v="15"/>
    <s v="Y"/>
    <s v="Tech rep lvl + Moda &amp; Casa + VGF2"/>
    <s v="FULL PAYMENT"/>
    <m/>
    <n v="110046.4494"/>
    <n v="51282.746400000004"/>
    <n v="54.61"/>
    <m/>
    <s v="COOKING OVEN LIGHTER"/>
    <s v="COOKING"/>
    <s v="UTENSILS KITCHENWARE"/>
    <s v="UNISEX"/>
    <s v="AVON"/>
    <s v="AVON"/>
    <n v="0"/>
    <n v="50"/>
    <n v="100"/>
    <s v="N"/>
    <s v="N"/>
    <n v="46604"/>
    <m/>
    <s v="N"/>
    <m/>
    <m/>
    <m/>
    <m/>
    <m/>
    <m/>
    <m/>
    <m/>
    <s v="N"/>
    <n v="64050605"/>
    <s v="F&amp;H Final Folheto"/>
    <m/>
    <x v="0"/>
    <m/>
    <n v="88"/>
    <s v="COLECOES - PRIMAVERA VERAO - HOUSE 3"/>
    <s v="N"/>
    <m/>
    <m/>
    <s v="N"/>
    <n v="20230306"/>
    <m/>
    <n v="134364526"/>
    <s v="MIXED"/>
    <s v="Tech rep lvl"/>
    <s v="Moda &amp; Casa"/>
    <n v="1"/>
    <m/>
    <n v="0"/>
    <n v="0"/>
    <n v="100"/>
    <n v="134364539"/>
    <n v="999"/>
    <n v="3"/>
    <x v="0"/>
    <x v="0"/>
    <n v="0.5978"/>
    <n v="0.5978"/>
    <n v="0.5978"/>
    <n v="0.5978"/>
    <n v="0.5978"/>
    <n v="9.99"/>
    <n v="9.99"/>
    <n v="9.99"/>
    <n v="9.99"/>
    <n v="9.99"/>
    <s v="Brasil + Moda &amp; Casa + VGF2"/>
    <s v="Bronze + Moda &amp; Casa + VGF2"/>
    <s v="Prata + Moda &amp; Casa + VGF2"/>
    <s v="Ouro + Moda &amp; Casa + VGF2"/>
    <s v="Estrela + Moda &amp; Casa + VGF2"/>
    <n v="15"/>
    <n v="15"/>
    <n v="15"/>
    <n v="15"/>
    <n v="15"/>
    <n v="42.19"/>
    <n v="42.19"/>
    <n v="42.19"/>
    <n v="42.19"/>
    <n v="42.19"/>
    <n v="0"/>
    <n v="0"/>
    <n v="0"/>
    <n v="0"/>
    <n v="0"/>
    <n v="8.4915000000000003"/>
    <n v="8.4915000000000003"/>
    <n v="8.4915000000000003"/>
    <n v="8.4915000000000003"/>
    <n v="8.4915000000000003"/>
    <n v="0"/>
    <n v="0"/>
    <n v="0"/>
    <n v="0"/>
    <n v="0"/>
    <n v="0"/>
    <n v="100"/>
    <n v="100"/>
    <n v="100"/>
    <n v="100"/>
  </r>
  <r>
    <n v="630248"/>
    <x v="219"/>
    <n v="20220313"/>
    <m/>
    <s v="COLOR"/>
    <x v="123"/>
    <s v="COLOUR TREND KISS CREAMY (EMEA) COLOUR TREND KISS HIDRA (LATAM)"/>
    <n v="1225854"/>
    <x v="219"/>
    <n v="1"/>
    <s v="IN-LINE (EXCL NR)"/>
    <s v="REGULAR PRICE"/>
    <n v="0.38059999999999999"/>
    <m/>
    <n v="1.8129999999999999"/>
    <m/>
    <m/>
    <n v="16.989999999999998"/>
    <n v="16.989999999999998"/>
    <n v="3381"/>
    <n v="3381"/>
    <n v="24"/>
    <s v="WORK IN PROGRESS"/>
    <n v="134364551"/>
    <s v="NO INCENTIVE"/>
    <s v="N"/>
    <s v="N"/>
    <s v="N"/>
    <s v="N"/>
    <x v="3"/>
    <n v="134364564"/>
    <n v="28"/>
    <n v="11"/>
    <n v="20230306"/>
    <s v="CUSTOMER"/>
    <n v="15"/>
    <s v="Y"/>
    <s v="Tech rep lvl + Dia a Dia + VGF2"/>
    <s v="FULL PAYMENT"/>
    <m/>
    <n v="21243.590899999999"/>
    <n v="15113.8379"/>
    <n v="80.37"/>
    <m/>
    <s v="LIPSTICK"/>
    <s v="LIPSTICK"/>
    <s v="LIP COLOR"/>
    <s v="FEMALE"/>
    <s v="COLOR TREND"/>
    <s v="COLOR TREND"/>
    <n v="0"/>
    <n v="100"/>
    <s v="11.11"/>
    <s v="N"/>
    <s v="N"/>
    <n v="50047"/>
    <m/>
    <s v="N"/>
    <m/>
    <m/>
    <m/>
    <m/>
    <m/>
    <m/>
    <m/>
    <m/>
    <s v="N"/>
    <n v="31603368"/>
    <s v="Plataforma"/>
    <m/>
    <x v="0"/>
    <m/>
    <n v="24"/>
    <s v="COLOR TREND - 12"/>
    <s v="N"/>
    <m/>
    <m/>
    <s v="N"/>
    <n v="20230306"/>
    <m/>
    <n v="134364551"/>
    <s v="MIXED"/>
    <s v="Tech rep lvl"/>
    <s v="CosmÃ©ticos"/>
    <n v="1"/>
    <m/>
    <n v="0"/>
    <n v="0"/>
    <n v="100"/>
    <n v="134364563"/>
    <n v="999"/>
    <n v="2"/>
    <x v="0"/>
    <x v="0"/>
    <n v="0.38059999999999999"/>
    <n v="0.435"/>
    <n v="0.38059999999999999"/>
    <n v="0.35339999999999999"/>
    <n v="0.33710000000000001"/>
    <n v="16.989999999999998"/>
    <n v="16.989999999999998"/>
    <n v="16.989999999999998"/>
    <n v="16.989999999999998"/>
    <n v="16.989999999999998"/>
    <s v="Brasil + Dia a Dia + VGF2"/>
    <s v="Bronze + Dia a Dia + VGF2"/>
    <s v="Prata + Dia a Dia + VGF2"/>
    <s v="Ouro + Dia a Dia + VGF2"/>
    <s v="Estrela + Dia a Dia + VGF2"/>
    <n v="30"/>
    <n v="20"/>
    <n v="30"/>
    <n v="35"/>
    <n v="38"/>
    <n v="83.92"/>
    <n v="83.92"/>
    <n v="83.92"/>
    <n v="83.92"/>
    <n v="83.92"/>
    <n v="0"/>
    <n v="0"/>
    <n v="0"/>
    <n v="0"/>
    <n v="0"/>
    <n v="11.893000000000001"/>
    <n v="13.592000000000001"/>
    <n v="11.893000000000001"/>
    <n v="11.0435"/>
    <n v="10.533799999999999"/>
    <n v="0"/>
    <n v="0"/>
    <n v="0"/>
    <n v="0"/>
    <n v="0"/>
    <n v="0"/>
    <n v="100"/>
    <n v="100"/>
    <n v="100"/>
    <n v="100"/>
  </r>
  <r>
    <n v="630249"/>
    <x v="220"/>
    <n v="20220313"/>
    <m/>
    <s v="COLOR"/>
    <x v="123"/>
    <s v="COLOUR TREND KISS CREAMY (EMEA) COLOUR TREND KISS HIDRA (LATAM)"/>
    <n v="1225854"/>
    <x v="220"/>
    <n v="1"/>
    <s v="IN-LINE (EXCL NR)"/>
    <s v="REGULAR PRICE"/>
    <n v="0.38059999999999999"/>
    <m/>
    <n v="1.919"/>
    <m/>
    <m/>
    <n v="16.989999999999998"/>
    <n v="16.989999999999998"/>
    <n v="2792"/>
    <n v="2792"/>
    <n v="24"/>
    <s v="WORK IN PROGRESS"/>
    <n v="134364551"/>
    <s v="NO INCENTIVE"/>
    <s v="N"/>
    <s v="N"/>
    <s v="N"/>
    <s v="N"/>
    <x v="3"/>
    <n v="134364565"/>
    <n v="28"/>
    <n v="11"/>
    <n v="20230306"/>
    <s v="CUSTOMER"/>
    <n v="15"/>
    <s v="Y"/>
    <s v="Tech rep lvl + Dia a Dia + VGF2"/>
    <s v="FULL PAYMENT"/>
    <m/>
    <n v="17541.502199999999"/>
    <n v="12183.654200000001"/>
    <n v="79.23"/>
    <m/>
    <s v="LIPSTICK"/>
    <s v="LIPSTICK"/>
    <s v="LIP COLOR"/>
    <s v="FEMALE"/>
    <s v="COLOR TREND"/>
    <s v="COLOR TREND"/>
    <n v="0"/>
    <n v="100"/>
    <s v="11.11"/>
    <s v="N"/>
    <s v="N"/>
    <n v="50090"/>
    <m/>
    <s v="N"/>
    <m/>
    <m/>
    <m/>
    <m/>
    <m/>
    <m/>
    <m/>
    <m/>
    <s v="N"/>
    <n v="31603368"/>
    <s v="Plataforma"/>
    <m/>
    <x v="0"/>
    <m/>
    <n v="24"/>
    <s v="COLOR TREND - 12"/>
    <s v="N"/>
    <m/>
    <m/>
    <s v="N"/>
    <n v="20230306"/>
    <m/>
    <n v="134364551"/>
    <s v="MIXED"/>
    <s v="Tech rep lvl"/>
    <s v="CosmÃ©ticos"/>
    <n v="1"/>
    <m/>
    <n v="0"/>
    <n v="0"/>
    <n v="100"/>
    <n v="134364563"/>
    <n v="999"/>
    <n v="2"/>
    <x v="0"/>
    <x v="0"/>
    <n v="0.38059999999999999"/>
    <n v="0.435"/>
    <n v="0.38059999999999999"/>
    <n v="0.35339999999999999"/>
    <n v="0.33710000000000001"/>
    <n v="16.989999999999998"/>
    <n v="16.989999999999998"/>
    <n v="16.989999999999998"/>
    <n v="16.989999999999998"/>
    <n v="16.989999999999998"/>
    <s v="Brasil + Dia a Dia + VGF2"/>
    <s v="Bronze + Dia a Dia + VGF2"/>
    <s v="Prata + Dia a Dia + VGF2"/>
    <s v="Ouro + Dia a Dia + VGF2"/>
    <s v="Estrela + Dia a Dia + VGF2"/>
    <n v="30"/>
    <n v="20"/>
    <n v="30"/>
    <n v="35"/>
    <n v="38"/>
    <n v="83.92"/>
    <n v="83.92"/>
    <n v="83.92"/>
    <n v="83.92"/>
    <n v="83.92"/>
    <n v="0"/>
    <n v="0"/>
    <n v="0"/>
    <n v="0"/>
    <n v="0"/>
    <n v="11.893000000000001"/>
    <n v="13.592000000000001"/>
    <n v="11.893000000000001"/>
    <n v="11.0435"/>
    <n v="10.533799999999999"/>
    <n v="0"/>
    <n v="0"/>
    <n v="0"/>
    <n v="0"/>
    <n v="0"/>
    <n v="0"/>
    <n v="100"/>
    <n v="100"/>
    <n v="100"/>
    <n v="100"/>
  </r>
  <r>
    <n v="630250"/>
    <x v="221"/>
    <n v="20220313"/>
    <m/>
    <s v="COLOR"/>
    <x v="123"/>
    <s v="COLOUR TREND KISS CREAMY (EMEA) COLOUR TREND KISS HIDRA (LATAM)"/>
    <n v="1225854"/>
    <x v="221"/>
    <n v="1"/>
    <s v="IN-LINE (EXCL NR)"/>
    <s v="REGULAR PRICE"/>
    <n v="0.38059999999999999"/>
    <m/>
    <n v="1.8520000000000001"/>
    <m/>
    <m/>
    <n v="16.989999999999998"/>
    <n v="16.989999999999998"/>
    <n v="6746"/>
    <n v="6746"/>
    <n v="24"/>
    <s v="WORK IN PROGRESS"/>
    <n v="134364551"/>
    <s v="NO INCENTIVE"/>
    <s v="N"/>
    <s v="N"/>
    <s v="N"/>
    <s v="N"/>
    <x v="3"/>
    <n v="134364567"/>
    <n v="28"/>
    <n v="11"/>
    <n v="20230306"/>
    <s v="CUSTOMER"/>
    <n v="15"/>
    <s v="Y"/>
    <s v="Tech rep lvl + Dia a Dia + VGF2"/>
    <s v="FULL PAYMENT"/>
    <m/>
    <n v="42385.936699999998"/>
    <n v="29892.344700000001"/>
    <n v="79.95"/>
    <m/>
    <s v="LIPSTICK"/>
    <s v="LIPSTICK"/>
    <s v="LIP COLOR"/>
    <s v="FEMALE"/>
    <s v="COLOR TREND"/>
    <s v="COLOR TREND"/>
    <n v="0"/>
    <n v="100"/>
    <s v="11.11"/>
    <s v="N"/>
    <s v="N"/>
    <n v="50124"/>
    <m/>
    <s v="N"/>
    <m/>
    <m/>
    <m/>
    <m/>
    <m/>
    <m/>
    <m/>
    <m/>
    <s v="N"/>
    <n v="31603368"/>
    <s v="Plataforma"/>
    <m/>
    <x v="0"/>
    <m/>
    <n v="24"/>
    <s v="COLOR TREND - 12"/>
    <s v="N"/>
    <m/>
    <m/>
    <s v="N"/>
    <n v="20230306"/>
    <m/>
    <n v="134364551"/>
    <s v="MIXED"/>
    <s v="Tech rep lvl"/>
    <s v="CosmÃ©ticos"/>
    <n v="1"/>
    <m/>
    <n v="0"/>
    <n v="0"/>
    <n v="100"/>
    <n v="134364563"/>
    <n v="999"/>
    <n v="2"/>
    <x v="0"/>
    <x v="0"/>
    <n v="0.38059999999999999"/>
    <n v="0.435"/>
    <n v="0.38059999999999999"/>
    <n v="0.35339999999999999"/>
    <n v="0.33710000000000001"/>
    <n v="16.989999999999998"/>
    <n v="16.989999999999998"/>
    <n v="16.989999999999998"/>
    <n v="16.989999999999998"/>
    <n v="16.989999999999998"/>
    <s v="Brasil + Dia a Dia + VGF2"/>
    <s v="Bronze + Dia a Dia + VGF2"/>
    <s v="Prata + Dia a Dia + VGF2"/>
    <s v="Ouro + Dia a Dia + VGF2"/>
    <s v="Estrela + Dia a Dia + VGF2"/>
    <n v="30"/>
    <n v="20"/>
    <n v="30"/>
    <n v="35"/>
    <n v="38"/>
    <n v="83.92"/>
    <n v="83.92"/>
    <n v="83.92"/>
    <n v="83.92"/>
    <n v="83.92"/>
    <n v="0"/>
    <n v="0"/>
    <n v="0"/>
    <n v="0"/>
    <n v="0"/>
    <n v="11.893000000000001"/>
    <n v="13.592000000000001"/>
    <n v="11.893000000000001"/>
    <n v="11.0435"/>
    <n v="10.533799999999999"/>
    <n v="0"/>
    <n v="0"/>
    <n v="0"/>
    <n v="0"/>
    <n v="0"/>
    <n v="0"/>
    <n v="100"/>
    <n v="100"/>
    <n v="100"/>
    <n v="100"/>
  </r>
  <r>
    <n v="630251"/>
    <x v="222"/>
    <n v="20220313"/>
    <m/>
    <s v="COLOR"/>
    <x v="123"/>
    <s v="COLOUR TREND KISS CREAMY (EMEA) COLOUR TREND KISS HIDRA (LATAM)"/>
    <n v="1225854"/>
    <x v="222"/>
    <n v="1"/>
    <s v="IN-LINE (EXCL NR)"/>
    <s v="REGULAR PRICE"/>
    <n v="0.38059999999999999"/>
    <m/>
    <n v="1.7949999999999999"/>
    <m/>
    <m/>
    <n v="16.989999999999998"/>
    <n v="16.989999999999998"/>
    <n v="2601"/>
    <n v="2601"/>
    <n v="24"/>
    <s v="WORK IN PROGRESS"/>
    <n v="134364551"/>
    <s v="NO INCENTIVE"/>
    <s v="N"/>
    <s v="N"/>
    <s v="N"/>
    <s v="N"/>
    <x v="3"/>
    <n v="134364571"/>
    <n v="28"/>
    <n v="11"/>
    <n v="20230306"/>
    <s v="CUSTOMER"/>
    <n v="15"/>
    <s v="Y"/>
    <s v="Tech rep lvl + Dia a Dia + VGF2"/>
    <s v="FULL PAYMENT"/>
    <m/>
    <n v="16342.730299999999"/>
    <n v="11673.935299999999"/>
    <n v="80.569999999999993"/>
    <m/>
    <s v="LIPSTICK"/>
    <s v="LIPSTICK"/>
    <s v="LIP COLOR"/>
    <s v="FEMALE"/>
    <s v="COLOR TREND"/>
    <s v="COLOR TREND"/>
    <n v="0"/>
    <n v="100"/>
    <s v="11.11"/>
    <s v="N"/>
    <s v="N"/>
    <n v="50140"/>
    <m/>
    <s v="N"/>
    <m/>
    <m/>
    <m/>
    <m/>
    <m/>
    <m/>
    <m/>
    <m/>
    <s v="N"/>
    <n v="31603368"/>
    <s v="Plataforma"/>
    <m/>
    <x v="0"/>
    <m/>
    <n v="24"/>
    <s v="COLOR TREND - 12"/>
    <s v="N"/>
    <m/>
    <m/>
    <s v="N"/>
    <n v="20230306"/>
    <m/>
    <n v="134364551"/>
    <s v="MIXED"/>
    <s v="Tech rep lvl"/>
    <s v="CosmÃ©ticos"/>
    <n v="1"/>
    <m/>
    <n v="0"/>
    <n v="0"/>
    <n v="100"/>
    <n v="134364563"/>
    <n v="999"/>
    <n v="2"/>
    <x v="0"/>
    <x v="0"/>
    <n v="0.38059999999999999"/>
    <n v="0.435"/>
    <n v="0.38059999999999999"/>
    <n v="0.35339999999999999"/>
    <n v="0.33710000000000001"/>
    <n v="16.989999999999998"/>
    <n v="16.989999999999998"/>
    <n v="16.989999999999998"/>
    <n v="16.989999999999998"/>
    <n v="16.989999999999998"/>
    <s v="Brasil + Dia a Dia + VGF2"/>
    <s v="Bronze + Dia a Dia + VGF2"/>
    <s v="Prata + Dia a Dia + VGF2"/>
    <s v="Ouro + Dia a Dia + VGF2"/>
    <s v="Estrela + Dia a Dia + VGF2"/>
    <n v="30"/>
    <n v="20"/>
    <n v="30"/>
    <n v="35"/>
    <n v="38"/>
    <n v="83.92"/>
    <n v="83.92"/>
    <n v="83.92"/>
    <n v="83.92"/>
    <n v="83.92"/>
    <n v="0"/>
    <n v="0"/>
    <n v="0"/>
    <n v="0"/>
    <n v="0"/>
    <n v="11.893000000000001"/>
    <n v="13.592000000000001"/>
    <n v="11.893000000000001"/>
    <n v="11.0435"/>
    <n v="10.533799999999999"/>
    <n v="0"/>
    <n v="0"/>
    <n v="0"/>
    <n v="0"/>
    <n v="0"/>
    <n v="0"/>
    <n v="100"/>
    <n v="100"/>
    <n v="100"/>
    <n v="100"/>
  </r>
  <r>
    <n v="630253"/>
    <x v="223"/>
    <n v="20220313"/>
    <m/>
    <s v="COLOR"/>
    <x v="123"/>
    <s v="COLOUR TREND KISS CREAMY (EMEA) COLOUR TREND KISS HIDRA (LATAM)"/>
    <n v="1225854"/>
    <x v="223"/>
    <n v="1"/>
    <s v="IN-LINE (EXCL NR)"/>
    <s v="REGULAR PRICE"/>
    <n v="0.38059999999999999"/>
    <m/>
    <n v="1.8859999999999999"/>
    <m/>
    <m/>
    <n v="16.989999999999998"/>
    <n v="16.989999999999998"/>
    <n v="3456"/>
    <n v="3456"/>
    <n v="24"/>
    <s v="WORK IN PROGRESS"/>
    <n v="134364551"/>
    <s v="NO INCENTIVE"/>
    <s v="N"/>
    <s v="N"/>
    <s v="N"/>
    <s v="N"/>
    <x v="3"/>
    <n v="134364568"/>
    <n v="28"/>
    <n v="11"/>
    <n v="20230306"/>
    <s v="CUSTOMER"/>
    <n v="15"/>
    <s v="Y"/>
    <s v="Tech rep lvl + Dia a Dia + VGF2"/>
    <s v="FULL PAYMENT"/>
    <m/>
    <n v="21714.434799999999"/>
    <n v="15196.418799999999"/>
    <n v="79.58"/>
    <m/>
    <s v="LIPSTICK"/>
    <s v="LIPSTICK"/>
    <s v="LIP COLOR"/>
    <s v="FEMALE"/>
    <s v="COLOR TREND"/>
    <s v="COLOR TREND"/>
    <n v="0"/>
    <n v="100"/>
    <s v="11.11"/>
    <s v="N"/>
    <s v="N"/>
    <n v="50149"/>
    <m/>
    <s v="N"/>
    <m/>
    <m/>
    <m/>
    <m/>
    <m/>
    <m/>
    <m/>
    <m/>
    <s v="N"/>
    <n v="31603368"/>
    <s v="Plataforma"/>
    <m/>
    <x v="0"/>
    <m/>
    <n v="24"/>
    <s v="COLOR TREND - 12"/>
    <s v="N"/>
    <m/>
    <m/>
    <s v="N"/>
    <n v="20230306"/>
    <m/>
    <n v="134364551"/>
    <s v="MIXED"/>
    <s v="Tech rep lvl"/>
    <s v="CosmÃ©ticos"/>
    <n v="1"/>
    <m/>
    <n v="0"/>
    <n v="0"/>
    <n v="100"/>
    <n v="134364563"/>
    <n v="999"/>
    <n v="2"/>
    <x v="0"/>
    <x v="0"/>
    <n v="0.38059999999999999"/>
    <n v="0.435"/>
    <n v="0.38059999999999999"/>
    <n v="0.35339999999999999"/>
    <n v="0.33710000000000001"/>
    <n v="16.989999999999998"/>
    <n v="16.989999999999998"/>
    <n v="16.989999999999998"/>
    <n v="16.989999999999998"/>
    <n v="16.989999999999998"/>
    <s v="Brasil + Dia a Dia + VGF2"/>
    <s v="Bronze + Dia a Dia + VGF2"/>
    <s v="Prata + Dia a Dia + VGF2"/>
    <s v="Ouro + Dia a Dia + VGF2"/>
    <s v="Estrela + Dia a Dia + VGF2"/>
    <n v="30"/>
    <n v="20"/>
    <n v="30"/>
    <n v="35"/>
    <n v="38"/>
    <n v="83.92"/>
    <n v="83.92"/>
    <n v="83.92"/>
    <n v="83.92"/>
    <n v="83.92"/>
    <n v="0"/>
    <n v="0"/>
    <n v="0"/>
    <n v="0"/>
    <n v="0"/>
    <n v="11.893000000000001"/>
    <n v="13.592000000000001"/>
    <n v="11.893000000000001"/>
    <n v="11.0435"/>
    <n v="10.533799999999999"/>
    <n v="0"/>
    <n v="0"/>
    <n v="0"/>
    <n v="0"/>
    <n v="0"/>
    <n v="0"/>
    <n v="100"/>
    <n v="100"/>
    <n v="100"/>
    <n v="100"/>
  </r>
  <r>
    <n v="630256"/>
    <x v="224"/>
    <n v="20220313"/>
    <m/>
    <s v="COLOR"/>
    <x v="123"/>
    <s v="COLOUR TREND KISS CREAMY (EMEA) COLOUR TREND KISS HIDRA (LATAM)"/>
    <n v="1225854"/>
    <x v="224"/>
    <n v="1"/>
    <s v="IN-LINE (EXCL NR)"/>
    <s v="REGULAR PRICE"/>
    <n v="0.38059999999999999"/>
    <m/>
    <n v="1.899"/>
    <m/>
    <m/>
    <n v="16.989999999999998"/>
    <n v="16.989999999999998"/>
    <n v="3068"/>
    <n v="3068"/>
    <n v="24"/>
    <s v="WORK IN PROGRESS"/>
    <n v="134364551"/>
    <s v="NO INCENTIVE"/>
    <s v="N"/>
    <s v="N"/>
    <s v="N"/>
    <s v="N"/>
    <x v="3"/>
    <n v="134364569"/>
    <n v="28"/>
    <n v="11"/>
    <n v="20230306"/>
    <s v="CUSTOMER"/>
    <n v="15"/>
    <s v="Y"/>
    <s v="Tech rep lvl + Dia a Dia + VGF2"/>
    <s v="FULL PAYMENT"/>
    <m/>
    <n v="19277.168300000001"/>
    <n v="13451.0363"/>
    <n v="79.44"/>
    <m/>
    <s v="LIPSTICK"/>
    <s v="LIPSTICK"/>
    <s v="LIP COLOR"/>
    <s v="FEMALE"/>
    <s v="COLOR TREND"/>
    <s v="COLOR TREND"/>
    <n v="0"/>
    <n v="100"/>
    <s v="11.11"/>
    <s v="N"/>
    <s v="N"/>
    <n v="50719"/>
    <m/>
    <s v="N"/>
    <m/>
    <m/>
    <m/>
    <m/>
    <m/>
    <m/>
    <m/>
    <m/>
    <s v="N"/>
    <n v="31603368"/>
    <s v="Plataforma"/>
    <m/>
    <x v="0"/>
    <m/>
    <n v="24"/>
    <s v="COLOR TREND - 12"/>
    <s v="N"/>
    <m/>
    <m/>
    <s v="N"/>
    <n v="20230306"/>
    <m/>
    <n v="134364551"/>
    <s v="MIXED"/>
    <s v="Tech rep lvl"/>
    <s v="CosmÃ©ticos"/>
    <n v="1"/>
    <m/>
    <n v="0"/>
    <n v="0"/>
    <n v="100"/>
    <n v="134364563"/>
    <n v="999"/>
    <n v="2"/>
    <x v="0"/>
    <x v="0"/>
    <n v="0.38059999999999999"/>
    <n v="0.435"/>
    <n v="0.38059999999999999"/>
    <n v="0.35339999999999999"/>
    <n v="0.33710000000000001"/>
    <n v="16.989999999999998"/>
    <n v="16.989999999999998"/>
    <n v="16.989999999999998"/>
    <n v="16.989999999999998"/>
    <n v="16.989999999999998"/>
    <s v="Brasil + Dia a Dia + VGF2"/>
    <s v="Bronze + Dia a Dia + VGF2"/>
    <s v="Prata + Dia a Dia + VGF2"/>
    <s v="Ouro + Dia a Dia + VGF2"/>
    <s v="Estrela + Dia a Dia + VGF2"/>
    <n v="30"/>
    <n v="20"/>
    <n v="30"/>
    <n v="35"/>
    <n v="38"/>
    <n v="83.92"/>
    <n v="83.92"/>
    <n v="83.92"/>
    <n v="83.92"/>
    <n v="83.92"/>
    <n v="0"/>
    <n v="0"/>
    <n v="0"/>
    <n v="0"/>
    <n v="0"/>
    <n v="11.893000000000001"/>
    <n v="13.592000000000001"/>
    <n v="11.893000000000001"/>
    <n v="11.0435"/>
    <n v="10.533799999999999"/>
    <n v="0"/>
    <n v="0"/>
    <n v="0"/>
    <n v="0"/>
    <n v="0"/>
    <n v="0"/>
    <n v="100"/>
    <n v="100"/>
    <n v="100"/>
    <n v="100"/>
  </r>
  <r>
    <n v="630257"/>
    <x v="225"/>
    <n v="20220313"/>
    <m/>
    <s v="COLOR"/>
    <x v="123"/>
    <s v="COLOUR TREND KISS CREAMY (EMEA) COLOUR TREND KISS HIDRA (LATAM)"/>
    <n v="1225854"/>
    <x v="225"/>
    <n v="1"/>
    <s v="IN-LINE (EXCL NR)"/>
    <s v="REGULAR PRICE"/>
    <n v="0.38059999999999999"/>
    <m/>
    <n v="1.855"/>
    <m/>
    <m/>
    <n v="16.989999999999998"/>
    <n v="16.989999999999998"/>
    <n v="5596"/>
    <n v="5596"/>
    <n v="24"/>
    <s v="WORK IN PROGRESS"/>
    <n v="134364551"/>
    <s v="NO INCENTIVE"/>
    <s v="N"/>
    <s v="N"/>
    <s v="N"/>
    <s v="N"/>
    <x v="3"/>
    <n v="134364566"/>
    <n v="28"/>
    <n v="11"/>
    <n v="20230306"/>
    <s v="CUSTOMER"/>
    <n v="15"/>
    <s v="Y"/>
    <s v="Tech rep lvl + Dia a Dia + VGF2"/>
    <s v="FULL PAYMENT"/>
    <m/>
    <n v="35160.7863"/>
    <n v="24780.206300000002"/>
    <n v="79.92"/>
    <m/>
    <s v="LIPSTICK"/>
    <s v="LIPSTICK"/>
    <s v="LIP COLOR"/>
    <s v="FEMALE"/>
    <s v="COLOR TREND"/>
    <s v="COLOR TREND"/>
    <n v="0"/>
    <n v="100"/>
    <s v="11.11"/>
    <s v="N"/>
    <s v="N"/>
    <n v="50955"/>
    <m/>
    <s v="N"/>
    <m/>
    <m/>
    <m/>
    <m/>
    <m/>
    <m/>
    <m/>
    <m/>
    <s v="N"/>
    <n v="31603368"/>
    <s v="Plataforma"/>
    <m/>
    <x v="0"/>
    <m/>
    <n v="24"/>
    <s v="COLOR TREND - 12"/>
    <s v="N"/>
    <m/>
    <m/>
    <s v="N"/>
    <n v="20230306"/>
    <m/>
    <n v="134364551"/>
    <s v="MIXED"/>
    <s v="Tech rep lvl"/>
    <s v="CosmÃ©ticos"/>
    <n v="1"/>
    <m/>
    <n v="0"/>
    <n v="0"/>
    <n v="100"/>
    <n v="134364563"/>
    <n v="999"/>
    <n v="2"/>
    <x v="0"/>
    <x v="0"/>
    <n v="0.38059999999999999"/>
    <n v="0.435"/>
    <n v="0.38059999999999999"/>
    <n v="0.35339999999999999"/>
    <n v="0.33710000000000001"/>
    <n v="16.989999999999998"/>
    <n v="16.989999999999998"/>
    <n v="16.989999999999998"/>
    <n v="16.989999999999998"/>
    <n v="16.989999999999998"/>
    <s v="Brasil + Dia a Dia + VGF2"/>
    <s v="Bronze + Dia a Dia + VGF2"/>
    <s v="Prata + Dia a Dia + VGF2"/>
    <s v="Ouro + Dia a Dia + VGF2"/>
    <s v="Estrela + Dia a Dia + VGF2"/>
    <n v="30"/>
    <n v="20"/>
    <n v="30"/>
    <n v="35"/>
    <n v="38"/>
    <n v="83.92"/>
    <n v="83.92"/>
    <n v="83.92"/>
    <n v="83.92"/>
    <n v="83.92"/>
    <n v="0"/>
    <n v="0"/>
    <n v="0"/>
    <n v="0"/>
    <n v="0"/>
    <n v="11.893000000000001"/>
    <n v="13.592000000000001"/>
    <n v="11.893000000000001"/>
    <n v="11.0435"/>
    <n v="10.533799999999999"/>
    <n v="0"/>
    <n v="0"/>
    <n v="0"/>
    <n v="0"/>
    <n v="0"/>
    <n v="0"/>
    <n v="100"/>
    <n v="100"/>
    <n v="100"/>
    <n v="100"/>
  </r>
  <r>
    <n v="630261"/>
    <x v="226"/>
    <n v="20220313"/>
    <m/>
    <s v="COLOR"/>
    <x v="123"/>
    <s v="COLOUR TREND KISS CREAMY (EMEA) COLOUR TREND KISS HIDRA (LATAM)"/>
    <n v="1225854"/>
    <x v="226"/>
    <n v="1"/>
    <s v="IN-LINE (EXCL NR)"/>
    <s v="REGULAR PRICE"/>
    <n v="0.38059999999999999"/>
    <m/>
    <n v="1.855"/>
    <m/>
    <m/>
    <n v="16.989999999999998"/>
    <n v="16.989999999999998"/>
    <n v="4816"/>
    <n v="4816"/>
    <n v="24"/>
    <s v="WORK IN PROGRESS"/>
    <n v="134364551"/>
    <s v="NO INCENTIVE"/>
    <s v="N"/>
    <s v="N"/>
    <s v="N"/>
    <s v="N"/>
    <x v="3"/>
    <n v="134364570"/>
    <n v="28"/>
    <n v="11"/>
    <n v="20230306"/>
    <s v="CUSTOMER"/>
    <n v="15"/>
    <s v="Y"/>
    <s v="Tech rep lvl + Dia a Dia + VGF2"/>
    <s v="FULL PAYMENT"/>
    <m/>
    <n v="30259.9257"/>
    <n v="21326.245699999999"/>
    <n v="79.92"/>
    <m/>
    <s v="LIPSTICK"/>
    <s v="LIPSTICK"/>
    <s v="LIP COLOR"/>
    <s v="FEMALE"/>
    <s v="COLOR TREND"/>
    <s v="COLOR TREND"/>
    <n v="0"/>
    <n v="100"/>
    <s v="11.11"/>
    <s v="N"/>
    <s v="N"/>
    <n v="50975"/>
    <m/>
    <s v="N"/>
    <m/>
    <m/>
    <m/>
    <m/>
    <m/>
    <m/>
    <m/>
    <m/>
    <s v="N"/>
    <n v="31603368"/>
    <s v="Plataforma"/>
    <m/>
    <x v="0"/>
    <m/>
    <n v="24"/>
    <s v="COLOR TREND - 12"/>
    <s v="N"/>
    <m/>
    <m/>
    <s v="N"/>
    <n v="20230306"/>
    <m/>
    <n v="134364551"/>
    <s v="MIXED"/>
    <s v="Tech rep lvl"/>
    <s v="CosmÃ©ticos"/>
    <n v="1"/>
    <m/>
    <n v="0"/>
    <n v="0"/>
    <n v="100"/>
    <n v="134364563"/>
    <n v="999"/>
    <n v="2"/>
    <x v="0"/>
    <x v="0"/>
    <n v="0.38059999999999999"/>
    <n v="0.435"/>
    <n v="0.38059999999999999"/>
    <n v="0.35339999999999999"/>
    <n v="0.33710000000000001"/>
    <n v="16.989999999999998"/>
    <n v="16.989999999999998"/>
    <n v="16.989999999999998"/>
    <n v="16.989999999999998"/>
    <n v="16.989999999999998"/>
    <s v="Brasil + Dia a Dia + VGF2"/>
    <s v="Bronze + Dia a Dia + VGF2"/>
    <s v="Prata + Dia a Dia + VGF2"/>
    <s v="Ouro + Dia a Dia + VGF2"/>
    <s v="Estrela + Dia a Dia + VGF2"/>
    <n v="30"/>
    <n v="20"/>
    <n v="30"/>
    <n v="35"/>
    <n v="38"/>
    <n v="83.92"/>
    <n v="83.92"/>
    <n v="83.92"/>
    <n v="83.92"/>
    <n v="83.92"/>
    <n v="0"/>
    <n v="0"/>
    <n v="0"/>
    <n v="0"/>
    <n v="0"/>
    <n v="11.893000000000001"/>
    <n v="13.592000000000001"/>
    <n v="11.893000000000001"/>
    <n v="11.0435"/>
    <n v="10.533799999999999"/>
    <n v="0"/>
    <n v="0"/>
    <n v="0"/>
    <n v="0"/>
    <n v="0"/>
    <n v="0"/>
    <n v="100"/>
    <n v="100"/>
    <n v="100"/>
    <n v="100"/>
  </r>
  <r>
    <n v="630262"/>
    <x v="227"/>
    <n v="20220313"/>
    <m/>
    <s v="COLOR"/>
    <x v="123"/>
    <s v="COLOUR TREND KISS CREAMY (EMEA) COLOUR TREND KISS HIDRA (LATAM)"/>
    <n v="1225854"/>
    <x v="227"/>
    <n v="1"/>
    <s v="IN-LINE (EXCL NR)"/>
    <s v="REGULAR PRICE"/>
    <n v="0.38059999999999999"/>
    <m/>
    <n v="1.8959999999999999"/>
    <m/>
    <m/>
    <n v="16.989999999999998"/>
    <n v="16.989999999999998"/>
    <n v="4894"/>
    <n v="4894"/>
    <n v="24"/>
    <s v="WORK IN PROGRESS"/>
    <n v="134364551"/>
    <s v="NO INCENTIVE"/>
    <s v="N"/>
    <s v="N"/>
    <s v="N"/>
    <s v="N"/>
    <x v="3"/>
    <n v="134364572"/>
    <n v="28"/>
    <n v="11"/>
    <n v="20230306"/>
    <s v="CUSTOMER"/>
    <n v="15"/>
    <s v="Y"/>
    <s v="Tech rep lvl + Dia a Dia + VGF2"/>
    <s v="FULL PAYMENT"/>
    <m/>
    <n v="30750.630799999999"/>
    <n v="21471.606800000001"/>
    <n v="79.47"/>
    <m/>
    <s v="LIPSTICK"/>
    <s v="LIPSTICK"/>
    <s v="LIP COLOR"/>
    <s v="FEMALE"/>
    <s v="COLOR TREND"/>
    <s v="COLOR TREND"/>
    <n v="0"/>
    <n v="100"/>
    <s v="11.11"/>
    <s v="N"/>
    <s v="N"/>
    <n v="51010"/>
    <m/>
    <s v="N"/>
    <m/>
    <m/>
    <m/>
    <m/>
    <m/>
    <m/>
    <m/>
    <m/>
    <s v="N"/>
    <n v="31603368"/>
    <s v="Plataforma"/>
    <m/>
    <x v="0"/>
    <m/>
    <n v="24"/>
    <s v="COLOR TREND - 12"/>
    <s v="N"/>
    <m/>
    <m/>
    <s v="N"/>
    <n v="20230306"/>
    <m/>
    <n v="134364551"/>
    <s v="MIXED"/>
    <s v="Tech rep lvl"/>
    <s v="CosmÃ©ticos"/>
    <n v="1"/>
    <m/>
    <n v="0"/>
    <n v="0"/>
    <n v="100"/>
    <n v="134364563"/>
    <n v="999"/>
    <n v="2"/>
    <x v="0"/>
    <x v="0"/>
    <n v="0.38059999999999999"/>
    <n v="0.435"/>
    <n v="0.38059999999999999"/>
    <n v="0.35339999999999999"/>
    <n v="0.33710000000000001"/>
    <n v="16.989999999999998"/>
    <n v="16.989999999999998"/>
    <n v="16.989999999999998"/>
    <n v="16.989999999999998"/>
    <n v="16.989999999999998"/>
    <s v="Brasil + Dia a Dia + VGF2"/>
    <s v="Bronze + Dia a Dia + VGF2"/>
    <s v="Prata + Dia a Dia + VGF2"/>
    <s v="Ouro + Dia a Dia + VGF2"/>
    <s v="Estrela + Dia a Dia + VGF2"/>
    <n v="30"/>
    <n v="20"/>
    <n v="30"/>
    <n v="35"/>
    <n v="38"/>
    <n v="83.92"/>
    <n v="83.92"/>
    <n v="83.92"/>
    <n v="83.92"/>
    <n v="83.92"/>
    <n v="0"/>
    <n v="0"/>
    <n v="0"/>
    <n v="0"/>
    <n v="0"/>
    <n v="11.893000000000001"/>
    <n v="13.592000000000001"/>
    <n v="11.893000000000001"/>
    <n v="11.0435"/>
    <n v="10.533799999999999"/>
    <n v="0"/>
    <n v="0"/>
    <n v="0"/>
    <n v="0"/>
    <n v="0"/>
    <n v="0"/>
    <n v="100"/>
    <n v="100"/>
    <n v="100"/>
    <n v="100"/>
  </r>
  <r>
    <n v="580524"/>
    <x v="228"/>
    <n v="20170312"/>
    <m/>
    <s v="COLOR"/>
    <x v="124"/>
    <s v="CT ROLLER GLITTER RESTAGE 2017"/>
    <n v="1194278"/>
    <x v="228"/>
    <n v="1"/>
    <s v="IN-LINE (EXCL NR)"/>
    <s v="CROSS-OUT"/>
    <n v="0.38059999999999999"/>
    <m/>
    <n v="1.2170000000000001"/>
    <m/>
    <m/>
    <n v="9.99"/>
    <n v="11.99"/>
    <n v="41236"/>
    <n v="41236"/>
    <n v="25"/>
    <s v="WORK IN PROGRESS"/>
    <n v="134364684"/>
    <s v="NO INCENTIVE"/>
    <s v="N"/>
    <s v="N"/>
    <s v="N"/>
    <s v="N"/>
    <x v="3"/>
    <n v="134364687"/>
    <n v="28"/>
    <n v="11"/>
    <n v="20230306"/>
    <s v="CUSTOMER"/>
    <n v="15"/>
    <s v="Y"/>
    <s v="Tech rep lvl + Dia a Dia + VGF2"/>
    <s v="FULL PAYMENT"/>
    <m/>
    <n v="152351.24919999999"/>
    <n v="102167.03720000001"/>
    <n v="77.59"/>
    <m/>
    <s v="LIPGLOSS"/>
    <s v="LIPGLOSS/TINT"/>
    <s v="LIP COLOR"/>
    <s v="FEMALE"/>
    <s v="COLOR TREND"/>
    <s v="COLOR TREND"/>
    <n v="1"/>
    <n v="100"/>
    <n v="50"/>
    <s v="N"/>
    <s v="N"/>
    <n v="52287"/>
    <m/>
    <s v="N"/>
    <m/>
    <m/>
    <m/>
    <m/>
    <m/>
    <m/>
    <m/>
    <m/>
    <s v="N"/>
    <n v="31603368"/>
    <s v="Plataforma"/>
    <m/>
    <x v="0"/>
    <m/>
    <n v="24"/>
    <s v="COLOR TREND - 12"/>
    <s v="N"/>
    <m/>
    <m/>
    <s v="N"/>
    <n v="20230306"/>
    <m/>
    <n v="134364684"/>
    <s v="MIXED"/>
    <s v="Tech rep lvl"/>
    <s v="CosmÃ©ticos"/>
    <n v="1"/>
    <m/>
    <n v="0"/>
    <n v="0"/>
    <n v="100"/>
    <n v="134364685"/>
    <n v="999"/>
    <n v="2"/>
    <x v="0"/>
    <x v="0"/>
    <n v="0.38059999999999999"/>
    <n v="0.435"/>
    <n v="0.38059999999999999"/>
    <n v="0.35339999999999999"/>
    <n v="0.33710000000000001"/>
    <n v="9.99"/>
    <n v="9.99"/>
    <n v="9.99"/>
    <n v="9.99"/>
    <n v="9.99"/>
    <s v="Brasil + Dia a Dia + VGF2"/>
    <s v="Bronze + Dia a Dia + VGF2"/>
    <s v="Prata + Dia a Dia + VGF2"/>
    <s v="Ouro + Dia a Dia + VGF2"/>
    <s v="Estrela + Dia a Dia + VGF2"/>
    <n v="30"/>
    <n v="20"/>
    <n v="30"/>
    <n v="35"/>
    <n v="38"/>
    <n v="83.92"/>
    <n v="83.92"/>
    <n v="83.92"/>
    <n v="83.92"/>
    <n v="83.92"/>
    <n v="0"/>
    <n v="0"/>
    <n v="0"/>
    <n v="0"/>
    <n v="0"/>
    <n v="6.9930000000000003"/>
    <n v="7.992"/>
    <n v="6.9930000000000003"/>
    <n v="6.4935"/>
    <n v="6.1938000000000004"/>
    <n v="0"/>
    <n v="0"/>
    <n v="0"/>
    <n v="0"/>
    <n v="0"/>
    <n v="0"/>
    <n v="100"/>
    <n v="100"/>
    <n v="100"/>
    <n v="100"/>
  </r>
  <r>
    <n v="580530"/>
    <x v="229"/>
    <n v="20170312"/>
    <m/>
    <s v="COLOR"/>
    <x v="124"/>
    <s v="CT ROLLER GLOSS RESTAGE 2017"/>
    <n v="1194281"/>
    <x v="229"/>
    <n v="1"/>
    <s v="IN-LINE (EXCL NR)"/>
    <s v="CROSS-OUT"/>
    <n v="0.38059999999999999"/>
    <m/>
    <n v="1.236"/>
    <m/>
    <m/>
    <n v="9.99"/>
    <n v="11.99"/>
    <n v="42329"/>
    <n v="42329"/>
    <n v="25"/>
    <s v="WORK IN PROGRESS"/>
    <n v="134364684"/>
    <s v="NO INCENTIVE"/>
    <s v="N"/>
    <s v="N"/>
    <s v="N"/>
    <s v="N"/>
    <x v="3"/>
    <n v="134364705"/>
    <n v="28"/>
    <n v="11"/>
    <n v="20230306"/>
    <s v="CUSTOMER"/>
    <n v="15"/>
    <s v="Y"/>
    <s v="Tech rep lvl + Dia a Dia + VGF2"/>
    <s v="FULL PAYMENT"/>
    <m/>
    <n v="156389.59789999999"/>
    <n v="104070.95389999999"/>
    <n v="77.239999999999995"/>
    <m/>
    <s v="LIPGLOSS"/>
    <s v="LIPGLOSS/TINT"/>
    <s v="LIP COLOR"/>
    <s v="FEMALE"/>
    <s v="COLOR TREND"/>
    <s v="COLOR TREND"/>
    <n v="1"/>
    <n v="100"/>
    <n v="50"/>
    <s v="N"/>
    <s v="N"/>
    <n v="52288"/>
    <m/>
    <s v="N"/>
    <m/>
    <m/>
    <m/>
    <m/>
    <m/>
    <m/>
    <m/>
    <m/>
    <s v="N"/>
    <n v="31603368"/>
    <s v="Plataforma"/>
    <m/>
    <x v="0"/>
    <m/>
    <n v="24"/>
    <s v="COLOR TREND - 12"/>
    <s v="N"/>
    <m/>
    <m/>
    <s v="N"/>
    <n v="20230306"/>
    <m/>
    <n v="134364684"/>
    <s v="MIXED"/>
    <s v="Tech rep lvl"/>
    <s v="CosmÃ©ticos"/>
    <n v="1"/>
    <m/>
    <n v="0"/>
    <n v="0"/>
    <n v="100"/>
    <n v="134364703"/>
    <n v="999"/>
    <n v="2"/>
    <x v="0"/>
    <x v="0"/>
    <n v="0.38059999999999999"/>
    <n v="0.435"/>
    <n v="0.38059999999999999"/>
    <n v="0.35339999999999999"/>
    <n v="0.33710000000000001"/>
    <n v="9.99"/>
    <n v="9.99"/>
    <n v="9.99"/>
    <n v="9.99"/>
    <n v="9.99"/>
    <s v="Brasil + Dia a Dia + VGF2"/>
    <s v="Bronze + Dia a Dia + VGF2"/>
    <s v="Prata + Dia a Dia + VGF2"/>
    <s v="Ouro + Dia a Dia + VGF2"/>
    <s v="Estrela + Dia a Dia + VGF2"/>
    <n v="30"/>
    <n v="20"/>
    <n v="30"/>
    <n v="35"/>
    <n v="38"/>
    <n v="83.92"/>
    <n v="83.92"/>
    <n v="83.92"/>
    <n v="83.92"/>
    <n v="83.92"/>
    <n v="0"/>
    <n v="0"/>
    <n v="0"/>
    <n v="0"/>
    <n v="0"/>
    <n v="6.9930000000000003"/>
    <n v="7.992"/>
    <n v="6.9930000000000003"/>
    <n v="6.4935"/>
    <n v="6.1938000000000004"/>
    <n v="0"/>
    <n v="0"/>
    <n v="0"/>
    <n v="0"/>
    <n v="0"/>
    <n v="0"/>
    <n v="100"/>
    <n v="100"/>
    <n v="100"/>
    <n v="100"/>
  </r>
  <r>
    <n v="581457"/>
    <x v="230"/>
    <n v="20170312"/>
    <m/>
    <s v="COLOR"/>
    <x v="124"/>
    <s v="CT ROLLER GLITTER RESTAGE 2017"/>
    <n v="1194278"/>
    <x v="230"/>
    <n v="1"/>
    <s v="IN-LINE (EXCL NR)"/>
    <s v="CROSS-OUT"/>
    <n v="0.38059999999999999"/>
    <m/>
    <n v="1.218"/>
    <m/>
    <m/>
    <n v="9.99"/>
    <n v="11.99"/>
    <n v="70588"/>
    <n v="70588"/>
    <n v="25"/>
    <s v="WORK IN PROGRESS"/>
    <n v="134364684"/>
    <s v="NO INCENTIVE"/>
    <s v="N"/>
    <s v="Y"/>
    <s v="N"/>
    <s v="N"/>
    <x v="3"/>
    <n v="134364686"/>
    <n v="28"/>
    <n v="11"/>
    <n v="20230306"/>
    <s v="CUSTOMER"/>
    <n v="15"/>
    <s v="Y"/>
    <s v="Tech rep lvl + Dia a Dia + VGF2"/>
    <s v="FULL PAYMENT"/>
    <m/>
    <n v="260796.0759"/>
    <n v="174819.89189999999"/>
    <n v="77.58"/>
    <m/>
    <s v="LIPGLOSS"/>
    <s v="LIPGLOSS/TINT"/>
    <s v="LIP COLOR"/>
    <s v="FEMALE"/>
    <s v="COLOR TREND"/>
    <s v="COLOR TREND"/>
    <n v="1"/>
    <n v="100"/>
    <n v="50"/>
    <s v="N"/>
    <s v="N"/>
    <n v="52304"/>
    <m/>
    <s v="N"/>
    <m/>
    <m/>
    <m/>
    <m/>
    <m/>
    <m/>
    <m/>
    <m/>
    <s v="N"/>
    <n v="31603368"/>
    <s v="Plataforma"/>
    <m/>
    <x v="0"/>
    <m/>
    <n v="24"/>
    <s v="COLOR TREND - 12"/>
    <s v="N"/>
    <m/>
    <m/>
    <s v="N"/>
    <n v="20230306"/>
    <m/>
    <n v="134364684"/>
    <s v="MIXED"/>
    <s v="Tech rep lvl"/>
    <s v="CosmÃ©ticos"/>
    <n v="1"/>
    <m/>
    <n v="0"/>
    <n v="0"/>
    <n v="100"/>
    <n v="134364685"/>
    <n v="999"/>
    <n v="2"/>
    <x v="0"/>
    <x v="0"/>
    <n v="0.38059999999999999"/>
    <n v="0.435"/>
    <n v="0.38059999999999999"/>
    <n v="0.35339999999999999"/>
    <n v="0.33710000000000001"/>
    <n v="9.99"/>
    <n v="9.99"/>
    <n v="9.99"/>
    <n v="9.99"/>
    <n v="9.99"/>
    <s v="Brasil + Dia a Dia + VGF2"/>
    <s v="Bronze + Dia a Dia + VGF2"/>
    <s v="Prata + Dia a Dia + VGF2"/>
    <s v="Ouro + Dia a Dia + VGF2"/>
    <s v="Estrela + Dia a Dia + VGF2"/>
    <n v="30"/>
    <n v="20"/>
    <n v="30"/>
    <n v="35"/>
    <n v="38"/>
    <n v="83.92"/>
    <n v="83.92"/>
    <n v="83.92"/>
    <n v="83.92"/>
    <n v="83.92"/>
    <n v="0"/>
    <n v="0"/>
    <n v="0"/>
    <n v="0"/>
    <n v="0"/>
    <n v="6.9930000000000003"/>
    <n v="7.992"/>
    <n v="6.9930000000000003"/>
    <n v="6.4935"/>
    <n v="6.1938000000000004"/>
    <n v="0"/>
    <n v="0"/>
    <n v="0"/>
    <n v="0"/>
    <n v="0"/>
    <n v="0"/>
    <n v="100"/>
    <n v="100"/>
    <n v="100"/>
    <n v="100"/>
  </r>
  <r>
    <n v="581472"/>
    <x v="231"/>
    <n v="20170312"/>
    <m/>
    <s v="COLOR"/>
    <x v="124"/>
    <s v="CT ROLLER GLOSS RESTAGE 2017"/>
    <n v="1194281"/>
    <x v="231"/>
    <n v="1"/>
    <s v="IN-LINE (EXCL NR)"/>
    <s v="CROSS-OUT"/>
    <n v="0.38059999999999999"/>
    <m/>
    <n v="1.236"/>
    <m/>
    <m/>
    <n v="9.99"/>
    <n v="11.99"/>
    <n v="49164"/>
    <n v="49164"/>
    <n v="25"/>
    <s v="WORK IN PROGRESS"/>
    <n v="134364684"/>
    <s v="NO INCENTIVE"/>
    <s v="N"/>
    <s v="Y"/>
    <s v="N"/>
    <s v="N"/>
    <x v="3"/>
    <n v="134364704"/>
    <n v="28"/>
    <n v="11"/>
    <n v="20230306"/>
    <s v="CUSTOMER"/>
    <n v="15"/>
    <s v="Y"/>
    <s v="Tech rep lvl + Dia a Dia + VGF2"/>
    <s v="FULL PAYMENT"/>
    <m/>
    <n v="181641.87830000001"/>
    <n v="120875.1743"/>
    <n v="77.239999999999995"/>
    <m/>
    <s v="LIPGLOSS"/>
    <s v="LIPGLOSS/TINT"/>
    <s v="LIP COLOR"/>
    <s v="FEMALE"/>
    <s v="COLOR TREND"/>
    <s v="COLOR TREND"/>
    <n v="1"/>
    <n v="100"/>
    <n v="50"/>
    <s v="N"/>
    <s v="N"/>
    <n v="52312"/>
    <m/>
    <s v="N"/>
    <m/>
    <m/>
    <m/>
    <m/>
    <m/>
    <m/>
    <m/>
    <m/>
    <s v="N"/>
    <n v="31603368"/>
    <s v="Plataforma"/>
    <m/>
    <x v="0"/>
    <m/>
    <n v="24"/>
    <s v="COLOR TREND - 12"/>
    <s v="N"/>
    <m/>
    <m/>
    <s v="N"/>
    <n v="20230306"/>
    <m/>
    <n v="134364684"/>
    <s v="MIXED"/>
    <s v="Tech rep lvl"/>
    <s v="CosmÃ©ticos"/>
    <n v="1"/>
    <m/>
    <n v="0"/>
    <n v="0"/>
    <n v="100"/>
    <n v="134364703"/>
    <n v="999"/>
    <n v="2"/>
    <x v="0"/>
    <x v="0"/>
    <n v="0.38059999999999999"/>
    <n v="0.435"/>
    <n v="0.38059999999999999"/>
    <n v="0.35339999999999999"/>
    <n v="0.33710000000000001"/>
    <n v="9.99"/>
    <n v="9.99"/>
    <n v="9.99"/>
    <n v="9.99"/>
    <n v="9.99"/>
    <s v="Brasil + Dia a Dia + VGF2"/>
    <s v="Bronze + Dia a Dia + VGF2"/>
    <s v="Prata + Dia a Dia + VGF2"/>
    <s v="Ouro + Dia a Dia + VGF2"/>
    <s v="Estrela + Dia a Dia + VGF2"/>
    <n v="30"/>
    <n v="20"/>
    <n v="30"/>
    <n v="35"/>
    <n v="38"/>
    <n v="83.92"/>
    <n v="83.92"/>
    <n v="83.92"/>
    <n v="83.92"/>
    <n v="83.92"/>
    <n v="0"/>
    <n v="0"/>
    <n v="0"/>
    <n v="0"/>
    <n v="0"/>
    <n v="6.9930000000000003"/>
    <n v="7.992"/>
    <n v="6.9930000000000003"/>
    <n v="6.4935"/>
    <n v="6.1938000000000004"/>
    <n v="0"/>
    <n v="0"/>
    <n v="0"/>
    <n v="0"/>
    <n v="0"/>
    <n v="0"/>
    <n v="100"/>
    <n v="100"/>
    <n v="100"/>
    <n v="100"/>
  </r>
  <r>
    <n v="585230"/>
    <x v="232"/>
    <n v="20180308"/>
    <m/>
    <s v="COLOR"/>
    <x v="125"/>
    <s v="COLOR TREND LIP BALM."/>
    <n v="1195740"/>
    <x v="232"/>
    <n v="1"/>
    <s v="IN-LINE (EXCL NR)"/>
    <s v="REGULAR PRICE"/>
    <n v="0.38059999999999999"/>
    <m/>
    <n v="1.0620000000000001"/>
    <m/>
    <m/>
    <n v="13.49"/>
    <n v="13.49"/>
    <n v="6523"/>
    <n v="6523"/>
    <n v="26"/>
    <s v="WORK IN PROGRESS"/>
    <n v="134364721"/>
    <s v="NO INCENTIVE"/>
    <s v="N"/>
    <s v="N"/>
    <s v="N"/>
    <s v="N"/>
    <x v="3"/>
    <n v="134364723"/>
    <n v="28"/>
    <n v="11"/>
    <n v="20230306"/>
    <s v="CUSTOMER"/>
    <n v="15"/>
    <s v="Y"/>
    <s v="Tech rep lvl + Dia a Dia + VGF2"/>
    <s v="FULL PAYMENT"/>
    <m/>
    <n v="32542.640599999999"/>
    <n v="25615.214599999999"/>
    <n v="85.52"/>
    <m/>
    <s v="LIP BALM"/>
    <s v="LIP CARE"/>
    <s v="LIP CARE"/>
    <s v="FEMALE"/>
    <s v="COLOR TREND"/>
    <s v="COLOR TREND"/>
    <n v="0"/>
    <n v="50"/>
    <s v="33.33"/>
    <s v="N"/>
    <s v="N"/>
    <n v="51591"/>
    <m/>
    <s v="N"/>
    <s v="RP"/>
    <n v="11.7"/>
    <n v="13.49"/>
    <n v="13.49"/>
    <m/>
    <m/>
    <m/>
    <m/>
    <s v="N"/>
    <n v="31603368"/>
    <s v="Plataforma"/>
    <m/>
    <x v="0"/>
    <m/>
    <n v="26"/>
    <s v="COLOR TREND - 13"/>
    <s v="N"/>
    <m/>
    <m/>
    <s v="N"/>
    <n v="20230306"/>
    <m/>
    <n v="134364721"/>
    <s v="MIXED"/>
    <s v="Tech rep lvl"/>
    <s v="CosmÃ©ticos"/>
    <n v="1"/>
    <m/>
    <n v="0"/>
    <n v="0"/>
    <n v="100"/>
    <n v="134364722"/>
    <n v="999"/>
    <n v="2"/>
    <x v="0"/>
    <x v="0"/>
    <n v="0.38059999999999999"/>
    <n v="0.435"/>
    <n v="0.38059999999999999"/>
    <n v="0.35339999999999999"/>
    <n v="0.33710000000000001"/>
    <n v="13.49"/>
    <n v="13.49"/>
    <n v="13.49"/>
    <n v="13.49"/>
    <n v="13.49"/>
    <s v="Brasil + Dia a Dia + VGF2"/>
    <s v="Bronze + Dia a Dia + VGF2"/>
    <s v="Prata + Dia a Dia + VGF2"/>
    <s v="Ouro + Dia a Dia + VGF2"/>
    <s v="Estrela + Dia a Dia + VGF2"/>
    <n v="30"/>
    <n v="20"/>
    <n v="30"/>
    <n v="35"/>
    <n v="38"/>
    <n v="83.92"/>
    <n v="83.92"/>
    <n v="83.92"/>
    <n v="83.92"/>
    <n v="83.92"/>
    <n v="0"/>
    <n v="0"/>
    <n v="0"/>
    <n v="0"/>
    <n v="0"/>
    <n v="9.4429999999999996"/>
    <n v="10.792"/>
    <n v="9.4429999999999996"/>
    <n v="8.7684999999999995"/>
    <n v="8.3637999999999995"/>
    <n v="0"/>
    <n v="0"/>
    <n v="0"/>
    <n v="0"/>
    <n v="0"/>
    <n v="0"/>
    <n v="100"/>
    <n v="100"/>
    <n v="100"/>
    <n v="100"/>
  </r>
  <r>
    <n v="593244"/>
    <x v="233"/>
    <n v="20180308"/>
    <m/>
    <s v="COLOR"/>
    <x v="125"/>
    <s v="COLOR TREND LIP BALM."/>
    <n v="1195740"/>
    <x v="233"/>
    <n v="1"/>
    <s v="IN-LINE (EXCL NR)"/>
    <s v="REGULAR PRICE"/>
    <n v="0.38059999999999999"/>
    <m/>
    <n v="1.056"/>
    <m/>
    <m/>
    <n v="13.49"/>
    <n v="13.49"/>
    <n v="16784"/>
    <n v="16784"/>
    <n v="26"/>
    <s v="WORK IN PROGRESS"/>
    <n v="134364721"/>
    <s v="NO INCENTIVE"/>
    <s v="N"/>
    <s v="N"/>
    <s v="N"/>
    <s v="N"/>
    <x v="3"/>
    <n v="134364724"/>
    <n v="28"/>
    <n v="11"/>
    <n v="20230306"/>
    <s v="CUSTOMER"/>
    <n v="15"/>
    <s v="Y"/>
    <s v="Tech rep lvl + Dia a Dia + VGF2"/>
    <s v="FULL PAYMENT"/>
    <m/>
    <n v="83735.017399999997"/>
    <n v="66011.113400000002"/>
    <n v="85.6"/>
    <m/>
    <s v="LIP BALM"/>
    <s v="LIP CARE"/>
    <s v="LIP CARE"/>
    <s v="FEMALE"/>
    <s v="COLOR TREND"/>
    <s v="COLOR TREND"/>
    <n v="0"/>
    <n v="50"/>
    <s v="33.33"/>
    <s v="N"/>
    <s v="N"/>
    <n v="51629"/>
    <m/>
    <s v="N"/>
    <s v="RP"/>
    <n v="11.7"/>
    <n v="13.49"/>
    <n v="13.49"/>
    <m/>
    <m/>
    <m/>
    <m/>
    <s v="N"/>
    <n v="31603368"/>
    <s v="Plataforma"/>
    <m/>
    <x v="0"/>
    <m/>
    <n v="26"/>
    <s v="COLOR TREND - 13"/>
    <s v="N"/>
    <m/>
    <m/>
    <s v="N"/>
    <n v="20230306"/>
    <m/>
    <n v="134364721"/>
    <s v="MIXED"/>
    <s v="Tech rep lvl"/>
    <s v="CosmÃ©ticos"/>
    <n v="1"/>
    <m/>
    <n v="0"/>
    <n v="0"/>
    <n v="100"/>
    <n v="134364722"/>
    <n v="999"/>
    <n v="2"/>
    <x v="0"/>
    <x v="0"/>
    <n v="0.38059999999999999"/>
    <n v="0.435"/>
    <n v="0.38059999999999999"/>
    <n v="0.35339999999999999"/>
    <n v="0.33710000000000001"/>
    <n v="13.49"/>
    <n v="13.49"/>
    <n v="13.49"/>
    <n v="13.49"/>
    <n v="13.49"/>
    <s v="Brasil + Dia a Dia + VGF2"/>
    <s v="Bronze + Dia a Dia + VGF2"/>
    <s v="Prata + Dia a Dia + VGF2"/>
    <s v="Ouro + Dia a Dia + VGF2"/>
    <s v="Estrela + Dia a Dia + VGF2"/>
    <n v="30"/>
    <n v="20"/>
    <n v="30"/>
    <n v="35"/>
    <n v="38"/>
    <n v="83.92"/>
    <n v="83.92"/>
    <n v="83.92"/>
    <n v="83.92"/>
    <n v="83.92"/>
    <n v="0"/>
    <n v="0"/>
    <n v="0"/>
    <n v="0"/>
    <n v="0"/>
    <n v="9.4429999999999996"/>
    <n v="10.792"/>
    <n v="9.4429999999999996"/>
    <n v="8.7684999999999995"/>
    <n v="8.3637999999999995"/>
    <n v="0"/>
    <n v="0"/>
    <n v="0"/>
    <n v="0"/>
    <n v="0"/>
    <n v="0"/>
    <n v="100"/>
    <n v="100"/>
    <n v="100"/>
    <n v="100"/>
  </r>
  <r>
    <n v="593245"/>
    <x v="234"/>
    <n v="20180308"/>
    <m/>
    <s v="COLOR"/>
    <x v="125"/>
    <s v="COLOR TREND LIP BALM."/>
    <n v="1195740"/>
    <x v="234"/>
    <n v="1"/>
    <s v="IN-LINE (EXCL NR)"/>
    <s v="REGULAR PRICE"/>
    <n v="0.38059999999999999"/>
    <m/>
    <n v="0.85899999999999999"/>
    <m/>
    <m/>
    <n v="13.49"/>
    <n v="13.49"/>
    <n v="5946"/>
    <n v="5946"/>
    <n v="26"/>
    <s v="WORK IN PROGRESS"/>
    <n v="134364721"/>
    <s v="NO INCENTIVE"/>
    <s v="N"/>
    <s v="N"/>
    <s v="N"/>
    <s v="N"/>
    <x v="3"/>
    <n v="134364725"/>
    <n v="28"/>
    <n v="11"/>
    <n v="20230306"/>
    <s v="CUSTOMER"/>
    <n v="15"/>
    <s v="Y"/>
    <s v="Tech rep lvl + Dia a Dia + VGF2"/>
    <s v="FULL PAYMENT"/>
    <m/>
    <n v="29663.046300000002"/>
    <n v="24555.4323"/>
    <n v="88.29"/>
    <m/>
    <s v="LIP BALM"/>
    <s v="LIP CARE"/>
    <s v="LIP CARE"/>
    <s v="FEMALE"/>
    <s v="COLOR TREND"/>
    <s v="COLOR TREND"/>
    <n v="0"/>
    <n v="50"/>
    <s v="33.33"/>
    <s v="N"/>
    <s v="N"/>
    <n v="51634"/>
    <m/>
    <s v="N"/>
    <s v="RP"/>
    <n v="11.7"/>
    <n v="13.49"/>
    <n v="13.49"/>
    <m/>
    <m/>
    <m/>
    <m/>
    <s v="N"/>
    <n v="31603368"/>
    <s v="Plataforma"/>
    <m/>
    <x v="0"/>
    <m/>
    <n v="26"/>
    <s v="COLOR TREND - 13"/>
    <s v="N"/>
    <m/>
    <m/>
    <s v="N"/>
    <n v="20230306"/>
    <m/>
    <n v="134364721"/>
    <s v="MIXED"/>
    <s v="Tech rep lvl"/>
    <s v="CosmÃ©ticos"/>
    <n v="1"/>
    <m/>
    <n v="0"/>
    <n v="0"/>
    <n v="100"/>
    <n v="134364722"/>
    <n v="999"/>
    <n v="2"/>
    <x v="0"/>
    <x v="0"/>
    <n v="0.38059999999999999"/>
    <n v="0.435"/>
    <n v="0.38059999999999999"/>
    <n v="0.35339999999999999"/>
    <n v="0.33710000000000001"/>
    <n v="13.49"/>
    <n v="13.49"/>
    <n v="13.49"/>
    <n v="13.49"/>
    <n v="13.49"/>
    <s v="Brasil + Dia a Dia + VGF2"/>
    <s v="Bronze + Dia a Dia + VGF2"/>
    <s v="Prata + Dia a Dia + VGF2"/>
    <s v="Ouro + Dia a Dia + VGF2"/>
    <s v="Estrela + Dia a Dia + VGF2"/>
    <n v="30"/>
    <n v="20"/>
    <n v="30"/>
    <n v="35"/>
    <n v="38"/>
    <n v="83.92"/>
    <n v="83.92"/>
    <n v="83.92"/>
    <n v="83.92"/>
    <n v="83.92"/>
    <n v="0"/>
    <n v="0"/>
    <n v="0"/>
    <n v="0"/>
    <n v="0"/>
    <n v="9.4429999999999996"/>
    <n v="10.792"/>
    <n v="9.4429999999999996"/>
    <n v="8.7684999999999995"/>
    <n v="8.3637999999999995"/>
    <n v="0"/>
    <n v="0"/>
    <n v="0"/>
    <n v="0"/>
    <n v="0"/>
    <n v="0"/>
    <n v="100"/>
    <n v="100"/>
    <n v="100"/>
    <n v="100"/>
  </r>
  <r>
    <n v="602480"/>
    <x v="235"/>
    <n v="20190309"/>
    <m/>
    <s v="COLOR"/>
    <x v="126"/>
    <s v="CT VOLCANO LIQUID LIPSTICK LATAM"/>
    <n v="1200110"/>
    <x v="235"/>
    <n v="1"/>
    <s v="IN-LINE (EXCL NR)"/>
    <s v="REGULAR PRICE"/>
    <n v="0.38059999999999999"/>
    <m/>
    <n v="1.52"/>
    <m/>
    <m/>
    <n v="18.989999999999998"/>
    <n v="18.989999999999998"/>
    <n v="977"/>
    <n v="977"/>
    <n v="27"/>
    <s v="WORK IN PROGRESS"/>
    <n v="134364746"/>
    <s v="NO INCENTIVE"/>
    <s v="N"/>
    <s v="N"/>
    <s v="N"/>
    <s v="N"/>
    <x v="3"/>
    <n v="134364754"/>
    <n v="28"/>
    <n v="11"/>
    <n v="20230306"/>
    <s v="CUSTOMER"/>
    <n v="15"/>
    <s v="Y"/>
    <s v="Tech rep lvl + Dia a Dia + VGF2"/>
    <s v="FULL PAYMENT"/>
    <m/>
    <n v="6859.8887000000004"/>
    <n v="5374.8486999999996"/>
    <n v="85.28"/>
    <m/>
    <s v="LIQUID LIP COLOR"/>
    <s v="LIQUID LIP COLOR"/>
    <s v="LIP COLOR"/>
    <s v="FEMALE"/>
    <s v="COLOR TREND"/>
    <s v="COLOR TREND"/>
    <n v="1"/>
    <n v="100"/>
    <s v="11.11"/>
    <s v="N"/>
    <s v="N"/>
    <n v="50584"/>
    <m/>
    <s v="N"/>
    <s v="RP"/>
    <n v="15.01"/>
    <n v="18.989999999999998"/>
    <n v="18.989999999999998"/>
    <m/>
    <m/>
    <m/>
    <m/>
    <s v="N"/>
    <n v="31603368"/>
    <s v="Plataforma"/>
    <m/>
    <x v="0"/>
    <m/>
    <n v="26"/>
    <s v="COLOR TREND - 13"/>
    <s v="N"/>
    <m/>
    <m/>
    <s v="N"/>
    <n v="20230306"/>
    <m/>
    <n v="134364746"/>
    <s v="MIXED"/>
    <s v="Tech rep lvl"/>
    <s v="CosmÃ©ticos"/>
    <n v="1"/>
    <m/>
    <n v="0"/>
    <n v="0"/>
    <n v="100"/>
    <n v="134364747"/>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602481"/>
    <x v="236"/>
    <n v="20190309"/>
    <m/>
    <s v="COLOR"/>
    <x v="126"/>
    <s v="CT VOLCANO LIQUID LIPSTICK LATAM"/>
    <n v="1200110"/>
    <x v="236"/>
    <n v="1"/>
    <s v="IN-LINE (EXCL NR)"/>
    <s v="REGULAR PRICE"/>
    <n v="0.38059999999999999"/>
    <m/>
    <n v="1.544"/>
    <m/>
    <m/>
    <n v="18.989999999999998"/>
    <n v="18.989999999999998"/>
    <n v="2977"/>
    <n v="2977"/>
    <n v="27"/>
    <s v="WORK IN PROGRESS"/>
    <n v="134364746"/>
    <s v="NO INCENTIVE"/>
    <s v="N"/>
    <s v="N"/>
    <s v="N"/>
    <s v="N"/>
    <x v="3"/>
    <n v="134364751"/>
    <n v="28"/>
    <n v="11"/>
    <n v="20230306"/>
    <s v="CUSTOMER"/>
    <n v="15"/>
    <s v="Y"/>
    <s v="Tech rep lvl + Dia a Dia + VGF2"/>
    <s v="FULL PAYMENT"/>
    <m/>
    <n v="20906.146100000002"/>
    <n v="16309.658100000001"/>
    <n v="85.05"/>
    <m/>
    <s v="LIQUID LIP COLOR"/>
    <s v="LIQUID LIP COLOR"/>
    <s v="LIP COLOR"/>
    <s v="FEMALE"/>
    <s v="COLOR TREND"/>
    <s v="COLOR TREND"/>
    <n v="1"/>
    <n v="100"/>
    <s v="11.11"/>
    <s v="N"/>
    <s v="N"/>
    <n v="50605"/>
    <m/>
    <s v="N"/>
    <s v="RP"/>
    <n v="15.01"/>
    <n v="18.989999999999998"/>
    <n v="18.989999999999998"/>
    <m/>
    <m/>
    <m/>
    <m/>
    <s v="N"/>
    <n v="31603368"/>
    <s v="Plataforma"/>
    <m/>
    <x v="0"/>
    <m/>
    <n v="26"/>
    <s v="COLOR TREND - 13"/>
    <s v="N"/>
    <m/>
    <m/>
    <s v="N"/>
    <n v="20230306"/>
    <m/>
    <n v="134364746"/>
    <s v="MIXED"/>
    <s v="Tech rep lvl"/>
    <s v="CosmÃ©ticos"/>
    <n v="1"/>
    <m/>
    <n v="0"/>
    <n v="0"/>
    <n v="100"/>
    <n v="134364747"/>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602482"/>
    <x v="237"/>
    <n v="20190309"/>
    <m/>
    <s v="COLOR"/>
    <x v="126"/>
    <s v="CT VOLCANO LIQUID LIPSTICK LATAM"/>
    <n v="1200110"/>
    <x v="237"/>
    <n v="1"/>
    <s v="IN-LINE (EXCL NR)"/>
    <s v="REGULAR PRICE"/>
    <n v="0.38059999999999999"/>
    <m/>
    <n v="1.516"/>
    <m/>
    <m/>
    <n v="18.989999999999998"/>
    <n v="18.989999999999998"/>
    <n v="5415"/>
    <n v="5415"/>
    <n v="27"/>
    <s v="WORK IN PROGRESS"/>
    <n v="134364746"/>
    <s v="NO INCENTIVE"/>
    <s v="N"/>
    <s v="N"/>
    <s v="N"/>
    <s v="N"/>
    <x v="3"/>
    <n v="134364748"/>
    <n v="28"/>
    <n v="11"/>
    <n v="20230306"/>
    <s v="CUSTOMER"/>
    <n v="15"/>
    <s v="Y"/>
    <s v="Tech rep lvl + Dia a Dia + VGF2"/>
    <s v="FULL PAYMENT"/>
    <m/>
    <n v="38029.4879"/>
    <n v="29820.347900000001"/>
    <n v="85.32"/>
    <m/>
    <s v="LIQUID LIP COLOR"/>
    <s v="LIQUID LIP COLOR"/>
    <s v="LIP COLOR"/>
    <s v="FEMALE"/>
    <s v="COLOR TREND"/>
    <s v="COLOR TREND"/>
    <n v="1"/>
    <n v="100"/>
    <s v="11.11"/>
    <s v="N"/>
    <s v="N"/>
    <n v="50659"/>
    <m/>
    <s v="N"/>
    <s v="RP"/>
    <n v="15.01"/>
    <n v="18.989999999999998"/>
    <n v="18.989999999999998"/>
    <m/>
    <m/>
    <m/>
    <m/>
    <s v="N"/>
    <n v="31603368"/>
    <s v="Plataforma"/>
    <m/>
    <x v="0"/>
    <m/>
    <n v="26"/>
    <s v="COLOR TREND - 13"/>
    <s v="N"/>
    <m/>
    <m/>
    <s v="N"/>
    <n v="20230306"/>
    <m/>
    <n v="134364746"/>
    <s v="MIXED"/>
    <s v="Tech rep lvl"/>
    <s v="CosmÃ©ticos"/>
    <n v="1"/>
    <m/>
    <n v="0"/>
    <n v="0"/>
    <n v="100"/>
    <n v="134364747"/>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602483"/>
    <x v="238"/>
    <n v="20190309"/>
    <m/>
    <s v="COLOR"/>
    <x v="126"/>
    <s v="CT VOLCANO LIQUID LIPSTICK LATAM"/>
    <n v="1200110"/>
    <x v="238"/>
    <n v="1"/>
    <s v="IN-LINE (EXCL NR)"/>
    <s v="REGULAR PRICE"/>
    <n v="0.38059999999999999"/>
    <m/>
    <n v="1.48"/>
    <m/>
    <m/>
    <n v="18.989999999999998"/>
    <n v="18.989999999999998"/>
    <n v="3678"/>
    <n v="3678"/>
    <n v="27"/>
    <s v="WORK IN PROGRESS"/>
    <n v="134364746"/>
    <s v="NO INCENTIVE"/>
    <s v="N"/>
    <s v="N"/>
    <s v="N"/>
    <s v="N"/>
    <x v="3"/>
    <n v="134364752"/>
    <n v="28"/>
    <n v="11"/>
    <n v="20230306"/>
    <s v="CUSTOMER"/>
    <n v="15"/>
    <s v="Y"/>
    <s v="Tech rep lvl + Dia a Dia + VGF2"/>
    <s v="FULL PAYMENT"/>
    <m/>
    <n v="25829.047200000001"/>
    <n v="20385.607199999999"/>
    <n v="85.67"/>
    <m/>
    <s v="LIQUID LIP COLOR"/>
    <s v="LIQUID LIP COLOR"/>
    <s v="LIP COLOR"/>
    <s v="FEMALE"/>
    <s v="COLOR TREND"/>
    <s v="COLOR TREND"/>
    <n v="1"/>
    <n v="100"/>
    <s v="11.11"/>
    <s v="N"/>
    <s v="N"/>
    <n v="50664"/>
    <m/>
    <s v="N"/>
    <s v="RP"/>
    <n v="15.01"/>
    <n v="18.989999999999998"/>
    <n v="18.989999999999998"/>
    <m/>
    <m/>
    <m/>
    <m/>
    <s v="N"/>
    <n v="31603368"/>
    <s v="Plataforma"/>
    <m/>
    <x v="0"/>
    <m/>
    <n v="26"/>
    <s v="COLOR TREND - 13"/>
    <s v="N"/>
    <m/>
    <m/>
    <s v="N"/>
    <n v="20230306"/>
    <m/>
    <n v="134364746"/>
    <s v="MIXED"/>
    <s v="Tech rep lvl"/>
    <s v="CosmÃ©ticos"/>
    <n v="1"/>
    <m/>
    <n v="0"/>
    <n v="0"/>
    <n v="100"/>
    <n v="134364747"/>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602486"/>
    <x v="239"/>
    <n v="20190309"/>
    <m/>
    <s v="COLOR"/>
    <x v="126"/>
    <s v="CT VOLCANO LIQUID LIPSTICK LATAM"/>
    <n v="1200110"/>
    <x v="239"/>
    <n v="1"/>
    <s v="IN-LINE (EXCL NR)"/>
    <s v="REGULAR PRICE"/>
    <n v="0.38059999999999999"/>
    <m/>
    <n v="1.534"/>
    <m/>
    <m/>
    <n v="18.989999999999998"/>
    <n v="18.989999999999998"/>
    <n v="3506"/>
    <n v="3506"/>
    <n v="27"/>
    <s v="WORK IN PROGRESS"/>
    <n v="134364746"/>
    <s v="NO INCENTIVE"/>
    <s v="N"/>
    <s v="N"/>
    <s v="N"/>
    <s v="N"/>
    <x v="3"/>
    <n v="134364755"/>
    <n v="28"/>
    <n v="11"/>
    <n v="20230306"/>
    <s v="CUSTOMER"/>
    <n v="15"/>
    <s v="Y"/>
    <s v="Tech rep lvl + Dia a Dia + VGF2"/>
    <s v="FULL PAYMENT"/>
    <m/>
    <n v="24620.804700000001"/>
    <n v="19242.600699999999"/>
    <n v="85.14"/>
    <m/>
    <s v="LIQUID LIP COLOR"/>
    <s v="LIQUID LIP COLOR"/>
    <s v="LIP COLOR"/>
    <s v="FEMALE"/>
    <s v="COLOR TREND"/>
    <s v="COLOR TREND"/>
    <n v="1"/>
    <n v="100"/>
    <s v="11.11"/>
    <s v="N"/>
    <s v="N"/>
    <n v="50697"/>
    <m/>
    <s v="N"/>
    <s v="RP"/>
    <n v="15.01"/>
    <n v="18.989999999999998"/>
    <n v="18.989999999999998"/>
    <m/>
    <m/>
    <m/>
    <m/>
    <s v="N"/>
    <n v="31603368"/>
    <s v="Plataforma"/>
    <m/>
    <x v="0"/>
    <m/>
    <n v="26"/>
    <s v="COLOR TREND - 13"/>
    <s v="N"/>
    <m/>
    <m/>
    <s v="N"/>
    <n v="20230306"/>
    <m/>
    <n v="134364746"/>
    <s v="MIXED"/>
    <s v="Tech rep lvl"/>
    <s v="CosmÃ©ticos"/>
    <n v="1"/>
    <m/>
    <n v="0"/>
    <n v="0"/>
    <n v="100"/>
    <n v="134364747"/>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602489"/>
    <x v="240"/>
    <n v="20200308"/>
    <m/>
    <s v="COLOR"/>
    <x v="126"/>
    <s v="CT VOLCANO LIQUID LIPSTICK LATAM"/>
    <n v="1200110"/>
    <x v="240"/>
    <n v="1"/>
    <s v="IN-LINE (EXCL NR)"/>
    <s v="REGULAR PRICE"/>
    <n v="0.38059999999999999"/>
    <m/>
    <n v="1.5249999999999999"/>
    <m/>
    <m/>
    <n v="18.989999999999998"/>
    <n v="18.989999999999998"/>
    <n v="3041"/>
    <n v="3041"/>
    <n v="27"/>
    <s v="WORK IN PROGRESS"/>
    <n v="134364746"/>
    <s v="NO INCENTIVE"/>
    <s v="N"/>
    <s v="N"/>
    <s v="N"/>
    <s v="N"/>
    <x v="3"/>
    <n v="134364756"/>
    <n v="28"/>
    <n v="11"/>
    <n v="20230306"/>
    <s v="CUSTOMER"/>
    <n v="15"/>
    <s v="Y"/>
    <s v="Tech rep lvl + Dia a Dia + VGF2"/>
    <s v="FULL PAYMENT"/>
    <m/>
    <n v="21356.423699999999"/>
    <n v="16718.898700000002"/>
    <n v="85.23"/>
    <m/>
    <s v="LIQUID LIP COLOR"/>
    <s v="LIQUID LIP COLOR"/>
    <s v="LIP COLOR"/>
    <s v="FEMALE"/>
    <s v="COLOR TREND"/>
    <s v="COLOR TREND"/>
    <n v="1"/>
    <n v="100"/>
    <s v="11.11"/>
    <s v="N"/>
    <s v="N"/>
    <n v="50141"/>
    <m/>
    <s v="N"/>
    <s v="RP"/>
    <n v="15.01"/>
    <n v="18.989999999999998"/>
    <n v="18.989999999999998"/>
    <m/>
    <m/>
    <m/>
    <m/>
    <s v="N"/>
    <n v="31603368"/>
    <s v="Plataforma"/>
    <m/>
    <x v="0"/>
    <m/>
    <n v="26"/>
    <s v="COLOR TREND - 13"/>
    <s v="N"/>
    <m/>
    <m/>
    <s v="N"/>
    <n v="20230306"/>
    <m/>
    <n v="134364746"/>
    <s v="MIXED"/>
    <s v="Tech rep lvl"/>
    <s v="CosmÃ©ticos"/>
    <n v="1"/>
    <m/>
    <n v="0"/>
    <n v="0"/>
    <n v="100"/>
    <n v="134364747"/>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602490"/>
    <x v="241"/>
    <n v="20200308"/>
    <m/>
    <s v="COLOR"/>
    <x v="126"/>
    <s v="CT VOLCANO LIQUID LIPSTICK LATAM"/>
    <n v="1200110"/>
    <x v="241"/>
    <n v="1"/>
    <s v="IN-LINE (EXCL NR)"/>
    <s v="REGULAR PRICE"/>
    <n v="0.38059999999999999"/>
    <m/>
    <n v="1.5660000000000001"/>
    <m/>
    <m/>
    <n v="18.989999999999998"/>
    <n v="18.989999999999998"/>
    <n v="4331"/>
    <n v="4331"/>
    <n v="27"/>
    <s v="WORK IN PROGRESS"/>
    <n v="134364746"/>
    <s v="NO INCENTIVE"/>
    <s v="N"/>
    <s v="N"/>
    <s v="N"/>
    <s v="N"/>
    <x v="3"/>
    <n v="134364753"/>
    <n v="28"/>
    <n v="11"/>
    <n v="20230306"/>
    <s v="CUSTOMER"/>
    <n v="15"/>
    <s v="Y"/>
    <s v="Tech rep lvl + Dia a Dia + VGF2"/>
    <s v="FULL PAYMENT"/>
    <m/>
    <n v="30415.350600000002"/>
    <n v="23633.0046"/>
    <n v="84.83"/>
    <m/>
    <s v="LIQUID LIP COLOR"/>
    <s v="LIQUID LIP COLOR"/>
    <s v="LIP COLOR"/>
    <s v="FEMALE"/>
    <s v="COLOR TREND"/>
    <s v="COLOR TREND"/>
    <n v="1"/>
    <n v="100"/>
    <s v="11.11"/>
    <s v="N"/>
    <s v="N"/>
    <n v="50153"/>
    <m/>
    <s v="N"/>
    <s v="RP"/>
    <n v="15.01"/>
    <n v="18.989999999999998"/>
    <n v="18.989999999999998"/>
    <m/>
    <m/>
    <m/>
    <m/>
    <s v="N"/>
    <n v="31603368"/>
    <s v="Plataforma"/>
    <m/>
    <x v="0"/>
    <m/>
    <n v="26"/>
    <s v="COLOR TREND - 13"/>
    <s v="N"/>
    <m/>
    <m/>
    <s v="N"/>
    <n v="20230306"/>
    <m/>
    <n v="134364746"/>
    <s v="MIXED"/>
    <s v="Tech rep lvl"/>
    <s v="CosmÃ©ticos"/>
    <n v="1"/>
    <m/>
    <n v="0"/>
    <n v="0"/>
    <n v="100"/>
    <n v="134364747"/>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602491"/>
    <x v="242"/>
    <n v="20200308"/>
    <m/>
    <s v="COLOR"/>
    <x v="126"/>
    <s v="CT VOLCANO LIQUID LIPSTICK LATAM"/>
    <n v="1200110"/>
    <x v="242"/>
    <n v="1"/>
    <s v="IN-LINE (EXCL NR)"/>
    <s v="REGULAR PRICE"/>
    <n v="0.38059999999999999"/>
    <m/>
    <n v="1.6639999999999999"/>
    <m/>
    <m/>
    <n v="18.989999999999998"/>
    <n v="18.989999999999998"/>
    <n v="2184"/>
    <n v="2184"/>
    <n v="27"/>
    <s v="WORK IN PROGRESS"/>
    <n v="134364746"/>
    <s v="NO INCENTIVE"/>
    <s v="N"/>
    <s v="N"/>
    <s v="N"/>
    <s v="N"/>
    <x v="3"/>
    <n v="134364749"/>
    <n v="28"/>
    <n v="11"/>
    <n v="20230306"/>
    <s v="CUSTOMER"/>
    <n v="15"/>
    <s v="Y"/>
    <s v="Tech rep lvl + Dia a Dia + VGF2"/>
    <s v="FULL PAYMENT"/>
    <m/>
    <n v="15336.893700000001"/>
    <n v="11702.717699999999"/>
    <n v="83.88"/>
    <m/>
    <s v="LIQUID LIP COLOR"/>
    <s v="LIQUID LIP COLOR"/>
    <s v="LIP COLOR"/>
    <s v="FEMALE"/>
    <s v="COLOR TREND"/>
    <s v="COLOR TREND"/>
    <n v="1"/>
    <n v="100"/>
    <s v="11.11"/>
    <s v="N"/>
    <s v="N"/>
    <n v="50174"/>
    <m/>
    <s v="N"/>
    <s v="RP"/>
    <n v="15.01"/>
    <n v="18.989999999999998"/>
    <n v="18.989999999999998"/>
    <m/>
    <m/>
    <m/>
    <m/>
    <s v="N"/>
    <n v="31603368"/>
    <s v="Plataforma"/>
    <m/>
    <x v="0"/>
    <m/>
    <n v="26"/>
    <s v="COLOR TREND - 13"/>
    <s v="N"/>
    <m/>
    <m/>
    <s v="N"/>
    <n v="20230306"/>
    <m/>
    <n v="134364746"/>
    <s v="MIXED"/>
    <s v="Tech rep lvl"/>
    <s v="CosmÃ©ticos"/>
    <n v="1"/>
    <m/>
    <n v="0"/>
    <n v="0"/>
    <n v="100"/>
    <n v="134364747"/>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602492"/>
    <x v="243"/>
    <n v="20200308"/>
    <m/>
    <s v="COLOR"/>
    <x v="126"/>
    <s v="CT VOLCANO LIQUID LIPSTICK LATAM"/>
    <n v="1200110"/>
    <x v="243"/>
    <n v="1"/>
    <s v="IN-LINE (EXCL NR)"/>
    <s v="REGULAR PRICE"/>
    <n v="0.38059999999999999"/>
    <m/>
    <n v="1.5880000000000001"/>
    <m/>
    <m/>
    <n v="18.989999999999998"/>
    <n v="18.989999999999998"/>
    <n v="5585"/>
    <n v="5585"/>
    <n v="27"/>
    <s v="WORK IN PROGRESS"/>
    <n v="134364746"/>
    <s v="NO INCENTIVE"/>
    <s v="N"/>
    <s v="N"/>
    <s v="N"/>
    <s v="N"/>
    <x v="3"/>
    <n v="134364750"/>
    <n v="28"/>
    <n v="11"/>
    <n v="20230306"/>
    <s v="CUSTOMER"/>
    <n v="15"/>
    <s v="Y"/>
    <s v="Tech rep lvl + Dia a Dia + VGF2"/>
    <s v="FULL PAYMENT"/>
    <m/>
    <n v="39221.932699999998"/>
    <n v="30352.952700000002"/>
    <n v="84.62"/>
    <m/>
    <s v="LIQUID LIP COLOR"/>
    <s v="LIQUID LIP COLOR"/>
    <s v="LIP COLOR"/>
    <s v="FEMALE"/>
    <s v="COLOR TREND"/>
    <s v="COLOR TREND"/>
    <n v="1"/>
    <n v="100"/>
    <s v="11.11"/>
    <s v="N"/>
    <s v="N"/>
    <n v="50183"/>
    <m/>
    <s v="N"/>
    <s v="RP"/>
    <n v="15.01"/>
    <n v="18.989999999999998"/>
    <n v="18.989999999999998"/>
    <m/>
    <m/>
    <m/>
    <m/>
    <s v="N"/>
    <n v="31603368"/>
    <s v="Plataforma"/>
    <m/>
    <x v="0"/>
    <m/>
    <n v="26"/>
    <s v="COLOR TREND - 13"/>
    <s v="N"/>
    <m/>
    <m/>
    <s v="N"/>
    <n v="20230306"/>
    <m/>
    <n v="134364746"/>
    <s v="MIXED"/>
    <s v="Tech rep lvl"/>
    <s v="CosmÃ©ticos"/>
    <n v="1"/>
    <m/>
    <n v="0"/>
    <n v="0"/>
    <n v="100"/>
    <n v="134364747"/>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623025"/>
    <x v="244"/>
    <n v="20210310"/>
    <m/>
    <s v="COLOR"/>
    <x v="127"/>
    <s v="COLOR  LIPSTICK"/>
    <n v="1221399"/>
    <x v="244"/>
    <n v="1"/>
    <s v="IN-LINE (EXCL NR)"/>
    <s v="REGULAR PRICE"/>
    <n v="0.38059999999999999"/>
    <m/>
    <n v="2.242"/>
    <m/>
    <m/>
    <n v="17.989999999999998"/>
    <n v="17.989999999999998"/>
    <n v="1289"/>
    <n v="1289"/>
    <n v="26"/>
    <s v="WORK IN PROGRESS"/>
    <n v="134364867"/>
    <s v="NO INCENTIVE"/>
    <s v="N"/>
    <s v="N"/>
    <s v="N"/>
    <s v="N"/>
    <x v="3"/>
    <n v="134364872"/>
    <n v="28"/>
    <n v="11"/>
    <n v="20230306"/>
    <s v="CUSTOMER"/>
    <n v="15"/>
    <s v="Y"/>
    <s v="Tech rep lvl + Dia a Dia + VGF2"/>
    <s v="FULL PAYMENT"/>
    <m/>
    <n v="8574.75"/>
    <n v="5684.8119999999999"/>
    <n v="77.08"/>
    <m/>
    <s v="LIPSTICK"/>
    <s v="LIPSTICK"/>
    <s v="LIP COLOR"/>
    <s v="FEMALE"/>
    <s v="COLOR TREND"/>
    <s v="COLOR TREND"/>
    <n v="0"/>
    <n v="50"/>
    <s v="12.5"/>
    <s v="N"/>
    <s v="N"/>
    <n v="50003"/>
    <m/>
    <s v="N"/>
    <m/>
    <m/>
    <m/>
    <m/>
    <m/>
    <m/>
    <m/>
    <m/>
    <s v="N"/>
    <n v="31603368"/>
    <s v="Plataforma"/>
    <m/>
    <x v="0"/>
    <m/>
    <n v="26"/>
    <s v="COLOR TREND - 13"/>
    <s v="N"/>
    <m/>
    <m/>
    <s v="N"/>
    <n v="20230306"/>
    <m/>
    <n v="134364867"/>
    <s v="MIXED"/>
    <s v="Tech rep lvl"/>
    <s v="CosmÃ©ticos"/>
    <n v="1"/>
    <m/>
    <n v="0"/>
    <n v="0"/>
    <n v="100"/>
    <n v="134364868"/>
    <n v="999"/>
    <n v="2"/>
    <x v="0"/>
    <x v="0"/>
    <n v="0.38059999999999999"/>
    <n v="0.435"/>
    <n v="0.38059999999999999"/>
    <n v="0.35339999999999999"/>
    <n v="0.33710000000000001"/>
    <n v="17.989999999999998"/>
    <n v="17.989999999999998"/>
    <n v="17.989999999999998"/>
    <n v="17.989999999999998"/>
    <n v="17.989999999999998"/>
    <s v="Brasil + Dia a Dia + VGF2"/>
    <s v="Bronze + Dia a Dia + VGF2"/>
    <s v="Prata + Dia a Dia + VGF2"/>
    <s v="Ouro + Dia a Dia + VGF2"/>
    <s v="Estrela + Dia a Dia + VGF2"/>
    <n v="30"/>
    <n v="20"/>
    <n v="30"/>
    <n v="35"/>
    <n v="38"/>
    <n v="83.92"/>
    <n v="83.92"/>
    <n v="83.92"/>
    <n v="83.92"/>
    <n v="83.92"/>
    <n v="0"/>
    <n v="0"/>
    <n v="0"/>
    <n v="0"/>
    <n v="0"/>
    <n v="12.593"/>
    <n v="14.391999999999999"/>
    <n v="12.593"/>
    <n v="11.6935"/>
    <n v="11.1538"/>
    <n v="0"/>
    <n v="0"/>
    <n v="0"/>
    <n v="0"/>
    <n v="0"/>
    <n v="0"/>
    <n v="100"/>
    <n v="100"/>
    <n v="100"/>
    <n v="100"/>
  </r>
  <r>
    <n v="623027"/>
    <x v="245"/>
    <n v="20210310"/>
    <m/>
    <s v="COLOR"/>
    <x v="127"/>
    <s v="COLOR  LIPSTICK"/>
    <n v="1221399"/>
    <x v="245"/>
    <n v="1"/>
    <s v="IN-LINE (EXCL NR)"/>
    <s v="REGULAR PRICE"/>
    <n v="0.38059999999999999"/>
    <m/>
    <n v="2.2669999999999999"/>
    <m/>
    <m/>
    <n v="17.989999999999998"/>
    <n v="17.989999999999998"/>
    <n v="2665"/>
    <n v="2665"/>
    <n v="26"/>
    <s v="WORK IN PROGRESS"/>
    <n v="134364867"/>
    <s v="NO INCENTIVE"/>
    <s v="N"/>
    <s v="N"/>
    <s v="N"/>
    <s v="N"/>
    <x v="3"/>
    <n v="134364873"/>
    <n v="28"/>
    <n v="11"/>
    <n v="20230306"/>
    <s v="CUSTOMER"/>
    <n v="15"/>
    <s v="Y"/>
    <s v="Tech rep lvl + Dia a Dia + VGF2"/>
    <s v="FULL PAYMENT"/>
    <m/>
    <n v="17729.438200000001"/>
    <n v="11687.8832"/>
    <n v="76.819999999999993"/>
    <m/>
    <s v="LIPSTICK"/>
    <s v="LIPSTICK"/>
    <s v="LIP COLOR"/>
    <s v="FEMALE"/>
    <s v="COLOR TREND"/>
    <s v="COLOR TREND"/>
    <n v="0"/>
    <n v="50"/>
    <s v="12.5"/>
    <s v="N"/>
    <s v="N"/>
    <n v="50044"/>
    <m/>
    <s v="N"/>
    <m/>
    <m/>
    <m/>
    <m/>
    <m/>
    <m/>
    <m/>
    <m/>
    <s v="N"/>
    <n v="31603368"/>
    <s v="Plataforma"/>
    <m/>
    <x v="0"/>
    <m/>
    <n v="26"/>
    <s v="COLOR TREND - 13"/>
    <s v="N"/>
    <m/>
    <m/>
    <s v="N"/>
    <n v="20230306"/>
    <m/>
    <n v="134364867"/>
    <s v="MIXED"/>
    <s v="Tech rep lvl"/>
    <s v="CosmÃ©ticos"/>
    <n v="1"/>
    <m/>
    <n v="0"/>
    <n v="0"/>
    <n v="100"/>
    <n v="134364868"/>
    <n v="999"/>
    <n v="2"/>
    <x v="0"/>
    <x v="0"/>
    <n v="0.38059999999999999"/>
    <n v="0.435"/>
    <n v="0.38059999999999999"/>
    <n v="0.35339999999999999"/>
    <n v="0.33710000000000001"/>
    <n v="17.989999999999998"/>
    <n v="17.989999999999998"/>
    <n v="17.989999999999998"/>
    <n v="17.989999999999998"/>
    <n v="17.989999999999998"/>
    <s v="Brasil + Dia a Dia + VGF2"/>
    <s v="Bronze + Dia a Dia + VGF2"/>
    <s v="Prata + Dia a Dia + VGF2"/>
    <s v="Ouro + Dia a Dia + VGF2"/>
    <s v="Estrela + Dia a Dia + VGF2"/>
    <n v="30"/>
    <n v="20"/>
    <n v="30"/>
    <n v="35"/>
    <n v="38"/>
    <n v="83.92"/>
    <n v="83.92"/>
    <n v="83.92"/>
    <n v="83.92"/>
    <n v="83.92"/>
    <n v="0"/>
    <n v="0"/>
    <n v="0"/>
    <n v="0"/>
    <n v="0"/>
    <n v="12.593"/>
    <n v="14.391999999999999"/>
    <n v="12.593"/>
    <n v="11.6935"/>
    <n v="11.1538"/>
    <n v="0"/>
    <n v="0"/>
    <n v="0"/>
    <n v="0"/>
    <n v="0"/>
    <n v="0"/>
    <n v="100"/>
    <n v="100"/>
    <n v="100"/>
    <n v="100"/>
  </r>
  <r>
    <n v="623028"/>
    <x v="246"/>
    <n v="20210310"/>
    <m/>
    <s v="COLOR"/>
    <x v="127"/>
    <s v="COLOR  LIPSTICK"/>
    <n v="1221399"/>
    <x v="246"/>
    <n v="1"/>
    <s v="IN-LINE (EXCL NR)"/>
    <s v="REGULAR PRICE"/>
    <n v="0.38059999999999999"/>
    <m/>
    <n v="2.242"/>
    <m/>
    <m/>
    <n v="17.989999999999998"/>
    <n v="17.989999999999998"/>
    <n v="1978"/>
    <n v="1978"/>
    <n v="26"/>
    <s v="WORK IN PROGRESS"/>
    <n v="134364867"/>
    <s v="NO INCENTIVE"/>
    <s v="N"/>
    <s v="N"/>
    <s v="N"/>
    <s v="N"/>
    <x v="3"/>
    <n v="134364869"/>
    <n v="28"/>
    <n v="11"/>
    <n v="20230306"/>
    <s v="CUSTOMER"/>
    <n v="15"/>
    <s v="Y"/>
    <s v="Tech rep lvl + Dia a Dia + VGF2"/>
    <s v="FULL PAYMENT"/>
    <m/>
    <n v="13158.305200000001"/>
    <n v="8723.6291999999994"/>
    <n v="77.08"/>
    <m/>
    <s v="LIPSTICK"/>
    <s v="LIPSTICK"/>
    <s v="LIP COLOR"/>
    <s v="FEMALE"/>
    <s v="COLOR TREND"/>
    <s v="COLOR TREND"/>
    <n v="0"/>
    <n v="50"/>
    <s v="12.5"/>
    <s v="N"/>
    <s v="N"/>
    <n v="50045"/>
    <m/>
    <s v="N"/>
    <m/>
    <m/>
    <m/>
    <m/>
    <m/>
    <m/>
    <m/>
    <m/>
    <s v="N"/>
    <n v="31603368"/>
    <s v="Plataforma"/>
    <m/>
    <x v="0"/>
    <m/>
    <n v="26"/>
    <s v="COLOR TREND - 13"/>
    <s v="N"/>
    <m/>
    <m/>
    <s v="N"/>
    <n v="20230306"/>
    <m/>
    <n v="134364867"/>
    <s v="MIXED"/>
    <s v="Tech rep lvl"/>
    <s v="CosmÃ©ticos"/>
    <n v="1"/>
    <m/>
    <n v="0"/>
    <n v="0"/>
    <n v="100"/>
    <n v="134364868"/>
    <n v="999"/>
    <n v="2"/>
    <x v="0"/>
    <x v="0"/>
    <n v="0.38059999999999999"/>
    <n v="0.435"/>
    <n v="0.38059999999999999"/>
    <n v="0.35339999999999999"/>
    <n v="0.33710000000000001"/>
    <n v="17.989999999999998"/>
    <n v="17.989999999999998"/>
    <n v="17.989999999999998"/>
    <n v="17.989999999999998"/>
    <n v="17.989999999999998"/>
    <s v="Brasil + Dia a Dia + VGF2"/>
    <s v="Bronze + Dia a Dia + VGF2"/>
    <s v="Prata + Dia a Dia + VGF2"/>
    <s v="Ouro + Dia a Dia + VGF2"/>
    <s v="Estrela + Dia a Dia + VGF2"/>
    <n v="30"/>
    <n v="20"/>
    <n v="30"/>
    <n v="35"/>
    <n v="38"/>
    <n v="83.92"/>
    <n v="83.92"/>
    <n v="83.92"/>
    <n v="83.92"/>
    <n v="83.92"/>
    <n v="0"/>
    <n v="0"/>
    <n v="0"/>
    <n v="0"/>
    <n v="0"/>
    <n v="12.593"/>
    <n v="14.391999999999999"/>
    <n v="12.593"/>
    <n v="11.6935"/>
    <n v="11.1538"/>
    <n v="0"/>
    <n v="0"/>
    <n v="0"/>
    <n v="0"/>
    <n v="0"/>
    <n v="0"/>
    <n v="100"/>
    <n v="100"/>
    <n v="100"/>
    <n v="100"/>
  </r>
  <r>
    <n v="623029"/>
    <x v="247"/>
    <n v="20210310"/>
    <m/>
    <s v="COLOR"/>
    <x v="127"/>
    <s v="COLOR  LIPSTICK"/>
    <n v="1221399"/>
    <x v="247"/>
    <n v="1"/>
    <s v="IN-LINE (EXCL NR)"/>
    <s v="REGULAR PRICE"/>
    <n v="0.38059999999999999"/>
    <m/>
    <n v="2.3119999999999998"/>
    <m/>
    <m/>
    <n v="17.989999999999998"/>
    <n v="17.989999999999998"/>
    <n v="988"/>
    <n v="988"/>
    <n v="26"/>
    <s v="WORK IN PROGRESS"/>
    <n v="134364867"/>
    <s v="NO INCENTIVE"/>
    <s v="N"/>
    <s v="N"/>
    <s v="N"/>
    <s v="N"/>
    <x v="3"/>
    <n v="134364875"/>
    <n v="28"/>
    <n v="11"/>
    <n v="20230306"/>
    <s v="CUSTOMER"/>
    <n v="15"/>
    <s v="Y"/>
    <s v="Tech rep lvl + Dia a Dia + VGF2"/>
    <s v="FULL PAYMENT"/>
    <m/>
    <n v="6572.4035999999996"/>
    <n v="4288.1476000000002"/>
    <n v="76.36"/>
    <m/>
    <s v="LIPSTICK"/>
    <s v="LIPSTICK"/>
    <s v="LIP COLOR"/>
    <s v="FEMALE"/>
    <s v="COLOR TREND"/>
    <s v="COLOR TREND"/>
    <n v="0"/>
    <n v="50"/>
    <s v="12.5"/>
    <s v="N"/>
    <s v="N"/>
    <n v="50055"/>
    <m/>
    <s v="N"/>
    <m/>
    <m/>
    <m/>
    <m/>
    <m/>
    <m/>
    <m/>
    <m/>
    <s v="N"/>
    <n v="31603368"/>
    <s v="Plataforma"/>
    <m/>
    <x v="0"/>
    <m/>
    <n v="26"/>
    <s v="COLOR TREND - 13"/>
    <s v="N"/>
    <m/>
    <m/>
    <s v="N"/>
    <n v="20230306"/>
    <m/>
    <n v="134364867"/>
    <s v="MIXED"/>
    <s v="Tech rep lvl"/>
    <s v="CosmÃ©ticos"/>
    <n v="1"/>
    <m/>
    <n v="0"/>
    <n v="0"/>
    <n v="100"/>
    <n v="134364868"/>
    <n v="999"/>
    <n v="2"/>
    <x v="0"/>
    <x v="0"/>
    <n v="0.38059999999999999"/>
    <n v="0.435"/>
    <n v="0.38059999999999999"/>
    <n v="0.35339999999999999"/>
    <n v="0.33710000000000001"/>
    <n v="17.989999999999998"/>
    <n v="17.989999999999998"/>
    <n v="17.989999999999998"/>
    <n v="17.989999999999998"/>
    <n v="17.989999999999998"/>
    <s v="Brasil + Dia a Dia + VGF2"/>
    <s v="Bronze + Dia a Dia + VGF2"/>
    <s v="Prata + Dia a Dia + VGF2"/>
    <s v="Ouro + Dia a Dia + VGF2"/>
    <s v="Estrela + Dia a Dia + VGF2"/>
    <n v="30"/>
    <n v="20"/>
    <n v="30"/>
    <n v="35"/>
    <n v="38"/>
    <n v="83.92"/>
    <n v="83.92"/>
    <n v="83.92"/>
    <n v="83.92"/>
    <n v="83.92"/>
    <n v="0"/>
    <n v="0"/>
    <n v="0"/>
    <n v="0"/>
    <n v="0"/>
    <n v="12.593"/>
    <n v="14.391999999999999"/>
    <n v="12.593"/>
    <n v="11.6935"/>
    <n v="11.1538"/>
    <n v="0"/>
    <n v="0"/>
    <n v="0"/>
    <n v="0"/>
    <n v="0"/>
    <n v="0"/>
    <n v="100"/>
    <n v="100"/>
    <n v="100"/>
    <n v="100"/>
  </r>
  <r>
    <n v="623031"/>
    <x v="248"/>
    <n v="20210310"/>
    <m/>
    <s v="COLOR"/>
    <x v="127"/>
    <s v="COLOR  LIPSTICK"/>
    <n v="1221399"/>
    <x v="248"/>
    <n v="1"/>
    <s v="IN-LINE (EXCL NR)"/>
    <s v="REGULAR PRICE"/>
    <n v="0.38059999999999999"/>
    <m/>
    <n v="2.3250000000000002"/>
    <m/>
    <m/>
    <n v="17.989999999999998"/>
    <n v="17.989999999999998"/>
    <n v="483"/>
    <n v="483"/>
    <n v="26"/>
    <s v="WORK IN PROGRESS"/>
    <n v="134364867"/>
    <s v="NO INCENTIVE"/>
    <s v="N"/>
    <s v="N"/>
    <s v="N"/>
    <s v="N"/>
    <x v="3"/>
    <n v="134364876"/>
    <n v="28"/>
    <n v="11"/>
    <n v="20230306"/>
    <s v="CUSTOMER"/>
    <n v="15"/>
    <s v="Y"/>
    <s v="Tech rep lvl + Dia a Dia + VGF2"/>
    <s v="FULL PAYMENT"/>
    <m/>
    <n v="3212.3033999999998"/>
    <n v="2089.3283999999999"/>
    <n v="76.23"/>
    <m/>
    <s v="LIPSTICK"/>
    <s v="LIPSTICK"/>
    <s v="LIP COLOR"/>
    <s v="FEMALE"/>
    <s v="COLOR TREND"/>
    <s v="COLOR TREND"/>
    <n v="0"/>
    <n v="50"/>
    <s v="12.5"/>
    <s v="N"/>
    <s v="N"/>
    <n v="50127"/>
    <m/>
    <s v="N"/>
    <m/>
    <m/>
    <m/>
    <m/>
    <m/>
    <m/>
    <m/>
    <m/>
    <s v="N"/>
    <n v="31603368"/>
    <s v="Plataforma"/>
    <m/>
    <x v="0"/>
    <m/>
    <n v="26"/>
    <s v="COLOR TREND - 13"/>
    <s v="N"/>
    <m/>
    <m/>
    <s v="N"/>
    <n v="20230306"/>
    <m/>
    <n v="134364867"/>
    <s v="MIXED"/>
    <s v="Tech rep lvl"/>
    <s v="CosmÃ©ticos"/>
    <n v="1"/>
    <m/>
    <n v="0"/>
    <n v="0"/>
    <n v="100"/>
    <n v="134364868"/>
    <n v="999"/>
    <n v="2"/>
    <x v="0"/>
    <x v="0"/>
    <n v="0.38059999999999999"/>
    <n v="0.435"/>
    <n v="0.38059999999999999"/>
    <n v="0.35339999999999999"/>
    <n v="0.33710000000000001"/>
    <n v="17.989999999999998"/>
    <n v="17.989999999999998"/>
    <n v="17.989999999999998"/>
    <n v="17.989999999999998"/>
    <n v="17.989999999999998"/>
    <s v="Brasil + Dia a Dia + VGF2"/>
    <s v="Bronze + Dia a Dia + VGF2"/>
    <s v="Prata + Dia a Dia + VGF2"/>
    <s v="Ouro + Dia a Dia + VGF2"/>
    <s v="Estrela + Dia a Dia + VGF2"/>
    <n v="30"/>
    <n v="20"/>
    <n v="30"/>
    <n v="35"/>
    <n v="38"/>
    <n v="83.92"/>
    <n v="83.92"/>
    <n v="83.92"/>
    <n v="83.92"/>
    <n v="83.92"/>
    <n v="0"/>
    <n v="0"/>
    <n v="0"/>
    <n v="0"/>
    <n v="0"/>
    <n v="12.593"/>
    <n v="14.391999999999999"/>
    <n v="12.593"/>
    <n v="11.6935"/>
    <n v="11.1538"/>
    <n v="0"/>
    <n v="0"/>
    <n v="0"/>
    <n v="0"/>
    <n v="0"/>
    <n v="0"/>
    <n v="100"/>
    <n v="100"/>
    <n v="100"/>
    <n v="100"/>
  </r>
  <r>
    <n v="623033"/>
    <x v="249"/>
    <n v="20210310"/>
    <m/>
    <s v="COLOR"/>
    <x v="127"/>
    <s v="COLOR  LIPSTICK"/>
    <n v="1221399"/>
    <x v="249"/>
    <n v="1"/>
    <s v="IN-LINE (EXCL NR)"/>
    <s v="REGULAR PRICE"/>
    <n v="0.38059999999999999"/>
    <m/>
    <n v="2.2930000000000001"/>
    <m/>
    <m/>
    <n v="17.989999999999998"/>
    <n v="17.989999999999998"/>
    <n v="990"/>
    <n v="990"/>
    <n v="26"/>
    <s v="WORK IN PROGRESS"/>
    <n v="134364867"/>
    <s v="NO INCENTIVE"/>
    <s v="N"/>
    <s v="N"/>
    <s v="N"/>
    <s v="N"/>
    <x v="3"/>
    <n v="134364874"/>
    <n v="28"/>
    <n v="11"/>
    <n v="20230306"/>
    <s v="CUSTOMER"/>
    <n v="15"/>
    <s v="Y"/>
    <s v="Tech rep lvl + Dia a Dia + VGF2"/>
    <s v="FULL PAYMENT"/>
    <m/>
    <n v="6585.6082999999999"/>
    <n v="4315.5383000000002"/>
    <n v="76.56"/>
    <m/>
    <s v="LIPSTICK"/>
    <s v="LIPSTICK"/>
    <s v="LIP COLOR"/>
    <s v="FEMALE"/>
    <s v="COLOR TREND"/>
    <s v="COLOR TREND"/>
    <n v="0"/>
    <n v="50"/>
    <s v="12.5"/>
    <s v="N"/>
    <s v="N"/>
    <n v="50133"/>
    <m/>
    <s v="N"/>
    <m/>
    <m/>
    <m/>
    <m/>
    <m/>
    <m/>
    <m/>
    <m/>
    <s v="N"/>
    <n v="31603368"/>
    <s v="Plataforma"/>
    <m/>
    <x v="0"/>
    <m/>
    <n v="26"/>
    <s v="COLOR TREND - 13"/>
    <s v="N"/>
    <m/>
    <m/>
    <s v="N"/>
    <n v="20230306"/>
    <m/>
    <n v="134364867"/>
    <s v="MIXED"/>
    <s v="Tech rep lvl"/>
    <s v="CosmÃ©ticos"/>
    <n v="1"/>
    <m/>
    <n v="0"/>
    <n v="0"/>
    <n v="100"/>
    <n v="134364868"/>
    <n v="999"/>
    <n v="2"/>
    <x v="0"/>
    <x v="0"/>
    <n v="0.38059999999999999"/>
    <n v="0.435"/>
    <n v="0.38059999999999999"/>
    <n v="0.35339999999999999"/>
    <n v="0.33710000000000001"/>
    <n v="17.989999999999998"/>
    <n v="17.989999999999998"/>
    <n v="17.989999999999998"/>
    <n v="17.989999999999998"/>
    <n v="17.989999999999998"/>
    <s v="Brasil + Dia a Dia + VGF2"/>
    <s v="Bronze + Dia a Dia + VGF2"/>
    <s v="Prata + Dia a Dia + VGF2"/>
    <s v="Ouro + Dia a Dia + VGF2"/>
    <s v="Estrela + Dia a Dia + VGF2"/>
    <n v="30"/>
    <n v="20"/>
    <n v="30"/>
    <n v="35"/>
    <n v="38"/>
    <n v="83.92"/>
    <n v="83.92"/>
    <n v="83.92"/>
    <n v="83.92"/>
    <n v="83.92"/>
    <n v="0"/>
    <n v="0"/>
    <n v="0"/>
    <n v="0"/>
    <n v="0"/>
    <n v="12.593"/>
    <n v="14.391999999999999"/>
    <n v="12.593"/>
    <n v="11.6935"/>
    <n v="11.1538"/>
    <n v="0"/>
    <n v="0"/>
    <n v="0"/>
    <n v="0"/>
    <n v="0"/>
    <n v="0"/>
    <n v="100"/>
    <n v="100"/>
    <n v="100"/>
    <n v="100"/>
  </r>
  <r>
    <n v="623034"/>
    <x v="250"/>
    <n v="20210310"/>
    <m/>
    <s v="COLOR"/>
    <x v="127"/>
    <s v="COLOR  LIPSTICK"/>
    <n v="1221399"/>
    <x v="250"/>
    <n v="1"/>
    <s v="IN-LINE (EXCL NR)"/>
    <s v="REGULAR PRICE"/>
    <n v="0.38059999999999999"/>
    <m/>
    <n v="2.2559999999999998"/>
    <m/>
    <m/>
    <n v="17.989999999999998"/>
    <n v="17.989999999999998"/>
    <n v="2189"/>
    <n v="2189"/>
    <n v="26"/>
    <s v="WORK IN PROGRESS"/>
    <n v="134364867"/>
    <s v="NO INCENTIVE"/>
    <s v="N"/>
    <s v="N"/>
    <s v="N"/>
    <s v="N"/>
    <x v="3"/>
    <n v="134364870"/>
    <n v="28"/>
    <n v="11"/>
    <n v="20230306"/>
    <s v="CUSTOMER"/>
    <n v="15"/>
    <s v="Y"/>
    <s v="Tech rep lvl + Dia a Dia + VGF2"/>
    <s v="FULL PAYMENT"/>
    <m/>
    <n v="14562.7161"/>
    <n v="9624.3320999999996"/>
    <n v="76.94"/>
    <m/>
    <s v="LIPSTICK"/>
    <s v="LIPSTICK"/>
    <s v="LIP COLOR"/>
    <s v="FEMALE"/>
    <s v="COLOR TREND"/>
    <s v="COLOR TREND"/>
    <n v="0"/>
    <n v="50"/>
    <s v="12.5"/>
    <s v="N"/>
    <s v="N"/>
    <n v="50145"/>
    <m/>
    <s v="N"/>
    <m/>
    <m/>
    <m/>
    <m/>
    <m/>
    <m/>
    <m/>
    <m/>
    <s v="N"/>
    <n v="31603368"/>
    <s v="Plataforma"/>
    <m/>
    <x v="0"/>
    <m/>
    <n v="26"/>
    <s v="COLOR TREND - 13"/>
    <s v="N"/>
    <m/>
    <m/>
    <s v="N"/>
    <n v="20230306"/>
    <m/>
    <n v="134364867"/>
    <s v="MIXED"/>
    <s v="Tech rep lvl"/>
    <s v="CosmÃ©ticos"/>
    <n v="1"/>
    <m/>
    <n v="0"/>
    <n v="0"/>
    <n v="100"/>
    <n v="134364868"/>
    <n v="999"/>
    <n v="2"/>
    <x v="0"/>
    <x v="0"/>
    <n v="0.38059999999999999"/>
    <n v="0.435"/>
    <n v="0.38059999999999999"/>
    <n v="0.35339999999999999"/>
    <n v="0.33710000000000001"/>
    <n v="17.989999999999998"/>
    <n v="17.989999999999998"/>
    <n v="17.989999999999998"/>
    <n v="17.989999999999998"/>
    <n v="17.989999999999998"/>
    <s v="Brasil + Dia a Dia + VGF2"/>
    <s v="Bronze + Dia a Dia + VGF2"/>
    <s v="Prata + Dia a Dia + VGF2"/>
    <s v="Ouro + Dia a Dia + VGF2"/>
    <s v="Estrela + Dia a Dia + VGF2"/>
    <n v="30"/>
    <n v="20"/>
    <n v="30"/>
    <n v="35"/>
    <n v="38"/>
    <n v="83.92"/>
    <n v="83.92"/>
    <n v="83.92"/>
    <n v="83.92"/>
    <n v="83.92"/>
    <n v="0"/>
    <n v="0"/>
    <n v="0"/>
    <n v="0"/>
    <n v="0"/>
    <n v="12.593"/>
    <n v="14.391999999999999"/>
    <n v="12.593"/>
    <n v="11.6935"/>
    <n v="11.1538"/>
    <n v="0"/>
    <n v="0"/>
    <n v="0"/>
    <n v="0"/>
    <n v="0"/>
    <n v="0"/>
    <n v="100"/>
    <n v="100"/>
    <n v="100"/>
    <n v="100"/>
  </r>
  <r>
    <n v="623674"/>
    <x v="251"/>
    <n v="20210310"/>
    <m/>
    <s v="COLOR"/>
    <x v="127"/>
    <s v="COLOR  LIPSTICK"/>
    <n v="1221399"/>
    <x v="251"/>
    <n v="1"/>
    <s v="IN-LINE (EXCL NR)"/>
    <s v="REGULAR PRICE"/>
    <n v="0.38059999999999999"/>
    <m/>
    <n v="2.2400000000000002"/>
    <m/>
    <m/>
    <n v="17.989999999999998"/>
    <n v="17.989999999999998"/>
    <n v="742"/>
    <n v="742"/>
    <n v="26"/>
    <s v="WORK IN PROGRESS"/>
    <n v="134364867"/>
    <s v="NO INCENTIVE"/>
    <s v="N"/>
    <s v="N"/>
    <s v="N"/>
    <s v="N"/>
    <x v="3"/>
    <n v="134364871"/>
    <n v="28"/>
    <n v="11"/>
    <n v="20230306"/>
    <s v="CUSTOMER"/>
    <n v="15"/>
    <s v="Y"/>
    <s v="Tech rep lvl + Dia a Dia + VGF2"/>
    <s v="FULL PAYMENT"/>
    <m/>
    <n v="4935.5870999999997"/>
    <n v="3273.5070999999998"/>
    <n v="77.099999999999994"/>
    <m/>
    <s v="LIPSTICK"/>
    <s v="LIPSTICK"/>
    <s v="LIP COLOR"/>
    <s v="FEMALE"/>
    <s v="COLOR TREND"/>
    <s v="COLOR TREND"/>
    <n v="0"/>
    <n v="50"/>
    <s v="12.5"/>
    <s v="N"/>
    <s v="N"/>
    <n v="50334"/>
    <m/>
    <s v="N"/>
    <m/>
    <m/>
    <m/>
    <m/>
    <m/>
    <m/>
    <m/>
    <m/>
    <s v="N"/>
    <n v="31603368"/>
    <s v="Plataforma"/>
    <m/>
    <x v="0"/>
    <m/>
    <n v="26"/>
    <s v="COLOR TREND - 13"/>
    <s v="N"/>
    <m/>
    <m/>
    <s v="N"/>
    <n v="20230306"/>
    <m/>
    <n v="134364867"/>
    <s v="MIXED"/>
    <s v="Tech rep lvl"/>
    <s v="CosmÃ©ticos"/>
    <n v="1"/>
    <m/>
    <n v="0"/>
    <n v="0"/>
    <n v="100"/>
    <n v="134364868"/>
    <n v="999"/>
    <n v="2"/>
    <x v="0"/>
    <x v="0"/>
    <n v="0.38059999999999999"/>
    <n v="0.435"/>
    <n v="0.38059999999999999"/>
    <n v="0.35339999999999999"/>
    <n v="0.33710000000000001"/>
    <n v="17.989999999999998"/>
    <n v="17.989999999999998"/>
    <n v="17.989999999999998"/>
    <n v="17.989999999999998"/>
    <n v="17.989999999999998"/>
    <s v="Brasil + Dia a Dia + VGF2"/>
    <s v="Bronze + Dia a Dia + VGF2"/>
    <s v="Prata + Dia a Dia + VGF2"/>
    <s v="Ouro + Dia a Dia + VGF2"/>
    <s v="Estrela + Dia a Dia + VGF2"/>
    <n v="30"/>
    <n v="20"/>
    <n v="30"/>
    <n v="35"/>
    <n v="38"/>
    <n v="83.92"/>
    <n v="83.92"/>
    <n v="83.92"/>
    <n v="83.92"/>
    <n v="83.92"/>
    <n v="0"/>
    <n v="0"/>
    <n v="0"/>
    <n v="0"/>
    <n v="0"/>
    <n v="12.593"/>
    <n v="14.391999999999999"/>
    <n v="12.593"/>
    <n v="11.6935"/>
    <n v="11.1538"/>
    <n v="0"/>
    <n v="0"/>
    <n v="0"/>
    <n v="0"/>
    <n v="0"/>
    <n v="0"/>
    <n v="100"/>
    <n v="100"/>
    <n v="100"/>
    <n v="100"/>
  </r>
  <r>
    <n v="2292848"/>
    <x v="252"/>
    <n v="20220302"/>
    <m/>
    <s v="ACCESSORIES"/>
    <x v="128"/>
    <s v="MOCHILA SURFER"/>
    <n v="5573517"/>
    <x v="252"/>
    <n v="1"/>
    <s v="EXCESS"/>
    <s v="CROSS-OUT"/>
    <n v="0.5978"/>
    <m/>
    <n v="22.742000000000001"/>
    <m/>
    <m/>
    <n v="99.99"/>
    <n v="119.99"/>
    <n v="65"/>
    <n v="65"/>
    <n v="116"/>
    <s v="WORK IN PROGRESS"/>
    <n v="134364922"/>
    <s v="NO INCENTIVE"/>
    <s v="N"/>
    <s v="N"/>
    <s v="N"/>
    <s v="N"/>
    <x v="0"/>
    <n v="134364924"/>
    <n v="28"/>
    <n v="42"/>
    <n v="20230306"/>
    <s v="CUSTOMER"/>
    <n v="15"/>
    <s v="Y"/>
    <s v="Tech rep lvl + Moda &amp; Casa + VGF2"/>
    <s v="FULL PAYMENT"/>
    <m/>
    <n v="3885.3114"/>
    <n v="2407.0814"/>
    <n v="67.66"/>
    <m/>
    <s v="BACKPACK"/>
    <s v="HANDBAG &amp; TOTE"/>
    <s v="HANDBAGS &amp; TOTES"/>
    <s v="FEMALE"/>
    <s v="AVON"/>
    <s v="AVON"/>
    <n v="0"/>
    <n v="50"/>
    <n v="100"/>
    <s v="N"/>
    <s v="N"/>
    <n v="80532"/>
    <m/>
    <s v="N"/>
    <m/>
    <m/>
    <m/>
    <m/>
    <m/>
    <m/>
    <m/>
    <m/>
    <s v="N"/>
    <n v="68926258"/>
    <s v="Revista Digital F&amp;H"/>
    <m/>
    <x v="0"/>
    <m/>
    <n v="116"/>
    <s v="FASHION - REVISTA DIGITAL 5 - FASHION"/>
    <s v="N"/>
    <m/>
    <m/>
    <s v="N"/>
    <n v="20230306"/>
    <m/>
    <n v="134364922"/>
    <s v="MIXED"/>
    <s v="Tech rep lvl"/>
    <s v="Moda &amp; Casa"/>
    <n v="1"/>
    <m/>
    <n v="0"/>
    <n v="0"/>
    <n v="100"/>
    <n v="134364923"/>
    <n v="999"/>
    <n v="3"/>
    <x v="0"/>
    <x v="0"/>
    <n v="0.5978"/>
    <n v="0.5978"/>
    <n v="0.5978"/>
    <n v="0.5978"/>
    <n v="0.5978"/>
    <n v="99.99"/>
    <n v="99.99"/>
    <n v="99.99"/>
    <n v="99.99"/>
    <n v="99.99"/>
    <s v="Brasil + Moda &amp; Casa + VGF2"/>
    <s v="Bronze + Moda &amp; Casa + VGF2"/>
    <s v="Prata + Moda &amp; Casa + VGF2"/>
    <s v="Ouro + Moda &amp; Casa + VGF2"/>
    <s v="Estrela + Moda &amp; Casa + VGF2"/>
    <n v="15"/>
    <n v="15"/>
    <n v="15"/>
    <n v="15"/>
    <n v="15"/>
    <n v="42.19"/>
    <n v="42.19"/>
    <n v="42.19"/>
    <n v="42.19"/>
    <n v="42.19"/>
    <n v="0"/>
    <n v="0"/>
    <n v="0"/>
    <n v="0"/>
    <n v="0"/>
    <n v="84.991500000000002"/>
    <n v="84.991500000000002"/>
    <n v="84.991500000000002"/>
    <n v="84.991500000000002"/>
    <n v="84.991500000000002"/>
    <n v="0"/>
    <n v="0"/>
    <n v="0"/>
    <n v="0"/>
    <n v="0"/>
    <n v="0"/>
    <n v="100"/>
    <n v="100"/>
    <n v="100"/>
    <n v="100"/>
  </r>
  <r>
    <n v="2296519"/>
    <x v="253"/>
    <n v="20220304"/>
    <m/>
    <s v="FOOTWEAR"/>
    <x v="129"/>
    <s v="CHINELO RIDER STREET SLIDE"/>
    <n v="5580571"/>
    <x v="253"/>
    <n v="1"/>
    <s v="EXCESS"/>
    <s v="CROSS-OUT"/>
    <n v="0.5978"/>
    <m/>
    <n v="14.183"/>
    <m/>
    <m/>
    <n v="59.99"/>
    <n v="69.989999999999995"/>
    <n v="54"/>
    <n v="54"/>
    <n v="117"/>
    <s v="WORK IN PROGRESS"/>
    <n v="134364935"/>
    <s v="NO INCENTIVE"/>
    <s v="N"/>
    <s v="N"/>
    <s v="N"/>
    <s v="N"/>
    <x v="0"/>
    <n v="134364938"/>
    <n v="28"/>
    <n v="42"/>
    <n v="20230306"/>
    <s v="CUSTOMER"/>
    <n v="15"/>
    <s v="Y"/>
    <s v="Tech rep lvl + Moda &amp; Casa + VGF2"/>
    <s v="FULL PAYMENT"/>
    <m/>
    <n v="1936.5491999999999"/>
    <n v="1170.6672000000001"/>
    <n v="66.38"/>
    <m/>
    <s v="FLIP FLOP"/>
    <s v="FLAT HEEL"/>
    <s v="FLIP FLOPS"/>
    <s v="MALE"/>
    <s v="AVON"/>
    <s v="AVON"/>
    <n v="1"/>
    <n v="100"/>
    <s v="33.33"/>
    <s v="N"/>
    <s v="N"/>
    <n v="81295"/>
    <m/>
    <s v="N"/>
    <m/>
    <m/>
    <m/>
    <m/>
    <m/>
    <m/>
    <m/>
    <m/>
    <s v="N"/>
    <n v="68926258"/>
    <s v="Revista Digital F&amp;H"/>
    <m/>
    <x v="0"/>
    <m/>
    <n v="116"/>
    <s v="FASHION - REVISTA DIGITAL 5 - FASHION"/>
    <s v="N"/>
    <m/>
    <m/>
    <s v="N"/>
    <n v="20230306"/>
    <m/>
    <n v="134364935"/>
    <s v="MIXED"/>
    <s v="Tech rep lvl"/>
    <s v="Moda &amp; Casa"/>
    <n v="1"/>
    <m/>
    <n v="0"/>
    <n v="0"/>
    <n v="100"/>
    <n v="134364936"/>
    <n v="999"/>
    <n v="3"/>
    <x v="0"/>
    <x v="0"/>
    <n v="0.5978"/>
    <n v="0.5978"/>
    <n v="0.5978"/>
    <n v="0.5978"/>
    <n v="0.5978"/>
    <n v="59.99"/>
    <n v="59.99"/>
    <n v="59.99"/>
    <n v="59.99"/>
    <n v="59.99"/>
    <s v="Brasil + Moda &amp; Casa + VGF2"/>
    <s v="Bronze + Moda &amp; Casa + VGF2"/>
    <s v="Prata + Moda &amp; Casa + VGF2"/>
    <s v="Ouro + Moda &amp; Casa + VGF2"/>
    <s v="Estrela + Moda &amp; Casa + VGF2"/>
    <n v="15"/>
    <n v="15"/>
    <n v="15"/>
    <n v="15"/>
    <n v="15"/>
    <n v="42.19"/>
    <n v="42.19"/>
    <n v="42.19"/>
    <n v="42.19"/>
    <n v="42.19"/>
    <n v="0"/>
    <n v="0"/>
    <n v="0"/>
    <n v="0"/>
    <n v="0"/>
    <n v="50.991500000000002"/>
    <n v="50.991500000000002"/>
    <n v="50.991500000000002"/>
    <n v="50.991500000000002"/>
    <n v="50.991500000000002"/>
    <n v="0"/>
    <n v="0"/>
    <n v="0"/>
    <n v="0"/>
    <n v="0"/>
    <n v="0"/>
    <n v="100"/>
    <n v="100"/>
    <n v="100"/>
    <n v="100"/>
  </r>
  <r>
    <n v="2296520"/>
    <x v="254"/>
    <n v="20220304"/>
    <m/>
    <s v="FOOTWEAR"/>
    <x v="129"/>
    <s v="CHINELO RIDER STREET SLIDE"/>
    <n v="5580571"/>
    <x v="254"/>
    <n v="1"/>
    <s v="EXCESS"/>
    <s v="CROSS-OUT"/>
    <n v="0.5978"/>
    <m/>
    <n v="14.183"/>
    <m/>
    <m/>
    <n v="59.99"/>
    <n v="69.989999999999995"/>
    <n v="47"/>
    <n v="47"/>
    <n v="117"/>
    <s v="WORK IN PROGRESS"/>
    <n v="134364935"/>
    <s v="NO INCENTIVE"/>
    <s v="N"/>
    <s v="N"/>
    <s v="N"/>
    <s v="N"/>
    <x v="0"/>
    <n v="134364940"/>
    <n v="28"/>
    <n v="42"/>
    <n v="20230306"/>
    <s v="CUSTOMER"/>
    <n v="15"/>
    <s v="Y"/>
    <s v="Tech rep lvl + Moda &amp; Casa + VGF2"/>
    <s v="FULL PAYMENT"/>
    <m/>
    <n v="1685.5150000000001"/>
    <n v="1018.914"/>
    <n v="66.38"/>
    <m/>
    <s v="FLIP FLOP"/>
    <s v="FLAT HEEL"/>
    <s v="FLIP FLOPS"/>
    <s v="MALE"/>
    <s v="AVON"/>
    <s v="AVON"/>
    <n v="1"/>
    <n v="100"/>
    <s v="33.33"/>
    <s v="N"/>
    <s v="N"/>
    <n v="81299"/>
    <m/>
    <s v="N"/>
    <m/>
    <m/>
    <m/>
    <m/>
    <m/>
    <m/>
    <m/>
    <m/>
    <s v="N"/>
    <n v="68926258"/>
    <s v="Revista Digital F&amp;H"/>
    <m/>
    <x v="0"/>
    <m/>
    <n v="116"/>
    <s v="FASHION - REVISTA DIGITAL 5 - FASHION"/>
    <s v="N"/>
    <m/>
    <m/>
    <s v="N"/>
    <n v="20230306"/>
    <m/>
    <n v="134364935"/>
    <s v="MIXED"/>
    <s v="Tech rep lvl"/>
    <s v="Moda &amp; Casa"/>
    <n v="1"/>
    <m/>
    <n v="0"/>
    <n v="0"/>
    <n v="100"/>
    <n v="134364936"/>
    <n v="999"/>
    <n v="3"/>
    <x v="0"/>
    <x v="0"/>
    <n v="0.5978"/>
    <n v="0.5978"/>
    <n v="0.5978"/>
    <n v="0.5978"/>
    <n v="0.5978"/>
    <n v="59.99"/>
    <n v="59.99"/>
    <n v="59.99"/>
    <n v="59.99"/>
    <n v="59.99"/>
    <s v="Brasil + Moda &amp; Casa + VGF2"/>
    <s v="Bronze + Moda &amp; Casa + VGF2"/>
    <s v="Prata + Moda &amp; Casa + VGF2"/>
    <s v="Ouro + Moda &amp; Casa + VGF2"/>
    <s v="Estrela + Moda &amp; Casa + VGF2"/>
    <n v="15"/>
    <n v="15"/>
    <n v="15"/>
    <n v="15"/>
    <n v="15"/>
    <n v="42.19"/>
    <n v="42.19"/>
    <n v="42.19"/>
    <n v="42.19"/>
    <n v="42.19"/>
    <n v="0"/>
    <n v="0"/>
    <n v="0"/>
    <n v="0"/>
    <n v="0"/>
    <n v="50.991500000000002"/>
    <n v="50.991500000000002"/>
    <n v="50.991500000000002"/>
    <n v="50.991500000000002"/>
    <n v="50.991500000000002"/>
    <n v="0"/>
    <n v="0"/>
    <n v="0"/>
    <n v="0"/>
    <n v="0"/>
    <n v="0"/>
    <n v="100"/>
    <n v="100"/>
    <n v="100"/>
    <n v="100"/>
  </r>
  <r>
    <n v="2296522"/>
    <x v="255"/>
    <n v="20220304"/>
    <m/>
    <s v="FOOTWEAR"/>
    <x v="129"/>
    <s v="CHINELO RIDER STREET SLIDE"/>
    <n v="5580571"/>
    <x v="255"/>
    <n v="1"/>
    <s v="EXCESS"/>
    <s v="CROSS-OUT"/>
    <n v="0.5978"/>
    <m/>
    <n v="14.183"/>
    <m/>
    <m/>
    <n v="59.99"/>
    <n v="69.989999999999995"/>
    <n v="55"/>
    <n v="55"/>
    <n v="117"/>
    <s v="WORK IN PROGRESS"/>
    <n v="134364935"/>
    <s v="NO INCENTIVE"/>
    <s v="N"/>
    <s v="N"/>
    <s v="N"/>
    <s v="N"/>
    <x v="0"/>
    <n v="134364937"/>
    <n v="28"/>
    <n v="42"/>
    <n v="20230306"/>
    <s v="CUSTOMER"/>
    <n v="15"/>
    <s v="Y"/>
    <s v="Tech rep lvl + Moda &amp; Casa + VGF2"/>
    <s v="FULL PAYMENT"/>
    <m/>
    <n v="1972.4112"/>
    <n v="1192.3462"/>
    <n v="66.38"/>
    <m/>
    <s v="FLIP FLOP"/>
    <s v="FLAT HEEL"/>
    <s v="FLIP FLOPS"/>
    <s v="MALE"/>
    <s v="AVON"/>
    <s v="AVON"/>
    <n v="1"/>
    <n v="100"/>
    <s v="33.33"/>
    <s v="N"/>
    <s v="N"/>
    <n v="81306"/>
    <m/>
    <s v="N"/>
    <m/>
    <m/>
    <m/>
    <m/>
    <m/>
    <m/>
    <m/>
    <m/>
    <s v="N"/>
    <n v="68926258"/>
    <s v="Revista Digital F&amp;H"/>
    <m/>
    <x v="0"/>
    <m/>
    <n v="116"/>
    <s v="FASHION - REVISTA DIGITAL 5 - FASHION"/>
    <s v="N"/>
    <m/>
    <m/>
    <s v="N"/>
    <n v="20230306"/>
    <m/>
    <n v="134364935"/>
    <s v="MIXED"/>
    <s v="Tech rep lvl"/>
    <s v="Moda &amp; Casa"/>
    <n v="1"/>
    <m/>
    <n v="0"/>
    <n v="0"/>
    <n v="100"/>
    <n v="134364936"/>
    <n v="999"/>
    <n v="3"/>
    <x v="0"/>
    <x v="0"/>
    <n v="0.5978"/>
    <n v="0.5978"/>
    <n v="0.5978"/>
    <n v="0.5978"/>
    <n v="0.5978"/>
    <n v="59.99"/>
    <n v="59.99"/>
    <n v="59.99"/>
    <n v="59.99"/>
    <n v="59.99"/>
    <s v="Brasil + Moda &amp; Casa + VGF2"/>
    <s v="Bronze + Moda &amp; Casa + VGF2"/>
    <s v="Prata + Moda &amp; Casa + VGF2"/>
    <s v="Ouro + Moda &amp; Casa + VGF2"/>
    <s v="Estrela + Moda &amp; Casa + VGF2"/>
    <n v="15"/>
    <n v="15"/>
    <n v="15"/>
    <n v="15"/>
    <n v="15"/>
    <n v="42.19"/>
    <n v="42.19"/>
    <n v="42.19"/>
    <n v="42.19"/>
    <n v="42.19"/>
    <n v="0"/>
    <n v="0"/>
    <n v="0"/>
    <n v="0"/>
    <n v="0"/>
    <n v="50.991500000000002"/>
    <n v="50.991500000000002"/>
    <n v="50.991500000000002"/>
    <n v="50.991500000000002"/>
    <n v="50.991500000000002"/>
    <n v="0"/>
    <n v="0"/>
    <n v="0"/>
    <n v="0"/>
    <n v="0"/>
    <n v="0"/>
    <n v="100"/>
    <n v="100"/>
    <n v="100"/>
    <n v="100"/>
  </r>
  <r>
    <n v="2264139"/>
    <x v="256"/>
    <n v="20200307"/>
    <m/>
    <s v="JEWELRY"/>
    <x v="130"/>
    <s v="WHISTLE NECKLACE"/>
    <n v="5465842"/>
    <x v="256"/>
    <n v="1"/>
    <s v="IN-LINE (EXCL NR)"/>
    <s v="CROSS-OUT"/>
    <n v="0.52259999999999995"/>
    <m/>
    <n v="10.058"/>
    <m/>
    <m/>
    <n v="19.25"/>
    <n v="44.99"/>
    <n v="148"/>
    <n v="148"/>
    <n v="120"/>
    <s v="WORK IN PROGRESS"/>
    <n v="134364966"/>
    <s v="NO INCENTIVE"/>
    <s v="N"/>
    <s v="N"/>
    <s v="N"/>
    <s v="N"/>
    <x v="0"/>
    <n v="134364971"/>
    <n v="28"/>
    <n v="42"/>
    <n v="20230306"/>
    <s v="INSTITUTE AVON"/>
    <n v="15"/>
    <s v="Y"/>
    <s v="Tech rep lvl + Moda &amp; Casa + VGF2"/>
    <s v="FULL PAYMENT"/>
    <m/>
    <n v="1488.8874000000001"/>
    <n v="0.3034"/>
    <n v="15.03"/>
    <m/>
    <s v="NECKLACE DROP"/>
    <s v="NECKLACE"/>
    <s v="SEASONAL NOVELTY JEWELRY"/>
    <s v="FEMALE"/>
    <s v="CAUSE MARKETING"/>
    <s v="CAUSE MARKETING"/>
    <n v="0"/>
    <n v="100"/>
    <n v="100"/>
    <s v="N"/>
    <s v="N"/>
    <n v="46060"/>
    <m/>
    <s v="N"/>
    <m/>
    <m/>
    <m/>
    <m/>
    <m/>
    <m/>
    <m/>
    <m/>
    <s v="N"/>
    <n v="68926258"/>
    <s v="Revista Digital F&amp;H"/>
    <m/>
    <x v="0"/>
    <m/>
    <n v="120"/>
    <s v="FASHION - REVISTA DIGITAL 7 - IA"/>
    <s v="N"/>
    <m/>
    <m/>
    <s v="N"/>
    <n v="20230306"/>
    <m/>
    <n v="134364966"/>
    <s v="MIXED"/>
    <s v="Tech rep lvl"/>
    <s v="Moda &amp; Casa"/>
    <n v="1"/>
    <m/>
    <n v="0"/>
    <n v="0"/>
    <n v="100"/>
    <n v="134364970"/>
    <n v="999"/>
    <n v="3"/>
    <x v="0"/>
    <x v="0"/>
    <n v="0.52259999999999995"/>
    <n v="0.52259999999999995"/>
    <n v="0.52259999999999995"/>
    <n v="0.52259999999999995"/>
    <n v="0.52259999999999995"/>
    <n v="19.25"/>
    <n v="19.25"/>
    <n v="19.25"/>
    <n v="19.25"/>
    <n v="19.25"/>
    <s v="Brasil + Moda &amp; Casa + VGF2"/>
    <s v="Bronze + Moda &amp; Casa + VGF2"/>
    <s v="Prata + Moda &amp; Casa + VGF2"/>
    <s v="Ouro + Moda &amp; Casa + VGF2"/>
    <s v="Estrela + Moda &amp; Casa + VGF2"/>
    <n v="15"/>
    <n v="15"/>
    <n v="15"/>
    <n v="15"/>
    <n v="15"/>
    <n v="62.64"/>
    <n v="62.64"/>
    <n v="62.64"/>
    <n v="62.64"/>
    <n v="62.64"/>
    <n v="0"/>
    <n v="0"/>
    <n v="0"/>
    <n v="0"/>
    <n v="0"/>
    <n v="16.362500000000001"/>
    <n v="16.362500000000001"/>
    <n v="16.362500000000001"/>
    <n v="16.362500000000001"/>
    <n v="16.362500000000001"/>
    <n v="0"/>
    <n v="0"/>
    <n v="0"/>
    <n v="0"/>
    <n v="0"/>
    <n v="0"/>
    <n v="100"/>
    <n v="100"/>
    <n v="100"/>
    <n v="100"/>
  </r>
  <r>
    <n v="2283172"/>
    <x v="257"/>
    <n v="20210313"/>
    <m/>
    <s v="HOUSEWARES"/>
    <x v="131"/>
    <s v="GARRAFA INSTITUTO AVON"/>
    <n v="5557703"/>
    <x v="257"/>
    <n v="1"/>
    <s v="IN-LINE (EXCL NR)"/>
    <s v="CROSS-OUT"/>
    <n v="0.5978"/>
    <m/>
    <n v="2.8660000000000001"/>
    <m/>
    <m/>
    <n v="4.43"/>
    <n v="24.99"/>
    <n v="1047"/>
    <n v="1047"/>
    <n v="121"/>
    <s v="WORK IN PROGRESS"/>
    <n v="134365003"/>
    <s v="NO INCENTIVE"/>
    <s v="N"/>
    <s v="N"/>
    <s v="N"/>
    <s v="N"/>
    <x v="0"/>
    <n v="134365005"/>
    <n v="28"/>
    <n v="42"/>
    <n v="20230306"/>
    <s v="INSTITUTE AVON"/>
    <n v="15"/>
    <s v="Y"/>
    <s v="Tech rep lvl + Moda &amp; Casa + VGF2"/>
    <s v="FULL PAYMENT"/>
    <m/>
    <n v="2772.7219"/>
    <n v="-227.98009999999999"/>
    <n v="8.01"/>
    <m/>
    <s v="KITCHEN WATER BOTTLE"/>
    <s v="KITCHEN"/>
    <s v="FOOD STORAGE/CONTAINERS"/>
    <s v="UNISEX"/>
    <s v="AVON"/>
    <s v="AVON"/>
    <n v="1"/>
    <n v="100"/>
    <n v="100"/>
    <s v="N"/>
    <s v="N"/>
    <n v="46966"/>
    <m/>
    <s v="N"/>
    <m/>
    <m/>
    <m/>
    <m/>
    <m/>
    <m/>
    <m/>
    <m/>
    <s v="N"/>
    <n v="68926258"/>
    <s v="Revista Digital F&amp;H"/>
    <m/>
    <x v="0"/>
    <m/>
    <n v="120"/>
    <s v="FASHION - REVISTA DIGITAL 7 - IA"/>
    <s v="N"/>
    <m/>
    <m/>
    <s v="N"/>
    <n v="20230306"/>
    <m/>
    <n v="134365003"/>
    <s v="MIXED"/>
    <s v="Tech rep lvl"/>
    <s v="Moda &amp; Casa"/>
    <n v="1"/>
    <m/>
    <n v="0"/>
    <n v="0"/>
    <n v="100"/>
    <n v="134365004"/>
    <n v="999"/>
    <n v="3"/>
    <x v="0"/>
    <x v="0"/>
    <n v="0.5978"/>
    <n v="0.5978"/>
    <n v="0.5978"/>
    <n v="0.5978"/>
    <n v="0.5978"/>
    <n v="4.43"/>
    <n v="4.43"/>
    <n v="4.43"/>
    <n v="4.43"/>
    <n v="4.43"/>
    <s v="Brasil + Moda &amp; Casa + VGF2"/>
    <s v="Bronze + Moda &amp; Casa + VGF2"/>
    <s v="Prata + Moda &amp; Casa + VGF2"/>
    <s v="Ouro + Moda &amp; Casa + VGF2"/>
    <s v="Estrela + Moda &amp; Casa + VGF2"/>
    <n v="15"/>
    <n v="15"/>
    <n v="15"/>
    <n v="15"/>
    <n v="15"/>
    <n v="42.19"/>
    <n v="42.19"/>
    <n v="42.19"/>
    <n v="42.19"/>
    <n v="42.19"/>
    <n v="0"/>
    <n v="0"/>
    <n v="0"/>
    <n v="0"/>
    <n v="0"/>
    <n v="3.7654999999999998"/>
    <n v="3.7654999999999998"/>
    <n v="3.7654999999999998"/>
    <n v="3.7654999999999998"/>
    <n v="3.7654999999999998"/>
    <n v="0"/>
    <n v="0"/>
    <n v="0"/>
    <n v="0"/>
    <n v="0"/>
    <n v="0"/>
    <n v="100"/>
    <n v="100"/>
    <n v="100"/>
    <n v="100"/>
  </r>
  <r>
    <n v="2308900"/>
    <x v="258"/>
    <n v="20230301"/>
    <m/>
    <s v="HOUSEWARES"/>
    <x v="132"/>
    <s v="COPOS DECORADOS PRIMAVERA"/>
    <n v="5605187"/>
    <x v="258"/>
    <n v="1"/>
    <s v="IN-LINE (EXCL NR)"/>
    <s v="REGULAR PRICE"/>
    <n v="0.5978"/>
    <m/>
    <n v="3.8679999999999999"/>
    <m/>
    <m/>
    <n v="17.66"/>
    <n v="18.989999999999998"/>
    <n v="5741"/>
    <n v="5741"/>
    <n v="90"/>
    <s v="WORK IN PROGRESS"/>
    <n v="134365113"/>
    <s v="NO INCENTIVE"/>
    <s v="N"/>
    <s v="N"/>
    <s v="N"/>
    <s v="N"/>
    <x v="0"/>
    <n v="134365115"/>
    <n v="28"/>
    <n v="42"/>
    <n v="20230306"/>
    <s v="INSTITUTE AVON"/>
    <n v="15"/>
    <s v="Y"/>
    <s v="Tech rep lvl + Moda &amp; Casa + VGF2"/>
    <s v="FULL PAYMENT"/>
    <m/>
    <n v="60608.5867"/>
    <n v="38402.398699999998"/>
    <n v="68.86"/>
    <m/>
    <s v="GLASS EVERYDAY GLASS"/>
    <s v="GLASS"/>
    <s v="TABLEWARE"/>
    <s v="UNISEX"/>
    <s v="AVON"/>
    <s v="AVON"/>
    <n v="0"/>
    <n v="100"/>
    <n v="50"/>
    <s v="N"/>
    <s v="N"/>
    <n v="46660"/>
    <m/>
    <s v="N"/>
    <s v="RP"/>
    <n v="16.239999999999998"/>
    <n v="18.989999999999998"/>
    <n v="18.989999999999998"/>
    <m/>
    <m/>
    <m/>
    <m/>
    <s v="N"/>
    <n v="64050606"/>
    <s v="F&amp;H Ultimo Spread"/>
    <m/>
    <x v="0"/>
    <m/>
    <n v="90"/>
    <s v="COLECOES - PRIMAVERA VERAO - HOUSE 4 - ULTIMO SPREAD"/>
    <s v="N"/>
    <m/>
    <m/>
    <s v="N"/>
    <n v="20230306"/>
    <m/>
    <n v="134365113"/>
    <s v="MIXED"/>
    <s v="Tech rep lvl"/>
    <s v="Moda &amp; Casa"/>
    <n v="1"/>
    <m/>
    <n v="0"/>
    <n v="0"/>
    <n v="100"/>
    <n v="134365114"/>
    <n v="999"/>
    <n v="3"/>
    <x v="0"/>
    <x v="0"/>
    <n v="0.5978"/>
    <n v="0.5978"/>
    <n v="0.5978"/>
    <n v="0.5978"/>
    <n v="0.5978"/>
    <n v="17.66"/>
    <n v="17.66"/>
    <n v="17.66"/>
    <n v="17.66"/>
    <n v="17.66"/>
    <s v="Brasil + Moda &amp; Casa + VGF2"/>
    <s v="Bronze + Moda &amp; Casa + VGF2"/>
    <s v="Prata + Moda &amp; Casa + VGF2"/>
    <s v="Ouro + Moda &amp; Casa + VGF2"/>
    <s v="Estrela + Moda &amp; Casa + VGF2"/>
    <n v="15"/>
    <n v="15"/>
    <n v="15"/>
    <n v="15"/>
    <n v="15"/>
    <n v="42.19"/>
    <n v="42.19"/>
    <n v="42.19"/>
    <n v="42.19"/>
    <n v="42.19"/>
    <n v="0"/>
    <n v="0"/>
    <n v="0"/>
    <n v="0"/>
    <n v="0"/>
    <n v="15.010999999999999"/>
    <n v="15.010999999999999"/>
    <n v="15.010999999999999"/>
    <n v="15.010999999999999"/>
    <n v="15.010999999999999"/>
    <n v="0"/>
    <n v="0"/>
    <n v="0"/>
    <n v="0"/>
    <n v="0"/>
    <n v="0"/>
    <n v="100"/>
    <n v="100"/>
    <n v="100"/>
    <n v="100"/>
  </r>
  <r>
    <n v="2312514"/>
    <x v="259"/>
    <n v="20230301"/>
    <m/>
    <s v="HOUSEWARES"/>
    <x v="132"/>
    <s v="COPOS DECORADOS PRIMAVERA"/>
    <n v="5605187"/>
    <x v="259"/>
    <n v="1"/>
    <s v="IN-LINE (EXCL NR)"/>
    <s v="REGULAR PRICE"/>
    <n v="0.5978"/>
    <m/>
    <n v="3.8679999999999999"/>
    <m/>
    <m/>
    <n v="17.66"/>
    <n v="18.989999999999998"/>
    <n v="5399"/>
    <n v="5399"/>
    <n v="90"/>
    <s v="WORK IN PROGRESS"/>
    <n v="134365113"/>
    <s v="NO INCENTIVE"/>
    <s v="N"/>
    <s v="N"/>
    <s v="N"/>
    <s v="N"/>
    <x v="0"/>
    <n v="134365116"/>
    <n v="28"/>
    <n v="42"/>
    <n v="20230306"/>
    <s v="INSTITUTE AVON"/>
    <n v="15"/>
    <s v="Y"/>
    <s v="Tech rep lvl + Moda &amp; Casa + VGF2"/>
    <s v="FULL PAYMENT"/>
    <m/>
    <n v="56998.042099999999"/>
    <n v="36114.710099999997"/>
    <n v="68.86"/>
    <m/>
    <s v="GLASS EVERYDAY GLASS"/>
    <s v="GLASS"/>
    <s v="TABLEWARE"/>
    <s v="UNISEX"/>
    <s v="AVON"/>
    <s v="AVON"/>
    <n v="0"/>
    <n v="100"/>
    <n v="50"/>
    <s v="N"/>
    <s v="N"/>
    <n v="46943"/>
    <m/>
    <s v="N"/>
    <s v="RP"/>
    <n v="16.239999999999998"/>
    <n v="18.989999999999998"/>
    <n v="18.989999999999998"/>
    <m/>
    <m/>
    <m/>
    <m/>
    <s v="N"/>
    <n v="64050606"/>
    <s v="F&amp;H Ultimo Spread"/>
    <m/>
    <x v="0"/>
    <m/>
    <n v="90"/>
    <s v="COLECOES - PRIMAVERA VERAO - HOUSE 4 - ULTIMO SPREAD"/>
    <s v="N"/>
    <m/>
    <m/>
    <s v="N"/>
    <n v="20230306"/>
    <m/>
    <n v="134365113"/>
    <s v="MIXED"/>
    <s v="Tech rep lvl"/>
    <s v="Moda &amp; Casa"/>
    <n v="1"/>
    <m/>
    <n v="0"/>
    <n v="0"/>
    <n v="100"/>
    <n v="134365114"/>
    <n v="999"/>
    <n v="3"/>
    <x v="0"/>
    <x v="0"/>
    <n v="0.5978"/>
    <n v="0.5978"/>
    <n v="0.5978"/>
    <n v="0.5978"/>
    <n v="0.5978"/>
    <n v="17.66"/>
    <n v="17.66"/>
    <n v="17.66"/>
    <n v="17.66"/>
    <n v="17.66"/>
    <s v="Brasil + Moda &amp; Casa + VGF2"/>
    <s v="Bronze + Moda &amp; Casa + VGF2"/>
    <s v="Prata + Moda &amp; Casa + VGF2"/>
    <s v="Ouro + Moda &amp; Casa + VGF2"/>
    <s v="Estrela + Moda &amp; Casa + VGF2"/>
    <n v="15"/>
    <n v="15"/>
    <n v="15"/>
    <n v="15"/>
    <n v="15"/>
    <n v="42.19"/>
    <n v="42.19"/>
    <n v="42.19"/>
    <n v="42.19"/>
    <n v="42.19"/>
    <n v="0"/>
    <n v="0"/>
    <n v="0"/>
    <n v="0"/>
    <n v="0"/>
    <n v="15.010999999999999"/>
    <n v="15.010999999999999"/>
    <n v="15.010999999999999"/>
    <n v="15.010999999999999"/>
    <n v="15.010999999999999"/>
    <n v="0"/>
    <n v="0"/>
    <n v="0"/>
    <n v="0"/>
    <n v="0"/>
    <n v="0"/>
    <n v="100"/>
    <n v="100"/>
    <n v="100"/>
    <n v="100"/>
  </r>
  <r>
    <n v="2308898"/>
    <x v="260"/>
    <n v="20230304"/>
    <m/>
    <s v="HOUSEWARES"/>
    <x v="133"/>
    <s v="COPO  COR PRIMAVERA"/>
    <n v="5605183"/>
    <x v="260"/>
    <n v="1"/>
    <s v="IN-LINE (EXCL NR)"/>
    <s v="REGULAR PRICE"/>
    <n v="0.5978"/>
    <m/>
    <n v="3.157"/>
    <m/>
    <m/>
    <n v="17.989999999999998"/>
    <n v="17.989999999999998"/>
    <n v="1790"/>
    <n v="1790"/>
    <n v="91"/>
    <s v="WORK IN PROGRESS"/>
    <n v="134365132"/>
    <s v="NO INCENTIVE"/>
    <s v="N"/>
    <s v="N"/>
    <s v="N"/>
    <s v="N"/>
    <x v="0"/>
    <n v="134365134"/>
    <n v="28"/>
    <n v="42"/>
    <n v="20230306"/>
    <s v="CUSTOMER"/>
    <n v="15"/>
    <s v="Y"/>
    <s v="Tech rep lvl + Moda &amp; Casa + VGF2"/>
    <s v="FULL PAYMENT"/>
    <m/>
    <n v="19250.415400000002"/>
    <n v="13599.385399999999"/>
    <n v="75.05"/>
    <m/>
    <s v="GLASS EVERYDAY GLASS"/>
    <s v="GLASS"/>
    <s v="TABLEWARE"/>
    <s v="UNISEX"/>
    <s v="AVON"/>
    <s v="AVON"/>
    <n v="1"/>
    <n v="50"/>
    <n v="100"/>
    <s v="N"/>
    <s v="N"/>
    <n v="46517"/>
    <m/>
    <s v="N"/>
    <m/>
    <m/>
    <m/>
    <m/>
    <m/>
    <m/>
    <m/>
    <m/>
    <s v="N"/>
    <n v="64050606"/>
    <s v="F&amp;H Ultimo Spread"/>
    <m/>
    <x v="0"/>
    <m/>
    <n v="90"/>
    <s v="COLECOES - PRIMAVERA VERAO - HOUSE 4 - ULTIMO SPREAD"/>
    <s v="N"/>
    <m/>
    <m/>
    <s v="N"/>
    <n v="20230306"/>
    <m/>
    <n v="134365132"/>
    <s v="MIXED"/>
    <s v="Tech rep lvl"/>
    <s v="Moda &amp; Casa"/>
    <n v="1"/>
    <m/>
    <n v="0"/>
    <n v="0"/>
    <n v="100"/>
    <n v="134365133"/>
    <n v="999"/>
    <n v="3"/>
    <x v="0"/>
    <x v="0"/>
    <n v="0.5978"/>
    <n v="0.5978"/>
    <n v="0.5978"/>
    <n v="0.5978"/>
    <n v="0.5978"/>
    <n v="17.989999999999998"/>
    <n v="17.989999999999998"/>
    <n v="17.989999999999998"/>
    <n v="17.989999999999998"/>
    <n v="17.989999999999998"/>
    <s v="Brasil + Moda &amp; Casa + VGF2"/>
    <s v="Bronze + Moda &amp; Casa + VGF2"/>
    <s v="Prata + Moda &amp; Casa + VGF2"/>
    <s v="Ouro + Moda &amp; Casa + VGF2"/>
    <s v="Estrela + Moda &amp; Casa + VGF2"/>
    <n v="15"/>
    <n v="15"/>
    <n v="15"/>
    <n v="15"/>
    <n v="15"/>
    <n v="42.19"/>
    <n v="42.19"/>
    <n v="42.19"/>
    <n v="42.19"/>
    <n v="42.19"/>
    <n v="0"/>
    <n v="0"/>
    <n v="0"/>
    <n v="0"/>
    <n v="0"/>
    <n v="15.291499999999999"/>
    <n v="15.291499999999999"/>
    <n v="15.291499999999999"/>
    <n v="15.291499999999999"/>
    <n v="15.291499999999999"/>
    <n v="0"/>
    <n v="0"/>
    <n v="0"/>
    <n v="0"/>
    <n v="0"/>
    <n v="0"/>
    <n v="100"/>
    <n v="100"/>
    <n v="100"/>
    <n v="100"/>
  </r>
  <r>
    <n v="2308898"/>
    <x v="260"/>
    <n v="20230304"/>
    <m/>
    <s v="HOUSEWARES"/>
    <x v="133"/>
    <s v="COPO  COR PRIMAVERA"/>
    <n v="5605183"/>
    <x v="260"/>
    <n v="2"/>
    <s v="IN-LINE (EXCL NR)"/>
    <s v="ANY X FOR.."/>
    <n v="0.5978"/>
    <m/>
    <n v="3.157"/>
    <m/>
    <m/>
    <n v="31.98"/>
    <n v="17.989999999999998"/>
    <n v="4176"/>
    <n v="4176"/>
    <n v="91"/>
    <s v="WORK IN PROGRESS"/>
    <n v="134365132"/>
    <s v="NO INCENTIVE"/>
    <s v="N"/>
    <s v="N"/>
    <s v="N"/>
    <s v="N"/>
    <x v="0"/>
    <n v="134365146"/>
    <n v="28"/>
    <n v="42"/>
    <n v="20230306"/>
    <s v="CUSTOMER"/>
    <n v="15"/>
    <s v="Y"/>
    <s v="Tech rep lvl + Moda &amp; Casa + VGF2"/>
    <s v="FULL PAYMENT"/>
    <m/>
    <n v="39917.640700000004"/>
    <n v="26734.008699999998"/>
    <n v="71.930000000000007"/>
    <m/>
    <s v="GLASS EVERYDAY GLASS"/>
    <s v="GLASS"/>
    <s v="TABLEWARE"/>
    <s v="UNISEX"/>
    <s v="AVON"/>
    <s v="AVON"/>
    <n v="1"/>
    <n v="50"/>
    <n v="100"/>
    <s v="N"/>
    <s v="N"/>
    <n v="46517"/>
    <m/>
    <s v="N"/>
    <m/>
    <m/>
    <m/>
    <m/>
    <m/>
    <m/>
    <m/>
    <m/>
    <s v="N"/>
    <n v="64050606"/>
    <s v="F&amp;H Ultimo Spread"/>
    <m/>
    <x v="0"/>
    <m/>
    <n v="90"/>
    <s v="COLECOES - PRIMAVERA VERAO - HOUSE 4 - ULTIMO SPREAD"/>
    <s v="N"/>
    <m/>
    <m/>
    <s v="N"/>
    <n v="20230306"/>
    <m/>
    <n v="134365132"/>
    <s v="MIXED"/>
    <s v="Tech rep lvl"/>
    <s v="Moda &amp; Casa"/>
    <n v="2"/>
    <m/>
    <n v="0"/>
    <n v="0"/>
    <n v="100"/>
    <n v="134365145"/>
    <n v="999"/>
    <n v="3"/>
    <x v="0"/>
    <x v="0"/>
    <n v="0.5978"/>
    <n v="0.5978"/>
    <n v="0.5978"/>
    <n v="0.5978"/>
    <n v="0.5978"/>
    <n v="31.98"/>
    <n v="31.98"/>
    <n v="31.98"/>
    <n v="31.98"/>
    <n v="31.98"/>
    <s v="Brasil + Moda &amp; Casa + VGF2"/>
    <s v="Bronze + Moda &amp; Casa + VGF2"/>
    <s v="Prata + Moda &amp; Casa + VGF2"/>
    <s v="Ouro + Moda &amp; Casa + VGF2"/>
    <s v="Estrela + Moda &amp; Casa + VGF2"/>
    <n v="15"/>
    <n v="15"/>
    <n v="15"/>
    <n v="15"/>
    <n v="15"/>
    <n v="42.19"/>
    <n v="42.19"/>
    <n v="42.19"/>
    <n v="42.19"/>
    <n v="42.19"/>
    <n v="0"/>
    <n v="0"/>
    <n v="0"/>
    <n v="0"/>
    <n v="0"/>
    <n v="13.5915"/>
    <n v="13.5915"/>
    <n v="13.5915"/>
    <n v="13.5915"/>
    <n v="13.5915"/>
    <n v="0"/>
    <n v="0"/>
    <n v="0"/>
    <n v="0"/>
    <n v="0"/>
    <n v="0"/>
    <n v="100"/>
    <n v="100"/>
    <n v="100"/>
    <n v="100"/>
  </r>
  <r>
    <n v="2308898"/>
    <x v="260"/>
    <n v="20230304"/>
    <m/>
    <s v="HOUSEWARES"/>
    <x v="133"/>
    <s v="COPO  COR PRIMAVERA"/>
    <n v="5605183"/>
    <x v="260"/>
    <n v="3"/>
    <s v="IN-LINE (EXCL NR)"/>
    <s v="ANY X FOR.."/>
    <n v="0.5978"/>
    <m/>
    <n v="3.157"/>
    <m/>
    <m/>
    <n v="41.97"/>
    <n v="17.989999999999998"/>
    <n v="5966"/>
    <n v="5966"/>
    <n v="91"/>
    <s v="WORK IN PROGRESS"/>
    <n v="134365132"/>
    <s v="NO INCENTIVE"/>
    <s v="N"/>
    <s v="N"/>
    <s v="N"/>
    <s v="N"/>
    <x v="0"/>
    <n v="134365177"/>
    <n v="28"/>
    <n v="42"/>
    <n v="20230306"/>
    <s v="CUSTOMER"/>
    <n v="15"/>
    <s v="Y"/>
    <s v="Tech rep lvl + Moda &amp; Casa + VGF2"/>
    <s v="FULL PAYMENT"/>
    <m/>
    <n v="49894.982499999998"/>
    <n v="31060.320500000002"/>
    <n v="67.91"/>
    <m/>
    <s v="GLASS EVERYDAY GLASS"/>
    <s v="GLASS"/>
    <s v="TABLEWARE"/>
    <s v="UNISEX"/>
    <s v="AVON"/>
    <s v="AVON"/>
    <n v="1"/>
    <n v="50"/>
    <n v="100"/>
    <s v="N"/>
    <s v="N"/>
    <n v="46517"/>
    <m/>
    <s v="N"/>
    <m/>
    <m/>
    <m/>
    <m/>
    <m/>
    <m/>
    <m/>
    <m/>
    <s v="N"/>
    <n v="64050606"/>
    <s v="F&amp;H Ultimo Spread"/>
    <m/>
    <x v="0"/>
    <m/>
    <n v="90"/>
    <s v="COLECOES - PRIMAVERA VERAO - HOUSE 4 - ULTIMO SPREAD"/>
    <s v="N"/>
    <m/>
    <m/>
    <s v="N"/>
    <n v="20230306"/>
    <m/>
    <n v="134365132"/>
    <s v="MIXED"/>
    <s v="Tech rep lvl"/>
    <s v="Moda &amp; Casa"/>
    <n v="3"/>
    <m/>
    <n v="0"/>
    <n v="0"/>
    <n v="100"/>
    <n v="134365176"/>
    <n v="999"/>
    <n v="3"/>
    <x v="0"/>
    <x v="0"/>
    <n v="0.5978"/>
    <n v="0.5978"/>
    <n v="0.5978"/>
    <n v="0.5978"/>
    <n v="0.5978"/>
    <n v="41.97"/>
    <n v="41.97"/>
    <n v="41.97"/>
    <n v="41.97"/>
    <n v="41.97"/>
    <s v="Brasil + Moda &amp; Casa + VGF2"/>
    <s v="Bronze + Moda &amp; Casa + VGF2"/>
    <s v="Prata + Moda &amp; Casa + VGF2"/>
    <s v="Ouro + Moda &amp; Casa + VGF2"/>
    <s v="Estrela + Moda &amp; Casa + VGF2"/>
    <n v="15"/>
    <n v="15"/>
    <n v="15"/>
    <n v="15"/>
    <n v="15"/>
    <n v="42.19"/>
    <n v="42.19"/>
    <n v="42.19"/>
    <n v="42.19"/>
    <n v="42.19"/>
    <n v="0"/>
    <n v="0"/>
    <n v="0"/>
    <n v="0"/>
    <n v="0"/>
    <n v="11.891500000000001"/>
    <n v="11.891500000000001"/>
    <n v="11.891500000000001"/>
    <n v="11.891500000000001"/>
    <n v="11.891500000000001"/>
    <n v="0"/>
    <n v="0"/>
    <n v="0"/>
    <n v="0"/>
    <n v="0"/>
    <n v="0"/>
    <n v="100"/>
    <n v="100"/>
    <n v="100"/>
    <n v="100"/>
  </r>
  <r>
    <n v="2308899"/>
    <x v="261"/>
    <n v="20230304"/>
    <m/>
    <s v="HOUSEWARES"/>
    <x v="134"/>
    <s v="TACA COR PRIMAVERA"/>
    <n v="5605185"/>
    <x v="261"/>
    <n v="1"/>
    <s v="IN-LINE (EXCL NR)"/>
    <s v="REGULAR PRICE"/>
    <n v="0.5978"/>
    <m/>
    <n v="4.3979999999999997"/>
    <m/>
    <m/>
    <n v="22.99"/>
    <n v="22.99"/>
    <n v="3130"/>
    <n v="3130"/>
    <n v="92"/>
    <s v="WORK IN PROGRESS"/>
    <n v="134365189"/>
    <s v="NO INCENTIVE"/>
    <s v="N"/>
    <s v="N"/>
    <s v="N"/>
    <s v="N"/>
    <x v="0"/>
    <n v="134365191"/>
    <n v="28"/>
    <n v="42"/>
    <n v="20230306"/>
    <s v="CUSTOMER"/>
    <n v="15"/>
    <s v="Y"/>
    <s v="Tech rep lvl + Moda &amp; Casa + VGF2"/>
    <s v="FULL PAYMENT"/>
    <m/>
    <n v="43016.910900000003"/>
    <n v="29251.170900000001"/>
    <n v="72.8"/>
    <m/>
    <s v="GLASS EVERYDAY GLASS"/>
    <s v="GLASS"/>
    <s v="TABLEWARE"/>
    <s v="UNISEX"/>
    <s v="AVON"/>
    <s v="AVON"/>
    <n v="0"/>
    <n v="100"/>
    <n v="100"/>
    <s v="N"/>
    <s v="N"/>
    <n v="46518"/>
    <m/>
    <s v="N"/>
    <m/>
    <m/>
    <m/>
    <m/>
    <m/>
    <m/>
    <m/>
    <m/>
    <s v="N"/>
    <n v="64050607"/>
    <s v="F&amp;H Contra Capa"/>
    <m/>
    <x v="0"/>
    <m/>
    <n v="92"/>
    <s v="COLECOES - PRIMAVERA VERAO - HOUSE 5 - CC"/>
    <s v="N"/>
    <m/>
    <m/>
    <s v="N"/>
    <n v="20230306"/>
    <m/>
    <n v="134365189"/>
    <s v="MIXED"/>
    <s v="Tech rep lvl"/>
    <s v="Moda &amp; Casa"/>
    <n v="1"/>
    <m/>
    <n v="0"/>
    <n v="0"/>
    <n v="100"/>
    <n v="134365190"/>
    <n v="999"/>
    <n v="3"/>
    <x v="0"/>
    <x v="0"/>
    <n v="0.5978"/>
    <n v="0.5978"/>
    <n v="0.5978"/>
    <n v="0.5978"/>
    <n v="0.5978"/>
    <n v="22.99"/>
    <n v="22.99"/>
    <n v="22.99"/>
    <n v="22.99"/>
    <n v="22.99"/>
    <s v="Brasil + Moda &amp; Casa + VGF2"/>
    <s v="Bronze + Moda &amp; Casa + VGF2"/>
    <s v="Prata + Moda &amp; Casa + VGF2"/>
    <s v="Ouro + Moda &amp; Casa + VGF2"/>
    <s v="Estrela + Moda &amp; Casa + VGF2"/>
    <n v="15"/>
    <n v="15"/>
    <n v="15"/>
    <n v="15"/>
    <n v="15"/>
    <n v="42.19"/>
    <n v="42.19"/>
    <n v="42.19"/>
    <n v="42.19"/>
    <n v="42.19"/>
    <n v="0"/>
    <n v="0"/>
    <n v="0"/>
    <n v="0"/>
    <n v="0"/>
    <n v="19.541499999999999"/>
    <n v="19.541499999999999"/>
    <n v="19.541499999999999"/>
    <n v="19.541499999999999"/>
    <n v="19.541499999999999"/>
    <n v="0"/>
    <n v="0"/>
    <n v="0"/>
    <n v="0"/>
    <n v="0"/>
    <n v="0"/>
    <n v="100"/>
    <n v="100"/>
    <n v="100"/>
    <n v="100"/>
  </r>
  <r>
    <n v="2308899"/>
    <x v="261"/>
    <n v="20230304"/>
    <m/>
    <s v="HOUSEWARES"/>
    <x v="134"/>
    <s v="TACA COR PRIMAVERA"/>
    <n v="5605185"/>
    <x v="261"/>
    <n v="2"/>
    <s v="IN-LINE (EXCL NR)"/>
    <s v="ANY X FOR.."/>
    <n v="0.5978"/>
    <m/>
    <n v="4.3979999999999997"/>
    <m/>
    <m/>
    <n v="37.979999999999997"/>
    <n v="22.99"/>
    <n v="6966"/>
    <n v="6966"/>
    <n v="92"/>
    <s v="WORK IN PROGRESS"/>
    <n v="134365189"/>
    <s v="NO INCENTIVE"/>
    <s v="N"/>
    <s v="N"/>
    <s v="N"/>
    <s v="N"/>
    <x v="0"/>
    <n v="134365234"/>
    <n v="28"/>
    <n v="42"/>
    <n v="20230306"/>
    <s v="CUSTOMER"/>
    <n v="15"/>
    <s v="Y"/>
    <s v="Tech rep lvl + Moda &amp; Casa + VGF2"/>
    <s v="FULL PAYMENT"/>
    <m/>
    <n v="79079.578500000003"/>
    <n v="48443.110500000003"/>
    <n v="67.069999999999993"/>
    <m/>
    <s v="GLASS EVERYDAY GLASS"/>
    <s v="GLASS"/>
    <s v="TABLEWARE"/>
    <s v="UNISEX"/>
    <s v="AVON"/>
    <s v="AVON"/>
    <n v="0"/>
    <n v="100"/>
    <n v="100"/>
    <s v="N"/>
    <s v="N"/>
    <n v="46518"/>
    <m/>
    <s v="N"/>
    <m/>
    <m/>
    <m/>
    <m/>
    <m/>
    <m/>
    <m/>
    <m/>
    <s v="N"/>
    <n v="64050607"/>
    <s v="F&amp;H Contra Capa"/>
    <m/>
    <x v="0"/>
    <m/>
    <n v="92"/>
    <s v="COLECOES - PRIMAVERA VERAO - HOUSE 5 - CC"/>
    <s v="N"/>
    <m/>
    <m/>
    <s v="N"/>
    <n v="20230306"/>
    <m/>
    <n v="134365189"/>
    <s v="MIXED"/>
    <s v="Tech rep lvl"/>
    <s v="Moda &amp; Casa"/>
    <n v="2"/>
    <m/>
    <n v="0"/>
    <n v="0"/>
    <n v="100"/>
    <n v="134365233"/>
    <n v="999"/>
    <n v="3"/>
    <x v="0"/>
    <x v="0"/>
    <n v="0.5978"/>
    <n v="0.5978"/>
    <n v="0.5978"/>
    <n v="0.5978"/>
    <n v="0.5978"/>
    <n v="37.979999999999997"/>
    <n v="37.979999999999997"/>
    <n v="37.979999999999997"/>
    <n v="37.979999999999997"/>
    <n v="37.979999999999997"/>
    <s v="Brasil + Moda &amp; Casa + VGF2"/>
    <s v="Bronze + Moda &amp; Casa + VGF2"/>
    <s v="Prata + Moda &amp; Casa + VGF2"/>
    <s v="Ouro + Moda &amp; Casa + VGF2"/>
    <s v="Estrela + Moda &amp; Casa + VGF2"/>
    <n v="15"/>
    <n v="15"/>
    <n v="15"/>
    <n v="15"/>
    <n v="15"/>
    <n v="42.19"/>
    <n v="42.19"/>
    <n v="42.19"/>
    <n v="42.19"/>
    <n v="42.19"/>
    <n v="0"/>
    <n v="0"/>
    <n v="0"/>
    <n v="0"/>
    <n v="0"/>
    <n v="16.141500000000001"/>
    <n v="16.141500000000001"/>
    <n v="16.141500000000001"/>
    <n v="16.141500000000001"/>
    <n v="16.141500000000001"/>
    <n v="0"/>
    <n v="0"/>
    <n v="0"/>
    <n v="0"/>
    <n v="0"/>
    <n v="0"/>
    <n v="100"/>
    <n v="100"/>
    <n v="100"/>
    <n v="100"/>
  </r>
  <r>
    <n v="2308899"/>
    <x v="261"/>
    <n v="20230304"/>
    <m/>
    <s v="HOUSEWARES"/>
    <x v="134"/>
    <s v="TACA COR PRIMAVERA"/>
    <n v="5605185"/>
    <x v="261"/>
    <n v="3"/>
    <s v="IN-LINE (EXCL NR)"/>
    <s v="ANY X FOR.."/>
    <n v="0.5978"/>
    <m/>
    <n v="4.3979999999999997"/>
    <m/>
    <m/>
    <n v="50.97"/>
    <n v="22.99"/>
    <n v="10095"/>
    <n v="10095"/>
    <n v="92"/>
    <s v="WORK IN PROGRESS"/>
    <n v="134365189"/>
    <s v="NO INCENTIVE"/>
    <s v="N"/>
    <s v="N"/>
    <s v="N"/>
    <s v="N"/>
    <x v="0"/>
    <n v="134365246"/>
    <n v="28"/>
    <n v="42"/>
    <n v="20230306"/>
    <s v="CUSTOMER"/>
    <n v="15"/>
    <s v="Y"/>
    <s v="Tech rep lvl + Moda &amp; Casa + VGF2"/>
    <s v="FULL PAYMENT"/>
    <m/>
    <n v="102531.09910000001"/>
    <n v="58133.289100000002"/>
    <n v="63.19"/>
    <m/>
    <s v="GLASS EVERYDAY GLASS"/>
    <s v="GLASS"/>
    <s v="TABLEWARE"/>
    <s v="UNISEX"/>
    <s v="AVON"/>
    <s v="AVON"/>
    <n v="0"/>
    <n v="100"/>
    <n v="100"/>
    <s v="N"/>
    <s v="N"/>
    <n v="46518"/>
    <m/>
    <s v="N"/>
    <m/>
    <m/>
    <m/>
    <m/>
    <m/>
    <m/>
    <m/>
    <m/>
    <s v="N"/>
    <n v="64050607"/>
    <s v="F&amp;H Contra Capa"/>
    <m/>
    <x v="0"/>
    <m/>
    <n v="92"/>
    <s v="COLECOES - PRIMAVERA VERAO - HOUSE 5 - CC"/>
    <s v="N"/>
    <m/>
    <m/>
    <s v="N"/>
    <n v="20230306"/>
    <m/>
    <n v="134365189"/>
    <s v="MIXED"/>
    <s v="Tech rep lvl"/>
    <s v="Moda &amp; Casa"/>
    <n v="3"/>
    <m/>
    <n v="0"/>
    <n v="0"/>
    <n v="100"/>
    <n v="134365245"/>
    <n v="999"/>
    <n v="3"/>
    <x v="0"/>
    <x v="0"/>
    <n v="0.5978"/>
    <n v="0.5978"/>
    <n v="0.5978"/>
    <n v="0.5978"/>
    <n v="0.5978"/>
    <n v="50.97"/>
    <n v="50.97"/>
    <n v="50.97"/>
    <n v="50.97"/>
    <n v="50.97"/>
    <s v="Brasil + Moda &amp; Casa + VGF2"/>
    <s v="Bronze + Moda &amp; Casa + VGF2"/>
    <s v="Prata + Moda &amp; Casa + VGF2"/>
    <s v="Ouro + Moda &amp; Casa + VGF2"/>
    <s v="Estrela + Moda &amp; Casa + VGF2"/>
    <n v="15"/>
    <n v="15"/>
    <n v="15"/>
    <n v="15"/>
    <n v="15"/>
    <n v="42.19"/>
    <n v="42.19"/>
    <n v="42.19"/>
    <n v="42.19"/>
    <n v="42.19"/>
    <n v="0"/>
    <n v="0"/>
    <n v="0"/>
    <n v="0"/>
    <n v="0"/>
    <n v="14.4415"/>
    <n v="14.4415"/>
    <n v="14.4415"/>
    <n v="14.4415"/>
    <n v="14.4415"/>
    <n v="0"/>
    <n v="0"/>
    <n v="0"/>
    <n v="0"/>
    <n v="0"/>
    <n v="0"/>
    <n v="100"/>
    <n v="100"/>
    <n v="100"/>
    <n v="100"/>
  </r>
  <r>
    <n v="2261226"/>
    <x v="0"/>
    <n v="20200319"/>
    <m/>
    <s v="INNERWEAR"/>
    <x v="0"/>
    <s v="SHORTFAIXA SLIMTEX-REDUFIRM"/>
    <n v="5520172"/>
    <x v="0"/>
    <n v="1"/>
    <s v="IN-LINE (EXCL NR)"/>
    <s v="REPRESENTATIVE OFFER"/>
    <n v="0.70330000000000004"/>
    <m/>
    <n v="22.937999999999999"/>
    <m/>
    <m/>
    <n v="71.989999999999995"/>
    <n v="129.99"/>
    <n v="901"/>
    <n v="901"/>
    <n v="42"/>
    <s v="WORK IN PROGRESS"/>
    <n v="134365257"/>
    <s v="NO INCENTIVE"/>
    <s v="N"/>
    <s v="N"/>
    <s v="N"/>
    <s v="N"/>
    <x v="1"/>
    <n v="134365259"/>
    <n v="28"/>
    <n v="32"/>
    <n v="20230306"/>
    <s v="NET ITEM"/>
    <n v="15"/>
    <s v="Y"/>
    <s v="Tech rep lvl + Moda &amp; Casa + VGF2"/>
    <s v="FULL PAYMENT"/>
    <m/>
    <n v="45618.140899999999"/>
    <n v="24951.002899999999"/>
    <n v="63.76"/>
    <m/>
    <s v="BODY SHAPER"/>
    <s v="SHAPEWEAR"/>
    <s v="INTIMATE APPAREL"/>
    <s v="FEMALE"/>
    <s v="AVON"/>
    <s v="AVON"/>
    <n v="0"/>
    <n v="20"/>
    <n v="25"/>
    <s v="N"/>
    <s v="N"/>
    <n v="61004"/>
    <m/>
    <s v="N"/>
    <s v="AXF"/>
    <n v="83.2"/>
    <n v="87.99"/>
    <n v="92.79"/>
    <m/>
    <m/>
    <m/>
    <m/>
    <s v="N"/>
    <m/>
    <m/>
    <m/>
    <x v="0"/>
    <m/>
    <n v="42"/>
    <s v="MULTI CATEGORY - 1"/>
    <s v="N"/>
    <m/>
    <m/>
    <s v="N"/>
    <n v="20230306"/>
    <m/>
    <n v="134365257"/>
    <s v="MIXED"/>
    <s v="Tech rep lvl"/>
    <s v="Moda &amp; Casa"/>
    <n v="1"/>
    <m/>
    <n v="0"/>
    <n v="0"/>
    <n v="100"/>
    <n v="134365258"/>
    <n v="999"/>
    <n v="3"/>
    <x v="0"/>
    <x v="0"/>
    <n v="0.70330000000000004"/>
    <n v="0.70330000000000004"/>
    <n v="0.70330000000000004"/>
    <n v="0.70330000000000004"/>
    <n v="0.70330000000000004"/>
    <n v="71.989999999999995"/>
    <n v="71.989999999999995"/>
    <n v="71.989999999999995"/>
    <n v="71.989999999999995"/>
    <n v="71.989999999999995"/>
    <s v="Brasil + Moda &amp; Casa + VGF2"/>
    <s v="Bronze + Moda &amp; Casa + VGF2"/>
    <s v="Prata + Moda &amp; Casa + VGF2"/>
    <s v="Ouro + Moda &amp; Casa + VGF2"/>
    <s v="Estrela + Moda &amp; Casa + VGF2"/>
    <n v="15"/>
    <n v="15"/>
    <n v="15"/>
    <n v="15"/>
    <n v="15"/>
    <n v="42.19"/>
    <n v="42.19"/>
    <n v="42.19"/>
    <n v="42.19"/>
    <n v="42.19"/>
    <n v="0"/>
    <n v="0"/>
    <n v="0"/>
    <n v="0"/>
    <n v="0"/>
    <n v="71.989999999999995"/>
    <n v="71.989999999999995"/>
    <n v="71.989999999999995"/>
    <n v="71.989999999999995"/>
    <n v="71.989999999999995"/>
    <n v="18"/>
    <n v="18"/>
    <n v="18"/>
    <n v="18"/>
    <n v="18"/>
    <n v="20"/>
    <n v="79"/>
    <n v="79"/>
    <n v="79"/>
    <n v="79"/>
  </r>
  <r>
    <n v="2261227"/>
    <x v="1"/>
    <n v="20200319"/>
    <m/>
    <s v="INNERWEAR"/>
    <x v="0"/>
    <s v="SHORTFAIXA SLIMTEX-REDUFIRM"/>
    <n v="5520172"/>
    <x v="1"/>
    <n v="1"/>
    <s v="IN-LINE (EXCL NR)"/>
    <s v="REPRESENTATIVE OFFER"/>
    <n v="0.70330000000000004"/>
    <m/>
    <n v="22.954000000000001"/>
    <m/>
    <m/>
    <n v="71.989999999999995"/>
    <n v="129.99"/>
    <n v="1087"/>
    <n v="1087"/>
    <n v="42"/>
    <s v="WORK IN PROGRESS"/>
    <n v="134365257"/>
    <s v="NO INCENTIVE"/>
    <s v="N"/>
    <s v="N"/>
    <s v="N"/>
    <s v="N"/>
    <x v="1"/>
    <n v="134365262"/>
    <n v="28"/>
    <n v="32"/>
    <n v="20230306"/>
    <s v="NET ITEM"/>
    <n v="15"/>
    <s v="Y"/>
    <s v="Tech rep lvl + Moda &amp; Casa + VGF2"/>
    <s v="FULL PAYMENT"/>
    <m/>
    <n v="55035.426299999999"/>
    <n v="30084.4283"/>
    <n v="63.73"/>
    <m/>
    <s v="BODY SHAPER"/>
    <s v="SHAPEWEAR"/>
    <s v="INTIMATE APPAREL"/>
    <s v="FEMALE"/>
    <s v="AVON"/>
    <s v="AVON"/>
    <n v="0"/>
    <n v="20"/>
    <n v="25"/>
    <s v="N"/>
    <s v="N"/>
    <n v="61025"/>
    <m/>
    <s v="N"/>
    <s v="AXF"/>
    <n v="83.2"/>
    <n v="87.99"/>
    <n v="92.79"/>
    <m/>
    <m/>
    <m/>
    <m/>
    <s v="N"/>
    <m/>
    <m/>
    <m/>
    <x v="0"/>
    <m/>
    <n v="42"/>
    <s v="MULTI CATEGORY - 1"/>
    <s v="N"/>
    <m/>
    <m/>
    <s v="N"/>
    <n v="20230306"/>
    <m/>
    <n v="134365257"/>
    <s v="MIXED"/>
    <s v="Tech rep lvl"/>
    <s v="Moda &amp; Casa"/>
    <n v="1"/>
    <m/>
    <n v="0"/>
    <n v="0"/>
    <n v="100"/>
    <n v="134365258"/>
    <n v="999"/>
    <n v="3"/>
    <x v="0"/>
    <x v="0"/>
    <n v="0.70330000000000004"/>
    <n v="0.70330000000000004"/>
    <n v="0.70330000000000004"/>
    <n v="0.70330000000000004"/>
    <n v="0.70330000000000004"/>
    <n v="71.989999999999995"/>
    <n v="71.989999999999995"/>
    <n v="71.989999999999995"/>
    <n v="71.989999999999995"/>
    <n v="71.989999999999995"/>
    <s v="Brasil + Moda &amp; Casa + VGF2"/>
    <s v="Bronze + Moda &amp; Casa + VGF2"/>
    <s v="Prata + Moda &amp; Casa + VGF2"/>
    <s v="Ouro + Moda &amp; Casa + VGF2"/>
    <s v="Estrela + Moda &amp; Casa + VGF2"/>
    <n v="15"/>
    <n v="15"/>
    <n v="15"/>
    <n v="15"/>
    <n v="15"/>
    <n v="42.19"/>
    <n v="42.19"/>
    <n v="42.19"/>
    <n v="42.19"/>
    <n v="42.19"/>
    <n v="0"/>
    <n v="0"/>
    <n v="0"/>
    <n v="0"/>
    <n v="0"/>
    <n v="71.989999999999995"/>
    <n v="71.989999999999995"/>
    <n v="71.989999999999995"/>
    <n v="71.989999999999995"/>
    <n v="71.989999999999995"/>
    <n v="18"/>
    <n v="18"/>
    <n v="18"/>
    <n v="18"/>
    <n v="18"/>
    <n v="20"/>
    <n v="79"/>
    <n v="79"/>
    <n v="79"/>
    <n v="79"/>
  </r>
  <r>
    <n v="2261228"/>
    <x v="2"/>
    <n v="20200319"/>
    <m/>
    <s v="INNERWEAR"/>
    <x v="0"/>
    <s v="SHORTFAIXA SLIMTEX-REDUFIRM"/>
    <n v="5520172"/>
    <x v="2"/>
    <n v="1"/>
    <s v="IN-LINE (EXCL NR)"/>
    <s v="REPRESENTATIVE OFFER"/>
    <n v="0.70330000000000004"/>
    <m/>
    <n v="23.021999999999998"/>
    <m/>
    <m/>
    <n v="71.989999999999995"/>
    <n v="129.99"/>
    <n v="532"/>
    <n v="532"/>
    <n v="42"/>
    <s v="WORK IN PROGRESS"/>
    <n v="134365257"/>
    <s v="NO INCENTIVE"/>
    <s v="N"/>
    <s v="N"/>
    <s v="N"/>
    <s v="N"/>
    <x v="1"/>
    <n v="134365260"/>
    <n v="28"/>
    <n v="32"/>
    <n v="20230306"/>
    <s v="NET ITEM"/>
    <n v="15"/>
    <s v="Y"/>
    <s v="Tech rep lvl + Moda &amp; Casa + VGF2"/>
    <s v="FULL PAYMENT"/>
    <m/>
    <n v="26935.461599999999"/>
    <n v="14687.757600000001"/>
    <n v="63.62"/>
    <m/>
    <s v="BODY SHAPER"/>
    <s v="SHAPEWEAR"/>
    <s v="INTIMATE APPAREL"/>
    <s v="FEMALE"/>
    <s v="AVON"/>
    <s v="AVON"/>
    <n v="0"/>
    <n v="20"/>
    <n v="25"/>
    <s v="N"/>
    <s v="N"/>
    <n v="61070"/>
    <m/>
    <s v="N"/>
    <s v="AXF"/>
    <n v="83.2"/>
    <n v="87.99"/>
    <n v="92.79"/>
    <m/>
    <m/>
    <m/>
    <m/>
    <s v="N"/>
    <m/>
    <m/>
    <m/>
    <x v="0"/>
    <m/>
    <n v="42"/>
    <s v="MULTI CATEGORY - 1"/>
    <s v="N"/>
    <m/>
    <m/>
    <s v="N"/>
    <n v="20230306"/>
    <m/>
    <n v="134365257"/>
    <s v="MIXED"/>
    <s v="Tech rep lvl"/>
    <s v="Moda &amp; Casa"/>
    <n v="1"/>
    <m/>
    <n v="0"/>
    <n v="0"/>
    <n v="100"/>
    <n v="134365258"/>
    <n v="999"/>
    <n v="3"/>
    <x v="0"/>
    <x v="0"/>
    <n v="0.70330000000000004"/>
    <n v="0.70330000000000004"/>
    <n v="0.70330000000000004"/>
    <n v="0.70330000000000004"/>
    <n v="0.70330000000000004"/>
    <n v="71.989999999999995"/>
    <n v="71.989999999999995"/>
    <n v="71.989999999999995"/>
    <n v="71.989999999999995"/>
    <n v="71.989999999999995"/>
    <s v="Brasil + Moda &amp; Casa + VGF2"/>
    <s v="Bronze + Moda &amp; Casa + VGF2"/>
    <s v="Prata + Moda &amp; Casa + VGF2"/>
    <s v="Ouro + Moda &amp; Casa + VGF2"/>
    <s v="Estrela + Moda &amp; Casa + VGF2"/>
    <n v="15"/>
    <n v="15"/>
    <n v="15"/>
    <n v="15"/>
    <n v="15"/>
    <n v="42.19"/>
    <n v="42.19"/>
    <n v="42.19"/>
    <n v="42.19"/>
    <n v="42.19"/>
    <n v="0"/>
    <n v="0"/>
    <n v="0"/>
    <n v="0"/>
    <n v="0"/>
    <n v="71.989999999999995"/>
    <n v="71.989999999999995"/>
    <n v="71.989999999999995"/>
    <n v="71.989999999999995"/>
    <n v="71.989999999999995"/>
    <n v="18"/>
    <n v="18"/>
    <n v="18"/>
    <n v="18"/>
    <n v="18"/>
    <n v="20"/>
    <n v="79"/>
    <n v="79"/>
    <n v="79"/>
    <n v="79"/>
  </r>
  <r>
    <n v="2261229"/>
    <x v="3"/>
    <n v="20200319"/>
    <m/>
    <s v="INNERWEAR"/>
    <x v="0"/>
    <s v="SHORTFAIXA SLIMTEX-REDUFIRM"/>
    <n v="5520172"/>
    <x v="3"/>
    <n v="1"/>
    <s v="IN-LINE (EXCL NR)"/>
    <s v="REPRESENTATIVE OFFER"/>
    <n v="0.70330000000000004"/>
    <m/>
    <n v="23.033000000000001"/>
    <m/>
    <m/>
    <n v="71.989999999999995"/>
    <n v="129.99"/>
    <n v="709"/>
    <n v="709"/>
    <n v="42"/>
    <s v="WORK IN PROGRESS"/>
    <n v="134365257"/>
    <s v="NO INCENTIVE"/>
    <s v="N"/>
    <s v="N"/>
    <s v="N"/>
    <s v="N"/>
    <x v="1"/>
    <n v="134365261"/>
    <n v="28"/>
    <n v="32"/>
    <n v="20230306"/>
    <s v="NET ITEM"/>
    <n v="15"/>
    <s v="Y"/>
    <s v="Tech rep lvl + Moda &amp; Casa + VGF2"/>
    <s v="FULL PAYMENT"/>
    <m/>
    <n v="35897.072"/>
    <n v="19566.674999999999"/>
    <n v="63.61"/>
    <m/>
    <s v="BODY SHAPER"/>
    <s v="SHAPEWEAR"/>
    <s v="INTIMATE APPAREL"/>
    <s v="FEMALE"/>
    <s v="AVON"/>
    <s v="AVON"/>
    <n v="0"/>
    <n v="20"/>
    <n v="25"/>
    <s v="N"/>
    <s v="N"/>
    <n v="61075"/>
    <m/>
    <s v="N"/>
    <s v="AXF"/>
    <n v="83.2"/>
    <n v="87.99"/>
    <n v="92.79"/>
    <m/>
    <m/>
    <m/>
    <m/>
    <s v="N"/>
    <m/>
    <m/>
    <m/>
    <x v="0"/>
    <m/>
    <n v="42"/>
    <s v="MULTI CATEGORY - 1"/>
    <s v="N"/>
    <m/>
    <m/>
    <s v="N"/>
    <n v="20230306"/>
    <m/>
    <n v="134365257"/>
    <s v="MIXED"/>
    <s v="Tech rep lvl"/>
    <s v="Moda &amp; Casa"/>
    <n v="1"/>
    <m/>
    <n v="0"/>
    <n v="0"/>
    <n v="100"/>
    <n v="134365258"/>
    <n v="999"/>
    <n v="3"/>
    <x v="0"/>
    <x v="0"/>
    <n v="0.70330000000000004"/>
    <n v="0.70330000000000004"/>
    <n v="0.70330000000000004"/>
    <n v="0.70330000000000004"/>
    <n v="0.70330000000000004"/>
    <n v="71.989999999999995"/>
    <n v="71.989999999999995"/>
    <n v="71.989999999999995"/>
    <n v="71.989999999999995"/>
    <n v="71.989999999999995"/>
    <s v="Brasil + Moda &amp; Casa + VGF2"/>
    <s v="Bronze + Moda &amp; Casa + VGF2"/>
    <s v="Prata + Moda &amp; Casa + VGF2"/>
    <s v="Ouro + Moda &amp; Casa + VGF2"/>
    <s v="Estrela + Moda &amp; Casa + VGF2"/>
    <n v="15"/>
    <n v="15"/>
    <n v="15"/>
    <n v="15"/>
    <n v="15"/>
    <n v="42.19"/>
    <n v="42.19"/>
    <n v="42.19"/>
    <n v="42.19"/>
    <n v="42.19"/>
    <n v="0"/>
    <n v="0"/>
    <n v="0"/>
    <n v="0"/>
    <n v="0"/>
    <n v="71.989999999999995"/>
    <n v="71.989999999999995"/>
    <n v="71.989999999999995"/>
    <n v="71.989999999999995"/>
    <n v="71.989999999999995"/>
    <n v="18"/>
    <n v="18"/>
    <n v="18"/>
    <n v="18"/>
    <n v="18"/>
    <n v="20"/>
    <n v="79"/>
    <n v="79"/>
    <n v="79"/>
    <n v="79"/>
  </r>
  <r>
    <n v="2295532"/>
    <x v="262"/>
    <n v="20220301"/>
    <m/>
    <s v="INNERWEAR"/>
    <x v="135"/>
    <s v="BODY NOITES DE VERAO"/>
    <n v="5578844"/>
    <x v="262"/>
    <n v="1"/>
    <s v="IN-LINE (EXCL NR)"/>
    <s v="REPRESENTATIVE OFFER"/>
    <n v="0.70330000000000004"/>
    <m/>
    <n v="26.774999999999999"/>
    <m/>
    <m/>
    <n v="63.99"/>
    <n v="139.99"/>
    <n v="374"/>
    <n v="374"/>
    <n v="42"/>
    <s v="WORK IN PROGRESS"/>
    <n v="134365288"/>
    <s v="NO INCENTIVE"/>
    <s v="N"/>
    <s v="N"/>
    <s v="N"/>
    <s v="N"/>
    <x v="1"/>
    <n v="134365290"/>
    <n v="28"/>
    <n v="32"/>
    <n v="20230306"/>
    <s v="NET ITEM"/>
    <n v="15"/>
    <s v="Y"/>
    <s v="Tech rep lvl + Moda &amp; Casa + VGF2"/>
    <s v="FULL PAYMENT"/>
    <m/>
    <n v="16831.558499999999"/>
    <n v="6817.7084999999997"/>
    <n v="52.41"/>
    <m/>
    <s v="BODY SHAPER"/>
    <s v="SHAPEWEAR"/>
    <s v="INTIMATE APPAREL"/>
    <s v="FEMALE"/>
    <s v="AVON"/>
    <s v="AVON"/>
    <n v="0"/>
    <n v="16"/>
    <n v="50"/>
    <s v="N"/>
    <s v="N"/>
    <n v="61112"/>
    <m/>
    <s v="N"/>
    <m/>
    <m/>
    <m/>
    <m/>
    <m/>
    <m/>
    <m/>
    <m/>
    <s v="N"/>
    <m/>
    <m/>
    <m/>
    <x v="0"/>
    <m/>
    <n v="42"/>
    <s v="MULTI CATEGORY - 1"/>
    <s v="N"/>
    <m/>
    <m/>
    <s v="N"/>
    <n v="20230306"/>
    <m/>
    <n v="134365288"/>
    <s v="MIXED"/>
    <s v="Tech rep lvl"/>
    <s v="Moda &amp; Casa"/>
    <n v="1"/>
    <m/>
    <n v="0"/>
    <n v="0"/>
    <n v="100"/>
    <n v="134365289"/>
    <n v="999"/>
    <n v="3"/>
    <x v="0"/>
    <x v="0"/>
    <n v="0.70330000000000004"/>
    <n v="0.70330000000000004"/>
    <n v="0.70330000000000004"/>
    <n v="0.70330000000000004"/>
    <n v="0.70330000000000004"/>
    <n v="63.99"/>
    <n v="63.99"/>
    <n v="63.99"/>
    <n v="63.99"/>
    <n v="63.99"/>
    <s v="Brasil + Moda &amp; Casa + VGF2"/>
    <s v="Bronze + Moda &amp; Casa + VGF2"/>
    <s v="Prata + Moda &amp; Casa + VGF2"/>
    <s v="Ouro + Moda &amp; Casa + VGF2"/>
    <s v="Estrela + Moda &amp; Casa + VGF2"/>
    <n v="15"/>
    <n v="15"/>
    <n v="15"/>
    <n v="15"/>
    <n v="15"/>
    <n v="42.19"/>
    <n v="42.19"/>
    <n v="42.19"/>
    <n v="42.19"/>
    <n v="42.19"/>
    <n v="0"/>
    <n v="0"/>
    <n v="0"/>
    <n v="0"/>
    <n v="0"/>
    <n v="63.99"/>
    <n v="63.99"/>
    <n v="63.99"/>
    <n v="63.99"/>
    <n v="63.99"/>
    <n v="16"/>
    <n v="16"/>
    <n v="16"/>
    <n v="16"/>
    <n v="16"/>
    <n v="20"/>
    <n v="79"/>
    <n v="79"/>
    <n v="79"/>
    <n v="79"/>
  </r>
  <r>
    <n v="2295534"/>
    <x v="263"/>
    <n v="20220301"/>
    <m/>
    <s v="INNERWEAR"/>
    <x v="135"/>
    <s v="BODY NOITES DE VERAO"/>
    <n v="5578844"/>
    <x v="263"/>
    <n v="1"/>
    <s v="IN-LINE (EXCL NR)"/>
    <s v="REPRESENTATIVE OFFER"/>
    <n v="0.70330000000000004"/>
    <m/>
    <n v="26.774999999999999"/>
    <m/>
    <m/>
    <n v="63.99"/>
    <n v="139.99"/>
    <n v="632"/>
    <n v="632"/>
    <n v="42"/>
    <s v="WORK IN PROGRESS"/>
    <n v="134365288"/>
    <s v="NO INCENTIVE"/>
    <s v="N"/>
    <s v="N"/>
    <s v="N"/>
    <s v="N"/>
    <x v="1"/>
    <n v="134365291"/>
    <n v="28"/>
    <n v="32"/>
    <n v="20230306"/>
    <s v="NET ITEM"/>
    <n v="15"/>
    <s v="Y"/>
    <s v="Tech rep lvl + Moda &amp; Casa + VGF2"/>
    <s v="FULL PAYMENT"/>
    <m/>
    <n v="28442.6335"/>
    <n v="11520.833500000001"/>
    <n v="52.41"/>
    <m/>
    <s v="BODY SHAPER"/>
    <s v="SHAPEWEAR"/>
    <s v="INTIMATE APPAREL"/>
    <s v="FEMALE"/>
    <s v="AVON"/>
    <s v="AVON"/>
    <n v="0"/>
    <n v="16"/>
    <n v="50"/>
    <s v="N"/>
    <s v="N"/>
    <n v="61113"/>
    <m/>
    <s v="N"/>
    <m/>
    <m/>
    <m/>
    <m/>
    <m/>
    <m/>
    <m/>
    <m/>
    <s v="N"/>
    <m/>
    <m/>
    <m/>
    <x v="0"/>
    <m/>
    <n v="42"/>
    <s v="MULTI CATEGORY - 1"/>
    <s v="N"/>
    <m/>
    <m/>
    <s v="N"/>
    <n v="20230306"/>
    <m/>
    <n v="134365288"/>
    <s v="MIXED"/>
    <s v="Tech rep lvl"/>
    <s v="Moda &amp; Casa"/>
    <n v="1"/>
    <m/>
    <n v="0"/>
    <n v="0"/>
    <n v="100"/>
    <n v="134365289"/>
    <n v="999"/>
    <n v="3"/>
    <x v="0"/>
    <x v="0"/>
    <n v="0.70330000000000004"/>
    <n v="0.70330000000000004"/>
    <n v="0.70330000000000004"/>
    <n v="0.70330000000000004"/>
    <n v="0.70330000000000004"/>
    <n v="63.99"/>
    <n v="63.99"/>
    <n v="63.99"/>
    <n v="63.99"/>
    <n v="63.99"/>
    <s v="Brasil + Moda &amp; Casa + VGF2"/>
    <s v="Bronze + Moda &amp; Casa + VGF2"/>
    <s v="Prata + Moda &amp; Casa + VGF2"/>
    <s v="Ouro + Moda &amp; Casa + VGF2"/>
    <s v="Estrela + Moda &amp; Casa + VGF2"/>
    <n v="15"/>
    <n v="15"/>
    <n v="15"/>
    <n v="15"/>
    <n v="15"/>
    <n v="42.19"/>
    <n v="42.19"/>
    <n v="42.19"/>
    <n v="42.19"/>
    <n v="42.19"/>
    <n v="0"/>
    <n v="0"/>
    <n v="0"/>
    <n v="0"/>
    <n v="0"/>
    <n v="63.99"/>
    <n v="63.99"/>
    <n v="63.99"/>
    <n v="63.99"/>
    <n v="63.99"/>
    <n v="16"/>
    <n v="16"/>
    <n v="16"/>
    <n v="16"/>
    <n v="16"/>
    <n v="20"/>
    <n v="79"/>
    <n v="79"/>
    <n v="79"/>
    <n v="79"/>
  </r>
  <r>
    <n v="2308934"/>
    <x v="68"/>
    <n v="20230305"/>
    <m/>
    <s v="HOUSEWARES"/>
    <x v="48"/>
    <s v="GARRAFA DESEJOS"/>
    <n v="5605273"/>
    <x v="68"/>
    <n v="1"/>
    <s v="NEW REPEAT"/>
    <s v="BUY QUANTITY N OR MORE TO GET DISCOUNTED PRICE"/>
    <n v="0.70330000000000004"/>
    <m/>
    <n v="3.4209999999999998"/>
    <m/>
    <m/>
    <n v="13.99"/>
    <n v="24.99"/>
    <n v="23108"/>
    <n v="23108"/>
    <n v="43"/>
    <s v="WORK IN PROGRESS"/>
    <n v="134365320"/>
    <s v="NO INCENTIVE"/>
    <s v="N"/>
    <s v="N"/>
    <s v="N"/>
    <s v="N"/>
    <x v="1"/>
    <n v="134365322"/>
    <n v="28"/>
    <n v="32"/>
    <n v="20230306"/>
    <s v="NET ITEM"/>
    <n v="15"/>
    <s v="Y"/>
    <s v="Tech rep lvl + Moda &amp; Casa + VGF2"/>
    <s v="FULL PAYMENT"/>
    <m/>
    <n v="227363.47099999999"/>
    <n v="148311.003"/>
    <n v="72.959999999999994"/>
    <m/>
    <s v="KITCHEN WATER BOTTLE"/>
    <s v="KITCHEN"/>
    <s v="FOOD STORAGE/CONTAINERS"/>
    <s v="UNISEX"/>
    <s v="AVON"/>
    <s v="AVON"/>
    <n v="1"/>
    <n v="100"/>
    <s v="33.33"/>
    <s v="N"/>
    <s v="N"/>
    <n v="60960"/>
    <m/>
    <s v="N"/>
    <m/>
    <m/>
    <m/>
    <m/>
    <m/>
    <m/>
    <m/>
    <m/>
    <s v="N"/>
    <n v="64050596"/>
    <s v="F&amp;H Plataforma"/>
    <m/>
    <x v="0"/>
    <m/>
    <n v="42"/>
    <s v="MULTI CATEGORY - 1"/>
    <s v="N"/>
    <m/>
    <m/>
    <s v="N"/>
    <n v="20230306"/>
    <m/>
    <n v="134365320"/>
    <s v="MIXED"/>
    <s v="Tech rep lvl"/>
    <s v="Moda &amp; Casa"/>
    <n v="3"/>
    <m/>
    <n v="0"/>
    <n v="0"/>
    <n v="100"/>
    <n v="134365321"/>
    <n v="999"/>
    <n v="3"/>
    <x v="0"/>
    <x v="0"/>
    <n v="0.70330000000000004"/>
    <n v="0.70330000000000004"/>
    <n v="0.70330000000000004"/>
    <n v="0.70330000000000004"/>
    <n v="0.70330000000000004"/>
    <n v="13.99"/>
    <n v="13.99"/>
    <n v="13.99"/>
    <n v="13.99"/>
    <n v="13.99"/>
    <s v="Brasil + Moda &amp; Casa + VGF2"/>
    <s v="Bronze + Moda &amp; Casa + VGF2"/>
    <s v="Prata + Moda &amp; Casa + VGF2"/>
    <s v="Ouro + Moda &amp; Casa + VGF2"/>
    <s v="Estrela + Moda &amp; Casa + VGF2"/>
    <n v="15"/>
    <n v="15"/>
    <n v="15"/>
    <n v="15"/>
    <n v="15"/>
    <n v="42.19"/>
    <n v="42.19"/>
    <n v="42.19"/>
    <n v="42.19"/>
    <n v="42.19"/>
    <n v="0"/>
    <n v="0"/>
    <n v="0"/>
    <n v="0"/>
    <n v="0"/>
    <n v="13.99"/>
    <n v="13.99"/>
    <n v="13.99"/>
    <n v="13.99"/>
    <n v="13.99"/>
    <n v="12"/>
    <n v="12"/>
    <n v="12"/>
    <n v="12"/>
    <n v="12"/>
    <n v="22"/>
    <n v="77"/>
    <n v="77"/>
    <n v="77"/>
    <n v="77"/>
  </r>
  <r>
    <n v="2312520"/>
    <x v="69"/>
    <n v="20230305"/>
    <m/>
    <s v="HOUSEWARES"/>
    <x v="48"/>
    <s v="GARRAFA DESEJOS"/>
    <n v="5605273"/>
    <x v="69"/>
    <n v="1"/>
    <s v="NEW REPEAT"/>
    <s v="BUY QUANTITY N OR MORE TO GET DISCOUNTED PRICE"/>
    <n v="0.70330000000000004"/>
    <m/>
    <n v="3.4209999999999998"/>
    <m/>
    <m/>
    <n v="13.99"/>
    <n v="24.99"/>
    <n v="21830"/>
    <n v="21830"/>
    <n v="43"/>
    <s v="WORK IN PROGRESS"/>
    <n v="134365320"/>
    <s v="NO INCENTIVE"/>
    <s v="N"/>
    <s v="N"/>
    <s v="N"/>
    <s v="N"/>
    <x v="1"/>
    <n v="134365323"/>
    <n v="28"/>
    <n v="32"/>
    <n v="20230306"/>
    <s v="NET ITEM"/>
    <n v="15"/>
    <s v="Y"/>
    <s v="Tech rep lvl + Moda &amp; Casa + VGF2"/>
    <s v="FULL PAYMENT"/>
    <m/>
    <n v="214789.01560000001"/>
    <n v="140108.58559999999"/>
    <n v="72.959999999999994"/>
    <m/>
    <s v="KITCHEN WATER BOTTLE"/>
    <s v="KITCHEN"/>
    <s v="FOOD STORAGE/CONTAINERS"/>
    <s v="UNISEX"/>
    <s v="AVON"/>
    <s v="AVON"/>
    <n v="1"/>
    <n v="100"/>
    <s v="33.33"/>
    <s v="N"/>
    <s v="N"/>
    <n v="60968"/>
    <m/>
    <s v="N"/>
    <m/>
    <m/>
    <m/>
    <m/>
    <m/>
    <m/>
    <m/>
    <m/>
    <s v="N"/>
    <n v="64050596"/>
    <s v="F&amp;H Plataforma"/>
    <m/>
    <x v="0"/>
    <m/>
    <n v="42"/>
    <s v="MULTI CATEGORY - 1"/>
    <s v="N"/>
    <m/>
    <m/>
    <s v="N"/>
    <n v="20230306"/>
    <m/>
    <n v="134365320"/>
    <s v="MIXED"/>
    <s v="Tech rep lvl"/>
    <s v="Moda &amp; Casa"/>
    <n v="3"/>
    <m/>
    <n v="0"/>
    <n v="0"/>
    <n v="100"/>
    <n v="134365321"/>
    <n v="999"/>
    <n v="3"/>
    <x v="0"/>
    <x v="0"/>
    <n v="0.70330000000000004"/>
    <n v="0.70330000000000004"/>
    <n v="0.70330000000000004"/>
    <n v="0.70330000000000004"/>
    <n v="0.70330000000000004"/>
    <n v="13.99"/>
    <n v="13.99"/>
    <n v="13.99"/>
    <n v="13.99"/>
    <n v="13.99"/>
    <s v="Brasil + Moda &amp; Casa + VGF2"/>
    <s v="Bronze + Moda &amp; Casa + VGF2"/>
    <s v="Prata + Moda &amp; Casa + VGF2"/>
    <s v="Ouro + Moda &amp; Casa + VGF2"/>
    <s v="Estrela + Moda &amp; Casa + VGF2"/>
    <n v="15"/>
    <n v="15"/>
    <n v="15"/>
    <n v="15"/>
    <n v="15"/>
    <n v="42.19"/>
    <n v="42.19"/>
    <n v="42.19"/>
    <n v="42.19"/>
    <n v="42.19"/>
    <n v="0"/>
    <n v="0"/>
    <n v="0"/>
    <n v="0"/>
    <n v="0"/>
    <n v="13.99"/>
    <n v="13.99"/>
    <n v="13.99"/>
    <n v="13.99"/>
    <n v="13.99"/>
    <n v="12"/>
    <n v="12"/>
    <n v="12"/>
    <n v="12"/>
    <n v="12"/>
    <n v="22"/>
    <n v="77"/>
    <n v="77"/>
    <n v="77"/>
    <n v="77"/>
  </r>
  <r>
    <n v="2312521"/>
    <x v="70"/>
    <n v="20230305"/>
    <m/>
    <s v="HOUSEWARES"/>
    <x v="48"/>
    <s v="GARRAFA DESEJOS"/>
    <n v="5605273"/>
    <x v="70"/>
    <n v="1"/>
    <s v="NEW REPEAT"/>
    <s v="BUY QUANTITY N OR MORE TO GET DISCOUNTED PRICE"/>
    <n v="0.70330000000000004"/>
    <m/>
    <n v="3.4209999999999998"/>
    <m/>
    <m/>
    <n v="13.99"/>
    <n v="24.99"/>
    <n v="19273"/>
    <n v="19273"/>
    <n v="43"/>
    <s v="WORK IN PROGRESS"/>
    <n v="134365320"/>
    <s v="NO INCENTIVE"/>
    <s v="N"/>
    <s v="N"/>
    <s v="N"/>
    <s v="N"/>
    <x v="1"/>
    <n v="134365324"/>
    <n v="28"/>
    <n v="32"/>
    <n v="20230306"/>
    <s v="NET ITEM"/>
    <n v="15"/>
    <s v="Y"/>
    <s v="Tech rep lvl + Moda &amp; Casa + VGF2"/>
    <s v="FULL PAYMENT"/>
    <m/>
    <n v="189630.26560000001"/>
    <n v="123697.33259999999"/>
    <n v="72.959999999999994"/>
    <m/>
    <s v="KITCHEN WATER BOTTLE"/>
    <s v="KITCHEN"/>
    <s v="FOOD STORAGE/CONTAINERS"/>
    <s v="UNISEX"/>
    <s v="AVON"/>
    <s v="AVON"/>
    <n v="1"/>
    <n v="100"/>
    <s v="33.33"/>
    <s v="N"/>
    <s v="N"/>
    <n v="60984"/>
    <m/>
    <s v="N"/>
    <m/>
    <m/>
    <m/>
    <m/>
    <m/>
    <m/>
    <m/>
    <m/>
    <s v="N"/>
    <n v="64050596"/>
    <s v="F&amp;H Plataforma"/>
    <m/>
    <x v="0"/>
    <m/>
    <n v="42"/>
    <s v="MULTI CATEGORY - 1"/>
    <s v="N"/>
    <m/>
    <m/>
    <s v="N"/>
    <n v="20230306"/>
    <m/>
    <n v="134365320"/>
    <s v="MIXED"/>
    <s v="Tech rep lvl"/>
    <s v="Moda &amp; Casa"/>
    <n v="3"/>
    <m/>
    <n v="0"/>
    <n v="0"/>
    <n v="100"/>
    <n v="134365321"/>
    <n v="999"/>
    <n v="3"/>
    <x v="0"/>
    <x v="0"/>
    <n v="0.70330000000000004"/>
    <n v="0.70330000000000004"/>
    <n v="0.70330000000000004"/>
    <n v="0.70330000000000004"/>
    <n v="0.70330000000000004"/>
    <n v="13.99"/>
    <n v="13.99"/>
    <n v="13.99"/>
    <n v="13.99"/>
    <n v="13.99"/>
    <s v="Brasil + Moda &amp; Casa + VGF2"/>
    <s v="Bronze + Moda &amp; Casa + VGF2"/>
    <s v="Prata + Moda &amp; Casa + VGF2"/>
    <s v="Ouro + Moda &amp; Casa + VGF2"/>
    <s v="Estrela + Moda &amp; Casa + VGF2"/>
    <n v="15"/>
    <n v="15"/>
    <n v="15"/>
    <n v="15"/>
    <n v="15"/>
    <n v="42.19"/>
    <n v="42.19"/>
    <n v="42.19"/>
    <n v="42.19"/>
    <n v="42.19"/>
    <n v="0"/>
    <n v="0"/>
    <n v="0"/>
    <n v="0"/>
    <n v="0"/>
    <n v="13.99"/>
    <n v="13.99"/>
    <n v="13.99"/>
    <n v="13.99"/>
    <n v="13.99"/>
    <n v="12"/>
    <n v="12"/>
    <n v="12"/>
    <n v="12"/>
    <n v="12"/>
    <n v="22"/>
    <n v="77"/>
    <n v="77"/>
    <n v="77"/>
    <n v="77"/>
  </r>
  <r>
    <n v="606334"/>
    <x v="264"/>
    <n v="20200308"/>
    <m/>
    <s v="COLOR"/>
    <x v="136"/>
    <s v="CT EYELINER FABER CASTELL - BRA"/>
    <n v="1203465"/>
    <x v="264"/>
    <n v="1"/>
    <s v="IN-LINE (EXCL NR)"/>
    <s v="REGULAR PRICE"/>
    <n v="0.38059999999999999"/>
    <m/>
    <n v="0.68600000000000005"/>
    <m/>
    <m/>
    <n v="10.99"/>
    <n v="10.99"/>
    <n v="32075"/>
    <n v="32075"/>
    <n v="18"/>
    <s v="WORK IN PROGRESS"/>
    <n v="134365345"/>
    <s v="NO INCENTIVE"/>
    <s v="N"/>
    <s v="N"/>
    <s v="N"/>
    <s v="N"/>
    <x v="3"/>
    <n v="134365351"/>
    <n v="28"/>
    <n v="11"/>
    <n v="20230306"/>
    <s v="CUSTOMER"/>
    <n v="15"/>
    <s v="Y"/>
    <s v="Tech rep lvl + Dia a Dia + VGF2"/>
    <s v="FULL PAYMENT"/>
    <m/>
    <n v="130367.4353"/>
    <n v="108363.9853"/>
    <n v="88.52"/>
    <m/>
    <s v="LINER PENCIL"/>
    <s v="LINER"/>
    <s v="EYE COLOR"/>
    <s v="FEMALE"/>
    <s v="COLOR TREND"/>
    <s v="COLOR TREND"/>
    <n v="0"/>
    <n v="50"/>
    <n v="20"/>
    <s v="N"/>
    <s v="N"/>
    <n v="50097"/>
    <m/>
    <s v="N"/>
    <m/>
    <m/>
    <m/>
    <m/>
    <m/>
    <m/>
    <m/>
    <m/>
    <s v="N"/>
    <n v="31603368"/>
    <s v="Plataforma"/>
    <m/>
    <x v="0"/>
    <m/>
    <n v="18"/>
    <s v="COLOR TREND - 9"/>
    <s v="N"/>
    <m/>
    <m/>
    <s v="N"/>
    <n v="20230306"/>
    <m/>
    <n v="134365345"/>
    <s v="MIXED"/>
    <s v="Tech rep lvl"/>
    <s v="CosmÃ©ticos"/>
    <n v="1"/>
    <m/>
    <n v="0"/>
    <n v="0"/>
    <n v="100"/>
    <n v="13436534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06335"/>
    <x v="265"/>
    <n v="20200308"/>
    <m/>
    <s v="COLOR"/>
    <x v="136"/>
    <s v="CT EYELINER FABER CASTELL - BRA"/>
    <n v="1203465"/>
    <x v="265"/>
    <n v="1"/>
    <s v="IN-LINE (EXCL NR)"/>
    <s v="REGULAR PRICE"/>
    <n v="0.38059999999999999"/>
    <m/>
    <n v="0.75900000000000001"/>
    <m/>
    <m/>
    <n v="10.99"/>
    <n v="10.99"/>
    <n v="8158"/>
    <n v="8158"/>
    <n v="18"/>
    <s v="WORK IN PROGRESS"/>
    <n v="134365345"/>
    <s v="NO INCENTIVE"/>
    <s v="N"/>
    <s v="N"/>
    <s v="N"/>
    <s v="N"/>
    <x v="3"/>
    <n v="134365350"/>
    <n v="28"/>
    <n v="11"/>
    <n v="20230306"/>
    <s v="CUSTOMER"/>
    <n v="15"/>
    <s v="Y"/>
    <s v="Tech rep lvl + Dia a Dia + VGF2"/>
    <s v="FULL PAYMENT"/>
    <m/>
    <n v="33156.8773"/>
    <n v="26964.955300000001"/>
    <n v="87.3"/>
    <m/>
    <s v="LINER PENCIL"/>
    <s v="LINER"/>
    <s v="EYE COLOR"/>
    <s v="FEMALE"/>
    <s v="COLOR TREND"/>
    <s v="COLOR TREND"/>
    <n v="0"/>
    <n v="50"/>
    <n v="20"/>
    <s v="N"/>
    <s v="N"/>
    <n v="50102"/>
    <m/>
    <s v="N"/>
    <m/>
    <m/>
    <m/>
    <m/>
    <m/>
    <m/>
    <m/>
    <m/>
    <s v="N"/>
    <n v="31603368"/>
    <s v="Plataforma"/>
    <m/>
    <x v="0"/>
    <m/>
    <n v="18"/>
    <s v="COLOR TREND - 9"/>
    <s v="N"/>
    <m/>
    <m/>
    <s v="N"/>
    <n v="20230306"/>
    <m/>
    <n v="134365345"/>
    <s v="MIXED"/>
    <s v="Tech rep lvl"/>
    <s v="CosmÃ©ticos"/>
    <n v="1"/>
    <m/>
    <n v="0"/>
    <n v="0"/>
    <n v="100"/>
    <n v="13436534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06336"/>
    <x v="266"/>
    <n v="20200308"/>
    <m/>
    <s v="COLOR"/>
    <x v="136"/>
    <s v="CT EYELINER FABER CASTELL - BRA"/>
    <n v="1203465"/>
    <x v="266"/>
    <n v="1"/>
    <s v="IN-LINE (EXCL NR)"/>
    <s v="REGULAR PRICE"/>
    <n v="0.38059999999999999"/>
    <m/>
    <n v="0.92600000000000005"/>
    <m/>
    <m/>
    <n v="10.99"/>
    <n v="10.99"/>
    <n v="3783"/>
    <n v="3783"/>
    <n v="18"/>
    <s v="WORK IN PROGRESS"/>
    <n v="134365345"/>
    <s v="NO INCENTIVE"/>
    <s v="N"/>
    <s v="N"/>
    <s v="N"/>
    <s v="N"/>
    <x v="3"/>
    <n v="134365347"/>
    <n v="28"/>
    <n v="11"/>
    <n v="20230306"/>
    <s v="CUSTOMER"/>
    <n v="15"/>
    <s v="Y"/>
    <s v="Tech rep lvl + Dia a Dia + VGF2"/>
    <s v="FULL PAYMENT"/>
    <m/>
    <n v="15375.113300000001"/>
    <n v="11872.0553"/>
    <n v="84.5"/>
    <m/>
    <s v="LINER PENCIL"/>
    <s v="LINER"/>
    <s v="EYE COLOR"/>
    <s v="FEMALE"/>
    <s v="COLOR TREND"/>
    <s v="COLOR TREND"/>
    <n v="0"/>
    <n v="50"/>
    <n v="20"/>
    <s v="N"/>
    <s v="N"/>
    <n v="50103"/>
    <m/>
    <s v="N"/>
    <m/>
    <m/>
    <m/>
    <m/>
    <m/>
    <m/>
    <m/>
    <m/>
    <s v="N"/>
    <n v="31603368"/>
    <s v="Plataforma"/>
    <m/>
    <x v="0"/>
    <m/>
    <n v="18"/>
    <s v="COLOR TREND - 9"/>
    <s v="N"/>
    <m/>
    <m/>
    <s v="N"/>
    <n v="20230306"/>
    <m/>
    <n v="134365345"/>
    <s v="MIXED"/>
    <s v="Tech rep lvl"/>
    <s v="CosmÃ©ticos"/>
    <n v="1"/>
    <m/>
    <n v="0"/>
    <n v="0"/>
    <n v="100"/>
    <n v="13436534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31344"/>
    <x v="267"/>
    <n v="20220306"/>
    <m/>
    <s v="COLOR"/>
    <x v="136"/>
    <s v="CT EYELINER FABER CASTELL - BRA"/>
    <n v="1203465"/>
    <x v="267"/>
    <n v="1"/>
    <s v="IN-LINE (EXCL NR)"/>
    <s v="REGULAR PRICE"/>
    <n v="0.38059999999999999"/>
    <m/>
    <n v="0.98099999999999998"/>
    <m/>
    <m/>
    <n v="10.99"/>
    <n v="10.99"/>
    <n v="3410"/>
    <n v="3410"/>
    <n v="18"/>
    <s v="WORK IN PROGRESS"/>
    <n v="134365345"/>
    <s v="NO INCENTIVE"/>
    <s v="N"/>
    <s v="N"/>
    <s v="N"/>
    <s v="N"/>
    <x v="3"/>
    <n v="134365348"/>
    <n v="28"/>
    <n v="11"/>
    <n v="20230306"/>
    <s v="CUSTOMER"/>
    <n v="15"/>
    <s v="Y"/>
    <s v="Tech rep lvl + Dia a Dia + VGF2"/>
    <s v="FULL PAYMENT"/>
    <m/>
    <n v="13858.7966"/>
    <n v="10513.586600000001"/>
    <n v="83.58"/>
    <m/>
    <s v="LINER PENCIL"/>
    <s v="LINER"/>
    <s v="EYE COLOR"/>
    <s v="FEMALE"/>
    <s v="COLOR TREND"/>
    <s v="COLOR TREND"/>
    <n v="0"/>
    <n v="50"/>
    <n v="20"/>
    <s v="N"/>
    <s v="N"/>
    <n v="51220"/>
    <m/>
    <s v="N"/>
    <m/>
    <m/>
    <m/>
    <m/>
    <m/>
    <m/>
    <m/>
    <m/>
    <s v="N"/>
    <n v="31603368"/>
    <s v="Plataforma"/>
    <m/>
    <x v="0"/>
    <m/>
    <n v="18"/>
    <s v="COLOR TREND - 9"/>
    <s v="N"/>
    <m/>
    <m/>
    <s v="N"/>
    <n v="20230306"/>
    <m/>
    <n v="134365345"/>
    <s v="MIXED"/>
    <s v="Tech rep lvl"/>
    <s v="CosmÃ©ticos"/>
    <n v="1"/>
    <m/>
    <n v="0"/>
    <n v="0"/>
    <n v="100"/>
    <n v="13436534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631345"/>
    <x v="268"/>
    <n v="20220306"/>
    <m/>
    <s v="COLOR"/>
    <x v="136"/>
    <s v="CT EYELINER FABER CASTELL - BRA"/>
    <n v="1203465"/>
    <x v="268"/>
    <n v="1"/>
    <s v="IN-LINE (EXCL NR)"/>
    <s v="REGULAR PRICE"/>
    <n v="0.38059999999999999"/>
    <m/>
    <n v="0.98099999999999998"/>
    <m/>
    <m/>
    <n v="10.99"/>
    <n v="10.99"/>
    <n v="2555"/>
    <n v="2555"/>
    <n v="18"/>
    <s v="WORK IN PROGRESS"/>
    <n v="134365345"/>
    <s v="NO INCENTIVE"/>
    <s v="N"/>
    <s v="N"/>
    <s v="N"/>
    <s v="N"/>
    <x v="3"/>
    <n v="134365349"/>
    <n v="28"/>
    <n v="11"/>
    <n v="20230306"/>
    <s v="CUSTOMER"/>
    <n v="15"/>
    <s v="Y"/>
    <s v="Tech rep lvl + Dia a Dia + VGF2"/>
    <s v="FULL PAYMENT"/>
    <m/>
    <n v="10384.1037"/>
    <n v="7877.6486999999997"/>
    <n v="83.58"/>
    <m/>
    <s v="LINER PENCIL"/>
    <s v="LINER"/>
    <s v="EYE COLOR"/>
    <s v="FEMALE"/>
    <s v="COLOR TREND"/>
    <s v="COLOR TREND"/>
    <n v="0"/>
    <n v="50"/>
    <n v="20"/>
    <s v="N"/>
    <s v="N"/>
    <n v="51224"/>
    <m/>
    <s v="N"/>
    <m/>
    <m/>
    <m/>
    <m/>
    <m/>
    <m/>
    <m/>
    <m/>
    <s v="N"/>
    <n v="31603368"/>
    <s v="Plataforma"/>
    <m/>
    <x v="0"/>
    <m/>
    <n v="18"/>
    <s v="COLOR TREND - 9"/>
    <s v="N"/>
    <m/>
    <m/>
    <s v="N"/>
    <n v="20230306"/>
    <m/>
    <n v="134365345"/>
    <s v="MIXED"/>
    <s v="Tech rep lvl"/>
    <s v="CosmÃ©ticos"/>
    <n v="1"/>
    <m/>
    <n v="0"/>
    <n v="0"/>
    <n v="100"/>
    <n v="134365346"/>
    <n v="999"/>
    <n v="2"/>
    <x v="0"/>
    <x v="0"/>
    <n v="0.38059999999999999"/>
    <n v="0.435"/>
    <n v="0.38059999999999999"/>
    <n v="0.35339999999999999"/>
    <n v="0.33710000000000001"/>
    <n v="10.99"/>
    <n v="10.99"/>
    <n v="10.99"/>
    <n v="10.99"/>
    <n v="10.99"/>
    <s v="Brasil + Dia a Dia + VGF2"/>
    <s v="Bronze + Dia a Dia + VGF2"/>
    <s v="Prata + Dia a Dia + VGF2"/>
    <s v="Ouro + Dia a Dia + VGF2"/>
    <s v="Estrela + Dia a Dia + VGF2"/>
    <n v="30"/>
    <n v="20"/>
    <n v="30"/>
    <n v="35"/>
    <n v="38"/>
    <n v="83.92"/>
    <n v="83.92"/>
    <n v="83.92"/>
    <n v="83.92"/>
    <n v="83.92"/>
    <n v="0"/>
    <n v="0"/>
    <n v="0"/>
    <n v="0"/>
    <n v="0"/>
    <n v="7.6929999999999996"/>
    <n v="8.7919999999999998"/>
    <n v="7.6929999999999996"/>
    <n v="7.1435000000000004"/>
    <n v="6.8137999999999996"/>
    <n v="0"/>
    <n v="0"/>
    <n v="0"/>
    <n v="0"/>
    <n v="0"/>
    <n v="0"/>
    <n v="100"/>
    <n v="100"/>
    <n v="100"/>
    <n v="100"/>
  </r>
  <r>
    <n v="2285809"/>
    <x v="269"/>
    <n v="20220304"/>
    <m/>
    <s v="KIDS HOME"/>
    <x v="137"/>
    <s v="LUNCH BOX AVENGERS NEW"/>
    <n v="5561466"/>
    <x v="269"/>
    <n v="1"/>
    <s v="IN-LINE (EXCL NR)"/>
    <s v="BUY X GET DISCOUNTED PRODUCT"/>
    <n v="0.56340000000000001"/>
    <m/>
    <n v="4.7949999999999999"/>
    <m/>
    <m/>
    <n v="24.99"/>
    <n v="24.99"/>
    <n v="6664"/>
    <n v="6664"/>
    <n v="22"/>
    <s v="WORK IN PROGRESS"/>
    <n v="134365545"/>
    <s v="NO INCENTIVE"/>
    <s v="N"/>
    <s v="N"/>
    <s v="N"/>
    <s v="N"/>
    <x v="0"/>
    <n v="134365547"/>
    <n v="28"/>
    <n v="42"/>
    <n v="20230306"/>
    <s v="CUSTOMER"/>
    <n v="15"/>
    <s v="Y"/>
    <s v="Tech rep lvl + Moda &amp; Casa + VGF2"/>
    <s v="FULL PAYMENT"/>
    <m/>
    <n v="93824.895000000004"/>
    <n v="61871.014999999999"/>
    <n v="71.05"/>
    <m/>
    <s v="KITCHEN FOOD STORAGE"/>
    <s v="KITCHEN"/>
    <s v="FOOD STORAGE/CONTAINERS"/>
    <s v="MALE"/>
    <s v="MARVEL"/>
    <s v="MARVEL AVENGERS"/>
    <n v="0"/>
    <n v="50"/>
    <n v="100"/>
    <s v="N"/>
    <s v="N"/>
    <n v="46821"/>
    <m/>
    <s v="N"/>
    <s v="RP"/>
    <n v="22"/>
    <n v="24.99"/>
    <n v="24.99"/>
    <m/>
    <m/>
    <m/>
    <m/>
    <s v="N"/>
    <n v="64050596"/>
    <s v="F&amp;H Plataforma"/>
    <m/>
    <x v="0"/>
    <m/>
    <n v="22"/>
    <s v="KIDS MAE DE CRIANCA  - PLATA 2  - EVENTO VERAO"/>
    <s v="N"/>
    <m/>
    <m/>
    <s v="N"/>
    <n v="20230306"/>
    <m/>
    <n v="134365545"/>
    <s v="MIXED"/>
    <s v="Tech rep lvl"/>
    <s v="Moda &amp; Casa"/>
    <n v="1"/>
    <m/>
    <n v="0"/>
    <n v="0"/>
    <n v="100"/>
    <n v="134365546"/>
    <n v="999"/>
    <n v="3"/>
    <x v="0"/>
    <x v="0"/>
    <n v="0.56340000000000001"/>
    <n v="0.56340000000000001"/>
    <n v="0.56340000000000001"/>
    <n v="0.56340000000000001"/>
    <n v="0.56340000000000001"/>
    <n v="24.99"/>
    <n v="24.99"/>
    <n v="24.99"/>
    <n v="24.99"/>
    <n v="24.99"/>
    <s v="Brasil + Moda &amp; Casa + VGF2"/>
    <s v="Bronze + Moda &amp; Casa + VGF2"/>
    <s v="Prata + Moda &amp; Casa + VGF2"/>
    <s v="Ouro + Moda &amp; Casa + VGF2"/>
    <s v="Estrela + Moda &amp; Casa + VGF2"/>
    <n v="15"/>
    <n v="15"/>
    <n v="15"/>
    <n v="15"/>
    <n v="15"/>
    <n v="42.19"/>
    <n v="42.19"/>
    <n v="42.19"/>
    <n v="42.19"/>
    <n v="42.19"/>
    <n v="5.75"/>
    <n v="5.75"/>
    <n v="5.75"/>
    <n v="5.75"/>
    <n v="5.75"/>
    <n v="21.241499999999998"/>
    <n v="21.241499999999998"/>
    <n v="21.241499999999998"/>
    <n v="21.241499999999998"/>
    <n v="21.241499999999998"/>
    <n v="0"/>
    <n v="0"/>
    <n v="0"/>
    <n v="0"/>
    <n v="0"/>
    <n v="0"/>
    <n v="100"/>
    <n v="100"/>
    <n v="100"/>
    <n v="100"/>
  </r>
  <r>
    <n v="2285808"/>
    <x v="270"/>
    <n v="20220304"/>
    <m/>
    <s v="KIDS HOME"/>
    <x v="138"/>
    <s v="LUNCH BOX PRINCESAS NEW"/>
    <n v="5561464"/>
    <x v="270"/>
    <n v="1"/>
    <s v="IN-LINE (EXCL NR)"/>
    <s v="BUY X GET DISCOUNTED PRODUCT"/>
    <n v="0.56340000000000001"/>
    <m/>
    <n v="4.7949999999999999"/>
    <m/>
    <m/>
    <n v="24.99"/>
    <n v="24.99"/>
    <n v="6188"/>
    <n v="6188"/>
    <n v="23"/>
    <s v="WORK IN PROGRESS"/>
    <n v="134365558"/>
    <s v="NO INCENTIVE"/>
    <s v="N"/>
    <s v="N"/>
    <s v="N"/>
    <s v="N"/>
    <x v="0"/>
    <n v="134365560"/>
    <n v="28"/>
    <n v="42"/>
    <n v="20230306"/>
    <s v="CUSTOMER"/>
    <n v="15"/>
    <s v="Y"/>
    <s v="Tech rep lvl + Moda &amp; Casa + VGF2"/>
    <s v="FULL PAYMENT"/>
    <m/>
    <n v="87123.116800000003"/>
    <n v="57451.656799999997"/>
    <n v="71.05"/>
    <m/>
    <s v="KITCHEN FOOD STORAGE"/>
    <s v="KITCHEN"/>
    <s v="FOOD STORAGE/CONTAINERS"/>
    <s v="FEMALE"/>
    <s v="DISNEY BRAND"/>
    <s v="DISNEY PRINCESS"/>
    <n v="1"/>
    <n v="50"/>
    <n v="100"/>
    <s v="N"/>
    <s v="N"/>
    <n v="46815"/>
    <m/>
    <s v="N"/>
    <s v="RP"/>
    <n v="22"/>
    <n v="24.99"/>
    <n v="24.99"/>
    <m/>
    <m/>
    <m/>
    <m/>
    <s v="N"/>
    <n v="64050596"/>
    <s v="F&amp;H Plataforma"/>
    <m/>
    <x v="0"/>
    <m/>
    <n v="22"/>
    <s v="KIDS MAE DE CRIANCA  - PLATA 2  - EVENTO VERAO"/>
    <s v="N"/>
    <m/>
    <m/>
    <s v="N"/>
    <n v="20230306"/>
    <m/>
    <n v="134365558"/>
    <s v="MIXED"/>
    <s v="Tech rep lvl"/>
    <s v="Moda &amp; Casa"/>
    <n v="1"/>
    <m/>
    <n v="0"/>
    <n v="0"/>
    <n v="100"/>
    <n v="134365559"/>
    <n v="999"/>
    <n v="3"/>
    <x v="0"/>
    <x v="0"/>
    <n v="0.56340000000000001"/>
    <n v="0.56340000000000001"/>
    <n v="0.56340000000000001"/>
    <n v="0.56340000000000001"/>
    <n v="0.56340000000000001"/>
    <n v="24.99"/>
    <n v="24.99"/>
    <n v="24.99"/>
    <n v="24.99"/>
    <n v="24.99"/>
    <s v="Brasil + Moda &amp; Casa + VGF2"/>
    <s v="Bronze + Moda &amp; Casa + VGF2"/>
    <s v="Prata + Moda &amp; Casa + VGF2"/>
    <s v="Ouro + Moda &amp; Casa + VGF2"/>
    <s v="Estrela + Moda &amp; Casa + VGF2"/>
    <n v="15"/>
    <n v="15"/>
    <n v="15"/>
    <n v="15"/>
    <n v="15"/>
    <n v="42.19"/>
    <n v="42.19"/>
    <n v="42.19"/>
    <n v="42.19"/>
    <n v="42.19"/>
    <n v="5.75"/>
    <n v="5.75"/>
    <n v="5.75"/>
    <n v="5.75"/>
    <n v="5.75"/>
    <n v="21.241499999999998"/>
    <n v="21.241499999999998"/>
    <n v="21.241499999999998"/>
    <n v="21.241499999999998"/>
    <n v="21.241499999999998"/>
    <n v="0"/>
    <n v="0"/>
    <n v="0"/>
    <n v="0"/>
    <n v="0"/>
    <n v="0"/>
    <n v="100"/>
    <n v="100"/>
    <n v="100"/>
    <n v="100"/>
  </r>
  <r>
    <n v="2223762"/>
    <x v="271"/>
    <n v="20190316"/>
    <m/>
    <s v="KIDS FASHION"/>
    <x v="139"/>
    <s v="TENIS IATE COLORS MINNIE BABY"/>
    <n v="5442222"/>
    <x v="271"/>
    <n v="1"/>
    <s v="EXCESS"/>
    <s v="CROSS-OUT"/>
    <n v="0.56340000000000001"/>
    <m/>
    <n v="18.117999999999999"/>
    <m/>
    <m/>
    <n v="79.989999999999995"/>
    <n v="99.99"/>
    <n v="103"/>
    <n v="103"/>
    <n v="99"/>
    <s v="WORK IN PROGRESS"/>
    <n v="134366278"/>
    <s v="NO INCENTIVE"/>
    <s v="N"/>
    <s v="N"/>
    <s v="N"/>
    <s v="N"/>
    <x v="0"/>
    <n v="134366280"/>
    <n v="28"/>
    <n v="42"/>
    <n v="20230306"/>
    <s v="CUSTOMER"/>
    <n v="15"/>
    <s v="Y"/>
    <s v="Tech rep lvl + Moda &amp; Casa + VGF2"/>
    <s v="FULL PAYMENT"/>
    <m/>
    <n v="4641.8356999999996"/>
    <n v="2775.6817000000001"/>
    <n v="65.83"/>
    <m/>
    <s v="SLIP-ONS"/>
    <s v="SLIP-ON"/>
    <s v="KIDS FOOTWEAR"/>
    <s v="FEMALE"/>
    <s v="DISNEY BRAND"/>
    <s v="MINNIE MOUSE"/>
    <n v="1"/>
    <n v="25"/>
    <n v="20"/>
    <s v="N"/>
    <s v="N"/>
    <n v="80783"/>
    <m/>
    <s v="N"/>
    <s v="RO"/>
    <n v="76.8"/>
    <n v="71.989999999999995"/>
    <n v="83.19"/>
    <m/>
    <m/>
    <m/>
    <m/>
    <s v="N"/>
    <n v="68926258"/>
    <s v="Revista Digital F&amp;H"/>
    <m/>
    <x v="0"/>
    <m/>
    <n v="98"/>
    <s v="KIDS - REVISTA DIGITAL 1"/>
    <s v="N"/>
    <m/>
    <m/>
    <s v="N"/>
    <n v="20230306"/>
    <m/>
    <n v="134366278"/>
    <s v="MIXED"/>
    <s v="Tech rep lvl"/>
    <s v="Moda &amp; Casa"/>
    <n v="1"/>
    <m/>
    <n v="0"/>
    <n v="0"/>
    <n v="100"/>
    <n v="134366279"/>
    <n v="999"/>
    <n v="3"/>
    <x v="0"/>
    <x v="0"/>
    <n v="0.56340000000000001"/>
    <n v="0.56340000000000001"/>
    <n v="0.56340000000000001"/>
    <n v="0.56340000000000001"/>
    <n v="0.56340000000000001"/>
    <n v="79.989999999999995"/>
    <n v="79.989999999999995"/>
    <n v="79.989999999999995"/>
    <n v="79.989999999999995"/>
    <n v="79.989999999999995"/>
    <s v="Brasil + Moda &amp; Casa + VGF2"/>
    <s v="Bronze + Moda &amp; Casa + VGF2"/>
    <s v="Prata + Moda &amp; Casa + VGF2"/>
    <s v="Ouro + Moda &amp; Casa + VGF2"/>
    <s v="Estrela + Moda &amp; Casa + VGF2"/>
    <n v="15"/>
    <n v="15"/>
    <n v="15"/>
    <n v="15"/>
    <n v="15"/>
    <n v="42.19"/>
    <n v="42.19"/>
    <n v="42.19"/>
    <n v="42.19"/>
    <n v="42.19"/>
    <n v="5.75"/>
    <n v="5.75"/>
    <n v="5.75"/>
    <n v="5.75"/>
    <n v="5.75"/>
    <n v="67.991500000000002"/>
    <n v="67.991500000000002"/>
    <n v="67.991500000000002"/>
    <n v="67.991500000000002"/>
    <n v="67.991500000000002"/>
    <n v="0"/>
    <n v="0"/>
    <n v="0"/>
    <n v="0"/>
    <n v="0"/>
    <n v="0"/>
    <n v="100"/>
    <n v="100"/>
    <n v="100"/>
    <n v="100"/>
  </r>
  <r>
    <n v="2227321"/>
    <x v="272"/>
    <n v="20190316"/>
    <m/>
    <s v="KIDS FASHION"/>
    <x v="139"/>
    <s v="TENIS IATE COLORS MINNIE BABY"/>
    <n v="5442222"/>
    <x v="272"/>
    <n v="1"/>
    <s v="EXCESS"/>
    <s v="CROSS-OUT"/>
    <n v="0.56340000000000001"/>
    <m/>
    <n v="18.117999999999999"/>
    <m/>
    <m/>
    <n v="79.989999999999995"/>
    <n v="99.99"/>
    <n v="125"/>
    <n v="125"/>
    <n v="99"/>
    <s v="WORK IN PROGRESS"/>
    <n v="134366278"/>
    <s v="NO INCENTIVE"/>
    <s v="N"/>
    <s v="N"/>
    <s v="N"/>
    <s v="N"/>
    <x v="0"/>
    <n v="134366281"/>
    <n v="28"/>
    <n v="42"/>
    <n v="20230306"/>
    <s v="CUSTOMER"/>
    <n v="15"/>
    <s v="Y"/>
    <s v="Tech rep lvl + Moda &amp; Casa + VGF2"/>
    <s v="FULL PAYMENT"/>
    <m/>
    <n v="5633.2957999999999"/>
    <n v="3368.5457999999999"/>
    <n v="65.83"/>
    <m/>
    <s v="SLIP-ONS"/>
    <s v="SLIP-ON"/>
    <s v="KIDS FOOTWEAR"/>
    <s v="FEMALE"/>
    <s v="DISNEY BRAND"/>
    <s v="MINNIE MOUSE"/>
    <n v="1"/>
    <n v="25"/>
    <n v="20"/>
    <s v="N"/>
    <s v="N"/>
    <n v="46111"/>
    <m/>
    <s v="N"/>
    <s v="RO"/>
    <n v="76.8"/>
    <n v="71.989999999999995"/>
    <n v="83.19"/>
    <m/>
    <m/>
    <m/>
    <m/>
    <s v="N"/>
    <n v="68926258"/>
    <s v="Revista Digital F&amp;H"/>
    <m/>
    <x v="0"/>
    <m/>
    <n v="98"/>
    <s v="KIDS - REVISTA DIGITAL 1"/>
    <s v="N"/>
    <m/>
    <m/>
    <s v="N"/>
    <n v="20230306"/>
    <m/>
    <n v="134366278"/>
    <s v="MIXED"/>
    <s v="Tech rep lvl"/>
    <s v="Moda &amp; Casa"/>
    <n v="1"/>
    <m/>
    <n v="0"/>
    <n v="0"/>
    <n v="100"/>
    <n v="134366279"/>
    <n v="999"/>
    <n v="3"/>
    <x v="0"/>
    <x v="0"/>
    <n v="0.56340000000000001"/>
    <n v="0.56340000000000001"/>
    <n v="0.56340000000000001"/>
    <n v="0.56340000000000001"/>
    <n v="0.56340000000000001"/>
    <n v="79.989999999999995"/>
    <n v="79.989999999999995"/>
    <n v="79.989999999999995"/>
    <n v="79.989999999999995"/>
    <n v="79.989999999999995"/>
    <s v="Brasil + Moda &amp; Casa + VGF2"/>
    <s v="Bronze + Moda &amp; Casa + VGF2"/>
    <s v="Prata + Moda &amp; Casa + VGF2"/>
    <s v="Ouro + Moda &amp; Casa + VGF2"/>
    <s v="Estrela + Moda &amp; Casa + VGF2"/>
    <n v="15"/>
    <n v="15"/>
    <n v="15"/>
    <n v="15"/>
    <n v="15"/>
    <n v="42.19"/>
    <n v="42.19"/>
    <n v="42.19"/>
    <n v="42.19"/>
    <n v="42.19"/>
    <n v="5.75"/>
    <n v="5.75"/>
    <n v="5.75"/>
    <n v="5.75"/>
    <n v="5.75"/>
    <n v="67.991500000000002"/>
    <n v="67.991500000000002"/>
    <n v="67.991500000000002"/>
    <n v="67.991500000000002"/>
    <n v="67.991500000000002"/>
    <n v="0"/>
    <n v="0"/>
    <n v="0"/>
    <n v="0"/>
    <n v="0"/>
    <n v="0"/>
    <n v="100"/>
    <n v="100"/>
    <n v="100"/>
    <n v="100"/>
  </r>
  <r>
    <n v="2227322"/>
    <x v="273"/>
    <n v="20190316"/>
    <m/>
    <s v="KIDS FASHION"/>
    <x v="139"/>
    <s v="TENIS IATE COLORS MINNIE BABY"/>
    <n v="5442222"/>
    <x v="273"/>
    <n v="1"/>
    <s v="EXCESS"/>
    <s v="CROSS-OUT"/>
    <n v="0.56340000000000001"/>
    <m/>
    <n v="18.117999999999999"/>
    <m/>
    <m/>
    <n v="79.989999999999995"/>
    <n v="99.99"/>
    <n v="89"/>
    <n v="89"/>
    <n v="99"/>
    <s v="WORK IN PROGRESS"/>
    <n v="134366278"/>
    <s v="NO INCENTIVE"/>
    <s v="N"/>
    <s v="N"/>
    <s v="N"/>
    <s v="N"/>
    <x v="0"/>
    <n v="134366283"/>
    <n v="28"/>
    <n v="42"/>
    <n v="20230306"/>
    <s v="CUSTOMER"/>
    <n v="15"/>
    <s v="Y"/>
    <s v="Tech rep lvl + Moda &amp; Casa + VGF2"/>
    <s v="FULL PAYMENT"/>
    <m/>
    <n v="4010.9065999999998"/>
    <n v="2398.4045999999998"/>
    <n v="65.83"/>
    <m/>
    <s v="SLIP-ONS"/>
    <s v="SLIP-ON"/>
    <s v="KIDS FOOTWEAR"/>
    <s v="FEMALE"/>
    <s v="DISNEY BRAND"/>
    <s v="MINNIE MOUSE"/>
    <n v="1"/>
    <n v="25"/>
    <n v="20"/>
    <s v="N"/>
    <s v="N"/>
    <n v="46112"/>
    <m/>
    <s v="N"/>
    <s v="RO"/>
    <n v="76.8"/>
    <n v="71.989999999999995"/>
    <n v="83.19"/>
    <m/>
    <m/>
    <m/>
    <m/>
    <s v="N"/>
    <n v="68926258"/>
    <s v="Revista Digital F&amp;H"/>
    <m/>
    <x v="0"/>
    <m/>
    <n v="98"/>
    <s v="KIDS - REVISTA DIGITAL 1"/>
    <s v="N"/>
    <m/>
    <m/>
    <s v="N"/>
    <n v="20230306"/>
    <m/>
    <n v="134366278"/>
    <s v="MIXED"/>
    <s v="Tech rep lvl"/>
    <s v="Moda &amp; Casa"/>
    <n v="1"/>
    <m/>
    <n v="0"/>
    <n v="0"/>
    <n v="100"/>
    <n v="134366279"/>
    <n v="999"/>
    <n v="3"/>
    <x v="0"/>
    <x v="0"/>
    <n v="0.56340000000000001"/>
    <n v="0.56340000000000001"/>
    <n v="0.56340000000000001"/>
    <n v="0.56340000000000001"/>
    <n v="0.56340000000000001"/>
    <n v="79.989999999999995"/>
    <n v="79.989999999999995"/>
    <n v="79.989999999999995"/>
    <n v="79.989999999999995"/>
    <n v="79.989999999999995"/>
    <s v="Brasil + Moda &amp; Casa + VGF2"/>
    <s v="Bronze + Moda &amp; Casa + VGF2"/>
    <s v="Prata + Moda &amp; Casa + VGF2"/>
    <s v="Ouro + Moda &amp; Casa + VGF2"/>
    <s v="Estrela + Moda &amp; Casa + VGF2"/>
    <n v="15"/>
    <n v="15"/>
    <n v="15"/>
    <n v="15"/>
    <n v="15"/>
    <n v="42.19"/>
    <n v="42.19"/>
    <n v="42.19"/>
    <n v="42.19"/>
    <n v="42.19"/>
    <n v="5.75"/>
    <n v="5.75"/>
    <n v="5.75"/>
    <n v="5.75"/>
    <n v="5.75"/>
    <n v="67.991500000000002"/>
    <n v="67.991500000000002"/>
    <n v="67.991500000000002"/>
    <n v="67.991500000000002"/>
    <n v="67.991500000000002"/>
    <n v="0"/>
    <n v="0"/>
    <n v="0"/>
    <n v="0"/>
    <n v="0"/>
    <n v="0"/>
    <n v="100"/>
    <n v="100"/>
    <n v="100"/>
    <n v="100"/>
  </r>
  <r>
    <n v="2227323"/>
    <x v="274"/>
    <n v="20190316"/>
    <m/>
    <s v="KIDS FASHION"/>
    <x v="139"/>
    <s v="TENIS IATE COLORS MINNIE BABY"/>
    <n v="5442222"/>
    <x v="274"/>
    <n v="1"/>
    <s v="EXCESS"/>
    <s v="CROSS-OUT"/>
    <n v="0.56340000000000001"/>
    <m/>
    <n v="18.117999999999999"/>
    <m/>
    <m/>
    <n v="79.989999999999995"/>
    <n v="99.99"/>
    <n v="142"/>
    <n v="142"/>
    <n v="99"/>
    <s v="WORK IN PROGRESS"/>
    <n v="134366278"/>
    <s v="NO INCENTIVE"/>
    <s v="N"/>
    <s v="N"/>
    <s v="N"/>
    <s v="N"/>
    <x v="0"/>
    <n v="134366284"/>
    <n v="28"/>
    <n v="42"/>
    <n v="20230306"/>
    <s v="CUSTOMER"/>
    <n v="15"/>
    <s v="Y"/>
    <s v="Tech rep lvl + Moda &amp; Casa + VGF2"/>
    <s v="FULL PAYMENT"/>
    <m/>
    <n v="6399.424"/>
    <n v="3826.6680000000001"/>
    <n v="65.83"/>
    <m/>
    <s v="SLIP-ONS"/>
    <s v="SLIP-ON"/>
    <s v="KIDS FOOTWEAR"/>
    <s v="FEMALE"/>
    <s v="DISNEY BRAND"/>
    <s v="MINNIE MOUSE"/>
    <n v="1"/>
    <n v="25"/>
    <n v="20"/>
    <s v="N"/>
    <s v="N"/>
    <n v="46125"/>
    <m/>
    <s v="N"/>
    <s v="RO"/>
    <n v="76.8"/>
    <n v="71.989999999999995"/>
    <n v="83.19"/>
    <m/>
    <m/>
    <m/>
    <m/>
    <s v="N"/>
    <n v="68926258"/>
    <s v="Revista Digital F&amp;H"/>
    <m/>
    <x v="0"/>
    <m/>
    <n v="98"/>
    <s v="KIDS - REVISTA DIGITAL 1"/>
    <s v="N"/>
    <m/>
    <m/>
    <s v="N"/>
    <n v="20230306"/>
    <m/>
    <n v="134366278"/>
    <s v="MIXED"/>
    <s v="Tech rep lvl"/>
    <s v="Moda &amp; Casa"/>
    <n v="1"/>
    <m/>
    <n v="0"/>
    <n v="0"/>
    <n v="100"/>
    <n v="134366279"/>
    <n v="999"/>
    <n v="3"/>
    <x v="0"/>
    <x v="0"/>
    <n v="0.56340000000000001"/>
    <n v="0.56340000000000001"/>
    <n v="0.56340000000000001"/>
    <n v="0.56340000000000001"/>
    <n v="0.56340000000000001"/>
    <n v="79.989999999999995"/>
    <n v="79.989999999999995"/>
    <n v="79.989999999999995"/>
    <n v="79.989999999999995"/>
    <n v="79.989999999999995"/>
    <s v="Brasil + Moda &amp; Casa + VGF2"/>
    <s v="Bronze + Moda &amp; Casa + VGF2"/>
    <s v="Prata + Moda &amp; Casa + VGF2"/>
    <s v="Ouro + Moda &amp; Casa + VGF2"/>
    <s v="Estrela + Moda &amp; Casa + VGF2"/>
    <n v="15"/>
    <n v="15"/>
    <n v="15"/>
    <n v="15"/>
    <n v="15"/>
    <n v="42.19"/>
    <n v="42.19"/>
    <n v="42.19"/>
    <n v="42.19"/>
    <n v="42.19"/>
    <n v="5.75"/>
    <n v="5.75"/>
    <n v="5.75"/>
    <n v="5.75"/>
    <n v="5.75"/>
    <n v="67.991500000000002"/>
    <n v="67.991500000000002"/>
    <n v="67.991500000000002"/>
    <n v="67.991500000000002"/>
    <n v="67.991500000000002"/>
    <n v="0"/>
    <n v="0"/>
    <n v="0"/>
    <n v="0"/>
    <n v="0"/>
    <n v="0"/>
    <n v="100"/>
    <n v="100"/>
    <n v="100"/>
    <n v="100"/>
  </r>
  <r>
    <n v="2227324"/>
    <x v="275"/>
    <n v="20190316"/>
    <m/>
    <s v="KIDS FASHION"/>
    <x v="139"/>
    <s v="TENIS IATE COLORS MINNIE BABY"/>
    <n v="5442222"/>
    <x v="275"/>
    <n v="1"/>
    <s v="EXCESS"/>
    <s v="CROSS-OUT"/>
    <n v="0.56340000000000001"/>
    <m/>
    <n v="18.117999999999999"/>
    <m/>
    <m/>
    <n v="79.989999999999995"/>
    <n v="99.99"/>
    <n v="89"/>
    <n v="89"/>
    <n v="99"/>
    <s v="WORK IN PROGRESS"/>
    <n v="134366278"/>
    <s v="NO INCENTIVE"/>
    <s v="N"/>
    <s v="N"/>
    <s v="N"/>
    <s v="N"/>
    <x v="0"/>
    <n v="134366282"/>
    <n v="28"/>
    <n v="42"/>
    <n v="20230306"/>
    <s v="CUSTOMER"/>
    <n v="15"/>
    <s v="Y"/>
    <s v="Tech rep lvl + Moda &amp; Casa + VGF2"/>
    <s v="FULL PAYMENT"/>
    <m/>
    <n v="4010.9065999999998"/>
    <n v="2398.4045999999998"/>
    <n v="65.83"/>
    <m/>
    <s v="SLIP-ONS"/>
    <s v="SLIP-ON"/>
    <s v="KIDS FOOTWEAR"/>
    <s v="FEMALE"/>
    <s v="DISNEY BRAND"/>
    <s v="MINNIE MOUSE"/>
    <n v="1"/>
    <n v="25"/>
    <n v="20"/>
    <s v="N"/>
    <s v="N"/>
    <n v="46126"/>
    <m/>
    <s v="N"/>
    <s v="RO"/>
    <n v="76.8"/>
    <n v="71.989999999999995"/>
    <n v="83.19"/>
    <m/>
    <m/>
    <m/>
    <m/>
    <s v="N"/>
    <n v="68926258"/>
    <s v="Revista Digital F&amp;H"/>
    <m/>
    <x v="0"/>
    <m/>
    <n v="98"/>
    <s v="KIDS - REVISTA DIGITAL 1"/>
    <s v="N"/>
    <m/>
    <m/>
    <s v="N"/>
    <n v="20230306"/>
    <m/>
    <n v="134366278"/>
    <s v="MIXED"/>
    <s v="Tech rep lvl"/>
    <s v="Moda &amp; Casa"/>
    <n v="1"/>
    <m/>
    <n v="0"/>
    <n v="0"/>
    <n v="100"/>
    <n v="134366279"/>
    <n v="999"/>
    <n v="3"/>
    <x v="0"/>
    <x v="0"/>
    <n v="0.56340000000000001"/>
    <n v="0.56340000000000001"/>
    <n v="0.56340000000000001"/>
    <n v="0.56340000000000001"/>
    <n v="0.56340000000000001"/>
    <n v="79.989999999999995"/>
    <n v="79.989999999999995"/>
    <n v="79.989999999999995"/>
    <n v="79.989999999999995"/>
    <n v="79.989999999999995"/>
    <s v="Brasil + Moda &amp; Casa + VGF2"/>
    <s v="Bronze + Moda &amp; Casa + VGF2"/>
    <s v="Prata + Moda &amp; Casa + VGF2"/>
    <s v="Ouro + Moda &amp; Casa + VGF2"/>
    <s v="Estrela + Moda &amp; Casa + VGF2"/>
    <n v="15"/>
    <n v="15"/>
    <n v="15"/>
    <n v="15"/>
    <n v="15"/>
    <n v="42.19"/>
    <n v="42.19"/>
    <n v="42.19"/>
    <n v="42.19"/>
    <n v="42.19"/>
    <n v="5.75"/>
    <n v="5.75"/>
    <n v="5.75"/>
    <n v="5.75"/>
    <n v="5.75"/>
    <n v="67.991500000000002"/>
    <n v="67.991500000000002"/>
    <n v="67.991500000000002"/>
    <n v="67.991500000000002"/>
    <n v="67.991500000000002"/>
    <n v="0"/>
    <n v="0"/>
    <n v="0"/>
    <n v="0"/>
    <n v="0"/>
    <n v="0"/>
    <n v="100"/>
    <n v="100"/>
    <n v="100"/>
    <n v="100"/>
  </r>
  <r>
    <n v="2248833"/>
    <x v="276"/>
    <n v="20200309"/>
    <m/>
    <s v="KIDS HOME"/>
    <x v="140"/>
    <s v="PRATO TRANSICAO MICKEY BABY"/>
    <n v="5477899"/>
    <x v="276"/>
    <n v="1"/>
    <s v="IN-LINE (EXCL NR)"/>
    <s v="CROSS-OUT"/>
    <n v="0.56789999999999996"/>
    <m/>
    <n v="4.04"/>
    <m/>
    <m/>
    <n v="14.99"/>
    <n v="19.989999999999998"/>
    <n v="362"/>
    <n v="362"/>
    <n v="99"/>
    <s v="WORK IN PROGRESS"/>
    <n v="134366352"/>
    <s v="NO INCENTIVE"/>
    <s v="N"/>
    <s v="N"/>
    <s v="N"/>
    <s v="N"/>
    <x v="0"/>
    <n v="134366354"/>
    <n v="28"/>
    <n v="42"/>
    <n v="20230306"/>
    <s v="CUSTOMER"/>
    <n v="15"/>
    <s v="Y"/>
    <s v="Tech rep lvl + Moda &amp; Casa + VGF2"/>
    <s v="FULL PAYMENT"/>
    <m/>
    <n v="3081.6412"/>
    <n v="1619.1612"/>
    <n v="59.66"/>
    <m/>
    <s v="BABY FEEDING ACCESSORIES"/>
    <s v="NURSING"/>
    <s v="NURSING"/>
    <s v="MALE"/>
    <s v="DISNEY BRAND"/>
    <s v="MICKEY"/>
    <n v="1"/>
    <n v="25"/>
    <n v="100"/>
    <s v="N"/>
    <s v="N"/>
    <n v="80752"/>
    <m/>
    <s v="N"/>
    <m/>
    <m/>
    <m/>
    <m/>
    <m/>
    <m/>
    <m/>
    <m/>
    <s v="N"/>
    <n v="68926258"/>
    <s v="Revista Digital F&amp;H"/>
    <m/>
    <x v="0"/>
    <m/>
    <n v="98"/>
    <s v="KIDS - REVISTA DIGITAL 1"/>
    <s v="N"/>
    <m/>
    <m/>
    <s v="N"/>
    <n v="20230306"/>
    <m/>
    <n v="134366352"/>
    <s v="MIXED"/>
    <s v="Tech rep lvl"/>
    <s v="Moda &amp; Casa"/>
    <n v="1"/>
    <m/>
    <n v="0"/>
    <n v="0"/>
    <n v="100"/>
    <n v="134366353"/>
    <n v="999"/>
    <n v="3"/>
    <x v="0"/>
    <x v="0"/>
    <n v="0.56789999999999996"/>
    <n v="0.56789999999999996"/>
    <n v="0.56789999999999996"/>
    <n v="0.56789999999999996"/>
    <n v="0.56789999999999996"/>
    <n v="14.99"/>
    <n v="14.99"/>
    <n v="14.99"/>
    <n v="14.99"/>
    <n v="14.99"/>
    <s v="Brasil + Moda &amp; Casa + VGF2"/>
    <s v="Bronze + Moda &amp; Casa + VGF2"/>
    <s v="Prata + Moda &amp; Casa + VGF2"/>
    <s v="Ouro + Moda &amp; Casa + VGF2"/>
    <s v="Estrela + Moda &amp; Casa + VGF2"/>
    <n v="15"/>
    <n v="15"/>
    <n v="15"/>
    <n v="15"/>
    <n v="15"/>
    <n v="42.19"/>
    <n v="42.19"/>
    <n v="42.19"/>
    <n v="42.19"/>
    <n v="42.19"/>
    <n v="5"/>
    <n v="5"/>
    <n v="5"/>
    <n v="5"/>
    <n v="5"/>
    <n v="12.7415"/>
    <n v="12.7415"/>
    <n v="12.7415"/>
    <n v="12.7415"/>
    <n v="12.7415"/>
    <n v="0"/>
    <n v="0"/>
    <n v="0"/>
    <n v="0"/>
    <n v="0"/>
    <n v="0"/>
    <n v="100"/>
    <n v="100"/>
    <n v="100"/>
    <n v="100"/>
  </r>
  <r>
    <n v="2288751"/>
    <x v="277"/>
    <n v="20210315"/>
    <m/>
    <s v="KIDS HOME"/>
    <x v="141"/>
    <s v="BALDE DE PIPOCA GEEK AVENGERS"/>
    <n v="5565643"/>
    <x v="277"/>
    <n v="1"/>
    <s v="IN-LINE (EXCL NR)"/>
    <s v="CROSS-OUT"/>
    <n v="0.56340000000000001"/>
    <m/>
    <n v="4.3680000000000003"/>
    <m/>
    <m/>
    <n v="19.989999999999998"/>
    <n v="24.99"/>
    <n v="1523"/>
    <n v="1523"/>
    <n v="44"/>
    <s v="WORK IN PROGRESS"/>
    <n v="134366378"/>
    <s v="NO INCENTIVE"/>
    <s v="N"/>
    <s v="N"/>
    <s v="N"/>
    <s v="N"/>
    <x v="0"/>
    <n v="134366380"/>
    <n v="28"/>
    <n v="42"/>
    <n v="20230306"/>
    <s v="CUSTOMER"/>
    <n v="15"/>
    <s v="Y"/>
    <s v="Tech rep lvl + Moda &amp; Casa + VGF2"/>
    <s v="FULL PAYMENT"/>
    <m/>
    <n v="17152.5834"/>
    <n v="10500.1194"/>
    <n v="67.03"/>
    <m/>
    <s v="BOWL"/>
    <s v="COOKING"/>
    <s v="TABLEWARE"/>
    <s v="UNISEX"/>
    <s v="MARVEL"/>
    <s v="MARVEL AVENGERS"/>
    <n v="0"/>
    <n v="25"/>
    <n v="100"/>
    <s v="N"/>
    <s v="N"/>
    <n v="46908"/>
    <m/>
    <s v="N"/>
    <m/>
    <m/>
    <m/>
    <m/>
    <m/>
    <m/>
    <m/>
    <m/>
    <s v="N"/>
    <m/>
    <m/>
    <m/>
    <x v="0"/>
    <m/>
    <n v="44"/>
    <s v="KIDS MAE DE CRIANCA 2"/>
    <s v="N"/>
    <m/>
    <m/>
    <s v="N"/>
    <n v="20230306"/>
    <m/>
    <n v="134366378"/>
    <s v="MIXED"/>
    <s v="Tech rep lvl"/>
    <s v="Moda &amp; Casa"/>
    <n v="1"/>
    <m/>
    <n v="0"/>
    <n v="0"/>
    <n v="100"/>
    <n v="134366379"/>
    <n v="999"/>
    <n v="3"/>
    <x v="0"/>
    <x v="0"/>
    <n v="0.56340000000000001"/>
    <n v="0.56340000000000001"/>
    <n v="0.56340000000000001"/>
    <n v="0.56340000000000001"/>
    <n v="0.56340000000000001"/>
    <n v="19.989999999999998"/>
    <n v="19.989999999999998"/>
    <n v="19.989999999999998"/>
    <n v="19.989999999999998"/>
    <n v="19.989999999999998"/>
    <s v="Brasil + Moda &amp; Casa + VGF2"/>
    <s v="Bronze + Moda &amp; Casa + VGF2"/>
    <s v="Prata + Moda &amp; Casa + VGF2"/>
    <s v="Ouro + Moda &amp; Casa + VGF2"/>
    <s v="Estrela + Moda &amp; Casa + VGF2"/>
    <n v="15"/>
    <n v="15"/>
    <n v="15"/>
    <n v="15"/>
    <n v="15"/>
    <n v="42.19"/>
    <n v="42.19"/>
    <n v="42.19"/>
    <n v="42.19"/>
    <n v="42.19"/>
    <n v="5.75"/>
    <n v="5.75"/>
    <n v="5.75"/>
    <n v="5.75"/>
    <n v="5.75"/>
    <n v="16.991499999999998"/>
    <n v="16.991499999999998"/>
    <n v="16.991499999999998"/>
    <n v="16.991499999999998"/>
    <n v="16.991499999999998"/>
    <n v="0"/>
    <n v="0"/>
    <n v="0"/>
    <n v="0"/>
    <n v="0"/>
    <n v="0"/>
    <n v="100"/>
    <n v="100"/>
    <n v="100"/>
    <n v="100"/>
  </r>
  <r>
    <n v="2270575"/>
    <x v="278"/>
    <n v="20210315"/>
    <m/>
    <s v="KIDS HOME"/>
    <x v="142"/>
    <s v="ALMOFADA DE PIPOCA AVENGERS"/>
    <n v="5536412"/>
    <x v="278"/>
    <n v="1"/>
    <s v="IN-LINE (EXCL NR)"/>
    <s v="REGULAR PRICE"/>
    <n v="0.56340000000000001"/>
    <m/>
    <n v="13.561"/>
    <m/>
    <m/>
    <n v="79.989999999999995"/>
    <n v="79.989999999999995"/>
    <n v="95"/>
    <n v="95"/>
    <n v="44"/>
    <s v="WORK IN PROGRESS"/>
    <n v="134366391"/>
    <s v="NO INCENTIVE"/>
    <s v="N"/>
    <s v="N"/>
    <s v="N"/>
    <s v="N"/>
    <x v="0"/>
    <n v="134366393"/>
    <n v="28"/>
    <n v="42"/>
    <n v="20230306"/>
    <s v="CUSTOMER"/>
    <n v="15"/>
    <s v="Y"/>
    <s v="Tech rep lvl + Moda &amp; Casa + VGF2"/>
    <s v="FULL PAYMENT"/>
    <m/>
    <n v="4281.3047999999999"/>
    <n v="2993.0097999999998"/>
    <n v="74.42"/>
    <m/>
    <s v="HOME DECOR GAME"/>
    <s v="HOME DECOR"/>
    <s v="KIDS DECOR"/>
    <s v="UNISEX"/>
    <s v="MARVEL"/>
    <s v="MARVEL AVENGERS"/>
    <n v="0"/>
    <n v="25"/>
    <n v="100"/>
    <s v="N"/>
    <s v="N"/>
    <n v="46274"/>
    <m/>
    <s v="N"/>
    <s v="RP"/>
    <n v="68"/>
    <n v="79.989999999999995"/>
    <n v="79.989999999999995"/>
    <m/>
    <m/>
    <m/>
    <m/>
    <s v="N"/>
    <m/>
    <m/>
    <m/>
    <x v="0"/>
    <m/>
    <n v="44"/>
    <s v="KIDS MAE DE CRIANCA 2"/>
    <s v="N"/>
    <m/>
    <m/>
    <s v="N"/>
    <n v="20230306"/>
    <m/>
    <n v="134366391"/>
    <s v="MIXED"/>
    <s v="Tech rep lvl"/>
    <s v="Moda &amp; Casa"/>
    <n v="1"/>
    <m/>
    <n v="0"/>
    <n v="0"/>
    <n v="100"/>
    <n v="134366392"/>
    <n v="999"/>
    <n v="3"/>
    <x v="0"/>
    <x v="0"/>
    <n v="0.56340000000000001"/>
    <n v="0.56340000000000001"/>
    <n v="0.56340000000000001"/>
    <n v="0.56340000000000001"/>
    <n v="0.56340000000000001"/>
    <n v="79.989999999999995"/>
    <n v="79.989999999999995"/>
    <n v="79.989999999999995"/>
    <n v="79.989999999999995"/>
    <n v="79.989999999999995"/>
    <s v="Brasil + Moda &amp; Casa + VGF2"/>
    <s v="Bronze + Moda &amp; Casa + VGF2"/>
    <s v="Prata + Moda &amp; Casa + VGF2"/>
    <s v="Ouro + Moda &amp; Casa + VGF2"/>
    <s v="Estrela + Moda &amp; Casa + VGF2"/>
    <n v="15"/>
    <n v="15"/>
    <n v="15"/>
    <n v="15"/>
    <n v="15"/>
    <n v="42.19"/>
    <n v="42.19"/>
    <n v="42.19"/>
    <n v="42.19"/>
    <n v="42.19"/>
    <n v="5.75"/>
    <n v="5.75"/>
    <n v="5.75"/>
    <n v="5.75"/>
    <n v="5.75"/>
    <n v="67.991500000000002"/>
    <n v="67.991500000000002"/>
    <n v="67.991500000000002"/>
    <n v="67.991500000000002"/>
    <n v="67.991500000000002"/>
    <n v="0"/>
    <n v="0"/>
    <n v="0"/>
    <n v="0"/>
    <n v="0"/>
    <n v="0"/>
    <n v="100"/>
    <n v="100"/>
    <n v="100"/>
    <n v="100"/>
  </r>
  <r>
    <n v="2277147"/>
    <x v="279"/>
    <n v="20210309"/>
    <m/>
    <s v="KIDS FASHION"/>
    <x v="143"/>
    <s v="SACOCHILA ABELHA"/>
    <n v="5548259"/>
    <x v="279"/>
    <n v="1"/>
    <s v="EXCESS"/>
    <s v="CROSS-OUT"/>
    <n v="0.70330000000000004"/>
    <m/>
    <n v="4.6849999999999996"/>
    <m/>
    <m/>
    <n v="19.989999999999998"/>
    <n v="24.99"/>
    <n v="1619"/>
    <n v="1619"/>
    <n v="51"/>
    <s v="WORK IN PROGRESS"/>
    <n v="134366404"/>
    <s v="NO INCENTIVE"/>
    <s v="N"/>
    <s v="N"/>
    <s v="N"/>
    <s v="N"/>
    <x v="0"/>
    <n v="134366406"/>
    <n v="28"/>
    <n v="42"/>
    <n v="20230306"/>
    <s v="CUSTOMER"/>
    <n v="15"/>
    <s v="Y"/>
    <s v="Tech rep lvl + ExceÃ§Ã£o + VGF2"/>
    <s v="FULL PAYMENT"/>
    <m/>
    <n v="22761.4676"/>
    <n v="15176.452600000001"/>
    <n v="66.680000000000007"/>
    <m/>
    <s v="BACKPACK"/>
    <s v="HANDBAG &amp; TOTE"/>
    <s v="KIDS ACCESSORIES"/>
    <s v="FEMALE"/>
    <s v="AVON"/>
    <s v="AVON"/>
    <n v="1"/>
    <n v="25"/>
    <n v="100"/>
    <s v="N"/>
    <s v="N"/>
    <n v="46430"/>
    <m/>
    <s v="N"/>
    <s v="HIT"/>
    <n v="18.559999999999999"/>
    <n v="19.989999999999998"/>
    <n v="19.989999999999998"/>
    <m/>
    <m/>
    <m/>
    <m/>
    <s v="N"/>
    <m/>
    <m/>
    <m/>
    <x v="0"/>
    <m/>
    <n v="50"/>
    <s v="KIDS MAE DE CRIANCA 5"/>
    <s v="N"/>
    <m/>
    <m/>
    <s v="N"/>
    <n v="20230306"/>
    <m/>
    <n v="134366404"/>
    <s v="MIXED"/>
    <s v="Tech rep lvl"/>
    <s v="ExceÃ§Ã£o"/>
    <n v="1"/>
    <m/>
    <n v="0"/>
    <n v="0"/>
    <n v="100"/>
    <n v="134366405"/>
    <n v="999"/>
    <n v="4"/>
    <x v="0"/>
    <x v="0"/>
    <n v="0.70330000000000004"/>
    <n v="0.70330000000000004"/>
    <n v="0.70330000000000004"/>
    <n v="0.70330000000000004"/>
    <n v="0.70330000000000004"/>
    <n v="19.989999999999998"/>
    <n v="19.989999999999998"/>
    <n v="19.989999999999998"/>
    <n v="19.989999999999998"/>
    <n v="19.989999999999998"/>
    <s v="Brasil + ExceÃ§Ã£o + VGF2"/>
    <s v="Bronze + ExceÃ§Ã£o + VGF2"/>
    <s v="Prata + ExceÃ§Ã£o + VGF2"/>
    <s v="Ouro + ExceÃ§Ã£o + VGF2"/>
    <s v="Estrela + ExceÃ§Ã£o + VGF2"/>
    <n v="0"/>
    <n v="0"/>
    <n v="0"/>
    <n v="0"/>
    <n v="0"/>
    <n v="42.19"/>
    <n v="42.19"/>
    <n v="42.19"/>
    <n v="42.19"/>
    <n v="42.19"/>
    <n v="0"/>
    <n v="0"/>
    <n v="0"/>
    <n v="0"/>
    <n v="0"/>
    <n v="19.989999999999998"/>
    <n v="19.989999999999998"/>
    <n v="19.989999999999998"/>
    <n v="19.989999999999998"/>
    <n v="19.989999999999998"/>
    <n v="0"/>
    <n v="0"/>
    <n v="0"/>
    <n v="0"/>
    <n v="0"/>
    <n v="0"/>
    <n v="100"/>
    <n v="100"/>
    <n v="100"/>
    <n v="100"/>
  </r>
  <r>
    <n v="2277196"/>
    <x v="280"/>
    <n v="20210307"/>
    <m/>
    <s v="KIDS HOME"/>
    <x v="144"/>
    <s v="GARRAFA C TAMPA ALCA ABELHA"/>
    <n v="5548373"/>
    <x v="280"/>
    <n v="1"/>
    <s v="IN-LINE (EXCL NR)"/>
    <s v="CROSS-OUT"/>
    <n v="0.5978"/>
    <m/>
    <n v="2.6019999999999999"/>
    <m/>
    <m/>
    <n v="10.99"/>
    <n v="14.99"/>
    <n v="6664"/>
    <n v="6664"/>
    <n v="51"/>
    <s v="WORK IN PROGRESS"/>
    <n v="134366417"/>
    <s v="NO INCENTIVE"/>
    <s v="N"/>
    <s v="N"/>
    <s v="N"/>
    <s v="N"/>
    <x v="0"/>
    <n v="134366419"/>
    <n v="28"/>
    <n v="42"/>
    <n v="20230306"/>
    <s v="CUSTOMER"/>
    <n v="15"/>
    <s v="Y"/>
    <s v="Tech rep lvl + Moda &amp; Casa + VGF2"/>
    <s v="FULL PAYMENT"/>
    <m/>
    <n v="43781.293799999999"/>
    <n v="26441.5658"/>
    <n v="66.34"/>
    <m/>
    <s v="KITCHEN WATER BOTTLE"/>
    <s v="KITCHEN"/>
    <s v="FOOD STORAGE/CONTAINERS"/>
    <s v="FEMALE"/>
    <s v="AVON"/>
    <s v="AVON"/>
    <n v="1"/>
    <n v="25"/>
    <n v="100"/>
    <s v="N"/>
    <s v="N"/>
    <n v="46468"/>
    <m/>
    <s v="N"/>
    <s v="HIT"/>
    <n v="10.64"/>
    <n v="10.99"/>
    <n v="11.39"/>
    <m/>
    <m/>
    <m/>
    <m/>
    <s v="N"/>
    <m/>
    <m/>
    <m/>
    <x v="0"/>
    <m/>
    <n v="50"/>
    <s v="KIDS MAE DE CRIANCA 5"/>
    <s v="N"/>
    <m/>
    <m/>
    <s v="N"/>
    <n v="20230306"/>
    <m/>
    <n v="134366417"/>
    <s v="MIXED"/>
    <s v="Tech rep lvl"/>
    <s v="Moda &amp; Casa"/>
    <n v="1"/>
    <m/>
    <n v="0"/>
    <n v="0"/>
    <n v="100"/>
    <n v="134366418"/>
    <n v="999"/>
    <n v="3"/>
    <x v="0"/>
    <x v="0"/>
    <n v="0.5978"/>
    <n v="0.5978"/>
    <n v="0.5978"/>
    <n v="0.5978"/>
    <n v="0.5978"/>
    <n v="10.99"/>
    <n v="10.99"/>
    <n v="10.99"/>
    <n v="10.99"/>
    <n v="10.99"/>
    <s v="Brasil + Moda &amp; Casa + VGF2"/>
    <s v="Bronze + Moda &amp; Casa + VGF2"/>
    <s v="Prata + Moda &amp; Casa + VGF2"/>
    <s v="Ouro + Moda &amp; Casa + VGF2"/>
    <s v="Estrela + Moda &amp; Casa + VGF2"/>
    <n v="15"/>
    <n v="15"/>
    <n v="15"/>
    <n v="15"/>
    <n v="15"/>
    <n v="42.19"/>
    <n v="42.19"/>
    <n v="42.19"/>
    <n v="42.19"/>
    <n v="42.19"/>
    <n v="0"/>
    <n v="0"/>
    <n v="0"/>
    <n v="0"/>
    <n v="0"/>
    <n v="9.3414999999999999"/>
    <n v="9.3414999999999999"/>
    <n v="9.3414999999999999"/>
    <n v="9.3414999999999999"/>
    <n v="9.3414999999999999"/>
    <n v="0"/>
    <n v="0"/>
    <n v="0"/>
    <n v="0"/>
    <n v="0"/>
    <n v="0"/>
    <n v="100"/>
    <n v="100"/>
    <n v="100"/>
    <n v="100"/>
  </r>
  <r>
    <n v="2277201"/>
    <x v="281"/>
    <n v="20210307"/>
    <m/>
    <s v="KIDS HOME"/>
    <x v="145"/>
    <s v="POTE TAMPA BOLHA ABELHA"/>
    <n v="5548383"/>
    <x v="281"/>
    <n v="1"/>
    <s v="IN-LINE (EXCL NR)"/>
    <s v="CROSS-OUT"/>
    <n v="0.5978"/>
    <m/>
    <n v="2.0379999999999998"/>
    <m/>
    <m/>
    <n v="7.99"/>
    <n v="12.99"/>
    <n v="8569"/>
    <n v="8569"/>
    <n v="51"/>
    <s v="WORK IN PROGRESS"/>
    <n v="134366430"/>
    <s v="NO INCENTIVE"/>
    <s v="N"/>
    <s v="N"/>
    <s v="N"/>
    <s v="N"/>
    <x v="0"/>
    <n v="134366432"/>
    <n v="28"/>
    <n v="42"/>
    <n v="20230306"/>
    <s v="CUSTOMER"/>
    <n v="15"/>
    <s v="Y"/>
    <s v="Tech rep lvl + Moda &amp; Casa + VGF2"/>
    <s v="FULL PAYMENT"/>
    <m/>
    <n v="40929.160100000001"/>
    <n v="23465.538100000002"/>
    <n v="63.73"/>
    <m/>
    <s v="KITCHEN FOOD STORAGE"/>
    <s v="KITCHEN"/>
    <s v="FOOD STORAGE/CONTAINERS"/>
    <s v="FEMALE"/>
    <s v="AVON"/>
    <s v="AVON"/>
    <n v="1"/>
    <n v="25"/>
    <n v="100"/>
    <s v="N"/>
    <s v="N"/>
    <n v="46476"/>
    <m/>
    <s v="N"/>
    <m/>
    <m/>
    <m/>
    <m/>
    <m/>
    <m/>
    <m/>
    <m/>
    <s v="N"/>
    <m/>
    <m/>
    <m/>
    <x v="0"/>
    <m/>
    <n v="50"/>
    <s v="KIDS MAE DE CRIANCA 5"/>
    <s v="N"/>
    <m/>
    <m/>
    <s v="N"/>
    <n v="20230306"/>
    <m/>
    <n v="134366430"/>
    <s v="MIXED"/>
    <s v="Tech rep lvl"/>
    <s v="Moda &amp; Casa"/>
    <n v="1"/>
    <m/>
    <n v="0"/>
    <n v="0"/>
    <n v="100"/>
    <n v="134366431"/>
    <n v="999"/>
    <n v="3"/>
    <x v="0"/>
    <x v="0"/>
    <n v="0.5978"/>
    <n v="0.5978"/>
    <n v="0.5978"/>
    <n v="0.5978"/>
    <n v="0.5978"/>
    <n v="7.99"/>
    <n v="7.99"/>
    <n v="7.99"/>
    <n v="7.99"/>
    <n v="7.99"/>
    <s v="Brasil + Moda &amp; Casa + VGF2"/>
    <s v="Bronze + Moda &amp; Casa + VGF2"/>
    <s v="Prata + Moda &amp; Casa + VGF2"/>
    <s v="Ouro + Moda &amp; Casa + VGF2"/>
    <s v="Estrela + Moda &amp; Casa + VGF2"/>
    <n v="15"/>
    <n v="15"/>
    <n v="15"/>
    <n v="15"/>
    <n v="15"/>
    <n v="42.19"/>
    <n v="42.19"/>
    <n v="42.19"/>
    <n v="42.19"/>
    <n v="42.19"/>
    <n v="0"/>
    <n v="0"/>
    <n v="0"/>
    <n v="0"/>
    <n v="0"/>
    <n v="6.7915000000000001"/>
    <n v="6.7915000000000001"/>
    <n v="6.7915000000000001"/>
    <n v="6.7915000000000001"/>
    <n v="6.7915000000000001"/>
    <n v="0"/>
    <n v="0"/>
    <n v="0"/>
    <n v="0"/>
    <n v="0"/>
    <n v="0"/>
    <n v="100"/>
    <n v="100"/>
    <n v="100"/>
    <n v="100"/>
  </r>
  <r>
    <n v="2285673"/>
    <x v="282"/>
    <n v="20210317"/>
    <m/>
    <s v="KIDS HOME"/>
    <x v="146"/>
    <s v="COPO MAGIC 280ML ABELHA"/>
    <n v="5561203"/>
    <x v="282"/>
    <n v="1"/>
    <s v="IN-LINE (EXCL NR)"/>
    <s v="CROSS-OUT"/>
    <n v="0.5978"/>
    <m/>
    <n v="7.835"/>
    <m/>
    <m/>
    <n v="32.99"/>
    <n v="42.99"/>
    <n v="4589"/>
    <n v="4589"/>
    <n v="51"/>
    <s v="WORK IN PROGRESS"/>
    <n v="134366443"/>
    <s v="NO INCENTIVE"/>
    <s v="N"/>
    <s v="N"/>
    <s v="N"/>
    <s v="N"/>
    <x v="0"/>
    <n v="134366445"/>
    <n v="28"/>
    <n v="42"/>
    <n v="20230306"/>
    <s v="CUSTOMER"/>
    <n v="15"/>
    <s v="Y"/>
    <s v="Tech rep lvl + Moda &amp; Casa + VGF2"/>
    <s v="FULL PAYMENT"/>
    <m/>
    <n v="90501.605599999995"/>
    <n v="54546.7906"/>
    <n v="66.23"/>
    <m/>
    <s v="KITCHEN WATER BOTTLE"/>
    <s v="KITCHEN"/>
    <s v="FOOD STORAGE/CONTAINERS"/>
    <s v="FEMALE"/>
    <s v="DISNEY BRAND"/>
    <s v="DISNEY"/>
    <n v="1"/>
    <n v="25"/>
    <n v="100"/>
    <s v="N"/>
    <s v="N"/>
    <n v="46583"/>
    <m/>
    <s v="N"/>
    <s v="HIT"/>
    <n v="30.96"/>
    <n v="32.99"/>
    <n v="33.549999999999997"/>
    <m/>
    <m/>
    <m/>
    <m/>
    <s v="N"/>
    <m/>
    <m/>
    <m/>
    <x v="0"/>
    <m/>
    <n v="50"/>
    <s v="KIDS MAE DE CRIANCA 5"/>
    <s v="N"/>
    <m/>
    <m/>
    <s v="N"/>
    <n v="20230306"/>
    <m/>
    <n v="134366443"/>
    <s v="MIXED"/>
    <s v="Tech rep lvl"/>
    <s v="Moda &amp; Casa"/>
    <n v="1"/>
    <m/>
    <n v="0"/>
    <n v="0"/>
    <n v="100"/>
    <n v="134366444"/>
    <n v="999"/>
    <n v="3"/>
    <x v="0"/>
    <x v="0"/>
    <n v="0.5978"/>
    <n v="0.5978"/>
    <n v="0.5978"/>
    <n v="0.5978"/>
    <n v="0.5978"/>
    <n v="32.99"/>
    <n v="32.99"/>
    <n v="32.99"/>
    <n v="32.99"/>
    <n v="32.99"/>
    <s v="Brasil + Moda &amp; Casa + VGF2"/>
    <s v="Bronze + Moda &amp; Casa + VGF2"/>
    <s v="Prata + Moda &amp; Casa + VGF2"/>
    <s v="Ouro + Moda &amp; Casa + VGF2"/>
    <s v="Estrela + Moda &amp; Casa + VGF2"/>
    <n v="15"/>
    <n v="15"/>
    <n v="15"/>
    <n v="15"/>
    <n v="15"/>
    <n v="42.19"/>
    <n v="42.19"/>
    <n v="42.19"/>
    <n v="42.19"/>
    <n v="42.19"/>
    <n v="0"/>
    <n v="0"/>
    <n v="0"/>
    <n v="0"/>
    <n v="0"/>
    <n v="28.041499999999999"/>
    <n v="28.041499999999999"/>
    <n v="28.041499999999999"/>
    <n v="28.041499999999999"/>
    <n v="28.041499999999999"/>
    <n v="0"/>
    <n v="0"/>
    <n v="0"/>
    <n v="0"/>
    <n v="0"/>
    <n v="0"/>
    <n v="100"/>
    <n v="100"/>
    <n v="100"/>
    <n v="100"/>
  </r>
  <r>
    <n v="2277149"/>
    <x v="283"/>
    <n v="20210309"/>
    <m/>
    <s v="KIDS FASHION"/>
    <x v="147"/>
    <s v="SACOCHILA URSO"/>
    <n v="5548263"/>
    <x v="283"/>
    <n v="1"/>
    <s v="IN-LINE (EXCL NR)"/>
    <s v="REGULAR PRICE"/>
    <n v="0.5978"/>
    <m/>
    <n v="4.6849999999999996"/>
    <m/>
    <m/>
    <n v="24.99"/>
    <n v="24.99"/>
    <n v="1619"/>
    <n v="1619"/>
    <n v="50"/>
    <s v="WORK IN PROGRESS"/>
    <n v="134366456"/>
    <s v="NO INCENTIVE"/>
    <s v="N"/>
    <s v="N"/>
    <s v="N"/>
    <s v="N"/>
    <x v="0"/>
    <n v="134366458"/>
    <n v="28"/>
    <n v="42"/>
    <n v="20230306"/>
    <s v="CUSTOMER"/>
    <n v="15"/>
    <s v="Y"/>
    <s v="Tech rep lvl + Moda &amp; Casa + VGF2"/>
    <s v="FULL PAYMENT"/>
    <m/>
    <n v="24186.276600000001"/>
    <n v="16601.261600000002"/>
    <n v="73.34"/>
    <m/>
    <s v="BACKPACK"/>
    <s v="HANDBAG &amp; TOTE"/>
    <s v="KIDS ACCESSORIES"/>
    <s v="MALE"/>
    <s v="AVON"/>
    <s v="AVON"/>
    <n v="0"/>
    <n v="50"/>
    <n v="100"/>
    <s v="N"/>
    <s v="N"/>
    <n v="46490"/>
    <m/>
    <s v="N"/>
    <s v="RP"/>
    <n v="22"/>
    <n v="24.99"/>
    <n v="24.99"/>
    <m/>
    <m/>
    <m/>
    <m/>
    <s v="N"/>
    <m/>
    <m/>
    <m/>
    <x v="0"/>
    <m/>
    <n v="50"/>
    <s v="KIDS MAE DE CRIANCA 5"/>
    <s v="N"/>
    <m/>
    <m/>
    <s v="N"/>
    <n v="20230306"/>
    <m/>
    <n v="134366456"/>
    <s v="MIXED"/>
    <s v="Tech rep lvl"/>
    <s v="Moda &amp; Casa"/>
    <n v="1"/>
    <m/>
    <n v="0"/>
    <n v="0"/>
    <n v="100"/>
    <n v="134366457"/>
    <n v="999"/>
    <n v="3"/>
    <x v="0"/>
    <x v="0"/>
    <n v="0.5978"/>
    <n v="0.5978"/>
    <n v="0.5978"/>
    <n v="0.5978"/>
    <n v="0.5978"/>
    <n v="24.99"/>
    <n v="24.99"/>
    <n v="24.99"/>
    <n v="24.99"/>
    <n v="24.99"/>
    <s v="Brasil + Moda &amp; Casa + VGF2"/>
    <s v="Bronze + Moda &amp; Casa + VGF2"/>
    <s v="Prata + Moda &amp; Casa + VGF2"/>
    <s v="Ouro + Moda &amp; Casa + VGF2"/>
    <s v="Estrela + Moda &amp; Casa + VGF2"/>
    <n v="15"/>
    <n v="15"/>
    <n v="15"/>
    <n v="15"/>
    <n v="15"/>
    <n v="42.19"/>
    <n v="42.19"/>
    <n v="42.19"/>
    <n v="42.19"/>
    <n v="42.19"/>
    <n v="0"/>
    <n v="0"/>
    <n v="0"/>
    <n v="0"/>
    <n v="0"/>
    <n v="21.241499999999998"/>
    <n v="21.241499999999998"/>
    <n v="21.241499999999998"/>
    <n v="21.241499999999998"/>
    <n v="21.241499999999998"/>
    <n v="0"/>
    <n v="0"/>
    <n v="0"/>
    <n v="0"/>
    <n v="0"/>
    <n v="0"/>
    <n v="100"/>
    <n v="100"/>
    <n v="100"/>
    <n v="100"/>
  </r>
  <r>
    <n v="2285347"/>
    <x v="284"/>
    <n v="20220302"/>
    <m/>
    <s v="TOILETRIES"/>
    <x v="148"/>
    <s v="LIXA CUIDADOS COMPLETOS"/>
    <n v="5560839"/>
    <x v="284"/>
    <n v="1"/>
    <s v="IN-LINE (EXCL NR)"/>
    <s v="CROSS-OUT"/>
    <n v="0.5978"/>
    <m/>
    <n v="3.6440000000000001"/>
    <m/>
    <m/>
    <n v="16.989999999999998"/>
    <n v="19.989999999999998"/>
    <n v="18355"/>
    <n v="18355"/>
    <n v="6"/>
    <s v="WORK IN PROGRESS"/>
    <n v="134366485"/>
    <s v="NO INCENTIVE"/>
    <s v="N"/>
    <s v="N"/>
    <s v="N"/>
    <s v="N"/>
    <x v="0"/>
    <n v="134366487"/>
    <n v="28"/>
    <n v="42"/>
    <n v="20230306"/>
    <s v="CUSTOMER"/>
    <n v="15"/>
    <s v="Y"/>
    <s v="Tech rep lvl + Moda &amp; Casa + VGF2"/>
    <s v="FULL PAYMENT"/>
    <m/>
    <n v="186424.79680000001"/>
    <n v="119539.1768"/>
    <n v="69.5"/>
    <m/>
    <s v="MANICURE FILE/EMERY BOARD"/>
    <s v="MANICURE"/>
    <s v="IMPLEMENTS"/>
    <s v="UNISEX"/>
    <s v="AVON WELLNESS"/>
    <s v="AVON WELLNESS (NO SUB BRAND APPLIES)"/>
    <n v="0"/>
    <n v="100"/>
    <n v="100"/>
    <s v="N"/>
    <s v="N"/>
    <n v="51066"/>
    <m/>
    <s v="N"/>
    <s v="RO"/>
    <n v="15.4"/>
    <n v="15.99"/>
    <n v="17.59"/>
    <m/>
    <m/>
    <m/>
    <m/>
    <s v="N"/>
    <n v="64050596"/>
    <s v="F&amp;H Plataforma"/>
    <m/>
    <x v="0"/>
    <m/>
    <n v="6"/>
    <s v="SELF - MEU ESPACO - PLATA 2  - EVENTO VERAO - MPA"/>
    <s v="N"/>
    <m/>
    <m/>
    <s v="N"/>
    <n v="20230306"/>
    <m/>
    <n v="134366485"/>
    <s v="MIXED"/>
    <s v="Tech rep lvl"/>
    <s v="Moda &amp; Casa"/>
    <n v="1"/>
    <m/>
    <n v="0"/>
    <n v="0"/>
    <n v="100"/>
    <n v="134366486"/>
    <n v="999"/>
    <n v="3"/>
    <x v="0"/>
    <x v="0"/>
    <n v="0.5978"/>
    <n v="0.5978"/>
    <n v="0.5978"/>
    <n v="0.5978"/>
    <n v="0.5978"/>
    <n v="16.989999999999998"/>
    <n v="16.989999999999998"/>
    <n v="16.989999999999998"/>
    <n v="16.989999999999998"/>
    <n v="16.989999999999998"/>
    <s v="Brasil + Moda &amp; Casa + VGF2"/>
    <s v="Bronze + Moda &amp; Casa + VGF2"/>
    <s v="Prata + Moda &amp; Casa + VGF2"/>
    <s v="Ouro + Moda &amp; Casa + VGF2"/>
    <s v="Estrela + Moda &amp; Casa + VGF2"/>
    <n v="15"/>
    <n v="15"/>
    <n v="15"/>
    <n v="15"/>
    <n v="15"/>
    <n v="42.19"/>
    <n v="42.19"/>
    <n v="42.19"/>
    <n v="42.19"/>
    <n v="42.19"/>
    <n v="0"/>
    <n v="0"/>
    <n v="0"/>
    <n v="0"/>
    <n v="0"/>
    <n v="14.4415"/>
    <n v="14.4415"/>
    <n v="14.4415"/>
    <n v="14.4415"/>
    <n v="14.4415"/>
    <n v="0"/>
    <n v="0"/>
    <n v="0"/>
    <n v="0"/>
    <n v="0"/>
    <n v="0"/>
    <n v="100"/>
    <n v="100"/>
    <n v="100"/>
    <n v="100"/>
  </r>
  <r>
    <n v="2293277"/>
    <x v="285"/>
    <n v="20210319"/>
    <m/>
    <s v="TOILETRIES"/>
    <x v="149"/>
    <s v="REDESENHO ESCOVA FUNCIONAL"/>
    <n v="5573981"/>
    <x v="285"/>
    <n v="1"/>
    <s v="IN-LINE (EXCL NR)"/>
    <s v="CROSS-OUT"/>
    <n v="0.5978"/>
    <m/>
    <n v="3.2229999999999999"/>
    <m/>
    <m/>
    <n v="13.94"/>
    <n v="19.989999999999998"/>
    <n v="35317"/>
    <n v="35317"/>
    <n v="6"/>
    <s v="WORK IN PROGRESS"/>
    <n v="134366511"/>
    <s v="NO INCENTIVE"/>
    <s v="N"/>
    <s v="N"/>
    <s v="N"/>
    <s v="N"/>
    <x v="0"/>
    <n v="134366513"/>
    <n v="28"/>
    <n v="42"/>
    <n v="20230306"/>
    <s v="INSTITUTE AVON"/>
    <n v="15"/>
    <s v="Y"/>
    <s v="Tech rep lvl + Moda &amp; Casa + VGF2"/>
    <s v="FULL PAYMENT"/>
    <m/>
    <n v="294308.28619999997"/>
    <n v="180481.59520000001"/>
    <n v="67.13"/>
    <m/>
    <s v="HAIR BRUSH"/>
    <s v="BRUSHES/COMBS"/>
    <s v="IMPLEMENTS"/>
    <s v="FEMALE"/>
    <s v="AVON WELLNESS"/>
    <s v="AVON WELLNESS (NO SUB BRAND APPLIES)"/>
    <n v="0"/>
    <n v="100"/>
    <n v="100"/>
    <s v="N"/>
    <s v="N"/>
    <n v="50043"/>
    <m/>
    <s v="N"/>
    <s v="AXF"/>
    <n v="12.6"/>
    <n v="13.49"/>
    <n v="14.09"/>
    <m/>
    <m/>
    <m/>
    <m/>
    <s v="N"/>
    <n v="64050596"/>
    <s v="F&amp;H Plataforma"/>
    <m/>
    <x v="0"/>
    <m/>
    <n v="6"/>
    <s v="SELF - MEU ESPACO - PLATA 2  - EVENTO VERAO - MPA"/>
    <s v="N"/>
    <m/>
    <m/>
    <s v="N"/>
    <n v="20230306"/>
    <m/>
    <n v="134366511"/>
    <s v="MIXED"/>
    <s v="Tech rep lvl"/>
    <s v="Moda &amp; Casa"/>
    <n v="1"/>
    <m/>
    <n v="0"/>
    <n v="0"/>
    <n v="100"/>
    <n v="134366512"/>
    <n v="999"/>
    <n v="3"/>
    <x v="0"/>
    <x v="0"/>
    <n v="0.5978"/>
    <n v="0.5978"/>
    <n v="0.5978"/>
    <n v="0.5978"/>
    <n v="0.5978"/>
    <n v="13.94"/>
    <n v="13.94"/>
    <n v="13.94"/>
    <n v="13.94"/>
    <n v="13.94"/>
    <s v="Brasil + Moda &amp; Casa + VGF2"/>
    <s v="Bronze + Moda &amp; Casa + VGF2"/>
    <s v="Prata + Moda &amp; Casa + VGF2"/>
    <s v="Ouro + Moda &amp; Casa + VGF2"/>
    <s v="Estrela + Moda &amp; Casa + VGF2"/>
    <n v="15"/>
    <n v="15"/>
    <n v="15"/>
    <n v="15"/>
    <n v="15"/>
    <n v="42.19"/>
    <n v="42.19"/>
    <n v="42.19"/>
    <n v="42.19"/>
    <n v="42.19"/>
    <n v="0"/>
    <n v="0"/>
    <n v="0"/>
    <n v="0"/>
    <n v="0"/>
    <n v="11.849"/>
    <n v="11.849"/>
    <n v="11.849"/>
    <n v="11.849"/>
    <n v="11.849"/>
    <n v="0"/>
    <n v="0"/>
    <n v="0"/>
    <n v="0"/>
    <n v="0"/>
    <n v="0"/>
    <n v="100"/>
    <n v="100"/>
    <n v="100"/>
    <n v="100"/>
  </r>
  <r>
    <n v="2270447"/>
    <x v="286"/>
    <n v="20210307"/>
    <m/>
    <s v="TOILETRIES"/>
    <x v="150"/>
    <s v="DESBASTADOR DE CALOSIDADES"/>
    <n v="5536209"/>
    <x v="286"/>
    <n v="1"/>
    <s v="IN-LINE (EXCL NR)"/>
    <s v="CROSS-OUT"/>
    <n v="0.53759999999999997"/>
    <m/>
    <n v="4.7140000000000004"/>
    <m/>
    <m/>
    <n v="22.99"/>
    <n v="27.99"/>
    <n v="11013"/>
    <n v="11013"/>
    <n v="54"/>
    <s v="WORK IN PROGRESS"/>
    <n v="134366524"/>
    <s v="NO INCENTIVE"/>
    <s v="N"/>
    <s v="N"/>
    <s v="N"/>
    <s v="N"/>
    <x v="0"/>
    <n v="134366526"/>
    <n v="28"/>
    <n v="42"/>
    <n v="20230306"/>
    <s v="CUSTOMER"/>
    <n v="15"/>
    <s v="Y"/>
    <s v="Tech rep lvl + Moda &amp; Casa + VGF2"/>
    <s v="FULL PAYMENT"/>
    <m/>
    <n v="136114.3365"/>
    <n v="84199.054499999998"/>
    <n v="67.58"/>
    <m/>
    <s v="PEDICURE IMPLEMENT"/>
    <s v="PEDICURE"/>
    <s v="IMPLEMENTS"/>
    <s v="FEMALE"/>
    <s v="AVON WELLNESS"/>
    <s v="AVON WELLNESS (NO SUB BRAND APPLIES)"/>
    <n v="0"/>
    <n v="100"/>
    <n v="100"/>
    <s v="N"/>
    <s v="N"/>
    <n v="50481"/>
    <m/>
    <s v="N"/>
    <s v="RP"/>
    <n v="22.24"/>
    <n v="27.99"/>
    <n v="27.99"/>
    <m/>
    <m/>
    <m/>
    <m/>
    <s v="N"/>
    <m/>
    <m/>
    <m/>
    <x v="0"/>
    <m/>
    <n v="54"/>
    <s v="SELF - MEU ESPACO 2"/>
    <s v="N"/>
    <m/>
    <m/>
    <s v="N"/>
    <n v="20230306"/>
    <m/>
    <n v="134366524"/>
    <s v="MIXED"/>
    <s v="Tech rep lvl"/>
    <s v="Moda &amp; Casa"/>
    <n v="1"/>
    <m/>
    <n v="0"/>
    <n v="0"/>
    <n v="100"/>
    <n v="134366525"/>
    <n v="999"/>
    <n v="3"/>
    <x v="0"/>
    <x v="0"/>
    <n v="0.53759999999999997"/>
    <n v="0.53759999999999997"/>
    <n v="0.53759999999999997"/>
    <n v="0.53759999999999997"/>
    <n v="0.53759999999999997"/>
    <n v="22.99"/>
    <n v="22.99"/>
    <n v="22.99"/>
    <n v="22.99"/>
    <n v="22.99"/>
    <s v="Brasil + Moda &amp; Casa + VGF2"/>
    <s v="Bronze + Moda &amp; Casa + VGF2"/>
    <s v="Prata + Moda &amp; Casa + VGF2"/>
    <s v="Ouro + Moda &amp; Casa + VGF2"/>
    <s v="Estrela + Moda &amp; Casa + VGF2"/>
    <n v="15"/>
    <n v="15"/>
    <n v="15"/>
    <n v="15"/>
    <n v="15"/>
    <n v="58.1"/>
    <n v="58.1"/>
    <n v="58.1"/>
    <n v="58.1"/>
    <n v="58.1"/>
    <n v="0"/>
    <n v="0"/>
    <n v="0"/>
    <n v="0"/>
    <n v="0"/>
    <n v="19.541499999999999"/>
    <n v="19.541499999999999"/>
    <n v="19.541499999999999"/>
    <n v="19.541499999999999"/>
    <n v="19.541499999999999"/>
    <n v="0"/>
    <n v="0"/>
    <n v="0"/>
    <n v="0"/>
    <n v="0"/>
    <n v="0"/>
    <n v="100"/>
    <n v="100"/>
    <n v="100"/>
    <n v="100"/>
  </r>
  <r>
    <n v="2293295"/>
    <x v="287"/>
    <n v="20220305"/>
    <m/>
    <s v="ACCESSORIES"/>
    <x v="151"/>
    <s v="BACIA DE PES  MASSAGEADOR"/>
    <n v="5574019"/>
    <x v="287"/>
    <n v="1"/>
    <s v="IN-LINE (EXCL NR)"/>
    <s v="REGULAR PRICE"/>
    <n v="0.5978"/>
    <m/>
    <n v="5.5149999999999997"/>
    <m/>
    <m/>
    <n v="24.99"/>
    <n v="24.99"/>
    <n v="4708"/>
    <n v="4708"/>
    <n v="54"/>
    <s v="WORK IN PROGRESS"/>
    <n v="134366537"/>
    <s v="NO INCENTIVE"/>
    <s v="N"/>
    <s v="N"/>
    <s v="N"/>
    <s v="N"/>
    <x v="0"/>
    <n v="134366539"/>
    <n v="28"/>
    <n v="42"/>
    <n v="20230306"/>
    <s v="CUSTOMER"/>
    <n v="15"/>
    <s v="Y"/>
    <s v="Tech rep lvl + Moda &amp; Casa + VGF2"/>
    <s v="FULL PAYMENT"/>
    <m/>
    <n v="70332.915599999993"/>
    <n v="44368.295599999998"/>
    <n v="68.62"/>
    <m/>
    <s v="GLASSES FASHION"/>
    <s v="GLASSES"/>
    <s v="FASHION ACCESSORIES"/>
    <s v="FEMALE"/>
    <s v="AVON WELLNESS"/>
    <s v="AVON WELLNESS (NO SUB BRAND APPLIES)"/>
    <n v="0"/>
    <n v="100"/>
    <n v="100"/>
    <s v="N"/>
    <s v="N"/>
    <n v="46069"/>
    <m/>
    <s v="N"/>
    <m/>
    <m/>
    <m/>
    <m/>
    <m/>
    <m/>
    <m/>
    <m/>
    <s v="N"/>
    <m/>
    <m/>
    <m/>
    <x v="0"/>
    <m/>
    <n v="54"/>
    <s v="SELF - MEU ESPACO 2"/>
    <s v="N"/>
    <m/>
    <m/>
    <s v="N"/>
    <n v="20230306"/>
    <m/>
    <n v="134366537"/>
    <s v="MIXED"/>
    <s v="Tech rep lvl"/>
    <s v="Moda &amp; Casa"/>
    <n v="1"/>
    <m/>
    <n v="0"/>
    <n v="0"/>
    <n v="100"/>
    <n v="134366538"/>
    <n v="999"/>
    <n v="3"/>
    <x v="0"/>
    <x v="0"/>
    <n v="0.5978"/>
    <n v="0.5978"/>
    <n v="0.5978"/>
    <n v="0.5978"/>
    <n v="0.5978"/>
    <n v="24.99"/>
    <n v="24.99"/>
    <n v="24.99"/>
    <n v="24.99"/>
    <n v="24.99"/>
    <s v="Brasil + Moda &amp; Casa + VGF2"/>
    <s v="Bronze + Moda &amp; Casa + VGF2"/>
    <s v="Prata + Moda &amp; Casa + VGF2"/>
    <s v="Ouro + Moda &amp; Casa + VGF2"/>
    <s v="Estrela + Moda &amp; Casa + VGF2"/>
    <n v="15"/>
    <n v="15"/>
    <n v="15"/>
    <n v="15"/>
    <n v="15"/>
    <n v="42.19"/>
    <n v="42.19"/>
    <n v="42.19"/>
    <n v="42.19"/>
    <n v="42.19"/>
    <n v="0"/>
    <n v="0"/>
    <n v="0"/>
    <n v="0"/>
    <n v="0"/>
    <n v="21.241499999999998"/>
    <n v="21.241499999999998"/>
    <n v="21.241499999999998"/>
    <n v="21.241499999999998"/>
    <n v="21.241499999999998"/>
    <n v="0"/>
    <n v="0"/>
    <n v="0"/>
    <n v="0"/>
    <n v="0"/>
    <n v="0"/>
    <n v="100"/>
    <n v="100"/>
    <n v="100"/>
    <n v="100"/>
  </r>
  <r>
    <n v="2285362"/>
    <x v="288"/>
    <n v="20230304"/>
    <m/>
    <s v="TOILETRIES"/>
    <x v="152"/>
    <s v="ESCOVA OVAL COM GLITTER"/>
    <n v="5560869"/>
    <x v="288"/>
    <n v="1"/>
    <s v="IN-LINE (EXCL NR)"/>
    <s v="CROSS-OUT"/>
    <n v="0.5978"/>
    <m/>
    <n v="2.7250000000000001"/>
    <m/>
    <m/>
    <n v="12.99"/>
    <n v="14.99"/>
    <n v="18355"/>
    <n v="18355"/>
    <n v="5"/>
    <s v="WORK IN PROGRESS"/>
    <n v="134366550"/>
    <s v="NO INCENTIVE"/>
    <s v="N"/>
    <s v="N"/>
    <s v="N"/>
    <s v="N"/>
    <x v="0"/>
    <n v="134366552"/>
    <n v="28"/>
    <n v="42"/>
    <n v="20230306"/>
    <s v="CUSTOMER"/>
    <n v="15"/>
    <s v="Y"/>
    <s v="Tech rep lvl + Moda &amp; Casa + VGF2"/>
    <s v="FULL PAYMENT"/>
    <m/>
    <n v="142534.32079999999"/>
    <n v="92516.945800000001"/>
    <n v="70.17"/>
    <m/>
    <s v="HAIR BRUSH"/>
    <s v="BRUSHES/COMBS"/>
    <s v="IMPLEMENTS"/>
    <s v="UNISEX"/>
    <s v="AVON WELLNESS"/>
    <s v="AVON WELLNESS (NO SUB BRAND APPLIES)"/>
    <n v="1"/>
    <n v="100"/>
    <n v="100"/>
    <s v="N"/>
    <s v="N"/>
    <n v="52665"/>
    <m/>
    <s v="N"/>
    <s v="RO"/>
    <n v="11.4"/>
    <n v="11.99"/>
    <n v="13.19"/>
    <m/>
    <m/>
    <m/>
    <m/>
    <s v="N"/>
    <n v="64050596"/>
    <s v="F&amp;H Plataforma"/>
    <m/>
    <x v="0"/>
    <m/>
    <n v="4"/>
    <s v="SELF - MEU ESPACO  - PLATA 1  - EVENTO VERAO"/>
    <s v="N"/>
    <m/>
    <m/>
    <s v="N"/>
    <n v="20230306"/>
    <m/>
    <n v="134366550"/>
    <s v="MIXED"/>
    <s v="Tech rep lvl"/>
    <s v="Moda &amp; Casa"/>
    <n v="1"/>
    <m/>
    <n v="0"/>
    <n v="0"/>
    <n v="100"/>
    <n v="134366551"/>
    <n v="999"/>
    <n v="3"/>
    <x v="0"/>
    <x v="0"/>
    <n v="0.5978"/>
    <n v="0.5978"/>
    <n v="0.5978"/>
    <n v="0.5978"/>
    <n v="0.5978"/>
    <n v="12.99"/>
    <n v="12.99"/>
    <n v="12.99"/>
    <n v="12.99"/>
    <n v="12.99"/>
    <s v="Brasil + Moda &amp; Casa + VGF2"/>
    <s v="Bronze + Moda &amp; Casa + VGF2"/>
    <s v="Prata + Moda &amp; Casa + VGF2"/>
    <s v="Ouro + Moda &amp; Casa + VGF2"/>
    <s v="Estrela + Moda &amp; Casa + VGF2"/>
    <n v="15"/>
    <n v="15"/>
    <n v="15"/>
    <n v="15"/>
    <n v="15"/>
    <n v="42.19"/>
    <n v="42.19"/>
    <n v="42.19"/>
    <n v="42.19"/>
    <n v="42.19"/>
    <n v="0"/>
    <n v="0"/>
    <n v="0"/>
    <n v="0"/>
    <n v="0"/>
    <n v="11.041499999999999"/>
    <n v="11.041499999999999"/>
    <n v="11.041499999999999"/>
    <n v="11.041499999999999"/>
    <n v="11.041499999999999"/>
    <n v="0"/>
    <n v="0"/>
    <n v="0"/>
    <n v="0"/>
    <n v="0"/>
    <n v="0"/>
    <n v="100"/>
    <n v="100"/>
    <n v="100"/>
    <n v="100"/>
  </r>
  <r>
    <n v="2297860"/>
    <x v="289"/>
    <n v="20220312"/>
    <m/>
    <s v="TOILETRIES"/>
    <x v="153"/>
    <s v="KIT DE TINTURA COMPLETO"/>
    <n v="5583216"/>
    <x v="289"/>
    <n v="1"/>
    <s v="IN-LINE (EXCL NR)"/>
    <s v="CROSS-OUT"/>
    <n v="0.5978"/>
    <m/>
    <n v="4.8520000000000003"/>
    <m/>
    <m/>
    <n v="24.99"/>
    <n v="29.99"/>
    <n v="6474"/>
    <n v="6474"/>
    <n v="55"/>
    <s v="WORK IN PROGRESS"/>
    <n v="134366563"/>
    <s v="NO INCENTIVE"/>
    <s v="N"/>
    <s v="N"/>
    <s v="N"/>
    <s v="N"/>
    <x v="0"/>
    <n v="134366565"/>
    <n v="28"/>
    <n v="42"/>
    <n v="20230306"/>
    <s v="CUSTOMER"/>
    <n v="15"/>
    <s v="Y"/>
    <s v="Tech rep lvl + Moda &amp; Casa + VGF2"/>
    <s v="FULL PAYMENT"/>
    <m/>
    <n v="96715.228400000007"/>
    <n v="65303.380400000002"/>
    <n v="72.39"/>
    <m/>
    <s v="HAIR IMPLEMENTS SET"/>
    <s v="BUNDLE"/>
    <s v="IMPLEMENTS"/>
    <s v="UNISEX"/>
    <s v="AVON"/>
    <s v="AVON"/>
    <n v="1"/>
    <n v="100"/>
    <n v="100"/>
    <s v="N"/>
    <s v="N"/>
    <n v="51614"/>
    <m/>
    <s v="N"/>
    <m/>
    <m/>
    <m/>
    <m/>
    <m/>
    <m/>
    <m/>
    <m/>
    <s v="N"/>
    <m/>
    <m/>
    <m/>
    <x v="0"/>
    <m/>
    <n v="54"/>
    <s v="SELF - MEU ESPACO 2"/>
    <s v="N"/>
    <m/>
    <m/>
    <s v="N"/>
    <n v="20230306"/>
    <m/>
    <n v="134366563"/>
    <s v="MIXED"/>
    <s v="Tech rep lvl"/>
    <s v="Moda &amp; Casa"/>
    <n v="1"/>
    <m/>
    <n v="0"/>
    <n v="0"/>
    <n v="100"/>
    <n v="134366564"/>
    <n v="999"/>
    <n v="3"/>
    <x v="0"/>
    <x v="0"/>
    <n v="0.5978"/>
    <n v="0.5978"/>
    <n v="0.5978"/>
    <n v="0.5978"/>
    <n v="0.5978"/>
    <n v="24.99"/>
    <n v="24.99"/>
    <n v="24.99"/>
    <n v="24.99"/>
    <n v="24.99"/>
    <s v="Brasil + Moda &amp; Casa + VGF2"/>
    <s v="Bronze + Moda &amp; Casa + VGF2"/>
    <s v="Prata + Moda &amp; Casa + VGF2"/>
    <s v="Ouro + Moda &amp; Casa + VGF2"/>
    <s v="Estrela + Moda &amp; Casa + VGF2"/>
    <n v="15"/>
    <n v="15"/>
    <n v="15"/>
    <n v="15"/>
    <n v="15"/>
    <n v="42.19"/>
    <n v="42.19"/>
    <n v="42.19"/>
    <n v="42.19"/>
    <n v="42.19"/>
    <n v="0"/>
    <n v="0"/>
    <n v="0"/>
    <n v="0"/>
    <n v="0"/>
    <n v="21.241499999999998"/>
    <n v="21.241499999999998"/>
    <n v="21.241499999999998"/>
    <n v="21.241499999999998"/>
    <n v="21.241499999999998"/>
    <n v="0"/>
    <n v="0"/>
    <n v="0"/>
    <n v="0"/>
    <n v="0"/>
    <n v="0"/>
    <n v="100"/>
    <n v="100"/>
    <n v="100"/>
    <n v="100"/>
  </r>
  <r>
    <n v="2297820"/>
    <x v="290"/>
    <n v="20220314"/>
    <m/>
    <s v="TOILETRIES"/>
    <x v="154"/>
    <s v="KIT DE PENTE ADVANCE TECHNIQUES"/>
    <n v="5583112"/>
    <x v="290"/>
    <n v="1"/>
    <s v="IN-LINE (EXCL NR)"/>
    <s v="REGULAR PRICE"/>
    <n v="0.49230000000000002"/>
    <m/>
    <n v="2.355"/>
    <m/>
    <m/>
    <n v="12.99"/>
    <n v="12.99"/>
    <n v="27533"/>
    <n v="27533"/>
    <n v="5"/>
    <s v="WORK IN PROGRESS"/>
    <n v="134366576"/>
    <s v="NO INCENTIVE"/>
    <s v="N"/>
    <s v="N"/>
    <s v="N"/>
    <s v="N"/>
    <x v="0"/>
    <n v="134366578"/>
    <n v="28"/>
    <n v="42"/>
    <n v="20230306"/>
    <s v="CUSTOMER"/>
    <n v="15"/>
    <s v="Y"/>
    <s v="Tech rep lvl + Dia a Dia + VGF2"/>
    <s v="FULL PAYMENT"/>
    <m/>
    <n v="171081.65400000001"/>
    <n v="106241.439"/>
    <n v="74.22"/>
    <m/>
    <s v="HAIR BRUSH"/>
    <s v="BRUSHES/COMBS"/>
    <s v="IMPLEMENTS"/>
    <s v="UNISEX"/>
    <s v="AVON"/>
    <s v="AVON"/>
    <n v="1"/>
    <n v="100"/>
    <n v="100"/>
    <s v="N"/>
    <s v="N"/>
    <n v="52034"/>
    <m/>
    <s v="N"/>
    <s v="RP"/>
    <n v="11.44"/>
    <n v="12.99"/>
    <n v="12.99"/>
    <m/>
    <m/>
    <m/>
    <m/>
    <s v="N"/>
    <n v="64050596"/>
    <s v="F&amp;H Plataforma"/>
    <m/>
    <x v="0"/>
    <m/>
    <n v="4"/>
    <s v="SELF - MEU ESPACO  - PLATA 1  - EVENTO VERAO"/>
    <s v="N"/>
    <m/>
    <m/>
    <s v="N"/>
    <n v="20230306"/>
    <m/>
    <n v="134366576"/>
    <s v="MIXED"/>
    <s v="Tech rep lvl"/>
    <s v="CosmÃ©ticos"/>
    <n v="1"/>
    <m/>
    <n v="0"/>
    <n v="0"/>
    <n v="100"/>
    <n v="134366577"/>
    <n v="999"/>
    <n v="2"/>
    <x v="0"/>
    <x v="0"/>
    <n v="0.49230000000000002"/>
    <n v="0.56259999999999999"/>
    <n v="0.49230000000000002"/>
    <n v="0.45710000000000001"/>
    <n v="0.436"/>
    <n v="12.99"/>
    <n v="12.99"/>
    <n v="12.99"/>
    <n v="12.99"/>
    <n v="12.99"/>
    <s v="Brasil + Dia a Dia + VGF2"/>
    <s v="Bronze + Dia a Dia + VGF2"/>
    <s v="Prata + Dia a Dia + VGF2"/>
    <s v="Ouro + Dia a Dia + VGF2"/>
    <s v="Estrela + Dia a Dia + VGF2"/>
    <n v="30"/>
    <n v="20"/>
    <n v="30"/>
    <n v="35"/>
    <n v="38"/>
    <n v="42.19"/>
    <n v="42.19"/>
    <n v="42.19"/>
    <n v="42.19"/>
    <n v="42.19"/>
    <n v="0"/>
    <n v="0"/>
    <n v="0"/>
    <n v="0"/>
    <n v="0"/>
    <n v="9.093"/>
    <n v="10.391999999999999"/>
    <n v="9.093"/>
    <n v="8.4435000000000002"/>
    <n v="8.0538000000000007"/>
    <n v="0"/>
    <n v="0"/>
    <n v="0"/>
    <n v="0"/>
    <n v="0"/>
    <n v="0"/>
    <n v="100"/>
    <n v="100"/>
    <n v="100"/>
    <n v="100"/>
  </r>
  <r>
    <n v="2297908"/>
    <x v="291"/>
    <n v="20220314"/>
    <m/>
    <s v="TOILETRIES"/>
    <x v="155"/>
    <s v="TOUCA DE ISOPOR"/>
    <n v="5583320"/>
    <x v="291"/>
    <n v="1"/>
    <s v="IN-LINE (EXCL NR)"/>
    <s v="CROSS-OUT"/>
    <n v="0.5978"/>
    <m/>
    <n v="3.1030000000000002"/>
    <m/>
    <m/>
    <n v="12.99"/>
    <n v="14.99"/>
    <n v="20191"/>
    <n v="20191"/>
    <n v="55"/>
    <s v="WORK IN PROGRESS"/>
    <n v="134366589"/>
    <s v="NO INCENTIVE"/>
    <s v="N"/>
    <s v="N"/>
    <s v="N"/>
    <s v="N"/>
    <x v="0"/>
    <n v="134366591"/>
    <n v="28"/>
    <n v="42"/>
    <n v="20230306"/>
    <s v="CUSTOMER"/>
    <n v="15"/>
    <s v="Y"/>
    <s v="Tech rep lvl + Moda &amp; Casa + VGF2"/>
    <s v="FULL PAYMENT"/>
    <m/>
    <n v="156791.63560000001"/>
    <n v="94138.962599999999"/>
    <n v="66.03"/>
    <m/>
    <s v="HAIR TURBAN/WRAPS"/>
    <s v="IMPLEMENTS/ACCESSORIES"/>
    <s v="IMPLEMENTS"/>
    <s v="FEMALE"/>
    <s v="AVON"/>
    <s v="AVON"/>
    <n v="1"/>
    <n v="100"/>
    <n v="100"/>
    <s v="N"/>
    <s v="N"/>
    <n v="52074"/>
    <m/>
    <s v="N"/>
    <m/>
    <m/>
    <m/>
    <m/>
    <m/>
    <m/>
    <m/>
    <m/>
    <s v="N"/>
    <m/>
    <m/>
    <m/>
    <x v="0"/>
    <m/>
    <n v="54"/>
    <s v="SELF - MEU ESPACO 2"/>
    <s v="N"/>
    <m/>
    <m/>
    <s v="N"/>
    <n v="20230306"/>
    <m/>
    <n v="134366589"/>
    <s v="MIXED"/>
    <s v="Tech rep lvl"/>
    <s v="Moda &amp; Casa"/>
    <n v="1"/>
    <m/>
    <n v="0"/>
    <n v="0"/>
    <n v="100"/>
    <n v="134366590"/>
    <n v="999"/>
    <n v="3"/>
    <x v="0"/>
    <x v="0"/>
    <n v="0.5978"/>
    <n v="0.5978"/>
    <n v="0.5978"/>
    <n v="0.5978"/>
    <n v="0.5978"/>
    <n v="12.99"/>
    <n v="12.99"/>
    <n v="12.99"/>
    <n v="12.99"/>
    <n v="12.99"/>
    <s v="Brasil + Moda &amp; Casa + VGF2"/>
    <s v="Bronze + Moda &amp; Casa + VGF2"/>
    <s v="Prata + Moda &amp; Casa + VGF2"/>
    <s v="Ouro + Moda &amp; Casa + VGF2"/>
    <s v="Estrela + Moda &amp; Casa + VGF2"/>
    <n v="15"/>
    <n v="15"/>
    <n v="15"/>
    <n v="15"/>
    <n v="15"/>
    <n v="42.19"/>
    <n v="42.19"/>
    <n v="42.19"/>
    <n v="42.19"/>
    <n v="42.19"/>
    <n v="0"/>
    <n v="0"/>
    <n v="0"/>
    <n v="0"/>
    <n v="0"/>
    <n v="11.041499999999999"/>
    <n v="11.041499999999999"/>
    <n v="11.041499999999999"/>
    <n v="11.041499999999999"/>
    <n v="11.041499999999999"/>
    <n v="0"/>
    <n v="0"/>
    <n v="0"/>
    <n v="0"/>
    <n v="0"/>
    <n v="0"/>
    <n v="100"/>
    <n v="100"/>
    <n v="100"/>
    <n v="100"/>
  </r>
  <r>
    <n v="2280675"/>
    <x v="292"/>
    <n v="20210307"/>
    <m/>
    <s v="HOUSEWARES"/>
    <x v="156"/>
    <s v="TOALHA PARA CABELOS BBEAUTY"/>
    <n v="5553143"/>
    <x v="292"/>
    <n v="1"/>
    <s v="IN-LINE (EXCL NR)"/>
    <s v="CROSS-OUT"/>
    <n v="0.5978"/>
    <m/>
    <n v="4.4420000000000002"/>
    <m/>
    <m/>
    <n v="19.989999999999998"/>
    <n v="24.99"/>
    <n v="6793"/>
    <n v="6793"/>
    <n v="56"/>
    <s v="WORK IN PROGRESS"/>
    <n v="134366602"/>
    <s v="NO INCENTIVE"/>
    <s v="N"/>
    <s v="N"/>
    <s v="N"/>
    <s v="N"/>
    <x v="0"/>
    <n v="134366604"/>
    <n v="28"/>
    <n v="42"/>
    <n v="20230306"/>
    <s v="CUSTOMER"/>
    <n v="15"/>
    <s v="Y"/>
    <s v="Tech rep lvl + Moda &amp; Casa + VGF2"/>
    <s v="FULL PAYMENT"/>
    <m/>
    <n v="81176.499400000001"/>
    <n v="51001.993399999999"/>
    <n v="68.400000000000006"/>
    <m/>
    <s v="TOWEL"/>
    <s v="BATH"/>
    <s v="LINENS/TEXTILES"/>
    <s v="FEMALE"/>
    <s v="AVON WELLNESS"/>
    <s v="AVON WELLNESS (NO SUB BRAND APPLIES)"/>
    <n v="0"/>
    <n v="100"/>
    <n v="100"/>
    <s v="N"/>
    <s v="N"/>
    <n v="46650"/>
    <m/>
    <s v="N"/>
    <m/>
    <m/>
    <m/>
    <m/>
    <m/>
    <m/>
    <m/>
    <m/>
    <s v="N"/>
    <m/>
    <m/>
    <m/>
    <x v="0"/>
    <m/>
    <n v="56"/>
    <s v="SELF - MEU ESPACO 3"/>
    <s v="N"/>
    <m/>
    <m/>
    <s v="N"/>
    <n v="20230306"/>
    <m/>
    <n v="134366602"/>
    <s v="MIXED"/>
    <s v="Tech rep lvl"/>
    <s v="Moda &amp; Casa"/>
    <n v="1"/>
    <m/>
    <n v="0"/>
    <n v="0"/>
    <n v="100"/>
    <n v="134366603"/>
    <n v="999"/>
    <n v="3"/>
    <x v="0"/>
    <x v="0"/>
    <n v="0.5978"/>
    <n v="0.5978"/>
    <n v="0.5978"/>
    <n v="0.5978"/>
    <n v="0.5978"/>
    <n v="19.989999999999998"/>
    <n v="19.989999999999998"/>
    <n v="19.989999999999998"/>
    <n v="19.989999999999998"/>
    <n v="19.989999999999998"/>
    <s v="Brasil + Moda &amp; Casa + VGF2"/>
    <s v="Bronze + Moda &amp; Casa + VGF2"/>
    <s v="Prata + Moda &amp; Casa + VGF2"/>
    <s v="Ouro + Moda &amp; Casa + VGF2"/>
    <s v="Estrela + Moda &amp; Casa + VGF2"/>
    <n v="15"/>
    <n v="15"/>
    <n v="15"/>
    <n v="15"/>
    <n v="15"/>
    <n v="42.19"/>
    <n v="42.19"/>
    <n v="42.19"/>
    <n v="42.19"/>
    <n v="42.19"/>
    <n v="0"/>
    <n v="0"/>
    <n v="0"/>
    <n v="0"/>
    <n v="0"/>
    <n v="16.991499999999998"/>
    <n v="16.991499999999998"/>
    <n v="16.991499999999998"/>
    <n v="16.991499999999998"/>
    <n v="16.991499999999998"/>
    <n v="0"/>
    <n v="0"/>
    <n v="0"/>
    <n v="0"/>
    <n v="0"/>
    <n v="0"/>
    <n v="100"/>
    <n v="100"/>
    <n v="100"/>
    <n v="100"/>
  </r>
  <r>
    <n v="2295655"/>
    <x v="293"/>
    <n v="20220309"/>
    <m/>
    <s v="HOUSEWARES"/>
    <x v="156"/>
    <s v="TOALHA PARA CABELO NOVA"/>
    <n v="5579130"/>
    <x v="293"/>
    <n v="1"/>
    <s v="IN-LINE (EXCL NR)"/>
    <s v="CROSS-OUT"/>
    <n v="0.5978"/>
    <m/>
    <n v="4.9859999999999998"/>
    <m/>
    <m/>
    <n v="19.989999999999998"/>
    <n v="24.99"/>
    <n v="4937"/>
    <n v="4937"/>
    <n v="56"/>
    <s v="WORK IN PROGRESS"/>
    <n v="134366602"/>
    <s v="NO INCENTIVE"/>
    <s v="N"/>
    <s v="N"/>
    <s v="N"/>
    <s v="N"/>
    <x v="0"/>
    <n v="134692580"/>
    <n v="28"/>
    <n v="42"/>
    <n v="20230306"/>
    <s v="CUSTOMER"/>
    <n v="15"/>
    <s v="Y"/>
    <s v="Tech rep lvl + Moda &amp; Casa + VGF2"/>
    <s v="FULL PAYMENT"/>
    <m/>
    <n v="58997.258600000001"/>
    <n v="34381.376600000003"/>
    <n v="64.540000000000006"/>
    <m/>
    <s v="TOWEL"/>
    <s v="BATH"/>
    <s v="LINENS/TEXTILES"/>
    <s v="FEMALE"/>
    <s v="AVON WELLNESS"/>
    <s v="AVON WELLNESS (NO SUB BRAND APPLIES)"/>
    <n v="0"/>
    <n v="100"/>
    <n v="100"/>
    <s v="N"/>
    <s v="N"/>
    <n v="46744"/>
    <m/>
    <s v="N"/>
    <m/>
    <m/>
    <m/>
    <m/>
    <m/>
    <m/>
    <m/>
    <m/>
    <s v="N"/>
    <m/>
    <m/>
    <m/>
    <x v="0"/>
    <m/>
    <n v="56"/>
    <s v="SELF - MEU ESPACO 3"/>
    <s v="N"/>
    <m/>
    <m/>
    <s v="N"/>
    <n v="20230306"/>
    <m/>
    <n v="134366602"/>
    <s v="MIXED"/>
    <s v="Tech rep lvl"/>
    <s v="Moda &amp; Casa"/>
    <n v="1"/>
    <m/>
    <n v="0"/>
    <n v="0"/>
    <n v="100"/>
    <n v="134692579"/>
    <n v="999"/>
    <n v="3"/>
    <x v="0"/>
    <x v="0"/>
    <n v="0.5978"/>
    <n v="0.5978"/>
    <n v="0.5978"/>
    <n v="0.5978"/>
    <n v="0.5978"/>
    <n v="19.989999999999998"/>
    <n v="19.989999999999998"/>
    <n v="19.989999999999998"/>
    <n v="19.989999999999998"/>
    <n v="19.989999999999998"/>
    <s v="Brasil + Moda &amp; Casa + VGF2"/>
    <s v="Bronze + Moda &amp; Casa + VGF2"/>
    <s v="Prata + Moda &amp; Casa + VGF2"/>
    <s v="Ouro + Moda &amp; Casa + VGF2"/>
    <s v="Estrela + Moda &amp; Casa + VGF2"/>
    <n v="15"/>
    <n v="15"/>
    <n v="15"/>
    <n v="15"/>
    <n v="15"/>
    <n v="42.19"/>
    <n v="42.19"/>
    <n v="42.19"/>
    <n v="42.19"/>
    <n v="42.19"/>
    <n v="0"/>
    <n v="0"/>
    <n v="0"/>
    <n v="0"/>
    <n v="0"/>
    <n v="16.991499999999998"/>
    <n v="16.991499999999998"/>
    <n v="16.991499999999998"/>
    <n v="16.991499999999998"/>
    <n v="16.991499999999998"/>
    <n v="0"/>
    <n v="0"/>
    <n v="0"/>
    <n v="0"/>
    <n v="0"/>
    <n v="0"/>
    <n v="100"/>
    <n v="100"/>
    <n v="100"/>
    <n v="100"/>
  </r>
  <r>
    <n v="2297561"/>
    <x v="294"/>
    <n v="20220309"/>
    <m/>
    <s v="TOILETRIES"/>
    <x v="157"/>
    <s v="ESPONJA PARA SABONETE EM BARRA"/>
    <n v="5582472"/>
    <x v="294"/>
    <n v="1"/>
    <s v="IN-LINE (EXCL NR)"/>
    <s v="REGULAR PRICE"/>
    <n v="0.5978"/>
    <m/>
    <n v="1.9059999999999999"/>
    <m/>
    <m/>
    <n v="9.99"/>
    <n v="9.99"/>
    <n v="16185"/>
    <n v="16185"/>
    <n v="56"/>
    <s v="WORK IN PROGRESS"/>
    <n v="134366615"/>
    <s v="NO INCENTIVE"/>
    <s v="N"/>
    <s v="N"/>
    <s v="N"/>
    <s v="N"/>
    <x v="0"/>
    <n v="134366617"/>
    <n v="28"/>
    <n v="42"/>
    <n v="20230306"/>
    <s v="CUSTOMER"/>
    <n v="15"/>
    <s v="Y"/>
    <s v="Tech rep lvl + Moda &amp; Casa + VGF2"/>
    <s v="FULL PAYMENT"/>
    <m/>
    <n v="96657.176099999997"/>
    <n v="65808.566099999996"/>
    <n v="72.87"/>
    <m/>
    <s v="SPONGE"/>
    <s v="IMPLEMENTS/ACCESSORIES"/>
    <s v="IMPLEMENTS"/>
    <s v="UNISEX"/>
    <s v="AVON"/>
    <s v="AVON"/>
    <n v="0"/>
    <n v="100"/>
    <n v="100"/>
    <s v="N"/>
    <s v="N"/>
    <n v="51150"/>
    <m/>
    <s v="N"/>
    <s v="RP"/>
    <n v="8.8000000000000007"/>
    <n v="9.99"/>
    <n v="9.99"/>
    <m/>
    <m/>
    <m/>
    <m/>
    <s v="N"/>
    <m/>
    <m/>
    <m/>
    <x v="0"/>
    <m/>
    <n v="56"/>
    <s v="SELF - MEU ESPACO 3"/>
    <s v="N"/>
    <m/>
    <m/>
    <s v="N"/>
    <n v="20230306"/>
    <m/>
    <n v="134366615"/>
    <s v="MIXED"/>
    <s v="Tech rep lvl"/>
    <s v="Moda &amp; Casa"/>
    <n v="1"/>
    <m/>
    <n v="0"/>
    <n v="0"/>
    <n v="100"/>
    <n v="134366616"/>
    <n v="999"/>
    <n v="3"/>
    <x v="0"/>
    <x v="0"/>
    <n v="0.5978"/>
    <n v="0.5978"/>
    <n v="0.5978"/>
    <n v="0.5978"/>
    <n v="0.5978"/>
    <n v="9.99"/>
    <n v="9.99"/>
    <n v="9.99"/>
    <n v="9.99"/>
    <n v="9.99"/>
    <s v="Brasil + Moda &amp; Casa + VGF2"/>
    <s v="Bronze + Moda &amp; Casa + VGF2"/>
    <s v="Prata + Moda &amp; Casa + VGF2"/>
    <s v="Ouro + Moda &amp; Casa + VGF2"/>
    <s v="Estrela + Moda &amp; Casa + VGF2"/>
    <n v="15"/>
    <n v="15"/>
    <n v="15"/>
    <n v="15"/>
    <n v="15"/>
    <n v="42.19"/>
    <n v="42.19"/>
    <n v="42.19"/>
    <n v="42.19"/>
    <n v="42.19"/>
    <n v="0"/>
    <n v="0"/>
    <n v="0"/>
    <n v="0"/>
    <n v="0"/>
    <n v="8.4915000000000003"/>
    <n v="8.4915000000000003"/>
    <n v="8.4915000000000003"/>
    <n v="8.4915000000000003"/>
    <n v="8.4915000000000003"/>
    <n v="0"/>
    <n v="0"/>
    <n v="0"/>
    <n v="0"/>
    <n v="0"/>
    <n v="0"/>
    <n v="100"/>
    <n v="100"/>
    <n v="100"/>
    <n v="100"/>
  </r>
  <r>
    <n v="2255993"/>
    <x v="295"/>
    <n v="20200315"/>
    <m/>
    <s v="TOILETRIES"/>
    <x v="158"/>
    <s v="ACESSORIO LIMPEZA FACIAL BASIC"/>
    <n v="5511944"/>
    <x v="295"/>
    <n v="1"/>
    <s v="IN-LINE (EXCL NR)"/>
    <s v="BUY X GET DISCOUNTED PRODUCT"/>
    <n v="0.54730000000000001"/>
    <m/>
    <n v="16.503"/>
    <m/>
    <m/>
    <n v="79.989999999999995"/>
    <n v="79.989999999999995"/>
    <n v="1"/>
    <n v="1"/>
    <n v="59"/>
    <s v="WORK IN PROGRESS"/>
    <n v="134366628"/>
    <s v="NO INCENTIVE"/>
    <s v="N"/>
    <s v="N"/>
    <s v="N"/>
    <s v="N"/>
    <x v="0"/>
    <n v="134366630"/>
    <n v="28"/>
    <n v="42"/>
    <n v="20230306"/>
    <s v="CUSTOMER"/>
    <n v="15"/>
    <s v="Y"/>
    <s v="Tech rep lvl + Moda &amp; Casa + VGF2"/>
    <s v="FULL PAYMENT"/>
    <m/>
    <n v="43.778500000000001"/>
    <n v="27.275500000000001"/>
    <n v="67.959999999999994"/>
    <m/>
    <s v="IMPLEMENT MASSAGER"/>
    <s v="MASSAGER/RELAXER"/>
    <s v="IMPLEMENTS"/>
    <s v="FEMALE"/>
    <s v="AVON WELLNESS"/>
    <s v="AVON WELLNESS (NO SUB BRAND APPLIES)"/>
    <n v="1"/>
    <n v="100"/>
    <n v="100"/>
    <s v="N"/>
    <s v="N"/>
    <n v="52662"/>
    <m/>
    <s v="N"/>
    <s v="RP"/>
    <n v="70.400000000000006"/>
    <n v="79.989999999999995"/>
    <n v="79.989999999999995"/>
    <m/>
    <m/>
    <m/>
    <m/>
    <s v="N"/>
    <m/>
    <m/>
    <m/>
    <x v="0"/>
    <m/>
    <n v="58"/>
    <s v="SELF - MEU ESPACO 4"/>
    <s v="N"/>
    <m/>
    <m/>
    <s v="N"/>
    <n v="20230306"/>
    <m/>
    <n v="134366628"/>
    <s v="MIXED"/>
    <s v="Tech rep lvl"/>
    <s v="Moda &amp; Casa"/>
    <n v="1"/>
    <m/>
    <n v="0"/>
    <n v="0"/>
    <n v="100"/>
    <n v="134366629"/>
    <n v="999"/>
    <n v="3"/>
    <x v="0"/>
    <x v="0"/>
    <n v="0.54730000000000001"/>
    <n v="0.54730000000000001"/>
    <n v="0.54730000000000001"/>
    <n v="0.54730000000000001"/>
    <n v="0.54730000000000001"/>
    <n v="79.989999999999995"/>
    <n v="79.989999999999995"/>
    <n v="79.989999999999995"/>
    <n v="79.989999999999995"/>
    <n v="79.989999999999995"/>
    <s v="Brasil + Moda &amp; Casa + VGF2"/>
    <s v="Bronze + Moda &amp; Casa + VGF2"/>
    <s v="Prata + Moda &amp; Casa + VGF2"/>
    <s v="Ouro + Moda &amp; Casa + VGF2"/>
    <s v="Estrela + Moda &amp; Casa + VGF2"/>
    <n v="15"/>
    <n v="15"/>
    <n v="15"/>
    <n v="15"/>
    <n v="15"/>
    <n v="55.31"/>
    <n v="55.31"/>
    <n v="55.31"/>
    <n v="55.31"/>
    <n v="55.31"/>
    <n v="0"/>
    <n v="0"/>
    <n v="0"/>
    <n v="0"/>
    <n v="0"/>
    <n v="67.991500000000002"/>
    <n v="67.991500000000002"/>
    <n v="67.991500000000002"/>
    <n v="67.991500000000002"/>
    <n v="67.991500000000002"/>
    <n v="0"/>
    <n v="0"/>
    <n v="0"/>
    <n v="0"/>
    <n v="0"/>
    <n v="0"/>
    <n v="100"/>
    <n v="100"/>
    <n v="100"/>
    <n v="100"/>
  </r>
  <r>
    <n v="624522"/>
    <x v="296"/>
    <n v="20210302"/>
    <m/>
    <s v="COLOR"/>
    <x v="159"/>
    <s v="CT NEW BROW PENCIL"/>
    <n v="1222176"/>
    <x v="296"/>
    <n v="1"/>
    <s v="IN-LINE (EXCL NR)"/>
    <s v="REGULAR PRICE"/>
    <n v="0.38059999999999999"/>
    <m/>
    <n v="1.1080000000000001"/>
    <m/>
    <m/>
    <n v="12.99"/>
    <n v="12.99"/>
    <n v="13243"/>
    <n v="13243"/>
    <n v="18"/>
    <s v="WORK IN PROGRESS"/>
    <n v="134366654"/>
    <s v="NO INCENTIVE"/>
    <s v="N"/>
    <s v="N"/>
    <s v="N"/>
    <s v="N"/>
    <x v="3"/>
    <n v="134366656"/>
    <n v="28"/>
    <n v="11"/>
    <n v="20230306"/>
    <s v="CUSTOMER"/>
    <n v="15"/>
    <s v="Y"/>
    <s v="Tech rep lvl + Dia a Dia + VGF2"/>
    <s v="FULL PAYMENT"/>
    <m/>
    <n v="63620.406000000003"/>
    <n v="48947.161999999997"/>
    <n v="84.31"/>
    <m/>
    <s v="BROW LINER"/>
    <s v="BROW"/>
    <s v="EYE COLOR"/>
    <s v="FEMALE"/>
    <s v="COLOR TREND"/>
    <s v="COLOR TREND"/>
    <n v="0"/>
    <n v="50"/>
    <n v="50"/>
    <s v="N"/>
    <s v="N"/>
    <n v="50372"/>
    <m/>
    <s v="N"/>
    <m/>
    <m/>
    <m/>
    <m/>
    <m/>
    <m/>
    <m/>
    <m/>
    <s v="N"/>
    <n v="31603368"/>
    <s v="Plataforma"/>
    <m/>
    <x v="0"/>
    <m/>
    <n v="18"/>
    <s v="COLOR TREND - 9"/>
    <s v="N"/>
    <m/>
    <m/>
    <s v="N"/>
    <n v="20230306"/>
    <m/>
    <n v="134366654"/>
    <s v="MIXED"/>
    <s v="Tech rep lvl"/>
    <s v="CosmÃ©ticos"/>
    <n v="1"/>
    <m/>
    <n v="0"/>
    <n v="0"/>
    <n v="100"/>
    <n v="134366655"/>
    <n v="999"/>
    <n v="2"/>
    <x v="0"/>
    <x v="0"/>
    <n v="0.38059999999999999"/>
    <n v="0.435"/>
    <n v="0.38059999999999999"/>
    <n v="0.35339999999999999"/>
    <n v="0.33710000000000001"/>
    <n v="12.99"/>
    <n v="12.99"/>
    <n v="12.99"/>
    <n v="12.99"/>
    <n v="12.99"/>
    <s v="Brasil + Dia a Dia + VGF2"/>
    <s v="Bronze + Dia a Dia + VGF2"/>
    <s v="Prata + Dia a Dia + VGF2"/>
    <s v="Ouro + Dia a Dia + VGF2"/>
    <s v="Estrela + Dia a Dia + VGF2"/>
    <n v="30"/>
    <n v="20"/>
    <n v="30"/>
    <n v="35"/>
    <n v="38"/>
    <n v="83.92"/>
    <n v="83.92"/>
    <n v="83.92"/>
    <n v="83.92"/>
    <n v="83.92"/>
    <n v="0"/>
    <n v="0"/>
    <n v="0"/>
    <n v="0"/>
    <n v="0"/>
    <n v="9.093"/>
    <n v="10.391999999999999"/>
    <n v="9.093"/>
    <n v="8.4435000000000002"/>
    <n v="8.0538000000000007"/>
    <n v="0"/>
    <n v="0"/>
    <n v="0"/>
    <n v="0"/>
    <n v="0"/>
    <n v="0"/>
    <n v="100"/>
    <n v="100"/>
    <n v="100"/>
    <n v="100"/>
  </r>
  <r>
    <n v="625770"/>
    <x v="297"/>
    <n v="20210302"/>
    <m/>
    <s v="COLOR"/>
    <x v="159"/>
    <s v="CT NEW BROW PENCIL"/>
    <n v="1222176"/>
    <x v="297"/>
    <n v="1"/>
    <s v="IN-LINE (EXCL NR)"/>
    <s v="REGULAR PRICE"/>
    <n v="0.38059999999999999"/>
    <m/>
    <n v="1.1080000000000001"/>
    <m/>
    <m/>
    <n v="12.99"/>
    <n v="12.99"/>
    <n v="8566"/>
    <n v="8566"/>
    <n v="18"/>
    <s v="WORK IN PROGRESS"/>
    <n v="134366654"/>
    <s v="NO INCENTIVE"/>
    <s v="N"/>
    <s v="N"/>
    <s v="N"/>
    <s v="N"/>
    <x v="3"/>
    <n v="134366657"/>
    <n v="28"/>
    <n v="11"/>
    <n v="20230306"/>
    <s v="CUSTOMER"/>
    <n v="15"/>
    <s v="Y"/>
    <s v="Tech rep lvl + Dia a Dia + VGF2"/>
    <s v="FULL PAYMENT"/>
    <m/>
    <n v="41150.606599999999"/>
    <n v="31659.478599999999"/>
    <n v="84.31"/>
    <m/>
    <s v="BROW LINER"/>
    <s v="BROW"/>
    <s v="EYE COLOR"/>
    <s v="FEMALE"/>
    <s v="COLOR TREND"/>
    <s v="COLOR TREND"/>
    <n v="0"/>
    <n v="50"/>
    <n v="50"/>
    <s v="N"/>
    <s v="N"/>
    <n v="50417"/>
    <m/>
    <s v="N"/>
    <m/>
    <m/>
    <m/>
    <m/>
    <m/>
    <m/>
    <m/>
    <m/>
    <s v="N"/>
    <n v="31603368"/>
    <s v="Plataforma"/>
    <m/>
    <x v="0"/>
    <m/>
    <n v="18"/>
    <s v="COLOR TREND - 9"/>
    <s v="N"/>
    <m/>
    <m/>
    <s v="N"/>
    <n v="20230306"/>
    <m/>
    <n v="134366654"/>
    <s v="MIXED"/>
    <s v="Tech rep lvl"/>
    <s v="CosmÃ©ticos"/>
    <n v="1"/>
    <m/>
    <n v="0"/>
    <n v="0"/>
    <n v="100"/>
    <n v="134366655"/>
    <n v="999"/>
    <n v="2"/>
    <x v="0"/>
    <x v="0"/>
    <n v="0.38059999999999999"/>
    <n v="0.435"/>
    <n v="0.38059999999999999"/>
    <n v="0.35339999999999999"/>
    <n v="0.33710000000000001"/>
    <n v="12.99"/>
    <n v="12.99"/>
    <n v="12.99"/>
    <n v="12.99"/>
    <n v="12.99"/>
    <s v="Brasil + Dia a Dia + VGF2"/>
    <s v="Bronze + Dia a Dia + VGF2"/>
    <s v="Prata + Dia a Dia + VGF2"/>
    <s v="Ouro + Dia a Dia + VGF2"/>
    <s v="Estrela + Dia a Dia + VGF2"/>
    <n v="30"/>
    <n v="20"/>
    <n v="30"/>
    <n v="35"/>
    <n v="38"/>
    <n v="83.92"/>
    <n v="83.92"/>
    <n v="83.92"/>
    <n v="83.92"/>
    <n v="83.92"/>
    <n v="0"/>
    <n v="0"/>
    <n v="0"/>
    <n v="0"/>
    <n v="0"/>
    <n v="9.093"/>
    <n v="10.391999999999999"/>
    <n v="9.093"/>
    <n v="8.4435000000000002"/>
    <n v="8.0538000000000007"/>
    <n v="0"/>
    <n v="0"/>
    <n v="0"/>
    <n v="0"/>
    <n v="0"/>
    <n v="0"/>
    <n v="100"/>
    <n v="100"/>
    <n v="100"/>
    <n v="100"/>
  </r>
  <r>
    <n v="598858"/>
    <x v="298"/>
    <n v="20190313"/>
    <m/>
    <s v="COLOR"/>
    <x v="160"/>
    <s v="CT CLEAR MASCARA RESTAGE 2020 LATAM"/>
    <n v="1200723"/>
    <x v="298"/>
    <n v="1"/>
    <s v="IN-LINE (EXCL NR)"/>
    <s v="CROSS-OUT"/>
    <n v="0.38059999999999999"/>
    <m/>
    <n v="1.4630000000000001"/>
    <m/>
    <m/>
    <n v="14.99"/>
    <n v="19.989999999999998"/>
    <n v="31868"/>
    <n v="31868"/>
    <n v="19"/>
    <s v="WORK IN PROGRESS"/>
    <n v="134366741"/>
    <s v="NO INCENTIVE"/>
    <s v="N"/>
    <s v="N"/>
    <s v="N"/>
    <s v="N"/>
    <x v="3"/>
    <n v="134366743"/>
    <n v="28"/>
    <n v="11"/>
    <n v="20230306"/>
    <s v="CUSTOMER"/>
    <n v="15"/>
    <s v="Y"/>
    <s v="Tech rep lvl + Dia a Dia + VGF2"/>
    <s v="FULL PAYMENT"/>
    <m/>
    <n v="176669.27540000001"/>
    <n v="130046.39139999999"/>
    <n v="82.05"/>
    <m/>
    <s v="MASCARA"/>
    <s v="MASCARA"/>
    <s v="EYE COLOR"/>
    <s v="FEMALE"/>
    <s v="COLOR TREND"/>
    <s v="COLOR TREND"/>
    <n v="1"/>
    <n v="33"/>
    <n v="100"/>
    <s v="N"/>
    <s v="N"/>
    <n v="50305"/>
    <m/>
    <s v="N"/>
    <s v="RO"/>
    <n v="12"/>
    <n v="11.99"/>
    <n v="15.19"/>
    <m/>
    <m/>
    <m/>
    <m/>
    <s v="N"/>
    <n v="31603368"/>
    <s v="Plataforma"/>
    <m/>
    <x v="0"/>
    <m/>
    <n v="18"/>
    <s v="COLOR TREND - 9"/>
    <s v="N"/>
    <m/>
    <m/>
    <s v="N"/>
    <n v="20230306"/>
    <m/>
    <n v="134366741"/>
    <s v="MIXED"/>
    <s v="Tech rep lvl"/>
    <s v="CosmÃ©ticos"/>
    <n v="1"/>
    <m/>
    <n v="0"/>
    <n v="0"/>
    <n v="100"/>
    <n v="134366742"/>
    <n v="999"/>
    <n v="2"/>
    <x v="0"/>
    <x v="0"/>
    <n v="0.38059999999999999"/>
    <n v="0.435"/>
    <n v="0.38059999999999999"/>
    <n v="0.35339999999999999"/>
    <n v="0.33710000000000001"/>
    <n v="14.99"/>
    <n v="14.99"/>
    <n v="14.99"/>
    <n v="14.99"/>
    <n v="14.99"/>
    <s v="Brasil + Dia a Dia + VGF2"/>
    <s v="Bronze + Dia a Dia + VGF2"/>
    <s v="Prata + Dia a Dia + VGF2"/>
    <s v="Ouro + Dia a Dia + VGF2"/>
    <s v="Estrela + Dia a Dia + VGF2"/>
    <n v="30"/>
    <n v="20"/>
    <n v="30"/>
    <n v="35"/>
    <n v="38"/>
    <n v="83.92"/>
    <n v="83.92"/>
    <n v="83.92"/>
    <n v="83.92"/>
    <n v="83.92"/>
    <n v="0"/>
    <n v="0"/>
    <n v="0"/>
    <n v="0"/>
    <n v="0"/>
    <n v="10.493"/>
    <n v="11.992000000000001"/>
    <n v="10.493"/>
    <n v="9.7434999999999992"/>
    <n v="9.2937999999999992"/>
    <n v="0"/>
    <n v="0"/>
    <n v="0"/>
    <n v="0"/>
    <n v="0"/>
    <n v="0"/>
    <n v="100"/>
    <n v="100"/>
    <n v="100"/>
    <n v="100"/>
  </r>
  <r>
    <n v="630267"/>
    <x v="299"/>
    <n v="20220316"/>
    <m/>
    <s v="COLOR"/>
    <x v="161"/>
    <s v="AVON COLOR TREND GRAVITY FREE MASCARA"/>
    <n v="1225855"/>
    <x v="299"/>
    <n v="1"/>
    <s v="IN-LINE (EXCL NR)"/>
    <s v="REGULAR PRICE"/>
    <n v="0.38059999999999999"/>
    <m/>
    <n v="2.177"/>
    <m/>
    <m/>
    <n v="21.99"/>
    <n v="21.99"/>
    <n v="6237"/>
    <n v="6237"/>
    <n v="19"/>
    <s v="WORK IN PROGRESS"/>
    <n v="134366754"/>
    <s v="NO INCENTIVE"/>
    <s v="N"/>
    <s v="N"/>
    <s v="N"/>
    <s v="N"/>
    <x v="3"/>
    <n v="134366756"/>
    <n v="28"/>
    <n v="11"/>
    <n v="20230306"/>
    <s v="CUSTOMER"/>
    <n v="15"/>
    <s v="Y"/>
    <s v="Tech rep lvl + Dia a Dia + VGF2"/>
    <s v="FULL PAYMENT"/>
    <m/>
    <n v="50721.555699999997"/>
    <n v="37143.606699999997"/>
    <n v="81.790000000000006"/>
    <m/>
    <s v="MASCARA"/>
    <s v="MASCARA"/>
    <s v="EYE COLOR"/>
    <s v="FEMALE"/>
    <s v="COLOR TREND"/>
    <s v="COLOR TREND"/>
    <n v="1"/>
    <n v="34"/>
    <n v="100"/>
    <s v="N"/>
    <s v="N"/>
    <n v="50801"/>
    <m/>
    <s v="N"/>
    <s v="RP"/>
    <n v="16"/>
    <n v="21.99"/>
    <n v="21.99"/>
    <m/>
    <m/>
    <m/>
    <m/>
    <s v="N"/>
    <n v="31603368"/>
    <s v="Plataforma"/>
    <m/>
    <x v="0"/>
    <m/>
    <n v="18"/>
    <s v="COLOR TREND - 9"/>
    <s v="N"/>
    <m/>
    <m/>
    <s v="N"/>
    <n v="20230306"/>
    <m/>
    <n v="134366754"/>
    <s v="MIXED"/>
    <s v="Tech rep lvl"/>
    <s v="CosmÃ©ticos"/>
    <n v="1"/>
    <m/>
    <n v="0"/>
    <n v="0"/>
    <n v="100"/>
    <n v="134366755"/>
    <n v="999"/>
    <n v="2"/>
    <x v="0"/>
    <x v="0"/>
    <n v="0.38059999999999999"/>
    <n v="0.435"/>
    <n v="0.38059999999999999"/>
    <n v="0.35339999999999999"/>
    <n v="0.33710000000000001"/>
    <n v="21.99"/>
    <n v="21.99"/>
    <n v="21.99"/>
    <n v="21.99"/>
    <n v="21.99"/>
    <s v="Brasil + Dia a Dia + VGF2"/>
    <s v="Bronze + Dia a Dia + VGF2"/>
    <s v="Prata + Dia a Dia + VGF2"/>
    <s v="Ouro + Dia a Dia + VGF2"/>
    <s v="Estrela + Dia a Dia + VGF2"/>
    <n v="30"/>
    <n v="20"/>
    <n v="30"/>
    <n v="35"/>
    <n v="38"/>
    <n v="83.92"/>
    <n v="83.92"/>
    <n v="83.92"/>
    <n v="83.92"/>
    <n v="83.92"/>
    <n v="0"/>
    <n v="0"/>
    <n v="0"/>
    <n v="0"/>
    <n v="0"/>
    <n v="15.393000000000001"/>
    <n v="17.591999999999999"/>
    <n v="15.393000000000001"/>
    <n v="14.2935"/>
    <n v="13.633800000000001"/>
    <n v="0"/>
    <n v="0"/>
    <n v="0"/>
    <n v="0"/>
    <n v="0"/>
    <n v="0"/>
    <n v="100"/>
    <n v="100"/>
    <n v="100"/>
    <n v="100"/>
  </r>
  <r>
    <n v="632306"/>
    <x v="300"/>
    <n v="20230304"/>
    <m/>
    <s v="COLOR"/>
    <x v="162"/>
    <s v="COLOR TREND REAL NATURAL FOUNDATION"/>
    <n v="1227277"/>
    <x v="300"/>
    <n v="1"/>
    <s v="IN-LINE (EXCL NR)"/>
    <s v="REGULAR PRICE"/>
    <n v="0.38059999999999999"/>
    <m/>
    <n v="2.7770000000000001"/>
    <m/>
    <m/>
    <n v="24.99"/>
    <n v="24.99"/>
    <n v="2046"/>
    <n v="2046"/>
    <n v="20"/>
    <s v="WORK IN PROGRESS"/>
    <n v="134366767"/>
    <s v="NO INCENTIVE"/>
    <s v="N"/>
    <s v="N"/>
    <s v="N"/>
    <s v="N"/>
    <x v="3"/>
    <n v="134366779"/>
    <n v="28"/>
    <n v="11"/>
    <n v="20230306"/>
    <s v="CUSTOMER"/>
    <n v="15"/>
    <s v="Y"/>
    <s v="Tech rep lvl + Dia a Dia + VGF2"/>
    <s v="FULL PAYMENT"/>
    <m/>
    <n v="18906.0046"/>
    <n v="13224.2626"/>
    <n v="79.56"/>
    <m/>
    <s v="FOUNDATION LIQUID"/>
    <s v="FOUNDATION"/>
    <s v="FACE COLOR"/>
    <s v="FEMALE"/>
    <s v="COLOR TREND"/>
    <s v="COLOR TREND"/>
    <n v="0"/>
    <n v="50"/>
    <s v="8.33"/>
    <s v="N"/>
    <s v="N"/>
    <n v="50615"/>
    <m/>
    <s v="N"/>
    <m/>
    <m/>
    <m/>
    <m/>
    <m/>
    <m/>
    <m/>
    <m/>
    <s v="N"/>
    <n v="31603368"/>
    <s v="Plataforma"/>
    <m/>
    <x v="0"/>
    <m/>
    <n v="20"/>
    <s v="COLOR TREND - 10"/>
    <s v="N"/>
    <m/>
    <m/>
    <s v="N"/>
    <n v="20230306"/>
    <m/>
    <n v="134366767"/>
    <s v="MIXED"/>
    <s v="Tech rep lvl"/>
    <s v="CosmÃ©ticos"/>
    <n v="1"/>
    <m/>
    <n v="0"/>
    <n v="0"/>
    <n v="100"/>
    <n v="134366768"/>
    <n v="999"/>
    <n v="2"/>
    <x v="0"/>
    <x v="0"/>
    <n v="0.38059999999999999"/>
    <n v="0.435"/>
    <n v="0.38059999999999999"/>
    <n v="0.35339999999999999"/>
    <n v="0.33710000000000001"/>
    <n v="24.99"/>
    <n v="24.99"/>
    <n v="24.99"/>
    <n v="24.99"/>
    <n v="24.99"/>
    <s v="Brasil + Dia a Dia + VGF2"/>
    <s v="Bronze + Dia a Dia + VGF2"/>
    <s v="Prata + Dia a Dia + VGF2"/>
    <s v="Ouro + Dia a Dia + VGF2"/>
    <s v="Estrela + Dia a Dia + VGF2"/>
    <n v="30"/>
    <n v="20"/>
    <n v="30"/>
    <n v="35"/>
    <n v="38"/>
    <n v="83.92"/>
    <n v="83.92"/>
    <n v="83.92"/>
    <n v="83.92"/>
    <n v="83.92"/>
    <n v="0"/>
    <n v="0"/>
    <n v="0"/>
    <n v="0"/>
    <n v="0"/>
    <n v="17.492999999999999"/>
    <n v="19.992000000000001"/>
    <n v="17.492999999999999"/>
    <n v="16.243500000000001"/>
    <n v="15.4938"/>
    <n v="0"/>
    <n v="0"/>
    <n v="0"/>
    <n v="0"/>
    <n v="0"/>
    <n v="0"/>
    <n v="100"/>
    <n v="100"/>
    <n v="100"/>
    <n v="100"/>
  </r>
  <r>
    <n v="635702"/>
    <x v="301"/>
    <n v="20230304"/>
    <m/>
    <s v="COLOR"/>
    <x v="162"/>
    <s v="COLOR TREND REAL NATURAL FOUNDATION"/>
    <n v="1227277"/>
    <x v="301"/>
    <n v="1"/>
    <s v="IN-LINE (EXCL NR)"/>
    <s v="REGULAR PRICE"/>
    <n v="0.38059999999999999"/>
    <m/>
    <n v="2.7789999999999999"/>
    <m/>
    <m/>
    <n v="24.99"/>
    <n v="24.99"/>
    <n v="3473"/>
    <n v="3473"/>
    <n v="20"/>
    <s v="WORK IN PROGRESS"/>
    <n v="134366767"/>
    <s v="NO INCENTIVE"/>
    <s v="N"/>
    <s v="N"/>
    <s v="N"/>
    <s v="N"/>
    <x v="3"/>
    <n v="134366776"/>
    <n v="28"/>
    <n v="11"/>
    <n v="20230306"/>
    <s v="CUSTOMER"/>
    <n v="15"/>
    <s v="Y"/>
    <s v="Tech rep lvl + Dia a Dia + VGF2"/>
    <s v="FULL PAYMENT"/>
    <m/>
    <n v="32094.989399999999"/>
    <n v="22443.522400000002"/>
    <n v="79.55"/>
    <m/>
    <s v="FOUNDATION LIQUID"/>
    <s v="FOUNDATION"/>
    <s v="FACE COLOR"/>
    <s v="FEMALE"/>
    <s v="COLOR TREND"/>
    <s v="COLOR TREND"/>
    <n v="0"/>
    <n v="50"/>
    <s v="8.33"/>
    <s v="N"/>
    <s v="N"/>
    <n v="51089"/>
    <m/>
    <s v="N"/>
    <m/>
    <m/>
    <m/>
    <m/>
    <m/>
    <m/>
    <m/>
    <m/>
    <s v="N"/>
    <n v="31603368"/>
    <s v="Plataforma"/>
    <m/>
    <x v="0"/>
    <m/>
    <n v="20"/>
    <s v="COLOR TREND - 10"/>
    <s v="N"/>
    <m/>
    <m/>
    <s v="N"/>
    <n v="20230306"/>
    <m/>
    <n v="134366767"/>
    <s v="MIXED"/>
    <s v="Tech rep lvl"/>
    <s v="CosmÃ©ticos"/>
    <n v="1"/>
    <m/>
    <n v="0"/>
    <n v="0"/>
    <n v="100"/>
    <n v="134366768"/>
    <n v="999"/>
    <n v="2"/>
    <x v="0"/>
    <x v="0"/>
    <n v="0.38059999999999999"/>
    <n v="0.435"/>
    <n v="0.38059999999999999"/>
    <n v="0.35339999999999999"/>
    <n v="0.33710000000000001"/>
    <n v="24.99"/>
    <n v="24.99"/>
    <n v="24.99"/>
    <n v="24.99"/>
    <n v="24.99"/>
    <s v="Brasil + Dia a Dia + VGF2"/>
    <s v="Bronze + Dia a Dia + VGF2"/>
    <s v="Prata + Dia a Dia + VGF2"/>
    <s v="Ouro + Dia a Dia + VGF2"/>
    <s v="Estrela + Dia a Dia + VGF2"/>
    <n v="30"/>
    <n v="20"/>
    <n v="30"/>
    <n v="35"/>
    <n v="38"/>
    <n v="83.92"/>
    <n v="83.92"/>
    <n v="83.92"/>
    <n v="83.92"/>
    <n v="83.92"/>
    <n v="0"/>
    <n v="0"/>
    <n v="0"/>
    <n v="0"/>
    <n v="0"/>
    <n v="17.492999999999999"/>
    <n v="19.992000000000001"/>
    <n v="17.492999999999999"/>
    <n v="16.243500000000001"/>
    <n v="15.4938"/>
    <n v="0"/>
    <n v="0"/>
    <n v="0"/>
    <n v="0"/>
    <n v="0"/>
    <n v="0"/>
    <n v="100"/>
    <n v="100"/>
    <n v="100"/>
    <n v="100"/>
  </r>
  <r>
    <n v="635705"/>
    <x v="302"/>
    <n v="20230304"/>
    <m/>
    <s v="COLOR"/>
    <x v="162"/>
    <s v="COLOR TREND REAL NATURAL FOUNDATION"/>
    <n v="1227277"/>
    <x v="302"/>
    <n v="1"/>
    <s v="IN-LINE (EXCL NR)"/>
    <s v="REGULAR PRICE"/>
    <n v="0.38059999999999999"/>
    <m/>
    <n v="2.7839999999999998"/>
    <m/>
    <m/>
    <n v="24.99"/>
    <n v="24.99"/>
    <n v="2638"/>
    <n v="2638"/>
    <n v="20"/>
    <s v="WORK IN PROGRESS"/>
    <n v="134366767"/>
    <s v="NO INCENTIVE"/>
    <s v="N"/>
    <s v="N"/>
    <s v="N"/>
    <s v="N"/>
    <x v="3"/>
    <n v="134366777"/>
    <n v="28"/>
    <n v="11"/>
    <n v="20230306"/>
    <s v="CUSTOMER"/>
    <n v="15"/>
    <s v="Y"/>
    <s v="Tech rep lvl + Dia a Dia + VGF2"/>
    <s v="FULL PAYMENT"/>
    <m/>
    <n v="24378.044900000001"/>
    <n v="17033.852900000002"/>
    <n v="79.510000000000005"/>
    <m/>
    <s v="FOUNDATION LIQUID"/>
    <s v="FOUNDATION"/>
    <s v="FACE COLOR"/>
    <s v="FEMALE"/>
    <s v="COLOR TREND"/>
    <s v="COLOR TREND"/>
    <n v="0"/>
    <n v="50"/>
    <s v="8.33"/>
    <s v="N"/>
    <s v="N"/>
    <n v="51326"/>
    <m/>
    <s v="N"/>
    <m/>
    <m/>
    <m/>
    <m/>
    <m/>
    <m/>
    <m/>
    <m/>
    <s v="N"/>
    <n v="31603368"/>
    <s v="Plataforma"/>
    <m/>
    <x v="0"/>
    <m/>
    <n v="20"/>
    <s v="COLOR TREND - 10"/>
    <s v="N"/>
    <m/>
    <m/>
    <s v="N"/>
    <n v="20230306"/>
    <m/>
    <n v="134366767"/>
    <s v="MIXED"/>
    <s v="Tech rep lvl"/>
    <s v="CosmÃ©ticos"/>
    <n v="1"/>
    <m/>
    <n v="0"/>
    <n v="0"/>
    <n v="100"/>
    <n v="134366768"/>
    <n v="999"/>
    <n v="2"/>
    <x v="0"/>
    <x v="0"/>
    <n v="0.38059999999999999"/>
    <n v="0.435"/>
    <n v="0.38059999999999999"/>
    <n v="0.35339999999999999"/>
    <n v="0.33710000000000001"/>
    <n v="24.99"/>
    <n v="24.99"/>
    <n v="24.99"/>
    <n v="24.99"/>
    <n v="24.99"/>
    <s v="Brasil + Dia a Dia + VGF2"/>
    <s v="Bronze + Dia a Dia + VGF2"/>
    <s v="Prata + Dia a Dia + VGF2"/>
    <s v="Ouro + Dia a Dia + VGF2"/>
    <s v="Estrela + Dia a Dia + VGF2"/>
    <n v="30"/>
    <n v="20"/>
    <n v="30"/>
    <n v="35"/>
    <n v="38"/>
    <n v="83.92"/>
    <n v="83.92"/>
    <n v="83.92"/>
    <n v="83.92"/>
    <n v="83.92"/>
    <n v="0"/>
    <n v="0"/>
    <n v="0"/>
    <n v="0"/>
    <n v="0"/>
    <n v="17.492999999999999"/>
    <n v="19.992000000000001"/>
    <n v="17.492999999999999"/>
    <n v="16.243500000000001"/>
    <n v="15.4938"/>
    <n v="0"/>
    <n v="0"/>
    <n v="0"/>
    <n v="0"/>
    <n v="0"/>
    <n v="0"/>
    <n v="100"/>
    <n v="100"/>
    <n v="100"/>
    <n v="100"/>
  </r>
  <r>
    <n v="635707"/>
    <x v="303"/>
    <n v="20230304"/>
    <m/>
    <s v="COLOR"/>
    <x v="162"/>
    <s v="COLOR TREND REAL NATURAL FOUNDATION"/>
    <n v="1227277"/>
    <x v="303"/>
    <n v="1"/>
    <s v="IN-LINE (EXCL NR)"/>
    <s v="REGULAR PRICE"/>
    <n v="0.38059999999999999"/>
    <m/>
    <n v="2.7890000000000001"/>
    <m/>
    <m/>
    <n v="24.99"/>
    <n v="24.99"/>
    <n v="3286"/>
    <n v="3286"/>
    <n v="20"/>
    <s v="WORK IN PROGRESS"/>
    <n v="134366767"/>
    <s v="NO INCENTIVE"/>
    <s v="N"/>
    <s v="N"/>
    <s v="N"/>
    <s v="N"/>
    <x v="3"/>
    <n v="134366773"/>
    <n v="28"/>
    <n v="11"/>
    <n v="20230306"/>
    <s v="CUSTOMER"/>
    <n v="15"/>
    <s v="Y"/>
    <s v="Tech rep lvl + Dia a Dia + VGF2"/>
    <s v="FULL PAYMENT"/>
    <m/>
    <n v="30366.948400000001"/>
    <n v="21202.294399999999"/>
    <n v="79.47"/>
    <m/>
    <s v="FOUNDATION LIQUID"/>
    <s v="FOUNDATION"/>
    <s v="FACE COLOR"/>
    <s v="FEMALE"/>
    <s v="COLOR TREND"/>
    <s v="COLOR TREND"/>
    <n v="0"/>
    <n v="50"/>
    <s v="8.33"/>
    <s v="N"/>
    <s v="N"/>
    <n v="51558"/>
    <m/>
    <s v="N"/>
    <m/>
    <m/>
    <m/>
    <m/>
    <m/>
    <m/>
    <m/>
    <m/>
    <s v="N"/>
    <n v="31603368"/>
    <s v="Plataforma"/>
    <m/>
    <x v="0"/>
    <m/>
    <n v="20"/>
    <s v="COLOR TREND - 10"/>
    <s v="N"/>
    <m/>
    <m/>
    <s v="N"/>
    <n v="20230306"/>
    <m/>
    <n v="134366767"/>
    <s v="MIXED"/>
    <s v="Tech rep lvl"/>
    <s v="CosmÃ©ticos"/>
    <n v="1"/>
    <m/>
    <n v="0"/>
    <n v="0"/>
    <n v="100"/>
    <n v="134366768"/>
    <n v="999"/>
    <n v="2"/>
    <x v="0"/>
    <x v="0"/>
    <n v="0.38059999999999999"/>
    <n v="0.435"/>
    <n v="0.38059999999999999"/>
    <n v="0.35339999999999999"/>
    <n v="0.33710000000000001"/>
    <n v="24.99"/>
    <n v="24.99"/>
    <n v="24.99"/>
    <n v="24.99"/>
    <n v="24.99"/>
    <s v="Brasil + Dia a Dia + VGF2"/>
    <s v="Bronze + Dia a Dia + VGF2"/>
    <s v="Prata + Dia a Dia + VGF2"/>
    <s v="Ouro + Dia a Dia + VGF2"/>
    <s v="Estrela + Dia a Dia + VGF2"/>
    <n v="30"/>
    <n v="20"/>
    <n v="30"/>
    <n v="35"/>
    <n v="38"/>
    <n v="83.92"/>
    <n v="83.92"/>
    <n v="83.92"/>
    <n v="83.92"/>
    <n v="83.92"/>
    <n v="0"/>
    <n v="0"/>
    <n v="0"/>
    <n v="0"/>
    <n v="0"/>
    <n v="17.492999999999999"/>
    <n v="19.992000000000001"/>
    <n v="17.492999999999999"/>
    <n v="16.243500000000001"/>
    <n v="15.4938"/>
    <n v="0"/>
    <n v="0"/>
    <n v="0"/>
    <n v="0"/>
    <n v="0"/>
    <n v="0"/>
    <n v="100"/>
    <n v="100"/>
    <n v="100"/>
    <n v="100"/>
  </r>
  <r>
    <n v="635709"/>
    <x v="304"/>
    <n v="20230304"/>
    <m/>
    <s v="COLOR"/>
    <x v="162"/>
    <s v="COLOR TREND REAL NATURAL FOUNDATION"/>
    <n v="1227277"/>
    <x v="304"/>
    <n v="1"/>
    <s v="IN-LINE (EXCL NR)"/>
    <s v="REGULAR PRICE"/>
    <n v="0.38059999999999999"/>
    <m/>
    <n v="2.7949999999999999"/>
    <m/>
    <m/>
    <n v="24.99"/>
    <n v="24.99"/>
    <n v="8777"/>
    <n v="8777"/>
    <n v="20"/>
    <s v="WORK IN PROGRESS"/>
    <n v="134366767"/>
    <s v="NO INCENTIVE"/>
    <s v="N"/>
    <s v="N"/>
    <s v="N"/>
    <s v="N"/>
    <x v="3"/>
    <n v="134366770"/>
    <n v="28"/>
    <n v="11"/>
    <n v="20230306"/>
    <s v="CUSTOMER"/>
    <n v="15"/>
    <s v="Y"/>
    <s v="Tech rep lvl + Dia a Dia + VGF2"/>
    <s v="FULL PAYMENT"/>
    <m/>
    <n v="81115.898199999996"/>
    <n v="56584.183199999999"/>
    <n v="79.430000000000007"/>
    <m/>
    <s v="FOUNDATION LIQUID"/>
    <s v="FOUNDATION"/>
    <s v="FACE COLOR"/>
    <s v="FEMALE"/>
    <s v="COLOR TREND"/>
    <s v="COLOR TREND"/>
    <n v="0"/>
    <n v="50"/>
    <s v="8.33"/>
    <s v="N"/>
    <s v="N"/>
    <n v="51578"/>
    <m/>
    <s v="N"/>
    <m/>
    <m/>
    <m/>
    <m/>
    <m/>
    <m/>
    <m/>
    <m/>
    <s v="N"/>
    <n v="31603368"/>
    <s v="Plataforma"/>
    <m/>
    <x v="0"/>
    <m/>
    <n v="20"/>
    <s v="COLOR TREND - 10"/>
    <s v="N"/>
    <m/>
    <m/>
    <s v="N"/>
    <n v="20230306"/>
    <m/>
    <n v="134366767"/>
    <s v="MIXED"/>
    <s v="Tech rep lvl"/>
    <s v="CosmÃ©ticos"/>
    <n v="1"/>
    <m/>
    <n v="0"/>
    <n v="0"/>
    <n v="100"/>
    <n v="134366768"/>
    <n v="999"/>
    <n v="2"/>
    <x v="0"/>
    <x v="0"/>
    <n v="0.38059999999999999"/>
    <n v="0.435"/>
    <n v="0.38059999999999999"/>
    <n v="0.35339999999999999"/>
    <n v="0.33710000000000001"/>
    <n v="24.99"/>
    <n v="24.99"/>
    <n v="24.99"/>
    <n v="24.99"/>
    <n v="24.99"/>
    <s v="Brasil + Dia a Dia + VGF2"/>
    <s v="Bronze + Dia a Dia + VGF2"/>
    <s v="Prata + Dia a Dia + VGF2"/>
    <s v="Ouro + Dia a Dia + VGF2"/>
    <s v="Estrela + Dia a Dia + VGF2"/>
    <n v="30"/>
    <n v="20"/>
    <n v="30"/>
    <n v="35"/>
    <n v="38"/>
    <n v="83.92"/>
    <n v="83.92"/>
    <n v="83.92"/>
    <n v="83.92"/>
    <n v="83.92"/>
    <n v="0"/>
    <n v="0"/>
    <n v="0"/>
    <n v="0"/>
    <n v="0"/>
    <n v="17.492999999999999"/>
    <n v="19.992000000000001"/>
    <n v="17.492999999999999"/>
    <n v="16.243500000000001"/>
    <n v="15.4938"/>
    <n v="0"/>
    <n v="0"/>
    <n v="0"/>
    <n v="0"/>
    <n v="0"/>
    <n v="0"/>
    <n v="100"/>
    <n v="100"/>
    <n v="100"/>
    <n v="100"/>
  </r>
  <r>
    <n v="635713"/>
    <x v="305"/>
    <n v="20230304"/>
    <m/>
    <s v="COLOR"/>
    <x v="162"/>
    <s v="COLOR TREND REAL NATURAL FOUNDATION"/>
    <n v="1227277"/>
    <x v="305"/>
    <n v="1"/>
    <s v="IN-LINE (EXCL NR)"/>
    <s v="REGULAR PRICE"/>
    <n v="0.38059999999999999"/>
    <m/>
    <n v="2.8250000000000002"/>
    <m/>
    <m/>
    <n v="24.99"/>
    <n v="24.99"/>
    <n v="1131"/>
    <n v="1131"/>
    <n v="20"/>
    <s v="WORK IN PROGRESS"/>
    <n v="134366767"/>
    <s v="NO INCENTIVE"/>
    <s v="N"/>
    <s v="N"/>
    <s v="N"/>
    <s v="N"/>
    <x v="3"/>
    <n v="134366775"/>
    <n v="28"/>
    <n v="11"/>
    <n v="20230306"/>
    <s v="CUSTOMER"/>
    <n v="15"/>
    <s v="Y"/>
    <s v="Tech rep lvl + Dia a Dia + VGF2"/>
    <s v="FULL PAYMENT"/>
    <m/>
    <n v="10450.4506"/>
    <n v="7255.3756000000003"/>
    <n v="79.209999999999994"/>
    <m/>
    <s v="FOUNDATION LIQUID"/>
    <s v="FOUNDATION"/>
    <s v="FACE COLOR"/>
    <s v="FEMALE"/>
    <s v="COLOR TREND"/>
    <s v="COLOR TREND"/>
    <n v="0"/>
    <n v="50"/>
    <s v="8.33"/>
    <s v="N"/>
    <s v="N"/>
    <n v="51708"/>
    <m/>
    <s v="N"/>
    <m/>
    <m/>
    <m/>
    <m/>
    <m/>
    <m/>
    <m/>
    <m/>
    <s v="N"/>
    <n v="31603368"/>
    <s v="Plataforma"/>
    <m/>
    <x v="0"/>
    <m/>
    <n v="20"/>
    <s v="COLOR TREND - 10"/>
    <s v="N"/>
    <m/>
    <m/>
    <s v="N"/>
    <n v="20230306"/>
    <m/>
    <n v="134366767"/>
    <s v="MIXED"/>
    <s v="Tech rep lvl"/>
    <s v="CosmÃ©ticos"/>
    <n v="1"/>
    <m/>
    <n v="0"/>
    <n v="0"/>
    <n v="100"/>
    <n v="134366768"/>
    <n v="999"/>
    <n v="2"/>
    <x v="0"/>
    <x v="0"/>
    <n v="0.38059999999999999"/>
    <n v="0.435"/>
    <n v="0.38059999999999999"/>
    <n v="0.35339999999999999"/>
    <n v="0.33710000000000001"/>
    <n v="24.99"/>
    <n v="24.99"/>
    <n v="24.99"/>
    <n v="24.99"/>
    <n v="24.99"/>
    <s v="Brasil + Dia a Dia + VGF2"/>
    <s v="Bronze + Dia a Dia + VGF2"/>
    <s v="Prata + Dia a Dia + VGF2"/>
    <s v="Ouro + Dia a Dia + VGF2"/>
    <s v="Estrela + Dia a Dia + VGF2"/>
    <n v="30"/>
    <n v="20"/>
    <n v="30"/>
    <n v="35"/>
    <n v="38"/>
    <n v="83.92"/>
    <n v="83.92"/>
    <n v="83.92"/>
    <n v="83.92"/>
    <n v="83.92"/>
    <n v="0"/>
    <n v="0"/>
    <n v="0"/>
    <n v="0"/>
    <n v="0"/>
    <n v="17.492999999999999"/>
    <n v="19.992000000000001"/>
    <n v="17.492999999999999"/>
    <n v="16.243500000000001"/>
    <n v="15.4938"/>
    <n v="0"/>
    <n v="0"/>
    <n v="0"/>
    <n v="0"/>
    <n v="0"/>
    <n v="0"/>
    <n v="100"/>
    <n v="100"/>
    <n v="100"/>
    <n v="100"/>
  </r>
  <r>
    <n v="635714"/>
    <x v="306"/>
    <n v="20230304"/>
    <m/>
    <s v="COLOR"/>
    <x v="162"/>
    <s v="COLOR TREND REAL NATURAL FOUNDATION"/>
    <n v="1227277"/>
    <x v="306"/>
    <n v="1"/>
    <s v="IN-LINE (EXCL NR)"/>
    <s v="REGULAR PRICE"/>
    <n v="0.38059999999999999"/>
    <m/>
    <n v="2.83"/>
    <m/>
    <m/>
    <n v="24.99"/>
    <n v="24.99"/>
    <n v="1374"/>
    <n v="1374"/>
    <n v="20"/>
    <s v="WORK IN PROGRESS"/>
    <n v="134366767"/>
    <s v="NO INCENTIVE"/>
    <s v="N"/>
    <s v="N"/>
    <s v="N"/>
    <s v="N"/>
    <x v="3"/>
    <n v="134366778"/>
    <n v="28"/>
    <n v="11"/>
    <n v="20230306"/>
    <s v="CUSTOMER"/>
    <n v="15"/>
    <s v="Y"/>
    <s v="Tech rep lvl + Dia a Dia + VGF2"/>
    <s v="FULL PAYMENT"/>
    <m/>
    <n v="12697.394"/>
    <n v="8808.9740000000002"/>
    <n v="79.17"/>
    <m/>
    <s v="FOUNDATION LIQUID"/>
    <s v="FOUNDATION"/>
    <s v="FACE COLOR"/>
    <s v="FEMALE"/>
    <s v="COLOR TREND"/>
    <s v="COLOR TREND"/>
    <n v="0"/>
    <n v="50"/>
    <s v="8.33"/>
    <s v="N"/>
    <s v="N"/>
    <n v="51720"/>
    <m/>
    <s v="N"/>
    <m/>
    <m/>
    <m/>
    <m/>
    <m/>
    <m/>
    <m/>
    <m/>
    <s v="N"/>
    <n v="31603368"/>
    <s v="Plataforma"/>
    <m/>
    <x v="0"/>
    <m/>
    <n v="20"/>
    <s v="COLOR TREND - 10"/>
    <s v="N"/>
    <m/>
    <m/>
    <s v="N"/>
    <n v="20230306"/>
    <m/>
    <n v="134366767"/>
    <s v="MIXED"/>
    <s v="Tech rep lvl"/>
    <s v="CosmÃ©ticos"/>
    <n v="1"/>
    <m/>
    <n v="0"/>
    <n v="0"/>
    <n v="100"/>
    <n v="134366768"/>
    <n v="999"/>
    <n v="2"/>
    <x v="0"/>
    <x v="0"/>
    <n v="0.38059999999999999"/>
    <n v="0.435"/>
    <n v="0.38059999999999999"/>
    <n v="0.35339999999999999"/>
    <n v="0.33710000000000001"/>
    <n v="24.99"/>
    <n v="24.99"/>
    <n v="24.99"/>
    <n v="24.99"/>
    <n v="24.99"/>
    <s v="Brasil + Dia a Dia + VGF2"/>
    <s v="Bronze + Dia a Dia + VGF2"/>
    <s v="Prata + Dia a Dia + VGF2"/>
    <s v="Ouro + Dia a Dia + VGF2"/>
    <s v="Estrela + Dia a Dia + VGF2"/>
    <n v="30"/>
    <n v="20"/>
    <n v="30"/>
    <n v="35"/>
    <n v="38"/>
    <n v="83.92"/>
    <n v="83.92"/>
    <n v="83.92"/>
    <n v="83.92"/>
    <n v="83.92"/>
    <n v="0"/>
    <n v="0"/>
    <n v="0"/>
    <n v="0"/>
    <n v="0"/>
    <n v="17.492999999999999"/>
    <n v="19.992000000000001"/>
    <n v="17.492999999999999"/>
    <n v="16.243500000000001"/>
    <n v="15.4938"/>
    <n v="0"/>
    <n v="0"/>
    <n v="0"/>
    <n v="0"/>
    <n v="0"/>
    <n v="0"/>
    <n v="100"/>
    <n v="100"/>
    <n v="100"/>
    <n v="100"/>
  </r>
  <r>
    <n v="635715"/>
    <x v="307"/>
    <n v="20230304"/>
    <m/>
    <s v="COLOR"/>
    <x v="162"/>
    <s v="COLOR TREND REAL NATURAL FOUNDATION"/>
    <n v="1227277"/>
    <x v="307"/>
    <n v="1"/>
    <s v="IN-LINE (EXCL NR)"/>
    <s v="REGULAR PRICE"/>
    <n v="0.38059999999999999"/>
    <m/>
    <n v="2.835"/>
    <m/>
    <m/>
    <n v="24.99"/>
    <n v="24.99"/>
    <n v="1157"/>
    <n v="1157"/>
    <n v="20"/>
    <s v="WORK IN PROGRESS"/>
    <n v="134366767"/>
    <s v="NO INCENTIVE"/>
    <s v="N"/>
    <s v="N"/>
    <s v="N"/>
    <s v="N"/>
    <x v="3"/>
    <n v="134366780"/>
    <n v="28"/>
    <n v="11"/>
    <n v="20230306"/>
    <s v="CUSTOMER"/>
    <n v="15"/>
    <s v="Y"/>
    <s v="Tech rep lvl + Dia a Dia + VGF2"/>
    <s v="FULL PAYMENT"/>
    <m/>
    <n v="10690.5396"/>
    <n v="7410.4445999999998"/>
    <n v="79.13"/>
    <m/>
    <s v="FOUNDATION LIQUID"/>
    <s v="FOUNDATION"/>
    <s v="FACE COLOR"/>
    <s v="FEMALE"/>
    <s v="COLOR TREND"/>
    <s v="COLOR TREND"/>
    <n v="0"/>
    <n v="50"/>
    <s v="8.33"/>
    <s v="N"/>
    <s v="N"/>
    <n v="51772"/>
    <m/>
    <s v="N"/>
    <m/>
    <m/>
    <m/>
    <m/>
    <m/>
    <m/>
    <m/>
    <m/>
    <s v="N"/>
    <n v="31603368"/>
    <s v="Plataforma"/>
    <m/>
    <x v="0"/>
    <m/>
    <n v="20"/>
    <s v="COLOR TREND - 10"/>
    <s v="N"/>
    <m/>
    <m/>
    <s v="N"/>
    <n v="20230306"/>
    <m/>
    <n v="134366767"/>
    <s v="MIXED"/>
    <s v="Tech rep lvl"/>
    <s v="CosmÃ©ticos"/>
    <n v="1"/>
    <m/>
    <n v="0"/>
    <n v="0"/>
    <n v="100"/>
    <n v="134366768"/>
    <n v="999"/>
    <n v="2"/>
    <x v="0"/>
    <x v="0"/>
    <n v="0.38059999999999999"/>
    <n v="0.435"/>
    <n v="0.38059999999999999"/>
    <n v="0.35339999999999999"/>
    <n v="0.33710000000000001"/>
    <n v="24.99"/>
    <n v="24.99"/>
    <n v="24.99"/>
    <n v="24.99"/>
    <n v="24.99"/>
    <s v="Brasil + Dia a Dia + VGF2"/>
    <s v="Bronze + Dia a Dia + VGF2"/>
    <s v="Prata + Dia a Dia + VGF2"/>
    <s v="Ouro + Dia a Dia + VGF2"/>
    <s v="Estrela + Dia a Dia + VGF2"/>
    <n v="30"/>
    <n v="20"/>
    <n v="30"/>
    <n v="35"/>
    <n v="38"/>
    <n v="83.92"/>
    <n v="83.92"/>
    <n v="83.92"/>
    <n v="83.92"/>
    <n v="83.92"/>
    <n v="0"/>
    <n v="0"/>
    <n v="0"/>
    <n v="0"/>
    <n v="0"/>
    <n v="17.492999999999999"/>
    <n v="19.992000000000001"/>
    <n v="17.492999999999999"/>
    <n v="16.243500000000001"/>
    <n v="15.4938"/>
    <n v="0"/>
    <n v="0"/>
    <n v="0"/>
    <n v="0"/>
    <n v="0"/>
    <n v="0"/>
    <n v="100"/>
    <n v="100"/>
    <n v="100"/>
    <n v="100"/>
  </r>
  <r>
    <n v="635716"/>
    <x v="308"/>
    <n v="20230304"/>
    <m/>
    <s v="COLOR"/>
    <x v="162"/>
    <s v="COLOR TREND REAL NATURAL FOUNDATION"/>
    <n v="1227277"/>
    <x v="308"/>
    <n v="1"/>
    <s v="IN-LINE (EXCL NR)"/>
    <s v="REGULAR PRICE"/>
    <n v="0.38059999999999999"/>
    <m/>
    <n v="2.8580000000000001"/>
    <m/>
    <m/>
    <n v="24.99"/>
    <n v="24.99"/>
    <n v="1186"/>
    <n v="1186"/>
    <n v="20"/>
    <s v="WORK IN PROGRESS"/>
    <n v="134366767"/>
    <s v="NO INCENTIVE"/>
    <s v="N"/>
    <s v="N"/>
    <s v="N"/>
    <s v="N"/>
    <x v="3"/>
    <n v="134366769"/>
    <n v="28"/>
    <n v="11"/>
    <n v="20230306"/>
    <s v="CUSTOMER"/>
    <n v="15"/>
    <s v="Y"/>
    <s v="Tech rep lvl + Dia a Dia + VGF2"/>
    <s v="FULL PAYMENT"/>
    <m/>
    <n v="10958.482400000001"/>
    <n v="7568.8944000000001"/>
    <n v="78.97"/>
    <m/>
    <s v="FOUNDATION LIQUID"/>
    <s v="FOUNDATION"/>
    <s v="FACE COLOR"/>
    <s v="FEMALE"/>
    <s v="COLOR TREND"/>
    <s v="COLOR TREND"/>
    <n v="0"/>
    <n v="50"/>
    <s v="8.33"/>
    <s v="N"/>
    <s v="N"/>
    <n v="51775"/>
    <m/>
    <s v="N"/>
    <m/>
    <m/>
    <m/>
    <m/>
    <m/>
    <m/>
    <m/>
    <m/>
    <s v="N"/>
    <n v="31603368"/>
    <s v="Plataforma"/>
    <m/>
    <x v="0"/>
    <m/>
    <n v="20"/>
    <s v="COLOR TREND - 10"/>
    <s v="N"/>
    <m/>
    <m/>
    <s v="N"/>
    <n v="20230306"/>
    <m/>
    <n v="134366767"/>
    <s v="MIXED"/>
    <s v="Tech rep lvl"/>
    <s v="CosmÃ©ticos"/>
    <n v="1"/>
    <m/>
    <n v="0"/>
    <n v="0"/>
    <n v="100"/>
    <n v="134366768"/>
    <n v="999"/>
    <n v="2"/>
    <x v="0"/>
    <x v="0"/>
    <n v="0.38059999999999999"/>
    <n v="0.435"/>
    <n v="0.38059999999999999"/>
    <n v="0.35339999999999999"/>
    <n v="0.33710000000000001"/>
    <n v="24.99"/>
    <n v="24.99"/>
    <n v="24.99"/>
    <n v="24.99"/>
    <n v="24.99"/>
    <s v="Brasil + Dia a Dia + VGF2"/>
    <s v="Bronze + Dia a Dia + VGF2"/>
    <s v="Prata + Dia a Dia + VGF2"/>
    <s v="Ouro + Dia a Dia + VGF2"/>
    <s v="Estrela + Dia a Dia + VGF2"/>
    <n v="30"/>
    <n v="20"/>
    <n v="30"/>
    <n v="35"/>
    <n v="38"/>
    <n v="83.92"/>
    <n v="83.92"/>
    <n v="83.92"/>
    <n v="83.92"/>
    <n v="83.92"/>
    <n v="0"/>
    <n v="0"/>
    <n v="0"/>
    <n v="0"/>
    <n v="0"/>
    <n v="17.492999999999999"/>
    <n v="19.992000000000001"/>
    <n v="17.492999999999999"/>
    <n v="16.243500000000001"/>
    <n v="15.4938"/>
    <n v="0"/>
    <n v="0"/>
    <n v="0"/>
    <n v="0"/>
    <n v="0"/>
    <n v="0"/>
    <n v="100"/>
    <n v="100"/>
    <n v="100"/>
    <n v="100"/>
  </r>
  <r>
    <n v="635717"/>
    <x v="309"/>
    <n v="20230304"/>
    <m/>
    <s v="COLOR"/>
    <x v="162"/>
    <s v="COLOR TREND REAL NATURAL FOUNDATION"/>
    <n v="1227277"/>
    <x v="309"/>
    <n v="1"/>
    <s v="IN-LINE (EXCL NR)"/>
    <s v="REGULAR PRICE"/>
    <n v="0.38059999999999999"/>
    <m/>
    <n v="2.8580000000000001"/>
    <m/>
    <m/>
    <n v="24.99"/>
    <n v="24.99"/>
    <n v="861"/>
    <n v="861"/>
    <n v="20"/>
    <s v="WORK IN PROGRESS"/>
    <n v="134366767"/>
    <s v="NO INCENTIVE"/>
    <s v="N"/>
    <s v="N"/>
    <s v="N"/>
    <s v="N"/>
    <x v="3"/>
    <n v="134366771"/>
    <n v="28"/>
    <n v="11"/>
    <n v="20230306"/>
    <s v="CUSTOMER"/>
    <n v="15"/>
    <s v="Y"/>
    <s v="Tech rep lvl + Dia a Dia + VGF2"/>
    <s v="FULL PAYMENT"/>
    <m/>
    <n v="7956.6261000000004"/>
    <n v="5495.8881000000001"/>
    <n v="78.97"/>
    <m/>
    <s v="FOUNDATION LIQUID"/>
    <s v="FOUNDATION"/>
    <s v="FACE COLOR"/>
    <s v="FEMALE"/>
    <s v="COLOR TREND"/>
    <s v="COLOR TREND"/>
    <n v="0"/>
    <n v="50"/>
    <s v="8.33"/>
    <s v="N"/>
    <s v="N"/>
    <n v="51791"/>
    <m/>
    <s v="N"/>
    <m/>
    <m/>
    <m/>
    <m/>
    <m/>
    <m/>
    <m/>
    <m/>
    <s v="N"/>
    <n v="31603368"/>
    <s v="Plataforma"/>
    <m/>
    <x v="0"/>
    <m/>
    <n v="20"/>
    <s v="COLOR TREND - 10"/>
    <s v="N"/>
    <m/>
    <m/>
    <s v="N"/>
    <n v="20230306"/>
    <m/>
    <n v="134366767"/>
    <s v="MIXED"/>
    <s v="Tech rep lvl"/>
    <s v="CosmÃ©ticos"/>
    <n v="1"/>
    <m/>
    <n v="0"/>
    <n v="0"/>
    <n v="100"/>
    <n v="134366768"/>
    <n v="999"/>
    <n v="2"/>
    <x v="0"/>
    <x v="0"/>
    <n v="0.38059999999999999"/>
    <n v="0.435"/>
    <n v="0.38059999999999999"/>
    <n v="0.35339999999999999"/>
    <n v="0.33710000000000001"/>
    <n v="24.99"/>
    <n v="24.99"/>
    <n v="24.99"/>
    <n v="24.99"/>
    <n v="24.99"/>
    <s v="Brasil + Dia a Dia + VGF2"/>
    <s v="Bronze + Dia a Dia + VGF2"/>
    <s v="Prata + Dia a Dia + VGF2"/>
    <s v="Ouro + Dia a Dia + VGF2"/>
    <s v="Estrela + Dia a Dia + VGF2"/>
    <n v="30"/>
    <n v="20"/>
    <n v="30"/>
    <n v="35"/>
    <n v="38"/>
    <n v="83.92"/>
    <n v="83.92"/>
    <n v="83.92"/>
    <n v="83.92"/>
    <n v="83.92"/>
    <n v="0"/>
    <n v="0"/>
    <n v="0"/>
    <n v="0"/>
    <n v="0"/>
    <n v="17.492999999999999"/>
    <n v="19.992000000000001"/>
    <n v="17.492999999999999"/>
    <n v="16.243500000000001"/>
    <n v="15.4938"/>
    <n v="0"/>
    <n v="0"/>
    <n v="0"/>
    <n v="0"/>
    <n v="0"/>
    <n v="0"/>
    <n v="100"/>
    <n v="100"/>
    <n v="100"/>
    <n v="100"/>
  </r>
  <r>
    <n v="635719"/>
    <x v="310"/>
    <n v="20230304"/>
    <m/>
    <s v="COLOR"/>
    <x v="162"/>
    <s v="COLOR TREND REAL NATURAL FOUNDATION"/>
    <n v="1227277"/>
    <x v="310"/>
    <n v="1"/>
    <s v="IN-LINE (EXCL NR)"/>
    <s v="REGULAR PRICE"/>
    <n v="0.38059999999999999"/>
    <m/>
    <n v="2.8620000000000001"/>
    <m/>
    <m/>
    <n v="24.99"/>
    <n v="24.99"/>
    <n v="593"/>
    <n v="593"/>
    <n v="20"/>
    <s v="WORK IN PROGRESS"/>
    <n v="134366767"/>
    <s v="NO INCENTIVE"/>
    <s v="N"/>
    <s v="N"/>
    <s v="N"/>
    <s v="N"/>
    <x v="3"/>
    <n v="134366774"/>
    <n v="28"/>
    <n v="11"/>
    <n v="20230306"/>
    <s v="CUSTOMER"/>
    <n v="15"/>
    <s v="Y"/>
    <s v="Tech rep lvl + Dia a Dia + VGF2"/>
    <s v="FULL PAYMENT"/>
    <m/>
    <n v="5478.0178999999998"/>
    <n v="3780.8519000000001"/>
    <n v="78.94"/>
    <m/>
    <s v="FOUNDATION LIQUID"/>
    <s v="FOUNDATION"/>
    <s v="FACE COLOR"/>
    <s v="FEMALE"/>
    <s v="COLOR TREND"/>
    <s v="COLOR TREND"/>
    <n v="0"/>
    <n v="50"/>
    <s v="8.33"/>
    <s v="N"/>
    <s v="N"/>
    <n v="51858"/>
    <m/>
    <s v="N"/>
    <m/>
    <m/>
    <m/>
    <m/>
    <m/>
    <m/>
    <m/>
    <m/>
    <s v="N"/>
    <n v="31603368"/>
    <s v="Plataforma"/>
    <m/>
    <x v="0"/>
    <m/>
    <n v="20"/>
    <s v="COLOR TREND - 10"/>
    <s v="N"/>
    <m/>
    <m/>
    <s v="N"/>
    <n v="20230306"/>
    <m/>
    <n v="134366767"/>
    <s v="MIXED"/>
    <s v="Tech rep lvl"/>
    <s v="CosmÃ©ticos"/>
    <n v="1"/>
    <m/>
    <n v="0"/>
    <n v="0"/>
    <n v="100"/>
    <n v="134366768"/>
    <n v="999"/>
    <n v="2"/>
    <x v="0"/>
    <x v="0"/>
    <n v="0.38059999999999999"/>
    <n v="0.435"/>
    <n v="0.38059999999999999"/>
    <n v="0.35339999999999999"/>
    <n v="0.33710000000000001"/>
    <n v="24.99"/>
    <n v="24.99"/>
    <n v="24.99"/>
    <n v="24.99"/>
    <n v="24.99"/>
    <s v="Brasil + Dia a Dia + VGF2"/>
    <s v="Bronze + Dia a Dia + VGF2"/>
    <s v="Prata + Dia a Dia + VGF2"/>
    <s v="Ouro + Dia a Dia + VGF2"/>
    <s v="Estrela + Dia a Dia + VGF2"/>
    <n v="30"/>
    <n v="20"/>
    <n v="30"/>
    <n v="35"/>
    <n v="38"/>
    <n v="83.92"/>
    <n v="83.92"/>
    <n v="83.92"/>
    <n v="83.92"/>
    <n v="83.92"/>
    <n v="0"/>
    <n v="0"/>
    <n v="0"/>
    <n v="0"/>
    <n v="0"/>
    <n v="17.492999999999999"/>
    <n v="19.992000000000001"/>
    <n v="17.492999999999999"/>
    <n v="16.243500000000001"/>
    <n v="15.4938"/>
    <n v="0"/>
    <n v="0"/>
    <n v="0"/>
    <n v="0"/>
    <n v="0"/>
    <n v="0"/>
    <n v="100"/>
    <n v="100"/>
    <n v="100"/>
    <n v="100"/>
  </r>
  <r>
    <n v="635720"/>
    <x v="311"/>
    <n v="20230304"/>
    <m/>
    <s v="COLOR"/>
    <x v="162"/>
    <s v="COLOR TREND REAL NATURAL FOUNDATION"/>
    <n v="1227277"/>
    <x v="311"/>
    <n v="1"/>
    <s v="IN-LINE (EXCL NR)"/>
    <s v="REGULAR PRICE"/>
    <n v="0.38059999999999999"/>
    <m/>
    <n v="2.863"/>
    <m/>
    <m/>
    <n v="24.99"/>
    <n v="24.99"/>
    <n v="430"/>
    <n v="430"/>
    <n v="20"/>
    <s v="WORK IN PROGRESS"/>
    <n v="134366767"/>
    <s v="NO INCENTIVE"/>
    <s v="N"/>
    <s v="N"/>
    <s v="N"/>
    <s v="N"/>
    <x v="3"/>
    <n v="134366772"/>
    <n v="28"/>
    <n v="11"/>
    <n v="20230306"/>
    <s v="CUSTOMER"/>
    <n v="15"/>
    <s v="Y"/>
    <s v="Tech rep lvl + Dia a Dia + VGF2"/>
    <s v="FULL PAYMENT"/>
    <m/>
    <n v="3972.1305000000002"/>
    <n v="2741.0405000000001"/>
    <n v="78.930000000000007"/>
    <m/>
    <s v="FOUNDATION LIQUID"/>
    <s v="FOUNDATION"/>
    <s v="FACE COLOR"/>
    <s v="FEMALE"/>
    <s v="COLOR TREND"/>
    <s v="COLOR TREND"/>
    <n v="0"/>
    <n v="50"/>
    <s v="8.33"/>
    <s v="N"/>
    <s v="N"/>
    <n v="51875"/>
    <m/>
    <s v="N"/>
    <m/>
    <m/>
    <m/>
    <m/>
    <m/>
    <m/>
    <m/>
    <m/>
    <s v="N"/>
    <n v="31603368"/>
    <s v="Plataforma"/>
    <m/>
    <x v="0"/>
    <m/>
    <n v="20"/>
    <s v="COLOR TREND - 10"/>
    <s v="N"/>
    <m/>
    <m/>
    <s v="N"/>
    <n v="20230306"/>
    <m/>
    <n v="134366767"/>
    <s v="MIXED"/>
    <s v="Tech rep lvl"/>
    <s v="CosmÃ©ticos"/>
    <n v="1"/>
    <m/>
    <n v="0"/>
    <n v="0"/>
    <n v="100"/>
    <n v="134366768"/>
    <n v="999"/>
    <n v="2"/>
    <x v="0"/>
    <x v="0"/>
    <n v="0.38059999999999999"/>
    <n v="0.435"/>
    <n v="0.38059999999999999"/>
    <n v="0.35339999999999999"/>
    <n v="0.33710000000000001"/>
    <n v="24.99"/>
    <n v="24.99"/>
    <n v="24.99"/>
    <n v="24.99"/>
    <n v="24.99"/>
    <s v="Brasil + Dia a Dia + VGF2"/>
    <s v="Bronze + Dia a Dia + VGF2"/>
    <s v="Prata + Dia a Dia + VGF2"/>
    <s v="Ouro + Dia a Dia + VGF2"/>
    <s v="Estrela + Dia a Dia + VGF2"/>
    <n v="30"/>
    <n v="20"/>
    <n v="30"/>
    <n v="35"/>
    <n v="38"/>
    <n v="83.92"/>
    <n v="83.92"/>
    <n v="83.92"/>
    <n v="83.92"/>
    <n v="83.92"/>
    <n v="0"/>
    <n v="0"/>
    <n v="0"/>
    <n v="0"/>
    <n v="0"/>
    <n v="17.492999999999999"/>
    <n v="19.992000000000001"/>
    <n v="17.492999999999999"/>
    <n v="16.243500000000001"/>
    <n v="15.4938"/>
    <n v="0"/>
    <n v="0"/>
    <n v="0"/>
    <n v="0"/>
    <n v="0"/>
    <n v="0"/>
    <n v="100"/>
    <n v="100"/>
    <n v="100"/>
    <n v="100"/>
  </r>
  <r>
    <n v="625345"/>
    <x v="312"/>
    <n v="20210314"/>
    <m/>
    <s v="COLOR"/>
    <x v="163"/>
    <s v="COLOR TREND REAL MATTE STICK FOUNDATION"/>
    <n v="1222675"/>
    <x v="312"/>
    <n v="1"/>
    <s v="IN-LINE (EXCL NR)"/>
    <s v="REGULAR PRICE"/>
    <n v="0.38059999999999999"/>
    <m/>
    <n v="2.2570000000000001"/>
    <m/>
    <m/>
    <n v="24.99"/>
    <n v="24.99"/>
    <n v="803"/>
    <n v="803"/>
    <n v="20"/>
    <s v="WORK IN PROGRESS"/>
    <n v="134366846"/>
    <s v="NO INCENTIVE"/>
    <s v="N"/>
    <s v="N"/>
    <s v="N"/>
    <s v="N"/>
    <x v="3"/>
    <n v="134366851"/>
    <n v="28"/>
    <n v="11"/>
    <n v="20230306"/>
    <s v="CUSTOMER"/>
    <n v="15"/>
    <s v="Y"/>
    <s v="Tech rep lvl + Dia a Dia + VGF2"/>
    <s v="FULL PAYMENT"/>
    <m/>
    <n v="7419.3810999999996"/>
    <n v="5607.0101000000004"/>
    <n v="83.39"/>
    <m/>
    <s v="FOUNDATION STICK"/>
    <s v="FOUNDATION"/>
    <s v="FACE COLOR"/>
    <s v="FEMALE"/>
    <s v="COLOR TREND"/>
    <s v="COLOR TREND"/>
    <n v="0"/>
    <n v="50"/>
    <s v="8.33"/>
    <s v="N"/>
    <s v="N"/>
    <n v="51184"/>
    <m/>
    <s v="N"/>
    <s v="RP"/>
    <n v="23.8"/>
    <n v="24.99"/>
    <n v="24.99"/>
    <m/>
    <m/>
    <m/>
    <m/>
    <s v="N"/>
    <n v="31603368"/>
    <s v="Plataforma"/>
    <m/>
    <x v="0"/>
    <m/>
    <n v="20"/>
    <s v="COLOR TREND - 10"/>
    <s v="N"/>
    <m/>
    <m/>
    <s v="N"/>
    <n v="20230306"/>
    <m/>
    <n v="134366846"/>
    <s v="MIXED"/>
    <s v="Tech rep lvl"/>
    <s v="CosmÃ©ticos"/>
    <n v="1"/>
    <m/>
    <n v="0"/>
    <n v="0"/>
    <n v="100"/>
    <n v="134366847"/>
    <n v="999"/>
    <n v="2"/>
    <x v="0"/>
    <x v="0"/>
    <n v="0.38059999999999999"/>
    <n v="0.435"/>
    <n v="0.38059999999999999"/>
    <n v="0.35339999999999999"/>
    <n v="0.33710000000000001"/>
    <n v="24.99"/>
    <n v="24.99"/>
    <n v="24.99"/>
    <n v="24.99"/>
    <n v="24.99"/>
    <s v="Brasil + Dia a Dia + VGF2"/>
    <s v="Bronze + Dia a Dia + VGF2"/>
    <s v="Prata + Dia a Dia + VGF2"/>
    <s v="Ouro + Dia a Dia + VGF2"/>
    <s v="Estrela + Dia a Dia + VGF2"/>
    <n v="30"/>
    <n v="20"/>
    <n v="30"/>
    <n v="35"/>
    <n v="38"/>
    <n v="83.92"/>
    <n v="83.92"/>
    <n v="83.92"/>
    <n v="83.92"/>
    <n v="83.92"/>
    <n v="0"/>
    <n v="0"/>
    <n v="0"/>
    <n v="0"/>
    <n v="0"/>
    <n v="17.492999999999999"/>
    <n v="19.992000000000001"/>
    <n v="17.492999999999999"/>
    <n v="16.243500000000001"/>
    <n v="15.4938"/>
    <n v="0"/>
    <n v="0"/>
    <n v="0"/>
    <n v="0"/>
    <n v="0"/>
    <n v="0"/>
    <n v="100"/>
    <n v="100"/>
    <n v="100"/>
    <n v="100"/>
  </r>
  <r>
    <n v="625346"/>
    <x v="313"/>
    <n v="20210314"/>
    <m/>
    <s v="COLOR"/>
    <x v="163"/>
    <s v="COLOR TREND REAL MATTE STICK FOUNDATION"/>
    <n v="1222675"/>
    <x v="313"/>
    <n v="1"/>
    <s v="IN-LINE (EXCL NR)"/>
    <s v="REGULAR PRICE"/>
    <n v="0.38059999999999999"/>
    <m/>
    <n v="2.258"/>
    <m/>
    <m/>
    <n v="24.99"/>
    <n v="24.99"/>
    <n v="1702"/>
    <n v="1702"/>
    <n v="20"/>
    <s v="WORK IN PROGRESS"/>
    <n v="134366846"/>
    <s v="NO INCENTIVE"/>
    <s v="N"/>
    <s v="N"/>
    <s v="N"/>
    <s v="N"/>
    <x v="3"/>
    <n v="134366853"/>
    <n v="28"/>
    <n v="11"/>
    <n v="20230306"/>
    <s v="CUSTOMER"/>
    <n v="15"/>
    <s v="Y"/>
    <s v="Tech rep lvl + Dia a Dia + VGF2"/>
    <s v="FULL PAYMENT"/>
    <m/>
    <n v="15728.463599999999"/>
    <n v="11885.347599999999"/>
    <n v="83.38"/>
    <m/>
    <s v="FOUNDATION STICK"/>
    <s v="FOUNDATION"/>
    <s v="FACE COLOR"/>
    <s v="FEMALE"/>
    <s v="COLOR TREND"/>
    <s v="COLOR TREND"/>
    <n v="0"/>
    <n v="50"/>
    <s v="8.33"/>
    <s v="N"/>
    <s v="N"/>
    <n v="51590"/>
    <m/>
    <s v="N"/>
    <s v="RP"/>
    <n v="23.8"/>
    <n v="24.99"/>
    <n v="24.99"/>
    <m/>
    <m/>
    <m/>
    <m/>
    <s v="N"/>
    <n v="31603368"/>
    <s v="Plataforma"/>
    <m/>
    <x v="0"/>
    <m/>
    <n v="20"/>
    <s v="COLOR TREND - 10"/>
    <s v="N"/>
    <m/>
    <m/>
    <s v="N"/>
    <n v="20230306"/>
    <m/>
    <n v="134366846"/>
    <s v="MIXED"/>
    <s v="Tech rep lvl"/>
    <s v="CosmÃ©ticos"/>
    <n v="1"/>
    <m/>
    <n v="0"/>
    <n v="0"/>
    <n v="100"/>
    <n v="134366847"/>
    <n v="999"/>
    <n v="2"/>
    <x v="0"/>
    <x v="0"/>
    <n v="0.38059999999999999"/>
    <n v="0.435"/>
    <n v="0.38059999999999999"/>
    <n v="0.35339999999999999"/>
    <n v="0.33710000000000001"/>
    <n v="24.99"/>
    <n v="24.99"/>
    <n v="24.99"/>
    <n v="24.99"/>
    <n v="24.99"/>
    <s v="Brasil + Dia a Dia + VGF2"/>
    <s v="Bronze + Dia a Dia + VGF2"/>
    <s v="Prata + Dia a Dia + VGF2"/>
    <s v="Ouro + Dia a Dia + VGF2"/>
    <s v="Estrela + Dia a Dia + VGF2"/>
    <n v="30"/>
    <n v="20"/>
    <n v="30"/>
    <n v="35"/>
    <n v="38"/>
    <n v="83.92"/>
    <n v="83.92"/>
    <n v="83.92"/>
    <n v="83.92"/>
    <n v="83.92"/>
    <n v="0"/>
    <n v="0"/>
    <n v="0"/>
    <n v="0"/>
    <n v="0"/>
    <n v="17.492999999999999"/>
    <n v="19.992000000000001"/>
    <n v="17.492999999999999"/>
    <n v="16.243500000000001"/>
    <n v="15.4938"/>
    <n v="0"/>
    <n v="0"/>
    <n v="0"/>
    <n v="0"/>
    <n v="0"/>
    <n v="0"/>
    <n v="100"/>
    <n v="100"/>
    <n v="100"/>
    <n v="100"/>
  </r>
  <r>
    <n v="625348"/>
    <x v="314"/>
    <n v="20210314"/>
    <m/>
    <s v="COLOR"/>
    <x v="163"/>
    <s v="COLOR TREND REAL MATTE STICK FOUNDATION"/>
    <n v="1222675"/>
    <x v="314"/>
    <n v="1"/>
    <s v="IN-LINE (EXCL NR)"/>
    <s v="REGULAR PRICE"/>
    <n v="0.38059999999999999"/>
    <m/>
    <n v="2.2650000000000001"/>
    <m/>
    <m/>
    <n v="24.99"/>
    <n v="24.99"/>
    <n v="3222"/>
    <n v="3222"/>
    <n v="20"/>
    <s v="WORK IN PROGRESS"/>
    <n v="134366846"/>
    <s v="NO INCENTIVE"/>
    <s v="N"/>
    <s v="N"/>
    <s v="N"/>
    <s v="N"/>
    <x v="3"/>
    <n v="134366849"/>
    <n v="28"/>
    <n v="11"/>
    <n v="20230306"/>
    <s v="CUSTOMER"/>
    <n v="15"/>
    <s v="Y"/>
    <s v="Tech rep lvl + Dia a Dia + VGF2"/>
    <s v="FULL PAYMENT"/>
    <m/>
    <n v="29776.8495"/>
    <n v="22479.019499999999"/>
    <n v="83.33"/>
    <m/>
    <s v="FOUNDATION STICK"/>
    <s v="FOUNDATION"/>
    <s v="FACE COLOR"/>
    <s v="FEMALE"/>
    <s v="COLOR TREND"/>
    <s v="COLOR TREND"/>
    <n v="0"/>
    <n v="50"/>
    <s v="8.33"/>
    <s v="N"/>
    <s v="N"/>
    <n v="51802"/>
    <m/>
    <s v="N"/>
    <s v="RP"/>
    <n v="23.8"/>
    <n v="24.99"/>
    <n v="24.99"/>
    <m/>
    <m/>
    <m/>
    <m/>
    <s v="N"/>
    <n v="31603368"/>
    <s v="Plataforma"/>
    <m/>
    <x v="0"/>
    <m/>
    <n v="20"/>
    <s v="COLOR TREND - 10"/>
    <s v="N"/>
    <m/>
    <m/>
    <s v="N"/>
    <n v="20230306"/>
    <m/>
    <n v="134366846"/>
    <s v="MIXED"/>
    <s v="Tech rep lvl"/>
    <s v="CosmÃ©ticos"/>
    <n v="1"/>
    <m/>
    <n v="0"/>
    <n v="0"/>
    <n v="100"/>
    <n v="134366847"/>
    <n v="999"/>
    <n v="2"/>
    <x v="0"/>
    <x v="0"/>
    <n v="0.38059999999999999"/>
    <n v="0.435"/>
    <n v="0.38059999999999999"/>
    <n v="0.35339999999999999"/>
    <n v="0.33710000000000001"/>
    <n v="24.99"/>
    <n v="24.99"/>
    <n v="24.99"/>
    <n v="24.99"/>
    <n v="24.99"/>
    <s v="Brasil + Dia a Dia + VGF2"/>
    <s v="Bronze + Dia a Dia + VGF2"/>
    <s v="Prata + Dia a Dia + VGF2"/>
    <s v="Ouro + Dia a Dia + VGF2"/>
    <s v="Estrela + Dia a Dia + VGF2"/>
    <n v="30"/>
    <n v="20"/>
    <n v="30"/>
    <n v="35"/>
    <n v="38"/>
    <n v="83.92"/>
    <n v="83.92"/>
    <n v="83.92"/>
    <n v="83.92"/>
    <n v="83.92"/>
    <n v="0"/>
    <n v="0"/>
    <n v="0"/>
    <n v="0"/>
    <n v="0"/>
    <n v="17.492999999999999"/>
    <n v="19.992000000000001"/>
    <n v="17.492999999999999"/>
    <n v="16.243500000000001"/>
    <n v="15.4938"/>
    <n v="0"/>
    <n v="0"/>
    <n v="0"/>
    <n v="0"/>
    <n v="0"/>
    <n v="0"/>
    <n v="100"/>
    <n v="100"/>
    <n v="100"/>
    <n v="100"/>
  </r>
  <r>
    <n v="625349"/>
    <x v="315"/>
    <n v="20210314"/>
    <m/>
    <s v="COLOR"/>
    <x v="163"/>
    <s v="COLOR TREND REAL MATTE STICK FOUNDATION"/>
    <n v="1222675"/>
    <x v="315"/>
    <n v="1"/>
    <s v="IN-LINE (EXCL NR)"/>
    <s v="REGULAR PRICE"/>
    <n v="0.38059999999999999"/>
    <m/>
    <n v="2.2650000000000001"/>
    <m/>
    <m/>
    <n v="24.99"/>
    <n v="24.99"/>
    <n v="1660"/>
    <n v="1660"/>
    <n v="20"/>
    <s v="WORK IN PROGRESS"/>
    <n v="134366846"/>
    <s v="NO INCENTIVE"/>
    <s v="N"/>
    <s v="N"/>
    <s v="N"/>
    <s v="N"/>
    <x v="3"/>
    <n v="134366848"/>
    <n v="28"/>
    <n v="11"/>
    <n v="20230306"/>
    <s v="CUSTOMER"/>
    <n v="15"/>
    <s v="Y"/>
    <s v="Tech rep lvl + Dia a Dia + VGF2"/>
    <s v="FULL PAYMENT"/>
    <m/>
    <n v="15340.816199999999"/>
    <n v="11580.9162"/>
    <n v="83.33"/>
    <m/>
    <s v="FOUNDATION STICK"/>
    <s v="FOUNDATION"/>
    <s v="FACE COLOR"/>
    <s v="FEMALE"/>
    <s v="COLOR TREND"/>
    <s v="COLOR TREND"/>
    <n v="0"/>
    <n v="50"/>
    <s v="8.33"/>
    <s v="N"/>
    <s v="N"/>
    <n v="51960"/>
    <m/>
    <s v="N"/>
    <s v="RP"/>
    <n v="23.8"/>
    <n v="24.99"/>
    <n v="24.99"/>
    <m/>
    <m/>
    <m/>
    <m/>
    <s v="N"/>
    <n v="31603368"/>
    <s v="Plataforma"/>
    <m/>
    <x v="0"/>
    <m/>
    <n v="20"/>
    <s v="COLOR TREND - 10"/>
    <s v="N"/>
    <m/>
    <m/>
    <s v="N"/>
    <n v="20230306"/>
    <m/>
    <n v="134366846"/>
    <s v="MIXED"/>
    <s v="Tech rep lvl"/>
    <s v="CosmÃ©ticos"/>
    <n v="1"/>
    <m/>
    <n v="0"/>
    <n v="0"/>
    <n v="100"/>
    <n v="134366847"/>
    <n v="999"/>
    <n v="2"/>
    <x v="0"/>
    <x v="0"/>
    <n v="0.38059999999999999"/>
    <n v="0.435"/>
    <n v="0.38059999999999999"/>
    <n v="0.35339999999999999"/>
    <n v="0.33710000000000001"/>
    <n v="24.99"/>
    <n v="24.99"/>
    <n v="24.99"/>
    <n v="24.99"/>
    <n v="24.99"/>
    <s v="Brasil + Dia a Dia + VGF2"/>
    <s v="Bronze + Dia a Dia + VGF2"/>
    <s v="Prata + Dia a Dia + VGF2"/>
    <s v="Ouro + Dia a Dia + VGF2"/>
    <s v="Estrela + Dia a Dia + VGF2"/>
    <n v="30"/>
    <n v="20"/>
    <n v="30"/>
    <n v="35"/>
    <n v="38"/>
    <n v="83.92"/>
    <n v="83.92"/>
    <n v="83.92"/>
    <n v="83.92"/>
    <n v="83.92"/>
    <n v="0"/>
    <n v="0"/>
    <n v="0"/>
    <n v="0"/>
    <n v="0"/>
    <n v="17.492999999999999"/>
    <n v="19.992000000000001"/>
    <n v="17.492999999999999"/>
    <n v="16.243500000000001"/>
    <n v="15.4938"/>
    <n v="0"/>
    <n v="0"/>
    <n v="0"/>
    <n v="0"/>
    <n v="0"/>
    <n v="0"/>
    <n v="100"/>
    <n v="100"/>
    <n v="100"/>
    <n v="100"/>
  </r>
  <r>
    <n v="625351"/>
    <x v="316"/>
    <n v="20210314"/>
    <m/>
    <s v="COLOR"/>
    <x v="163"/>
    <s v="COLOR TREND REAL MATTE STICK FOUNDATION"/>
    <n v="1222675"/>
    <x v="316"/>
    <n v="1"/>
    <s v="IN-LINE (EXCL NR)"/>
    <s v="REGULAR PRICE"/>
    <n v="0.38059999999999999"/>
    <m/>
    <n v="2.2799999999999998"/>
    <m/>
    <m/>
    <n v="24.99"/>
    <n v="24.99"/>
    <n v="5655"/>
    <n v="5655"/>
    <n v="20"/>
    <s v="WORK IN PROGRESS"/>
    <n v="134366846"/>
    <s v="NO INCENTIVE"/>
    <s v="N"/>
    <s v="N"/>
    <s v="N"/>
    <s v="N"/>
    <x v="3"/>
    <n v="134366854"/>
    <n v="28"/>
    <n v="11"/>
    <n v="20230306"/>
    <s v="CUSTOMER"/>
    <n v="15"/>
    <s v="Y"/>
    <s v="Tech rep lvl + Dia a Dia + VGF2"/>
    <s v="FULL PAYMENT"/>
    <m/>
    <n v="52262.853999999999"/>
    <n v="39369.453999999998"/>
    <n v="83.22"/>
    <m/>
    <s v="FOUNDATION STICK"/>
    <s v="FOUNDATION"/>
    <s v="FACE COLOR"/>
    <s v="FEMALE"/>
    <s v="COLOR TREND"/>
    <s v="COLOR TREND"/>
    <n v="0"/>
    <n v="50"/>
    <s v="8.33"/>
    <s v="N"/>
    <s v="N"/>
    <n v="52106"/>
    <m/>
    <s v="N"/>
    <s v="RP"/>
    <n v="23.8"/>
    <n v="24.99"/>
    <n v="24.99"/>
    <m/>
    <m/>
    <m/>
    <m/>
    <s v="N"/>
    <n v="31603368"/>
    <s v="Plataforma"/>
    <m/>
    <x v="0"/>
    <m/>
    <n v="20"/>
    <s v="COLOR TREND - 10"/>
    <s v="N"/>
    <m/>
    <m/>
    <s v="N"/>
    <n v="20230306"/>
    <m/>
    <n v="134366846"/>
    <s v="MIXED"/>
    <s v="Tech rep lvl"/>
    <s v="CosmÃ©ticos"/>
    <n v="1"/>
    <m/>
    <n v="0"/>
    <n v="0"/>
    <n v="100"/>
    <n v="134366847"/>
    <n v="999"/>
    <n v="2"/>
    <x v="0"/>
    <x v="0"/>
    <n v="0.38059999999999999"/>
    <n v="0.435"/>
    <n v="0.38059999999999999"/>
    <n v="0.35339999999999999"/>
    <n v="0.33710000000000001"/>
    <n v="24.99"/>
    <n v="24.99"/>
    <n v="24.99"/>
    <n v="24.99"/>
    <n v="24.99"/>
    <s v="Brasil + Dia a Dia + VGF2"/>
    <s v="Bronze + Dia a Dia + VGF2"/>
    <s v="Prata + Dia a Dia + VGF2"/>
    <s v="Ouro + Dia a Dia + VGF2"/>
    <s v="Estrela + Dia a Dia + VGF2"/>
    <n v="30"/>
    <n v="20"/>
    <n v="30"/>
    <n v="35"/>
    <n v="38"/>
    <n v="83.92"/>
    <n v="83.92"/>
    <n v="83.92"/>
    <n v="83.92"/>
    <n v="83.92"/>
    <n v="0"/>
    <n v="0"/>
    <n v="0"/>
    <n v="0"/>
    <n v="0"/>
    <n v="17.492999999999999"/>
    <n v="19.992000000000001"/>
    <n v="17.492999999999999"/>
    <n v="16.243500000000001"/>
    <n v="15.4938"/>
    <n v="0"/>
    <n v="0"/>
    <n v="0"/>
    <n v="0"/>
    <n v="0"/>
    <n v="0"/>
    <n v="100"/>
    <n v="100"/>
    <n v="100"/>
    <n v="100"/>
  </r>
  <r>
    <n v="625353"/>
    <x v="317"/>
    <n v="20210314"/>
    <m/>
    <s v="COLOR"/>
    <x v="163"/>
    <s v="COLOR TREND REAL MATTE STICK FOUNDATION"/>
    <n v="1222675"/>
    <x v="317"/>
    <n v="1"/>
    <s v="IN-LINE (EXCL NR)"/>
    <s v="REGULAR PRICE"/>
    <n v="0.38059999999999999"/>
    <m/>
    <n v="2.2959999999999998"/>
    <m/>
    <m/>
    <n v="24.99"/>
    <n v="24.99"/>
    <n v="921"/>
    <n v="921"/>
    <n v="20"/>
    <s v="WORK IN PROGRESS"/>
    <n v="134366846"/>
    <s v="NO INCENTIVE"/>
    <s v="N"/>
    <s v="N"/>
    <s v="N"/>
    <s v="N"/>
    <x v="3"/>
    <n v="134366852"/>
    <n v="28"/>
    <n v="11"/>
    <n v="20230306"/>
    <s v="CUSTOMER"/>
    <n v="15"/>
    <s v="Y"/>
    <s v="Tech rep lvl + Dia a Dia + VGF2"/>
    <s v="FULL PAYMENT"/>
    <m/>
    <n v="8510.4470000000001"/>
    <n v="6395.8310000000001"/>
    <n v="83.1"/>
    <m/>
    <s v="FOUNDATION STICK"/>
    <s v="FOUNDATION"/>
    <s v="FACE COLOR"/>
    <s v="FEMALE"/>
    <s v="COLOR TREND"/>
    <s v="COLOR TREND"/>
    <n v="0"/>
    <n v="50"/>
    <s v="8.33"/>
    <s v="N"/>
    <s v="N"/>
    <n v="52119"/>
    <m/>
    <s v="N"/>
    <s v="RP"/>
    <n v="23.8"/>
    <n v="24.99"/>
    <n v="24.99"/>
    <m/>
    <m/>
    <m/>
    <m/>
    <s v="N"/>
    <n v="31603368"/>
    <s v="Plataforma"/>
    <m/>
    <x v="0"/>
    <m/>
    <n v="20"/>
    <s v="COLOR TREND - 10"/>
    <s v="N"/>
    <m/>
    <m/>
    <s v="N"/>
    <n v="20230306"/>
    <m/>
    <n v="134366846"/>
    <s v="MIXED"/>
    <s v="Tech rep lvl"/>
    <s v="CosmÃ©ticos"/>
    <n v="1"/>
    <m/>
    <n v="0"/>
    <n v="0"/>
    <n v="100"/>
    <n v="134366847"/>
    <n v="999"/>
    <n v="2"/>
    <x v="0"/>
    <x v="0"/>
    <n v="0.38059999999999999"/>
    <n v="0.435"/>
    <n v="0.38059999999999999"/>
    <n v="0.35339999999999999"/>
    <n v="0.33710000000000001"/>
    <n v="24.99"/>
    <n v="24.99"/>
    <n v="24.99"/>
    <n v="24.99"/>
    <n v="24.99"/>
    <s v="Brasil + Dia a Dia + VGF2"/>
    <s v="Bronze + Dia a Dia + VGF2"/>
    <s v="Prata + Dia a Dia + VGF2"/>
    <s v="Ouro + Dia a Dia + VGF2"/>
    <s v="Estrela + Dia a Dia + VGF2"/>
    <n v="30"/>
    <n v="20"/>
    <n v="30"/>
    <n v="35"/>
    <n v="38"/>
    <n v="83.92"/>
    <n v="83.92"/>
    <n v="83.92"/>
    <n v="83.92"/>
    <n v="83.92"/>
    <n v="0"/>
    <n v="0"/>
    <n v="0"/>
    <n v="0"/>
    <n v="0"/>
    <n v="17.492999999999999"/>
    <n v="19.992000000000001"/>
    <n v="17.492999999999999"/>
    <n v="16.243500000000001"/>
    <n v="15.4938"/>
    <n v="0"/>
    <n v="0"/>
    <n v="0"/>
    <n v="0"/>
    <n v="0"/>
    <n v="0"/>
    <n v="100"/>
    <n v="100"/>
    <n v="100"/>
    <n v="100"/>
  </r>
  <r>
    <n v="625354"/>
    <x v="318"/>
    <n v="20210314"/>
    <m/>
    <s v="COLOR"/>
    <x v="163"/>
    <s v="COLOR TREND REAL MATTE STICK FOUNDATION"/>
    <n v="1222675"/>
    <x v="318"/>
    <n v="1"/>
    <s v="IN-LINE (EXCL NR)"/>
    <s v="REGULAR PRICE"/>
    <n v="0.38059999999999999"/>
    <m/>
    <n v="2.3119999999999998"/>
    <m/>
    <m/>
    <n v="24.99"/>
    <n v="24.99"/>
    <n v="314"/>
    <n v="314"/>
    <n v="20"/>
    <s v="WORK IN PROGRESS"/>
    <n v="134366846"/>
    <s v="NO INCENTIVE"/>
    <s v="N"/>
    <s v="N"/>
    <s v="N"/>
    <s v="N"/>
    <x v="3"/>
    <n v="134366855"/>
    <n v="28"/>
    <n v="11"/>
    <n v="20230306"/>
    <s v="CUSTOMER"/>
    <n v="15"/>
    <s v="Y"/>
    <s v="Tech rep lvl + Dia a Dia + VGF2"/>
    <s v="FULL PAYMENT"/>
    <m/>
    <n v="2900.7667000000001"/>
    <n v="2174.7986999999998"/>
    <n v="82.98"/>
    <m/>
    <s v="FOUNDATION STICK"/>
    <s v="FOUNDATION"/>
    <s v="FACE COLOR"/>
    <s v="FEMALE"/>
    <s v="COLOR TREND"/>
    <s v="COLOR TREND"/>
    <n v="0"/>
    <n v="50"/>
    <s v="8.33"/>
    <s v="N"/>
    <s v="N"/>
    <n v="52120"/>
    <m/>
    <s v="N"/>
    <s v="RP"/>
    <n v="23.8"/>
    <n v="24.99"/>
    <n v="24.99"/>
    <m/>
    <m/>
    <m/>
    <m/>
    <s v="N"/>
    <n v="31603368"/>
    <s v="Plataforma"/>
    <m/>
    <x v="0"/>
    <m/>
    <n v="20"/>
    <s v="COLOR TREND - 10"/>
    <s v="N"/>
    <m/>
    <m/>
    <s v="N"/>
    <n v="20230306"/>
    <m/>
    <n v="134366846"/>
    <s v="MIXED"/>
    <s v="Tech rep lvl"/>
    <s v="CosmÃ©ticos"/>
    <n v="1"/>
    <m/>
    <n v="0"/>
    <n v="0"/>
    <n v="100"/>
    <n v="134366847"/>
    <n v="999"/>
    <n v="2"/>
    <x v="0"/>
    <x v="0"/>
    <n v="0.38059999999999999"/>
    <n v="0.435"/>
    <n v="0.38059999999999999"/>
    <n v="0.35339999999999999"/>
    <n v="0.33710000000000001"/>
    <n v="24.99"/>
    <n v="24.99"/>
    <n v="24.99"/>
    <n v="24.99"/>
    <n v="24.99"/>
    <s v="Brasil + Dia a Dia + VGF2"/>
    <s v="Bronze + Dia a Dia + VGF2"/>
    <s v="Prata + Dia a Dia + VGF2"/>
    <s v="Ouro + Dia a Dia + VGF2"/>
    <s v="Estrela + Dia a Dia + VGF2"/>
    <n v="30"/>
    <n v="20"/>
    <n v="30"/>
    <n v="35"/>
    <n v="38"/>
    <n v="83.92"/>
    <n v="83.92"/>
    <n v="83.92"/>
    <n v="83.92"/>
    <n v="83.92"/>
    <n v="0"/>
    <n v="0"/>
    <n v="0"/>
    <n v="0"/>
    <n v="0"/>
    <n v="17.492999999999999"/>
    <n v="19.992000000000001"/>
    <n v="17.492999999999999"/>
    <n v="16.243500000000001"/>
    <n v="15.4938"/>
    <n v="0"/>
    <n v="0"/>
    <n v="0"/>
    <n v="0"/>
    <n v="0"/>
    <n v="0"/>
    <n v="100"/>
    <n v="100"/>
    <n v="100"/>
    <n v="100"/>
  </r>
  <r>
    <n v="630657"/>
    <x v="319"/>
    <n v="20210314"/>
    <m/>
    <s v="COLOR"/>
    <x v="163"/>
    <s v="COLOR TREND REAL MATTE STICK FOUNDATION"/>
    <n v="1222675"/>
    <x v="319"/>
    <n v="1"/>
    <s v="IN-LINE (EXCL NR)"/>
    <s v="REGULAR PRICE"/>
    <n v="0.38059999999999999"/>
    <m/>
    <n v="2.3140000000000001"/>
    <m/>
    <m/>
    <n v="24.99"/>
    <n v="24.99"/>
    <n v="860"/>
    <n v="860"/>
    <n v="20"/>
    <s v="WORK IN PROGRESS"/>
    <n v="134366846"/>
    <s v="NO INCENTIVE"/>
    <s v="N"/>
    <s v="N"/>
    <s v="N"/>
    <s v="N"/>
    <x v="3"/>
    <n v="134366858"/>
    <n v="28"/>
    <n v="11"/>
    <n v="20230306"/>
    <s v="CUSTOMER"/>
    <n v="15"/>
    <s v="Y"/>
    <s v="Tech rep lvl + Dia a Dia + VGF2"/>
    <s v="FULL PAYMENT"/>
    <m/>
    <n v="7947.1148999999996"/>
    <n v="5957.0748999999996"/>
    <n v="82.97"/>
    <m/>
    <s v="FOUNDATION STICK"/>
    <s v="FOUNDATION"/>
    <s v="FACE COLOR"/>
    <s v="FEMALE"/>
    <s v="COLOR TREND"/>
    <s v="COLOR TREND"/>
    <n v="0"/>
    <n v="50"/>
    <s v="8.33"/>
    <s v="N"/>
    <s v="N"/>
    <n v="52260"/>
    <m/>
    <s v="N"/>
    <s v="RP"/>
    <n v="23.8"/>
    <n v="24.99"/>
    <n v="24.99"/>
    <m/>
    <m/>
    <m/>
    <m/>
    <s v="N"/>
    <n v="31603368"/>
    <s v="Plataforma"/>
    <m/>
    <x v="0"/>
    <m/>
    <n v="20"/>
    <s v="COLOR TREND - 10"/>
    <s v="N"/>
    <m/>
    <m/>
    <s v="N"/>
    <n v="20230306"/>
    <m/>
    <n v="134366846"/>
    <s v="MIXED"/>
    <s v="Tech rep lvl"/>
    <s v="CosmÃ©ticos"/>
    <n v="1"/>
    <m/>
    <n v="0"/>
    <n v="0"/>
    <n v="100"/>
    <n v="134366847"/>
    <n v="999"/>
    <n v="2"/>
    <x v="0"/>
    <x v="0"/>
    <n v="0.38059999999999999"/>
    <n v="0.435"/>
    <n v="0.38059999999999999"/>
    <n v="0.35339999999999999"/>
    <n v="0.33710000000000001"/>
    <n v="24.99"/>
    <n v="24.99"/>
    <n v="24.99"/>
    <n v="24.99"/>
    <n v="24.99"/>
    <s v="Brasil + Dia a Dia + VGF2"/>
    <s v="Bronze + Dia a Dia + VGF2"/>
    <s v="Prata + Dia a Dia + VGF2"/>
    <s v="Ouro + Dia a Dia + VGF2"/>
    <s v="Estrela + Dia a Dia + VGF2"/>
    <n v="30"/>
    <n v="20"/>
    <n v="30"/>
    <n v="35"/>
    <n v="38"/>
    <n v="83.92"/>
    <n v="83.92"/>
    <n v="83.92"/>
    <n v="83.92"/>
    <n v="83.92"/>
    <n v="0"/>
    <n v="0"/>
    <n v="0"/>
    <n v="0"/>
    <n v="0"/>
    <n v="17.492999999999999"/>
    <n v="19.992000000000001"/>
    <n v="17.492999999999999"/>
    <n v="16.243500000000001"/>
    <n v="15.4938"/>
    <n v="0"/>
    <n v="0"/>
    <n v="0"/>
    <n v="0"/>
    <n v="0"/>
    <n v="0"/>
    <n v="100"/>
    <n v="100"/>
    <n v="100"/>
    <n v="100"/>
  </r>
  <r>
    <n v="630658"/>
    <x v="320"/>
    <n v="20210314"/>
    <m/>
    <s v="COLOR"/>
    <x v="163"/>
    <s v="COLOR TREND REAL MATTE STICK FOUNDATION"/>
    <n v="1222675"/>
    <x v="320"/>
    <n v="1"/>
    <s v="IN-LINE (EXCL NR)"/>
    <s v="REGULAR PRICE"/>
    <n v="0.38059999999999999"/>
    <m/>
    <n v="2.3220000000000001"/>
    <m/>
    <m/>
    <n v="24.99"/>
    <n v="24.99"/>
    <n v="299"/>
    <n v="299"/>
    <n v="20"/>
    <s v="WORK IN PROGRESS"/>
    <n v="134366846"/>
    <s v="NO INCENTIVE"/>
    <s v="N"/>
    <s v="N"/>
    <s v="N"/>
    <s v="N"/>
    <x v="3"/>
    <n v="134366856"/>
    <n v="28"/>
    <n v="11"/>
    <n v="20230306"/>
    <s v="CUSTOMER"/>
    <n v="15"/>
    <s v="Y"/>
    <s v="Tech rep lvl + Dia a Dia + VGF2"/>
    <s v="FULL PAYMENT"/>
    <m/>
    <n v="2760.2728999999999"/>
    <n v="2065.9949000000001"/>
    <n v="82.91"/>
    <m/>
    <s v="FOUNDATION STICK"/>
    <s v="FOUNDATION"/>
    <s v="FACE COLOR"/>
    <s v="FEMALE"/>
    <s v="COLOR TREND"/>
    <s v="COLOR TREND"/>
    <n v="0"/>
    <n v="50"/>
    <s v="8.33"/>
    <s v="N"/>
    <s v="N"/>
    <n v="52261"/>
    <m/>
    <s v="N"/>
    <s v="RP"/>
    <n v="23.8"/>
    <n v="24.99"/>
    <n v="24.99"/>
    <m/>
    <m/>
    <m/>
    <m/>
    <s v="N"/>
    <n v="31603368"/>
    <s v="Plataforma"/>
    <m/>
    <x v="0"/>
    <m/>
    <n v="20"/>
    <s v="COLOR TREND - 10"/>
    <s v="N"/>
    <m/>
    <m/>
    <s v="N"/>
    <n v="20230306"/>
    <m/>
    <n v="134366846"/>
    <s v="MIXED"/>
    <s v="Tech rep lvl"/>
    <s v="CosmÃ©ticos"/>
    <n v="1"/>
    <m/>
    <n v="0"/>
    <n v="0"/>
    <n v="100"/>
    <n v="134366847"/>
    <n v="999"/>
    <n v="2"/>
    <x v="0"/>
    <x v="0"/>
    <n v="0.38059999999999999"/>
    <n v="0.435"/>
    <n v="0.38059999999999999"/>
    <n v="0.35339999999999999"/>
    <n v="0.33710000000000001"/>
    <n v="24.99"/>
    <n v="24.99"/>
    <n v="24.99"/>
    <n v="24.99"/>
    <n v="24.99"/>
    <s v="Brasil + Dia a Dia + VGF2"/>
    <s v="Bronze + Dia a Dia + VGF2"/>
    <s v="Prata + Dia a Dia + VGF2"/>
    <s v="Ouro + Dia a Dia + VGF2"/>
    <s v="Estrela + Dia a Dia + VGF2"/>
    <n v="30"/>
    <n v="20"/>
    <n v="30"/>
    <n v="35"/>
    <n v="38"/>
    <n v="83.92"/>
    <n v="83.92"/>
    <n v="83.92"/>
    <n v="83.92"/>
    <n v="83.92"/>
    <n v="0"/>
    <n v="0"/>
    <n v="0"/>
    <n v="0"/>
    <n v="0"/>
    <n v="17.492999999999999"/>
    <n v="19.992000000000001"/>
    <n v="17.492999999999999"/>
    <n v="16.243500000000001"/>
    <n v="15.4938"/>
    <n v="0"/>
    <n v="0"/>
    <n v="0"/>
    <n v="0"/>
    <n v="0"/>
    <n v="0"/>
    <n v="100"/>
    <n v="100"/>
    <n v="100"/>
    <n v="100"/>
  </r>
  <r>
    <n v="630659"/>
    <x v="321"/>
    <n v="20210314"/>
    <m/>
    <s v="COLOR"/>
    <x v="163"/>
    <s v="COLOR TREND REAL MATTE STICK FOUNDATION"/>
    <n v="1222675"/>
    <x v="321"/>
    <n v="1"/>
    <s v="IN-LINE (EXCL NR)"/>
    <s v="REGULAR PRICE"/>
    <n v="0.38059999999999999"/>
    <m/>
    <n v="2.294"/>
    <m/>
    <m/>
    <n v="24.99"/>
    <n v="24.99"/>
    <n v="526"/>
    <n v="526"/>
    <n v="20"/>
    <s v="WORK IN PROGRESS"/>
    <n v="134366846"/>
    <s v="NO INCENTIVE"/>
    <s v="N"/>
    <s v="N"/>
    <s v="N"/>
    <s v="N"/>
    <x v="3"/>
    <n v="134366859"/>
    <n v="28"/>
    <n v="11"/>
    <n v="20230306"/>
    <s v="CUSTOMER"/>
    <n v="15"/>
    <s v="Y"/>
    <s v="Tech rep lvl + Dia a Dia + VGF2"/>
    <s v="FULL PAYMENT"/>
    <m/>
    <n v="4858.7057000000004"/>
    <n v="3652.0617000000002"/>
    <n v="83.12"/>
    <m/>
    <s v="FOUNDATION STICK"/>
    <s v="FOUNDATION"/>
    <s v="FACE COLOR"/>
    <s v="FEMALE"/>
    <s v="COLOR TREND"/>
    <s v="COLOR TREND"/>
    <n v="0"/>
    <n v="50"/>
    <s v="8.33"/>
    <s v="N"/>
    <s v="N"/>
    <n v="52262"/>
    <m/>
    <s v="N"/>
    <s v="RP"/>
    <n v="23.8"/>
    <n v="24.99"/>
    <n v="24.99"/>
    <m/>
    <m/>
    <m/>
    <m/>
    <s v="N"/>
    <n v="31603368"/>
    <s v="Plataforma"/>
    <m/>
    <x v="0"/>
    <m/>
    <n v="20"/>
    <s v="COLOR TREND - 10"/>
    <s v="N"/>
    <m/>
    <m/>
    <s v="N"/>
    <n v="20230306"/>
    <m/>
    <n v="134366846"/>
    <s v="MIXED"/>
    <s v="Tech rep lvl"/>
    <s v="CosmÃ©ticos"/>
    <n v="1"/>
    <m/>
    <n v="0"/>
    <n v="0"/>
    <n v="100"/>
    <n v="134366847"/>
    <n v="999"/>
    <n v="2"/>
    <x v="0"/>
    <x v="0"/>
    <n v="0.38059999999999999"/>
    <n v="0.435"/>
    <n v="0.38059999999999999"/>
    <n v="0.35339999999999999"/>
    <n v="0.33710000000000001"/>
    <n v="24.99"/>
    <n v="24.99"/>
    <n v="24.99"/>
    <n v="24.99"/>
    <n v="24.99"/>
    <s v="Brasil + Dia a Dia + VGF2"/>
    <s v="Bronze + Dia a Dia + VGF2"/>
    <s v="Prata + Dia a Dia + VGF2"/>
    <s v="Ouro + Dia a Dia + VGF2"/>
    <s v="Estrela + Dia a Dia + VGF2"/>
    <n v="30"/>
    <n v="20"/>
    <n v="30"/>
    <n v="35"/>
    <n v="38"/>
    <n v="83.92"/>
    <n v="83.92"/>
    <n v="83.92"/>
    <n v="83.92"/>
    <n v="83.92"/>
    <n v="0"/>
    <n v="0"/>
    <n v="0"/>
    <n v="0"/>
    <n v="0"/>
    <n v="17.492999999999999"/>
    <n v="19.992000000000001"/>
    <n v="17.492999999999999"/>
    <n v="16.243500000000001"/>
    <n v="15.4938"/>
    <n v="0"/>
    <n v="0"/>
    <n v="0"/>
    <n v="0"/>
    <n v="0"/>
    <n v="0"/>
    <n v="100"/>
    <n v="100"/>
    <n v="100"/>
    <n v="100"/>
  </r>
  <r>
    <n v="630661"/>
    <x v="322"/>
    <n v="20210314"/>
    <m/>
    <s v="COLOR"/>
    <x v="163"/>
    <s v="COLOR TREND REAL MATTE STICK FOUNDATION"/>
    <n v="1222675"/>
    <x v="322"/>
    <n v="1"/>
    <s v="IN-LINE (EXCL NR)"/>
    <s v="REGULAR PRICE"/>
    <n v="0.38059999999999999"/>
    <m/>
    <n v="2.3090000000000002"/>
    <m/>
    <m/>
    <n v="24.99"/>
    <n v="24.99"/>
    <n v="592"/>
    <n v="592"/>
    <n v="20"/>
    <s v="WORK IN PROGRESS"/>
    <n v="134366846"/>
    <s v="NO INCENTIVE"/>
    <s v="N"/>
    <s v="N"/>
    <s v="N"/>
    <s v="N"/>
    <x v="3"/>
    <n v="134366850"/>
    <n v="28"/>
    <n v="11"/>
    <n v="20230306"/>
    <s v="CUSTOMER"/>
    <n v="15"/>
    <s v="Y"/>
    <s v="Tech rep lvl + Dia a Dia + VGF2"/>
    <s v="FULL PAYMENT"/>
    <m/>
    <n v="5468.5066999999999"/>
    <n v="4101.5787"/>
    <n v="83.01"/>
    <m/>
    <s v="FOUNDATION STICK"/>
    <s v="FOUNDATION"/>
    <s v="FACE COLOR"/>
    <s v="FEMALE"/>
    <s v="COLOR TREND"/>
    <s v="COLOR TREND"/>
    <n v="0"/>
    <n v="50"/>
    <s v="8.33"/>
    <s v="N"/>
    <s v="N"/>
    <n v="52263"/>
    <m/>
    <s v="N"/>
    <s v="RP"/>
    <n v="23.8"/>
    <n v="24.99"/>
    <n v="24.99"/>
    <m/>
    <m/>
    <m/>
    <m/>
    <s v="N"/>
    <n v="31603368"/>
    <s v="Plataforma"/>
    <m/>
    <x v="0"/>
    <m/>
    <n v="20"/>
    <s v="COLOR TREND - 10"/>
    <s v="N"/>
    <m/>
    <m/>
    <s v="N"/>
    <n v="20230306"/>
    <m/>
    <n v="134366846"/>
    <s v="MIXED"/>
    <s v="Tech rep lvl"/>
    <s v="CosmÃ©ticos"/>
    <n v="1"/>
    <m/>
    <n v="0"/>
    <n v="0"/>
    <n v="100"/>
    <n v="134366847"/>
    <n v="999"/>
    <n v="2"/>
    <x v="0"/>
    <x v="0"/>
    <n v="0.38059999999999999"/>
    <n v="0.435"/>
    <n v="0.38059999999999999"/>
    <n v="0.35339999999999999"/>
    <n v="0.33710000000000001"/>
    <n v="24.99"/>
    <n v="24.99"/>
    <n v="24.99"/>
    <n v="24.99"/>
    <n v="24.99"/>
    <s v="Brasil + Dia a Dia + VGF2"/>
    <s v="Bronze + Dia a Dia + VGF2"/>
    <s v="Prata + Dia a Dia + VGF2"/>
    <s v="Ouro + Dia a Dia + VGF2"/>
    <s v="Estrela + Dia a Dia + VGF2"/>
    <n v="30"/>
    <n v="20"/>
    <n v="30"/>
    <n v="35"/>
    <n v="38"/>
    <n v="83.92"/>
    <n v="83.92"/>
    <n v="83.92"/>
    <n v="83.92"/>
    <n v="83.92"/>
    <n v="0"/>
    <n v="0"/>
    <n v="0"/>
    <n v="0"/>
    <n v="0"/>
    <n v="17.492999999999999"/>
    <n v="19.992000000000001"/>
    <n v="17.492999999999999"/>
    <n v="16.243500000000001"/>
    <n v="15.4938"/>
    <n v="0"/>
    <n v="0"/>
    <n v="0"/>
    <n v="0"/>
    <n v="0"/>
    <n v="0"/>
    <n v="100"/>
    <n v="100"/>
    <n v="100"/>
    <n v="100"/>
  </r>
  <r>
    <n v="630662"/>
    <x v="323"/>
    <n v="20210314"/>
    <m/>
    <s v="COLOR"/>
    <x v="163"/>
    <s v="COLOR TREND REAL MATTE STICK FOUNDATION"/>
    <n v="1222675"/>
    <x v="323"/>
    <n v="1"/>
    <s v="IN-LINE (EXCL NR)"/>
    <s v="REGULAR PRICE"/>
    <n v="0.38059999999999999"/>
    <m/>
    <n v="2.3109999999999999"/>
    <m/>
    <m/>
    <n v="24.99"/>
    <n v="24.99"/>
    <n v="166"/>
    <n v="166"/>
    <n v="20"/>
    <s v="WORK IN PROGRESS"/>
    <n v="134366846"/>
    <s v="NO INCENTIVE"/>
    <s v="N"/>
    <s v="N"/>
    <s v="N"/>
    <s v="N"/>
    <x v="3"/>
    <n v="134366857"/>
    <n v="28"/>
    <n v="11"/>
    <n v="20230306"/>
    <s v="CUSTOMER"/>
    <n v="15"/>
    <s v="Y"/>
    <s v="Tech rep lvl + Dia a Dia + VGF2"/>
    <s v="FULL PAYMENT"/>
    <m/>
    <n v="1531.1597999999999"/>
    <n v="1147.5337999999999"/>
    <n v="82.99"/>
    <m/>
    <s v="FOUNDATION STICK"/>
    <s v="FOUNDATION"/>
    <s v="FACE COLOR"/>
    <s v="FEMALE"/>
    <s v="COLOR TREND"/>
    <s v="COLOR TREND"/>
    <n v="0"/>
    <n v="50"/>
    <s v="8.33"/>
    <s v="N"/>
    <s v="N"/>
    <n v="52264"/>
    <m/>
    <s v="N"/>
    <s v="RP"/>
    <n v="23.8"/>
    <n v="24.99"/>
    <n v="24.99"/>
    <m/>
    <m/>
    <m/>
    <m/>
    <s v="N"/>
    <n v="31603368"/>
    <s v="Plataforma"/>
    <m/>
    <x v="0"/>
    <m/>
    <n v="20"/>
    <s v="COLOR TREND - 10"/>
    <s v="N"/>
    <m/>
    <m/>
    <s v="N"/>
    <n v="20230306"/>
    <m/>
    <n v="134366846"/>
    <s v="MIXED"/>
    <s v="Tech rep lvl"/>
    <s v="CosmÃ©ticos"/>
    <n v="1"/>
    <m/>
    <n v="0"/>
    <n v="0"/>
    <n v="100"/>
    <n v="134366847"/>
    <n v="999"/>
    <n v="2"/>
    <x v="0"/>
    <x v="0"/>
    <n v="0.38059999999999999"/>
    <n v="0.435"/>
    <n v="0.38059999999999999"/>
    <n v="0.35339999999999999"/>
    <n v="0.33710000000000001"/>
    <n v="24.99"/>
    <n v="24.99"/>
    <n v="24.99"/>
    <n v="24.99"/>
    <n v="24.99"/>
    <s v="Brasil + Dia a Dia + VGF2"/>
    <s v="Bronze + Dia a Dia + VGF2"/>
    <s v="Prata + Dia a Dia + VGF2"/>
    <s v="Ouro + Dia a Dia + VGF2"/>
    <s v="Estrela + Dia a Dia + VGF2"/>
    <n v="30"/>
    <n v="20"/>
    <n v="30"/>
    <n v="35"/>
    <n v="38"/>
    <n v="83.92"/>
    <n v="83.92"/>
    <n v="83.92"/>
    <n v="83.92"/>
    <n v="83.92"/>
    <n v="0"/>
    <n v="0"/>
    <n v="0"/>
    <n v="0"/>
    <n v="0"/>
    <n v="17.492999999999999"/>
    <n v="19.992000000000001"/>
    <n v="17.492999999999999"/>
    <n v="16.243500000000001"/>
    <n v="15.4938"/>
    <n v="0"/>
    <n v="0"/>
    <n v="0"/>
    <n v="0"/>
    <n v="0"/>
    <n v="0"/>
    <n v="100"/>
    <n v="100"/>
    <n v="100"/>
    <n v="100"/>
  </r>
  <r>
    <n v="627708"/>
    <x v="324"/>
    <n v="20210310"/>
    <m/>
    <s v="COLOR"/>
    <x v="164"/>
    <s v="CT TRICKLE DOWN CONCEALER STICK NEW SHADE NAME"/>
    <n v="1224154"/>
    <x v="324"/>
    <n v="1"/>
    <s v="IN-LINE (EXCL NR)"/>
    <s v="REGULAR PRICE"/>
    <n v="0.38059999999999999"/>
    <m/>
    <n v="1.851"/>
    <m/>
    <m/>
    <n v="18.989999999999998"/>
    <n v="18.989999999999998"/>
    <n v="351"/>
    <n v="351"/>
    <n v="21"/>
    <s v="WORK IN PROGRESS"/>
    <n v="134366925"/>
    <s v="NO INCENTIVE"/>
    <s v="N"/>
    <s v="N"/>
    <s v="N"/>
    <s v="N"/>
    <x v="3"/>
    <n v="134366927"/>
    <n v="28"/>
    <n v="11"/>
    <n v="20230306"/>
    <s v="CUSTOMER"/>
    <n v="15"/>
    <s v="Y"/>
    <s v="Tech rep lvl + Dia a Dia + VGF2"/>
    <s v="FULL PAYMENT"/>
    <m/>
    <n v="2463.567"/>
    <n v="1813.866"/>
    <n v="82.07"/>
    <m/>
    <s v="CONCEALER STICK"/>
    <s v="CONCEALER"/>
    <s v="FACE COLOR"/>
    <s v="FEMALE"/>
    <s v="COLOR TREND"/>
    <s v="COLOR TREND"/>
    <n v="1"/>
    <n v="100"/>
    <s v="14.29"/>
    <s v="N"/>
    <s v="N"/>
    <n v="50495"/>
    <m/>
    <s v="N"/>
    <m/>
    <m/>
    <m/>
    <m/>
    <m/>
    <m/>
    <m/>
    <m/>
    <s v="N"/>
    <n v="31603368"/>
    <s v="Plataforma"/>
    <m/>
    <x v="0"/>
    <m/>
    <n v="20"/>
    <s v="COLOR TREND - 10"/>
    <s v="N"/>
    <m/>
    <m/>
    <s v="N"/>
    <n v="20230306"/>
    <m/>
    <n v="134366925"/>
    <s v="MIXED"/>
    <s v="Tech rep lvl"/>
    <s v="CosmÃ©ticos"/>
    <n v="1"/>
    <m/>
    <n v="0"/>
    <n v="0"/>
    <n v="100"/>
    <n v="134366926"/>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628586"/>
    <x v="325"/>
    <n v="20210310"/>
    <m/>
    <s v="COLOR"/>
    <x v="164"/>
    <s v="CT TRICKLE DOWN CONCEALER STICK NEW SHADE NAME"/>
    <n v="1224154"/>
    <x v="325"/>
    <n v="1"/>
    <s v="IN-LINE (EXCL NR)"/>
    <s v="REGULAR PRICE"/>
    <n v="0.38059999999999999"/>
    <m/>
    <n v="1.901"/>
    <m/>
    <m/>
    <n v="18.989999999999998"/>
    <n v="18.989999999999998"/>
    <n v="173"/>
    <n v="173"/>
    <n v="21"/>
    <s v="WORK IN PROGRESS"/>
    <n v="134366925"/>
    <s v="NO INCENTIVE"/>
    <s v="N"/>
    <s v="N"/>
    <s v="N"/>
    <s v="N"/>
    <x v="3"/>
    <n v="134366931"/>
    <n v="28"/>
    <n v="11"/>
    <n v="20230306"/>
    <s v="CUSTOMER"/>
    <n v="15"/>
    <s v="Y"/>
    <s v="Tech rep lvl + Dia a Dia + VGF2"/>
    <s v="FULL PAYMENT"/>
    <m/>
    <n v="1212.7850000000001"/>
    <n v="883.91200000000003"/>
    <n v="81.59"/>
    <m/>
    <s v="CONCEALER STICK"/>
    <s v="CONCEALER"/>
    <s v="FACE COLOR"/>
    <s v="FEMALE"/>
    <s v="COLOR TREND"/>
    <s v="COLOR TREND"/>
    <n v="1"/>
    <n v="100"/>
    <s v="14.29"/>
    <s v="N"/>
    <s v="N"/>
    <n v="50528"/>
    <m/>
    <s v="N"/>
    <m/>
    <m/>
    <m/>
    <m/>
    <m/>
    <m/>
    <m/>
    <m/>
    <s v="N"/>
    <n v="31603368"/>
    <s v="Plataforma"/>
    <m/>
    <x v="0"/>
    <m/>
    <n v="20"/>
    <s v="COLOR TREND - 10"/>
    <s v="N"/>
    <m/>
    <m/>
    <s v="N"/>
    <n v="20230306"/>
    <m/>
    <n v="134366925"/>
    <s v="MIXED"/>
    <s v="Tech rep lvl"/>
    <s v="CosmÃ©ticos"/>
    <n v="1"/>
    <m/>
    <n v="0"/>
    <n v="0"/>
    <n v="100"/>
    <n v="134366926"/>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628587"/>
    <x v="326"/>
    <n v="20210310"/>
    <m/>
    <s v="COLOR"/>
    <x v="164"/>
    <s v="CT TRICKLE DOWN CONCEALER STICK NEW SHADE NAME"/>
    <n v="1224154"/>
    <x v="326"/>
    <n v="1"/>
    <s v="IN-LINE (EXCL NR)"/>
    <s v="REGULAR PRICE"/>
    <n v="0.38059999999999999"/>
    <m/>
    <n v="1.8420000000000001"/>
    <m/>
    <m/>
    <n v="18.989999999999998"/>
    <n v="18.989999999999998"/>
    <n v="3918"/>
    <n v="3918"/>
    <n v="21"/>
    <s v="WORK IN PROGRESS"/>
    <n v="134366925"/>
    <s v="NO INCENTIVE"/>
    <s v="N"/>
    <s v="N"/>
    <s v="N"/>
    <s v="N"/>
    <x v="3"/>
    <n v="134366933"/>
    <n v="28"/>
    <n v="11"/>
    <n v="20230306"/>
    <s v="CUSTOMER"/>
    <n v="15"/>
    <s v="Y"/>
    <s v="Tech rep lvl + Dia a Dia + VGF2"/>
    <s v="FULL PAYMENT"/>
    <m/>
    <n v="27515.1351"/>
    <n v="20298.179100000001"/>
    <n v="82.16"/>
    <m/>
    <s v="CONCEALER STICK"/>
    <s v="CONCEALER"/>
    <s v="FACE COLOR"/>
    <s v="FEMALE"/>
    <s v="COLOR TREND"/>
    <s v="COLOR TREND"/>
    <n v="1"/>
    <n v="100"/>
    <s v="14.29"/>
    <s v="N"/>
    <s v="N"/>
    <n v="50534"/>
    <m/>
    <s v="N"/>
    <m/>
    <m/>
    <m/>
    <m/>
    <m/>
    <m/>
    <m/>
    <m/>
    <s v="N"/>
    <n v="31603368"/>
    <s v="Plataforma"/>
    <m/>
    <x v="0"/>
    <m/>
    <n v="20"/>
    <s v="COLOR TREND - 10"/>
    <s v="N"/>
    <m/>
    <m/>
    <s v="N"/>
    <n v="20230306"/>
    <m/>
    <n v="134366925"/>
    <s v="MIXED"/>
    <s v="Tech rep lvl"/>
    <s v="CosmÃ©ticos"/>
    <n v="1"/>
    <m/>
    <n v="0"/>
    <n v="0"/>
    <n v="100"/>
    <n v="134366926"/>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628588"/>
    <x v="327"/>
    <n v="20210310"/>
    <m/>
    <s v="COLOR"/>
    <x v="164"/>
    <s v="CT TRICKLE DOWN CONCEALER STICK NEW SHADE NAME"/>
    <n v="1224154"/>
    <x v="327"/>
    <n v="1"/>
    <s v="IN-LINE (EXCL NR)"/>
    <s v="REGULAR PRICE"/>
    <n v="0.38059999999999999"/>
    <m/>
    <n v="1.8440000000000001"/>
    <m/>
    <m/>
    <n v="18.989999999999998"/>
    <n v="18.989999999999998"/>
    <n v="1107"/>
    <n v="1107"/>
    <n v="21"/>
    <s v="WORK IN PROGRESS"/>
    <n v="134366925"/>
    <s v="NO INCENTIVE"/>
    <s v="N"/>
    <s v="N"/>
    <s v="N"/>
    <s v="N"/>
    <x v="3"/>
    <n v="134366929"/>
    <n v="28"/>
    <n v="11"/>
    <n v="20230306"/>
    <s v="CUSTOMER"/>
    <n v="15"/>
    <s v="Y"/>
    <s v="Tech rep lvl + Dia a Dia + VGF2"/>
    <s v="FULL PAYMENT"/>
    <m/>
    <n v="7773.5564999999997"/>
    <n v="5732.2484999999997"/>
    <n v="82.14"/>
    <m/>
    <s v="CONCEALER STICK"/>
    <s v="CONCEALER"/>
    <s v="FACE COLOR"/>
    <s v="FEMALE"/>
    <s v="COLOR TREND"/>
    <s v="COLOR TREND"/>
    <n v="1"/>
    <n v="100"/>
    <s v="14.29"/>
    <s v="N"/>
    <s v="N"/>
    <n v="50552"/>
    <m/>
    <s v="N"/>
    <m/>
    <m/>
    <m/>
    <m/>
    <m/>
    <m/>
    <m/>
    <m/>
    <s v="N"/>
    <n v="31603368"/>
    <s v="Plataforma"/>
    <m/>
    <x v="0"/>
    <m/>
    <n v="20"/>
    <s v="COLOR TREND - 10"/>
    <s v="N"/>
    <m/>
    <m/>
    <s v="N"/>
    <n v="20230306"/>
    <m/>
    <n v="134366925"/>
    <s v="MIXED"/>
    <s v="Tech rep lvl"/>
    <s v="CosmÃ©ticos"/>
    <n v="1"/>
    <m/>
    <n v="0"/>
    <n v="0"/>
    <n v="100"/>
    <n v="134366926"/>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628589"/>
    <x v="328"/>
    <n v="20210310"/>
    <m/>
    <s v="COLOR"/>
    <x v="164"/>
    <s v="CT TRICKLE DOWN CONCEALER STICK NEW SHADE NAME"/>
    <n v="1224154"/>
    <x v="328"/>
    <n v="1"/>
    <s v="IN-LINE (EXCL NR)"/>
    <s v="REGULAR PRICE"/>
    <n v="0.38059999999999999"/>
    <m/>
    <n v="1.8360000000000001"/>
    <m/>
    <m/>
    <n v="18.989999999999998"/>
    <n v="18.989999999999998"/>
    <n v="3524"/>
    <n v="3524"/>
    <n v="21"/>
    <s v="WORK IN PROGRESS"/>
    <n v="134366925"/>
    <s v="NO INCENTIVE"/>
    <s v="N"/>
    <s v="N"/>
    <s v="N"/>
    <s v="N"/>
    <x v="3"/>
    <n v="134366932"/>
    <n v="28"/>
    <n v="11"/>
    <n v="20230306"/>
    <s v="CUSTOMER"/>
    <n v="15"/>
    <s v="Y"/>
    <s v="Tech rep lvl + Dia a Dia + VGF2"/>
    <s v="FULL PAYMENT"/>
    <m/>
    <n v="24747.597099999999"/>
    <n v="18277.533100000001"/>
    <n v="82.22"/>
    <m/>
    <s v="CONCEALER STICK"/>
    <s v="CONCEALER"/>
    <s v="FACE COLOR"/>
    <s v="FEMALE"/>
    <s v="COLOR TREND"/>
    <s v="COLOR TREND"/>
    <n v="1"/>
    <n v="100"/>
    <s v="14.29"/>
    <s v="N"/>
    <s v="N"/>
    <n v="50566"/>
    <m/>
    <s v="N"/>
    <m/>
    <m/>
    <m/>
    <m/>
    <m/>
    <m/>
    <m/>
    <m/>
    <s v="N"/>
    <n v="31603368"/>
    <s v="Plataforma"/>
    <m/>
    <x v="0"/>
    <m/>
    <n v="20"/>
    <s v="COLOR TREND - 10"/>
    <s v="N"/>
    <m/>
    <m/>
    <s v="N"/>
    <n v="20230306"/>
    <m/>
    <n v="134366925"/>
    <s v="MIXED"/>
    <s v="Tech rep lvl"/>
    <s v="CosmÃ©ticos"/>
    <n v="1"/>
    <m/>
    <n v="0"/>
    <n v="0"/>
    <n v="100"/>
    <n v="134366926"/>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628590"/>
    <x v="329"/>
    <n v="20210310"/>
    <m/>
    <s v="COLOR"/>
    <x v="164"/>
    <s v="CT TRICKLE DOWN CONCEALER STICK NEW SHADE NAME"/>
    <n v="1224154"/>
    <x v="329"/>
    <n v="1"/>
    <s v="IN-LINE (EXCL NR)"/>
    <s v="REGULAR PRICE"/>
    <n v="0.38059999999999999"/>
    <m/>
    <n v="1.8520000000000001"/>
    <m/>
    <m/>
    <n v="18.989999999999998"/>
    <n v="18.989999999999998"/>
    <n v="745"/>
    <n v="745"/>
    <n v="21"/>
    <s v="WORK IN PROGRESS"/>
    <n v="134366925"/>
    <s v="NO INCENTIVE"/>
    <s v="N"/>
    <s v="N"/>
    <s v="N"/>
    <s v="N"/>
    <x v="3"/>
    <n v="134366930"/>
    <n v="28"/>
    <n v="11"/>
    <n v="20230306"/>
    <s v="CUSTOMER"/>
    <n v="15"/>
    <s v="Y"/>
    <s v="Tech rep lvl + Dia a Dia + VGF2"/>
    <s v="FULL PAYMENT"/>
    <m/>
    <n v="5230.2790000000005"/>
    <n v="3850.5390000000002"/>
    <n v="82.06"/>
    <m/>
    <s v="CONCEALER STICK"/>
    <s v="CONCEALER"/>
    <s v="FACE COLOR"/>
    <s v="FEMALE"/>
    <s v="COLOR TREND"/>
    <s v="COLOR TREND"/>
    <n v="1"/>
    <n v="100"/>
    <s v="14.29"/>
    <s v="N"/>
    <s v="N"/>
    <n v="50575"/>
    <m/>
    <s v="N"/>
    <m/>
    <m/>
    <m/>
    <m/>
    <m/>
    <m/>
    <m/>
    <m/>
    <s v="N"/>
    <n v="31603368"/>
    <s v="Plataforma"/>
    <m/>
    <x v="0"/>
    <m/>
    <n v="20"/>
    <s v="COLOR TREND - 10"/>
    <s v="N"/>
    <m/>
    <m/>
    <s v="N"/>
    <n v="20230306"/>
    <m/>
    <n v="134366925"/>
    <s v="MIXED"/>
    <s v="Tech rep lvl"/>
    <s v="CosmÃ©ticos"/>
    <n v="1"/>
    <m/>
    <n v="0"/>
    <n v="0"/>
    <n v="100"/>
    <n v="134366926"/>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628591"/>
    <x v="330"/>
    <n v="20210310"/>
    <m/>
    <s v="COLOR"/>
    <x v="164"/>
    <s v="CT TRICKLE DOWN CONCEALER STICK NEW SHADE NAME"/>
    <n v="1224154"/>
    <x v="330"/>
    <n v="1"/>
    <s v="IN-LINE (EXCL NR)"/>
    <s v="REGULAR PRICE"/>
    <n v="0.38059999999999999"/>
    <m/>
    <n v="1.837"/>
    <m/>
    <m/>
    <n v="18.989999999999998"/>
    <n v="18.989999999999998"/>
    <n v="1964"/>
    <n v="1964"/>
    <n v="21"/>
    <s v="WORK IN PROGRESS"/>
    <n v="134366925"/>
    <s v="NO INCENTIVE"/>
    <s v="N"/>
    <s v="N"/>
    <s v="N"/>
    <s v="N"/>
    <x v="3"/>
    <n v="134366928"/>
    <n v="28"/>
    <n v="11"/>
    <n v="20230306"/>
    <s v="CUSTOMER"/>
    <n v="15"/>
    <s v="Y"/>
    <s v="Tech rep lvl + Dia a Dia + VGF2"/>
    <s v="FULL PAYMENT"/>
    <m/>
    <n v="13791.536899999999"/>
    <n v="10183.668900000001"/>
    <n v="82.21"/>
    <m/>
    <s v="CONCEALER STICK"/>
    <s v="CONCEALER"/>
    <s v="FACE COLOR"/>
    <s v="FEMALE"/>
    <s v="COLOR TREND"/>
    <s v="COLOR TREND"/>
    <n v="1"/>
    <n v="100"/>
    <s v="14.29"/>
    <s v="N"/>
    <s v="N"/>
    <n v="50577"/>
    <m/>
    <s v="N"/>
    <m/>
    <m/>
    <m/>
    <m/>
    <m/>
    <m/>
    <m/>
    <m/>
    <s v="N"/>
    <n v="31603368"/>
    <s v="Plataforma"/>
    <m/>
    <x v="0"/>
    <m/>
    <n v="20"/>
    <s v="COLOR TREND - 10"/>
    <s v="N"/>
    <m/>
    <m/>
    <s v="N"/>
    <n v="20230306"/>
    <m/>
    <n v="134366925"/>
    <s v="MIXED"/>
    <s v="Tech rep lvl"/>
    <s v="CosmÃ©ticos"/>
    <n v="1"/>
    <m/>
    <n v="0"/>
    <n v="0"/>
    <n v="100"/>
    <n v="134366926"/>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632929"/>
    <x v="331"/>
    <n v="20220310"/>
    <m/>
    <s v="COLOR"/>
    <x v="165"/>
    <s v="AVON ANEW PRESSED POWDER RESTAGE"/>
    <n v="1227752"/>
    <x v="331"/>
    <n v="1"/>
    <s v="IN-LINE (EXCL NR)"/>
    <s v="REGULAR PRICE"/>
    <n v="0.38059999999999999"/>
    <m/>
    <n v="10.755000000000001"/>
    <m/>
    <m/>
    <n v="95.9"/>
    <n v="95.9"/>
    <n v="815"/>
    <n v="815"/>
    <n v="28"/>
    <s v="WORK IN PROGRESS"/>
    <n v="134366974"/>
    <s v="NO INCENTIVE"/>
    <s v="N"/>
    <s v="N"/>
    <s v="N"/>
    <s v="N"/>
    <x v="3"/>
    <n v="134366976"/>
    <n v="28"/>
    <n v="11"/>
    <n v="20230306"/>
    <s v="CUSTOMER"/>
    <n v="15"/>
    <s v="Y"/>
    <s v="Tech rep lvl + Dia a Dia + VGF2"/>
    <s v="FULL PAYMENT"/>
    <m/>
    <n v="28901.785800000001"/>
    <n v="20136.460800000001"/>
    <n v="79.37"/>
    <m/>
    <s v="PRESSED POWDER"/>
    <s v="FACE POWDER"/>
    <s v="FACE COLOR"/>
    <s v="FEMALE"/>
    <s v="ANEW"/>
    <s v="ANEW MAKE UP"/>
    <n v="0"/>
    <n v="100"/>
    <n v="25"/>
    <s v="N"/>
    <s v="N"/>
    <n v="51386"/>
    <m/>
    <s v="N"/>
    <m/>
    <m/>
    <m/>
    <m/>
    <m/>
    <m/>
    <m/>
    <m/>
    <s v="N"/>
    <m/>
    <m/>
    <m/>
    <x v="0"/>
    <m/>
    <n v="28"/>
    <s v="RENEW  - COLOR  - 1"/>
    <s v="N"/>
    <m/>
    <m/>
    <s v="N"/>
    <n v="20230306"/>
    <m/>
    <n v="134366974"/>
    <s v="MIXED"/>
    <s v="Tech rep lvl"/>
    <s v="CosmÃ©ticos"/>
    <n v="1"/>
    <m/>
    <n v="0"/>
    <n v="0"/>
    <n v="100"/>
    <n v="134366975"/>
    <n v="999"/>
    <n v="2"/>
    <x v="0"/>
    <x v="0"/>
    <n v="0.38059999999999999"/>
    <n v="0.435"/>
    <n v="0.38059999999999999"/>
    <n v="0.35339999999999999"/>
    <n v="0.33710000000000001"/>
    <n v="95.9"/>
    <n v="95.9"/>
    <n v="95.9"/>
    <n v="95.9"/>
    <n v="95.9"/>
    <s v="Brasil + Dia a Dia + VGF2"/>
    <s v="Bronze + Dia a Dia + VGF2"/>
    <s v="Prata + Dia a Dia + VGF2"/>
    <s v="Ouro + Dia a Dia + VGF2"/>
    <s v="Estrela + Dia a Dia + VGF2"/>
    <n v="30"/>
    <n v="20"/>
    <n v="30"/>
    <n v="35"/>
    <n v="38"/>
    <n v="83.92"/>
    <n v="83.92"/>
    <n v="83.92"/>
    <n v="83.92"/>
    <n v="83.92"/>
    <n v="0"/>
    <n v="0"/>
    <n v="0"/>
    <n v="0"/>
    <n v="0"/>
    <n v="67.13"/>
    <n v="76.72"/>
    <n v="67.13"/>
    <n v="62.335000000000001"/>
    <n v="59.457999999999998"/>
    <n v="0"/>
    <n v="0"/>
    <n v="0"/>
    <n v="0"/>
    <n v="0"/>
    <n v="0"/>
    <n v="100"/>
    <n v="100"/>
    <n v="100"/>
    <n v="100"/>
  </r>
  <r>
    <n v="634133"/>
    <x v="332"/>
    <n v="20220310"/>
    <m/>
    <s v="COLOR"/>
    <x v="165"/>
    <s v="AVON ANEW PRESSED POWDER RESTAGE"/>
    <n v="1227752"/>
    <x v="332"/>
    <n v="1"/>
    <s v="IN-LINE (EXCL NR)"/>
    <s v="REGULAR PRICE"/>
    <n v="0.38059999999999999"/>
    <m/>
    <n v="10.955"/>
    <m/>
    <m/>
    <n v="95.9"/>
    <n v="95.9"/>
    <n v="259"/>
    <n v="259"/>
    <n v="28"/>
    <s v="WORK IN PROGRESS"/>
    <n v="134366974"/>
    <s v="NO INCENTIVE"/>
    <s v="N"/>
    <s v="N"/>
    <s v="N"/>
    <s v="N"/>
    <x v="3"/>
    <n v="134366977"/>
    <n v="28"/>
    <n v="11"/>
    <n v="20230306"/>
    <s v="CUSTOMER"/>
    <n v="15"/>
    <s v="Y"/>
    <s v="Tech rep lvl + Dia a Dia + VGF2"/>
    <s v="FULL PAYMENT"/>
    <m/>
    <n v="9175.4243000000006"/>
    <n v="6338.0793000000003"/>
    <n v="78.989999999999995"/>
    <m/>
    <s v="PRESSED POWDER"/>
    <s v="FACE POWDER"/>
    <s v="FACE COLOR"/>
    <s v="FEMALE"/>
    <s v="ANEW"/>
    <s v="ANEW MAKE UP"/>
    <n v="0"/>
    <n v="100"/>
    <n v="25"/>
    <s v="N"/>
    <s v="N"/>
    <n v="51729"/>
    <m/>
    <s v="N"/>
    <m/>
    <m/>
    <m/>
    <m/>
    <m/>
    <m/>
    <m/>
    <m/>
    <s v="N"/>
    <m/>
    <m/>
    <m/>
    <x v="0"/>
    <m/>
    <n v="28"/>
    <s v="RENEW  - COLOR  - 1"/>
    <s v="N"/>
    <m/>
    <m/>
    <s v="N"/>
    <n v="20230306"/>
    <m/>
    <n v="134366974"/>
    <s v="MIXED"/>
    <s v="Tech rep lvl"/>
    <s v="CosmÃ©ticos"/>
    <n v="1"/>
    <m/>
    <n v="0"/>
    <n v="0"/>
    <n v="100"/>
    <n v="134366975"/>
    <n v="999"/>
    <n v="2"/>
    <x v="0"/>
    <x v="0"/>
    <n v="0.38059999999999999"/>
    <n v="0.435"/>
    <n v="0.38059999999999999"/>
    <n v="0.35339999999999999"/>
    <n v="0.33710000000000001"/>
    <n v="95.9"/>
    <n v="95.9"/>
    <n v="95.9"/>
    <n v="95.9"/>
    <n v="95.9"/>
    <s v="Brasil + Dia a Dia + VGF2"/>
    <s v="Bronze + Dia a Dia + VGF2"/>
    <s v="Prata + Dia a Dia + VGF2"/>
    <s v="Ouro + Dia a Dia + VGF2"/>
    <s v="Estrela + Dia a Dia + VGF2"/>
    <n v="30"/>
    <n v="20"/>
    <n v="30"/>
    <n v="35"/>
    <n v="38"/>
    <n v="83.92"/>
    <n v="83.92"/>
    <n v="83.92"/>
    <n v="83.92"/>
    <n v="83.92"/>
    <n v="0"/>
    <n v="0"/>
    <n v="0"/>
    <n v="0"/>
    <n v="0"/>
    <n v="67.13"/>
    <n v="76.72"/>
    <n v="67.13"/>
    <n v="62.335000000000001"/>
    <n v="59.457999999999998"/>
    <n v="0"/>
    <n v="0"/>
    <n v="0"/>
    <n v="0"/>
    <n v="0"/>
    <n v="0"/>
    <n v="100"/>
    <n v="100"/>
    <n v="100"/>
    <n v="100"/>
  </r>
  <r>
    <n v="634134"/>
    <x v="333"/>
    <n v="20220310"/>
    <m/>
    <s v="COLOR"/>
    <x v="165"/>
    <s v="AVON ANEW PRESSED POWDER RESTAGE"/>
    <n v="1227752"/>
    <x v="333"/>
    <n v="1"/>
    <s v="IN-LINE (EXCL NR)"/>
    <s v="REGULAR PRICE"/>
    <n v="0.38059999999999999"/>
    <m/>
    <n v="10.76"/>
    <m/>
    <m/>
    <n v="95.9"/>
    <n v="95.9"/>
    <n v="931"/>
    <n v="931"/>
    <n v="28"/>
    <s v="WORK IN PROGRESS"/>
    <n v="134366974"/>
    <s v="NO INCENTIVE"/>
    <s v="N"/>
    <s v="N"/>
    <s v="N"/>
    <s v="N"/>
    <x v="3"/>
    <n v="134366979"/>
    <n v="28"/>
    <n v="11"/>
    <n v="20230306"/>
    <s v="CUSTOMER"/>
    <n v="15"/>
    <s v="Y"/>
    <s v="Tech rep lvl + Dia a Dia + VGF2"/>
    <s v="FULL PAYMENT"/>
    <m/>
    <n v="33010.573299999996"/>
    <n v="22993.013299999999"/>
    <n v="79.36"/>
    <m/>
    <s v="PRESSED POWDER"/>
    <s v="FACE POWDER"/>
    <s v="FACE COLOR"/>
    <s v="FEMALE"/>
    <s v="ANEW"/>
    <s v="ANEW MAKE UP"/>
    <n v="0"/>
    <n v="100"/>
    <n v="25"/>
    <s v="N"/>
    <s v="N"/>
    <n v="51736"/>
    <m/>
    <s v="N"/>
    <m/>
    <m/>
    <m/>
    <m/>
    <m/>
    <m/>
    <m/>
    <m/>
    <s v="N"/>
    <m/>
    <m/>
    <m/>
    <x v="0"/>
    <m/>
    <n v="28"/>
    <s v="RENEW  - COLOR  - 1"/>
    <s v="N"/>
    <m/>
    <m/>
    <s v="N"/>
    <n v="20230306"/>
    <m/>
    <n v="134366974"/>
    <s v="MIXED"/>
    <s v="Tech rep lvl"/>
    <s v="CosmÃ©ticos"/>
    <n v="1"/>
    <m/>
    <n v="0"/>
    <n v="0"/>
    <n v="100"/>
    <n v="134366975"/>
    <n v="999"/>
    <n v="2"/>
    <x v="0"/>
    <x v="0"/>
    <n v="0.38059999999999999"/>
    <n v="0.435"/>
    <n v="0.38059999999999999"/>
    <n v="0.35339999999999999"/>
    <n v="0.33710000000000001"/>
    <n v="95.9"/>
    <n v="95.9"/>
    <n v="95.9"/>
    <n v="95.9"/>
    <n v="95.9"/>
    <s v="Brasil + Dia a Dia + VGF2"/>
    <s v="Bronze + Dia a Dia + VGF2"/>
    <s v="Prata + Dia a Dia + VGF2"/>
    <s v="Ouro + Dia a Dia + VGF2"/>
    <s v="Estrela + Dia a Dia + VGF2"/>
    <n v="30"/>
    <n v="20"/>
    <n v="30"/>
    <n v="35"/>
    <n v="38"/>
    <n v="83.92"/>
    <n v="83.92"/>
    <n v="83.92"/>
    <n v="83.92"/>
    <n v="83.92"/>
    <n v="0"/>
    <n v="0"/>
    <n v="0"/>
    <n v="0"/>
    <n v="0"/>
    <n v="67.13"/>
    <n v="76.72"/>
    <n v="67.13"/>
    <n v="62.335000000000001"/>
    <n v="59.457999999999998"/>
    <n v="0"/>
    <n v="0"/>
    <n v="0"/>
    <n v="0"/>
    <n v="0"/>
    <n v="0"/>
    <n v="100"/>
    <n v="100"/>
    <n v="100"/>
    <n v="100"/>
  </r>
  <r>
    <n v="634135"/>
    <x v="334"/>
    <n v="20220310"/>
    <m/>
    <s v="COLOR"/>
    <x v="165"/>
    <s v="AVON ANEW PRESSED POWDER RESTAGE"/>
    <n v="1227752"/>
    <x v="334"/>
    <n v="1"/>
    <s v="IN-LINE (EXCL NR)"/>
    <s v="REGULAR PRICE"/>
    <n v="0.38059999999999999"/>
    <m/>
    <n v="10.814"/>
    <m/>
    <m/>
    <n v="95.9"/>
    <n v="95.9"/>
    <n v="2442"/>
    <n v="2442"/>
    <n v="28"/>
    <s v="WORK IN PROGRESS"/>
    <n v="134366974"/>
    <s v="NO INCENTIVE"/>
    <s v="N"/>
    <s v="N"/>
    <s v="N"/>
    <s v="N"/>
    <x v="3"/>
    <n v="134366978"/>
    <n v="28"/>
    <n v="11"/>
    <n v="20230306"/>
    <s v="CUSTOMER"/>
    <n v="15"/>
    <s v="Y"/>
    <s v="Tech rep lvl + Dia a Dia + VGF2"/>
    <s v="FULL PAYMENT"/>
    <m/>
    <n v="86604.202000000005"/>
    <n v="60196.413999999997"/>
    <n v="79.260000000000005"/>
    <m/>
    <s v="PRESSED POWDER"/>
    <s v="FACE POWDER"/>
    <s v="FACE COLOR"/>
    <s v="FEMALE"/>
    <s v="ANEW"/>
    <s v="ANEW MAKE UP"/>
    <n v="0"/>
    <n v="100"/>
    <n v="25"/>
    <s v="N"/>
    <s v="N"/>
    <n v="51755"/>
    <m/>
    <s v="N"/>
    <m/>
    <m/>
    <m/>
    <m/>
    <m/>
    <m/>
    <m/>
    <m/>
    <s v="N"/>
    <m/>
    <m/>
    <m/>
    <x v="0"/>
    <m/>
    <n v="28"/>
    <s v="RENEW  - COLOR  - 1"/>
    <s v="N"/>
    <m/>
    <m/>
    <s v="N"/>
    <n v="20230306"/>
    <m/>
    <n v="134366974"/>
    <s v="MIXED"/>
    <s v="Tech rep lvl"/>
    <s v="CosmÃ©ticos"/>
    <n v="1"/>
    <m/>
    <n v="0"/>
    <n v="0"/>
    <n v="100"/>
    <n v="134366975"/>
    <n v="999"/>
    <n v="2"/>
    <x v="0"/>
    <x v="0"/>
    <n v="0.38059999999999999"/>
    <n v="0.435"/>
    <n v="0.38059999999999999"/>
    <n v="0.35339999999999999"/>
    <n v="0.33710000000000001"/>
    <n v="95.9"/>
    <n v="95.9"/>
    <n v="95.9"/>
    <n v="95.9"/>
    <n v="95.9"/>
    <s v="Brasil + Dia a Dia + VGF2"/>
    <s v="Bronze + Dia a Dia + VGF2"/>
    <s v="Prata + Dia a Dia + VGF2"/>
    <s v="Ouro + Dia a Dia + VGF2"/>
    <s v="Estrela + Dia a Dia + VGF2"/>
    <n v="30"/>
    <n v="20"/>
    <n v="30"/>
    <n v="35"/>
    <n v="38"/>
    <n v="83.92"/>
    <n v="83.92"/>
    <n v="83.92"/>
    <n v="83.92"/>
    <n v="83.92"/>
    <n v="0"/>
    <n v="0"/>
    <n v="0"/>
    <n v="0"/>
    <n v="0"/>
    <n v="67.13"/>
    <n v="76.72"/>
    <n v="67.13"/>
    <n v="62.335000000000001"/>
    <n v="59.457999999999998"/>
    <n v="0"/>
    <n v="0"/>
    <n v="0"/>
    <n v="0"/>
    <n v="0"/>
    <n v="0"/>
    <n v="100"/>
    <n v="100"/>
    <n v="100"/>
    <n v="100"/>
  </r>
  <r>
    <n v="620777"/>
    <x v="335"/>
    <n v="20210309"/>
    <m/>
    <s v="COLOR"/>
    <x v="166"/>
    <s v="ANEW SERUM LIP TREATMENT"/>
    <n v="1220461"/>
    <x v="335"/>
    <n v="1"/>
    <s v="IN-LINE (EXCL NR)"/>
    <s v="CROSS-OUT"/>
    <n v="0.38059999999999999"/>
    <m/>
    <n v="6.298"/>
    <m/>
    <m/>
    <n v="49.99"/>
    <n v="59.99"/>
    <n v="10683"/>
    <n v="10683"/>
    <n v="29"/>
    <s v="WORK IN PROGRESS"/>
    <n v="134367005"/>
    <s v="NO INCENTIVE"/>
    <s v="N"/>
    <s v="N"/>
    <s v="N"/>
    <s v="N"/>
    <x v="3"/>
    <n v="134367007"/>
    <n v="28"/>
    <n v="11"/>
    <n v="20230306"/>
    <s v="CUSTOMER"/>
    <n v="15"/>
    <s v="Y"/>
    <s v="Tech rep lvl + Dia a Dia + VGF2"/>
    <s v="FULL PAYMENT"/>
    <m/>
    <n v="197503.34640000001"/>
    <n v="130221.8124"/>
    <n v="76.83"/>
    <m/>
    <s v="LIP BALM"/>
    <s v="LIP CARE"/>
    <s v="LIP CARE"/>
    <s v="FEMALE"/>
    <s v="ANEW"/>
    <s v="ANEW MAKE UP"/>
    <n v="1"/>
    <n v="100"/>
    <n v="100"/>
    <s v="N"/>
    <s v="N"/>
    <n v="52495"/>
    <m/>
    <s v="N"/>
    <s v="SP"/>
    <n v="45"/>
    <n v="53.99"/>
    <n v="56.39"/>
    <m/>
    <m/>
    <m/>
    <m/>
    <s v="N"/>
    <m/>
    <m/>
    <m/>
    <x v="0"/>
    <m/>
    <n v="28"/>
    <s v="RENEW  - COLOR  - 1"/>
    <s v="N"/>
    <m/>
    <m/>
    <s v="N"/>
    <n v="20230306"/>
    <m/>
    <n v="134367005"/>
    <s v="MIXED"/>
    <s v="Tech rep lvl"/>
    <s v="CosmÃ©ticos"/>
    <n v="1"/>
    <m/>
    <n v="0"/>
    <n v="0"/>
    <n v="100"/>
    <n v="134367006"/>
    <n v="999"/>
    <n v="2"/>
    <x v="0"/>
    <x v="0"/>
    <n v="0.38059999999999999"/>
    <n v="0.435"/>
    <n v="0.38059999999999999"/>
    <n v="0.35339999999999999"/>
    <n v="0.33710000000000001"/>
    <n v="49.99"/>
    <n v="49.99"/>
    <n v="49.99"/>
    <n v="49.99"/>
    <n v="49.99"/>
    <s v="Brasil + Dia a Dia + VGF2"/>
    <s v="Bronze + Dia a Dia + VGF2"/>
    <s v="Prata + Dia a Dia + VGF2"/>
    <s v="Ouro + Dia a Dia + VGF2"/>
    <s v="Estrela + Dia a Dia + VGF2"/>
    <n v="30"/>
    <n v="20"/>
    <n v="30"/>
    <n v="35"/>
    <n v="38"/>
    <n v="83.92"/>
    <n v="83.92"/>
    <n v="83.92"/>
    <n v="83.92"/>
    <n v="83.92"/>
    <n v="0"/>
    <n v="0"/>
    <n v="0"/>
    <n v="0"/>
    <n v="0"/>
    <n v="34.993000000000002"/>
    <n v="39.991999999999997"/>
    <n v="34.993000000000002"/>
    <n v="32.493499999999997"/>
    <n v="30.9938"/>
    <n v="0"/>
    <n v="0"/>
    <n v="0"/>
    <n v="0"/>
    <n v="0"/>
    <n v="0"/>
    <n v="100"/>
    <n v="100"/>
    <n v="100"/>
    <n v="100"/>
  </r>
  <r>
    <n v="627703"/>
    <x v="336"/>
    <n v="20210304"/>
    <m/>
    <s v="COLOR"/>
    <x v="167"/>
    <s v="CT PRESSED POWDER DTV NEW SHADE NAME"/>
    <n v="1224153"/>
    <x v="336"/>
    <n v="1"/>
    <s v="IN-LINE (EXCL NR)"/>
    <s v="CROSS-OUT"/>
    <n v="0.38059999999999999"/>
    <m/>
    <n v="2.2149999999999999"/>
    <m/>
    <m/>
    <n v="15.99"/>
    <n v="18.989999999999998"/>
    <n v="4631"/>
    <n v="4631"/>
    <n v="23"/>
    <s v="WORK IN PROGRESS"/>
    <n v="134367032"/>
    <s v="NO INCENTIVE"/>
    <s v="N"/>
    <s v="N"/>
    <s v="N"/>
    <s v="N"/>
    <x v="3"/>
    <n v="134367034"/>
    <n v="28"/>
    <n v="11"/>
    <n v="20230306"/>
    <s v="CUSTOMER"/>
    <n v="15"/>
    <s v="Y"/>
    <s v="Tech rep lvl + Dia a Dia + VGF2"/>
    <s v="FULL PAYMENT"/>
    <m/>
    <n v="27384.486799999999"/>
    <n v="17126.821800000002"/>
    <n v="74.52"/>
    <m/>
    <s v="PRESSED POWDER"/>
    <s v="FACE POWDER"/>
    <s v="FACE COLOR"/>
    <s v="FEMALE"/>
    <s v="COLOR TREND"/>
    <s v="COLOR TREND"/>
    <n v="1"/>
    <n v="100"/>
    <n v="20"/>
    <s v="N"/>
    <s v="N"/>
    <n v="50012"/>
    <m/>
    <s v="N"/>
    <s v="RP"/>
    <n v="15.01"/>
    <n v="18.989999999999998"/>
    <n v="18.989999999999998"/>
    <m/>
    <m/>
    <m/>
    <m/>
    <s v="N"/>
    <n v="31603368"/>
    <s v="Plataforma"/>
    <m/>
    <x v="0"/>
    <m/>
    <n v="22"/>
    <s v="COLOR TREND - 11"/>
    <s v="N"/>
    <m/>
    <m/>
    <s v="N"/>
    <n v="20230306"/>
    <m/>
    <n v="134367032"/>
    <s v="MIXED"/>
    <s v="Tech rep lvl"/>
    <s v="CosmÃ©ticos"/>
    <n v="1"/>
    <m/>
    <n v="0"/>
    <n v="0"/>
    <n v="100"/>
    <n v="134367033"/>
    <n v="999"/>
    <n v="2"/>
    <x v="0"/>
    <x v="0"/>
    <n v="0.38059999999999999"/>
    <n v="0.435"/>
    <n v="0.38059999999999999"/>
    <n v="0.35339999999999999"/>
    <n v="0.33710000000000001"/>
    <n v="15.99"/>
    <n v="15.99"/>
    <n v="15.99"/>
    <n v="15.99"/>
    <n v="15.99"/>
    <s v="Brasil + Dia a Dia + VGF2"/>
    <s v="Bronze + Dia a Dia + VGF2"/>
    <s v="Prata + Dia a Dia + VGF2"/>
    <s v="Ouro + Dia a Dia + VGF2"/>
    <s v="Estrela + Dia a Dia + VGF2"/>
    <n v="30"/>
    <n v="20"/>
    <n v="30"/>
    <n v="35"/>
    <n v="38"/>
    <n v="83.92"/>
    <n v="83.92"/>
    <n v="83.92"/>
    <n v="83.92"/>
    <n v="83.92"/>
    <n v="0"/>
    <n v="0"/>
    <n v="0"/>
    <n v="0"/>
    <n v="0"/>
    <n v="11.193"/>
    <n v="12.792"/>
    <n v="11.193"/>
    <n v="10.3935"/>
    <n v="9.9138000000000002"/>
    <n v="0"/>
    <n v="0"/>
    <n v="0"/>
    <n v="0"/>
    <n v="0"/>
    <n v="0"/>
    <n v="100"/>
    <n v="100"/>
    <n v="100"/>
    <n v="100"/>
  </r>
  <r>
    <n v="627704"/>
    <x v="337"/>
    <n v="20210304"/>
    <m/>
    <s v="COLOR"/>
    <x v="167"/>
    <s v="CT PRESSED POWDER DTV NEW SHADE NAME"/>
    <n v="1224153"/>
    <x v="337"/>
    <n v="1"/>
    <s v="IN-LINE (EXCL NR)"/>
    <s v="CROSS-OUT"/>
    <n v="0.38059999999999999"/>
    <m/>
    <n v="2.2280000000000002"/>
    <m/>
    <m/>
    <n v="15.99"/>
    <n v="18.989999999999998"/>
    <n v="41276"/>
    <n v="41276"/>
    <n v="23"/>
    <s v="WORK IN PROGRESS"/>
    <n v="134367032"/>
    <s v="NO INCENTIVE"/>
    <s v="N"/>
    <s v="N"/>
    <s v="N"/>
    <s v="N"/>
    <x v="3"/>
    <n v="134367038"/>
    <n v="28"/>
    <n v="11"/>
    <n v="20230306"/>
    <s v="CUSTOMER"/>
    <n v="15"/>
    <s v="Y"/>
    <s v="Tech rep lvl + Dia a Dia + VGF2"/>
    <s v="FULL PAYMENT"/>
    <m/>
    <n v="244090.06349999999"/>
    <n v="152127.1355"/>
    <n v="74.37"/>
    <m/>
    <s v="PRESSED POWDER"/>
    <s v="FACE POWDER"/>
    <s v="FACE COLOR"/>
    <s v="FEMALE"/>
    <s v="COLOR TREND"/>
    <s v="COLOR TREND"/>
    <n v="1"/>
    <n v="100"/>
    <n v="20"/>
    <s v="N"/>
    <s v="N"/>
    <n v="50077"/>
    <m/>
    <s v="N"/>
    <s v="RP"/>
    <n v="15.01"/>
    <n v="18.989999999999998"/>
    <n v="18.989999999999998"/>
    <m/>
    <m/>
    <m/>
    <m/>
    <s v="N"/>
    <n v="31603368"/>
    <s v="Plataforma"/>
    <m/>
    <x v="0"/>
    <m/>
    <n v="22"/>
    <s v="COLOR TREND - 11"/>
    <s v="N"/>
    <m/>
    <m/>
    <s v="N"/>
    <n v="20230306"/>
    <m/>
    <n v="134367032"/>
    <s v="MIXED"/>
    <s v="Tech rep lvl"/>
    <s v="CosmÃ©ticos"/>
    <n v="1"/>
    <m/>
    <n v="0"/>
    <n v="0"/>
    <n v="100"/>
    <n v="134367033"/>
    <n v="999"/>
    <n v="2"/>
    <x v="0"/>
    <x v="0"/>
    <n v="0.38059999999999999"/>
    <n v="0.435"/>
    <n v="0.38059999999999999"/>
    <n v="0.35339999999999999"/>
    <n v="0.33710000000000001"/>
    <n v="15.99"/>
    <n v="15.99"/>
    <n v="15.99"/>
    <n v="15.99"/>
    <n v="15.99"/>
    <s v="Brasil + Dia a Dia + VGF2"/>
    <s v="Bronze + Dia a Dia + VGF2"/>
    <s v="Prata + Dia a Dia + VGF2"/>
    <s v="Ouro + Dia a Dia + VGF2"/>
    <s v="Estrela + Dia a Dia + VGF2"/>
    <n v="30"/>
    <n v="20"/>
    <n v="30"/>
    <n v="35"/>
    <n v="38"/>
    <n v="83.92"/>
    <n v="83.92"/>
    <n v="83.92"/>
    <n v="83.92"/>
    <n v="83.92"/>
    <n v="0"/>
    <n v="0"/>
    <n v="0"/>
    <n v="0"/>
    <n v="0"/>
    <n v="11.193"/>
    <n v="12.792"/>
    <n v="11.193"/>
    <n v="10.3935"/>
    <n v="9.9138000000000002"/>
    <n v="0"/>
    <n v="0"/>
    <n v="0"/>
    <n v="0"/>
    <n v="0"/>
    <n v="0"/>
    <n v="100"/>
    <n v="100"/>
    <n v="100"/>
    <n v="100"/>
  </r>
  <r>
    <n v="627705"/>
    <x v="338"/>
    <n v="20210304"/>
    <m/>
    <s v="COLOR"/>
    <x v="167"/>
    <s v="CT PRESSED POWDER DTV NEW SHADE NAME"/>
    <n v="1224153"/>
    <x v="338"/>
    <n v="1"/>
    <s v="IN-LINE (EXCL NR)"/>
    <s v="CROSS-OUT"/>
    <n v="0.38059999999999999"/>
    <m/>
    <n v="2.2200000000000002"/>
    <m/>
    <m/>
    <n v="15.99"/>
    <n v="18.989999999999998"/>
    <n v="11108"/>
    <n v="11108"/>
    <n v="23"/>
    <s v="WORK IN PROGRESS"/>
    <n v="134367032"/>
    <s v="NO INCENTIVE"/>
    <s v="N"/>
    <s v="N"/>
    <s v="N"/>
    <s v="N"/>
    <x v="3"/>
    <n v="134367037"/>
    <n v="28"/>
    <n v="11"/>
    <n v="20230306"/>
    <s v="CUSTOMER"/>
    <n v="15"/>
    <s v="Y"/>
    <s v="Tech rep lvl + Dia a Dia + VGF2"/>
    <s v="FULL PAYMENT"/>
    <m/>
    <n v="65687.888999999996"/>
    <n v="41028.129000000001"/>
    <n v="74.459999999999994"/>
    <m/>
    <s v="PRESSED POWDER"/>
    <s v="FACE POWDER"/>
    <s v="FACE COLOR"/>
    <s v="FEMALE"/>
    <s v="COLOR TREND"/>
    <s v="COLOR TREND"/>
    <n v="1"/>
    <n v="100"/>
    <n v="20"/>
    <s v="N"/>
    <s v="N"/>
    <n v="50094"/>
    <m/>
    <s v="N"/>
    <s v="RP"/>
    <n v="15.01"/>
    <n v="18.989999999999998"/>
    <n v="18.989999999999998"/>
    <m/>
    <m/>
    <m/>
    <m/>
    <s v="N"/>
    <n v="31603368"/>
    <s v="Plataforma"/>
    <m/>
    <x v="0"/>
    <m/>
    <n v="22"/>
    <s v="COLOR TREND - 11"/>
    <s v="N"/>
    <m/>
    <m/>
    <s v="N"/>
    <n v="20230306"/>
    <m/>
    <n v="134367032"/>
    <s v="MIXED"/>
    <s v="Tech rep lvl"/>
    <s v="CosmÃ©ticos"/>
    <n v="1"/>
    <m/>
    <n v="0"/>
    <n v="0"/>
    <n v="100"/>
    <n v="134367033"/>
    <n v="999"/>
    <n v="2"/>
    <x v="0"/>
    <x v="0"/>
    <n v="0.38059999999999999"/>
    <n v="0.435"/>
    <n v="0.38059999999999999"/>
    <n v="0.35339999999999999"/>
    <n v="0.33710000000000001"/>
    <n v="15.99"/>
    <n v="15.99"/>
    <n v="15.99"/>
    <n v="15.99"/>
    <n v="15.99"/>
    <s v="Brasil + Dia a Dia + VGF2"/>
    <s v="Bronze + Dia a Dia + VGF2"/>
    <s v="Prata + Dia a Dia + VGF2"/>
    <s v="Ouro + Dia a Dia + VGF2"/>
    <s v="Estrela + Dia a Dia + VGF2"/>
    <n v="30"/>
    <n v="20"/>
    <n v="30"/>
    <n v="35"/>
    <n v="38"/>
    <n v="83.92"/>
    <n v="83.92"/>
    <n v="83.92"/>
    <n v="83.92"/>
    <n v="83.92"/>
    <n v="0"/>
    <n v="0"/>
    <n v="0"/>
    <n v="0"/>
    <n v="0"/>
    <n v="11.193"/>
    <n v="12.792"/>
    <n v="11.193"/>
    <n v="10.3935"/>
    <n v="9.9138000000000002"/>
    <n v="0"/>
    <n v="0"/>
    <n v="0"/>
    <n v="0"/>
    <n v="0"/>
    <n v="0"/>
    <n v="100"/>
    <n v="100"/>
    <n v="100"/>
    <n v="100"/>
  </r>
  <r>
    <n v="627706"/>
    <x v="339"/>
    <n v="20210304"/>
    <m/>
    <s v="COLOR"/>
    <x v="167"/>
    <s v="CT PRESSED POWDER DTV NEW SHADE NAME"/>
    <n v="1224153"/>
    <x v="339"/>
    <n v="1"/>
    <s v="IN-LINE (EXCL NR)"/>
    <s v="CROSS-OUT"/>
    <n v="0.38059999999999999"/>
    <m/>
    <n v="2.2629999999999999"/>
    <m/>
    <m/>
    <n v="15.99"/>
    <n v="18.989999999999998"/>
    <n v="3701"/>
    <n v="3701"/>
    <n v="23"/>
    <s v="WORK IN PROGRESS"/>
    <n v="134367032"/>
    <s v="NO INCENTIVE"/>
    <s v="N"/>
    <s v="N"/>
    <s v="N"/>
    <s v="N"/>
    <x v="3"/>
    <n v="134367036"/>
    <n v="28"/>
    <n v="11"/>
    <n v="20230306"/>
    <s v="CUSTOMER"/>
    <n v="15"/>
    <s v="Y"/>
    <s v="Tech rep lvl + Dia a Dia + VGF2"/>
    <s v="FULL PAYMENT"/>
    <m/>
    <n v="21885.82"/>
    <n v="13510.457"/>
    <n v="73.97"/>
    <m/>
    <s v="PRESSED POWDER"/>
    <s v="FACE POWDER"/>
    <s v="FACE COLOR"/>
    <s v="FEMALE"/>
    <s v="COLOR TREND"/>
    <s v="COLOR TREND"/>
    <n v="1"/>
    <n v="100"/>
    <n v="20"/>
    <s v="N"/>
    <s v="N"/>
    <n v="50293"/>
    <m/>
    <s v="N"/>
    <s v="RP"/>
    <n v="15.01"/>
    <n v="18.989999999999998"/>
    <n v="18.989999999999998"/>
    <m/>
    <m/>
    <m/>
    <m/>
    <s v="N"/>
    <n v="31603368"/>
    <s v="Plataforma"/>
    <m/>
    <x v="0"/>
    <m/>
    <n v="22"/>
    <s v="COLOR TREND - 11"/>
    <s v="N"/>
    <m/>
    <m/>
    <s v="N"/>
    <n v="20230306"/>
    <m/>
    <n v="134367032"/>
    <s v="MIXED"/>
    <s v="Tech rep lvl"/>
    <s v="CosmÃ©ticos"/>
    <n v="1"/>
    <m/>
    <n v="0"/>
    <n v="0"/>
    <n v="100"/>
    <n v="134367033"/>
    <n v="999"/>
    <n v="2"/>
    <x v="0"/>
    <x v="0"/>
    <n v="0.38059999999999999"/>
    <n v="0.435"/>
    <n v="0.38059999999999999"/>
    <n v="0.35339999999999999"/>
    <n v="0.33710000000000001"/>
    <n v="15.99"/>
    <n v="15.99"/>
    <n v="15.99"/>
    <n v="15.99"/>
    <n v="15.99"/>
    <s v="Brasil + Dia a Dia + VGF2"/>
    <s v="Bronze + Dia a Dia + VGF2"/>
    <s v="Prata + Dia a Dia + VGF2"/>
    <s v="Ouro + Dia a Dia + VGF2"/>
    <s v="Estrela + Dia a Dia + VGF2"/>
    <n v="30"/>
    <n v="20"/>
    <n v="30"/>
    <n v="35"/>
    <n v="38"/>
    <n v="83.92"/>
    <n v="83.92"/>
    <n v="83.92"/>
    <n v="83.92"/>
    <n v="83.92"/>
    <n v="0"/>
    <n v="0"/>
    <n v="0"/>
    <n v="0"/>
    <n v="0"/>
    <n v="11.193"/>
    <n v="12.792"/>
    <n v="11.193"/>
    <n v="10.3935"/>
    <n v="9.9138000000000002"/>
    <n v="0"/>
    <n v="0"/>
    <n v="0"/>
    <n v="0"/>
    <n v="0"/>
    <n v="0"/>
    <n v="100"/>
    <n v="100"/>
    <n v="100"/>
    <n v="100"/>
  </r>
  <r>
    <n v="627707"/>
    <x v="340"/>
    <n v="20210304"/>
    <m/>
    <s v="COLOR"/>
    <x v="167"/>
    <s v="CT PRESSED POWDER DTV NEW SHADE NAME"/>
    <n v="1224153"/>
    <x v="340"/>
    <n v="1"/>
    <s v="IN-LINE (EXCL NR)"/>
    <s v="CROSS-OUT"/>
    <n v="0.38059999999999999"/>
    <m/>
    <n v="2.2669999999999999"/>
    <m/>
    <m/>
    <n v="15.99"/>
    <n v="18.989999999999998"/>
    <n v="13184"/>
    <n v="13184"/>
    <n v="23"/>
    <s v="WORK IN PROGRESS"/>
    <n v="134367032"/>
    <s v="NO INCENTIVE"/>
    <s v="N"/>
    <s v="N"/>
    <s v="N"/>
    <s v="N"/>
    <x v="3"/>
    <n v="134367035"/>
    <n v="28"/>
    <n v="11"/>
    <n v="20230306"/>
    <s v="CUSTOMER"/>
    <n v="15"/>
    <s v="Y"/>
    <s v="Tech rep lvl + Dia a Dia + VGF2"/>
    <s v="FULL PAYMENT"/>
    <m/>
    <n v="77963.930099999998"/>
    <n v="48075.802100000001"/>
    <n v="73.92"/>
    <m/>
    <s v="PRESSED POWDER"/>
    <s v="FACE POWDER"/>
    <s v="FACE COLOR"/>
    <s v="FEMALE"/>
    <s v="COLOR TREND"/>
    <s v="COLOR TREND"/>
    <n v="1"/>
    <n v="100"/>
    <n v="20"/>
    <s v="N"/>
    <s v="N"/>
    <n v="50295"/>
    <m/>
    <s v="N"/>
    <s v="RP"/>
    <n v="15.01"/>
    <n v="18.989999999999998"/>
    <n v="18.989999999999998"/>
    <m/>
    <m/>
    <m/>
    <m/>
    <s v="N"/>
    <n v="31603368"/>
    <s v="Plataforma"/>
    <m/>
    <x v="0"/>
    <m/>
    <n v="22"/>
    <s v="COLOR TREND - 11"/>
    <s v="N"/>
    <m/>
    <m/>
    <s v="N"/>
    <n v="20230306"/>
    <m/>
    <n v="134367032"/>
    <s v="MIXED"/>
    <s v="Tech rep lvl"/>
    <s v="CosmÃ©ticos"/>
    <n v="1"/>
    <m/>
    <n v="0"/>
    <n v="0"/>
    <n v="100"/>
    <n v="134367033"/>
    <n v="999"/>
    <n v="2"/>
    <x v="0"/>
    <x v="0"/>
    <n v="0.38059999999999999"/>
    <n v="0.435"/>
    <n v="0.38059999999999999"/>
    <n v="0.35339999999999999"/>
    <n v="0.33710000000000001"/>
    <n v="15.99"/>
    <n v="15.99"/>
    <n v="15.99"/>
    <n v="15.99"/>
    <n v="15.99"/>
    <s v="Brasil + Dia a Dia + VGF2"/>
    <s v="Bronze + Dia a Dia + VGF2"/>
    <s v="Prata + Dia a Dia + VGF2"/>
    <s v="Ouro + Dia a Dia + VGF2"/>
    <s v="Estrela + Dia a Dia + VGF2"/>
    <n v="30"/>
    <n v="20"/>
    <n v="30"/>
    <n v="35"/>
    <n v="38"/>
    <n v="83.92"/>
    <n v="83.92"/>
    <n v="83.92"/>
    <n v="83.92"/>
    <n v="83.92"/>
    <n v="0"/>
    <n v="0"/>
    <n v="0"/>
    <n v="0"/>
    <n v="0"/>
    <n v="11.193"/>
    <n v="12.792"/>
    <n v="11.193"/>
    <n v="10.3935"/>
    <n v="9.9138000000000002"/>
    <n v="0"/>
    <n v="0"/>
    <n v="0"/>
    <n v="0"/>
    <n v="0"/>
    <n v="0"/>
    <n v="100"/>
    <n v="100"/>
    <n v="100"/>
    <n v="100"/>
  </r>
  <r>
    <n v="625335"/>
    <x v="341"/>
    <n v="20220308"/>
    <m/>
    <s v="COLOR"/>
    <x v="168"/>
    <s v="COLOR TREND REAL MATTE FILTER EFFECT WATERPROOF POWDER"/>
    <n v="1222674"/>
    <x v="341"/>
    <n v="1"/>
    <s v="IN-LINE (EXCL NR)"/>
    <s v="REGULAR PRICE"/>
    <n v="0.38059999999999999"/>
    <m/>
    <n v="3.577"/>
    <m/>
    <m/>
    <n v="27.99"/>
    <n v="27.99"/>
    <n v="1105"/>
    <n v="1105"/>
    <n v="22"/>
    <s v="WORK IN PROGRESS"/>
    <n v="134367069"/>
    <s v="NO INCENTIVE"/>
    <s v="N"/>
    <s v="N"/>
    <s v="N"/>
    <s v="N"/>
    <x v="3"/>
    <n v="134367078"/>
    <n v="28"/>
    <n v="11"/>
    <n v="20230306"/>
    <s v="CUSTOMER"/>
    <n v="15"/>
    <s v="Y"/>
    <s v="Tech rep lvl + Dia a Dia + VGF2"/>
    <s v="FULL PAYMENT"/>
    <m/>
    <n v="11435.6392"/>
    <n v="7483.0541999999996"/>
    <n v="76.5"/>
    <m/>
    <s v="PRESSED POWDER"/>
    <s v="FACE POWDER"/>
    <s v="FACE COLOR"/>
    <s v="FEMALE"/>
    <s v="COLOR TREND"/>
    <s v="COLOR TREND"/>
    <n v="0"/>
    <n v="100"/>
    <s v="11.11"/>
    <s v="N"/>
    <s v="N"/>
    <n v="50756"/>
    <m/>
    <s v="N"/>
    <s v="RP"/>
    <n v="20.8"/>
    <n v="27.99"/>
    <n v="27.99"/>
    <m/>
    <m/>
    <m/>
    <m/>
    <s v="N"/>
    <n v="31603368"/>
    <s v="Plataforma"/>
    <m/>
    <x v="0"/>
    <m/>
    <n v="22"/>
    <s v="COLOR TREND - 11"/>
    <s v="N"/>
    <m/>
    <m/>
    <s v="N"/>
    <n v="20230306"/>
    <m/>
    <n v="134367069"/>
    <s v="MIXED"/>
    <s v="Tech rep lvl"/>
    <s v="CosmÃ©ticos"/>
    <n v="1"/>
    <m/>
    <n v="0"/>
    <n v="0"/>
    <n v="100"/>
    <n v="134367070"/>
    <n v="999"/>
    <n v="2"/>
    <x v="0"/>
    <x v="0"/>
    <n v="0.38059999999999999"/>
    <n v="0.435"/>
    <n v="0.38059999999999999"/>
    <n v="0.35339999999999999"/>
    <n v="0.33710000000000001"/>
    <n v="27.99"/>
    <n v="27.99"/>
    <n v="27.99"/>
    <n v="27.99"/>
    <n v="27.99"/>
    <s v="Brasil + Dia a Dia + VGF2"/>
    <s v="Bronze + Dia a Dia + VGF2"/>
    <s v="Prata + Dia a Dia + VGF2"/>
    <s v="Ouro + Dia a Dia + VGF2"/>
    <s v="Estrela + Dia a Dia + VGF2"/>
    <n v="30"/>
    <n v="20"/>
    <n v="30"/>
    <n v="35"/>
    <n v="38"/>
    <n v="83.92"/>
    <n v="83.92"/>
    <n v="83.92"/>
    <n v="83.92"/>
    <n v="83.92"/>
    <n v="0"/>
    <n v="0"/>
    <n v="0"/>
    <n v="0"/>
    <n v="0"/>
    <n v="19.593"/>
    <n v="22.391999999999999"/>
    <n v="19.593"/>
    <n v="18.1935"/>
    <n v="17.3538"/>
    <n v="0"/>
    <n v="0"/>
    <n v="0"/>
    <n v="0"/>
    <n v="0"/>
    <n v="0"/>
    <n v="100"/>
    <n v="100"/>
    <n v="100"/>
    <n v="100"/>
  </r>
  <r>
    <n v="625336"/>
    <x v="342"/>
    <n v="20220308"/>
    <m/>
    <s v="COLOR"/>
    <x v="168"/>
    <s v="COLOR TREND REAL MATTE FILTER EFFECT WATERPROOF POWDER"/>
    <n v="1222674"/>
    <x v="342"/>
    <n v="1"/>
    <s v="IN-LINE (EXCL NR)"/>
    <s v="REGULAR PRICE"/>
    <n v="0.38059999999999999"/>
    <m/>
    <n v="3.6230000000000002"/>
    <m/>
    <m/>
    <n v="27.99"/>
    <n v="27.99"/>
    <n v="9352"/>
    <n v="9352"/>
    <n v="22"/>
    <s v="WORK IN PROGRESS"/>
    <n v="134367069"/>
    <s v="NO INCENTIVE"/>
    <s v="N"/>
    <s v="N"/>
    <s v="N"/>
    <s v="N"/>
    <x v="3"/>
    <n v="134367074"/>
    <n v="28"/>
    <n v="11"/>
    <n v="20230306"/>
    <s v="CUSTOMER"/>
    <n v="15"/>
    <s v="Y"/>
    <s v="Tech rep lvl + Dia a Dia + VGF2"/>
    <s v="FULL PAYMENT"/>
    <m/>
    <n v="96805.200800000006"/>
    <n v="62922.904799999997"/>
    <n v="76.19"/>
    <m/>
    <s v="PRESSED POWDER"/>
    <s v="FACE POWDER"/>
    <s v="FACE COLOR"/>
    <s v="FEMALE"/>
    <s v="COLOR TREND"/>
    <s v="COLOR TREND"/>
    <n v="0"/>
    <n v="100"/>
    <s v="11.11"/>
    <s v="N"/>
    <s v="N"/>
    <n v="50775"/>
    <m/>
    <s v="N"/>
    <s v="RP"/>
    <n v="20.8"/>
    <n v="27.99"/>
    <n v="27.99"/>
    <m/>
    <m/>
    <m/>
    <m/>
    <s v="N"/>
    <n v="31603368"/>
    <s v="Plataforma"/>
    <m/>
    <x v="0"/>
    <m/>
    <n v="22"/>
    <s v="COLOR TREND - 11"/>
    <s v="N"/>
    <m/>
    <m/>
    <s v="N"/>
    <n v="20230306"/>
    <m/>
    <n v="134367069"/>
    <s v="MIXED"/>
    <s v="Tech rep lvl"/>
    <s v="CosmÃ©ticos"/>
    <n v="1"/>
    <m/>
    <n v="0"/>
    <n v="0"/>
    <n v="100"/>
    <n v="134367070"/>
    <n v="999"/>
    <n v="2"/>
    <x v="0"/>
    <x v="0"/>
    <n v="0.38059999999999999"/>
    <n v="0.435"/>
    <n v="0.38059999999999999"/>
    <n v="0.35339999999999999"/>
    <n v="0.33710000000000001"/>
    <n v="27.99"/>
    <n v="27.99"/>
    <n v="27.99"/>
    <n v="27.99"/>
    <n v="27.99"/>
    <s v="Brasil + Dia a Dia + VGF2"/>
    <s v="Bronze + Dia a Dia + VGF2"/>
    <s v="Prata + Dia a Dia + VGF2"/>
    <s v="Ouro + Dia a Dia + VGF2"/>
    <s v="Estrela + Dia a Dia + VGF2"/>
    <n v="30"/>
    <n v="20"/>
    <n v="30"/>
    <n v="35"/>
    <n v="38"/>
    <n v="83.92"/>
    <n v="83.92"/>
    <n v="83.92"/>
    <n v="83.92"/>
    <n v="83.92"/>
    <n v="0"/>
    <n v="0"/>
    <n v="0"/>
    <n v="0"/>
    <n v="0"/>
    <n v="19.593"/>
    <n v="22.391999999999999"/>
    <n v="19.593"/>
    <n v="18.1935"/>
    <n v="17.3538"/>
    <n v="0"/>
    <n v="0"/>
    <n v="0"/>
    <n v="0"/>
    <n v="0"/>
    <n v="0"/>
    <n v="100"/>
    <n v="100"/>
    <n v="100"/>
    <n v="100"/>
  </r>
  <r>
    <n v="625338"/>
    <x v="343"/>
    <n v="20220308"/>
    <m/>
    <s v="COLOR"/>
    <x v="168"/>
    <s v="COLOR TREND REAL MATTE FILTER EFFECT WATERPROOF POWDER"/>
    <n v="1222674"/>
    <x v="343"/>
    <n v="1"/>
    <s v="IN-LINE (EXCL NR)"/>
    <s v="REGULAR PRICE"/>
    <n v="0.38059999999999999"/>
    <m/>
    <n v="3.5590000000000002"/>
    <m/>
    <m/>
    <n v="27.99"/>
    <n v="27.99"/>
    <n v="1188"/>
    <n v="1188"/>
    <n v="22"/>
    <s v="WORK IN PROGRESS"/>
    <n v="134367069"/>
    <s v="NO INCENTIVE"/>
    <s v="N"/>
    <s v="N"/>
    <s v="N"/>
    <s v="N"/>
    <x v="3"/>
    <n v="134367075"/>
    <n v="28"/>
    <n v="11"/>
    <n v="20230306"/>
    <s v="CUSTOMER"/>
    <n v="15"/>
    <s v="Y"/>
    <s v="Tech rep lvl + Dia a Dia + VGF2"/>
    <s v="FULL PAYMENT"/>
    <m/>
    <n v="12296.093800000001"/>
    <n v="8068.0018"/>
    <n v="76.61"/>
    <m/>
    <s v="PRESSED POWDER"/>
    <s v="FACE POWDER"/>
    <s v="FACE COLOR"/>
    <s v="FEMALE"/>
    <s v="COLOR TREND"/>
    <s v="COLOR TREND"/>
    <n v="0"/>
    <n v="100"/>
    <s v="11.11"/>
    <s v="N"/>
    <s v="N"/>
    <n v="50792"/>
    <m/>
    <s v="N"/>
    <s v="RP"/>
    <n v="20.8"/>
    <n v="27.99"/>
    <n v="27.99"/>
    <m/>
    <m/>
    <m/>
    <m/>
    <s v="N"/>
    <n v="31603368"/>
    <s v="Plataforma"/>
    <m/>
    <x v="0"/>
    <m/>
    <n v="22"/>
    <s v="COLOR TREND - 11"/>
    <s v="N"/>
    <m/>
    <m/>
    <s v="N"/>
    <n v="20230306"/>
    <m/>
    <n v="134367069"/>
    <s v="MIXED"/>
    <s v="Tech rep lvl"/>
    <s v="CosmÃ©ticos"/>
    <n v="1"/>
    <m/>
    <n v="0"/>
    <n v="0"/>
    <n v="100"/>
    <n v="134367070"/>
    <n v="999"/>
    <n v="2"/>
    <x v="0"/>
    <x v="0"/>
    <n v="0.38059999999999999"/>
    <n v="0.435"/>
    <n v="0.38059999999999999"/>
    <n v="0.35339999999999999"/>
    <n v="0.33710000000000001"/>
    <n v="27.99"/>
    <n v="27.99"/>
    <n v="27.99"/>
    <n v="27.99"/>
    <n v="27.99"/>
    <s v="Brasil + Dia a Dia + VGF2"/>
    <s v="Bronze + Dia a Dia + VGF2"/>
    <s v="Prata + Dia a Dia + VGF2"/>
    <s v="Ouro + Dia a Dia + VGF2"/>
    <s v="Estrela + Dia a Dia + VGF2"/>
    <n v="30"/>
    <n v="20"/>
    <n v="30"/>
    <n v="35"/>
    <n v="38"/>
    <n v="83.92"/>
    <n v="83.92"/>
    <n v="83.92"/>
    <n v="83.92"/>
    <n v="83.92"/>
    <n v="0"/>
    <n v="0"/>
    <n v="0"/>
    <n v="0"/>
    <n v="0"/>
    <n v="19.593"/>
    <n v="22.391999999999999"/>
    <n v="19.593"/>
    <n v="18.1935"/>
    <n v="17.3538"/>
    <n v="0"/>
    <n v="0"/>
    <n v="0"/>
    <n v="0"/>
    <n v="0"/>
    <n v="0"/>
    <n v="100"/>
    <n v="100"/>
    <n v="100"/>
    <n v="100"/>
  </r>
  <r>
    <n v="625339"/>
    <x v="344"/>
    <n v="20220308"/>
    <m/>
    <s v="COLOR"/>
    <x v="168"/>
    <s v="COLOR TREND REAL MATTE FILTER EFFECT WATERPROOF POWDER"/>
    <n v="1222674"/>
    <x v="344"/>
    <n v="1"/>
    <s v="IN-LINE (EXCL NR)"/>
    <s v="REGULAR PRICE"/>
    <n v="0.38059999999999999"/>
    <m/>
    <n v="3.5539999999999998"/>
    <m/>
    <m/>
    <n v="27.99"/>
    <n v="27.99"/>
    <n v="3856"/>
    <n v="3856"/>
    <n v="22"/>
    <s v="WORK IN PROGRESS"/>
    <n v="134367069"/>
    <s v="NO INCENTIVE"/>
    <s v="N"/>
    <s v="N"/>
    <s v="N"/>
    <s v="N"/>
    <x v="3"/>
    <n v="134367079"/>
    <n v="28"/>
    <n v="11"/>
    <n v="20230306"/>
    <s v="CUSTOMER"/>
    <n v="15"/>
    <s v="Y"/>
    <s v="Tech rep lvl + Dia a Dia + VGF2"/>
    <s v="FULL PAYMENT"/>
    <m/>
    <n v="39913.871599999999"/>
    <n v="26209.6476"/>
    <n v="76.650000000000006"/>
    <m/>
    <s v="PRESSED POWDER"/>
    <s v="FACE POWDER"/>
    <s v="FACE COLOR"/>
    <s v="FEMALE"/>
    <s v="COLOR TREND"/>
    <s v="COLOR TREND"/>
    <n v="0"/>
    <n v="100"/>
    <s v="11.11"/>
    <s v="N"/>
    <s v="N"/>
    <n v="50847"/>
    <m/>
    <s v="N"/>
    <s v="RP"/>
    <n v="20.8"/>
    <n v="27.99"/>
    <n v="27.99"/>
    <m/>
    <m/>
    <m/>
    <m/>
    <s v="N"/>
    <n v="31603368"/>
    <s v="Plataforma"/>
    <m/>
    <x v="0"/>
    <m/>
    <n v="22"/>
    <s v="COLOR TREND - 11"/>
    <s v="N"/>
    <m/>
    <m/>
    <s v="N"/>
    <n v="20230306"/>
    <m/>
    <n v="134367069"/>
    <s v="MIXED"/>
    <s v="Tech rep lvl"/>
    <s v="CosmÃ©ticos"/>
    <n v="1"/>
    <m/>
    <n v="0"/>
    <n v="0"/>
    <n v="100"/>
    <n v="134367070"/>
    <n v="999"/>
    <n v="2"/>
    <x v="0"/>
    <x v="0"/>
    <n v="0.38059999999999999"/>
    <n v="0.435"/>
    <n v="0.38059999999999999"/>
    <n v="0.35339999999999999"/>
    <n v="0.33710000000000001"/>
    <n v="27.99"/>
    <n v="27.99"/>
    <n v="27.99"/>
    <n v="27.99"/>
    <n v="27.99"/>
    <s v="Brasil + Dia a Dia + VGF2"/>
    <s v="Bronze + Dia a Dia + VGF2"/>
    <s v="Prata + Dia a Dia + VGF2"/>
    <s v="Ouro + Dia a Dia + VGF2"/>
    <s v="Estrela + Dia a Dia + VGF2"/>
    <n v="30"/>
    <n v="20"/>
    <n v="30"/>
    <n v="35"/>
    <n v="38"/>
    <n v="83.92"/>
    <n v="83.92"/>
    <n v="83.92"/>
    <n v="83.92"/>
    <n v="83.92"/>
    <n v="0"/>
    <n v="0"/>
    <n v="0"/>
    <n v="0"/>
    <n v="0"/>
    <n v="19.593"/>
    <n v="22.391999999999999"/>
    <n v="19.593"/>
    <n v="18.1935"/>
    <n v="17.3538"/>
    <n v="0"/>
    <n v="0"/>
    <n v="0"/>
    <n v="0"/>
    <n v="0"/>
    <n v="0"/>
    <n v="100"/>
    <n v="100"/>
    <n v="100"/>
    <n v="100"/>
  </r>
  <r>
    <n v="625340"/>
    <x v="345"/>
    <n v="20220308"/>
    <m/>
    <s v="COLOR"/>
    <x v="168"/>
    <s v="COLOR TREND REAL MATTE FILTER EFFECT WATERPROOF POWDER"/>
    <n v="1222674"/>
    <x v="345"/>
    <n v="1"/>
    <s v="IN-LINE (EXCL NR)"/>
    <s v="REGULAR PRICE"/>
    <n v="0.38059999999999999"/>
    <m/>
    <n v="3.5950000000000002"/>
    <m/>
    <m/>
    <n v="27.99"/>
    <n v="27.99"/>
    <n v="5132"/>
    <n v="5132"/>
    <n v="22"/>
    <s v="WORK IN PROGRESS"/>
    <n v="134367069"/>
    <s v="NO INCENTIVE"/>
    <s v="N"/>
    <s v="N"/>
    <s v="N"/>
    <s v="N"/>
    <x v="3"/>
    <n v="134367076"/>
    <n v="28"/>
    <n v="11"/>
    <n v="20230306"/>
    <s v="CUSTOMER"/>
    <n v="15"/>
    <s v="Y"/>
    <s v="Tech rep lvl + Dia a Dia + VGF2"/>
    <s v="FULL PAYMENT"/>
    <m/>
    <n v="53120.9447"/>
    <n v="34671.404699999999"/>
    <n v="76.38"/>
    <m/>
    <s v="PRESSED POWDER"/>
    <s v="FACE POWDER"/>
    <s v="FACE COLOR"/>
    <s v="FEMALE"/>
    <s v="COLOR TREND"/>
    <s v="COLOR TREND"/>
    <n v="0"/>
    <n v="100"/>
    <s v="11.11"/>
    <s v="N"/>
    <s v="N"/>
    <n v="50852"/>
    <m/>
    <s v="N"/>
    <s v="RP"/>
    <n v="20.8"/>
    <n v="27.99"/>
    <n v="27.99"/>
    <m/>
    <m/>
    <m/>
    <m/>
    <s v="N"/>
    <n v="31603368"/>
    <s v="Plataforma"/>
    <m/>
    <x v="0"/>
    <m/>
    <n v="22"/>
    <s v="COLOR TREND - 11"/>
    <s v="N"/>
    <m/>
    <m/>
    <s v="N"/>
    <n v="20230306"/>
    <m/>
    <n v="134367069"/>
    <s v="MIXED"/>
    <s v="Tech rep lvl"/>
    <s v="CosmÃ©ticos"/>
    <n v="1"/>
    <m/>
    <n v="0"/>
    <n v="0"/>
    <n v="100"/>
    <n v="134367070"/>
    <n v="999"/>
    <n v="2"/>
    <x v="0"/>
    <x v="0"/>
    <n v="0.38059999999999999"/>
    <n v="0.435"/>
    <n v="0.38059999999999999"/>
    <n v="0.35339999999999999"/>
    <n v="0.33710000000000001"/>
    <n v="27.99"/>
    <n v="27.99"/>
    <n v="27.99"/>
    <n v="27.99"/>
    <n v="27.99"/>
    <s v="Brasil + Dia a Dia + VGF2"/>
    <s v="Bronze + Dia a Dia + VGF2"/>
    <s v="Prata + Dia a Dia + VGF2"/>
    <s v="Ouro + Dia a Dia + VGF2"/>
    <s v="Estrela + Dia a Dia + VGF2"/>
    <n v="30"/>
    <n v="20"/>
    <n v="30"/>
    <n v="35"/>
    <n v="38"/>
    <n v="83.92"/>
    <n v="83.92"/>
    <n v="83.92"/>
    <n v="83.92"/>
    <n v="83.92"/>
    <n v="0"/>
    <n v="0"/>
    <n v="0"/>
    <n v="0"/>
    <n v="0"/>
    <n v="19.593"/>
    <n v="22.391999999999999"/>
    <n v="19.593"/>
    <n v="18.1935"/>
    <n v="17.3538"/>
    <n v="0"/>
    <n v="0"/>
    <n v="0"/>
    <n v="0"/>
    <n v="0"/>
    <n v="0"/>
    <n v="100"/>
    <n v="100"/>
    <n v="100"/>
    <n v="100"/>
  </r>
  <r>
    <n v="625341"/>
    <x v="346"/>
    <n v="20220308"/>
    <m/>
    <s v="COLOR"/>
    <x v="168"/>
    <s v="COLOR TREND REAL MATTE FILTER EFFECT WATERPROOF POWDER"/>
    <n v="1222674"/>
    <x v="346"/>
    <n v="1"/>
    <s v="IN-LINE (EXCL NR)"/>
    <s v="REGULAR PRICE"/>
    <n v="0.38059999999999999"/>
    <m/>
    <n v="3.694"/>
    <m/>
    <m/>
    <n v="27.99"/>
    <n v="27.99"/>
    <n v="1479"/>
    <n v="1479"/>
    <n v="22"/>
    <s v="WORK IN PROGRESS"/>
    <n v="134367069"/>
    <s v="NO INCENTIVE"/>
    <s v="N"/>
    <s v="N"/>
    <s v="N"/>
    <s v="N"/>
    <x v="3"/>
    <n v="134367073"/>
    <n v="28"/>
    <n v="11"/>
    <n v="20230306"/>
    <s v="CUSTOMER"/>
    <n v="15"/>
    <s v="Y"/>
    <s v="Tech rep lvl + Dia a Dia + VGF2"/>
    <s v="FULL PAYMENT"/>
    <m/>
    <n v="15307.3783"/>
    <n v="9843.9523000000008"/>
    <n v="75.73"/>
    <m/>
    <s v="PRESSED POWDER"/>
    <s v="FACE POWDER"/>
    <s v="FACE COLOR"/>
    <s v="FEMALE"/>
    <s v="COLOR TREND"/>
    <s v="COLOR TREND"/>
    <n v="0"/>
    <n v="100"/>
    <s v="11.11"/>
    <s v="N"/>
    <s v="N"/>
    <n v="50857"/>
    <m/>
    <s v="N"/>
    <s v="RP"/>
    <n v="20.8"/>
    <n v="27.99"/>
    <n v="27.99"/>
    <m/>
    <m/>
    <m/>
    <m/>
    <s v="N"/>
    <n v="31603368"/>
    <s v="Plataforma"/>
    <m/>
    <x v="0"/>
    <m/>
    <n v="22"/>
    <s v="COLOR TREND - 11"/>
    <s v="N"/>
    <m/>
    <m/>
    <s v="N"/>
    <n v="20230306"/>
    <m/>
    <n v="134367069"/>
    <s v="MIXED"/>
    <s v="Tech rep lvl"/>
    <s v="CosmÃ©ticos"/>
    <n v="1"/>
    <m/>
    <n v="0"/>
    <n v="0"/>
    <n v="100"/>
    <n v="134367070"/>
    <n v="999"/>
    <n v="2"/>
    <x v="0"/>
    <x v="0"/>
    <n v="0.38059999999999999"/>
    <n v="0.435"/>
    <n v="0.38059999999999999"/>
    <n v="0.35339999999999999"/>
    <n v="0.33710000000000001"/>
    <n v="27.99"/>
    <n v="27.99"/>
    <n v="27.99"/>
    <n v="27.99"/>
    <n v="27.99"/>
    <s v="Brasil + Dia a Dia + VGF2"/>
    <s v="Bronze + Dia a Dia + VGF2"/>
    <s v="Prata + Dia a Dia + VGF2"/>
    <s v="Ouro + Dia a Dia + VGF2"/>
    <s v="Estrela + Dia a Dia + VGF2"/>
    <n v="30"/>
    <n v="20"/>
    <n v="30"/>
    <n v="35"/>
    <n v="38"/>
    <n v="83.92"/>
    <n v="83.92"/>
    <n v="83.92"/>
    <n v="83.92"/>
    <n v="83.92"/>
    <n v="0"/>
    <n v="0"/>
    <n v="0"/>
    <n v="0"/>
    <n v="0"/>
    <n v="19.593"/>
    <n v="22.391999999999999"/>
    <n v="19.593"/>
    <n v="18.1935"/>
    <n v="17.3538"/>
    <n v="0"/>
    <n v="0"/>
    <n v="0"/>
    <n v="0"/>
    <n v="0"/>
    <n v="0"/>
    <n v="100"/>
    <n v="100"/>
    <n v="100"/>
    <n v="100"/>
  </r>
  <r>
    <n v="625342"/>
    <x v="347"/>
    <n v="20220308"/>
    <m/>
    <s v="COLOR"/>
    <x v="168"/>
    <s v="COLOR TREND REAL MATTE FILTER EFFECT WATERPROOF POWDER"/>
    <n v="1222674"/>
    <x v="347"/>
    <n v="1"/>
    <s v="IN-LINE (EXCL NR)"/>
    <s v="REGULAR PRICE"/>
    <n v="0.38059999999999999"/>
    <m/>
    <n v="3.6840000000000002"/>
    <m/>
    <m/>
    <n v="27.99"/>
    <n v="27.99"/>
    <n v="3305"/>
    <n v="3305"/>
    <n v="22"/>
    <s v="WORK IN PROGRESS"/>
    <n v="134367069"/>
    <s v="NO INCENTIVE"/>
    <s v="N"/>
    <s v="N"/>
    <s v="N"/>
    <s v="N"/>
    <x v="3"/>
    <n v="134367077"/>
    <n v="28"/>
    <n v="11"/>
    <n v="20230306"/>
    <s v="CUSTOMER"/>
    <n v="15"/>
    <s v="Y"/>
    <s v="Tech rep lvl + Dia a Dia + VGF2"/>
    <s v="FULL PAYMENT"/>
    <m/>
    <n v="34209.215700000001"/>
    <n v="22033.595700000002"/>
    <n v="75.790000000000006"/>
    <m/>
    <s v="PRESSED POWDER"/>
    <s v="FACE POWDER"/>
    <s v="FACE COLOR"/>
    <s v="FEMALE"/>
    <s v="COLOR TREND"/>
    <s v="COLOR TREND"/>
    <n v="0"/>
    <n v="100"/>
    <s v="11.11"/>
    <s v="N"/>
    <s v="N"/>
    <n v="50860"/>
    <m/>
    <s v="N"/>
    <s v="RP"/>
    <n v="20.8"/>
    <n v="27.99"/>
    <n v="27.99"/>
    <m/>
    <m/>
    <m/>
    <m/>
    <s v="N"/>
    <n v="31603368"/>
    <s v="Plataforma"/>
    <m/>
    <x v="0"/>
    <m/>
    <n v="22"/>
    <s v="COLOR TREND - 11"/>
    <s v="N"/>
    <m/>
    <m/>
    <s v="N"/>
    <n v="20230306"/>
    <m/>
    <n v="134367069"/>
    <s v="MIXED"/>
    <s v="Tech rep lvl"/>
    <s v="CosmÃ©ticos"/>
    <n v="1"/>
    <m/>
    <n v="0"/>
    <n v="0"/>
    <n v="100"/>
    <n v="134367070"/>
    <n v="999"/>
    <n v="2"/>
    <x v="0"/>
    <x v="0"/>
    <n v="0.38059999999999999"/>
    <n v="0.435"/>
    <n v="0.38059999999999999"/>
    <n v="0.35339999999999999"/>
    <n v="0.33710000000000001"/>
    <n v="27.99"/>
    <n v="27.99"/>
    <n v="27.99"/>
    <n v="27.99"/>
    <n v="27.99"/>
    <s v="Brasil + Dia a Dia + VGF2"/>
    <s v="Bronze + Dia a Dia + VGF2"/>
    <s v="Prata + Dia a Dia + VGF2"/>
    <s v="Ouro + Dia a Dia + VGF2"/>
    <s v="Estrela + Dia a Dia + VGF2"/>
    <n v="30"/>
    <n v="20"/>
    <n v="30"/>
    <n v="35"/>
    <n v="38"/>
    <n v="83.92"/>
    <n v="83.92"/>
    <n v="83.92"/>
    <n v="83.92"/>
    <n v="83.92"/>
    <n v="0"/>
    <n v="0"/>
    <n v="0"/>
    <n v="0"/>
    <n v="0"/>
    <n v="19.593"/>
    <n v="22.391999999999999"/>
    <n v="19.593"/>
    <n v="18.1935"/>
    <n v="17.3538"/>
    <n v="0"/>
    <n v="0"/>
    <n v="0"/>
    <n v="0"/>
    <n v="0"/>
    <n v="0"/>
    <n v="100"/>
    <n v="100"/>
    <n v="100"/>
    <n v="100"/>
  </r>
  <r>
    <n v="625343"/>
    <x v="348"/>
    <n v="20220308"/>
    <m/>
    <s v="COLOR"/>
    <x v="168"/>
    <s v="COLOR TREND REAL MATTE FILTER EFFECT WATERPROOF POWDER"/>
    <n v="1222674"/>
    <x v="348"/>
    <n v="1"/>
    <s v="IN-LINE (EXCL NR)"/>
    <s v="REGULAR PRICE"/>
    <n v="0.38059999999999999"/>
    <m/>
    <n v="3.7149999999999999"/>
    <m/>
    <m/>
    <n v="27.99"/>
    <n v="27.99"/>
    <n v="616"/>
    <n v="616"/>
    <n v="22"/>
    <s v="WORK IN PROGRESS"/>
    <n v="134367069"/>
    <s v="NO INCENTIVE"/>
    <s v="N"/>
    <s v="N"/>
    <s v="N"/>
    <s v="N"/>
    <x v="3"/>
    <n v="134367071"/>
    <n v="28"/>
    <n v="11"/>
    <n v="20230306"/>
    <s v="CUSTOMER"/>
    <n v="15"/>
    <s v="Y"/>
    <s v="Tech rep lvl + Dia a Dia + VGF2"/>
    <s v="FULL PAYMENT"/>
    <m/>
    <n v="6374.5742"/>
    <n v="4086.1342"/>
    <n v="75.59"/>
    <m/>
    <s v="PRESSED POWDER"/>
    <s v="FACE POWDER"/>
    <s v="FACE COLOR"/>
    <s v="FEMALE"/>
    <s v="COLOR TREND"/>
    <s v="COLOR TREND"/>
    <n v="0"/>
    <n v="100"/>
    <s v="11.11"/>
    <s v="N"/>
    <s v="N"/>
    <n v="50864"/>
    <m/>
    <s v="N"/>
    <s v="RP"/>
    <n v="20.8"/>
    <n v="27.99"/>
    <n v="27.99"/>
    <m/>
    <m/>
    <m/>
    <m/>
    <s v="N"/>
    <n v="31603368"/>
    <s v="Plataforma"/>
    <m/>
    <x v="0"/>
    <m/>
    <n v="22"/>
    <s v="COLOR TREND - 11"/>
    <s v="N"/>
    <m/>
    <m/>
    <s v="N"/>
    <n v="20230306"/>
    <m/>
    <n v="134367069"/>
    <s v="MIXED"/>
    <s v="Tech rep lvl"/>
    <s v="CosmÃ©ticos"/>
    <n v="1"/>
    <m/>
    <n v="0"/>
    <n v="0"/>
    <n v="100"/>
    <n v="134367070"/>
    <n v="999"/>
    <n v="2"/>
    <x v="0"/>
    <x v="0"/>
    <n v="0.38059999999999999"/>
    <n v="0.435"/>
    <n v="0.38059999999999999"/>
    <n v="0.35339999999999999"/>
    <n v="0.33710000000000001"/>
    <n v="27.99"/>
    <n v="27.99"/>
    <n v="27.99"/>
    <n v="27.99"/>
    <n v="27.99"/>
    <s v="Brasil + Dia a Dia + VGF2"/>
    <s v="Bronze + Dia a Dia + VGF2"/>
    <s v="Prata + Dia a Dia + VGF2"/>
    <s v="Ouro + Dia a Dia + VGF2"/>
    <s v="Estrela + Dia a Dia + VGF2"/>
    <n v="30"/>
    <n v="20"/>
    <n v="30"/>
    <n v="35"/>
    <n v="38"/>
    <n v="83.92"/>
    <n v="83.92"/>
    <n v="83.92"/>
    <n v="83.92"/>
    <n v="83.92"/>
    <n v="0"/>
    <n v="0"/>
    <n v="0"/>
    <n v="0"/>
    <n v="0"/>
    <n v="19.593"/>
    <n v="22.391999999999999"/>
    <n v="19.593"/>
    <n v="18.1935"/>
    <n v="17.3538"/>
    <n v="0"/>
    <n v="0"/>
    <n v="0"/>
    <n v="0"/>
    <n v="0"/>
    <n v="0"/>
    <n v="100"/>
    <n v="100"/>
    <n v="100"/>
    <n v="100"/>
  </r>
  <r>
    <n v="625344"/>
    <x v="349"/>
    <n v="20220308"/>
    <m/>
    <s v="COLOR"/>
    <x v="168"/>
    <s v="COLOR TREND REAL MATTE FILTER EFFECT WATERPROOF POWDER"/>
    <n v="1222674"/>
    <x v="349"/>
    <n v="1"/>
    <s v="IN-LINE (EXCL NR)"/>
    <s v="REGULAR PRICE"/>
    <n v="0.38059999999999999"/>
    <m/>
    <n v="3.6989999999999998"/>
    <m/>
    <m/>
    <n v="27.99"/>
    <n v="27.99"/>
    <n v="368"/>
    <n v="368"/>
    <n v="22"/>
    <s v="WORK IN PROGRESS"/>
    <n v="134367069"/>
    <s v="NO INCENTIVE"/>
    <s v="N"/>
    <s v="N"/>
    <s v="N"/>
    <s v="N"/>
    <x v="3"/>
    <n v="134367072"/>
    <n v="28"/>
    <n v="11"/>
    <n v="20230306"/>
    <s v="CUSTOMER"/>
    <n v="15"/>
    <s v="Y"/>
    <s v="Tech rep lvl + Dia a Dia + VGF2"/>
    <s v="FULL PAYMENT"/>
    <m/>
    <n v="3808.5825"/>
    <n v="2447.3505"/>
    <n v="75.69"/>
    <m/>
    <s v="PRESSED POWDER"/>
    <s v="FACE POWDER"/>
    <s v="FACE COLOR"/>
    <s v="FEMALE"/>
    <s v="COLOR TREND"/>
    <s v="COLOR TREND"/>
    <n v="0"/>
    <n v="100"/>
    <s v="11.11"/>
    <s v="N"/>
    <s v="N"/>
    <n v="50865"/>
    <m/>
    <s v="N"/>
    <s v="RP"/>
    <n v="20.8"/>
    <n v="27.99"/>
    <n v="27.99"/>
    <m/>
    <m/>
    <m/>
    <m/>
    <s v="N"/>
    <n v="31603368"/>
    <s v="Plataforma"/>
    <m/>
    <x v="0"/>
    <m/>
    <n v="22"/>
    <s v="COLOR TREND - 11"/>
    <s v="N"/>
    <m/>
    <m/>
    <s v="N"/>
    <n v="20230306"/>
    <m/>
    <n v="134367069"/>
    <s v="MIXED"/>
    <s v="Tech rep lvl"/>
    <s v="CosmÃ©ticos"/>
    <n v="1"/>
    <m/>
    <n v="0"/>
    <n v="0"/>
    <n v="100"/>
    <n v="134367070"/>
    <n v="999"/>
    <n v="2"/>
    <x v="0"/>
    <x v="0"/>
    <n v="0.38059999999999999"/>
    <n v="0.435"/>
    <n v="0.38059999999999999"/>
    <n v="0.35339999999999999"/>
    <n v="0.33710000000000001"/>
    <n v="27.99"/>
    <n v="27.99"/>
    <n v="27.99"/>
    <n v="27.99"/>
    <n v="27.99"/>
    <s v="Brasil + Dia a Dia + VGF2"/>
    <s v="Bronze + Dia a Dia + VGF2"/>
    <s v="Prata + Dia a Dia + VGF2"/>
    <s v="Ouro + Dia a Dia + VGF2"/>
    <s v="Estrela + Dia a Dia + VGF2"/>
    <n v="30"/>
    <n v="20"/>
    <n v="30"/>
    <n v="35"/>
    <n v="38"/>
    <n v="83.92"/>
    <n v="83.92"/>
    <n v="83.92"/>
    <n v="83.92"/>
    <n v="83.92"/>
    <n v="0"/>
    <n v="0"/>
    <n v="0"/>
    <n v="0"/>
    <n v="0"/>
    <n v="19.593"/>
    <n v="22.391999999999999"/>
    <n v="19.593"/>
    <n v="18.1935"/>
    <n v="17.3538"/>
    <n v="0"/>
    <n v="0"/>
    <n v="0"/>
    <n v="0"/>
    <n v="0"/>
    <n v="0"/>
    <n v="100"/>
    <n v="100"/>
    <n v="100"/>
    <n v="100"/>
  </r>
  <r>
    <n v="620867"/>
    <x v="350"/>
    <n v="20200308"/>
    <m/>
    <s v="COLOR"/>
    <x v="169"/>
    <s v="COLOR TREND NAIL TOP COAT"/>
    <n v="1198347"/>
    <x v="350"/>
    <n v="1"/>
    <s v="IN-LINE (EXCL NR)"/>
    <s v="REGULAR PRICE"/>
    <n v="0.38059999999999999"/>
    <m/>
    <n v="1.0069999999999999"/>
    <m/>
    <m/>
    <n v="6.99"/>
    <n v="6.99"/>
    <n v="23806"/>
    <n v="23806"/>
    <n v="16"/>
    <s v="WORK IN PROGRESS"/>
    <n v="134367130"/>
    <s v="NO INCENTIVE"/>
    <s v="N"/>
    <s v="N"/>
    <s v="N"/>
    <s v="N"/>
    <x v="3"/>
    <n v="134367132"/>
    <n v="28"/>
    <n v="11"/>
    <n v="20230306"/>
    <s v="CUSTOMER"/>
    <n v="15"/>
    <s v="Y"/>
    <s v="Tech rep lvl + Dia a Dia + VGF2"/>
    <s v="FULL PAYMENT"/>
    <m/>
    <n v="61540.827499999999"/>
    <n v="37568.1855"/>
    <n v="73.5"/>
    <m/>
    <s v="NAIL TOP COAT"/>
    <s v="BASE &amp; TOP"/>
    <s v="NAIL CARE"/>
    <s v="FEMALE"/>
    <s v="COLOR TREND"/>
    <s v="COLOR TREND"/>
    <n v="0"/>
    <n v="34"/>
    <n v="100"/>
    <s v="N"/>
    <s v="N"/>
    <n v="50445"/>
    <m/>
    <s v="N"/>
    <m/>
    <m/>
    <m/>
    <m/>
    <m/>
    <m/>
    <m/>
    <m/>
    <s v="N"/>
    <n v="31603368"/>
    <s v="Plataforma"/>
    <m/>
    <x v="0"/>
    <m/>
    <n v="16"/>
    <s v="COLOR TREND - 8"/>
    <s v="N"/>
    <m/>
    <m/>
    <s v="N"/>
    <n v="20230306"/>
    <m/>
    <n v="134367130"/>
    <s v="MIXED"/>
    <s v="Tech rep lvl"/>
    <s v="CosmÃ©ticos"/>
    <n v="1"/>
    <m/>
    <n v="0"/>
    <n v="0"/>
    <n v="100"/>
    <n v="134367131"/>
    <n v="999"/>
    <n v="2"/>
    <x v="0"/>
    <x v="0"/>
    <n v="0.38059999999999999"/>
    <n v="0.435"/>
    <n v="0.38059999999999999"/>
    <n v="0.35339999999999999"/>
    <n v="0.33710000000000001"/>
    <n v="6.99"/>
    <n v="6.99"/>
    <n v="6.99"/>
    <n v="6.99"/>
    <n v="6.99"/>
    <s v="Brasil + Dia a Dia + VGF2"/>
    <s v="Bronze + Dia a Dia + VGF2"/>
    <s v="Prata + Dia a Dia + VGF2"/>
    <s v="Ouro + Dia a Dia + VGF2"/>
    <s v="Estrela + Dia a Dia + VGF2"/>
    <n v="30"/>
    <n v="20"/>
    <n v="30"/>
    <n v="35"/>
    <n v="38"/>
    <n v="83.92"/>
    <n v="83.92"/>
    <n v="83.92"/>
    <n v="83.92"/>
    <n v="83.92"/>
    <n v="0"/>
    <n v="0"/>
    <n v="0"/>
    <n v="0"/>
    <n v="0"/>
    <n v="4.8929999999999998"/>
    <n v="5.5919999999999996"/>
    <n v="4.8929999999999998"/>
    <n v="4.5434999999999999"/>
    <n v="4.3338000000000001"/>
    <n v="0"/>
    <n v="0"/>
    <n v="0"/>
    <n v="0"/>
    <n v="0"/>
    <n v="0"/>
    <n v="100"/>
    <n v="100"/>
    <n v="100"/>
    <n v="100"/>
  </r>
  <r>
    <n v="626527"/>
    <x v="351"/>
    <n v="20200313"/>
    <m/>
    <s v="COLOR"/>
    <x v="170"/>
    <s v="CT NAIL BASE COAT PACK FOR BRAZIL RESTAGE 5363759"/>
    <n v="1198344"/>
    <x v="351"/>
    <n v="1"/>
    <s v="IN-LINE (EXCL NR)"/>
    <s v="REGULAR PRICE"/>
    <n v="0.38059999999999999"/>
    <m/>
    <n v="0.89100000000000001"/>
    <m/>
    <m/>
    <n v="6.99"/>
    <n v="6.99"/>
    <n v="11810"/>
    <n v="11810"/>
    <n v="17"/>
    <s v="WORK IN PROGRESS"/>
    <n v="134367143"/>
    <s v="NO INCENTIVE"/>
    <s v="N"/>
    <s v="N"/>
    <s v="N"/>
    <s v="N"/>
    <x v="3"/>
    <n v="134367145"/>
    <n v="28"/>
    <n v="11"/>
    <n v="20230306"/>
    <s v="CUSTOMER"/>
    <n v="15"/>
    <s v="Y"/>
    <s v="Tech rep lvl + Dia a Dia + VGF2"/>
    <s v="FULL PAYMENT"/>
    <m/>
    <n v="30529.7631"/>
    <n v="20007.053100000001"/>
    <n v="76.56"/>
    <m/>
    <s v="NAIL BASE COAT"/>
    <s v="BASE &amp; TOP"/>
    <s v="NAIL CARE"/>
    <s v="FEMALE"/>
    <s v="COLOR TREND"/>
    <s v="COLOR TREND"/>
    <n v="1"/>
    <n v="50"/>
    <n v="100"/>
    <s v="N"/>
    <s v="N"/>
    <n v="50925"/>
    <m/>
    <s v="N"/>
    <m/>
    <m/>
    <m/>
    <m/>
    <m/>
    <m/>
    <m/>
    <m/>
    <s v="N"/>
    <n v="31603368"/>
    <s v="Plataforma"/>
    <m/>
    <x v="0"/>
    <m/>
    <n v="16"/>
    <s v="COLOR TREND - 8"/>
    <s v="N"/>
    <m/>
    <m/>
    <s v="N"/>
    <n v="20230306"/>
    <m/>
    <n v="134367143"/>
    <s v="MIXED"/>
    <s v="Tech rep lvl"/>
    <s v="CosmÃ©ticos"/>
    <n v="1"/>
    <m/>
    <n v="0"/>
    <n v="0"/>
    <n v="100"/>
    <n v="134367144"/>
    <n v="999"/>
    <n v="2"/>
    <x v="0"/>
    <x v="0"/>
    <n v="0.38059999999999999"/>
    <n v="0.435"/>
    <n v="0.38059999999999999"/>
    <n v="0.35339999999999999"/>
    <n v="0.33710000000000001"/>
    <n v="6.99"/>
    <n v="6.99"/>
    <n v="6.99"/>
    <n v="6.99"/>
    <n v="6.99"/>
    <s v="Brasil + Dia a Dia + VGF2"/>
    <s v="Bronze + Dia a Dia + VGF2"/>
    <s v="Prata + Dia a Dia + VGF2"/>
    <s v="Ouro + Dia a Dia + VGF2"/>
    <s v="Estrela + Dia a Dia + VGF2"/>
    <n v="30"/>
    <n v="20"/>
    <n v="30"/>
    <n v="35"/>
    <n v="38"/>
    <n v="83.92"/>
    <n v="83.92"/>
    <n v="83.92"/>
    <n v="83.92"/>
    <n v="83.92"/>
    <n v="0"/>
    <n v="0"/>
    <n v="0"/>
    <n v="0"/>
    <n v="0"/>
    <n v="4.8929999999999998"/>
    <n v="5.5919999999999996"/>
    <n v="4.8929999999999998"/>
    <n v="4.5434999999999999"/>
    <n v="4.3338000000000001"/>
    <n v="0"/>
    <n v="0"/>
    <n v="0"/>
    <n v="0"/>
    <n v="0"/>
    <n v="0"/>
    <n v="100"/>
    <n v="100"/>
    <n v="100"/>
    <n v="100"/>
  </r>
  <r>
    <n v="623978"/>
    <x v="352"/>
    <n v="20200311"/>
    <m/>
    <s v="COLOR"/>
    <x v="171"/>
    <s v="CT MIRA CUTICLE NAIL CARE TRICKLE DOWN"/>
    <n v="1221880"/>
    <x v="352"/>
    <n v="1"/>
    <s v="IN-LINE (EXCL NR)"/>
    <s v="REGULAR PRICE"/>
    <n v="0.38059999999999999"/>
    <m/>
    <n v="1.3080000000000001"/>
    <m/>
    <m/>
    <n v="12.99"/>
    <n v="12.99"/>
    <n v="17625"/>
    <n v="17625"/>
    <n v="16"/>
    <s v="WORK IN PROGRESS"/>
    <n v="134367156"/>
    <s v="NO INCENTIVE"/>
    <s v="N"/>
    <s v="N"/>
    <s v="N"/>
    <s v="N"/>
    <x v="3"/>
    <n v="134367158"/>
    <n v="28"/>
    <n v="11"/>
    <n v="20230306"/>
    <s v="CUSTOMER"/>
    <n v="15"/>
    <s v="Y"/>
    <s v="Tech rep lvl + Dia a Dia + VGF2"/>
    <s v="FULL PAYMENT"/>
    <m/>
    <n v="84671.849300000002"/>
    <n v="61618.349300000002"/>
    <n v="81.48"/>
    <m/>
    <s v="CUTICLE CREAM"/>
    <s v="CUTICLE CARE"/>
    <s v="NAIL CARE"/>
    <s v="FEMALE"/>
    <s v="COLOR TREND"/>
    <s v="COLOR TREND"/>
    <n v="0"/>
    <n v="33"/>
    <n v="100"/>
    <s v="N"/>
    <s v="N"/>
    <n v="51441"/>
    <m/>
    <s v="N"/>
    <m/>
    <m/>
    <m/>
    <m/>
    <m/>
    <m/>
    <m/>
    <m/>
    <s v="N"/>
    <n v="31603368"/>
    <s v="Plataforma"/>
    <m/>
    <x v="0"/>
    <m/>
    <n v="16"/>
    <s v="COLOR TREND - 8"/>
    <s v="N"/>
    <m/>
    <m/>
    <s v="N"/>
    <n v="20230306"/>
    <m/>
    <n v="134367156"/>
    <s v="MIXED"/>
    <s v="Tech rep lvl"/>
    <s v="CosmÃ©ticos"/>
    <n v="1"/>
    <m/>
    <n v="0"/>
    <n v="0"/>
    <n v="100"/>
    <n v="134367157"/>
    <n v="999"/>
    <n v="2"/>
    <x v="0"/>
    <x v="0"/>
    <n v="0.38059999999999999"/>
    <n v="0.435"/>
    <n v="0.38059999999999999"/>
    <n v="0.35339999999999999"/>
    <n v="0.33710000000000001"/>
    <n v="12.99"/>
    <n v="12.99"/>
    <n v="12.99"/>
    <n v="12.99"/>
    <n v="12.99"/>
    <s v="Brasil + Dia a Dia + VGF2"/>
    <s v="Bronze + Dia a Dia + VGF2"/>
    <s v="Prata + Dia a Dia + VGF2"/>
    <s v="Ouro + Dia a Dia + VGF2"/>
    <s v="Estrela + Dia a Dia + VGF2"/>
    <n v="30"/>
    <n v="20"/>
    <n v="30"/>
    <n v="35"/>
    <n v="38"/>
    <n v="83.92"/>
    <n v="83.92"/>
    <n v="83.92"/>
    <n v="83.92"/>
    <n v="83.92"/>
    <n v="0"/>
    <n v="0"/>
    <n v="0"/>
    <n v="0"/>
    <n v="0"/>
    <n v="9.093"/>
    <n v="10.391999999999999"/>
    <n v="9.093"/>
    <n v="8.4435000000000002"/>
    <n v="8.0538000000000007"/>
    <n v="0"/>
    <n v="0"/>
    <n v="0"/>
    <n v="0"/>
    <n v="0"/>
    <n v="0"/>
    <n v="100"/>
    <n v="100"/>
    <n v="100"/>
    <n v="100"/>
  </r>
  <r>
    <n v="583799"/>
    <x v="353"/>
    <n v="20170317"/>
    <m/>
    <s v="COLOR"/>
    <x v="172"/>
    <s v="CT NAIL REMOVER BRA RESTAGE 2017"/>
    <n v="1195207"/>
    <x v="353"/>
    <n v="1"/>
    <s v="IN-LINE (EXCL NR)"/>
    <s v="REGULAR PRICE"/>
    <n v="0.38059999999999999"/>
    <m/>
    <n v="1.7170000000000001"/>
    <m/>
    <m/>
    <n v="14.99"/>
    <n v="14.99"/>
    <n v="5240"/>
    <n v="5240"/>
    <n v="16"/>
    <s v="WORK IN PROGRESS"/>
    <n v="134367169"/>
    <s v="NO INCENTIVE"/>
    <s v="N"/>
    <s v="N"/>
    <s v="N"/>
    <s v="N"/>
    <x v="3"/>
    <n v="134367171"/>
    <n v="28"/>
    <n v="11"/>
    <n v="20230306"/>
    <s v="CUSTOMER"/>
    <n v="15"/>
    <s v="Y"/>
    <s v="Tech rep lvl + Dia a Dia + VGF2"/>
    <s v="FULL PAYMENT"/>
    <m/>
    <n v="29049.2664"/>
    <n v="20052.186399999999"/>
    <n v="78.930000000000007"/>
    <m/>
    <s v="MAKE UP REMOVER"/>
    <s v="MAKE UP REMOVER"/>
    <s v="NAIL CARE"/>
    <s v="FEMALE"/>
    <s v="COLOR TREND"/>
    <s v="COLOR TREND"/>
    <n v="0"/>
    <n v="33"/>
    <n v="100"/>
    <s v="N"/>
    <s v="N"/>
    <n v="52699"/>
    <m/>
    <s v="N"/>
    <m/>
    <m/>
    <m/>
    <m/>
    <m/>
    <m/>
    <m/>
    <m/>
    <s v="N"/>
    <n v="31603368"/>
    <s v="Plataforma"/>
    <m/>
    <x v="0"/>
    <m/>
    <n v="16"/>
    <s v="COLOR TREND - 8"/>
    <s v="N"/>
    <m/>
    <m/>
    <s v="N"/>
    <n v="20230306"/>
    <m/>
    <n v="134367169"/>
    <s v="MIXED"/>
    <s v="Tech rep lvl"/>
    <s v="CosmÃ©ticos"/>
    <n v="1"/>
    <m/>
    <n v="0"/>
    <n v="0"/>
    <n v="100"/>
    <n v="134367170"/>
    <n v="999"/>
    <n v="2"/>
    <x v="0"/>
    <x v="0"/>
    <n v="0.38059999999999999"/>
    <n v="0.435"/>
    <n v="0.38059999999999999"/>
    <n v="0.35339999999999999"/>
    <n v="0.33710000000000001"/>
    <n v="14.99"/>
    <n v="14.99"/>
    <n v="14.99"/>
    <n v="14.99"/>
    <n v="14.99"/>
    <s v="Brasil + Dia a Dia + VGF2"/>
    <s v="Bronze + Dia a Dia + VGF2"/>
    <s v="Prata + Dia a Dia + VGF2"/>
    <s v="Ouro + Dia a Dia + VGF2"/>
    <s v="Estrela + Dia a Dia + VGF2"/>
    <n v="30"/>
    <n v="20"/>
    <n v="30"/>
    <n v="35"/>
    <n v="38"/>
    <n v="83.92"/>
    <n v="83.92"/>
    <n v="83.92"/>
    <n v="83.92"/>
    <n v="83.92"/>
    <n v="0"/>
    <n v="0"/>
    <n v="0"/>
    <n v="0"/>
    <n v="0"/>
    <n v="10.493"/>
    <n v="11.992000000000001"/>
    <n v="10.493"/>
    <n v="9.7434999999999992"/>
    <n v="9.2937999999999992"/>
    <n v="0"/>
    <n v="0"/>
    <n v="0"/>
    <n v="0"/>
    <n v="0"/>
    <n v="0"/>
    <n v="100"/>
    <n v="100"/>
    <n v="100"/>
    <n v="100"/>
  </r>
  <r>
    <n v="631330"/>
    <x v="354"/>
    <n v="20220306"/>
    <m/>
    <s v="COLOR"/>
    <x v="173"/>
    <s v="AVON COLOR TREND NAIL ENAMEL"/>
    <n v="1226596"/>
    <x v="354"/>
    <n v="1"/>
    <s v="IN-LINE (EXCL NR)"/>
    <s v="PACK PRICE - MARKETING SET"/>
    <n v="0.54369999999999996"/>
    <m/>
    <n v="0.83899999999999997"/>
    <m/>
    <m/>
    <n v="3.25"/>
    <n v="6.49"/>
    <n v="14581"/>
    <n v="14581"/>
    <n v="20"/>
    <s v="WORK IN PROGRESS"/>
    <n v="134367236"/>
    <s v="NO INCENTIVE"/>
    <s v="N"/>
    <s v="N"/>
    <s v="N"/>
    <s v="N"/>
    <x v="1"/>
    <n v="135724095"/>
    <n v="28"/>
    <n v="32"/>
    <n v="20230306"/>
    <s v="NET ITEM"/>
    <n v="15"/>
    <s v="Y"/>
    <s v="Tech rep lvl + Dia a Dia + VGF2"/>
    <s v="FULL PAYMENT"/>
    <m/>
    <n v="25039.391299999999"/>
    <n v="12805.9323"/>
    <n v="68.31"/>
    <m/>
    <s v="NAIL ENAMEL"/>
    <s v="NAIL ENAMEL/TINT"/>
    <s v="NAIL COLOR"/>
    <s v="FEMALE"/>
    <s v="COLOR TREND"/>
    <s v="COLOR TREND"/>
    <n v="0"/>
    <n v="100"/>
    <s v="2.94"/>
    <s v="N"/>
    <s v="N"/>
    <n v="40522"/>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1332"/>
    <x v="355"/>
    <n v="20220306"/>
    <m/>
    <s v="COLOR"/>
    <x v="173"/>
    <s v="AVON COLOR TREND NAIL ENAMEL"/>
    <n v="1226596"/>
    <x v="355"/>
    <n v="1"/>
    <s v="IN-LINE (EXCL NR)"/>
    <s v="PACK PRICE - MARKETING SET"/>
    <n v="0.54369999999999996"/>
    <m/>
    <n v="0.90300000000000002"/>
    <m/>
    <m/>
    <n v="3.25"/>
    <n v="6.49"/>
    <n v="14844"/>
    <n v="14844"/>
    <n v="20"/>
    <s v="WORK IN PROGRESS"/>
    <n v="134367236"/>
    <s v="NO INCENTIVE"/>
    <s v="N"/>
    <s v="N"/>
    <s v="N"/>
    <s v="N"/>
    <x v="1"/>
    <n v="135724088"/>
    <n v="28"/>
    <n v="32"/>
    <n v="20230306"/>
    <s v="NET ITEM"/>
    <n v="15"/>
    <s v="Y"/>
    <s v="Tech rep lvl + Dia a Dia + VGF2"/>
    <s v="FULL PAYMENT"/>
    <m/>
    <n v="25490.852500000001"/>
    <n v="12086.720499999999"/>
    <n v="65.900000000000006"/>
    <m/>
    <s v="NAIL ENAMEL"/>
    <s v="NAIL ENAMEL/TINT"/>
    <s v="NAIL COLOR"/>
    <s v="FEMALE"/>
    <s v="COLOR TREND"/>
    <s v="COLOR TREND"/>
    <n v="0"/>
    <n v="100"/>
    <s v="2.94"/>
    <s v="N"/>
    <s v="N"/>
    <n v="40535"/>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1335"/>
    <x v="356"/>
    <n v="20220306"/>
    <m/>
    <s v="COLOR"/>
    <x v="173"/>
    <s v="AVON COLOR TREND NAIL ENAMEL"/>
    <n v="1226596"/>
    <x v="356"/>
    <n v="1"/>
    <s v="IN-LINE (EXCL NR)"/>
    <s v="PACK PRICE - MARKETING SET"/>
    <n v="0.54369999999999996"/>
    <m/>
    <n v="0.875"/>
    <m/>
    <m/>
    <n v="3.25"/>
    <n v="6.49"/>
    <n v="11910"/>
    <n v="11910"/>
    <n v="20"/>
    <s v="WORK IN PROGRESS"/>
    <n v="134367236"/>
    <s v="NO INCENTIVE"/>
    <s v="N"/>
    <s v="N"/>
    <s v="N"/>
    <s v="N"/>
    <x v="1"/>
    <n v="135724082"/>
    <n v="28"/>
    <n v="32"/>
    <n v="20230306"/>
    <s v="NET ITEM"/>
    <n v="15"/>
    <s v="Y"/>
    <s v="Tech rep lvl + Dia a Dia + VGF2"/>
    <s v="FULL PAYMENT"/>
    <m/>
    <n v="20452.330300000001"/>
    <n v="10031.0803"/>
    <n v="66.95"/>
    <m/>
    <s v="NAIL ENAMEL"/>
    <s v="NAIL ENAMEL/TINT"/>
    <s v="NAIL COLOR"/>
    <s v="FEMALE"/>
    <s v="COLOR TREND"/>
    <s v="COLOR TREND"/>
    <n v="0"/>
    <n v="100"/>
    <s v="2.94"/>
    <s v="N"/>
    <s v="N"/>
    <n v="40539"/>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1336"/>
    <x v="357"/>
    <n v="20220306"/>
    <m/>
    <s v="COLOR"/>
    <x v="173"/>
    <s v="AVON COLOR TREND NAIL ENAMEL"/>
    <n v="1226596"/>
    <x v="357"/>
    <n v="1"/>
    <s v="IN-LINE (EXCL NR)"/>
    <s v="PACK PRICE - MARKETING SET"/>
    <n v="0.54369999999999996"/>
    <m/>
    <n v="0.873"/>
    <m/>
    <m/>
    <n v="3.25"/>
    <n v="6.49"/>
    <n v="8099"/>
    <n v="8099"/>
    <n v="20"/>
    <s v="WORK IN PROGRESS"/>
    <n v="134367236"/>
    <s v="NO INCENTIVE"/>
    <s v="N"/>
    <s v="N"/>
    <s v="N"/>
    <s v="N"/>
    <x v="1"/>
    <n v="135724099"/>
    <n v="28"/>
    <n v="32"/>
    <n v="20230306"/>
    <s v="NET ITEM"/>
    <n v="15"/>
    <s v="Y"/>
    <s v="Tech rep lvl + Dia a Dia + VGF2"/>
    <s v="FULL PAYMENT"/>
    <m/>
    <n v="13907.6448"/>
    <n v="6837.2178000000004"/>
    <n v="67.03"/>
    <m/>
    <s v="NAIL ENAMEL"/>
    <s v="NAIL ENAMEL/TINT"/>
    <s v="NAIL COLOR"/>
    <s v="FEMALE"/>
    <s v="COLOR TREND"/>
    <s v="COLOR TREND"/>
    <n v="0"/>
    <n v="100"/>
    <s v="2.94"/>
    <s v="N"/>
    <s v="N"/>
    <n v="40552"/>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1695"/>
    <x v="358"/>
    <n v="20220312"/>
    <m/>
    <s v="COLOR"/>
    <x v="173"/>
    <s v="AVON COLOR TREND NAIL ENAMEL"/>
    <n v="1226596"/>
    <x v="358"/>
    <n v="1"/>
    <s v="IN-LINE (EXCL NR)"/>
    <s v="PACK PRICE - MARKETING SET"/>
    <n v="0.54369999999999996"/>
    <m/>
    <n v="0.82299999999999995"/>
    <m/>
    <m/>
    <n v="3.25"/>
    <n v="6.49"/>
    <n v="22364"/>
    <n v="22364"/>
    <n v="20"/>
    <s v="WORK IN PROGRESS"/>
    <n v="134367236"/>
    <s v="NO INCENTIVE"/>
    <s v="N"/>
    <s v="N"/>
    <s v="N"/>
    <s v="N"/>
    <x v="1"/>
    <n v="135724089"/>
    <n v="28"/>
    <n v="32"/>
    <n v="20230306"/>
    <s v="NET ITEM"/>
    <n v="15"/>
    <s v="Y"/>
    <s v="Tech rep lvl + Dia a Dia + VGF2"/>
    <s v="FULL PAYMENT"/>
    <m/>
    <n v="38404.711600000002"/>
    <n v="19999.139599999999"/>
    <n v="68.92"/>
    <m/>
    <s v="NAIL ENAMEL"/>
    <s v="NAIL ENAMEL/TINT"/>
    <s v="NAIL COLOR"/>
    <s v="FEMALE"/>
    <s v="COLOR TREND"/>
    <s v="COLOR TREND"/>
    <n v="0"/>
    <n v="100"/>
    <s v="2.94"/>
    <s v="N"/>
    <s v="N"/>
    <n v="41645"/>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279"/>
    <x v="359"/>
    <n v="20220306"/>
    <m/>
    <s v="COLOR"/>
    <x v="173"/>
    <s v="AVON COLOR TREND NAIL ENAMEL"/>
    <n v="1226596"/>
    <x v="359"/>
    <n v="1"/>
    <s v="IN-LINE (EXCL NR)"/>
    <s v="PACK PRICE - MARKETING SET"/>
    <n v="0.54369999999999996"/>
    <m/>
    <n v="0.86099999999999999"/>
    <m/>
    <m/>
    <n v="3.25"/>
    <n v="6.49"/>
    <n v="13629"/>
    <n v="13629"/>
    <n v="20"/>
    <s v="WORK IN PROGRESS"/>
    <n v="134367236"/>
    <s v="NO INCENTIVE"/>
    <s v="N"/>
    <s v="N"/>
    <s v="N"/>
    <s v="N"/>
    <x v="1"/>
    <n v="135724090"/>
    <n v="28"/>
    <n v="32"/>
    <n v="20230306"/>
    <s v="NET ITEM"/>
    <n v="15"/>
    <s v="Y"/>
    <s v="Tech rep lvl + Dia a Dia + VGF2"/>
    <s v="FULL PAYMENT"/>
    <m/>
    <n v="23404.5452"/>
    <n v="11669.976199999999"/>
    <n v="67.48"/>
    <m/>
    <s v="NAIL ENAMEL"/>
    <s v="NAIL ENAMEL/TINT"/>
    <s v="NAIL COLOR"/>
    <s v="FEMALE"/>
    <s v="COLOR TREND"/>
    <s v="COLOR TREND"/>
    <n v="0"/>
    <n v="100"/>
    <s v="2.94"/>
    <s v="N"/>
    <s v="N"/>
    <n v="40591"/>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280"/>
    <x v="360"/>
    <n v="20220306"/>
    <m/>
    <s v="COLOR"/>
    <x v="173"/>
    <s v="AVON COLOR TREND NAIL ENAMEL"/>
    <n v="1226596"/>
    <x v="360"/>
    <n v="1"/>
    <s v="IN-LINE (EXCL NR)"/>
    <s v="PACK PRICE - MARKETING SET"/>
    <n v="0.54369999999999996"/>
    <m/>
    <n v="0.86199999999999999"/>
    <m/>
    <m/>
    <n v="3.25"/>
    <n v="6.49"/>
    <n v="14383"/>
    <n v="14383"/>
    <n v="20"/>
    <s v="WORK IN PROGRESS"/>
    <n v="134367236"/>
    <s v="NO INCENTIVE"/>
    <s v="N"/>
    <s v="N"/>
    <s v="N"/>
    <s v="N"/>
    <x v="1"/>
    <n v="135724091"/>
    <n v="28"/>
    <n v="32"/>
    <n v="20230306"/>
    <s v="NET ITEM"/>
    <n v="15"/>
    <s v="Y"/>
    <s v="Tech rep lvl + Dia a Dia + VGF2"/>
    <s v="FULL PAYMENT"/>
    <m/>
    <n v="24699.268800000002"/>
    <n v="12301.122799999999"/>
    <n v="67.44"/>
    <m/>
    <s v="NAIL ENAMEL"/>
    <s v="NAIL ENAMEL/TINT"/>
    <s v="NAIL COLOR"/>
    <s v="FEMALE"/>
    <s v="COLOR TREND"/>
    <s v="COLOR TREND"/>
    <n v="0"/>
    <n v="100"/>
    <s v="2.94"/>
    <s v="N"/>
    <s v="N"/>
    <n v="40592"/>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282"/>
    <x v="361"/>
    <n v="20220306"/>
    <m/>
    <s v="COLOR"/>
    <x v="173"/>
    <s v="AVON COLOR TREND NAIL ENAMEL"/>
    <n v="1226596"/>
    <x v="361"/>
    <n v="1"/>
    <s v="IN-LINE (EXCL NR)"/>
    <s v="PACK PRICE - MARKETING SET"/>
    <n v="0.54369999999999996"/>
    <m/>
    <n v="0.85099999999999998"/>
    <m/>
    <m/>
    <n v="3.25"/>
    <n v="6.49"/>
    <n v="21523"/>
    <n v="21523"/>
    <n v="20"/>
    <s v="WORK IN PROGRESS"/>
    <n v="134367236"/>
    <s v="NO INCENTIVE"/>
    <s v="N"/>
    <s v="N"/>
    <s v="N"/>
    <s v="N"/>
    <x v="1"/>
    <n v="135724069"/>
    <n v="28"/>
    <n v="32"/>
    <n v="20230306"/>
    <s v="NET ITEM"/>
    <n v="15"/>
    <s v="Y"/>
    <s v="Tech rep lvl + Dia a Dia + VGF2"/>
    <s v="FULL PAYMENT"/>
    <m/>
    <n v="36960.628100000002"/>
    <n v="18644.555100000001"/>
    <n v="67.86"/>
    <m/>
    <s v="NAIL ENAMEL"/>
    <s v="NAIL ENAMEL/TINT"/>
    <s v="NAIL COLOR"/>
    <s v="FEMALE"/>
    <s v="COLOR TREND"/>
    <s v="COLOR TREND"/>
    <n v="0"/>
    <n v="100"/>
    <s v="2.94"/>
    <s v="N"/>
    <s v="N"/>
    <n v="40602"/>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285"/>
    <x v="362"/>
    <n v="20220306"/>
    <m/>
    <s v="COLOR"/>
    <x v="173"/>
    <s v="AVON COLOR TREND NAIL ENAMEL"/>
    <n v="1226596"/>
    <x v="362"/>
    <n v="1"/>
    <s v="IN-LINE (EXCL NR)"/>
    <s v="PACK PRICE - MARKETING SET"/>
    <n v="0.54369999999999996"/>
    <m/>
    <n v="0.94199999999999995"/>
    <m/>
    <m/>
    <n v="3.25"/>
    <n v="6.49"/>
    <n v="16540"/>
    <n v="16540"/>
    <n v="20"/>
    <s v="WORK IN PROGRESS"/>
    <n v="134367236"/>
    <s v="NO INCENTIVE"/>
    <s v="N"/>
    <s v="N"/>
    <s v="N"/>
    <s v="N"/>
    <x v="1"/>
    <n v="135724092"/>
    <n v="28"/>
    <n v="32"/>
    <n v="20230306"/>
    <s v="NET ITEM"/>
    <n v="15"/>
    <s v="Y"/>
    <s v="Tech rep lvl + Dia a Dia + VGF2"/>
    <s v="FULL PAYMENT"/>
    <m/>
    <n v="28403.681799999998"/>
    <n v="12823.0018"/>
    <n v="64.42"/>
    <m/>
    <s v="NAIL ENAMEL"/>
    <s v="NAIL ENAMEL/TINT"/>
    <s v="NAIL COLOR"/>
    <s v="FEMALE"/>
    <s v="COLOR TREND"/>
    <s v="COLOR TREND"/>
    <n v="0"/>
    <n v="100"/>
    <s v="2.94"/>
    <s v="N"/>
    <s v="N"/>
    <n v="40604"/>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289"/>
    <x v="363"/>
    <n v="20220306"/>
    <m/>
    <s v="COLOR"/>
    <x v="173"/>
    <s v="AVON COLOR TREND NAIL ENAMEL"/>
    <n v="1226596"/>
    <x v="363"/>
    <n v="1"/>
    <s v="IN-LINE (EXCL NR)"/>
    <s v="PACK PRICE - MARKETING SET"/>
    <n v="0.54369999999999996"/>
    <m/>
    <n v="0.85799999999999998"/>
    <m/>
    <m/>
    <n v="3.25"/>
    <n v="6.49"/>
    <n v="14227"/>
    <n v="14227"/>
    <n v="20"/>
    <s v="WORK IN PROGRESS"/>
    <n v="134367236"/>
    <s v="NO INCENTIVE"/>
    <s v="N"/>
    <s v="N"/>
    <s v="N"/>
    <s v="N"/>
    <x v="1"/>
    <n v="135724074"/>
    <n v="28"/>
    <n v="32"/>
    <n v="20230306"/>
    <s v="NET ITEM"/>
    <n v="15"/>
    <s v="Y"/>
    <s v="Tech rep lvl + Dia a Dia + VGF2"/>
    <s v="FULL PAYMENT"/>
    <m/>
    <n v="24431.502"/>
    <n v="12224.736000000001"/>
    <n v="67.599999999999994"/>
    <m/>
    <s v="NAIL ENAMEL"/>
    <s v="NAIL ENAMEL/TINT"/>
    <s v="NAIL COLOR"/>
    <s v="FEMALE"/>
    <s v="COLOR TREND"/>
    <s v="COLOR TREND"/>
    <n v="0"/>
    <n v="100"/>
    <s v="2.94"/>
    <s v="N"/>
    <s v="N"/>
    <n v="40606"/>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298"/>
    <x v="364"/>
    <n v="20220306"/>
    <m/>
    <s v="COLOR"/>
    <x v="173"/>
    <s v="AVON COLOR TREND NAIL ENAMEL"/>
    <n v="1226596"/>
    <x v="364"/>
    <n v="1"/>
    <s v="IN-LINE (EXCL NR)"/>
    <s v="PACK PRICE - MARKETING SET"/>
    <n v="0.54369999999999996"/>
    <m/>
    <n v="0.88"/>
    <m/>
    <m/>
    <n v="3.25"/>
    <n v="6.49"/>
    <n v="7657"/>
    <n v="7657"/>
    <n v="20"/>
    <s v="WORK IN PROGRESS"/>
    <n v="134367236"/>
    <s v="NO INCENTIVE"/>
    <s v="N"/>
    <s v="N"/>
    <s v="N"/>
    <s v="N"/>
    <x v="1"/>
    <n v="135724068"/>
    <n v="28"/>
    <n v="32"/>
    <n v="20230306"/>
    <s v="NET ITEM"/>
    <n v="15"/>
    <s v="Y"/>
    <s v="Tech rep lvl + Dia a Dia + VGF2"/>
    <s v="FULL PAYMENT"/>
    <m/>
    <n v="13148.704900000001"/>
    <n v="6410.5448999999999"/>
    <n v="66.77"/>
    <m/>
    <s v="NAIL ENAMEL"/>
    <s v="NAIL ENAMEL/TINT"/>
    <s v="NAIL COLOR"/>
    <s v="FEMALE"/>
    <s v="COLOR TREND"/>
    <s v="COLOR TREND"/>
    <n v="0"/>
    <n v="100"/>
    <s v="2.94"/>
    <s v="N"/>
    <s v="N"/>
    <n v="40615"/>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299"/>
    <x v="365"/>
    <n v="20220306"/>
    <m/>
    <s v="COLOR"/>
    <x v="173"/>
    <s v="AVON COLOR TREND NAIL ENAMEL"/>
    <n v="1226596"/>
    <x v="365"/>
    <n v="1"/>
    <s v="IN-LINE (EXCL NR)"/>
    <s v="PACK PRICE - MARKETING SET"/>
    <n v="0.54369999999999996"/>
    <m/>
    <n v="0.82799999999999996"/>
    <m/>
    <m/>
    <n v="3.25"/>
    <n v="6.49"/>
    <n v="14044"/>
    <n v="14044"/>
    <n v="20"/>
    <s v="WORK IN PROGRESS"/>
    <n v="134367236"/>
    <s v="NO INCENTIVE"/>
    <s v="N"/>
    <s v="N"/>
    <s v="N"/>
    <s v="N"/>
    <x v="1"/>
    <n v="135724093"/>
    <n v="28"/>
    <n v="32"/>
    <n v="20230306"/>
    <s v="NET ITEM"/>
    <n v="15"/>
    <s v="Y"/>
    <s v="Tech rep lvl + Dia a Dia + VGF2"/>
    <s v="FULL PAYMENT"/>
    <m/>
    <n v="24117.0314"/>
    <n v="12488.599399999999"/>
    <n v="68.73"/>
    <m/>
    <s v="NAIL ENAMEL"/>
    <s v="NAIL ENAMEL/TINT"/>
    <s v="NAIL COLOR"/>
    <s v="FEMALE"/>
    <s v="COLOR TREND"/>
    <s v="COLOR TREND"/>
    <n v="0"/>
    <n v="100"/>
    <s v="2.94"/>
    <s v="N"/>
    <s v="N"/>
    <n v="40620"/>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301"/>
    <x v="366"/>
    <n v="20220306"/>
    <m/>
    <s v="COLOR"/>
    <x v="173"/>
    <s v="AVON COLOR TREND NAIL ENAMEL"/>
    <n v="1226596"/>
    <x v="366"/>
    <n v="1"/>
    <s v="IN-LINE (EXCL NR)"/>
    <s v="PACK PRICE - MARKETING SET"/>
    <n v="0.54369999999999996"/>
    <m/>
    <n v="0.87"/>
    <m/>
    <m/>
    <n v="3.25"/>
    <n v="6.49"/>
    <n v="19112"/>
    <n v="19112"/>
    <n v="20"/>
    <s v="WORK IN PROGRESS"/>
    <n v="134367236"/>
    <s v="NO INCENTIVE"/>
    <s v="N"/>
    <s v="N"/>
    <s v="N"/>
    <s v="N"/>
    <x v="1"/>
    <n v="135724083"/>
    <n v="28"/>
    <n v="32"/>
    <n v="20230306"/>
    <s v="NET ITEM"/>
    <n v="15"/>
    <s v="Y"/>
    <s v="Tech rep lvl + Dia a Dia + VGF2"/>
    <s v="FULL PAYMENT"/>
    <m/>
    <n v="32820.129699999998"/>
    <n v="16192.689700000001"/>
    <n v="67.14"/>
    <m/>
    <s v="NAIL ENAMEL"/>
    <s v="NAIL ENAMEL/TINT"/>
    <s v="NAIL COLOR"/>
    <s v="FEMALE"/>
    <s v="COLOR TREND"/>
    <s v="COLOR TREND"/>
    <n v="0"/>
    <n v="100"/>
    <s v="2.94"/>
    <s v="N"/>
    <s v="N"/>
    <n v="40622"/>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305"/>
    <x v="367"/>
    <n v="20220306"/>
    <m/>
    <s v="COLOR"/>
    <x v="173"/>
    <s v="AVON COLOR TREND NAIL ENAMEL"/>
    <n v="1226596"/>
    <x v="367"/>
    <n v="1"/>
    <s v="IN-LINE (EXCL NR)"/>
    <s v="PACK PRICE - MARKETING SET"/>
    <n v="0.54369999999999996"/>
    <m/>
    <n v="0.87"/>
    <m/>
    <m/>
    <n v="3.25"/>
    <n v="6.49"/>
    <n v="14050"/>
    <n v="14050"/>
    <n v="20"/>
    <s v="WORK IN PROGRESS"/>
    <n v="134367236"/>
    <s v="NO INCENTIVE"/>
    <s v="N"/>
    <s v="N"/>
    <s v="N"/>
    <s v="N"/>
    <x v="1"/>
    <n v="135724075"/>
    <n v="28"/>
    <n v="32"/>
    <n v="20230306"/>
    <s v="NET ITEM"/>
    <n v="15"/>
    <s v="Y"/>
    <s v="Tech rep lvl + Dia a Dia + VGF2"/>
    <s v="FULL PAYMENT"/>
    <m/>
    <n v="24127.5085"/>
    <n v="11904.0085"/>
    <n v="67.14"/>
    <m/>
    <s v="NAIL ENAMEL"/>
    <s v="NAIL ENAMEL/TINT"/>
    <s v="NAIL COLOR"/>
    <s v="FEMALE"/>
    <s v="COLOR TREND"/>
    <s v="COLOR TREND"/>
    <n v="0"/>
    <n v="100"/>
    <s v="2.94"/>
    <s v="N"/>
    <s v="N"/>
    <n v="40628"/>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306"/>
    <x v="368"/>
    <n v="20220306"/>
    <m/>
    <s v="COLOR"/>
    <x v="173"/>
    <s v="AVON COLOR TREND NAIL ENAMEL"/>
    <n v="1226596"/>
    <x v="368"/>
    <n v="1"/>
    <s v="IN-LINE (EXCL NR)"/>
    <s v="PACK PRICE - MARKETING SET"/>
    <n v="0.54369999999999996"/>
    <m/>
    <n v="0.88100000000000001"/>
    <m/>
    <m/>
    <n v="3.25"/>
    <n v="6.49"/>
    <n v="7825"/>
    <n v="7825"/>
    <n v="20"/>
    <s v="WORK IN PROGRESS"/>
    <n v="134367236"/>
    <s v="NO INCENTIVE"/>
    <s v="N"/>
    <s v="N"/>
    <s v="N"/>
    <s v="N"/>
    <x v="1"/>
    <n v="135724076"/>
    <n v="28"/>
    <n v="32"/>
    <n v="20230306"/>
    <s v="NET ITEM"/>
    <n v="15"/>
    <s v="Y"/>
    <s v="Tech rep lvl + Dia a Dia + VGF2"/>
    <s v="FULL PAYMENT"/>
    <m/>
    <n v="13437.3498"/>
    <n v="6543.5248000000001"/>
    <n v="66.73"/>
    <m/>
    <s v="NAIL ENAMEL"/>
    <s v="NAIL ENAMEL/TINT"/>
    <s v="NAIL COLOR"/>
    <s v="FEMALE"/>
    <s v="COLOR TREND"/>
    <s v="COLOR TREND"/>
    <n v="0"/>
    <n v="100"/>
    <s v="2.94"/>
    <s v="N"/>
    <s v="N"/>
    <n v="40637"/>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307"/>
    <x v="369"/>
    <n v="20220306"/>
    <m/>
    <s v="COLOR"/>
    <x v="173"/>
    <s v="AVON COLOR TREND NAIL ENAMEL"/>
    <n v="1226596"/>
    <x v="369"/>
    <n v="1"/>
    <s v="IN-LINE (EXCL NR)"/>
    <s v="PACK PRICE - MARKETING SET"/>
    <n v="0.54369999999999996"/>
    <m/>
    <n v="0.87"/>
    <m/>
    <m/>
    <n v="3.25"/>
    <n v="6.49"/>
    <n v="8418"/>
    <n v="8418"/>
    <n v="20"/>
    <s v="WORK IN PROGRESS"/>
    <n v="134367236"/>
    <s v="NO INCENTIVE"/>
    <s v="N"/>
    <s v="N"/>
    <s v="N"/>
    <s v="N"/>
    <x v="1"/>
    <n v="135724100"/>
    <n v="28"/>
    <n v="32"/>
    <n v="20230306"/>
    <s v="NET ITEM"/>
    <n v="15"/>
    <s v="Y"/>
    <s v="Tech rep lvl + Dia a Dia + VGF2"/>
    <s v="FULL PAYMENT"/>
    <m/>
    <n v="14455.672699999999"/>
    <n v="7132.0127000000002"/>
    <n v="67.14"/>
    <m/>
    <s v="NAIL ENAMEL"/>
    <s v="NAIL ENAMEL/TINT"/>
    <s v="NAIL COLOR"/>
    <s v="FEMALE"/>
    <s v="COLOR TREND"/>
    <s v="COLOR TREND"/>
    <n v="0"/>
    <n v="100"/>
    <s v="2.94"/>
    <s v="N"/>
    <s v="N"/>
    <n v="40648"/>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310"/>
    <x v="370"/>
    <n v="20220306"/>
    <m/>
    <s v="COLOR"/>
    <x v="173"/>
    <s v="AVON COLOR TREND NAIL ENAMEL"/>
    <n v="1226596"/>
    <x v="370"/>
    <n v="1"/>
    <s v="IN-LINE (EXCL NR)"/>
    <s v="PACK PRICE - MARKETING SET"/>
    <n v="0.54369999999999996"/>
    <m/>
    <n v="0.98"/>
    <m/>
    <m/>
    <n v="3.25"/>
    <n v="6.49"/>
    <n v="10084"/>
    <n v="10084"/>
    <n v="20"/>
    <s v="WORK IN PROGRESS"/>
    <n v="134367236"/>
    <s v="NO INCENTIVE"/>
    <s v="N"/>
    <s v="N"/>
    <s v="N"/>
    <s v="N"/>
    <x v="1"/>
    <n v="135724084"/>
    <n v="28"/>
    <n v="32"/>
    <n v="20230306"/>
    <s v="NET ITEM"/>
    <n v="15"/>
    <s v="Y"/>
    <s v="Tech rep lvl + Dia a Dia + VGF2"/>
    <s v="FULL PAYMENT"/>
    <m/>
    <n v="17316.622100000001"/>
    <n v="7434.3020999999999"/>
    <n v="62.99"/>
    <m/>
    <s v="NAIL ENAMEL"/>
    <s v="NAIL ENAMEL/TINT"/>
    <s v="NAIL COLOR"/>
    <s v="FEMALE"/>
    <s v="COLOR TREND"/>
    <s v="COLOR TREND"/>
    <n v="0"/>
    <n v="100"/>
    <s v="2.94"/>
    <s v="N"/>
    <s v="N"/>
    <n v="40653"/>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313"/>
    <x v="371"/>
    <n v="20220306"/>
    <m/>
    <s v="COLOR"/>
    <x v="173"/>
    <s v="AVON COLOR TREND NAIL ENAMEL"/>
    <n v="1226596"/>
    <x v="371"/>
    <n v="1"/>
    <s v="IN-LINE (EXCL NR)"/>
    <s v="PACK PRICE - MARKETING SET"/>
    <n v="0.54369999999999996"/>
    <m/>
    <n v="0.85699999999999998"/>
    <m/>
    <m/>
    <n v="3.25"/>
    <n v="6.49"/>
    <n v="20574"/>
    <n v="20574"/>
    <n v="20"/>
    <s v="WORK IN PROGRESS"/>
    <n v="134367236"/>
    <s v="NO INCENTIVE"/>
    <s v="N"/>
    <s v="N"/>
    <s v="N"/>
    <s v="N"/>
    <x v="1"/>
    <n v="135724096"/>
    <n v="28"/>
    <n v="32"/>
    <n v="20230306"/>
    <s v="NET ITEM"/>
    <n v="15"/>
    <s v="Y"/>
    <s v="Tech rep lvl + Dia a Dia + VGF2"/>
    <s v="FULL PAYMENT"/>
    <m/>
    <n v="35331.006999999998"/>
    <n v="17699.089"/>
    <n v="67.63"/>
    <m/>
    <s v="NAIL ENAMEL"/>
    <s v="NAIL ENAMEL/TINT"/>
    <s v="NAIL COLOR"/>
    <s v="FEMALE"/>
    <s v="COLOR TREND"/>
    <s v="COLOR TREND"/>
    <n v="0"/>
    <n v="100"/>
    <s v="2.94"/>
    <s v="N"/>
    <s v="N"/>
    <n v="40682"/>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314"/>
    <x v="372"/>
    <n v="20220306"/>
    <m/>
    <s v="COLOR"/>
    <x v="173"/>
    <s v="AVON COLOR TREND NAIL ENAMEL"/>
    <n v="1226596"/>
    <x v="372"/>
    <n v="1"/>
    <s v="IN-LINE (EXCL NR)"/>
    <s v="PACK PRICE - MARKETING SET"/>
    <n v="0.54369999999999996"/>
    <m/>
    <n v="0.85099999999999998"/>
    <m/>
    <m/>
    <n v="3.25"/>
    <n v="6.49"/>
    <n v="13591"/>
    <n v="13591"/>
    <n v="20"/>
    <s v="WORK IN PROGRESS"/>
    <n v="134367236"/>
    <s v="NO INCENTIVE"/>
    <s v="N"/>
    <s v="N"/>
    <s v="N"/>
    <s v="N"/>
    <x v="1"/>
    <n v="135724077"/>
    <n v="28"/>
    <n v="32"/>
    <n v="20230306"/>
    <s v="NET ITEM"/>
    <n v="15"/>
    <s v="Y"/>
    <s v="Tech rep lvl + Dia a Dia + VGF2"/>
    <s v="FULL PAYMENT"/>
    <m/>
    <n v="23339.056499999999"/>
    <n v="11773.1155"/>
    <n v="67.86"/>
    <m/>
    <s v="NAIL ENAMEL"/>
    <s v="NAIL ENAMEL/TINT"/>
    <s v="NAIL COLOR"/>
    <s v="FEMALE"/>
    <s v="COLOR TREND"/>
    <s v="COLOR TREND"/>
    <n v="0"/>
    <n v="100"/>
    <s v="2.94"/>
    <s v="N"/>
    <s v="N"/>
    <n v="40683"/>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316"/>
    <x v="373"/>
    <n v="20220306"/>
    <m/>
    <s v="COLOR"/>
    <x v="173"/>
    <s v="AVON COLOR TREND NAIL ENAMEL"/>
    <n v="1226596"/>
    <x v="373"/>
    <n v="1"/>
    <s v="IN-LINE (EXCL NR)"/>
    <s v="PACK PRICE - MARKETING SET"/>
    <n v="0.54369999999999996"/>
    <m/>
    <n v="0.89600000000000002"/>
    <m/>
    <m/>
    <n v="3.25"/>
    <n v="6.49"/>
    <n v="8457"/>
    <n v="8457"/>
    <n v="20"/>
    <s v="WORK IN PROGRESS"/>
    <n v="134367236"/>
    <s v="NO INCENTIVE"/>
    <s v="N"/>
    <s v="N"/>
    <s v="N"/>
    <s v="N"/>
    <x v="1"/>
    <n v="135724078"/>
    <n v="28"/>
    <n v="32"/>
    <n v="20230306"/>
    <s v="NET ITEM"/>
    <n v="15"/>
    <s v="Y"/>
    <s v="Tech rep lvl + Dia a Dia + VGF2"/>
    <s v="FULL PAYMENT"/>
    <m/>
    <n v="14522.526"/>
    <n v="6945.0540000000001"/>
    <n v="66.16"/>
    <m/>
    <s v="NAIL ENAMEL"/>
    <s v="NAIL ENAMEL/TINT"/>
    <s v="NAIL COLOR"/>
    <s v="FEMALE"/>
    <s v="COLOR TREND"/>
    <s v="COLOR TREND"/>
    <n v="0"/>
    <n v="100"/>
    <s v="2.94"/>
    <s v="N"/>
    <s v="N"/>
    <n v="40688"/>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318"/>
    <x v="374"/>
    <n v="20220306"/>
    <m/>
    <s v="COLOR"/>
    <x v="173"/>
    <s v="AVON COLOR TREND NAIL ENAMEL"/>
    <n v="1226596"/>
    <x v="374"/>
    <n v="1"/>
    <s v="IN-LINE (EXCL NR)"/>
    <s v="PACK PRICE - MARKETING SET"/>
    <n v="0.54369999999999996"/>
    <m/>
    <n v="0.86299999999999999"/>
    <m/>
    <m/>
    <n v="3.25"/>
    <n v="6.49"/>
    <n v="12505"/>
    <n v="12505"/>
    <n v="20"/>
    <s v="WORK IN PROGRESS"/>
    <n v="134367236"/>
    <s v="NO INCENTIVE"/>
    <s v="N"/>
    <s v="N"/>
    <s v="N"/>
    <s v="N"/>
    <x v="1"/>
    <n v="135724070"/>
    <n v="28"/>
    <n v="32"/>
    <n v="20230306"/>
    <s v="NET ITEM"/>
    <n v="15"/>
    <s v="Y"/>
    <s v="Tech rep lvl + Dia a Dia + VGF2"/>
    <s v="FULL PAYMENT"/>
    <m/>
    <n v="21474.0622"/>
    <n v="10682.2472"/>
    <n v="67.41"/>
    <m/>
    <s v="NAIL ENAMEL"/>
    <s v="NAIL ENAMEL/TINT"/>
    <s v="NAIL COLOR"/>
    <s v="FEMALE"/>
    <s v="COLOR TREND"/>
    <s v="COLOR TREND"/>
    <n v="0"/>
    <n v="100"/>
    <s v="2.94"/>
    <s v="N"/>
    <s v="N"/>
    <n v="40690"/>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321"/>
    <x v="375"/>
    <n v="20220306"/>
    <m/>
    <s v="COLOR"/>
    <x v="173"/>
    <s v="AVON COLOR TREND NAIL ENAMEL"/>
    <n v="1226596"/>
    <x v="375"/>
    <n v="1"/>
    <s v="IN-LINE (EXCL NR)"/>
    <s v="PACK PRICE - MARKETING SET"/>
    <n v="0.54369999999999996"/>
    <m/>
    <n v="0.94799999999999995"/>
    <m/>
    <m/>
    <n v="3.25"/>
    <n v="6.49"/>
    <n v="11168"/>
    <n v="11168"/>
    <n v="20"/>
    <s v="WORK IN PROGRESS"/>
    <n v="134367236"/>
    <s v="NO INCENTIVE"/>
    <s v="N"/>
    <s v="N"/>
    <s v="N"/>
    <s v="N"/>
    <x v="1"/>
    <n v="135724079"/>
    <n v="28"/>
    <n v="32"/>
    <n v="20230306"/>
    <s v="NET ITEM"/>
    <n v="15"/>
    <s v="Y"/>
    <s v="Tech rep lvl + Dia a Dia + VGF2"/>
    <s v="FULL PAYMENT"/>
    <m/>
    <n v="19178.408599999999"/>
    <n v="8591.1445999999996"/>
    <n v="64.2"/>
    <m/>
    <s v="NAIL ENAMEL"/>
    <s v="NAIL ENAMEL/TINT"/>
    <s v="NAIL COLOR"/>
    <s v="FEMALE"/>
    <s v="COLOR TREND"/>
    <s v="COLOR TREND"/>
    <n v="0"/>
    <n v="100"/>
    <s v="2.94"/>
    <s v="N"/>
    <s v="N"/>
    <n v="40696"/>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322"/>
    <x v="376"/>
    <n v="20220306"/>
    <m/>
    <s v="COLOR"/>
    <x v="173"/>
    <s v="AVON COLOR TREND NAIL ENAMEL"/>
    <n v="1226596"/>
    <x v="376"/>
    <n v="1"/>
    <s v="IN-LINE (EXCL NR)"/>
    <s v="PACK PRICE - MARKETING SET"/>
    <n v="0.54369999999999996"/>
    <m/>
    <n v="0.91400000000000003"/>
    <m/>
    <m/>
    <n v="3.25"/>
    <n v="6.49"/>
    <n v="10378"/>
    <n v="10378"/>
    <n v="20"/>
    <s v="WORK IN PROGRESS"/>
    <n v="134367236"/>
    <s v="NO INCENTIVE"/>
    <s v="N"/>
    <s v="N"/>
    <s v="N"/>
    <s v="N"/>
    <x v="1"/>
    <n v="135724097"/>
    <n v="28"/>
    <n v="32"/>
    <n v="20230306"/>
    <s v="NET ITEM"/>
    <n v="15"/>
    <s v="Y"/>
    <s v="Tech rep lvl + Dia a Dia + VGF2"/>
    <s v="FULL PAYMENT"/>
    <m/>
    <n v="17821.403999999999"/>
    <n v="8335.9120000000003"/>
    <n v="65.48"/>
    <m/>
    <s v="NAIL ENAMEL"/>
    <s v="NAIL ENAMEL/TINT"/>
    <s v="NAIL COLOR"/>
    <s v="FEMALE"/>
    <s v="COLOR TREND"/>
    <s v="COLOR TREND"/>
    <n v="0"/>
    <n v="100"/>
    <s v="2.94"/>
    <s v="N"/>
    <s v="N"/>
    <n v="40699"/>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326"/>
    <x v="377"/>
    <n v="20220306"/>
    <m/>
    <s v="COLOR"/>
    <x v="173"/>
    <s v="AVON COLOR TREND NAIL ENAMEL"/>
    <n v="1226596"/>
    <x v="377"/>
    <n v="1"/>
    <s v="IN-LINE (EXCL NR)"/>
    <s v="PACK PRICE - MARKETING SET"/>
    <n v="0.54369999999999996"/>
    <m/>
    <n v="0.89600000000000002"/>
    <m/>
    <m/>
    <n v="3.25"/>
    <n v="6.49"/>
    <n v="15145"/>
    <n v="15145"/>
    <n v="20"/>
    <s v="WORK IN PROGRESS"/>
    <n v="134367236"/>
    <s v="NO INCENTIVE"/>
    <s v="N"/>
    <s v="N"/>
    <s v="N"/>
    <s v="N"/>
    <x v="1"/>
    <n v="135724085"/>
    <n v="28"/>
    <n v="32"/>
    <n v="20230306"/>
    <s v="NET ITEM"/>
    <n v="15"/>
    <s v="Y"/>
    <s v="Tech rep lvl + Dia a Dia + VGF2"/>
    <s v="FULL PAYMENT"/>
    <m/>
    <n v="26007.677500000002"/>
    <n v="12437.7575"/>
    <n v="66.16"/>
    <m/>
    <s v="NAIL ENAMEL"/>
    <s v="NAIL ENAMEL/TINT"/>
    <s v="NAIL COLOR"/>
    <s v="FEMALE"/>
    <s v="COLOR TREND"/>
    <s v="COLOR TREND"/>
    <n v="0"/>
    <n v="100"/>
    <s v="2.94"/>
    <s v="N"/>
    <s v="N"/>
    <n v="40709"/>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327"/>
    <x v="378"/>
    <n v="20220306"/>
    <m/>
    <s v="COLOR"/>
    <x v="173"/>
    <s v="AVON COLOR TREND NAIL ENAMEL"/>
    <n v="1226596"/>
    <x v="378"/>
    <n v="1"/>
    <s v="IN-LINE (EXCL NR)"/>
    <s v="PACK PRICE - MARKETING SET"/>
    <n v="0.54369999999999996"/>
    <m/>
    <n v="0.91400000000000003"/>
    <m/>
    <m/>
    <n v="3.25"/>
    <n v="6.49"/>
    <n v="10759"/>
    <n v="10759"/>
    <n v="20"/>
    <s v="WORK IN PROGRESS"/>
    <n v="134367236"/>
    <s v="NO INCENTIVE"/>
    <s v="N"/>
    <s v="N"/>
    <s v="N"/>
    <s v="N"/>
    <x v="1"/>
    <n v="135724094"/>
    <n v="28"/>
    <n v="32"/>
    <n v="20230306"/>
    <s v="NET ITEM"/>
    <n v="15"/>
    <s v="Y"/>
    <s v="Tech rep lvl + Dia a Dia + VGF2"/>
    <s v="FULL PAYMENT"/>
    <m/>
    <n v="18475.670900000001"/>
    <n v="8641.9449000000004"/>
    <n v="65.48"/>
    <m/>
    <s v="NAIL ENAMEL"/>
    <s v="NAIL ENAMEL/TINT"/>
    <s v="NAIL COLOR"/>
    <s v="FEMALE"/>
    <s v="COLOR TREND"/>
    <s v="COLOR TREND"/>
    <n v="0"/>
    <n v="100"/>
    <s v="2.94"/>
    <s v="N"/>
    <s v="N"/>
    <n v="40710"/>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338"/>
    <x v="379"/>
    <n v="20220306"/>
    <m/>
    <s v="COLOR"/>
    <x v="173"/>
    <s v="AVON COLOR TREND NAIL ENAMEL"/>
    <n v="1226596"/>
    <x v="379"/>
    <n v="1"/>
    <s v="IN-LINE (EXCL NR)"/>
    <s v="PACK PRICE - MARKETING SET"/>
    <n v="0.54369999999999996"/>
    <m/>
    <n v="0.876"/>
    <m/>
    <m/>
    <n v="3.25"/>
    <n v="6.49"/>
    <n v="9307"/>
    <n v="9307"/>
    <n v="20"/>
    <s v="WORK IN PROGRESS"/>
    <n v="134367236"/>
    <s v="NO INCENTIVE"/>
    <s v="N"/>
    <s v="N"/>
    <s v="N"/>
    <s v="N"/>
    <x v="1"/>
    <n v="135724098"/>
    <n v="28"/>
    <n v="32"/>
    <n v="20230306"/>
    <s v="NET ITEM"/>
    <n v="15"/>
    <s v="Y"/>
    <s v="Tech rep lvl + Dia a Dia + VGF2"/>
    <s v="FULL PAYMENT"/>
    <m/>
    <n v="15982.4367"/>
    <n v="7829.5047000000004"/>
    <n v="66.92"/>
    <m/>
    <s v="NAIL ENAMEL"/>
    <s v="NAIL ENAMEL/TINT"/>
    <s v="NAIL COLOR"/>
    <s v="FEMALE"/>
    <s v="COLOR TREND"/>
    <s v="COLOR TREND"/>
    <n v="0"/>
    <n v="100"/>
    <s v="2.94"/>
    <s v="N"/>
    <s v="N"/>
    <n v="40789"/>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339"/>
    <x v="380"/>
    <n v="20220306"/>
    <m/>
    <s v="COLOR"/>
    <x v="173"/>
    <s v="AVON COLOR TREND NAIL ENAMEL"/>
    <n v="1226596"/>
    <x v="380"/>
    <n v="1"/>
    <s v="IN-LINE (EXCL NR)"/>
    <s v="PACK PRICE - MARKETING SET"/>
    <n v="0.54369999999999996"/>
    <m/>
    <n v="0.89900000000000002"/>
    <m/>
    <m/>
    <n v="3.25"/>
    <n v="6.49"/>
    <n v="14992"/>
    <n v="14992"/>
    <n v="20"/>
    <s v="WORK IN PROGRESS"/>
    <n v="134367236"/>
    <s v="NO INCENTIVE"/>
    <s v="N"/>
    <s v="N"/>
    <s v="N"/>
    <s v="N"/>
    <x v="1"/>
    <n v="135724071"/>
    <n v="28"/>
    <n v="32"/>
    <n v="20230306"/>
    <s v="NET ITEM"/>
    <n v="15"/>
    <s v="Y"/>
    <s v="Tech rep lvl + Dia a Dia + VGF2"/>
    <s v="FULL PAYMENT"/>
    <m/>
    <n v="25744.8855"/>
    <n v="12267.077499999999"/>
    <n v="66.05"/>
    <m/>
    <s v="NAIL ENAMEL"/>
    <s v="NAIL ENAMEL/TINT"/>
    <s v="NAIL COLOR"/>
    <s v="FEMALE"/>
    <s v="COLOR TREND"/>
    <s v="COLOR TREND"/>
    <n v="0"/>
    <n v="100"/>
    <s v="2.94"/>
    <s v="N"/>
    <s v="N"/>
    <n v="40790"/>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340"/>
    <x v="381"/>
    <n v="20220306"/>
    <m/>
    <s v="COLOR"/>
    <x v="173"/>
    <s v="AVON COLOR TREND NAIL ENAMEL"/>
    <n v="1226596"/>
    <x v="381"/>
    <n v="1"/>
    <s v="IN-LINE (EXCL NR)"/>
    <s v="PACK PRICE - MARKETING SET"/>
    <n v="0.54369999999999996"/>
    <m/>
    <n v="0.872"/>
    <m/>
    <m/>
    <n v="3.25"/>
    <n v="6.49"/>
    <n v="11301"/>
    <n v="11301"/>
    <n v="20"/>
    <s v="WORK IN PROGRESS"/>
    <n v="134367236"/>
    <s v="NO INCENTIVE"/>
    <s v="N"/>
    <s v="N"/>
    <s v="N"/>
    <s v="N"/>
    <x v="1"/>
    <n v="135724086"/>
    <n v="28"/>
    <n v="32"/>
    <n v="20230306"/>
    <s v="NET ITEM"/>
    <n v="15"/>
    <s v="Y"/>
    <s v="Tech rep lvl + Dia a Dia + VGF2"/>
    <s v="FULL PAYMENT"/>
    <m/>
    <n v="19406.789700000001"/>
    <n v="9552.3176999999996"/>
    <n v="67.069999999999993"/>
    <m/>
    <s v="NAIL ENAMEL"/>
    <s v="NAIL ENAMEL/TINT"/>
    <s v="NAIL COLOR"/>
    <s v="FEMALE"/>
    <s v="COLOR TREND"/>
    <s v="COLOR TREND"/>
    <n v="0"/>
    <n v="100"/>
    <s v="2.94"/>
    <s v="N"/>
    <s v="N"/>
    <n v="40809"/>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346"/>
    <x v="382"/>
    <n v="20220306"/>
    <m/>
    <s v="COLOR"/>
    <x v="173"/>
    <s v="AVON COLOR TREND NAIL ENAMEL"/>
    <n v="1226596"/>
    <x v="382"/>
    <n v="1"/>
    <s v="IN-LINE (EXCL NR)"/>
    <s v="PACK PRICE - MARKETING SET"/>
    <n v="0.54369999999999996"/>
    <m/>
    <n v="0.96499999999999997"/>
    <m/>
    <m/>
    <n v="3.25"/>
    <n v="6.49"/>
    <n v="18622"/>
    <n v="18622"/>
    <n v="20"/>
    <s v="WORK IN PROGRESS"/>
    <n v="134367236"/>
    <s v="NO INCENTIVE"/>
    <s v="N"/>
    <s v="N"/>
    <s v="N"/>
    <s v="N"/>
    <x v="1"/>
    <n v="135724072"/>
    <n v="28"/>
    <n v="32"/>
    <n v="20230306"/>
    <s v="NET ITEM"/>
    <n v="15"/>
    <s v="Y"/>
    <s v="Tech rep lvl + Dia a Dia + VGF2"/>
    <s v="FULL PAYMENT"/>
    <m/>
    <n v="31978.8845"/>
    <n v="14008.654500000001"/>
    <n v="63.55"/>
    <m/>
    <s v="NAIL ENAMEL"/>
    <s v="NAIL ENAMEL/TINT"/>
    <s v="NAIL COLOR"/>
    <s v="FEMALE"/>
    <s v="COLOR TREND"/>
    <s v="COLOR TREND"/>
    <n v="0"/>
    <n v="100"/>
    <s v="2.94"/>
    <s v="N"/>
    <s v="N"/>
    <n v="40811"/>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491"/>
    <x v="383"/>
    <n v="20230302"/>
    <m/>
    <s v="COLOR"/>
    <x v="173"/>
    <s v="AVON COLOR TREND NAIL ENAMEL"/>
    <n v="1226596"/>
    <x v="383"/>
    <n v="1"/>
    <s v="IN-LINE (EXCL NR)"/>
    <s v="PACK PRICE - MARKETING SET"/>
    <n v="0.54369999999999996"/>
    <m/>
    <n v="0.85799999999999998"/>
    <m/>
    <m/>
    <n v="3.25"/>
    <n v="7.49"/>
    <n v="18366"/>
    <n v="18366"/>
    <n v="20"/>
    <s v="WORK IN PROGRESS"/>
    <n v="134367236"/>
    <s v="NO INCENTIVE"/>
    <s v="N"/>
    <s v="N"/>
    <s v="N"/>
    <s v="N"/>
    <x v="1"/>
    <n v="135724080"/>
    <n v="28"/>
    <n v="32"/>
    <n v="20230306"/>
    <s v="NET ITEM"/>
    <n v="15"/>
    <s v="Y"/>
    <s v="Tech rep lvl + Dia a Dia + VGF2"/>
    <s v="FULL PAYMENT"/>
    <m/>
    <n v="31538.938699999999"/>
    <n v="15780.9107"/>
    <n v="67.599999999999994"/>
    <m/>
    <s v="NAIL ENAMEL"/>
    <s v="NAIL ENAMEL/TINT"/>
    <s v="NAIL COLOR"/>
    <s v="FEMALE"/>
    <s v="COLOR TREND"/>
    <s v="COLOR TREND"/>
    <n v="0"/>
    <n v="100"/>
    <s v="2.94"/>
    <s v="N"/>
    <s v="N"/>
    <n v="40456"/>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492"/>
    <x v="384"/>
    <n v="20230302"/>
    <m/>
    <s v="COLOR"/>
    <x v="173"/>
    <s v="AVON COLOR TREND NAIL ENAMEL"/>
    <n v="1226596"/>
    <x v="384"/>
    <n v="1"/>
    <s v="IN-LINE (EXCL NR)"/>
    <s v="PACK PRICE - MARKETING SET"/>
    <n v="0.54369999999999996"/>
    <m/>
    <n v="0.85699999999999998"/>
    <m/>
    <m/>
    <n v="3.25"/>
    <n v="7.49"/>
    <n v="12367"/>
    <n v="12367"/>
    <n v="20"/>
    <s v="WORK IN PROGRESS"/>
    <n v="134367236"/>
    <s v="NO INCENTIVE"/>
    <s v="N"/>
    <s v="N"/>
    <s v="N"/>
    <s v="N"/>
    <x v="1"/>
    <n v="135724087"/>
    <n v="28"/>
    <n v="32"/>
    <n v="20230306"/>
    <s v="NET ITEM"/>
    <n v="15"/>
    <s v="Y"/>
    <s v="Tech rep lvl + Dia a Dia + VGF2"/>
    <s v="FULL PAYMENT"/>
    <m/>
    <n v="21237.373299999999"/>
    <n v="10638.854300000001"/>
    <n v="67.63"/>
    <m/>
    <s v="NAIL ENAMEL"/>
    <s v="NAIL ENAMEL/TINT"/>
    <s v="NAIL COLOR"/>
    <s v="FEMALE"/>
    <s v="COLOR TREND"/>
    <s v="COLOR TREND"/>
    <n v="0"/>
    <n v="100"/>
    <s v="2.94"/>
    <s v="N"/>
    <s v="N"/>
    <n v="40488"/>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493"/>
    <x v="385"/>
    <n v="20230302"/>
    <m/>
    <s v="COLOR"/>
    <x v="173"/>
    <s v="AVON COLOR TREND NAIL ENAMEL"/>
    <n v="1226596"/>
    <x v="385"/>
    <n v="1"/>
    <s v="IN-LINE (EXCL NR)"/>
    <s v="PACK PRICE - MARKETING SET"/>
    <n v="0.54369999999999996"/>
    <m/>
    <n v="0.89600000000000002"/>
    <m/>
    <m/>
    <n v="3.25"/>
    <n v="7.49"/>
    <n v="8201"/>
    <n v="8201"/>
    <n v="20"/>
    <s v="WORK IN PROGRESS"/>
    <n v="134367236"/>
    <s v="NO INCENTIVE"/>
    <s v="N"/>
    <s v="N"/>
    <s v="N"/>
    <s v="N"/>
    <x v="1"/>
    <n v="135724081"/>
    <n v="28"/>
    <n v="32"/>
    <n v="20230306"/>
    <s v="NET ITEM"/>
    <n v="15"/>
    <s v="Y"/>
    <s v="Tech rep lvl + Dia a Dia + VGF2"/>
    <s v="FULL PAYMENT"/>
    <m/>
    <n v="14083.2327"/>
    <n v="6735.1367"/>
    <n v="66.16"/>
    <m/>
    <s v="NAIL ENAMEL"/>
    <s v="NAIL ENAMEL/TINT"/>
    <s v="NAIL COLOR"/>
    <s v="FEMALE"/>
    <s v="COLOR TREND"/>
    <s v="COLOR TREND"/>
    <n v="0"/>
    <n v="100"/>
    <s v="2.94"/>
    <s v="N"/>
    <s v="N"/>
    <n v="40557"/>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494"/>
    <x v="386"/>
    <n v="20230302"/>
    <m/>
    <s v="COLOR"/>
    <x v="173"/>
    <s v="AVON COLOR TREND NAIL ENAMEL"/>
    <n v="1226596"/>
    <x v="386"/>
    <n v="1"/>
    <s v="IN-LINE (EXCL NR)"/>
    <s v="PACK PRICE - MARKETING SET"/>
    <n v="0.54369999999999996"/>
    <m/>
    <n v="0.85799999999999998"/>
    <m/>
    <m/>
    <n v="3.25"/>
    <n v="7.49"/>
    <n v="12044"/>
    <n v="12044"/>
    <n v="20"/>
    <s v="WORK IN PROGRESS"/>
    <n v="134367236"/>
    <s v="NO INCENTIVE"/>
    <s v="N"/>
    <s v="N"/>
    <s v="N"/>
    <s v="N"/>
    <x v="1"/>
    <n v="135724101"/>
    <n v="28"/>
    <n v="32"/>
    <n v="20230306"/>
    <s v="NET ITEM"/>
    <n v="15"/>
    <s v="Y"/>
    <s v="Tech rep lvl + Dia a Dia + VGF2"/>
    <s v="FULL PAYMENT"/>
    <m/>
    <n v="20682.478500000001"/>
    <n v="10348.726500000001"/>
    <n v="67.599999999999994"/>
    <m/>
    <s v="NAIL ENAMEL"/>
    <s v="NAIL ENAMEL/TINT"/>
    <s v="NAIL COLOR"/>
    <s v="FEMALE"/>
    <s v="COLOR TREND"/>
    <s v="COLOR TREND"/>
    <n v="0"/>
    <n v="100"/>
    <s v="2.94"/>
    <s v="N"/>
    <s v="N"/>
    <n v="40617"/>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811"/>
    <x v="387"/>
    <n v="20220306"/>
    <m/>
    <s v="COLOR"/>
    <x v="173"/>
    <s v="AVON COLOR TREND NAIL ENAMEL"/>
    <n v="1226596"/>
    <x v="387"/>
    <n v="1"/>
    <s v="IN-LINE (EXCL NR)"/>
    <s v="PACK PRICE - MARKETING SET"/>
    <n v="0.54369999999999996"/>
    <m/>
    <n v="0.88700000000000001"/>
    <m/>
    <m/>
    <n v="3.25"/>
    <n v="6.49"/>
    <n v="7112"/>
    <n v="7112"/>
    <n v="20"/>
    <s v="WORK IN PROGRESS"/>
    <n v="134367236"/>
    <s v="NO INCENTIVE"/>
    <s v="N"/>
    <s v="N"/>
    <s v="N"/>
    <s v="N"/>
    <x v="1"/>
    <n v="135724073"/>
    <n v="28"/>
    <n v="32"/>
    <n v="20230306"/>
    <s v="NET ITEM"/>
    <n v="15"/>
    <s v="Y"/>
    <s v="Tech rep lvl + Dia a Dia + VGF2"/>
    <s v="FULL PAYMENT"/>
    <m/>
    <n v="12212.8123"/>
    <n v="5904.4683000000005"/>
    <n v="66.5"/>
    <m/>
    <s v="NAIL ENAMEL"/>
    <s v="NAIL ENAMEL/TINT"/>
    <s v="NAIL COLOR"/>
    <s v="FEMALE"/>
    <s v="COLOR TREND"/>
    <s v="COLOR TREND"/>
    <n v="0"/>
    <n v="100"/>
    <s v="2.94"/>
    <s v="N"/>
    <s v="N"/>
    <n v="40826"/>
    <m/>
    <s v="N"/>
    <m/>
    <m/>
    <m/>
    <m/>
    <m/>
    <m/>
    <m/>
    <m/>
    <s v="N"/>
    <n v="31603376"/>
    <s v="Capa"/>
    <m/>
    <x v="0"/>
    <m/>
    <n v="20"/>
    <s v="COLOR TREND - 2"/>
    <s v="N"/>
    <m/>
    <m/>
    <s v="N"/>
    <n v="20230306"/>
    <m/>
    <n v="134367236"/>
    <s v="MIXED"/>
    <s v="Tech rep lvl"/>
    <s v="CosmÃ©ticos"/>
    <n v="10"/>
    <m/>
    <n v="0"/>
    <n v="0"/>
    <n v="100"/>
    <n v="1357240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593851"/>
    <x v="110"/>
    <n v="20180312"/>
    <m/>
    <s v="COLOR"/>
    <x v="174"/>
    <s v="COLOR TREND GLIMMERSTICK"/>
    <n v="1198883"/>
    <x v="110"/>
    <n v="1"/>
    <s v="IN-LINE (EXCL NR)"/>
    <s v="BUY QUANTITY N OR MORE TO GET DISCOUNTED PRICE"/>
    <n v="0.54369999999999996"/>
    <m/>
    <n v="1.171"/>
    <m/>
    <m/>
    <n v="8.11"/>
    <n v="13.99"/>
    <n v="68119"/>
    <n v="68119"/>
    <n v="18"/>
    <s v="WORK IN PROGRESS"/>
    <n v="134367645"/>
    <s v="NO INCENTIVE"/>
    <s v="N"/>
    <s v="N"/>
    <s v="N"/>
    <s v="N"/>
    <x v="1"/>
    <n v="134367649"/>
    <n v="28"/>
    <n v="32"/>
    <n v="20230306"/>
    <s v="NET ITEM"/>
    <n v="15"/>
    <s v="Y"/>
    <s v="Tech rep lvl + Dia a Dia + VGF2"/>
    <s v="FULL PAYMENT"/>
    <m/>
    <n v="291841.0552"/>
    <n v="212073.70619999999"/>
    <n v="82.76"/>
    <m/>
    <s v="LINER MECHANIC"/>
    <s v="LINER"/>
    <s v="EYE COLOR"/>
    <s v="FEMALE"/>
    <s v="COLOR TREND"/>
    <s v="COLOR TREND"/>
    <n v="0"/>
    <n v="50"/>
    <n v="25"/>
    <s v="N"/>
    <s v="N"/>
    <n v="40066"/>
    <m/>
    <s v="N"/>
    <m/>
    <m/>
    <m/>
    <m/>
    <m/>
    <m/>
    <m/>
    <m/>
    <s v="N"/>
    <n v="31603376"/>
    <s v="Capa"/>
    <m/>
    <x v="0"/>
    <m/>
    <n v="18"/>
    <s v="COLOR  TREND - 1"/>
    <s v="N"/>
    <m/>
    <m/>
    <s v="N"/>
    <n v="20230306"/>
    <m/>
    <n v="134367645"/>
    <s v="MIXED"/>
    <s v="Tech rep lvl"/>
    <s v="CosmÃ©ticos"/>
    <n v="2"/>
    <m/>
    <n v="0"/>
    <n v="0"/>
    <n v="100"/>
    <n v="134367646"/>
    <n v="999"/>
    <n v="2"/>
    <x v="0"/>
    <x v="0"/>
    <n v="0.54369999999999996"/>
    <n v="0.54369999999999996"/>
    <n v="0.54369999999999996"/>
    <n v="0.54369999999999996"/>
    <n v="0.54369999999999996"/>
    <n v="8.11"/>
    <n v="9.27"/>
    <n v="8.11"/>
    <n v="7.53"/>
    <n v="7.18"/>
    <s v="Brasil + Dia a Dia + VGF2"/>
    <s v="Bronze + Dia a Dia + VGF2"/>
    <s v="Prata + Dia a Dia + VGF2"/>
    <s v="Ouro + Dia a Dia + VGF2"/>
    <s v="Estrela + Dia a Dia + VGF2"/>
    <n v="30"/>
    <n v="20"/>
    <n v="30"/>
    <n v="35"/>
    <n v="38"/>
    <n v="83.92"/>
    <n v="83.92"/>
    <n v="83.92"/>
    <n v="83.92"/>
    <n v="83.92"/>
    <n v="0"/>
    <n v="0"/>
    <n v="0"/>
    <n v="0"/>
    <n v="0"/>
    <n v="8.11"/>
    <n v="9.27"/>
    <n v="8.11"/>
    <n v="7.53"/>
    <n v="7.18"/>
    <n v="11.76"/>
    <n v="9.44"/>
    <n v="11.76"/>
    <n v="12.92"/>
    <n v="13.62"/>
    <n v="42"/>
    <n v="66"/>
    <n v="57"/>
    <n v="53"/>
    <n v="51"/>
  </r>
  <r>
    <n v="620060"/>
    <x v="111"/>
    <n v="20200307"/>
    <m/>
    <s v="COLOR"/>
    <x v="174"/>
    <s v="COLOR TREND GLIMMERSTICK"/>
    <n v="1198883"/>
    <x v="111"/>
    <n v="1"/>
    <s v="IN-LINE (EXCL NR)"/>
    <s v="BUY QUANTITY N OR MORE TO GET DISCOUNTED PRICE"/>
    <n v="0.54369999999999996"/>
    <m/>
    <n v="1.7170000000000001"/>
    <m/>
    <m/>
    <n v="8.11"/>
    <n v="13.99"/>
    <n v="10989"/>
    <n v="10989"/>
    <n v="18"/>
    <s v="WORK IN PROGRESS"/>
    <n v="134367645"/>
    <s v="NO INCENTIVE"/>
    <s v="N"/>
    <s v="N"/>
    <s v="N"/>
    <s v="N"/>
    <x v="1"/>
    <n v="134367647"/>
    <n v="28"/>
    <n v="32"/>
    <n v="20230306"/>
    <s v="NET ITEM"/>
    <n v="15"/>
    <s v="Y"/>
    <s v="Tech rep lvl + Dia a Dia + VGF2"/>
    <s v="FULL PAYMENT"/>
    <m/>
    <n v="47079.320099999997"/>
    <n v="28211.2071"/>
    <n v="74.72"/>
    <m/>
    <s v="LINER MECHANIC"/>
    <s v="LINER"/>
    <s v="EYE COLOR"/>
    <s v="FEMALE"/>
    <s v="COLOR TREND"/>
    <s v="COLOR TREND"/>
    <n v="0"/>
    <n v="50"/>
    <n v="25"/>
    <s v="N"/>
    <s v="N"/>
    <n v="40349"/>
    <m/>
    <s v="N"/>
    <m/>
    <m/>
    <m/>
    <m/>
    <m/>
    <m/>
    <m/>
    <m/>
    <s v="N"/>
    <n v="31603376"/>
    <s v="Capa"/>
    <m/>
    <x v="0"/>
    <m/>
    <n v="18"/>
    <s v="COLOR  TREND - 1"/>
    <s v="N"/>
    <m/>
    <m/>
    <s v="N"/>
    <n v="20230306"/>
    <m/>
    <n v="134367645"/>
    <s v="MIXED"/>
    <s v="Tech rep lvl"/>
    <s v="CosmÃ©ticos"/>
    <n v="2"/>
    <m/>
    <n v="0"/>
    <n v="0"/>
    <n v="100"/>
    <n v="134367646"/>
    <n v="999"/>
    <n v="2"/>
    <x v="0"/>
    <x v="0"/>
    <n v="0.54369999999999996"/>
    <n v="0.54369999999999996"/>
    <n v="0.54369999999999996"/>
    <n v="0.54369999999999996"/>
    <n v="0.54369999999999996"/>
    <n v="8.11"/>
    <n v="9.27"/>
    <n v="8.11"/>
    <n v="7.53"/>
    <n v="7.18"/>
    <s v="Brasil + Dia a Dia + VGF2"/>
    <s v="Bronze + Dia a Dia + VGF2"/>
    <s v="Prata + Dia a Dia + VGF2"/>
    <s v="Ouro + Dia a Dia + VGF2"/>
    <s v="Estrela + Dia a Dia + VGF2"/>
    <n v="30"/>
    <n v="20"/>
    <n v="30"/>
    <n v="35"/>
    <n v="38"/>
    <n v="83.92"/>
    <n v="83.92"/>
    <n v="83.92"/>
    <n v="83.92"/>
    <n v="83.92"/>
    <n v="0"/>
    <n v="0"/>
    <n v="0"/>
    <n v="0"/>
    <n v="0"/>
    <n v="8.11"/>
    <n v="9.27"/>
    <n v="8.11"/>
    <n v="7.53"/>
    <n v="7.18"/>
    <n v="11.76"/>
    <n v="9.44"/>
    <n v="11.76"/>
    <n v="12.92"/>
    <n v="13.62"/>
    <n v="42"/>
    <n v="66"/>
    <n v="57"/>
    <n v="53"/>
    <n v="51"/>
  </r>
  <r>
    <n v="620063"/>
    <x v="112"/>
    <n v="20200303"/>
    <m/>
    <s v="COLOR"/>
    <x v="174"/>
    <s v="COLOR TREND GLIMMERSTICK"/>
    <n v="1198883"/>
    <x v="112"/>
    <n v="1"/>
    <s v="IN-LINE (EXCL NR)"/>
    <s v="BUY QUANTITY N OR MORE TO GET DISCOUNTED PRICE"/>
    <n v="0.54369999999999996"/>
    <m/>
    <n v="1.498"/>
    <m/>
    <m/>
    <n v="8.11"/>
    <n v="13.99"/>
    <n v="12558"/>
    <n v="12558"/>
    <n v="18"/>
    <s v="WORK IN PROGRESS"/>
    <n v="134367645"/>
    <s v="NO INCENTIVE"/>
    <s v="N"/>
    <s v="N"/>
    <s v="N"/>
    <s v="N"/>
    <x v="1"/>
    <n v="134367648"/>
    <n v="28"/>
    <n v="32"/>
    <n v="20230306"/>
    <s v="NET ITEM"/>
    <n v="15"/>
    <s v="Y"/>
    <s v="Tech rep lvl + Dia a Dia + VGF2"/>
    <s v="FULL PAYMENT"/>
    <m/>
    <n v="53801.175600000002"/>
    <n v="34989.291599999997"/>
    <n v="77.94"/>
    <m/>
    <s v="LINER MECHANIC"/>
    <s v="LINER"/>
    <s v="EYE COLOR"/>
    <s v="FEMALE"/>
    <s v="COLOR TREND"/>
    <s v="COLOR TREND"/>
    <n v="0"/>
    <n v="50"/>
    <n v="25"/>
    <s v="N"/>
    <s v="N"/>
    <n v="40367"/>
    <m/>
    <s v="N"/>
    <m/>
    <m/>
    <m/>
    <m/>
    <m/>
    <m/>
    <m/>
    <m/>
    <s v="N"/>
    <n v="31603376"/>
    <s v="Capa"/>
    <m/>
    <x v="0"/>
    <m/>
    <n v="18"/>
    <s v="COLOR  TREND - 1"/>
    <s v="N"/>
    <m/>
    <m/>
    <s v="N"/>
    <n v="20230306"/>
    <m/>
    <n v="134367645"/>
    <s v="MIXED"/>
    <s v="Tech rep lvl"/>
    <s v="CosmÃ©ticos"/>
    <n v="2"/>
    <m/>
    <n v="0"/>
    <n v="0"/>
    <n v="100"/>
    <n v="134367646"/>
    <n v="999"/>
    <n v="2"/>
    <x v="0"/>
    <x v="0"/>
    <n v="0.54369999999999996"/>
    <n v="0.54369999999999996"/>
    <n v="0.54369999999999996"/>
    <n v="0.54369999999999996"/>
    <n v="0.54369999999999996"/>
    <n v="8.11"/>
    <n v="9.27"/>
    <n v="8.11"/>
    <n v="7.53"/>
    <n v="7.18"/>
    <s v="Brasil + Dia a Dia + VGF2"/>
    <s v="Bronze + Dia a Dia + VGF2"/>
    <s v="Prata + Dia a Dia + VGF2"/>
    <s v="Ouro + Dia a Dia + VGF2"/>
    <s v="Estrela + Dia a Dia + VGF2"/>
    <n v="30"/>
    <n v="20"/>
    <n v="30"/>
    <n v="35"/>
    <n v="38"/>
    <n v="83.92"/>
    <n v="83.92"/>
    <n v="83.92"/>
    <n v="83.92"/>
    <n v="83.92"/>
    <n v="0"/>
    <n v="0"/>
    <n v="0"/>
    <n v="0"/>
    <n v="0"/>
    <n v="8.11"/>
    <n v="9.27"/>
    <n v="8.11"/>
    <n v="7.53"/>
    <n v="7.18"/>
    <n v="11.76"/>
    <n v="9.44"/>
    <n v="11.76"/>
    <n v="12.92"/>
    <n v="13.62"/>
    <n v="42"/>
    <n v="66"/>
    <n v="57"/>
    <n v="53"/>
    <n v="51"/>
  </r>
  <r>
    <n v="620064"/>
    <x v="113"/>
    <n v="20200303"/>
    <m/>
    <s v="COLOR"/>
    <x v="174"/>
    <s v="COLOR TREND GLIMMERSTICK"/>
    <n v="1198883"/>
    <x v="113"/>
    <n v="1"/>
    <s v="IN-LINE (EXCL NR)"/>
    <s v="BUY QUANTITY N OR MORE TO GET DISCOUNTED PRICE"/>
    <n v="0.54369999999999996"/>
    <m/>
    <n v="1.4970000000000001"/>
    <m/>
    <m/>
    <n v="8.11"/>
    <n v="13.99"/>
    <n v="7852"/>
    <n v="7852"/>
    <n v="18"/>
    <s v="WORK IN PROGRESS"/>
    <n v="134367645"/>
    <s v="NO INCENTIVE"/>
    <s v="N"/>
    <s v="N"/>
    <s v="N"/>
    <s v="N"/>
    <x v="1"/>
    <n v="134367650"/>
    <n v="28"/>
    <n v="32"/>
    <n v="20230306"/>
    <s v="NET ITEM"/>
    <n v="15"/>
    <s v="Y"/>
    <s v="Tech rep lvl + Dia a Dia + VGF2"/>
    <s v="FULL PAYMENT"/>
    <m/>
    <n v="33639.0072"/>
    <n v="21884.563200000001"/>
    <n v="77.959999999999994"/>
    <m/>
    <s v="LINER MECHANIC"/>
    <s v="LINER"/>
    <s v="EYE COLOR"/>
    <s v="FEMALE"/>
    <s v="COLOR TREND"/>
    <s v="COLOR TREND"/>
    <n v="0"/>
    <n v="50"/>
    <n v="25"/>
    <s v="N"/>
    <s v="N"/>
    <n v="40371"/>
    <m/>
    <s v="N"/>
    <m/>
    <m/>
    <m/>
    <m/>
    <m/>
    <m/>
    <m/>
    <m/>
    <s v="N"/>
    <n v="31603376"/>
    <s v="Capa"/>
    <m/>
    <x v="0"/>
    <m/>
    <n v="18"/>
    <s v="COLOR  TREND - 1"/>
    <s v="N"/>
    <m/>
    <m/>
    <s v="N"/>
    <n v="20230306"/>
    <m/>
    <n v="134367645"/>
    <s v="MIXED"/>
    <s v="Tech rep lvl"/>
    <s v="CosmÃ©ticos"/>
    <n v="2"/>
    <m/>
    <n v="0"/>
    <n v="0"/>
    <n v="100"/>
    <n v="134367646"/>
    <n v="999"/>
    <n v="2"/>
    <x v="0"/>
    <x v="0"/>
    <n v="0.54369999999999996"/>
    <n v="0.54369999999999996"/>
    <n v="0.54369999999999996"/>
    <n v="0.54369999999999996"/>
    <n v="0.54369999999999996"/>
    <n v="8.11"/>
    <n v="9.27"/>
    <n v="8.11"/>
    <n v="7.53"/>
    <n v="7.18"/>
    <s v="Brasil + Dia a Dia + VGF2"/>
    <s v="Bronze + Dia a Dia + VGF2"/>
    <s v="Prata + Dia a Dia + VGF2"/>
    <s v="Ouro + Dia a Dia + VGF2"/>
    <s v="Estrela + Dia a Dia + VGF2"/>
    <n v="30"/>
    <n v="20"/>
    <n v="30"/>
    <n v="35"/>
    <n v="38"/>
    <n v="83.92"/>
    <n v="83.92"/>
    <n v="83.92"/>
    <n v="83.92"/>
    <n v="83.92"/>
    <n v="0"/>
    <n v="0"/>
    <n v="0"/>
    <n v="0"/>
    <n v="0"/>
    <n v="8.11"/>
    <n v="9.27"/>
    <n v="8.11"/>
    <n v="7.53"/>
    <n v="7.18"/>
    <n v="11.76"/>
    <n v="9.44"/>
    <n v="11.76"/>
    <n v="12.92"/>
    <n v="13.62"/>
    <n v="42"/>
    <n v="66"/>
    <n v="57"/>
    <n v="53"/>
    <n v="51"/>
  </r>
  <r>
    <n v="634563"/>
    <x v="87"/>
    <n v="20230306"/>
    <m/>
    <s v="COLOR"/>
    <x v="175"/>
    <s v="COLOR TREND KISS MATTE LIPSTICK"/>
    <n v="1228867"/>
    <x v="87"/>
    <n v="1"/>
    <s v="NEW COI"/>
    <s v="BUY QUANTITY N OR MORE TO GET DISCOUNTED PRICE"/>
    <n v="0.54369999999999996"/>
    <m/>
    <n v="1.89"/>
    <m/>
    <m/>
    <n v="9.2899999999999991"/>
    <n v="18.989999999999998"/>
    <n v="29143"/>
    <n v="29143"/>
    <n v="19"/>
    <s v="WORK IN PROGRESS"/>
    <n v="134367785"/>
    <s v="NO INCENTIVE"/>
    <s v="N"/>
    <s v="N"/>
    <s v="N"/>
    <s v="N"/>
    <x v="1"/>
    <n v="134367795"/>
    <n v="28"/>
    <n v="32"/>
    <n v="20230306"/>
    <s v="NET ITEM"/>
    <n v="15"/>
    <s v="Y"/>
    <s v="Tech rep lvl + Dia a Dia + VGF2"/>
    <s v="FULL PAYMENT"/>
    <m/>
    <n v="143068.9896"/>
    <n v="87988.719599999997"/>
    <n v="76.81"/>
    <m/>
    <s v="LIPSTICK"/>
    <s v="LIPSTICK"/>
    <s v="LIP COLOR"/>
    <s v="FEMALE"/>
    <s v="COLOR TREND"/>
    <s v="COLOR TREND"/>
    <n v="1"/>
    <n v="100"/>
    <s v="8.33"/>
    <s v="N"/>
    <s v="N"/>
    <n v="41129"/>
    <m/>
    <s v="N"/>
    <s v="RO"/>
    <n v="12.74"/>
    <n v="12.34"/>
    <n v="15"/>
    <m/>
    <m/>
    <m/>
    <m/>
    <s v="N"/>
    <n v="31603376"/>
    <s v="Capa"/>
    <m/>
    <x v="0"/>
    <m/>
    <n v="18"/>
    <s v="COLOR  TREND - 1"/>
    <s v="N"/>
    <m/>
    <m/>
    <s v="N"/>
    <n v="20230306"/>
    <m/>
    <n v="134367785"/>
    <s v="MIXED"/>
    <s v="Tech rep lvl"/>
    <s v="CosmÃ©ticos"/>
    <n v="3"/>
    <m/>
    <n v="0"/>
    <n v="0"/>
    <n v="100"/>
    <n v="134367786"/>
    <n v="999"/>
    <n v="2"/>
    <x v="0"/>
    <x v="0"/>
    <n v="0.54369999999999996"/>
    <n v="0.54369999999999996"/>
    <n v="0.54369999999999996"/>
    <n v="0.54369999999999996"/>
    <n v="0.54369999999999996"/>
    <n v="9.2899999999999991"/>
    <n v="10.62"/>
    <n v="9.2899999999999991"/>
    <n v="8.6300000000000008"/>
    <n v="8.23"/>
    <s v="Brasil + Dia a Dia + VGF2"/>
    <s v="Bronze + Dia a Dia + VGF2"/>
    <s v="Prata + Dia a Dia + VGF2"/>
    <s v="Ouro + Dia a Dia + VGF2"/>
    <s v="Estrela + Dia a Dia + VGF2"/>
    <n v="30"/>
    <n v="20"/>
    <n v="30"/>
    <n v="35"/>
    <n v="38"/>
    <n v="83.92"/>
    <n v="83.92"/>
    <n v="83.92"/>
    <n v="83.92"/>
    <n v="83.92"/>
    <n v="0"/>
    <n v="0"/>
    <n v="0"/>
    <n v="0"/>
    <n v="0"/>
    <n v="9.2899999999999991"/>
    <n v="10.62"/>
    <n v="9.2899999999999991"/>
    <n v="8.6300000000000008"/>
    <n v="8.23"/>
    <n v="29.1"/>
    <n v="25.11"/>
    <n v="29.1"/>
    <n v="31.08"/>
    <n v="32.28"/>
    <n v="51"/>
    <n v="55"/>
    <n v="48"/>
    <n v="45"/>
    <n v="43"/>
  </r>
  <r>
    <n v="638753"/>
    <x v="88"/>
    <n v="20230306"/>
    <m/>
    <s v="COLOR"/>
    <x v="175"/>
    <s v="COLOR TREND KISS MATTE LIPSTICK"/>
    <n v="1228867"/>
    <x v="88"/>
    <n v="1"/>
    <s v="NEW COI"/>
    <s v="BUY QUANTITY N OR MORE TO GET DISCOUNTED PRICE"/>
    <n v="0.54369999999999996"/>
    <m/>
    <n v="1.89"/>
    <m/>
    <m/>
    <n v="9.2899999999999991"/>
    <n v="18.989999999999998"/>
    <n v="33207"/>
    <n v="33207"/>
    <n v="19"/>
    <s v="WORK IN PROGRESS"/>
    <n v="134367785"/>
    <s v="NO INCENTIVE"/>
    <s v="N"/>
    <s v="N"/>
    <s v="N"/>
    <s v="N"/>
    <x v="1"/>
    <n v="134367796"/>
    <n v="28"/>
    <n v="32"/>
    <n v="20230306"/>
    <s v="NET ITEM"/>
    <n v="15"/>
    <s v="Y"/>
    <s v="Tech rep lvl + Dia a Dia + VGF2"/>
    <s v="FULL PAYMENT"/>
    <m/>
    <n v="163020.08290000001"/>
    <n v="100258.8529"/>
    <n v="76.81"/>
    <m/>
    <s v="LIPSTICK"/>
    <s v="LIPSTICK"/>
    <s v="LIP COLOR"/>
    <s v="FEMALE"/>
    <s v="COLOR TREND"/>
    <s v="COLOR TREND"/>
    <n v="1"/>
    <n v="100"/>
    <s v="8.33"/>
    <s v="N"/>
    <s v="N"/>
    <n v="41157"/>
    <m/>
    <s v="N"/>
    <s v="RO"/>
    <n v="12.74"/>
    <n v="12.34"/>
    <n v="15"/>
    <m/>
    <m/>
    <m/>
    <m/>
    <s v="N"/>
    <n v="31603376"/>
    <s v="Capa"/>
    <m/>
    <x v="0"/>
    <m/>
    <n v="18"/>
    <s v="COLOR  TREND - 1"/>
    <s v="N"/>
    <m/>
    <m/>
    <s v="N"/>
    <n v="20230306"/>
    <m/>
    <n v="134367785"/>
    <s v="MIXED"/>
    <s v="Tech rep lvl"/>
    <s v="CosmÃ©ticos"/>
    <n v="3"/>
    <m/>
    <n v="0"/>
    <n v="0"/>
    <n v="100"/>
    <n v="134367786"/>
    <n v="999"/>
    <n v="2"/>
    <x v="0"/>
    <x v="0"/>
    <n v="0.54369999999999996"/>
    <n v="0.54369999999999996"/>
    <n v="0.54369999999999996"/>
    <n v="0.54369999999999996"/>
    <n v="0.54369999999999996"/>
    <n v="9.2899999999999991"/>
    <n v="10.62"/>
    <n v="9.2899999999999991"/>
    <n v="8.6300000000000008"/>
    <n v="8.23"/>
    <s v="Brasil + Dia a Dia + VGF2"/>
    <s v="Bronze + Dia a Dia + VGF2"/>
    <s v="Prata + Dia a Dia + VGF2"/>
    <s v="Ouro + Dia a Dia + VGF2"/>
    <s v="Estrela + Dia a Dia + VGF2"/>
    <n v="30"/>
    <n v="20"/>
    <n v="30"/>
    <n v="35"/>
    <n v="38"/>
    <n v="83.92"/>
    <n v="83.92"/>
    <n v="83.92"/>
    <n v="83.92"/>
    <n v="83.92"/>
    <n v="0"/>
    <n v="0"/>
    <n v="0"/>
    <n v="0"/>
    <n v="0"/>
    <n v="9.2899999999999991"/>
    <n v="10.62"/>
    <n v="9.2899999999999991"/>
    <n v="8.6300000000000008"/>
    <n v="8.23"/>
    <n v="29.1"/>
    <n v="25.11"/>
    <n v="29.1"/>
    <n v="31.08"/>
    <n v="32.28"/>
    <n v="51"/>
    <n v="55"/>
    <n v="48"/>
    <n v="45"/>
    <n v="43"/>
  </r>
  <r>
    <n v="638754"/>
    <x v="89"/>
    <n v="20230306"/>
    <m/>
    <s v="COLOR"/>
    <x v="175"/>
    <s v="COLOR TREND KISS MATTE LIPSTICK"/>
    <n v="1228867"/>
    <x v="89"/>
    <n v="1"/>
    <s v="NEW COI"/>
    <s v="BUY QUANTITY N OR MORE TO GET DISCOUNTED PRICE"/>
    <n v="0.54369999999999996"/>
    <m/>
    <n v="1.89"/>
    <m/>
    <m/>
    <n v="9.2899999999999991"/>
    <n v="18.989999999999998"/>
    <n v="37685"/>
    <n v="37685"/>
    <n v="19"/>
    <s v="WORK IN PROGRESS"/>
    <n v="134367785"/>
    <s v="NO INCENTIVE"/>
    <s v="N"/>
    <s v="N"/>
    <s v="N"/>
    <s v="N"/>
    <x v="1"/>
    <n v="134367789"/>
    <n v="28"/>
    <n v="32"/>
    <n v="20230306"/>
    <s v="NET ITEM"/>
    <n v="15"/>
    <s v="Y"/>
    <s v="Tech rep lvl + Dia a Dia + VGF2"/>
    <s v="FULL PAYMENT"/>
    <m/>
    <n v="185002.7819"/>
    <n v="113778.13189999999"/>
    <n v="76.81"/>
    <m/>
    <s v="LIPSTICK"/>
    <s v="LIPSTICK"/>
    <s v="LIP COLOR"/>
    <s v="FEMALE"/>
    <s v="COLOR TREND"/>
    <s v="COLOR TREND"/>
    <n v="1"/>
    <n v="100"/>
    <s v="8.33"/>
    <s v="N"/>
    <s v="N"/>
    <n v="41158"/>
    <m/>
    <s v="N"/>
    <s v="RO"/>
    <n v="12.74"/>
    <n v="12.34"/>
    <n v="15"/>
    <m/>
    <m/>
    <m/>
    <m/>
    <s v="N"/>
    <n v="31603376"/>
    <s v="Capa"/>
    <m/>
    <x v="0"/>
    <m/>
    <n v="18"/>
    <s v="COLOR  TREND - 1"/>
    <s v="N"/>
    <m/>
    <m/>
    <s v="N"/>
    <n v="20230306"/>
    <m/>
    <n v="134367785"/>
    <s v="MIXED"/>
    <s v="Tech rep lvl"/>
    <s v="CosmÃ©ticos"/>
    <n v="3"/>
    <m/>
    <n v="0"/>
    <n v="0"/>
    <n v="100"/>
    <n v="134367786"/>
    <n v="999"/>
    <n v="2"/>
    <x v="0"/>
    <x v="0"/>
    <n v="0.54369999999999996"/>
    <n v="0.54369999999999996"/>
    <n v="0.54369999999999996"/>
    <n v="0.54369999999999996"/>
    <n v="0.54369999999999996"/>
    <n v="9.2899999999999991"/>
    <n v="10.62"/>
    <n v="9.2899999999999991"/>
    <n v="8.6300000000000008"/>
    <n v="8.23"/>
    <s v="Brasil + Dia a Dia + VGF2"/>
    <s v="Bronze + Dia a Dia + VGF2"/>
    <s v="Prata + Dia a Dia + VGF2"/>
    <s v="Ouro + Dia a Dia + VGF2"/>
    <s v="Estrela + Dia a Dia + VGF2"/>
    <n v="30"/>
    <n v="20"/>
    <n v="30"/>
    <n v="35"/>
    <n v="38"/>
    <n v="83.92"/>
    <n v="83.92"/>
    <n v="83.92"/>
    <n v="83.92"/>
    <n v="83.92"/>
    <n v="0"/>
    <n v="0"/>
    <n v="0"/>
    <n v="0"/>
    <n v="0"/>
    <n v="9.2899999999999991"/>
    <n v="10.62"/>
    <n v="9.2899999999999991"/>
    <n v="8.6300000000000008"/>
    <n v="8.23"/>
    <n v="29.1"/>
    <n v="25.11"/>
    <n v="29.1"/>
    <n v="31.08"/>
    <n v="32.28"/>
    <n v="51"/>
    <n v="55"/>
    <n v="48"/>
    <n v="45"/>
    <n v="43"/>
  </r>
  <r>
    <n v="638755"/>
    <x v="90"/>
    <n v="20230306"/>
    <m/>
    <s v="COLOR"/>
    <x v="175"/>
    <s v="COLOR TREND KISS MATTE LIPSTICK"/>
    <n v="1228867"/>
    <x v="90"/>
    <n v="1"/>
    <s v="NEW COI"/>
    <s v="BUY QUANTITY N OR MORE TO GET DISCOUNTED PRICE"/>
    <n v="0.54369999999999996"/>
    <m/>
    <n v="1.89"/>
    <m/>
    <m/>
    <n v="9.2899999999999991"/>
    <n v="18.989999999999998"/>
    <n v="37442"/>
    <n v="37442"/>
    <n v="19"/>
    <s v="WORK IN PROGRESS"/>
    <n v="134367785"/>
    <s v="NO INCENTIVE"/>
    <s v="N"/>
    <s v="N"/>
    <s v="N"/>
    <s v="N"/>
    <x v="1"/>
    <n v="134367792"/>
    <n v="28"/>
    <n v="32"/>
    <n v="20230306"/>
    <s v="NET ITEM"/>
    <n v="15"/>
    <s v="Y"/>
    <s v="Tech rep lvl + Dia a Dia + VGF2"/>
    <s v="FULL PAYMENT"/>
    <m/>
    <n v="183810.55110000001"/>
    <n v="113045.17110000001"/>
    <n v="76.81"/>
    <m/>
    <s v="LIPSTICK"/>
    <s v="LIPSTICK"/>
    <s v="LIP COLOR"/>
    <s v="FEMALE"/>
    <s v="COLOR TREND"/>
    <s v="COLOR TREND"/>
    <n v="1"/>
    <n v="100"/>
    <s v="8.33"/>
    <s v="N"/>
    <s v="N"/>
    <n v="41159"/>
    <m/>
    <s v="N"/>
    <s v="RO"/>
    <n v="12.74"/>
    <n v="12.34"/>
    <n v="15"/>
    <m/>
    <m/>
    <m/>
    <m/>
    <s v="N"/>
    <n v="31603376"/>
    <s v="Capa"/>
    <m/>
    <x v="0"/>
    <m/>
    <n v="18"/>
    <s v="COLOR  TREND - 1"/>
    <s v="N"/>
    <m/>
    <m/>
    <s v="N"/>
    <n v="20230306"/>
    <m/>
    <n v="134367785"/>
    <s v="MIXED"/>
    <s v="Tech rep lvl"/>
    <s v="CosmÃ©ticos"/>
    <n v="3"/>
    <m/>
    <n v="0"/>
    <n v="0"/>
    <n v="100"/>
    <n v="134367786"/>
    <n v="999"/>
    <n v="2"/>
    <x v="0"/>
    <x v="0"/>
    <n v="0.54369999999999996"/>
    <n v="0.54369999999999996"/>
    <n v="0.54369999999999996"/>
    <n v="0.54369999999999996"/>
    <n v="0.54369999999999996"/>
    <n v="9.2899999999999991"/>
    <n v="10.62"/>
    <n v="9.2899999999999991"/>
    <n v="8.6300000000000008"/>
    <n v="8.23"/>
    <s v="Brasil + Dia a Dia + VGF2"/>
    <s v="Bronze + Dia a Dia + VGF2"/>
    <s v="Prata + Dia a Dia + VGF2"/>
    <s v="Ouro + Dia a Dia + VGF2"/>
    <s v="Estrela + Dia a Dia + VGF2"/>
    <n v="30"/>
    <n v="20"/>
    <n v="30"/>
    <n v="35"/>
    <n v="38"/>
    <n v="83.92"/>
    <n v="83.92"/>
    <n v="83.92"/>
    <n v="83.92"/>
    <n v="83.92"/>
    <n v="0"/>
    <n v="0"/>
    <n v="0"/>
    <n v="0"/>
    <n v="0"/>
    <n v="9.2899999999999991"/>
    <n v="10.62"/>
    <n v="9.2899999999999991"/>
    <n v="8.6300000000000008"/>
    <n v="8.23"/>
    <n v="29.1"/>
    <n v="25.11"/>
    <n v="29.1"/>
    <n v="31.08"/>
    <n v="32.28"/>
    <n v="51"/>
    <n v="55"/>
    <n v="48"/>
    <n v="45"/>
    <n v="43"/>
  </r>
  <r>
    <n v="638756"/>
    <x v="91"/>
    <n v="20230306"/>
    <m/>
    <s v="COLOR"/>
    <x v="175"/>
    <s v="COLOR TREND KISS MATTE LIPSTICK"/>
    <n v="1228867"/>
    <x v="91"/>
    <n v="1"/>
    <s v="NEW COI"/>
    <s v="BUY QUANTITY N OR MORE TO GET DISCOUNTED PRICE"/>
    <n v="0.54369999999999996"/>
    <m/>
    <n v="1.89"/>
    <m/>
    <m/>
    <n v="9.2899999999999991"/>
    <n v="18.989999999999998"/>
    <n v="28948"/>
    <n v="28948"/>
    <n v="19"/>
    <s v="WORK IN PROGRESS"/>
    <n v="134367785"/>
    <s v="NO INCENTIVE"/>
    <s v="N"/>
    <s v="N"/>
    <s v="N"/>
    <s v="N"/>
    <x v="1"/>
    <n v="134367790"/>
    <n v="28"/>
    <n v="32"/>
    <n v="20230306"/>
    <s v="NET ITEM"/>
    <n v="15"/>
    <s v="Y"/>
    <s v="Tech rep lvl + Dia a Dia + VGF2"/>
    <s v="FULL PAYMENT"/>
    <m/>
    <n v="142111.82750000001"/>
    <n v="87400.107499999998"/>
    <n v="76.81"/>
    <m/>
    <s v="LIPSTICK"/>
    <s v="LIPSTICK"/>
    <s v="LIP COLOR"/>
    <s v="FEMALE"/>
    <s v="COLOR TREND"/>
    <s v="COLOR TREND"/>
    <n v="1"/>
    <n v="100"/>
    <s v="8.33"/>
    <s v="N"/>
    <s v="N"/>
    <n v="41186"/>
    <m/>
    <s v="N"/>
    <s v="RO"/>
    <n v="12.74"/>
    <n v="12.34"/>
    <n v="15"/>
    <m/>
    <m/>
    <m/>
    <m/>
    <s v="N"/>
    <n v="31603376"/>
    <s v="Capa"/>
    <m/>
    <x v="0"/>
    <m/>
    <n v="18"/>
    <s v="COLOR  TREND - 1"/>
    <s v="N"/>
    <m/>
    <m/>
    <s v="N"/>
    <n v="20230306"/>
    <m/>
    <n v="134367785"/>
    <s v="MIXED"/>
    <s v="Tech rep lvl"/>
    <s v="CosmÃ©ticos"/>
    <n v="3"/>
    <m/>
    <n v="0"/>
    <n v="0"/>
    <n v="100"/>
    <n v="134367786"/>
    <n v="999"/>
    <n v="2"/>
    <x v="0"/>
    <x v="0"/>
    <n v="0.54369999999999996"/>
    <n v="0.54369999999999996"/>
    <n v="0.54369999999999996"/>
    <n v="0.54369999999999996"/>
    <n v="0.54369999999999996"/>
    <n v="9.2899999999999991"/>
    <n v="10.62"/>
    <n v="9.2899999999999991"/>
    <n v="8.6300000000000008"/>
    <n v="8.23"/>
    <s v="Brasil + Dia a Dia + VGF2"/>
    <s v="Bronze + Dia a Dia + VGF2"/>
    <s v="Prata + Dia a Dia + VGF2"/>
    <s v="Ouro + Dia a Dia + VGF2"/>
    <s v="Estrela + Dia a Dia + VGF2"/>
    <n v="30"/>
    <n v="20"/>
    <n v="30"/>
    <n v="35"/>
    <n v="38"/>
    <n v="83.92"/>
    <n v="83.92"/>
    <n v="83.92"/>
    <n v="83.92"/>
    <n v="83.92"/>
    <n v="0"/>
    <n v="0"/>
    <n v="0"/>
    <n v="0"/>
    <n v="0"/>
    <n v="9.2899999999999991"/>
    <n v="10.62"/>
    <n v="9.2899999999999991"/>
    <n v="8.6300000000000008"/>
    <n v="8.23"/>
    <n v="29.1"/>
    <n v="25.11"/>
    <n v="29.1"/>
    <n v="31.08"/>
    <n v="32.28"/>
    <n v="51"/>
    <n v="55"/>
    <n v="48"/>
    <n v="45"/>
    <n v="43"/>
  </r>
  <r>
    <n v="638758"/>
    <x v="92"/>
    <n v="20230306"/>
    <m/>
    <s v="COLOR"/>
    <x v="175"/>
    <s v="COLOR TREND KISS MATTE LIPSTICK"/>
    <n v="1228867"/>
    <x v="92"/>
    <n v="1"/>
    <s v="NEW COI"/>
    <s v="BUY QUANTITY N OR MORE TO GET DISCOUNTED PRICE"/>
    <n v="0.54369999999999996"/>
    <m/>
    <n v="1.89"/>
    <m/>
    <m/>
    <n v="9.2899999999999991"/>
    <n v="18.989999999999998"/>
    <n v="16991"/>
    <n v="16991"/>
    <n v="19"/>
    <s v="WORK IN PROGRESS"/>
    <n v="134367785"/>
    <s v="NO INCENTIVE"/>
    <s v="N"/>
    <s v="N"/>
    <s v="N"/>
    <s v="N"/>
    <x v="1"/>
    <n v="134367787"/>
    <n v="28"/>
    <n v="32"/>
    <n v="20230306"/>
    <s v="NET ITEM"/>
    <n v="15"/>
    <s v="Y"/>
    <s v="Tech rep lvl + Dia a Dia + VGF2"/>
    <s v="FULL PAYMENT"/>
    <m/>
    <n v="83411.4473"/>
    <n v="51298.457300000002"/>
    <n v="76.81"/>
    <m/>
    <s v="LIPSTICK"/>
    <s v="LIPSTICK"/>
    <s v="LIP COLOR"/>
    <s v="FEMALE"/>
    <s v="COLOR TREND"/>
    <s v="COLOR TREND"/>
    <n v="1"/>
    <n v="100"/>
    <s v="8.33"/>
    <s v="N"/>
    <s v="N"/>
    <n v="41193"/>
    <m/>
    <s v="N"/>
    <s v="RO"/>
    <n v="12.74"/>
    <n v="12.34"/>
    <n v="15"/>
    <m/>
    <m/>
    <m/>
    <m/>
    <s v="N"/>
    <n v="31603376"/>
    <s v="Capa"/>
    <m/>
    <x v="0"/>
    <m/>
    <n v="18"/>
    <s v="COLOR  TREND - 1"/>
    <s v="N"/>
    <m/>
    <m/>
    <s v="N"/>
    <n v="20230306"/>
    <m/>
    <n v="134367785"/>
    <s v="MIXED"/>
    <s v="Tech rep lvl"/>
    <s v="CosmÃ©ticos"/>
    <n v="3"/>
    <m/>
    <n v="0"/>
    <n v="0"/>
    <n v="100"/>
    <n v="134367786"/>
    <n v="999"/>
    <n v="2"/>
    <x v="0"/>
    <x v="0"/>
    <n v="0.54369999999999996"/>
    <n v="0.54369999999999996"/>
    <n v="0.54369999999999996"/>
    <n v="0.54369999999999996"/>
    <n v="0.54369999999999996"/>
    <n v="9.2899999999999991"/>
    <n v="10.62"/>
    <n v="9.2899999999999991"/>
    <n v="8.6300000000000008"/>
    <n v="8.23"/>
    <s v="Brasil + Dia a Dia + VGF2"/>
    <s v="Bronze + Dia a Dia + VGF2"/>
    <s v="Prata + Dia a Dia + VGF2"/>
    <s v="Ouro + Dia a Dia + VGF2"/>
    <s v="Estrela + Dia a Dia + VGF2"/>
    <n v="30"/>
    <n v="20"/>
    <n v="30"/>
    <n v="35"/>
    <n v="38"/>
    <n v="83.92"/>
    <n v="83.92"/>
    <n v="83.92"/>
    <n v="83.92"/>
    <n v="83.92"/>
    <n v="0"/>
    <n v="0"/>
    <n v="0"/>
    <n v="0"/>
    <n v="0"/>
    <n v="9.2899999999999991"/>
    <n v="10.62"/>
    <n v="9.2899999999999991"/>
    <n v="8.6300000000000008"/>
    <n v="8.23"/>
    <n v="29.1"/>
    <n v="25.11"/>
    <n v="29.1"/>
    <n v="31.08"/>
    <n v="32.28"/>
    <n v="51"/>
    <n v="55"/>
    <n v="48"/>
    <n v="45"/>
    <n v="43"/>
  </r>
  <r>
    <n v="638760"/>
    <x v="93"/>
    <n v="20230306"/>
    <m/>
    <s v="COLOR"/>
    <x v="175"/>
    <s v="COLOR TREND KISS MATTE LIPSTICK"/>
    <n v="1228867"/>
    <x v="93"/>
    <n v="1"/>
    <s v="NEW COI"/>
    <s v="BUY QUANTITY N OR MORE TO GET DISCOUNTED PRICE"/>
    <n v="0.54369999999999996"/>
    <m/>
    <n v="1.89"/>
    <m/>
    <m/>
    <n v="9.2899999999999991"/>
    <n v="18.989999999999998"/>
    <n v="20725"/>
    <n v="20725"/>
    <n v="19"/>
    <s v="WORK IN PROGRESS"/>
    <n v="134367785"/>
    <s v="NO INCENTIVE"/>
    <s v="N"/>
    <s v="N"/>
    <s v="N"/>
    <s v="N"/>
    <x v="1"/>
    <n v="134367791"/>
    <n v="28"/>
    <n v="32"/>
    <n v="20230306"/>
    <s v="NET ITEM"/>
    <n v="15"/>
    <s v="Y"/>
    <s v="Tech rep lvl + Dia a Dia + VGF2"/>
    <s v="FULL PAYMENT"/>
    <m/>
    <n v="101742.8257"/>
    <n v="62572.575700000001"/>
    <n v="76.81"/>
    <m/>
    <s v="LIPSTICK"/>
    <s v="LIPSTICK"/>
    <s v="LIP COLOR"/>
    <s v="FEMALE"/>
    <s v="COLOR TREND"/>
    <s v="COLOR TREND"/>
    <n v="1"/>
    <n v="100"/>
    <s v="8.33"/>
    <s v="N"/>
    <s v="N"/>
    <n v="41194"/>
    <m/>
    <s v="N"/>
    <s v="RO"/>
    <n v="12.74"/>
    <n v="12.34"/>
    <n v="15"/>
    <m/>
    <m/>
    <m/>
    <m/>
    <s v="N"/>
    <n v="31603376"/>
    <s v="Capa"/>
    <m/>
    <x v="0"/>
    <m/>
    <n v="18"/>
    <s v="COLOR  TREND - 1"/>
    <s v="N"/>
    <m/>
    <m/>
    <s v="N"/>
    <n v="20230306"/>
    <m/>
    <n v="134367785"/>
    <s v="MIXED"/>
    <s v="Tech rep lvl"/>
    <s v="CosmÃ©ticos"/>
    <n v="3"/>
    <m/>
    <n v="0"/>
    <n v="0"/>
    <n v="100"/>
    <n v="134367786"/>
    <n v="999"/>
    <n v="2"/>
    <x v="0"/>
    <x v="0"/>
    <n v="0.54369999999999996"/>
    <n v="0.54369999999999996"/>
    <n v="0.54369999999999996"/>
    <n v="0.54369999999999996"/>
    <n v="0.54369999999999996"/>
    <n v="9.2899999999999991"/>
    <n v="10.62"/>
    <n v="9.2899999999999991"/>
    <n v="8.6300000000000008"/>
    <n v="8.23"/>
    <s v="Brasil + Dia a Dia + VGF2"/>
    <s v="Bronze + Dia a Dia + VGF2"/>
    <s v="Prata + Dia a Dia + VGF2"/>
    <s v="Ouro + Dia a Dia + VGF2"/>
    <s v="Estrela + Dia a Dia + VGF2"/>
    <n v="30"/>
    <n v="20"/>
    <n v="30"/>
    <n v="35"/>
    <n v="38"/>
    <n v="83.92"/>
    <n v="83.92"/>
    <n v="83.92"/>
    <n v="83.92"/>
    <n v="83.92"/>
    <n v="0"/>
    <n v="0"/>
    <n v="0"/>
    <n v="0"/>
    <n v="0"/>
    <n v="9.2899999999999991"/>
    <n v="10.62"/>
    <n v="9.2899999999999991"/>
    <n v="8.6300000000000008"/>
    <n v="8.23"/>
    <n v="29.1"/>
    <n v="25.11"/>
    <n v="29.1"/>
    <n v="31.08"/>
    <n v="32.28"/>
    <n v="51"/>
    <n v="55"/>
    <n v="48"/>
    <n v="45"/>
    <n v="43"/>
  </r>
  <r>
    <n v="638761"/>
    <x v="94"/>
    <n v="20230306"/>
    <m/>
    <s v="COLOR"/>
    <x v="175"/>
    <s v="COLOR TREND KISS MATTE LIPSTICK"/>
    <n v="1228867"/>
    <x v="94"/>
    <n v="1"/>
    <s v="NEW COI"/>
    <s v="BUY QUANTITY N OR MORE TO GET DISCOUNTED PRICE"/>
    <n v="0.54369999999999996"/>
    <m/>
    <n v="1.89"/>
    <m/>
    <m/>
    <n v="9.2899999999999991"/>
    <n v="18.989999999999998"/>
    <n v="29104"/>
    <n v="29104"/>
    <n v="19"/>
    <s v="WORK IN PROGRESS"/>
    <n v="134367785"/>
    <s v="NO INCENTIVE"/>
    <s v="N"/>
    <s v="N"/>
    <s v="N"/>
    <s v="N"/>
    <x v="1"/>
    <n v="134367797"/>
    <n v="28"/>
    <n v="32"/>
    <n v="20230306"/>
    <s v="NET ITEM"/>
    <n v="15"/>
    <s v="Y"/>
    <s v="Tech rep lvl + Dia a Dia + VGF2"/>
    <s v="FULL PAYMENT"/>
    <m/>
    <n v="142877.29730000001"/>
    <n v="87870.737299999993"/>
    <n v="76.81"/>
    <m/>
    <s v="LIPSTICK"/>
    <s v="LIPSTICK"/>
    <s v="LIP COLOR"/>
    <s v="FEMALE"/>
    <s v="COLOR TREND"/>
    <s v="COLOR TREND"/>
    <n v="1"/>
    <n v="100"/>
    <s v="8.33"/>
    <s v="N"/>
    <s v="N"/>
    <n v="41195"/>
    <m/>
    <s v="N"/>
    <s v="RO"/>
    <n v="12.74"/>
    <n v="12.34"/>
    <n v="15"/>
    <m/>
    <m/>
    <m/>
    <m/>
    <s v="N"/>
    <n v="31603376"/>
    <s v="Capa"/>
    <m/>
    <x v="0"/>
    <m/>
    <n v="18"/>
    <s v="COLOR  TREND - 1"/>
    <s v="N"/>
    <m/>
    <m/>
    <s v="N"/>
    <n v="20230306"/>
    <m/>
    <n v="134367785"/>
    <s v="MIXED"/>
    <s v="Tech rep lvl"/>
    <s v="CosmÃ©ticos"/>
    <n v="3"/>
    <m/>
    <n v="0"/>
    <n v="0"/>
    <n v="100"/>
    <n v="134367786"/>
    <n v="999"/>
    <n v="2"/>
    <x v="0"/>
    <x v="0"/>
    <n v="0.54369999999999996"/>
    <n v="0.54369999999999996"/>
    <n v="0.54369999999999996"/>
    <n v="0.54369999999999996"/>
    <n v="0.54369999999999996"/>
    <n v="9.2899999999999991"/>
    <n v="10.62"/>
    <n v="9.2899999999999991"/>
    <n v="8.6300000000000008"/>
    <n v="8.23"/>
    <s v="Brasil + Dia a Dia + VGF2"/>
    <s v="Bronze + Dia a Dia + VGF2"/>
    <s v="Prata + Dia a Dia + VGF2"/>
    <s v="Ouro + Dia a Dia + VGF2"/>
    <s v="Estrela + Dia a Dia + VGF2"/>
    <n v="30"/>
    <n v="20"/>
    <n v="30"/>
    <n v="35"/>
    <n v="38"/>
    <n v="83.92"/>
    <n v="83.92"/>
    <n v="83.92"/>
    <n v="83.92"/>
    <n v="83.92"/>
    <n v="0"/>
    <n v="0"/>
    <n v="0"/>
    <n v="0"/>
    <n v="0"/>
    <n v="9.2899999999999991"/>
    <n v="10.62"/>
    <n v="9.2899999999999991"/>
    <n v="8.6300000000000008"/>
    <n v="8.23"/>
    <n v="29.1"/>
    <n v="25.11"/>
    <n v="29.1"/>
    <n v="31.08"/>
    <n v="32.28"/>
    <n v="51"/>
    <n v="55"/>
    <n v="48"/>
    <n v="45"/>
    <n v="43"/>
  </r>
  <r>
    <n v="638762"/>
    <x v="95"/>
    <n v="20230306"/>
    <m/>
    <s v="COLOR"/>
    <x v="175"/>
    <s v="COLOR TREND KISS MATTE LIPSTICK"/>
    <n v="1228867"/>
    <x v="95"/>
    <n v="1"/>
    <s v="NEW COI"/>
    <s v="BUY QUANTITY N OR MORE TO GET DISCOUNTED PRICE"/>
    <n v="0.54369999999999996"/>
    <m/>
    <n v="1.89"/>
    <m/>
    <m/>
    <n v="9.2899999999999991"/>
    <n v="18.989999999999998"/>
    <n v="45946"/>
    <n v="45946"/>
    <n v="19"/>
    <s v="WORK IN PROGRESS"/>
    <n v="134367785"/>
    <s v="NO INCENTIVE"/>
    <s v="N"/>
    <s v="N"/>
    <s v="N"/>
    <s v="N"/>
    <x v="1"/>
    <n v="134367788"/>
    <n v="28"/>
    <n v="32"/>
    <n v="20230306"/>
    <s v="NET ITEM"/>
    <n v="15"/>
    <s v="Y"/>
    <s v="Tech rep lvl + Dia a Dia + VGF2"/>
    <s v="FULL PAYMENT"/>
    <m/>
    <n v="225557.70199999999"/>
    <n v="138719.76199999999"/>
    <n v="76.81"/>
    <m/>
    <s v="LIPSTICK"/>
    <s v="LIPSTICK"/>
    <s v="LIP COLOR"/>
    <s v="FEMALE"/>
    <s v="COLOR TREND"/>
    <s v="COLOR TREND"/>
    <n v="1"/>
    <n v="100"/>
    <s v="8.33"/>
    <s v="N"/>
    <s v="N"/>
    <n v="41199"/>
    <m/>
    <s v="N"/>
    <s v="RO"/>
    <n v="12.74"/>
    <n v="12.34"/>
    <n v="15"/>
    <m/>
    <m/>
    <m/>
    <m/>
    <s v="N"/>
    <n v="31603376"/>
    <s v="Capa"/>
    <m/>
    <x v="0"/>
    <m/>
    <n v="18"/>
    <s v="COLOR  TREND - 1"/>
    <s v="N"/>
    <m/>
    <m/>
    <s v="N"/>
    <n v="20230306"/>
    <m/>
    <n v="134367785"/>
    <s v="MIXED"/>
    <s v="Tech rep lvl"/>
    <s v="CosmÃ©ticos"/>
    <n v="3"/>
    <m/>
    <n v="0"/>
    <n v="0"/>
    <n v="100"/>
    <n v="134367786"/>
    <n v="999"/>
    <n v="2"/>
    <x v="0"/>
    <x v="0"/>
    <n v="0.54369999999999996"/>
    <n v="0.54369999999999996"/>
    <n v="0.54369999999999996"/>
    <n v="0.54369999999999996"/>
    <n v="0.54369999999999996"/>
    <n v="9.2899999999999991"/>
    <n v="10.62"/>
    <n v="9.2899999999999991"/>
    <n v="8.6300000000000008"/>
    <n v="8.23"/>
    <s v="Brasil + Dia a Dia + VGF2"/>
    <s v="Bronze + Dia a Dia + VGF2"/>
    <s v="Prata + Dia a Dia + VGF2"/>
    <s v="Ouro + Dia a Dia + VGF2"/>
    <s v="Estrela + Dia a Dia + VGF2"/>
    <n v="30"/>
    <n v="20"/>
    <n v="30"/>
    <n v="35"/>
    <n v="38"/>
    <n v="83.92"/>
    <n v="83.92"/>
    <n v="83.92"/>
    <n v="83.92"/>
    <n v="83.92"/>
    <n v="0"/>
    <n v="0"/>
    <n v="0"/>
    <n v="0"/>
    <n v="0"/>
    <n v="9.2899999999999991"/>
    <n v="10.62"/>
    <n v="9.2899999999999991"/>
    <n v="8.6300000000000008"/>
    <n v="8.23"/>
    <n v="29.1"/>
    <n v="25.11"/>
    <n v="29.1"/>
    <n v="31.08"/>
    <n v="32.28"/>
    <n v="51"/>
    <n v="55"/>
    <n v="48"/>
    <n v="45"/>
    <n v="43"/>
  </r>
  <r>
    <n v="638763"/>
    <x v="96"/>
    <n v="20230306"/>
    <m/>
    <s v="COLOR"/>
    <x v="175"/>
    <s v="COLOR TREND KISS MATTE LIPSTICK"/>
    <n v="1228867"/>
    <x v="96"/>
    <n v="1"/>
    <s v="NEW COI"/>
    <s v="BUY QUANTITY N OR MORE TO GET DISCOUNTED PRICE"/>
    <n v="0.54369999999999996"/>
    <m/>
    <n v="1.89"/>
    <m/>
    <m/>
    <n v="9.2899999999999991"/>
    <n v="18.989999999999998"/>
    <n v="34485"/>
    <n v="34485"/>
    <n v="19"/>
    <s v="WORK IN PROGRESS"/>
    <n v="134367785"/>
    <s v="NO INCENTIVE"/>
    <s v="N"/>
    <s v="N"/>
    <s v="N"/>
    <s v="N"/>
    <x v="1"/>
    <n v="134367798"/>
    <n v="28"/>
    <n v="32"/>
    <n v="20230306"/>
    <s v="NET ITEM"/>
    <n v="15"/>
    <s v="Y"/>
    <s v="Tech rep lvl + Dia a Dia + VGF2"/>
    <s v="FULL PAYMENT"/>
    <m/>
    <n v="169293.24460000001"/>
    <n v="104116.5946"/>
    <n v="76.81"/>
    <m/>
    <s v="LIPSTICK"/>
    <s v="LIPSTICK"/>
    <s v="LIP COLOR"/>
    <s v="FEMALE"/>
    <s v="COLOR TREND"/>
    <s v="COLOR TREND"/>
    <n v="1"/>
    <n v="100"/>
    <s v="8.33"/>
    <s v="N"/>
    <s v="N"/>
    <n v="41200"/>
    <m/>
    <s v="N"/>
    <s v="RO"/>
    <n v="12.74"/>
    <n v="12.34"/>
    <n v="15"/>
    <m/>
    <m/>
    <m/>
    <m/>
    <s v="N"/>
    <n v="31603376"/>
    <s v="Capa"/>
    <m/>
    <x v="0"/>
    <m/>
    <n v="18"/>
    <s v="COLOR  TREND - 1"/>
    <s v="N"/>
    <m/>
    <m/>
    <s v="N"/>
    <n v="20230306"/>
    <m/>
    <n v="134367785"/>
    <s v="MIXED"/>
    <s v="Tech rep lvl"/>
    <s v="CosmÃ©ticos"/>
    <n v="3"/>
    <m/>
    <n v="0"/>
    <n v="0"/>
    <n v="100"/>
    <n v="134367786"/>
    <n v="999"/>
    <n v="2"/>
    <x v="0"/>
    <x v="0"/>
    <n v="0.54369999999999996"/>
    <n v="0.54369999999999996"/>
    <n v="0.54369999999999996"/>
    <n v="0.54369999999999996"/>
    <n v="0.54369999999999996"/>
    <n v="9.2899999999999991"/>
    <n v="10.62"/>
    <n v="9.2899999999999991"/>
    <n v="8.6300000000000008"/>
    <n v="8.23"/>
    <s v="Brasil + Dia a Dia + VGF2"/>
    <s v="Bronze + Dia a Dia + VGF2"/>
    <s v="Prata + Dia a Dia + VGF2"/>
    <s v="Ouro + Dia a Dia + VGF2"/>
    <s v="Estrela + Dia a Dia + VGF2"/>
    <n v="30"/>
    <n v="20"/>
    <n v="30"/>
    <n v="35"/>
    <n v="38"/>
    <n v="83.92"/>
    <n v="83.92"/>
    <n v="83.92"/>
    <n v="83.92"/>
    <n v="83.92"/>
    <n v="0"/>
    <n v="0"/>
    <n v="0"/>
    <n v="0"/>
    <n v="0"/>
    <n v="9.2899999999999991"/>
    <n v="10.62"/>
    <n v="9.2899999999999991"/>
    <n v="8.6300000000000008"/>
    <n v="8.23"/>
    <n v="29.1"/>
    <n v="25.11"/>
    <n v="29.1"/>
    <n v="31.08"/>
    <n v="32.28"/>
    <n v="51"/>
    <n v="55"/>
    <n v="48"/>
    <n v="45"/>
    <n v="43"/>
  </r>
  <r>
    <n v="638764"/>
    <x v="97"/>
    <n v="20230306"/>
    <m/>
    <s v="COLOR"/>
    <x v="175"/>
    <s v="COLOR TREND KISS MATTE LIPSTICK"/>
    <n v="1228867"/>
    <x v="97"/>
    <n v="1"/>
    <s v="NEW COI"/>
    <s v="BUY QUANTITY N OR MORE TO GET DISCOUNTED PRICE"/>
    <n v="0.54369999999999996"/>
    <m/>
    <n v="1.89"/>
    <m/>
    <m/>
    <n v="9.2899999999999991"/>
    <n v="18.989999999999998"/>
    <n v="33977"/>
    <n v="33977"/>
    <n v="19"/>
    <s v="WORK IN PROGRESS"/>
    <n v="134367785"/>
    <s v="NO INCENTIVE"/>
    <s v="N"/>
    <s v="N"/>
    <s v="N"/>
    <s v="N"/>
    <x v="1"/>
    <n v="134367793"/>
    <n v="28"/>
    <n v="32"/>
    <n v="20230306"/>
    <s v="NET ITEM"/>
    <n v="15"/>
    <s v="Y"/>
    <s v="Tech rep lvl + Dia a Dia + VGF2"/>
    <s v="FULL PAYMENT"/>
    <m/>
    <n v="166799.72760000001"/>
    <n v="102583.1976"/>
    <n v="76.81"/>
    <m/>
    <s v="LIPSTICK"/>
    <s v="LIPSTICK"/>
    <s v="LIP COLOR"/>
    <s v="FEMALE"/>
    <s v="COLOR TREND"/>
    <s v="COLOR TREND"/>
    <n v="1"/>
    <n v="100"/>
    <s v="8.33"/>
    <s v="N"/>
    <s v="N"/>
    <n v="41267"/>
    <m/>
    <s v="N"/>
    <s v="RO"/>
    <n v="12.74"/>
    <n v="12.34"/>
    <n v="15"/>
    <m/>
    <m/>
    <m/>
    <m/>
    <s v="N"/>
    <n v="31603376"/>
    <s v="Capa"/>
    <m/>
    <x v="0"/>
    <m/>
    <n v="18"/>
    <s v="COLOR  TREND - 1"/>
    <s v="N"/>
    <m/>
    <m/>
    <s v="N"/>
    <n v="20230306"/>
    <m/>
    <n v="134367785"/>
    <s v="MIXED"/>
    <s v="Tech rep lvl"/>
    <s v="CosmÃ©ticos"/>
    <n v="3"/>
    <m/>
    <n v="0"/>
    <n v="0"/>
    <n v="100"/>
    <n v="134367786"/>
    <n v="999"/>
    <n v="2"/>
    <x v="0"/>
    <x v="0"/>
    <n v="0.54369999999999996"/>
    <n v="0.54369999999999996"/>
    <n v="0.54369999999999996"/>
    <n v="0.54369999999999996"/>
    <n v="0.54369999999999996"/>
    <n v="9.2899999999999991"/>
    <n v="10.62"/>
    <n v="9.2899999999999991"/>
    <n v="8.6300000000000008"/>
    <n v="8.23"/>
    <s v="Brasil + Dia a Dia + VGF2"/>
    <s v="Bronze + Dia a Dia + VGF2"/>
    <s v="Prata + Dia a Dia + VGF2"/>
    <s v="Ouro + Dia a Dia + VGF2"/>
    <s v="Estrela + Dia a Dia + VGF2"/>
    <n v="30"/>
    <n v="20"/>
    <n v="30"/>
    <n v="35"/>
    <n v="38"/>
    <n v="83.92"/>
    <n v="83.92"/>
    <n v="83.92"/>
    <n v="83.92"/>
    <n v="83.92"/>
    <n v="0"/>
    <n v="0"/>
    <n v="0"/>
    <n v="0"/>
    <n v="0"/>
    <n v="9.2899999999999991"/>
    <n v="10.62"/>
    <n v="9.2899999999999991"/>
    <n v="8.6300000000000008"/>
    <n v="8.23"/>
    <n v="29.1"/>
    <n v="25.11"/>
    <n v="29.1"/>
    <n v="31.08"/>
    <n v="32.28"/>
    <n v="51"/>
    <n v="55"/>
    <n v="48"/>
    <n v="45"/>
    <n v="43"/>
  </r>
  <r>
    <n v="638766"/>
    <x v="98"/>
    <n v="20230306"/>
    <m/>
    <s v="COLOR"/>
    <x v="175"/>
    <s v="COLOR TREND KISS MATTE LIPSTICK"/>
    <n v="1228867"/>
    <x v="98"/>
    <n v="1"/>
    <s v="NEW COI"/>
    <s v="BUY QUANTITY N OR MORE TO GET DISCOUNTED PRICE"/>
    <n v="0.54369999999999996"/>
    <m/>
    <n v="1.89"/>
    <m/>
    <m/>
    <n v="9.2899999999999991"/>
    <n v="18.989999999999998"/>
    <n v="18057"/>
    <n v="18057"/>
    <n v="19"/>
    <s v="WORK IN PROGRESS"/>
    <n v="134367785"/>
    <s v="NO INCENTIVE"/>
    <s v="N"/>
    <s v="N"/>
    <s v="N"/>
    <s v="N"/>
    <x v="1"/>
    <n v="134367794"/>
    <n v="28"/>
    <n v="32"/>
    <n v="20230306"/>
    <s v="NET ITEM"/>
    <n v="15"/>
    <s v="Y"/>
    <s v="Tech rep lvl + Dia a Dia + VGF2"/>
    <s v="FULL PAYMENT"/>
    <m/>
    <n v="88644.592499999999"/>
    <n v="54516.862500000003"/>
    <n v="76.81"/>
    <m/>
    <s v="LIPSTICK"/>
    <s v="LIPSTICK"/>
    <s v="LIP COLOR"/>
    <s v="FEMALE"/>
    <s v="COLOR TREND"/>
    <s v="COLOR TREND"/>
    <n v="1"/>
    <n v="100"/>
    <s v="8.33"/>
    <s v="N"/>
    <s v="N"/>
    <n v="41269"/>
    <m/>
    <s v="N"/>
    <s v="RO"/>
    <n v="12.74"/>
    <n v="12.34"/>
    <n v="15"/>
    <m/>
    <m/>
    <m/>
    <m/>
    <s v="N"/>
    <n v="31603376"/>
    <s v="Capa"/>
    <m/>
    <x v="0"/>
    <m/>
    <n v="18"/>
    <s v="COLOR  TREND - 1"/>
    <s v="N"/>
    <m/>
    <m/>
    <s v="N"/>
    <n v="20230306"/>
    <m/>
    <n v="134367785"/>
    <s v="MIXED"/>
    <s v="Tech rep lvl"/>
    <s v="CosmÃ©ticos"/>
    <n v="3"/>
    <m/>
    <n v="0"/>
    <n v="0"/>
    <n v="100"/>
    <n v="134367786"/>
    <n v="999"/>
    <n v="2"/>
    <x v="0"/>
    <x v="0"/>
    <n v="0.54369999999999996"/>
    <n v="0.54369999999999996"/>
    <n v="0.54369999999999996"/>
    <n v="0.54369999999999996"/>
    <n v="0.54369999999999996"/>
    <n v="9.2899999999999991"/>
    <n v="10.62"/>
    <n v="9.2899999999999991"/>
    <n v="8.6300000000000008"/>
    <n v="8.23"/>
    <s v="Brasil + Dia a Dia + VGF2"/>
    <s v="Bronze + Dia a Dia + VGF2"/>
    <s v="Prata + Dia a Dia + VGF2"/>
    <s v="Ouro + Dia a Dia + VGF2"/>
    <s v="Estrela + Dia a Dia + VGF2"/>
    <n v="30"/>
    <n v="20"/>
    <n v="30"/>
    <n v="35"/>
    <n v="38"/>
    <n v="83.92"/>
    <n v="83.92"/>
    <n v="83.92"/>
    <n v="83.92"/>
    <n v="83.92"/>
    <n v="0"/>
    <n v="0"/>
    <n v="0"/>
    <n v="0"/>
    <n v="0"/>
    <n v="9.2899999999999991"/>
    <n v="10.62"/>
    <n v="9.2899999999999991"/>
    <n v="8.6300000000000008"/>
    <n v="8.23"/>
    <n v="29.1"/>
    <n v="25.11"/>
    <n v="29.1"/>
    <n v="31.08"/>
    <n v="32.28"/>
    <n v="51"/>
    <n v="55"/>
    <n v="48"/>
    <n v="45"/>
    <n v="43"/>
  </r>
  <r>
    <n v="633120"/>
    <x v="388"/>
    <n v="20230303"/>
    <m/>
    <s v="COLOR"/>
    <x v="176"/>
    <s v="MEGA BFF WATERPROOF"/>
    <n v="1227920"/>
    <x v="388"/>
    <n v="1"/>
    <s v="IN-LINE (EXCL NR)"/>
    <s v="REGULAR PRICE"/>
    <n v="0.38059999999999999"/>
    <m/>
    <n v="2.165"/>
    <m/>
    <m/>
    <n v="19.989999999999998"/>
    <n v="19.989999999999998"/>
    <n v="9245"/>
    <n v="9245"/>
    <n v="19"/>
    <s v="WORK IN PROGRESS"/>
    <n v="134368129"/>
    <s v="NO INCENTIVE"/>
    <s v="N"/>
    <s v="N"/>
    <s v="N"/>
    <s v="N"/>
    <x v="3"/>
    <n v="134368131"/>
    <n v="28"/>
    <n v="11"/>
    <n v="20230306"/>
    <s v="CUSTOMER"/>
    <n v="15"/>
    <s v="Y"/>
    <s v="Tech rep lvl + Dia a Dia + VGF2"/>
    <s v="FULL PAYMENT"/>
    <m/>
    <n v="68345.876000000004"/>
    <n v="48330.451000000001"/>
    <n v="80.08"/>
    <m/>
    <s v="MASCARA"/>
    <s v="MASCARA"/>
    <s v="EYE COLOR"/>
    <s v="FEMALE"/>
    <s v="COLOR TREND"/>
    <s v="COLOR TREND"/>
    <n v="1"/>
    <n v="33"/>
    <n v="100"/>
    <s v="N"/>
    <s v="N"/>
    <n v="51109"/>
    <m/>
    <s v="N"/>
    <m/>
    <m/>
    <m/>
    <m/>
    <m/>
    <m/>
    <m/>
    <m/>
    <s v="N"/>
    <n v="31603368"/>
    <s v="Plataforma"/>
    <m/>
    <x v="0"/>
    <m/>
    <n v="18"/>
    <s v="COLOR TREND - 9"/>
    <s v="N"/>
    <m/>
    <m/>
    <s v="N"/>
    <n v="20230306"/>
    <m/>
    <n v="134368129"/>
    <s v="MIXED"/>
    <s v="Tech rep lvl"/>
    <s v="CosmÃ©ticos"/>
    <n v="1"/>
    <m/>
    <n v="0"/>
    <n v="0"/>
    <n v="100"/>
    <n v="134368130"/>
    <n v="999"/>
    <n v="2"/>
    <x v="0"/>
    <x v="0"/>
    <n v="0.38059999999999999"/>
    <n v="0.435"/>
    <n v="0.38059999999999999"/>
    <n v="0.35339999999999999"/>
    <n v="0.33710000000000001"/>
    <n v="19.989999999999998"/>
    <n v="19.989999999999998"/>
    <n v="19.989999999999998"/>
    <n v="19.989999999999998"/>
    <n v="19.989999999999998"/>
    <s v="Brasil + Dia a Dia + VGF2"/>
    <s v="Bronze + Dia a Dia + VGF2"/>
    <s v="Prata + Dia a Dia + VGF2"/>
    <s v="Ouro + Dia a Dia + VGF2"/>
    <s v="Estrela + Dia a Dia + VGF2"/>
    <n v="30"/>
    <n v="20"/>
    <n v="30"/>
    <n v="35"/>
    <n v="38"/>
    <n v="83.92"/>
    <n v="83.92"/>
    <n v="83.92"/>
    <n v="83.92"/>
    <n v="83.92"/>
    <n v="0"/>
    <n v="0"/>
    <n v="0"/>
    <n v="0"/>
    <n v="0"/>
    <n v="13.993"/>
    <n v="15.992000000000001"/>
    <n v="13.993"/>
    <n v="12.993499999999999"/>
    <n v="12.393800000000001"/>
    <n v="0"/>
    <n v="0"/>
    <n v="0"/>
    <n v="0"/>
    <n v="0"/>
    <n v="0"/>
    <n v="100"/>
    <n v="100"/>
    <n v="100"/>
    <n v="100"/>
  </r>
  <r>
    <n v="627692"/>
    <x v="149"/>
    <n v="20210310"/>
    <m/>
    <s v="COLOR"/>
    <x v="177"/>
    <s v="CT REAL MATTE SA LPU BRAZIL - NEW SHADE NAME"/>
    <n v="1224152"/>
    <x v="149"/>
    <n v="1"/>
    <s v="IN-LINE (EXCL NR)"/>
    <s v="BUY QUANTITY N OR MORE TO GET DISCOUNTED PRICE"/>
    <n v="0.54369999999999996"/>
    <m/>
    <n v="3.0590000000000002"/>
    <m/>
    <m/>
    <n v="11.99"/>
    <n v="25.99"/>
    <n v="16545"/>
    <n v="16545"/>
    <n v="18"/>
    <s v="WORK IN PROGRESS"/>
    <n v="134459292"/>
    <s v="NO INCENTIVE"/>
    <s v="N"/>
    <s v="N"/>
    <s v="N"/>
    <s v="N"/>
    <x v="1"/>
    <n v="134459303"/>
    <n v="28"/>
    <n v="32"/>
    <n v="20230306"/>
    <s v="NET ITEM"/>
    <n v="15"/>
    <s v="Y"/>
    <s v="Tech rep lvl + Dia a Dia + VGF2"/>
    <s v="FULL PAYMENT"/>
    <m/>
    <n v="104788.8125"/>
    <n v="54177.657500000001"/>
    <n v="69.569999999999993"/>
    <m/>
    <s v="FOUNDATION LIQUID"/>
    <s v="FOUNDATION"/>
    <s v="FACE COLOR"/>
    <s v="FEMALE"/>
    <s v="COLOR TREND"/>
    <s v="COLOR TREND"/>
    <n v="0"/>
    <n v="50"/>
    <s v="5.88"/>
    <s v="N"/>
    <s v="N"/>
    <n v="42537"/>
    <m/>
    <s v="N"/>
    <s v="RO"/>
    <n v="18.16"/>
    <n v="16.89"/>
    <n v="19.73"/>
    <m/>
    <m/>
    <m/>
    <m/>
    <s v="N"/>
    <n v="31603376"/>
    <s v="Capa"/>
    <m/>
    <x v="0"/>
    <n v="134367676"/>
    <n v="18"/>
    <s v="COLOR  TREND - 1"/>
    <s v="N"/>
    <m/>
    <m/>
    <s v="N"/>
    <n v="20230306"/>
    <m/>
    <n v="134459292"/>
    <s v="MIXED"/>
    <s v="Tech rep lvl"/>
    <s v="CosmÃ©ticos"/>
    <n v="2"/>
    <m/>
    <n v="0"/>
    <n v="0"/>
    <n v="100"/>
    <n v="134459293"/>
    <n v="999"/>
    <n v="2"/>
    <x v="0"/>
    <x v="0"/>
    <n v="0.54369999999999996"/>
    <n v="0.54369999999999996"/>
    <n v="0.54369999999999996"/>
    <n v="0.54369999999999996"/>
    <n v="0.54369999999999996"/>
    <n v="11.99"/>
    <n v="13.7"/>
    <n v="11.99"/>
    <n v="11.13"/>
    <n v="10.62"/>
    <s v="Brasil + Dia a Dia + VGF2"/>
    <s v="Bronze + Dia a Dia + VGF2"/>
    <s v="Prata + Dia a Dia + VGF2"/>
    <s v="Ouro + Dia a Dia + VGF2"/>
    <s v="Estrela + Dia a Dia + VGF2"/>
    <n v="30"/>
    <n v="20"/>
    <n v="30"/>
    <n v="35"/>
    <n v="38"/>
    <n v="83.92"/>
    <n v="83.92"/>
    <n v="83.92"/>
    <n v="83.92"/>
    <n v="83.92"/>
    <n v="0"/>
    <n v="0"/>
    <n v="0"/>
    <n v="0"/>
    <n v="0"/>
    <n v="11.99"/>
    <n v="13.7"/>
    <n v="11.99"/>
    <n v="11.13"/>
    <n v="10.62"/>
    <n v="28"/>
    <n v="24.58"/>
    <n v="28"/>
    <n v="29.72"/>
    <n v="30.74"/>
    <n v="53"/>
    <n v="52"/>
    <n v="46"/>
    <n v="42"/>
    <n v="40"/>
  </r>
  <r>
    <n v="627693"/>
    <x v="150"/>
    <n v="20210310"/>
    <m/>
    <s v="COLOR"/>
    <x v="177"/>
    <s v="CT REAL MATTE SA LPU BRAZIL - NEW SHADE NAME"/>
    <n v="1224152"/>
    <x v="150"/>
    <n v="1"/>
    <s v="IN-LINE (EXCL NR)"/>
    <s v="BUY QUANTITY N OR MORE TO GET DISCOUNTED PRICE"/>
    <n v="0.54369999999999996"/>
    <m/>
    <n v="3.0640000000000001"/>
    <m/>
    <m/>
    <n v="11.99"/>
    <n v="25.99"/>
    <n v="7752"/>
    <n v="7752"/>
    <n v="18"/>
    <s v="WORK IN PROGRESS"/>
    <n v="134459292"/>
    <s v="NO INCENTIVE"/>
    <s v="N"/>
    <s v="N"/>
    <s v="N"/>
    <s v="N"/>
    <x v="1"/>
    <n v="134459304"/>
    <n v="28"/>
    <n v="32"/>
    <n v="20230306"/>
    <s v="NET ITEM"/>
    <n v="15"/>
    <s v="Y"/>
    <s v="Tech rep lvl + Dia a Dia + VGF2"/>
    <s v="FULL PAYMENT"/>
    <m/>
    <n v="49096.653700000003"/>
    <n v="25344.525699999998"/>
    <n v="69.52"/>
    <m/>
    <s v="FOUNDATION LIQUID"/>
    <s v="FOUNDATION"/>
    <s v="FACE COLOR"/>
    <s v="FEMALE"/>
    <s v="COLOR TREND"/>
    <s v="COLOR TREND"/>
    <n v="0"/>
    <n v="50"/>
    <s v="5.88"/>
    <s v="N"/>
    <s v="N"/>
    <n v="42539"/>
    <m/>
    <s v="N"/>
    <s v="RO"/>
    <n v="18.16"/>
    <n v="16.89"/>
    <n v="19.73"/>
    <m/>
    <m/>
    <m/>
    <m/>
    <s v="N"/>
    <n v="31603376"/>
    <s v="Capa"/>
    <m/>
    <x v="0"/>
    <n v="134367676"/>
    <n v="18"/>
    <s v="COLOR  TREND - 1"/>
    <s v="N"/>
    <m/>
    <m/>
    <s v="N"/>
    <n v="20230306"/>
    <m/>
    <n v="134459292"/>
    <s v="MIXED"/>
    <s v="Tech rep lvl"/>
    <s v="CosmÃ©ticos"/>
    <n v="2"/>
    <m/>
    <n v="0"/>
    <n v="0"/>
    <n v="100"/>
    <n v="134459293"/>
    <n v="999"/>
    <n v="2"/>
    <x v="0"/>
    <x v="0"/>
    <n v="0.54369999999999996"/>
    <n v="0.54369999999999996"/>
    <n v="0.54369999999999996"/>
    <n v="0.54369999999999996"/>
    <n v="0.54369999999999996"/>
    <n v="11.99"/>
    <n v="13.7"/>
    <n v="11.99"/>
    <n v="11.13"/>
    <n v="10.62"/>
    <s v="Brasil + Dia a Dia + VGF2"/>
    <s v="Bronze + Dia a Dia + VGF2"/>
    <s v="Prata + Dia a Dia + VGF2"/>
    <s v="Ouro + Dia a Dia + VGF2"/>
    <s v="Estrela + Dia a Dia + VGF2"/>
    <n v="30"/>
    <n v="20"/>
    <n v="30"/>
    <n v="35"/>
    <n v="38"/>
    <n v="83.92"/>
    <n v="83.92"/>
    <n v="83.92"/>
    <n v="83.92"/>
    <n v="83.92"/>
    <n v="0"/>
    <n v="0"/>
    <n v="0"/>
    <n v="0"/>
    <n v="0"/>
    <n v="11.99"/>
    <n v="13.7"/>
    <n v="11.99"/>
    <n v="11.13"/>
    <n v="10.62"/>
    <n v="28"/>
    <n v="24.58"/>
    <n v="28"/>
    <n v="29.72"/>
    <n v="30.74"/>
    <n v="53"/>
    <n v="52"/>
    <n v="46"/>
    <n v="42"/>
    <n v="40"/>
  </r>
  <r>
    <n v="627694"/>
    <x v="151"/>
    <n v="20210310"/>
    <m/>
    <s v="COLOR"/>
    <x v="177"/>
    <s v="CT REAL MATTE SA LPU BRAZIL - NEW SHADE NAME"/>
    <n v="1224152"/>
    <x v="151"/>
    <n v="1"/>
    <s v="IN-LINE (EXCL NR)"/>
    <s v="BUY QUANTITY N OR MORE TO GET DISCOUNTED PRICE"/>
    <n v="0.54369999999999996"/>
    <m/>
    <n v="3.093"/>
    <m/>
    <m/>
    <n v="11.99"/>
    <n v="25.99"/>
    <n v="11361"/>
    <n v="11361"/>
    <n v="18"/>
    <s v="WORK IN PROGRESS"/>
    <n v="134459292"/>
    <s v="NO INCENTIVE"/>
    <s v="N"/>
    <s v="N"/>
    <s v="N"/>
    <s v="N"/>
    <x v="1"/>
    <n v="134459294"/>
    <n v="28"/>
    <n v="32"/>
    <n v="20230306"/>
    <s v="NET ITEM"/>
    <n v="15"/>
    <s v="Y"/>
    <s v="Tech rep lvl + Dia a Dia + VGF2"/>
    <s v="FULL PAYMENT"/>
    <m/>
    <n v="71956.248300000007"/>
    <n v="36816.675300000003"/>
    <n v="69.23"/>
    <m/>
    <s v="FOUNDATION LIQUID"/>
    <s v="FOUNDATION"/>
    <s v="FACE COLOR"/>
    <s v="FEMALE"/>
    <s v="COLOR TREND"/>
    <s v="COLOR TREND"/>
    <n v="0"/>
    <n v="50"/>
    <s v="5.88"/>
    <s v="N"/>
    <s v="N"/>
    <n v="42541"/>
    <m/>
    <s v="N"/>
    <s v="RO"/>
    <n v="18.16"/>
    <n v="16.89"/>
    <n v="19.73"/>
    <m/>
    <m/>
    <m/>
    <m/>
    <s v="N"/>
    <n v="31603376"/>
    <s v="Capa"/>
    <m/>
    <x v="0"/>
    <n v="134367676"/>
    <n v="18"/>
    <s v="COLOR  TREND - 1"/>
    <s v="N"/>
    <m/>
    <m/>
    <s v="N"/>
    <n v="20230306"/>
    <m/>
    <n v="134459292"/>
    <s v="MIXED"/>
    <s v="Tech rep lvl"/>
    <s v="CosmÃ©ticos"/>
    <n v="2"/>
    <m/>
    <n v="0"/>
    <n v="0"/>
    <n v="100"/>
    <n v="134459293"/>
    <n v="999"/>
    <n v="2"/>
    <x v="0"/>
    <x v="0"/>
    <n v="0.54369999999999996"/>
    <n v="0.54369999999999996"/>
    <n v="0.54369999999999996"/>
    <n v="0.54369999999999996"/>
    <n v="0.54369999999999996"/>
    <n v="11.99"/>
    <n v="13.7"/>
    <n v="11.99"/>
    <n v="11.13"/>
    <n v="10.62"/>
    <s v="Brasil + Dia a Dia + VGF2"/>
    <s v="Bronze + Dia a Dia + VGF2"/>
    <s v="Prata + Dia a Dia + VGF2"/>
    <s v="Ouro + Dia a Dia + VGF2"/>
    <s v="Estrela + Dia a Dia + VGF2"/>
    <n v="30"/>
    <n v="20"/>
    <n v="30"/>
    <n v="35"/>
    <n v="38"/>
    <n v="83.92"/>
    <n v="83.92"/>
    <n v="83.92"/>
    <n v="83.92"/>
    <n v="83.92"/>
    <n v="0"/>
    <n v="0"/>
    <n v="0"/>
    <n v="0"/>
    <n v="0"/>
    <n v="11.99"/>
    <n v="13.7"/>
    <n v="11.99"/>
    <n v="11.13"/>
    <n v="10.62"/>
    <n v="28"/>
    <n v="24.58"/>
    <n v="28"/>
    <n v="29.72"/>
    <n v="30.74"/>
    <n v="53"/>
    <n v="52"/>
    <n v="46"/>
    <n v="42"/>
    <n v="40"/>
  </r>
  <r>
    <n v="627695"/>
    <x v="152"/>
    <n v="20210310"/>
    <m/>
    <s v="COLOR"/>
    <x v="177"/>
    <s v="CT REAL MATTE SA LPU BRAZIL - NEW SHADE NAME"/>
    <n v="1224152"/>
    <x v="152"/>
    <n v="1"/>
    <s v="IN-LINE (EXCL NR)"/>
    <s v="BUY QUANTITY N OR MORE TO GET DISCOUNTED PRICE"/>
    <n v="0.54369999999999996"/>
    <m/>
    <n v="3.0609999999999999"/>
    <m/>
    <m/>
    <n v="11.99"/>
    <n v="25.99"/>
    <n v="3504"/>
    <n v="3504"/>
    <n v="18"/>
    <s v="WORK IN PROGRESS"/>
    <n v="134459292"/>
    <s v="NO INCENTIVE"/>
    <s v="N"/>
    <s v="N"/>
    <s v="N"/>
    <s v="N"/>
    <x v="1"/>
    <n v="134459297"/>
    <n v="28"/>
    <n v="32"/>
    <n v="20230306"/>
    <s v="NET ITEM"/>
    <n v="15"/>
    <s v="Y"/>
    <s v="Tech rep lvl + Dia a Dia + VGF2"/>
    <s v="FULL PAYMENT"/>
    <m/>
    <n v="22191.9637"/>
    <n v="11466.2197"/>
    <n v="69.55"/>
    <m/>
    <s v="FOUNDATION LIQUID"/>
    <s v="FOUNDATION"/>
    <s v="FACE COLOR"/>
    <s v="FEMALE"/>
    <s v="COLOR TREND"/>
    <s v="COLOR TREND"/>
    <n v="0"/>
    <n v="50"/>
    <s v="5.88"/>
    <s v="N"/>
    <s v="N"/>
    <n v="42542"/>
    <m/>
    <s v="N"/>
    <s v="RO"/>
    <n v="18.16"/>
    <n v="16.89"/>
    <n v="19.73"/>
    <m/>
    <m/>
    <m/>
    <m/>
    <s v="N"/>
    <n v="31603376"/>
    <s v="Capa"/>
    <m/>
    <x v="0"/>
    <n v="134367676"/>
    <n v="18"/>
    <s v="COLOR  TREND - 1"/>
    <s v="N"/>
    <m/>
    <m/>
    <s v="N"/>
    <n v="20230306"/>
    <m/>
    <n v="134459292"/>
    <s v="MIXED"/>
    <s v="Tech rep lvl"/>
    <s v="CosmÃ©ticos"/>
    <n v="2"/>
    <m/>
    <n v="0"/>
    <n v="0"/>
    <n v="100"/>
    <n v="134459293"/>
    <n v="999"/>
    <n v="2"/>
    <x v="0"/>
    <x v="0"/>
    <n v="0.54369999999999996"/>
    <n v="0.54369999999999996"/>
    <n v="0.54369999999999996"/>
    <n v="0.54369999999999996"/>
    <n v="0.54369999999999996"/>
    <n v="11.99"/>
    <n v="13.7"/>
    <n v="11.99"/>
    <n v="11.13"/>
    <n v="10.62"/>
    <s v="Brasil + Dia a Dia + VGF2"/>
    <s v="Bronze + Dia a Dia + VGF2"/>
    <s v="Prata + Dia a Dia + VGF2"/>
    <s v="Ouro + Dia a Dia + VGF2"/>
    <s v="Estrela + Dia a Dia + VGF2"/>
    <n v="30"/>
    <n v="20"/>
    <n v="30"/>
    <n v="35"/>
    <n v="38"/>
    <n v="83.92"/>
    <n v="83.92"/>
    <n v="83.92"/>
    <n v="83.92"/>
    <n v="83.92"/>
    <n v="0"/>
    <n v="0"/>
    <n v="0"/>
    <n v="0"/>
    <n v="0"/>
    <n v="11.99"/>
    <n v="13.7"/>
    <n v="11.99"/>
    <n v="11.13"/>
    <n v="10.62"/>
    <n v="28"/>
    <n v="24.58"/>
    <n v="28"/>
    <n v="29.72"/>
    <n v="30.74"/>
    <n v="53"/>
    <n v="52"/>
    <n v="46"/>
    <n v="42"/>
    <n v="40"/>
  </r>
  <r>
    <n v="627696"/>
    <x v="153"/>
    <n v="20210310"/>
    <m/>
    <s v="COLOR"/>
    <x v="177"/>
    <s v="CT REAL MATTE SA LPU BRAZIL - NEW SHADE NAME"/>
    <n v="1224152"/>
    <x v="153"/>
    <n v="1"/>
    <s v="IN-LINE (EXCL NR)"/>
    <s v="BUY QUANTITY N OR MORE TO GET DISCOUNTED PRICE"/>
    <n v="0.54369999999999996"/>
    <m/>
    <n v="3.0030000000000001"/>
    <m/>
    <m/>
    <n v="11.99"/>
    <n v="25.99"/>
    <n v="5428"/>
    <n v="5428"/>
    <n v="18"/>
    <s v="WORK IN PROGRESS"/>
    <n v="134459292"/>
    <s v="NO INCENTIVE"/>
    <s v="N"/>
    <s v="N"/>
    <s v="N"/>
    <s v="N"/>
    <x v="1"/>
    <n v="134459300"/>
    <n v="28"/>
    <n v="32"/>
    <n v="20230306"/>
    <s v="NET ITEM"/>
    <n v="15"/>
    <s v="Y"/>
    <s v="Tech rep lvl + Dia a Dia + VGF2"/>
    <s v="FULL PAYMENT"/>
    <m/>
    <n v="34378.178200000002"/>
    <n v="18077.894199999999"/>
    <n v="70.13"/>
    <m/>
    <s v="FOUNDATION LIQUID"/>
    <s v="FOUNDATION"/>
    <s v="FACE COLOR"/>
    <s v="FEMALE"/>
    <s v="COLOR TREND"/>
    <s v="COLOR TREND"/>
    <n v="0"/>
    <n v="50"/>
    <s v="5.88"/>
    <s v="N"/>
    <s v="N"/>
    <n v="42543"/>
    <m/>
    <s v="N"/>
    <s v="RO"/>
    <n v="18.16"/>
    <n v="16.89"/>
    <n v="19.73"/>
    <m/>
    <m/>
    <m/>
    <m/>
    <s v="N"/>
    <n v="31603376"/>
    <s v="Capa"/>
    <m/>
    <x v="0"/>
    <n v="134367676"/>
    <n v="18"/>
    <s v="COLOR  TREND - 1"/>
    <s v="N"/>
    <m/>
    <m/>
    <s v="N"/>
    <n v="20230306"/>
    <m/>
    <n v="134459292"/>
    <s v="MIXED"/>
    <s v="Tech rep lvl"/>
    <s v="CosmÃ©ticos"/>
    <n v="2"/>
    <m/>
    <n v="0"/>
    <n v="0"/>
    <n v="100"/>
    <n v="134459293"/>
    <n v="999"/>
    <n v="2"/>
    <x v="0"/>
    <x v="0"/>
    <n v="0.54369999999999996"/>
    <n v="0.54369999999999996"/>
    <n v="0.54369999999999996"/>
    <n v="0.54369999999999996"/>
    <n v="0.54369999999999996"/>
    <n v="11.99"/>
    <n v="13.7"/>
    <n v="11.99"/>
    <n v="11.13"/>
    <n v="10.62"/>
    <s v="Brasil + Dia a Dia + VGF2"/>
    <s v="Bronze + Dia a Dia + VGF2"/>
    <s v="Prata + Dia a Dia + VGF2"/>
    <s v="Ouro + Dia a Dia + VGF2"/>
    <s v="Estrela + Dia a Dia + VGF2"/>
    <n v="30"/>
    <n v="20"/>
    <n v="30"/>
    <n v="35"/>
    <n v="38"/>
    <n v="83.92"/>
    <n v="83.92"/>
    <n v="83.92"/>
    <n v="83.92"/>
    <n v="83.92"/>
    <n v="0"/>
    <n v="0"/>
    <n v="0"/>
    <n v="0"/>
    <n v="0"/>
    <n v="11.99"/>
    <n v="13.7"/>
    <n v="11.99"/>
    <n v="11.13"/>
    <n v="10.62"/>
    <n v="28"/>
    <n v="24.58"/>
    <n v="28"/>
    <n v="29.72"/>
    <n v="30.74"/>
    <n v="53"/>
    <n v="52"/>
    <n v="46"/>
    <n v="42"/>
    <n v="40"/>
  </r>
  <r>
    <n v="627697"/>
    <x v="154"/>
    <n v="20210310"/>
    <m/>
    <s v="COLOR"/>
    <x v="177"/>
    <s v="CT REAL MATTE SA LPU BRAZIL - NEW SHADE NAME"/>
    <n v="1224152"/>
    <x v="154"/>
    <n v="1"/>
    <s v="IN-LINE (EXCL NR)"/>
    <s v="BUY QUANTITY N OR MORE TO GET DISCOUNTED PRICE"/>
    <n v="0.54369999999999996"/>
    <m/>
    <n v="3.109"/>
    <m/>
    <m/>
    <n v="11.99"/>
    <n v="25.99"/>
    <n v="6865"/>
    <n v="6865"/>
    <n v="18"/>
    <s v="WORK IN PROGRESS"/>
    <n v="134459292"/>
    <s v="NO INCENTIVE"/>
    <s v="N"/>
    <s v="N"/>
    <s v="N"/>
    <s v="N"/>
    <x v="1"/>
    <n v="134459298"/>
    <n v="28"/>
    <n v="32"/>
    <n v="20230306"/>
    <s v="NET ITEM"/>
    <n v="15"/>
    <s v="Y"/>
    <s v="Tech rep lvl + Dia a Dia + VGF2"/>
    <s v="FULL PAYMENT"/>
    <m/>
    <n v="43479.129000000001"/>
    <n v="22135.844000000001"/>
    <n v="69.069999999999993"/>
    <m/>
    <s v="FOUNDATION LIQUID"/>
    <s v="FOUNDATION"/>
    <s v="FACE COLOR"/>
    <s v="FEMALE"/>
    <s v="COLOR TREND"/>
    <s v="COLOR TREND"/>
    <n v="0"/>
    <n v="50"/>
    <s v="5.88"/>
    <s v="N"/>
    <s v="N"/>
    <n v="42544"/>
    <m/>
    <s v="N"/>
    <s v="RO"/>
    <n v="18.16"/>
    <n v="16.89"/>
    <n v="19.73"/>
    <m/>
    <m/>
    <m/>
    <m/>
    <s v="N"/>
    <n v="31603376"/>
    <s v="Capa"/>
    <m/>
    <x v="0"/>
    <n v="134367676"/>
    <n v="18"/>
    <s v="COLOR  TREND - 1"/>
    <s v="N"/>
    <m/>
    <m/>
    <s v="N"/>
    <n v="20230306"/>
    <m/>
    <n v="134459292"/>
    <s v="MIXED"/>
    <s v="Tech rep lvl"/>
    <s v="CosmÃ©ticos"/>
    <n v="2"/>
    <m/>
    <n v="0"/>
    <n v="0"/>
    <n v="100"/>
    <n v="134459293"/>
    <n v="999"/>
    <n v="2"/>
    <x v="0"/>
    <x v="0"/>
    <n v="0.54369999999999996"/>
    <n v="0.54369999999999996"/>
    <n v="0.54369999999999996"/>
    <n v="0.54369999999999996"/>
    <n v="0.54369999999999996"/>
    <n v="11.99"/>
    <n v="13.7"/>
    <n v="11.99"/>
    <n v="11.13"/>
    <n v="10.62"/>
    <s v="Brasil + Dia a Dia + VGF2"/>
    <s v="Bronze + Dia a Dia + VGF2"/>
    <s v="Prata + Dia a Dia + VGF2"/>
    <s v="Ouro + Dia a Dia + VGF2"/>
    <s v="Estrela + Dia a Dia + VGF2"/>
    <n v="30"/>
    <n v="20"/>
    <n v="30"/>
    <n v="35"/>
    <n v="38"/>
    <n v="83.92"/>
    <n v="83.92"/>
    <n v="83.92"/>
    <n v="83.92"/>
    <n v="83.92"/>
    <n v="0"/>
    <n v="0"/>
    <n v="0"/>
    <n v="0"/>
    <n v="0"/>
    <n v="11.99"/>
    <n v="13.7"/>
    <n v="11.99"/>
    <n v="11.13"/>
    <n v="10.62"/>
    <n v="28"/>
    <n v="24.58"/>
    <n v="28"/>
    <n v="29.72"/>
    <n v="30.74"/>
    <n v="53"/>
    <n v="52"/>
    <n v="46"/>
    <n v="42"/>
    <n v="40"/>
  </r>
  <r>
    <n v="627698"/>
    <x v="155"/>
    <n v="20210310"/>
    <m/>
    <s v="COLOR"/>
    <x v="177"/>
    <s v="CT REAL MATTE SA LPU BRAZIL - NEW SHADE NAME"/>
    <n v="1224152"/>
    <x v="155"/>
    <n v="1"/>
    <s v="IN-LINE (EXCL NR)"/>
    <s v="BUY QUANTITY N OR MORE TO GET DISCOUNTED PRICE"/>
    <n v="0.54369999999999996"/>
    <m/>
    <n v="3.13"/>
    <m/>
    <m/>
    <n v="11.99"/>
    <n v="25.99"/>
    <n v="44774"/>
    <n v="44774"/>
    <n v="18"/>
    <s v="WORK IN PROGRESS"/>
    <n v="134459292"/>
    <s v="NO INCENTIVE"/>
    <s v="N"/>
    <s v="N"/>
    <s v="N"/>
    <s v="N"/>
    <x v="1"/>
    <n v="134459307"/>
    <n v="28"/>
    <n v="32"/>
    <n v="20230306"/>
    <s v="NET ITEM"/>
    <n v="15"/>
    <s v="Y"/>
    <s v="Tech rep lvl + Dia a Dia + VGF2"/>
    <s v="FULL PAYMENT"/>
    <m/>
    <n v="283582.86109999998"/>
    <n v="143440.24110000001"/>
    <n v="68.87"/>
    <m/>
    <s v="FOUNDATION LIQUID"/>
    <s v="FOUNDATION"/>
    <s v="FACE COLOR"/>
    <s v="FEMALE"/>
    <s v="COLOR TREND"/>
    <s v="COLOR TREND"/>
    <n v="0"/>
    <n v="50"/>
    <s v="5.88"/>
    <s v="N"/>
    <s v="N"/>
    <n v="42545"/>
    <m/>
    <s v="N"/>
    <s v="RO"/>
    <n v="18.16"/>
    <n v="16.89"/>
    <n v="19.73"/>
    <m/>
    <m/>
    <m/>
    <m/>
    <s v="N"/>
    <n v="31603376"/>
    <s v="Capa"/>
    <m/>
    <x v="0"/>
    <n v="134367676"/>
    <n v="18"/>
    <s v="COLOR  TREND - 1"/>
    <s v="N"/>
    <m/>
    <m/>
    <s v="N"/>
    <n v="20230306"/>
    <m/>
    <n v="134459292"/>
    <s v="MIXED"/>
    <s v="Tech rep lvl"/>
    <s v="CosmÃ©ticos"/>
    <n v="2"/>
    <m/>
    <n v="0"/>
    <n v="0"/>
    <n v="100"/>
    <n v="134459293"/>
    <n v="999"/>
    <n v="2"/>
    <x v="0"/>
    <x v="0"/>
    <n v="0.54369999999999996"/>
    <n v="0.54369999999999996"/>
    <n v="0.54369999999999996"/>
    <n v="0.54369999999999996"/>
    <n v="0.54369999999999996"/>
    <n v="11.99"/>
    <n v="13.7"/>
    <n v="11.99"/>
    <n v="11.13"/>
    <n v="10.62"/>
    <s v="Brasil + Dia a Dia + VGF2"/>
    <s v="Bronze + Dia a Dia + VGF2"/>
    <s v="Prata + Dia a Dia + VGF2"/>
    <s v="Ouro + Dia a Dia + VGF2"/>
    <s v="Estrela + Dia a Dia + VGF2"/>
    <n v="30"/>
    <n v="20"/>
    <n v="30"/>
    <n v="35"/>
    <n v="38"/>
    <n v="83.92"/>
    <n v="83.92"/>
    <n v="83.92"/>
    <n v="83.92"/>
    <n v="83.92"/>
    <n v="0"/>
    <n v="0"/>
    <n v="0"/>
    <n v="0"/>
    <n v="0"/>
    <n v="11.99"/>
    <n v="13.7"/>
    <n v="11.99"/>
    <n v="11.13"/>
    <n v="10.62"/>
    <n v="28"/>
    <n v="24.58"/>
    <n v="28"/>
    <n v="29.72"/>
    <n v="30.74"/>
    <n v="53"/>
    <n v="52"/>
    <n v="46"/>
    <n v="42"/>
    <n v="40"/>
  </r>
  <r>
    <n v="627699"/>
    <x v="156"/>
    <n v="20210314"/>
    <m/>
    <s v="COLOR"/>
    <x v="177"/>
    <s v="CT REAL MATTE SA LPU BRAZIL - NEW SHADE NAME"/>
    <n v="1224152"/>
    <x v="156"/>
    <n v="1"/>
    <s v="IN-LINE (EXCL NR)"/>
    <s v="BUY QUANTITY N OR MORE TO GET DISCOUNTED PRICE"/>
    <n v="0.54369999999999996"/>
    <m/>
    <n v="3.14"/>
    <m/>
    <m/>
    <n v="11.99"/>
    <n v="25.99"/>
    <n v="4880"/>
    <n v="4880"/>
    <n v="18"/>
    <s v="WORK IN PROGRESS"/>
    <n v="134459292"/>
    <s v="NO INCENTIVE"/>
    <s v="N"/>
    <s v="N"/>
    <s v="N"/>
    <s v="N"/>
    <x v="1"/>
    <n v="134459301"/>
    <n v="28"/>
    <n v="32"/>
    <n v="20230306"/>
    <s v="NET ITEM"/>
    <n v="15"/>
    <s v="Y"/>
    <s v="Tech rep lvl + Dia a Dia + VGF2"/>
    <s v="FULL PAYMENT"/>
    <m/>
    <n v="30907.79"/>
    <n v="15584.59"/>
    <n v="68.77"/>
    <m/>
    <s v="FOUNDATION LIQUID"/>
    <s v="FOUNDATION"/>
    <s v="FACE COLOR"/>
    <s v="FEMALE"/>
    <s v="COLOR TREND"/>
    <s v="COLOR TREND"/>
    <n v="0"/>
    <n v="50"/>
    <s v="5.88"/>
    <s v="N"/>
    <s v="N"/>
    <n v="42967"/>
    <m/>
    <s v="N"/>
    <s v="RO"/>
    <n v="18.16"/>
    <n v="16.89"/>
    <n v="19.73"/>
    <m/>
    <m/>
    <m/>
    <m/>
    <s v="N"/>
    <n v="31603376"/>
    <s v="Capa"/>
    <m/>
    <x v="0"/>
    <n v="134367676"/>
    <n v="18"/>
    <s v="COLOR  TREND - 1"/>
    <s v="N"/>
    <m/>
    <m/>
    <s v="N"/>
    <n v="20230306"/>
    <m/>
    <n v="134459292"/>
    <s v="MIXED"/>
    <s v="Tech rep lvl"/>
    <s v="CosmÃ©ticos"/>
    <n v="2"/>
    <m/>
    <n v="0"/>
    <n v="0"/>
    <n v="100"/>
    <n v="134459293"/>
    <n v="999"/>
    <n v="2"/>
    <x v="0"/>
    <x v="0"/>
    <n v="0.54369999999999996"/>
    <n v="0.54369999999999996"/>
    <n v="0.54369999999999996"/>
    <n v="0.54369999999999996"/>
    <n v="0.54369999999999996"/>
    <n v="11.99"/>
    <n v="13.7"/>
    <n v="11.99"/>
    <n v="11.13"/>
    <n v="10.62"/>
    <s v="Brasil + Dia a Dia + VGF2"/>
    <s v="Bronze + Dia a Dia + VGF2"/>
    <s v="Prata + Dia a Dia + VGF2"/>
    <s v="Ouro + Dia a Dia + VGF2"/>
    <s v="Estrela + Dia a Dia + VGF2"/>
    <n v="30"/>
    <n v="20"/>
    <n v="30"/>
    <n v="35"/>
    <n v="38"/>
    <n v="83.92"/>
    <n v="83.92"/>
    <n v="83.92"/>
    <n v="83.92"/>
    <n v="83.92"/>
    <n v="0"/>
    <n v="0"/>
    <n v="0"/>
    <n v="0"/>
    <n v="0"/>
    <n v="11.99"/>
    <n v="13.7"/>
    <n v="11.99"/>
    <n v="11.13"/>
    <n v="10.62"/>
    <n v="28"/>
    <n v="24.58"/>
    <n v="28"/>
    <n v="29.72"/>
    <n v="30.74"/>
    <n v="53"/>
    <n v="52"/>
    <n v="46"/>
    <n v="42"/>
    <n v="40"/>
  </r>
  <r>
    <n v="627700"/>
    <x v="157"/>
    <n v="20210310"/>
    <m/>
    <s v="COLOR"/>
    <x v="177"/>
    <s v="CT REAL MATTE SA LPU BRAZIL - NEW SHADE NAME"/>
    <n v="1224152"/>
    <x v="157"/>
    <n v="1"/>
    <s v="IN-LINE (EXCL NR)"/>
    <s v="BUY QUANTITY N OR MORE TO GET DISCOUNTED PRICE"/>
    <n v="0.54369999999999996"/>
    <m/>
    <n v="3.2469999999999999"/>
    <m/>
    <m/>
    <n v="11.99"/>
    <n v="25.99"/>
    <n v="8406"/>
    <n v="8406"/>
    <n v="18"/>
    <s v="WORK IN PROGRESS"/>
    <n v="134459292"/>
    <s v="NO INCENTIVE"/>
    <s v="N"/>
    <s v="N"/>
    <s v="N"/>
    <s v="N"/>
    <x v="1"/>
    <n v="134459310"/>
    <n v="28"/>
    <n v="32"/>
    <n v="20230306"/>
    <s v="NET ITEM"/>
    <n v="15"/>
    <s v="Y"/>
    <s v="Tech rep lvl + Dia a Dia + VGF2"/>
    <s v="FULL PAYMENT"/>
    <m/>
    <n v="53238.772299999997"/>
    <n v="25944.490300000001"/>
    <n v="67.7"/>
    <m/>
    <s v="FOUNDATION LIQUID"/>
    <s v="FOUNDATION"/>
    <s v="FACE COLOR"/>
    <s v="FEMALE"/>
    <s v="COLOR TREND"/>
    <s v="COLOR TREND"/>
    <n v="0"/>
    <n v="50"/>
    <s v="5.88"/>
    <s v="N"/>
    <s v="N"/>
    <n v="42547"/>
    <m/>
    <s v="N"/>
    <s v="RO"/>
    <n v="18.16"/>
    <n v="16.89"/>
    <n v="19.73"/>
    <m/>
    <m/>
    <m/>
    <m/>
    <s v="N"/>
    <n v="31603376"/>
    <s v="Capa"/>
    <m/>
    <x v="0"/>
    <n v="134367676"/>
    <n v="18"/>
    <s v="COLOR  TREND - 1"/>
    <s v="N"/>
    <m/>
    <m/>
    <s v="N"/>
    <n v="20230306"/>
    <m/>
    <n v="134459292"/>
    <s v="MIXED"/>
    <s v="Tech rep lvl"/>
    <s v="CosmÃ©ticos"/>
    <n v="2"/>
    <m/>
    <n v="0"/>
    <n v="0"/>
    <n v="100"/>
    <n v="134459293"/>
    <n v="999"/>
    <n v="2"/>
    <x v="0"/>
    <x v="0"/>
    <n v="0.54369999999999996"/>
    <n v="0.54369999999999996"/>
    <n v="0.54369999999999996"/>
    <n v="0.54369999999999996"/>
    <n v="0.54369999999999996"/>
    <n v="11.99"/>
    <n v="13.7"/>
    <n v="11.99"/>
    <n v="11.13"/>
    <n v="10.62"/>
    <s v="Brasil + Dia a Dia + VGF2"/>
    <s v="Bronze + Dia a Dia + VGF2"/>
    <s v="Prata + Dia a Dia + VGF2"/>
    <s v="Ouro + Dia a Dia + VGF2"/>
    <s v="Estrela + Dia a Dia + VGF2"/>
    <n v="30"/>
    <n v="20"/>
    <n v="30"/>
    <n v="35"/>
    <n v="38"/>
    <n v="83.92"/>
    <n v="83.92"/>
    <n v="83.92"/>
    <n v="83.92"/>
    <n v="83.92"/>
    <n v="0"/>
    <n v="0"/>
    <n v="0"/>
    <n v="0"/>
    <n v="0"/>
    <n v="11.99"/>
    <n v="13.7"/>
    <n v="11.99"/>
    <n v="11.13"/>
    <n v="10.62"/>
    <n v="28"/>
    <n v="24.58"/>
    <n v="28"/>
    <n v="29.72"/>
    <n v="30.74"/>
    <n v="53"/>
    <n v="52"/>
    <n v="46"/>
    <n v="42"/>
    <n v="40"/>
  </r>
  <r>
    <n v="627701"/>
    <x v="158"/>
    <n v="20210314"/>
    <m/>
    <s v="COLOR"/>
    <x v="177"/>
    <s v="CT REAL MATTE SA LPU BRAZIL - NEW SHADE NAME"/>
    <n v="1224152"/>
    <x v="158"/>
    <n v="1"/>
    <s v="IN-LINE (EXCL NR)"/>
    <s v="BUY QUANTITY N OR MORE TO GET DISCOUNTED PRICE"/>
    <n v="0.54369999999999996"/>
    <m/>
    <n v="3.1890000000000001"/>
    <m/>
    <m/>
    <n v="11.99"/>
    <n v="25.99"/>
    <n v="4266"/>
    <n v="4266"/>
    <n v="18"/>
    <s v="WORK IN PROGRESS"/>
    <n v="134459292"/>
    <s v="NO INCENTIVE"/>
    <s v="N"/>
    <s v="N"/>
    <s v="N"/>
    <s v="N"/>
    <x v="1"/>
    <n v="134459305"/>
    <n v="28"/>
    <n v="32"/>
    <n v="20230306"/>
    <s v="NET ITEM"/>
    <n v="15"/>
    <s v="Y"/>
    <s v="Tech rep lvl + Dia a Dia + VGF2"/>
    <s v="FULL PAYMENT"/>
    <m/>
    <n v="27017.361000000001"/>
    <n v="13413.087"/>
    <n v="68.28"/>
    <m/>
    <s v="FOUNDATION LIQUID"/>
    <s v="FOUNDATION"/>
    <s v="FACE COLOR"/>
    <s v="FEMALE"/>
    <s v="COLOR TREND"/>
    <s v="COLOR TREND"/>
    <n v="0"/>
    <n v="50"/>
    <s v="5.88"/>
    <s v="N"/>
    <s v="N"/>
    <n v="42968"/>
    <m/>
    <s v="N"/>
    <s v="RO"/>
    <n v="18.16"/>
    <n v="16.89"/>
    <n v="19.73"/>
    <m/>
    <m/>
    <m/>
    <m/>
    <s v="N"/>
    <n v="31603376"/>
    <s v="Capa"/>
    <m/>
    <x v="0"/>
    <n v="134367676"/>
    <n v="18"/>
    <s v="COLOR  TREND - 1"/>
    <s v="N"/>
    <m/>
    <m/>
    <s v="N"/>
    <n v="20230306"/>
    <m/>
    <n v="134459292"/>
    <s v="MIXED"/>
    <s v="Tech rep lvl"/>
    <s v="CosmÃ©ticos"/>
    <n v="2"/>
    <m/>
    <n v="0"/>
    <n v="0"/>
    <n v="100"/>
    <n v="134459293"/>
    <n v="999"/>
    <n v="2"/>
    <x v="0"/>
    <x v="0"/>
    <n v="0.54369999999999996"/>
    <n v="0.54369999999999996"/>
    <n v="0.54369999999999996"/>
    <n v="0.54369999999999996"/>
    <n v="0.54369999999999996"/>
    <n v="11.99"/>
    <n v="13.7"/>
    <n v="11.99"/>
    <n v="11.13"/>
    <n v="10.62"/>
    <s v="Brasil + Dia a Dia + VGF2"/>
    <s v="Bronze + Dia a Dia + VGF2"/>
    <s v="Prata + Dia a Dia + VGF2"/>
    <s v="Ouro + Dia a Dia + VGF2"/>
    <s v="Estrela + Dia a Dia + VGF2"/>
    <n v="30"/>
    <n v="20"/>
    <n v="30"/>
    <n v="35"/>
    <n v="38"/>
    <n v="83.92"/>
    <n v="83.92"/>
    <n v="83.92"/>
    <n v="83.92"/>
    <n v="83.92"/>
    <n v="0"/>
    <n v="0"/>
    <n v="0"/>
    <n v="0"/>
    <n v="0"/>
    <n v="11.99"/>
    <n v="13.7"/>
    <n v="11.99"/>
    <n v="11.13"/>
    <n v="10.62"/>
    <n v="28"/>
    <n v="24.58"/>
    <n v="28"/>
    <n v="29.72"/>
    <n v="30.74"/>
    <n v="53"/>
    <n v="52"/>
    <n v="46"/>
    <n v="42"/>
    <n v="40"/>
  </r>
  <r>
    <n v="627702"/>
    <x v="159"/>
    <n v="20210310"/>
    <m/>
    <s v="COLOR"/>
    <x v="177"/>
    <s v="CT REAL MATTE SA LPU BRAZIL - NEW SHADE NAME"/>
    <n v="1224152"/>
    <x v="159"/>
    <n v="1"/>
    <s v="IN-LINE (EXCL NR)"/>
    <s v="BUY QUANTITY N OR MORE TO GET DISCOUNTED PRICE"/>
    <n v="0.54369999999999996"/>
    <m/>
    <n v="3.27"/>
    <m/>
    <m/>
    <n v="11.99"/>
    <n v="25.99"/>
    <n v="2847"/>
    <n v="2847"/>
    <n v="18"/>
    <s v="WORK IN PROGRESS"/>
    <n v="134459292"/>
    <s v="NO INCENTIVE"/>
    <s v="N"/>
    <s v="N"/>
    <s v="N"/>
    <s v="N"/>
    <x v="1"/>
    <n v="134459306"/>
    <n v="28"/>
    <n v="32"/>
    <n v="20230306"/>
    <s v="NET ITEM"/>
    <n v="15"/>
    <s v="Y"/>
    <s v="Tech rep lvl + Dia a Dia + VGF2"/>
    <s v="FULL PAYMENT"/>
    <m/>
    <n v="18031.500599999999"/>
    <n v="8721.8106000000007"/>
    <n v="67.47"/>
    <m/>
    <s v="FOUNDATION LIQUID"/>
    <s v="FOUNDATION"/>
    <s v="FACE COLOR"/>
    <s v="FEMALE"/>
    <s v="COLOR TREND"/>
    <s v="COLOR TREND"/>
    <n v="0"/>
    <n v="50"/>
    <s v="5.88"/>
    <s v="N"/>
    <s v="N"/>
    <n v="42549"/>
    <m/>
    <s v="N"/>
    <s v="RO"/>
    <n v="18.16"/>
    <n v="16.89"/>
    <n v="19.73"/>
    <m/>
    <m/>
    <m/>
    <m/>
    <s v="N"/>
    <n v="31603376"/>
    <s v="Capa"/>
    <m/>
    <x v="0"/>
    <n v="134367676"/>
    <n v="18"/>
    <s v="COLOR  TREND - 1"/>
    <s v="N"/>
    <m/>
    <m/>
    <s v="N"/>
    <n v="20230306"/>
    <m/>
    <n v="134459292"/>
    <s v="MIXED"/>
    <s v="Tech rep lvl"/>
    <s v="CosmÃ©ticos"/>
    <n v="2"/>
    <m/>
    <n v="0"/>
    <n v="0"/>
    <n v="100"/>
    <n v="134459293"/>
    <n v="999"/>
    <n v="2"/>
    <x v="0"/>
    <x v="0"/>
    <n v="0.54369999999999996"/>
    <n v="0.54369999999999996"/>
    <n v="0.54369999999999996"/>
    <n v="0.54369999999999996"/>
    <n v="0.54369999999999996"/>
    <n v="11.99"/>
    <n v="13.7"/>
    <n v="11.99"/>
    <n v="11.13"/>
    <n v="10.62"/>
    <s v="Brasil + Dia a Dia + VGF2"/>
    <s v="Bronze + Dia a Dia + VGF2"/>
    <s v="Prata + Dia a Dia + VGF2"/>
    <s v="Ouro + Dia a Dia + VGF2"/>
    <s v="Estrela + Dia a Dia + VGF2"/>
    <n v="30"/>
    <n v="20"/>
    <n v="30"/>
    <n v="35"/>
    <n v="38"/>
    <n v="83.92"/>
    <n v="83.92"/>
    <n v="83.92"/>
    <n v="83.92"/>
    <n v="83.92"/>
    <n v="0"/>
    <n v="0"/>
    <n v="0"/>
    <n v="0"/>
    <n v="0"/>
    <n v="11.99"/>
    <n v="13.7"/>
    <n v="11.99"/>
    <n v="11.13"/>
    <n v="10.62"/>
    <n v="28"/>
    <n v="24.58"/>
    <n v="28"/>
    <n v="29.72"/>
    <n v="30.74"/>
    <n v="53"/>
    <n v="52"/>
    <n v="46"/>
    <n v="42"/>
    <n v="40"/>
  </r>
  <r>
    <n v="628808"/>
    <x v="160"/>
    <n v="20210314"/>
    <m/>
    <s v="COLOR"/>
    <x v="177"/>
    <s v="CT REAL MATTE SA LPU BRAZIL - NEW SHADE NAME"/>
    <n v="1224152"/>
    <x v="160"/>
    <n v="1"/>
    <s v="IN-LINE (EXCL NR)"/>
    <s v="BUY QUANTITY N OR MORE TO GET DISCOUNTED PRICE"/>
    <n v="0.54369999999999996"/>
    <m/>
    <n v="3.09"/>
    <m/>
    <m/>
    <n v="11.99"/>
    <n v="25.99"/>
    <n v="6248"/>
    <n v="6248"/>
    <n v="18"/>
    <s v="WORK IN PROGRESS"/>
    <n v="134459292"/>
    <s v="NO INCENTIVE"/>
    <s v="N"/>
    <s v="N"/>
    <s v="N"/>
    <s v="N"/>
    <x v="1"/>
    <n v="134459308"/>
    <n v="28"/>
    <n v="32"/>
    <n v="20230306"/>
    <s v="NET ITEM"/>
    <n v="15"/>
    <s v="Y"/>
    <s v="Tech rep lvl + Dia a Dia + VGF2"/>
    <s v="FULL PAYMENT"/>
    <m/>
    <n v="39572.030100000004"/>
    <n v="20265.7101"/>
    <n v="69.260000000000005"/>
    <m/>
    <s v="FOUNDATION LIQUID"/>
    <s v="FOUNDATION"/>
    <s v="FACE COLOR"/>
    <s v="FEMALE"/>
    <s v="COLOR TREND"/>
    <s v="COLOR TREND"/>
    <n v="0"/>
    <n v="50"/>
    <s v="5.88"/>
    <s v="N"/>
    <s v="N"/>
    <n v="42969"/>
    <m/>
    <s v="N"/>
    <s v="RO"/>
    <n v="18.16"/>
    <n v="16.89"/>
    <n v="19.73"/>
    <m/>
    <m/>
    <m/>
    <m/>
    <s v="N"/>
    <n v="31603376"/>
    <s v="Capa"/>
    <m/>
    <x v="0"/>
    <n v="134367676"/>
    <n v="18"/>
    <s v="COLOR  TREND - 1"/>
    <s v="N"/>
    <m/>
    <m/>
    <s v="N"/>
    <n v="20230306"/>
    <m/>
    <n v="134459292"/>
    <s v="MIXED"/>
    <s v="Tech rep lvl"/>
    <s v="CosmÃ©ticos"/>
    <n v="2"/>
    <m/>
    <n v="0"/>
    <n v="0"/>
    <n v="100"/>
    <n v="134459293"/>
    <n v="999"/>
    <n v="2"/>
    <x v="0"/>
    <x v="0"/>
    <n v="0.54369999999999996"/>
    <n v="0.54369999999999996"/>
    <n v="0.54369999999999996"/>
    <n v="0.54369999999999996"/>
    <n v="0.54369999999999996"/>
    <n v="11.99"/>
    <n v="13.7"/>
    <n v="11.99"/>
    <n v="11.13"/>
    <n v="10.62"/>
    <s v="Brasil + Dia a Dia + VGF2"/>
    <s v="Bronze + Dia a Dia + VGF2"/>
    <s v="Prata + Dia a Dia + VGF2"/>
    <s v="Ouro + Dia a Dia + VGF2"/>
    <s v="Estrela + Dia a Dia + VGF2"/>
    <n v="30"/>
    <n v="20"/>
    <n v="30"/>
    <n v="35"/>
    <n v="38"/>
    <n v="83.92"/>
    <n v="83.92"/>
    <n v="83.92"/>
    <n v="83.92"/>
    <n v="83.92"/>
    <n v="0"/>
    <n v="0"/>
    <n v="0"/>
    <n v="0"/>
    <n v="0"/>
    <n v="11.99"/>
    <n v="13.7"/>
    <n v="11.99"/>
    <n v="11.13"/>
    <n v="10.62"/>
    <n v="28"/>
    <n v="24.58"/>
    <n v="28"/>
    <n v="29.72"/>
    <n v="30.74"/>
    <n v="53"/>
    <n v="52"/>
    <n v="46"/>
    <n v="42"/>
    <n v="40"/>
  </r>
  <r>
    <n v="628809"/>
    <x v="161"/>
    <n v="20210314"/>
    <m/>
    <s v="COLOR"/>
    <x v="177"/>
    <s v="CT REAL MATTE SA LPU BRAZIL - NEW SHADE NAME"/>
    <n v="1224152"/>
    <x v="161"/>
    <n v="1"/>
    <s v="IN-LINE (EXCL NR)"/>
    <s v="BUY QUANTITY N OR MORE TO GET DISCOUNTED PRICE"/>
    <n v="0.54369999999999996"/>
    <m/>
    <n v="3.1429999999999998"/>
    <m/>
    <m/>
    <n v="11.99"/>
    <n v="25.99"/>
    <n v="5441"/>
    <n v="5441"/>
    <n v="18"/>
    <s v="WORK IN PROGRESS"/>
    <n v="134459292"/>
    <s v="NO INCENTIVE"/>
    <s v="N"/>
    <s v="N"/>
    <s v="N"/>
    <s v="N"/>
    <x v="1"/>
    <n v="134459299"/>
    <n v="28"/>
    <n v="32"/>
    <n v="20230306"/>
    <s v="NET ITEM"/>
    <n v="15"/>
    <s v="Y"/>
    <s v="Tech rep lvl + Dia a Dia + VGF2"/>
    <s v="FULL PAYMENT"/>
    <m/>
    <n v="34460.679199999999"/>
    <n v="17359.6162"/>
    <n v="68.739999999999995"/>
    <m/>
    <s v="FOUNDATION LIQUID"/>
    <s v="FOUNDATION"/>
    <s v="FACE COLOR"/>
    <s v="FEMALE"/>
    <s v="COLOR TREND"/>
    <s v="COLOR TREND"/>
    <n v="0"/>
    <n v="50"/>
    <s v="5.88"/>
    <s v="N"/>
    <s v="N"/>
    <n v="42970"/>
    <m/>
    <s v="N"/>
    <s v="RO"/>
    <n v="18.16"/>
    <n v="16.89"/>
    <n v="19.73"/>
    <m/>
    <m/>
    <m/>
    <m/>
    <s v="N"/>
    <n v="31603376"/>
    <s v="Capa"/>
    <m/>
    <x v="0"/>
    <n v="134367676"/>
    <n v="18"/>
    <s v="COLOR  TREND - 1"/>
    <s v="N"/>
    <m/>
    <m/>
    <s v="N"/>
    <n v="20230306"/>
    <m/>
    <n v="134459292"/>
    <s v="MIXED"/>
    <s v="Tech rep lvl"/>
    <s v="CosmÃ©ticos"/>
    <n v="2"/>
    <m/>
    <n v="0"/>
    <n v="0"/>
    <n v="100"/>
    <n v="134459293"/>
    <n v="999"/>
    <n v="2"/>
    <x v="0"/>
    <x v="0"/>
    <n v="0.54369999999999996"/>
    <n v="0.54369999999999996"/>
    <n v="0.54369999999999996"/>
    <n v="0.54369999999999996"/>
    <n v="0.54369999999999996"/>
    <n v="11.99"/>
    <n v="13.7"/>
    <n v="11.99"/>
    <n v="11.13"/>
    <n v="10.62"/>
    <s v="Brasil + Dia a Dia + VGF2"/>
    <s v="Bronze + Dia a Dia + VGF2"/>
    <s v="Prata + Dia a Dia + VGF2"/>
    <s v="Ouro + Dia a Dia + VGF2"/>
    <s v="Estrela + Dia a Dia + VGF2"/>
    <n v="30"/>
    <n v="20"/>
    <n v="30"/>
    <n v="35"/>
    <n v="38"/>
    <n v="83.92"/>
    <n v="83.92"/>
    <n v="83.92"/>
    <n v="83.92"/>
    <n v="83.92"/>
    <n v="0"/>
    <n v="0"/>
    <n v="0"/>
    <n v="0"/>
    <n v="0"/>
    <n v="11.99"/>
    <n v="13.7"/>
    <n v="11.99"/>
    <n v="11.13"/>
    <n v="10.62"/>
    <n v="28"/>
    <n v="24.58"/>
    <n v="28"/>
    <n v="29.72"/>
    <n v="30.74"/>
    <n v="53"/>
    <n v="52"/>
    <n v="46"/>
    <n v="42"/>
    <n v="40"/>
  </r>
  <r>
    <n v="628810"/>
    <x v="162"/>
    <n v="20210310"/>
    <m/>
    <s v="COLOR"/>
    <x v="177"/>
    <s v="CT REAL MATTE SA LPU BRAZIL - NEW SHADE NAME"/>
    <n v="1224152"/>
    <x v="162"/>
    <n v="1"/>
    <s v="IN-LINE (EXCL NR)"/>
    <s v="BUY QUANTITY N OR MORE TO GET DISCOUNTED PRICE"/>
    <n v="0.54369999999999996"/>
    <m/>
    <n v="3.26"/>
    <m/>
    <m/>
    <n v="11.99"/>
    <n v="25.99"/>
    <n v="2734"/>
    <n v="2734"/>
    <n v="18"/>
    <s v="WORK IN PROGRESS"/>
    <n v="134459292"/>
    <s v="NO INCENTIVE"/>
    <s v="N"/>
    <s v="N"/>
    <s v="N"/>
    <s v="N"/>
    <x v="1"/>
    <n v="134459302"/>
    <n v="28"/>
    <n v="32"/>
    <n v="20230306"/>
    <s v="NET ITEM"/>
    <n v="15"/>
    <s v="Y"/>
    <s v="Tech rep lvl + Dia a Dia + VGF2"/>
    <s v="FULL PAYMENT"/>
    <m/>
    <n v="17315.6325"/>
    <n v="8402.7924999999996"/>
    <n v="67.569999999999993"/>
    <m/>
    <s v="FOUNDATION LIQUID"/>
    <s v="FOUNDATION"/>
    <s v="FACE COLOR"/>
    <s v="FEMALE"/>
    <s v="COLOR TREND"/>
    <s v="COLOR TREND"/>
    <n v="0"/>
    <n v="50"/>
    <s v="5.88"/>
    <s v="N"/>
    <s v="N"/>
    <n v="42579"/>
    <m/>
    <s v="N"/>
    <s v="RO"/>
    <n v="18.16"/>
    <n v="16.89"/>
    <n v="19.73"/>
    <m/>
    <m/>
    <m/>
    <m/>
    <s v="N"/>
    <n v="31603376"/>
    <s v="Capa"/>
    <m/>
    <x v="0"/>
    <n v="134367676"/>
    <n v="18"/>
    <s v="COLOR  TREND - 1"/>
    <s v="N"/>
    <m/>
    <m/>
    <s v="N"/>
    <n v="20230306"/>
    <m/>
    <n v="134459292"/>
    <s v="MIXED"/>
    <s v="Tech rep lvl"/>
    <s v="CosmÃ©ticos"/>
    <n v="2"/>
    <m/>
    <n v="0"/>
    <n v="0"/>
    <n v="100"/>
    <n v="134459293"/>
    <n v="999"/>
    <n v="2"/>
    <x v="0"/>
    <x v="0"/>
    <n v="0.54369999999999996"/>
    <n v="0.54369999999999996"/>
    <n v="0.54369999999999996"/>
    <n v="0.54369999999999996"/>
    <n v="0.54369999999999996"/>
    <n v="11.99"/>
    <n v="13.7"/>
    <n v="11.99"/>
    <n v="11.13"/>
    <n v="10.62"/>
    <s v="Brasil + Dia a Dia + VGF2"/>
    <s v="Bronze + Dia a Dia + VGF2"/>
    <s v="Prata + Dia a Dia + VGF2"/>
    <s v="Ouro + Dia a Dia + VGF2"/>
    <s v="Estrela + Dia a Dia + VGF2"/>
    <n v="30"/>
    <n v="20"/>
    <n v="30"/>
    <n v="35"/>
    <n v="38"/>
    <n v="83.92"/>
    <n v="83.92"/>
    <n v="83.92"/>
    <n v="83.92"/>
    <n v="83.92"/>
    <n v="0"/>
    <n v="0"/>
    <n v="0"/>
    <n v="0"/>
    <n v="0"/>
    <n v="11.99"/>
    <n v="13.7"/>
    <n v="11.99"/>
    <n v="11.13"/>
    <n v="10.62"/>
    <n v="28"/>
    <n v="24.58"/>
    <n v="28"/>
    <n v="29.72"/>
    <n v="30.74"/>
    <n v="53"/>
    <n v="52"/>
    <n v="46"/>
    <n v="42"/>
    <n v="40"/>
  </r>
  <r>
    <n v="628811"/>
    <x v="163"/>
    <n v="20210310"/>
    <m/>
    <s v="COLOR"/>
    <x v="177"/>
    <s v="CT REAL MATTE SA LPU BRAZIL - NEW SHADE NAME"/>
    <n v="1224152"/>
    <x v="163"/>
    <n v="1"/>
    <s v="IN-LINE (EXCL NR)"/>
    <s v="BUY QUANTITY N OR MORE TO GET DISCOUNTED PRICE"/>
    <n v="0.54369999999999996"/>
    <m/>
    <n v="3.2549999999999999"/>
    <m/>
    <m/>
    <n v="11.99"/>
    <n v="25.99"/>
    <n v="1335"/>
    <n v="1335"/>
    <n v="18"/>
    <s v="WORK IN PROGRESS"/>
    <n v="134459292"/>
    <s v="NO INCENTIVE"/>
    <s v="N"/>
    <s v="N"/>
    <s v="N"/>
    <s v="N"/>
    <x v="1"/>
    <n v="134459295"/>
    <n v="28"/>
    <n v="32"/>
    <n v="20230306"/>
    <s v="NET ITEM"/>
    <n v="15"/>
    <s v="Y"/>
    <s v="Tech rep lvl + Dia a Dia + VGF2"/>
    <s v="FULL PAYMENT"/>
    <m/>
    <n v="8454.2685999999994"/>
    <n v="4108.8436000000002"/>
    <n v="67.62"/>
    <m/>
    <s v="FOUNDATION LIQUID"/>
    <s v="FOUNDATION"/>
    <s v="FACE COLOR"/>
    <s v="FEMALE"/>
    <s v="COLOR TREND"/>
    <s v="COLOR TREND"/>
    <n v="0"/>
    <n v="50"/>
    <s v="5.88"/>
    <s v="N"/>
    <s v="N"/>
    <n v="42580"/>
    <m/>
    <s v="N"/>
    <s v="RO"/>
    <n v="18.16"/>
    <n v="16.89"/>
    <n v="19.73"/>
    <m/>
    <m/>
    <m/>
    <m/>
    <s v="N"/>
    <n v="31603376"/>
    <s v="Capa"/>
    <m/>
    <x v="0"/>
    <n v="134367676"/>
    <n v="18"/>
    <s v="COLOR  TREND - 1"/>
    <s v="N"/>
    <m/>
    <m/>
    <s v="N"/>
    <n v="20230306"/>
    <m/>
    <n v="134459292"/>
    <s v="MIXED"/>
    <s v="Tech rep lvl"/>
    <s v="CosmÃ©ticos"/>
    <n v="2"/>
    <m/>
    <n v="0"/>
    <n v="0"/>
    <n v="100"/>
    <n v="134459293"/>
    <n v="999"/>
    <n v="2"/>
    <x v="0"/>
    <x v="0"/>
    <n v="0.54369999999999996"/>
    <n v="0.54369999999999996"/>
    <n v="0.54369999999999996"/>
    <n v="0.54369999999999996"/>
    <n v="0.54369999999999996"/>
    <n v="11.99"/>
    <n v="13.7"/>
    <n v="11.99"/>
    <n v="11.13"/>
    <n v="10.62"/>
    <s v="Brasil + Dia a Dia + VGF2"/>
    <s v="Bronze + Dia a Dia + VGF2"/>
    <s v="Prata + Dia a Dia + VGF2"/>
    <s v="Ouro + Dia a Dia + VGF2"/>
    <s v="Estrela + Dia a Dia + VGF2"/>
    <n v="30"/>
    <n v="20"/>
    <n v="30"/>
    <n v="35"/>
    <n v="38"/>
    <n v="83.92"/>
    <n v="83.92"/>
    <n v="83.92"/>
    <n v="83.92"/>
    <n v="83.92"/>
    <n v="0"/>
    <n v="0"/>
    <n v="0"/>
    <n v="0"/>
    <n v="0"/>
    <n v="11.99"/>
    <n v="13.7"/>
    <n v="11.99"/>
    <n v="11.13"/>
    <n v="10.62"/>
    <n v="28"/>
    <n v="24.58"/>
    <n v="28"/>
    <n v="29.72"/>
    <n v="30.74"/>
    <n v="53"/>
    <n v="52"/>
    <n v="46"/>
    <n v="42"/>
    <n v="40"/>
  </r>
  <r>
    <n v="628933"/>
    <x v="164"/>
    <n v="20210310"/>
    <m/>
    <s v="COLOR"/>
    <x v="177"/>
    <s v="CT REAL MATTE SA LPU BRAZIL - NEW SHADE NAME"/>
    <n v="1224152"/>
    <x v="164"/>
    <n v="1"/>
    <s v="IN-LINE (EXCL NR)"/>
    <s v="BUY QUANTITY N OR MORE TO GET DISCOUNTED PRICE"/>
    <n v="0.54369999999999996"/>
    <m/>
    <n v="3.1850000000000001"/>
    <m/>
    <m/>
    <n v="11.99"/>
    <n v="25.99"/>
    <n v="663"/>
    <n v="663"/>
    <n v="18"/>
    <s v="WORK IN PROGRESS"/>
    <n v="134459292"/>
    <s v="NO INCENTIVE"/>
    <s v="N"/>
    <s v="N"/>
    <s v="N"/>
    <s v="N"/>
    <x v="1"/>
    <n v="134459309"/>
    <n v="28"/>
    <n v="32"/>
    <n v="20230306"/>
    <s v="NET ITEM"/>
    <n v="15"/>
    <s v="Y"/>
    <s v="Tech rep lvl + Dia a Dia + VGF2"/>
    <s v="FULL PAYMENT"/>
    <m/>
    <n v="4197.8044"/>
    <n v="2086.1493999999998"/>
    <n v="68.319999999999993"/>
    <m/>
    <s v="FOUNDATION LIQUID"/>
    <s v="FOUNDATION"/>
    <s v="FACE COLOR"/>
    <s v="FEMALE"/>
    <s v="COLOR TREND"/>
    <s v="COLOR TREND"/>
    <n v="0"/>
    <n v="50"/>
    <s v="5.88"/>
    <s v="N"/>
    <s v="N"/>
    <n v="42583"/>
    <m/>
    <s v="N"/>
    <s v="RO"/>
    <n v="18.16"/>
    <n v="16.89"/>
    <n v="19.73"/>
    <m/>
    <m/>
    <m/>
    <m/>
    <s v="N"/>
    <n v="31603376"/>
    <s v="Capa"/>
    <m/>
    <x v="0"/>
    <n v="134367676"/>
    <n v="18"/>
    <s v="COLOR  TREND - 1"/>
    <s v="N"/>
    <m/>
    <m/>
    <s v="N"/>
    <n v="20230306"/>
    <m/>
    <n v="134459292"/>
    <s v="MIXED"/>
    <s v="Tech rep lvl"/>
    <s v="CosmÃ©ticos"/>
    <n v="2"/>
    <m/>
    <n v="0"/>
    <n v="0"/>
    <n v="100"/>
    <n v="134459293"/>
    <n v="999"/>
    <n v="2"/>
    <x v="0"/>
    <x v="0"/>
    <n v="0.54369999999999996"/>
    <n v="0.54369999999999996"/>
    <n v="0.54369999999999996"/>
    <n v="0.54369999999999996"/>
    <n v="0.54369999999999996"/>
    <n v="11.99"/>
    <n v="13.7"/>
    <n v="11.99"/>
    <n v="11.13"/>
    <n v="10.62"/>
    <s v="Brasil + Dia a Dia + VGF2"/>
    <s v="Bronze + Dia a Dia + VGF2"/>
    <s v="Prata + Dia a Dia + VGF2"/>
    <s v="Ouro + Dia a Dia + VGF2"/>
    <s v="Estrela + Dia a Dia + VGF2"/>
    <n v="30"/>
    <n v="20"/>
    <n v="30"/>
    <n v="35"/>
    <n v="38"/>
    <n v="83.92"/>
    <n v="83.92"/>
    <n v="83.92"/>
    <n v="83.92"/>
    <n v="83.92"/>
    <n v="0"/>
    <n v="0"/>
    <n v="0"/>
    <n v="0"/>
    <n v="0"/>
    <n v="11.99"/>
    <n v="13.7"/>
    <n v="11.99"/>
    <n v="11.13"/>
    <n v="10.62"/>
    <n v="28"/>
    <n v="24.58"/>
    <n v="28"/>
    <n v="29.72"/>
    <n v="30.74"/>
    <n v="53"/>
    <n v="52"/>
    <n v="46"/>
    <n v="42"/>
    <n v="40"/>
  </r>
  <r>
    <n v="628934"/>
    <x v="165"/>
    <n v="20210310"/>
    <m/>
    <s v="COLOR"/>
    <x v="177"/>
    <s v="CT REAL MATTE SA LPU BRAZIL - NEW SHADE NAME"/>
    <n v="1224152"/>
    <x v="165"/>
    <n v="1"/>
    <s v="IN-LINE (EXCL NR)"/>
    <s v="BUY QUANTITY N OR MORE TO GET DISCOUNTED PRICE"/>
    <n v="0.54369999999999996"/>
    <m/>
    <n v="3.218"/>
    <m/>
    <m/>
    <n v="11.99"/>
    <n v="25.99"/>
    <n v="395"/>
    <n v="395"/>
    <n v="18"/>
    <s v="WORK IN PROGRESS"/>
    <n v="134459292"/>
    <s v="NO INCENTIVE"/>
    <s v="N"/>
    <s v="N"/>
    <s v="N"/>
    <s v="N"/>
    <x v="1"/>
    <n v="134459296"/>
    <n v="28"/>
    <n v="32"/>
    <n v="20230306"/>
    <s v="NET ITEM"/>
    <n v="15"/>
    <s v="Y"/>
    <s v="Tech rep lvl + Dia a Dia + VGF2"/>
    <s v="FULL PAYMENT"/>
    <m/>
    <n v="2500.8786"/>
    <n v="1229.7686000000001"/>
    <n v="67.989999999999995"/>
    <m/>
    <s v="FOUNDATION LIQUID"/>
    <s v="FOUNDATION"/>
    <s v="FACE COLOR"/>
    <s v="FEMALE"/>
    <s v="COLOR TREND"/>
    <s v="COLOR TREND"/>
    <n v="0"/>
    <n v="50"/>
    <s v="5.88"/>
    <s v="N"/>
    <s v="N"/>
    <n v="42590"/>
    <m/>
    <s v="N"/>
    <s v="RO"/>
    <n v="18.16"/>
    <n v="16.89"/>
    <n v="19.73"/>
    <m/>
    <m/>
    <m/>
    <m/>
    <s v="N"/>
    <n v="31603376"/>
    <s v="Capa"/>
    <m/>
    <x v="0"/>
    <n v="134367676"/>
    <n v="18"/>
    <s v="COLOR  TREND - 1"/>
    <s v="N"/>
    <m/>
    <m/>
    <s v="N"/>
    <n v="20230306"/>
    <m/>
    <n v="134459292"/>
    <s v="MIXED"/>
    <s v="Tech rep lvl"/>
    <s v="CosmÃ©ticos"/>
    <n v="2"/>
    <m/>
    <n v="0"/>
    <n v="0"/>
    <n v="100"/>
    <n v="134459293"/>
    <n v="999"/>
    <n v="2"/>
    <x v="0"/>
    <x v="0"/>
    <n v="0.54369999999999996"/>
    <n v="0.54369999999999996"/>
    <n v="0.54369999999999996"/>
    <n v="0.54369999999999996"/>
    <n v="0.54369999999999996"/>
    <n v="11.99"/>
    <n v="13.7"/>
    <n v="11.99"/>
    <n v="11.13"/>
    <n v="10.62"/>
    <s v="Brasil + Dia a Dia + VGF2"/>
    <s v="Bronze + Dia a Dia + VGF2"/>
    <s v="Prata + Dia a Dia + VGF2"/>
    <s v="Ouro + Dia a Dia + VGF2"/>
    <s v="Estrela + Dia a Dia + VGF2"/>
    <n v="30"/>
    <n v="20"/>
    <n v="30"/>
    <n v="35"/>
    <n v="38"/>
    <n v="83.92"/>
    <n v="83.92"/>
    <n v="83.92"/>
    <n v="83.92"/>
    <n v="83.92"/>
    <n v="0"/>
    <n v="0"/>
    <n v="0"/>
    <n v="0"/>
    <n v="0"/>
    <n v="11.99"/>
    <n v="13.7"/>
    <n v="11.99"/>
    <n v="11.13"/>
    <n v="10.62"/>
    <n v="28"/>
    <n v="24.58"/>
    <n v="28"/>
    <n v="29.72"/>
    <n v="30.74"/>
    <n v="53"/>
    <n v="52"/>
    <n v="46"/>
    <n v="42"/>
    <n v="40"/>
  </r>
  <r>
    <n v="629255"/>
    <x v="389"/>
    <n v="20220301"/>
    <m/>
    <s v="TOILETRIES"/>
    <x v="178"/>
    <s v="AVON ENCANTO BODY SPRAY 200ML BRA"/>
    <n v="1225212"/>
    <x v="389"/>
    <n v="1"/>
    <s v="IN-LINE (EXCL NR)"/>
    <s v="REGULAR PRICE"/>
    <n v="0.48010000000000003"/>
    <m/>
    <n v="4.2249999999999996"/>
    <m/>
    <m/>
    <n v="42.99"/>
    <n v="42.99"/>
    <n v="743"/>
    <n v="743"/>
    <n v="112"/>
    <s v="WORK IN PROGRESS"/>
    <n v="134459639"/>
    <s v="NO INCENTIVE"/>
    <s v="N"/>
    <s v="N"/>
    <s v="N"/>
    <s v="N"/>
    <x v="3"/>
    <n v="134459641"/>
    <n v="28"/>
    <n v="11"/>
    <n v="20230306"/>
    <s v="CUSTOMER"/>
    <n v="15"/>
    <s v="Y"/>
    <s v="Tech rep lvl + Dia a Dia + VGF2"/>
    <s v="FULL PAYMENT"/>
    <m/>
    <n v="14898.9239"/>
    <n v="11759.748900000001"/>
    <n v="85.67"/>
    <m/>
    <s v="BODY SPRAY"/>
    <s v="BODY SPRAY/SPLASH"/>
    <s v="FRAGRANCE JUICES"/>
    <s v="FEMALE"/>
    <s v="AVON ENCANTO"/>
    <s v="ENCANTO (NO SUB BRAND)"/>
    <n v="0"/>
    <n v="100"/>
    <n v="100"/>
    <s v="N"/>
    <s v="N"/>
    <n v="51067"/>
    <m/>
    <s v="N"/>
    <m/>
    <m/>
    <m/>
    <m/>
    <m/>
    <m/>
    <m/>
    <m/>
    <s v="N"/>
    <m/>
    <m/>
    <m/>
    <x v="0"/>
    <m/>
    <n v="112"/>
    <s v="ENCANTO 1"/>
    <s v="N"/>
    <m/>
    <m/>
    <s v="N"/>
    <n v="20230306"/>
    <m/>
    <n v="134459639"/>
    <s v="MIXED"/>
    <s v="Tech rep lvl"/>
    <s v="CosmÃ©ticos"/>
    <n v="1"/>
    <m/>
    <n v="0"/>
    <n v="0"/>
    <n v="100"/>
    <n v="134459640"/>
    <n v="999"/>
    <n v="2"/>
    <x v="0"/>
    <x v="0"/>
    <n v="0.48010000000000003"/>
    <n v="0.54869999999999997"/>
    <n v="0.48010000000000003"/>
    <n v="0.44579999999999997"/>
    <n v="0.42530000000000001"/>
    <n v="42.99"/>
    <n v="42.99"/>
    <n v="42.99"/>
    <n v="42.99"/>
    <n v="42.99"/>
    <s v="Brasil + Dia a Dia + VGF2"/>
    <s v="Bronze + Dia a Dia + VGF2"/>
    <s v="Prata + Dia a Dia + VGF2"/>
    <s v="Ouro + Dia a Dia + VGF2"/>
    <s v="Estrela + Dia a Dia + VGF2"/>
    <n v="30"/>
    <n v="20"/>
    <n v="30"/>
    <n v="35"/>
    <n v="38"/>
    <n v="45.79"/>
    <n v="45.79"/>
    <n v="45.79"/>
    <n v="45.79"/>
    <n v="45.79"/>
    <n v="0"/>
    <n v="0"/>
    <n v="0"/>
    <n v="0"/>
    <n v="0"/>
    <n v="30.093"/>
    <n v="34.392000000000003"/>
    <n v="30.093"/>
    <n v="27.9435"/>
    <n v="26.6538"/>
    <n v="0"/>
    <n v="0"/>
    <n v="0"/>
    <n v="0"/>
    <n v="0"/>
    <n v="0"/>
    <n v="100"/>
    <n v="100"/>
    <n v="100"/>
    <n v="100"/>
  </r>
  <r>
    <n v="629243"/>
    <x v="390"/>
    <n v="20220301"/>
    <m/>
    <s v="BODY"/>
    <x v="179"/>
    <s v="AVON ENCANTO SUMMER BODY LOTION 400ML BRA"/>
    <n v="1225200"/>
    <x v="390"/>
    <n v="1"/>
    <s v="IN-LINE (EXCL NR)"/>
    <s v="REGULAR PRICE"/>
    <n v="0.48010000000000003"/>
    <m/>
    <n v="5.5060000000000002"/>
    <m/>
    <m/>
    <n v="39.99"/>
    <n v="39.99"/>
    <n v="1"/>
    <n v="1"/>
    <n v="113"/>
    <s v="WORK IN PROGRESS"/>
    <n v="134459708"/>
    <s v="NO INCENTIVE"/>
    <s v="N"/>
    <s v="N"/>
    <s v="N"/>
    <s v="Y"/>
    <x v="3"/>
    <n v="134459710"/>
    <n v="28"/>
    <n v="11"/>
    <n v="20230306"/>
    <s v="CUSTOMER"/>
    <n v="15"/>
    <s v="Y"/>
    <s v="Tech rep lvl + Dia a Dia + VGF2"/>
    <s v="FULL PAYMENT"/>
    <m/>
    <n v="17.0077"/>
    <n v="11.5017"/>
    <n v="79.930000000000007"/>
    <m/>
    <s v="MOISTURIZER LOTION"/>
    <s v="MOISTURIZER"/>
    <s v="BODY CARE"/>
    <s v="FEMALE"/>
    <s v="AVON ENCANTO"/>
    <s v="ENCANTO DELICACY"/>
    <n v="1"/>
    <n v="100"/>
    <n v="100"/>
    <s v="N"/>
    <s v="N"/>
    <n v="50785"/>
    <m/>
    <s v="N"/>
    <m/>
    <m/>
    <m/>
    <m/>
    <m/>
    <m/>
    <m/>
    <m/>
    <s v="N"/>
    <m/>
    <m/>
    <m/>
    <x v="0"/>
    <m/>
    <n v="112"/>
    <s v="ENCANTO 1"/>
    <s v="N"/>
    <m/>
    <m/>
    <s v="N"/>
    <n v="20230306"/>
    <m/>
    <n v="134459708"/>
    <s v="MIXED"/>
    <s v="Tech rep lvl"/>
    <s v="CosmÃ©ticos"/>
    <n v="1"/>
    <m/>
    <n v="0"/>
    <n v="0"/>
    <n v="100"/>
    <n v="134459709"/>
    <n v="999"/>
    <n v="2"/>
    <x v="0"/>
    <x v="0"/>
    <n v="0.48010000000000003"/>
    <n v="0.54869999999999997"/>
    <n v="0.48010000000000003"/>
    <n v="0.44579999999999997"/>
    <n v="0.42530000000000001"/>
    <n v="39.99"/>
    <n v="39.99"/>
    <n v="39.99"/>
    <n v="39.99"/>
    <n v="39.99"/>
    <s v="Brasil + Dia a Dia + VGF2"/>
    <s v="Bronze + Dia a Dia + VGF2"/>
    <s v="Prata + Dia a Dia + VGF2"/>
    <s v="Ouro + Dia a Dia + VGF2"/>
    <s v="Estrela + Dia a Dia + VGF2"/>
    <n v="30"/>
    <n v="20"/>
    <n v="30"/>
    <n v="35"/>
    <n v="38"/>
    <n v="45.79"/>
    <n v="45.79"/>
    <n v="45.79"/>
    <n v="45.79"/>
    <n v="45.79"/>
    <n v="0"/>
    <n v="0"/>
    <n v="0"/>
    <n v="0"/>
    <n v="0"/>
    <n v="27.992999999999999"/>
    <n v="31.992000000000001"/>
    <n v="27.992999999999999"/>
    <n v="25.993500000000001"/>
    <n v="24.793800000000001"/>
    <n v="0"/>
    <n v="0"/>
    <n v="0"/>
    <n v="0"/>
    <n v="0"/>
    <n v="0"/>
    <n v="100"/>
    <n v="100"/>
    <n v="100"/>
    <n v="100"/>
  </r>
  <r>
    <n v="629258"/>
    <x v="391"/>
    <n v="20220301"/>
    <m/>
    <s v="BODY"/>
    <x v="180"/>
    <s v="AVON ENCANTO BODY SHIMMER 1 LATAM"/>
    <n v="1225215"/>
    <x v="391"/>
    <n v="1"/>
    <s v="IN-LINE (EXCL NR)"/>
    <s v="CROSS-OUT"/>
    <n v="0.48010000000000003"/>
    <m/>
    <n v="4.0140000000000002"/>
    <m/>
    <m/>
    <n v="23.99"/>
    <n v="26.99"/>
    <n v="2726"/>
    <n v="2726"/>
    <n v="113"/>
    <s v="WORK IN PROGRESS"/>
    <n v="134459721"/>
    <s v="NO INCENTIVE"/>
    <s v="N"/>
    <s v="N"/>
    <s v="N"/>
    <s v="N"/>
    <x v="3"/>
    <n v="134459723"/>
    <n v="28"/>
    <n v="11"/>
    <n v="20230306"/>
    <s v="CUSTOMER"/>
    <n v="15"/>
    <s v="Y"/>
    <s v="Tech rep lvl + Dia a Dia + VGF2"/>
    <s v="FULL PAYMENT"/>
    <m/>
    <n v="30506.593199999999"/>
    <n v="19564.429199999999"/>
    <n v="75.61"/>
    <m/>
    <s v="BODY GLITTER/SHIMMER"/>
    <s v="GLITTER/SHIMMER"/>
    <s v="BODY CARE"/>
    <s v="FEMALE"/>
    <s v="AVON ENCANTO"/>
    <s v="ENCANTO ATTRACTIVE"/>
    <n v="1"/>
    <n v="100"/>
    <n v="100"/>
    <s v="N"/>
    <s v="N"/>
    <n v="51070"/>
    <m/>
    <s v="N"/>
    <s v="RP"/>
    <n v="21.33"/>
    <n v="26.99"/>
    <n v="26.99"/>
    <m/>
    <m/>
    <m/>
    <m/>
    <s v="N"/>
    <m/>
    <m/>
    <m/>
    <x v="0"/>
    <m/>
    <n v="112"/>
    <s v="ENCANTO 1"/>
    <s v="N"/>
    <m/>
    <m/>
    <s v="N"/>
    <n v="20230306"/>
    <m/>
    <n v="134459721"/>
    <s v="MIXED"/>
    <s v="Tech rep lvl"/>
    <s v="CosmÃ©ticos"/>
    <n v="1"/>
    <m/>
    <n v="0"/>
    <n v="0"/>
    <n v="100"/>
    <n v="134459722"/>
    <n v="999"/>
    <n v="2"/>
    <x v="0"/>
    <x v="0"/>
    <n v="0.48010000000000003"/>
    <n v="0.54869999999999997"/>
    <n v="0.48010000000000003"/>
    <n v="0.44579999999999997"/>
    <n v="0.42530000000000001"/>
    <n v="23.99"/>
    <n v="23.99"/>
    <n v="23.99"/>
    <n v="23.99"/>
    <n v="23.99"/>
    <s v="Brasil + Dia a Dia + VGF2"/>
    <s v="Bronze + Dia a Dia + VGF2"/>
    <s v="Prata + Dia a Dia + VGF2"/>
    <s v="Ouro + Dia a Dia + VGF2"/>
    <s v="Estrela + Dia a Dia + VGF2"/>
    <n v="30"/>
    <n v="20"/>
    <n v="30"/>
    <n v="35"/>
    <n v="38"/>
    <n v="45.79"/>
    <n v="45.79"/>
    <n v="45.79"/>
    <n v="45.79"/>
    <n v="45.79"/>
    <n v="0"/>
    <n v="0"/>
    <n v="0"/>
    <n v="0"/>
    <n v="0"/>
    <n v="16.792999999999999"/>
    <n v="19.192"/>
    <n v="16.792999999999999"/>
    <n v="15.593500000000001"/>
    <n v="14.873799999999999"/>
    <n v="0"/>
    <n v="0"/>
    <n v="0"/>
    <n v="0"/>
    <n v="0"/>
    <n v="0"/>
    <n v="100"/>
    <n v="100"/>
    <n v="100"/>
    <n v="100"/>
  </r>
  <r>
    <n v="637214"/>
    <x v="392"/>
    <n v="20230306"/>
    <m/>
    <s v="BODY"/>
    <x v="181"/>
    <s v="BODY LOTION REFIL ATTRACTIVE"/>
    <n v="1230719"/>
    <x v="392"/>
    <n v="1"/>
    <s v="NEW COI"/>
    <s v="CROSS-OUT"/>
    <n v="0.48010000000000003"/>
    <m/>
    <n v="4.4930000000000003"/>
    <m/>
    <m/>
    <n v="22.99"/>
    <n v="27.99"/>
    <n v="4422"/>
    <n v="4422"/>
    <n v="113"/>
    <s v="WORK IN PROGRESS"/>
    <n v="134459734"/>
    <s v="NO INCENTIVE"/>
    <s v="N"/>
    <s v="N"/>
    <s v="N"/>
    <s v="N"/>
    <x v="3"/>
    <n v="134459736"/>
    <n v="28"/>
    <n v="11"/>
    <n v="20230306"/>
    <s v="CUSTOMER"/>
    <n v="15"/>
    <s v="Y"/>
    <s v="Tech rep lvl + Dia a Dia + VGF2"/>
    <s v="FULL PAYMENT"/>
    <m/>
    <n v="47427.190600000002"/>
    <n v="27559.1446"/>
    <n v="71.510000000000005"/>
    <m/>
    <s v="MOISTURIZER LOTION"/>
    <s v="MOISTURIZER"/>
    <s v="BODY CARE"/>
    <s v="FEMALE"/>
    <s v="AVON ENCANTO"/>
    <s v="ENCANTO (NO SUB BRAND)"/>
    <n v="1"/>
    <n v="100"/>
    <n v="100"/>
    <s v="N"/>
    <s v="N"/>
    <n v="50294"/>
    <m/>
    <s v="N"/>
    <s v="SP"/>
    <n v="20.92"/>
    <n v="24.99"/>
    <n v="26.19"/>
    <m/>
    <m/>
    <m/>
    <m/>
    <s v="N"/>
    <m/>
    <m/>
    <m/>
    <x v="0"/>
    <m/>
    <n v="112"/>
    <s v="ENCANTO 1"/>
    <s v="N"/>
    <m/>
    <m/>
    <s v="N"/>
    <n v="20230306"/>
    <m/>
    <n v="134459734"/>
    <s v="MIXED"/>
    <s v="Tech rep lvl"/>
    <s v="CosmÃ©ticos"/>
    <n v="1"/>
    <m/>
    <n v="0"/>
    <n v="0"/>
    <n v="100"/>
    <n v="134459735"/>
    <n v="999"/>
    <n v="2"/>
    <x v="0"/>
    <x v="0"/>
    <n v="0.48010000000000003"/>
    <n v="0.54869999999999997"/>
    <n v="0.48010000000000003"/>
    <n v="0.44579999999999997"/>
    <n v="0.42530000000000001"/>
    <n v="22.99"/>
    <n v="22.99"/>
    <n v="22.99"/>
    <n v="22.99"/>
    <n v="22.99"/>
    <s v="Brasil + Dia a Dia + VGF2"/>
    <s v="Bronze + Dia a Dia + VGF2"/>
    <s v="Prata + Dia a Dia + VGF2"/>
    <s v="Ouro + Dia a Dia + VGF2"/>
    <s v="Estrela + Dia a Dia + VGF2"/>
    <n v="30"/>
    <n v="20"/>
    <n v="30"/>
    <n v="35"/>
    <n v="38"/>
    <n v="45.79"/>
    <n v="45.79"/>
    <n v="45.79"/>
    <n v="45.79"/>
    <n v="45.79"/>
    <n v="0"/>
    <n v="0"/>
    <n v="0"/>
    <n v="0"/>
    <n v="0"/>
    <n v="16.093"/>
    <n v="18.391999999999999"/>
    <n v="16.093"/>
    <n v="14.9435"/>
    <n v="14.2538"/>
    <n v="0"/>
    <n v="0"/>
    <n v="0"/>
    <n v="0"/>
    <n v="0"/>
    <n v="0"/>
    <n v="100"/>
    <n v="100"/>
    <n v="100"/>
    <n v="100"/>
  </r>
  <r>
    <n v="636113"/>
    <x v="393"/>
    <n v="20220310"/>
    <m/>
    <s v="BODY"/>
    <x v="182"/>
    <s v="BODY LOTION IRRESISTIBLE 400ML REFORMULATION"/>
    <n v="1229849"/>
    <x v="393"/>
    <n v="1"/>
    <s v="IN-LINE (EXCL NR)"/>
    <s v="CROSS-OUT"/>
    <n v="0.48010000000000003"/>
    <m/>
    <n v="5.65"/>
    <m/>
    <m/>
    <n v="29.99"/>
    <n v="39.99"/>
    <n v="5379"/>
    <n v="5379"/>
    <n v="114"/>
    <s v="WORK IN PROGRESS"/>
    <n v="134459775"/>
    <s v="NO INCENTIVE"/>
    <s v="N"/>
    <s v="N"/>
    <s v="N"/>
    <s v="N"/>
    <x v="3"/>
    <n v="134459777"/>
    <n v="28"/>
    <n v="11"/>
    <n v="20230306"/>
    <s v="CUSTOMER"/>
    <n v="15"/>
    <s v="Y"/>
    <s v="Tech rep lvl + Dia a Dia + VGF2"/>
    <s v="FULL PAYMENT"/>
    <m/>
    <n v="75255.883300000001"/>
    <n v="44864.533300000003"/>
    <n v="72.53"/>
    <m/>
    <s v="MOISTURIZER LOTION"/>
    <s v="MOISTURIZER"/>
    <s v="BODY CARE"/>
    <s v="FEMALE"/>
    <s v="AVON ENCANTO"/>
    <s v="ENCANTO IRRESISTIBLE"/>
    <n v="2"/>
    <n v="200"/>
    <n v="100"/>
    <s v="N"/>
    <s v="N"/>
    <n v="51836"/>
    <m/>
    <s v="N"/>
    <s v="RO"/>
    <n v="28.4"/>
    <n v="25.99"/>
    <n v="29.99"/>
    <m/>
    <m/>
    <m/>
    <m/>
    <s v="N"/>
    <m/>
    <m/>
    <m/>
    <x v="0"/>
    <m/>
    <n v="114"/>
    <s v="ENCANTO 2"/>
    <s v="N"/>
    <m/>
    <m/>
    <s v="N"/>
    <n v="20230306"/>
    <m/>
    <n v="134459775"/>
    <s v="MIXED"/>
    <s v="Tech rep lvl"/>
    <s v="CosmÃ©ticos"/>
    <n v="1"/>
    <m/>
    <n v="0"/>
    <n v="0"/>
    <n v="100"/>
    <n v="134459776"/>
    <n v="999"/>
    <n v="2"/>
    <x v="0"/>
    <x v="0"/>
    <n v="0.48010000000000003"/>
    <n v="0.54869999999999997"/>
    <n v="0.48010000000000003"/>
    <n v="0.44579999999999997"/>
    <n v="0.42530000000000001"/>
    <n v="29.99"/>
    <n v="29.99"/>
    <n v="29.99"/>
    <n v="29.99"/>
    <n v="29.99"/>
    <s v="Brasil + Dia a Dia + VGF2"/>
    <s v="Bronze + Dia a Dia + VGF2"/>
    <s v="Prata + Dia a Dia + VGF2"/>
    <s v="Ouro + Dia a Dia + VGF2"/>
    <s v="Estrela + Dia a Dia + VGF2"/>
    <n v="30"/>
    <n v="20"/>
    <n v="30"/>
    <n v="35"/>
    <n v="38"/>
    <n v="45.79"/>
    <n v="45.79"/>
    <n v="45.79"/>
    <n v="45.79"/>
    <n v="45.79"/>
    <n v="0"/>
    <n v="0"/>
    <n v="0"/>
    <n v="0"/>
    <n v="0"/>
    <n v="20.992999999999999"/>
    <n v="23.992000000000001"/>
    <n v="20.992999999999999"/>
    <n v="19.493500000000001"/>
    <n v="18.593800000000002"/>
    <n v="0"/>
    <n v="0"/>
    <n v="0"/>
    <n v="0"/>
    <n v="0"/>
    <n v="0"/>
    <n v="100"/>
    <n v="100"/>
    <n v="100"/>
    <n v="100"/>
  </r>
  <r>
    <n v="626952"/>
    <x v="394"/>
    <n v="20210309"/>
    <m/>
    <s v="BODY"/>
    <x v="183"/>
    <s v="ENCANTO BY AVON BEAUTIFUL &amp; INSPIRING BODY LOTION"/>
    <n v="1223672"/>
    <x v="394"/>
    <n v="1"/>
    <s v="IN-LINE (EXCL NR)"/>
    <s v="REGULAR PRICE"/>
    <n v="0.48010000000000003"/>
    <m/>
    <n v="5.702"/>
    <m/>
    <m/>
    <n v="39.99"/>
    <n v="39.99"/>
    <n v="1183"/>
    <n v="1183"/>
    <n v="114"/>
    <s v="WORK IN PROGRESS"/>
    <n v="134459788"/>
    <s v="NO INCENTIVE"/>
    <s v="N"/>
    <s v="N"/>
    <s v="N"/>
    <s v="N"/>
    <x v="3"/>
    <n v="134459802"/>
    <n v="28"/>
    <n v="11"/>
    <n v="20230306"/>
    <s v="CUSTOMER"/>
    <n v="15"/>
    <s v="Y"/>
    <s v="Tech rep lvl + Dia a Dia + VGF2"/>
    <s v="FULL PAYMENT"/>
    <m/>
    <n v="22067.4018"/>
    <n v="15321.935799999999"/>
    <n v="79.209999999999994"/>
    <m/>
    <s v="MOISTURIZER LOTION"/>
    <s v="MOISTURIZER"/>
    <s v="BODY CARE"/>
    <s v="FEMALE"/>
    <s v="AVON ENCANTO"/>
    <s v="ENCANTO DELICACY"/>
    <n v="2"/>
    <n v="200"/>
    <n v="100"/>
    <s v="N"/>
    <s v="N"/>
    <n v="52469"/>
    <m/>
    <s v="N"/>
    <m/>
    <m/>
    <m/>
    <m/>
    <m/>
    <m/>
    <m/>
    <m/>
    <s v="N"/>
    <m/>
    <m/>
    <m/>
    <x v="0"/>
    <m/>
    <n v="114"/>
    <s v="ENCANTO 2"/>
    <s v="N"/>
    <m/>
    <m/>
    <s v="N"/>
    <n v="20230306"/>
    <m/>
    <n v="134459788"/>
    <s v="MIXED"/>
    <s v="Tech rep lvl"/>
    <s v="CosmÃ©ticos"/>
    <n v="1"/>
    <m/>
    <n v="0"/>
    <n v="0"/>
    <n v="100"/>
    <n v="134459801"/>
    <n v="999"/>
    <n v="2"/>
    <x v="0"/>
    <x v="0"/>
    <n v="0.48010000000000003"/>
    <n v="0.54869999999999997"/>
    <n v="0.48010000000000003"/>
    <n v="0.44579999999999997"/>
    <n v="0.42530000000000001"/>
    <n v="39.99"/>
    <n v="39.99"/>
    <n v="39.99"/>
    <n v="39.99"/>
    <n v="39.99"/>
    <s v="Brasil + Dia a Dia + VGF2"/>
    <s v="Bronze + Dia a Dia + VGF2"/>
    <s v="Prata + Dia a Dia + VGF2"/>
    <s v="Ouro + Dia a Dia + VGF2"/>
    <s v="Estrela + Dia a Dia + VGF2"/>
    <n v="30"/>
    <n v="20"/>
    <n v="30"/>
    <n v="35"/>
    <n v="38"/>
    <n v="45.79"/>
    <n v="45.79"/>
    <n v="45.79"/>
    <n v="45.79"/>
    <n v="45.79"/>
    <n v="0"/>
    <n v="0"/>
    <n v="0"/>
    <n v="0"/>
    <n v="0"/>
    <n v="27.992999999999999"/>
    <n v="31.992000000000001"/>
    <n v="27.992999999999999"/>
    <n v="25.993500000000001"/>
    <n v="24.793800000000001"/>
    <n v="0"/>
    <n v="0"/>
    <n v="0"/>
    <n v="0"/>
    <n v="0"/>
    <n v="0"/>
    <n v="100"/>
    <n v="100"/>
    <n v="100"/>
    <n v="100"/>
  </r>
  <r>
    <n v="629243"/>
    <x v="390"/>
    <n v="20220301"/>
    <m/>
    <s v="BODY"/>
    <x v="183"/>
    <s v="AVON ENCANTO SUMMER BODY LOTION 400ML BRA"/>
    <n v="1225200"/>
    <x v="390"/>
    <n v="1"/>
    <s v="IN-LINE (EXCL NR)"/>
    <s v="REGULAR PRICE"/>
    <n v="0.48010000000000003"/>
    <m/>
    <n v="5.5060000000000002"/>
    <m/>
    <m/>
    <n v="39.99"/>
    <n v="39.99"/>
    <n v="1443"/>
    <n v="1443"/>
    <n v="114"/>
    <s v="WORK IN PROGRESS"/>
    <n v="134459788"/>
    <s v="NO INCENTIVE"/>
    <s v="N"/>
    <s v="N"/>
    <s v="N"/>
    <s v="N"/>
    <x v="3"/>
    <n v="134459814"/>
    <n v="28"/>
    <n v="11"/>
    <n v="20230306"/>
    <s v="CUSTOMER"/>
    <n v="15"/>
    <s v="Y"/>
    <s v="Tech rep lvl + Dia a Dia + VGF2"/>
    <s v="FULL PAYMENT"/>
    <m/>
    <n v="26918.908599999999"/>
    <n v="18973.750599999999"/>
    <n v="79.930000000000007"/>
    <m/>
    <s v="MOISTURIZER LOTION"/>
    <s v="MOISTURIZER"/>
    <s v="BODY CARE"/>
    <s v="FEMALE"/>
    <s v="AVON ENCANTO"/>
    <s v="ENCANTO DELICACY"/>
    <n v="2"/>
    <n v="200"/>
    <n v="100"/>
    <s v="N"/>
    <s v="N"/>
    <n v="50785"/>
    <m/>
    <s v="N"/>
    <m/>
    <m/>
    <m/>
    <m/>
    <m/>
    <m/>
    <m/>
    <m/>
    <s v="N"/>
    <m/>
    <m/>
    <m/>
    <x v="0"/>
    <m/>
    <n v="114"/>
    <s v="ENCANTO 2"/>
    <s v="N"/>
    <m/>
    <m/>
    <s v="N"/>
    <n v="20230306"/>
    <m/>
    <n v="134459788"/>
    <s v="MIXED"/>
    <s v="Tech rep lvl"/>
    <s v="CosmÃ©ticos"/>
    <n v="1"/>
    <m/>
    <n v="0"/>
    <n v="0"/>
    <n v="100"/>
    <n v="134459813"/>
    <n v="999"/>
    <n v="2"/>
    <x v="0"/>
    <x v="0"/>
    <n v="0.48010000000000003"/>
    <n v="0.54869999999999997"/>
    <n v="0.48010000000000003"/>
    <n v="0.44579999999999997"/>
    <n v="0.42530000000000001"/>
    <n v="39.99"/>
    <n v="39.99"/>
    <n v="39.99"/>
    <n v="39.99"/>
    <n v="39.99"/>
    <s v="Brasil + Dia a Dia + VGF2"/>
    <s v="Bronze + Dia a Dia + VGF2"/>
    <s v="Prata + Dia a Dia + VGF2"/>
    <s v="Ouro + Dia a Dia + VGF2"/>
    <s v="Estrela + Dia a Dia + VGF2"/>
    <n v="30"/>
    <n v="20"/>
    <n v="30"/>
    <n v="35"/>
    <n v="38"/>
    <n v="45.79"/>
    <n v="45.79"/>
    <n v="45.79"/>
    <n v="45.79"/>
    <n v="45.79"/>
    <n v="0"/>
    <n v="0"/>
    <n v="0"/>
    <n v="0"/>
    <n v="0"/>
    <n v="27.992999999999999"/>
    <n v="31.992000000000001"/>
    <n v="27.992999999999999"/>
    <n v="25.993500000000001"/>
    <n v="24.793800000000001"/>
    <n v="0"/>
    <n v="0"/>
    <n v="0"/>
    <n v="0"/>
    <n v="0"/>
    <n v="0"/>
    <n v="100"/>
    <n v="100"/>
    <n v="100"/>
    <n v="100"/>
  </r>
  <r>
    <n v="631665"/>
    <x v="395"/>
    <n v="20220310"/>
    <m/>
    <s v="BODY"/>
    <x v="183"/>
    <s v="2Q22 ENCANTO DIVINE &amp; GLORIOUS BODY LOTION 400ML LATAM"/>
    <n v="1226858"/>
    <x v="395"/>
    <n v="1"/>
    <s v="IN-LINE (EXCL NR)"/>
    <s v="REGULAR PRICE"/>
    <n v="0.48010000000000003"/>
    <m/>
    <n v="5.6269999999999998"/>
    <m/>
    <m/>
    <n v="39.99"/>
    <n v="39.99"/>
    <n v="2052"/>
    <n v="2052"/>
    <n v="114"/>
    <s v="WORK IN PROGRESS"/>
    <n v="134459788"/>
    <s v="NO INCENTIVE"/>
    <s v="N"/>
    <s v="N"/>
    <s v="N"/>
    <s v="N"/>
    <x v="3"/>
    <n v="134459826"/>
    <n v="28"/>
    <n v="11"/>
    <n v="20230306"/>
    <s v="CUSTOMER"/>
    <n v="15"/>
    <s v="Y"/>
    <s v="Tech rep lvl + Dia a Dia + VGF2"/>
    <s v="FULL PAYMENT"/>
    <m/>
    <n v="38277.772199999999"/>
    <n v="26731.1682"/>
    <n v="79.489999999999995"/>
    <m/>
    <s v="MOISTURIZER LOTION"/>
    <s v="MOISTURIZER"/>
    <s v="BODY CARE"/>
    <s v="FEMALE"/>
    <s v="AVON ENCANTO"/>
    <s v="ENCANTO (NO SUB BRAND)"/>
    <n v="2"/>
    <n v="200"/>
    <n v="100"/>
    <s v="N"/>
    <s v="N"/>
    <n v="51329"/>
    <m/>
    <s v="N"/>
    <m/>
    <m/>
    <m/>
    <m/>
    <m/>
    <m/>
    <m/>
    <m/>
    <s v="N"/>
    <m/>
    <m/>
    <m/>
    <x v="0"/>
    <m/>
    <n v="114"/>
    <s v="ENCANTO 2"/>
    <s v="N"/>
    <m/>
    <m/>
    <s v="N"/>
    <n v="20230306"/>
    <m/>
    <n v="134459788"/>
    <s v="MIXED"/>
    <s v="Tech rep lvl"/>
    <s v="CosmÃ©ticos"/>
    <n v="1"/>
    <m/>
    <n v="0"/>
    <n v="0"/>
    <n v="100"/>
    <n v="134459825"/>
    <n v="999"/>
    <n v="2"/>
    <x v="0"/>
    <x v="0"/>
    <n v="0.48010000000000003"/>
    <n v="0.54869999999999997"/>
    <n v="0.48010000000000003"/>
    <n v="0.44579999999999997"/>
    <n v="0.42530000000000001"/>
    <n v="39.99"/>
    <n v="39.99"/>
    <n v="39.99"/>
    <n v="39.99"/>
    <n v="39.99"/>
    <s v="Brasil + Dia a Dia + VGF2"/>
    <s v="Bronze + Dia a Dia + VGF2"/>
    <s v="Prata + Dia a Dia + VGF2"/>
    <s v="Ouro + Dia a Dia + VGF2"/>
    <s v="Estrela + Dia a Dia + VGF2"/>
    <n v="30"/>
    <n v="20"/>
    <n v="30"/>
    <n v="35"/>
    <n v="38"/>
    <n v="45.79"/>
    <n v="45.79"/>
    <n v="45.79"/>
    <n v="45.79"/>
    <n v="45.79"/>
    <n v="0"/>
    <n v="0"/>
    <n v="0"/>
    <n v="0"/>
    <n v="0"/>
    <n v="27.992999999999999"/>
    <n v="31.992000000000001"/>
    <n v="27.992999999999999"/>
    <n v="25.993500000000001"/>
    <n v="24.793800000000001"/>
    <n v="0"/>
    <n v="0"/>
    <n v="0"/>
    <n v="0"/>
    <n v="0"/>
    <n v="0"/>
    <n v="100"/>
    <n v="100"/>
    <n v="100"/>
    <n v="100"/>
  </r>
  <r>
    <n v="632238"/>
    <x v="396"/>
    <n v="20220316"/>
    <m/>
    <s v="BODY"/>
    <x v="183"/>
    <s v="3Q22 ENCANTO GLAMOROUS"/>
    <n v="1227241"/>
    <x v="396"/>
    <n v="1"/>
    <s v="IN-LINE (EXCL NR)"/>
    <s v="REGULAR PRICE"/>
    <n v="0.48010000000000003"/>
    <m/>
    <n v="6.1040000000000001"/>
    <m/>
    <m/>
    <n v="39.99"/>
    <n v="39.99"/>
    <n v="7375"/>
    <n v="7375"/>
    <n v="114"/>
    <s v="WORK IN PROGRESS"/>
    <n v="134459788"/>
    <s v="NO INCENTIVE"/>
    <s v="N"/>
    <s v="N"/>
    <s v="N"/>
    <s v="N"/>
    <x v="3"/>
    <n v="134459790"/>
    <n v="28"/>
    <n v="11"/>
    <n v="20230306"/>
    <s v="CUSTOMER"/>
    <n v="15"/>
    <s v="Y"/>
    <s v="Tech rep lvl + Dia a Dia + VGF2"/>
    <s v="FULL PAYMENT"/>
    <m/>
    <n v="137591.88939999999"/>
    <n v="92574.8894"/>
    <n v="77.75"/>
    <m/>
    <s v="MOISTURIZER LOTION"/>
    <s v="MOISTURIZER"/>
    <s v="BODY CARE"/>
    <s v="FEMALE"/>
    <s v="AVON ENCANTO"/>
    <s v="ENCANTO (NO SUB BRAND)"/>
    <n v="2"/>
    <n v="200"/>
    <n v="100"/>
    <s v="N"/>
    <s v="N"/>
    <n v="52613"/>
    <m/>
    <s v="N"/>
    <m/>
    <m/>
    <m/>
    <m/>
    <m/>
    <m/>
    <m/>
    <m/>
    <s v="N"/>
    <m/>
    <m/>
    <m/>
    <x v="0"/>
    <m/>
    <n v="114"/>
    <s v="ENCANTO 2"/>
    <s v="N"/>
    <m/>
    <m/>
    <s v="N"/>
    <n v="20230306"/>
    <m/>
    <n v="134459788"/>
    <s v="MIXED"/>
    <s v="Tech rep lvl"/>
    <s v="CosmÃ©ticos"/>
    <n v="1"/>
    <m/>
    <n v="0"/>
    <n v="0"/>
    <n v="100"/>
    <n v="134459789"/>
    <n v="999"/>
    <n v="2"/>
    <x v="0"/>
    <x v="0"/>
    <n v="0.48010000000000003"/>
    <n v="0.54869999999999997"/>
    <n v="0.48010000000000003"/>
    <n v="0.44579999999999997"/>
    <n v="0.42530000000000001"/>
    <n v="39.99"/>
    <n v="39.99"/>
    <n v="39.99"/>
    <n v="39.99"/>
    <n v="39.99"/>
    <s v="Brasil + Dia a Dia + VGF2"/>
    <s v="Bronze + Dia a Dia + VGF2"/>
    <s v="Prata + Dia a Dia + VGF2"/>
    <s v="Ouro + Dia a Dia + VGF2"/>
    <s v="Estrela + Dia a Dia + VGF2"/>
    <n v="30"/>
    <n v="20"/>
    <n v="30"/>
    <n v="35"/>
    <n v="38"/>
    <n v="45.79"/>
    <n v="45.79"/>
    <n v="45.79"/>
    <n v="45.79"/>
    <n v="45.79"/>
    <n v="0"/>
    <n v="0"/>
    <n v="0"/>
    <n v="0"/>
    <n v="0"/>
    <n v="27.992999999999999"/>
    <n v="31.992000000000001"/>
    <n v="27.992999999999999"/>
    <n v="25.993500000000001"/>
    <n v="24.793800000000001"/>
    <n v="0"/>
    <n v="0"/>
    <n v="0"/>
    <n v="0"/>
    <n v="0"/>
    <n v="0"/>
    <n v="100"/>
    <n v="100"/>
    <n v="100"/>
    <n v="100"/>
  </r>
  <r>
    <n v="636115"/>
    <x v="397"/>
    <n v="20220310"/>
    <m/>
    <s v="BODY"/>
    <x v="184"/>
    <s v="BODY LOTION REFIL IRRESISTIBLE 400ML REFORMULATION"/>
    <n v="1229851"/>
    <x v="397"/>
    <n v="1"/>
    <s v="IN-LINE (EXCL NR)"/>
    <s v="REGULAR PRICE"/>
    <n v="0.48010000000000003"/>
    <m/>
    <n v="4.6529999999999996"/>
    <m/>
    <m/>
    <n v="27.99"/>
    <n v="27.99"/>
    <n v="2412"/>
    <n v="2412"/>
    <n v="114"/>
    <s v="WORK IN PROGRESS"/>
    <n v="134459837"/>
    <s v="NO INCENTIVE"/>
    <s v="N"/>
    <s v="N"/>
    <s v="N"/>
    <s v="N"/>
    <x v="3"/>
    <n v="134459839"/>
    <n v="28"/>
    <n v="11"/>
    <n v="20230306"/>
    <s v="CUSTOMER"/>
    <n v="15"/>
    <s v="Y"/>
    <s v="Tech rep lvl + Dia a Dia + VGF2"/>
    <s v="FULL PAYMENT"/>
    <m/>
    <n v="31493.088400000001"/>
    <n v="20270.0524"/>
    <n v="75.760000000000005"/>
    <m/>
    <s v="MOISTURIZER LOTION"/>
    <s v="MOISTURIZER"/>
    <s v="BODY CARE"/>
    <s v="FEMALE"/>
    <s v="AVON ENCANTO"/>
    <s v="ENCANTO IRRESISTIBLE"/>
    <n v="2"/>
    <n v="200"/>
    <n v="100"/>
    <s v="N"/>
    <s v="N"/>
    <n v="51888"/>
    <m/>
    <s v="N"/>
    <m/>
    <m/>
    <m/>
    <m/>
    <m/>
    <m/>
    <m/>
    <m/>
    <s v="N"/>
    <m/>
    <m/>
    <m/>
    <x v="0"/>
    <m/>
    <n v="114"/>
    <s v="ENCANTO 2"/>
    <s v="N"/>
    <m/>
    <m/>
    <s v="N"/>
    <n v="20230306"/>
    <m/>
    <n v="134459837"/>
    <s v="MIXED"/>
    <s v="Tech rep lvl"/>
    <s v="CosmÃ©ticos"/>
    <n v="1"/>
    <m/>
    <n v="0"/>
    <n v="0"/>
    <n v="100"/>
    <n v="134459838"/>
    <n v="999"/>
    <n v="2"/>
    <x v="0"/>
    <x v="0"/>
    <n v="0.48010000000000003"/>
    <n v="0.54869999999999997"/>
    <n v="0.48010000000000003"/>
    <n v="0.44579999999999997"/>
    <n v="0.42530000000000001"/>
    <n v="27.99"/>
    <n v="27.99"/>
    <n v="27.99"/>
    <n v="27.99"/>
    <n v="27.99"/>
    <s v="Brasil + Dia a Dia + VGF2"/>
    <s v="Bronze + Dia a Dia + VGF2"/>
    <s v="Prata + Dia a Dia + VGF2"/>
    <s v="Ouro + Dia a Dia + VGF2"/>
    <s v="Estrela + Dia a Dia + VGF2"/>
    <n v="30"/>
    <n v="20"/>
    <n v="30"/>
    <n v="35"/>
    <n v="38"/>
    <n v="45.79"/>
    <n v="45.79"/>
    <n v="45.79"/>
    <n v="45.79"/>
    <n v="45.79"/>
    <n v="0"/>
    <n v="0"/>
    <n v="0"/>
    <n v="0"/>
    <n v="0"/>
    <n v="19.593"/>
    <n v="22.391999999999999"/>
    <n v="19.593"/>
    <n v="18.1935"/>
    <n v="17.3538"/>
    <n v="0"/>
    <n v="0"/>
    <n v="0"/>
    <n v="0"/>
    <n v="0"/>
    <n v="0"/>
    <n v="100"/>
    <n v="100"/>
    <n v="100"/>
    <n v="100"/>
  </r>
  <r>
    <n v="637214"/>
    <x v="392"/>
    <n v="20230306"/>
    <m/>
    <s v="BODY"/>
    <x v="184"/>
    <s v="BODY LOTION REFIL ATTRACTIVE"/>
    <n v="1230719"/>
    <x v="392"/>
    <n v="1"/>
    <s v="NEW COI"/>
    <s v="CROSS-OUT"/>
    <n v="0.48010000000000003"/>
    <m/>
    <n v="4.4930000000000003"/>
    <m/>
    <m/>
    <n v="22.99"/>
    <n v="27.99"/>
    <n v="1"/>
    <n v="1"/>
    <n v="114"/>
    <s v="WORK IN PROGRESS"/>
    <n v="134459837"/>
    <s v="NO INCENTIVE"/>
    <s v="N"/>
    <s v="N"/>
    <s v="N"/>
    <s v="N"/>
    <x v="3"/>
    <n v="134991612"/>
    <n v="28"/>
    <n v="11"/>
    <n v="20230306"/>
    <s v="CUSTOMER"/>
    <n v="15"/>
    <s v="Y"/>
    <s v="Tech rep lvl + Dia a Dia + VGF2"/>
    <s v="FULL PAYMENT"/>
    <m/>
    <n v="9.7775999999999996"/>
    <n v="5.2846000000000002"/>
    <n v="71.510000000000005"/>
    <m/>
    <s v="MOISTURIZER LOTION"/>
    <s v="MOISTURIZER"/>
    <s v="BODY CARE"/>
    <s v="FEMALE"/>
    <s v="AVON ENCANTO"/>
    <s v="ENCANTO (NO SUB BRAND)"/>
    <n v="2"/>
    <n v="200"/>
    <n v="100"/>
    <s v="N"/>
    <s v="N"/>
    <n v="50294"/>
    <m/>
    <s v="N"/>
    <s v="SP"/>
    <n v="20.92"/>
    <n v="24.99"/>
    <n v="26.19"/>
    <m/>
    <m/>
    <m/>
    <m/>
    <s v="N"/>
    <m/>
    <m/>
    <m/>
    <x v="0"/>
    <m/>
    <n v="114"/>
    <s v="ENCANTO 2"/>
    <s v="N"/>
    <m/>
    <m/>
    <s v="N"/>
    <n v="20230306"/>
    <m/>
    <n v="134459837"/>
    <s v="MIXED"/>
    <s v="Tech rep lvl"/>
    <s v="CosmÃ©ticos"/>
    <n v="1"/>
    <m/>
    <n v="0"/>
    <n v="0"/>
    <n v="100"/>
    <n v="134991611"/>
    <n v="999"/>
    <n v="2"/>
    <x v="0"/>
    <x v="0"/>
    <n v="0.48010000000000003"/>
    <n v="0.54869999999999997"/>
    <n v="0.48010000000000003"/>
    <n v="0.44579999999999997"/>
    <n v="0.42530000000000001"/>
    <n v="22.99"/>
    <n v="22.99"/>
    <n v="22.99"/>
    <n v="22.99"/>
    <n v="22.99"/>
    <s v="Brasil + Dia a Dia + VGF2"/>
    <s v="Bronze + Dia a Dia + VGF2"/>
    <s v="Prata + Dia a Dia + VGF2"/>
    <s v="Ouro + Dia a Dia + VGF2"/>
    <s v="Estrela + Dia a Dia + VGF2"/>
    <n v="30"/>
    <n v="20"/>
    <n v="30"/>
    <n v="35"/>
    <n v="38"/>
    <n v="45.79"/>
    <n v="45.79"/>
    <n v="45.79"/>
    <n v="45.79"/>
    <n v="45.79"/>
    <n v="0"/>
    <n v="0"/>
    <n v="0"/>
    <n v="0"/>
    <n v="0"/>
    <n v="16.093"/>
    <n v="18.391999999999999"/>
    <n v="16.093"/>
    <n v="14.9435"/>
    <n v="14.2538"/>
    <n v="0"/>
    <n v="0"/>
    <n v="0"/>
    <n v="0"/>
    <n v="0"/>
    <n v="0"/>
    <n v="100"/>
    <n v="100"/>
    <n v="100"/>
    <n v="100"/>
  </r>
  <r>
    <n v="627012"/>
    <x v="398"/>
    <n v="20210309"/>
    <m/>
    <s v="BODY"/>
    <x v="185"/>
    <s v="ENCANTO BY AVON BEAUTIFUL &amp; INSPIRING HAND CREAM"/>
    <n v="1223732"/>
    <x v="398"/>
    <n v="1"/>
    <s v="IN-LINE (EXCL NR)"/>
    <s v="CROSS-OUT"/>
    <n v="0.48010000000000003"/>
    <m/>
    <n v="1.8819999999999999"/>
    <m/>
    <m/>
    <n v="20.99"/>
    <n v="23.99"/>
    <n v="1069"/>
    <n v="1069"/>
    <n v="116"/>
    <s v="WORK IN PROGRESS"/>
    <n v="134459850"/>
    <s v="NO INCENTIVE"/>
    <s v="N"/>
    <s v="N"/>
    <s v="N"/>
    <s v="N"/>
    <x v="3"/>
    <n v="134459864"/>
    <n v="28"/>
    <n v="11"/>
    <n v="20230306"/>
    <s v="CUSTOMER"/>
    <n v="15"/>
    <s v="Y"/>
    <s v="Tech rep lvl + Dia a Dia + VGF2"/>
    <s v="FULL PAYMENT"/>
    <m/>
    <n v="10466.598400000001"/>
    <n v="8454.7404000000006"/>
    <n v="86.93"/>
    <m/>
    <s v="MOISTURIZER CREAM"/>
    <s v="MOISTURIZER"/>
    <s v="HAND CARE"/>
    <s v="FEMALE"/>
    <s v="AVON ENCANTO"/>
    <s v="ENCANTO DELICACY"/>
    <n v="0"/>
    <n v="100"/>
    <n v="100"/>
    <s v="N"/>
    <s v="N"/>
    <n v="52470"/>
    <m/>
    <s v="N"/>
    <s v="SP"/>
    <n v="17.510000000000002"/>
    <n v="21.99"/>
    <n v="22.79"/>
    <m/>
    <m/>
    <m/>
    <m/>
    <s v="N"/>
    <m/>
    <m/>
    <m/>
    <x v="0"/>
    <m/>
    <n v="116"/>
    <s v="ENCANTO 3"/>
    <s v="N"/>
    <m/>
    <m/>
    <s v="N"/>
    <n v="20230306"/>
    <m/>
    <n v="134459850"/>
    <s v="MIXED"/>
    <s v="Tech rep lvl"/>
    <s v="CosmÃ©ticos"/>
    <n v="1"/>
    <m/>
    <n v="0"/>
    <n v="0"/>
    <n v="100"/>
    <n v="134459863"/>
    <n v="999"/>
    <n v="2"/>
    <x v="0"/>
    <x v="0"/>
    <n v="0.48010000000000003"/>
    <n v="0.54869999999999997"/>
    <n v="0.48010000000000003"/>
    <n v="0.44579999999999997"/>
    <n v="0.42530000000000001"/>
    <n v="20.99"/>
    <n v="20.99"/>
    <n v="20.99"/>
    <n v="20.99"/>
    <n v="20.99"/>
    <s v="Brasil + Dia a Dia + VGF2"/>
    <s v="Bronze + Dia a Dia + VGF2"/>
    <s v="Prata + Dia a Dia + VGF2"/>
    <s v="Ouro + Dia a Dia + VGF2"/>
    <s v="Estrela + Dia a Dia + VGF2"/>
    <n v="30"/>
    <n v="20"/>
    <n v="30"/>
    <n v="35"/>
    <n v="38"/>
    <n v="45.79"/>
    <n v="45.79"/>
    <n v="45.79"/>
    <n v="45.79"/>
    <n v="45.79"/>
    <n v="0"/>
    <n v="0"/>
    <n v="0"/>
    <n v="0"/>
    <n v="0"/>
    <n v="14.693"/>
    <n v="16.792000000000002"/>
    <n v="14.693"/>
    <n v="13.6435"/>
    <n v="13.0138"/>
    <n v="0"/>
    <n v="0"/>
    <n v="0"/>
    <n v="0"/>
    <n v="0"/>
    <n v="0"/>
    <n v="100"/>
    <n v="100"/>
    <n v="100"/>
    <n v="100"/>
  </r>
  <r>
    <n v="634411"/>
    <x v="399"/>
    <n v="20220316"/>
    <m/>
    <s v="BODY"/>
    <x v="185"/>
    <s v="GLAMOROUS HAND CREAM 75G"/>
    <n v="1228772"/>
    <x v="399"/>
    <n v="1"/>
    <s v="IN-LINE (EXCL NR)"/>
    <s v="CROSS-OUT"/>
    <n v="0.48010000000000003"/>
    <m/>
    <n v="2.016"/>
    <m/>
    <m/>
    <n v="20.99"/>
    <n v="23.99"/>
    <n v="1033"/>
    <n v="1033"/>
    <n v="116"/>
    <s v="WORK IN PROGRESS"/>
    <n v="134459850"/>
    <s v="NO INCENTIVE"/>
    <s v="N"/>
    <s v="N"/>
    <s v="N"/>
    <s v="N"/>
    <x v="3"/>
    <n v="134459888"/>
    <n v="28"/>
    <n v="11"/>
    <n v="20230306"/>
    <s v="CUSTOMER"/>
    <n v="15"/>
    <s v="Y"/>
    <s v="Tech rep lvl + Dia a Dia + VGF2"/>
    <s v="FULL PAYMENT"/>
    <m/>
    <n v="10112.5874"/>
    <n v="8030.0594000000001"/>
    <n v="86"/>
    <m/>
    <s v="MOISTURIZER CREAM"/>
    <s v="MOISTURIZER"/>
    <s v="HAND CARE"/>
    <s v="FEMALE"/>
    <s v="AVON ENCANTO"/>
    <s v="ENCANTO IRRESISTIBLE"/>
    <n v="0"/>
    <n v="100"/>
    <n v="100"/>
    <s v="N"/>
    <s v="N"/>
    <n v="51255"/>
    <m/>
    <s v="N"/>
    <s v="SP"/>
    <n v="17.510000000000002"/>
    <n v="21.99"/>
    <n v="22.79"/>
    <m/>
    <m/>
    <m/>
    <m/>
    <s v="N"/>
    <m/>
    <m/>
    <m/>
    <x v="0"/>
    <m/>
    <n v="116"/>
    <s v="ENCANTO 3"/>
    <s v="N"/>
    <m/>
    <m/>
    <s v="N"/>
    <n v="20230306"/>
    <m/>
    <n v="134459850"/>
    <s v="MIXED"/>
    <s v="Tech rep lvl"/>
    <s v="CosmÃ©ticos"/>
    <n v="1"/>
    <m/>
    <n v="0"/>
    <n v="0"/>
    <n v="100"/>
    <n v="134459887"/>
    <n v="999"/>
    <n v="2"/>
    <x v="0"/>
    <x v="0"/>
    <n v="0.48010000000000003"/>
    <n v="0.54869999999999997"/>
    <n v="0.48010000000000003"/>
    <n v="0.44579999999999997"/>
    <n v="0.42530000000000001"/>
    <n v="20.99"/>
    <n v="20.99"/>
    <n v="20.99"/>
    <n v="20.99"/>
    <n v="20.99"/>
    <s v="Brasil + Dia a Dia + VGF2"/>
    <s v="Bronze + Dia a Dia + VGF2"/>
    <s v="Prata + Dia a Dia + VGF2"/>
    <s v="Ouro + Dia a Dia + VGF2"/>
    <s v="Estrela + Dia a Dia + VGF2"/>
    <n v="30"/>
    <n v="20"/>
    <n v="30"/>
    <n v="35"/>
    <n v="38"/>
    <n v="45.79"/>
    <n v="45.79"/>
    <n v="45.79"/>
    <n v="45.79"/>
    <n v="45.79"/>
    <n v="0"/>
    <n v="0"/>
    <n v="0"/>
    <n v="0"/>
    <n v="0"/>
    <n v="14.693"/>
    <n v="16.792000000000002"/>
    <n v="14.693"/>
    <n v="13.6435"/>
    <n v="13.0138"/>
    <n v="0"/>
    <n v="0"/>
    <n v="0"/>
    <n v="0"/>
    <n v="0"/>
    <n v="0"/>
    <n v="100"/>
    <n v="100"/>
    <n v="100"/>
    <n v="100"/>
  </r>
  <r>
    <n v="634412"/>
    <x v="400"/>
    <n v="20220319"/>
    <m/>
    <s v="BODY"/>
    <x v="185"/>
    <s v="ENCANTO ATTRACTIVE HAND CREAM 75G"/>
    <n v="1228773"/>
    <x v="400"/>
    <n v="1"/>
    <s v="IN-LINE (EXCL NR)"/>
    <s v="CROSS-OUT"/>
    <n v="0.48010000000000003"/>
    <m/>
    <n v="1.9810000000000001"/>
    <m/>
    <m/>
    <n v="20.99"/>
    <n v="23.99"/>
    <n v="1246"/>
    <n v="1246"/>
    <n v="116"/>
    <s v="WORK IN PROGRESS"/>
    <n v="134459850"/>
    <s v="NO INCENTIVE"/>
    <s v="N"/>
    <s v="N"/>
    <s v="N"/>
    <s v="N"/>
    <x v="3"/>
    <n v="134459876"/>
    <n v="28"/>
    <n v="11"/>
    <n v="20230306"/>
    <s v="CUSTOMER"/>
    <n v="15"/>
    <s v="Y"/>
    <s v="Tech rep lvl + Dia a Dia + VGF2"/>
    <s v="FULL PAYMENT"/>
    <m/>
    <n v="12197.9313"/>
    <n v="9729.6052999999993"/>
    <n v="86.24"/>
    <m/>
    <s v="MOISTURIZER CREAM"/>
    <s v="MOISTURIZER"/>
    <s v="HAND CARE"/>
    <s v="FEMALE"/>
    <s v="AVON ENCANTO"/>
    <s v="ENCANTO IRRESISTIBLE"/>
    <n v="0"/>
    <n v="100"/>
    <n v="100"/>
    <s v="N"/>
    <s v="N"/>
    <n v="50337"/>
    <m/>
    <s v="N"/>
    <s v="SP"/>
    <n v="17.510000000000002"/>
    <n v="21.99"/>
    <n v="22.79"/>
    <m/>
    <m/>
    <m/>
    <m/>
    <s v="N"/>
    <m/>
    <m/>
    <m/>
    <x v="0"/>
    <m/>
    <n v="116"/>
    <s v="ENCANTO 3"/>
    <s v="N"/>
    <m/>
    <m/>
    <s v="N"/>
    <n v="20230306"/>
    <m/>
    <n v="134459850"/>
    <s v="MIXED"/>
    <s v="Tech rep lvl"/>
    <s v="CosmÃ©ticos"/>
    <n v="1"/>
    <m/>
    <n v="0"/>
    <n v="0"/>
    <n v="100"/>
    <n v="134459875"/>
    <n v="999"/>
    <n v="2"/>
    <x v="0"/>
    <x v="0"/>
    <n v="0.48010000000000003"/>
    <n v="0.54869999999999997"/>
    <n v="0.48010000000000003"/>
    <n v="0.44579999999999997"/>
    <n v="0.42530000000000001"/>
    <n v="20.99"/>
    <n v="20.99"/>
    <n v="20.99"/>
    <n v="20.99"/>
    <n v="20.99"/>
    <s v="Brasil + Dia a Dia + VGF2"/>
    <s v="Bronze + Dia a Dia + VGF2"/>
    <s v="Prata + Dia a Dia + VGF2"/>
    <s v="Ouro + Dia a Dia + VGF2"/>
    <s v="Estrela + Dia a Dia + VGF2"/>
    <n v="30"/>
    <n v="20"/>
    <n v="30"/>
    <n v="35"/>
    <n v="38"/>
    <n v="45.79"/>
    <n v="45.79"/>
    <n v="45.79"/>
    <n v="45.79"/>
    <n v="45.79"/>
    <n v="0"/>
    <n v="0"/>
    <n v="0"/>
    <n v="0"/>
    <n v="0"/>
    <n v="14.693"/>
    <n v="16.792000000000002"/>
    <n v="14.693"/>
    <n v="13.6435"/>
    <n v="13.0138"/>
    <n v="0"/>
    <n v="0"/>
    <n v="0"/>
    <n v="0"/>
    <n v="0"/>
    <n v="0"/>
    <n v="100"/>
    <n v="100"/>
    <n v="100"/>
    <n v="100"/>
  </r>
  <r>
    <n v="636124"/>
    <x v="401"/>
    <n v="20220310"/>
    <m/>
    <s v="BODY"/>
    <x v="185"/>
    <s v="HAND CREAM IRRESISTIBLE 75ML"/>
    <n v="1229859"/>
    <x v="401"/>
    <n v="1"/>
    <s v="IN-LINE (EXCL NR)"/>
    <s v="CROSS-OUT"/>
    <n v="0.48010000000000003"/>
    <m/>
    <n v="1.9610000000000001"/>
    <m/>
    <m/>
    <n v="20.99"/>
    <n v="23.99"/>
    <n v="749"/>
    <n v="749"/>
    <n v="116"/>
    <s v="WORK IN PROGRESS"/>
    <n v="134459850"/>
    <s v="NO INCENTIVE"/>
    <s v="N"/>
    <s v="N"/>
    <s v="N"/>
    <s v="N"/>
    <x v="3"/>
    <n v="134459852"/>
    <n v="28"/>
    <n v="11"/>
    <n v="20230306"/>
    <s v="CUSTOMER"/>
    <n v="15"/>
    <s v="Y"/>
    <s v="Tech rep lvl + Dia a Dia + VGF2"/>
    <s v="FULL PAYMENT"/>
    <m/>
    <n v="7332.6088"/>
    <n v="5863.8198000000002"/>
    <n v="86.38"/>
    <m/>
    <s v="MOISTURIZER CREAM"/>
    <s v="MOISTURIZER"/>
    <s v="HAND CARE"/>
    <s v="FEMALE"/>
    <s v="AVON ENCANTO"/>
    <s v="ENCANTO IRRESISTIBLE"/>
    <n v="0"/>
    <n v="100"/>
    <n v="100"/>
    <s v="N"/>
    <s v="N"/>
    <n v="50561"/>
    <m/>
    <s v="N"/>
    <s v="SP"/>
    <n v="17.510000000000002"/>
    <n v="21.99"/>
    <n v="22.79"/>
    <m/>
    <m/>
    <m/>
    <m/>
    <s v="N"/>
    <m/>
    <m/>
    <m/>
    <x v="0"/>
    <m/>
    <n v="116"/>
    <s v="ENCANTO 3"/>
    <s v="N"/>
    <m/>
    <m/>
    <s v="N"/>
    <n v="20230306"/>
    <m/>
    <n v="134459850"/>
    <s v="MIXED"/>
    <s v="Tech rep lvl"/>
    <s v="CosmÃ©ticos"/>
    <n v="1"/>
    <m/>
    <n v="0"/>
    <n v="0"/>
    <n v="100"/>
    <n v="134459851"/>
    <n v="999"/>
    <n v="2"/>
    <x v="0"/>
    <x v="0"/>
    <n v="0.48010000000000003"/>
    <n v="0.54869999999999997"/>
    <n v="0.48010000000000003"/>
    <n v="0.44579999999999997"/>
    <n v="0.42530000000000001"/>
    <n v="20.99"/>
    <n v="20.99"/>
    <n v="20.99"/>
    <n v="20.99"/>
    <n v="20.99"/>
    <s v="Brasil + Dia a Dia + VGF2"/>
    <s v="Bronze + Dia a Dia + VGF2"/>
    <s v="Prata + Dia a Dia + VGF2"/>
    <s v="Ouro + Dia a Dia + VGF2"/>
    <s v="Estrela + Dia a Dia + VGF2"/>
    <n v="30"/>
    <n v="20"/>
    <n v="30"/>
    <n v="35"/>
    <n v="38"/>
    <n v="45.79"/>
    <n v="45.79"/>
    <n v="45.79"/>
    <n v="45.79"/>
    <n v="45.79"/>
    <n v="0"/>
    <n v="0"/>
    <n v="0"/>
    <n v="0"/>
    <n v="0"/>
    <n v="14.693"/>
    <n v="16.792000000000002"/>
    <n v="14.693"/>
    <n v="13.6435"/>
    <n v="13.0138"/>
    <n v="0"/>
    <n v="0"/>
    <n v="0"/>
    <n v="0"/>
    <n v="0"/>
    <n v="0"/>
    <n v="100"/>
    <n v="100"/>
    <n v="100"/>
    <n v="100"/>
  </r>
  <r>
    <n v="631667"/>
    <x v="402"/>
    <n v="20220310"/>
    <m/>
    <s v="TOILETRIES"/>
    <x v="186"/>
    <s v="2Q2ENCANTO DIVINE &amp; GLORIOUS  BAR SOAP LATAM"/>
    <n v="1226860"/>
    <x v="402"/>
    <n v="1"/>
    <s v="IN-LINE (EXCL NR)"/>
    <s v="REGULAR PRICE"/>
    <n v="0.54820000000000002"/>
    <m/>
    <n v="3.2069999999999999"/>
    <m/>
    <m/>
    <n v="21.99"/>
    <n v="21.99"/>
    <n v="5895"/>
    <n v="5895"/>
    <n v="117"/>
    <s v="WORK IN PROGRESS"/>
    <n v="134459899"/>
    <s v="NO INCENTIVE"/>
    <s v="N"/>
    <s v="N"/>
    <s v="N"/>
    <s v="N"/>
    <x v="3"/>
    <n v="134459913"/>
    <n v="28"/>
    <n v="11"/>
    <n v="20230306"/>
    <s v="CUSTOMER"/>
    <n v="15"/>
    <s v="Y"/>
    <s v="Tech rep lvl + Dia a Dia + VGF2"/>
    <s v="FULL PAYMENT"/>
    <m/>
    <n v="69057.681899999996"/>
    <n v="50152.416899999997"/>
    <n v="81.38"/>
    <m/>
    <s v="SOAP BAR"/>
    <s v="SOAP"/>
    <s v="WASH"/>
    <s v="FEMALE"/>
    <s v="AVON ENCANTO"/>
    <s v="ENCANTO (NO SUB BRAND)"/>
    <n v="1"/>
    <n v="100"/>
    <n v="100"/>
    <s v="N"/>
    <s v="N"/>
    <n v="51333"/>
    <m/>
    <s v="N"/>
    <m/>
    <m/>
    <m/>
    <m/>
    <m/>
    <m/>
    <m/>
    <m/>
    <s v="N"/>
    <m/>
    <m/>
    <m/>
    <x v="0"/>
    <m/>
    <n v="116"/>
    <s v="ENCANTO 3"/>
    <s v="N"/>
    <m/>
    <m/>
    <s v="N"/>
    <n v="20230306"/>
    <m/>
    <n v="134459899"/>
    <s v="MIXED"/>
    <s v="Tech rep lvl"/>
    <s v="CosmÃ©ticos"/>
    <n v="1"/>
    <m/>
    <n v="0"/>
    <n v="0"/>
    <n v="100"/>
    <n v="134459912"/>
    <n v="999"/>
    <n v="2"/>
    <x v="0"/>
    <x v="0"/>
    <n v="0.54820000000000002"/>
    <n v="0.62660000000000005"/>
    <n v="0.54820000000000002"/>
    <n v="0.5091"/>
    <n v="0.48559999999999998"/>
    <n v="21.99"/>
    <n v="21.99"/>
    <n v="21.99"/>
    <n v="21.99"/>
    <n v="21.99"/>
    <s v="Brasil + Dia a Dia + VGF2"/>
    <s v="Bronze + Dia a Dia + VGF2"/>
    <s v="Prata + Dia a Dia + VGF2"/>
    <s v="Ouro + Dia a Dia + VGF2"/>
    <s v="Estrela + Dia a Dia + VGF2"/>
    <n v="30"/>
    <n v="20"/>
    <n v="30"/>
    <n v="35"/>
    <n v="38"/>
    <n v="27.68"/>
    <n v="27.68"/>
    <n v="27.68"/>
    <n v="27.68"/>
    <n v="27.68"/>
    <n v="0"/>
    <n v="0"/>
    <n v="0"/>
    <n v="0"/>
    <n v="0"/>
    <n v="15.393000000000001"/>
    <n v="17.591999999999999"/>
    <n v="15.393000000000001"/>
    <n v="14.2935"/>
    <n v="13.633800000000001"/>
    <n v="0"/>
    <n v="0"/>
    <n v="0"/>
    <n v="0"/>
    <n v="0"/>
    <n v="0"/>
    <n v="100"/>
    <n v="100"/>
    <n v="100"/>
    <n v="100"/>
  </r>
  <r>
    <n v="632241"/>
    <x v="403"/>
    <n v="20220316"/>
    <m/>
    <s v="TOILETRIES"/>
    <x v="186"/>
    <s v="3Q22 ENCANTO GLAMOROUS BAR SOAP LATAM"/>
    <n v="1227244"/>
    <x v="403"/>
    <n v="1"/>
    <s v="IN-LINE (EXCL NR)"/>
    <s v="REGULAR PRICE"/>
    <n v="0.54820000000000002"/>
    <m/>
    <n v="3.9769999999999999"/>
    <m/>
    <m/>
    <n v="21.99"/>
    <n v="21.99"/>
    <n v="5894"/>
    <n v="5894"/>
    <n v="117"/>
    <s v="WORK IN PROGRESS"/>
    <n v="134459899"/>
    <s v="NO INCENTIVE"/>
    <s v="N"/>
    <s v="N"/>
    <s v="N"/>
    <s v="N"/>
    <x v="3"/>
    <n v="134459901"/>
    <n v="28"/>
    <n v="11"/>
    <n v="20230306"/>
    <s v="CUSTOMER"/>
    <n v="15"/>
    <s v="Y"/>
    <s v="Tech rep lvl + Dia a Dia + VGF2"/>
    <s v="FULL PAYMENT"/>
    <m/>
    <n v="69046.486799999999"/>
    <n v="45606.048799999997"/>
    <n v="76.91"/>
    <m/>
    <s v="SOAP BAR"/>
    <s v="SOAP"/>
    <s v="WASH"/>
    <s v="FEMALE"/>
    <s v="AVON ENCANTO"/>
    <s v="ENCANTO (NO SUB BRAND)"/>
    <n v="1"/>
    <n v="100"/>
    <n v="100"/>
    <s v="N"/>
    <s v="N"/>
    <n v="50981"/>
    <m/>
    <s v="N"/>
    <m/>
    <m/>
    <m/>
    <m/>
    <m/>
    <m/>
    <m/>
    <m/>
    <s v="N"/>
    <m/>
    <m/>
    <m/>
    <x v="0"/>
    <m/>
    <n v="116"/>
    <s v="ENCANTO 3"/>
    <s v="N"/>
    <m/>
    <m/>
    <s v="N"/>
    <n v="20230306"/>
    <m/>
    <n v="134459899"/>
    <s v="MIXED"/>
    <s v="Tech rep lvl"/>
    <s v="CosmÃ©ticos"/>
    <n v="1"/>
    <m/>
    <n v="0"/>
    <n v="0"/>
    <n v="100"/>
    <n v="134459900"/>
    <n v="999"/>
    <n v="2"/>
    <x v="0"/>
    <x v="0"/>
    <n v="0.54820000000000002"/>
    <n v="0.62660000000000005"/>
    <n v="0.54820000000000002"/>
    <n v="0.5091"/>
    <n v="0.48559999999999998"/>
    <n v="21.99"/>
    <n v="21.99"/>
    <n v="21.99"/>
    <n v="21.99"/>
    <n v="21.99"/>
    <s v="Brasil + Dia a Dia + VGF2"/>
    <s v="Bronze + Dia a Dia + VGF2"/>
    <s v="Prata + Dia a Dia + VGF2"/>
    <s v="Ouro + Dia a Dia + VGF2"/>
    <s v="Estrela + Dia a Dia + VGF2"/>
    <n v="30"/>
    <n v="20"/>
    <n v="30"/>
    <n v="35"/>
    <n v="38"/>
    <n v="27.68"/>
    <n v="27.68"/>
    <n v="27.68"/>
    <n v="27.68"/>
    <n v="27.68"/>
    <n v="0"/>
    <n v="0"/>
    <n v="0"/>
    <n v="0"/>
    <n v="0"/>
    <n v="15.393000000000001"/>
    <n v="17.591999999999999"/>
    <n v="15.393000000000001"/>
    <n v="14.2935"/>
    <n v="13.633800000000001"/>
    <n v="0"/>
    <n v="0"/>
    <n v="0"/>
    <n v="0"/>
    <n v="0"/>
    <n v="0"/>
    <n v="100"/>
    <n v="100"/>
    <n v="100"/>
    <n v="100"/>
  </r>
  <r>
    <n v="636200"/>
    <x v="404"/>
    <n v="20220315"/>
    <m/>
    <s v="TOILETRIES"/>
    <x v="186"/>
    <s v="4Q21 ENCANTO ATTRACTIVE BAR SOAP LATAM ECOPARQUE"/>
    <n v="1229921"/>
    <x v="404"/>
    <n v="1"/>
    <s v="IN-LINE (EXCL NR)"/>
    <s v="REGULAR PRICE"/>
    <n v="0.54820000000000002"/>
    <m/>
    <n v="4.4459999999999997"/>
    <m/>
    <m/>
    <n v="21.99"/>
    <n v="21.99"/>
    <n v="4551"/>
    <n v="4551"/>
    <n v="117"/>
    <s v="WORK IN PROGRESS"/>
    <n v="134459899"/>
    <s v="NO INCENTIVE"/>
    <s v="N"/>
    <s v="N"/>
    <s v="N"/>
    <s v="N"/>
    <x v="3"/>
    <n v="134459949"/>
    <n v="28"/>
    <n v="11"/>
    <n v="20230306"/>
    <s v="CUSTOMER"/>
    <n v="15"/>
    <s v="Y"/>
    <s v="Tech rep lvl + Dia a Dia + VGF2"/>
    <s v="FULL PAYMENT"/>
    <m/>
    <n v="53311.962299999999"/>
    <n v="33078.2163"/>
    <n v="74.19"/>
    <m/>
    <s v="SOAP BAR"/>
    <s v="SOAP"/>
    <s v="WASH"/>
    <s v="FEMALE"/>
    <s v="AVON ENCANTO"/>
    <s v="ENCANTO ATTRACTIVE"/>
    <n v="1"/>
    <n v="100"/>
    <n v="100"/>
    <s v="N"/>
    <s v="N"/>
    <n v="51534"/>
    <m/>
    <s v="N"/>
    <m/>
    <m/>
    <m/>
    <m/>
    <m/>
    <m/>
    <m/>
    <m/>
    <s v="N"/>
    <m/>
    <m/>
    <m/>
    <x v="0"/>
    <m/>
    <n v="116"/>
    <s v="ENCANTO 3"/>
    <s v="N"/>
    <m/>
    <m/>
    <s v="N"/>
    <n v="20230306"/>
    <m/>
    <n v="134459899"/>
    <s v="MIXED"/>
    <s v="Tech rep lvl"/>
    <s v="CosmÃ©ticos"/>
    <n v="1"/>
    <m/>
    <n v="0"/>
    <n v="0"/>
    <n v="100"/>
    <n v="134459948"/>
    <n v="999"/>
    <n v="2"/>
    <x v="0"/>
    <x v="0"/>
    <n v="0.54820000000000002"/>
    <n v="0.62660000000000005"/>
    <n v="0.54820000000000002"/>
    <n v="0.5091"/>
    <n v="0.48559999999999998"/>
    <n v="21.99"/>
    <n v="21.99"/>
    <n v="21.99"/>
    <n v="21.99"/>
    <n v="21.99"/>
    <s v="Brasil + Dia a Dia + VGF2"/>
    <s v="Bronze + Dia a Dia + VGF2"/>
    <s v="Prata + Dia a Dia + VGF2"/>
    <s v="Ouro + Dia a Dia + VGF2"/>
    <s v="Estrela + Dia a Dia + VGF2"/>
    <n v="30"/>
    <n v="20"/>
    <n v="30"/>
    <n v="35"/>
    <n v="38"/>
    <n v="27.68"/>
    <n v="27.68"/>
    <n v="27.68"/>
    <n v="27.68"/>
    <n v="27.68"/>
    <n v="0"/>
    <n v="0"/>
    <n v="0"/>
    <n v="0"/>
    <n v="0"/>
    <n v="15.393000000000001"/>
    <n v="17.591999999999999"/>
    <n v="15.393000000000001"/>
    <n v="14.2935"/>
    <n v="13.633800000000001"/>
    <n v="0"/>
    <n v="0"/>
    <n v="0"/>
    <n v="0"/>
    <n v="0"/>
    <n v="0"/>
    <n v="100"/>
    <n v="100"/>
    <n v="100"/>
    <n v="100"/>
  </r>
  <r>
    <n v="636201"/>
    <x v="405"/>
    <n v="20220315"/>
    <m/>
    <s v="TOILETRIES"/>
    <x v="186"/>
    <s v="2Q21 ENCANTO INSPIRING BAR SOAP (LATAM) ECOPARQUE"/>
    <n v="1229922"/>
    <x v="405"/>
    <n v="1"/>
    <s v="IN-LINE (EXCL NR)"/>
    <s v="REGULAR PRICE"/>
    <n v="0.54820000000000002"/>
    <m/>
    <n v="4.2050000000000001"/>
    <m/>
    <m/>
    <n v="21.99"/>
    <n v="21.99"/>
    <n v="5677"/>
    <n v="5677"/>
    <n v="117"/>
    <s v="WORK IN PROGRESS"/>
    <n v="134459899"/>
    <s v="NO INCENTIVE"/>
    <s v="N"/>
    <s v="N"/>
    <s v="N"/>
    <s v="N"/>
    <x v="3"/>
    <n v="134459925"/>
    <n v="28"/>
    <n v="11"/>
    <n v="20230306"/>
    <s v="CUSTOMER"/>
    <n v="15"/>
    <s v="Y"/>
    <s v="Tech rep lvl + Dia a Dia + VGF2"/>
    <s v="FULL PAYMENT"/>
    <m/>
    <n v="66502.687999999995"/>
    <n v="42630.902999999998"/>
    <n v="75.58"/>
    <m/>
    <s v="SOAP BAR"/>
    <s v="SOAP"/>
    <s v="WASH"/>
    <s v="FEMALE"/>
    <s v="AVON ENCANTO"/>
    <s v="ENCANTO INSPIRING"/>
    <n v="1"/>
    <n v="100"/>
    <n v="100"/>
    <s v="N"/>
    <s v="N"/>
    <n v="51609"/>
    <m/>
    <s v="N"/>
    <m/>
    <m/>
    <m/>
    <m/>
    <m/>
    <m/>
    <m/>
    <m/>
    <s v="N"/>
    <m/>
    <m/>
    <m/>
    <x v="0"/>
    <m/>
    <n v="116"/>
    <s v="ENCANTO 3"/>
    <s v="N"/>
    <m/>
    <m/>
    <s v="N"/>
    <n v="20230306"/>
    <m/>
    <n v="134459899"/>
    <s v="MIXED"/>
    <s v="Tech rep lvl"/>
    <s v="CosmÃ©ticos"/>
    <n v="1"/>
    <m/>
    <n v="0"/>
    <n v="0"/>
    <n v="100"/>
    <n v="134459924"/>
    <n v="999"/>
    <n v="2"/>
    <x v="0"/>
    <x v="0"/>
    <n v="0.54820000000000002"/>
    <n v="0.62660000000000005"/>
    <n v="0.54820000000000002"/>
    <n v="0.5091"/>
    <n v="0.48559999999999998"/>
    <n v="21.99"/>
    <n v="21.99"/>
    <n v="21.99"/>
    <n v="21.99"/>
    <n v="21.99"/>
    <s v="Brasil + Dia a Dia + VGF2"/>
    <s v="Bronze + Dia a Dia + VGF2"/>
    <s v="Prata + Dia a Dia + VGF2"/>
    <s v="Ouro + Dia a Dia + VGF2"/>
    <s v="Estrela + Dia a Dia + VGF2"/>
    <n v="30"/>
    <n v="20"/>
    <n v="30"/>
    <n v="35"/>
    <n v="38"/>
    <n v="27.68"/>
    <n v="27.68"/>
    <n v="27.68"/>
    <n v="27.68"/>
    <n v="27.68"/>
    <n v="0"/>
    <n v="0"/>
    <n v="0"/>
    <n v="0"/>
    <n v="0"/>
    <n v="15.393000000000001"/>
    <n v="17.591999999999999"/>
    <n v="15.393000000000001"/>
    <n v="14.2935"/>
    <n v="13.633800000000001"/>
    <n v="0"/>
    <n v="0"/>
    <n v="0"/>
    <n v="0"/>
    <n v="0"/>
    <n v="0"/>
    <n v="100"/>
    <n v="100"/>
    <n v="100"/>
    <n v="100"/>
  </r>
  <r>
    <n v="637302"/>
    <x v="406"/>
    <n v="20220315"/>
    <m/>
    <s v="TOILETRIES"/>
    <x v="186"/>
    <s v="BAR SOAP IRRESISTIBLE"/>
    <n v="1230807"/>
    <x v="406"/>
    <n v="1"/>
    <s v="IN-LINE (EXCL NR)"/>
    <s v="REGULAR PRICE"/>
    <n v="0.54820000000000002"/>
    <m/>
    <n v="4.0309999999999997"/>
    <m/>
    <m/>
    <n v="21.99"/>
    <n v="21.99"/>
    <n v="7281"/>
    <n v="7281"/>
    <n v="117"/>
    <s v="WORK IN PROGRESS"/>
    <n v="134459899"/>
    <s v="NO INCENTIVE"/>
    <s v="N"/>
    <s v="N"/>
    <s v="N"/>
    <s v="N"/>
    <x v="3"/>
    <n v="134459937"/>
    <n v="28"/>
    <n v="11"/>
    <n v="20230306"/>
    <s v="CUSTOMER"/>
    <n v="15"/>
    <s v="Y"/>
    <s v="Tech rep lvl + Dia a Dia + VGF2"/>
    <s v="FULL PAYMENT"/>
    <m/>
    <n v="85294.765799999994"/>
    <n v="55945.054799999998"/>
    <n v="76.59"/>
    <m/>
    <s v="SOAP BAR"/>
    <s v="SOAP"/>
    <s v="WASH"/>
    <s v="FEMALE"/>
    <s v="AVON ENCANTO"/>
    <s v="ENCANTO IRRESISTIBLE"/>
    <n v="1"/>
    <n v="100"/>
    <n v="100"/>
    <s v="N"/>
    <s v="N"/>
    <n v="51366"/>
    <m/>
    <s v="N"/>
    <m/>
    <m/>
    <m/>
    <m/>
    <m/>
    <m/>
    <m/>
    <m/>
    <s v="N"/>
    <m/>
    <m/>
    <m/>
    <x v="0"/>
    <m/>
    <n v="116"/>
    <s v="ENCANTO 3"/>
    <s v="N"/>
    <m/>
    <m/>
    <s v="N"/>
    <n v="20230306"/>
    <m/>
    <n v="134459899"/>
    <s v="MIXED"/>
    <s v="Tech rep lvl"/>
    <s v="CosmÃ©ticos"/>
    <n v="1"/>
    <m/>
    <n v="0"/>
    <n v="0"/>
    <n v="100"/>
    <n v="134459936"/>
    <n v="999"/>
    <n v="2"/>
    <x v="0"/>
    <x v="0"/>
    <n v="0.54820000000000002"/>
    <n v="0.62660000000000005"/>
    <n v="0.54820000000000002"/>
    <n v="0.5091"/>
    <n v="0.48559999999999998"/>
    <n v="21.99"/>
    <n v="21.99"/>
    <n v="21.99"/>
    <n v="21.99"/>
    <n v="21.99"/>
    <s v="Brasil + Dia a Dia + VGF2"/>
    <s v="Bronze + Dia a Dia + VGF2"/>
    <s v="Prata + Dia a Dia + VGF2"/>
    <s v="Ouro + Dia a Dia + VGF2"/>
    <s v="Estrela + Dia a Dia + VGF2"/>
    <n v="30"/>
    <n v="20"/>
    <n v="30"/>
    <n v="35"/>
    <n v="38"/>
    <n v="27.68"/>
    <n v="27.68"/>
    <n v="27.68"/>
    <n v="27.68"/>
    <n v="27.68"/>
    <n v="0"/>
    <n v="0"/>
    <n v="0"/>
    <n v="0"/>
    <n v="0"/>
    <n v="15.393000000000001"/>
    <n v="17.591999999999999"/>
    <n v="15.393000000000001"/>
    <n v="14.2935"/>
    <n v="13.633800000000001"/>
    <n v="0"/>
    <n v="0"/>
    <n v="0"/>
    <n v="0"/>
    <n v="0"/>
    <n v="0"/>
    <n v="100"/>
    <n v="100"/>
    <n v="100"/>
    <n v="100"/>
  </r>
  <r>
    <n v="579472"/>
    <x v="407"/>
    <n v="20170309"/>
    <m/>
    <s v="BODY"/>
    <x v="187"/>
    <s v="FW DEODORIZING FOOT SPRAY BRA RESTAGE 1Q17"/>
    <n v="1192920"/>
    <x v="407"/>
    <n v="1"/>
    <s v="IN-LINE (EXCL NR)"/>
    <s v="CROSS-OUT"/>
    <n v="0.48010000000000003"/>
    <m/>
    <n v="2.169"/>
    <m/>
    <m/>
    <n v="14.87"/>
    <n v="18.989999999999998"/>
    <n v="33843"/>
    <n v="33843"/>
    <n v="119"/>
    <s v="WORK IN PROGRESS"/>
    <n v="134459960"/>
    <s v="NO INCENTIVE"/>
    <s v="N"/>
    <s v="N"/>
    <s v="N"/>
    <s v="N"/>
    <x v="3"/>
    <n v="134459962"/>
    <n v="28"/>
    <n v="11"/>
    <n v="20230306"/>
    <s v="INSTITUTE AVON"/>
    <n v="15"/>
    <s v="Y"/>
    <s v="Tech rep lvl + Dia a Dia + VGF2"/>
    <s v="FULL PAYMENT"/>
    <m/>
    <n v="234780.0895"/>
    <n v="161374.6225"/>
    <n v="78.73"/>
    <m/>
    <s v="DEODORANT SPRAY"/>
    <s v="DEODORANT"/>
    <s v="FOOT CARE"/>
    <s v="UNISEX"/>
    <s v="FOOTWORKS"/>
    <s v="FOOTWORKS/FANCY FEET"/>
    <n v="1"/>
    <n v="25"/>
    <n v="100"/>
    <s v="N"/>
    <s v="N"/>
    <n v="50288"/>
    <m/>
    <s v="N"/>
    <s v="SP"/>
    <n v="14.21"/>
    <n v="16.989999999999998"/>
    <n v="17.79"/>
    <m/>
    <m/>
    <m/>
    <m/>
    <s v="N"/>
    <m/>
    <m/>
    <m/>
    <x v="0"/>
    <m/>
    <n v="118"/>
    <s v="FW"/>
    <s v="N"/>
    <m/>
    <m/>
    <s v="N"/>
    <n v="20230306"/>
    <m/>
    <n v="134459960"/>
    <s v="MIXED"/>
    <s v="Tech rep lvl"/>
    <s v="CosmÃ©ticos"/>
    <n v="1"/>
    <m/>
    <n v="0"/>
    <n v="0"/>
    <n v="100"/>
    <n v="134459961"/>
    <n v="999"/>
    <n v="2"/>
    <x v="0"/>
    <x v="0"/>
    <n v="0.48010000000000003"/>
    <n v="0.54869999999999997"/>
    <n v="0.48010000000000003"/>
    <n v="0.44579999999999997"/>
    <n v="0.42530000000000001"/>
    <n v="14.87"/>
    <n v="14.87"/>
    <n v="14.87"/>
    <n v="14.87"/>
    <n v="14.87"/>
    <s v="Brasil + Dia a Dia + VGF2"/>
    <s v="Bronze + Dia a Dia + VGF2"/>
    <s v="Prata + Dia a Dia + VGF2"/>
    <s v="Ouro + Dia a Dia + VGF2"/>
    <s v="Estrela + Dia a Dia + VGF2"/>
    <n v="30"/>
    <n v="20"/>
    <n v="30"/>
    <n v="35"/>
    <n v="38"/>
    <n v="45.79"/>
    <n v="45.79"/>
    <n v="45.79"/>
    <n v="45.79"/>
    <n v="45.79"/>
    <n v="0"/>
    <n v="0"/>
    <n v="0"/>
    <n v="0"/>
    <n v="0"/>
    <n v="10.409000000000001"/>
    <n v="11.896000000000001"/>
    <n v="10.409000000000001"/>
    <n v="9.6654999999999998"/>
    <n v="9.2194000000000003"/>
    <n v="0"/>
    <n v="0"/>
    <n v="0"/>
    <n v="0"/>
    <n v="0"/>
    <n v="0"/>
    <n v="100"/>
    <n v="100"/>
    <n v="100"/>
    <n v="100"/>
  </r>
  <r>
    <n v="576288"/>
    <x v="408"/>
    <n v="20170302"/>
    <m/>
    <s v="BODY"/>
    <x v="188"/>
    <s v="FW HYDRATING FOOT SERUM BRAZIL LATAM RESTAGE 1Q17"/>
    <n v="1192873"/>
    <x v="408"/>
    <n v="1"/>
    <s v="IN-LINE (EXCL NR)"/>
    <s v="CROSS-OUT"/>
    <n v="0.48010000000000003"/>
    <m/>
    <n v="1.361"/>
    <m/>
    <m/>
    <n v="14.87"/>
    <n v="18.989999999999998"/>
    <n v="24084"/>
    <n v="24084"/>
    <n v="119"/>
    <s v="WORK IN PROGRESS"/>
    <n v="134459973"/>
    <s v="NO INCENTIVE"/>
    <s v="N"/>
    <s v="N"/>
    <s v="N"/>
    <s v="N"/>
    <x v="3"/>
    <n v="134459975"/>
    <n v="28"/>
    <n v="11"/>
    <n v="20230306"/>
    <s v="INSTITUTE AVON"/>
    <n v="15"/>
    <s v="Y"/>
    <s v="Tech rep lvl + Dia a Dia + VGF2"/>
    <s v="FULL PAYMENT"/>
    <m/>
    <n v="167077.79430000001"/>
    <n v="134299.47029999999"/>
    <n v="86.66"/>
    <m/>
    <s v="TREATMENT LIQUID"/>
    <s v="TREATMENT"/>
    <s v="FOOT CARE"/>
    <s v="UNISEX"/>
    <s v="FOOTWORKS"/>
    <s v="FOOTWORKS/FANCY FEET"/>
    <n v="1"/>
    <n v="25"/>
    <n v="100"/>
    <s v="N"/>
    <s v="N"/>
    <n v="50303"/>
    <m/>
    <s v="N"/>
    <s v="SP"/>
    <n v="14"/>
    <n v="16.989999999999998"/>
    <n v="17.79"/>
    <m/>
    <m/>
    <m/>
    <m/>
    <s v="N"/>
    <m/>
    <m/>
    <m/>
    <x v="0"/>
    <m/>
    <n v="118"/>
    <s v="FW"/>
    <s v="N"/>
    <m/>
    <m/>
    <s v="N"/>
    <n v="20230306"/>
    <m/>
    <n v="134459973"/>
    <s v="MIXED"/>
    <s v="Tech rep lvl"/>
    <s v="CosmÃ©ticos"/>
    <n v="1"/>
    <m/>
    <n v="0"/>
    <n v="0"/>
    <n v="100"/>
    <n v="134459974"/>
    <n v="999"/>
    <n v="2"/>
    <x v="0"/>
    <x v="0"/>
    <n v="0.48010000000000003"/>
    <n v="0.54869999999999997"/>
    <n v="0.48010000000000003"/>
    <n v="0.44579999999999997"/>
    <n v="0.42530000000000001"/>
    <n v="14.87"/>
    <n v="14.87"/>
    <n v="14.87"/>
    <n v="14.87"/>
    <n v="14.87"/>
    <s v="Brasil + Dia a Dia + VGF2"/>
    <s v="Bronze + Dia a Dia + VGF2"/>
    <s v="Prata + Dia a Dia + VGF2"/>
    <s v="Ouro + Dia a Dia + VGF2"/>
    <s v="Estrela + Dia a Dia + VGF2"/>
    <n v="30"/>
    <n v="20"/>
    <n v="30"/>
    <n v="35"/>
    <n v="38"/>
    <n v="45.79"/>
    <n v="45.79"/>
    <n v="45.79"/>
    <n v="45.79"/>
    <n v="45.79"/>
    <n v="0"/>
    <n v="0"/>
    <n v="0"/>
    <n v="0"/>
    <n v="0"/>
    <n v="10.409000000000001"/>
    <n v="11.896000000000001"/>
    <n v="10.409000000000001"/>
    <n v="9.6654999999999998"/>
    <n v="9.2194000000000003"/>
    <n v="0"/>
    <n v="0"/>
    <n v="0"/>
    <n v="0"/>
    <n v="0"/>
    <n v="0"/>
    <n v="100"/>
    <n v="100"/>
    <n v="100"/>
    <n v="100"/>
  </r>
  <r>
    <n v="637464"/>
    <x v="409"/>
    <n v="20220313"/>
    <m/>
    <s v="BODY"/>
    <x v="189"/>
    <s v="DEEP MOISTURIZING DEODORANT CREAM FOR EXTRA DRY FEET 80G"/>
    <n v="1230928"/>
    <x v="409"/>
    <n v="1"/>
    <s v="IN-LINE (EXCL NR)"/>
    <s v="REGULAR PRICE"/>
    <n v="0.48010000000000003"/>
    <m/>
    <n v="1.6739999999999999"/>
    <m/>
    <m/>
    <n v="15.8"/>
    <n v="16.989999999999998"/>
    <n v="27835"/>
    <n v="27835"/>
    <n v="119"/>
    <s v="WORK IN PROGRESS"/>
    <n v="134459986"/>
    <s v="NO INCENTIVE"/>
    <s v="N"/>
    <s v="N"/>
    <s v="N"/>
    <s v="N"/>
    <x v="3"/>
    <n v="134460000"/>
    <n v="28"/>
    <n v="11"/>
    <n v="20230306"/>
    <s v="INSTITUTE AVON"/>
    <n v="15"/>
    <s v="Y"/>
    <s v="Tech rep lvl + Dia a Dia + VGF2"/>
    <s v="FULL PAYMENT"/>
    <m/>
    <n v="205177.01300000001"/>
    <n v="158581.223"/>
    <n v="84.55"/>
    <m/>
    <s v="TREATMENT CREAM"/>
    <s v="TREATMENT"/>
    <s v="FOOT CARE"/>
    <s v="UNISEX"/>
    <s v="FOOTWORKS"/>
    <s v="FOOTWORKS/FANCY FEET"/>
    <n v="1"/>
    <n v="25"/>
    <n v="100"/>
    <s v="N"/>
    <s v="N"/>
    <n v="52591"/>
    <m/>
    <s v="N"/>
    <s v="SP"/>
    <n v="13.03"/>
    <n v="15.99"/>
    <n v="16.39"/>
    <m/>
    <m/>
    <m/>
    <m/>
    <s v="N"/>
    <m/>
    <m/>
    <m/>
    <x v="0"/>
    <m/>
    <n v="118"/>
    <s v="FW"/>
    <s v="N"/>
    <m/>
    <m/>
    <s v="N"/>
    <n v="20230306"/>
    <m/>
    <n v="134459986"/>
    <s v="MIXED"/>
    <s v="Tech rep lvl"/>
    <s v="CosmÃ©ticos"/>
    <n v="1"/>
    <m/>
    <n v="0"/>
    <n v="0"/>
    <n v="100"/>
    <n v="134459999"/>
    <n v="999"/>
    <n v="2"/>
    <x v="0"/>
    <x v="0"/>
    <n v="0.48010000000000003"/>
    <n v="0.54869999999999997"/>
    <n v="0.48010000000000003"/>
    <n v="0.44579999999999997"/>
    <n v="0.42530000000000001"/>
    <n v="15.8"/>
    <n v="15.8"/>
    <n v="15.8"/>
    <n v="15.8"/>
    <n v="15.8"/>
    <s v="Brasil + Dia a Dia + VGF2"/>
    <s v="Bronze + Dia a Dia + VGF2"/>
    <s v="Prata + Dia a Dia + VGF2"/>
    <s v="Ouro + Dia a Dia + VGF2"/>
    <s v="Estrela + Dia a Dia + VGF2"/>
    <n v="30"/>
    <n v="20"/>
    <n v="30"/>
    <n v="35"/>
    <n v="38"/>
    <n v="45.79"/>
    <n v="45.79"/>
    <n v="45.79"/>
    <n v="45.79"/>
    <n v="45.79"/>
    <n v="0"/>
    <n v="0"/>
    <n v="0"/>
    <n v="0"/>
    <n v="0"/>
    <n v="11.06"/>
    <n v="12.64"/>
    <n v="11.06"/>
    <n v="10.27"/>
    <n v="9.7959999999999994"/>
    <n v="0"/>
    <n v="0"/>
    <n v="0"/>
    <n v="0"/>
    <n v="0"/>
    <n v="0"/>
    <n v="100"/>
    <n v="100"/>
    <n v="100"/>
    <n v="100"/>
  </r>
  <r>
    <n v="637465"/>
    <x v="410"/>
    <n v="20220313"/>
    <m/>
    <s v="BODY"/>
    <x v="189"/>
    <s v="NIGHT MOISTURIZING FOOT CREAM 80G"/>
    <n v="1230929"/>
    <x v="410"/>
    <n v="1"/>
    <s v="IN-LINE (EXCL NR)"/>
    <s v="REGULAR PRICE"/>
    <n v="0.48010000000000003"/>
    <m/>
    <n v="1.857"/>
    <m/>
    <m/>
    <n v="15.8"/>
    <n v="16.989999999999998"/>
    <n v="22324"/>
    <n v="22324"/>
    <n v="119"/>
    <s v="WORK IN PROGRESS"/>
    <n v="134459986"/>
    <s v="NO INCENTIVE"/>
    <s v="N"/>
    <s v="N"/>
    <s v="N"/>
    <s v="N"/>
    <x v="3"/>
    <n v="134459988"/>
    <n v="28"/>
    <n v="11"/>
    <n v="20230306"/>
    <s v="INSTITUTE AVON"/>
    <n v="15"/>
    <s v="Y"/>
    <s v="Tech rep lvl + Dia a Dia + VGF2"/>
    <s v="FULL PAYMENT"/>
    <m/>
    <n v="164553.4987"/>
    <n v="123097.83070000001"/>
    <n v="82.86"/>
    <m/>
    <s v="TREATMENT CREAM"/>
    <s v="TREATMENT"/>
    <s v="FOOT CARE"/>
    <s v="UNISEX"/>
    <s v="FOOTWORKS"/>
    <s v="FOOTWORKS/FANCY FEET"/>
    <n v="1"/>
    <n v="25"/>
    <n v="100"/>
    <s v="N"/>
    <s v="N"/>
    <n v="52592"/>
    <m/>
    <s v="N"/>
    <s v="SP"/>
    <n v="13.03"/>
    <n v="15.99"/>
    <n v="16.39"/>
    <m/>
    <m/>
    <m/>
    <m/>
    <s v="N"/>
    <m/>
    <m/>
    <m/>
    <x v="0"/>
    <m/>
    <n v="118"/>
    <s v="FW"/>
    <s v="N"/>
    <m/>
    <m/>
    <s v="N"/>
    <n v="20230306"/>
    <m/>
    <n v="134459986"/>
    <s v="MIXED"/>
    <s v="Tech rep lvl"/>
    <s v="CosmÃ©ticos"/>
    <n v="1"/>
    <m/>
    <n v="0"/>
    <n v="0"/>
    <n v="100"/>
    <n v="134459987"/>
    <n v="999"/>
    <n v="2"/>
    <x v="0"/>
    <x v="0"/>
    <n v="0.48010000000000003"/>
    <n v="0.54869999999999997"/>
    <n v="0.48010000000000003"/>
    <n v="0.44579999999999997"/>
    <n v="0.42530000000000001"/>
    <n v="15.8"/>
    <n v="15.8"/>
    <n v="15.8"/>
    <n v="15.8"/>
    <n v="15.8"/>
    <s v="Brasil + Dia a Dia + VGF2"/>
    <s v="Bronze + Dia a Dia + VGF2"/>
    <s v="Prata + Dia a Dia + VGF2"/>
    <s v="Ouro + Dia a Dia + VGF2"/>
    <s v="Estrela + Dia a Dia + VGF2"/>
    <n v="30"/>
    <n v="20"/>
    <n v="30"/>
    <n v="35"/>
    <n v="38"/>
    <n v="45.79"/>
    <n v="45.79"/>
    <n v="45.79"/>
    <n v="45.79"/>
    <n v="45.79"/>
    <n v="0"/>
    <n v="0"/>
    <n v="0"/>
    <n v="0"/>
    <n v="0"/>
    <n v="11.06"/>
    <n v="12.64"/>
    <n v="11.06"/>
    <n v="10.27"/>
    <n v="9.7959999999999994"/>
    <n v="0"/>
    <n v="0"/>
    <n v="0"/>
    <n v="0"/>
    <n v="0"/>
    <n v="0"/>
    <n v="100"/>
    <n v="100"/>
    <n v="100"/>
    <n v="100"/>
  </r>
  <r>
    <n v="634423"/>
    <x v="411"/>
    <n v="20230306"/>
    <m/>
    <s v="BODY"/>
    <x v="190"/>
    <s v="FOOTWORKS SMOOTHING FOOT SCRUB 80G"/>
    <n v="1228784"/>
    <x v="411"/>
    <n v="1"/>
    <s v="NEW COI"/>
    <s v="REGULAR PRICE"/>
    <n v="0.38059999999999999"/>
    <m/>
    <n v="2.056"/>
    <m/>
    <m/>
    <n v="15.8"/>
    <n v="16.989999999999998"/>
    <n v="15128"/>
    <n v="15128"/>
    <n v="119"/>
    <s v="WORK IN PROGRESS"/>
    <n v="134460011"/>
    <s v="NO INCENTIVE"/>
    <s v="N"/>
    <s v="N"/>
    <s v="N"/>
    <s v="N"/>
    <x v="3"/>
    <n v="134460388"/>
    <n v="28"/>
    <n v="11"/>
    <n v="20230306"/>
    <s v="INSTITUTE AVON"/>
    <n v="15"/>
    <s v="Y"/>
    <s v="Tech rep lvl + Dia a Dia + VGF2"/>
    <s v="FULL PAYMENT"/>
    <m/>
    <n v="88397.464000000007"/>
    <n v="57294.296000000002"/>
    <n v="76.069999999999993"/>
    <m/>
    <s v="SLOUGHING CREAM"/>
    <s v="TREATMENT"/>
    <s v="FOOT CARE"/>
    <s v="FEMALE"/>
    <s v="FOOTWORKS"/>
    <s v="FOOTWORKS/FANCY FEET"/>
    <n v="1"/>
    <n v="25"/>
    <n v="100"/>
    <s v="N"/>
    <s v="N"/>
    <n v="50042"/>
    <m/>
    <s v="N"/>
    <m/>
    <m/>
    <m/>
    <m/>
    <m/>
    <m/>
    <m/>
    <m/>
    <s v="N"/>
    <m/>
    <m/>
    <m/>
    <x v="0"/>
    <m/>
    <n v="118"/>
    <s v="FW"/>
    <s v="N"/>
    <m/>
    <m/>
    <s v="N"/>
    <n v="20230306"/>
    <m/>
    <n v="134460011"/>
    <s v="MIXED"/>
    <s v="Tech rep lvl"/>
    <s v="CosmÃ©ticos"/>
    <n v="1"/>
    <m/>
    <n v="0"/>
    <n v="0"/>
    <n v="100"/>
    <n v="134460387"/>
    <n v="999"/>
    <n v="2"/>
    <x v="0"/>
    <x v="0"/>
    <n v="0.38059999999999999"/>
    <n v="0.435"/>
    <n v="0.38059999999999999"/>
    <n v="0.35339999999999999"/>
    <n v="0.33710000000000001"/>
    <n v="15.8"/>
    <n v="15.8"/>
    <n v="15.8"/>
    <n v="15.8"/>
    <n v="15.8"/>
    <s v="Brasil + Dia a Dia + VGF2"/>
    <s v="Bronze + Dia a Dia + VGF2"/>
    <s v="Prata + Dia a Dia + VGF2"/>
    <s v="Ouro + Dia a Dia + VGF2"/>
    <s v="Estrela + Dia a Dia + VGF2"/>
    <n v="30"/>
    <n v="20"/>
    <n v="30"/>
    <n v="35"/>
    <n v="38"/>
    <n v="83.92"/>
    <n v="83.92"/>
    <n v="83.92"/>
    <n v="83.92"/>
    <n v="83.92"/>
    <n v="0"/>
    <n v="0"/>
    <n v="0"/>
    <n v="0"/>
    <n v="0"/>
    <n v="11.06"/>
    <n v="12.64"/>
    <n v="11.06"/>
    <n v="10.27"/>
    <n v="9.7959999999999994"/>
    <n v="0"/>
    <n v="0"/>
    <n v="0"/>
    <n v="0"/>
    <n v="0"/>
    <n v="0"/>
    <n v="100"/>
    <n v="100"/>
    <n v="100"/>
    <n v="100"/>
  </r>
  <r>
    <n v="637473"/>
    <x v="412"/>
    <n v="20220313"/>
    <m/>
    <s v="BODY"/>
    <x v="191"/>
    <s v="AVON CARE RD LUVAS DE SILICONE CREME PROTETOR MAOS 120G"/>
    <n v="1230937"/>
    <x v="412"/>
    <n v="1"/>
    <s v="IN-LINE (EXCL NR)"/>
    <s v="CROSS-OUT"/>
    <n v="0.48010000000000003"/>
    <m/>
    <n v="1.5760000000000001"/>
    <m/>
    <m/>
    <n v="16.989999999999998"/>
    <n v="19.989999999999998"/>
    <n v="42508"/>
    <n v="42508"/>
    <n v="120"/>
    <s v="WORK IN PROGRESS"/>
    <n v="134460024"/>
    <s v="NO INCENTIVE"/>
    <s v="N"/>
    <s v="N"/>
    <s v="N"/>
    <s v="N"/>
    <x v="3"/>
    <n v="134460026"/>
    <n v="28"/>
    <n v="11"/>
    <n v="20230306"/>
    <s v="CUSTOMER"/>
    <n v="15"/>
    <s v="Y"/>
    <s v="Tech rep lvl + Dia a Dia + VGF2"/>
    <s v="FULL PAYMENT"/>
    <m/>
    <n v="336935.0001"/>
    <n v="269942.3921"/>
    <n v="86.48"/>
    <m/>
    <s v="MOISTURIZER CREAM"/>
    <s v="MOISTURIZER"/>
    <s v="HAND CARE"/>
    <s v="UNISEX"/>
    <s v="AVON CARE FRANCHISE"/>
    <s v="AVON CARE PERSONAL CARE"/>
    <n v="0"/>
    <n v="100"/>
    <n v="100"/>
    <s v="N"/>
    <s v="N"/>
    <n v="52593"/>
    <m/>
    <s v="N"/>
    <s v="RP"/>
    <n v="15.8"/>
    <n v="19.989999999999998"/>
    <n v="19.989999999999998"/>
    <m/>
    <m/>
    <m/>
    <m/>
    <s v="N"/>
    <m/>
    <m/>
    <m/>
    <x v="0"/>
    <m/>
    <n v="120"/>
    <s v="AVON CARE 1"/>
    <s v="N"/>
    <m/>
    <m/>
    <s v="N"/>
    <n v="20230306"/>
    <m/>
    <n v="134460024"/>
    <s v="MIXED"/>
    <s v="Tech rep lvl"/>
    <s v="CosmÃ©ticos"/>
    <n v="1"/>
    <m/>
    <n v="0"/>
    <n v="0"/>
    <n v="100"/>
    <n v="134460025"/>
    <n v="999"/>
    <n v="2"/>
    <x v="0"/>
    <x v="0"/>
    <n v="0.48010000000000003"/>
    <n v="0.54869999999999997"/>
    <n v="0.48010000000000003"/>
    <n v="0.44579999999999997"/>
    <n v="0.42530000000000001"/>
    <n v="16.989999999999998"/>
    <n v="16.989999999999998"/>
    <n v="16.989999999999998"/>
    <n v="16.989999999999998"/>
    <n v="16.989999999999998"/>
    <s v="Brasil + Dia a Dia + VGF2"/>
    <s v="Bronze + Dia a Dia + VGF2"/>
    <s v="Prata + Dia a Dia + VGF2"/>
    <s v="Ouro + Dia a Dia + VGF2"/>
    <s v="Estrela + Dia a Dia + VGF2"/>
    <n v="30"/>
    <n v="20"/>
    <n v="30"/>
    <n v="35"/>
    <n v="38"/>
    <n v="45.79"/>
    <n v="45.79"/>
    <n v="45.79"/>
    <n v="45.79"/>
    <n v="45.79"/>
    <n v="0"/>
    <n v="0"/>
    <n v="0"/>
    <n v="0"/>
    <n v="0"/>
    <n v="11.893000000000001"/>
    <n v="13.592000000000001"/>
    <n v="11.893000000000001"/>
    <n v="11.0435"/>
    <n v="10.533799999999999"/>
    <n v="0"/>
    <n v="0"/>
    <n v="0"/>
    <n v="0"/>
    <n v="0"/>
    <n v="0"/>
    <n v="100"/>
    <n v="100"/>
    <n v="100"/>
    <n v="100"/>
  </r>
  <r>
    <n v="623910"/>
    <x v="413"/>
    <n v="20200307"/>
    <m/>
    <s v="BODY"/>
    <x v="192"/>
    <s v="AVON CARE RD LUVAS DE SILICONE CREME PROTETOR MAOS 50G"/>
    <n v="1221822"/>
    <x v="413"/>
    <n v="1"/>
    <s v="IN-LINE (EXCL NR)"/>
    <s v="REGULAR PRICE"/>
    <n v="0.48010000000000003"/>
    <m/>
    <n v="1.5169999999999999"/>
    <m/>
    <m/>
    <n v="14.99"/>
    <n v="14.99"/>
    <n v="5013"/>
    <n v="5013"/>
    <n v="120"/>
    <s v="WORK IN PROGRESS"/>
    <n v="134460037"/>
    <s v="NO INCENTIVE"/>
    <s v="N"/>
    <s v="Y"/>
    <s v="N"/>
    <s v="N"/>
    <x v="3"/>
    <n v="134460039"/>
    <n v="28"/>
    <n v="11"/>
    <n v="20230306"/>
    <s v="CUSTOMER"/>
    <n v="15"/>
    <s v="Y"/>
    <s v="Tech rep lvl + Dia a Dia + VGF2"/>
    <s v="FULL PAYMENT"/>
    <m/>
    <n v="35055.144800000002"/>
    <n v="27450.4238"/>
    <n v="85.25"/>
    <m/>
    <s v="MOISTURIZER CREAM"/>
    <s v="MOISTURIZER"/>
    <s v="HAND CARE"/>
    <s v="UNISEX"/>
    <s v="AVON CARE FRANCHISE"/>
    <s v="AVON CARE PERSONAL CARE"/>
    <n v="0"/>
    <n v="100"/>
    <n v="100"/>
    <s v="N"/>
    <s v="N"/>
    <n v="51643"/>
    <m/>
    <s v="N"/>
    <m/>
    <m/>
    <m/>
    <m/>
    <m/>
    <m/>
    <m/>
    <m/>
    <s v="N"/>
    <m/>
    <m/>
    <m/>
    <x v="0"/>
    <m/>
    <n v="120"/>
    <s v="AVON CARE 1"/>
    <s v="N"/>
    <m/>
    <m/>
    <s v="N"/>
    <n v="20230306"/>
    <m/>
    <n v="134460037"/>
    <s v="MIXED"/>
    <s v="Tech rep lvl"/>
    <s v="CosmÃ©ticos"/>
    <n v="1"/>
    <m/>
    <n v="0"/>
    <n v="0"/>
    <n v="100"/>
    <n v="134460038"/>
    <n v="999"/>
    <n v="2"/>
    <x v="0"/>
    <x v="0"/>
    <n v="0.48010000000000003"/>
    <n v="0.54869999999999997"/>
    <n v="0.48010000000000003"/>
    <n v="0.44579999999999997"/>
    <n v="0.42530000000000001"/>
    <n v="14.99"/>
    <n v="14.99"/>
    <n v="14.99"/>
    <n v="14.99"/>
    <n v="14.99"/>
    <s v="Brasil + Dia a Dia + VGF2"/>
    <s v="Bronze + Dia a Dia + VGF2"/>
    <s v="Prata + Dia a Dia + VGF2"/>
    <s v="Ouro + Dia a Dia + VGF2"/>
    <s v="Estrela + Dia a Dia + VGF2"/>
    <n v="30"/>
    <n v="20"/>
    <n v="30"/>
    <n v="35"/>
    <n v="38"/>
    <n v="45.79"/>
    <n v="45.79"/>
    <n v="45.79"/>
    <n v="45.79"/>
    <n v="45.79"/>
    <n v="0"/>
    <n v="0"/>
    <n v="0"/>
    <n v="0"/>
    <n v="0"/>
    <n v="10.493"/>
    <n v="11.992000000000001"/>
    <n v="10.493"/>
    <n v="9.7434999999999992"/>
    <n v="9.2937999999999992"/>
    <n v="0"/>
    <n v="0"/>
    <n v="0"/>
    <n v="0"/>
    <n v="0"/>
    <n v="0"/>
    <n v="100"/>
    <n v="100"/>
    <n v="100"/>
    <n v="100"/>
  </r>
  <r>
    <n v="623872"/>
    <x v="414"/>
    <n v="20200307"/>
    <m/>
    <s v="TOILETRIES"/>
    <x v="193"/>
    <s v="AVON CARE ED LAVANDA SAB LIQ 250ML"/>
    <n v="1221787"/>
    <x v="414"/>
    <n v="1"/>
    <s v="IN-LINE (EXCL NR)"/>
    <s v="REGULAR PRICE"/>
    <n v="0.46389999999999998"/>
    <m/>
    <n v="3.57"/>
    <m/>
    <m/>
    <n v="26.99"/>
    <n v="26.99"/>
    <n v="739"/>
    <n v="739"/>
    <n v="122"/>
    <s v="WORK IN PROGRESS"/>
    <n v="134460074"/>
    <s v="NO INCENTIVE"/>
    <s v="N"/>
    <s v="N"/>
    <s v="N"/>
    <s v="N"/>
    <x v="3"/>
    <n v="134460100"/>
    <n v="28"/>
    <n v="11"/>
    <n v="20230306"/>
    <s v="CUSTOMER"/>
    <n v="15"/>
    <s v="Y"/>
    <s v="Tech rep lvl + Dia a Dia + VGF2"/>
    <s v="FULL PAYMENT"/>
    <m/>
    <n v="8986.6687000000002"/>
    <n v="6348.4386999999997"/>
    <n v="80.040000000000006"/>
    <m/>
    <s v="SOAP LIQUID"/>
    <s v="SOAP"/>
    <s v="WASH"/>
    <s v="UNISEX"/>
    <s v="AVON CARE FRANCHISE"/>
    <s v="AVON CARE PERSONAL CARE"/>
    <n v="0"/>
    <n v="100"/>
    <n v="100"/>
    <s v="N"/>
    <s v="N"/>
    <n v="51636"/>
    <m/>
    <s v="N"/>
    <m/>
    <m/>
    <m/>
    <m/>
    <m/>
    <m/>
    <m/>
    <m/>
    <s v="N"/>
    <m/>
    <m/>
    <m/>
    <x v="0"/>
    <m/>
    <n v="122"/>
    <s v="AVON CARE 2"/>
    <s v="N"/>
    <m/>
    <m/>
    <s v="N"/>
    <n v="20230306"/>
    <m/>
    <n v="134460074"/>
    <s v="MIXED"/>
    <s v="Tech rep lvl"/>
    <s v="CosmÃ©ticos"/>
    <n v="1"/>
    <m/>
    <n v="0"/>
    <n v="0"/>
    <n v="100"/>
    <n v="134460099"/>
    <n v="999"/>
    <n v="2"/>
    <x v="0"/>
    <x v="0"/>
    <n v="0.46389999999999998"/>
    <n v="0.5302"/>
    <n v="0.46389999999999998"/>
    <n v="0.43070000000000003"/>
    <n v="0.41089999999999999"/>
    <n v="26.99"/>
    <n v="26.99"/>
    <n v="26.99"/>
    <n v="26.99"/>
    <n v="26.99"/>
    <s v="Brasil + Dia a Dia + VGF2"/>
    <s v="Bronze + Dia a Dia + VGF2"/>
    <s v="Prata + Dia a Dia + VGF2"/>
    <s v="Ouro + Dia a Dia + VGF2"/>
    <s v="Estrela + Dia a Dia + VGF2"/>
    <n v="30"/>
    <n v="20"/>
    <n v="30"/>
    <n v="35"/>
    <n v="38"/>
    <n v="50.9"/>
    <n v="50.9"/>
    <n v="50.9"/>
    <n v="50.9"/>
    <n v="50.9"/>
    <n v="0"/>
    <n v="0"/>
    <n v="0"/>
    <n v="0"/>
    <n v="0"/>
    <n v="18.893000000000001"/>
    <n v="21.591999999999999"/>
    <n v="18.893000000000001"/>
    <n v="17.543500000000002"/>
    <n v="16.733799999999999"/>
    <n v="0"/>
    <n v="0"/>
    <n v="0"/>
    <n v="0"/>
    <n v="0"/>
    <n v="0"/>
    <n v="100"/>
    <n v="100"/>
    <n v="100"/>
    <n v="100"/>
  </r>
  <r>
    <n v="623887"/>
    <x v="415"/>
    <n v="20200307"/>
    <m/>
    <s v="TOILETRIES"/>
    <x v="193"/>
    <s v="AVON CARE ERVA DOCE SAB LIQUIDO 250ML"/>
    <n v="1221799"/>
    <x v="415"/>
    <n v="1"/>
    <s v="IN-LINE (EXCL NR)"/>
    <s v="REGULAR PRICE"/>
    <n v="0.46389999999999998"/>
    <m/>
    <n v="3.698"/>
    <m/>
    <m/>
    <n v="26.99"/>
    <n v="26.99"/>
    <n v="790"/>
    <n v="790"/>
    <n v="122"/>
    <s v="WORK IN PROGRESS"/>
    <n v="134460074"/>
    <s v="NO INCENTIVE"/>
    <s v="N"/>
    <s v="N"/>
    <s v="N"/>
    <s v="N"/>
    <x v="3"/>
    <n v="134460088"/>
    <n v="28"/>
    <n v="11"/>
    <n v="20230306"/>
    <s v="CUSTOMER"/>
    <n v="15"/>
    <s v="Y"/>
    <s v="Tech rep lvl + Dia a Dia + VGF2"/>
    <s v="FULL PAYMENT"/>
    <m/>
    <n v="9609.1039999999994"/>
    <n v="6687.6840000000002"/>
    <n v="79.319999999999993"/>
    <m/>
    <s v="SOAP LIQUID"/>
    <s v="SOAP"/>
    <s v="WASH"/>
    <s v="UNISEX"/>
    <s v="AVON CARE FRANCHISE"/>
    <s v="AVON CARE PERSONAL CARE"/>
    <n v="0"/>
    <n v="100"/>
    <n v="100"/>
    <s v="N"/>
    <s v="N"/>
    <n v="51594"/>
    <m/>
    <s v="N"/>
    <m/>
    <m/>
    <m/>
    <m/>
    <m/>
    <m/>
    <m/>
    <m/>
    <s v="N"/>
    <m/>
    <m/>
    <m/>
    <x v="0"/>
    <m/>
    <n v="122"/>
    <s v="AVON CARE 2"/>
    <s v="N"/>
    <m/>
    <m/>
    <s v="N"/>
    <n v="20230306"/>
    <m/>
    <n v="134460074"/>
    <s v="MIXED"/>
    <s v="Tech rep lvl"/>
    <s v="CosmÃ©ticos"/>
    <n v="1"/>
    <m/>
    <n v="0"/>
    <n v="0"/>
    <n v="100"/>
    <n v="134460087"/>
    <n v="999"/>
    <n v="2"/>
    <x v="0"/>
    <x v="0"/>
    <n v="0.46389999999999998"/>
    <n v="0.5302"/>
    <n v="0.46389999999999998"/>
    <n v="0.43070000000000003"/>
    <n v="0.41089999999999999"/>
    <n v="26.99"/>
    <n v="26.99"/>
    <n v="26.99"/>
    <n v="26.99"/>
    <n v="26.99"/>
    <s v="Brasil + Dia a Dia + VGF2"/>
    <s v="Bronze + Dia a Dia + VGF2"/>
    <s v="Prata + Dia a Dia + VGF2"/>
    <s v="Ouro + Dia a Dia + VGF2"/>
    <s v="Estrela + Dia a Dia + VGF2"/>
    <n v="30"/>
    <n v="20"/>
    <n v="30"/>
    <n v="35"/>
    <n v="38"/>
    <n v="50.9"/>
    <n v="50.9"/>
    <n v="50.9"/>
    <n v="50.9"/>
    <n v="50.9"/>
    <n v="0"/>
    <n v="0"/>
    <n v="0"/>
    <n v="0"/>
    <n v="0"/>
    <n v="18.893000000000001"/>
    <n v="21.591999999999999"/>
    <n v="18.893000000000001"/>
    <n v="17.543500000000002"/>
    <n v="16.733799999999999"/>
    <n v="0"/>
    <n v="0"/>
    <n v="0"/>
    <n v="0"/>
    <n v="0"/>
    <n v="0"/>
    <n v="100"/>
    <n v="100"/>
    <n v="100"/>
    <n v="100"/>
  </r>
  <r>
    <n v="633850"/>
    <x v="416"/>
    <n v="20220317"/>
    <m/>
    <s v="TOILETRIES"/>
    <x v="193"/>
    <s v="AVON CARE ESSENTIALS MACADAMIA LIQUID SOAP 250ML (EMEA)"/>
    <n v="1228362"/>
    <x v="416"/>
    <n v="1"/>
    <s v="IN-LINE (EXCL NR)"/>
    <s v="REGULAR PRICE"/>
    <n v="0.46389999999999998"/>
    <m/>
    <n v="3.7650000000000001"/>
    <m/>
    <m/>
    <n v="26.99"/>
    <n v="26.99"/>
    <n v="407"/>
    <n v="407"/>
    <n v="122"/>
    <s v="WORK IN PROGRESS"/>
    <n v="134460074"/>
    <s v="NO INCENTIVE"/>
    <s v="N"/>
    <s v="N"/>
    <s v="N"/>
    <s v="N"/>
    <x v="3"/>
    <n v="134460076"/>
    <n v="28"/>
    <n v="11"/>
    <n v="20230306"/>
    <s v="CUSTOMER"/>
    <n v="15"/>
    <s v="Y"/>
    <s v="Tech rep lvl + Dia a Dia + VGF2"/>
    <s v="FULL PAYMENT"/>
    <m/>
    <n v="4949.7879000000003"/>
    <n v="3417.4328999999998"/>
    <n v="78.95"/>
    <m/>
    <s v="SOAP LIQUID"/>
    <s v="SOAP"/>
    <s v="WASH"/>
    <s v="FEMALE"/>
    <s v="AVON CARE FRANCHISE"/>
    <s v="AVON CARE (NO SUB BRAND APPLIES)"/>
    <n v="0"/>
    <n v="100"/>
    <n v="100"/>
    <s v="N"/>
    <s v="N"/>
    <n v="52165"/>
    <m/>
    <s v="N"/>
    <m/>
    <m/>
    <m/>
    <m/>
    <m/>
    <m/>
    <m/>
    <m/>
    <s v="N"/>
    <m/>
    <m/>
    <m/>
    <x v="0"/>
    <m/>
    <n v="122"/>
    <s v="AVON CARE 2"/>
    <s v="N"/>
    <m/>
    <m/>
    <s v="N"/>
    <n v="20230306"/>
    <m/>
    <n v="134460074"/>
    <s v="MIXED"/>
    <s v="Tech rep lvl"/>
    <s v="CosmÃ©ticos"/>
    <n v="1"/>
    <m/>
    <n v="0"/>
    <n v="0"/>
    <n v="100"/>
    <n v="134460075"/>
    <n v="999"/>
    <n v="2"/>
    <x v="0"/>
    <x v="0"/>
    <n v="0.46389999999999998"/>
    <n v="0.5302"/>
    <n v="0.46389999999999998"/>
    <n v="0.43070000000000003"/>
    <n v="0.41089999999999999"/>
    <n v="26.99"/>
    <n v="26.99"/>
    <n v="26.99"/>
    <n v="26.99"/>
    <n v="26.99"/>
    <s v="Brasil + Dia a Dia + VGF2"/>
    <s v="Bronze + Dia a Dia + VGF2"/>
    <s v="Prata + Dia a Dia + VGF2"/>
    <s v="Ouro + Dia a Dia + VGF2"/>
    <s v="Estrela + Dia a Dia + VGF2"/>
    <n v="30"/>
    <n v="20"/>
    <n v="30"/>
    <n v="35"/>
    <n v="38"/>
    <n v="50.9"/>
    <n v="50.9"/>
    <n v="50.9"/>
    <n v="50.9"/>
    <n v="50.9"/>
    <n v="0"/>
    <n v="0"/>
    <n v="0"/>
    <n v="0"/>
    <n v="0"/>
    <n v="18.893000000000001"/>
    <n v="21.591999999999999"/>
    <n v="18.893000000000001"/>
    <n v="17.543500000000002"/>
    <n v="16.733799999999999"/>
    <n v="0"/>
    <n v="0"/>
    <n v="0"/>
    <n v="0"/>
    <n v="0"/>
    <n v="0"/>
    <n v="100"/>
    <n v="100"/>
    <n v="100"/>
    <n v="100"/>
  </r>
  <r>
    <n v="623847"/>
    <x v="417"/>
    <n v="20200307"/>
    <m/>
    <s v="TOILETRIES"/>
    <x v="194"/>
    <s v="AVON CARE FENNEL AND LAVENDER LIQUD SOAP REFIL 250ML"/>
    <n v="1221763"/>
    <x v="417"/>
    <n v="1"/>
    <s v="IN-LINE (EXCL NR)"/>
    <s v="CROSS-OUT"/>
    <n v="0.46389999999999998"/>
    <m/>
    <n v="1.8779999999999999"/>
    <m/>
    <m/>
    <n v="14.99"/>
    <n v="21.99"/>
    <n v="9629"/>
    <n v="9629"/>
    <n v="122"/>
    <s v="WORK IN PROGRESS"/>
    <n v="134460111"/>
    <s v="NO INCENTIVE"/>
    <s v="N"/>
    <s v="N"/>
    <s v="N"/>
    <s v="N"/>
    <x v="3"/>
    <n v="134460113"/>
    <n v="28"/>
    <n v="11"/>
    <n v="20230306"/>
    <s v="CUSTOMER"/>
    <n v="15"/>
    <s v="Y"/>
    <s v="Tech rep lvl + Dia a Dia + VGF2"/>
    <s v="FULL PAYMENT"/>
    <m/>
    <n v="65061.698100000001"/>
    <n v="46978.436099999999"/>
    <n v="81.09"/>
    <m/>
    <s v="SOAP LIQUID"/>
    <s v="SOAP"/>
    <s v="WASH"/>
    <s v="FEMALE"/>
    <s v="AVON CARE FRANCHISE"/>
    <s v="AVON CARE PERSONAL CARE"/>
    <n v="0"/>
    <n v="100"/>
    <n v="100"/>
    <s v="N"/>
    <s v="N"/>
    <n v="51391"/>
    <m/>
    <s v="N"/>
    <s v="RO"/>
    <n v="14.6"/>
    <n v="14"/>
    <n v="16"/>
    <m/>
    <m/>
    <m/>
    <m/>
    <s v="N"/>
    <m/>
    <m/>
    <m/>
    <x v="0"/>
    <m/>
    <n v="122"/>
    <s v="AVON CARE 2"/>
    <s v="N"/>
    <m/>
    <m/>
    <s v="N"/>
    <n v="20230306"/>
    <m/>
    <n v="134460111"/>
    <s v="MIXED"/>
    <s v="Tech rep lvl"/>
    <s v="CosmÃ©ticos"/>
    <n v="1"/>
    <m/>
    <n v="0"/>
    <n v="0"/>
    <n v="100"/>
    <n v="134460112"/>
    <n v="999"/>
    <n v="2"/>
    <x v="0"/>
    <x v="0"/>
    <n v="0.46389999999999998"/>
    <n v="0.5302"/>
    <n v="0.46389999999999998"/>
    <n v="0.43070000000000003"/>
    <n v="0.41089999999999999"/>
    <n v="14.99"/>
    <n v="14.99"/>
    <n v="14.99"/>
    <n v="14.99"/>
    <n v="14.99"/>
    <s v="Brasil + Dia a Dia + VGF2"/>
    <s v="Bronze + Dia a Dia + VGF2"/>
    <s v="Prata + Dia a Dia + VGF2"/>
    <s v="Ouro + Dia a Dia + VGF2"/>
    <s v="Estrela + Dia a Dia + VGF2"/>
    <n v="30"/>
    <n v="20"/>
    <n v="30"/>
    <n v="35"/>
    <n v="38"/>
    <n v="50.9"/>
    <n v="50.9"/>
    <n v="50.9"/>
    <n v="50.9"/>
    <n v="50.9"/>
    <n v="0"/>
    <n v="0"/>
    <n v="0"/>
    <n v="0"/>
    <n v="0"/>
    <n v="10.493"/>
    <n v="11.992000000000001"/>
    <n v="10.493"/>
    <n v="9.7434999999999992"/>
    <n v="9.2937999999999992"/>
    <n v="0"/>
    <n v="0"/>
    <n v="0"/>
    <n v="0"/>
    <n v="0"/>
    <n v="0"/>
    <n v="100"/>
    <n v="100"/>
    <n v="100"/>
    <n v="100"/>
  </r>
  <r>
    <n v="623879"/>
    <x v="418"/>
    <n v="20200307"/>
    <m/>
    <s v="TOILETRIES"/>
    <x v="194"/>
    <s v="AVON CARE FENNEL LIQUID SOAP REFIL 250ML"/>
    <n v="1221794"/>
    <x v="418"/>
    <n v="1"/>
    <s v="IN-LINE (EXCL NR)"/>
    <s v="CROSS-OUT"/>
    <n v="0.46389999999999998"/>
    <m/>
    <n v="2.1720000000000002"/>
    <m/>
    <m/>
    <n v="14.99"/>
    <n v="21.99"/>
    <n v="16056"/>
    <n v="16056"/>
    <n v="122"/>
    <s v="WORK IN PROGRESS"/>
    <n v="134460111"/>
    <s v="NO INCENTIVE"/>
    <s v="N"/>
    <s v="N"/>
    <s v="N"/>
    <s v="N"/>
    <x v="3"/>
    <n v="134460125"/>
    <n v="28"/>
    <n v="11"/>
    <n v="20230306"/>
    <s v="CUSTOMER"/>
    <n v="15"/>
    <s v="Y"/>
    <s v="Tech rep lvl + Dia a Dia + VGF2"/>
    <s v="FULL PAYMENT"/>
    <m/>
    <n v="108488.0834"/>
    <n v="73614.451400000005"/>
    <n v="78.14"/>
    <m/>
    <s v="SOAP LIQUID"/>
    <s v="SOAP"/>
    <s v="WASH"/>
    <s v="UNISEX"/>
    <s v="AVON CARE FRANCHISE"/>
    <s v="AVON CARE PERSONAL CARE"/>
    <n v="0"/>
    <n v="100"/>
    <n v="100"/>
    <s v="N"/>
    <s v="N"/>
    <n v="51408"/>
    <m/>
    <s v="N"/>
    <s v="RO"/>
    <n v="14.6"/>
    <n v="14"/>
    <n v="16"/>
    <m/>
    <m/>
    <m/>
    <m/>
    <s v="N"/>
    <m/>
    <m/>
    <m/>
    <x v="0"/>
    <m/>
    <n v="122"/>
    <s v="AVON CARE 2"/>
    <s v="N"/>
    <m/>
    <m/>
    <s v="N"/>
    <n v="20230306"/>
    <m/>
    <n v="134460111"/>
    <s v="MIXED"/>
    <s v="Tech rep lvl"/>
    <s v="CosmÃ©ticos"/>
    <n v="1"/>
    <m/>
    <n v="0"/>
    <n v="0"/>
    <n v="100"/>
    <n v="134460124"/>
    <n v="999"/>
    <n v="2"/>
    <x v="0"/>
    <x v="0"/>
    <n v="0.46389999999999998"/>
    <n v="0.5302"/>
    <n v="0.46389999999999998"/>
    <n v="0.43070000000000003"/>
    <n v="0.41089999999999999"/>
    <n v="14.99"/>
    <n v="14.99"/>
    <n v="14.99"/>
    <n v="14.99"/>
    <n v="14.99"/>
    <s v="Brasil + Dia a Dia + VGF2"/>
    <s v="Bronze + Dia a Dia + VGF2"/>
    <s v="Prata + Dia a Dia + VGF2"/>
    <s v="Ouro + Dia a Dia + VGF2"/>
    <s v="Estrela + Dia a Dia + VGF2"/>
    <n v="30"/>
    <n v="20"/>
    <n v="30"/>
    <n v="35"/>
    <n v="38"/>
    <n v="50.9"/>
    <n v="50.9"/>
    <n v="50.9"/>
    <n v="50.9"/>
    <n v="50.9"/>
    <n v="0"/>
    <n v="0"/>
    <n v="0"/>
    <n v="0"/>
    <n v="0"/>
    <n v="10.493"/>
    <n v="11.992000000000001"/>
    <n v="10.493"/>
    <n v="9.7434999999999992"/>
    <n v="9.2937999999999992"/>
    <n v="0"/>
    <n v="0"/>
    <n v="0"/>
    <n v="0"/>
    <n v="0"/>
    <n v="0"/>
    <n v="100"/>
    <n v="100"/>
    <n v="100"/>
    <n v="100"/>
  </r>
  <r>
    <n v="634420"/>
    <x v="419"/>
    <n v="20220313"/>
    <m/>
    <s v="BODY"/>
    <x v="195"/>
    <s v="DERMA EXTREME RESTORATION HAND CREAM 50G"/>
    <n v="1228781"/>
    <x v="419"/>
    <n v="1"/>
    <s v="IN-LINE (EXCL NR)"/>
    <s v="REGULAR PRICE"/>
    <n v="0.38059999999999999"/>
    <m/>
    <n v="1.3680000000000001"/>
    <m/>
    <m/>
    <n v="14.99"/>
    <n v="14.99"/>
    <n v="5657"/>
    <n v="5657"/>
    <n v="121"/>
    <s v="WORK IN PROGRESS"/>
    <n v="134460139"/>
    <s v="NO INCENTIVE"/>
    <s v="N"/>
    <s v="N"/>
    <s v="N"/>
    <s v="N"/>
    <x v="3"/>
    <n v="134460141"/>
    <n v="28"/>
    <n v="11"/>
    <n v="20230306"/>
    <s v="CUSTOMER"/>
    <n v="15"/>
    <s v="Y"/>
    <s v="Tech rep lvl + Dia a Dia + VGF2"/>
    <s v="FULL PAYMENT"/>
    <m/>
    <n v="31359.6976"/>
    <n v="23620.921600000001"/>
    <n v="83.21"/>
    <m/>
    <s v="MOISTURIZER CREAM"/>
    <s v="MOISTURIZER"/>
    <s v="HAND CARE"/>
    <s v="FEMALE"/>
    <s v="AVON CARE FRANCHISE"/>
    <s v="AVON CARE (NO SUB BRAND APPLIES)"/>
    <n v="1"/>
    <n v="100"/>
    <n v="100"/>
    <s v="N"/>
    <s v="N"/>
    <n v="52130"/>
    <m/>
    <s v="N"/>
    <m/>
    <m/>
    <m/>
    <m/>
    <m/>
    <m/>
    <m/>
    <m/>
    <s v="N"/>
    <m/>
    <m/>
    <m/>
    <x v="0"/>
    <m/>
    <n v="120"/>
    <s v="AVON CARE 1"/>
    <s v="N"/>
    <m/>
    <m/>
    <s v="N"/>
    <n v="20230306"/>
    <m/>
    <n v="134460139"/>
    <s v="MIXED"/>
    <s v="Tech rep lvl"/>
    <s v="CosmÃ©ticos"/>
    <n v="1"/>
    <m/>
    <n v="0"/>
    <n v="0"/>
    <n v="100"/>
    <n v="134460140"/>
    <n v="999"/>
    <n v="2"/>
    <x v="0"/>
    <x v="0"/>
    <n v="0.38059999999999999"/>
    <n v="0.435"/>
    <n v="0.38059999999999999"/>
    <n v="0.35339999999999999"/>
    <n v="0.33710000000000001"/>
    <n v="14.99"/>
    <n v="14.99"/>
    <n v="14.99"/>
    <n v="14.99"/>
    <n v="14.99"/>
    <s v="Brasil + Dia a Dia + VGF2"/>
    <s v="Bronze + Dia a Dia + VGF2"/>
    <s v="Prata + Dia a Dia + VGF2"/>
    <s v="Ouro + Dia a Dia + VGF2"/>
    <s v="Estrela + Dia a Dia + VGF2"/>
    <n v="30"/>
    <n v="20"/>
    <n v="30"/>
    <n v="35"/>
    <n v="38"/>
    <n v="83.92"/>
    <n v="83.92"/>
    <n v="83.92"/>
    <n v="83.92"/>
    <n v="83.92"/>
    <n v="0"/>
    <n v="0"/>
    <n v="0"/>
    <n v="0"/>
    <n v="0"/>
    <n v="10.493"/>
    <n v="11.992000000000001"/>
    <n v="10.493"/>
    <n v="9.7434999999999992"/>
    <n v="9.2937999999999992"/>
    <n v="0"/>
    <n v="0"/>
    <n v="0"/>
    <n v="0"/>
    <n v="0"/>
    <n v="0"/>
    <n v="100"/>
    <n v="100"/>
    <n v="100"/>
    <n v="100"/>
  </r>
  <r>
    <n v="623838"/>
    <x v="420"/>
    <n v="20200307"/>
    <m/>
    <s v="BODY"/>
    <x v="196"/>
    <s v="AVON CARE ERVA DOCE LAVENDER HAND CREAM"/>
    <n v="1221762"/>
    <x v="420"/>
    <n v="1"/>
    <s v="IN-LINE (EXCL NR)"/>
    <s v="CROSS-OUT"/>
    <n v="0.48010000000000003"/>
    <m/>
    <n v="1.4019999999999999"/>
    <m/>
    <m/>
    <n v="7.99"/>
    <n v="12.99"/>
    <n v="8926"/>
    <n v="8926"/>
    <n v="123"/>
    <s v="WORK IN PROGRESS"/>
    <n v="134460176"/>
    <s v="NO INCENTIVE"/>
    <s v="N"/>
    <s v="N"/>
    <s v="N"/>
    <s v="N"/>
    <x v="3"/>
    <n v="134460178"/>
    <n v="28"/>
    <n v="11"/>
    <n v="20230306"/>
    <s v="CUSTOMER"/>
    <n v="15"/>
    <s v="Y"/>
    <s v="Tech rep lvl + Dia a Dia + VGF2"/>
    <s v="FULL PAYMENT"/>
    <m/>
    <n v="33271.5481"/>
    <n v="20757.2961"/>
    <n v="74.42"/>
    <m/>
    <s v="MOISTURIZER CREAM"/>
    <s v="MOISTURIZER"/>
    <s v="HAND CARE"/>
    <s v="FEMALE"/>
    <s v="AVON CARE FRANCHISE"/>
    <s v="AVON CARE (NO SUB BRAND APPLIES)"/>
    <n v="1"/>
    <n v="100"/>
    <n v="100"/>
    <s v="N"/>
    <s v="N"/>
    <n v="51671"/>
    <m/>
    <s v="N"/>
    <s v="HIT"/>
    <n v="7.1"/>
    <n v="7.99"/>
    <n v="8.17"/>
    <m/>
    <m/>
    <m/>
    <m/>
    <s v="N"/>
    <m/>
    <m/>
    <m/>
    <x v="0"/>
    <m/>
    <n v="122"/>
    <s v="AVON CARE 2"/>
    <s v="N"/>
    <m/>
    <m/>
    <s v="N"/>
    <n v="20230306"/>
    <m/>
    <n v="134460176"/>
    <s v="MIXED"/>
    <s v="Tech rep lvl"/>
    <s v="CosmÃ©ticos"/>
    <n v="1"/>
    <m/>
    <n v="0"/>
    <n v="0"/>
    <n v="100"/>
    <n v="134460177"/>
    <n v="999"/>
    <n v="2"/>
    <x v="0"/>
    <x v="0"/>
    <n v="0.48010000000000003"/>
    <n v="0.54869999999999997"/>
    <n v="0.48010000000000003"/>
    <n v="0.44579999999999997"/>
    <n v="0.42530000000000001"/>
    <n v="7.99"/>
    <n v="7.99"/>
    <n v="7.99"/>
    <n v="7.99"/>
    <n v="7.99"/>
    <s v="Brasil + Dia a Dia + VGF2"/>
    <s v="Bronze + Dia a Dia + VGF2"/>
    <s v="Prata + Dia a Dia + VGF2"/>
    <s v="Ouro + Dia a Dia + VGF2"/>
    <s v="Estrela + Dia a Dia + VGF2"/>
    <n v="30"/>
    <n v="20"/>
    <n v="30"/>
    <n v="35"/>
    <n v="38"/>
    <n v="45.79"/>
    <n v="45.79"/>
    <n v="45.79"/>
    <n v="45.79"/>
    <n v="45.79"/>
    <n v="0"/>
    <n v="0"/>
    <n v="0"/>
    <n v="0"/>
    <n v="0"/>
    <n v="5.593"/>
    <n v="6.3920000000000003"/>
    <n v="5.593"/>
    <n v="5.1935000000000002"/>
    <n v="4.9538000000000002"/>
    <n v="0"/>
    <n v="0"/>
    <n v="0"/>
    <n v="0"/>
    <n v="0"/>
    <n v="0"/>
    <n v="100"/>
    <n v="100"/>
    <n v="100"/>
    <n v="100"/>
  </r>
  <r>
    <n v="623875"/>
    <x v="421"/>
    <n v="20200307"/>
    <m/>
    <s v="BODY"/>
    <x v="196"/>
    <s v="AVON AVON CARE ERVA DOCE HAND CREAM"/>
    <n v="1221790"/>
    <x v="421"/>
    <n v="1"/>
    <s v="IN-LINE (EXCL NR)"/>
    <s v="CROSS-OUT"/>
    <n v="0.48010000000000003"/>
    <m/>
    <n v="1.423"/>
    <m/>
    <m/>
    <n v="7.99"/>
    <n v="12.99"/>
    <n v="6827"/>
    <n v="6827"/>
    <n v="123"/>
    <s v="WORK IN PROGRESS"/>
    <n v="134460176"/>
    <s v="NO INCENTIVE"/>
    <s v="N"/>
    <s v="N"/>
    <s v="N"/>
    <s v="N"/>
    <x v="3"/>
    <n v="134460190"/>
    <n v="28"/>
    <n v="11"/>
    <n v="20230306"/>
    <s v="CUSTOMER"/>
    <n v="15"/>
    <s v="Y"/>
    <s v="Tech rep lvl + Dia a Dia + VGF2"/>
    <s v="FULL PAYMENT"/>
    <m/>
    <n v="25447.958200000001"/>
    <n v="15733.137199999999"/>
    <n v="74.03"/>
    <m/>
    <s v="MOISTURIZER CREAM"/>
    <s v="MOISTURIZER"/>
    <s v="HAND CARE"/>
    <s v="UNISEX"/>
    <s v="AVON CARE FRANCHISE"/>
    <s v="AVON CARE PERSONAL CARE"/>
    <n v="1"/>
    <n v="100"/>
    <n v="100"/>
    <s v="N"/>
    <s v="N"/>
    <n v="51637"/>
    <m/>
    <s v="N"/>
    <s v="HIT"/>
    <n v="7.1"/>
    <n v="7.99"/>
    <n v="8.17"/>
    <m/>
    <m/>
    <m/>
    <m/>
    <s v="N"/>
    <m/>
    <m/>
    <m/>
    <x v="0"/>
    <m/>
    <n v="122"/>
    <s v="AVON CARE 2"/>
    <s v="N"/>
    <m/>
    <m/>
    <s v="N"/>
    <n v="20230306"/>
    <m/>
    <n v="134460176"/>
    <s v="MIXED"/>
    <s v="Tech rep lvl"/>
    <s v="CosmÃ©ticos"/>
    <n v="1"/>
    <m/>
    <n v="0"/>
    <n v="0"/>
    <n v="100"/>
    <n v="134460189"/>
    <n v="999"/>
    <n v="2"/>
    <x v="0"/>
    <x v="0"/>
    <n v="0.48010000000000003"/>
    <n v="0.54869999999999997"/>
    <n v="0.48010000000000003"/>
    <n v="0.44579999999999997"/>
    <n v="0.42530000000000001"/>
    <n v="7.99"/>
    <n v="7.99"/>
    <n v="7.99"/>
    <n v="7.99"/>
    <n v="7.99"/>
    <s v="Brasil + Dia a Dia + VGF2"/>
    <s v="Bronze + Dia a Dia + VGF2"/>
    <s v="Prata + Dia a Dia + VGF2"/>
    <s v="Ouro + Dia a Dia + VGF2"/>
    <s v="Estrela + Dia a Dia + VGF2"/>
    <n v="30"/>
    <n v="20"/>
    <n v="30"/>
    <n v="35"/>
    <n v="38"/>
    <n v="45.79"/>
    <n v="45.79"/>
    <n v="45.79"/>
    <n v="45.79"/>
    <n v="45.79"/>
    <n v="0"/>
    <n v="0"/>
    <n v="0"/>
    <n v="0"/>
    <n v="0"/>
    <n v="5.593"/>
    <n v="6.3920000000000003"/>
    <n v="5.593"/>
    <n v="5.1935000000000002"/>
    <n v="4.9538000000000002"/>
    <n v="0"/>
    <n v="0"/>
    <n v="0"/>
    <n v="0"/>
    <n v="0"/>
    <n v="0"/>
    <n v="100"/>
    <n v="100"/>
    <n v="100"/>
    <n v="100"/>
  </r>
  <r>
    <n v="631384"/>
    <x v="422"/>
    <n v="20220307"/>
    <m/>
    <s v="BODY"/>
    <x v="196"/>
    <s v="1Q22 AVON CARE POMEGRANATE HAND CREAM 50ML BRAZIL ONLY"/>
    <n v="1226627"/>
    <x v="422"/>
    <n v="1"/>
    <s v="IN-LINE (EXCL NR)"/>
    <s v="CROSS-OUT"/>
    <n v="0.48010000000000003"/>
    <m/>
    <n v="0.9"/>
    <m/>
    <m/>
    <n v="7.99"/>
    <n v="12.99"/>
    <n v="5931"/>
    <n v="5931"/>
    <n v="123"/>
    <s v="WORK IN PROGRESS"/>
    <n v="134460176"/>
    <s v="NO INCENTIVE"/>
    <s v="N"/>
    <s v="N"/>
    <s v="N"/>
    <s v="N"/>
    <x v="3"/>
    <n v="134460226"/>
    <n v="28"/>
    <n v="11"/>
    <n v="20230306"/>
    <s v="CUSTOMER"/>
    <n v="15"/>
    <s v="Y"/>
    <s v="Tech rep lvl + Dia a Dia + VGF2"/>
    <s v="FULL PAYMENT"/>
    <m/>
    <n v="22107.470300000001"/>
    <n v="16769.570299999999"/>
    <n v="83.58"/>
    <m/>
    <s v="MOISTURIZER CREAM"/>
    <s v="MOISTURIZER"/>
    <s v="HAND CARE"/>
    <s v="UNISEX"/>
    <s v="AVON CARE FRANCHISE"/>
    <s v="AVON CARE PERSONAL CARE"/>
    <n v="1"/>
    <n v="100"/>
    <n v="100"/>
    <s v="N"/>
    <s v="N"/>
    <n v="50161"/>
    <m/>
    <s v="N"/>
    <s v="HIT"/>
    <n v="7.1"/>
    <n v="7.99"/>
    <n v="8.17"/>
    <m/>
    <m/>
    <m/>
    <m/>
    <s v="N"/>
    <m/>
    <m/>
    <m/>
    <x v="0"/>
    <m/>
    <n v="122"/>
    <s v="AVON CARE 2"/>
    <s v="N"/>
    <m/>
    <m/>
    <s v="N"/>
    <n v="20230306"/>
    <m/>
    <n v="134460176"/>
    <s v="MIXED"/>
    <s v="Tech rep lvl"/>
    <s v="CosmÃ©ticos"/>
    <n v="1"/>
    <m/>
    <n v="0"/>
    <n v="0"/>
    <n v="100"/>
    <n v="134460225"/>
    <n v="999"/>
    <n v="2"/>
    <x v="0"/>
    <x v="0"/>
    <n v="0.48010000000000003"/>
    <n v="0.54869999999999997"/>
    <n v="0.48010000000000003"/>
    <n v="0.44579999999999997"/>
    <n v="0.42530000000000001"/>
    <n v="7.99"/>
    <n v="7.99"/>
    <n v="7.99"/>
    <n v="7.99"/>
    <n v="7.99"/>
    <s v="Brasil + Dia a Dia + VGF2"/>
    <s v="Bronze + Dia a Dia + VGF2"/>
    <s v="Prata + Dia a Dia + VGF2"/>
    <s v="Ouro + Dia a Dia + VGF2"/>
    <s v="Estrela + Dia a Dia + VGF2"/>
    <n v="30"/>
    <n v="20"/>
    <n v="30"/>
    <n v="35"/>
    <n v="38"/>
    <n v="45.79"/>
    <n v="45.79"/>
    <n v="45.79"/>
    <n v="45.79"/>
    <n v="45.79"/>
    <n v="0"/>
    <n v="0"/>
    <n v="0"/>
    <n v="0"/>
    <n v="0"/>
    <n v="5.593"/>
    <n v="6.3920000000000003"/>
    <n v="5.593"/>
    <n v="5.1935000000000002"/>
    <n v="4.9538000000000002"/>
    <n v="0"/>
    <n v="0"/>
    <n v="0"/>
    <n v="0"/>
    <n v="0"/>
    <n v="0"/>
    <n v="100"/>
    <n v="100"/>
    <n v="100"/>
    <n v="100"/>
  </r>
  <r>
    <n v="633892"/>
    <x v="423"/>
    <n v="20220315"/>
    <m/>
    <s v="BODY"/>
    <x v="196"/>
    <s v="AVON CARE ESSENTIALS OATMEAL MICROBIOME HAND CREAM 50ML (BRAZIL)"/>
    <n v="1228401"/>
    <x v="423"/>
    <n v="1"/>
    <s v="IN-LINE (EXCL NR)"/>
    <s v="CROSS-OUT"/>
    <n v="0.48010000000000003"/>
    <m/>
    <n v="1.2470000000000001"/>
    <m/>
    <m/>
    <n v="7.99"/>
    <n v="12.99"/>
    <n v="7818"/>
    <n v="7818"/>
    <n v="123"/>
    <s v="WORK IN PROGRESS"/>
    <n v="134460176"/>
    <s v="NO INCENTIVE"/>
    <s v="N"/>
    <s v="N"/>
    <s v="N"/>
    <s v="N"/>
    <x v="3"/>
    <n v="134460214"/>
    <n v="28"/>
    <n v="11"/>
    <n v="20230306"/>
    <s v="CUSTOMER"/>
    <n v="15"/>
    <s v="Y"/>
    <s v="Tech rep lvl + Dia a Dia + VGF2"/>
    <s v="FULL PAYMENT"/>
    <m/>
    <n v="29141.642599999999"/>
    <n v="19392.596600000001"/>
    <n v="77.25"/>
    <m/>
    <s v="MOISTURIZER CREAM"/>
    <s v="MOISTURIZER"/>
    <s v="HAND CARE"/>
    <s v="FEMALE"/>
    <s v="AVON CARE FRANCHISE"/>
    <s v="AVON CARE (NO SUB BRAND APPLIES)"/>
    <n v="1"/>
    <n v="100"/>
    <n v="100"/>
    <s v="N"/>
    <s v="N"/>
    <n v="52206"/>
    <m/>
    <s v="N"/>
    <s v="HIT"/>
    <n v="6.8"/>
    <n v="7.99"/>
    <n v="7.99"/>
    <m/>
    <m/>
    <m/>
    <m/>
    <s v="N"/>
    <m/>
    <m/>
    <m/>
    <x v="0"/>
    <m/>
    <n v="122"/>
    <s v="AVON CARE 2"/>
    <s v="N"/>
    <m/>
    <m/>
    <s v="N"/>
    <n v="20230306"/>
    <m/>
    <n v="134460176"/>
    <s v="MIXED"/>
    <s v="Tech rep lvl"/>
    <s v="CosmÃ©ticos"/>
    <n v="1"/>
    <m/>
    <n v="0"/>
    <n v="0"/>
    <n v="100"/>
    <n v="134460213"/>
    <n v="999"/>
    <n v="2"/>
    <x v="0"/>
    <x v="0"/>
    <n v="0.48010000000000003"/>
    <n v="0.54869999999999997"/>
    <n v="0.48010000000000003"/>
    <n v="0.44579999999999997"/>
    <n v="0.42530000000000001"/>
    <n v="7.99"/>
    <n v="7.99"/>
    <n v="7.99"/>
    <n v="7.99"/>
    <n v="7.99"/>
    <s v="Brasil + Dia a Dia + VGF2"/>
    <s v="Bronze + Dia a Dia + VGF2"/>
    <s v="Prata + Dia a Dia + VGF2"/>
    <s v="Ouro + Dia a Dia + VGF2"/>
    <s v="Estrela + Dia a Dia + VGF2"/>
    <n v="30"/>
    <n v="20"/>
    <n v="30"/>
    <n v="35"/>
    <n v="38"/>
    <n v="45.79"/>
    <n v="45.79"/>
    <n v="45.79"/>
    <n v="45.79"/>
    <n v="45.79"/>
    <n v="0"/>
    <n v="0"/>
    <n v="0"/>
    <n v="0"/>
    <n v="0"/>
    <n v="5.593"/>
    <n v="6.3920000000000003"/>
    <n v="5.593"/>
    <n v="5.1935000000000002"/>
    <n v="4.9538000000000002"/>
    <n v="0"/>
    <n v="0"/>
    <n v="0"/>
    <n v="0"/>
    <n v="0"/>
    <n v="0"/>
    <n v="100"/>
    <n v="100"/>
    <n v="100"/>
    <n v="100"/>
  </r>
  <r>
    <n v="637434"/>
    <x v="424"/>
    <n v="20220315"/>
    <m/>
    <s v="BODY"/>
    <x v="196"/>
    <s v="MACADAMIA HAND CREAM 50G"/>
    <n v="1230916"/>
    <x v="424"/>
    <n v="1"/>
    <s v="IN-LINE (EXCL NR)"/>
    <s v="CROSS-OUT"/>
    <n v="0.48010000000000003"/>
    <m/>
    <n v="1.1919999999999999"/>
    <m/>
    <m/>
    <n v="7.99"/>
    <n v="12.99"/>
    <n v="15017"/>
    <n v="15017"/>
    <n v="123"/>
    <s v="WORK IN PROGRESS"/>
    <n v="134460176"/>
    <s v="NO INCENTIVE"/>
    <s v="N"/>
    <s v="N"/>
    <s v="N"/>
    <s v="N"/>
    <x v="3"/>
    <n v="134460202"/>
    <n v="28"/>
    <n v="11"/>
    <n v="20230306"/>
    <s v="CUSTOMER"/>
    <n v="15"/>
    <s v="Y"/>
    <s v="Tech rep lvl + Dia a Dia + VGF2"/>
    <s v="FULL PAYMENT"/>
    <m/>
    <n v="55976.574500000002"/>
    <n v="38076.3105"/>
    <n v="78.25"/>
    <m/>
    <s v="MOISTURIZER CREAM"/>
    <s v="MOISTURIZER"/>
    <s v="HAND CARE"/>
    <s v="FEMALE"/>
    <s v="AVON CARE FRANCHISE"/>
    <s v="AVON CARE (NO SUB BRAND APPLIES)"/>
    <n v="1"/>
    <n v="100"/>
    <n v="100"/>
    <s v="N"/>
    <s v="N"/>
    <n v="52588"/>
    <m/>
    <s v="N"/>
    <s v="HIT"/>
    <n v="6.8"/>
    <n v="7.99"/>
    <n v="7.99"/>
    <m/>
    <m/>
    <m/>
    <m/>
    <s v="N"/>
    <m/>
    <m/>
    <m/>
    <x v="0"/>
    <m/>
    <n v="122"/>
    <s v="AVON CARE 2"/>
    <s v="N"/>
    <m/>
    <m/>
    <s v="N"/>
    <n v="20230306"/>
    <m/>
    <n v="134460176"/>
    <s v="MIXED"/>
    <s v="Tech rep lvl"/>
    <s v="CosmÃ©ticos"/>
    <n v="1"/>
    <m/>
    <n v="0"/>
    <n v="0"/>
    <n v="100"/>
    <n v="134460201"/>
    <n v="999"/>
    <n v="2"/>
    <x v="0"/>
    <x v="0"/>
    <n v="0.48010000000000003"/>
    <n v="0.54869999999999997"/>
    <n v="0.48010000000000003"/>
    <n v="0.44579999999999997"/>
    <n v="0.42530000000000001"/>
    <n v="7.99"/>
    <n v="7.99"/>
    <n v="7.99"/>
    <n v="7.99"/>
    <n v="7.99"/>
    <s v="Brasil + Dia a Dia + VGF2"/>
    <s v="Bronze + Dia a Dia + VGF2"/>
    <s v="Prata + Dia a Dia + VGF2"/>
    <s v="Ouro + Dia a Dia + VGF2"/>
    <s v="Estrela + Dia a Dia + VGF2"/>
    <n v="30"/>
    <n v="20"/>
    <n v="30"/>
    <n v="35"/>
    <n v="38"/>
    <n v="45.79"/>
    <n v="45.79"/>
    <n v="45.79"/>
    <n v="45.79"/>
    <n v="45.79"/>
    <n v="0"/>
    <n v="0"/>
    <n v="0"/>
    <n v="0"/>
    <n v="0"/>
    <n v="5.593"/>
    <n v="6.3920000000000003"/>
    <n v="5.593"/>
    <n v="5.1935000000000002"/>
    <n v="4.9538000000000002"/>
    <n v="0"/>
    <n v="0"/>
    <n v="0"/>
    <n v="0"/>
    <n v="0"/>
    <n v="0"/>
    <n v="100"/>
    <n v="100"/>
    <n v="100"/>
    <n v="100"/>
  </r>
  <r>
    <n v="638777"/>
    <x v="425"/>
    <n v="20230301"/>
    <m/>
    <s v="BODY"/>
    <x v="197"/>
    <s v="AVON CARE BABY CALMING HEAD-TO-TOE WASH REFORMULATION"/>
    <n v="1231945"/>
    <x v="425"/>
    <n v="1"/>
    <s v="IN-LINE (EXCL NR)"/>
    <s v="CROSS-OUT"/>
    <n v="0.46389999999999998"/>
    <m/>
    <n v="3.2930000000000001"/>
    <m/>
    <m/>
    <n v="20.99"/>
    <n v="25.99"/>
    <n v="3765"/>
    <n v="3765"/>
    <n v="124"/>
    <s v="WORK IN PROGRESS"/>
    <n v="134460262"/>
    <s v="NO INCENTIVE"/>
    <s v="N"/>
    <s v="N"/>
    <s v="N"/>
    <s v="N"/>
    <x v="3"/>
    <n v="134460264"/>
    <n v="28"/>
    <n v="11"/>
    <n v="20230306"/>
    <s v="CUSTOMER"/>
    <n v="15"/>
    <s v="Y"/>
    <s v="Tech rep lvl + Dia a Dia + VGF2"/>
    <s v="FULL PAYMENT"/>
    <m/>
    <n v="35620.338600000003"/>
    <n v="23222.193599999999"/>
    <n v="76.33"/>
    <m/>
    <s v="BODY WASH"/>
    <s v="SHOWER GEL/BODY WASH"/>
    <s v="BABY CARE"/>
    <s v="UNISEX"/>
    <s v="AVON CARE FRANCHISE"/>
    <s v="AVON CARE BABY"/>
    <n v="0"/>
    <n v="100"/>
    <n v="100"/>
    <s v="N"/>
    <s v="N"/>
    <n v="51249"/>
    <m/>
    <s v="N"/>
    <s v="SP"/>
    <n v="19.34"/>
    <n v="22.99"/>
    <n v="24.19"/>
    <m/>
    <m/>
    <m/>
    <m/>
    <s v="N"/>
    <m/>
    <m/>
    <m/>
    <x v="0"/>
    <m/>
    <n v="124"/>
    <s v="AVON CARE 3"/>
    <s v="N"/>
    <m/>
    <m/>
    <s v="N"/>
    <n v="20230306"/>
    <m/>
    <n v="134460262"/>
    <s v="MIXED"/>
    <s v="Tech rep lvl"/>
    <s v="CosmÃ©ticos"/>
    <n v="1"/>
    <m/>
    <n v="0"/>
    <n v="0"/>
    <n v="100"/>
    <n v="134460263"/>
    <n v="999"/>
    <n v="2"/>
    <x v="0"/>
    <x v="0"/>
    <n v="0.46389999999999998"/>
    <n v="0.5302"/>
    <n v="0.46389999999999998"/>
    <n v="0.43070000000000003"/>
    <n v="0.41089999999999999"/>
    <n v="20.99"/>
    <n v="20.99"/>
    <n v="20.99"/>
    <n v="20.99"/>
    <n v="20.99"/>
    <s v="Brasil + Dia a Dia + VGF2"/>
    <s v="Bronze + Dia a Dia + VGF2"/>
    <s v="Prata + Dia a Dia + VGF2"/>
    <s v="Ouro + Dia a Dia + VGF2"/>
    <s v="Estrela + Dia a Dia + VGF2"/>
    <n v="30"/>
    <n v="20"/>
    <n v="30"/>
    <n v="35"/>
    <n v="38"/>
    <n v="50.9"/>
    <n v="50.9"/>
    <n v="50.9"/>
    <n v="50.9"/>
    <n v="50.9"/>
    <n v="0"/>
    <n v="0"/>
    <n v="0"/>
    <n v="0"/>
    <n v="0"/>
    <n v="14.693"/>
    <n v="16.792000000000002"/>
    <n v="14.693"/>
    <n v="13.6435"/>
    <n v="13.0138"/>
    <n v="0"/>
    <n v="0"/>
    <n v="0"/>
    <n v="0"/>
    <n v="0"/>
    <n v="0"/>
    <n v="100"/>
    <n v="100"/>
    <n v="100"/>
    <n v="100"/>
  </r>
  <r>
    <n v="638774"/>
    <x v="426"/>
    <n v="20230302"/>
    <m/>
    <s v="BODY"/>
    <x v="198"/>
    <s v="AVON CARE BABY CALMING LOTION 200ML"/>
    <n v="1231760"/>
    <x v="426"/>
    <n v="1"/>
    <s v="IN-LINE (EXCL NR)"/>
    <s v="CROSS-OUT"/>
    <n v="0.38059999999999999"/>
    <m/>
    <n v="3.218"/>
    <m/>
    <m/>
    <n v="20.99"/>
    <n v="25.99"/>
    <n v="6921"/>
    <n v="6921"/>
    <n v="124"/>
    <s v="WORK IN PROGRESS"/>
    <n v="134460275"/>
    <s v="NO INCENTIVE"/>
    <s v="N"/>
    <s v="N"/>
    <s v="N"/>
    <s v="N"/>
    <x v="3"/>
    <n v="134460277"/>
    <n v="28"/>
    <n v="11"/>
    <n v="20230306"/>
    <s v="CUSTOMER"/>
    <n v="15"/>
    <s v="Y"/>
    <s v="Tech rep lvl + Dia a Dia + VGF2"/>
    <s v="FULL PAYMENT"/>
    <m/>
    <n v="53724.998599999999"/>
    <n v="31453.220600000001"/>
    <n v="71.8"/>
    <m/>
    <s v="MOISTURIZER LOTION"/>
    <s v="MOISTURIZER"/>
    <s v="BABY CARE"/>
    <s v="UNISEX"/>
    <s v="AVON CARE FRANCHISE"/>
    <s v="AVON CARE BABY"/>
    <n v="0"/>
    <n v="100"/>
    <n v="100"/>
    <s v="N"/>
    <s v="N"/>
    <n v="52148"/>
    <m/>
    <s v="N"/>
    <s v="SP"/>
    <n v="19.34"/>
    <n v="22.99"/>
    <n v="24.19"/>
    <m/>
    <m/>
    <m/>
    <m/>
    <s v="N"/>
    <m/>
    <m/>
    <m/>
    <x v="0"/>
    <m/>
    <n v="124"/>
    <s v="AVON CARE 3"/>
    <s v="N"/>
    <m/>
    <m/>
    <s v="N"/>
    <n v="20230306"/>
    <m/>
    <n v="134460275"/>
    <s v="MIXED"/>
    <s v="Tech rep lvl"/>
    <s v="CosmÃ©ticos"/>
    <n v="1"/>
    <m/>
    <n v="0"/>
    <n v="0"/>
    <n v="100"/>
    <n v="134460276"/>
    <n v="999"/>
    <n v="2"/>
    <x v="0"/>
    <x v="0"/>
    <n v="0.38059999999999999"/>
    <n v="0.435"/>
    <n v="0.38059999999999999"/>
    <n v="0.35339999999999999"/>
    <n v="0.33710000000000001"/>
    <n v="20.99"/>
    <n v="20.99"/>
    <n v="20.99"/>
    <n v="20.99"/>
    <n v="20.99"/>
    <s v="Brasil + Dia a Dia + VGF2"/>
    <s v="Bronze + Dia a Dia + VGF2"/>
    <s v="Prata + Dia a Dia + VGF2"/>
    <s v="Ouro + Dia a Dia + VGF2"/>
    <s v="Estrela + Dia a Dia + VGF2"/>
    <n v="30"/>
    <n v="20"/>
    <n v="30"/>
    <n v="35"/>
    <n v="38"/>
    <n v="83.92"/>
    <n v="83.92"/>
    <n v="83.92"/>
    <n v="83.92"/>
    <n v="83.92"/>
    <n v="0"/>
    <n v="0"/>
    <n v="0"/>
    <n v="0"/>
    <n v="0"/>
    <n v="14.693"/>
    <n v="16.792000000000002"/>
    <n v="14.693"/>
    <n v="13.6435"/>
    <n v="13.0138"/>
    <n v="0"/>
    <n v="0"/>
    <n v="0"/>
    <n v="0"/>
    <n v="0"/>
    <n v="0"/>
    <n v="100"/>
    <n v="100"/>
    <n v="100"/>
    <n v="100"/>
  </r>
  <r>
    <n v="638982"/>
    <x v="427"/>
    <n v="20230302"/>
    <m/>
    <s v="BODY"/>
    <x v="199"/>
    <s v="AC BABY CALMING COLOGNE-PLUTO REFORMULATION"/>
    <n v="1232044"/>
    <x v="427"/>
    <n v="1"/>
    <s v="IN-LINE (EXCL NR)"/>
    <s v="REGULAR PRICE"/>
    <n v="0.44929999999999998"/>
    <m/>
    <n v="2.89"/>
    <m/>
    <m/>
    <n v="31.99"/>
    <n v="31.99"/>
    <n v="4950"/>
    <n v="4950"/>
    <n v="124"/>
    <s v="WORK IN PROGRESS"/>
    <n v="134460288"/>
    <s v="NO INCENTIVE"/>
    <s v="N"/>
    <s v="N"/>
    <s v="N"/>
    <s v="N"/>
    <x v="3"/>
    <n v="134460290"/>
    <n v="28"/>
    <n v="11"/>
    <n v="20230306"/>
    <s v="CUSTOMER"/>
    <n v="15"/>
    <s v="Y"/>
    <s v="Tech rep lvl + Dia a Dia + VGF2"/>
    <s v="FULL PAYMENT"/>
    <m/>
    <n v="69128.438599999994"/>
    <n v="54822.938600000001"/>
    <n v="85.92"/>
    <m/>
    <s v="COLOGNE SPLASH"/>
    <s v="EDP/EDT/COLOGNE"/>
    <s v="BABY CARE"/>
    <s v="UNISEX"/>
    <s v="AVON CARE FRANCHISE"/>
    <s v="AVON CARE BABY"/>
    <n v="0"/>
    <n v="100"/>
    <n v="100"/>
    <s v="N"/>
    <s v="N"/>
    <n v="52247"/>
    <m/>
    <s v="N"/>
    <m/>
    <m/>
    <m/>
    <m/>
    <m/>
    <m/>
    <m/>
    <m/>
    <s v="N"/>
    <m/>
    <m/>
    <m/>
    <x v="0"/>
    <m/>
    <n v="124"/>
    <s v="AVON CARE 3"/>
    <s v="N"/>
    <m/>
    <m/>
    <s v="N"/>
    <n v="20230306"/>
    <m/>
    <n v="134460288"/>
    <s v="MIXED"/>
    <s v="Tech rep lvl"/>
    <s v="CosmÃ©ticos"/>
    <n v="1"/>
    <m/>
    <n v="0"/>
    <n v="0"/>
    <n v="100"/>
    <n v="134460289"/>
    <n v="999"/>
    <n v="2"/>
    <x v="0"/>
    <x v="0"/>
    <n v="0.44929999999999998"/>
    <n v="0.51339999999999997"/>
    <n v="0.44929999999999998"/>
    <n v="0.41720000000000002"/>
    <n v="0.39789999999999998"/>
    <n v="31.99"/>
    <n v="31.99"/>
    <n v="31.99"/>
    <n v="31.99"/>
    <n v="31.99"/>
    <s v="Brasil + Dia a Dia + VGF2"/>
    <s v="Bronze + Dia a Dia + VGF2"/>
    <s v="Prata + Dia a Dia + VGF2"/>
    <s v="Ouro + Dia a Dia + VGF2"/>
    <s v="Estrela + Dia a Dia + VGF2"/>
    <n v="30"/>
    <n v="20"/>
    <n v="30"/>
    <n v="35"/>
    <n v="38"/>
    <n v="55.81"/>
    <n v="55.81"/>
    <n v="55.81"/>
    <n v="55.81"/>
    <n v="55.81"/>
    <n v="0"/>
    <n v="0"/>
    <n v="0"/>
    <n v="0"/>
    <n v="0"/>
    <n v="22.393000000000001"/>
    <n v="25.591999999999999"/>
    <n v="22.393000000000001"/>
    <n v="20.793500000000002"/>
    <n v="19.8338"/>
    <n v="0"/>
    <n v="0"/>
    <n v="0"/>
    <n v="0"/>
    <n v="0"/>
    <n v="0"/>
    <n v="100"/>
    <n v="100"/>
    <n v="100"/>
    <n v="100"/>
  </r>
  <r>
    <n v="638778"/>
    <x v="428"/>
    <n v="20230301"/>
    <m/>
    <s v="BODY"/>
    <x v="200"/>
    <s v="AVON CARE BABY SHAMPOO 2 IN 1"/>
    <n v="1231944"/>
    <x v="428"/>
    <n v="1"/>
    <s v="IN-LINE (EXCL NR)"/>
    <s v="REGULAR PRICE"/>
    <n v="0.48010000000000003"/>
    <m/>
    <n v="3.302"/>
    <m/>
    <m/>
    <n v="25.99"/>
    <n v="25.99"/>
    <n v="2548"/>
    <n v="2548"/>
    <n v="125"/>
    <s v="WORK IN PROGRESS"/>
    <n v="134460301"/>
    <s v="NO INCENTIVE"/>
    <s v="N"/>
    <s v="N"/>
    <s v="N"/>
    <s v="N"/>
    <x v="3"/>
    <n v="134460840"/>
    <n v="28"/>
    <n v="11"/>
    <n v="20230306"/>
    <s v="CUSTOMER"/>
    <n v="15"/>
    <s v="Y"/>
    <s v="Tech rep lvl + Dia a Dia + VGF2"/>
    <s v="FULL PAYMENT"/>
    <m/>
    <n v="30893.639899999998"/>
    <n v="22480.143899999999"/>
    <n v="81.48"/>
    <m/>
    <s v="SHAMPOO 2-IN-1/3 IN 1"/>
    <s v="SHAMPOO"/>
    <s v="BABY CARE"/>
    <s v="UNISEX"/>
    <s v="AVON CARE FRANCHISE"/>
    <s v="AVON CARE BABY"/>
    <n v="1"/>
    <n v="100"/>
    <n v="100"/>
    <s v="N"/>
    <s v="N"/>
    <n v="51307"/>
    <m/>
    <s v="N"/>
    <m/>
    <m/>
    <m/>
    <m/>
    <m/>
    <m/>
    <m/>
    <m/>
    <s v="N"/>
    <m/>
    <m/>
    <m/>
    <x v="0"/>
    <m/>
    <n v="124"/>
    <s v="AVON CARE 3"/>
    <s v="N"/>
    <m/>
    <m/>
    <s v="N"/>
    <n v="20230306"/>
    <m/>
    <n v="134460301"/>
    <s v="MIXED"/>
    <s v="Tech rep lvl"/>
    <s v="CosmÃ©ticos"/>
    <n v="1"/>
    <m/>
    <n v="0"/>
    <n v="0"/>
    <n v="100"/>
    <n v="134460839"/>
    <n v="999"/>
    <n v="2"/>
    <x v="0"/>
    <x v="0"/>
    <n v="0.48010000000000003"/>
    <n v="0.54869999999999997"/>
    <n v="0.48010000000000003"/>
    <n v="0.44579999999999997"/>
    <n v="0.42530000000000001"/>
    <n v="25.99"/>
    <n v="25.99"/>
    <n v="25.99"/>
    <n v="25.99"/>
    <n v="25.99"/>
    <s v="Brasil + Dia a Dia + VGF2"/>
    <s v="Bronze + Dia a Dia + VGF2"/>
    <s v="Prata + Dia a Dia + VGF2"/>
    <s v="Ouro + Dia a Dia + VGF2"/>
    <s v="Estrela + Dia a Dia + VGF2"/>
    <n v="30"/>
    <n v="20"/>
    <n v="30"/>
    <n v="35"/>
    <n v="38"/>
    <n v="45.79"/>
    <n v="45.79"/>
    <n v="45.79"/>
    <n v="45.79"/>
    <n v="45.79"/>
    <n v="0"/>
    <n v="0"/>
    <n v="0"/>
    <n v="0"/>
    <n v="0"/>
    <n v="18.193000000000001"/>
    <n v="20.792000000000002"/>
    <n v="18.193000000000001"/>
    <n v="16.8935"/>
    <n v="16.113800000000001"/>
    <n v="0"/>
    <n v="0"/>
    <n v="0"/>
    <n v="0"/>
    <n v="0"/>
    <n v="0"/>
    <n v="100"/>
    <n v="100"/>
    <n v="100"/>
    <n v="100"/>
  </r>
  <r>
    <n v="638983"/>
    <x v="429"/>
    <n v="20230302"/>
    <m/>
    <s v="BODY"/>
    <x v="201"/>
    <s v="AC BABY COLOGNE-PLUTO REFORMULATION"/>
    <n v="1232045"/>
    <x v="429"/>
    <n v="1"/>
    <s v="IN-LINE (EXCL NR)"/>
    <s v="REGULAR PRICE"/>
    <n v="0.44929999999999998"/>
    <m/>
    <n v="2.919"/>
    <m/>
    <m/>
    <n v="31.99"/>
    <n v="31.99"/>
    <n v="4761"/>
    <n v="4761"/>
    <n v="125"/>
    <s v="WORK IN PROGRESS"/>
    <n v="134460302"/>
    <s v="NO INCENTIVE"/>
    <s v="N"/>
    <s v="N"/>
    <s v="N"/>
    <s v="N"/>
    <x v="3"/>
    <n v="134460304"/>
    <n v="28"/>
    <n v="11"/>
    <n v="20230306"/>
    <s v="CUSTOMER"/>
    <n v="15"/>
    <s v="Y"/>
    <s v="Tech rep lvl + Dia a Dia + VGF2"/>
    <s v="FULL PAYMENT"/>
    <m/>
    <n v="66489.487500000003"/>
    <n v="52592.128499999999"/>
    <n v="85.78"/>
    <m/>
    <s v="COLOGNE SPLASH"/>
    <s v="EDP/EDT/COLOGNE"/>
    <s v="BABY CARE"/>
    <s v="UNISEX"/>
    <s v="AVON CARE FRANCHISE"/>
    <s v="AVON CARE BABY"/>
    <n v="1"/>
    <n v="100"/>
    <n v="100"/>
    <s v="N"/>
    <s v="N"/>
    <n v="52372"/>
    <m/>
    <s v="N"/>
    <m/>
    <m/>
    <m/>
    <m/>
    <m/>
    <m/>
    <m/>
    <m/>
    <s v="N"/>
    <m/>
    <m/>
    <m/>
    <x v="0"/>
    <m/>
    <n v="124"/>
    <s v="AVON CARE 3"/>
    <s v="N"/>
    <m/>
    <m/>
    <s v="N"/>
    <n v="20230306"/>
    <m/>
    <n v="134460302"/>
    <s v="MIXED"/>
    <s v="Tech rep lvl"/>
    <s v="CosmÃ©ticos"/>
    <n v="1"/>
    <m/>
    <n v="0"/>
    <n v="0"/>
    <n v="100"/>
    <n v="134460303"/>
    <n v="999"/>
    <n v="2"/>
    <x v="0"/>
    <x v="0"/>
    <n v="0.44929999999999998"/>
    <n v="0.51339999999999997"/>
    <n v="0.44929999999999998"/>
    <n v="0.41720000000000002"/>
    <n v="0.39789999999999998"/>
    <n v="31.99"/>
    <n v="31.99"/>
    <n v="31.99"/>
    <n v="31.99"/>
    <n v="31.99"/>
    <s v="Brasil + Dia a Dia + VGF2"/>
    <s v="Bronze + Dia a Dia + VGF2"/>
    <s v="Prata + Dia a Dia + VGF2"/>
    <s v="Ouro + Dia a Dia + VGF2"/>
    <s v="Estrela + Dia a Dia + VGF2"/>
    <n v="30"/>
    <n v="20"/>
    <n v="30"/>
    <n v="35"/>
    <n v="38"/>
    <n v="55.81"/>
    <n v="55.81"/>
    <n v="55.81"/>
    <n v="55.81"/>
    <n v="55.81"/>
    <n v="0"/>
    <n v="0"/>
    <n v="0"/>
    <n v="0"/>
    <n v="0"/>
    <n v="22.393000000000001"/>
    <n v="25.591999999999999"/>
    <n v="22.393000000000001"/>
    <n v="20.793500000000002"/>
    <n v="19.8338"/>
    <n v="0"/>
    <n v="0"/>
    <n v="0"/>
    <n v="0"/>
    <n v="0"/>
    <n v="0"/>
    <n v="100"/>
    <n v="100"/>
    <n v="100"/>
    <n v="100"/>
  </r>
  <r>
    <n v="598793"/>
    <x v="430"/>
    <n v="20190316"/>
    <m/>
    <s v="BODY"/>
    <x v="202"/>
    <s v="AC SUN BABY DISNEY 2019 LATAM"/>
    <n v="1200709"/>
    <x v="430"/>
    <n v="1"/>
    <s v="IN-LINE (EXCL NR)"/>
    <s v="CROSS-OUT"/>
    <n v="0.49099999999999999"/>
    <m/>
    <n v="5.6509999999999998"/>
    <m/>
    <m/>
    <n v="32.99"/>
    <n v="41.99"/>
    <n v="5637"/>
    <n v="5637"/>
    <n v="125"/>
    <s v="WORK IN PROGRESS"/>
    <n v="134460316"/>
    <s v="NO INCENTIVE"/>
    <s v="N"/>
    <s v="N"/>
    <s v="N"/>
    <s v="N"/>
    <x v="3"/>
    <n v="134460318"/>
    <n v="28"/>
    <n v="11"/>
    <n v="20230306"/>
    <s v="CUSTOMER"/>
    <n v="15"/>
    <s v="Y"/>
    <s v="Tech rep lvl + Dia a Dia + VGF2"/>
    <s v="FULL PAYMENT"/>
    <m/>
    <n v="88720.175199999998"/>
    <n v="56865.4882"/>
    <n v="75.58"/>
    <m/>
    <s v="PRE-SUN LOTION"/>
    <s v="PRE-SUN"/>
    <s v="BABY CARE"/>
    <s v="UNISEX"/>
    <s v="AVON CARE FRANCHISE"/>
    <s v="AVON CARE SUN+"/>
    <n v="1"/>
    <n v="100"/>
    <n v="100"/>
    <s v="N"/>
    <s v="N"/>
    <n v="50008"/>
    <m/>
    <s v="N"/>
    <s v="SP"/>
    <n v="28"/>
    <n v="36.99"/>
    <n v="38.99"/>
    <m/>
    <m/>
    <m/>
    <m/>
    <s v="N"/>
    <m/>
    <m/>
    <m/>
    <x v="0"/>
    <m/>
    <n v="124"/>
    <s v="AVON CARE 3"/>
    <s v="N"/>
    <m/>
    <m/>
    <s v="N"/>
    <n v="20230306"/>
    <m/>
    <n v="134460316"/>
    <s v="MIXED"/>
    <s v="Tech rep lvl"/>
    <s v="CosmÃ©ticos"/>
    <n v="1"/>
    <m/>
    <n v="0"/>
    <n v="0"/>
    <n v="100"/>
    <n v="134460317"/>
    <n v="999"/>
    <n v="2"/>
    <x v="0"/>
    <x v="0"/>
    <n v="0.49099999999999999"/>
    <n v="0.56110000000000004"/>
    <n v="0.49099999999999999"/>
    <n v="0.45590000000000003"/>
    <n v="0.43490000000000001"/>
    <n v="32.99"/>
    <n v="32.99"/>
    <n v="32.99"/>
    <n v="32.99"/>
    <n v="32.99"/>
    <s v="Brasil + Dia a Dia + VGF2"/>
    <s v="Bronze + Dia a Dia + VGF2"/>
    <s v="Prata + Dia a Dia + VGF2"/>
    <s v="Ouro + Dia a Dia + VGF2"/>
    <s v="Estrela + Dia a Dia + VGF2"/>
    <n v="30"/>
    <n v="20"/>
    <n v="30"/>
    <n v="35"/>
    <n v="38"/>
    <n v="42.57"/>
    <n v="42.57"/>
    <n v="42.57"/>
    <n v="42.57"/>
    <n v="42.57"/>
    <n v="0"/>
    <n v="0"/>
    <n v="0"/>
    <n v="0"/>
    <n v="0"/>
    <n v="23.093"/>
    <n v="26.391999999999999"/>
    <n v="23.093"/>
    <n v="21.4435"/>
    <n v="20.453800000000001"/>
    <n v="0"/>
    <n v="0"/>
    <n v="0"/>
    <n v="0"/>
    <n v="0"/>
    <n v="0"/>
    <n v="100"/>
    <n v="100"/>
    <n v="100"/>
    <n v="100"/>
  </r>
  <r>
    <n v="626807"/>
    <x v="431"/>
    <n v="20210317"/>
    <m/>
    <s v="BODY"/>
    <x v="202"/>
    <s v="2Q21 AVON CARE SUN LICENSE SPF 50 PURPLE KIDS SUN CREAM 120ML"/>
    <n v="1223556"/>
    <x v="431"/>
    <n v="1"/>
    <s v="IN-LINE (EXCL NR)"/>
    <s v="CROSS-OUT"/>
    <n v="0.49099999999999999"/>
    <m/>
    <n v="6.3710000000000004"/>
    <m/>
    <m/>
    <n v="32.99"/>
    <n v="41.99"/>
    <n v="12553"/>
    <n v="12553"/>
    <n v="125"/>
    <s v="WORK IN PROGRESS"/>
    <n v="134460316"/>
    <s v="NO INCENTIVE"/>
    <s v="N"/>
    <s v="N"/>
    <s v="N"/>
    <s v="N"/>
    <x v="3"/>
    <n v="134460330"/>
    <n v="28"/>
    <n v="11"/>
    <n v="20230306"/>
    <s v="CUSTOMER"/>
    <n v="15"/>
    <s v="Y"/>
    <s v="Tech rep lvl + Dia a Dia + VGF2"/>
    <s v="FULL PAYMENT"/>
    <m/>
    <n v="197571.91409999999"/>
    <n v="117596.75109999999"/>
    <n v="72.47"/>
    <m/>
    <s v="SUNSCREEN LOTION"/>
    <s v="SUNSCREEN"/>
    <s v="SUN CARE"/>
    <s v="UNISEX"/>
    <s v="AVON CARE FRANCHISE"/>
    <s v="AVON CARE SUN+"/>
    <n v="1"/>
    <n v="100"/>
    <n v="100"/>
    <s v="N"/>
    <s v="N"/>
    <n v="50060"/>
    <m/>
    <s v="N"/>
    <s v="SP"/>
    <n v="28"/>
    <n v="36.99"/>
    <n v="38.99"/>
    <m/>
    <m/>
    <m/>
    <m/>
    <s v="N"/>
    <m/>
    <m/>
    <m/>
    <x v="0"/>
    <m/>
    <n v="124"/>
    <s v="AVON CARE 3"/>
    <s v="N"/>
    <m/>
    <m/>
    <s v="N"/>
    <n v="20230306"/>
    <m/>
    <n v="134460316"/>
    <s v="MIXED"/>
    <s v="Tech rep lvl"/>
    <s v="CosmÃ©ticos"/>
    <n v="1"/>
    <m/>
    <n v="0"/>
    <n v="0"/>
    <n v="100"/>
    <n v="134460329"/>
    <n v="999"/>
    <n v="2"/>
    <x v="0"/>
    <x v="0"/>
    <n v="0.49099999999999999"/>
    <n v="0.56110000000000004"/>
    <n v="0.49099999999999999"/>
    <n v="0.45590000000000003"/>
    <n v="0.43490000000000001"/>
    <n v="32.99"/>
    <n v="32.99"/>
    <n v="32.99"/>
    <n v="32.99"/>
    <n v="32.99"/>
    <s v="Brasil + Dia a Dia + VGF2"/>
    <s v="Bronze + Dia a Dia + VGF2"/>
    <s v="Prata + Dia a Dia + VGF2"/>
    <s v="Ouro + Dia a Dia + VGF2"/>
    <s v="Estrela + Dia a Dia + VGF2"/>
    <n v="30"/>
    <n v="20"/>
    <n v="30"/>
    <n v="35"/>
    <n v="38"/>
    <n v="42.57"/>
    <n v="42.57"/>
    <n v="42.57"/>
    <n v="42.57"/>
    <n v="42.57"/>
    <n v="0"/>
    <n v="0"/>
    <n v="0"/>
    <n v="0"/>
    <n v="0"/>
    <n v="23.093"/>
    <n v="26.391999999999999"/>
    <n v="23.093"/>
    <n v="21.4435"/>
    <n v="20.453800000000001"/>
    <n v="0"/>
    <n v="0"/>
    <n v="0"/>
    <n v="0"/>
    <n v="0"/>
    <n v="0"/>
    <n v="100"/>
    <n v="100"/>
    <n v="100"/>
    <n v="100"/>
  </r>
  <r>
    <n v="623850"/>
    <x v="432"/>
    <n v="20200307"/>
    <m/>
    <s v="BODY"/>
    <x v="203"/>
    <s v="AVON CARE ERVA DOCE LAVENDER BODY LOTION"/>
    <n v="1221766"/>
    <x v="432"/>
    <n v="1"/>
    <s v="IN-LINE (EXCL NR)"/>
    <s v="REGULAR PRICE"/>
    <n v="0.48010000000000003"/>
    <m/>
    <n v="1.8440000000000001"/>
    <m/>
    <m/>
    <n v="13.99"/>
    <n v="13.99"/>
    <n v="4930"/>
    <n v="4930"/>
    <n v="126"/>
    <s v="WORK IN PROGRESS"/>
    <n v="134460416"/>
    <s v="NO INCENTIVE"/>
    <s v="N"/>
    <s v="N"/>
    <s v="N"/>
    <s v="N"/>
    <x v="3"/>
    <n v="134460502"/>
    <n v="28"/>
    <n v="11"/>
    <n v="20230306"/>
    <s v="CUSTOMER"/>
    <n v="15"/>
    <s v="Y"/>
    <s v="Tech rep lvl + Dia a Dia + VGF2"/>
    <s v="FULL PAYMENT"/>
    <m/>
    <n v="32175.777300000002"/>
    <n v="23084.8573"/>
    <n v="80.78"/>
    <m/>
    <s v="MOISTURIZER LOTION"/>
    <s v="MOISTURIZER"/>
    <s v="BODY CARE"/>
    <s v="FEMALE"/>
    <s v="AVON CARE FRANCHISE"/>
    <s v="AVON CARE PERSONAL CARE"/>
    <n v="2"/>
    <n v="200"/>
    <n v="100"/>
    <s v="N"/>
    <s v="N"/>
    <n v="51633"/>
    <m/>
    <s v="N"/>
    <m/>
    <m/>
    <m/>
    <m/>
    <m/>
    <m/>
    <m/>
    <m/>
    <s v="N"/>
    <m/>
    <m/>
    <m/>
    <x v="0"/>
    <m/>
    <n v="126"/>
    <s v="AVON CARE 4"/>
    <s v="N"/>
    <m/>
    <m/>
    <s v="N"/>
    <n v="20230306"/>
    <m/>
    <n v="134460416"/>
    <s v="MIXED"/>
    <s v="Tech rep lvl"/>
    <s v="CosmÃ©ticos"/>
    <n v="1"/>
    <m/>
    <n v="0"/>
    <n v="0"/>
    <n v="100"/>
    <n v="134460501"/>
    <n v="999"/>
    <n v="2"/>
    <x v="0"/>
    <x v="0"/>
    <n v="0.48010000000000003"/>
    <n v="0.54869999999999997"/>
    <n v="0.48010000000000003"/>
    <n v="0.44579999999999997"/>
    <n v="0.42530000000000001"/>
    <n v="13.99"/>
    <n v="13.99"/>
    <n v="13.99"/>
    <n v="13.99"/>
    <n v="13.99"/>
    <s v="Brasil + Dia a Dia + VGF2"/>
    <s v="Bronze + Dia a Dia + VGF2"/>
    <s v="Prata + Dia a Dia + VGF2"/>
    <s v="Ouro + Dia a Dia + VGF2"/>
    <s v="Estrela + Dia a Dia + VGF2"/>
    <n v="30"/>
    <n v="20"/>
    <n v="30"/>
    <n v="35"/>
    <n v="38"/>
    <n v="45.79"/>
    <n v="45.79"/>
    <n v="45.79"/>
    <n v="45.79"/>
    <n v="45.79"/>
    <n v="0"/>
    <n v="0"/>
    <n v="0"/>
    <n v="0"/>
    <n v="0"/>
    <n v="9.7929999999999993"/>
    <n v="11.192"/>
    <n v="9.7929999999999993"/>
    <n v="9.0935000000000006"/>
    <n v="8.6738"/>
    <n v="0"/>
    <n v="0"/>
    <n v="0"/>
    <n v="0"/>
    <n v="0"/>
    <n v="0"/>
    <n v="100"/>
    <n v="100"/>
    <n v="100"/>
    <n v="100"/>
  </r>
  <r>
    <n v="623876"/>
    <x v="433"/>
    <n v="20200307"/>
    <m/>
    <s v="BODY"/>
    <x v="203"/>
    <s v="AVON CARE ERVA DOCE BODY LOTION"/>
    <n v="1221791"/>
    <x v="433"/>
    <n v="1"/>
    <s v="IN-LINE (EXCL NR)"/>
    <s v="REGULAR PRICE"/>
    <n v="0.48010000000000003"/>
    <m/>
    <n v="1.8660000000000001"/>
    <m/>
    <m/>
    <n v="13.99"/>
    <n v="13.99"/>
    <n v="5064"/>
    <n v="5064"/>
    <n v="126"/>
    <s v="WORK IN PROGRESS"/>
    <n v="134460416"/>
    <s v="NO INCENTIVE"/>
    <s v="N"/>
    <s v="N"/>
    <s v="N"/>
    <s v="N"/>
    <x v="3"/>
    <n v="134460490"/>
    <n v="28"/>
    <n v="11"/>
    <n v="20230306"/>
    <s v="CUSTOMER"/>
    <n v="15"/>
    <s v="Y"/>
    <s v="Tech rep lvl + Dia a Dia + VGF2"/>
    <s v="FULL PAYMENT"/>
    <m/>
    <n v="33050.016600000003"/>
    <n v="23600.5926"/>
    <n v="80.55"/>
    <m/>
    <s v="MOISTURIZER LOTION"/>
    <s v="MOISTURIZER"/>
    <s v="BODY CARE"/>
    <s v="UNISEX"/>
    <s v="AVON CARE FRANCHISE"/>
    <s v="AVON CARE PERSONAL CARE"/>
    <n v="2"/>
    <n v="200"/>
    <n v="100"/>
    <s v="N"/>
    <s v="N"/>
    <n v="51639"/>
    <m/>
    <s v="N"/>
    <m/>
    <m/>
    <m/>
    <m/>
    <m/>
    <m/>
    <m/>
    <m/>
    <s v="N"/>
    <m/>
    <m/>
    <m/>
    <x v="0"/>
    <m/>
    <n v="126"/>
    <s v="AVON CARE 4"/>
    <s v="N"/>
    <m/>
    <m/>
    <s v="N"/>
    <n v="20230306"/>
    <m/>
    <n v="134460416"/>
    <s v="MIXED"/>
    <s v="Tech rep lvl"/>
    <s v="CosmÃ©ticos"/>
    <n v="1"/>
    <m/>
    <n v="0"/>
    <n v="0"/>
    <n v="100"/>
    <n v="134460489"/>
    <n v="999"/>
    <n v="2"/>
    <x v="0"/>
    <x v="0"/>
    <n v="0.48010000000000003"/>
    <n v="0.54869999999999997"/>
    <n v="0.48010000000000003"/>
    <n v="0.44579999999999997"/>
    <n v="0.42530000000000001"/>
    <n v="13.99"/>
    <n v="13.99"/>
    <n v="13.99"/>
    <n v="13.99"/>
    <n v="13.99"/>
    <s v="Brasil + Dia a Dia + VGF2"/>
    <s v="Bronze + Dia a Dia + VGF2"/>
    <s v="Prata + Dia a Dia + VGF2"/>
    <s v="Ouro + Dia a Dia + VGF2"/>
    <s v="Estrela + Dia a Dia + VGF2"/>
    <n v="30"/>
    <n v="20"/>
    <n v="30"/>
    <n v="35"/>
    <n v="38"/>
    <n v="45.79"/>
    <n v="45.79"/>
    <n v="45.79"/>
    <n v="45.79"/>
    <n v="45.79"/>
    <n v="0"/>
    <n v="0"/>
    <n v="0"/>
    <n v="0"/>
    <n v="0"/>
    <n v="9.7929999999999993"/>
    <n v="11.192"/>
    <n v="9.7929999999999993"/>
    <n v="9.0935000000000006"/>
    <n v="8.6738"/>
    <n v="0"/>
    <n v="0"/>
    <n v="0"/>
    <n v="0"/>
    <n v="0"/>
    <n v="0"/>
    <n v="100"/>
    <n v="100"/>
    <n v="100"/>
    <n v="100"/>
  </r>
  <r>
    <n v="623895"/>
    <x v="434"/>
    <n v="20200307"/>
    <m/>
    <s v="BODY"/>
    <x v="203"/>
    <s v="AVON CARE RD MORENA NEGRA MANTEIGA CACAU LOC CORP 200ML"/>
    <n v="1221807"/>
    <x v="434"/>
    <n v="1"/>
    <s v="IN-LINE (EXCL NR)"/>
    <s v="REGULAR PRICE"/>
    <n v="0.48010000000000003"/>
    <m/>
    <n v="1.9770000000000001"/>
    <m/>
    <m/>
    <n v="13.99"/>
    <n v="13.99"/>
    <n v="15724"/>
    <n v="15724"/>
    <n v="126"/>
    <s v="WORK IN PROGRESS"/>
    <n v="134460416"/>
    <s v="NO INCENTIVE"/>
    <s v="N"/>
    <s v="N"/>
    <s v="N"/>
    <s v="N"/>
    <x v="3"/>
    <n v="134460454"/>
    <n v="28"/>
    <n v="11"/>
    <n v="20230306"/>
    <s v="CUSTOMER"/>
    <n v="15"/>
    <s v="Y"/>
    <s v="Tech rep lvl + Dia a Dia + VGF2"/>
    <s v="FULL PAYMENT"/>
    <m/>
    <n v="102625.79949999999"/>
    <n v="71539.451499999996"/>
    <n v="79.400000000000006"/>
    <m/>
    <s v="MOISTURIZER LOTION"/>
    <s v="MOISTURIZER"/>
    <s v="BODY CARE"/>
    <s v="UNISEX"/>
    <s v="AVON CARE FRANCHISE"/>
    <s v="AVON CARE PERSONAL CARE"/>
    <n v="2"/>
    <n v="200"/>
    <n v="100"/>
    <s v="N"/>
    <s v="N"/>
    <n v="51641"/>
    <m/>
    <s v="N"/>
    <m/>
    <m/>
    <m/>
    <m/>
    <m/>
    <m/>
    <m/>
    <m/>
    <s v="N"/>
    <m/>
    <m/>
    <m/>
    <x v="0"/>
    <m/>
    <n v="126"/>
    <s v="AVON CARE 4"/>
    <s v="N"/>
    <m/>
    <m/>
    <s v="N"/>
    <n v="20230306"/>
    <m/>
    <n v="134460416"/>
    <s v="MIXED"/>
    <s v="Tech rep lvl"/>
    <s v="CosmÃ©ticos"/>
    <n v="1"/>
    <m/>
    <n v="0"/>
    <n v="0"/>
    <n v="100"/>
    <n v="134460453"/>
    <n v="999"/>
    <n v="2"/>
    <x v="0"/>
    <x v="0"/>
    <n v="0.48010000000000003"/>
    <n v="0.54869999999999997"/>
    <n v="0.48010000000000003"/>
    <n v="0.44579999999999997"/>
    <n v="0.42530000000000001"/>
    <n v="13.99"/>
    <n v="13.99"/>
    <n v="13.99"/>
    <n v="13.99"/>
    <n v="13.99"/>
    <s v="Brasil + Dia a Dia + VGF2"/>
    <s v="Bronze + Dia a Dia + VGF2"/>
    <s v="Prata + Dia a Dia + VGF2"/>
    <s v="Ouro + Dia a Dia + VGF2"/>
    <s v="Estrela + Dia a Dia + VGF2"/>
    <n v="30"/>
    <n v="20"/>
    <n v="30"/>
    <n v="35"/>
    <n v="38"/>
    <n v="45.79"/>
    <n v="45.79"/>
    <n v="45.79"/>
    <n v="45.79"/>
    <n v="45.79"/>
    <n v="0"/>
    <n v="0"/>
    <n v="0"/>
    <n v="0"/>
    <n v="0"/>
    <n v="9.7929999999999993"/>
    <n v="11.192"/>
    <n v="9.7929999999999993"/>
    <n v="9.0935000000000006"/>
    <n v="8.6738"/>
    <n v="0"/>
    <n v="0"/>
    <n v="0"/>
    <n v="0"/>
    <n v="0"/>
    <n v="0"/>
    <n v="100"/>
    <n v="100"/>
    <n v="100"/>
    <n v="100"/>
  </r>
  <r>
    <n v="623903"/>
    <x v="435"/>
    <n v="20200307"/>
    <m/>
    <s v="BODY"/>
    <x v="203"/>
    <s v="AVON CARE RD RESTAURACAO OLEO COCO LOC CORPORAL 200ML"/>
    <n v="1221815"/>
    <x v="435"/>
    <n v="1"/>
    <s v="IN-LINE (EXCL NR)"/>
    <s v="REGULAR PRICE"/>
    <n v="0.48010000000000003"/>
    <m/>
    <n v="1.9279999999999999"/>
    <m/>
    <m/>
    <n v="13.99"/>
    <n v="13.99"/>
    <n v="6397"/>
    <n v="6397"/>
    <n v="126"/>
    <s v="WORK IN PROGRESS"/>
    <n v="134460416"/>
    <s v="NO INCENTIVE"/>
    <s v="N"/>
    <s v="N"/>
    <s v="N"/>
    <s v="N"/>
    <x v="3"/>
    <n v="134460430"/>
    <n v="28"/>
    <n v="11"/>
    <n v="20230306"/>
    <s v="CUSTOMER"/>
    <n v="15"/>
    <s v="Y"/>
    <s v="Tech rep lvl + Dia a Dia + VGF2"/>
    <s v="FULL PAYMENT"/>
    <m/>
    <n v="41750.671799999996"/>
    <n v="29417.255799999999"/>
    <n v="79.91"/>
    <m/>
    <s v="MOISTURIZER LOTION"/>
    <s v="MOISTURIZER"/>
    <s v="BODY CARE"/>
    <s v="UNISEX"/>
    <s v="AVON CARE FRANCHISE"/>
    <s v="AVON CARE PERSONAL CARE"/>
    <n v="2"/>
    <n v="200"/>
    <n v="100"/>
    <s v="N"/>
    <s v="N"/>
    <n v="51600"/>
    <m/>
    <s v="N"/>
    <m/>
    <m/>
    <m/>
    <m/>
    <m/>
    <m/>
    <m/>
    <m/>
    <s v="N"/>
    <m/>
    <m/>
    <m/>
    <x v="0"/>
    <m/>
    <n v="126"/>
    <s v="AVON CARE 4"/>
    <s v="N"/>
    <m/>
    <m/>
    <s v="N"/>
    <n v="20230306"/>
    <m/>
    <n v="134460416"/>
    <s v="MIXED"/>
    <s v="Tech rep lvl"/>
    <s v="CosmÃ©ticos"/>
    <n v="1"/>
    <m/>
    <n v="0"/>
    <n v="0"/>
    <n v="100"/>
    <n v="134460429"/>
    <n v="999"/>
    <n v="2"/>
    <x v="0"/>
    <x v="0"/>
    <n v="0.48010000000000003"/>
    <n v="0.54869999999999997"/>
    <n v="0.48010000000000003"/>
    <n v="0.44579999999999997"/>
    <n v="0.42530000000000001"/>
    <n v="13.99"/>
    <n v="13.99"/>
    <n v="13.99"/>
    <n v="13.99"/>
    <n v="13.99"/>
    <s v="Brasil + Dia a Dia + VGF2"/>
    <s v="Bronze + Dia a Dia + VGF2"/>
    <s v="Prata + Dia a Dia + VGF2"/>
    <s v="Ouro + Dia a Dia + VGF2"/>
    <s v="Estrela + Dia a Dia + VGF2"/>
    <n v="30"/>
    <n v="20"/>
    <n v="30"/>
    <n v="35"/>
    <n v="38"/>
    <n v="45.79"/>
    <n v="45.79"/>
    <n v="45.79"/>
    <n v="45.79"/>
    <n v="45.79"/>
    <n v="0"/>
    <n v="0"/>
    <n v="0"/>
    <n v="0"/>
    <n v="0"/>
    <n v="9.7929999999999993"/>
    <n v="11.192"/>
    <n v="9.7929999999999993"/>
    <n v="9.0935000000000006"/>
    <n v="8.6738"/>
    <n v="0"/>
    <n v="0"/>
    <n v="0"/>
    <n v="0"/>
    <n v="0"/>
    <n v="0"/>
    <n v="100"/>
    <n v="100"/>
    <n v="100"/>
    <n v="100"/>
  </r>
  <r>
    <n v="631377"/>
    <x v="436"/>
    <n v="20220307"/>
    <m/>
    <s v="BODY"/>
    <x v="203"/>
    <s v="1Q22 AVON CARE POMEGRANATE BODY LOTION 200ML BRAZIL"/>
    <n v="1226620"/>
    <x v="436"/>
    <n v="1"/>
    <s v="IN-LINE (EXCL NR)"/>
    <s v="REGULAR PRICE"/>
    <n v="0.48010000000000003"/>
    <m/>
    <n v="1.8360000000000001"/>
    <m/>
    <m/>
    <n v="13.99"/>
    <n v="13.99"/>
    <n v="3443"/>
    <n v="3443"/>
    <n v="126"/>
    <s v="WORK IN PROGRESS"/>
    <n v="134460416"/>
    <s v="NO INCENTIVE"/>
    <s v="N"/>
    <s v="N"/>
    <s v="N"/>
    <s v="N"/>
    <x v="3"/>
    <n v="134460418"/>
    <n v="28"/>
    <n v="11"/>
    <n v="20230306"/>
    <s v="CUSTOMER"/>
    <n v="15"/>
    <s v="Y"/>
    <s v="Tech rep lvl + Dia a Dia + VGF2"/>
    <s v="FULL PAYMENT"/>
    <m/>
    <n v="22470.8639"/>
    <n v="16149.5159"/>
    <n v="80.87"/>
    <m/>
    <s v="MOISTURIZER LOTION"/>
    <s v="MOISTURIZER"/>
    <s v="BODY CARE"/>
    <s v="UNISEX"/>
    <s v="AVON CARE FRANCHISE"/>
    <s v="AVON CARE PERSONAL CARE"/>
    <n v="2"/>
    <n v="200"/>
    <n v="100"/>
    <s v="N"/>
    <s v="N"/>
    <n v="52543"/>
    <m/>
    <s v="N"/>
    <m/>
    <m/>
    <m/>
    <m/>
    <m/>
    <m/>
    <m/>
    <m/>
    <s v="N"/>
    <m/>
    <m/>
    <m/>
    <x v="0"/>
    <m/>
    <n v="126"/>
    <s v="AVON CARE 4"/>
    <s v="N"/>
    <m/>
    <m/>
    <s v="N"/>
    <n v="20230306"/>
    <m/>
    <n v="134460416"/>
    <s v="MIXED"/>
    <s v="Tech rep lvl"/>
    <s v="CosmÃ©ticos"/>
    <n v="1"/>
    <m/>
    <n v="0"/>
    <n v="0"/>
    <n v="100"/>
    <n v="134460417"/>
    <n v="999"/>
    <n v="2"/>
    <x v="0"/>
    <x v="0"/>
    <n v="0.48010000000000003"/>
    <n v="0.54869999999999997"/>
    <n v="0.48010000000000003"/>
    <n v="0.44579999999999997"/>
    <n v="0.42530000000000001"/>
    <n v="13.99"/>
    <n v="13.99"/>
    <n v="13.99"/>
    <n v="13.99"/>
    <n v="13.99"/>
    <s v="Brasil + Dia a Dia + VGF2"/>
    <s v="Bronze + Dia a Dia + VGF2"/>
    <s v="Prata + Dia a Dia + VGF2"/>
    <s v="Ouro + Dia a Dia + VGF2"/>
    <s v="Estrela + Dia a Dia + VGF2"/>
    <n v="30"/>
    <n v="20"/>
    <n v="30"/>
    <n v="35"/>
    <n v="38"/>
    <n v="45.79"/>
    <n v="45.79"/>
    <n v="45.79"/>
    <n v="45.79"/>
    <n v="45.79"/>
    <n v="0"/>
    <n v="0"/>
    <n v="0"/>
    <n v="0"/>
    <n v="0"/>
    <n v="9.7929999999999993"/>
    <n v="11.192"/>
    <n v="9.7929999999999993"/>
    <n v="9.0935000000000006"/>
    <n v="8.6738"/>
    <n v="0"/>
    <n v="0"/>
    <n v="0"/>
    <n v="0"/>
    <n v="0"/>
    <n v="0"/>
    <n v="100"/>
    <n v="100"/>
    <n v="100"/>
    <n v="100"/>
  </r>
  <r>
    <n v="631386"/>
    <x v="437"/>
    <n v="20220307"/>
    <m/>
    <s v="BODY"/>
    <x v="203"/>
    <s v="1Q22 AVON CARE POMEGRANATE MOISTURE MIST 200ML LATAM"/>
    <n v="1226629"/>
    <x v="437"/>
    <n v="1"/>
    <s v="IN-LINE (EXCL NR)"/>
    <s v="REGULAR PRICE"/>
    <n v="0.48010000000000003"/>
    <m/>
    <n v="4.1280000000000001"/>
    <m/>
    <m/>
    <n v="27.99"/>
    <n v="27.99"/>
    <n v="693"/>
    <n v="693"/>
    <n v="126"/>
    <s v="WORK IN PROGRESS"/>
    <n v="134460416"/>
    <s v="NO INCENTIVE"/>
    <s v="N"/>
    <s v="N"/>
    <s v="N"/>
    <s v="N"/>
    <x v="3"/>
    <n v="134460442"/>
    <n v="28"/>
    <n v="11"/>
    <n v="20230306"/>
    <s v="CUSTOMER"/>
    <n v="15"/>
    <s v="Y"/>
    <s v="Tech rep lvl + Dia a Dia + VGF2"/>
    <s v="FULL PAYMENT"/>
    <m/>
    <n v="9045.7746000000006"/>
    <n v="6185.0706"/>
    <n v="78.5"/>
    <m/>
    <s v="MOISTURIZER EMULSION"/>
    <s v="MOISTURIZER"/>
    <s v="BODY CARE"/>
    <s v="UNISEX"/>
    <s v="AVON CARE FRANCHISE"/>
    <s v="AVON CARE PERSONAL CARE"/>
    <n v="2"/>
    <n v="200"/>
    <n v="100"/>
    <s v="N"/>
    <s v="N"/>
    <n v="50162"/>
    <m/>
    <s v="N"/>
    <m/>
    <m/>
    <m/>
    <m/>
    <m/>
    <m/>
    <m/>
    <m/>
    <s v="N"/>
    <m/>
    <m/>
    <m/>
    <x v="0"/>
    <m/>
    <n v="126"/>
    <s v="AVON CARE 4"/>
    <s v="N"/>
    <m/>
    <m/>
    <s v="N"/>
    <n v="20230306"/>
    <m/>
    <n v="134460416"/>
    <s v="MIXED"/>
    <s v="Tech rep lvl"/>
    <s v="CosmÃ©ticos"/>
    <n v="1"/>
    <m/>
    <n v="0"/>
    <n v="0"/>
    <n v="100"/>
    <n v="134460441"/>
    <n v="999"/>
    <n v="2"/>
    <x v="0"/>
    <x v="0"/>
    <n v="0.48010000000000003"/>
    <n v="0.54869999999999997"/>
    <n v="0.48010000000000003"/>
    <n v="0.44579999999999997"/>
    <n v="0.42530000000000001"/>
    <n v="27.99"/>
    <n v="27.99"/>
    <n v="27.99"/>
    <n v="27.99"/>
    <n v="27.99"/>
    <s v="Brasil + Dia a Dia + VGF2"/>
    <s v="Bronze + Dia a Dia + VGF2"/>
    <s v="Prata + Dia a Dia + VGF2"/>
    <s v="Ouro + Dia a Dia + VGF2"/>
    <s v="Estrela + Dia a Dia + VGF2"/>
    <n v="30"/>
    <n v="20"/>
    <n v="30"/>
    <n v="35"/>
    <n v="38"/>
    <n v="45.79"/>
    <n v="45.79"/>
    <n v="45.79"/>
    <n v="45.79"/>
    <n v="45.79"/>
    <n v="0"/>
    <n v="0"/>
    <n v="0"/>
    <n v="0"/>
    <n v="0"/>
    <n v="19.593"/>
    <n v="22.391999999999999"/>
    <n v="19.593"/>
    <n v="18.1935"/>
    <n v="17.3538"/>
    <n v="0"/>
    <n v="0"/>
    <n v="0"/>
    <n v="0"/>
    <n v="0"/>
    <n v="0"/>
    <n v="100"/>
    <n v="100"/>
    <n v="100"/>
    <n v="100"/>
  </r>
  <r>
    <n v="632335"/>
    <x v="438"/>
    <n v="20220318"/>
    <m/>
    <s v="BODY"/>
    <x v="203"/>
    <s v="2Q22 AVON CARE COOLING MOISTURE BODY LOTION 200ML BRAZIL"/>
    <n v="1227303"/>
    <x v="438"/>
    <n v="1"/>
    <s v="IN-LINE (EXCL NR)"/>
    <s v="REGULAR PRICE"/>
    <n v="0.48010000000000003"/>
    <m/>
    <n v="1.851"/>
    <m/>
    <m/>
    <n v="13.99"/>
    <n v="13.99"/>
    <n v="4558"/>
    <n v="4558"/>
    <n v="126"/>
    <s v="WORK IN PROGRESS"/>
    <n v="134460416"/>
    <s v="NO INCENTIVE"/>
    <s v="N"/>
    <s v="N"/>
    <s v="N"/>
    <s v="N"/>
    <x v="3"/>
    <n v="134460466"/>
    <n v="28"/>
    <n v="11"/>
    <n v="20230306"/>
    <s v="CUSTOMER"/>
    <n v="15"/>
    <s v="Y"/>
    <s v="Tech rep lvl + Dia a Dia + VGF2"/>
    <s v="FULL PAYMENT"/>
    <m/>
    <n v="29747.558199999999"/>
    <n v="21310.700199999999"/>
    <n v="80.709999999999994"/>
    <m/>
    <s v="MOISTURIZER GEL-CREAM"/>
    <s v="MOISTURIZER"/>
    <s v="BODY CARE"/>
    <s v="UNISEX"/>
    <s v="AVON CARE FRANCHISE"/>
    <s v="AVON CARE (NO SUB BRAND APPLIES)"/>
    <n v="2"/>
    <n v="200"/>
    <n v="100"/>
    <s v="N"/>
    <s v="N"/>
    <n v="50108"/>
    <m/>
    <s v="N"/>
    <m/>
    <m/>
    <m/>
    <m/>
    <m/>
    <m/>
    <m/>
    <m/>
    <s v="N"/>
    <m/>
    <m/>
    <m/>
    <x v="0"/>
    <m/>
    <n v="126"/>
    <s v="AVON CARE 4"/>
    <s v="N"/>
    <m/>
    <m/>
    <s v="N"/>
    <n v="20230306"/>
    <m/>
    <n v="134460416"/>
    <s v="MIXED"/>
    <s v="Tech rep lvl"/>
    <s v="CosmÃ©ticos"/>
    <n v="1"/>
    <m/>
    <n v="0"/>
    <n v="0"/>
    <n v="100"/>
    <n v="134460465"/>
    <n v="999"/>
    <n v="2"/>
    <x v="0"/>
    <x v="0"/>
    <n v="0.48010000000000003"/>
    <n v="0.54869999999999997"/>
    <n v="0.48010000000000003"/>
    <n v="0.44579999999999997"/>
    <n v="0.42530000000000001"/>
    <n v="13.99"/>
    <n v="13.99"/>
    <n v="13.99"/>
    <n v="13.99"/>
    <n v="13.99"/>
    <s v="Brasil + Dia a Dia + VGF2"/>
    <s v="Bronze + Dia a Dia + VGF2"/>
    <s v="Prata + Dia a Dia + VGF2"/>
    <s v="Ouro + Dia a Dia + VGF2"/>
    <s v="Estrela + Dia a Dia + VGF2"/>
    <n v="30"/>
    <n v="20"/>
    <n v="30"/>
    <n v="35"/>
    <n v="38"/>
    <n v="45.79"/>
    <n v="45.79"/>
    <n v="45.79"/>
    <n v="45.79"/>
    <n v="45.79"/>
    <n v="0"/>
    <n v="0"/>
    <n v="0"/>
    <n v="0"/>
    <n v="0"/>
    <n v="9.7929999999999993"/>
    <n v="11.192"/>
    <n v="9.7929999999999993"/>
    <n v="9.0935000000000006"/>
    <n v="8.6738"/>
    <n v="0"/>
    <n v="0"/>
    <n v="0"/>
    <n v="0"/>
    <n v="0"/>
    <n v="0"/>
    <n v="100"/>
    <n v="100"/>
    <n v="100"/>
    <n v="100"/>
  </r>
  <r>
    <n v="636652"/>
    <x v="439"/>
    <n v="20220315"/>
    <m/>
    <s v="BODY"/>
    <x v="203"/>
    <s v="AVON CARE ESSENTIALS OATMEAL MICROBIOME BODY LOTION 200ML (BRAZIL)"/>
    <n v="1228377"/>
    <x v="439"/>
    <n v="1"/>
    <s v="IN-LINE (EXCL NR)"/>
    <s v="REGULAR PRICE"/>
    <n v="0.48010000000000003"/>
    <m/>
    <n v="1.863"/>
    <m/>
    <m/>
    <n v="13.99"/>
    <n v="13.99"/>
    <n v="5572"/>
    <n v="5572"/>
    <n v="126"/>
    <s v="WORK IN PROGRESS"/>
    <n v="134460416"/>
    <s v="NO INCENTIVE"/>
    <s v="N"/>
    <s v="N"/>
    <s v="N"/>
    <s v="N"/>
    <x v="3"/>
    <n v="134460478"/>
    <n v="28"/>
    <n v="11"/>
    <n v="20230306"/>
    <s v="CUSTOMER"/>
    <n v="15"/>
    <s v="Y"/>
    <s v="Tech rep lvl + Dia a Dia + VGF2"/>
    <s v="FULL PAYMENT"/>
    <m/>
    <n v="36365.621400000004"/>
    <n v="25984.985400000001"/>
    <n v="80.59"/>
    <m/>
    <s v="MOISTURIZER LOTION"/>
    <s v="MOISTURIZER"/>
    <s v="BODY CARE"/>
    <s v="FEMALE"/>
    <s v="AVON CARE FRANCHISE"/>
    <s v="AVON CARE (NO SUB BRAND APPLIES)"/>
    <n v="2"/>
    <n v="200"/>
    <n v="100"/>
    <s v="N"/>
    <s v="N"/>
    <n v="52641"/>
    <m/>
    <s v="N"/>
    <m/>
    <m/>
    <m/>
    <m/>
    <m/>
    <m/>
    <m/>
    <m/>
    <s v="N"/>
    <m/>
    <m/>
    <m/>
    <x v="0"/>
    <m/>
    <n v="126"/>
    <s v="AVON CARE 4"/>
    <s v="N"/>
    <m/>
    <m/>
    <s v="N"/>
    <n v="20230306"/>
    <m/>
    <n v="134460416"/>
    <s v="MIXED"/>
    <s v="Tech rep lvl"/>
    <s v="CosmÃ©ticos"/>
    <n v="1"/>
    <m/>
    <n v="0"/>
    <n v="0"/>
    <n v="100"/>
    <n v="134460477"/>
    <n v="999"/>
    <n v="2"/>
    <x v="0"/>
    <x v="0"/>
    <n v="0.48010000000000003"/>
    <n v="0.54869999999999997"/>
    <n v="0.48010000000000003"/>
    <n v="0.44579999999999997"/>
    <n v="0.42530000000000001"/>
    <n v="13.99"/>
    <n v="13.99"/>
    <n v="13.99"/>
    <n v="13.99"/>
    <n v="13.99"/>
    <s v="Brasil + Dia a Dia + VGF2"/>
    <s v="Bronze + Dia a Dia + VGF2"/>
    <s v="Prata + Dia a Dia + VGF2"/>
    <s v="Ouro + Dia a Dia + VGF2"/>
    <s v="Estrela + Dia a Dia + VGF2"/>
    <n v="30"/>
    <n v="20"/>
    <n v="30"/>
    <n v="35"/>
    <n v="38"/>
    <n v="45.79"/>
    <n v="45.79"/>
    <n v="45.79"/>
    <n v="45.79"/>
    <n v="45.79"/>
    <n v="0"/>
    <n v="0"/>
    <n v="0"/>
    <n v="0"/>
    <n v="0"/>
    <n v="9.7929999999999993"/>
    <n v="11.192"/>
    <n v="9.7929999999999993"/>
    <n v="9.0935000000000006"/>
    <n v="8.6738"/>
    <n v="0"/>
    <n v="0"/>
    <n v="0"/>
    <n v="0"/>
    <n v="0"/>
    <n v="0"/>
    <n v="100"/>
    <n v="100"/>
    <n v="100"/>
    <n v="100"/>
  </r>
  <r>
    <n v="634417"/>
    <x v="440"/>
    <n v="20220313"/>
    <m/>
    <s v="BODY"/>
    <x v="204"/>
    <s v="DERMA ACLARA LOTION  200ML"/>
    <n v="1228778"/>
    <x v="440"/>
    <n v="1"/>
    <s v="IN-LINE (EXCL NR)"/>
    <s v="REGULAR PRICE"/>
    <n v="0.48010000000000003"/>
    <m/>
    <n v="2.0720000000000001"/>
    <m/>
    <m/>
    <n v="16.989999999999998"/>
    <n v="16.989999999999998"/>
    <n v="2799"/>
    <n v="2799"/>
    <n v="121"/>
    <s v="WORK IN PROGRESS"/>
    <n v="134460513"/>
    <s v="NO INCENTIVE"/>
    <s v="N"/>
    <s v="N"/>
    <s v="N"/>
    <s v="N"/>
    <x v="3"/>
    <n v="134460515"/>
    <n v="28"/>
    <n v="11"/>
    <n v="20230306"/>
    <s v="CUSTOMER"/>
    <n v="15"/>
    <s v="Y"/>
    <s v="Tech rep lvl + Dia a Dia + VGF2"/>
    <s v="FULL PAYMENT"/>
    <m/>
    <n v="22183.3537"/>
    <n v="16383.825699999999"/>
    <n v="82.22"/>
    <m/>
    <s v="MOISTURIZER LOTION"/>
    <s v="MOISTURIZER"/>
    <s v="BODY CARE"/>
    <s v="FEMALE"/>
    <s v="AVON CARE FRANCHISE"/>
    <s v="AVON CARE (NO SUB BRAND APPLIES)"/>
    <n v="1"/>
    <n v="100"/>
    <n v="100"/>
    <s v="N"/>
    <s v="N"/>
    <n v="52002"/>
    <m/>
    <s v="N"/>
    <m/>
    <m/>
    <m/>
    <m/>
    <m/>
    <m/>
    <m/>
    <m/>
    <s v="N"/>
    <m/>
    <m/>
    <m/>
    <x v="0"/>
    <m/>
    <n v="120"/>
    <s v="AVON CARE 1"/>
    <s v="N"/>
    <m/>
    <m/>
    <s v="N"/>
    <n v="20230306"/>
    <m/>
    <n v="134460513"/>
    <s v="MIXED"/>
    <s v="Tech rep lvl"/>
    <s v="CosmÃ©ticos"/>
    <n v="1"/>
    <m/>
    <n v="0"/>
    <n v="0"/>
    <n v="100"/>
    <n v="134460514"/>
    <n v="999"/>
    <n v="2"/>
    <x v="0"/>
    <x v="0"/>
    <n v="0.48010000000000003"/>
    <n v="0.54869999999999997"/>
    <n v="0.48010000000000003"/>
    <n v="0.44579999999999997"/>
    <n v="0.42530000000000001"/>
    <n v="16.989999999999998"/>
    <n v="16.989999999999998"/>
    <n v="16.989999999999998"/>
    <n v="16.989999999999998"/>
    <n v="16.989999999999998"/>
    <s v="Brasil + Dia a Dia + VGF2"/>
    <s v="Bronze + Dia a Dia + VGF2"/>
    <s v="Prata + Dia a Dia + VGF2"/>
    <s v="Ouro + Dia a Dia + VGF2"/>
    <s v="Estrela + Dia a Dia + VGF2"/>
    <n v="30"/>
    <n v="20"/>
    <n v="30"/>
    <n v="35"/>
    <n v="38"/>
    <n v="45.79"/>
    <n v="45.79"/>
    <n v="45.79"/>
    <n v="45.79"/>
    <n v="45.79"/>
    <n v="0"/>
    <n v="0"/>
    <n v="0"/>
    <n v="0"/>
    <n v="0"/>
    <n v="11.893000000000001"/>
    <n v="13.592000000000001"/>
    <n v="11.893000000000001"/>
    <n v="11.0435"/>
    <n v="10.533799999999999"/>
    <n v="0"/>
    <n v="0"/>
    <n v="0"/>
    <n v="0"/>
    <n v="0"/>
    <n v="0"/>
    <n v="100"/>
    <n v="100"/>
    <n v="100"/>
    <n v="100"/>
  </r>
  <r>
    <n v="634418"/>
    <x v="441"/>
    <n v="20220313"/>
    <m/>
    <s v="BODY"/>
    <x v="204"/>
    <s v="DERMA ACCOLARE LOTION 200ML"/>
    <n v="1228779"/>
    <x v="441"/>
    <n v="1"/>
    <s v="IN-LINE (EXCL NR)"/>
    <s v="REGULAR PRICE"/>
    <n v="0.48010000000000003"/>
    <m/>
    <n v="1.9350000000000001"/>
    <m/>
    <m/>
    <n v="16.989999999999998"/>
    <n v="16.989999999999998"/>
    <n v="5872"/>
    <n v="5872"/>
    <n v="121"/>
    <s v="WORK IN PROGRESS"/>
    <n v="134460513"/>
    <s v="NO INCENTIVE"/>
    <s v="N"/>
    <s v="Y"/>
    <s v="N"/>
    <s v="N"/>
    <x v="3"/>
    <n v="134460527"/>
    <n v="28"/>
    <n v="11"/>
    <n v="20230306"/>
    <s v="CUSTOMER"/>
    <n v="15"/>
    <s v="Y"/>
    <s v="Tech rep lvl + Dia a Dia + VGF2"/>
    <s v="FULL PAYMENT"/>
    <m/>
    <n v="46541.748500000002"/>
    <n v="35179.428500000002"/>
    <n v="83.4"/>
    <m/>
    <s v="MOISTURIZER LOTION"/>
    <s v="MOISTURIZER"/>
    <s v="BODY CARE"/>
    <s v="FEMALE"/>
    <s v="AVON CARE FRANCHISE"/>
    <s v="AVON CARE (NO SUB BRAND APPLIES)"/>
    <n v="1"/>
    <n v="100"/>
    <n v="100"/>
    <s v="N"/>
    <s v="N"/>
    <n v="51697"/>
    <m/>
    <s v="N"/>
    <m/>
    <m/>
    <m/>
    <m/>
    <m/>
    <m/>
    <m/>
    <m/>
    <s v="N"/>
    <m/>
    <m/>
    <m/>
    <x v="0"/>
    <m/>
    <n v="120"/>
    <s v="AVON CARE 1"/>
    <s v="N"/>
    <m/>
    <m/>
    <s v="N"/>
    <n v="20230306"/>
    <m/>
    <n v="134460513"/>
    <s v="MIXED"/>
    <s v="Tech rep lvl"/>
    <s v="CosmÃ©ticos"/>
    <n v="1"/>
    <m/>
    <n v="0"/>
    <n v="0"/>
    <n v="100"/>
    <n v="134460526"/>
    <n v="999"/>
    <n v="2"/>
    <x v="0"/>
    <x v="0"/>
    <n v="0.48010000000000003"/>
    <n v="0.54869999999999997"/>
    <n v="0.48010000000000003"/>
    <n v="0.44579999999999997"/>
    <n v="0.42530000000000001"/>
    <n v="16.989999999999998"/>
    <n v="16.989999999999998"/>
    <n v="16.989999999999998"/>
    <n v="16.989999999999998"/>
    <n v="16.989999999999998"/>
    <s v="Brasil + Dia a Dia + VGF2"/>
    <s v="Bronze + Dia a Dia + VGF2"/>
    <s v="Prata + Dia a Dia + VGF2"/>
    <s v="Ouro + Dia a Dia + VGF2"/>
    <s v="Estrela + Dia a Dia + VGF2"/>
    <n v="30"/>
    <n v="20"/>
    <n v="30"/>
    <n v="35"/>
    <n v="38"/>
    <n v="45.79"/>
    <n v="45.79"/>
    <n v="45.79"/>
    <n v="45.79"/>
    <n v="45.79"/>
    <n v="0"/>
    <n v="0"/>
    <n v="0"/>
    <n v="0"/>
    <n v="0"/>
    <n v="11.893000000000001"/>
    <n v="13.592000000000001"/>
    <n v="11.893000000000001"/>
    <n v="11.0435"/>
    <n v="10.533799999999999"/>
    <n v="0"/>
    <n v="0"/>
    <n v="0"/>
    <n v="0"/>
    <n v="0"/>
    <n v="0"/>
    <n v="100"/>
    <n v="100"/>
    <n v="100"/>
    <n v="100"/>
  </r>
  <r>
    <n v="634419"/>
    <x v="442"/>
    <n v="20220313"/>
    <m/>
    <s v="BODY"/>
    <x v="204"/>
    <s v="DERMA EXTREME RESTORATION LOTION 200ML"/>
    <n v="1228780"/>
    <x v="442"/>
    <n v="1"/>
    <s v="IN-LINE (EXCL NR)"/>
    <s v="REGULAR PRICE"/>
    <n v="0.48010000000000003"/>
    <m/>
    <n v="2.3450000000000002"/>
    <m/>
    <m/>
    <n v="16.989999999999998"/>
    <n v="16.989999999999998"/>
    <n v="2808"/>
    <n v="2808"/>
    <n v="121"/>
    <s v="WORK IN PROGRESS"/>
    <n v="134460513"/>
    <s v="NO INCENTIVE"/>
    <s v="N"/>
    <s v="N"/>
    <s v="N"/>
    <s v="N"/>
    <x v="3"/>
    <n v="134460539"/>
    <n v="28"/>
    <n v="11"/>
    <n v="20230306"/>
    <s v="CUSTOMER"/>
    <n v="15"/>
    <s v="Y"/>
    <s v="Tech rep lvl + Dia a Dia + VGF2"/>
    <s v="FULL PAYMENT"/>
    <m/>
    <n v="22256.4175"/>
    <n v="15671.657499999999"/>
    <n v="79.88"/>
    <m/>
    <s v="MOISTURIZER LOTION"/>
    <s v="MOISTURIZER"/>
    <s v="BODY CARE"/>
    <s v="FEMALE"/>
    <s v="AVON CARE FRANCHISE"/>
    <s v="AVON CARE (NO SUB BRAND APPLIES)"/>
    <n v="1"/>
    <n v="100"/>
    <n v="100"/>
    <s v="N"/>
    <s v="N"/>
    <n v="52112"/>
    <m/>
    <s v="N"/>
    <m/>
    <m/>
    <m/>
    <m/>
    <m/>
    <m/>
    <m/>
    <m/>
    <s v="N"/>
    <m/>
    <m/>
    <m/>
    <x v="0"/>
    <m/>
    <n v="120"/>
    <s v="AVON CARE 1"/>
    <s v="N"/>
    <m/>
    <m/>
    <s v="N"/>
    <n v="20230306"/>
    <m/>
    <n v="134460513"/>
    <s v="MIXED"/>
    <s v="Tech rep lvl"/>
    <s v="CosmÃ©ticos"/>
    <n v="1"/>
    <m/>
    <n v="0"/>
    <n v="0"/>
    <n v="100"/>
    <n v="134460538"/>
    <n v="999"/>
    <n v="2"/>
    <x v="0"/>
    <x v="0"/>
    <n v="0.48010000000000003"/>
    <n v="0.54869999999999997"/>
    <n v="0.48010000000000003"/>
    <n v="0.44579999999999997"/>
    <n v="0.42530000000000001"/>
    <n v="16.989999999999998"/>
    <n v="16.989999999999998"/>
    <n v="16.989999999999998"/>
    <n v="16.989999999999998"/>
    <n v="16.989999999999998"/>
    <s v="Brasil + Dia a Dia + VGF2"/>
    <s v="Bronze + Dia a Dia + VGF2"/>
    <s v="Prata + Dia a Dia + VGF2"/>
    <s v="Ouro + Dia a Dia + VGF2"/>
    <s v="Estrela + Dia a Dia + VGF2"/>
    <n v="30"/>
    <n v="20"/>
    <n v="30"/>
    <n v="35"/>
    <n v="38"/>
    <n v="45.79"/>
    <n v="45.79"/>
    <n v="45.79"/>
    <n v="45.79"/>
    <n v="45.79"/>
    <n v="0"/>
    <n v="0"/>
    <n v="0"/>
    <n v="0"/>
    <n v="0"/>
    <n v="11.893000000000001"/>
    <n v="13.592000000000001"/>
    <n v="11.893000000000001"/>
    <n v="11.0435"/>
    <n v="10.533799999999999"/>
    <n v="0"/>
    <n v="0"/>
    <n v="0"/>
    <n v="0"/>
    <n v="0"/>
    <n v="0"/>
    <n v="100"/>
    <n v="100"/>
    <n v="100"/>
    <n v="100"/>
  </r>
  <r>
    <n v="633873"/>
    <x v="443"/>
    <n v="20220315"/>
    <m/>
    <s v="BODY"/>
    <x v="205"/>
    <s v="AVON CARE ESSENTIALS OATMEAL MICROBIOME BODY LOTION 750ML (LATAM)"/>
    <n v="1228382"/>
    <x v="443"/>
    <n v="1"/>
    <s v="IN-LINE (EXCL NR)"/>
    <s v="REGULAR PRICE"/>
    <n v="0.48010000000000003"/>
    <m/>
    <n v="5.734"/>
    <m/>
    <m/>
    <n v="33.99"/>
    <n v="33.99"/>
    <n v="4737"/>
    <n v="4737"/>
    <n v="128"/>
    <s v="WORK IN PROGRESS"/>
    <n v="134460550"/>
    <s v="NO INCENTIVE"/>
    <s v="N"/>
    <s v="N"/>
    <s v="N"/>
    <s v="N"/>
    <x v="3"/>
    <n v="134460564"/>
    <n v="28"/>
    <n v="11"/>
    <n v="20230306"/>
    <s v="CUSTOMER"/>
    <n v="15"/>
    <s v="Y"/>
    <s v="Tech rep lvl + Dia a Dia + VGF2"/>
    <s v="FULL PAYMENT"/>
    <m/>
    <n v="75113.732799999998"/>
    <n v="47951.774799999999"/>
    <n v="75.41"/>
    <m/>
    <s v="MOISTURIZER LOTION"/>
    <s v="MOISTURIZER"/>
    <s v="BODY CARE"/>
    <s v="FEMALE"/>
    <s v="AVON CARE FRANCHISE"/>
    <s v="AVON CARE (NO SUB BRAND APPLIES)"/>
    <n v="2"/>
    <n v="200"/>
    <n v="100"/>
    <s v="N"/>
    <s v="N"/>
    <n v="52190"/>
    <m/>
    <s v="N"/>
    <m/>
    <m/>
    <m/>
    <m/>
    <m/>
    <m/>
    <m/>
    <m/>
    <s v="N"/>
    <m/>
    <m/>
    <m/>
    <x v="0"/>
    <m/>
    <n v="128"/>
    <s v="AVON CARE 5"/>
    <s v="N"/>
    <m/>
    <m/>
    <s v="N"/>
    <n v="20230306"/>
    <m/>
    <n v="134460550"/>
    <s v="MIXED"/>
    <s v="Tech rep lvl"/>
    <s v="CosmÃ©ticos"/>
    <n v="1"/>
    <m/>
    <n v="0"/>
    <n v="0"/>
    <n v="100"/>
    <n v="134460563"/>
    <n v="999"/>
    <n v="2"/>
    <x v="0"/>
    <x v="0"/>
    <n v="0.48010000000000003"/>
    <n v="0.54869999999999997"/>
    <n v="0.48010000000000003"/>
    <n v="0.44579999999999997"/>
    <n v="0.42530000000000001"/>
    <n v="33.99"/>
    <n v="33.99"/>
    <n v="33.99"/>
    <n v="33.99"/>
    <n v="33.99"/>
    <s v="Brasil + Dia a Dia + VGF2"/>
    <s v="Bronze + Dia a Dia + VGF2"/>
    <s v="Prata + Dia a Dia + VGF2"/>
    <s v="Ouro + Dia a Dia + VGF2"/>
    <s v="Estrela + Dia a Dia + VGF2"/>
    <n v="30"/>
    <n v="20"/>
    <n v="30"/>
    <n v="35"/>
    <n v="38"/>
    <n v="45.79"/>
    <n v="45.79"/>
    <n v="45.79"/>
    <n v="45.79"/>
    <n v="45.79"/>
    <n v="0"/>
    <n v="0"/>
    <n v="0"/>
    <n v="0"/>
    <n v="0"/>
    <n v="23.792999999999999"/>
    <n v="27.192"/>
    <n v="23.792999999999999"/>
    <n v="22.093499999999999"/>
    <n v="21.073799999999999"/>
    <n v="0"/>
    <n v="0"/>
    <n v="0"/>
    <n v="0"/>
    <n v="0"/>
    <n v="0"/>
    <n v="100"/>
    <n v="100"/>
    <n v="100"/>
    <n v="100"/>
  </r>
  <r>
    <n v="637574"/>
    <x v="444"/>
    <n v="20220314"/>
    <m/>
    <s v="BODY"/>
    <x v="205"/>
    <s v="BODY LOTION FENNEL AND LAVANDER 700ML"/>
    <n v="1231012"/>
    <x v="444"/>
    <n v="1"/>
    <s v="IN-LINE (EXCL NR)"/>
    <s v="REGULAR PRICE"/>
    <n v="0.48010000000000003"/>
    <m/>
    <n v="5.1639999999999997"/>
    <m/>
    <m/>
    <n v="33.99"/>
    <n v="33.99"/>
    <n v="8659"/>
    <n v="8659"/>
    <n v="128"/>
    <s v="WORK IN PROGRESS"/>
    <n v="134460550"/>
    <s v="NO INCENTIVE"/>
    <s v="N"/>
    <s v="N"/>
    <s v="N"/>
    <s v="N"/>
    <x v="3"/>
    <n v="134460600"/>
    <n v="28"/>
    <n v="11"/>
    <n v="20230306"/>
    <s v="CUSTOMER"/>
    <n v="15"/>
    <s v="Y"/>
    <s v="Tech rep lvl + Dia a Dia + VGF2"/>
    <s v="FULL PAYMENT"/>
    <m/>
    <n v="137305.3106"/>
    <n v="92590.234599999996"/>
    <n v="77.849999999999994"/>
    <m/>
    <s v="MOISTURIZER LOTION"/>
    <s v="MOISTURIZER"/>
    <s v="BODY CARE"/>
    <s v="UNISEX"/>
    <s v="AVON CARE FRANCHISE"/>
    <s v="AVON CARE (NO SUB BRAND APPLIES)"/>
    <n v="2"/>
    <n v="200"/>
    <n v="100"/>
    <s v="N"/>
    <s v="N"/>
    <n v="51690"/>
    <m/>
    <s v="N"/>
    <m/>
    <m/>
    <m/>
    <m/>
    <m/>
    <m/>
    <m/>
    <m/>
    <s v="N"/>
    <m/>
    <m/>
    <m/>
    <x v="0"/>
    <m/>
    <n v="128"/>
    <s v="AVON CARE 5"/>
    <s v="N"/>
    <m/>
    <m/>
    <s v="N"/>
    <n v="20230306"/>
    <m/>
    <n v="134460550"/>
    <s v="MIXED"/>
    <s v="Tech rep lvl"/>
    <s v="CosmÃ©ticos"/>
    <n v="1"/>
    <m/>
    <n v="0"/>
    <n v="0"/>
    <n v="100"/>
    <n v="134460599"/>
    <n v="999"/>
    <n v="2"/>
    <x v="0"/>
    <x v="0"/>
    <n v="0.48010000000000003"/>
    <n v="0.54869999999999997"/>
    <n v="0.48010000000000003"/>
    <n v="0.44579999999999997"/>
    <n v="0.42530000000000001"/>
    <n v="33.99"/>
    <n v="33.99"/>
    <n v="33.99"/>
    <n v="33.99"/>
    <n v="33.99"/>
    <s v="Brasil + Dia a Dia + VGF2"/>
    <s v="Bronze + Dia a Dia + VGF2"/>
    <s v="Prata + Dia a Dia + VGF2"/>
    <s v="Ouro + Dia a Dia + VGF2"/>
    <s v="Estrela + Dia a Dia + VGF2"/>
    <n v="30"/>
    <n v="20"/>
    <n v="30"/>
    <n v="35"/>
    <n v="38"/>
    <n v="45.79"/>
    <n v="45.79"/>
    <n v="45.79"/>
    <n v="45.79"/>
    <n v="45.79"/>
    <n v="0"/>
    <n v="0"/>
    <n v="0"/>
    <n v="0"/>
    <n v="0"/>
    <n v="23.792999999999999"/>
    <n v="27.192"/>
    <n v="23.792999999999999"/>
    <n v="22.093499999999999"/>
    <n v="21.073799999999999"/>
    <n v="0"/>
    <n v="0"/>
    <n v="0"/>
    <n v="0"/>
    <n v="0"/>
    <n v="0"/>
    <n v="100"/>
    <n v="100"/>
    <n v="100"/>
    <n v="100"/>
  </r>
  <r>
    <n v="637575"/>
    <x v="445"/>
    <n v="20220314"/>
    <m/>
    <s v="BODY"/>
    <x v="205"/>
    <s v="BODY LOTION FENNEL 700ML"/>
    <n v="1231013"/>
    <x v="445"/>
    <n v="1"/>
    <s v="IN-LINE (EXCL NR)"/>
    <s v="REGULAR PRICE"/>
    <n v="0.48010000000000003"/>
    <m/>
    <n v="5.24"/>
    <m/>
    <m/>
    <n v="33.99"/>
    <n v="33.99"/>
    <n v="9574"/>
    <n v="9574"/>
    <n v="128"/>
    <s v="WORK IN PROGRESS"/>
    <n v="134460550"/>
    <s v="NO INCENTIVE"/>
    <s v="N"/>
    <s v="N"/>
    <s v="N"/>
    <s v="N"/>
    <x v="3"/>
    <n v="134460588"/>
    <n v="28"/>
    <n v="11"/>
    <n v="20230306"/>
    <s v="CUSTOMER"/>
    <n v="15"/>
    <s v="Y"/>
    <s v="Tech rep lvl + Dia a Dia + VGF2"/>
    <s v="FULL PAYMENT"/>
    <m/>
    <n v="151817.40909999999"/>
    <n v="101649.6491"/>
    <n v="77.52"/>
    <m/>
    <s v="MOISTURIZER LOTION"/>
    <s v="MOISTURIZER"/>
    <s v="BODY CARE"/>
    <s v="UNISEX"/>
    <s v="AVON CARE FRANCHISE"/>
    <s v="AVON CARE (NO SUB BRAND APPLIES)"/>
    <n v="2"/>
    <n v="200"/>
    <n v="100"/>
    <s v="N"/>
    <s v="N"/>
    <n v="51703"/>
    <m/>
    <s v="N"/>
    <m/>
    <m/>
    <m/>
    <m/>
    <m/>
    <m/>
    <m/>
    <m/>
    <s v="N"/>
    <m/>
    <m/>
    <m/>
    <x v="0"/>
    <m/>
    <n v="128"/>
    <s v="AVON CARE 5"/>
    <s v="N"/>
    <m/>
    <m/>
    <s v="N"/>
    <n v="20230306"/>
    <m/>
    <n v="134460550"/>
    <s v="MIXED"/>
    <s v="Tech rep lvl"/>
    <s v="CosmÃ©ticos"/>
    <n v="1"/>
    <m/>
    <n v="0"/>
    <n v="0"/>
    <n v="100"/>
    <n v="134460587"/>
    <n v="999"/>
    <n v="2"/>
    <x v="0"/>
    <x v="0"/>
    <n v="0.48010000000000003"/>
    <n v="0.54869999999999997"/>
    <n v="0.48010000000000003"/>
    <n v="0.44579999999999997"/>
    <n v="0.42530000000000001"/>
    <n v="33.99"/>
    <n v="33.99"/>
    <n v="33.99"/>
    <n v="33.99"/>
    <n v="33.99"/>
    <s v="Brasil + Dia a Dia + VGF2"/>
    <s v="Bronze + Dia a Dia + VGF2"/>
    <s v="Prata + Dia a Dia + VGF2"/>
    <s v="Ouro + Dia a Dia + VGF2"/>
    <s v="Estrela + Dia a Dia + VGF2"/>
    <n v="30"/>
    <n v="20"/>
    <n v="30"/>
    <n v="35"/>
    <n v="38"/>
    <n v="45.79"/>
    <n v="45.79"/>
    <n v="45.79"/>
    <n v="45.79"/>
    <n v="45.79"/>
    <n v="0"/>
    <n v="0"/>
    <n v="0"/>
    <n v="0"/>
    <n v="0"/>
    <n v="23.792999999999999"/>
    <n v="27.192"/>
    <n v="23.792999999999999"/>
    <n v="22.093499999999999"/>
    <n v="21.073799999999999"/>
    <n v="0"/>
    <n v="0"/>
    <n v="0"/>
    <n v="0"/>
    <n v="0"/>
    <n v="0"/>
    <n v="100"/>
    <n v="100"/>
    <n v="100"/>
    <n v="100"/>
  </r>
  <r>
    <n v="637863"/>
    <x v="446"/>
    <n v="20220315"/>
    <m/>
    <s v="BODY"/>
    <x v="205"/>
    <s v="AVON CARE POMEGRANATE BODY LOTION 700ML"/>
    <n v="1231222"/>
    <x v="446"/>
    <n v="1"/>
    <s v="IN-LINE (EXCL NR)"/>
    <s v="REGULAR PRICE"/>
    <n v="0.48010000000000003"/>
    <m/>
    <n v="5.7309999999999999"/>
    <m/>
    <m/>
    <n v="33.99"/>
    <n v="33.99"/>
    <n v="4475"/>
    <n v="4475"/>
    <n v="128"/>
    <s v="WORK IN PROGRESS"/>
    <n v="134460550"/>
    <s v="NO INCENTIVE"/>
    <s v="N"/>
    <s v="N"/>
    <s v="N"/>
    <s v="N"/>
    <x v="3"/>
    <n v="134460576"/>
    <n v="28"/>
    <n v="11"/>
    <n v="20230306"/>
    <s v="CUSTOMER"/>
    <n v="15"/>
    <s v="Y"/>
    <s v="Tech rep lvl + Dia a Dia + VGF2"/>
    <s v="FULL PAYMENT"/>
    <m/>
    <n v="70961.222099999999"/>
    <n v="45314.997100000001"/>
    <n v="75.42"/>
    <m/>
    <s v="MOISTURIZER LOTION"/>
    <s v="MOISTURIZER"/>
    <s v="BODY CARE"/>
    <s v="UNISEX"/>
    <s v="AVON CARE FRANCHISE"/>
    <s v="AVON CARE (NO SUB BRAND APPLIES)"/>
    <n v="2"/>
    <n v="200"/>
    <n v="100"/>
    <s v="N"/>
    <s v="N"/>
    <n v="52597"/>
    <m/>
    <s v="N"/>
    <m/>
    <m/>
    <m/>
    <m/>
    <m/>
    <m/>
    <m/>
    <m/>
    <s v="N"/>
    <m/>
    <m/>
    <m/>
    <x v="0"/>
    <m/>
    <n v="128"/>
    <s v="AVON CARE 5"/>
    <s v="N"/>
    <m/>
    <m/>
    <s v="N"/>
    <n v="20230306"/>
    <m/>
    <n v="134460550"/>
    <s v="MIXED"/>
    <s v="Tech rep lvl"/>
    <s v="CosmÃ©ticos"/>
    <n v="1"/>
    <m/>
    <n v="0"/>
    <n v="0"/>
    <n v="100"/>
    <n v="134460575"/>
    <n v="999"/>
    <n v="2"/>
    <x v="0"/>
    <x v="0"/>
    <n v="0.48010000000000003"/>
    <n v="0.54869999999999997"/>
    <n v="0.48010000000000003"/>
    <n v="0.44579999999999997"/>
    <n v="0.42530000000000001"/>
    <n v="33.99"/>
    <n v="33.99"/>
    <n v="33.99"/>
    <n v="33.99"/>
    <n v="33.99"/>
    <s v="Brasil + Dia a Dia + VGF2"/>
    <s v="Bronze + Dia a Dia + VGF2"/>
    <s v="Prata + Dia a Dia + VGF2"/>
    <s v="Ouro + Dia a Dia + VGF2"/>
    <s v="Estrela + Dia a Dia + VGF2"/>
    <n v="30"/>
    <n v="20"/>
    <n v="30"/>
    <n v="35"/>
    <n v="38"/>
    <n v="45.79"/>
    <n v="45.79"/>
    <n v="45.79"/>
    <n v="45.79"/>
    <n v="45.79"/>
    <n v="0"/>
    <n v="0"/>
    <n v="0"/>
    <n v="0"/>
    <n v="0"/>
    <n v="23.792999999999999"/>
    <n v="27.192"/>
    <n v="23.792999999999999"/>
    <n v="22.093499999999999"/>
    <n v="21.073799999999999"/>
    <n v="0"/>
    <n v="0"/>
    <n v="0"/>
    <n v="0"/>
    <n v="0"/>
    <n v="0"/>
    <n v="100"/>
    <n v="100"/>
    <n v="100"/>
    <n v="100"/>
  </r>
  <r>
    <n v="639145"/>
    <x v="447"/>
    <n v="20220318"/>
    <m/>
    <s v="BODY"/>
    <x v="205"/>
    <s v="2Q22 AVON CARE COOLING MOISTURE BODY LOTION BRAZIL 700ML"/>
    <n v="1232137"/>
    <x v="447"/>
    <n v="1"/>
    <s v="IN-LINE (EXCL NR)"/>
    <s v="REGULAR PRICE"/>
    <n v="0.48010000000000003"/>
    <m/>
    <n v="5.718"/>
    <m/>
    <m/>
    <n v="33.99"/>
    <n v="33.99"/>
    <n v="3113"/>
    <n v="3113"/>
    <n v="128"/>
    <s v="WORK IN PROGRESS"/>
    <n v="134460550"/>
    <s v="NO INCENTIVE"/>
    <s v="N"/>
    <s v="N"/>
    <s v="N"/>
    <s v="N"/>
    <x v="3"/>
    <n v="134460552"/>
    <n v="28"/>
    <n v="11"/>
    <n v="20230306"/>
    <s v="CUSTOMER"/>
    <n v="15"/>
    <s v="Y"/>
    <s v="Tech rep lvl + Dia a Dia + VGF2"/>
    <s v="FULL PAYMENT"/>
    <m/>
    <n v="49358.717900000003"/>
    <n v="31558.583900000001"/>
    <n v="75.47"/>
    <m/>
    <s v="MOISTURIZER GEL-CREAM"/>
    <s v="MOISTURIZER"/>
    <s v="BODY CARE"/>
    <s v="UNISEX"/>
    <s v="AVON CARE FRANCHISE"/>
    <s v="AVON CARE (NO SUB BRAND APPLIES)"/>
    <n v="2"/>
    <n v="200"/>
    <n v="100"/>
    <s v="N"/>
    <s v="N"/>
    <n v="51669"/>
    <m/>
    <s v="N"/>
    <m/>
    <m/>
    <m/>
    <m/>
    <m/>
    <m/>
    <m/>
    <m/>
    <s v="N"/>
    <m/>
    <m/>
    <m/>
    <x v="0"/>
    <m/>
    <n v="128"/>
    <s v="AVON CARE 5"/>
    <s v="N"/>
    <m/>
    <m/>
    <s v="N"/>
    <n v="20230306"/>
    <m/>
    <n v="134460550"/>
    <s v="MIXED"/>
    <s v="Tech rep lvl"/>
    <s v="CosmÃ©ticos"/>
    <n v="1"/>
    <m/>
    <n v="0"/>
    <n v="0"/>
    <n v="100"/>
    <n v="134460551"/>
    <n v="999"/>
    <n v="2"/>
    <x v="0"/>
    <x v="0"/>
    <n v="0.48010000000000003"/>
    <n v="0.54869999999999997"/>
    <n v="0.48010000000000003"/>
    <n v="0.44579999999999997"/>
    <n v="0.42530000000000001"/>
    <n v="33.99"/>
    <n v="33.99"/>
    <n v="33.99"/>
    <n v="33.99"/>
    <n v="33.99"/>
    <s v="Brasil + Dia a Dia + VGF2"/>
    <s v="Bronze + Dia a Dia + VGF2"/>
    <s v="Prata + Dia a Dia + VGF2"/>
    <s v="Ouro + Dia a Dia + VGF2"/>
    <s v="Estrela + Dia a Dia + VGF2"/>
    <n v="30"/>
    <n v="20"/>
    <n v="30"/>
    <n v="35"/>
    <n v="38"/>
    <n v="45.79"/>
    <n v="45.79"/>
    <n v="45.79"/>
    <n v="45.79"/>
    <n v="45.79"/>
    <n v="0"/>
    <n v="0"/>
    <n v="0"/>
    <n v="0"/>
    <n v="0"/>
    <n v="23.792999999999999"/>
    <n v="27.192"/>
    <n v="23.792999999999999"/>
    <n v="22.093499999999999"/>
    <n v="21.073799999999999"/>
    <n v="0"/>
    <n v="0"/>
    <n v="0"/>
    <n v="0"/>
    <n v="0"/>
    <n v="0"/>
    <n v="100"/>
    <n v="100"/>
    <n v="100"/>
    <n v="100"/>
  </r>
  <r>
    <n v="637576"/>
    <x v="448"/>
    <n v="20220314"/>
    <m/>
    <s v="BODY"/>
    <x v="206"/>
    <s v="AVON CARE COCOA BUTTER BODY LOTION 700ML"/>
    <n v="1231014"/>
    <x v="448"/>
    <n v="1"/>
    <s v="IN-LINE (EXCL NR)"/>
    <s v="REGULAR PRICE"/>
    <n v="0.48010000000000003"/>
    <m/>
    <n v="5.7619999999999996"/>
    <m/>
    <m/>
    <n v="33.99"/>
    <n v="33.99"/>
    <n v="20041"/>
    <n v="20041"/>
    <n v="130"/>
    <s v="WORK IN PROGRESS"/>
    <n v="134460611"/>
    <s v="NO INCENTIVE"/>
    <s v="N"/>
    <s v="N"/>
    <s v="N"/>
    <s v="N"/>
    <x v="3"/>
    <n v="134460613"/>
    <n v="28"/>
    <n v="11"/>
    <n v="20230306"/>
    <s v="CUSTOMER"/>
    <n v="15"/>
    <s v="Y"/>
    <s v="Tech rep lvl + Dia a Dia + VGF2"/>
    <s v="FULL PAYMENT"/>
    <m/>
    <n v="317797.91749999998"/>
    <n v="202321.67550000001"/>
    <n v="75.28"/>
    <m/>
    <s v="MOISTURIZER LOTION"/>
    <s v="MOISTURIZER"/>
    <s v="BODY CARE"/>
    <s v="UNISEX"/>
    <s v="AVON CARE FRANCHISE"/>
    <s v="AVON CARE (NO SUB BRAND APPLIES)"/>
    <n v="0"/>
    <n v="100"/>
    <n v="100"/>
    <s v="N"/>
    <s v="N"/>
    <n v="51726"/>
    <m/>
    <s v="N"/>
    <m/>
    <m/>
    <m/>
    <m/>
    <m/>
    <m/>
    <m/>
    <m/>
    <s v="N"/>
    <m/>
    <m/>
    <m/>
    <x v="0"/>
    <m/>
    <n v="130"/>
    <s v="AVON CARE 6"/>
    <s v="N"/>
    <m/>
    <m/>
    <s v="N"/>
    <n v="20230306"/>
    <m/>
    <n v="134460611"/>
    <s v="MIXED"/>
    <s v="Tech rep lvl"/>
    <s v="CosmÃ©ticos"/>
    <n v="1"/>
    <m/>
    <n v="0"/>
    <n v="0"/>
    <n v="100"/>
    <n v="134460612"/>
    <n v="999"/>
    <n v="2"/>
    <x v="0"/>
    <x v="0"/>
    <n v="0.48010000000000003"/>
    <n v="0.54869999999999997"/>
    <n v="0.48010000000000003"/>
    <n v="0.44579999999999997"/>
    <n v="0.42530000000000001"/>
    <n v="33.99"/>
    <n v="33.99"/>
    <n v="33.99"/>
    <n v="33.99"/>
    <n v="33.99"/>
    <s v="Brasil + Dia a Dia + VGF2"/>
    <s v="Bronze + Dia a Dia + VGF2"/>
    <s v="Prata + Dia a Dia + VGF2"/>
    <s v="Ouro + Dia a Dia + VGF2"/>
    <s v="Estrela + Dia a Dia + VGF2"/>
    <n v="30"/>
    <n v="20"/>
    <n v="30"/>
    <n v="35"/>
    <n v="38"/>
    <n v="45.79"/>
    <n v="45.79"/>
    <n v="45.79"/>
    <n v="45.79"/>
    <n v="45.79"/>
    <n v="0"/>
    <n v="0"/>
    <n v="0"/>
    <n v="0"/>
    <n v="0"/>
    <n v="23.792999999999999"/>
    <n v="27.192"/>
    <n v="23.792999999999999"/>
    <n v="22.093499999999999"/>
    <n v="21.073799999999999"/>
    <n v="0"/>
    <n v="0"/>
    <n v="0"/>
    <n v="0"/>
    <n v="0"/>
    <n v="0"/>
    <n v="100"/>
    <n v="100"/>
    <n v="100"/>
    <n v="100"/>
  </r>
  <r>
    <n v="637578"/>
    <x v="449"/>
    <n v="20220314"/>
    <m/>
    <s v="BODY"/>
    <x v="206"/>
    <s v="BODY LOTION COCONUT OIL 700ML"/>
    <n v="1231016"/>
    <x v="449"/>
    <n v="1"/>
    <s v="IN-LINE (EXCL NR)"/>
    <s v="REGULAR PRICE"/>
    <n v="0.48010000000000003"/>
    <m/>
    <n v="5.59"/>
    <m/>
    <m/>
    <n v="33.99"/>
    <n v="33.99"/>
    <n v="9111"/>
    <n v="9111"/>
    <n v="130"/>
    <s v="WORK IN PROGRESS"/>
    <n v="134460611"/>
    <s v="NO INCENTIVE"/>
    <s v="N"/>
    <s v="N"/>
    <s v="N"/>
    <s v="N"/>
    <x v="3"/>
    <n v="134460625"/>
    <n v="28"/>
    <n v="11"/>
    <n v="20230306"/>
    <s v="CUSTOMER"/>
    <n v="15"/>
    <s v="Y"/>
    <s v="Tech rep lvl + Dia a Dia + VGF2"/>
    <s v="FULL PAYMENT"/>
    <m/>
    <n v="144474.05309999999"/>
    <n v="93543.563099999999"/>
    <n v="76.02"/>
    <m/>
    <s v="MOISTURIZER LOTION"/>
    <s v="MOISTURIZER"/>
    <s v="BODY CARE"/>
    <s v="UNISEX"/>
    <s v="AVON CARE FRANCHISE"/>
    <s v="AVON CARE (NO SUB BRAND APPLIES)"/>
    <n v="0"/>
    <n v="100"/>
    <n v="100"/>
    <s v="N"/>
    <s v="N"/>
    <n v="51977"/>
    <m/>
    <s v="N"/>
    <m/>
    <m/>
    <m/>
    <m/>
    <m/>
    <m/>
    <m/>
    <m/>
    <s v="N"/>
    <m/>
    <m/>
    <m/>
    <x v="0"/>
    <m/>
    <n v="130"/>
    <s v="AVON CARE 6"/>
    <s v="N"/>
    <m/>
    <m/>
    <s v="N"/>
    <n v="20230306"/>
    <m/>
    <n v="134460611"/>
    <s v="MIXED"/>
    <s v="Tech rep lvl"/>
    <s v="CosmÃ©ticos"/>
    <n v="1"/>
    <m/>
    <n v="0"/>
    <n v="0"/>
    <n v="100"/>
    <n v="134460624"/>
    <n v="999"/>
    <n v="2"/>
    <x v="0"/>
    <x v="0"/>
    <n v="0.48010000000000003"/>
    <n v="0.54869999999999997"/>
    <n v="0.48010000000000003"/>
    <n v="0.44579999999999997"/>
    <n v="0.42530000000000001"/>
    <n v="33.99"/>
    <n v="33.99"/>
    <n v="33.99"/>
    <n v="33.99"/>
    <n v="33.99"/>
    <s v="Brasil + Dia a Dia + VGF2"/>
    <s v="Bronze + Dia a Dia + VGF2"/>
    <s v="Prata + Dia a Dia + VGF2"/>
    <s v="Ouro + Dia a Dia + VGF2"/>
    <s v="Estrela + Dia a Dia + VGF2"/>
    <n v="30"/>
    <n v="20"/>
    <n v="30"/>
    <n v="35"/>
    <n v="38"/>
    <n v="45.79"/>
    <n v="45.79"/>
    <n v="45.79"/>
    <n v="45.79"/>
    <n v="45.79"/>
    <n v="0"/>
    <n v="0"/>
    <n v="0"/>
    <n v="0"/>
    <n v="0"/>
    <n v="23.792999999999999"/>
    <n v="27.192"/>
    <n v="23.792999999999999"/>
    <n v="22.093499999999999"/>
    <n v="21.073799999999999"/>
    <n v="0"/>
    <n v="0"/>
    <n v="0"/>
    <n v="0"/>
    <n v="0"/>
    <n v="0"/>
    <n v="100"/>
    <n v="100"/>
    <n v="100"/>
    <n v="100"/>
  </r>
  <r>
    <n v="637580"/>
    <x v="450"/>
    <n v="20220313"/>
    <m/>
    <s v="BODY"/>
    <x v="207"/>
    <s v="BODY LOTION MACADAMIA 700ML"/>
    <n v="1231018"/>
    <x v="450"/>
    <n v="1"/>
    <s v="IN-LINE (EXCL NR)"/>
    <s v="REGULAR PRICE"/>
    <n v="0.48010000000000003"/>
    <m/>
    <n v="5.673"/>
    <m/>
    <m/>
    <n v="33.99"/>
    <n v="33.99"/>
    <n v="5500"/>
    <n v="5500"/>
    <n v="131"/>
    <s v="WORK IN PROGRESS"/>
    <n v="134460636"/>
    <s v="NO INCENTIVE"/>
    <s v="N"/>
    <s v="N"/>
    <s v="N"/>
    <s v="N"/>
    <x v="3"/>
    <n v="134460638"/>
    <n v="28"/>
    <n v="11"/>
    <n v="20230306"/>
    <s v="CUSTOMER"/>
    <n v="15"/>
    <s v="Y"/>
    <s v="Tech rep lvl + Dia a Dia + VGF2"/>
    <s v="FULL PAYMENT"/>
    <m/>
    <n v="87216.198600000003"/>
    <n v="56014.698600000003"/>
    <n v="75.67"/>
    <m/>
    <s v="MOISTURIZER LOTION"/>
    <s v="MOISTURIZER"/>
    <s v="BODY CARE"/>
    <s v="UNISEX"/>
    <s v="AVON CARE FRANCHISE"/>
    <s v="AVON CARE (NO SUB BRAND APPLIES)"/>
    <n v="1"/>
    <n v="100"/>
    <n v="100"/>
    <s v="N"/>
    <s v="N"/>
    <n v="52042"/>
    <m/>
    <s v="N"/>
    <m/>
    <m/>
    <m/>
    <m/>
    <m/>
    <m/>
    <m/>
    <m/>
    <s v="N"/>
    <m/>
    <m/>
    <m/>
    <x v="0"/>
    <m/>
    <n v="130"/>
    <s v="AVON CARE 6"/>
    <s v="N"/>
    <m/>
    <m/>
    <s v="N"/>
    <n v="20230306"/>
    <m/>
    <n v="134460636"/>
    <s v="MIXED"/>
    <s v="Tech rep lvl"/>
    <s v="CosmÃ©ticos"/>
    <n v="1"/>
    <m/>
    <n v="0"/>
    <n v="0"/>
    <n v="100"/>
    <n v="134460637"/>
    <n v="999"/>
    <n v="2"/>
    <x v="0"/>
    <x v="0"/>
    <n v="0.48010000000000003"/>
    <n v="0.54869999999999997"/>
    <n v="0.48010000000000003"/>
    <n v="0.44579999999999997"/>
    <n v="0.42530000000000001"/>
    <n v="33.99"/>
    <n v="33.99"/>
    <n v="33.99"/>
    <n v="33.99"/>
    <n v="33.99"/>
    <s v="Brasil + Dia a Dia + VGF2"/>
    <s v="Bronze + Dia a Dia + VGF2"/>
    <s v="Prata + Dia a Dia + VGF2"/>
    <s v="Ouro + Dia a Dia + VGF2"/>
    <s v="Estrela + Dia a Dia + VGF2"/>
    <n v="30"/>
    <n v="20"/>
    <n v="30"/>
    <n v="35"/>
    <n v="38"/>
    <n v="45.79"/>
    <n v="45.79"/>
    <n v="45.79"/>
    <n v="45.79"/>
    <n v="45.79"/>
    <n v="0"/>
    <n v="0"/>
    <n v="0"/>
    <n v="0"/>
    <n v="0"/>
    <n v="23.792999999999999"/>
    <n v="27.192"/>
    <n v="23.792999999999999"/>
    <n v="22.093499999999999"/>
    <n v="21.073799999999999"/>
    <n v="0"/>
    <n v="0"/>
    <n v="0"/>
    <n v="0"/>
    <n v="0"/>
    <n v="0"/>
    <n v="100"/>
    <n v="100"/>
    <n v="100"/>
    <n v="100"/>
  </r>
  <r>
    <n v="626594"/>
    <x v="451"/>
    <n v="20210308"/>
    <m/>
    <s v="BODY"/>
    <x v="208"/>
    <s v="1Q21 AC FAMILY BODY LOTION 200ML - BRAZIL"/>
    <n v="1223395"/>
    <x v="451"/>
    <n v="1"/>
    <s v="IN-LINE (EXCL NR)"/>
    <s v="REGULAR PRICE"/>
    <n v="0.48010000000000003"/>
    <m/>
    <n v="1.877"/>
    <m/>
    <m/>
    <n v="13.99"/>
    <n v="13.99"/>
    <n v="6036"/>
    <n v="6036"/>
    <n v="131"/>
    <s v="WORK IN PROGRESS"/>
    <n v="134460649"/>
    <s v="NO INCENTIVE"/>
    <s v="N"/>
    <s v="N"/>
    <s v="N"/>
    <s v="N"/>
    <x v="3"/>
    <n v="134460651"/>
    <n v="28"/>
    <n v="11"/>
    <n v="20230306"/>
    <s v="CUSTOMER"/>
    <n v="15"/>
    <s v="Y"/>
    <s v="Tech rep lvl + Dia a Dia + VGF2"/>
    <s v="FULL PAYMENT"/>
    <m/>
    <n v="39394.801899999999"/>
    <n v="28065.229899999998"/>
    <n v="80.44"/>
    <m/>
    <s v="MOISTURIZER LOTION"/>
    <s v="MOISTURIZER"/>
    <s v="BODY CARE"/>
    <s v="UNISEX"/>
    <s v="AVON CARE FRANCHISE"/>
    <s v="AVON CARE (NO SUB BRAND APPLIES)"/>
    <n v="1"/>
    <n v="100"/>
    <n v="100"/>
    <s v="N"/>
    <s v="N"/>
    <n v="50308"/>
    <m/>
    <s v="N"/>
    <m/>
    <m/>
    <m/>
    <m/>
    <m/>
    <m/>
    <m/>
    <m/>
    <s v="N"/>
    <m/>
    <m/>
    <m/>
    <x v="0"/>
    <m/>
    <n v="130"/>
    <s v="AVON CARE 6"/>
    <s v="N"/>
    <m/>
    <m/>
    <s v="N"/>
    <n v="20230306"/>
    <m/>
    <n v="134460649"/>
    <s v="MIXED"/>
    <s v="Tech rep lvl"/>
    <s v="CosmÃ©ticos"/>
    <n v="1"/>
    <m/>
    <n v="0"/>
    <n v="0"/>
    <n v="100"/>
    <n v="134460650"/>
    <n v="999"/>
    <n v="2"/>
    <x v="0"/>
    <x v="0"/>
    <n v="0.48010000000000003"/>
    <n v="0.54869999999999997"/>
    <n v="0.48010000000000003"/>
    <n v="0.44579999999999997"/>
    <n v="0.42530000000000001"/>
    <n v="13.99"/>
    <n v="13.99"/>
    <n v="13.99"/>
    <n v="13.99"/>
    <n v="13.99"/>
    <s v="Brasil + Dia a Dia + VGF2"/>
    <s v="Bronze + Dia a Dia + VGF2"/>
    <s v="Prata + Dia a Dia + VGF2"/>
    <s v="Ouro + Dia a Dia + VGF2"/>
    <s v="Estrela + Dia a Dia + VGF2"/>
    <n v="30"/>
    <n v="20"/>
    <n v="30"/>
    <n v="35"/>
    <n v="38"/>
    <n v="45.79"/>
    <n v="45.79"/>
    <n v="45.79"/>
    <n v="45.79"/>
    <n v="45.79"/>
    <n v="0"/>
    <n v="0"/>
    <n v="0"/>
    <n v="0"/>
    <n v="0"/>
    <n v="9.7929999999999993"/>
    <n v="11.192"/>
    <n v="9.7929999999999993"/>
    <n v="9.0935000000000006"/>
    <n v="8.6738"/>
    <n v="0"/>
    <n v="0"/>
    <n v="0"/>
    <n v="0"/>
    <n v="0"/>
    <n v="0"/>
    <n v="100"/>
    <n v="100"/>
    <n v="100"/>
    <n v="100"/>
  </r>
  <r>
    <n v="633850"/>
    <x v="416"/>
    <n v="20220317"/>
    <m/>
    <s v="TOILETRIES"/>
    <x v="209"/>
    <s v="AVON CARE ESSENTIALS MACADAMIA LIQUID SOAP 250ML (EMEA)"/>
    <n v="1228362"/>
    <x v="416"/>
    <n v="1"/>
    <s v="IN-LINE (EXCL NR)"/>
    <s v="REGULAR PRICE"/>
    <n v="0.46389999999999998"/>
    <m/>
    <n v="3.7650000000000001"/>
    <m/>
    <m/>
    <n v="26.99"/>
    <n v="26.99"/>
    <n v="407"/>
    <n v="407"/>
    <n v="131"/>
    <s v="WORK IN PROGRESS"/>
    <n v="134460662"/>
    <s v="NO INCENTIVE"/>
    <s v="N"/>
    <s v="N"/>
    <s v="N"/>
    <s v="N"/>
    <x v="3"/>
    <n v="134460664"/>
    <n v="28"/>
    <n v="11"/>
    <n v="20230306"/>
    <s v="CUSTOMER"/>
    <n v="15"/>
    <s v="Y"/>
    <s v="Tech rep lvl + Dia a Dia + VGF2"/>
    <s v="FULL PAYMENT"/>
    <m/>
    <n v="4949.7879000000003"/>
    <n v="3417.4328999999998"/>
    <n v="78.95"/>
    <m/>
    <s v="SOAP LIQUID"/>
    <s v="SOAP"/>
    <s v="WASH"/>
    <s v="FEMALE"/>
    <s v="AVON CARE FRANCHISE"/>
    <s v="AVON CARE (NO SUB BRAND APPLIES)"/>
    <n v="1"/>
    <n v="100"/>
    <n v="100"/>
    <s v="N"/>
    <s v="N"/>
    <n v="52165"/>
    <m/>
    <s v="N"/>
    <m/>
    <m/>
    <m/>
    <m/>
    <m/>
    <m/>
    <m/>
    <m/>
    <s v="N"/>
    <m/>
    <m/>
    <m/>
    <x v="0"/>
    <m/>
    <n v="130"/>
    <s v="AVON CARE 6"/>
    <s v="N"/>
    <m/>
    <m/>
    <s v="N"/>
    <n v="20230306"/>
    <m/>
    <n v="134460662"/>
    <s v="MIXED"/>
    <s v="Tech rep lvl"/>
    <s v="CosmÃ©ticos"/>
    <n v="1"/>
    <m/>
    <n v="0"/>
    <n v="0"/>
    <n v="100"/>
    <n v="134460663"/>
    <n v="999"/>
    <n v="2"/>
    <x v="0"/>
    <x v="0"/>
    <n v="0.46389999999999998"/>
    <n v="0.5302"/>
    <n v="0.46389999999999998"/>
    <n v="0.43070000000000003"/>
    <n v="0.41089999999999999"/>
    <n v="26.99"/>
    <n v="26.99"/>
    <n v="26.99"/>
    <n v="26.99"/>
    <n v="26.99"/>
    <s v="Brasil + Dia a Dia + VGF2"/>
    <s v="Bronze + Dia a Dia + VGF2"/>
    <s v="Prata + Dia a Dia + VGF2"/>
    <s v="Ouro + Dia a Dia + VGF2"/>
    <s v="Estrela + Dia a Dia + VGF2"/>
    <n v="30"/>
    <n v="20"/>
    <n v="30"/>
    <n v="35"/>
    <n v="38"/>
    <n v="50.9"/>
    <n v="50.9"/>
    <n v="50.9"/>
    <n v="50.9"/>
    <n v="50.9"/>
    <n v="0"/>
    <n v="0"/>
    <n v="0"/>
    <n v="0"/>
    <n v="0"/>
    <n v="18.893000000000001"/>
    <n v="21.591999999999999"/>
    <n v="18.893000000000001"/>
    <n v="17.543500000000002"/>
    <n v="16.733799999999999"/>
    <n v="0"/>
    <n v="0"/>
    <n v="0"/>
    <n v="0"/>
    <n v="0"/>
    <n v="0"/>
    <n v="100"/>
    <n v="100"/>
    <n v="100"/>
    <n v="100"/>
  </r>
  <r>
    <n v="637434"/>
    <x v="424"/>
    <n v="20220315"/>
    <m/>
    <s v="BODY"/>
    <x v="210"/>
    <s v="MACADAMIA HAND CREAM 50G"/>
    <n v="1230916"/>
    <x v="424"/>
    <n v="1"/>
    <s v="IN-LINE (EXCL NR)"/>
    <s v="CROSS-OUT"/>
    <n v="0.48010000000000003"/>
    <m/>
    <n v="1.1919999999999999"/>
    <m/>
    <m/>
    <n v="7.99"/>
    <n v="12.99"/>
    <n v="1"/>
    <n v="1"/>
    <n v="131"/>
    <s v="WORK IN PROGRESS"/>
    <n v="134460675"/>
    <s v="NO INCENTIVE"/>
    <s v="N"/>
    <s v="N"/>
    <s v="N"/>
    <s v="N"/>
    <x v="3"/>
    <n v="134460677"/>
    <n v="28"/>
    <n v="11"/>
    <n v="20230306"/>
    <s v="CUSTOMER"/>
    <n v="15"/>
    <s v="Y"/>
    <s v="Tech rep lvl + Dia a Dia + VGF2"/>
    <s v="FULL PAYMENT"/>
    <m/>
    <n v="3.3980999999999999"/>
    <n v="2.2061000000000002"/>
    <n v="78.25"/>
    <m/>
    <s v="MOISTURIZER CREAM"/>
    <s v="MOISTURIZER"/>
    <s v="HAND CARE"/>
    <s v="FEMALE"/>
    <s v="AVON CARE FRANCHISE"/>
    <s v="AVON CARE (NO SUB BRAND APPLIES)"/>
    <n v="1"/>
    <n v="100"/>
    <n v="100"/>
    <s v="N"/>
    <s v="N"/>
    <n v="52588"/>
    <m/>
    <s v="N"/>
    <s v="HIT"/>
    <n v="6.8"/>
    <n v="7.99"/>
    <n v="7.99"/>
    <m/>
    <m/>
    <m/>
    <m/>
    <s v="N"/>
    <m/>
    <m/>
    <m/>
    <x v="0"/>
    <m/>
    <n v="130"/>
    <s v="AVON CARE 6"/>
    <s v="N"/>
    <m/>
    <m/>
    <s v="N"/>
    <n v="20230306"/>
    <m/>
    <n v="134460675"/>
    <s v="MIXED"/>
    <s v="Tech rep lvl"/>
    <s v="CosmÃ©ticos"/>
    <n v="1"/>
    <m/>
    <n v="0"/>
    <n v="0"/>
    <n v="100"/>
    <n v="134460676"/>
    <n v="999"/>
    <n v="2"/>
    <x v="0"/>
    <x v="0"/>
    <n v="0.48010000000000003"/>
    <n v="0.54869999999999997"/>
    <n v="0.48010000000000003"/>
    <n v="0.44579999999999997"/>
    <n v="0.42530000000000001"/>
    <n v="7.99"/>
    <n v="7.99"/>
    <n v="7.99"/>
    <n v="7.99"/>
    <n v="7.99"/>
    <s v="Brasil + Dia a Dia + VGF2"/>
    <s v="Bronze + Dia a Dia + VGF2"/>
    <s v="Prata + Dia a Dia + VGF2"/>
    <s v="Ouro + Dia a Dia + VGF2"/>
    <s v="Estrela + Dia a Dia + VGF2"/>
    <n v="30"/>
    <n v="20"/>
    <n v="30"/>
    <n v="35"/>
    <n v="38"/>
    <n v="45.79"/>
    <n v="45.79"/>
    <n v="45.79"/>
    <n v="45.79"/>
    <n v="45.79"/>
    <n v="0"/>
    <n v="0"/>
    <n v="0"/>
    <n v="0"/>
    <n v="0"/>
    <n v="5.593"/>
    <n v="6.3920000000000003"/>
    <n v="5.593"/>
    <n v="5.1935000000000002"/>
    <n v="4.9538000000000002"/>
    <n v="0"/>
    <n v="0"/>
    <n v="0"/>
    <n v="0"/>
    <n v="0"/>
    <n v="0"/>
    <n v="100"/>
    <n v="100"/>
    <n v="100"/>
    <n v="100"/>
  </r>
  <r>
    <n v="594173"/>
    <x v="452"/>
    <n v="20180317"/>
    <m/>
    <s v="BODY"/>
    <x v="211"/>
    <s v="SSS SILKY STAY SHAVE GEL PICKUP FOR BRAZIL &amp; CPE"/>
    <n v="1199006"/>
    <x v="452"/>
    <n v="1"/>
    <s v="IN-LINE (EXCL NR)"/>
    <s v="REGULAR PRICE"/>
    <n v="0.38059999999999999"/>
    <m/>
    <n v="2.0209999999999999"/>
    <m/>
    <m/>
    <n v="24.17"/>
    <n v="25.99"/>
    <n v="4649"/>
    <n v="4649"/>
    <n v="152"/>
    <s v="WORK IN PROGRESS"/>
    <n v="134460688"/>
    <s v="NO INCENTIVE"/>
    <s v="N"/>
    <s v="N"/>
    <s v="N"/>
    <s v="N"/>
    <x v="3"/>
    <n v="134460702"/>
    <n v="28"/>
    <n v="11"/>
    <n v="20230306"/>
    <s v="INSTITUTE AVON"/>
    <n v="15"/>
    <s v="Y"/>
    <s v="Tech rep lvl + Dia a Dia + VGF2"/>
    <s v="FULL PAYMENT"/>
    <m/>
    <n v="41554.939599999998"/>
    <n v="32159.310600000001"/>
    <n v="84.62"/>
    <m/>
    <s v="DEPILATORY CREAM"/>
    <s v="DEPILATORY"/>
    <s v="DEPILATORY"/>
    <s v="FEMALE"/>
    <s v="SKIN SO SOFT"/>
    <s v="SSS (NO SUB BRAND APPLIES)"/>
    <n v="0"/>
    <n v="100"/>
    <n v="100"/>
    <s v="N"/>
    <s v="N"/>
    <n v="53004"/>
    <m/>
    <s v="N"/>
    <s v="SP"/>
    <n v="19.739999999999998"/>
    <n v="23.99"/>
    <n v="24.79"/>
    <m/>
    <m/>
    <m/>
    <m/>
    <s v="N"/>
    <n v="31603374"/>
    <s v="Final Folheto"/>
    <m/>
    <x v="0"/>
    <m/>
    <n v="152"/>
    <s v="SSS/AC - FFO - EVENTO VERAO"/>
    <s v="N"/>
    <m/>
    <m/>
    <s v="N"/>
    <n v="20230306"/>
    <m/>
    <n v="134460688"/>
    <s v="MIXED"/>
    <s v="Tech rep lvl"/>
    <s v="CosmÃ©ticos"/>
    <n v="1"/>
    <m/>
    <n v="0"/>
    <n v="0"/>
    <n v="100"/>
    <n v="134460701"/>
    <n v="999"/>
    <n v="2"/>
    <x v="0"/>
    <x v="0"/>
    <n v="0.38059999999999999"/>
    <n v="0.435"/>
    <n v="0.38059999999999999"/>
    <n v="0.35339999999999999"/>
    <n v="0.33710000000000001"/>
    <n v="24.17"/>
    <n v="24.17"/>
    <n v="24.17"/>
    <n v="24.17"/>
    <n v="24.17"/>
    <s v="Brasil + Dia a Dia + VGF2"/>
    <s v="Bronze + Dia a Dia + VGF2"/>
    <s v="Prata + Dia a Dia + VGF2"/>
    <s v="Ouro + Dia a Dia + VGF2"/>
    <s v="Estrela + Dia a Dia + VGF2"/>
    <n v="30"/>
    <n v="20"/>
    <n v="30"/>
    <n v="35"/>
    <n v="38"/>
    <n v="83.92"/>
    <n v="83.92"/>
    <n v="83.92"/>
    <n v="83.92"/>
    <n v="83.92"/>
    <n v="0"/>
    <n v="0"/>
    <n v="0"/>
    <n v="0"/>
    <n v="0"/>
    <n v="16.919"/>
    <n v="19.335999999999999"/>
    <n v="16.919"/>
    <n v="15.7105"/>
    <n v="14.9854"/>
    <n v="0"/>
    <n v="0"/>
    <n v="0"/>
    <n v="0"/>
    <n v="0"/>
    <n v="0"/>
    <n v="100"/>
    <n v="100"/>
    <n v="100"/>
    <n v="100"/>
  </r>
  <r>
    <n v="594175"/>
    <x v="453"/>
    <n v="20180318"/>
    <m/>
    <s v="BODY"/>
    <x v="211"/>
    <s v="SSS SENSITIVE BIKINI HAIR REMOVAL CREAM PICKUP FOR LATAM"/>
    <n v="1199007"/>
    <x v="453"/>
    <n v="1"/>
    <s v="IN-LINE (EXCL NR)"/>
    <s v="REGULAR PRICE"/>
    <n v="0.38059999999999999"/>
    <m/>
    <n v="2.2349999999999999"/>
    <m/>
    <m/>
    <n v="32.54"/>
    <n v="34.99"/>
    <n v="8798"/>
    <n v="8798"/>
    <n v="152"/>
    <s v="WORK IN PROGRESS"/>
    <n v="134460688"/>
    <s v="NO INCENTIVE"/>
    <s v="N"/>
    <s v="N"/>
    <s v="N"/>
    <s v="N"/>
    <x v="3"/>
    <n v="134460690"/>
    <n v="28"/>
    <n v="11"/>
    <n v="20230306"/>
    <s v="INSTITUTE AVON"/>
    <n v="15"/>
    <s v="Y"/>
    <s v="Tech rep lvl + Dia a Dia + VGF2"/>
    <s v="FULL PAYMENT"/>
    <m/>
    <n v="105875.3492"/>
    <n v="86211.819199999998"/>
    <n v="87.37"/>
    <m/>
    <s v="DEPILATORY CREAM"/>
    <s v="DEPILATORY"/>
    <s v="DEPILATORY"/>
    <s v="FEMALE"/>
    <s v="SKIN SO SOFT"/>
    <s v="SSS (NO SUB BRAND APPLIES)"/>
    <n v="0"/>
    <n v="100"/>
    <n v="100"/>
    <s v="N"/>
    <s v="N"/>
    <n v="53125"/>
    <m/>
    <s v="N"/>
    <s v="RP"/>
    <n v="32"/>
    <n v="34.99"/>
    <n v="34.99"/>
    <m/>
    <m/>
    <m/>
    <m/>
    <s v="N"/>
    <n v="31603374"/>
    <s v="Final Folheto"/>
    <m/>
    <x v="0"/>
    <m/>
    <n v="152"/>
    <s v="SSS/AC - FFO - EVENTO VERAO"/>
    <s v="N"/>
    <m/>
    <m/>
    <s v="N"/>
    <n v="20230306"/>
    <m/>
    <n v="134460688"/>
    <s v="MIXED"/>
    <s v="Tech rep lvl"/>
    <s v="CosmÃ©ticos"/>
    <n v="1"/>
    <m/>
    <n v="0"/>
    <n v="0"/>
    <n v="100"/>
    <n v="134460689"/>
    <n v="999"/>
    <n v="2"/>
    <x v="0"/>
    <x v="0"/>
    <n v="0.38059999999999999"/>
    <n v="0.435"/>
    <n v="0.38059999999999999"/>
    <n v="0.35339999999999999"/>
    <n v="0.33710000000000001"/>
    <n v="32.54"/>
    <n v="32.54"/>
    <n v="32.54"/>
    <n v="32.54"/>
    <n v="32.54"/>
    <s v="Brasil + Dia a Dia + VGF2"/>
    <s v="Bronze + Dia a Dia + VGF2"/>
    <s v="Prata + Dia a Dia + VGF2"/>
    <s v="Ouro + Dia a Dia + VGF2"/>
    <s v="Estrela + Dia a Dia + VGF2"/>
    <n v="30"/>
    <n v="20"/>
    <n v="30"/>
    <n v="35"/>
    <n v="38"/>
    <n v="83.92"/>
    <n v="83.92"/>
    <n v="83.92"/>
    <n v="83.92"/>
    <n v="83.92"/>
    <n v="0"/>
    <n v="0"/>
    <n v="0"/>
    <n v="0"/>
    <n v="0"/>
    <n v="22.777999999999999"/>
    <n v="26.032"/>
    <n v="22.777999999999999"/>
    <n v="21.151"/>
    <n v="20.174800000000001"/>
    <n v="0"/>
    <n v="0"/>
    <n v="0"/>
    <n v="0"/>
    <n v="0"/>
    <n v="0"/>
    <n v="100"/>
    <n v="100"/>
    <n v="100"/>
    <n v="100"/>
  </r>
  <r>
    <n v="626619"/>
    <x v="454"/>
    <n v="20200318"/>
    <m/>
    <s v="BODY"/>
    <x v="212"/>
    <s v="AVON CARE SUN FPS 30 120G"/>
    <n v="1223407"/>
    <x v="454"/>
    <n v="1"/>
    <s v="IN-LINE (EXCL NR)"/>
    <s v="REGULAR PRICE"/>
    <n v="0.49099999999999999"/>
    <m/>
    <n v="4.7009999999999996"/>
    <m/>
    <m/>
    <n v="35.99"/>
    <n v="35.99"/>
    <n v="1033"/>
    <n v="1033"/>
    <n v="153"/>
    <s v="WORK IN PROGRESS"/>
    <n v="134460713"/>
    <s v="NO INCENTIVE"/>
    <s v="N"/>
    <s v="N"/>
    <s v="N"/>
    <s v="N"/>
    <x v="3"/>
    <n v="134460727"/>
    <n v="28"/>
    <n v="11"/>
    <n v="20230306"/>
    <s v="CUSTOMER"/>
    <n v="15"/>
    <s v="Y"/>
    <s v="Tech rep lvl + Dia a Dia + VGF2"/>
    <s v="FULL PAYMENT"/>
    <m/>
    <n v="17731.927500000002"/>
    <n v="12875.7945"/>
    <n v="81.38"/>
    <m/>
    <s v="SUNSCREEN LOTION"/>
    <s v="SUNSCREEN"/>
    <s v="SUN CARE"/>
    <s v="UNISEX"/>
    <s v="AVON CARE FRANCHISE"/>
    <s v="AVON CARE SUN+"/>
    <n v="1"/>
    <n v="100"/>
    <n v="100"/>
    <s v="N"/>
    <s v="N"/>
    <n v="51932"/>
    <m/>
    <s v="N"/>
    <m/>
    <m/>
    <m/>
    <m/>
    <m/>
    <m/>
    <m/>
    <m/>
    <s v="N"/>
    <n v="31603374"/>
    <s v="Final Folheto"/>
    <m/>
    <x v="0"/>
    <m/>
    <n v="152"/>
    <s v="SSS/AC - FFO - EVENTO VERAO"/>
    <s v="N"/>
    <m/>
    <m/>
    <s v="N"/>
    <n v="20230306"/>
    <m/>
    <n v="134460713"/>
    <s v="MIXED"/>
    <s v="Tech rep lvl"/>
    <s v="CosmÃ©ticos"/>
    <n v="1"/>
    <m/>
    <n v="0"/>
    <n v="0"/>
    <n v="100"/>
    <n v="134460726"/>
    <n v="999"/>
    <n v="2"/>
    <x v="0"/>
    <x v="0"/>
    <n v="0.49099999999999999"/>
    <n v="0.56110000000000004"/>
    <n v="0.49099999999999999"/>
    <n v="0.45590000000000003"/>
    <n v="0.43490000000000001"/>
    <n v="35.99"/>
    <n v="35.99"/>
    <n v="35.99"/>
    <n v="35.99"/>
    <n v="35.99"/>
    <s v="Brasil + Dia a Dia + VGF2"/>
    <s v="Bronze + Dia a Dia + VGF2"/>
    <s v="Prata + Dia a Dia + VGF2"/>
    <s v="Ouro + Dia a Dia + VGF2"/>
    <s v="Estrela + Dia a Dia + VGF2"/>
    <n v="30"/>
    <n v="20"/>
    <n v="30"/>
    <n v="35"/>
    <n v="38"/>
    <n v="42.57"/>
    <n v="42.57"/>
    <n v="42.57"/>
    <n v="42.57"/>
    <n v="42.57"/>
    <n v="0"/>
    <n v="0"/>
    <n v="0"/>
    <n v="0"/>
    <n v="0"/>
    <n v="25.193000000000001"/>
    <n v="28.792000000000002"/>
    <n v="25.193000000000001"/>
    <n v="23.3935"/>
    <n v="22.313800000000001"/>
    <n v="0"/>
    <n v="0"/>
    <n v="0"/>
    <n v="0"/>
    <n v="0"/>
    <n v="0"/>
    <n v="100"/>
    <n v="100"/>
    <n v="100"/>
    <n v="100"/>
  </r>
  <r>
    <n v="629608"/>
    <x v="455"/>
    <n v="20210318"/>
    <m/>
    <s v="BODY"/>
    <x v="212"/>
    <s v="AC SUN 2Q21 SPF 30 REFRESHING F"/>
    <n v="1225489"/>
    <x v="455"/>
    <n v="1"/>
    <s v="IN-LINE (EXCL NR)"/>
    <s v="REGULAR PRICE"/>
    <n v="0.49099999999999999"/>
    <m/>
    <n v="4.7960000000000003"/>
    <m/>
    <m/>
    <n v="35.99"/>
    <n v="35.99"/>
    <n v="1902"/>
    <n v="1902"/>
    <n v="153"/>
    <s v="WORK IN PROGRESS"/>
    <n v="134460713"/>
    <s v="NO INCENTIVE"/>
    <s v="N"/>
    <s v="N"/>
    <s v="N"/>
    <s v="N"/>
    <x v="3"/>
    <n v="134460715"/>
    <n v="28"/>
    <n v="11"/>
    <n v="20230306"/>
    <s v="CUSTOMER"/>
    <n v="15"/>
    <s v="Y"/>
    <s v="Tech rep lvl + Dia a Dia + VGF2"/>
    <s v="FULL PAYMENT"/>
    <m/>
    <n v="32655.742399999999"/>
    <n v="23533.750400000001"/>
    <n v="81"/>
    <m/>
    <s v="SUNSCREEN LOTION"/>
    <s v="SUNSCREEN"/>
    <s v="SUN CARE"/>
    <s v="UNISEX"/>
    <s v="AVON CARE FRANCHISE"/>
    <s v="AVON CARE SUN+"/>
    <n v="1"/>
    <n v="100"/>
    <n v="100"/>
    <s v="N"/>
    <s v="N"/>
    <n v="51423"/>
    <m/>
    <s v="N"/>
    <m/>
    <m/>
    <m/>
    <m/>
    <m/>
    <m/>
    <m/>
    <m/>
    <s v="N"/>
    <n v="31603374"/>
    <s v="Final Folheto"/>
    <m/>
    <x v="0"/>
    <m/>
    <n v="152"/>
    <s v="SSS/AC - FFO - EVENTO VERAO"/>
    <s v="N"/>
    <m/>
    <m/>
    <s v="N"/>
    <n v="20230306"/>
    <m/>
    <n v="134460713"/>
    <s v="MIXED"/>
    <s v="Tech rep lvl"/>
    <s v="CosmÃ©ticos"/>
    <n v="1"/>
    <m/>
    <n v="0"/>
    <n v="0"/>
    <n v="100"/>
    <n v="134460714"/>
    <n v="999"/>
    <n v="2"/>
    <x v="0"/>
    <x v="0"/>
    <n v="0.49099999999999999"/>
    <n v="0.56110000000000004"/>
    <n v="0.49099999999999999"/>
    <n v="0.45590000000000003"/>
    <n v="0.43490000000000001"/>
    <n v="35.99"/>
    <n v="35.99"/>
    <n v="35.99"/>
    <n v="35.99"/>
    <n v="35.99"/>
    <s v="Brasil + Dia a Dia + VGF2"/>
    <s v="Bronze + Dia a Dia + VGF2"/>
    <s v="Prata + Dia a Dia + VGF2"/>
    <s v="Ouro + Dia a Dia + VGF2"/>
    <s v="Estrela + Dia a Dia + VGF2"/>
    <n v="30"/>
    <n v="20"/>
    <n v="30"/>
    <n v="35"/>
    <n v="38"/>
    <n v="42.57"/>
    <n v="42.57"/>
    <n v="42.57"/>
    <n v="42.57"/>
    <n v="42.57"/>
    <n v="0"/>
    <n v="0"/>
    <n v="0"/>
    <n v="0"/>
    <n v="0"/>
    <n v="25.193000000000001"/>
    <n v="28.792000000000002"/>
    <n v="25.193000000000001"/>
    <n v="23.3935"/>
    <n v="22.313800000000001"/>
    <n v="0"/>
    <n v="0"/>
    <n v="0"/>
    <n v="0"/>
    <n v="0"/>
    <n v="0"/>
    <n v="100"/>
    <n v="100"/>
    <n v="100"/>
    <n v="100"/>
  </r>
  <r>
    <n v="637867"/>
    <x v="456"/>
    <n v="20220315"/>
    <m/>
    <s v="BODY"/>
    <x v="212"/>
    <s v="AC SUN FACE SPF30 OIL FREE 40ML"/>
    <n v="1231226"/>
    <x v="456"/>
    <n v="1"/>
    <s v="IN-LINE (EXCL NR)"/>
    <s v="REGULAR PRICE"/>
    <n v="0.49099999999999999"/>
    <m/>
    <n v="2.31"/>
    <m/>
    <m/>
    <n v="35.99"/>
    <n v="35.99"/>
    <n v="1790"/>
    <n v="1790"/>
    <n v="153"/>
    <s v="WORK IN PROGRESS"/>
    <n v="134460713"/>
    <s v="NO INCENTIVE"/>
    <s v="N"/>
    <s v="N"/>
    <s v="N"/>
    <s v="N"/>
    <x v="3"/>
    <n v="134460739"/>
    <n v="28"/>
    <n v="11"/>
    <n v="20230306"/>
    <s v="CUSTOMER"/>
    <n v="15"/>
    <s v="Y"/>
    <s v="Tech rep lvl + Dia a Dia + VGF2"/>
    <s v="FULL PAYMENT"/>
    <m/>
    <n v="30732.678"/>
    <n v="26597.777999999998"/>
    <n v="90.85"/>
    <m/>
    <s v="SUNSCREEN LOTION"/>
    <s v="SUNSCREEN"/>
    <s v="SUN CARE"/>
    <s v="UNISEX"/>
    <s v="AVON CARE FRANCHISE"/>
    <s v="AVON CARE SUN+"/>
    <n v="1"/>
    <n v="100"/>
    <n v="100"/>
    <s v="N"/>
    <s v="N"/>
    <n v="52599"/>
    <m/>
    <s v="N"/>
    <m/>
    <m/>
    <m/>
    <m/>
    <m/>
    <m/>
    <m/>
    <m/>
    <s v="N"/>
    <n v="31603374"/>
    <s v="Final Folheto"/>
    <m/>
    <x v="0"/>
    <m/>
    <n v="152"/>
    <s v="SSS/AC - FFO - EVENTO VERAO"/>
    <s v="N"/>
    <m/>
    <m/>
    <s v="N"/>
    <n v="20230306"/>
    <m/>
    <n v="134460713"/>
    <s v="MIXED"/>
    <s v="Tech rep lvl"/>
    <s v="CosmÃ©ticos"/>
    <n v="1"/>
    <m/>
    <n v="0"/>
    <n v="0"/>
    <n v="100"/>
    <n v="134460738"/>
    <n v="999"/>
    <n v="2"/>
    <x v="0"/>
    <x v="0"/>
    <n v="0.49099999999999999"/>
    <n v="0.56110000000000004"/>
    <n v="0.49099999999999999"/>
    <n v="0.45590000000000003"/>
    <n v="0.43490000000000001"/>
    <n v="35.99"/>
    <n v="35.99"/>
    <n v="35.99"/>
    <n v="35.99"/>
    <n v="35.99"/>
    <s v="Brasil + Dia a Dia + VGF2"/>
    <s v="Bronze + Dia a Dia + VGF2"/>
    <s v="Prata + Dia a Dia + VGF2"/>
    <s v="Ouro + Dia a Dia + VGF2"/>
    <s v="Estrela + Dia a Dia + VGF2"/>
    <n v="30"/>
    <n v="20"/>
    <n v="30"/>
    <n v="35"/>
    <n v="38"/>
    <n v="42.57"/>
    <n v="42.57"/>
    <n v="42.57"/>
    <n v="42.57"/>
    <n v="42.57"/>
    <n v="0"/>
    <n v="0"/>
    <n v="0"/>
    <n v="0"/>
    <n v="0"/>
    <n v="25.193000000000001"/>
    <n v="28.792000000000002"/>
    <n v="25.193000000000001"/>
    <n v="23.3935"/>
    <n v="22.313800000000001"/>
    <n v="0"/>
    <n v="0"/>
    <n v="0"/>
    <n v="0"/>
    <n v="0"/>
    <n v="0"/>
    <n v="100"/>
    <n v="100"/>
    <n v="100"/>
    <n v="100"/>
  </r>
  <r>
    <n v="626620"/>
    <x v="457"/>
    <n v="20200318"/>
    <m/>
    <s v="BODY"/>
    <x v="213"/>
    <s v="AVON CARE SUN FPS 30 240G"/>
    <n v="1223408"/>
    <x v="457"/>
    <n v="1"/>
    <s v="IN-LINE (EXCL NR)"/>
    <s v="CROSS-OUT"/>
    <n v="0.49099999999999999"/>
    <m/>
    <n v="7.5819999999999999"/>
    <m/>
    <m/>
    <n v="37.99"/>
    <n v="45.99"/>
    <n v="6037"/>
    <n v="6037"/>
    <n v="154"/>
    <s v="WORK IN PROGRESS"/>
    <n v="134460750"/>
    <s v="NO INCENTIVE"/>
    <s v="N"/>
    <s v="N"/>
    <s v="N"/>
    <s v="N"/>
    <x v="3"/>
    <n v="134460815"/>
    <n v="28"/>
    <n v="11"/>
    <n v="20230306"/>
    <s v="CUSTOMER"/>
    <n v="15"/>
    <s v="Y"/>
    <s v="Tech rep lvl + Dia a Dia + VGF2"/>
    <s v="FULL PAYMENT"/>
    <m/>
    <n v="109416.682"/>
    <n v="63644.148000000001"/>
    <n v="71.55"/>
    <m/>
    <s v="SUNSCREEN LOTION"/>
    <s v="SUNSCREEN"/>
    <s v="SUN CARE"/>
    <s v="UNISEX"/>
    <s v="AVON CARE FRANCHISE"/>
    <s v="AVON CARE SUN+"/>
    <n v="0"/>
    <n v="100"/>
    <n v="100"/>
    <s v="N"/>
    <s v="N"/>
    <n v="51933"/>
    <m/>
    <s v="N"/>
    <s v="SP"/>
    <n v="34.6"/>
    <n v="42.99"/>
    <n v="44.19"/>
    <m/>
    <m/>
    <m/>
    <m/>
    <s v="N"/>
    <n v="46220663"/>
    <s v="Ultimo Spread"/>
    <m/>
    <x v="0"/>
    <m/>
    <n v="154"/>
    <s v="AVON CARE 7 - EVENTO VERAO"/>
    <s v="N"/>
    <m/>
    <m/>
    <s v="N"/>
    <n v="20230306"/>
    <m/>
    <n v="134460750"/>
    <s v="MIXED"/>
    <s v="Tech rep lvl"/>
    <s v="CosmÃ©ticos"/>
    <n v="1"/>
    <m/>
    <n v="0"/>
    <n v="0"/>
    <n v="100"/>
    <n v="134460814"/>
    <n v="999"/>
    <n v="2"/>
    <x v="0"/>
    <x v="0"/>
    <n v="0.49099999999999999"/>
    <n v="0.56110000000000004"/>
    <n v="0.49099999999999999"/>
    <n v="0.45590000000000003"/>
    <n v="0.43490000000000001"/>
    <n v="37.99"/>
    <n v="37.99"/>
    <n v="37.99"/>
    <n v="37.99"/>
    <n v="37.99"/>
    <s v="Brasil + Dia a Dia + VGF2"/>
    <s v="Bronze + Dia a Dia + VGF2"/>
    <s v="Prata + Dia a Dia + VGF2"/>
    <s v="Ouro + Dia a Dia + VGF2"/>
    <s v="Estrela + Dia a Dia + VGF2"/>
    <n v="30"/>
    <n v="20"/>
    <n v="30"/>
    <n v="35"/>
    <n v="38"/>
    <n v="42.57"/>
    <n v="42.57"/>
    <n v="42.57"/>
    <n v="42.57"/>
    <n v="42.57"/>
    <n v="0"/>
    <n v="0"/>
    <n v="0"/>
    <n v="0"/>
    <n v="0"/>
    <n v="26.593"/>
    <n v="30.391999999999999"/>
    <n v="26.593"/>
    <n v="24.6935"/>
    <n v="23.553799999999999"/>
    <n v="0"/>
    <n v="0"/>
    <n v="0"/>
    <n v="0"/>
    <n v="0"/>
    <n v="0"/>
    <n v="100"/>
    <n v="100"/>
    <n v="100"/>
    <n v="100"/>
  </r>
  <r>
    <n v="635558"/>
    <x v="458"/>
    <n v="20220317"/>
    <m/>
    <s v="BODY"/>
    <x v="214"/>
    <s v="AVON CARE SUN REFRESHING GEL"/>
    <n v="1229476"/>
    <x v="458"/>
    <n v="1"/>
    <s v="IN-LINE (EXCL NR)"/>
    <s v="REGULAR PRICE"/>
    <n v="0.38059999999999999"/>
    <m/>
    <n v="3.214"/>
    <m/>
    <m/>
    <n v="30.99"/>
    <n v="30.99"/>
    <n v="1902"/>
    <n v="1902"/>
    <n v="154"/>
    <s v="WORK IN PROGRESS"/>
    <n v="134460763"/>
    <s v="NO INCENTIVE"/>
    <s v="N"/>
    <s v="Y"/>
    <s v="N"/>
    <s v="N"/>
    <x v="3"/>
    <n v="134460765"/>
    <n v="28"/>
    <n v="11"/>
    <n v="20230306"/>
    <s v="CUSTOMER"/>
    <n v="15"/>
    <s v="Y"/>
    <s v="Tech rep lvl + Dia a Dia + VGF2"/>
    <s v="FULL PAYMENT"/>
    <m/>
    <n v="21797.030299999999"/>
    <n v="15684.0023"/>
    <n v="80.92"/>
    <m/>
    <s v="AFTER SUN GEL"/>
    <s v="AFTER SUN"/>
    <s v="SUN CARE"/>
    <s v="UNISEX"/>
    <s v="AVON CARE FRANCHISE"/>
    <s v="AVON CARE SUN+"/>
    <n v="0"/>
    <n v="100"/>
    <n v="100"/>
    <s v="N"/>
    <s v="N"/>
    <n v="52289"/>
    <m/>
    <s v="N"/>
    <m/>
    <m/>
    <m/>
    <m/>
    <m/>
    <m/>
    <m/>
    <m/>
    <s v="N"/>
    <n v="46220663"/>
    <s v="Ultimo Spread"/>
    <m/>
    <x v="0"/>
    <m/>
    <n v="154"/>
    <s v="AVON CARE 7 - EVENTO VERAO"/>
    <s v="N"/>
    <m/>
    <m/>
    <s v="N"/>
    <n v="20230306"/>
    <m/>
    <n v="134460763"/>
    <s v="MIXED"/>
    <s v="Tech rep lvl"/>
    <s v="CosmÃ©ticos"/>
    <n v="1"/>
    <m/>
    <n v="0"/>
    <n v="0"/>
    <n v="100"/>
    <n v="134460764"/>
    <n v="999"/>
    <n v="2"/>
    <x v="0"/>
    <x v="0"/>
    <n v="0.38059999999999999"/>
    <n v="0.435"/>
    <n v="0.38059999999999999"/>
    <n v="0.35339999999999999"/>
    <n v="0.33710000000000001"/>
    <n v="30.99"/>
    <n v="30.99"/>
    <n v="30.99"/>
    <n v="30.99"/>
    <n v="30.99"/>
    <s v="Brasil + Dia a Dia + VGF2"/>
    <s v="Bronze + Dia a Dia + VGF2"/>
    <s v="Prata + Dia a Dia + VGF2"/>
    <s v="Ouro + Dia a Dia + VGF2"/>
    <s v="Estrela + Dia a Dia + VGF2"/>
    <n v="30"/>
    <n v="20"/>
    <n v="30"/>
    <n v="35"/>
    <n v="38"/>
    <n v="83.92"/>
    <n v="83.92"/>
    <n v="83.92"/>
    <n v="83.92"/>
    <n v="83.92"/>
    <n v="0"/>
    <n v="0"/>
    <n v="0"/>
    <n v="0"/>
    <n v="0"/>
    <n v="21.693000000000001"/>
    <n v="24.792000000000002"/>
    <n v="21.693000000000001"/>
    <n v="20.1435"/>
    <n v="19.213799999999999"/>
    <n v="0"/>
    <n v="0"/>
    <n v="0"/>
    <n v="0"/>
    <n v="0"/>
    <n v="0"/>
    <n v="100"/>
    <n v="100"/>
    <n v="100"/>
    <n v="100"/>
  </r>
  <r>
    <n v="602036"/>
    <x v="459"/>
    <n v="20180318"/>
    <m/>
    <s v="BODY"/>
    <x v="215"/>
    <s v="AVON CARE SUN 2 IN 1 FACE &amp; BODY - SPF 60 - 120ML."/>
    <n v="1196705"/>
    <x v="459"/>
    <n v="1"/>
    <s v="IN-LINE (EXCL NR)"/>
    <s v="REGULAR PRICE"/>
    <n v="0.49099999999999999"/>
    <m/>
    <n v="6.6689999999999996"/>
    <m/>
    <m/>
    <n v="53.99"/>
    <n v="53.99"/>
    <n v="1276"/>
    <n v="1276"/>
    <n v="153"/>
    <s v="WORK IN PROGRESS"/>
    <n v="134460776"/>
    <s v="NO INCENTIVE"/>
    <s v="N"/>
    <s v="N"/>
    <s v="N"/>
    <s v="N"/>
    <x v="3"/>
    <n v="134460778"/>
    <n v="28"/>
    <n v="11"/>
    <n v="20230306"/>
    <s v="CUSTOMER"/>
    <n v="15"/>
    <s v="Y"/>
    <s v="Tech rep lvl + Dia a Dia + VGF2"/>
    <s v="FULL PAYMENT"/>
    <m/>
    <n v="32863.891199999998"/>
    <n v="24354.247200000002"/>
    <n v="82.39"/>
    <m/>
    <s v="SUNSCREEN LOTION"/>
    <s v="SUNSCREEN"/>
    <s v="SUN CARE"/>
    <s v="UNISEX"/>
    <s v="AVON CARE FRANCHISE"/>
    <s v="AVON CARE SUN+"/>
    <n v="1"/>
    <n v="100"/>
    <n v="100"/>
    <s v="N"/>
    <s v="N"/>
    <n v="53044"/>
    <m/>
    <s v="N"/>
    <m/>
    <m/>
    <m/>
    <m/>
    <m/>
    <m/>
    <m/>
    <m/>
    <s v="N"/>
    <n v="31603374"/>
    <s v="Final Folheto"/>
    <m/>
    <x v="0"/>
    <m/>
    <n v="152"/>
    <s v="SSS/AC - FFO - EVENTO VERAO"/>
    <s v="N"/>
    <m/>
    <m/>
    <s v="N"/>
    <n v="20230306"/>
    <m/>
    <n v="134460776"/>
    <s v="MIXED"/>
    <s v="Tech rep lvl"/>
    <s v="CosmÃ©ticos"/>
    <n v="1"/>
    <m/>
    <n v="0"/>
    <n v="0"/>
    <n v="100"/>
    <n v="134460777"/>
    <n v="999"/>
    <n v="2"/>
    <x v="0"/>
    <x v="0"/>
    <n v="0.49099999999999999"/>
    <n v="0.56110000000000004"/>
    <n v="0.49099999999999999"/>
    <n v="0.45590000000000003"/>
    <n v="0.43490000000000001"/>
    <n v="53.99"/>
    <n v="53.99"/>
    <n v="53.99"/>
    <n v="53.99"/>
    <n v="53.99"/>
    <s v="Brasil + Dia a Dia + VGF2"/>
    <s v="Bronze + Dia a Dia + VGF2"/>
    <s v="Prata + Dia a Dia + VGF2"/>
    <s v="Ouro + Dia a Dia + VGF2"/>
    <s v="Estrela + Dia a Dia + VGF2"/>
    <n v="30"/>
    <n v="20"/>
    <n v="30"/>
    <n v="35"/>
    <n v="38"/>
    <n v="42.57"/>
    <n v="42.57"/>
    <n v="42.57"/>
    <n v="42.57"/>
    <n v="42.57"/>
    <n v="0"/>
    <n v="0"/>
    <n v="0"/>
    <n v="0"/>
    <n v="0"/>
    <n v="37.792999999999999"/>
    <n v="43.192"/>
    <n v="37.792999999999999"/>
    <n v="35.093499999999999"/>
    <n v="33.473799999999997"/>
    <n v="0"/>
    <n v="0"/>
    <n v="0"/>
    <n v="0"/>
    <n v="0"/>
    <n v="0"/>
    <n v="100"/>
    <n v="100"/>
    <n v="100"/>
    <n v="100"/>
  </r>
  <r>
    <n v="598950"/>
    <x v="460"/>
    <n v="20190318"/>
    <m/>
    <s v="BODY"/>
    <x v="216"/>
    <s v="AC SUN FACE AND BODY SPF 50 VWR WITH FRAGRANCE 200ML (LATAM)"/>
    <n v="1200766"/>
    <x v="460"/>
    <n v="1"/>
    <s v="IN-LINE (EXCL NR)"/>
    <s v="REGULAR PRICE"/>
    <n v="0.49099999999999999"/>
    <m/>
    <n v="9.3770000000000007"/>
    <m/>
    <m/>
    <n v="53.99"/>
    <n v="53.99"/>
    <n v="4614"/>
    <n v="4614"/>
    <n v="155"/>
    <s v="WORK IN PROGRESS"/>
    <n v="134460789"/>
    <s v="NO INCENTIVE"/>
    <s v="N"/>
    <s v="N"/>
    <s v="N"/>
    <s v="N"/>
    <x v="3"/>
    <n v="134460791"/>
    <n v="28"/>
    <n v="11"/>
    <n v="20230306"/>
    <s v="CUSTOMER"/>
    <n v="15"/>
    <s v="Y"/>
    <s v="Tech rep lvl + Dia a Dia + VGF2"/>
    <s v="FULL PAYMENT"/>
    <m/>
    <n v="118846.3027"/>
    <n v="75580.824699999997"/>
    <n v="75.239999999999995"/>
    <m/>
    <s v="SUNSCREEN LOTION"/>
    <s v="SUNSCREEN"/>
    <s v="SUN CARE"/>
    <s v="UNISEX"/>
    <s v="AVON CARE FRANCHISE"/>
    <s v="AVON CARE SUN+"/>
    <n v="1"/>
    <n v="100"/>
    <n v="100"/>
    <s v="N"/>
    <s v="N"/>
    <n v="50930"/>
    <m/>
    <s v="N"/>
    <m/>
    <m/>
    <m/>
    <m/>
    <m/>
    <m/>
    <m/>
    <m/>
    <s v="N"/>
    <n v="46220663"/>
    <s v="Ultimo Spread"/>
    <m/>
    <x v="0"/>
    <m/>
    <n v="154"/>
    <s v="AVON CARE 7 - EVENTO VERAO"/>
    <s v="N"/>
    <m/>
    <m/>
    <s v="N"/>
    <n v="20230306"/>
    <m/>
    <n v="134460789"/>
    <s v="MIXED"/>
    <s v="Tech rep lvl"/>
    <s v="CosmÃ©ticos"/>
    <n v="1"/>
    <m/>
    <n v="0"/>
    <n v="0"/>
    <n v="100"/>
    <n v="134460790"/>
    <n v="999"/>
    <n v="2"/>
    <x v="0"/>
    <x v="0"/>
    <n v="0.49099999999999999"/>
    <n v="0.56110000000000004"/>
    <n v="0.49099999999999999"/>
    <n v="0.45590000000000003"/>
    <n v="0.43490000000000001"/>
    <n v="53.99"/>
    <n v="53.99"/>
    <n v="53.99"/>
    <n v="53.99"/>
    <n v="53.99"/>
    <s v="Brasil + Dia a Dia + VGF2"/>
    <s v="Bronze + Dia a Dia + VGF2"/>
    <s v="Prata + Dia a Dia + VGF2"/>
    <s v="Ouro + Dia a Dia + VGF2"/>
    <s v="Estrela + Dia a Dia + VGF2"/>
    <n v="30"/>
    <n v="20"/>
    <n v="30"/>
    <n v="35"/>
    <n v="38"/>
    <n v="42.57"/>
    <n v="42.57"/>
    <n v="42.57"/>
    <n v="42.57"/>
    <n v="42.57"/>
    <n v="0"/>
    <n v="0"/>
    <n v="0"/>
    <n v="0"/>
    <n v="0"/>
    <n v="37.792999999999999"/>
    <n v="43.192"/>
    <n v="37.792999999999999"/>
    <n v="35.093499999999999"/>
    <n v="33.473799999999997"/>
    <n v="0"/>
    <n v="0"/>
    <n v="0"/>
    <n v="0"/>
    <n v="0"/>
    <n v="0"/>
    <n v="100"/>
    <n v="100"/>
    <n v="100"/>
    <n v="100"/>
  </r>
  <r>
    <n v="602037"/>
    <x v="461"/>
    <n v="20180319"/>
    <m/>
    <s v="BODY"/>
    <x v="217"/>
    <s v="AVON CARE SUN 2 IN 1 FACE AND BODY - SPF 60 - 200ML"/>
    <n v="1196712"/>
    <x v="461"/>
    <n v="1"/>
    <s v="IN-LINE (EXCL NR)"/>
    <s v="CROSS-OUT"/>
    <n v="0.49099999999999999"/>
    <m/>
    <n v="10.834"/>
    <m/>
    <m/>
    <n v="54.99"/>
    <n v="64.989999999999995"/>
    <n v="22039"/>
    <n v="22039"/>
    <n v="155"/>
    <s v="WORK IN PROGRESS"/>
    <n v="134460826"/>
    <s v="NO INCENTIVE"/>
    <s v="N"/>
    <s v="N"/>
    <s v="N"/>
    <s v="N"/>
    <x v="3"/>
    <n v="134460828"/>
    <n v="28"/>
    <n v="11"/>
    <n v="20230306"/>
    <s v="CUSTOMER"/>
    <n v="15"/>
    <s v="Y"/>
    <s v="Tech rep lvl + Dia a Dia + VGF2"/>
    <s v="FULL PAYMENT"/>
    <m/>
    <n v="578198.02450000006"/>
    <n v="339427.49849999999"/>
    <n v="71.91"/>
    <m/>
    <s v="SUNSCREEN LOTION"/>
    <s v="SUNSCREEN"/>
    <s v="SUN CARE"/>
    <s v="UNISEX"/>
    <s v="AVON CARE FRANCHISE"/>
    <s v="AVON CARE SUN+"/>
    <n v="1"/>
    <n v="100"/>
    <n v="100"/>
    <s v="N"/>
    <s v="N"/>
    <n v="51417"/>
    <m/>
    <s v="N"/>
    <s v="SP"/>
    <n v="49.75"/>
    <n v="60.99"/>
    <n v="62.59"/>
    <m/>
    <m/>
    <m/>
    <m/>
    <s v="N"/>
    <n v="46220663"/>
    <s v="Ultimo Spread"/>
    <m/>
    <x v="0"/>
    <m/>
    <n v="154"/>
    <s v="AVON CARE 7 - EVENTO VERAO"/>
    <s v="N"/>
    <m/>
    <m/>
    <s v="N"/>
    <n v="20230306"/>
    <m/>
    <n v="134460826"/>
    <s v="MIXED"/>
    <s v="Tech rep lvl"/>
    <s v="CosmÃ©ticos"/>
    <n v="1"/>
    <m/>
    <n v="0"/>
    <n v="0"/>
    <n v="100"/>
    <n v="134460827"/>
    <n v="999"/>
    <n v="2"/>
    <x v="0"/>
    <x v="0"/>
    <n v="0.49099999999999999"/>
    <n v="0.56110000000000004"/>
    <n v="0.49099999999999999"/>
    <n v="0.45590000000000003"/>
    <n v="0.43490000000000001"/>
    <n v="54.99"/>
    <n v="54.99"/>
    <n v="54.99"/>
    <n v="54.99"/>
    <n v="54.99"/>
    <s v="Brasil + Dia a Dia + VGF2"/>
    <s v="Bronze + Dia a Dia + VGF2"/>
    <s v="Prata + Dia a Dia + VGF2"/>
    <s v="Ouro + Dia a Dia + VGF2"/>
    <s v="Estrela + Dia a Dia + VGF2"/>
    <n v="30"/>
    <n v="20"/>
    <n v="30"/>
    <n v="35"/>
    <n v="38"/>
    <n v="42.57"/>
    <n v="42.57"/>
    <n v="42.57"/>
    <n v="42.57"/>
    <n v="42.57"/>
    <n v="0"/>
    <n v="0"/>
    <n v="0"/>
    <n v="0"/>
    <n v="0"/>
    <n v="38.493000000000002"/>
    <n v="43.991999999999997"/>
    <n v="38.493000000000002"/>
    <n v="35.743499999999997"/>
    <n v="34.093800000000002"/>
    <n v="0"/>
    <n v="0"/>
    <n v="0"/>
    <n v="0"/>
    <n v="0"/>
    <n v="0"/>
    <n v="100"/>
    <n v="100"/>
    <n v="100"/>
    <n v="100"/>
  </r>
  <r>
    <n v="637473"/>
    <x v="412"/>
    <n v="20220313"/>
    <m/>
    <s v="BODY"/>
    <x v="218"/>
    <s v="AVON CARE RD LUVAS DE SILICONE CREME PROTETOR MAOS 120G"/>
    <n v="1230937"/>
    <x v="412"/>
    <n v="2"/>
    <s v="IN-LINE (EXCL NR)"/>
    <s v="ANY X FOR.."/>
    <n v="0.68589999999999995"/>
    <m/>
    <n v="1.5760000000000001"/>
    <m/>
    <m/>
    <n v="19.48"/>
    <n v="19.989999999999998"/>
    <n v="135390"/>
    <n v="135390"/>
    <n v="39"/>
    <s v="WORK IN PROGRESS"/>
    <n v="134461668"/>
    <s v="NO INCENTIVE"/>
    <s v="N"/>
    <s v="N"/>
    <s v="N"/>
    <s v="N"/>
    <x v="1"/>
    <n v="134461670"/>
    <n v="28"/>
    <n v="32"/>
    <n v="20230306"/>
    <s v="NET ITEM"/>
    <n v="15"/>
    <s v="Y"/>
    <s v="Tech rep lvl + Dia a Dia + VGF2"/>
    <s v="FULL PAYMENT"/>
    <m/>
    <n v="878877.70779999997"/>
    <n v="665503.06779999996"/>
    <n v="86.48"/>
    <m/>
    <s v="MOISTURIZER CREAM"/>
    <s v="MOISTURIZER"/>
    <s v="HAND CARE"/>
    <s v="UNISEX"/>
    <s v="AVON CARE FRANCHISE"/>
    <s v="AVON CARE PERSONAL CARE"/>
    <n v="1"/>
    <n v="100"/>
    <n v="100"/>
    <s v="N"/>
    <s v="N"/>
    <n v="40153"/>
    <m/>
    <s v="N"/>
    <s v="RP"/>
    <n v="15.8"/>
    <n v="19.989999999999998"/>
    <n v="19.989999999999998"/>
    <m/>
    <m/>
    <m/>
    <m/>
    <s v="N"/>
    <m/>
    <m/>
    <m/>
    <x v="0"/>
    <m/>
    <n v="38"/>
    <s v="BODY - 3"/>
    <s v="N"/>
    <m/>
    <m/>
    <s v="N"/>
    <n v="20230306"/>
    <m/>
    <n v="134461668"/>
    <s v="MIXED"/>
    <s v="Tech rep lvl"/>
    <s v="CosmÃ©ticos"/>
    <n v="2"/>
    <m/>
    <n v="0"/>
    <n v="0"/>
    <n v="100"/>
    <n v="134461669"/>
    <n v="999"/>
    <n v="2"/>
    <x v="0"/>
    <x v="0"/>
    <n v="0.68589999999999995"/>
    <n v="0.68589999999999995"/>
    <n v="0.68589999999999995"/>
    <n v="0.68589999999999995"/>
    <n v="0.68589999999999995"/>
    <n v="19.48"/>
    <n v="22.26"/>
    <n v="19.48"/>
    <n v="18.09"/>
    <n v="17.25"/>
    <s v="Brasil + Dia a Dia + VGF2"/>
    <s v="Bronze + Dia a Dia + VGF2"/>
    <s v="Prata + Dia a Dia + VGF2"/>
    <s v="Ouro + Dia a Dia + VGF2"/>
    <s v="Estrela + Dia a Dia + VGF2"/>
    <n v="30"/>
    <n v="20"/>
    <n v="30"/>
    <n v="35"/>
    <n v="38"/>
    <n v="45.79"/>
    <n v="45.79"/>
    <n v="45.79"/>
    <n v="45.79"/>
    <n v="45.79"/>
    <n v="0"/>
    <n v="0"/>
    <n v="0"/>
    <n v="0"/>
    <n v="0"/>
    <n v="9.74"/>
    <n v="11.13"/>
    <n v="9.74"/>
    <n v="9.0449999999999999"/>
    <n v="8.625"/>
    <n v="14.5"/>
    <n v="11.72"/>
    <n v="14.5"/>
    <n v="15.89"/>
    <n v="16.73"/>
    <n v="42"/>
    <n v="65"/>
    <n v="57"/>
    <n v="53"/>
    <n v="50"/>
  </r>
  <r>
    <n v="626952"/>
    <x v="394"/>
    <n v="20210309"/>
    <m/>
    <s v="BODY"/>
    <x v="219"/>
    <s v="ENCANTO BY AVON BEAUTIFUL &amp; INSPIRING BODY LOTION"/>
    <n v="1223672"/>
    <x v="394"/>
    <n v="1"/>
    <s v="IN-LINE (EXCL NR)"/>
    <s v="BUY QUANTITY N OR MORE TO GET DISCOUNTED PRICE"/>
    <n v="0.68589999999999995"/>
    <m/>
    <n v="5.702"/>
    <m/>
    <m/>
    <n v="19.489999999999998"/>
    <n v="39.99"/>
    <n v="12039"/>
    <n v="12039"/>
    <n v="37"/>
    <s v="WORK IN PROGRESS"/>
    <n v="134461681"/>
    <s v="NO INCENTIVE"/>
    <s v="N"/>
    <s v="N"/>
    <s v="N"/>
    <s v="N"/>
    <x v="1"/>
    <n v="134461707"/>
    <n v="28"/>
    <n v="32"/>
    <n v="20230306"/>
    <s v="NET ITEM"/>
    <n v="15"/>
    <s v="Y"/>
    <s v="Tech rep lvl + Dia a Dia + VGF2"/>
    <s v="FULL PAYMENT"/>
    <m/>
    <n v="156379.60990000001"/>
    <n v="87733.231899999999"/>
    <n v="72.28"/>
    <m/>
    <s v="MOISTURIZER LOTION"/>
    <s v="MOISTURIZER"/>
    <s v="BODY CARE"/>
    <s v="FEMALE"/>
    <s v="AVON ENCANTO"/>
    <s v="ENCANTO DELICACY"/>
    <n v="1"/>
    <n v="100"/>
    <n v="100"/>
    <s v="N"/>
    <s v="N"/>
    <n v="41126"/>
    <m/>
    <s v="N"/>
    <s v="RO"/>
    <n v="28.4"/>
    <n v="25.99"/>
    <n v="29.99"/>
    <m/>
    <m/>
    <m/>
    <m/>
    <s v="N"/>
    <m/>
    <m/>
    <m/>
    <x v="0"/>
    <m/>
    <n v="36"/>
    <s v="BODY - 1"/>
    <s v="N"/>
    <m/>
    <m/>
    <s v="N"/>
    <n v="20230306"/>
    <m/>
    <n v="134461681"/>
    <s v="MIXED"/>
    <s v="Tech rep lvl"/>
    <s v="CosmÃ©ticos"/>
    <n v="2"/>
    <m/>
    <n v="0"/>
    <n v="0"/>
    <n v="100"/>
    <n v="134461706"/>
    <n v="999"/>
    <n v="2"/>
    <x v="0"/>
    <x v="0"/>
    <n v="0.68589999999999995"/>
    <n v="0.68589999999999995"/>
    <n v="0.68589999999999995"/>
    <n v="0.68589999999999995"/>
    <n v="0.68589999999999995"/>
    <n v="19.489999999999998"/>
    <n v="22.27"/>
    <n v="19.489999999999998"/>
    <n v="18.100000000000001"/>
    <n v="17.260000000000002"/>
    <s v="Brasil + Dia a Dia + VGF2"/>
    <s v="Bronze + Dia a Dia + VGF2"/>
    <s v="Prata + Dia a Dia + VGF2"/>
    <s v="Ouro + Dia a Dia + VGF2"/>
    <s v="Estrela + Dia a Dia + VGF2"/>
    <n v="30"/>
    <n v="20"/>
    <n v="30"/>
    <n v="35"/>
    <n v="38"/>
    <n v="45.79"/>
    <n v="45.79"/>
    <n v="45.79"/>
    <n v="45.79"/>
    <n v="45.79"/>
    <n v="0"/>
    <n v="0"/>
    <n v="0"/>
    <n v="0"/>
    <n v="0"/>
    <n v="19.489999999999998"/>
    <n v="22.27"/>
    <n v="19.489999999999998"/>
    <n v="18.100000000000001"/>
    <n v="17.260000000000002"/>
    <n v="41"/>
    <n v="35.44"/>
    <n v="41"/>
    <n v="43.78"/>
    <n v="45.46"/>
    <n v="51"/>
    <n v="55"/>
    <n v="48"/>
    <n v="45"/>
    <n v="43"/>
  </r>
  <r>
    <n v="629243"/>
    <x v="390"/>
    <n v="20220301"/>
    <m/>
    <s v="BODY"/>
    <x v="219"/>
    <s v="AVON ENCANTO SUMMER BODY LOTION 400ML BRA"/>
    <n v="1225200"/>
    <x v="390"/>
    <n v="1"/>
    <s v="IN-LINE (EXCL NR)"/>
    <s v="BUY QUANTITY N OR MORE TO GET DISCOUNTED PRICE"/>
    <n v="0.68589999999999995"/>
    <m/>
    <n v="5.5060000000000002"/>
    <m/>
    <m/>
    <n v="19.489999999999998"/>
    <n v="39.99"/>
    <n v="15978"/>
    <n v="15978"/>
    <n v="37"/>
    <s v="WORK IN PROGRESS"/>
    <n v="134461681"/>
    <s v="NO INCENTIVE"/>
    <s v="N"/>
    <s v="N"/>
    <s v="N"/>
    <s v="N"/>
    <x v="1"/>
    <n v="134461719"/>
    <n v="28"/>
    <n v="32"/>
    <n v="20230306"/>
    <s v="NET ITEM"/>
    <n v="15"/>
    <s v="Y"/>
    <s v="Tech rep lvl + Dia a Dia + VGF2"/>
    <s v="FULL PAYMENT"/>
    <m/>
    <n v="207546.96799999999"/>
    <n v="119572.1"/>
    <n v="73.23"/>
    <m/>
    <s v="MOISTURIZER LOTION"/>
    <s v="MOISTURIZER"/>
    <s v="BODY CARE"/>
    <s v="FEMALE"/>
    <s v="AVON ENCANTO"/>
    <s v="ENCANTO DELICACY"/>
    <n v="1"/>
    <n v="100"/>
    <n v="100"/>
    <s v="N"/>
    <s v="N"/>
    <n v="41300"/>
    <m/>
    <s v="N"/>
    <s v="RO"/>
    <n v="28.4"/>
    <n v="25.99"/>
    <n v="29.99"/>
    <m/>
    <m/>
    <m/>
    <m/>
    <s v="N"/>
    <m/>
    <m/>
    <m/>
    <x v="0"/>
    <m/>
    <n v="36"/>
    <s v="BODY - 1"/>
    <s v="N"/>
    <m/>
    <m/>
    <s v="N"/>
    <n v="20230306"/>
    <m/>
    <n v="134461681"/>
    <s v="MIXED"/>
    <s v="Tech rep lvl"/>
    <s v="CosmÃ©ticos"/>
    <n v="2"/>
    <m/>
    <n v="0"/>
    <n v="0"/>
    <n v="100"/>
    <n v="134461718"/>
    <n v="999"/>
    <n v="2"/>
    <x v="0"/>
    <x v="0"/>
    <n v="0.68589999999999995"/>
    <n v="0.68589999999999995"/>
    <n v="0.68589999999999995"/>
    <n v="0.68589999999999995"/>
    <n v="0.68589999999999995"/>
    <n v="19.489999999999998"/>
    <n v="22.27"/>
    <n v="19.489999999999998"/>
    <n v="18.100000000000001"/>
    <n v="17.260000000000002"/>
    <s v="Brasil + Dia a Dia + VGF2"/>
    <s v="Bronze + Dia a Dia + VGF2"/>
    <s v="Prata + Dia a Dia + VGF2"/>
    <s v="Ouro + Dia a Dia + VGF2"/>
    <s v="Estrela + Dia a Dia + VGF2"/>
    <n v="30"/>
    <n v="20"/>
    <n v="30"/>
    <n v="35"/>
    <n v="38"/>
    <n v="45.79"/>
    <n v="45.79"/>
    <n v="45.79"/>
    <n v="45.79"/>
    <n v="45.79"/>
    <n v="0"/>
    <n v="0"/>
    <n v="0"/>
    <n v="0"/>
    <n v="0"/>
    <n v="19.489999999999998"/>
    <n v="22.27"/>
    <n v="19.489999999999998"/>
    <n v="18.100000000000001"/>
    <n v="17.260000000000002"/>
    <n v="41"/>
    <n v="35.44"/>
    <n v="41"/>
    <n v="43.78"/>
    <n v="45.46"/>
    <n v="51"/>
    <n v="55"/>
    <n v="48"/>
    <n v="45"/>
    <n v="43"/>
  </r>
  <r>
    <n v="631665"/>
    <x v="395"/>
    <n v="20220310"/>
    <m/>
    <s v="BODY"/>
    <x v="219"/>
    <s v="2Q22 ENCANTO DIVINE &amp; GLORIOUS BODY LOTION 400ML LATAM"/>
    <n v="1226858"/>
    <x v="395"/>
    <n v="1"/>
    <s v="IN-LINE (EXCL NR)"/>
    <s v="BUY QUANTITY N OR MORE TO GET DISCOUNTED PRICE"/>
    <n v="0.68589999999999995"/>
    <m/>
    <n v="5.6269999999999998"/>
    <m/>
    <m/>
    <n v="19.489999999999998"/>
    <n v="39.99"/>
    <n v="21155"/>
    <n v="21155"/>
    <n v="37"/>
    <s v="WORK IN PROGRESS"/>
    <n v="134461681"/>
    <s v="NO INCENTIVE"/>
    <s v="N"/>
    <s v="N"/>
    <s v="N"/>
    <s v="N"/>
    <x v="1"/>
    <n v="134461731"/>
    <n v="28"/>
    <n v="32"/>
    <n v="20230306"/>
    <s v="NET ITEM"/>
    <n v="15"/>
    <s v="Y"/>
    <s v="Tech rep lvl + Dia a Dia + VGF2"/>
    <s v="FULL PAYMENT"/>
    <m/>
    <n v="274796.86339999997"/>
    <n v="155757.6784"/>
    <n v="72.64"/>
    <m/>
    <s v="MOISTURIZER LOTION"/>
    <s v="MOISTURIZER"/>
    <s v="BODY CARE"/>
    <s v="FEMALE"/>
    <s v="AVON ENCANTO"/>
    <s v="ENCANTO (NO SUB BRAND)"/>
    <n v="1"/>
    <n v="100"/>
    <n v="100"/>
    <s v="N"/>
    <s v="N"/>
    <n v="40419"/>
    <m/>
    <s v="N"/>
    <s v="RO"/>
    <n v="28.4"/>
    <n v="25.99"/>
    <n v="29.99"/>
    <m/>
    <m/>
    <m/>
    <m/>
    <s v="N"/>
    <m/>
    <m/>
    <m/>
    <x v="0"/>
    <m/>
    <n v="36"/>
    <s v="BODY - 1"/>
    <s v="N"/>
    <m/>
    <m/>
    <s v="N"/>
    <n v="20230306"/>
    <m/>
    <n v="134461681"/>
    <s v="MIXED"/>
    <s v="Tech rep lvl"/>
    <s v="CosmÃ©ticos"/>
    <n v="2"/>
    <m/>
    <n v="0"/>
    <n v="0"/>
    <n v="100"/>
    <n v="134461730"/>
    <n v="999"/>
    <n v="2"/>
    <x v="0"/>
    <x v="0"/>
    <n v="0.68589999999999995"/>
    <n v="0.68589999999999995"/>
    <n v="0.68589999999999995"/>
    <n v="0.68589999999999995"/>
    <n v="0.68589999999999995"/>
    <n v="19.489999999999998"/>
    <n v="22.27"/>
    <n v="19.489999999999998"/>
    <n v="18.100000000000001"/>
    <n v="17.260000000000002"/>
    <s v="Brasil + Dia a Dia + VGF2"/>
    <s v="Bronze + Dia a Dia + VGF2"/>
    <s v="Prata + Dia a Dia + VGF2"/>
    <s v="Ouro + Dia a Dia + VGF2"/>
    <s v="Estrela + Dia a Dia + VGF2"/>
    <n v="30"/>
    <n v="20"/>
    <n v="30"/>
    <n v="35"/>
    <n v="38"/>
    <n v="45.79"/>
    <n v="45.79"/>
    <n v="45.79"/>
    <n v="45.79"/>
    <n v="45.79"/>
    <n v="0"/>
    <n v="0"/>
    <n v="0"/>
    <n v="0"/>
    <n v="0"/>
    <n v="19.489999999999998"/>
    <n v="22.27"/>
    <n v="19.489999999999998"/>
    <n v="18.100000000000001"/>
    <n v="17.260000000000002"/>
    <n v="41"/>
    <n v="35.44"/>
    <n v="41"/>
    <n v="43.78"/>
    <n v="45.46"/>
    <n v="51"/>
    <n v="55"/>
    <n v="48"/>
    <n v="45"/>
    <n v="43"/>
  </r>
  <r>
    <n v="632238"/>
    <x v="396"/>
    <n v="20220316"/>
    <m/>
    <s v="BODY"/>
    <x v="219"/>
    <s v="3Q22 ENCANTO GLAMOROUS"/>
    <n v="1227241"/>
    <x v="396"/>
    <n v="1"/>
    <s v="IN-LINE (EXCL NR)"/>
    <s v="BUY QUANTITY N OR MORE TO GET DISCOUNTED PRICE"/>
    <n v="0.68589999999999995"/>
    <m/>
    <n v="6.1040000000000001"/>
    <m/>
    <m/>
    <n v="19.489999999999998"/>
    <n v="39.99"/>
    <n v="26645"/>
    <n v="26645"/>
    <n v="37"/>
    <s v="WORK IN PROGRESS"/>
    <n v="134461681"/>
    <s v="NO INCENTIVE"/>
    <s v="N"/>
    <s v="N"/>
    <s v="N"/>
    <s v="N"/>
    <x v="1"/>
    <n v="134461695"/>
    <n v="28"/>
    <n v="32"/>
    <n v="20230306"/>
    <s v="NET ITEM"/>
    <n v="15"/>
    <s v="Y"/>
    <s v="Tech rep lvl + Dia a Dia + VGF2"/>
    <s v="FULL PAYMENT"/>
    <m/>
    <n v="346109.07709999999"/>
    <n v="183467.99710000001"/>
    <n v="70.33"/>
    <m/>
    <s v="MOISTURIZER LOTION"/>
    <s v="MOISTURIZER"/>
    <s v="BODY CARE"/>
    <s v="FEMALE"/>
    <s v="AVON ENCANTO"/>
    <s v="ENCANTO (NO SUB BRAND)"/>
    <n v="1"/>
    <n v="100"/>
    <n v="100"/>
    <s v="N"/>
    <s v="N"/>
    <n v="40717"/>
    <m/>
    <s v="N"/>
    <s v="RO"/>
    <n v="28.4"/>
    <n v="25.99"/>
    <n v="29.99"/>
    <m/>
    <m/>
    <m/>
    <m/>
    <s v="N"/>
    <m/>
    <m/>
    <m/>
    <x v="0"/>
    <m/>
    <n v="36"/>
    <s v="BODY - 1"/>
    <s v="N"/>
    <m/>
    <m/>
    <s v="N"/>
    <n v="20230306"/>
    <m/>
    <n v="134461681"/>
    <s v="MIXED"/>
    <s v="Tech rep lvl"/>
    <s v="CosmÃ©ticos"/>
    <n v="2"/>
    <m/>
    <n v="0"/>
    <n v="0"/>
    <n v="100"/>
    <n v="134461694"/>
    <n v="999"/>
    <n v="2"/>
    <x v="0"/>
    <x v="0"/>
    <n v="0.68589999999999995"/>
    <n v="0.68589999999999995"/>
    <n v="0.68589999999999995"/>
    <n v="0.68589999999999995"/>
    <n v="0.68589999999999995"/>
    <n v="19.489999999999998"/>
    <n v="22.27"/>
    <n v="19.489999999999998"/>
    <n v="18.100000000000001"/>
    <n v="17.260000000000002"/>
    <s v="Brasil + Dia a Dia + VGF2"/>
    <s v="Bronze + Dia a Dia + VGF2"/>
    <s v="Prata + Dia a Dia + VGF2"/>
    <s v="Ouro + Dia a Dia + VGF2"/>
    <s v="Estrela + Dia a Dia + VGF2"/>
    <n v="30"/>
    <n v="20"/>
    <n v="30"/>
    <n v="35"/>
    <n v="38"/>
    <n v="45.79"/>
    <n v="45.79"/>
    <n v="45.79"/>
    <n v="45.79"/>
    <n v="45.79"/>
    <n v="0"/>
    <n v="0"/>
    <n v="0"/>
    <n v="0"/>
    <n v="0"/>
    <n v="19.489999999999998"/>
    <n v="22.27"/>
    <n v="19.489999999999998"/>
    <n v="18.100000000000001"/>
    <n v="17.260000000000002"/>
    <n v="41"/>
    <n v="35.44"/>
    <n v="41"/>
    <n v="43.78"/>
    <n v="45.46"/>
    <n v="51"/>
    <n v="55"/>
    <n v="48"/>
    <n v="45"/>
    <n v="43"/>
  </r>
  <r>
    <n v="636113"/>
    <x v="393"/>
    <n v="20220310"/>
    <m/>
    <s v="BODY"/>
    <x v="219"/>
    <s v="BODY LOTION IRRESISTIBLE 400ML REFORMULATION"/>
    <n v="1229849"/>
    <x v="393"/>
    <n v="1"/>
    <s v="IN-LINE (EXCL NR)"/>
    <s v="BUY QUANTITY N OR MORE TO GET DISCOUNTED PRICE"/>
    <n v="0.68589999999999995"/>
    <m/>
    <n v="5.65"/>
    <m/>
    <m/>
    <n v="19.489999999999998"/>
    <n v="39.99"/>
    <n v="23375"/>
    <n v="23375"/>
    <n v="37"/>
    <s v="WORK IN PROGRESS"/>
    <n v="134461681"/>
    <s v="NO INCENTIVE"/>
    <s v="N"/>
    <s v="N"/>
    <s v="N"/>
    <s v="N"/>
    <x v="1"/>
    <n v="134461683"/>
    <n v="28"/>
    <n v="32"/>
    <n v="20230306"/>
    <s v="NET ITEM"/>
    <n v="15"/>
    <s v="Y"/>
    <s v="Tech rep lvl + Dia a Dia + VGF2"/>
    <s v="FULL PAYMENT"/>
    <m/>
    <n v="303635.24770000001"/>
    <n v="171566.49770000001"/>
    <n v="72.53"/>
    <m/>
    <s v="MOISTURIZER LOTION"/>
    <s v="MOISTURIZER"/>
    <s v="BODY CARE"/>
    <s v="FEMALE"/>
    <s v="AVON ENCANTO"/>
    <s v="ENCANTO IRRESISTIBLE"/>
    <n v="1"/>
    <n v="100"/>
    <n v="100"/>
    <s v="N"/>
    <s v="N"/>
    <n v="40515"/>
    <m/>
    <s v="N"/>
    <s v="RO"/>
    <n v="28.4"/>
    <n v="25.99"/>
    <n v="29.99"/>
    <m/>
    <m/>
    <m/>
    <m/>
    <s v="N"/>
    <m/>
    <m/>
    <m/>
    <x v="0"/>
    <m/>
    <n v="36"/>
    <s v="BODY - 1"/>
    <s v="N"/>
    <m/>
    <m/>
    <s v="N"/>
    <n v="20230306"/>
    <m/>
    <n v="134461681"/>
    <s v="MIXED"/>
    <s v="Tech rep lvl"/>
    <s v="CosmÃ©ticos"/>
    <n v="2"/>
    <m/>
    <n v="0"/>
    <n v="0"/>
    <n v="100"/>
    <n v="134461682"/>
    <n v="999"/>
    <n v="2"/>
    <x v="0"/>
    <x v="0"/>
    <n v="0.68589999999999995"/>
    <n v="0.68589999999999995"/>
    <n v="0.68589999999999995"/>
    <n v="0.68589999999999995"/>
    <n v="0.68589999999999995"/>
    <n v="19.489999999999998"/>
    <n v="22.27"/>
    <n v="19.489999999999998"/>
    <n v="18.100000000000001"/>
    <n v="17.260000000000002"/>
    <s v="Brasil + Dia a Dia + VGF2"/>
    <s v="Bronze + Dia a Dia + VGF2"/>
    <s v="Prata + Dia a Dia + VGF2"/>
    <s v="Ouro + Dia a Dia + VGF2"/>
    <s v="Estrela + Dia a Dia + VGF2"/>
    <n v="30"/>
    <n v="20"/>
    <n v="30"/>
    <n v="35"/>
    <n v="38"/>
    <n v="45.79"/>
    <n v="45.79"/>
    <n v="45.79"/>
    <n v="45.79"/>
    <n v="45.79"/>
    <n v="0"/>
    <n v="0"/>
    <n v="0"/>
    <n v="0"/>
    <n v="0"/>
    <n v="19.489999999999998"/>
    <n v="22.27"/>
    <n v="19.489999999999998"/>
    <n v="18.100000000000001"/>
    <n v="17.260000000000002"/>
    <n v="41"/>
    <n v="35.44"/>
    <n v="41"/>
    <n v="43.78"/>
    <n v="45.46"/>
    <n v="51"/>
    <n v="55"/>
    <n v="48"/>
    <n v="45"/>
    <n v="43"/>
  </r>
  <r>
    <n v="638774"/>
    <x v="426"/>
    <n v="20230302"/>
    <m/>
    <s v="BODY"/>
    <x v="220"/>
    <s v="AVON CARE BABY CALMING LOTION 200ML"/>
    <n v="1231760"/>
    <x v="426"/>
    <n v="1"/>
    <s v="IN-LINE (EXCL NR)"/>
    <s v="BUY QUANTITY N OR MORE TO GET DISCOUNTED PRICE"/>
    <n v="0.54369999999999996"/>
    <m/>
    <n v="3.218"/>
    <m/>
    <m/>
    <n v="13.64"/>
    <n v="25.99"/>
    <n v="22164"/>
    <n v="22164"/>
    <n v="38"/>
    <s v="WORK IN PROGRESS"/>
    <n v="134461742"/>
    <s v="NO INCENTIVE"/>
    <s v="N"/>
    <s v="N"/>
    <s v="N"/>
    <s v="N"/>
    <x v="1"/>
    <n v="134461768"/>
    <n v="28"/>
    <n v="32"/>
    <n v="20230306"/>
    <s v="NET ITEM"/>
    <n v="15"/>
    <s v="Y"/>
    <s v="Tech rep lvl + Dia a Dia + VGF2"/>
    <s v="FULL PAYMENT"/>
    <m/>
    <n v="159736.76010000001"/>
    <n v="88413.008100000006"/>
    <n v="71.8"/>
    <m/>
    <s v="MOISTURIZER LOTION"/>
    <s v="MOISTURIZER"/>
    <s v="BABY CARE"/>
    <s v="UNISEX"/>
    <s v="AVON CARE FRANCHISE"/>
    <s v="AVON CARE BABY"/>
    <n v="0"/>
    <n v="34"/>
    <n v="100"/>
    <s v="N"/>
    <s v="N"/>
    <n v="40731"/>
    <m/>
    <s v="N"/>
    <s v="SP"/>
    <n v="19.34"/>
    <n v="22.99"/>
    <n v="24.19"/>
    <m/>
    <m/>
    <m/>
    <m/>
    <s v="N"/>
    <m/>
    <m/>
    <m/>
    <x v="0"/>
    <m/>
    <n v="38"/>
    <s v="BODY - 3"/>
    <s v="N"/>
    <m/>
    <m/>
    <s v="N"/>
    <n v="20230306"/>
    <m/>
    <n v="134461742"/>
    <s v="MIXED"/>
    <s v="Tech rep lvl"/>
    <s v="CosmÃ©ticos"/>
    <n v="2"/>
    <m/>
    <n v="0"/>
    <n v="0"/>
    <n v="100"/>
    <n v="134461767"/>
    <n v="999"/>
    <n v="2"/>
    <x v="0"/>
    <x v="0"/>
    <n v="0.54369999999999996"/>
    <n v="0.54369999999999996"/>
    <n v="0.54369999999999996"/>
    <n v="0.54369999999999996"/>
    <n v="0.54369999999999996"/>
    <n v="13.64"/>
    <n v="15.59"/>
    <n v="13.64"/>
    <n v="12.67"/>
    <n v="12.08"/>
    <s v="Brasil + Dia a Dia + VGF2"/>
    <s v="Bronze + Dia a Dia + VGF2"/>
    <s v="Prata + Dia a Dia + VGF2"/>
    <s v="Ouro + Dia a Dia + VGF2"/>
    <s v="Estrela + Dia a Dia + VGF2"/>
    <n v="30"/>
    <n v="20"/>
    <n v="30"/>
    <n v="35"/>
    <n v="38"/>
    <n v="83.92"/>
    <n v="83.92"/>
    <n v="83.92"/>
    <n v="83.92"/>
    <n v="83.92"/>
    <n v="0"/>
    <n v="0"/>
    <n v="0"/>
    <n v="0"/>
    <n v="0"/>
    <n v="13.64"/>
    <n v="15.59"/>
    <n v="13.64"/>
    <n v="12.67"/>
    <n v="12.08"/>
    <n v="14.7"/>
    <n v="10.8"/>
    <n v="14.7"/>
    <n v="16.64"/>
    <n v="17.82"/>
    <n v="35"/>
    <n v="74"/>
    <n v="64"/>
    <n v="60"/>
    <n v="57"/>
  </r>
  <r>
    <n v="638777"/>
    <x v="425"/>
    <n v="20230301"/>
    <m/>
    <s v="BODY"/>
    <x v="220"/>
    <s v="AVON CARE BABY CALMING HEAD-TO-TOE WASH REFORMULATION"/>
    <n v="1231945"/>
    <x v="425"/>
    <n v="1"/>
    <s v="IN-LINE (EXCL NR)"/>
    <s v="BUY QUANTITY N OR MORE TO GET DISCOUNTED PRICE"/>
    <n v="0.66269999999999996"/>
    <m/>
    <n v="3.2930000000000001"/>
    <m/>
    <m/>
    <n v="13.64"/>
    <n v="25.99"/>
    <n v="18660"/>
    <n v="18660"/>
    <n v="38"/>
    <s v="WORK IN PROGRESS"/>
    <n v="134461742"/>
    <s v="NO INCENTIVE"/>
    <s v="N"/>
    <s v="N"/>
    <s v="N"/>
    <s v="N"/>
    <x v="1"/>
    <n v="134461756"/>
    <n v="28"/>
    <n v="32"/>
    <n v="20230306"/>
    <s v="NET ITEM"/>
    <n v="15"/>
    <s v="Y"/>
    <s v="Tech rep lvl + Dia a Dia + VGF2"/>
    <s v="FULL PAYMENT"/>
    <m/>
    <n v="163918.68599999999"/>
    <n v="102471.306"/>
    <n v="76.33"/>
    <m/>
    <s v="BODY WASH"/>
    <s v="SHOWER GEL/BODY WASH"/>
    <s v="BABY CARE"/>
    <s v="UNISEX"/>
    <s v="AVON CARE FRANCHISE"/>
    <s v="AVON CARE BABY"/>
    <n v="0"/>
    <n v="34"/>
    <n v="100"/>
    <s v="N"/>
    <s v="N"/>
    <n v="40733"/>
    <m/>
    <s v="N"/>
    <s v="SP"/>
    <n v="19.34"/>
    <n v="22.99"/>
    <n v="24.19"/>
    <m/>
    <m/>
    <m/>
    <m/>
    <s v="N"/>
    <m/>
    <m/>
    <m/>
    <x v="0"/>
    <m/>
    <n v="38"/>
    <s v="BODY - 3"/>
    <s v="N"/>
    <m/>
    <m/>
    <s v="N"/>
    <n v="20230306"/>
    <m/>
    <n v="134461742"/>
    <s v="MIXED"/>
    <s v="Tech rep lvl"/>
    <s v="CosmÃ©ticos"/>
    <n v="2"/>
    <m/>
    <n v="0"/>
    <n v="0"/>
    <n v="100"/>
    <n v="134461755"/>
    <n v="999"/>
    <n v="2"/>
    <x v="0"/>
    <x v="0"/>
    <n v="0.66269999999999996"/>
    <n v="0.66269999999999996"/>
    <n v="0.66269999999999996"/>
    <n v="0.66269999999999996"/>
    <n v="0.66269999999999996"/>
    <n v="13.64"/>
    <n v="15.59"/>
    <n v="13.64"/>
    <n v="12.67"/>
    <n v="12.08"/>
    <s v="Brasil + Dia a Dia + VGF2"/>
    <s v="Bronze + Dia a Dia + VGF2"/>
    <s v="Prata + Dia a Dia + VGF2"/>
    <s v="Ouro + Dia a Dia + VGF2"/>
    <s v="Estrela + Dia a Dia + VGF2"/>
    <n v="30"/>
    <n v="20"/>
    <n v="30"/>
    <n v="35"/>
    <n v="38"/>
    <n v="50.9"/>
    <n v="50.9"/>
    <n v="50.9"/>
    <n v="50.9"/>
    <n v="50.9"/>
    <n v="0"/>
    <n v="0"/>
    <n v="0"/>
    <n v="0"/>
    <n v="0"/>
    <n v="13.64"/>
    <n v="15.59"/>
    <n v="13.64"/>
    <n v="12.67"/>
    <n v="12.08"/>
    <n v="14.7"/>
    <n v="10.8"/>
    <n v="14.7"/>
    <n v="16.64"/>
    <n v="17.82"/>
    <n v="35"/>
    <n v="74"/>
    <n v="64"/>
    <n v="60"/>
    <n v="57"/>
  </r>
  <r>
    <n v="632242"/>
    <x v="462"/>
    <n v="20220316"/>
    <m/>
    <s v="TOILETRIES"/>
    <x v="221"/>
    <s v="3Q22 ENCANTO GLAMOROUS NEW FORM LATAM"/>
    <n v="1227245"/>
    <x v="462"/>
    <n v="1"/>
    <s v="IN-LINE (EXCL NR)"/>
    <s v="REGULAR PRICE"/>
    <n v="0.46389999999999998"/>
    <m/>
    <n v="3.1629999999999998"/>
    <m/>
    <m/>
    <n v="21.99"/>
    <n v="21.99"/>
    <n v="2335"/>
    <n v="2335"/>
    <n v="158"/>
    <s v="WORK IN PROGRESS"/>
    <n v="134461861"/>
    <s v="NO INCENTIVE"/>
    <s v="N"/>
    <s v="N"/>
    <s v="N"/>
    <s v="N"/>
    <x v="3"/>
    <n v="134461863"/>
    <n v="28"/>
    <n v="11"/>
    <n v="20230306"/>
    <s v="CUSTOMER"/>
    <n v="15"/>
    <s v="Y"/>
    <s v="Tech rep lvl + Dia a Dia + VGF2"/>
    <s v="FULL PAYMENT"/>
    <m/>
    <n v="23143.320500000002"/>
    <n v="15757.7155"/>
    <n v="78.3"/>
    <m/>
    <s v="SHOWER GEL"/>
    <s v="SHOWER GEL/BODY WASH"/>
    <s v="WASH"/>
    <s v="FEMALE"/>
    <s v="AVON ENCANTO"/>
    <s v="ENCANTO (NO SUB BRAND)"/>
    <n v="0"/>
    <n v="100"/>
    <n v="100"/>
    <s v="N"/>
    <s v="N"/>
    <n v="51203"/>
    <m/>
    <s v="N"/>
    <m/>
    <m/>
    <m/>
    <m/>
    <m/>
    <m/>
    <m/>
    <m/>
    <s v="N"/>
    <n v="73976330"/>
    <s v="Extensao Revista Digital"/>
    <m/>
    <x v="0"/>
    <m/>
    <n v="158"/>
    <s v="BODY -  EXTENSAO REVISTA DIGITAL 1"/>
    <s v="N"/>
    <m/>
    <m/>
    <s v="N"/>
    <n v="20230306"/>
    <m/>
    <n v="134461861"/>
    <s v="MIXED"/>
    <s v="Tech rep lvl"/>
    <s v="CosmÃ©ticos"/>
    <n v="1"/>
    <m/>
    <n v="0"/>
    <n v="0"/>
    <n v="100"/>
    <n v="134461862"/>
    <n v="999"/>
    <n v="2"/>
    <x v="0"/>
    <x v="0"/>
    <n v="0.46389999999999998"/>
    <n v="0.5302"/>
    <n v="0.46389999999999998"/>
    <n v="0.43070000000000003"/>
    <n v="0.41089999999999999"/>
    <n v="21.99"/>
    <n v="21.99"/>
    <n v="21.99"/>
    <n v="21.99"/>
    <n v="21.99"/>
    <s v="Brasil + Dia a Dia + VGF2"/>
    <s v="Bronze + Dia a Dia + VGF2"/>
    <s v="Prata + Dia a Dia + VGF2"/>
    <s v="Ouro + Dia a Dia + VGF2"/>
    <s v="Estrela + Dia a Dia + VGF2"/>
    <n v="30"/>
    <n v="20"/>
    <n v="30"/>
    <n v="35"/>
    <n v="38"/>
    <n v="50.9"/>
    <n v="50.9"/>
    <n v="50.9"/>
    <n v="50.9"/>
    <n v="50.9"/>
    <n v="0"/>
    <n v="0"/>
    <n v="0"/>
    <n v="0"/>
    <n v="0"/>
    <n v="15.393000000000001"/>
    <n v="17.591999999999999"/>
    <n v="15.393000000000001"/>
    <n v="14.2935"/>
    <n v="13.633800000000001"/>
    <n v="0"/>
    <n v="0"/>
    <n v="0"/>
    <n v="0"/>
    <n v="0"/>
    <n v="0"/>
    <n v="100"/>
    <n v="100"/>
    <n v="100"/>
    <n v="100"/>
  </r>
  <r>
    <n v="623452"/>
    <x v="463"/>
    <n v="20200319"/>
    <m/>
    <s v="TOILETRIES"/>
    <x v="222"/>
    <s v="BODY SPRAY FASCINATING RESTAGE"/>
    <n v="1221565"/>
    <x v="463"/>
    <n v="1"/>
    <s v="IN-LINE (EXCL NR)"/>
    <s v="REGULAR PRICE"/>
    <n v="0.48010000000000003"/>
    <m/>
    <n v="4.3890000000000002"/>
    <m/>
    <m/>
    <n v="42.99"/>
    <n v="42.99"/>
    <n v="572"/>
    <n v="572"/>
    <n v="159"/>
    <s v="WORK IN PROGRESS"/>
    <n v="134461874"/>
    <s v="NO INCENTIVE"/>
    <s v="N"/>
    <s v="N"/>
    <s v="N"/>
    <s v="N"/>
    <x v="3"/>
    <n v="134461912"/>
    <n v="28"/>
    <n v="11"/>
    <n v="20230306"/>
    <s v="CUSTOMER"/>
    <n v="15"/>
    <s v="Y"/>
    <s v="Tech rep lvl + Dia a Dia + VGF2"/>
    <s v="FULL PAYMENT"/>
    <m/>
    <n v="11466.77"/>
    <n v="8956.2620000000006"/>
    <n v="85.12"/>
    <m/>
    <s v="BODY SPLASH"/>
    <s v="BODY SPRAY/SPLASH"/>
    <s v="FRAGRANCE JUICES"/>
    <s v="FEMALE"/>
    <s v="AVON ENCANTO"/>
    <s v="ENCANTO IRRESISTIBLE"/>
    <n v="1"/>
    <n v="100"/>
    <n v="100"/>
    <s v="N"/>
    <s v="N"/>
    <n v="50493"/>
    <m/>
    <s v="N"/>
    <m/>
    <m/>
    <m/>
    <m/>
    <m/>
    <m/>
    <m/>
    <m/>
    <s v="N"/>
    <n v="73976330"/>
    <s v="Extensao Revista Digital"/>
    <m/>
    <x v="0"/>
    <m/>
    <n v="158"/>
    <s v="BODY -  EXTENSAO REVISTA DIGITAL 1"/>
    <s v="N"/>
    <m/>
    <m/>
    <s v="N"/>
    <n v="20230306"/>
    <m/>
    <n v="134461874"/>
    <s v="MIXED"/>
    <s v="Tech rep lvl"/>
    <s v="CosmÃ©ticos"/>
    <n v="1"/>
    <m/>
    <n v="0"/>
    <n v="0"/>
    <n v="100"/>
    <n v="134461911"/>
    <n v="999"/>
    <n v="2"/>
    <x v="0"/>
    <x v="0"/>
    <n v="0.48010000000000003"/>
    <n v="0.54869999999999997"/>
    <n v="0.48010000000000003"/>
    <n v="0.44579999999999997"/>
    <n v="0.42530000000000001"/>
    <n v="42.99"/>
    <n v="42.99"/>
    <n v="42.99"/>
    <n v="42.99"/>
    <n v="42.99"/>
    <s v="Brasil + Dia a Dia + VGF2"/>
    <s v="Bronze + Dia a Dia + VGF2"/>
    <s v="Prata + Dia a Dia + VGF2"/>
    <s v="Ouro + Dia a Dia + VGF2"/>
    <s v="Estrela + Dia a Dia + VGF2"/>
    <n v="30"/>
    <n v="20"/>
    <n v="30"/>
    <n v="35"/>
    <n v="38"/>
    <n v="45.79"/>
    <n v="45.79"/>
    <n v="45.79"/>
    <n v="45.79"/>
    <n v="45.79"/>
    <n v="0"/>
    <n v="0"/>
    <n v="0"/>
    <n v="0"/>
    <n v="0"/>
    <n v="30.093"/>
    <n v="34.392000000000003"/>
    <n v="30.093"/>
    <n v="27.9435"/>
    <n v="26.6538"/>
    <n v="0"/>
    <n v="0"/>
    <n v="0"/>
    <n v="0"/>
    <n v="0"/>
    <n v="0"/>
    <n v="100"/>
    <n v="100"/>
    <n v="100"/>
    <n v="100"/>
  </r>
  <r>
    <n v="627036"/>
    <x v="464"/>
    <n v="20210313"/>
    <m/>
    <s v="FRAGRANCE"/>
    <x v="222"/>
    <s v="ENCANTO BY AVON BEAUTIFUL &amp; INSPIRING BODY SPRAY"/>
    <n v="1223756"/>
    <x v="464"/>
    <n v="1"/>
    <s v="IN-LINE (EXCL NR)"/>
    <s v="REGULAR PRICE"/>
    <n v="0.48010000000000003"/>
    <m/>
    <n v="4.8550000000000004"/>
    <m/>
    <m/>
    <n v="42.99"/>
    <n v="42.99"/>
    <n v="383"/>
    <n v="383"/>
    <n v="159"/>
    <s v="WORK IN PROGRESS"/>
    <n v="134461874"/>
    <s v="NO INCENTIVE"/>
    <s v="N"/>
    <s v="N"/>
    <s v="N"/>
    <s v="N"/>
    <x v="3"/>
    <n v="134461876"/>
    <n v="28"/>
    <n v="11"/>
    <n v="20230306"/>
    <s v="CUSTOMER"/>
    <n v="15"/>
    <s v="Y"/>
    <s v="Tech rep lvl + Dia a Dia + VGF2"/>
    <s v="FULL PAYMENT"/>
    <m/>
    <n v="7677.8334000000004"/>
    <n v="5818.3684000000003"/>
    <n v="83.54"/>
    <m/>
    <s v="BODY SPRAY"/>
    <s v="BODY SPRAY/SPLASH"/>
    <s v="FRAGRANCE JUICES"/>
    <s v="FEMALE"/>
    <s v="AVON ENCANTO"/>
    <s v="ENCANTO DELICACY"/>
    <n v="1"/>
    <n v="100"/>
    <n v="100"/>
    <s v="N"/>
    <s v="N"/>
    <n v="51570"/>
    <m/>
    <s v="N"/>
    <m/>
    <m/>
    <m/>
    <m/>
    <m/>
    <m/>
    <m/>
    <m/>
    <s v="N"/>
    <n v="73976330"/>
    <s v="Extensao Revista Digital"/>
    <m/>
    <x v="0"/>
    <m/>
    <n v="158"/>
    <s v="BODY -  EXTENSAO REVISTA DIGITAL 1"/>
    <s v="N"/>
    <m/>
    <m/>
    <s v="N"/>
    <n v="20230306"/>
    <m/>
    <n v="134461874"/>
    <s v="MIXED"/>
    <s v="Tech rep lvl"/>
    <s v="CosmÃ©ticos"/>
    <n v="1"/>
    <m/>
    <n v="0"/>
    <n v="0"/>
    <n v="100"/>
    <n v="134461875"/>
    <n v="999"/>
    <n v="2"/>
    <x v="0"/>
    <x v="0"/>
    <n v="0.48010000000000003"/>
    <n v="0.54869999999999997"/>
    <n v="0.48010000000000003"/>
    <n v="0.44579999999999997"/>
    <n v="0.42530000000000001"/>
    <n v="42.99"/>
    <n v="42.99"/>
    <n v="42.99"/>
    <n v="42.99"/>
    <n v="42.99"/>
    <s v="Brasil + Dia a Dia + VGF2"/>
    <s v="Bronze + Dia a Dia + VGF2"/>
    <s v="Prata + Dia a Dia + VGF2"/>
    <s v="Ouro + Dia a Dia + VGF2"/>
    <s v="Estrela + Dia a Dia + VGF2"/>
    <n v="30"/>
    <n v="20"/>
    <n v="30"/>
    <n v="35"/>
    <n v="38"/>
    <n v="45.79"/>
    <n v="45.79"/>
    <n v="45.79"/>
    <n v="45.79"/>
    <n v="45.79"/>
    <n v="0"/>
    <n v="0"/>
    <n v="0"/>
    <n v="0"/>
    <n v="0"/>
    <n v="30.093"/>
    <n v="34.392000000000003"/>
    <n v="30.093"/>
    <n v="27.9435"/>
    <n v="26.6538"/>
    <n v="0"/>
    <n v="0"/>
    <n v="0"/>
    <n v="0"/>
    <n v="0"/>
    <n v="0"/>
    <n v="100"/>
    <n v="100"/>
    <n v="100"/>
    <n v="100"/>
  </r>
  <r>
    <n v="632240"/>
    <x v="465"/>
    <n v="20230303"/>
    <m/>
    <s v="TOILETRIES"/>
    <x v="222"/>
    <s v="3Q22 ENCANTO GLAMOROUS BODY SPRAY LATAM"/>
    <n v="1227243"/>
    <x v="465"/>
    <n v="1"/>
    <s v="IN-LINE (EXCL NR)"/>
    <s v="REGULAR PRICE"/>
    <n v="0.48010000000000003"/>
    <m/>
    <n v="4.2009999999999996"/>
    <m/>
    <m/>
    <n v="42.99"/>
    <n v="42.99"/>
    <n v="1080"/>
    <n v="1080"/>
    <n v="159"/>
    <s v="WORK IN PROGRESS"/>
    <n v="134461874"/>
    <s v="NO INCENTIVE"/>
    <s v="N"/>
    <s v="N"/>
    <s v="N"/>
    <s v="N"/>
    <x v="3"/>
    <n v="134461888"/>
    <n v="28"/>
    <n v="11"/>
    <n v="20230306"/>
    <s v="CUSTOMER"/>
    <n v="15"/>
    <s v="Y"/>
    <s v="Tech rep lvl + Dia a Dia + VGF2"/>
    <s v="FULL PAYMENT"/>
    <m/>
    <n v="21659.152999999998"/>
    <n v="17122.073"/>
    <n v="85.75"/>
    <m/>
    <s v="BODY SPRAY"/>
    <s v="BODY SPRAY/SPLASH"/>
    <s v="FRAGRANCE JUICES"/>
    <s v="FEMALE"/>
    <s v="AVON ENCANTO"/>
    <s v="ENCANTO (NO SUB BRAND)"/>
    <n v="1"/>
    <n v="100"/>
    <n v="100"/>
    <s v="N"/>
    <s v="N"/>
    <n v="51097"/>
    <m/>
    <s v="N"/>
    <m/>
    <m/>
    <m/>
    <m/>
    <m/>
    <m/>
    <m/>
    <m/>
    <s v="N"/>
    <n v="73976330"/>
    <s v="Extensao Revista Digital"/>
    <m/>
    <x v="0"/>
    <m/>
    <n v="158"/>
    <s v="BODY -  EXTENSAO REVISTA DIGITAL 1"/>
    <s v="N"/>
    <m/>
    <m/>
    <s v="N"/>
    <n v="20230306"/>
    <m/>
    <n v="134461874"/>
    <s v="MIXED"/>
    <s v="Tech rep lvl"/>
    <s v="CosmÃ©ticos"/>
    <n v="1"/>
    <m/>
    <n v="0"/>
    <n v="0"/>
    <n v="100"/>
    <n v="134461887"/>
    <n v="999"/>
    <n v="2"/>
    <x v="0"/>
    <x v="0"/>
    <n v="0.48010000000000003"/>
    <n v="0.54869999999999997"/>
    <n v="0.48010000000000003"/>
    <n v="0.44579999999999997"/>
    <n v="0.42530000000000001"/>
    <n v="42.99"/>
    <n v="42.99"/>
    <n v="42.99"/>
    <n v="42.99"/>
    <n v="42.99"/>
    <s v="Brasil + Dia a Dia + VGF2"/>
    <s v="Bronze + Dia a Dia + VGF2"/>
    <s v="Prata + Dia a Dia + VGF2"/>
    <s v="Ouro + Dia a Dia + VGF2"/>
    <s v="Estrela + Dia a Dia + VGF2"/>
    <n v="30"/>
    <n v="20"/>
    <n v="30"/>
    <n v="35"/>
    <n v="38"/>
    <n v="45.79"/>
    <n v="45.79"/>
    <n v="45.79"/>
    <n v="45.79"/>
    <n v="45.79"/>
    <n v="0"/>
    <n v="0"/>
    <n v="0"/>
    <n v="0"/>
    <n v="0"/>
    <n v="30.093"/>
    <n v="34.392000000000003"/>
    <n v="30.093"/>
    <n v="27.9435"/>
    <n v="26.6538"/>
    <n v="0"/>
    <n v="0"/>
    <n v="0"/>
    <n v="0"/>
    <n v="0"/>
    <n v="0"/>
    <n v="100"/>
    <n v="100"/>
    <n v="100"/>
    <n v="100"/>
  </r>
  <r>
    <n v="636213"/>
    <x v="466"/>
    <n v="20220310"/>
    <m/>
    <s v="TOILETRIES"/>
    <x v="222"/>
    <s v="BODY SPRAY IRRESISTIBLE 200ML REFORMULATION"/>
    <n v="1229933"/>
    <x v="466"/>
    <n v="1"/>
    <s v="IN-LINE (EXCL NR)"/>
    <s v="REGULAR PRICE"/>
    <n v="0.48010000000000003"/>
    <m/>
    <n v="4.4160000000000004"/>
    <m/>
    <m/>
    <n v="42.99"/>
    <n v="42.99"/>
    <n v="1033"/>
    <n v="1033"/>
    <n v="159"/>
    <s v="WORK IN PROGRESS"/>
    <n v="134461874"/>
    <s v="NO INCENTIVE"/>
    <s v="N"/>
    <s v="N"/>
    <s v="N"/>
    <s v="N"/>
    <x v="3"/>
    <n v="134461924"/>
    <n v="28"/>
    <n v="11"/>
    <n v="20230306"/>
    <s v="CUSTOMER"/>
    <n v="15"/>
    <s v="Y"/>
    <s v="Tech rep lvl + Dia a Dia + VGF2"/>
    <s v="FULL PAYMENT"/>
    <m/>
    <n v="20711.773799999999"/>
    <n v="16150.0458"/>
    <n v="85.02"/>
    <m/>
    <s v="BODY SPRAY"/>
    <s v="BODY SPRAY/SPLASH"/>
    <s v="FRAGRANCE JUICES"/>
    <s v="FEMALE"/>
    <s v="AVON ENCANTO"/>
    <s v="ENCANTO IRRESISTIBLE"/>
    <n v="1"/>
    <n v="100"/>
    <n v="100"/>
    <s v="N"/>
    <s v="N"/>
    <n v="51943"/>
    <m/>
    <s v="N"/>
    <m/>
    <m/>
    <m/>
    <m/>
    <m/>
    <m/>
    <m/>
    <m/>
    <s v="N"/>
    <n v="73976330"/>
    <s v="Extensao Revista Digital"/>
    <m/>
    <x v="0"/>
    <m/>
    <n v="158"/>
    <s v="BODY -  EXTENSAO REVISTA DIGITAL 1"/>
    <s v="N"/>
    <m/>
    <m/>
    <s v="N"/>
    <n v="20230306"/>
    <m/>
    <n v="134461874"/>
    <s v="MIXED"/>
    <s v="Tech rep lvl"/>
    <s v="CosmÃ©ticos"/>
    <n v="1"/>
    <m/>
    <n v="0"/>
    <n v="0"/>
    <n v="100"/>
    <n v="134461923"/>
    <n v="999"/>
    <n v="2"/>
    <x v="0"/>
    <x v="0"/>
    <n v="0.48010000000000003"/>
    <n v="0.54869999999999997"/>
    <n v="0.48010000000000003"/>
    <n v="0.44579999999999997"/>
    <n v="0.42530000000000001"/>
    <n v="42.99"/>
    <n v="42.99"/>
    <n v="42.99"/>
    <n v="42.99"/>
    <n v="42.99"/>
    <s v="Brasil + Dia a Dia + VGF2"/>
    <s v="Bronze + Dia a Dia + VGF2"/>
    <s v="Prata + Dia a Dia + VGF2"/>
    <s v="Ouro + Dia a Dia + VGF2"/>
    <s v="Estrela + Dia a Dia + VGF2"/>
    <n v="30"/>
    <n v="20"/>
    <n v="30"/>
    <n v="35"/>
    <n v="38"/>
    <n v="45.79"/>
    <n v="45.79"/>
    <n v="45.79"/>
    <n v="45.79"/>
    <n v="45.79"/>
    <n v="0"/>
    <n v="0"/>
    <n v="0"/>
    <n v="0"/>
    <n v="0"/>
    <n v="30.093"/>
    <n v="34.392000000000003"/>
    <n v="30.093"/>
    <n v="27.9435"/>
    <n v="26.6538"/>
    <n v="0"/>
    <n v="0"/>
    <n v="0"/>
    <n v="0"/>
    <n v="0"/>
    <n v="0"/>
    <n v="100"/>
    <n v="100"/>
    <n v="100"/>
    <n v="100"/>
  </r>
  <r>
    <n v="636215"/>
    <x v="467"/>
    <n v="20220310"/>
    <m/>
    <s v="TOILETRIES"/>
    <x v="222"/>
    <s v="BODY SPRAY IRRESISTIBLE 80ML REFORMULATION"/>
    <n v="1229934"/>
    <x v="467"/>
    <n v="1"/>
    <s v="IN-LINE (EXCL NR)"/>
    <s v="REGULAR PRICE"/>
    <n v="0.48010000000000003"/>
    <m/>
    <n v="2.7040000000000002"/>
    <m/>
    <m/>
    <n v="19.989999999999998"/>
    <n v="19.989999999999998"/>
    <n v="450"/>
    <n v="450"/>
    <n v="159"/>
    <s v="WORK IN PROGRESS"/>
    <n v="134461874"/>
    <s v="NO INCENTIVE"/>
    <s v="N"/>
    <s v="N"/>
    <s v="N"/>
    <s v="N"/>
    <x v="3"/>
    <n v="134461900"/>
    <n v="28"/>
    <n v="11"/>
    <n v="20230306"/>
    <s v="CUSTOMER"/>
    <n v="15"/>
    <s v="Y"/>
    <s v="Tech rep lvl + Dia a Dia + VGF2"/>
    <s v="FULL PAYMENT"/>
    <m/>
    <n v="4195.4732000000004"/>
    <n v="2978.6732000000002"/>
    <n v="80.28"/>
    <m/>
    <s v="BODY SPRAY"/>
    <s v="BODY SPRAY/SPLASH"/>
    <s v="FRAGRANCE JUICES"/>
    <s v="FEMALE"/>
    <s v="AVON ENCANTO"/>
    <s v="ENCANTO IRRESISTIBLE"/>
    <n v="1"/>
    <n v="100"/>
    <n v="100"/>
    <s v="N"/>
    <s v="N"/>
    <n v="52561"/>
    <m/>
    <s v="N"/>
    <m/>
    <m/>
    <m/>
    <m/>
    <m/>
    <m/>
    <m/>
    <m/>
    <s v="N"/>
    <n v="73976330"/>
    <s v="Extensao Revista Digital"/>
    <m/>
    <x v="0"/>
    <m/>
    <n v="158"/>
    <s v="BODY -  EXTENSAO REVISTA DIGITAL 1"/>
    <s v="N"/>
    <m/>
    <m/>
    <s v="N"/>
    <n v="20230306"/>
    <m/>
    <n v="134461874"/>
    <s v="MIXED"/>
    <s v="Tech rep lvl"/>
    <s v="CosmÃ©ticos"/>
    <n v="1"/>
    <m/>
    <n v="0"/>
    <n v="0"/>
    <n v="100"/>
    <n v="134461899"/>
    <n v="999"/>
    <n v="2"/>
    <x v="0"/>
    <x v="0"/>
    <n v="0.48010000000000003"/>
    <n v="0.54869999999999997"/>
    <n v="0.48010000000000003"/>
    <n v="0.44579999999999997"/>
    <n v="0.42530000000000001"/>
    <n v="19.989999999999998"/>
    <n v="19.989999999999998"/>
    <n v="19.989999999999998"/>
    <n v="19.989999999999998"/>
    <n v="19.989999999999998"/>
    <s v="Brasil + Dia a Dia + VGF2"/>
    <s v="Bronze + Dia a Dia + VGF2"/>
    <s v="Prata + Dia a Dia + VGF2"/>
    <s v="Ouro + Dia a Dia + VGF2"/>
    <s v="Estrela + Dia a Dia + VGF2"/>
    <n v="30"/>
    <n v="20"/>
    <n v="30"/>
    <n v="35"/>
    <n v="38"/>
    <n v="45.79"/>
    <n v="45.79"/>
    <n v="45.79"/>
    <n v="45.79"/>
    <n v="45.79"/>
    <n v="0"/>
    <n v="0"/>
    <n v="0"/>
    <n v="0"/>
    <n v="0"/>
    <n v="13.993"/>
    <n v="15.992000000000001"/>
    <n v="13.993"/>
    <n v="12.993499999999999"/>
    <n v="12.393800000000001"/>
    <n v="0"/>
    <n v="0"/>
    <n v="0"/>
    <n v="0"/>
    <n v="0"/>
    <n v="0"/>
    <n v="100"/>
    <n v="100"/>
    <n v="100"/>
    <n v="100"/>
  </r>
  <r>
    <n v="631669"/>
    <x v="468"/>
    <n v="20220310"/>
    <m/>
    <s v="BODY"/>
    <x v="223"/>
    <s v="2Q22 ENCANTO DIVINE &amp; GLORIOUS BODY BUTTER LATAM"/>
    <n v="1226862"/>
    <x v="468"/>
    <n v="1"/>
    <s v="IN-LINE (EXCL NR)"/>
    <s v="REGULAR PRICE"/>
    <n v="0.48010000000000003"/>
    <m/>
    <n v="5.0460000000000003"/>
    <m/>
    <m/>
    <n v="39.99"/>
    <n v="39.99"/>
    <n v="5118"/>
    <n v="5118"/>
    <n v="160"/>
    <s v="WORK IN PROGRESS"/>
    <n v="134461985"/>
    <s v="NO INCENTIVE"/>
    <s v="N"/>
    <s v="N"/>
    <s v="N"/>
    <s v="N"/>
    <x v="3"/>
    <n v="134461987"/>
    <n v="28"/>
    <n v="11"/>
    <n v="20230306"/>
    <s v="CUSTOMER"/>
    <n v="15"/>
    <s v="Y"/>
    <s v="Tech rep lvl + Dia a Dia + VGF2"/>
    <s v="FULL PAYMENT"/>
    <m/>
    <n v="95481.027799999996"/>
    <n v="69655.599799999996"/>
    <n v="81.599999999999994"/>
    <m/>
    <s v="Body Butter"/>
    <s v="MOISTURIZER"/>
    <s v="BODY CARE"/>
    <s v="FEMALE"/>
    <s v="AVON ENCANTO"/>
    <s v="ENCANTO (NO SUB BRAND)"/>
    <n v="0"/>
    <n v="100"/>
    <n v="100"/>
    <s v="N"/>
    <s v="N"/>
    <n v="51344"/>
    <m/>
    <s v="N"/>
    <m/>
    <m/>
    <m/>
    <m/>
    <m/>
    <m/>
    <m/>
    <m/>
    <s v="N"/>
    <n v="73976330"/>
    <s v="Extensao Revista Digital"/>
    <m/>
    <x v="0"/>
    <m/>
    <n v="160"/>
    <s v="BODY - EXTENSAO REVISTA DIGITAL  2"/>
    <s v="N"/>
    <m/>
    <m/>
    <s v="N"/>
    <n v="20230306"/>
    <m/>
    <n v="134461985"/>
    <s v="MIXED"/>
    <s v="Tech rep lvl"/>
    <s v="CosmÃ©ticos"/>
    <n v="1"/>
    <m/>
    <n v="0"/>
    <n v="0"/>
    <n v="100"/>
    <n v="134461986"/>
    <n v="999"/>
    <n v="2"/>
    <x v="0"/>
    <x v="0"/>
    <n v="0.48010000000000003"/>
    <n v="0.54869999999999997"/>
    <n v="0.48010000000000003"/>
    <n v="0.44579999999999997"/>
    <n v="0.42530000000000001"/>
    <n v="39.99"/>
    <n v="39.99"/>
    <n v="39.99"/>
    <n v="39.99"/>
    <n v="39.99"/>
    <s v="Brasil + Dia a Dia + VGF2"/>
    <s v="Bronze + Dia a Dia + VGF2"/>
    <s v="Prata + Dia a Dia + VGF2"/>
    <s v="Ouro + Dia a Dia + VGF2"/>
    <s v="Estrela + Dia a Dia + VGF2"/>
    <n v="30"/>
    <n v="20"/>
    <n v="30"/>
    <n v="35"/>
    <n v="38"/>
    <n v="45.79"/>
    <n v="45.79"/>
    <n v="45.79"/>
    <n v="45.79"/>
    <n v="45.79"/>
    <n v="0"/>
    <n v="0"/>
    <n v="0"/>
    <n v="0"/>
    <n v="0"/>
    <n v="27.992999999999999"/>
    <n v="31.992000000000001"/>
    <n v="27.992999999999999"/>
    <n v="25.993500000000001"/>
    <n v="24.793800000000001"/>
    <n v="0"/>
    <n v="0"/>
    <n v="0"/>
    <n v="0"/>
    <n v="0"/>
    <n v="0"/>
    <n v="100"/>
    <n v="100"/>
    <n v="100"/>
    <n v="100"/>
  </r>
  <r>
    <n v="639910"/>
    <x v="469"/>
    <n v="20230306"/>
    <m/>
    <s v="COLOR"/>
    <x v="224"/>
    <s v="AVON NAIL ENAMEL ULTRA COLOR DTV"/>
    <n v="1232582"/>
    <x v="469"/>
    <n v="1"/>
    <s v="NEW COI"/>
    <s v="DISCOUNTED BEAUTY WITH PURCHASE (PWP)"/>
    <n v="0.38059999999999999"/>
    <m/>
    <n v="1.806"/>
    <m/>
    <m/>
    <n v="9.99"/>
    <n v="17.989999999999998"/>
    <n v="1496"/>
    <n v="1496"/>
    <n v="30"/>
    <s v="WORK IN PROGRESS"/>
    <n v="134461998"/>
    <s v="NO INCENTIVE"/>
    <s v="N"/>
    <s v="N"/>
    <s v="N"/>
    <s v="N"/>
    <x v="3"/>
    <n v="134991982"/>
    <n v="28"/>
    <n v="11"/>
    <n v="20230306"/>
    <s v="CUSTOMER"/>
    <n v="15"/>
    <s v="Y"/>
    <s v="Tech rep lvl + Dia a Dia + VGF2"/>
    <s v="FULL PAYMENT"/>
    <m/>
    <n v="5526.3041999999996"/>
    <n v="2824.5282000000002"/>
    <n v="66.75"/>
    <m/>
    <s v="NAIL ENAMEL"/>
    <s v="NAIL ENAMEL/TINT"/>
    <s v="NAIL COLOR"/>
    <s v="UNISEX"/>
    <s v="AVON"/>
    <s v="AVON"/>
    <n v="2"/>
    <n v="180"/>
    <s v="6.67"/>
    <s v="N"/>
    <s v="N"/>
    <n v="50983"/>
    <m/>
    <s v="N"/>
    <m/>
    <m/>
    <m/>
    <m/>
    <m/>
    <m/>
    <m/>
    <m/>
    <s v="N"/>
    <m/>
    <m/>
    <m/>
    <x v="0"/>
    <m/>
    <n v="30"/>
    <s v="AVON COLOR - 1"/>
    <s v="N"/>
    <m/>
    <m/>
    <s v="N"/>
    <n v="20230306"/>
    <m/>
    <n v="134461998"/>
    <s v="MIXED"/>
    <s v="Tech rep lvl"/>
    <s v="CosmÃ©ticos"/>
    <n v="1"/>
    <m/>
    <n v="0"/>
    <n v="0"/>
    <n v="100"/>
    <n v="134991977"/>
    <n v="999"/>
    <n v="2"/>
    <x v="0"/>
    <x v="0"/>
    <n v="0.38059999999999999"/>
    <n v="0.435"/>
    <n v="0.38059999999999999"/>
    <n v="0.35339999999999999"/>
    <n v="0.33710000000000001"/>
    <n v="9.99"/>
    <n v="9.99"/>
    <n v="9.99"/>
    <n v="9.99"/>
    <n v="9.99"/>
    <s v="Brasil + Dia a Dia + VGF2"/>
    <s v="Bronze + Dia a Dia + VGF2"/>
    <s v="Prata + Dia a Dia + VGF2"/>
    <s v="Ouro + Dia a Dia + VGF2"/>
    <s v="Estrela + Dia a Dia + VGF2"/>
    <n v="30"/>
    <n v="20"/>
    <n v="30"/>
    <n v="35"/>
    <n v="38"/>
    <n v="83.92"/>
    <n v="83.92"/>
    <n v="83.92"/>
    <n v="83.92"/>
    <n v="83.92"/>
    <n v="0"/>
    <n v="0"/>
    <n v="0"/>
    <n v="0"/>
    <n v="0"/>
    <n v="6.9930000000000003"/>
    <n v="7.992"/>
    <n v="6.9930000000000003"/>
    <n v="6.4935"/>
    <n v="6.1938000000000004"/>
    <n v="0"/>
    <n v="0"/>
    <n v="0"/>
    <n v="0"/>
    <n v="0"/>
    <n v="0"/>
    <n v="100"/>
    <n v="100"/>
    <n v="100"/>
    <n v="100"/>
  </r>
  <r>
    <n v="639910"/>
    <x v="469"/>
    <n v="20230306"/>
    <m/>
    <s v="COLOR"/>
    <x v="224"/>
    <s v="AVON NAIL ENAMEL ULTRA COLOR DTV"/>
    <n v="1232582"/>
    <x v="469"/>
    <n v="1"/>
    <s v="NEW COI"/>
    <s v="BUY X GET DISCOUNTED PRODUCT"/>
    <n v="0.38059999999999999"/>
    <m/>
    <n v="1.806"/>
    <m/>
    <m/>
    <n v="15.99"/>
    <n v="17.989999999999998"/>
    <n v="2182"/>
    <n v="2182"/>
    <n v="30"/>
    <s v="WORK IN PROGRESS"/>
    <n v="134461998"/>
    <s v="NO INCENTIVE"/>
    <s v="N"/>
    <s v="N"/>
    <s v="N"/>
    <s v="N"/>
    <x v="3"/>
    <n v="134991789"/>
    <n v="28"/>
    <n v="11"/>
    <n v="20230306"/>
    <s v="CUSTOMER"/>
    <n v="15"/>
    <s v="Y"/>
    <s v="Tech rep lvl + Dia a Dia + VGF2"/>
    <s v="FULL PAYMENT"/>
    <m/>
    <n v="12902.267"/>
    <n v="8961.5750000000007"/>
    <n v="79.23"/>
    <m/>
    <s v="NAIL ENAMEL"/>
    <s v="NAIL ENAMEL/TINT"/>
    <s v="NAIL COLOR"/>
    <s v="UNISEX"/>
    <s v="AVON"/>
    <s v="AVON"/>
    <n v="2"/>
    <n v="180"/>
    <s v="6.67"/>
    <s v="N"/>
    <s v="N"/>
    <n v="50983"/>
    <m/>
    <s v="N"/>
    <s v="SP"/>
    <n v="14.2"/>
    <n v="15.99"/>
    <n v="16.79"/>
    <m/>
    <m/>
    <m/>
    <m/>
    <s v="N"/>
    <m/>
    <m/>
    <m/>
    <x v="0"/>
    <m/>
    <n v="30"/>
    <s v="AVON COLOR - 1"/>
    <s v="N"/>
    <m/>
    <m/>
    <s v="N"/>
    <n v="20230306"/>
    <m/>
    <n v="134461998"/>
    <s v="MIXED"/>
    <s v="Tech rep lvl"/>
    <s v="CosmÃ©ticos"/>
    <n v="1"/>
    <m/>
    <n v="0"/>
    <n v="0"/>
    <n v="100"/>
    <n v="134991784"/>
    <n v="999"/>
    <n v="2"/>
    <x v="0"/>
    <x v="0"/>
    <n v="0.38059999999999999"/>
    <n v="0.435"/>
    <n v="0.38059999999999999"/>
    <n v="0.35339999999999999"/>
    <n v="0.33710000000000001"/>
    <n v="15.99"/>
    <n v="15.99"/>
    <n v="15.99"/>
    <n v="15.99"/>
    <n v="15.99"/>
    <s v="Brasil + Dia a Dia + VGF2"/>
    <s v="Bronze + Dia a Dia + VGF2"/>
    <s v="Prata + Dia a Dia + VGF2"/>
    <s v="Ouro + Dia a Dia + VGF2"/>
    <s v="Estrela + Dia a Dia + VGF2"/>
    <n v="30"/>
    <n v="20"/>
    <n v="30"/>
    <n v="35"/>
    <n v="38"/>
    <n v="83.92"/>
    <n v="83.92"/>
    <n v="83.92"/>
    <n v="83.92"/>
    <n v="83.92"/>
    <n v="0"/>
    <n v="0"/>
    <n v="0"/>
    <n v="0"/>
    <n v="0"/>
    <n v="11.193"/>
    <n v="12.792"/>
    <n v="11.193"/>
    <n v="10.3935"/>
    <n v="9.9138000000000002"/>
    <n v="0"/>
    <n v="0"/>
    <n v="0"/>
    <n v="0"/>
    <n v="0"/>
    <n v="0"/>
    <n v="100"/>
    <n v="100"/>
    <n v="100"/>
    <n v="100"/>
  </r>
  <r>
    <n v="639911"/>
    <x v="470"/>
    <n v="20230306"/>
    <m/>
    <s v="COLOR"/>
    <x v="224"/>
    <s v="AVON NAIL ENAMEL ULTRA COLOR DTV"/>
    <n v="1232582"/>
    <x v="470"/>
    <n v="1"/>
    <s v="NEW COI"/>
    <s v="DISCOUNTED BEAUTY WITH PURCHASE (PWP)"/>
    <n v="0.38059999999999999"/>
    <m/>
    <n v="1.806"/>
    <m/>
    <m/>
    <n v="9.99"/>
    <n v="17.989999999999998"/>
    <n v="1993"/>
    <n v="1993"/>
    <n v="30"/>
    <s v="WORK IN PROGRESS"/>
    <n v="134461998"/>
    <s v="NO INCENTIVE"/>
    <s v="N"/>
    <s v="N"/>
    <s v="N"/>
    <s v="N"/>
    <x v="3"/>
    <n v="134991989"/>
    <n v="28"/>
    <n v="11"/>
    <n v="20230306"/>
    <s v="CUSTOMER"/>
    <n v="15"/>
    <s v="Y"/>
    <s v="Tech rep lvl + Dia a Dia + VGF2"/>
    <s v="FULL PAYMENT"/>
    <m/>
    <n v="7362.3762999999999"/>
    <n v="3763.0183000000002"/>
    <n v="66.75"/>
    <m/>
    <s v="NAIL ENAMEL"/>
    <s v="NAIL ENAMEL/TINT"/>
    <s v="NAIL COLOR"/>
    <s v="UNISEX"/>
    <s v="AVON"/>
    <s v="AVON"/>
    <n v="2"/>
    <n v="180"/>
    <s v="6.67"/>
    <s v="N"/>
    <s v="N"/>
    <n v="50991"/>
    <m/>
    <s v="N"/>
    <m/>
    <m/>
    <m/>
    <m/>
    <m/>
    <m/>
    <m/>
    <m/>
    <s v="N"/>
    <m/>
    <m/>
    <m/>
    <x v="0"/>
    <m/>
    <n v="30"/>
    <s v="AVON COLOR - 1"/>
    <s v="N"/>
    <m/>
    <m/>
    <s v="N"/>
    <n v="20230306"/>
    <m/>
    <n v="134461998"/>
    <s v="MIXED"/>
    <s v="Tech rep lvl"/>
    <s v="CosmÃ©ticos"/>
    <n v="1"/>
    <m/>
    <n v="0"/>
    <n v="0"/>
    <n v="100"/>
    <n v="134991977"/>
    <n v="999"/>
    <n v="2"/>
    <x v="0"/>
    <x v="0"/>
    <n v="0.38059999999999999"/>
    <n v="0.435"/>
    <n v="0.38059999999999999"/>
    <n v="0.35339999999999999"/>
    <n v="0.33710000000000001"/>
    <n v="9.99"/>
    <n v="9.99"/>
    <n v="9.99"/>
    <n v="9.99"/>
    <n v="9.99"/>
    <s v="Brasil + Dia a Dia + VGF2"/>
    <s v="Bronze + Dia a Dia + VGF2"/>
    <s v="Prata + Dia a Dia + VGF2"/>
    <s v="Ouro + Dia a Dia + VGF2"/>
    <s v="Estrela + Dia a Dia + VGF2"/>
    <n v="30"/>
    <n v="20"/>
    <n v="30"/>
    <n v="35"/>
    <n v="38"/>
    <n v="83.92"/>
    <n v="83.92"/>
    <n v="83.92"/>
    <n v="83.92"/>
    <n v="83.92"/>
    <n v="0"/>
    <n v="0"/>
    <n v="0"/>
    <n v="0"/>
    <n v="0"/>
    <n v="6.9930000000000003"/>
    <n v="7.992"/>
    <n v="6.9930000000000003"/>
    <n v="6.4935"/>
    <n v="6.1938000000000004"/>
    <n v="0"/>
    <n v="0"/>
    <n v="0"/>
    <n v="0"/>
    <n v="0"/>
    <n v="0"/>
    <n v="100"/>
    <n v="100"/>
    <n v="100"/>
    <n v="100"/>
  </r>
  <r>
    <n v="639911"/>
    <x v="470"/>
    <n v="20230306"/>
    <m/>
    <s v="COLOR"/>
    <x v="224"/>
    <s v="AVON NAIL ENAMEL ULTRA COLOR DTV"/>
    <n v="1232582"/>
    <x v="470"/>
    <n v="1"/>
    <s v="NEW COI"/>
    <s v="BUY X GET DISCOUNTED PRODUCT"/>
    <n v="0.38059999999999999"/>
    <m/>
    <n v="1.806"/>
    <m/>
    <m/>
    <n v="15.99"/>
    <n v="17.989999999999998"/>
    <n v="2906"/>
    <n v="2906"/>
    <n v="30"/>
    <s v="WORK IN PROGRESS"/>
    <n v="134461998"/>
    <s v="NO INCENTIVE"/>
    <s v="N"/>
    <s v="N"/>
    <s v="N"/>
    <s v="N"/>
    <x v="3"/>
    <n v="134991796"/>
    <n v="28"/>
    <n v="11"/>
    <n v="20230306"/>
    <s v="CUSTOMER"/>
    <n v="15"/>
    <s v="Y"/>
    <s v="Tech rep lvl + Dia a Dia + VGF2"/>
    <s v="FULL PAYMENT"/>
    <m/>
    <n v="17183.084299999999"/>
    <n v="11934.8483"/>
    <n v="79.23"/>
    <m/>
    <s v="NAIL ENAMEL"/>
    <s v="NAIL ENAMEL/TINT"/>
    <s v="NAIL COLOR"/>
    <s v="UNISEX"/>
    <s v="AVON"/>
    <s v="AVON"/>
    <n v="2"/>
    <n v="180"/>
    <s v="6.67"/>
    <s v="N"/>
    <s v="N"/>
    <n v="50991"/>
    <m/>
    <s v="N"/>
    <s v="SP"/>
    <n v="14.2"/>
    <n v="15.99"/>
    <n v="16.79"/>
    <m/>
    <m/>
    <m/>
    <m/>
    <s v="N"/>
    <m/>
    <m/>
    <m/>
    <x v="0"/>
    <m/>
    <n v="30"/>
    <s v="AVON COLOR - 1"/>
    <s v="N"/>
    <m/>
    <m/>
    <s v="N"/>
    <n v="20230306"/>
    <m/>
    <n v="134461998"/>
    <s v="MIXED"/>
    <s v="Tech rep lvl"/>
    <s v="CosmÃ©ticos"/>
    <n v="1"/>
    <m/>
    <n v="0"/>
    <n v="0"/>
    <n v="100"/>
    <n v="134991784"/>
    <n v="999"/>
    <n v="2"/>
    <x v="0"/>
    <x v="0"/>
    <n v="0.38059999999999999"/>
    <n v="0.435"/>
    <n v="0.38059999999999999"/>
    <n v="0.35339999999999999"/>
    <n v="0.33710000000000001"/>
    <n v="15.99"/>
    <n v="15.99"/>
    <n v="15.99"/>
    <n v="15.99"/>
    <n v="15.99"/>
    <s v="Brasil + Dia a Dia + VGF2"/>
    <s v="Bronze + Dia a Dia + VGF2"/>
    <s v="Prata + Dia a Dia + VGF2"/>
    <s v="Ouro + Dia a Dia + VGF2"/>
    <s v="Estrela + Dia a Dia + VGF2"/>
    <n v="30"/>
    <n v="20"/>
    <n v="30"/>
    <n v="35"/>
    <n v="38"/>
    <n v="83.92"/>
    <n v="83.92"/>
    <n v="83.92"/>
    <n v="83.92"/>
    <n v="83.92"/>
    <n v="0"/>
    <n v="0"/>
    <n v="0"/>
    <n v="0"/>
    <n v="0"/>
    <n v="11.193"/>
    <n v="12.792"/>
    <n v="11.193"/>
    <n v="10.3935"/>
    <n v="9.9138000000000002"/>
    <n v="0"/>
    <n v="0"/>
    <n v="0"/>
    <n v="0"/>
    <n v="0"/>
    <n v="0"/>
    <n v="100"/>
    <n v="100"/>
    <n v="100"/>
    <n v="100"/>
  </r>
  <r>
    <n v="639912"/>
    <x v="471"/>
    <n v="20230306"/>
    <m/>
    <s v="COLOR"/>
    <x v="224"/>
    <s v="AVON NAIL ENAMEL ULTRA COLOR DTV"/>
    <n v="1232582"/>
    <x v="471"/>
    <n v="1"/>
    <s v="NEW COI"/>
    <s v="DISCOUNTED BEAUTY WITH PURCHASE (PWP)"/>
    <n v="0.38059999999999999"/>
    <m/>
    <n v="1.806"/>
    <m/>
    <m/>
    <n v="9.99"/>
    <n v="17.989999999999998"/>
    <n v="1104"/>
    <n v="1104"/>
    <n v="30"/>
    <s v="WORK IN PROGRESS"/>
    <n v="134461998"/>
    <s v="NO INCENTIVE"/>
    <s v="N"/>
    <s v="N"/>
    <s v="N"/>
    <s v="N"/>
    <x v="3"/>
    <n v="134992005"/>
    <n v="28"/>
    <n v="11"/>
    <n v="20230306"/>
    <s v="CUSTOMER"/>
    <n v="15"/>
    <s v="Y"/>
    <s v="Tech rep lvl + Dia a Dia + VGF2"/>
    <s v="FULL PAYMENT"/>
    <m/>
    <n v="4078.1628000000001"/>
    <n v="2084.3388"/>
    <n v="66.75"/>
    <m/>
    <s v="NAIL ENAMEL"/>
    <s v="NAIL ENAMEL/TINT"/>
    <s v="NAIL COLOR"/>
    <s v="UNISEX"/>
    <s v="AVON"/>
    <s v="AVON"/>
    <n v="2"/>
    <n v="180"/>
    <s v="6.67"/>
    <s v="N"/>
    <s v="N"/>
    <n v="50994"/>
    <m/>
    <s v="N"/>
    <m/>
    <m/>
    <m/>
    <m/>
    <m/>
    <m/>
    <m/>
    <m/>
    <s v="N"/>
    <m/>
    <m/>
    <m/>
    <x v="0"/>
    <m/>
    <n v="30"/>
    <s v="AVON COLOR - 1"/>
    <s v="N"/>
    <m/>
    <m/>
    <s v="N"/>
    <n v="20230306"/>
    <m/>
    <n v="134461998"/>
    <s v="MIXED"/>
    <s v="Tech rep lvl"/>
    <s v="CosmÃ©ticos"/>
    <n v="1"/>
    <m/>
    <n v="0"/>
    <n v="0"/>
    <n v="100"/>
    <n v="134991977"/>
    <n v="999"/>
    <n v="2"/>
    <x v="0"/>
    <x v="0"/>
    <n v="0.38059999999999999"/>
    <n v="0.435"/>
    <n v="0.38059999999999999"/>
    <n v="0.35339999999999999"/>
    <n v="0.33710000000000001"/>
    <n v="9.99"/>
    <n v="9.99"/>
    <n v="9.99"/>
    <n v="9.99"/>
    <n v="9.99"/>
    <s v="Brasil + Dia a Dia + VGF2"/>
    <s v="Bronze + Dia a Dia + VGF2"/>
    <s v="Prata + Dia a Dia + VGF2"/>
    <s v="Ouro + Dia a Dia + VGF2"/>
    <s v="Estrela + Dia a Dia + VGF2"/>
    <n v="30"/>
    <n v="20"/>
    <n v="30"/>
    <n v="35"/>
    <n v="38"/>
    <n v="83.92"/>
    <n v="83.92"/>
    <n v="83.92"/>
    <n v="83.92"/>
    <n v="83.92"/>
    <n v="0"/>
    <n v="0"/>
    <n v="0"/>
    <n v="0"/>
    <n v="0"/>
    <n v="6.9930000000000003"/>
    <n v="7.992"/>
    <n v="6.9930000000000003"/>
    <n v="6.4935"/>
    <n v="6.1938000000000004"/>
    <n v="0"/>
    <n v="0"/>
    <n v="0"/>
    <n v="0"/>
    <n v="0"/>
    <n v="0"/>
    <n v="100"/>
    <n v="100"/>
    <n v="100"/>
    <n v="100"/>
  </r>
  <r>
    <n v="639912"/>
    <x v="471"/>
    <n v="20230306"/>
    <m/>
    <s v="COLOR"/>
    <x v="224"/>
    <s v="AVON NAIL ENAMEL ULTRA COLOR DTV"/>
    <n v="1232582"/>
    <x v="471"/>
    <n v="1"/>
    <s v="NEW COI"/>
    <s v="BUY X GET DISCOUNTED PRODUCT"/>
    <n v="0.38059999999999999"/>
    <m/>
    <n v="1.806"/>
    <m/>
    <m/>
    <n v="15.99"/>
    <n v="17.989999999999998"/>
    <n v="1611"/>
    <n v="1611"/>
    <n v="30"/>
    <s v="WORK IN PROGRESS"/>
    <n v="134461998"/>
    <s v="NO INCENTIVE"/>
    <s v="N"/>
    <s v="N"/>
    <s v="N"/>
    <s v="N"/>
    <x v="3"/>
    <n v="134991812"/>
    <n v="28"/>
    <n v="11"/>
    <n v="20230306"/>
    <s v="CUSTOMER"/>
    <n v="15"/>
    <s v="Y"/>
    <s v="Tech rep lvl + Dia a Dia + VGF2"/>
    <s v="FULL PAYMENT"/>
    <m/>
    <n v="9525.5339999999997"/>
    <n v="6616.0680000000002"/>
    <n v="79.23"/>
    <m/>
    <s v="NAIL ENAMEL"/>
    <s v="NAIL ENAMEL/TINT"/>
    <s v="NAIL COLOR"/>
    <s v="UNISEX"/>
    <s v="AVON"/>
    <s v="AVON"/>
    <n v="2"/>
    <n v="180"/>
    <s v="6.67"/>
    <s v="N"/>
    <s v="N"/>
    <n v="50994"/>
    <m/>
    <s v="N"/>
    <s v="SP"/>
    <n v="14.2"/>
    <n v="15.99"/>
    <n v="16.79"/>
    <m/>
    <m/>
    <m/>
    <m/>
    <s v="N"/>
    <m/>
    <m/>
    <m/>
    <x v="0"/>
    <m/>
    <n v="30"/>
    <s v="AVON COLOR - 1"/>
    <s v="N"/>
    <m/>
    <m/>
    <s v="N"/>
    <n v="20230306"/>
    <m/>
    <n v="134461998"/>
    <s v="MIXED"/>
    <s v="Tech rep lvl"/>
    <s v="CosmÃ©ticos"/>
    <n v="1"/>
    <m/>
    <n v="0"/>
    <n v="0"/>
    <n v="100"/>
    <n v="134991784"/>
    <n v="999"/>
    <n v="2"/>
    <x v="0"/>
    <x v="0"/>
    <n v="0.38059999999999999"/>
    <n v="0.435"/>
    <n v="0.38059999999999999"/>
    <n v="0.35339999999999999"/>
    <n v="0.33710000000000001"/>
    <n v="15.99"/>
    <n v="15.99"/>
    <n v="15.99"/>
    <n v="15.99"/>
    <n v="15.99"/>
    <s v="Brasil + Dia a Dia + VGF2"/>
    <s v="Bronze + Dia a Dia + VGF2"/>
    <s v="Prata + Dia a Dia + VGF2"/>
    <s v="Ouro + Dia a Dia + VGF2"/>
    <s v="Estrela + Dia a Dia + VGF2"/>
    <n v="30"/>
    <n v="20"/>
    <n v="30"/>
    <n v="35"/>
    <n v="38"/>
    <n v="83.92"/>
    <n v="83.92"/>
    <n v="83.92"/>
    <n v="83.92"/>
    <n v="83.92"/>
    <n v="0"/>
    <n v="0"/>
    <n v="0"/>
    <n v="0"/>
    <n v="0"/>
    <n v="11.193"/>
    <n v="12.792"/>
    <n v="11.193"/>
    <n v="10.3935"/>
    <n v="9.9138000000000002"/>
    <n v="0"/>
    <n v="0"/>
    <n v="0"/>
    <n v="0"/>
    <n v="0"/>
    <n v="0"/>
    <n v="100"/>
    <n v="100"/>
    <n v="100"/>
    <n v="100"/>
  </r>
  <r>
    <n v="639913"/>
    <x v="472"/>
    <n v="20230306"/>
    <m/>
    <s v="COLOR"/>
    <x v="224"/>
    <s v="AVON NAIL ENAMEL ULTRA COLOR DTV"/>
    <n v="1232582"/>
    <x v="472"/>
    <n v="1"/>
    <s v="NEW COI"/>
    <s v="BUY X GET DISCOUNTED PRODUCT"/>
    <n v="0.38059999999999999"/>
    <m/>
    <n v="1.806"/>
    <m/>
    <m/>
    <n v="15.99"/>
    <n v="17.989999999999998"/>
    <n v="1409"/>
    <n v="1409"/>
    <n v="30"/>
    <s v="WORK IN PROGRESS"/>
    <n v="134461998"/>
    <s v="NO INCENTIVE"/>
    <s v="N"/>
    <s v="N"/>
    <s v="N"/>
    <s v="N"/>
    <x v="3"/>
    <n v="134991800"/>
    <n v="28"/>
    <n v="11"/>
    <n v="20230306"/>
    <s v="CUSTOMER"/>
    <n v="15"/>
    <s v="Y"/>
    <s v="Tech rep lvl + Dia a Dia + VGF2"/>
    <s v="FULL PAYMENT"/>
    <m/>
    <n v="8331.3320999999996"/>
    <n v="5786.6781000000001"/>
    <n v="79.23"/>
    <m/>
    <s v="NAIL ENAMEL"/>
    <s v="NAIL ENAMEL/TINT"/>
    <s v="NAIL COLOR"/>
    <s v="UNISEX"/>
    <s v="AVON"/>
    <s v="AVON"/>
    <n v="2"/>
    <n v="180"/>
    <s v="6.67"/>
    <s v="N"/>
    <s v="N"/>
    <n v="50995"/>
    <m/>
    <s v="N"/>
    <s v="SP"/>
    <n v="14.2"/>
    <n v="15.99"/>
    <n v="16.79"/>
    <m/>
    <m/>
    <m/>
    <m/>
    <s v="N"/>
    <m/>
    <m/>
    <m/>
    <x v="0"/>
    <m/>
    <n v="30"/>
    <s v="AVON COLOR - 1"/>
    <s v="N"/>
    <m/>
    <m/>
    <s v="N"/>
    <n v="20230306"/>
    <m/>
    <n v="134461998"/>
    <s v="MIXED"/>
    <s v="Tech rep lvl"/>
    <s v="CosmÃ©ticos"/>
    <n v="1"/>
    <m/>
    <n v="0"/>
    <n v="0"/>
    <n v="100"/>
    <n v="134991784"/>
    <n v="999"/>
    <n v="2"/>
    <x v="0"/>
    <x v="0"/>
    <n v="0.38059999999999999"/>
    <n v="0.435"/>
    <n v="0.38059999999999999"/>
    <n v="0.35339999999999999"/>
    <n v="0.33710000000000001"/>
    <n v="15.99"/>
    <n v="15.99"/>
    <n v="15.99"/>
    <n v="15.99"/>
    <n v="15.99"/>
    <s v="Brasil + Dia a Dia + VGF2"/>
    <s v="Bronze + Dia a Dia + VGF2"/>
    <s v="Prata + Dia a Dia + VGF2"/>
    <s v="Ouro + Dia a Dia + VGF2"/>
    <s v="Estrela + Dia a Dia + VGF2"/>
    <n v="30"/>
    <n v="20"/>
    <n v="30"/>
    <n v="35"/>
    <n v="38"/>
    <n v="83.92"/>
    <n v="83.92"/>
    <n v="83.92"/>
    <n v="83.92"/>
    <n v="83.92"/>
    <n v="0"/>
    <n v="0"/>
    <n v="0"/>
    <n v="0"/>
    <n v="0"/>
    <n v="11.193"/>
    <n v="12.792"/>
    <n v="11.193"/>
    <n v="10.3935"/>
    <n v="9.9138000000000002"/>
    <n v="0"/>
    <n v="0"/>
    <n v="0"/>
    <n v="0"/>
    <n v="0"/>
    <n v="0"/>
    <n v="100"/>
    <n v="100"/>
    <n v="100"/>
    <n v="100"/>
  </r>
  <r>
    <n v="639913"/>
    <x v="472"/>
    <n v="20230306"/>
    <m/>
    <s v="COLOR"/>
    <x v="224"/>
    <s v="AVON NAIL ENAMEL ULTRA COLOR DTV"/>
    <n v="1232582"/>
    <x v="472"/>
    <n v="1"/>
    <s v="NEW COI"/>
    <s v="DISCOUNTED BEAUTY WITH PURCHASE (PWP)"/>
    <n v="0.38059999999999999"/>
    <m/>
    <n v="1.806"/>
    <m/>
    <m/>
    <n v="9.99"/>
    <n v="17.989999999999998"/>
    <n v="966"/>
    <n v="966"/>
    <n v="30"/>
    <s v="WORK IN PROGRESS"/>
    <n v="134461998"/>
    <s v="NO INCENTIVE"/>
    <s v="N"/>
    <s v="N"/>
    <s v="N"/>
    <s v="N"/>
    <x v="3"/>
    <n v="134991993"/>
    <n v="28"/>
    <n v="11"/>
    <n v="20230306"/>
    <s v="CUSTOMER"/>
    <n v="15"/>
    <s v="Y"/>
    <s v="Tech rep lvl + Dia a Dia + VGF2"/>
    <s v="FULL PAYMENT"/>
    <m/>
    <n v="3567.8015999999998"/>
    <n v="1823.2056"/>
    <n v="66.75"/>
    <m/>
    <s v="NAIL ENAMEL"/>
    <s v="NAIL ENAMEL/TINT"/>
    <s v="NAIL COLOR"/>
    <s v="UNISEX"/>
    <s v="AVON"/>
    <s v="AVON"/>
    <n v="2"/>
    <n v="180"/>
    <s v="6.67"/>
    <s v="N"/>
    <s v="N"/>
    <n v="50995"/>
    <m/>
    <s v="N"/>
    <m/>
    <m/>
    <m/>
    <m/>
    <m/>
    <m/>
    <m/>
    <m/>
    <s v="N"/>
    <m/>
    <m/>
    <m/>
    <x v="0"/>
    <m/>
    <n v="30"/>
    <s v="AVON COLOR - 1"/>
    <s v="N"/>
    <m/>
    <m/>
    <s v="N"/>
    <n v="20230306"/>
    <m/>
    <n v="134461998"/>
    <s v="MIXED"/>
    <s v="Tech rep lvl"/>
    <s v="CosmÃ©ticos"/>
    <n v="1"/>
    <m/>
    <n v="0"/>
    <n v="0"/>
    <n v="100"/>
    <n v="134991977"/>
    <n v="999"/>
    <n v="2"/>
    <x v="0"/>
    <x v="0"/>
    <n v="0.38059999999999999"/>
    <n v="0.435"/>
    <n v="0.38059999999999999"/>
    <n v="0.35339999999999999"/>
    <n v="0.33710000000000001"/>
    <n v="9.99"/>
    <n v="9.99"/>
    <n v="9.99"/>
    <n v="9.99"/>
    <n v="9.99"/>
    <s v="Brasil + Dia a Dia + VGF2"/>
    <s v="Bronze + Dia a Dia + VGF2"/>
    <s v="Prata + Dia a Dia + VGF2"/>
    <s v="Ouro + Dia a Dia + VGF2"/>
    <s v="Estrela + Dia a Dia + VGF2"/>
    <n v="30"/>
    <n v="20"/>
    <n v="30"/>
    <n v="35"/>
    <n v="38"/>
    <n v="83.92"/>
    <n v="83.92"/>
    <n v="83.92"/>
    <n v="83.92"/>
    <n v="83.92"/>
    <n v="0"/>
    <n v="0"/>
    <n v="0"/>
    <n v="0"/>
    <n v="0"/>
    <n v="6.9930000000000003"/>
    <n v="7.992"/>
    <n v="6.9930000000000003"/>
    <n v="6.4935"/>
    <n v="6.1938000000000004"/>
    <n v="0"/>
    <n v="0"/>
    <n v="0"/>
    <n v="0"/>
    <n v="0"/>
    <n v="0"/>
    <n v="100"/>
    <n v="100"/>
    <n v="100"/>
    <n v="100"/>
  </r>
  <r>
    <n v="639915"/>
    <x v="473"/>
    <n v="20230306"/>
    <m/>
    <s v="COLOR"/>
    <x v="224"/>
    <s v="AVON NAIL ENAMEL ULTRA COLOR DTV"/>
    <n v="1232582"/>
    <x v="473"/>
    <n v="1"/>
    <s v="NEW COI"/>
    <s v="DISCOUNTED BEAUTY WITH PURCHASE (PWP)"/>
    <n v="0.38059999999999999"/>
    <m/>
    <n v="1.806"/>
    <m/>
    <m/>
    <n v="9.99"/>
    <n v="17.989999999999998"/>
    <n v="933"/>
    <n v="933"/>
    <n v="30"/>
    <s v="WORK IN PROGRESS"/>
    <n v="134461998"/>
    <s v="NO INCENTIVE"/>
    <s v="N"/>
    <s v="N"/>
    <s v="N"/>
    <s v="N"/>
    <x v="3"/>
    <n v="134991995"/>
    <n v="28"/>
    <n v="11"/>
    <n v="20230306"/>
    <s v="CUSTOMER"/>
    <n v="15"/>
    <s v="Y"/>
    <s v="Tech rep lvl + Dia a Dia + VGF2"/>
    <s v="FULL PAYMENT"/>
    <m/>
    <n v="3445.9146000000001"/>
    <n v="1760.9166"/>
    <n v="66.75"/>
    <m/>
    <s v="NAIL ENAMEL"/>
    <s v="NAIL ENAMEL/TINT"/>
    <s v="NAIL COLOR"/>
    <s v="UNISEX"/>
    <s v="AVON"/>
    <s v="AVON"/>
    <n v="2"/>
    <n v="180"/>
    <s v="6.67"/>
    <s v="N"/>
    <s v="N"/>
    <n v="51011"/>
    <m/>
    <s v="N"/>
    <m/>
    <m/>
    <m/>
    <m/>
    <m/>
    <m/>
    <m/>
    <m/>
    <s v="N"/>
    <m/>
    <m/>
    <m/>
    <x v="0"/>
    <m/>
    <n v="30"/>
    <s v="AVON COLOR - 1"/>
    <s v="N"/>
    <m/>
    <m/>
    <s v="N"/>
    <n v="20230306"/>
    <m/>
    <n v="134461998"/>
    <s v="MIXED"/>
    <s v="Tech rep lvl"/>
    <s v="CosmÃ©ticos"/>
    <n v="1"/>
    <m/>
    <n v="0"/>
    <n v="0"/>
    <n v="100"/>
    <n v="134991977"/>
    <n v="999"/>
    <n v="2"/>
    <x v="0"/>
    <x v="0"/>
    <n v="0.38059999999999999"/>
    <n v="0.435"/>
    <n v="0.38059999999999999"/>
    <n v="0.35339999999999999"/>
    <n v="0.33710000000000001"/>
    <n v="9.99"/>
    <n v="9.99"/>
    <n v="9.99"/>
    <n v="9.99"/>
    <n v="9.99"/>
    <s v="Brasil + Dia a Dia + VGF2"/>
    <s v="Bronze + Dia a Dia + VGF2"/>
    <s v="Prata + Dia a Dia + VGF2"/>
    <s v="Ouro + Dia a Dia + VGF2"/>
    <s v="Estrela + Dia a Dia + VGF2"/>
    <n v="30"/>
    <n v="20"/>
    <n v="30"/>
    <n v="35"/>
    <n v="38"/>
    <n v="83.92"/>
    <n v="83.92"/>
    <n v="83.92"/>
    <n v="83.92"/>
    <n v="83.92"/>
    <n v="0"/>
    <n v="0"/>
    <n v="0"/>
    <n v="0"/>
    <n v="0"/>
    <n v="6.9930000000000003"/>
    <n v="7.992"/>
    <n v="6.9930000000000003"/>
    <n v="6.4935"/>
    <n v="6.1938000000000004"/>
    <n v="0"/>
    <n v="0"/>
    <n v="0"/>
    <n v="0"/>
    <n v="0"/>
    <n v="0"/>
    <n v="100"/>
    <n v="100"/>
    <n v="100"/>
    <n v="100"/>
  </r>
  <r>
    <n v="639915"/>
    <x v="473"/>
    <n v="20230306"/>
    <m/>
    <s v="COLOR"/>
    <x v="224"/>
    <s v="AVON NAIL ENAMEL ULTRA COLOR DTV"/>
    <n v="1232582"/>
    <x v="473"/>
    <n v="1"/>
    <s v="NEW COI"/>
    <s v="BUY X GET DISCOUNTED PRODUCT"/>
    <n v="0.38059999999999999"/>
    <m/>
    <n v="1.806"/>
    <m/>
    <m/>
    <n v="15.99"/>
    <n v="17.989999999999998"/>
    <n v="1361"/>
    <n v="1361"/>
    <n v="30"/>
    <s v="WORK IN PROGRESS"/>
    <n v="134461998"/>
    <s v="NO INCENTIVE"/>
    <s v="N"/>
    <s v="N"/>
    <s v="N"/>
    <s v="N"/>
    <x v="3"/>
    <n v="134991802"/>
    <n v="28"/>
    <n v="11"/>
    <n v="20230306"/>
    <s v="CUSTOMER"/>
    <n v="15"/>
    <s v="Y"/>
    <s v="Tech rep lvl + Dia a Dia + VGF2"/>
    <s v="FULL PAYMENT"/>
    <m/>
    <n v="8047.9093000000003"/>
    <n v="5589.9432999999999"/>
    <n v="79.23"/>
    <m/>
    <s v="NAIL ENAMEL"/>
    <s v="NAIL ENAMEL/TINT"/>
    <s v="NAIL COLOR"/>
    <s v="UNISEX"/>
    <s v="AVON"/>
    <s v="AVON"/>
    <n v="2"/>
    <n v="180"/>
    <s v="6.67"/>
    <s v="N"/>
    <s v="N"/>
    <n v="51011"/>
    <m/>
    <s v="N"/>
    <s v="SP"/>
    <n v="14.2"/>
    <n v="15.99"/>
    <n v="16.79"/>
    <m/>
    <m/>
    <m/>
    <m/>
    <s v="N"/>
    <m/>
    <m/>
    <m/>
    <x v="0"/>
    <m/>
    <n v="30"/>
    <s v="AVON COLOR - 1"/>
    <s v="N"/>
    <m/>
    <m/>
    <s v="N"/>
    <n v="20230306"/>
    <m/>
    <n v="134461998"/>
    <s v="MIXED"/>
    <s v="Tech rep lvl"/>
    <s v="CosmÃ©ticos"/>
    <n v="1"/>
    <m/>
    <n v="0"/>
    <n v="0"/>
    <n v="100"/>
    <n v="134991784"/>
    <n v="999"/>
    <n v="2"/>
    <x v="0"/>
    <x v="0"/>
    <n v="0.38059999999999999"/>
    <n v="0.435"/>
    <n v="0.38059999999999999"/>
    <n v="0.35339999999999999"/>
    <n v="0.33710000000000001"/>
    <n v="15.99"/>
    <n v="15.99"/>
    <n v="15.99"/>
    <n v="15.99"/>
    <n v="15.99"/>
    <s v="Brasil + Dia a Dia + VGF2"/>
    <s v="Bronze + Dia a Dia + VGF2"/>
    <s v="Prata + Dia a Dia + VGF2"/>
    <s v="Ouro + Dia a Dia + VGF2"/>
    <s v="Estrela + Dia a Dia + VGF2"/>
    <n v="30"/>
    <n v="20"/>
    <n v="30"/>
    <n v="35"/>
    <n v="38"/>
    <n v="83.92"/>
    <n v="83.92"/>
    <n v="83.92"/>
    <n v="83.92"/>
    <n v="83.92"/>
    <n v="0"/>
    <n v="0"/>
    <n v="0"/>
    <n v="0"/>
    <n v="0"/>
    <n v="11.193"/>
    <n v="12.792"/>
    <n v="11.193"/>
    <n v="10.3935"/>
    <n v="9.9138000000000002"/>
    <n v="0"/>
    <n v="0"/>
    <n v="0"/>
    <n v="0"/>
    <n v="0"/>
    <n v="0"/>
    <n v="100"/>
    <n v="100"/>
    <n v="100"/>
    <n v="100"/>
  </r>
  <r>
    <n v="639917"/>
    <x v="474"/>
    <n v="20230306"/>
    <m/>
    <s v="COLOR"/>
    <x v="224"/>
    <s v="AVON NAIL ENAMEL ULTRA COLOR DTV"/>
    <n v="1232582"/>
    <x v="474"/>
    <n v="1"/>
    <s v="NEW COI"/>
    <s v="BUY X GET DISCOUNTED PRODUCT"/>
    <n v="0.38059999999999999"/>
    <m/>
    <n v="1.806"/>
    <m/>
    <m/>
    <n v="15.99"/>
    <n v="17.989999999999998"/>
    <n v="1622"/>
    <n v="1622"/>
    <n v="30"/>
    <s v="WORK IN PROGRESS"/>
    <n v="134461998"/>
    <s v="NO INCENTIVE"/>
    <s v="N"/>
    <s v="N"/>
    <s v="N"/>
    <s v="N"/>
    <x v="3"/>
    <n v="134991792"/>
    <n v="28"/>
    <n v="11"/>
    <n v="20230306"/>
    <s v="CUSTOMER"/>
    <n v="15"/>
    <s v="Y"/>
    <s v="Tech rep lvl + Dia a Dia + VGF2"/>
    <s v="FULL PAYMENT"/>
    <m/>
    <n v="9591.0866000000005"/>
    <n v="6661.7546000000002"/>
    <n v="79.23"/>
    <m/>
    <s v="NAIL ENAMEL"/>
    <s v="NAIL ENAMEL/TINT"/>
    <s v="NAIL COLOR"/>
    <s v="UNISEX"/>
    <s v="AVON"/>
    <s v="AVON"/>
    <n v="2"/>
    <n v="180"/>
    <s v="6.67"/>
    <s v="N"/>
    <s v="N"/>
    <n v="51032"/>
    <m/>
    <s v="N"/>
    <s v="SP"/>
    <n v="14.2"/>
    <n v="15.99"/>
    <n v="16.79"/>
    <m/>
    <m/>
    <m/>
    <m/>
    <s v="N"/>
    <m/>
    <m/>
    <m/>
    <x v="0"/>
    <m/>
    <n v="30"/>
    <s v="AVON COLOR - 1"/>
    <s v="N"/>
    <m/>
    <m/>
    <s v="N"/>
    <n v="20230306"/>
    <m/>
    <n v="134461998"/>
    <s v="MIXED"/>
    <s v="Tech rep lvl"/>
    <s v="CosmÃ©ticos"/>
    <n v="1"/>
    <m/>
    <n v="0"/>
    <n v="0"/>
    <n v="100"/>
    <n v="134991784"/>
    <n v="999"/>
    <n v="2"/>
    <x v="0"/>
    <x v="0"/>
    <n v="0.38059999999999999"/>
    <n v="0.435"/>
    <n v="0.38059999999999999"/>
    <n v="0.35339999999999999"/>
    <n v="0.33710000000000001"/>
    <n v="15.99"/>
    <n v="15.99"/>
    <n v="15.99"/>
    <n v="15.99"/>
    <n v="15.99"/>
    <s v="Brasil + Dia a Dia + VGF2"/>
    <s v="Bronze + Dia a Dia + VGF2"/>
    <s v="Prata + Dia a Dia + VGF2"/>
    <s v="Ouro + Dia a Dia + VGF2"/>
    <s v="Estrela + Dia a Dia + VGF2"/>
    <n v="30"/>
    <n v="20"/>
    <n v="30"/>
    <n v="35"/>
    <n v="38"/>
    <n v="83.92"/>
    <n v="83.92"/>
    <n v="83.92"/>
    <n v="83.92"/>
    <n v="83.92"/>
    <n v="0"/>
    <n v="0"/>
    <n v="0"/>
    <n v="0"/>
    <n v="0"/>
    <n v="11.193"/>
    <n v="12.792"/>
    <n v="11.193"/>
    <n v="10.3935"/>
    <n v="9.9138000000000002"/>
    <n v="0"/>
    <n v="0"/>
    <n v="0"/>
    <n v="0"/>
    <n v="0"/>
    <n v="0"/>
    <n v="100"/>
    <n v="100"/>
    <n v="100"/>
    <n v="100"/>
  </r>
  <r>
    <n v="639917"/>
    <x v="474"/>
    <n v="20230306"/>
    <m/>
    <s v="COLOR"/>
    <x v="224"/>
    <s v="AVON NAIL ENAMEL ULTRA COLOR DTV"/>
    <n v="1232582"/>
    <x v="474"/>
    <n v="1"/>
    <s v="NEW COI"/>
    <s v="DISCOUNTED BEAUTY WITH PURCHASE (PWP)"/>
    <n v="0.38059999999999999"/>
    <m/>
    <n v="1.806"/>
    <m/>
    <m/>
    <n v="9.99"/>
    <n v="17.989999999999998"/>
    <n v="1112"/>
    <n v="1112"/>
    <n v="30"/>
    <s v="WORK IN PROGRESS"/>
    <n v="134461998"/>
    <s v="NO INCENTIVE"/>
    <s v="N"/>
    <s v="N"/>
    <s v="N"/>
    <s v="N"/>
    <x v="3"/>
    <n v="134991985"/>
    <n v="28"/>
    <n v="11"/>
    <n v="20230306"/>
    <s v="CUSTOMER"/>
    <n v="15"/>
    <s v="Y"/>
    <s v="Tech rep lvl + Dia a Dia + VGF2"/>
    <s v="FULL PAYMENT"/>
    <m/>
    <n v="4107.4394000000002"/>
    <n v="2099.1673999999998"/>
    <n v="66.75"/>
    <m/>
    <s v="NAIL ENAMEL"/>
    <s v="NAIL ENAMEL/TINT"/>
    <s v="NAIL COLOR"/>
    <s v="UNISEX"/>
    <s v="AVON"/>
    <s v="AVON"/>
    <n v="2"/>
    <n v="180"/>
    <s v="6.67"/>
    <s v="N"/>
    <s v="N"/>
    <n v="51032"/>
    <m/>
    <s v="N"/>
    <m/>
    <m/>
    <m/>
    <m/>
    <m/>
    <m/>
    <m/>
    <m/>
    <s v="N"/>
    <m/>
    <m/>
    <m/>
    <x v="0"/>
    <m/>
    <n v="30"/>
    <s v="AVON COLOR - 1"/>
    <s v="N"/>
    <m/>
    <m/>
    <s v="N"/>
    <n v="20230306"/>
    <m/>
    <n v="134461998"/>
    <s v="MIXED"/>
    <s v="Tech rep lvl"/>
    <s v="CosmÃ©ticos"/>
    <n v="1"/>
    <m/>
    <n v="0"/>
    <n v="0"/>
    <n v="100"/>
    <n v="134991977"/>
    <n v="999"/>
    <n v="2"/>
    <x v="0"/>
    <x v="0"/>
    <n v="0.38059999999999999"/>
    <n v="0.435"/>
    <n v="0.38059999999999999"/>
    <n v="0.35339999999999999"/>
    <n v="0.33710000000000001"/>
    <n v="9.99"/>
    <n v="9.99"/>
    <n v="9.99"/>
    <n v="9.99"/>
    <n v="9.99"/>
    <s v="Brasil + Dia a Dia + VGF2"/>
    <s v="Bronze + Dia a Dia + VGF2"/>
    <s v="Prata + Dia a Dia + VGF2"/>
    <s v="Ouro + Dia a Dia + VGF2"/>
    <s v="Estrela + Dia a Dia + VGF2"/>
    <n v="30"/>
    <n v="20"/>
    <n v="30"/>
    <n v="35"/>
    <n v="38"/>
    <n v="83.92"/>
    <n v="83.92"/>
    <n v="83.92"/>
    <n v="83.92"/>
    <n v="83.92"/>
    <n v="0"/>
    <n v="0"/>
    <n v="0"/>
    <n v="0"/>
    <n v="0"/>
    <n v="6.9930000000000003"/>
    <n v="7.992"/>
    <n v="6.9930000000000003"/>
    <n v="6.4935"/>
    <n v="6.1938000000000004"/>
    <n v="0"/>
    <n v="0"/>
    <n v="0"/>
    <n v="0"/>
    <n v="0"/>
    <n v="0"/>
    <n v="100"/>
    <n v="100"/>
    <n v="100"/>
    <n v="100"/>
  </r>
  <r>
    <n v="639920"/>
    <x v="475"/>
    <n v="20230306"/>
    <m/>
    <s v="COLOR"/>
    <x v="224"/>
    <s v="AVON NAIL ENAMEL ULTRA COLOR DTV"/>
    <n v="1232582"/>
    <x v="475"/>
    <n v="1"/>
    <s v="NEW COI"/>
    <s v="DISCOUNTED BEAUTY WITH PURCHASE (PWP)"/>
    <n v="0.38059999999999999"/>
    <m/>
    <n v="1.806"/>
    <m/>
    <m/>
    <n v="9.99"/>
    <n v="17.989999999999998"/>
    <n v="1497"/>
    <n v="1497"/>
    <n v="30"/>
    <s v="WORK IN PROGRESS"/>
    <n v="134461998"/>
    <s v="NO INCENTIVE"/>
    <s v="N"/>
    <s v="N"/>
    <s v="N"/>
    <s v="N"/>
    <x v="3"/>
    <n v="134991999"/>
    <n v="28"/>
    <n v="11"/>
    <n v="20230306"/>
    <s v="CUSTOMER"/>
    <n v="15"/>
    <s v="Y"/>
    <s v="Tech rep lvl + Dia a Dia + VGF2"/>
    <s v="FULL PAYMENT"/>
    <m/>
    <n v="5530.1063999999997"/>
    <n v="2826.5243999999998"/>
    <n v="66.75"/>
    <m/>
    <s v="NAIL ENAMEL"/>
    <s v="NAIL ENAMEL/TINT"/>
    <s v="NAIL COLOR"/>
    <s v="UNISEX"/>
    <s v="AVON"/>
    <s v="AVON"/>
    <n v="2"/>
    <n v="180"/>
    <s v="6.67"/>
    <s v="N"/>
    <s v="N"/>
    <n v="51061"/>
    <m/>
    <s v="N"/>
    <m/>
    <m/>
    <m/>
    <m/>
    <m/>
    <m/>
    <m/>
    <m/>
    <s v="N"/>
    <m/>
    <m/>
    <m/>
    <x v="0"/>
    <m/>
    <n v="30"/>
    <s v="AVON COLOR - 1"/>
    <s v="N"/>
    <m/>
    <m/>
    <s v="N"/>
    <n v="20230306"/>
    <m/>
    <n v="134461998"/>
    <s v="MIXED"/>
    <s v="Tech rep lvl"/>
    <s v="CosmÃ©ticos"/>
    <n v="1"/>
    <m/>
    <n v="0"/>
    <n v="0"/>
    <n v="100"/>
    <n v="134991977"/>
    <n v="999"/>
    <n v="2"/>
    <x v="0"/>
    <x v="0"/>
    <n v="0.38059999999999999"/>
    <n v="0.435"/>
    <n v="0.38059999999999999"/>
    <n v="0.35339999999999999"/>
    <n v="0.33710000000000001"/>
    <n v="9.99"/>
    <n v="9.99"/>
    <n v="9.99"/>
    <n v="9.99"/>
    <n v="9.99"/>
    <s v="Brasil + Dia a Dia + VGF2"/>
    <s v="Bronze + Dia a Dia + VGF2"/>
    <s v="Prata + Dia a Dia + VGF2"/>
    <s v="Ouro + Dia a Dia + VGF2"/>
    <s v="Estrela + Dia a Dia + VGF2"/>
    <n v="30"/>
    <n v="20"/>
    <n v="30"/>
    <n v="35"/>
    <n v="38"/>
    <n v="83.92"/>
    <n v="83.92"/>
    <n v="83.92"/>
    <n v="83.92"/>
    <n v="83.92"/>
    <n v="0"/>
    <n v="0"/>
    <n v="0"/>
    <n v="0"/>
    <n v="0"/>
    <n v="6.9930000000000003"/>
    <n v="7.992"/>
    <n v="6.9930000000000003"/>
    <n v="6.4935"/>
    <n v="6.1938000000000004"/>
    <n v="0"/>
    <n v="0"/>
    <n v="0"/>
    <n v="0"/>
    <n v="0"/>
    <n v="0"/>
    <n v="100"/>
    <n v="100"/>
    <n v="100"/>
    <n v="100"/>
  </r>
  <r>
    <n v="639920"/>
    <x v="475"/>
    <n v="20230306"/>
    <m/>
    <s v="COLOR"/>
    <x v="224"/>
    <s v="AVON NAIL ENAMEL ULTRA COLOR DTV"/>
    <n v="1232582"/>
    <x v="475"/>
    <n v="1"/>
    <s v="NEW COI"/>
    <s v="BUY X GET DISCOUNTED PRODUCT"/>
    <n v="0.38059999999999999"/>
    <m/>
    <n v="1.806"/>
    <m/>
    <m/>
    <n v="15.99"/>
    <n v="17.989999999999998"/>
    <n v="2184"/>
    <n v="2184"/>
    <n v="30"/>
    <s v="WORK IN PROGRESS"/>
    <n v="134461998"/>
    <s v="NO INCENTIVE"/>
    <s v="N"/>
    <s v="N"/>
    <s v="N"/>
    <s v="N"/>
    <x v="3"/>
    <n v="134991806"/>
    <n v="28"/>
    <n v="11"/>
    <n v="20230306"/>
    <s v="CUSTOMER"/>
    <n v="15"/>
    <s v="Y"/>
    <s v="Tech rep lvl + Dia a Dia + VGF2"/>
    <s v="FULL PAYMENT"/>
    <m/>
    <n v="12914.003699999999"/>
    <n v="8969.6996999999992"/>
    <n v="79.23"/>
    <m/>
    <s v="NAIL ENAMEL"/>
    <s v="NAIL ENAMEL/TINT"/>
    <s v="NAIL COLOR"/>
    <s v="UNISEX"/>
    <s v="AVON"/>
    <s v="AVON"/>
    <n v="2"/>
    <n v="180"/>
    <s v="6.67"/>
    <s v="N"/>
    <s v="N"/>
    <n v="51061"/>
    <m/>
    <s v="N"/>
    <s v="SP"/>
    <n v="14.2"/>
    <n v="15.99"/>
    <n v="16.79"/>
    <m/>
    <m/>
    <m/>
    <m/>
    <s v="N"/>
    <m/>
    <m/>
    <m/>
    <x v="0"/>
    <m/>
    <n v="30"/>
    <s v="AVON COLOR - 1"/>
    <s v="N"/>
    <m/>
    <m/>
    <s v="N"/>
    <n v="20230306"/>
    <m/>
    <n v="134461998"/>
    <s v="MIXED"/>
    <s v="Tech rep lvl"/>
    <s v="CosmÃ©ticos"/>
    <n v="1"/>
    <m/>
    <n v="0"/>
    <n v="0"/>
    <n v="100"/>
    <n v="134991784"/>
    <n v="999"/>
    <n v="2"/>
    <x v="0"/>
    <x v="0"/>
    <n v="0.38059999999999999"/>
    <n v="0.435"/>
    <n v="0.38059999999999999"/>
    <n v="0.35339999999999999"/>
    <n v="0.33710000000000001"/>
    <n v="15.99"/>
    <n v="15.99"/>
    <n v="15.99"/>
    <n v="15.99"/>
    <n v="15.99"/>
    <s v="Brasil + Dia a Dia + VGF2"/>
    <s v="Bronze + Dia a Dia + VGF2"/>
    <s v="Prata + Dia a Dia + VGF2"/>
    <s v="Ouro + Dia a Dia + VGF2"/>
    <s v="Estrela + Dia a Dia + VGF2"/>
    <n v="30"/>
    <n v="20"/>
    <n v="30"/>
    <n v="35"/>
    <n v="38"/>
    <n v="83.92"/>
    <n v="83.92"/>
    <n v="83.92"/>
    <n v="83.92"/>
    <n v="83.92"/>
    <n v="0"/>
    <n v="0"/>
    <n v="0"/>
    <n v="0"/>
    <n v="0"/>
    <n v="11.193"/>
    <n v="12.792"/>
    <n v="11.193"/>
    <n v="10.3935"/>
    <n v="9.9138000000000002"/>
    <n v="0"/>
    <n v="0"/>
    <n v="0"/>
    <n v="0"/>
    <n v="0"/>
    <n v="0"/>
    <n v="100"/>
    <n v="100"/>
    <n v="100"/>
    <n v="100"/>
  </r>
  <r>
    <n v="639921"/>
    <x v="476"/>
    <n v="20230306"/>
    <m/>
    <s v="COLOR"/>
    <x v="224"/>
    <s v="AVON NAIL ENAMEL ULTRA COLOR DTV"/>
    <n v="1232582"/>
    <x v="476"/>
    <n v="1"/>
    <s v="NEW COI"/>
    <s v="DISCOUNTED BEAUTY WITH PURCHASE (PWP)"/>
    <n v="0.38059999999999999"/>
    <m/>
    <n v="1.806"/>
    <m/>
    <m/>
    <n v="9.99"/>
    <n v="17.989999999999998"/>
    <n v="1758"/>
    <n v="1758"/>
    <n v="30"/>
    <s v="WORK IN PROGRESS"/>
    <n v="134461998"/>
    <s v="NO INCENTIVE"/>
    <s v="N"/>
    <s v="N"/>
    <s v="N"/>
    <s v="N"/>
    <x v="3"/>
    <n v="134991983"/>
    <n v="28"/>
    <n v="11"/>
    <n v="20230306"/>
    <s v="CUSTOMER"/>
    <n v="15"/>
    <s v="Y"/>
    <s v="Tech rep lvl + Dia a Dia + VGF2"/>
    <s v="FULL PAYMENT"/>
    <m/>
    <n v="6494.2303000000002"/>
    <n v="3319.2822999999999"/>
    <n v="66.75"/>
    <m/>
    <s v="NAIL ENAMEL"/>
    <s v="NAIL ENAMEL/TINT"/>
    <s v="NAIL COLOR"/>
    <s v="UNISEX"/>
    <s v="AVON"/>
    <s v="AVON"/>
    <n v="2"/>
    <n v="180"/>
    <s v="6.67"/>
    <s v="N"/>
    <s v="N"/>
    <n v="51062"/>
    <m/>
    <s v="N"/>
    <m/>
    <m/>
    <m/>
    <m/>
    <m/>
    <m/>
    <m/>
    <m/>
    <s v="N"/>
    <m/>
    <m/>
    <m/>
    <x v="0"/>
    <m/>
    <n v="30"/>
    <s v="AVON COLOR - 1"/>
    <s v="N"/>
    <m/>
    <m/>
    <s v="N"/>
    <n v="20230306"/>
    <m/>
    <n v="134461998"/>
    <s v="MIXED"/>
    <s v="Tech rep lvl"/>
    <s v="CosmÃ©ticos"/>
    <n v="1"/>
    <m/>
    <n v="0"/>
    <n v="0"/>
    <n v="100"/>
    <n v="134991977"/>
    <n v="999"/>
    <n v="2"/>
    <x v="0"/>
    <x v="0"/>
    <n v="0.38059999999999999"/>
    <n v="0.435"/>
    <n v="0.38059999999999999"/>
    <n v="0.35339999999999999"/>
    <n v="0.33710000000000001"/>
    <n v="9.99"/>
    <n v="9.99"/>
    <n v="9.99"/>
    <n v="9.99"/>
    <n v="9.99"/>
    <s v="Brasil + Dia a Dia + VGF2"/>
    <s v="Bronze + Dia a Dia + VGF2"/>
    <s v="Prata + Dia a Dia + VGF2"/>
    <s v="Ouro + Dia a Dia + VGF2"/>
    <s v="Estrela + Dia a Dia + VGF2"/>
    <n v="30"/>
    <n v="20"/>
    <n v="30"/>
    <n v="35"/>
    <n v="38"/>
    <n v="83.92"/>
    <n v="83.92"/>
    <n v="83.92"/>
    <n v="83.92"/>
    <n v="83.92"/>
    <n v="0"/>
    <n v="0"/>
    <n v="0"/>
    <n v="0"/>
    <n v="0"/>
    <n v="6.9930000000000003"/>
    <n v="7.992"/>
    <n v="6.9930000000000003"/>
    <n v="6.4935"/>
    <n v="6.1938000000000004"/>
    <n v="0"/>
    <n v="0"/>
    <n v="0"/>
    <n v="0"/>
    <n v="0"/>
    <n v="0"/>
    <n v="100"/>
    <n v="100"/>
    <n v="100"/>
    <n v="100"/>
  </r>
  <r>
    <n v="639921"/>
    <x v="476"/>
    <n v="20230306"/>
    <m/>
    <s v="COLOR"/>
    <x v="224"/>
    <s v="AVON NAIL ENAMEL ULTRA COLOR DTV"/>
    <n v="1232582"/>
    <x v="476"/>
    <n v="1"/>
    <s v="NEW COI"/>
    <s v="BUY X GET DISCOUNTED PRODUCT"/>
    <n v="0.38059999999999999"/>
    <m/>
    <n v="1.806"/>
    <m/>
    <m/>
    <n v="15.99"/>
    <n v="17.989999999999998"/>
    <n v="2565"/>
    <n v="2565"/>
    <n v="30"/>
    <s v="WORK IN PROGRESS"/>
    <n v="134461998"/>
    <s v="NO INCENTIVE"/>
    <s v="N"/>
    <s v="N"/>
    <s v="N"/>
    <s v="N"/>
    <x v="3"/>
    <n v="134991790"/>
    <n v="28"/>
    <n v="11"/>
    <n v="20230306"/>
    <s v="CUSTOMER"/>
    <n v="15"/>
    <s v="Y"/>
    <s v="Tech rep lvl + Dia a Dia + VGF2"/>
    <s v="FULL PAYMENT"/>
    <m/>
    <n v="15167.0427"/>
    <n v="10534.652700000001"/>
    <n v="79.23"/>
    <m/>
    <s v="NAIL ENAMEL"/>
    <s v="NAIL ENAMEL/TINT"/>
    <s v="NAIL COLOR"/>
    <s v="UNISEX"/>
    <s v="AVON"/>
    <s v="AVON"/>
    <n v="2"/>
    <n v="180"/>
    <s v="6.67"/>
    <s v="N"/>
    <s v="N"/>
    <n v="51062"/>
    <m/>
    <s v="N"/>
    <s v="SP"/>
    <n v="14.2"/>
    <n v="15.99"/>
    <n v="16.79"/>
    <m/>
    <m/>
    <m/>
    <m/>
    <s v="N"/>
    <m/>
    <m/>
    <m/>
    <x v="0"/>
    <m/>
    <n v="30"/>
    <s v="AVON COLOR - 1"/>
    <s v="N"/>
    <m/>
    <m/>
    <s v="N"/>
    <n v="20230306"/>
    <m/>
    <n v="134461998"/>
    <s v="MIXED"/>
    <s v="Tech rep lvl"/>
    <s v="CosmÃ©ticos"/>
    <n v="1"/>
    <m/>
    <n v="0"/>
    <n v="0"/>
    <n v="100"/>
    <n v="134991784"/>
    <n v="999"/>
    <n v="2"/>
    <x v="0"/>
    <x v="0"/>
    <n v="0.38059999999999999"/>
    <n v="0.435"/>
    <n v="0.38059999999999999"/>
    <n v="0.35339999999999999"/>
    <n v="0.33710000000000001"/>
    <n v="15.99"/>
    <n v="15.99"/>
    <n v="15.99"/>
    <n v="15.99"/>
    <n v="15.99"/>
    <s v="Brasil + Dia a Dia + VGF2"/>
    <s v="Bronze + Dia a Dia + VGF2"/>
    <s v="Prata + Dia a Dia + VGF2"/>
    <s v="Ouro + Dia a Dia + VGF2"/>
    <s v="Estrela + Dia a Dia + VGF2"/>
    <n v="30"/>
    <n v="20"/>
    <n v="30"/>
    <n v="35"/>
    <n v="38"/>
    <n v="83.92"/>
    <n v="83.92"/>
    <n v="83.92"/>
    <n v="83.92"/>
    <n v="83.92"/>
    <n v="0"/>
    <n v="0"/>
    <n v="0"/>
    <n v="0"/>
    <n v="0"/>
    <n v="11.193"/>
    <n v="12.792"/>
    <n v="11.193"/>
    <n v="10.3935"/>
    <n v="9.9138000000000002"/>
    <n v="0"/>
    <n v="0"/>
    <n v="0"/>
    <n v="0"/>
    <n v="0"/>
    <n v="0"/>
    <n v="100"/>
    <n v="100"/>
    <n v="100"/>
    <n v="100"/>
  </r>
  <r>
    <n v="639923"/>
    <x v="477"/>
    <n v="20230306"/>
    <m/>
    <s v="COLOR"/>
    <x v="224"/>
    <s v="AVON NAIL ENAMEL ULTRA COLOR DTV"/>
    <n v="1232582"/>
    <x v="477"/>
    <n v="1"/>
    <s v="NEW COI"/>
    <s v="DISCOUNTED BEAUTY WITH PURCHASE (PWP)"/>
    <n v="0.38059999999999999"/>
    <m/>
    <n v="1.806"/>
    <m/>
    <m/>
    <n v="9.99"/>
    <n v="17.989999999999998"/>
    <n v="1656"/>
    <n v="1656"/>
    <n v="30"/>
    <s v="WORK IN PROGRESS"/>
    <n v="134461998"/>
    <s v="NO INCENTIVE"/>
    <s v="N"/>
    <s v="N"/>
    <s v="N"/>
    <s v="N"/>
    <x v="3"/>
    <n v="134992000"/>
    <n v="28"/>
    <n v="11"/>
    <n v="20230306"/>
    <s v="CUSTOMER"/>
    <n v="15"/>
    <s v="Y"/>
    <s v="Tech rep lvl + Dia a Dia + VGF2"/>
    <s v="FULL PAYMENT"/>
    <m/>
    <n v="6117.5973000000004"/>
    <n v="3126.8613"/>
    <n v="66.75"/>
    <m/>
    <s v="NAIL ENAMEL"/>
    <s v="NAIL ENAMEL/TINT"/>
    <s v="NAIL COLOR"/>
    <s v="UNISEX"/>
    <s v="AVON"/>
    <s v="AVON"/>
    <n v="2"/>
    <n v="180"/>
    <s v="6.67"/>
    <s v="N"/>
    <s v="N"/>
    <n v="51073"/>
    <m/>
    <s v="N"/>
    <m/>
    <m/>
    <m/>
    <m/>
    <m/>
    <m/>
    <m/>
    <m/>
    <s v="N"/>
    <m/>
    <m/>
    <m/>
    <x v="0"/>
    <m/>
    <n v="30"/>
    <s v="AVON COLOR - 1"/>
    <s v="N"/>
    <m/>
    <m/>
    <s v="N"/>
    <n v="20230306"/>
    <m/>
    <n v="134461998"/>
    <s v="MIXED"/>
    <s v="Tech rep lvl"/>
    <s v="CosmÃ©ticos"/>
    <n v="1"/>
    <m/>
    <n v="0"/>
    <n v="0"/>
    <n v="100"/>
    <n v="134991977"/>
    <n v="999"/>
    <n v="2"/>
    <x v="0"/>
    <x v="0"/>
    <n v="0.38059999999999999"/>
    <n v="0.435"/>
    <n v="0.38059999999999999"/>
    <n v="0.35339999999999999"/>
    <n v="0.33710000000000001"/>
    <n v="9.99"/>
    <n v="9.99"/>
    <n v="9.99"/>
    <n v="9.99"/>
    <n v="9.99"/>
    <s v="Brasil + Dia a Dia + VGF2"/>
    <s v="Bronze + Dia a Dia + VGF2"/>
    <s v="Prata + Dia a Dia + VGF2"/>
    <s v="Ouro + Dia a Dia + VGF2"/>
    <s v="Estrela + Dia a Dia + VGF2"/>
    <n v="30"/>
    <n v="20"/>
    <n v="30"/>
    <n v="35"/>
    <n v="38"/>
    <n v="83.92"/>
    <n v="83.92"/>
    <n v="83.92"/>
    <n v="83.92"/>
    <n v="83.92"/>
    <n v="0"/>
    <n v="0"/>
    <n v="0"/>
    <n v="0"/>
    <n v="0"/>
    <n v="6.9930000000000003"/>
    <n v="7.992"/>
    <n v="6.9930000000000003"/>
    <n v="6.4935"/>
    <n v="6.1938000000000004"/>
    <n v="0"/>
    <n v="0"/>
    <n v="0"/>
    <n v="0"/>
    <n v="0"/>
    <n v="0"/>
    <n v="100"/>
    <n v="100"/>
    <n v="100"/>
    <n v="100"/>
  </r>
  <r>
    <n v="639923"/>
    <x v="477"/>
    <n v="20230306"/>
    <m/>
    <s v="COLOR"/>
    <x v="224"/>
    <s v="AVON NAIL ENAMEL ULTRA COLOR DTV"/>
    <n v="1232582"/>
    <x v="477"/>
    <n v="1"/>
    <s v="NEW COI"/>
    <s v="BUY X GET DISCOUNTED PRODUCT"/>
    <n v="0.38059999999999999"/>
    <m/>
    <n v="1.806"/>
    <m/>
    <m/>
    <n v="15.99"/>
    <n v="17.989999999999998"/>
    <n v="2414"/>
    <n v="2414"/>
    <n v="30"/>
    <s v="WORK IN PROGRESS"/>
    <n v="134461998"/>
    <s v="NO INCENTIVE"/>
    <s v="N"/>
    <s v="N"/>
    <s v="N"/>
    <s v="N"/>
    <x v="3"/>
    <n v="134991807"/>
    <n v="28"/>
    <n v="11"/>
    <n v="20230306"/>
    <s v="CUSTOMER"/>
    <n v="15"/>
    <s v="Y"/>
    <s v="Tech rep lvl + Dia a Dia + VGF2"/>
    <s v="FULL PAYMENT"/>
    <m/>
    <n v="14274.695100000001"/>
    <n v="9915.0110999999997"/>
    <n v="79.23"/>
    <m/>
    <s v="NAIL ENAMEL"/>
    <s v="NAIL ENAMEL/TINT"/>
    <s v="NAIL COLOR"/>
    <s v="UNISEX"/>
    <s v="AVON"/>
    <s v="AVON"/>
    <n v="2"/>
    <n v="180"/>
    <s v="6.67"/>
    <s v="N"/>
    <s v="N"/>
    <n v="51073"/>
    <m/>
    <s v="N"/>
    <s v="SP"/>
    <n v="14.2"/>
    <n v="15.99"/>
    <n v="16.79"/>
    <m/>
    <m/>
    <m/>
    <m/>
    <s v="N"/>
    <m/>
    <m/>
    <m/>
    <x v="0"/>
    <m/>
    <n v="30"/>
    <s v="AVON COLOR - 1"/>
    <s v="N"/>
    <m/>
    <m/>
    <s v="N"/>
    <n v="20230306"/>
    <m/>
    <n v="134461998"/>
    <s v="MIXED"/>
    <s v="Tech rep lvl"/>
    <s v="CosmÃ©ticos"/>
    <n v="1"/>
    <m/>
    <n v="0"/>
    <n v="0"/>
    <n v="100"/>
    <n v="134991784"/>
    <n v="999"/>
    <n v="2"/>
    <x v="0"/>
    <x v="0"/>
    <n v="0.38059999999999999"/>
    <n v="0.435"/>
    <n v="0.38059999999999999"/>
    <n v="0.35339999999999999"/>
    <n v="0.33710000000000001"/>
    <n v="15.99"/>
    <n v="15.99"/>
    <n v="15.99"/>
    <n v="15.99"/>
    <n v="15.99"/>
    <s v="Brasil + Dia a Dia + VGF2"/>
    <s v="Bronze + Dia a Dia + VGF2"/>
    <s v="Prata + Dia a Dia + VGF2"/>
    <s v="Ouro + Dia a Dia + VGF2"/>
    <s v="Estrela + Dia a Dia + VGF2"/>
    <n v="30"/>
    <n v="20"/>
    <n v="30"/>
    <n v="35"/>
    <n v="38"/>
    <n v="83.92"/>
    <n v="83.92"/>
    <n v="83.92"/>
    <n v="83.92"/>
    <n v="83.92"/>
    <n v="0"/>
    <n v="0"/>
    <n v="0"/>
    <n v="0"/>
    <n v="0"/>
    <n v="11.193"/>
    <n v="12.792"/>
    <n v="11.193"/>
    <n v="10.3935"/>
    <n v="9.9138000000000002"/>
    <n v="0"/>
    <n v="0"/>
    <n v="0"/>
    <n v="0"/>
    <n v="0"/>
    <n v="0"/>
    <n v="100"/>
    <n v="100"/>
    <n v="100"/>
    <n v="100"/>
  </r>
  <r>
    <n v="639924"/>
    <x v="478"/>
    <n v="20230306"/>
    <m/>
    <s v="COLOR"/>
    <x v="224"/>
    <s v="AVON NAIL ENAMEL ULTRA COLOR DTV"/>
    <n v="1232582"/>
    <x v="478"/>
    <n v="1"/>
    <s v="NEW COI"/>
    <s v="BUY X GET DISCOUNTED PRODUCT"/>
    <n v="0.38059999999999999"/>
    <m/>
    <n v="1.806"/>
    <m/>
    <m/>
    <n v="15.99"/>
    <n v="17.989999999999998"/>
    <n v="2447"/>
    <n v="2447"/>
    <n v="30"/>
    <s v="WORK IN PROGRESS"/>
    <n v="134461998"/>
    <s v="NO INCENTIVE"/>
    <s v="N"/>
    <s v="N"/>
    <s v="N"/>
    <s v="N"/>
    <x v="3"/>
    <n v="134991808"/>
    <n v="28"/>
    <n v="11"/>
    <n v="20230306"/>
    <s v="CUSTOMER"/>
    <n v="15"/>
    <s v="Y"/>
    <s v="Tech rep lvl + Dia a Dia + VGF2"/>
    <s v="FULL PAYMENT"/>
    <m/>
    <n v="14470.2225"/>
    <n v="10050.940500000001"/>
    <n v="79.23"/>
    <m/>
    <s v="NAIL ENAMEL"/>
    <s v="NAIL ENAMEL/TINT"/>
    <s v="NAIL COLOR"/>
    <s v="UNISEX"/>
    <s v="AVON"/>
    <s v="AVON"/>
    <n v="2"/>
    <n v="180"/>
    <s v="6.67"/>
    <s v="N"/>
    <s v="N"/>
    <n v="51104"/>
    <m/>
    <s v="N"/>
    <s v="SP"/>
    <n v="14.2"/>
    <n v="15.99"/>
    <n v="16.79"/>
    <m/>
    <m/>
    <m/>
    <m/>
    <s v="N"/>
    <m/>
    <m/>
    <m/>
    <x v="0"/>
    <m/>
    <n v="30"/>
    <s v="AVON COLOR - 1"/>
    <s v="N"/>
    <m/>
    <m/>
    <s v="N"/>
    <n v="20230306"/>
    <m/>
    <n v="134461998"/>
    <s v="MIXED"/>
    <s v="Tech rep lvl"/>
    <s v="CosmÃ©ticos"/>
    <n v="1"/>
    <m/>
    <n v="0"/>
    <n v="0"/>
    <n v="100"/>
    <n v="134991784"/>
    <n v="999"/>
    <n v="2"/>
    <x v="0"/>
    <x v="0"/>
    <n v="0.38059999999999999"/>
    <n v="0.435"/>
    <n v="0.38059999999999999"/>
    <n v="0.35339999999999999"/>
    <n v="0.33710000000000001"/>
    <n v="15.99"/>
    <n v="15.99"/>
    <n v="15.99"/>
    <n v="15.99"/>
    <n v="15.99"/>
    <s v="Brasil + Dia a Dia + VGF2"/>
    <s v="Bronze + Dia a Dia + VGF2"/>
    <s v="Prata + Dia a Dia + VGF2"/>
    <s v="Ouro + Dia a Dia + VGF2"/>
    <s v="Estrela + Dia a Dia + VGF2"/>
    <n v="30"/>
    <n v="20"/>
    <n v="30"/>
    <n v="35"/>
    <n v="38"/>
    <n v="83.92"/>
    <n v="83.92"/>
    <n v="83.92"/>
    <n v="83.92"/>
    <n v="83.92"/>
    <n v="0"/>
    <n v="0"/>
    <n v="0"/>
    <n v="0"/>
    <n v="0"/>
    <n v="11.193"/>
    <n v="12.792"/>
    <n v="11.193"/>
    <n v="10.3935"/>
    <n v="9.9138000000000002"/>
    <n v="0"/>
    <n v="0"/>
    <n v="0"/>
    <n v="0"/>
    <n v="0"/>
    <n v="0"/>
    <n v="100"/>
    <n v="100"/>
    <n v="100"/>
    <n v="100"/>
  </r>
  <r>
    <n v="639924"/>
    <x v="478"/>
    <n v="20230306"/>
    <m/>
    <s v="COLOR"/>
    <x v="224"/>
    <s v="AVON NAIL ENAMEL ULTRA COLOR DTV"/>
    <n v="1232582"/>
    <x v="478"/>
    <n v="1"/>
    <s v="NEW COI"/>
    <s v="DISCOUNTED BEAUTY WITH PURCHASE (PWP)"/>
    <n v="0.38059999999999999"/>
    <m/>
    <n v="1.806"/>
    <m/>
    <m/>
    <n v="9.99"/>
    <n v="17.989999999999998"/>
    <n v="1678"/>
    <n v="1678"/>
    <n v="30"/>
    <s v="WORK IN PROGRESS"/>
    <n v="134461998"/>
    <s v="NO INCENTIVE"/>
    <s v="N"/>
    <s v="N"/>
    <s v="N"/>
    <s v="N"/>
    <x v="3"/>
    <n v="134992001"/>
    <n v="28"/>
    <n v="11"/>
    <n v="20230306"/>
    <s v="CUSTOMER"/>
    <n v="15"/>
    <s v="Y"/>
    <s v="Tech rep lvl + Dia a Dia + VGF2"/>
    <s v="FULL PAYMENT"/>
    <m/>
    <n v="6198.5293000000001"/>
    <n v="3168.0612999999998"/>
    <n v="66.75"/>
    <m/>
    <s v="NAIL ENAMEL"/>
    <s v="NAIL ENAMEL/TINT"/>
    <s v="NAIL COLOR"/>
    <s v="UNISEX"/>
    <s v="AVON"/>
    <s v="AVON"/>
    <n v="2"/>
    <n v="180"/>
    <s v="6.67"/>
    <s v="N"/>
    <s v="N"/>
    <n v="51104"/>
    <m/>
    <s v="N"/>
    <m/>
    <m/>
    <m/>
    <m/>
    <m/>
    <m/>
    <m/>
    <m/>
    <s v="N"/>
    <m/>
    <m/>
    <m/>
    <x v="0"/>
    <m/>
    <n v="30"/>
    <s v="AVON COLOR - 1"/>
    <s v="N"/>
    <m/>
    <m/>
    <s v="N"/>
    <n v="20230306"/>
    <m/>
    <n v="134461998"/>
    <s v="MIXED"/>
    <s v="Tech rep lvl"/>
    <s v="CosmÃ©ticos"/>
    <n v="1"/>
    <m/>
    <n v="0"/>
    <n v="0"/>
    <n v="100"/>
    <n v="134991977"/>
    <n v="999"/>
    <n v="2"/>
    <x v="0"/>
    <x v="0"/>
    <n v="0.38059999999999999"/>
    <n v="0.435"/>
    <n v="0.38059999999999999"/>
    <n v="0.35339999999999999"/>
    <n v="0.33710000000000001"/>
    <n v="9.99"/>
    <n v="9.99"/>
    <n v="9.99"/>
    <n v="9.99"/>
    <n v="9.99"/>
    <s v="Brasil + Dia a Dia + VGF2"/>
    <s v="Bronze + Dia a Dia + VGF2"/>
    <s v="Prata + Dia a Dia + VGF2"/>
    <s v="Ouro + Dia a Dia + VGF2"/>
    <s v="Estrela + Dia a Dia + VGF2"/>
    <n v="30"/>
    <n v="20"/>
    <n v="30"/>
    <n v="35"/>
    <n v="38"/>
    <n v="83.92"/>
    <n v="83.92"/>
    <n v="83.92"/>
    <n v="83.92"/>
    <n v="83.92"/>
    <n v="0"/>
    <n v="0"/>
    <n v="0"/>
    <n v="0"/>
    <n v="0"/>
    <n v="6.9930000000000003"/>
    <n v="7.992"/>
    <n v="6.9930000000000003"/>
    <n v="6.4935"/>
    <n v="6.1938000000000004"/>
    <n v="0"/>
    <n v="0"/>
    <n v="0"/>
    <n v="0"/>
    <n v="0"/>
    <n v="0"/>
    <n v="100"/>
    <n v="100"/>
    <n v="100"/>
    <n v="100"/>
  </r>
  <r>
    <n v="639925"/>
    <x v="479"/>
    <n v="20230306"/>
    <m/>
    <s v="COLOR"/>
    <x v="224"/>
    <s v="AVON NAIL ENAMEL ULTRA COLOR DTV"/>
    <n v="1232582"/>
    <x v="479"/>
    <n v="1"/>
    <s v="NEW COI"/>
    <s v="DISCOUNTED BEAUTY WITH PURCHASE (PWP)"/>
    <n v="0.38059999999999999"/>
    <m/>
    <n v="1.806"/>
    <m/>
    <m/>
    <n v="9.99"/>
    <n v="17.989999999999998"/>
    <n v="1397"/>
    <n v="1397"/>
    <n v="30"/>
    <s v="WORK IN PROGRESS"/>
    <n v="134461998"/>
    <s v="NO INCENTIVE"/>
    <s v="N"/>
    <s v="N"/>
    <s v="N"/>
    <s v="N"/>
    <x v="3"/>
    <n v="134991979"/>
    <n v="28"/>
    <n v="11"/>
    <n v="20230306"/>
    <s v="CUSTOMER"/>
    <n v="15"/>
    <s v="Y"/>
    <s v="Tech rep lvl + Dia a Dia + VGF2"/>
    <s v="FULL PAYMENT"/>
    <m/>
    <n v="5160.6432000000004"/>
    <n v="2637.6612"/>
    <n v="66.75"/>
    <m/>
    <s v="NAIL ENAMEL"/>
    <s v="NAIL ENAMEL/TINT"/>
    <s v="NAIL COLOR"/>
    <s v="UNISEX"/>
    <s v="AVON"/>
    <s v="AVON"/>
    <n v="2"/>
    <n v="180"/>
    <s v="6.67"/>
    <s v="N"/>
    <s v="N"/>
    <n v="51137"/>
    <m/>
    <s v="N"/>
    <m/>
    <m/>
    <m/>
    <m/>
    <m/>
    <m/>
    <m/>
    <m/>
    <s v="N"/>
    <m/>
    <m/>
    <m/>
    <x v="0"/>
    <m/>
    <n v="30"/>
    <s v="AVON COLOR - 1"/>
    <s v="N"/>
    <m/>
    <m/>
    <s v="N"/>
    <n v="20230306"/>
    <m/>
    <n v="134461998"/>
    <s v="MIXED"/>
    <s v="Tech rep lvl"/>
    <s v="CosmÃ©ticos"/>
    <n v="1"/>
    <m/>
    <n v="0"/>
    <n v="0"/>
    <n v="100"/>
    <n v="134991977"/>
    <n v="999"/>
    <n v="2"/>
    <x v="0"/>
    <x v="0"/>
    <n v="0.38059999999999999"/>
    <n v="0.435"/>
    <n v="0.38059999999999999"/>
    <n v="0.35339999999999999"/>
    <n v="0.33710000000000001"/>
    <n v="9.99"/>
    <n v="9.99"/>
    <n v="9.99"/>
    <n v="9.99"/>
    <n v="9.99"/>
    <s v="Brasil + Dia a Dia + VGF2"/>
    <s v="Bronze + Dia a Dia + VGF2"/>
    <s v="Prata + Dia a Dia + VGF2"/>
    <s v="Ouro + Dia a Dia + VGF2"/>
    <s v="Estrela + Dia a Dia + VGF2"/>
    <n v="30"/>
    <n v="20"/>
    <n v="30"/>
    <n v="35"/>
    <n v="38"/>
    <n v="83.92"/>
    <n v="83.92"/>
    <n v="83.92"/>
    <n v="83.92"/>
    <n v="83.92"/>
    <n v="0"/>
    <n v="0"/>
    <n v="0"/>
    <n v="0"/>
    <n v="0"/>
    <n v="6.9930000000000003"/>
    <n v="7.992"/>
    <n v="6.9930000000000003"/>
    <n v="6.4935"/>
    <n v="6.1938000000000004"/>
    <n v="0"/>
    <n v="0"/>
    <n v="0"/>
    <n v="0"/>
    <n v="0"/>
    <n v="0"/>
    <n v="100"/>
    <n v="100"/>
    <n v="100"/>
    <n v="100"/>
  </r>
  <r>
    <n v="639925"/>
    <x v="479"/>
    <n v="20230306"/>
    <m/>
    <s v="COLOR"/>
    <x v="224"/>
    <s v="AVON NAIL ENAMEL ULTRA COLOR DTV"/>
    <n v="1232582"/>
    <x v="479"/>
    <n v="1"/>
    <s v="NEW COI"/>
    <s v="BUY X GET DISCOUNTED PRODUCT"/>
    <n v="0.38059999999999999"/>
    <m/>
    <n v="1.806"/>
    <m/>
    <m/>
    <n v="15.99"/>
    <n v="17.989999999999998"/>
    <n v="2037"/>
    <n v="2037"/>
    <n v="30"/>
    <s v="WORK IN PROGRESS"/>
    <n v="134461998"/>
    <s v="NO INCENTIVE"/>
    <s v="N"/>
    <s v="N"/>
    <s v="N"/>
    <s v="N"/>
    <x v="3"/>
    <n v="134991786"/>
    <n v="28"/>
    <n v="11"/>
    <n v="20230306"/>
    <s v="CUSTOMER"/>
    <n v="15"/>
    <s v="Y"/>
    <s v="Tech rep lvl + Dia a Dia + VGF2"/>
    <s v="FULL PAYMENT"/>
    <m/>
    <n v="12044.8688"/>
    <n v="8366.0468000000001"/>
    <n v="79.23"/>
    <m/>
    <s v="NAIL ENAMEL"/>
    <s v="NAIL ENAMEL/TINT"/>
    <s v="NAIL COLOR"/>
    <s v="UNISEX"/>
    <s v="AVON"/>
    <s v="AVON"/>
    <n v="2"/>
    <n v="180"/>
    <s v="6.67"/>
    <s v="N"/>
    <s v="N"/>
    <n v="51137"/>
    <m/>
    <s v="N"/>
    <s v="SP"/>
    <n v="14.2"/>
    <n v="15.99"/>
    <n v="16.79"/>
    <m/>
    <m/>
    <m/>
    <m/>
    <s v="N"/>
    <m/>
    <m/>
    <m/>
    <x v="0"/>
    <m/>
    <n v="30"/>
    <s v="AVON COLOR - 1"/>
    <s v="N"/>
    <m/>
    <m/>
    <s v="N"/>
    <n v="20230306"/>
    <m/>
    <n v="134461998"/>
    <s v="MIXED"/>
    <s v="Tech rep lvl"/>
    <s v="CosmÃ©ticos"/>
    <n v="1"/>
    <m/>
    <n v="0"/>
    <n v="0"/>
    <n v="100"/>
    <n v="134991784"/>
    <n v="999"/>
    <n v="2"/>
    <x v="0"/>
    <x v="0"/>
    <n v="0.38059999999999999"/>
    <n v="0.435"/>
    <n v="0.38059999999999999"/>
    <n v="0.35339999999999999"/>
    <n v="0.33710000000000001"/>
    <n v="15.99"/>
    <n v="15.99"/>
    <n v="15.99"/>
    <n v="15.99"/>
    <n v="15.99"/>
    <s v="Brasil + Dia a Dia + VGF2"/>
    <s v="Bronze + Dia a Dia + VGF2"/>
    <s v="Prata + Dia a Dia + VGF2"/>
    <s v="Ouro + Dia a Dia + VGF2"/>
    <s v="Estrela + Dia a Dia + VGF2"/>
    <n v="30"/>
    <n v="20"/>
    <n v="30"/>
    <n v="35"/>
    <n v="38"/>
    <n v="83.92"/>
    <n v="83.92"/>
    <n v="83.92"/>
    <n v="83.92"/>
    <n v="83.92"/>
    <n v="0"/>
    <n v="0"/>
    <n v="0"/>
    <n v="0"/>
    <n v="0"/>
    <n v="11.193"/>
    <n v="12.792"/>
    <n v="11.193"/>
    <n v="10.3935"/>
    <n v="9.9138000000000002"/>
    <n v="0"/>
    <n v="0"/>
    <n v="0"/>
    <n v="0"/>
    <n v="0"/>
    <n v="0"/>
    <n v="100"/>
    <n v="100"/>
    <n v="100"/>
    <n v="100"/>
  </r>
  <r>
    <n v="639926"/>
    <x v="480"/>
    <n v="20230306"/>
    <m/>
    <s v="COLOR"/>
    <x v="224"/>
    <s v="AVON NAIL ENAMEL ULTRA COLOR DTV"/>
    <n v="1232582"/>
    <x v="480"/>
    <n v="1"/>
    <s v="NEW COI"/>
    <s v="BUY X GET DISCOUNTED PRODUCT"/>
    <n v="0.38059999999999999"/>
    <m/>
    <n v="1.806"/>
    <m/>
    <m/>
    <n v="15.99"/>
    <n v="17.989999999999998"/>
    <n v="2357"/>
    <n v="2357"/>
    <n v="30"/>
    <s v="WORK IN PROGRESS"/>
    <n v="134461998"/>
    <s v="NO INCENTIVE"/>
    <s v="N"/>
    <s v="N"/>
    <s v="N"/>
    <s v="N"/>
    <x v="3"/>
    <n v="134991787"/>
    <n v="28"/>
    <n v="11"/>
    <n v="20230306"/>
    <s v="CUSTOMER"/>
    <n v="15"/>
    <s v="Y"/>
    <s v="Tech rep lvl + Dia a Dia + VGF2"/>
    <s v="FULL PAYMENT"/>
    <m/>
    <n v="13936.760899999999"/>
    <n v="9680.0188999999991"/>
    <n v="79.23"/>
    <m/>
    <s v="NAIL ENAMEL"/>
    <s v="NAIL ENAMEL/TINT"/>
    <s v="NAIL COLOR"/>
    <s v="UNISEX"/>
    <s v="AVON"/>
    <s v="AVON"/>
    <n v="2"/>
    <n v="180"/>
    <s v="6.67"/>
    <s v="N"/>
    <s v="N"/>
    <n v="51139"/>
    <m/>
    <s v="N"/>
    <s v="SP"/>
    <n v="14.2"/>
    <n v="15.99"/>
    <n v="16.79"/>
    <m/>
    <m/>
    <m/>
    <m/>
    <s v="N"/>
    <m/>
    <m/>
    <m/>
    <x v="0"/>
    <m/>
    <n v="30"/>
    <s v="AVON COLOR - 1"/>
    <s v="N"/>
    <m/>
    <m/>
    <s v="N"/>
    <n v="20230306"/>
    <m/>
    <n v="134461998"/>
    <s v="MIXED"/>
    <s v="Tech rep lvl"/>
    <s v="CosmÃ©ticos"/>
    <n v="1"/>
    <m/>
    <n v="0"/>
    <n v="0"/>
    <n v="100"/>
    <n v="134991784"/>
    <n v="999"/>
    <n v="2"/>
    <x v="0"/>
    <x v="0"/>
    <n v="0.38059999999999999"/>
    <n v="0.435"/>
    <n v="0.38059999999999999"/>
    <n v="0.35339999999999999"/>
    <n v="0.33710000000000001"/>
    <n v="15.99"/>
    <n v="15.99"/>
    <n v="15.99"/>
    <n v="15.99"/>
    <n v="15.99"/>
    <s v="Brasil + Dia a Dia + VGF2"/>
    <s v="Bronze + Dia a Dia + VGF2"/>
    <s v="Prata + Dia a Dia + VGF2"/>
    <s v="Ouro + Dia a Dia + VGF2"/>
    <s v="Estrela + Dia a Dia + VGF2"/>
    <n v="30"/>
    <n v="20"/>
    <n v="30"/>
    <n v="35"/>
    <n v="38"/>
    <n v="83.92"/>
    <n v="83.92"/>
    <n v="83.92"/>
    <n v="83.92"/>
    <n v="83.92"/>
    <n v="0"/>
    <n v="0"/>
    <n v="0"/>
    <n v="0"/>
    <n v="0"/>
    <n v="11.193"/>
    <n v="12.792"/>
    <n v="11.193"/>
    <n v="10.3935"/>
    <n v="9.9138000000000002"/>
    <n v="0"/>
    <n v="0"/>
    <n v="0"/>
    <n v="0"/>
    <n v="0"/>
    <n v="0"/>
    <n v="100"/>
    <n v="100"/>
    <n v="100"/>
    <n v="100"/>
  </r>
  <r>
    <n v="639926"/>
    <x v="480"/>
    <n v="20230306"/>
    <m/>
    <s v="COLOR"/>
    <x v="224"/>
    <s v="AVON NAIL ENAMEL ULTRA COLOR DTV"/>
    <n v="1232582"/>
    <x v="480"/>
    <n v="1"/>
    <s v="NEW COI"/>
    <s v="DISCOUNTED BEAUTY WITH PURCHASE (PWP)"/>
    <n v="0.38059999999999999"/>
    <m/>
    <n v="1.806"/>
    <m/>
    <m/>
    <n v="9.99"/>
    <n v="17.989999999999998"/>
    <n v="1616"/>
    <n v="1616"/>
    <n v="30"/>
    <s v="WORK IN PROGRESS"/>
    <n v="134461998"/>
    <s v="NO INCENTIVE"/>
    <s v="N"/>
    <s v="N"/>
    <s v="N"/>
    <s v="N"/>
    <x v="3"/>
    <n v="134991980"/>
    <n v="28"/>
    <n v="11"/>
    <n v="20230306"/>
    <s v="CUSTOMER"/>
    <n v="15"/>
    <s v="Y"/>
    <s v="Tech rep lvl + Dia a Dia + VGF2"/>
    <s v="FULL PAYMENT"/>
    <m/>
    <n v="5969.8011999999999"/>
    <n v="3051.3051999999998"/>
    <n v="66.75"/>
    <m/>
    <s v="NAIL ENAMEL"/>
    <s v="NAIL ENAMEL/TINT"/>
    <s v="NAIL COLOR"/>
    <s v="UNISEX"/>
    <s v="AVON"/>
    <s v="AVON"/>
    <n v="2"/>
    <n v="180"/>
    <s v="6.67"/>
    <s v="N"/>
    <s v="N"/>
    <n v="51139"/>
    <m/>
    <s v="N"/>
    <m/>
    <m/>
    <m/>
    <m/>
    <m/>
    <m/>
    <m/>
    <m/>
    <s v="N"/>
    <m/>
    <m/>
    <m/>
    <x v="0"/>
    <m/>
    <n v="30"/>
    <s v="AVON COLOR - 1"/>
    <s v="N"/>
    <m/>
    <m/>
    <s v="N"/>
    <n v="20230306"/>
    <m/>
    <n v="134461998"/>
    <s v="MIXED"/>
    <s v="Tech rep lvl"/>
    <s v="CosmÃ©ticos"/>
    <n v="1"/>
    <m/>
    <n v="0"/>
    <n v="0"/>
    <n v="100"/>
    <n v="134991977"/>
    <n v="999"/>
    <n v="2"/>
    <x v="0"/>
    <x v="0"/>
    <n v="0.38059999999999999"/>
    <n v="0.435"/>
    <n v="0.38059999999999999"/>
    <n v="0.35339999999999999"/>
    <n v="0.33710000000000001"/>
    <n v="9.99"/>
    <n v="9.99"/>
    <n v="9.99"/>
    <n v="9.99"/>
    <n v="9.99"/>
    <s v="Brasil + Dia a Dia + VGF2"/>
    <s v="Bronze + Dia a Dia + VGF2"/>
    <s v="Prata + Dia a Dia + VGF2"/>
    <s v="Ouro + Dia a Dia + VGF2"/>
    <s v="Estrela + Dia a Dia + VGF2"/>
    <n v="30"/>
    <n v="20"/>
    <n v="30"/>
    <n v="35"/>
    <n v="38"/>
    <n v="83.92"/>
    <n v="83.92"/>
    <n v="83.92"/>
    <n v="83.92"/>
    <n v="83.92"/>
    <n v="0"/>
    <n v="0"/>
    <n v="0"/>
    <n v="0"/>
    <n v="0"/>
    <n v="6.9930000000000003"/>
    <n v="7.992"/>
    <n v="6.9930000000000003"/>
    <n v="6.4935"/>
    <n v="6.1938000000000004"/>
    <n v="0"/>
    <n v="0"/>
    <n v="0"/>
    <n v="0"/>
    <n v="0"/>
    <n v="0"/>
    <n v="100"/>
    <n v="100"/>
    <n v="100"/>
    <n v="100"/>
  </r>
  <r>
    <n v="639927"/>
    <x v="481"/>
    <n v="20230306"/>
    <m/>
    <s v="COLOR"/>
    <x v="224"/>
    <s v="AVON NAIL ENAMEL ULTRA COLOR DTV"/>
    <n v="1232582"/>
    <x v="481"/>
    <n v="1"/>
    <s v="NEW COI"/>
    <s v="BUY X GET DISCOUNTED PRODUCT"/>
    <n v="0.38059999999999999"/>
    <m/>
    <n v="1.806"/>
    <m/>
    <m/>
    <n v="15.99"/>
    <n v="17.989999999999998"/>
    <n v="3441"/>
    <n v="3441"/>
    <n v="30"/>
    <s v="WORK IN PROGRESS"/>
    <n v="134461998"/>
    <s v="NO INCENTIVE"/>
    <s v="N"/>
    <s v="N"/>
    <s v="N"/>
    <s v="N"/>
    <x v="3"/>
    <n v="134991804"/>
    <n v="28"/>
    <n v="11"/>
    <n v="20230306"/>
    <s v="CUSTOMER"/>
    <n v="15"/>
    <s v="Y"/>
    <s v="Tech rep lvl + Dia a Dia + VGF2"/>
    <s v="FULL PAYMENT"/>
    <m/>
    <n v="20348.032899999998"/>
    <n v="14133.5869"/>
    <n v="79.23"/>
    <m/>
    <s v="NAIL ENAMEL"/>
    <s v="NAIL ENAMEL/TINT"/>
    <s v="NAIL COLOR"/>
    <s v="UNISEX"/>
    <s v="AVON"/>
    <s v="AVON"/>
    <n v="2"/>
    <n v="180"/>
    <s v="6.67"/>
    <s v="N"/>
    <s v="N"/>
    <n v="51142"/>
    <m/>
    <s v="N"/>
    <s v="SP"/>
    <n v="14.2"/>
    <n v="15.99"/>
    <n v="16.79"/>
    <m/>
    <m/>
    <m/>
    <m/>
    <s v="N"/>
    <m/>
    <m/>
    <m/>
    <x v="0"/>
    <m/>
    <n v="30"/>
    <s v="AVON COLOR - 1"/>
    <s v="N"/>
    <m/>
    <m/>
    <s v="N"/>
    <n v="20230306"/>
    <m/>
    <n v="134461998"/>
    <s v="MIXED"/>
    <s v="Tech rep lvl"/>
    <s v="CosmÃ©ticos"/>
    <n v="1"/>
    <m/>
    <n v="0"/>
    <n v="0"/>
    <n v="100"/>
    <n v="134991784"/>
    <n v="999"/>
    <n v="2"/>
    <x v="0"/>
    <x v="0"/>
    <n v="0.38059999999999999"/>
    <n v="0.435"/>
    <n v="0.38059999999999999"/>
    <n v="0.35339999999999999"/>
    <n v="0.33710000000000001"/>
    <n v="15.99"/>
    <n v="15.99"/>
    <n v="15.99"/>
    <n v="15.99"/>
    <n v="15.99"/>
    <s v="Brasil + Dia a Dia + VGF2"/>
    <s v="Bronze + Dia a Dia + VGF2"/>
    <s v="Prata + Dia a Dia + VGF2"/>
    <s v="Ouro + Dia a Dia + VGF2"/>
    <s v="Estrela + Dia a Dia + VGF2"/>
    <n v="30"/>
    <n v="20"/>
    <n v="30"/>
    <n v="35"/>
    <n v="38"/>
    <n v="83.92"/>
    <n v="83.92"/>
    <n v="83.92"/>
    <n v="83.92"/>
    <n v="83.92"/>
    <n v="0"/>
    <n v="0"/>
    <n v="0"/>
    <n v="0"/>
    <n v="0"/>
    <n v="11.193"/>
    <n v="12.792"/>
    <n v="11.193"/>
    <n v="10.3935"/>
    <n v="9.9138000000000002"/>
    <n v="0"/>
    <n v="0"/>
    <n v="0"/>
    <n v="0"/>
    <n v="0"/>
    <n v="0"/>
    <n v="100"/>
    <n v="100"/>
    <n v="100"/>
    <n v="100"/>
  </r>
  <r>
    <n v="639927"/>
    <x v="481"/>
    <n v="20230306"/>
    <m/>
    <s v="COLOR"/>
    <x v="224"/>
    <s v="AVON NAIL ENAMEL ULTRA COLOR DTV"/>
    <n v="1232582"/>
    <x v="481"/>
    <n v="1"/>
    <s v="NEW COI"/>
    <s v="DISCOUNTED BEAUTY WITH PURCHASE (PWP)"/>
    <n v="0.38059999999999999"/>
    <m/>
    <n v="1.806"/>
    <m/>
    <m/>
    <n v="9.99"/>
    <n v="17.989999999999998"/>
    <n v="2360"/>
    <n v="2360"/>
    <n v="30"/>
    <s v="WORK IN PROGRESS"/>
    <n v="134461998"/>
    <s v="NO INCENTIVE"/>
    <s v="N"/>
    <s v="N"/>
    <s v="N"/>
    <s v="N"/>
    <x v="3"/>
    <n v="134991997"/>
    <n v="28"/>
    <n v="11"/>
    <n v="20230306"/>
    <s v="CUSTOMER"/>
    <n v="15"/>
    <s v="Y"/>
    <s v="Tech rep lvl + Dia a Dia + VGF2"/>
    <s v="FULL PAYMENT"/>
    <m/>
    <n v="8718.8853999999992"/>
    <n v="4456.7254000000003"/>
    <n v="66.75"/>
    <m/>
    <s v="NAIL ENAMEL"/>
    <s v="NAIL ENAMEL/TINT"/>
    <s v="NAIL COLOR"/>
    <s v="UNISEX"/>
    <s v="AVON"/>
    <s v="AVON"/>
    <n v="2"/>
    <n v="180"/>
    <s v="6.67"/>
    <s v="N"/>
    <s v="N"/>
    <n v="51142"/>
    <m/>
    <s v="N"/>
    <m/>
    <m/>
    <m/>
    <m/>
    <m/>
    <m/>
    <m/>
    <m/>
    <s v="N"/>
    <m/>
    <m/>
    <m/>
    <x v="0"/>
    <m/>
    <n v="30"/>
    <s v="AVON COLOR - 1"/>
    <s v="N"/>
    <m/>
    <m/>
    <s v="N"/>
    <n v="20230306"/>
    <m/>
    <n v="134461998"/>
    <s v="MIXED"/>
    <s v="Tech rep lvl"/>
    <s v="CosmÃ©ticos"/>
    <n v="1"/>
    <m/>
    <n v="0"/>
    <n v="0"/>
    <n v="100"/>
    <n v="134991977"/>
    <n v="999"/>
    <n v="2"/>
    <x v="0"/>
    <x v="0"/>
    <n v="0.38059999999999999"/>
    <n v="0.435"/>
    <n v="0.38059999999999999"/>
    <n v="0.35339999999999999"/>
    <n v="0.33710000000000001"/>
    <n v="9.99"/>
    <n v="9.99"/>
    <n v="9.99"/>
    <n v="9.99"/>
    <n v="9.99"/>
    <s v="Brasil + Dia a Dia + VGF2"/>
    <s v="Bronze + Dia a Dia + VGF2"/>
    <s v="Prata + Dia a Dia + VGF2"/>
    <s v="Ouro + Dia a Dia + VGF2"/>
    <s v="Estrela + Dia a Dia + VGF2"/>
    <n v="30"/>
    <n v="20"/>
    <n v="30"/>
    <n v="35"/>
    <n v="38"/>
    <n v="83.92"/>
    <n v="83.92"/>
    <n v="83.92"/>
    <n v="83.92"/>
    <n v="83.92"/>
    <n v="0"/>
    <n v="0"/>
    <n v="0"/>
    <n v="0"/>
    <n v="0"/>
    <n v="6.9930000000000003"/>
    <n v="7.992"/>
    <n v="6.9930000000000003"/>
    <n v="6.4935"/>
    <n v="6.1938000000000004"/>
    <n v="0"/>
    <n v="0"/>
    <n v="0"/>
    <n v="0"/>
    <n v="0"/>
    <n v="0"/>
    <n v="100"/>
    <n v="100"/>
    <n v="100"/>
    <n v="100"/>
  </r>
  <r>
    <n v="639928"/>
    <x v="482"/>
    <n v="20230306"/>
    <m/>
    <s v="COLOR"/>
    <x v="224"/>
    <s v="AVON NAIL ENAMEL ULTRA COLOR DTV"/>
    <n v="1232582"/>
    <x v="482"/>
    <n v="1"/>
    <s v="NEW COI"/>
    <s v="BUY X GET DISCOUNTED PRODUCT"/>
    <n v="0.38059999999999999"/>
    <m/>
    <n v="1.806"/>
    <m/>
    <m/>
    <n v="15.99"/>
    <n v="17.989999999999998"/>
    <n v="1087"/>
    <n v="1087"/>
    <n v="30"/>
    <s v="WORK IN PROGRESS"/>
    <n v="134461998"/>
    <s v="NO INCENTIVE"/>
    <s v="N"/>
    <s v="N"/>
    <s v="N"/>
    <s v="N"/>
    <x v="3"/>
    <n v="134991791"/>
    <n v="28"/>
    <n v="11"/>
    <n v="20230306"/>
    <s v="CUSTOMER"/>
    <n v="15"/>
    <s v="Y"/>
    <s v="Tech rep lvl + Dia a Dia + VGF2"/>
    <s v="FULL PAYMENT"/>
    <m/>
    <n v="6427.7034000000003"/>
    <n v="4464.5814"/>
    <n v="79.23"/>
    <m/>
    <s v="NAIL ENAMEL"/>
    <s v="NAIL ENAMEL/TINT"/>
    <s v="NAIL COLOR"/>
    <s v="UNISEX"/>
    <s v="AVON"/>
    <s v="AVON"/>
    <n v="2"/>
    <n v="180"/>
    <s v="6.67"/>
    <s v="N"/>
    <s v="N"/>
    <n v="51154"/>
    <m/>
    <s v="N"/>
    <s v="SP"/>
    <n v="14.2"/>
    <n v="15.99"/>
    <n v="16.79"/>
    <m/>
    <m/>
    <m/>
    <m/>
    <s v="N"/>
    <m/>
    <m/>
    <m/>
    <x v="0"/>
    <m/>
    <n v="30"/>
    <s v="AVON COLOR - 1"/>
    <s v="N"/>
    <m/>
    <m/>
    <s v="N"/>
    <n v="20230306"/>
    <m/>
    <n v="134461998"/>
    <s v="MIXED"/>
    <s v="Tech rep lvl"/>
    <s v="CosmÃ©ticos"/>
    <n v="1"/>
    <m/>
    <n v="0"/>
    <n v="0"/>
    <n v="100"/>
    <n v="134991784"/>
    <n v="999"/>
    <n v="2"/>
    <x v="0"/>
    <x v="0"/>
    <n v="0.38059999999999999"/>
    <n v="0.435"/>
    <n v="0.38059999999999999"/>
    <n v="0.35339999999999999"/>
    <n v="0.33710000000000001"/>
    <n v="15.99"/>
    <n v="15.99"/>
    <n v="15.99"/>
    <n v="15.99"/>
    <n v="15.99"/>
    <s v="Brasil + Dia a Dia + VGF2"/>
    <s v="Bronze + Dia a Dia + VGF2"/>
    <s v="Prata + Dia a Dia + VGF2"/>
    <s v="Ouro + Dia a Dia + VGF2"/>
    <s v="Estrela + Dia a Dia + VGF2"/>
    <n v="30"/>
    <n v="20"/>
    <n v="30"/>
    <n v="35"/>
    <n v="38"/>
    <n v="83.92"/>
    <n v="83.92"/>
    <n v="83.92"/>
    <n v="83.92"/>
    <n v="83.92"/>
    <n v="0"/>
    <n v="0"/>
    <n v="0"/>
    <n v="0"/>
    <n v="0"/>
    <n v="11.193"/>
    <n v="12.792"/>
    <n v="11.193"/>
    <n v="10.3935"/>
    <n v="9.9138000000000002"/>
    <n v="0"/>
    <n v="0"/>
    <n v="0"/>
    <n v="0"/>
    <n v="0"/>
    <n v="0"/>
    <n v="100"/>
    <n v="100"/>
    <n v="100"/>
    <n v="100"/>
  </r>
  <r>
    <n v="639928"/>
    <x v="482"/>
    <n v="20230306"/>
    <m/>
    <s v="COLOR"/>
    <x v="224"/>
    <s v="AVON NAIL ENAMEL ULTRA COLOR DTV"/>
    <n v="1232582"/>
    <x v="482"/>
    <n v="1"/>
    <s v="NEW COI"/>
    <s v="DISCOUNTED BEAUTY WITH PURCHASE (PWP)"/>
    <n v="0.38059999999999999"/>
    <m/>
    <n v="1.806"/>
    <m/>
    <m/>
    <n v="9.99"/>
    <n v="17.989999999999998"/>
    <n v="746"/>
    <n v="746"/>
    <n v="30"/>
    <s v="WORK IN PROGRESS"/>
    <n v="134461998"/>
    <s v="NO INCENTIVE"/>
    <s v="N"/>
    <s v="N"/>
    <s v="N"/>
    <s v="N"/>
    <x v="3"/>
    <n v="134991984"/>
    <n v="28"/>
    <n v="11"/>
    <n v="20230306"/>
    <s v="CUSTOMER"/>
    <n v="15"/>
    <s v="Y"/>
    <s v="Tech rep lvl + Dia a Dia + VGF2"/>
    <s v="FULL PAYMENT"/>
    <m/>
    <n v="2754.8413999999998"/>
    <n v="1407.5654"/>
    <n v="66.75"/>
    <m/>
    <s v="NAIL ENAMEL"/>
    <s v="NAIL ENAMEL/TINT"/>
    <s v="NAIL COLOR"/>
    <s v="UNISEX"/>
    <s v="AVON"/>
    <s v="AVON"/>
    <n v="2"/>
    <n v="180"/>
    <s v="6.67"/>
    <s v="N"/>
    <s v="N"/>
    <n v="51154"/>
    <m/>
    <s v="N"/>
    <m/>
    <m/>
    <m/>
    <m/>
    <m/>
    <m/>
    <m/>
    <m/>
    <s v="N"/>
    <m/>
    <m/>
    <m/>
    <x v="0"/>
    <m/>
    <n v="30"/>
    <s v="AVON COLOR - 1"/>
    <s v="N"/>
    <m/>
    <m/>
    <s v="N"/>
    <n v="20230306"/>
    <m/>
    <n v="134461998"/>
    <s v="MIXED"/>
    <s v="Tech rep lvl"/>
    <s v="CosmÃ©ticos"/>
    <n v="1"/>
    <m/>
    <n v="0"/>
    <n v="0"/>
    <n v="100"/>
    <n v="134991977"/>
    <n v="999"/>
    <n v="2"/>
    <x v="0"/>
    <x v="0"/>
    <n v="0.38059999999999999"/>
    <n v="0.435"/>
    <n v="0.38059999999999999"/>
    <n v="0.35339999999999999"/>
    <n v="0.33710000000000001"/>
    <n v="9.99"/>
    <n v="9.99"/>
    <n v="9.99"/>
    <n v="9.99"/>
    <n v="9.99"/>
    <s v="Brasil + Dia a Dia + VGF2"/>
    <s v="Bronze + Dia a Dia + VGF2"/>
    <s v="Prata + Dia a Dia + VGF2"/>
    <s v="Ouro + Dia a Dia + VGF2"/>
    <s v="Estrela + Dia a Dia + VGF2"/>
    <n v="30"/>
    <n v="20"/>
    <n v="30"/>
    <n v="35"/>
    <n v="38"/>
    <n v="83.92"/>
    <n v="83.92"/>
    <n v="83.92"/>
    <n v="83.92"/>
    <n v="83.92"/>
    <n v="0"/>
    <n v="0"/>
    <n v="0"/>
    <n v="0"/>
    <n v="0"/>
    <n v="6.9930000000000003"/>
    <n v="7.992"/>
    <n v="6.9930000000000003"/>
    <n v="6.4935"/>
    <n v="6.1938000000000004"/>
    <n v="0"/>
    <n v="0"/>
    <n v="0"/>
    <n v="0"/>
    <n v="0"/>
    <n v="0"/>
    <n v="100"/>
    <n v="100"/>
    <n v="100"/>
    <n v="100"/>
  </r>
  <r>
    <n v="639961"/>
    <x v="483"/>
    <n v="20230306"/>
    <m/>
    <s v="COLOR"/>
    <x v="224"/>
    <s v="AVON NAIL ENAMEL ULTRA COLOR DTV"/>
    <n v="1232582"/>
    <x v="483"/>
    <n v="1"/>
    <s v="NEW COI"/>
    <s v="BUY X GET DISCOUNTED PRODUCT"/>
    <n v="0.38059999999999999"/>
    <m/>
    <n v="1.806"/>
    <m/>
    <m/>
    <n v="15.99"/>
    <n v="17.989999999999998"/>
    <n v="1504"/>
    <n v="1504"/>
    <n v="30"/>
    <s v="WORK IN PROGRESS"/>
    <n v="134461998"/>
    <s v="NO INCENTIVE"/>
    <s v="N"/>
    <s v="N"/>
    <s v="N"/>
    <s v="N"/>
    <x v="3"/>
    <n v="134991809"/>
    <n v="28"/>
    <n v="11"/>
    <n v="20230306"/>
    <s v="CUSTOMER"/>
    <n v="15"/>
    <s v="Y"/>
    <s v="Tech rep lvl + Dia a Dia + VGF2"/>
    <s v="FULL PAYMENT"/>
    <m/>
    <n v="8892.9616000000005"/>
    <n v="6176.7376000000004"/>
    <n v="79.23"/>
    <m/>
    <s v="NAIL ENAMEL"/>
    <s v="NAIL ENAMEL/TINT"/>
    <s v="NAIL COLOR"/>
    <s v="UNISEX"/>
    <s v="AVON"/>
    <s v="AVON"/>
    <n v="2"/>
    <n v="180"/>
    <s v="6.67"/>
    <s v="N"/>
    <s v="N"/>
    <n v="51597"/>
    <m/>
    <s v="N"/>
    <s v="SP"/>
    <n v="14.2"/>
    <n v="15.99"/>
    <n v="16.79"/>
    <m/>
    <m/>
    <m/>
    <m/>
    <s v="N"/>
    <m/>
    <m/>
    <m/>
    <x v="0"/>
    <m/>
    <n v="30"/>
    <s v="AVON COLOR - 1"/>
    <s v="N"/>
    <m/>
    <m/>
    <s v="N"/>
    <n v="20230306"/>
    <m/>
    <n v="134461998"/>
    <s v="MIXED"/>
    <s v="Tech rep lvl"/>
    <s v="CosmÃ©ticos"/>
    <n v="1"/>
    <m/>
    <n v="0"/>
    <n v="0"/>
    <n v="100"/>
    <n v="134991784"/>
    <n v="999"/>
    <n v="2"/>
    <x v="0"/>
    <x v="0"/>
    <n v="0.38059999999999999"/>
    <n v="0.435"/>
    <n v="0.38059999999999999"/>
    <n v="0.35339999999999999"/>
    <n v="0.33710000000000001"/>
    <n v="15.99"/>
    <n v="15.99"/>
    <n v="15.99"/>
    <n v="15.99"/>
    <n v="15.99"/>
    <s v="Brasil + Dia a Dia + VGF2"/>
    <s v="Bronze + Dia a Dia + VGF2"/>
    <s v="Prata + Dia a Dia + VGF2"/>
    <s v="Ouro + Dia a Dia + VGF2"/>
    <s v="Estrela + Dia a Dia + VGF2"/>
    <n v="30"/>
    <n v="20"/>
    <n v="30"/>
    <n v="35"/>
    <n v="38"/>
    <n v="83.92"/>
    <n v="83.92"/>
    <n v="83.92"/>
    <n v="83.92"/>
    <n v="83.92"/>
    <n v="0"/>
    <n v="0"/>
    <n v="0"/>
    <n v="0"/>
    <n v="0"/>
    <n v="11.193"/>
    <n v="12.792"/>
    <n v="11.193"/>
    <n v="10.3935"/>
    <n v="9.9138000000000002"/>
    <n v="0"/>
    <n v="0"/>
    <n v="0"/>
    <n v="0"/>
    <n v="0"/>
    <n v="0"/>
    <n v="100"/>
    <n v="100"/>
    <n v="100"/>
    <n v="100"/>
  </r>
  <r>
    <n v="639961"/>
    <x v="483"/>
    <n v="20230306"/>
    <m/>
    <s v="COLOR"/>
    <x v="224"/>
    <s v="AVON NAIL ENAMEL ULTRA COLOR DTV"/>
    <n v="1232582"/>
    <x v="483"/>
    <n v="1"/>
    <s v="NEW COI"/>
    <s v="DISCOUNTED BEAUTY WITH PURCHASE (PWP)"/>
    <n v="0.38059999999999999"/>
    <m/>
    <n v="1.806"/>
    <m/>
    <m/>
    <n v="9.99"/>
    <n v="17.989999999999998"/>
    <n v="1031"/>
    <n v="1031"/>
    <n v="30"/>
    <s v="WORK IN PROGRESS"/>
    <n v="134461998"/>
    <s v="NO INCENTIVE"/>
    <s v="N"/>
    <s v="N"/>
    <s v="N"/>
    <s v="N"/>
    <x v="3"/>
    <n v="134992002"/>
    <n v="28"/>
    <n v="11"/>
    <n v="20230306"/>
    <s v="CUSTOMER"/>
    <n v="15"/>
    <s v="Y"/>
    <s v="Tech rep lvl + Dia a Dia + VGF2"/>
    <s v="FULL PAYMENT"/>
    <m/>
    <n v="3808.2080000000001"/>
    <n v="1946.222"/>
    <n v="66.75"/>
    <m/>
    <s v="NAIL ENAMEL"/>
    <s v="NAIL ENAMEL/TINT"/>
    <s v="NAIL COLOR"/>
    <s v="UNISEX"/>
    <s v="AVON"/>
    <s v="AVON"/>
    <n v="2"/>
    <n v="180"/>
    <s v="6.67"/>
    <s v="N"/>
    <s v="N"/>
    <n v="51597"/>
    <m/>
    <s v="N"/>
    <m/>
    <m/>
    <m/>
    <m/>
    <m/>
    <m/>
    <m/>
    <m/>
    <s v="N"/>
    <m/>
    <m/>
    <m/>
    <x v="0"/>
    <m/>
    <n v="30"/>
    <s v="AVON COLOR - 1"/>
    <s v="N"/>
    <m/>
    <m/>
    <s v="N"/>
    <n v="20230306"/>
    <m/>
    <n v="134461998"/>
    <s v="MIXED"/>
    <s v="Tech rep lvl"/>
    <s v="CosmÃ©ticos"/>
    <n v="1"/>
    <m/>
    <n v="0"/>
    <n v="0"/>
    <n v="100"/>
    <n v="134991977"/>
    <n v="999"/>
    <n v="2"/>
    <x v="0"/>
    <x v="0"/>
    <n v="0.38059999999999999"/>
    <n v="0.435"/>
    <n v="0.38059999999999999"/>
    <n v="0.35339999999999999"/>
    <n v="0.33710000000000001"/>
    <n v="9.99"/>
    <n v="9.99"/>
    <n v="9.99"/>
    <n v="9.99"/>
    <n v="9.99"/>
    <s v="Brasil + Dia a Dia + VGF2"/>
    <s v="Bronze + Dia a Dia + VGF2"/>
    <s v="Prata + Dia a Dia + VGF2"/>
    <s v="Ouro + Dia a Dia + VGF2"/>
    <s v="Estrela + Dia a Dia + VGF2"/>
    <n v="30"/>
    <n v="20"/>
    <n v="30"/>
    <n v="35"/>
    <n v="38"/>
    <n v="83.92"/>
    <n v="83.92"/>
    <n v="83.92"/>
    <n v="83.92"/>
    <n v="83.92"/>
    <n v="0"/>
    <n v="0"/>
    <n v="0"/>
    <n v="0"/>
    <n v="0"/>
    <n v="6.9930000000000003"/>
    <n v="7.992"/>
    <n v="6.9930000000000003"/>
    <n v="6.4935"/>
    <n v="6.1938000000000004"/>
    <n v="0"/>
    <n v="0"/>
    <n v="0"/>
    <n v="0"/>
    <n v="0"/>
    <n v="0"/>
    <n v="100"/>
    <n v="100"/>
    <n v="100"/>
    <n v="100"/>
  </r>
  <r>
    <n v="639949"/>
    <x v="484"/>
    <n v="20230306"/>
    <m/>
    <s v="COLOR"/>
    <x v="225"/>
    <s v="NAIL CRYSTAL EFFECT DTV"/>
    <n v="1232599"/>
    <x v="484"/>
    <n v="1"/>
    <s v="NEW COI"/>
    <s v="REGULAR PRICE"/>
    <n v="0.38059999999999999"/>
    <m/>
    <n v="2.3090000000000002"/>
    <m/>
    <m/>
    <n v="19.989999999999998"/>
    <n v="19.989999999999998"/>
    <n v="3266"/>
    <n v="3266"/>
    <n v="32"/>
    <s v="WORK IN PROGRESS"/>
    <n v="134462196"/>
    <s v="NO INCENTIVE"/>
    <s v="N"/>
    <s v="N"/>
    <s v="N"/>
    <s v="N"/>
    <x v="3"/>
    <n v="134992207"/>
    <n v="28"/>
    <n v="11"/>
    <n v="20230306"/>
    <s v="CUSTOMER"/>
    <n v="15"/>
    <s v="Y"/>
    <s v="Tech rep lvl + Dia a Dia + VGF2"/>
    <s v="FULL PAYMENT"/>
    <m/>
    <n v="24142.986499999999"/>
    <n v="16601.7925"/>
    <n v="78.760000000000005"/>
    <m/>
    <s v="NAIL ENAMEL"/>
    <s v="NAIL ENAMEL/TINT"/>
    <s v="NAIL COLOR"/>
    <s v="UNISEX"/>
    <s v="AVON"/>
    <s v="AVON"/>
    <n v="0"/>
    <n v="100"/>
    <n v="20"/>
    <s v="N"/>
    <s v="N"/>
    <n v="51285"/>
    <m/>
    <s v="N"/>
    <s v="RP"/>
    <n v="19.989999999999998"/>
    <n v="19.989999999999998"/>
    <n v="19.989999999999998"/>
    <m/>
    <m/>
    <m/>
    <m/>
    <s v="N"/>
    <m/>
    <m/>
    <m/>
    <x v="0"/>
    <m/>
    <n v="32"/>
    <s v="AVON COLOR - 2"/>
    <s v="N"/>
    <m/>
    <m/>
    <s v="N"/>
    <n v="20230306"/>
    <m/>
    <n v="134462196"/>
    <s v="MIXED"/>
    <s v="Tech rep lvl"/>
    <s v="CosmÃ©ticos"/>
    <n v="1"/>
    <m/>
    <n v="0"/>
    <n v="0"/>
    <n v="100"/>
    <n v="134992205"/>
    <n v="999"/>
    <n v="2"/>
    <x v="0"/>
    <x v="0"/>
    <n v="0.38059999999999999"/>
    <n v="0.435"/>
    <n v="0.38059999999999999"/>
    <n v="0.35339999999999999"/>
    <n v="0.33710000000000001"/>
    <n v="19.989999999999998"/>
    <n v="19.989999999999998"/>
    <n v="19.989999999999998"/>
    <n v="19.989999999999998"/>
    <n v="19.989999999999998"/>
    <s v="Brasil + Dia a Dia + VGF2"/>
    <s v="Bronze + Dia a Dia + VGF2"/>
    <s v="Prata + Dia a Dia + VGF2"/>
    <s v="Ouro + Dia a Dia + VGF2"/>
    <s v="Estrela + Dia a Dia + VGF2"/>
    <n v="30"/>
    <n v="20"/>
    <n v="30"/>
    <n v="35"/>
    <n v="38"/>
    <n v="83.92"/>
    <n v="83.92"/>
    <n v="83.92"/>
    <n v="83.92"/>
    <n v="83.92"/>
    <n v="0"/>
    <n v="0"/>
    <n v="0"/>
    <n v="0"/>
    <n v="0"/>
    <n v="13.993"/>
    <n v="15.992000000000001"/>
    <n v="13.993"/>
    <n v="12.993499999999999"/>
    <n v="12.393800000000001"/>
    <n v="0"/>
    <n v="0"/>
    <n v="0"/>
    <n v="0"/>
    <n v="0"/>
    <n v="0"/>
    <n v="100"/>
    <n v="100"/>
    <n v="100"/>
    <n v="100"/>
  </r>
  <r>
    <n v="639950"/>
    <x v="485"/>
    <n v="20230306"/>
    <m/>
    <s v="COLOR"/>
    <x v="225"/>
    <s v="NAIL CRYSTAL EFFECT DTV"/>
    <n v="1232599"/>
    <x v="485"/>
    <n v="1"/>
    <s v="NEW COI"/>
    <s v="REGULAR PRICE"/>
    <n v="0.38059999999999999"/>
    <m/>
    <n v="2.3090000000000002"/>
    <m/>
    <m/>
    <n v="19.989999999999998"/>
    <n v="19.989999999999998"/>
    <n v="9495"/>
    <n v="9495"/>
    <n v="32"/>
    <s v="WORK IN PROGRESS"/>
    <n v="134462196"/>
    <s v="NO INCENTIVE"/>
    <s v="N"/>
    <s v="N"/>
    <s v="N"/>
    <s v="N"/>
    <x v="3"/>
    <n v="134992206"/>
    <n v="28"/>
    <n v="11"/>
    <n v="20230306"/>
    <s v="CUSTOMER"/>
    <n v="15"/>
    <s v="Y"/>
    <s v="Tech rep lvl + Dia a Dia + VGF2"/>
    <s v="FULL PAYMENT"/>
    <m/>
    <n v="70195.094899999996"/>
    <n v="48271.139900000002"/>
    <n v="78.760000000000005"/>
    <m/>
    <s v="NAIL ENAMEL"/>
    <s v="NAIL ENAMEL/TINT"/>
    <s v="NAIL COLOR"/>
    <s v="UNISEX"/>
    <s v="AVON"/>
    <s v="AVON"/>
    <n v="0"/>
    <n v="100"/>
    <n v="20"/>
    <s v="N"/>
    <s v="N"/>
    <n v="51301"/>
    <m/>
    <s v="N"/>
    <s v="RP"/>
    <n v="19.989999999999998"/>
    <n v="19.989999999999998"/>
    <n v="19.989999999999998"/>
    <m/>
    <m/>
    <m/>
    <m/>
    <s v="N"/>
    <m/>
    <m/>
    <m/>
    <x v="0"/>
    <m/>
    <n v="32"/>
    <s v="AVON COLOR - 2"/>
    <s v="N"/>
    <m/>
    <m/>
    <s v="N"/>
    <n v="20230306"/>
    <m/>
    <n v="134462196"/>
    <s v="MIXED"/>
    <s v="Tech rep lvl"/>
    <s v="CosmÃ©ticos"/>
    <n v="1"/>
    <m/>
    <n v="0"/>
    <n v="0"/>
    <n v="100"/>
    <n v="134992205"/>
    <n v="999"/>
    <n v="2"/>
    <x v="0"/>
    <x v="0"/>
    <n v="0.38059999999999999"/>
    <n v="0.435"/>
    <n v="0.38059999999999999"/>
    <n v="0.35339999999999999"/>
    <n v="0.33710000000000001"/>
    <n v="19.989999999999998"/>
    <n v="19.989999999999998"/>
    <n v="19.989999999999998"/>
    <n v="19.989999999999998"/>
    <n v="19.989999999999998"/>
    <s v="Brasil + Dia a Dia + VGF2"/>
    <s v="Bronze + Dia a Dia + VGF2"/>
    <s v="Prata + Dia a Dia + VGF2"/>
    <s v="Ouro + Dia a Dia + VGF2"/>
    <s v="Estrela + Dia a Dia + VGF2"/>
    <n v="30"/>
    <n v="20"/>
    <n v="30"/>
    <n v="35"/>
    <n v="38"/>
    <n v="83.92"/>
    <n v="83.92"/>
    <n v="83.92"/>
    <n v="83.92"/>
    <n v="83.92"/>
    <n v="0"/>
    <n v="0"/>
    <n v="0"/>
    <n v="0"/>
    <n v="0"/>
    <n v="13.993"/>
    <n v="15.992000000000001"/>
    <n v="13.993"/>
    <n v="12.993499999999999"/>
    <n v="12.393800000000001"/>
    <n v="0"/>
    <n v="0"/>
    <n v="0"/>
    <n v="0"/>
    <n v="0"/>
    <n v="0"/>
    <n v="100"/>
    <n v="100"/>
    <n v="100"/>
    <n v="100"/>
  </r>
  <r>
    <n v="639951"/>
    <x v="486"/>
    <n v="20230306"/>
    <m/>
    <s v="COLOR"/>
    <x v="225"/>
    <s v="NAIL CRYSTAL EFFECT DTV"/>
    <n v="1232599"/>
    <x v="486"/>
    <n v="1"/>
    <s v="NEW COI"/>
    <s v="REGULAR PRICE"/>
    <n v="0.38059999999999999"/>
    <m/>
    <n v="2.3090000000000002"/>
    <m/>
    <m/>
    <n v="19.989999999999998"/>
    <n v="19.989999999999998"/>
    <n v="4018"/>
    <n v="4018"/>
    <n v="32"/>
    <s v="WORK IN PROGRESS"/>
    <n v="134462196"/>
    <s v="NO INCENTIVE"/>
    <s v="N"/>
    <s v="N"/>
    <s v="N"/>
    <s v="N"/>
    <x v="3"/>
    <n v="134992208"/>
    <n v="28"/>
    <n v="11"/>
    <n v="20230306"/>
    <s v="CUSTOMER"/>
    <n v="15"/>
    <s v="Y"/>
    <s v="Tech rep lvl + Dia a Dia + VGF2"/>
    <s v="FULL PAYMENT"/>
    <m/>
    <n v="29703.358899999999"/>
    <n v="20425.796900000001"/>
    <n v="78.760000000000005"/>
    <m/>
    <s v="NAIL ENAMEL"/>
    <s v="NAIL ENAMEL/TINT"/>
    <s v="NAIL COLOR"/>
    <s v="UNISEX"/>
    <s v="AVON"/>
    <s v="AVON"/>
    <n v="0"/>
    <n v="100"/>
    <n v="20"/>
    <s v="N"/>
    <s v="N"/>
    <n v="51353"/>
    <m/>
    <s v="N"/>
    <s v="RP"/>
    <n v="19.989999999999998"/>
    <n v="19.989999999999998"/>
    <n v="19.989999999999998"/>
    <m/>
    <m/>
    <m/>
    <m/>
    <s v="N"/>
    <m/>
    <m/>
    <m/>
    <x v="0"/>
    <m/>
    <n v="32"/>
    <s v="AVON COLOR - 2"/>
    <s v="N"/>
    <m/>
    <m/>
    <s v="N"/>
    <n v="20230306"/>
    <m/>
    <n v="134462196"/>
    <s v="MIXED"/>
    <s v="Tech rep lvl"/>
    <s v="CosmÃ©ticos"/>
    <n v="1"/>
    <m/>
    <n v="0"/>
    <n v="0"/>
    <n v="100"/>
    <n v="134992205"/>
    <n v="999"/>
    <n v="2"/>
    <x v="0"/>
    <x v="0"/>
    <n v="0.38059999999999999"/>
    <n v="0.435"/>
    <n v="0.38059999999999999"/>
    <n v="0.35339999999999999"/>
    <n v="0.33710000000000001"/>
    <n v="19.989999999999998"/>
    <n v="19.989999999999998"/>
    <n v="19.989999999999998"/>
    <n v="19.989999999999998"/>
    <n v="19.989999999999998"/>
    <s v="Brasil + Dia a Dia + VGF2"/>
    <s v="Bronze + Dia a Dia + VGF2"/>
    <s v="Prata + Dia a Dia + VGF2"/>
    <s v="Ouro + Dia a Dia + VGF2"/>
    <s v="Estrela + Dia a Dia + VGF2"/>
    <n v="30"/>
    <n v="20"/>
    <n v="30"/>
    <n v="35"/>
    <n v="38"/>
    <n v="83.92"/>
    <n v="83.92"/>
    <n v="83.92"/>
    <n v="83.92"/>
    <n v="83.92"/>
    <n v="0"/>
    <n v="0"/>
    <n v="0"/>
    <n v="0"/>
    <n v="0"/>
    <n v="13.993"/>
    <n v="15.992000000000001"/>
    <n v="13.993"/>
    <n v="12.993499999999999"/>
    <n v="12.393800000000001"/>
    <n v="0"/>
    <n v="0"/>
    <n v="0"/>
    <n v="0"/>
    <n v="0"/>
    <n v="0"/>
    <n v="100"/>
    <n v="100"/>
    <n v="100"/>
    <n v="100"/>
  </r>
  <r>
    <n v="639952"/>
    <x v="487"/>
    <n v="20230306"/>
    <m/>
    <s v="COLOR"/>
    <x v="225"/>
    <s v="NAIL CRYSTAL EFFECT DTV"/>
    <n v="1232599"/>
    <x v="487"/>
    <n v="1"/>
    <s v="NEW COI"/>
    <s v="REGULAR PRICE"/>
    <n v="0.38059999999999999"/>
    <m/>
    <n v="2.3090000000000002"/>
    <m/>
    <m/>
    <n v="19.989999999999998"/>
    <n v="19.989999999999998"/>
    <n v="5385"/>
    <n v="5385"/>
    <n v="32"/>
    <s v="WORK IN PROGRESS"/>
    <n v="134462196"/>
    <s v="NO INCENTIVE"/>
    <s v="N"/>
    <s v="N"/>
    <s v="N"/>
    <s v="N"/>
    <x v="3"/>
    <n v="134992209"/>
    <n v="28"/>
    <n v="11"/>
    <n v="20230306"/>
    <s v="CUSTOMER"/>
    <n v="15"/>
    <s v="Y"/>
    <s v="Tech rep lvl + Dia a Dia + VGF2"/>
    <s v="FULL PAYMENT"/>
    <m/>
    <n v="39808.739699999998"/>
    <n v="27374.774700000002"/>
    <n v="78.760000000000005"/>
    <m/>
    <s v="NAIL ENAMEL"/>
    <s v="NAIL ENAMEL/TINT"/>
    <s v="NAIL COLOR"/>
    <s v="UNISEX"/>
    <s v="AVON"/>
    <s v="AVON"/>
    <n v="0"/>
    <n v="100"/>
    <n v="20"/>
    <s v="N"/>
    <s v="N"/>
    <n v="51402"/>
    <m/>
    <s v="N"/>
    <s v="RP"/>
    <n v="19.989999999999998"/>
    <n v="19.989999999999998"/>
    <n v="19.989999999999998"/>
    <m/>
    <m/>
    <m/>
    <m/>
    <s v="N"/>
    <m/>
    <m/>
    <m/>
    <x v="0"/>
    <m/>
    <n v="32"/>
    <s v="AVON COLOR - 2"/>
    <s v="N"/>
    <m/>
    <m/>
    <s v="N"/>
    <n v="20230306"/>
    <m/>
    <n v="134462196"/>
    <s v="MIXED"/>
    <s v="Tech rep lvl"/>
    <s v="CosmÃ©ticos"/>
    <n v="1"/>
    <m/>
    <n v="0"/>
    <n v="0"/>
    <n v="100"/>
    <n v="134992205"/>
    <n v="999"/>
    <n v="2"/>
    <x v="0"/>
    <x v="0"/>
    <n v="0.38059999999999999"/>
    <n v="0.435"/>
    <n v="0.38059999999999999"/>
    <n v="0.35339999999999999"/>
    <n v="0.33710000000000001"/>
    <n v="19.989999999999998"/>
    <n v="19.989999999999998"/>
    <n v="19.989999999999998"/>
    <n v="19.989999999999998"/>
    <n v="19.989999999999998"/>
    <s v="Brasil + Dia a Dia + VGF2"/>
    <s v="Bronze + Dia a Dia + VGF2"/>
    <s v="Prata + Dia a Dia + VGF2"/>
    <s v="Ouro + Dia a Dia + VGF2"/>
    <s v="Estrela + Dia a Dia + VGF2"/>
    <n v="30"/>
    <n v="20"/>
    <n v="30"/>
    <n v="35"/>
    <n v="38"/>
    <n v="83.92"/>
    <n v="83.92"/>
    <n v="83.92"/>
    <n v="83.92"/>
    <n v="83.92"/>
    <n v="0"/>
    <n v="0"/>
    <n v="0"/>
    <n v="0"/>
    <n v="0"/>
    <n v="13.993"/>
    <n v="15.992000000000001"/>
    <n v="13.993"/>
    <n v="12.993499999999999"/>
    <n v="12.393800000000001"/>
    <n v="0"/>
    <n v="0"/>
    <n v="0"/>
    <n v="0"/>
    <n v="0"/>
    <n v="0"/>
    <n v="100"/>
    <n v="100"/>
    <n v="100"/>
    <n v="100"/>
  </r>
  <r>
    <n v="639953"/>
    <x v="488"/>
    <n v="20230306"/>
    <m/>
    <s v="COLOR"/>
    <x v="225"/>
    <s v="NAIL CRYSTAL EFFECT DTV"/>
    <n v="1232599"/>
    <x v="488"/>
    <n v="1"/>
    <s v="NEW COI"/>
    <s v="REGULAR PRICE"/>
    <n v="0.38059999999999999"/>
    <m/>
    <n v="2.3090000000000002"/>
    <m/>
    <m/>
    <n v="19.989999999999998"/>
    <n v="19.989999999999998"/>
    <n v="4450"/>
    <n v="4450"/>
    <n v="32"/>
    <s v="WORK IN PROGRESS"/>
    <n v="134462196"/>
    <s v="NO INCENTIVE"/>
    <s v="N"/>
    <s v="N"/>
    <s v="N"/>
    <s v="N"/>
    <x v="3"/>
    <n v="134992210"/>
    <n v="28"/>
    <n v="11"/>
    <n v="20230306"/>
    <s v="CUSTOMER"/>
    <n v="15"/>
    <s v="Y"/>
    <s v="Tech rep lvl + Dia a Dia + VGF2"/>
    <s v="FULL PAYMENT"/>
    <m/>
    <n v="32897.700900000003"/>
    <n v="22622.650900000001"/>
    <n v="78.760000000000005"/>
    <m/>
    <s v="NAIL ENAMEL"/>
    <s v="NAIL ENAMEL/TINT"/>
    <s v="NAIL COLOR"/>
    <s v="UNISEX"/>
    <s v="AVON"/>
    <s v="AVON"/>
    <n v="0"/>
    <n v="100"/>
    <n v="20"/>
    <s v="N"/>
    <s v="N"/>
    <n v="51573"/>
    <m/>
    <s v="N"/>
    <s v="RP"/>
    <n v="19.989999999999998"/>
    <n v="19.989999999999998"/>
    <n v="19.989999999999998"/>
    <m/>
    <m/>
    <m/>
    <m/>
    <s v="N"/>
    <m/>
    <m/>
    <m/>
    <x v="0"/>
    <m/>
    <n v="32"/>
    <s v="AVON COLOR - 2"/>
    <s v="N"/>
    <m/>
    <m/>
    <s v="N"/>
    <n v="20230306"/>
    <m/>
    <n v="134462196"/>
    <s v="MIXED"/>
    <s v="Tech rep lvl"/>
    <s v="CosmÃ©ticos"/>
    <n v="1"/>
    <m/>
    <n v="0"/>
    <n v="0"/>
    <n v="100"/>
    <n v="134992205"/>
    <n v="999"/>
    <n v="2"/>
    <x v="0"/>
    <x v="0"/>
    <n v="0.38059999999999999"/>
    <n v="0.435"/>
    <n v="0.38059999999999999"/>
    <n v="0.35339999999999999"/>
    <n v="0.33710000000000001"/>
    <n v="19.989999999999998"/>
    <n v="19.989999999999998"/>
    <n v="19.989999999999998"/>
    <n v="19.989999999999998"/>
    <n v="19.989999999999998"/>
    <s v="Brasil + Dia a Dia + VGF2"/>
    <s v="Bronze + Dia a Dia + VGF2"/>
    <s v="Prata + Dia a Dia + VGF2"/>
    <s v="Ouro + Dia a Dia + VGF2"/>
    <s v="Estrela + Dia a Dia + VGF2"/>
    <n v="30"/>
    <n v="20"/>
    <n v="30"/>
    <n v="35"/>
    <n v="38"/>
    <n v="83.92"/>
    <n v="83.92"/>
    <n v="83.92"/>
    <n v="83.92"/>
    <n v="83.92"/>
    <n v="0"/>
    <n v="0"/>
    <n v="0"/>
    <n v="0"/>
    <n v="0"/>
    <n v="13.993"/>
    <n v="15.992000000000001"/>
    <n v="13.993"/>
    <n v="12.993499999999999"/>
    <n v="12.393800000000001"/>
    <n v="0"/>
    <n v="0"/>
    <n v="0"/>
    <n v="0"/>
    <n v="0"/>
    <n v="0"/>
    <n v="100"/>
    <n v="100"/>
    <n v="100"/>
    <n v="100"/>
  </r>
  <r>
    <n v="639955"/>
    <x v="489"/>
    <n v="20230306"/>
    <m/>
    <s v="COLOR"/>
    <x v="225"/>
    <s v="AVON NAIL ENAMEL CRUSH CRYSTAL SHADE ADD DTV"/>
    <n v="1232601"/>
    <x v="489"/>
    <n v="1"/>
    <s v="NEW COI"/>
    <s v="REGULAR PRICE"/>
    <n v="0.38059999999999999"/>
    <m/>
    <n v="2.27"/>
    <m/>
    <m/>
    <n v="19.989999999999998"/>
    <n v="19.989999999999998"/>
    <n v="2569"/>
    <n v="2569"/>
    <n v="32"/>
    <s v="WORK IN PROGRESS"/>
    <n v="134462196"/>
    <s v="NO INCENTIVE"/>
    <s v="N"/>
    <s v="N"/>
    <s v="N"/>
    <s v="N"/>
    <x v="3"/>
    <n v="134992172"/>
    <n v="28"/>
    <n v="11"/>
    <n v="20230306"/>
    <s v="CUSTOMER"/>
    <n v="15"/>
    <s v="Y"/>
    <s v="Tech rep lvl + Dia a Dia + VGF2"/>
    <s v="FULL PAYMENT"/>
    <m/>
    <n v="18991.281599999998"/>
    <n v="13159.651599999999"/>
    <n v="79.11"/>
    <m/>
    <s v="NAIL ENAMEL"/>
    <s v="NAIL ENAMEL/TINT"/>
    <s v="NAIL COLOR"/>
    <s v="UNISEX"/>
    <s v="AVON"/>
    <s v="AVON"/>
    <n v="0"/>
    <n v="100"/>
    <n v="50"/>
    <s v="N"/>
    <s v="N"/>
    <n v="51584"/>
    <m/>
    <s v="N"/>
    <s v="RP"/>
    <n v="19.989999999999998"/>
    <n v="19.989999999999998"/>
    <n v="19.989999999999998"/>
    <m/>
    <m/>
    <m/>
    <m/>
    <s v="N"/>
    <m/>
    <m/>
    <m/>
    <x v="0"/>
    <m/>
    <n v="32"/>
    <s v="AVON COLOR - 2"/>
    <s v="N"/>
    <m/>
    <m/>
    <s v="N"/>
    <n v="20230306"/>
    <m/>
    <n v="134462196"/>
    <s v="MIXED"/>
    <s v="Tech rep lvl"/>
    <s v="CosmÃ©ticos"/>
    <n v="1"/>
    <m/>
    <n v="0"/>
    <n v="0"/>
    <n v="100"/>
    <n v="134992169"/>
    <n v="999"/>
    <n v="2"/>
    <x v="0"/>
    <x v="0"/>
    <n v="0.38059999999999999"/>
    <n v="0.435"/>
    <n v="0.38059999999999999"/>
    <n v="0.35339999999999999"/>
    <n v="0.33710000000000001"/>
    <n v="19.989999999999998"/>
    <n v="19.989999999999998"/>
    <n v="19.989999999999998"/>
    <n v="19.989999999999998"/>
    <n v="19.989999999999998"/>
    <s v="Brasil + Dia a Dia + VGF2"/>
    <s v="Bronze + Dia a Dia + VGF2"/>
    <s v="Prata + Dia a Dia + VGF2"/>
    <s v="Ouro + Dia a Dia + VGF2"/>
    <s v="Estrela + Dia a Dia + VGF2"/>
    <n v="30"/>
    <n v="20"/>
    <n v="30"/>
    <n v="35"/>
    <n v="38"/>
    <n v="83.92"/>
    <n v="83.92"/>
    <n v="83.92"/>
    <n v="83.92"/>
    <n v="83.92"/>
    <n v="0"/>
    <n v="0"/>
    <n v="0"/>
    <n v="0"/>
    <n v="0"/>
    <n v="13.993"/>
    <n v="15.992000000000001"/>
    <n v="13.993"/>
    <n v="12.993499999999999"/>
    <n v="12.393800000000001"/>
    <n v="0"/>
    <n v="0"/>
    <n v="0"/>
    <n v="0"/>
    <n v="0"/>
    <n v="0"/>
    <n v="100"/>
    <n v="100"/>
    <n v="100"/>
    <n v="100"/>
  </r>
  <r>
    <n v="639956"/>
    <x v="490"/>
    <n v="20230306"/>
    <m/>
    <s v="COLOR"/>
    <x v="225"/>
    <s v="AVON NAIL ENAMEL CRUSH CRYSTAL SHADE ADD DTV"/>
    <n v="1232601"/>
    <x v="490"/>
    <n v="1"/>
    <s v="NEW COI"/>
    <s v="REGULAR PRICE"/>
    <n v="0.38059999999999999"/>
    <m/>
    <n v="2.27"/>
    <m/>
    <m/>
    <n v="19.989999999999998"/>
    <n v="19.989999999999998"/>
    <n v="4082"/>
    <n v="4082"/>
    <n v="32"/>
    <s v="WORK IN PROGRESS"/>
    <n v="134462196"/>
    <s v="NO INCENTIVE"/>
    <s v="N"/>
    <s v="N"/>
    <s v="N"/>
    <s v="N"/>
    <x v="3"/>
    <n v="134992170"/>
    <n v="28"/>
    <n v="11"/>
    <n v="20230306"/>
    <s v="CUSTOMER"/>
    <n v="15"/>
    <s v="Y"/>
    <s v="Tech rep lvl + Dia a Dia + VGF2"/>
    <s v="FULL PAYMENT"/>
    <m/>
    <n v="30176.478200000001"/>
    <n v="20910.338199999998"/>
    <n v="79.11"/>
    <m/>
    <s v="NAIL ENAMEL"/>
    <s v="NAIL ENAMEL/TINT"/>
    <s v="NAIL COLOR"/>
    <s v="UNISEX"/>
    <s v="AVON"/>
    <s v="AVON"/>
    <n v="0"/>
    <n v="100"/>
    <n v="50"/>
    <s v="N"/>
    <s v="N"/>
    <n v="51593"/>
    <m/>
    <s v="N"/>
    <s v="RP"/>
    <n v="19.989999999999998"/>
    <n v="19.989999999999998"/>
    <n v="19.989999999999998"/>
    <m/>
    <m/>
    <m/>
    <m/>
    <s v="N"/>
    <m/>
    <m/>
    <m/>
    <x v="0"/>
    <m/>
    <n v="32"/>
    <s v="AVON COLOR - 2"/>
    <s v="N"/>
    <m/>
    <m/>
    <s v="N"/>
    <n v="20230306"/>
    <m/>
    <n v="134462196"/>
    <s v="MIXED"/>
    <s v="Tech rep lvl"/>
    <s v="CosmÃ©ticos"/>
    <n v="1"/>
    <m/>
    <n v="0"/>
    <n v="0"/>
    <n v="100"/>
    <n v="134992169"/>
    <n v="999"/>
    <n v="2"/>
    <x v="0"/>
    <x v="0"/>
    <n v="0.38059999999999999"/>
    <n v="0.435"/>
    <n v="0.38059999999999999"/>
    <n v="0.35339999999999999"/>
    <n v="0.33710000000000001"/>
    <n v="19.989999999999998"/>
    <n v="19.989999999999998"/>
    <n v="19.989999999999998"/>
    <n v="19.989999999999998"/>
    <n v="19.989999999999998"/>
    <s v="Brasil + Dia a Dia + VGF2"/>
    <s v="Bronze + Dia a Dia + VGF2"/>
    <s v="Prata + Dia a Dia + VGF2"/>
    <s v="Ouro + Dia a Dia + VGF2"/>
    <s v="Estrela + Dia a Dia + VGF2"/>
    <n v="30"/>
    <n v="20"/>
    <n v="30"/>
    <n v="35"/>
    <n v="38"/>
    <n v="83.92"/>
    <n v="83.92"/>
    <n v="83.92"/>
    <n v="83.92"/>
    <n v="83.92"/>
    <n v="0"/>
    <n v="0"/>
    <n v="0"/>
    <n v="0"/>
    <n v="0"/>
    <n v="13.993"/>
    <n v="15.992000000000001"/>
    <n v="13.993"/>
    <n v="12.993499999999999"/>
    <n v="12.393800000000001"/>
    <n v="0"/>
    <n v="0"/>
    <n v="0"/>
    <n v="0"/>
    <n v="0"/>
    <n v="0"/>
    <n v="100"/>
    <n v="100"/>
    <n v="100"/>
    <n v="100"/>
  </r>
  <r>
    <n v="633227"/>
    <x v="491"/>
    <n v="20230304"/>
    <m/>
    <s v="COLOR"/>
    <x v="226"/>
    <s v="AVON WONDERLAND NAIL ENAMEL"/>
    <n v="1227984"/>
    <x v="491"/>
    <n v="1"/>
    <s v="IN-LINE (EXCL NR)"/>
    <s v="CROSS-OUT"/>
    <n v="0.38059999999999999"/>
    <m/>
    <n v="2.286"/>
    <m/>
    <m/>
    <n v="17.989999999999998"/>
    <n v="21.99"/>
    <n v="4145"/>
    <n v="4145"/>
    <n v="33"/>
    <s v="WORK IN PROGRESS"/>
    <n v="134462295"/>
    <s v="NO INCENTIVE"/>
    <s v="N"/>
    <s v="N"/>
    <s v="N"/>
    <s v="N"/>
    <x v="3"/>
    <n v="134462301"/>
    <n v="28"/>
    <n v="11"/>
    <n v="20230306"/>
    <s v="CUSTOMER"/>
    <n v="15"/>
    <s v="Y"/>
    <s v="Tech rep lvl + Dia a Dia + VGF2"/>
    <s v="FULL PAYMENT"/>
    <m/>
    <n v="27576.0615"/>
    <n v="18100.591400000001"/>
    <n v="76.63"/>
    <m/>
    <s v="NAIL ENAMEL"/>
    <s v="NAIL ENAMEL/TINT"/>
    <s v="NAIL COLOR"/>
    <s v="FEMALE"/>
    <s v="AVON"/>
    <s v="AVON"/>
    <n v="1"/>
    <n v="100"/>
    <n v="20"/>
    <s v="N"/>
    <s v="N"/>
    <n v="50700"/>
    <m/>
    <s v="N"/>
    <s v="RP"/>
    <n v="17.38"/>
    <n v="21.99"/>
    <n v="21.99"/>
    <m/>
    <m/>
    <m/>
    <m/>
    <s v="N"/>
    <m/>
    <m/>
    <m/>
    <x v="0"/>
    <m/>
    <n v="32"/>
    <s v="AVON COLOR - 2"/>
    <s v="N"/>
    <m/>
    <m/>
    <s v="N"/>
    <n v="20230306"/>
    <m/>
    <n v="134462295"/>
    <s v="MIXED"/>
    <s v="Tech rep lvl"/>
    <s v="CosmÃ©ticos"/>
    <n v="1"/>
    <m/>
    <n v="0"/>
    <n v="0"/>
    <n v="100"/>
    <n v="134462296"/>
    <n v="999"/>
    <n v="2"/>
    <x v="0"/>
    <x v="0"/>
    <n v="0.38059999999999999"/>
    <n v="0.435"/>
    <n v="0.38059999999999999"/>
    <n v="0.35339999999999999"/>
    <n v="0.33710000000000001"/>
    <n v="17.989999999999998"/>
    <n v="17.989999999999998"/>
    <n v="17.989999999999998"/>
    <n v="17.989999999999998"/>
    <n v="17.989999999999998"/>
    <s v="Brasil + Dia a Dia + VGF2"/>
    <s v="Bronze + Dia a Dia + VGF2"/>
    <s v="Prata + Dia a Dia + VGF2"/>
    <s v="Ouro + Dia a Dia + VGF2"/>
    <s v="Estrela + Dia a Dia + VGF2"/>
    <n v="30"/>
    <n v="20"/>
    <n v="30"/>
    <n v="35"/>
    <n v="38"/>
    <n v="83.92"/>
    <n v="83.92"/>
    <n v="83.92"/>
    <n v="83.92"/>
    <n v="83.92"/>
    <n v="0"/>
    <n v="0"/>
    <n v="0"/>
    <n v="0"/>
    <n v="0"/>
    <n v="12.593"/>
    <n v="14.391999999999999"/>
    <n v="12.593"/>
    <n v="11.6935"/>
    <n v="11.1538"/>
    <n v="0"/>
    <n v="0"/>
    <n v="0"/>
    <n v="0"/>
    <n v="0"/>
    <n v="0"/>
    <n v="100"/>
    <n v="100"/>
    <n v="100"/>
    <n v="100"/>
  </r>
  <r>
    <n v="635936"/>
    <x v="492"/>
    <n v="20230304"/>
    <m/>
    <s v="COLOR"/>
    <x v="226"/>
    <s v="AVON WONDERLAND NAIL ENAMEL"/>
    <n v="1227984"/>
    <x v="492"/>
    <n v="1"/>
    <s v="IN-LINE (EXCL NR)"/>
    <s v="CROSS-OUT"/>
    <n v="0.38059999999999999"/>
    <m/>
    <n v="2.387"/>
    <m/>
    <m/>
    <n v="17.989999999999998"/>
    <n v="21.99"/>
    <n v="5801"/>
    <n v="5801"/>
    <n v="33"/>
    <s v="WORK IN PROGRESS"/>
    <n v="134462295"/>
    <s v="NO INCENTIVE"/>
    <s v="N"/>
    <s v="N"/>
    <s v="N"/>
    <s v="N"/>
    <x v="3"/>
    <n v="134462299"/>
    <n v="28"/>
    <n v="11"/>
    <n v="20230306"/>
    <s v="CUSTOMER"/>
    <n v="15"/>
    <s v="Y"/>
    <s v="Tech rep lvl + Dia a Dia + VGF2"/>
    <s v="FULL PAYMENT"/>
    <m/>
    <n v="38595.179300000003"/>
    <n v="24748.192299999999"/>
    <n v="75.599999999999994"/>
    <m/>
    <s v="NAIL ENAMEL"/>
    <s v="NAIL ENAMEL/TINT"/>
    <s v="NAIL COLOR"/>
    <s v="FEMALE"/>
    <s v="AVON"/>
    <s v="AVON"/>
    <n v="1"/>
    <n v="100"/>
    <n v="20"/>
    <s v="N"/>
    <s v="N"/>
    <n v="52406"/>
    <m/>
    <s v="N"/>
    <s v="RP"/>
    <n v="17.38"/>
    <n v="21.99"/>
    <n v="21.99"/>
    <m/>
    <m/>
    <m/>
    <m/>
    <s v="N"/>
    <m/>
    <m/>
    <m/>
    <x v="0"/>
    <m/>
    <n v="32"/>
    <s v="AVON COLOR - 2"/>
    <s v="N"/>
    <m/>
    <m/>
    <s v="N"/>
    <n v="20230306"/>
    <m/>
    <n v="134462295"/>
    <s v="MIXED"/>
    <s v="Tech rep lvl"/>
    <s v="CosmÃ©ticos"/>
    <n v="1"/>
    <m/>
    <n v="0"/>
    <n v="0"/>
    <n v="100"/>
    <n v="134462296"/>
    <n v="999"/>
    <n v="2"/>
    <x v="0"/>
    <x v="0"/>
    <n v="0.38059999999999999"/>
    <n v="0.435"/>
    <n v="0.38059999999999999"/>
    <n v="0.35339999999999999"/>
    <n v="0.33710000000000001"/>
    <n v="17.989999999999998"/>
    <n v="17.989999999999998"/>
    <n v="17.989999999999998"/>
    <n v="17.989999999999998"/>
    <n v="17.989999999999998"/>
    <s v="Brasil + Dia a Dia + VGF2"/>
    <s v="Bronze + Dia a Dia + VGF2"/>
    <s v="Prata + Dia a Dia + VGF2"/>
    <s v="Ouro + Dia a Dia + VGF2"/>
    <s v="Estrela + Dia a Dia + VGF2"/>
    <n v="30"/>
    <n v="20"/>
    <n v="30"/>
    <n v="35"/>
    <n v="38"/>
    <n v="83.92"/>
    <n v="83.92"/>
    <n v="83.92"/>
    <n v="83.92"/>
    <n v="83.92"/>
    <n v="0"/>
    <n v="0"/>
    <n v="0"/>
    <n v="0"/>
    <n v="0"/>
    <n v="12.593"/>
    <n v="14.391999999999999"/>
    <n v="12.593"/>
    <n v="11.6935"/>
    <n v="11.1538"/>
    <n v="0"/>
    <n v="0"/>
    <n v="0"/>
    <n v="0"/>
    <n v="0"/>
    <n v="0"/>
    <n v="100"/>
    <n v="100"/>
    <n v="100"/>
    <n v="100"/>
  </r>
  <r>
    <n v="635937"/>
    <x v="493"/>
    <n v="20230304"/>
    <m/>
    <s v="COLOR"/>
    <x v="226"/>
    <s v="AVON WONDERLAND NAIL ENAMEL"/>
    <n v="1227984"/>
    <x v="493"/>
    <n v="1"/>
    <s v="IN-LINE (EXCL NR)"/>
    <s v="CROSS-OUT"/>
    <n v="0.38059999999999999"/>
    <m/>
    <n v="2.5430000000000001"/>
    <m/>
    <m/>
    <n v="17.989999999999998"/>
    <n v="21.99"/>
    <n v="2909"/>
    <n v="2909"/>
    <n v="33"/>
    <s v="WORK IN PROGRESS"/>
    <n v="134462295"/>
    <s v="NO INCENTIVE"/>
    <s v="N"/>
    <s v="N"/>
    <s v="N"/>
    <s v="N"/>
    <x v="3"/>
    <n v="134462297"/>
    <n v="28"/>
    <n v="11"/>
    <n v="20230306"/>
    <s v="CUSTOMER"/>
    <n v="15"/>
    <s v="Y"/>
    <s v="Tech rep lvl + Dia a Dia + VGF2"/>
    <s v="FULL PAYMENT"/>
    <m/>
    <n v="19353.343400000002"/>
    <n v="11955.7564"/>
    <n v="74"/>
    <m/>
    <s v="NAIL ENAMEL"/>
    <s v="NAIL ENAMEL/TINT"/>
    <s v="NAIL COLOR"/>
    <s v="FEMALE"/>
    <s v="AVON"/>
    <s v="AVON"/>
    <n v="1"/>
    <n v="100"/>
    <n v="20"/>
    <s v="N"/>
    <s v="N"/>
    <n v="52412"/>
    <m/>
    <s v="N"/>
    <s v="RP"/>
    <n v="17.38"/>
    <n v="21.99"/>
    <n v="21.99"/>
    <m/>
    <m/>
    <m/>
    <m/>
    <s v="N"/>
    <m/>
    <m/>
    <m/>
    <x v="0"/>
    <m/>
    <n v="32"/>
    <s v="AVON COLOR - 2"/>
    <s v="N"/>
    <m/>
    <m/>
    <s v="N"/>
    <n v="20230306"/>
    <m/>
    <n v="134462295"/>
    <s v="MIXED"/>
    <s v="Tech rep lvl"/>
    <s v="CosmÃ©ticos"/>
    <n v="1"/>
    <m/>
    <n v="0"/>
    <n v="0"/>
    <n v="100"/>
    <n v="134462296"/>
    <n v="999"/>
    <n v="2"/>
    <x v="0"/>
    <x v="0"/>
    <n v="0.38059999999999999"/>
    <n v="0.435"/>
    <n v="0.38059999999999999"/>
    <n v="0.35339999999999999"/>
    <n v="0.33710000000000001"/>
    <n v="17.989999999999998"/>
    <n v="17.989999999999998"/>
    <n v="17.989999999999998"/>
    <n v="17.989999999999998"/>
    <n v="17.989999999999998"/>
    <s v="Brasil + Dia a Dia + VGF2"/>
    <s v="Bronze + Dia a Dia + VGF2"/>
    <s v="Prata + Dia a Dia + VGF2"/>
    <s v="Ouro + Dia a Dia + VGF2"/>
    <s v="Estrela + Dia a Dia + VGF2"/>
    <n v="30"/>
    <n v="20"/>
    <n v="30"/>
    <n v="35"/>
    <n v="38"/>
    <n v="83.92"/>
    <n v="83.92"/>
    <n v="83.92"/>
    <n v="83.92"/>
    <n v="83.92"/>
    <n v="0"/>
    <n v="0"/>
    <n v="0"/>
    <n v="0"/>
    <n v="0"/>
    <n v="12.593"/>
    <n v="14.391999999999999"/>
    <n v="12.593"/>
    <n v="11.6935"/>
    <n v="11.1538"/>
    <n v="0"/>
    <n v="0"/>
    <n v="0"/>
    <n v="0"/>
    <n v="0"/>
    <n v="0"/>
    <n v="100"/>
    <n v="100"/>
    <n v="100"/>
    <n v="100"/>
  </r>
  <r>
    <n v="635938"/>
    <x v="494"/>
    <n v="20230304"/>
    <m/>
    <s v="COLOR"/>
    <x v="226"/>
    <s v="AVON WONDERLAND NAIL ENAMEL"/>
    <n v="1227984"/>
    <x v="494"/>
    <n v="1"/>
    <s v="IN-LINE (EXCL NR)"/>
    <s v="CROSS-OUT"/>
    <n v="0.38059999999999999"/>
    <m/>
    <n v="2.58"/>
    <m/>
    <m/>
    <n v="17.989999999999998"/>
    <n v="21.99"/>
    <n v="3315"/>
    <n v="3315"/>
    <n v="33"/>
    <s v="WORK IN PROGRESS"/>
    <n v="134462295"/>
    <s v="NO INCENTIVE"/>
    <s v="N"/>
    <s v="N"/>
    <s v="N"/>
    <s v="N"/>
    <x v="3"/>
    <n v="134462298"/>
    <n v="28"/>
    <n v="11"/>
    <n v="20230306"/>
    <s v="CUSTOMER"/>
    <n v="15"/>
    <s v="Y"/>
    <s v="Tech rep lvl + Dia a Dia + VGF2"/>
    <s v="FULL PAYMENT"/>
    <m/>
    <n v="22054.960999999999"/>
    <n v="13502.261"/>
    <n v="73.62"/>
    <m/>
    <s v="NAIL ENAMEL"/>
    <s v="NAIL ENAMEL/TINT"/>
    <s v="NAIL COLOR"/>
    <s v="FEMALE"/>
    <s v="AVON"/>
    <s v="AVON"/>
    <n v="1"/>
    <n v="100"/>
    <n v="20"/>
    <s v="N"/>
    <s v="N"/>
    <n v="52482"/>
    <m/>
    <s v="N"/>
    <s v="RP"/>
    <n v="17.38"/>
    <n v="21.99"/>
    <n v="21.99"/>
    <m/>
    <m/>
    <m/>
    <m/>
    <s v="N"/>
    <m/>
    <m/>
    <m/>
    <x v="0"/>
    <m/>
    <n v="32"/>
    <s v="AVON COLOR - 2"/>
    <s v="N"/>
    <m/>
    <m/>
    <s v="N"/>
    <n v="20230306"/>
    <m/>
    <n v="134462295"/>
    <s v="MIXED"/>
    <s v="Tech rep lvl"/>
    <s v="CosmÃ©ticos"/>
    <n v="1"/>
    <m/>
    <n v="0"/>
    <n v="0"/>
    <n v="100"/>
    <n v="134462296"/>
    <n v="999"/>
    <n v="2"/>
    <x v="0"/>
    <x v="0"/>
    <n v="0.38059999999999999"/>
    <n v="0.435"/>
    <n v="0.38059999999999999"/>
    <n v="0.35339999999999999"/>
    <n v="0.33710000000000001"/>
    <n v="17.989999999999998"/>
    <n v="17.989999999999998"/>
    <n v="17.989999999999998"/>
    <n v="17.989999999999998"/>
    <n v="17.989999999999998"/>
    <s v="Brasil + Dia a Dia + VGF2"/>
    <s v="Bronze + Dia a Dia + VGF2"/>
    <s v="Prata + Dia a Dia + VGF2"/>
    <s v="Ouro + Dia a Dia + VGF2"/>
    <s v="Estrela + Dia a Dia + VGF2"/>
    <n v="30"/>
    <n v="20"/>
    <n v="30"/>
    <n v="35"/>
    <n v="38"/>
    <n v="83.92"/>
    <n v="83.92"/>
    <n v="83.92"/>
    <n v="83.92"/>
    <n v="83.92"/>
    <n v="0"/>
    <n v="0"/>
    <n v="0"/>
    <n v="0"/>
    <n v="0"/>
    <n v="12.593"/>
    <n v="14.391999999999999"/>
    <n v="12.593"/>
    <n v="11.6935"/>
    <n v="11.1538"/>
    <n v="0"/>
    <n v="0"/>
    <n v="0"/>
    <n v="0"/>
    <n v="0"/>
    <n v="0"/>
    <n v="100"/>
    <n v="100"/>
    <n v="100"/>
    <n v="100"/>
  </r>
  <r>
    <n v="635939"/>
    <x v="495"/>
    <n v="20230304"/>
    <m/>
    <s v="COLOR"/>
    <x v="226"/>
    <s v="AVON WONDERLAND NAIL ENAMEL"/>
    <n v="1227984"/>
    <x v="495"/>
    <n v="1"/>
    <s v="IN-LINE (EXCL NR)"/>
    <s v="CROSS-OUT"/>
    <n v="0.38059999999999999"/>
    <m/>
    <n v="2.605"/>
    <m/>
    <m/>
    <n v="17.989999999999998"/>
    <n v="21.99"/>
    <n v="6009"/>
    <n v="6009"/>
    <n v="33"/>
    <s v="WORK IN PROGRESS"/>
    <n v="134462295"/>
    <s v="NO INCENTIVE"/>
    <s v="N"/>
    <s v="N"/>
    <s v="N"/>
    <s v="N"/>
    <x v="3"/>
    <n v="134462300"/>
    <n v="28"/>
    <n v="11"/>
    <n v="20230306"/>
    <s v="CUSTOMER"/>
    <n v="15"/>
    <s v="Y"/>
    <s v="Tech rep lvl + Dia a Dia + VGF2"/>
    <s v="FULL PAYMENT"/>
    <m/>
    <n v="39978.5599"/>
    <n v="24325.1149"/>
    <n v="73.37"/>
    <m/>
    <s v="NAIL ENAMEL"/>
    <s v="NAIL ENAMEL/TINT"/>
    <s v="NAIL COLOR"/>
    <s v="FEMALE"/>
    <s v="AVON"/>
    <s v="AVON"/>
    <n v="1"/>
    <n v="100"/>
    <n v="20"/>
    <s v="N"/>
    <s v="N"/>
    <n v="52486"/>
    <m/>
    <s v="N"/>
    <s v="RP"/>
    <n v="17.38"/>
    <n v="21.99"/>
    <n v="21.99"/>
    <m/>
    <m/>
    <m/>
    <m/>
    <s v="N"/>
    <m/>
    <m/>
    <m/>
    <x v="0"/>
    <m/>
    <n v="32"/>
    <s v="AVON COLOR - 2"/>
    <s v="N"/>
    <m/>
    <m/>
    <s v="N"/>
    <n v="20230306"/>
    <m/>
    <n v="134462295"/>
    <s v="MIXED"/>
    <s v="Tech rep lvl"/>
    <s v="CosmÃ©ticos"/>
    <n v="1"/>
    <m/>
    <n v="0"/>
    <n v="0"/>
    <n v="100"/>
    <n v="134462296"/>
    <n v="999"/>
    <n v="2"/>
    <x v="0"/>
    <x v="0"/>
    <n v="0.38059999999999999"/>
    <n v="0.435"/>
    <n v="0.38059999999999999"/>
    <n v="0.35339999999999999"/>
    <n v="0.33710000000000001"/>
    <n v="17.989999999999998"/>
    <n v="17.989999999999998"/>
    <n v="17.989999999999998"/>
    <n v="17.989999999999998"/>
    <n v="17.989999999999998"/>
    <s v="Brasil + Dia a Dia + VGF2"/>
    <s v="Bronze + Dia a Dia + VGF2"/>
    <s v="Prata + Dia a Dia + VGF2"/>
    <s v="Ouro + Dia a Dia + VGF2"/>
    <s v="Estrela + Dia a Dia + VGF2"/>
    <n v="30"/>
    <n v="20"/>
    <n v="30"/>
    <n v="35"/>
    <n v="38"/>
    <n v="83.92"/>
    <n v="83.92"/>
    <n v="83.92"/>
    <n v="83.92"/>
    <n v="83.92"/>
    <n v="0"/>
    <n v="0"/>
    <n v="0"/>
    <n v="0"/>
    <n v="0"/>
    <n v="12.593"/>
    <n v="14.391999999999999"/>
    <n v="12.593"/>
    <n v="11.6935"/>
    <n v="11.1538"/>
    <n v="0"/>
    <n v="0"/>
    <n v="0"/>
    <n v="0"/>
    <n v="0"/>
    <n v="0"/>
    <n v="100"/>
    <n v="100"/>
    <n v="100"/>
    <n v="100"/>
  </r>
  <r>
    <n v="635970"/>
    <x v="496"/>
    <n v="20230304"/>
    <m/>
    <s v="COLOR"/>
    <x v="227"/>
    <s v="AVON QUEEN BEE EYESHADOW PALETTE"/>
    <n v="1229735"/>
    <x v="496"/>
    <n v="1"/>
    <s v="IN-LINE (EXCL NR)"/>
    <s v="CROSS-OUT"/>
    <n v="0.38059999999999999"/>
    <m/>
    <n v="8.4039999999999999"/>
    <m/>
    <m/>
    <n v="71.989999999999995"/>
    <n v="84.99"/>
    <n v="2713"/>
    <n v="2713"/>
    <n v="34"/>
    <s v="WORK IN PROGRESS"/>
    <n v="134462332"/>
    <s v="NO INCENTIVE"/>
    <s v="N"/>
    <s v="N"/>
    <s v="N"/>
    <s v="N"/>
    <x v="3"/>
    <n v="134462335"/>
    <n v="28"/>
    <n v="11"/>
    <n v="20230306"/>
    <s v="CUSTOMER"/>
    <n v="15"/>
    <s v="Y"/>
    <s v="Tech rep lvl + Dia a Dia + VGF2"/>
    <s v="FULL PAYMENT"/>
    <m/>
    <n v="72222.167700000005"/>
    <n v="49422.115700000002"/>
    <n v="78.53"/>
    <m/>
    <s v="EYESHADOW POWDER + THAN 4"/>
    <s v="EYESHADOW"/>
    <s v="EYE COLOR"/>
    <s v="FEMALE"/>
    <s v="AVON"/>
    <s v="AVON"/>
    <n v="2"/>
    <n v="200"/>
    <s v="33.33"/>
    <s v="N"/>
    <s v="N"/>
    <n v="52512"/>
    <m/>
    <s v="N"/>
    <s v="RP"/>
    <n v="67.150000000000006"/>
    <n v="84.99"/>
    <n v="84.99"/>
    <m/>
    <m/>
    <m/>
    <m/>
    <s v="N"/>
    <m/>
    <m/>
    <m/>
    <x v="0"/>
    <m/>
    <n v="34"/>
    <s v="AVON COLOR - 3"/>
    <s v="N"/>
    <m/>
    <m/>
    <s v="N"/>
    <n v="20230306"/>
    <m/>
    <n v="134462332"/>
    <s v="MIXED"/>
    <s v="Tech rep lvl"/>
    <s v="CosmÃ©ticos"/>
    <n v="1"/>
    <m/>
    <n v="0"/>
    <n v="0"/>
    <n v="100"/>
    <n v="134462333"/>
    <n v="999"/>
    <n v="2"/>
    <x v="0"/>
    <x v="0"/>
    <n v="0.38059999999999999"/>
    <n v="0.435"/>
    <n v="0.38059999999999999"/>
    <n v="0.35339999999999999"/>
    <n v="0.33710000000000001"/>
    <n v="71.989999999999995"/>
    <n v="71.989999999999995"/>
    <n v="71.989999999999995"/>
    <n v="71.989999999999995"/>
    <n v="71.989999999999995"/>
    <s v="Brasil + Dia a Dia + VGF2"/>
    <s v="Bronze + Dia a Dia + VGF2"/>
    <s v="Prata + Dia a Dia + VGF2"/>
    <s v="Ouro + Dia a Dia + VGF2"/>
    <s v="Estrela + Dia a Dia + VGF2"/>
    <n v="30"/>
    <n v="20"/>
    <n v="30"/>
    <n v="35"/>
    <n v="38"/>
    <n v="83.92"/>
    <n v="83.92"/>
    <n v="83.92"/>
    <n v="83.92"/>
    <n v="83.92"/>
    <n v="0"/>
    <n v="0"/>
    <n v="0"/>
    <n v="0"/>
    <n v="0"/>
    <n v="50.393000000000001"/>
    <n v="57.591999999999999"/>
    <n v="50.393000000000001"/>
    <n v="46.793500000000002"/>
    <n v="44.633800000000001"/>
    <n v="0"/>
    <n v="0"/>
    <n v="0"/>
    <n v="0"/>
    <n v="0"/>
    <n v="0"/>
    <n v="100"/>
    <n v="100"/>
    <n v="100"/>
    <n v="100"/>
  </r>
  <r>
    <n v="635971"/>
    <x v="497"/>
    <n v="20230304"/>
    <m/>
    <s v="COLOR"/>
    <x v="227"/>
    <s v="AVON QUEEN BEE EYESHADOW PALETTE"/>
    <n v="1229735"/>
    <x v="497"/>
    <n v="1"/>
    <s v="IN-LINE (EXCL NR)"/>
    <s v="CROSS-OUT"/>
    <n v="0.38059999999999999"/>
    <m/>
    <n v="8.6229999999999993"/>
    <m/>
    <m/>
    <n v="71.989999999999995"/>
    <n v="84.99"/>
    <n v="2137"/>
    <n v="2137"/>
    <n v="34"/>
    <s v="WORK IN PROGRESS"/>
    <n v="134462332"/>
    <s v="NO INCENTIVE"/>
    <s v="N"/>
    <s v="N"/>
    <s v="N"/>
    <s v="N"/>
    <x v="3"/>
    <n v="134462336"/>
    <n v="28"/>
    <n v="11"/>
    <n v="20230306"/>
    <s v="CUSTOMER"/>
    <n v="15"/>
    <s v="Y"/>
    <s v="Tech rep lvl + Dia a Dia + VGF2"/>
    <s v="FULL PAYMENT"/>
    <m/>
    <n v="56890.7022"/>
    <n v="38463.351199999997"/>
    <n v="77.97"/>
    <m/>
    <s v="EYESHADOW POWDER + THAN 4"/>
    <s v="EYESHADOW"/>
    <s v="EYE COLOR"/>
    <s v="FEMALE"/>
    <s v="AVON"/>
    <s v="AVON"/>
    <n v="2"/>
    <n v="200"/>
    <s v="33.33"/>
    <s v="N"/>
    <s v="N"/>
    <n v="52547"/>
    <m/>
    <s v="N"/>
    <s v="RP"/>
    <n v="67.150000000000006"/>
    <n v="84.99"/>
    <n v="84.99"/>
    <m/>
    <m/>
    <m/>
    <m/>
    <s v="N"/>
    <m/>
    <m/>
    <m/>
    <x v="0"/>
    <m/>
    <n v="34"/>
    <s v="AVON COLOR - 3"/>
    <s v="N"/>
    <m/>
    <m/>
    <s v="N"/>
    <n v="20230306"/>
    <m/>
    <n v="134462332"/>
    <s v="MIXED"/>
    <s v="Tech rep lvl"/>
    <s v="CosmÃ©ticos"/>
    <n v="1"/>
    <m/>
    <n v="0"/>
    <n v="0"/>
    <n v="100"/>
    <n v="134462333"/>
    <n v="999"/>
    <n v="2"/>
    <x v="0"/>
    <x v="0"/>
    <n v="0.38059999999999999"/>
    <n v="0.435"/>
    <n v="0.38059999999999999"/>
    <n v="0.35339999999999999"/>
    <n v="0.33710000000000001"/>
    <n v="71.989999999999995"/>
    <n v="71.989999999999995"/>
    <n v="71.989999999999995"/>
    <n v="71.989999999999995"/>
    <n v="71.989999999999995"/>
    <s v="Brasil + Dia a Dia + VGF2"/>
    <s v="Bronze + Dia a Dia + VGF2"/>
    <s v="Prata + Dia a Dia + VGF2"/>
    <s v="Ouro + Dia a Dia + VGF2"/>
    <s v="Estrela + Dia a Dia + VGF2"/>
    <n v="30"/>
    <n v="20"/>
    <n v="30"/>
    <n v="35"/>
    <n v="38"/>
    <n v="83.92"/>
    <n v="83.92"/>
    <n v="83.92"/>
    <n v="83.92"/>
    <n v="83.92"/>
    <n v="0"/>
    <n v="0"/>
    <n v="0"/>
    <n v="0"/>
    <n v="0"/>
    <n v="50.393000000000001"/>
    <n v="57.591999999999999"/>
    <n v="50.393000000000001"/>
    <n v="46.793500000000002"/>
    <n v="44.633800000000001"/>
    <n v="0"/>
    <n v="0"/>
    <n v="0"/>
    <n v="0"/>
    <n v="0"/>
    <n v="0"/>
    <n v="100"/>
    <n v="100"/>
    <n v="100"/>
    <n v="100"/>
  </r>
  <r>
    <n v="635972"/>
    <x v="498"/>
    <n v="20230304"/>
    <m/>
    <s v="COLOR"/>
    <x v="227"/>
    <s v="AVON QUEEN BEE EYESHADOW PALETTE"/>
    <n v="1229735"/>
    <x v="498"/>
    <n v="1"/>
    <s v="IN-LINE (EXCL NR)"/>
    <s v="CROSS-OUT"/>
    <n v="0.38059999999999999"/>
    <m/>
    <n v="8.6229999999999993"/>
    <m/>
    <m/>
    <n v="71.989999999999995"/>
    <n v="84.99"/>
    <n v="358"/>
    <n v="358"/>
    <n v="34"/>
    <s v="WORK IN PROGRESS"/>
    <n v="134462332"/>
    <s v="NO INCENTIVE"/>
    <s v="N"/>
    <s v="N"/>
    <s v="N"/>
    <s v="N"/>
    <x v="3"/>
    <n v="134462334"/>
    <n v="28"/>
    <n v="11"/>
    <n v="20230306"/>
    <s v="CUSTOMER"/>
    <n v="15"/>
    <s v="Y"/>
    <s v="Tech rep lvl + Dia a Dia + VGF2"/>
    <s v="FULL PAYMENT"/>
    <m/>
    <n v="9524.7736999999997"/>
    <n v="6437.7397000000001"/>
    <n v="77.97"/>
    <m/>
    <s v="EYESHADOW POWDER + THAN 4"/>
    <s v="EYESHADOW"/>
    <s v="EYE COLOR"/>
    <s v="FEMALE"/>
    <s v="AVON"/>
    <s v="AVON"/>
    <n v="2"/>
    <n v="200"/>
    <s v="33.33"/>
    <s v="N"/>
    <s v="N"/>
    <n v="52548"/>
    <m/>
    <s v="N"/>
    <s v="RP"/>
    <n v="67.150000000000006"/>
    <n v="84.99"/>
    <n v="84.99"/>
    <m/>
    <m/>
    <m/>
    <m/>
    <s v="N"/>
    <m/>
    <m/>
    <m/>
    <x v="0"/>
    <m/>
    <n v="34"/>
    <s v="AVON COLOR - 3"/>
    <s v="N"/>
    <m/>
    <m/>
    <s v="N"/>
    <n v="20230306"/>
    <m/>
    <n v="134462332"/>
    <s v="MIXED"/>
    <s v="Tech rep lvl"/>
    <s v="CosmÃ©ticos"/>
    <n v="1"/>
    <m/>
    <n v="0"/>
    <n v="0"/>
    <n v="100"/>
    <n v="134462333"/>
    <n v="999"/>
    <n v="2"/>
    <x v="0"/>
    <x v="0"/>
    <n v="0.38059999999999999"/>
    <n v="0.435"/>
    <n v="0.38059999999999999"/>
    <n v="0.35339999999999999"/>
    <n v="0.33710000000000001"/>
    <n v="71.989999999999995"/>
    <n v="71.989999999999995"/>
    <n v="71.989999999999995"/>
    <n v="71.989999999999995"/>
    <n v="71.989999999999995"/>
    <s v="Brasil + Dia a Dia + VGF2"/>
    <s v="Bronze + Dia a Dia + VGF2"/>
    <s v="Prata + Dia a Dia + VGF2"/>
    <s v="Ouro + Dia a Dia + VGF2"/>
    <s v="Estrela + Dia a Dia + VGF2"/>
    <n v="30"/>
    <n v="20"/>
    <n v="30"/>
    <n v="35"/>
    <n v="38"/>
    <n v="83.92"/>
    <n v="83.92"/>
    <n v="83.92"/>
    <n v="83.92"/>
    <n v="83.92"/>
    <n v="0"/>
    <n v="0"/>
    <n v="0"/>
    <n v="0"/>
    <n v="0"/>
    <n v="50.393000000000001"/>
    <n v="57.591999999999999"/>
    <n v="50.393000000000001"/>
    <n v="46.793500000000002"/>
    <n v="44.633800000000001"/>
    <n v="0"/>
    <n v="0"/>
    <n v="0"/>
    <n v="0"/>
    <n v="0"/>
    <n v="0"/>
    <n v="100"/>
    <n v="100"/>
    <n v="100"/>
    <n v="100"/>
  </r>
  <r>
    <n v="622628"/>
    <x v="499"/>
    <n v="20200313"/>
    <m/>
    <s v="COLOR"/>
    <x v="228"/>
    <s v="COSMETIC BRUSH RESTAGE - LATAM - EYESHADOW BLENDING BRUSH"/>
    <n v="1221186"/>
    <x v="499"/>
    <n v="1"/>
    <s v="IN-LINE (EXCL NR)"/>
    <s v="REGULAR PRICE"/>
    <n v="0.49099999999999999"/>
    <m/>
    <n v="3.153"/>
    <m/>
    <m/>
    <n v="20.99"/>
    <n v="20.99"/>
    <n v="2573"/>
    <n v="2573"/>
    <n v="36"/>
    <s v="WORK IN PROGRESS"/>
    <n v="134462357"/>
    <s v="NO INCENTIVE"/>
    <s v="N"/>
    <s v="N"/>
    <s v="N"/>
    <s v="N"/>
    <x v="3"/>
    <n v="134462359"/>
    <n v="28"/>
    <n v="11"/>
    <n v="20230306"/>
    <s v="CUSTOMER"/>
    <n v="15"/>
    <s v="Y"/>
    <s v="Tech rep lvl + Dia a Dia + VGF2"/>
    <s v="FULL PAYMENT"/>
    <m/>
    <n v="25763.602500000001"/>
    <n v="17650.933499999999"/>
    <n v="78.58"/>
    <m/>
    <s v="MAKE UP BRUSH"/>
    <s v="BRUSHES/COMBS"/>
    <s v="IMPLEMENTS"/>
    <s v="FEMALE"/>
    <s v="AVON"/>
    <s v="AVON"/>
    <n v="2"/>
    <n v="20"/>
    <n v="100"/>
    <s v="N"/>
    <s v="N"/>
    <n v="50389"/>
    <m/>
    <s v="N"/>
    <m/>
    <m/>
    <m/>
    <m/>
    <m/>
    <m/>
    <m/>
    <m/>
    <s v="N"/>
    <m/>
    <m/>
    <m/>
    <x v="0"/>
    <m/>
    <n v="36"/>
    <s v="AVON COLOR - 4"/>
    <s v="N"/>
    <m/>
    <m/>
    <s v="N"/>
    <n v="20230306"/>
    <m/>
    <n v="134462357"/>
    <s v="MIXED"/>
    <s v="Tech rep lvl"/>
    <s v="CosmÃ©ticos"/>
    <n v="1"/>
    <m/>
    <n v="0"/>
    <n v="0"/>
    <n v="100"/>
    <n v="134462358"/>
    <n v="999"/>
    <n v="2"/>
    <x v="0"/>
    <x v="0"/>
    <n v="0.49099999999999999"/>
    <n v="0.56110000000000004"/>
    <n v="0.49099999999999999"/>
    <n v="0.45590000000000003"/>
    <n v="0.43490000000000001"/>
    <n v="20.99"/>
    <n v="20.99"/>
    <n v="20.99"/>
    <n v="20.99"/>
    <n v="20.99"/>
    <s v="Brasil + Dia a Dia + VGF2"/>
    <s v="Bronze + Dia a Dia + VGF2"/>
    <s v="Prata + Dia a Dia + VGF2"/>
    <s v="Ouro + Dia a Dia + VGF2"/>
    <s v="Estrela + Dia a Dia + VGF2"/>
    <n v="30"/>
    <n v="20"/>
    <n v="30"/>
    <n v="35"/>
    <n v="38"/>
    <n v="42.57"/>
    <n v="42.57"/>
    <n v="42.57"/>
    <n v="42.57"/>
    <n v="42.57"/>
    <n v="0"/>
    <n v="0"/>
    <n v="0"/>
    <n v="0"/>
    <n v="0"/>
    <n v="14.693"/>
    <n v="16.792000000000002"/>
    <n v="14.693"/>
    <n v="13.6435"/>
    <n v="13.0138"/>
    <n v="0"/>
    <n v="0"/>
    <n v="0"/>
    <n v="0"/>
    <n v="0"/>
    <n v="0"/>
    <n v="100"/>
    <n v="100"/>
    <n v="100"/>
    <n v="100"/>
  </r>
  <r>
    <n v="632931"/>
    <x v="500"/>
    <n v="20220315"/>
    <m/>
    <s v="COLOR"/>
    <x v="229"/>
    <s v="6 SHADES MIDI PALLETE"/>
    <n v="1227754"/>
    <x v="500"/>
    <n v="1"/>
    <s v="IN-LINE (EXCL NR)"/>
    <s v="CROSS-OUT"/>
    <n v="0.38059999999999999"/>
    <m/>
    <n v="7.3449999999999998"/>
    <m/>
    <m/>
    <n v="51.99"/>
    <n v="69.989999999999995"/>
    <n v="11013"/>
    <n v="11013"/>
    <n v="36"/>
    <s v="WORK IN PROGRESS"/>
    <n v="134462370"/>
    <s v="NO INCENTIVE"/>
    <s v="N"/>
    <s v="N"/>
    <s v="N"/>
    <s v="N"/>
    <x v="3"/>
    <n v="134462372"/>
    <n v="28"/>
    <n v="11"/>
    <n v="20230306"/>
    <s v="CUSTOMER"/>
    <n v="15"/>
    <s v="Y"/>
    <s v="Tech rep lvl + Dia a Dia + VGF2"/>
    <s v="FULL PAYMENT"/>
    <m/>
    <n v="211746.89439999999"/>
    <n v="130856.4094"/>
    <n v="74.02"/>
    <m/>
    <s v="EYESHADOW POWDER + THAN 4"/>
    <s v="EYESHADOW"/>
    <s v="EYE COLOR"/>
    <s v="FEMALE"/>
    <s v="AVON"/>
    <s v="AVON"/>
    <n v="2"/>
    <n v="90"/>
    <n v="100"/>
    <s v="N"/>
    <s v="N"/>
    <n v="51378"/>
    <m/>
    <s v="N"/>
    <m/>
    <m/>
    <m/>
    <m/>
    <m/>
    <m/>
    <m/>
    <m/>
    <s v="N"/>
    <m/>
    <m/>
    <m/>
    <x v="0"/>
    <m/>
    <n v="36"/>
    <s v="AVON COLOR - 4"/>
    <s v="N"/>
    <m/>
    <m/>
    <s v="N"/>
    <n v="20230306"/>
    <m/>
    <n v="134462370"/>
    <s v="MIXED"/>
    <s v="Tech rep lvl"/>
    <s v="CosmÃ©ticos"/>
    <n v="1"/>
    <m/>
    <n v="0"/>
    <n v="0"/>
    <n v="100"/>
    <n v="134462371"/>
    <n v="999"/>
    <n v="2"/>
    <x v="0"/>
    <x v="0"/>
    <n v="0.38059999999999999"/>
    <n v="0.435"/>
    <n v="0.38059999999999999"/>
    <n v="0.35339999999999999"/>
    <n v="0.33710000000000001"/>
    <n v="51.99"/>
    <n v="51.99"/>
    <n v="51.99"/>
    <n v="51.99"/>
    <n v="51.99"/>
    <s v="Brasil + Dia a Dia + VGF2"/>
    <s v="Bronze + Dia a Dia + VGF2"/>
    <s v="Prata + Dia a Dia + VGF2"/>
    <s v="Ouro + Dia a Dia + VGF2"/>
    <s v="Estrela + Dia a Dia + VGF2"/>
    <n v="30"/>
    <n v="20"/>
    <n v="30"/>
    <n v="35"/>
    <n v="38"/>
    <n v="83.92"/>
    <n v="83.92"/>
    <n v="83.92"/>
    <n v="83.92"/>
    <n v="83.92"/>
    <n v="0"/>
    <n v="0"/>
    <n v="0"/>
    <n v="0"/>
    <n v="0"/>
    <n v="36.393000000000001"/>
    <n v="41.591999999999999"/>
    <n v="36.393000000000001"/>
    <n v="33.793500000000002"/>
    <n v="32.233800000000002"/>
    <n v="0"/>
    <n v="0"/>
    <n v="0"/>
    <n v="0"/>
    <n v="0"/>
    <n v="0"/>
    <n v="100"/>
    <n v="100"/>
    <n v="100"/>
    <n v="100"/>
  </r>
  <r>
    <n v="633011"/>
    <x v="501"/>
    <n v="20220310"/>
    <m/>
    <s v="COLOR"/>
    <x v="230"/>
    <s v="1Q22 AVON MIDI PALETTE - MOTHERS DAY - PALETTE 1"/>
    <n v="1227825"/>
    <x v="501"/>
    <n v="1"/>
    <s v="IN-LINE (EXCL NR)"/>
    <s v="CROSS-OUT"/>
    <n v="0.38059999999999999"/>
    <m/>
    <n v="7.2460000000000004"/>
    <m/>
    <m/>
    <n v="51.99"/>
    <n v="69.989999999999995"/>
    <n v="3195"/>
    <n v="3195"/>
    <n v="36"/>
    <s v="WORK IN PROGRESS"/>
    <n v="134462383"/>
    <s v="NO INCENTIVE"/>
    <s v="N"/>
    <s v="N"/>
    <s v="N"/>
    <s v="N"/>
    <x v="3"/>
    <n v="134462385"/>
    <n v="28"/>
    <n v="11"/>
    <n v="20230306"/>
    <s v="CUSTOMER"/>
    <n v="15"/>
    <s v="Y"/>
    <s v="Tech rep lvl + Dia a Dia + VGF2"/>
    <s v="FULL PAYMENT"/>
    <m/>
    <n v="61429.439599999998"/>
    <n v="38278.469599999997"/>
    <n v="74.37"/>
    <m/>
    <s v="EYESHADOW POWDER + THAN 4"/>
    <s v="EYESHADOW"/>
    <s v="EYE COLOR"/>
    <s v="FEMALE"/>
    <s v="AVON"/>
    <s v="AVON"/>
    <n v="2"/>
    <n v="90"/>
    <n v="100"/>
    <s v="N"/>
    <s v="N"/>
    <n v="51396"/>
    <m/>
    <s v="N"/>
    <m/>
    <m/>
    <m/>
    <m/>
    <m/>
    <m/>
    <m/>
    <m/>
    <s v="N"/>
    <m/>
    <m/>
    <m/>
    <x v="0"/>
    <m/>
    <n v="36"/>
    <s v="AVON COLOR - 4"/>
    <s v="N"/>
    <m/>
    <m/>
    <s v="N"/>
    <n v="20230306"/>
    <m/>
    <n v="134462383"/>
    <s v="MIXED"/>
    <s v="Tech rep lvl"/>
    <s v="CosmÃ©ticos"/>
    <n v="1"/>
    <m/>
    <n v="0"/>
    <n v="0"/>
    <n v="100"/>
    <n v="134462384"/>
    <n v="999"/>
    <n v="2"/>
    <x v="0"/>
    <x v="0"/>
    <n v="0.38059999999999999"/>
    <n v="0.435"/>
    <n v="0.38059999999999999"/>
    <n v="0.35339999999999999"/>
    <n v="0.33710000000000001"/>
    <n v="51.99"/>
    <n v="51.99"/>
    <n v="51.99"/>
    <n v="51.99"/>
    <n v="51.99"/>
    <s v="Brasil + Dia a Dia + VGF2"/>
    <s v="Bronze + Dia a Dia + VGF2"/>
    <s v="Prata + Dia a Dia + VGF2"/>
    <s v="Ouro + Dia a Dia + VGF2"/>
    <s v="Estrela + Dia a Dia + VGF2"/>
    <n v="30"/>
    <n v="20"/>
    <n v="30"/>
    <n v="35"/>
    <n v="38"/>
    <n v="83.92"/>
    <n v="83.92"/>
    <n v="83.92"/>
    <n v="83.92"/>
    <n v="83.92"/>
    <n v="0"/>
    <n v="0"/>
    <n v="0"/>
    <n v="0"/>
    <n v="0"/>
    <n v="36.393000000000001"/>
    <n v="41.591999999999999"/>
    <n v="36.393000000000001"/>
    <n v="33.793500000000002"/>
    <n v="32.233800000000002"/>
    <n v="0"/>
    <n v="0"/>
    <n v="0"/>
    <n v="0"/>
    <n v="0"/>
    <n v="0"/>
    <n v="100"/>
    <n v="100"/>
    <n v="100"/>
    <n v="100"/>
  </r>
  <r>
    <n v="623450"/>
    <x v="502"/>
    <n v="20200319"/>
    <m/>
    <s v="BODY"/>
    <x v="231"/>
    <s v="ENCANTO BODY LOTION FASCINATING RESTAGE 400ML"/>
    <n v="1221563"/>
    <x v="502"/>
    <n v="1"/>
    <s v="IN-LINE (EXCL NR)"/>
    <s v="REGULAR PRICE"/>
    <n v="0.48010000000000003"/>
    <m/>
    <n v="5.4859999999999998"/>
    <m/>
    <m/>
    <n v="39.99"/>
    <n v="39.99"/>
    <n v="1641"/>
    <n v="1641"/>
    <n v="161"/>
    <s v="WORK IN PROGRESS"/>
    <n v="134462408"/>
    <s v="NO INCENTIVE"/>
    <s v="N"/>
    <s v="N"/>
    <s v="N"/>
    <s v="N"/>
    <x v="3"/>
    <n v="134462422"/>
    <n v="28"/>
    <n v="11"/>
    <n v="20230306"/>
    <s v="CUSTOMER"/>
    <n v="15"/>
    <s v="Y"/>
    <s v="Tech rep lvl + Dia a Dia + VGF2"/>
    <s v="FULL PAYMENT"/>
    <m/>
    <n v="30613.220799999999"/>
    <n v="21610.694800000001"/>
    <n v="80"/>
    <m/>
    <s v="MOISTURIZER LOTION"/>
    <s v="MOISTURIZER"/>
    <s v="BODY CARE"/>
    <s v="FEMALE"/>
    <s v="AVON ENCANTO"/>
    <s v="ENCANTO IRRESISTIBLE"/>
    <n v="1"/>
    <n v="100"/>
    <n v="100"/>
    <s v="N"/>
    <s v="N"/>
    <n v="50459"/>
    <m/>
    <s v="N"/>
    <m/>
    <m/>
    <m/>
    <m/>
    <m/>
    <m/>
    <m/>
    <m/>
    <s v="N"/>
    <n v="73976330"/>
    <s v="Extensao Revista Digital"/>
    <m/>
    <x v="0"/>
    <m/>
    <n v="160"/>
    <s v="BODY - EXTENSAO REVISTA DIGITAL  2"/>
    <s v="N"/>
    <m/>
    <m/>
    <s v="N"/>
    <n v="20230306"/>
    <m/>
    <n v="134462408"/>
    <s v="MIXED"/>
    <s v="Tech rep lvl"/>
    <s v="CosmÃ©ticos"/>
    <n v="1"/>
    <m/>
    <n v="0"/>
    <n v="0"/>
    <n v="100"/>
    <n v="134462421"/>
    <n v="999"/>
    <n v="2"/>
    <x v="0"/>
    <x v="0"/>
    <n v="0.48010000000000003"/>
    <n v="0.54869999999999997"/>
    <n v="0.48010000000000003"/>
    <n v="0.44579999999999997"/>
    <n v="0.42530000000000001"/>
    <n v="39.99"/>
    <n v="39.99"/>
    <n v="39.99"/>
    <n v="39.99"/>
    <n v="39.99"/>
    <s v="Brasil + Dia a Dia + VGF2"/>
    <s v="Bronze + Dia a Dia + VGF2"/>
    <s v="Prata + Dia a Dia + VGF2"/>
    <s v="Ouro + Dia a Dia + VGF2"/>
    <s v="Estrela + Dia a Dia + VGF2"/>
    <n v="30"/>
    <n v="20"/>
    <n v="30"/>
    <n v="35"/>
    <n v="38"/>
    <n v="45.79"/>
    <n v="45.79"/>
    <n v="45.79"/>
    <n v="45.79"/>
    <n v="45.79"/>
    <n v="0"/>
    <n v="0"/>
    <n v="0"/>
    <n v="0"/>
    <n v="0"/>
    <n v="27.992999999999999"/>
    <n v="31.992000000000001"/>
    <n v="27.992999999999999"/>
    <n v="25.993500000000001"/>
    <n v="24.793800000000001"/>
    <n v="0"/>
    <n v="0"/>
    <n v="0"/>
    <n v="0"/>
    <n v="0"/>
    <n v="0"/>
    <n v="100"/>
    <n v="100"/>
    <n v="100"/>
    <n v="100"/>
  </r>
  <r>
    <n v="636220"/>
    <x v="503"/>
    <n v="20220310"/>
    <m/>
    <s v="BODY"/>
    <x v="231"/>
    <s v="BODY LOTION SEDUCTION 400ML REFORMULATION"/>
    <n v="1229939"/>
    <x v="503"/>
    <n v="1"/>
    <s v="IN-LINE (EXCL NR)"/>
    <s v="REGULAR PRICE"/>
    <n v="0.48010000000000003"/>
    <m/>
    <n v="6.3609999999999998"/>
    <m/>
    <m/>
    <n v="39.99"/>
    <n v="39.99"/>
    <n v="1092"/>
    <n v="1092"/>
    <n v="161"/>
    <s v="WORK IN PROGRESS"/>
    <n v="134462408"/>
    <s v="NO INCENTIVE"/>
    <s v="N"/>
    <s v="N"/>
    <s v="N"/>
    <s v="N"/>
    <x v="3"/>
    <n v="134462410"/>
    <n v="28"/>
    <n v="11"/>
    <n v="20230306"/>
    <s v="CUSTOMER"/>
    <n v="15"/>
    <s v="Y"/>
    <s v="Tech rep lvl + Dia a Dia + VGF2"/>
    <s v="FULL PAYMENT"/>
    <m/>
    <n v="20367.3989"/>
    <n v="13421.186900000001"/>
    <n v="76.81"/>
    <m/>
    <s v="MOISTURIZER LOTION"/>
    <s v="MOISTURIZER"/>
    <s v="BODY CARE"/>
    <s v="FEMALE"/>
    <s v="AVON ENCANTO"/>
    <s v="ENCANTO SEDUCTION"/>
    <n v="1"/>
    <n v="100"/>
    <n v="100"/>
    <s v="N"/>
    <s v="N"/>
    <n v="51975"/>
    <m/>
    <s v="N"/>
    <m/>
    <m/>
    <m/>
    <m/>
    <m/>
    <m/>
    <m/>
    <m/>
    <s v="N"/>
    <n v="73976330"/>
    <s v="Extensao Revista Digital"/>
    <m/>
    <x v="0"/>
    <m/>
    <n v="160"/>
    <s v="BODY - EXTENSAO REVISTA DIGITAL  2"/>
    <s v="N"/>
    <m/>
    <m/>
    <s v="N"/>
    <n v="20230306"/>
    <m/>
    <n v="134462408"/>
    <s v="MIXED"/>
    <s v="Tech rep lvl"/>
    <s v="CosmÃ©ticos"/>
    <n v="1"/>
    <m/>
    <n v="0"/>
    <n v="0"/>
    <n v="100"/>
    <n v="134462409"/>
    <n v="999"/>
    <n v="2"/>
    <x v="0"/>
    <x v="0"/>
    <n v="0.48010000000000003"/>
    <n v="0.54869999999999997"/>
    <n v="0.48010000000000003"/>
    <n v="0.44579999999999997"/>
    <n v="0.42530000000000001"/>
    <n v="39.99"/>
    <n v="39.99"/>
    <n v="39.99"/>
    <n v="39.99"/>
    <n v="39.99"/>
    <s v="Brasil + Dia a Dia + VGF2"/>
    <s v="Bronze + Dia a Dia + VGF2"/>
    <s v="Prata + Dia a Dia + VGF2"/>
    <s v="Ouro + Dia a Dia + VGF2"/>
    <s v="Estrela + Dia a Dia + VGF2"/>
    <n v="30"/>
    <n v="20"/>
    <n v="30"/>
    <n v="35"/>
    <n v="38"/>
    <n v="45.79"/>
    <n v="45.79"/>
    <n v="45.79"/>
    <n v="45.79"/>
    <n v="45.79"/>
    <n v="0"/>
    <n v="0"/>
    <n v="0"/>
    <n v="0"/>
    <n v="0"/>
    <n v="27.992999999999999"/>
    <n v="31.992000000000001"/>
    <n v="27.992999999999999"/>
    <n v="25.993500000000001"/>
    <n v="24.793800000000001"/>
    <n v="0"/>
    <n v="0"/>
    <n v="0"/>
    <n v="0"/>
    <n v="0"/>
    <n v="0"/>
    <n v="100"/>
    <n v="100"/>
    <n v="100"/>
    <n v="100"/>
  </r>
  <r>
    <n v="631207"/>
    <x v="504"/>
    <n v="20210317"/>
    <m/>
    <s v="COLOR"/>
    <x v="232"/>
    <s v="AVON SERUM FOUNDATION"/>
    <n v="1224532"/>
    <x v="504"/>
    <n v="1"/>
    <s v="IN-LINE (EXCL NR)"/>
    <s v="REGULAR PRICE"/>
    <n v="0.38059999999999999"/>
    <m/>
    <n v="5.165"/>
    <m/>
    <m/>
    <n v="59.99"/>
    <n v="59.99"/>
    <n v="1"/>
    <n v="1"/>
    <n v="40"/>
    <s v="WORK IN PROGRESS"/>
    <n v="134462448"/>
    <s v="NO INCENTIVE"/>
    <s v="N"/>
    <s v="N"/>
    <s v="N"/>
    <s v="N"/>
    <x v="3"/>
    <n v="134462460"/>
    <n v="28"/>
    <n v="11"/>
    <n v="20230306"/>
    <s v="CUSTOMER"/>
    <n v="15"/>
    <s v="Y"/>
    <s v="Tech rep lvl + Dia a Dia + VGF2"/>
    <s v="FULL PAYMENT"/>
    <m/>
    <n v="20.2226"/>
    <n v="15.057600000000001"/>
    <n v="84.16"/>
    <m/>
    <s v="FOUNDATION LIQUID"/>
    <s v="FOUNDATION"/>
    <s v="FACE COLOR"/>
    <s v="FEMALE"/>
    <s v="AVON"/>
    <s v="AVON"/>
    <n v="2"/>
    <n v="200"/>
    <s v="6.67"/>
    <s v="N"/>
    <s v="N"/>
    <n v="50382"/>
    <m/>
    <s v="N"/>
    <m/>
    <m/>
    <m/>
    <m/>
    <m/>
    <m/>
    <m/>
    <m/>
    <s v="N"/>
    <n v="124532247"/>
    <s v="Olha De Novo"/>
    <m/>
    <x v="0"/>
    <m/>
    <n v="40"/>
    <s v="AVON COLOR - 6"/>
    <s v="N"/>
    <m/>
    <m/>
    <s v="N"/>
    <n v="20230306"/>
    <m/>
    <n v="134462448"/>
    <s v="MIXED"/>
    <s v="Tech rep lvl"/>
    <s v="CosmÃ©ticos"/>
    <n v="1"/>
    <m/>
    <n v="0"/>
    <n v="0"/>
    <n v="100"/>
    <n v="134462449"/>
    <n v="999"/>
    <n v="2"/>
    <x v="0"/>
    <x v="0"/>
    <n v="0.38059999999999999"/>
    <n v="0.435"/>
    <n v="0.38059999999999999"/>
    <n v="0.35339999999999999"/>
    <n v="0.33710000000000001"/>
    <n v="59.99"/>
    <n v="59.99"/>
    <n v="59.99"/>
    <n v="59.99"/>
    <n v="59.99"/>
    <s v="Brasil + Dia a Dia + VGF2"/>
    <s v="Bronze + Dia a Dia + VGF2"/>
    <s v="Prata + Dia a Dia + VGF2"/>
    <s v="Ouro + Dia a Dia + VGF2"/>
    <s v="Estrela + Dia a Dia + VGF2"/>
    <n v="30"/>
    <n v="20"/>
    <n v="30"/>
    <n v="35"/>
    <n v="38"/>
    <n v="83.92"/>
    <n v="83.92"/>
    <n v="83.92"/>
    <n v="83.92"/>
    <n v="83.92"/>
    <n v="0"/>
    <n v="0"/>
    <n v="0"/>
    <n v="0"/>
    <n v="0"/>
    <n v="41.993000000000002"/>
    <n v="47.991999999999997"/>
    <n v="41.993000000000002"/>
    <n v="38.993499999999997"/>
    <n v="37.193800000000003"/>
    <n v="0"/>
    <n v="0"/>
    <n v="0"/>
    <n v="0"/>
    <n v="0"/>
    <n v="0"/>
    <n v="100"/>
    <n v="100"/>
    <n v="100"/>
    <n v="100"/>
  </r>
  <r>
    <n v="631209"/>
    <x v="505"/>
    <n v="20210317"/>
    <m/>
    <s v="COLOR"/>
    <x v="232"/>
    <s v="AVON SERUM FOUNDATION"/>
    <n v="1224532"/>
    <x v="505"/>
    <n v="1"/>
    <s v="IN-LINE (EXCL NR)"/>
    <s v="REGULAR PRICE"/>
    <n v="0.38059999999999999"/>
    <m/>
    <n v="5.173"/>
    <m/>
    <m/>
    <n v="59.99"/>
    <n v="59.99"/>
    <n v="1"/>
    <n v="1"/>
    <n v="40"/>
    <s v="WORK IN PROGRESS"/>
    <n v="134462448"/>
    <s v="NO INCENTIVE"/>
    <s v="N"/>
    <s v="N"/>
    <s v="N"/>
    <s v="N"/>
    <x v="3"/>
    <n v="134462457"/>
    <n v="28"/>
    <n v="11"/>
    <n v="20230306"/>
    <s v="CUSTOMER"/>
    <n v="15"/>
    <s v="Y"/>
    <s v="Tech rep lvl + Dia a Dia + VGF2"/>
    <s v="FULL PAYMENT"/>
    <m/>
    <n v="20.2226"/>
    <n v="15.0496"/>
    <n v="84.14"/>
    <m/>
    <s v="FOUNDATION LIQUID"/>
    <s v="FOUNDATION"/>
    <s v="FACE COLOR"/>
    <s v="FEMALE"/>
    <s v="AVON"/>
    <s v="AVON"/>
    <n v="2"/>
    <n v="200"/>
    <s v="6.67"/>
    <s v="N"/>
    <s v="N"/>
    <n v="50567"/>
    <m/>
    <s v="N"/>
    <m/>
    <m/>
    <m/>
    <m/>
    <m/>
    <m/>
    <m/>
    <m/>
    <s v="N"/>
    <n v="124532247"/>
    <s v="Olha De Novo"/>
    <m/>
    <x v="0"/>
    <m/>
    <n v="40"/>
    <s v="AVON COLOR - 6"/>
    <s v="N"/>
    <m/>
    <m/>
    <s v="N"/>
    <n v="20230306"/>
    <m/>
    <n v="134462448"/>
    <s v="MIXED"/>
    <s v="Tech rep lvl"/>
    <s v="CosmÃ©ticos"/>
    <n v="1"/>
    <m/>
    <n v="0"/>
    <n v="0"/>
    <n v="100"/>
    <n v="134462449"/>
    <n v="999"/>
    <n v="2"/>
    <x v="0"/>
    <x v="0"/>
    <n v="0.38059999999999999"/>
    <n v="0.435"/>
    <n v="0.38059999999999999"/>
    <n v="0.35339999999999999"/>
    <n v="0.33710000000000001"/>
    <n v="59.99"/>
    <n v="59.99"/>
    <n v="59.99"/>
    <n v="59.99"/>
    <n v="59.99"/>
    <s v="Brasil + Dia a Dia + VGF2"/>
    <s v="Bronze + Dia a Dia + VGF2"/>
    <s v="Prata + Dia a Dia + VGF2"/>
    <s v="Ouro + Dia a Dia + VGF2"/>
    <s v="Estrela + Dia a Dia + VGF2"/>
    <n v="30"/>
    <n v="20"/>
    <n v="30"/>
    <n v="35"/>
    <n v="38"/>
    <n v="83.92"/>
    <n v="83.92"/>
    <n v="83.92"/>
    <n v="83.92"/>
    <n v="83.92"/>
    <n v="0"/>
    <n v="0"/>
    <n v="0"/>
    <n v="0"/>
    <n v="0"/>
    <n v="41.993000000000002"/>
    <n v="47.991999999999997"/>
    <n v="41.993000000000002"/>
    <n v="38.993499999999997"/>
    <n v="37.193800000000003"/>
    <n v="0"/>
    <n v="0"/>
    <n v="0"/>
    <n v="0"/>
    <n v="0"/>
    <n v="0"/>
    <n v="100"/>
    <n v="100"/>
    <n v="100"/>
    <n v="100"/>
  </r>
  <r>
    <n v="631210"/>
    <x v="506"/>
    <n v="20210317"/>
    <m/>
    <s v="COLOR"/>
    <x v="232"/>
    <s v="AVON SERUM FOUNDATION"/>
    <n v="1224532"/>
    <x v="506"/>
    <n v="1"/>
    <s v="IN-LINE (EXCL NR)"/>
    <s v="REGULAR PRICE"/>
    <n v="0.38059999999999999"/>
    <m/>
    <n v="5.1760000000000002"/>
    <m/>
    <m/>
    <n v="59.99"/>
    <n v="59.99"/>
    <n v="1"/>
    <n v="1"/>
    <n v="40"/>
    <s v="WORK IN PROGRESS"/>
    <n v="134462448"/>
    <s v="NO INCENTIVE"/>
    <s v="N"/>
    <s v="N"/>
    <s v="N"/>
    <s v="N"/>
    <x v="3"/>
    <n v="134462463"/>
    <n v="28"/>
    <n v="11"/>
    <n v="20230306"/>
    <s v="CUSTOMER"/>
    <n v="15"/>
    <s v="Y"/>
    <s v="Tech rep lvl + Dia a Dia + VGF2"/>
    <s v="FULL PAYMENT"/>
    <m/>
    <n v="20.2226"/>
    <n v="15.0466"/>
    <n v="84.13"/>
    <m/>
    <s v="FOUNDATION LIQUID"/>
    <s v="FOUNDATION"/>
    <s v="FACE COLOR"/>
    <s v="FEMALE"/>
    <s v="AVON"/>
    <s v="AVON"/>
    <n v="2"/>
    <n v="200"/>
    <s v="6.67"/>
    <s v="N"/>
    <s v="N"/>
    <n v="50568"/>
    <m/>
    <s v="N"/>
    <m/>
    <m/>
    <m/>
    <m/>
    <m/>
    <m/>
    <m/>
    <m/>
    <s v="N"/>
    <n v="124532247"/>
    <s v="Olha De Novo"/>
    <m/>
    <x v="0"/>
    <m/>
    <n v="40"/>
    <s v="AVON COLOR - 6"/>
    <s v="N"/>
    <m/>
    <m/>
    <s v="N"/>
    <n v="20230306"/>
    <m/>
    <n v="134462448"/>
    <s v="MIXED"/>
    <s v="Tech rep lvl"/>
    <s v="CosmÃ©ticos"/>
    <n v="1"/>
    <m/>
    <n v="0"/>
    <n v="0"/>
    <n v="100"/>
    <n v="134462449"/>
    <n v="999"/>
    <n v="2"/>
    <x v="0"/>
    <x v="0"/>
    <n v="0.38059999999999999"/>
    <n v="0.435"/>
    <n v="0.38059999999999999"/>
    <n v="0.35339999999999999"/>
    <n v="0.33710000000000001"/>
    <n v="59.99"/>
    <n v="59.99"/>
    <n v="59.99"/>
    <n v="59.99"/>
    <n v="59.99"/>
    <s v="Brasil + Dia a Dia + VGF2"/>
    <s v="Bronze + Dia a Dia + VGF2"/>
    <s v="Prata + Dia a Dia + VGF2"/>
    <s v="Ouro + Dia a Dia + VGF2"/>
    <s v="Estrela + Dia a Dia + VGF2"/>
    <n v="30"/>
    <n v="20"/>
    <n v="30"/>
    <n v="35"/>
    <n v="38"/>
    <n v="83.92"/>
    <n v="83.92"/>
    <n v="83.92"/>
    <n v="83.92"/>
    <n v="83.92"/>
    <n v="0"/>
    <n v="0"/>
    <n v="0"/>
    <n v="0"/>
    <n v="0"/>
    <n v="41.993000000000002"/>
    <n v="47.991999999999997"/>
    <n v="41.993000000000002"/>
    <n v="38.993499999999997"/>
    <n v="37.193800000000003"/>
    <n v="0"/>
    <n v="0"/>
    <n v="0"/>
    <n v="0"/>
    <n v="0"/>
    <n v="0"/>
    <n v="100"/>
    <n v="100"/>
    <n v="100"/>
    <n v="100"/>
  </r>
  <r>
    <n v="631212"/>
    <x v="507"/>
    <n v="20210317"/>
    <m/>
    <s v="COLOR"/>
    <x v="232"/>
    <s v="AVON SERUM FOUNDATION"/>
    <n v="1224532"/>
    <x v="507"/>
    <n v="1"/>
    <s v="IN-LINE (EXCL NR)"/>
    <s v="REGULAR PRICE"/>
    <n v="0.38059999999999999"/>
    <m/>
    <n v="5.1950000000000003"/>
    <m/>
    <m/>
    <n v="59.99"/>
    <n v="59.99"/>
    <n v="1"/>
    <n v="1"/>
    <n v="40"/>
    <s v="WORK IN PROGRESS"/>
    <n v="134462448"/>
    <s v="NO INCENTIVE"/>
    <s v="N"/>
    <s v="N"/>
    <s v="N"/>
    <s v="N"/>
    <x v="3"/>
    <n v="134462452"/>
    <n v="28"/>
    <n v="11"/>
    <n v="20230306"/>
    <s v="CUSTOMER"/>
    <n v="15"/>
    <s v="Y"/>
    <s v="Tech rep lvl + Dia a Dia + VGF2"/>
    <s v="FULL PAYMENT"/>
    <m/>
    <n v="20.2226"/>
    <n v="15.0276"/>
    <n v="84.07"/>
    <m/>
    <s v="FOUNDATION LIQUID"/>
    <s v="FOUNDATION"/>
    <s v="FACE COLOR"/>
    <s v="FEMALE"/>
    <s v="AVON"/>
    <s v="AVON"/>
    <n v="2"/>
    <n v="200"/>
    <s v="6.67"/>
    <s v="N"/>
    <s v="N"/>
    <n v="50574"/>
    <m/>
    <s v="N"/>
    <m/>
    <m/>
    <m/>
    <m/>
    <m/>
    <m/>
    <m/>
    <m/>
    <s v="N"/>
    <n v="124532247"/>
    <s v="Olha De Novo"/>
    <m/>
    <x v="0"/>
    <m/>
    <n v="40"/>
    <s v="AVON COLOR - 6"/>
    <s v="N"/>
    <m/>
    <m/>
    <s v="N"/>
    <n v="20230306"/>
    <m/>
    <n v="134462448"/>
    <s v="MIXED"/>
    <s v="Tech rep lvl"/>
    <s v="CosmÃ©ticos"/>
    <n v="1"/>
    <m/>
    <n v="0"/>
    <n v="0"/>
    <n v="100"/>
    <n v="134462449"/>
    <n v="999"/>
    <n v="2"/>
    <x v="0"/>
    <x v="0"/>
    <n v="0.38059999999999999"/>
    <n v="0.435"/>
    <n v="0.38059999999999999"/>
    <n v="0.35339999999999999"/>
    <n v="0.33710000000000001"/>
    <n v="59.99"/>
    <n v="59.99"/>
    <n v="59.99"/>
    <n v="59.99"/>
    <n v="59.99"/>
    <s v="Brasil + Dia a Dia + VGF2"/>
    <s v="Bronze + Dia a Dia + VGF2"/>
    <s v="Prata + Dia a Dia + VGF2"/>
    <s v="Ouro + Dia a Dia + VGF2"/>
    <s v="Estrela + Dia a Dia + VGF2"/>
    <n v="30"/>
    <n v="20"/>
    <n v="30"/>
    <n v="35"/>
    <n v="38"/>
    <n v="83.92"/>
    <n v="83.92"/>
    <n v="83.92"/>
    <n v="83.92"/>
    <n v="83.92"/>
    <n v="0"/>
    <n v="0"/>
    <n v="0"/>
    <n v="0"/>
    <n v="0"/>
    <n v="41.993000000000002"/>
    <n v="47.991999999999997"/>
    <n v="41.993000000000002"/>
    <n v="38.993499999999997"/>
    <n v="37.193800000000003"/>
    <n v="0"/>
    <n v="0"/>
    <n v="0"/>
    <n v="0"/>
    <n v="0"/>
    <n v="0"/>
    <n v="100"/>
    <n v="100"/>
    <n v="100"/>
    <n v="100"/>
  </r>
  <r>
    <n v="631213"/>
    <x v="508"/>
    <n v="20210317"/>
    <m/>
    <s v="COLOR"/>
    <x v="232"/>
    <s v="AVON SERUM FOUNDATION"/>
    <n v="1224532"/>
    <x v="508"/>
    <n v="1"/>
    <s v="IN-LINE (EXCL NR)"/>
    <s v="REGULAR PRICE"/>
    <n v="0.38059999999999999"/>
    <m/>
    <n v="5.2"/>
    <m/>
    <m/>
    <n v="59.99"/>
    <n v="59.99"/>
    <n v="1"/>
    <n v="1"/>
    <n v="40"/>
    <s v="WORK IN PROGRESS"/>
    <n v="134462448"/>
    <s v="NO INCENTIVE"/>
    <s v="N"/>
    <s v="N"/>
    <s v="N"/>
    <s v="N"/>
    <x v="3"/>
    <n v="134462450"/>
    <n v="28"/>
    <n v="11"/>
    <n v="20230306"/>
    <s v="CUSTOMER"/>
    <n v="15"/>
    <s v="Y"/>
    <s v="Tech rep lvl + Dia a Dia + VGF2"/>
    <s v="FULL PAYMENT"/>
    <m/>
    <n v="20.2226"/>
    <n v="15.022600000000001"/>
    <n v="84.06"/>
    <m/>
    <s v="FOUNDATION LIQUID"/>
    <s v="FOUNDATION"/>
    <s v="FACE COLOR"/>
    <s v="FEMALE"/>
    <s v="AVON"/>
    <s v="AVON"/>
    <n v="2"/>
    <n v="200"/>
    <s v="6.67"/>
    <s v="N"/>
    <s v="N"/>
    <n v="50625"/>
    <m/>
    <s v="N"/>
    <m/>
    <m/>
    <m/>
    <m/>
    <m/>
    <m/>
    <m/>
    <m/>
    <s v="N"/>
    <n v="124532247"/>
    <s v="Olha De Novo"/>
    <m/>
    <x v="0"/>
    <m/>
    <n v="40"/>
    <s v="AVON COLOR - 6"/>
    <s v="N"/>
    <m/>
    <m/>
    <s v="N"/>
    <n v="20230306"/>
    <m/>
    <n v="134462448"/>
    <s v="MIXED"/>
    <s v="Tech rep lvl"/>
    <s v="CosmÃ©ticos"/>
    <n v="1"/>
    <m/>
    <n v="0"/>
    <n v="0"/>
    <n v="100"/>
    <n v="134462449"/>
    <n v="999"/>
    <n v="2"/>
    <x v="0"/>
    <x v="0"/>
    <n v="0.38059999999999999"/>
    <n v="0.435"/>
    <n v="0.38059999999999999"/>
    <n v="0.35339999999999999"/>
    <n v="0.33710000000000001"/>
    <n v="59.99"/>
    <n v="59.99"/>
    <n v="59.99"/>
    <n v="59.99"/>
    <n v="59.99"/>
    <s v="Brasil + Dia a Dia + VGF2"/>
    <s v="Bronze + Dia a Dia + VGF2"/>
    <s v="Prata + Dia a Dia + VGF2"/>
    <s v="Ouro + Dia a Dia + VGF2"/>
    <s v="Estrela + Dia a Dia + VGF2"/>
    <n v="30"/>
    <n v="20"/>
    <n v="30"/>
    <n v="35"/>
    <n v="38"/>
    <n v="83.92"/>
    <n v="83.92"/>
    <n v="83.92"/>
    <n v="83.92"/>
    <n v="83.92"/>
    <n v="0"/>
    <n v="0"/>
    <n v="0"/>
    <n v="0"/>
    <n v="0"/>
    <n v="41.993000000000002"/>
    <n v="47.991999999999997"/>
    <n v="41.993000000000002"/>
    <n v="38.993499999999997"/>
    <n v="37.193800000000003"/>
    <n v="0"/>
    <n v="0"/>
    <n v="0"/>
    <n v="0"/>
    <n v="0"/>
    <n v="0"/>
    <n v="100"/>
    <n v="100"/>
    <n v="100"/>
    <n v="100"/>
  </r>
  <r>
    <n v="631214"/>
    <x v="509"/>
    <n v="20210317"/>
    <m/>
    <s v="COLOR"/>
    <x v="232"/>
    <s v="AVON SERUM FOUNDATION"/>
    <n v="1224532"/>
    <x v="509"/>
    <n v="1"/>
    <s v="IN-LINE (EXCL NR)"/>
    <s v="REGULAR PRICE"/>
    <n v="0.38059999999999999"/>
    <m/>
    <n v="5.1820000000000004"/>
    <m/>
    <m/>
    <n v="59.99"/>
    <n v="59.99"/>
    <n v="1"/>
    <n v="1"/>
    <n v="40"/>
    <s v="WORK IN PROGRESS"/>
    <n v="134462448"/>
    <s v="NO INCENTIVE"/>
    <s v="N"/>
    <s v="N"/>
    <s v="N"/>
    <s v="N"/>
    <x v="3"/>
    <n v="134462451"/>
    <n v="28"/>
    <n v="11"/>
    <n v="20230306"/>
    <s v="CUSTOMER"/>
    <n v="15"/>
    <s v="Y"/>
    <s v="Tech rep lvl + Dia a Dia + VGF2"/>
    <s v="FULL PAYMENT"/>
    <m/>
    <n v="20.2226"/>
    <n v="15.0406"/>
    <n v="84.11"/>
    <m/>
    <s v="FOUNDATION LIQUID"/>
    <s v="FOUNDATION"/>
    <s v="FACE COLOR"/>
    <s v="FEMALE"/>
    <s v="AVON"/>
    <s v="AVON"/>
    <n v="2"/>
    <n v="200"/>
    <s v="6.67"/>
    <s v="N"/>
    <s v="N"/>
    <n v="50671"/>
    <m/>
    <s v="N"/>
    <m/>
    <m/>
    <m/>
    <m/>
    <m/>
    <m/>
    <m/>
    <m/>
    <s v="N"/>
    <n v="124532247"/>
    <s v="Olha De Novo"/>
    <m/>
    <x v="0"/>
    <m/>
    <n v="40"/>
    <s v="AVON COLOR - 6"/>
    <s v="N"/>
    <m/>
    <m/>
    <s v="N"/>
    <n v="20230306"/>
    <m/>
    <n v="134462448"/>
    <s v="MIXED"/>
    <s v="Tech rep lvl"/>
    <s v="CosmÃ©ticos"/>
    <n v="1"/>
    <m/>
    <n v="0"/>
    <n v="0"/>
    <n v="100"/>
    <n v="134462449"/>
    <n v="999"/>
    <n v="2"/>
    <x v="0"/>
    <x v="0"/>
    <n v="0.38059999999999999"/>
    <n v="0.435"/>
    <n v="0.38059999999999999"/>
    <n v="0.35339999999999999"/>
    <n v="0.33710000000000001"/>
    <n v="59.99"/>
    <n v="59.99"/>
    <n v="59.99"/>
    <n v="59.99"/>
    <n v="59.99"/>
    <s v="Brasil + Dia a Dia + VGF2"/>
    <s v="Bronze + Dia a Dia + VGF2"/>
    <s v="Prata + Dia a Dia + VGF2"/>
    <s v="Ouro + Dia a Dia + VGF2"/>
    <s v="Estrela + Dia a Dia + VGF2"/>
    <n v="30"/>
    <n v="20"/>
    <n v="30"/>
    <n v="35"/>
    <n v="38"/>
    <n v="83.92"/>
    <n v="83.92"/>
    <n v="83.92"/>
    <n v="83.92"/>
    <n v="83.92"/>
    <n v="0"/>
    <n v="0"/>
    <n v="0"/>
    <n v="0"/>
    <n v="0"/>
    <n v="41.993000000000002"/>
    <n v="47.991999999999997"/>
    <n v="41.993000000000002"/>
    <n v="38.993499999999997"/>
    <n v="37.193800000000003"/>
    <n v="0"/>
    <n v="0"/>
    <n v="0"/>
    <n v="0"/>
    <n v="0"/>
    <n v="0"/>
    <n v="100"/>
    <n v="100"/>
    <n v="100"/>
    <n v="100"/>
  </r>
  <r>
    <n v="631216"/>
    <x v="510"/>
    <n v="20210317"/>
    <m/>
    <s v="COLOR"/>
    <x v="232"/>
    <s v="AVON SERUM FOUNDATION"/>
    <n v="1224532"/>
    <x v="510"/>
    <n v="1"/>
    <s v="IN-LINE (EXCL NR)"/>
    <s v="REGULAR PRICE"/>
    <n v="0.38059999999999999"/>
    <m/>
    <n v="5.2149999999999999"/>
    <m/>
    <m/>
    <n v="59.99"/>
    <n v="59.99"/>
    <n v="1"/>
    <n v="1"/>
    <n v="40"/>
    <s v="WORK IN PROGRESS"/>
    <n v="134462448"/>
    <s v="NO INCENTIVE"/>
    <s v="N"/>
    <s v="N"/>
    <s v="N"/>
    <s v="N"/>
    <x v="3"/>
    <n v="134462455"/>
    <n v="28"/>
    <n v="11"/>
    <n v="20230306"/>
    <s v="CUSTOMER"/>
    <n v="15"/>
    <s v="Y"/>
    <s v="Tech rep lvl + Dia a Dia + VGF2"/>
    <s v="FULL PAYMENT"/>
    <m/>
    <n v="20.2226"/>
    <n v="15.0076"/>
    <n v="84.01"/>
    <m/>
    <s v="FOUNDATION LIQUID"/>
    <s v="FOUNDATION"/>
    <s v="FACE COLOR"/>
    <s v="FEMALE"/>
    <s v="AVON"/>
    <s v="AVON"/>
    <n v="2"/>
    <n v="200"/>
    <s v="6.67"/>
    <s v="N"/>
    <s v="N"/>
    <n v="50674"/>
    <m/>
    <s v="N"/>
    <m/>
    <m/>
    <m/>
    <m/>
    <m/>
    <m/>
    <m/>
    <m/>
    <s v="N"/>
    <n v="124532247"/>
    <s v="Olha De Novo"/>
    <m/>
    <x v="0"/>
    <m/>
    <n v="40"/>
    <s v="AVON COLOR - 6"/>
    <s v="N"/>
    <m/>
    <m/>
    <s v="N"/>
    <n v="20230306"/>
    <m/>
    <n v="134462448"/>
    <s v="MIXED"/>
    <s v="Tech rep lvl"/>
    <s v="CosmÃ©ticos"/>
    <n v="1"/>
    <m/>
    <n v="0"/>
    <n v="0"/>
    <n v="100"/>
    <n v="134462449"/>
    <n v="999"/>
    <n v="2"/>
    <x v="0"/>
    <x v="0"/>
    <n v="0.38059999999999999"/>
    <n v="0.435"/>
    <n v="0.38059999999999999"/>
    <n v="0.35339999999999999"/>
    <n v="0.33710000000000001"/>
    <n v="59.99"/>
    <n v="59.99"/>
    <n v="59.99"/>
    <n v="59.99"/>
    <n v="59.99"/>
    <s v="Brasil + Dia a Dia + VGF2"/>
    <s v="Bronze + Dia a Dia + VGF2"/>
    <s v="Prata + Dia a Dia + VGF2"/>
    <s v="Ouro + Dia a Dia + VGF2"/>
    <s v="Estrela + Dia a Dia + VGF2"/>
    <n v="30"/>
    <n v="20"/>
    <n v="30"/>
    <n v="35"/>
    <n v="38"/>
    <n v="83.92"/>
    <n v="83.92"/>
    <n v="83.92"/>
    <n v="83.92"/>
    <n v="83.92"/>
    <n v="0"/>
    <n v="0"/>
    <n v="0"/>
    <n v="0"/>
    <n v="0"/>
    <n v="41.993000000000002"/>
    <n v="47.991999999999997"/>
    <n v="41.993000000000002"/>
    <n v="38.993499999999997"/>
    <n v="37.193800000000003"/>
    <n v="0"/>
    <n v="0"/>
    <n v="0"/>
    <n v="0"/>
    <n v="0"/>
    <n v="0"/>
    <n v="100"/>
    <n v="100"/>
    <n v="100"/>
    <n v="100"/>
  </r>
  <r>
    <n v="631217"/>
    <x v="511"/>
    <n v="20210317"/>
    <m/>
    <s v="COLOR"/>
    <x v="232"/>
    <s v="AVON SERUM FOUNDATION"/>
    <n v="1224532"/>
    <x v="511"/>
    <n v="1"/>
    <s v="IN-LINE (EXCL NR)"/>
    <s v="REGULAR PRICE"/>
    <n v="0.38059999999999999"/>
    <m/>
    <n v="5.266"/>
    <m/>
    <m/>
    <n v="59.99"/>
    <n v="59.99"/>
    <n v="1"/>
    <n v="1"/>
    <n v="40"/>
    <s v="WORK IN PROGRESS"/>
    <n v="134462448"/>
    <s v="NO INCENTIVE"/>
    <s v="N"/>
    <s v="N"/>
    <s v="N"/>
    <s v="N"/>
    <x v="3"/>
    <n v="134462453"/>
    <n v="28"/>
    <n v="11"/>
    <n v="20230306"/>
    <s v="CUSTOMER"/>
    <n v="15"/>
    <s v="Y"/>
    <s v="Tech rep lvl + Dia a Dia + VGF2"/>
    <s v="FULL PAYMENT"/>
    <m/>
    <n v="20.2226"/>
    <n v="14.9566"/>
    <n v="83.85"/>
    <m/>
    <s v="FOUNDATION LIQUID"/>
    <s v="FOUNDATION"/>
    <s v="FACE COLOR"/>
    <s v="FEMALE"/>
    <s v="AVON"/>
    <s v="AVON"/>
    <n v="2"/>
    <n v="200"/>
    <s v="6.67"/>
    <s v="N"/>
    <s v="N"/>
    <n v="50682"/>
    <m/>
    <s v="N"/>
    <m/>
    <m/>
    <m/>
    <m/>
    <m/>
    <m/>
    <m/>
    <m/>
    <s v="N"/>
    <n v="124532247"/>
    <s v="Olha De Novo"/>
    <m/>
    <x v="0"/>
    <m/>
    <n v="40"/>
    <s v="AVON COLOR - 6"/>
    <s v="N"/>
    <m/>
    <m/>
    <s v="N"/>
    <n v="20230306"/>
    <m/>
    <n v="134462448"/>
    <s v="MIXED"/>
    <s v="Tech rep lvl"/>
    <s v="CosmÃ©ticos"/>
    <n v="1"/>
    <m/>
    <n v="0"/>
    <n v="0"/>
    <n v="100"/>
    <n v="134462449"/>
    <n v="999"/>
    <n v="2"/>
    <x v="0"/>
    <x v="0"/>
    <n v="0.38059999999999999"/>
    <n v="0.435"/>
    <n v="0.38059999999999999"/>
    <n v="0.35339999999999999"/>
    <n v="0.33710000000000001"/>
    <n v="59.99"/>
    <n v="59.99"/>
    <n v="59.99"/>
    <n v="59.99"/>
    <n v="59.99"/>
    <s v="Brasil + Dia a Dia + VGF2"/>
    <s v="Bronze + Dia a Dia + VGF2"/>
    <s v="Prata + Dia a Dia + VGF2"/>
    <s v="Ouro + Dia a Dia + VGF2"/>
    <s v="Estrela + Dia a Dia + VGF2"/>
    <n v="30"/>
    <n v="20"/>
    <n v="30"/>
    <n v="35"/>
    <n v="38"/>
    <n v="83.92"/>
    <n v="83.92"/>
    <n v="83.92"/>
    <n v="83.92"/>
    <n v="83.92"/>
    <n v="0"/>
    <n v="0"/>
    <n v="0"/>
    <n v="0"/>
    <n v="0"/>
    <n v="41.993000000000002"/>
    <n v="47.991999999999997"/>
    <n v="41.993000000000002"/>
    <n v="38.993499999999997"/>
    <n v="37.193800000000003"/>
    <n v="0"/>
    <n v="0"/>
    <n v="0"/>
    <n v="0"/>
    <n v="0"/>
    <n v="0"/>
    <n v="100"/>
    <n v="100"/>
    <n v="100"/>
    <n v="100"/>
  </r>
  <r>
    <n v="631220"/>
    <x v="512"/>
    <n v="20210317"/>
    <m/>
    <s v="COLOR"/>
    <x v="232"/>
    <s v="AVON SERUM FOUNDATION"/>
    <n v="1224532"/>
    <x v="512"/>
    <n v="1"/>
    <s v="IN-LINE (EXCL NR)"/>
    <s v="REGULAR PRICE"/>
    <n v="0.38059999999999999"/>
    <m/>
    <n v="5.2880000000000003"/>
    <m/>
    <m/>
    <n v="59.99"/>
    <n v="59.99"/>
    <n v="1"/>
    <n v="1"/>
    <n v="40"/>
    <s v="WORK IN PROGRESS"/>
    <n v="134462448"/>
    <s v="NO INCENTIVE"/>
    <s v="N"/>
    <s v="N"/>
    <s v="N"/>
    <s v="N"/>
    <x v="3"/>
    <n v="134462458"/>
    <n v="28"/>
    <n v="11"/>
    <n v="20230306"/>
    <s v="CUSTOMER"/>
    <n v="15"/>
    <s v="Y"/>
    <s v="Tech rep lvl + Dia a Dia + VGF2"/>
    <s v="FULL PAYMENT"/>
    <m/>
    <n v="20.2226"/>
    <n v="14.9346"/>
    <n v="83.79"/>
    <m/>
    <s v="FOUNDATION LIQUID"/>
    <s v="FOUNDATION"/>
    <s v="FACE COLOR"/>
    <s v="FEMALE"/>
    <s v="AVON"/>
    <s v="AVON"/>
    <n v="2"/>
    <n v="200"/>
    <s v="6.67"/>
    <s v="N"/>
    <s v="N"/>
    <n v="50738"/>
    <m/>
    <s v="N"/>
    <m/>
    <m/>
    <m/>
    <m/>
    <m/>
    <m/>
    <m/>
    <m/>
    <s v="N"/>
    <n v="124532247"/>
    <s v="Olha De Novo"/>
    <m/>
    <x v="0"/>
    <m/>
    <n v="40"/>
    <s v="AVON COLOR - 6"/>
    <s v="N"/>
    <m/>
    <m/>
    <s v="N"/>
    <n v="20230306"/>
    <m/>
    <n v="134462448"/>
    <s v="MIXED"/>
    <s v="Tech rep lvl"/>
    <s v="CosmÃ©ticos"/>
    <n v="1"/>
    <m/>
    <n v="0"/>
    <n v="0"/>
    <n v="100"/>
    <n v="134462449"/>
    <n v="999"/>
    <n v="2"/>
    <x v="0"/>
    <x v="0"/>
    <n v="0.38059999999999999"/>
    <n v="0.435"/>
    <n v="0.38059999999999999"/>
    <n v="0.35339999999999999"/>
    <n v="0.33710000000000001"/>
    <n v="59.99"/>
    <n v="59.99"/>
    <n v="59.99"/>
    <n v="59.99"/>
    <n v="59.99"/>
    <s v="Brasil + Dia a Dia + VGF2"/>
    <s v="Bronze + Dia a Dia + VGF2"/>
    <s v="Prata + Dia a Dia + VGF2"/>
    <s v="Ouro + Dia a Dia + VGF2"/>
    <s v="Estrela + Dia a Dia + VGF2"/>
    <n v="30"/>
    <n v="20"/>
    <n v="30"/>
    <n v="35"/>
    <n v="38"/>
    <n v="83.92"/>
    <n v="83.92"/>
    <n v="83.92"/>
    <n v="83.92"/>
    <n v="83.92"/>
    <n v="0"/>
    <n v="0"/>
    <n v="0"/>
    <n v="0"/>
    <n v="0"/>
    <n v="41.993000000000002"/>
    <n v="47.991999999999997"/>
    <n v="41.993000000000002"/>
    <n v="38.993499999999997"/>
    <n v="37.193800000000003"/>
    <n v="0"/>
    <n v="0"/>
    <n v="0"/>
    <n v="0"/>
    <n v="0"/>
    <n v="0"/>
    <n v="100"/>
    <n v="100"/>
    <n v="100"/>
    <n v="100"/>
  </r>
  <r>
    <n v="631221"/>
    <x v="513"/>
    <n v="20210317"/>
    <m/>
    <s v="COLOR"/>
    <x v="232"/>
    <s v="AVON SERUM FOUNDATION"/>
    <n v="1224532"/>
    <x v="513"/>
    <n v="1"/>
    <s v="IN-LINE (EXCL NR)"/>
    <s v="REGULAR PRICE"/>
    <n v="0.38059999999999999"/>
    <m/>
    <n v="5.306"/>
    <m/>
    <m/>
    <n v="59.99"/>
    <n v="59.99"/>
    <n v="1"/>
    <n v="1"/>
    <n v="40"/>
    <s v="WORK IN PROGRESS"/>
    <n v="134462448"/>
    <s v="NO INCENTIVE"/>
    <s v="N"/>
    <s v="N"/>
    <s v="N"/>
    <s v="N"/>
    <x v="3"/>
    <n v="134462461"/>
    <n v="28"/>
    <n v="11"/>
    <n v="20230306"/>
    <s v="CUSTOMER"/>
    <n v="15"/>
    <s v="Y"/>
    <s v="Tech rep lvl + Dia a Dia + VGF2"/>
    <s v="FULL PAYMENT"/>
    <m/>
    <n v="20.2226"/>
    <n v="14.916600000000001"/>
    <n v="83.73"/>
    <m/>
    <s v="FOUNDATION LIQUID"/>
    <s v="FOUNDATION"/>
    <s v="FACE COLOR"/>
    <s v="FEMALE"/>
    <s v="AVON"/>
    <s v="AVON"/>
    <n v="2"/>
    <n v="200"/>
    <s v="6.67"/>
    <s v="N"/>
    <s v="N"/>
    <n v="50799"/>
    <m/>
    <s v="N"/>
    <m/>
    <m/>
    <m/>
    <m/>
    <m/>
    <m/>
    <m/>
    <m/>
    <s v="N"/>
    <n v="124532247"/>
    <s v="Olha De Novo"/>
    <m/>
    <x v="0"/>
    <m/>
    <n v="40"/>
    <s v="AVON COLOR - 6"/>
    <s v="N"/>
    <m/>
    <m/>
    <s v="N"/>
    <n v="20230306"/>
    <m/>
    <n v="134462448"/>
    <s v="MIXED"/>
    <s v="Tech rep lvl"/>
    <s v="CosmÃ©ticos"/>
    <n v="1"/>
    <m/>
    <n v="0"/>
    <n v="0"/>
    <n v="100"/>
    <n v="134462449"/>
    <n v="999"/>
    <n v="2"/>
    <x v="0"/>
    <x v="0"/>
    <n v="0.38059999999999999"/>
    <n v="0.435"/>
    <n v="0.38059999999999999"/>
    <n v="0.35339999999999999"/>
    <n v="0.33710000000000001"/>
    <n v="59.99"/>
    <n v="59.99"/>
    <n v="59.99"/>
    <n v="59.99"/>
    <n v="59.99"/>
    <s v="Brasil + Dia a Dia + VGF2"/>
    <s v="Bronze + Dia a Dia + VGF2"/>
    <s v="Prata + Dia a Dia + VGF2"/>
    <s v="Ouro + Dia a Dia + VGF2"/>
    <s v="Estrela + Dia a Dia + VGF2"/>
    <n v="30"/>
    <n v="20"/>
    <n v="30"/>
    <n v="35"/>
    <n v="38"/>
    <n v="83.92"/>
    <n v="83.92"/>
    <n v="83.92"/>
    <n v="83.92"/>
    <n v="83.92"/>
    <n v="0"/>
    <n v="0"/>
    <n v="0"/>
    <n v="0"/>
    <n v="0"/>
    <n v="41.993000000000002"/>
    <n v="47.991999999999997"/>
    <n v="41.993000000000002"/>
    <n v="38.993499999999997"/>
    <n v="37.193800000000003"/>
    <n v="0"/>
    <n v="0"/>
    <n v="0"/>
    <n v="0"/>
    <n v="0"/>
    <n v="0"/>
    <n v="100"/>
    <n v="100"/>
    <n v="100"/>
    <n v="100"/>
  </r>
  <r>
    <n v="631222"/>
    <x v="514"/>
    <n v="20210317"/>
    <m/>
    <s v="COLOR"/>
    <x v="232"/>
    <s v="AVON SERUM FOUNDATION"/>
    <n v="1224532"/>
    <x v="514"/>
    <n v="1"/>
    <s v="IN-LINE (EXCL NR)"/>
    <s v="REGULAR PRICE"/>
    <n v="0.38059999999999999"/>
    <m/>
    <n v="5.2640000000000002"/>
    <m/>
    <m/>
    <n v="59.99"/>
    <n v="59.99"/>
    <n v="1"/>
    <n v="1"/>
    <n v="40"/>
    <s v="WORK IN PROGRESS"/>
    <n v="134462448"/>
    <s v="NO INCENTIVE"/>
    <s v="N"/>
    <s v="N"/>
    <s v="N"/>
    <s v="N"/>
    <x v="3"/>
    <n v="134462456"/>
    <n v="28"/>
    <n v="11"/>
    <n v="20230306"/>
    <s v="CUSTOMER"/>
    <n v="15"/>
    <s v="Y"/>
    <s v="Tech rep lvl + Dia a Dia + VGF2"/>
    <s v="FULL PAYMENT"/>
    <m/>
    <n v="20.2226"/>
    <n v="14.958600000000001"/>
    <n v="83.86"/>
    <m/>
    <s v="FOUNDATION LIQUID"/>
    <s v="FOUNDATION"/>
    <s v="FACE COLOR"/>
    <s v="FEMALE"/>
    <s v="AVON"/>
    <s v="AVON"/>
    <n v="2"/>
    <n v="200"/>
    <s v="6.67"/>
    <s v="N"/>
    <s v="N"/>
    <n v="50888"/>
    <m/>
    <s v="N"/>
    <m/>
    <m/>
    <m/>
    <m/>
    <m/>
    <m/>
    <m/>
    <m/>
    <s v="N"/>
    <n v="124532247"/>
    <s v="Olha De Novo"/>
    <m/>
    <x v="0"/>
    <m/>
    <n v="40"/>
    <s v="AVON COLOR - 6"/>
    <s v="N"/>
    <m/>
    <m/>
    <s v="N"/>
    <n v="20230306"/>
    <m/>
    <n v="134462448"/>
    <s v="MIXED"/>
    <s v="Tech rep lvl"/>
    <s v="CosmÃ©ticos"/>
    <n v="1"/>
    <m/>
    <n v="0"/>
    <n v="0"/>
    <n v="100"/>
    <n v="134462449"/>
    <n v="999"/>
    <n v="2"/>
    <x v="0"/>
    <x v="0"/>
    <n v="0.38059999999999999"/>
    <n v="0.435"/>
    <n v="0.38059999999999999"/>
    <n v="0.35339999999999999"/>
    <n v="0.33710000000000001"/>
    <n v="59.99"/>
    <n v="59.99"/>
    <n v="59.99"/>
    <n v="59.99"/>
    <n v="59.99"/>
    <s v="Brasil + Dia a Dia + VGF2"/>
    <s v="Bronze + Dia a Dia + VGF2"/>
    <s v="Prata + Dia a Dia + VGF2"/>
    <s v="Ouro + Dia a Dia + VGF2"/>
    <s v="Estrela + Dia a Dia + VGF2"/>
    <n v="30"/>
    <n v="20"/>
    <n v="30"/>
    <n v="35"/>
    <n v="38"/>
    <n v="83.92"/>
    <n v="83.92"/>
    <n v="83.92"/>
    <n v="83.92"/>
    <n v="83.92"/>
    <n v="0"/>
    <n v="0"/>
    <n v="0"/>
    <n v="0"/>
    <n v="0"/>
    <n v="41.993000000000002"/>
    <n v="47.991999999999997"/>
    <n v="41.993000000000002"/>
    <n v="38.993499999999997"/>
    <n v="37.193800000000003"/>
    <n v="0"/>
    <n v="0"/>
    <n v="0"/>
    <n v="0"/>
    <n v="0"/>
    <n v="0"/>
    <n v="100"/>
    <n v="100"/>
    <n v="100"/>
    <n v="100"/>
  </r>
  <r>
    <n v="631224"/>
    <x v="515"/>
    <n v="20210317"/>
    <m/>
    <s v="COLOR"/>
    <x v="232"/>
    <s v="AVON SERUM FOUNDATION"/>
    <n v="1224532"/>
    <x v="515"/>
    <n v="1"/>
    <s v="IN-LINE (EXCL NR)"/>
    <s v="REGULAR PRICE"/>
    <n v="0.38059999999999999"/>
    <m/>
    <n v="5.3390000000000004"/>
    <m/>
    <m/>
    <n v="59.99"/>
    <n v="59.99"/>
    <n v="1"/>
    <n v="1"/>
    <n v="40"/>
    <s v="WORK IN PROGRESS"/>
    <n v="134462448"/>
    <s v="NO INCENTIVE"/>
    <s v="N"/>
    <s v="N"/>
    <s v="N"/>
    <s v="N"/>
    <x v="3"/>
    <n v="134462459"/>
    <n v="28"/>
    <n v="11"/>
    <n v="20230306"/>
    <s v="CUSTOMER"/>
    <n v="15"/>
    <s v="Y"/>
    <s v="Tech rep lvl + Dia a Dia + VGF2"/>
    <s v="FULL PAYMENT"/>
    <m/>
    <n v="20.2226"/>
    <n v="14.883599999999999"/>
    <n v="83.63"/>
    <m/>
    <s v="FOUNDATION LIQUID"/>
    <s v="FOUNDATION"/>
    <s v="FACE COLOR"/>
    <s v="FEMALE"/>
    <s v="AVON"/>
    <s v="AVON"/>
    <n v="2"/>
    <n v="200"/>
    <s v="6.67"/>
    <s v="N"/>
    <s v="N"/>
    <n v="50896"/>
    <m/>
    <s v="N"/>
    <m/>
    <m/>
    <m/>
    <m/>
    <m/>
    <m/>
    <m/>
    <m/>
    <s v="N"/>
    <n v="124532247"/>
    <s v="Olha De Novo"/>
    <m/>
    <x v="0"/>
    <m/>
    <n v="40"/>
    <s v="AVON COLOR - 6"/>
    <s v="N"/>
    <m/>
    <m/>
    <s v="N"/>
    <n v="20230306"/>
    <m/>
    <n v="134462448"/>
    <s v="MIXED"/>
    <s v="Tech rep lvl"/>
    <s v="CosmÃ©ticos"/>
    <n v="1"/>
    <m/>
    <n v="0"/>
    <n v="0"/>
    <n v="100"/>
    <n v="134462449"/>
    <n v="999"/>
    <n v="2"/>
    <x v="0"/>
    <x v="0"/>
    <n v="0.38059999999999999"/>
    <n v="0.435"/>
    <n v="0.38059999999999999"/>
    <n v="0.35339999999999999"/>
    <n v="0.33710000000000001"/>
    <n v="59.99"/>
    <n v="59.99"/>
    <n v="59.99"/>
    <n v="59.99"/>
    <n v="59.99"/>
    <s v="Brasil + Dia a Dia + VGF2"/>
    <s v="Bronze + Dia a Dia + VGF2"/>
    <s v="Prata + Dia a Dia + VGF2"/>
    <s v="Ouro + Dia a Dia + VGF2"/>
    <s v="Estrela + Dia a Dia + VGF2"/>
    <n v="30"/>
    <n v="20"/>
    <n v="30"/>
    <n v="35"/>
    <n v="38"/>
    <n v="83.92"/>
    <n v="83.92"/>
    <n v="83.92"/>
    <n v="83.92"/>
    <n v="83.92"/>
    <n v="0"/>
    <n v="0"/>
    <n v="0"/>
    <n v="0"/>
    <n v="0"/>
    <n v="41.993000000000002"/>
    <n v="47.991999999999997"/>
    <n v="41.993000000000002"/>
    <n v="38.993499999999997"/>
    <n v="37.193800000000003"/>
    <n v="0"/>
    <n v="0"/>
    <n v="0"/>
    <n v="0"/>
    <n v="0"/>
    <n v="0"/>
    <n v="100"/>
    <n v="100"/>
    <n v="100"/>
    <n v="100"/>
  </r>
  <r>
    <n v="631225"/>
    <x v="516"/>
    <n v="20210317"/>
    <m/>
    <s v="COLOR"/>
    <x v="232"/>
    <s v="AVON SERUM FOUNDATION"/>
    <n v="1224532"/>
    <x v="516"/>
    <n v="1"/>
    <s v="IN-LINE (EXCL NR)"/>
    <s v="REGULAR PRICE"/>
    <n v="0.38059999999999999"/>
    <m/>
    <n v="5.3369999999999997"/>
    <m/>
    <m/>
    <n v="59.99"/>
    <n v="59.99"/>
    <n v="1"/>
    <n v="1"/>
    <n v="40"/>
    <s v="WORK IN PROGRESS"/>
    <n v="134462448"/>
    <s v="NO INCENTIVE"/>
    <s v="N"/>
    <s v="N"/>
    <s v="N"/>
    <s v="N"/>
    <x v="3"/>
    <n v="134462454"/>
    <n v="28"/>
    <n v="11"/>
    <n v="20230306"/>
    <s v="CUSTOMER"/>
    <n v="15"/>
    <s v="Y"/>
    <s v="Tech rep lvl + Dia a Dia + VGF2"/>
    <s v="FULL PAYMENT"/>
    <m/>
    <n v="20.2226"/>
    <n v="14.8856"/>
    <n v="83.64"/>
    <m/>
    <s v="FOUNDATION LIQUID"/>
    <s v="FOUNDATION"/>
    <s v="FACE COLOR"/>
    <s v="FEMALE"/>
    <s v="AVON"/>
    <s v="AVON"/>
    <n v="2"/>
    <n v="200"/>
    <s v="6.67"/>
    <s v="N"/>
    <s v="N"/>
    <n v="50906"/>
    <m/>
    <s v="N"/>
    <m/>
    <m/>
    <m/>
    <m/>
    <m/>
    <m/>
    <m/>
    <m/>
    <s v="N"/>
    <n v="124532247"/>
    <s v="Olha De Novo"/>
    <m/>
    <x v="0"/>
    <m/>
    <n v="40"/>
    <s v="AVON COLOR - 6"/>
    <s v="N"/>
    <m/>
    <m/>
    <s v="N"/>
    <n v="20230306"/>
    <m/>
    <n v="134462448"/>
    <s v="MIXED"/>
    <s v="Tech rep lvl"/>
    <s v="CosmÃ©ticos"/>
    <n v="1"/>
    <m/>
    <n v="0"/>
    <n v="0"/>
    <n v="100"/>
    <n v="134462449"/>
    <n v="999"/>
    <n v="2"/>
    <x v="0"/>
    <x v="0"/>
    <n v="0.38059999999999999"/>
    <n v="0.435"/>
    <n v="0.38059999999999999"/>
    <n v="0.35339999999999999"/>
    <n v="0.33710000000000001"/>
    <n v="59.99"/>
    <n v="59.99"/>
    <n v="59.99"/>
    <n v="59.99"/>
    <n v="59.99"/>
    <s v="Brasil + Dia a Dia + VGF2"/>
    <s v="Bronze + Dia a Dia + VGF2"/>
    <s v="Prata + Dia a Dia + VGF2"/>
    <s v="Ouro + Dia a Dia + VGF2"/>
    <s v="Estrela + Dia a Dia + VGF2"/>
    <n v="30"/>
    <n v="20"/>
    <n v="30"/>
    <n v="35"/>
    <n v="38"/>
    <n v="83.92"/>
    <n v="83.92"/>
    <n v="83.92"/>
    <n v="83.92"/>
    <n v="83.92"/>
    <n v="0"/>
    <n v="0"/>
    <n v="0"/>
    <n v="0"/>
    <n v="0"/>
    <n v="41.993000000000002"/>
    <n v="47.991999999999997"/>
    <n v="41.993000000000002"/>
    <n v="38.993499999999997"/>
    <n v="37.193800000000003"/>
    <n v="0"/>
    <n v="0"/>
    <n v="0"/>
    <n v="0"/>
    <n v="0"/>
    <n v="0"/>
    <n v="100"/>
    <n v="100"/>
    <n v="100"/>
    <n v="100"/>
  </r>
  <r>
    <n v="631226"/>
    <x v="517"/>
    <n v="20210317"/>
    <m/>
    <s v="COLOR"/>
    <x v="232"/>
    <s v="AVON SERUM FOUNDATION"/>
    <n v="1224532"/>
    <x v="517"/>
    <n v="1"/>
    <s v="IN-LINE (EXCL NR)"/>
    <s v="REGULAR PRICE"/>
    <n v="0.38059999999999999"/>
    <m/>
    <n v="5.3449999999999998"/>
    <m/>
    <m/>
    <n v="59.99"/>
    <n v="59.99"/>
    <n v="1"/>
    <n v="1"/>
    <n v="40"/>
    <s v="WORK IN PROGRESS"/>
    <n v="134462448"/>
    <s v="NO INCENTIVE"/>
    <s v="N"/>
    <s v="N"/>
    <s v="N"/>
    <s v="N"/>
    <x v="3"/>
    <n v="134462462"/>
    <n v="28"/>
    <n v="11"/>
    <n v="20230306"/>
    <s v="CUSTOMER"/>
    <n v="15"/>
    <s v="Y"/>
    <s v="Tech rep lvl + Dia a Dia + VGF2"/>
    <s v="FULL PAYMENT"/>
    <m/>
    <n v="20.2226"/>
    <n v="14.877599999999999"/>
    <n v="83.61"/>
    <m/>
    <s v="FOUNDATION LIQUID"/>
    <s v="FOUNDATION"/>
    <s v="FACE COLOR"/>
    <s v="FEMALE"/>
    <s v="AVON"/>
    <s v="AVON"/>
    <n v="2"/>
    <n v="200"/>
    <s v="6.67"/>
    <s v="N"/>
    <s v="N"/>
    <n v="50922"/>
    <m/>
    <s v="N"/>
    <m/>
    <m/>
    <m/>
    <m/>
    <m/>
    <m/>
    <m/>
    <m/>
    <s v="N"/>
    <n v="124532247"/>
    <s v="Olha De Novo"/>
    <m/>
    <x v="0"/>
    <m/>
    <n v="40"/>
    <s v="AVON COLOR - 6"/>
    <s v="N"/>
    <m/>
    <m/>
    <s v="N"/>
    <n v="20230306"/>
    <m/>
    <n v="134462448"/>
    <s v="MIXED"/>
    <s v="Tech rep lvl"/>
    <s v="CosmÃ©ticos"/>
    <n v="1"/>
    <m/>
    <n v="0"/>
    <n v="0"/>
    <n v="100"/>
    <n v="134462449"/>
    <n v="999"/>
    <n v="2"/>
    <x v="0"/>
    <x v="0"/>
    <n v="0.38059999999999999"/>
    <n v="0.435"/>
    <n v="0.38059999999999999"/>
    <n v="0.35339999999999999"/>
    <n v="0.33710000000000001"/>
    <n v="59.99"/>
    <n v="59.99"/>
    <n v="59.99"/>
    <n v="59.99"/>
    <n v="59.99"/>
    <s v="Brasil + Dia a Dia + VGF2"/>
    <s v="Bronze + Dia a Dia + VGF2"/>
    <s v="Prata + Dia a Dia + VGF2"/>
    <s v="Ouro + Dia a Dia + VGF2"/>
    <s v="Estrela + Dia a Dia + VGF2"/>
    <n v="30"/>
    <n v="20"/>
    <n v="30"/>
    <n v="35"/>
    <n v="38"/>
    <n v="83.92"/>
    <n v="83.92"/>
    <n v="83.92"/>
    <n v="83.92"/>
    <n v="83.92"/>
    <n v="0"/>
    <n v="0"/>
    <n v="0"/>
    <n v="0"/>
    <n v="0"/>
    <n v="41.993000000000002"/>
    <n v="47.991999999999997"/>
    <n v="41.993000000000002"/>
    <n v="38.993499999999997"/>
    <n v="37.193800000000003"/>
    <n v="0"/>
    <n v="0"/>
    <n v="0"/>
    <n v="0"/>
    <n v="0"/>
    <n v="0"/>
    <n v="100"/>
    <n v="100"/>
    <n v="100"/>
    <n v="100"/>
  </r>
  <r>
    <n v="631227"/>
    <x v="518"/>
    <n v="20210317"/>
    <m/>
    <s v="COLOR"/>
    <x v="232"/>
    <s v="AVON SERUM FOUNDATION"/>
    <n v="1224532"/>
    <x v="518"/>
    <n v="1"/>
    <s v="IN-LINE (EXCL NR)"/>
    <s v="REGULAR PRICE"/>
    <n v="0.38059999999999999"/>
    <m/>
    <n v="5.343"/>
    <m/>
    <m/>
    <n v="59.99"/>
    <n v="59.99"/>
    <n v="1"/>
    <n v="1"/>
    <n v="40"/>
    <s v="WORK IN PROGRESS"/>
    <n v="134462448"/>
    <s v="NO INCENTIVE"/>
    <s v="N"/>
    <s v="N"/>
    <s v="N"/>
    <s v="N"/>
    <x v="3"/>
    <n v="134462464"/>
    <n v="28"/>
    <n v="11"/>
    <n v="20230306"/>
    <s v="CUSTOMER"/>
    <n v="15"/>
    <s v="Y"/>
    <s v="Tech rep lvl + Dia a Dia + VGF2"/>
    <s v="FULL PAYMENT"/>
    <m/>
    <n v="20.2226"/>
    <n v="14.8796"/>
    <n v="83.62"/>
    <m/>
    <s v="FOUNDATION LIQUID"/>
    <s v="FOUNDATION"/>
    <s v="FACE COLOR"/>
    <s v="FEMALE"/>
    <s v="AVON"/>
    <s v="AVON"/>
    <n v="2"/>
    <n v="200"/>
    <s v="6.67"/>
    <s v="N"/>
    <s v="N"/>
    <n v="50923"/>
    <m/>
    <s v="N"/>
    <m/>
    <m/>
    <m/>
    <m/>
    <m/>
    <m/>
    <m/>
    <m/>
    <s v="N"/>
    <n v="124532247"/>
    <s v="Olha De Novo"/>
    <m/>
    <x v="0"/>
    <m/>
    <n v="40"/>
    <s v="AVON COLOR - 6"/>
    <s v="N"/>
    <m/>
    <m/>
    <s v="N"/>
    <n v="20230306"/>
    <m/>
    <n v="134462448"/>
    <s v="MIXED"/>
    <s v="Tech rep lvl"/>
    <s v="CosmÃ©ticos"/>
    <n v="1"/>
    <m/>
    <n v="0"/>
    <n v="0"/>
    <n v="100"/>
    <n v="134462449"/>
    <n v="999"/>
    <n v="2"/>
    <x v="0"/>
    <x v="0"/>
    <n v="0.38059999999999999"/>
    <n v="0.435"/>
    <n v="0.38059999999999999"/>
    <n v="0.35339999999999999"/>
    <n v="0.33710000000000001"/>
    <n v="59.99"/>
    <n v="59.99"/>
    <n v="59.99"/>
    <n v="59.99"/>
    <n v="59.99"/>
    <s v="Brasil + Dia a Dia + VGF2"/>
    <s v="Bronze + Dia a Dia + VGF2"/>
    <s v="Prata + Dia a Dia + VGF2"/>
    <s v="Ouro + Dia a Dia + VGF2"/>
    <s v="Estrela + Dia a Dia + VGF2"/>
    <n v="30"/>
    <n v="20"/>
    <n v="30"/>
    <n v="35"/>
    <n v="38"/>
    <n v="83.92"/>
    <n v="83.92"/>
    <n v="83.92"/>
    <n v="83.92"/>
    <n v="83.92"/>
    <n v="0"/>
    <n v="0"/>
    <n v="0"/>
    <n v="0"/>
    <n v="0"/>
    <n v="41.993000000000002"/>
    <n v="47.991999999999997"/>
    <n v="41.993000000000002"/>
    <n v="38.993499999999997"/>
    <n v="37.193800000000003"/>
    <n v="0"/>
    <n v="0"/>
    <n v="0"/>
    <n v="0"/>
    <n v="0"/>
    <n v="0"/>
    <n v="100"/>
    <n v="100"/>
    <n v="100"/>
    <n v="100"/>
  </r>
  <r>
    <n v="627474"/>
    <x v="519"/>
    <n v="20210302"/>
    <m/>
    <s v="COLOR"/>
    <x v="233"/>
    <s v="AVON POWERSTAY FOUNDATION - LOCAL SHADE NAME"/>
    <n v="1224084"/>
    <x v="519"/>
    <n v="1"/>
    <s v="IN-LINE (EXCL NR)"/>
    <s v="CROSS-OUT"/>
    <n v="0.38059999999999999"/>
    <m/>
    <n v="7.9669999999999996"/>
    <m/>
    <m/>
    <n v="49.99"/>
    <n v="62.9"/>
    <n v="116"/>
    <n v="116"/>
    <n v="43"/>
    <s v="WORK IN PROGRESS"/>
    <n v="134462545"/>
    <s v="NO INCENTIVE"/>
    <s v="N"/>
    <s v="N"/>
    <s v="N"/>
    <s v="N"/>
    <x v="3"/>
    <n v="134462554"/>
    <n v="28"/>
    <n v="11"/>
    <n v="20230306"/>
    <s v="CUSTOMER"/>
    <n v="15"/>
    <s v="Y"/>
    <s v="Tech rep lvl + Dia a Dia + VGF2"/>
    <s v="FULL PAYMENT"/>
    <m/>
    <n v="2140.9816999999998"/>
    <n v="1216.8097"/>
    <n v="70.69"/>
    <m/>
    <s v="FOUNDATION LIQUID"/>
    <s v="FOUNDATION"/>
    <s v="FACE COLOR"/>
    <s v="FEMALE"/>
    <s v="AVON"/>
    <s v="AVON"/>
    <n v="1"/>
    <n v="50"/>
    <n v="5"/>
    <s v="N"/>
    <s v="N"/>
    <n v="50399"/>
    <m/>
    <s v="N"/>
    <s v="SP"/>
    <n v="47.3"/>
    <n v="56.9"/>
    <n v="59.3"/>
    <m/>
    <m/>
    <m/>
    <m/>
    <s v="N"/>
    <m/>
    <m/>
    <m/>
    <x v="0"/>
    <m/>
    <n v="42"/>
    <s v="AVON COLOR - 7"/>
    <s v="N"/>
    <m/>
    <m/>
    <s v="N"/>
    <n v="20230306"/>
    <m/>
    <n v="134462545"/>
    <s v="MIXED"/>
    <s v="Tech rep lvl"/>
    <s v="CosmÃ©ticos"/>
    <n v="1"/>
    <m/>
    <n v="0"/>
    <n v="0"/>
    <n v="100"/>
    <n v="134462546"/>
    <n v="999"/>
    <n v="2"/>
    <x v="0"/>
    <x v="0"/>
    <n v="0.38059999999999999"/>
    <n v="0.435"/>
    <n v="0.38059999999999999"/>
    <n v="0.35339999999999999"/>
    <n v="0.33710000000000001"/>
    <n v="49.99"/>
    <n v="49.99"/>
    <n v="49.99"/>
    <n v="49.99"/>
    <n v="49.99"/>
    <s v="Brasil + Dia a Dia + VGF2"/>
    <s v="Bronze + Dia a Dia + VGF2"/>
    <s v="Prata + Dia a Dia + VGF2"/>
    <s v="Ouro + Dia a Dia + VGF2"/>
    <s v="Estrela + Dia a Dia + VGF2"/>
    <n v="30"/>
    <n v="20"/>
    <n v="30"/>
    <n v="35"/>
    <n v="38"/>
    <n v="83.92"/>
    <n v="83.92"/>
    <n v="83.92"/>
    <n v="83.92"/>
    <n v="83.92"/>
    <n v="0"/>
    <n v="0"/>
    <n v="0"/>
    <n v="0"/>
    <n v="0"/>
    <n v="34.993000000000002"/>
    <n v="39.991999999999997"/>
    <n v="34.993000000000002"/>
    <n v="32.493499999999997"/>
    <n v="30.9938"/>
    <n v="0"/>
    <n v="0"/>
    <n v="0"/>
    <n v="0"/>
    <n v="0"/>
    <n v="0"/>
    <n v="100"/>
    <n v="100"/>
    <n v="100"/>
    <n v="100"/>
  </r>
  <r>
    <n v="627475"/>
    <x v="520"/>
    <n v="20210302"/>
    <m/>
    <s v="COLOR"/>
    <x v="233"/>
    <s v="AVON POWERSTAY FOUNDATION - LOCAL SHADE NAME"/>
    <n v="1224084"/>
    <x v="520"/>
    <n v="1"/>
    <s v="IN-LINE (EXCL NR)"/>
    <s v="CROSS-OUT"/>
    <n v="0.38059999999999999"/>
    <m/>
    <n v="7.8470000000000004"/>
    <m/>
    <m/>
    <n v="49.99"/>
    <n v="62.9"/>
    <n v="475"/>
    <n v="475"/>
    <n v="43"/>
    <s v="WORK IN PROGRESS"/>
    <n v="134462545"/>
    <s v="NO INCENTIVE"/>
    <s v="N"/>
    <s v="N"/>
    <s v="N"/>
    <s v="N"/>
    <x v="3"/>
    <n v="134462555"/>
    <n v="28"/>
    <n v="11"/>
    <n v="20230306"/>
    <s v="CUSTOMER"/>
    <n v="15"/>
    <s v="Y"/>
    <s v="Tech rep lvl + Dia a Dia + VGF2"/>
    <s v="FULL PAYMENT"/>
    <m/>
    <n v="8780.5535"/>
    <n v="5053.2285000000002"/>
    <n v="71.13"/>
    <m/>
    <s v="FOUNDATION LIQUID"/>
    <s v="FOUNDATION"/>
    <s v="FACE COLOR"/>
    <s v="FEMALE"/>
    <s v="AVON"/>
    <s v="AVON"/>
    <n v="1"/>
    <n v="50"/>
    <n v="5"/>
    <s v="N"/>
    <s v="N"/>
    <n v="50466"/>
    <m/>
    <s v="N"/>
    <s v="SP"/>
    <n v="47.3"/>
    <n v="56.9"/>
    <n v="59.3"/>
    <m/>
    <m/>
    <m/>
    <m/>
    <s v="N"/>
    <m/>
    <m/>
    <m/>
    <x v="0"/>
    <m/>
    <n v="42"/>
    <s v="AVON COLOR - 7"/>
    <s v="N"/>
    <m/>
    <m/>
    <s v="N"/>
    <n v="20230306"/>
    <m/>
    <n v="134462545"/>
    <s v="MIXED"/>
    <s v="Tech rep lvl"/>
    <s v="CosmÃ©ticos"/>
    <n v="1"/>
    <m/>
    <n v="0"/>
    <n v="0"/>
    <n v="100"/>
    <n v="134462546"/>
    <n v="999"/>
    <n v="2"/>
    <x v="0"/>
    <x v="0"/>
    <n v="0.38059999999999999"/>
    <n v="0.435"/>
    <n v="0.38059999999999999"/>
    <n v="0.35339999999999999"/>
    <n v="0.33710000000000001"/>
    <n v="49.99"/>
    <n v="49.99"/>
    <n v="49.99"/>
    <n v="49.99"/>
    <n v="49.99"/>
    <s v="Brasil + Dia a Dia + VGF2"/>
    <s v="Bronze + Dia a Dia + VGF2"/>
    <s v="Prata + Dia a Dia + VGF2"/>
    <s v="Ouro + Dia a Dia + VGF2"/>
    <s v="Estrela + Dia a Dia + VGF2"/>
    <n v="30"/>
    <n v="20"/>
    <n v="30"/>
    <n v="35"/>
    <n v="38"/>
    <n v="83.92"/>
    <n v="83.92"/>
    <n v="83.92"/>
    <n v="83.92"/>
    <n v="83.92"/>
    <n v="0"/>
    <n v="0"/>
    <n v="0"/>
    <n v="0"/>
    <n v="0"/>
    <n v="34.993000000000002"/>
    <n v="39.991999999999997"/>
    <n v="34.993000000000002"/>
    <n v="32.493499999999997"/>
    <n v="30.9938"/>
    <n v="0"/>
    <n v="0"/>
    <n v="0"/>
    <n v="0"/>
    <n v="0"/>
    <n v="0"/>
    <n v="100"/>
    <n v="100"/>
    <n v="100"/>
    <n v="100"/>
  </r>
  <r>
    <n v="627479"/>
    <x v="521"/>
    <n v="20210302"/>
    <m/>
    <s v="COLOR"/>
    <x v="233"/>
    <s v="AVON POWERSTAY FOUNDATION - LOCAL SHADE NAME"/>
    <n v="1224084"/>
    <x v="521"/>
    <n v="1"/>
    <s v="IN-LINE (EXCL NR)"/>
    <s v="CROSS-OUT"/>
    <n v="0.38059999999999999"/>
    <m/>
    <n v="7.6379999999999999"/>
    <m/>
    <m/>
    <n v="49.99"/>
    <n v="62.9"/>
    <n v="577"/>
    <n v="577"/>
    <n v="43"/>
    <s v="WORK IN PROGRESS"/>
    <n v="134462545"/>
    <s v="NO INCENTIVE"/>
    <s v="N"/>
    <s v="N"/>
    <s v="N"/>
    <s v="N"/>
    <x v="3"/>
    <n v="134462562"/>
    <n v="28"/>
    <n v="11"/>
    <n v="20230306"/>
    <s v="CUSTOMER"/>
    <n v="15"/>
    <s v="Y"/>
    <s v="Tech rep lvl + Dia a Dia + VGF2"/>
    <s v="FULL PAYMENT"/>
    <m/>
    <n v="10663.052"/>
    <n v="6255.9260000000004"/>
    <n v="71.900000000000006"/>
    <m/>
    <s v="FOUNDATION LIQUID"/>
    <s v="FOUNDATION"/>
    <s v="FACE COLOR"/>
    <s v="FEMALE"/>
    <s v="AVON"/>
    <s v="AVON"/>
    <n v="1"/>
    <n v="50"/>
    <n v="5"/>
    <s v="N"/>
    <s v="N"/>
    <n v="50686"/>
    <m/>
    <s v="N"/>
    <s v="SP"/>
    <n v="47.3"/>
    <n v="56.9"/>
    <n v="59.3"/>
    <m/>
    <m/>
    <m/>
    <m/>
    <s v="N"/>
    <m/>
    <m/>
    <m/>
    <x v="0"/>
    <m/>
    <n v="42"/>
    <s v="AVON COLOR - 7"/>
    <s v="N"/>
    <m/>
    <m/>
    <s v="N"/>
    <n v="20230306"/>
    <m/>
    <n v="134462545"/>
    <s v="MIXED"/>
    <s v="Tech rep lvl"/>
    <s v="CosmÃ©ticos"/>
    <n v="1"/>
    <m/>
    <n v="0"/>
    <n v="0"/>
    <n v="100"/>
    <n v="134462546"/>
    <n v="999"/>
    <n v="2"/>
    <x v="0"/>
    <x v="0"/>
    <n v="0.38059999999999999"/>
    <n v="0.435"/>
    <n v="0.38059999999999999"/>
    <n v="0.35339999999999999"/>
    <n v="0.33710000000000001"/>
    <n v="49.99"/>
    <n v="49.99"/>
    <n v="49.99"/>
    <n v="49.99"/>
    <n v="49.99"/>
    <s v="Brasil + Dia a Dia + VGF2"/>
    <s v="Bronze + Dia a Dia + VGF2"/>
    <s v="Prata + Dia a Dia + VGF2"/>
    <s v="Ouro + Dia a Dia + VGF2"/>
    <s v="Estrela + Dia a Dia + VGF2"/>
    <n v="30"/>
    <n v="20"/>
    <n v="30"/>
    <n v="35"/>
    <n v="38"/>
    <n v="83.92"/>
    <n v="83.92"/>
    <n v="83.92"/>
    <n v="83.92"/>
    <n v="83.92"/>
    <n v="0"/>
    <n v="0"/>
    <n v="0"/>
    <n v="0"/>
    <n v="0"/>
    <n v="34.993000000000002"/>
    <n v="39.991999999999997"/>
    <n v="34.993000000000002"/>
    <n v="32.493499999999997"/>
    <n v="30.9938"/>
    <n v="0"/>
    <n v="0"/>
    <n v="0"/>
    <n v="0"/>
    <n v="0"/>
    <n v="0"/>
    <n v="100"/>
    <n v="100"/>
    <n v="100"/>
    <n v="100"/>
  </r>
  <r>
    <n v="627480"/>
    <x v="522"/>
    <n v="20210302"/>
    <m/>
    <s v="COLOR"/>
    <x v="233"/>
    <s v="AVON POWERSTAY FOUNDATION - LOCAL SHADE NAME"/>
    <n v="1224084"/>
    <x v="522"/>
    <n v="1"/>
    <s v="IN-LINE (EXCL NR)"/>
    <s v="CROSS-OUT"/>
    <n v="0.38059999999999999"/>
    <m/>
    <n v="7.7089999999999996"/>
    <m/>
    <m/>
    <n v="49.99"/>
    <n v="62.9"/>
    <n v="734"/>
    <n v="734"/>
    <n v="43"/>
    <s v="WORK IN PROGRESS"/>
    <n v="134462545"/>
    <s v="NO INCENTIVE"/>
    <s v="N"/>
    <s v="N"/>
    <s v="N"/>
    <s v="N"/>
    <x v="3"/>
    <n v="134462547"/>
    <n v="28"/>
    <n v="11"/>
    <n v="20230306"/>
    <s v="CUSTOMER"/>
    <n v="15"/>
    <s v="Y"/>
    <s v="Tech rep lvl + Dia a Dia + VGF2"/>
    <s v="FULL PAYMENT"/>
    <m/>
    <n v="13568.3408"/>
    <n v="7909.9348"/>
    <n v="71.64"/>
    <m/>
    <s v="FOUNDATION LIQUID"/>
    <s v="FOUNDATION"/>
    <s v="FACE COLOR"/>
    <s v="FEMALE"/>
    <s v="AVON"/>
    <s v="AVON"/>
    <n v="1"/>
    <n v="50"/>
    <n v="5"/>
    <s v="N"/>
    <s v="N"/>
    <n v="50743"/>
    <m/>
    <s v="N"/>
    <s v="SP"/>
    <n v="47.3"/>
    <n v="56.9"/>
    <n v="59.3"/>
    <m/>
    <m/>
    <m/>
    <m/>
    <s v="N"/>
    <m/>
    <m/>
    <m/>
    <x v="0"/>
    <m/>
    <n v="42"/>
    <s v="AVON COLOR - 7"/>
    <s v="N"/>
    <m/>
    <m/>
    <s v="N"/>
    <n v="20230306"/>
    <m/>
    <n v="134462545"/>
    <s v="MIXED"/>
    <s v="Tech rep lvl"/>
    <s v="CosmÃ©ticos"/>
    <n v="1"/>
    <m/>
    <n v="0"/>
    <n v="0"/>
    <n v="100"/>
    <n v="134462546"/>
    <n v="999"/>
    <n v="2"/>
    <x v="0"/>
    <x v="0"/>
    <n v="0.38059999999999999"/>
    <n v="0.435"/>
    <n v="0.38059999999999999"/>
    <n v="0.35339999999999999"/>
    <n v="0.33710000000000001"/>
    <n v="49.99"/>
    <n v="49.99"/>
    <n v="49.99"/>
    <n v="49.99"/>
    <n v="49.99"/>
    <s v="Brasil + Dia a Dia + VGF2"/>
    <s v="Bronze + Dia a Dia + VGF2"/>
    <s v="Prata + Dia a Dia + VGF2"/>
    <s v="Ouro + Dia a Dia + VGF2"/>
    <s v="Estrela + Dia a Dia + VGF2"/>
    <n v="30"/>
    <n v="20"/>
    <n v="30"/>
    <n v="35"/>
    <n v="38"/>
    <n v="83.92"/>
    <n v="83.92"/>
    <n v="83.92"/>
    <n v="83.92"/>
    <n v="83.92"/>
    <n v="0"/>
    <n v="0"/>
    <n v="0"/>
    <n v="0"/>
    <n v="0"/>
    <n v="34.993000000000002"/>
    <n v="39.991999999999997"/>
    <n v="34.993000000000002"/>
    <n v="32.493499999999997"/>
    <n v="30.9938"/>
    <n v="0"/>
    <n v="0"/>
    <n v="0"/>
    <n v="0"/>
    <n v="0"/>
    <n v="0"/>
    <n v="100"/>
    <n v="100"/>
    <n v="100"/>
    <n v="100"/>
  </r>
  <r>
    <n v="627481"/>
    <x v="523"/>
    <n v="20210302"/>
    <m/>
    <s v="COLOR"/>
    <x v="233"/>
    <s v="AVON POWERSTAY FOUNDATION - LOCAL SHADE NAME"/>
    <n v="1224084"/>
    <x v="523"/>
    <n v="1"/>
    <s v="IN-LINE (EXCL NR)"/>
    <s v="CROSS-OUT"/>
    <n v="0.38059999999999999"/>
    <m/>
    <n v="7.9630000000000001"/>
    <m/>
    <m/>
    <n v="49.99"/>
    <n v="62.9"/>
    <n v="195"/>
    <n v="195"/>
    <n v="43"/>
    <s v="WORK IN PROGRESS"/>
    <n v="134462545"/>
    <s v="NO INCENTIVE"/>
    <s v="N"/>
    <s v="N"/>
    <s v="N"/>
    <s v="N"/>
    <x v="3"/>
    <n v="134462563"/>
    <n v="28"/>
    <n v="11"/>
    <n v="20230306"/>
    <s v="CUSTOMER"/>
    <n v="15"/>
    <s v="Y"/>
    <s v="Tech rep lvl + Dia a Dia + VGF2"/>
    <s v="FULL PAYMENT"/>
    <m/>
    <n v="3602.4594000000002"/>
    <n v="2049.6743999999999"/>
    <n v="70.7"/>
    <m/>
    <s v="FOUNDATION LIQUID"/>
    <s v="FOUNDATION"/>
    <s v="FACE COLOR"/>
    <s v="FEMALE"/>
    <s v="AVON"/>
    <s v="AVON"/>
    <n v="1"/>
    <n v="50"/>
    <n v="5"/>
    <s v="N"/>
    <s v="N"/>
    <n v="50791"/>
    <m/>
    <s v="N"/>
    <s v="SP"/>
    <n v="47.3"/>
    <n v="56.9"/>
    <n v="59.3"/>
    <m/>
    <m/>
    <m/>
    <m/>
    <s v="N"/>
    <m/>
    <m/>
    <m/>
    <x v="0"/>
    <m/>
    <n v="42"/>
    <s v="AVON COLOR - 7"/>
    <s v="N"/>
    <m/>
    <m/>
    <s v="N"/>
    <n v="20230306"/>
    <m/>
    <n v="134462545"/>
    <s v="MIXED"/>
    <s v="Tech rep lvl"/>
    <s v="CosmÃ©ticos"/>
    <n v="1"/>
    <m/>
    <n v="0"/>
    <n v="0"/>
    <n v="100"/>
    <n v="134462546"/>
    <n v="999"/>
    <n v="2"/>
    <x v="0"/>
    <x v="0"/>
    <n v="0.38059999999999999"/>
    <n v="0.435"/>
    <n v="0.38059999999999999"/>
    <n v="0.35339999999999999"/>
    <n v="0.33710000000000001"/>
    <n v="49.99"/>
    <n v="49.99"/>
    <n v="49.99"/>
    <n v="49.99"/>
    <n v="49.99"/>
    <s v="Brasil + Dia a Dia + VGF2"/>
    <s v="Bronze + Dia a Dia + VGF2"/>
    <s v="Prata + Dia a Dia + VGF2"/>
    <s v="Ouro + Dia a Dia + VGF2"/>
    <s v="Estrela + Dia a Dia + VGF2"/>
    <n v="30"/>
    <n v="20"/>
    <n v="30"/>
    <n v="35"/>
    <n v="38"/>
    <n v="83.92"/>
    <n v="83.92"/>
    <n v="83.92"/>
    <n v="83.92"/>
    <n v="83.92"/>
    <n v="0"/>
    <n v="0"/>
    <n v="0"/>
    <n v="0"/>
    <n v="0"/>
    <n v="34.993000000000002"/>
    <n v="39.991999999999997"/>
    <n v="34.993000000000002"/>
    <n v="32.493499999999997"/>
    <n v="30.9938"/>
    <n v="0"/>
    <n v="0"/>
    <n v="0"/>
    <n v="0"/>
    <n v="0"/>
    <n v="0"/>
    <n v="100"/>
    <n v="100"/>
    <n v="100"/>
    <n v="100"/>
  </r>
  <r>
    <n v="627482"/>
    <x v="524"/>
    <n v="20210302"/>
    <m/>
    <s v="COLOR"/>
    <x v="233"/>
    <s v="AVON POWERSTAY FOUNDATION - LOCAL SHADE NAME"/>
    <n v="1224084"/>
    <x v="524"/>
    <n v="1"/>
    <s v="IN-LINE (EXCL NR)"/>
    <s v="CROSS-OUT"/>
    <n v="0.38059999999999999"/>
    <m/>
    <n v="7.915"/>
    <m/>
    <m/>
    <n v="49.99"/>
    <n v="62.9"/>
    <n v="230"/>
    <n v="230"/>
    <n v="43"/>
    <s v="WORK IN PROGRESS"/>
    <n v="134462545"/>
    <s v="NO INCENTIVE"/>
    <s v="N"/>
    <s v="N"/>
    <s v="N"/>
    <s v="N"/>
    <x v="3"/>
    <n v="134462550"/>
    <n v="28"/>
    <n v="11"/>
    <n v="20230306"/>
    <s v="CUSTOMER"/>
    <n v="15"/>
    <s v="Y"/>
    <s v="Tech rep lvl + Dia a Dia + VGF2"/>
    <s v="FULL PAYMENT"/>
    <m/>
    <n v="4248.2601999999997"/>
    <n v="2427.8101999999999"/>
    <n v="70.88"/>
    <m/>
    <s v="FOUNDATION LIQUID"/>
    <s v="FOUNDATION"/>
    <s v="FACE COLOR"/>
    <s v="FEMALE"/>
    <s v="AVON"/>
    <s v="AVON"/>
    <n v="1"/>
    <n v="50"/>
    <n v="5"/>
    <s v="N"/>
    <s v="N"/>
    <n v="50843"/>
    <m/>
    <s v="N"/>
    <s v="SP"/>
    <n v="47.3"/>
    <n v="56.9"/>
    <n v="59.3"/>
    <m/>
    <m/>
    <m/>
    <m/>
    <s v="N"/>
    <m/>
    <m/>
    <m/>
    <x v="0"/>
    <m/>
    <n v="42"/>
    <s v="AVON COLOR - 7"/>
    <s v="N"/>
    <m/>
    <m/>
    <s v="N"/>
    <n v="20230306"/>
    <m/>
    <n v="134462545"/>
    <s v="MIXED"/>
    <s v="Tech rep lvl"/>
    <s v="CosmÃ©ticos"/>
    <n v="1"/>
    <m/>
    <n v="0"/>
    <n v="0"/>
    <n v="100"/>
    <n v="134462546"/>
    <n v="999"/>
    <n v="2"/>
    <x v="0"/>
    <x v="0"/>
    <n v="0.38059999999999999"/>
    <n v="0.435"/>
    <n v="0.38059999999999999"/>
    <n v="0.35339999999999999"/>
    <n v="0.33710000000000001"/>
    <n v="49.99"/>
    <n v="49.99"/>
    <n v="49.99"/>
    <n v="49.99"/>
    <n v="49.99"/>
    <s v="Brasil + Dia a Dia + VGF2"/>
    <s v="Bronze + Dia a Dia + VGF2"/>
    <s v="Prata + Dia a Dia + VGF2"/>
    <s v="Ouro + Dia a Dia + VGF2"/>
    <s v="Estrela + Dia a Dia + VGF2"/>
    <n v="30"/>
    <n v="20"/>
    <n v="30"/>
    <n v="35"/>
    <n v="38"/>
    <n v="83.92"/>
    <n v="83.92"/>
    <n v="83.92"/>
    <n v="83.92"/>
    <n v="83.92"/>
    <n v="0"/>
    <n v="0"/>
    <n v="0"/>
    <n v="0"/>
    <n v="0"/>
    <n v="34.993000000000002"/>
    <n v="39.991999999999997"/>
    <n v="34.993000000000002"/>
    <n v="32.493499999999997"/>
    <n v="30.9938"/>
    <n v="0"/>
    <n v="0"/>
    <n v="0"/>
    <n v="0"/>
    <n v="0"/>
    <n v="0"/>
    <n v="100"/>
    <n v="100"/>
    <n v="100"/>
    <n v="100"/>
  </r>
  <r>
    <n v="627483"/>
    <x v="525"/>
    <n v="20210302"/>
    <m/>
    <s v="COLOR"/>
    <x v="233"/>
    <s v="AVON POWERSTAY FOUNDATION - LOCAL SHADE NAME"/>
    <n v="1224084"/>
    <x v="525"/>
    <n v="1"/>
    <s v="IN-LINE (EXCL NR)"/>
    <s v="CROSS-OUT"/>
    <n v="0.38059999999999999"/>
    <m/>
    <n v="7.9950000000000001"/>
    <m/>
    <m/>
    <n v="49.99"/>
    <n v="62.9"/>
    <n v="150"/>
    <n v="150"/>
    <n v="43"/>
    <s v="WORK IN PROGRESS"/>
    <n v="134462545"/>
    <s v="NO INCENTIVE"/>
    <s v="N"/>
    <s v="N"/>
    <s v="N"/>
    <s v="N"/>
    <x v="3"/>
    <n v="134462551"/>
    <n v="28"/>
    <n v="11"/>
    <n v="20230306"/>
    <s v="CUSTOMER"/>
    <n v="15"/>
    <s v="Y"/>
    <s v="Tech rep lvl + Dia a Dia + VGF2"/>
    <s v="FULL PAYMENT"/>
    <m/>
    <n v="2770.7456999999999"/>
    <n v="1571.4956999999999"/>
    <n v="70.58"/>
    <m/>
    <s v="FOUNDATION LIQUID"/>
    <s v="FOUNDATION"/>
    <s v="FACE COLOR"/>
    <s v="FEMALE"/>
    <s v="AVON"/>
    <s v="AVON"/>
    <n v="1"/>
    <n v="50"/>
    <n v="5"/>
    <s v="N"/>
    <s v="N"/>
    <n v="50855"/>
    <m/>
    <s v="N"/>
    <s v="SP"/>
    <n v="47.3"/>
    <n v="56.9"/>
    <n v="59.3"/>
    <m/>
    <m/>
    <m/>
    <m/>
    <s v="N"/>
    <m/>
    <m/>
    <m/>
    <x v="0"/>
    <m/>
    <n v="42"/>
    <s v="AVON COLOR - 7"/>
    <s v="N"/>
    <m/>
    <m/>
    <s v="N"/>
    <n v="20230306"/>
    <m/>
    <n v="134462545"/>
    <s v="MIXED"/>
    <s v="Tech rep lvl"/>
    <s v="CosmÃ©ticos"/>
    <n v="1"/>
    <m/>
    <n v="0"/>
    <n v="0"/>
    <n v="100"/>
    <n v="134462546"/>
    <n v="999"/>
    <n v="2"/>
    <x v="0"/>
    <x v="0"/>
    <n v="0.38059999999999999"/>
    <n v="0.435"/>
    <n v="0.38059999999999999"/>
    <n v="0.35339999999999999"/>
    <n v="0.33710000000000001"/>
    <n v="49.99"/>
    <n v="49.99"/>
    <n v="49.99"/>
    <n v="49.99"/>
    <n v="49.99"/>
    <s v="Brasil + Dia a Dia + VGF2"/>
    <s v="Bronze + Dia a Dia + VGF2"/>
    <s v="Prata + Dia a Dia + VGF2"/>
    <s v="Ouro + Dia a Dia + VGF2"/>
    <s v="Estrela + Dia a Dia + VGF2"/>
    <n v="30"/>
    <n v="20"/>
    <n v="30"/>
    <n v="35"/>
    <n v="38"/>
    <n v="83.92"/>
    <n v="83.92"/>
    <n v="83.92"/>
    <n v="83.92"/>
    <n v="83.92"/>
    <n v="0"/>
    <n v="0"/>
    <n v="0"/>
    <n v="0"/>
    <n v="0"/>
    <n v="34.993000000000002"/>
    <n v="39.991999999999997"/>
    <n v="34.993000000000002"/>
    <n v="32.493499999999997"/>
    <n v="30.9938"/>
    <n v="0"/>
    <n v="0"/>
    <n v="0"/>
    <n v="0"/>
    <n v="0"/>
    <n v="0"/>
    <n v="100"/>
    <n v="100"/>
    <n v="100"/>
    <n v="100"/>
  </r>
  <r>
    <n v="627995"/>
    <x v="526"/>
    <n v="20210302"/>
    <m/>
    <s v="COLOR"/>
    <x v="233"/>
    <s v="AVON POWERSTAY FOUNDATION - LOCAL SHADE NAME"/>
    <n v="1224084"/>
    <x v="526"/>
    <n v="1"/>
    <s v="IN-LINE (EXCL NR)"/>
    <s v="CROSS-OUT"/>
    <n v="0.38059999999999999"/>
    <m/>
    <n v="7.4809999999999999"/>
    <m/>
    <m/>
    <n v="49.99"/>
    <n v="62.9"/>
    <n v="578"/>
    <n v="578"/>
    <n v="43"/>
    <s v="WORK IN PROGRESS"/>
    <n v="134462545"/>
    <s v="NO INCENTIVE"/>
    <s v="N"/>
    <s v="N"/>
    <s v="N"/>
    <s v="N"/>
    <x v="3"/>
    <n v="134462564"/>
    <n v="28"/>
    <n v="11"/>
    <n v="20230306"/>
    <s v="CUSTOMER"/>
    <n v="15"/>
    <s v="Y"/>
    <s v="Tech rep lvl + Dia a Dia + VGF2"/>
    <s v="FULL PAYMENT"/>
    <m/>
    <n v="10680.7184"/>
    <n v="6356.7003999999997"/>
    <n v="72.48"/>
    <m/>
    <s v="FOUNDATION LIQUID"/>
    <s v="FOUNDATION"/>
    <s v="FACE COLOR"/>
    <s v="FEMALE"/>
    <s v="AVON"/>
    <s v="AVON"/>
    <n v="1"/>
    <n v="50"/>
    <n v="5"/>
    <s v="N"/>
    <s v="N"/>
    <n v="52207"/>
    <m/>
    <s v="N"/>
    <s v="SP"/>
    <n v="47.3"/>
    <n v="56.9"/>
    <n v="59.3"/>
    <m/>
    <m/>
    <m/>
    <m/>
    <s v="N"/>
    <m/>
    <m/>
    <m/>
    <x v="0"/>
    <m/>
    <n v="42"/>
    <s v="AVON COLOR - 7"/>
    <s v="N"/>
    <m/>
    <m/>
    <s v="N"/>
    <n v="20230306"/>
    <m/>
    <n v="134462545"/>
    <s v="MIXED"/>
    <s v="Tech rep lvl"/>
    <s v="CosmÃ©ticos"/>
    <n v="1"/>
    <m/>
    <n v="0"/>
    <n v="0"/>
    <n v="100"/>
    <n v="134462546"/>
    <n v="999"/>
    <n v="2"/>
    <x v="0"/>
    <x v="0"/>
    <n v="0.38059999999999999"/>
    <n v="0.435"/>
    <n v="0.38059999999999999"/>
    <n v="0.35339999999999999"/>
    <n v="0.33710000000000001"/>
    <n v="49.99"/>
    <n v="49.99"/>
    <n v="49.99"/>
    <n v="49.99"/>
    <n v="49.99"/>
    <s v="Brasil + Dia a Dia + VGF2"/>
    <s v="Bronze + Dia a Dia + VGF2"/>
    <s v="Prata + Dia a Dia + VGF2"/>
    <s v="Ouro + Dia a Dia + VGF2"/>
    <s v="Estrela + Dia a Dia + VGF2"/>
    <n v="30"/>
    <n v="20"/>
    <n v="30"/>
    <n v="35"/>
    <n v="38"/>
    <n v="83.92"/>
    <n v="83.92"/>
    <n v="83.92"/>
    <n v="83.92"/>
    <n v="83.92"/>
    <n v="0"/>
    <n v="0"/>
    <n v="0"/>
    <n v="0"/>
    <n v="0"/>
    <n v="34.993000000000002"/>
    <n v="39.991999999999997"/>
    <n v="34.993000000000002"/>
    <n v="32.493499999999997"/>
    <n v="30.9938"/>
    <n v="0"/>
    <n v="0"/>
    <n v="0"/>
    <n v="0"/>
    <n v="0"/>
    <n v="0"/>
    <n v="100"/>
    <n v="100"/>
    <n v="100"/>
    <n v="100"/>
  </r>
  <r>
    <n v="627996"/>
    <x v="527"/>
    <n v="20210302"/>
    <m/>
    <s v="COLOR"/>
    <x v="233"/>
    <s v="AVON POWERSTAY FOUNDATION - LOCAL SHADE NAME"/>
    <n v="1224084"/>
    <x v="527"/>
    <n v="1"/>
    <s v="IN-LINE (EXCL NR)"/>
    <s v="CROSS-OUT"/>
    <n v="0.38059999999999999"/>
    <m/>
    <n v="7.4909999999999997"/>
    <m/>
    <m/>
    <n v="49.99"/>
    <n v="62.9"/>
    <n v="597"/>
    <n v="597"/>
    <n v="43"/>
    <s v="WORK IN PROGRESS"/>
    <n v="134462545"/>
    <s v="NO INCENTIVE"/>
    <s v="N"/>
    <s v="N"/>
    <s v="N"/>
    <s v="N"/>
    <x v="3"/>
    <n v="134462557"/>
    <n v="28"/>
    <n v="11"/>
    <n v="20230306"/>
    <s v="CUSTOMER"/>
    <n v="15"/>
    <s v="Y"/>
    <s v="Tech rep lvl + Dia a Dia + VGF2"/>
    <s v="FULL PAYMENT"/>
    <m/>
    <n v="11033.517900000001"/>
    <n v="6561.3909000000003"/>
    <n v="72.44"/>
    <m/>
    <s v="FOUNDATION LIQUID"/>
    <s v="FOUNDATION"/>
    <s v="FACE COLOR"/>
    <s v="FEMALE"/>
    <s v="AVON"/>
    <s v="AVON"/>
    <n v="1"/>
    <n v="50"/>
    <n v="5"/>
    <s v="N"/>
    <s v="N"/>
    <n v="52208"/>
    <m/>
    <s v="N"/>
    <s v="SP"/>
    <n v="47.3"/>
    <n v="56.9"/>
    <n v="59.3"/>
    <m/>
    <m/>
    <m/>
    <m/>
    <s v="N"/>
    <m/>
    <m/>
    <m/>
    <x v="0"/>
    <m/>
    <n v="42"/>
    <s v="AVON COLOR - 7"/>
    <s v="N"/>
    <m/>
    <m/>
    <s v="N"/>
    <n v="20230306"/>
    <m/>
    <n v="134462545"/>
    <s v="MIXED"/>
    <s v="Tech rep lvl"/>
    <s v="CosmÃ©ticos"/>
    <n v="1"/>
    <m/>
    <n v="0"/>
    <n v="0"/>
    <n v="100"/>
    <n v="134462546"/>
    <n v="999"/>
    <n v="2"/>
    <x v="0"/>
    <x v="0"/>
    <n v="0.38059999999999999"/>
    <n v="0.435"/>
    <n v="0.38059999999999999"/>
    <n v="0.35339999999999999"/>
    <n v="0.33710000000000001"/>
    <n v="49.99"/>
    <n v="49.99"/>
    <n v="49.99"/>
    <n v="49.99"/>
    <n v="49.99"/>
    <s v="Brasil + Dia a Dia + VGF2"/>
    <s v="Bronze + Dia a Dia + VGF2"/>
    <s v="Prata + Dia a Dia + VGF2"/>
    <s v="Ouro + Dia a Dia + VGF2"/>
    <s v="Estrela + Dia a Dia + VGF2"/>
    <n v="30"/>
    <n v="20"/>
    <n v="30"/>
    <n v="35"/>
    <n v="38"/>
    <n v="83.92"/>
    <n v="83.92"/>
    <n v="83.92"/>
    <n v="83.92"/>
    <n v="83.92"/>
    <n v="0"/>
    <n v="0"/>
    <n v="0"/>
    <n v="0"/>
    <n v="0"/>
    <n v="34.993000000000002"/>
    <n v="39.991999999999997"/>
    <n v="34.993000000000002"/>
    <n v="32.493499999999997"/>
    <n v="30.9938"/>
    <n v="0"/>
    <n v="0"/>
    <n v="0"/>
    <n v="0"/>
    <n v="0"/>
    <n v="0"/>
    <n v="100"/>
    <n v="100"/>
    <n v="100"/>
    <n v="100"/>
  </r>
  <r>
    <n v="627997"/>
    <x v="528"/>
    <n v="20210302"/>
    <m/>
    <s v="COLOR"/>
    <x v="233"/>
    <s v="AVON POWERSTAY FOUNDATION - LOCAL SHADE NAME"/>
    <n v="1224084"/>
    <x v="528"/>
    <n v="1"/>
    <s v="IN-LINE (EXCL NR)"/>
    <s v="CROSS-OUT"/>
    <n v="0.38059999999999999"/>
    <m/>
    <n v="7.4980000000000002"/>
    <m/>
    <m/>
    <n v="49.99"/>
    <n v="62.9"/>
    <n v="839"/>
    <n v="839"/>
    <n v="43"/>
    <s v="WORK IN PROGRESS"/>
    <n v="134462545"/>
    <s v="NO INCENTIVE"/>
    <s v="N"/>
    <s v="N"/>
    <s v="N"/>
    <s v="N"/>
    <x v="3"/>
    <n v="134462565"/>
    <n v="28"/>
    <n v="11"/>
    <n v="20230306"/>
    <s v="CUSTOMER"/>
    <n v="15"/>
    <s v="Y"/>
    <s v="Tech rep lvl + Dia a Dia + VGF2"/>
    <s v="FULL PAYMENT"/>
    <m/>
    <n v="15505.1983"/>
    <n v="9214.3762999999999"/>
    <n v="72.41"/>
    <m/>
    <s v="FOUNDATION LIQUID"/>
    <s v="FOUNDATION"/>
    <s v="FACE COLOR"/>
    <s v="FEMALE"/>
    <s v="AVON"/>
    <s v="AVON"/>
    <n v="1"/>
    <n v="50"/>
    <n v="5"/>
    <s v="N"/>
    <s v="N"/>
    <n v="52210"/>
    <m/>
    <s v="N"/>
    <s v="SP"/>
    <n v="47.3"/>
    <n v="56.9"/>
    <n v="59.3"/>
    <m/>
    <m/>
    <m/>
    <m/>
    <s v="N"/>
    <m/>
    <m/>
    <m/>
    <x v="0"/>
    <m/>
    <n v="42"/>
    <s v="AVON COLOR - 7"/>
    <s v="N"/>
    <m/>
    <m/>
    <s v="N"/>
    <n v="20230306"/>
    <m/>
    <n v="134462545"/>
    <s v="MIXED"/>
    <s v="Tech rep lvl"/>
    <s v="CosmÃ©ticos"/>
    <n v="1"/>
    <m/>
    <n v="0"/>
    <n v="0"/>
    <n v="100"/>
    <n v="134462546"/>
    <n v="999"/>
    <n v="2"/>
    <x v="0"/>
    <x v="0"/>
    <n v="0.38059999999999999"/>
    <n v="0.435"/>
    <n v="0.38059999999999999"/>
    <n v="0.35339999999999999"/>
    <n v="0.33710000000000001"/>
    <n v="49.99"/>
    <n v="49.99"/>
    <n v="49.99"/>
    <n v="49.99"/>
    <n v="49.99"/>
    <s v="Brasil + Dia a Dia + VGF2"/>
    <s v="Bronze + Dia a Dia + VGF2"/>
    <s v="Prata + Dia a Dia + VGF2"/>
    <s v="Ouro + Dia a Dia + VGF2"/>
    <s v="Estrela + Dia a Dia + VGF2"/>
    <n v="30"/>
    <n v="20"/>
    <n v="30"/>
    <n v="35"/>
    <n v="38"/>
    <n v="83.92"/>
    <n v="83.92"/>
    <n v="83.92"/>
    <n v="83.92"/>
    <n v="83.92"/>
    <n v="0"/>
    <n v="0"/>
    <n v="0"/>
    <n v="0"/>
    <n v="0"/>
    <n v="34.993000000000002"/>
    <n v="39.991999999999997"/>
    <n v="34.993000000000002"/>
    <n v="32.493499999999997"/>
    <n v="30.9938"/>
    <n v="0"/>
    <n v="0"/>
    <n v="0"/>
    <n v="0"/>
    <n v="0"/>
    <n v="0"/>
    <n v="100"/>
    <n v="100"/>
    <n v="100"/>
    <n v="100"/>
  </r>
  <r>
    <n v="627998"/>
    <x v="529"/>
    <n v="20210302"/>
    <m/>
    <s v="COLOR"/>
    <x v="233"/>
    <s v="AVON POWERSTAY FOUNDATION - LOCAL SHADE NAME"/>
    <n v="1224084"/>
    <x v="529"/>
    <n v="1"/>
    <s v="IN-LINE (EXCL NR)"/>
    <s v="CROSS-OUT"/>
    <n v="0.38059999999999999"/>
    <m/>
    <n v="7.5060000000000002"/>
    <m/>
    <m/>
    <n v="49.99"/>
    <n v="62.9"/>
    <n v="2159"/>
    <n v="2159"/>
    <n v="43"/>
    <s v="WORK IN PROGRESS"/>
    <n v="134462545"/>
    <s v="NO INCENTIVE"/>
    <s v="N"/>
    <s v="N"/>
    <s v="N"/>
    <s v="N"/>
    <x v="3"/>
    <n v="134462566"/>
    <n v="28"/>
    <n v="11"/>
    <n v="20230306"/>
    <s v="CUSTOMER"/>
    <n v="15"/>
    <s v="Y"/>
    <s v="Tech rep lvl + Dia a Dia + VGF2"/>
    <s v="FULL PAYMENT"/>
    <m/>
    <n v="39910.001400000001"/>
    <n v="23704.547399999999"/>
    <n v="72.38"/>
    <m/>
    <s v="FOUNDATION LIQUID"/>
    <s v="FOUNDATION"/>
    <s v="FACE COLOR"/>
    <s v="FEMALE"/>
    <s v="AVON"/>
    <s v="AVON"/>
    <n v="1"/>
    <n v="50"/>
    <n v="5"/>
    <s v="N"/>
    <s v="N"/>
    <n v="52211"/>
    <m/>
    <s v="N"/>
    <s v="SP"/>
    <n v="47.3"/>
    <n v="56.9"/>
    <n v="59.3"/>
    <m/>
    <m/>
    <m/>
    <m/>
    <s v="N"/>
    <m/>
    <m/>
    <m/>
    <x v="0"/>
    <m/>
    <n v="42"/>
    <s v="AVON COLOR - 7"/>
    <s v="N"/>
    <m/>
    <m/>
    <s v="N"/>
    <n v="20230306"/>
    <m/>
    <n v="134462545"/>
    <s v="MIXED"/>
    <s v="Tech rep lvl"/>
    <s v="CosmÃ©ticos"/>
    <n v="1"/>
    <m/>
    <n v="0"/>
    <n v="0"/>
    <n v="100"/>
    <n v="134462546"/>
    <n v="999"/>
    <n v="2"/>
    <x v="0"/>
    <x v="0"/>
    <n v="0.38059999999999999"/>
    <n v="0.435"/>
    <n v="0.38059999999999999"/>
    <n v="0.35339999999999999"/>
    <n v="0.33710000000000001"/>
    <n v="49.99"/>
    <n v="49.99"/>
    <n v="49.99"/>
    <n v="49.99"/>
    <n v="49.99"/>
    <s v="Brasil + Dia a Dia + VGF2"/>
    <s v="Bronze + Dia a Dia + VGF2"/>
    <s v="Prata + Dia a Dia + VGF2"/>
    <s v="Ouro + Dia a Dia + VGF2"/>
    <s v="Estrela + Dia a Dia + VGF2"/>
    <n v="30"/>
    <n v="20"/>
    <n v="30"/>
    <n v="35"/>
    <n v="38"/>
    <n v="83.92"/>
    <n v="83.92"/>
    <n v="83.92"/>
    <n v="83.92"/>
    <n v="83.92"/>
    <n v="0"/>
    <n v="0"/>
    <n v="0"/>
    <n v="0"/>
    <n v="0"/>
    <n v="34.993000000000002"/>
    <n v="39.991999999999997"/>
    <n v="34.993000000000002"/>
    <n v="32.493499999999997"/>
    <n v="30.9938"/>
    <n v="0"/>
    <n v="0"/>
    <n v="0"/>
    <n v="0"/>
    <n v="0"/>
    <n v="0"/>
    <n v="100"/>
    <n v="100"/>
    <n v="100"/>
    <n v="100"/>
  </r>
  <r>
    <n v="627999"/>
    <x v="530"/>
    <n v="20210302"/>
    <m/>
    <s v="COLOR"/>
    <x v="233"/>
    <s v="AVON POWERSTAY FOUNDATION - LOCAL SHADE NAME"/>
    <n v="1224084"/>
    <x v="530"/>
    <n v="1"/>
    <s v="IN-LINE (EXCL NR)"/>
    <s v="CROSS-OUT"/>
    <n v="0.38059999999999999"/>
    <m/>
    <n v="7.5060000000000002"/>
    <m/>
    <m/>
    <n v="49.99"/>
    <n v="62.9"/>
    <n v="5262"/>
    <n v="5262"/>
    <n v="43"/>
    <s v="WORK IN PROGRESS"/>
    <n v="134462545"/>
    <s v="NO INCENTIVE"/>
    <s v="N"/>
    <s v="N"/>
    <s v="N"/>
    <s v="N"/>
    <x v="3"/>
    <n v="134462558"/>
    <n v="28"/>
    <n v="11"/>
    <n v="20230306"/>
    <s v="CUSTOMER"/>
    <n v="15"/>
    <s v="Y"/>
    <s v="Tech rep lvl + Dia a Dia + VGF2"/>
    <s v="FULL PAYMENT"/>
    <m/>
    <n v="97281.089900000006"/>
    <n v="57784.517899999999"/>
    <n v="72.38"/>
    <m/>
    <s v="FOUNDATION LIQUID"/>
    <s v="FOUNDATION"/>
    <s v="FACE COLOR"/>
    <s v="FEMALE"/>
    <s v="AVON"/>
    <s v="AVON"/>
    <n v="1"/>
    <n v="50"/>
    <n v="5"/>
    <s v="N"/>
    <s v="N"/>
    <n v="52212"/>
    <m/>
    <s v="N"/>
    <s v="SP"/>
    <n v="47.3"/>
    <n v="56.9"/>
    <n v="59.3"/>
    <m/>
    <m/>
    <m/>
    <m/>
    <s v="N"/>
    <m/>
    <m/>
    <m/>
    <x v="0"/>
    <m/>
    <n v="42"/>
    <s v="AVON COLOR - 7"/>
    <s v="N"/>
    <m/>
    <m/>
    <s v="N"/>
    <n v="20230306"/>
    <m/>
    <n v="134462545"/>
    <s v="MIXED"/>
    <s v="Tech rep lvl"/>
    <s v="CosmÃ©ticos"/>
    <n v="1"/>
    <m/>
    <n v="0"/>
    <n v="0"/>
    <n v="100"/>
    <n v="134462546"/>
    <n v="999"/>
    <n v="2"/>
    <x v="0"/>
    <x v="0"/>
    <n v="0.38059999999999999"/>
    <n v="0.435"/>
    <n v="0.38059999999999999"/>
    <n v="0.35339999999999999"/>
    <n v="0.33710000000000001"/>
    <n v="49.99"/>
    <n v="49.99"/>
    <n v="49.99"/>
    <n v="49.99"/>
    <n v="49.99"/>
    <s v="Brasil + Dia a Dia + VGF2"/>
    <s v="Bronze + Dia a Dia + VGF2"/>
    <s v="Prata + Dia a Dia + VGF2"/>
    <s v="Ouro + Dia a Dia + VGF2"/>
    <s v="Estrela + Dia a Dia + VGF2"/>
    <n v="30"/>
    <n v="20"/>
    <n v="30"/>
    <n v="35"/>
    <n v="38"/>
    <n v="83.92"/>
    <n v="83.92"/>
    <n v="83.92"/>
    <n v="83.92"/>
    <n v="83.92"/>
    <n v="0"/>
    <n v="0"/>
    <n v="0"/>
    <n v="0"/>
    <n v="0"/>
    <n v="34.993000000000002"/>
    <n v="39.991999999999997"/>
    <n v="34.993000000000002"/>
    <n v="32.493499999999997"/>
    <n v="30.9938"/>
    <n v="0"/>
    <n v="0"/>
    <n v="0"/>
    <n v="0"/>
    <n v="0"/>
    <n v="0"/>
    <n v="100"/>
    <n v="100"/>
    <n v="100"/>
    <n v="100"/>
  </r>
  <r>
    <n v="628000"/>
    <x v="531"/>
    <n v="20210302"/>
    <m/>
    <s v="COLOR"/>
    <x v="233"/>
    <s v="AVON POWERSTAY FOUNDATION - LOCAL SHADE NAME"/>
    <n v="1224084"/>
    <x v="531"/>
    <n v="1"/>
    <s v="IN-LINE (EXCL NR)"/>
    <s v="CROSS-OUT"/>
    <n v="0.38059999999999999"/>
    <m/>
    <n v="7.5389999999999997"/>
    <m/>
    <m/>
    <n v="49.99"/>
    <n v="62.9"/>
    <n v="1301"/>
    <n v="1301"/>
    <n v="43"/>
    <s v="WORK IN PROGRESS"/>
    <n v="134462545"/>
    <s v="NO INCENTIVE"/>
    <s v="N"/>
    <s v="N"/>
    <s v="N"/>
    <s v="N"/>
    <x v="3"/>
    <n v="134462559"/>
    <n v="28"/>
    <n v="11"/>
    <n v="20230306"/>
    <s v="CUSTOMER"/>
    <n v="15"/>
    <s v="Y"/>
    <s v="Tech rep lvl + Dia a Dia + VGF2"/>
    <s v="FULL PAYMENT"/>
    <m/>
    <n v="24051.1888"/>
    <n v="14242.9498"/>
    <n v="72.260000000000005"/>
    <m/>
    <s v="FOUNDATION LIQUID"/>
    <s v="FOUNDATION"/>
    <s v="FACE COLOR"/>
    <s v="FEMALE"/>
    <s v="AVON"/>
    <s v="AVON"/>
    <n v="1"/>
    <n v="50"/>
    <n v="5"/>
    <s v="N"/>
    <s v="N"/>
    <n v="52214"/>
    <m/>
    <s v="N"/>
    <s v="SP"/>
    <n v="47.3"/>
    <n v="56.9"/>
    <n v="59.3"/>
    <m/>
    <m/>
    <m/>
    <m/>
    <s v="N"/>
    <m/>
    <m/>
    <m/>
    <x v="0"/>
    <m/>
    <n v="42"/>
    <s v="AVON COLOR - 7"/>
    <s v="N"/>
    <m/>
    <m/>
    <s v="N"/>
    <n v="20230306"/>
    <m/>
    <n v="134462545"/>
    <s v="MIXED"/>
    <s v="Tech rep lvl"/>
    <s v="CosmÃ©ticos"/>
    <n v="1"/>
    <m/>
    <n v="0"/>
    <n v="0"/>
    <n v="100"/>
    <n v="134462546"/>
    <n v="999"/>
    <n v="2"/>
    <x v="0"/>
    <x v="0"/>
    <n v="0.38059999999999999"/>
    <n v="0.435"/>
    <n v="0.38059999999999999"/>
    <n v="0.35339999999999999"/>
    <n v="0.33710000000000001"/>
    <n v="49.99"/>
    <n v="49.99"/>
    <n v="49.99"/>
    <n v="49.99"/>
    <n v="49.99"/>
    <s v="Brasil + Dia a Dia + VGF2"/>
    <s v="Bronze + Dia a Dia + VGF2"/>
    <s v="Prata + Dia a Dia + VGF2"/>
    <s v="Ouro + Dia a Dia + VGF2"/>
    <s v="Estrela + Dia a Dia + VGF2"/>
    <n v="30"/>
    <n v="20"/>
    <n v="30"/>
    <n v="35"/>
    <n v="38"/>
    <n v="83.92"/>
    <n v="83.92"/>
    <n v="83.92"/>
    <n v="83.92"/>
    <n v="83.92"/>
    <n v="0"/>
    <n v="0"/>
    <n v="0"/>
    <n v="0"/>
    <n v="0"/>
    <n v="34.993000000000002"/>
    <n v="39.991999999999997"/>
    <n v="34.993000000000002"/>
    <n v="32.493499999999997"/>
    <n v="30.9938"/>
    <n v="0"/>
    <n v="0"/>
    <n v="0"/>
    <n v="0"/>
    <n v="0"/>
    <n v="0"/>
    <n v="100"/>
    <n v="100"/>
    <n v="100"/>
    <n v="100"/>
  </r>
  <r>
    <n v="628001"/>
    <x v="532"/>
    <n v="20210302"/>
    <m/>
    <s v="COLOR"/>
    <x v="233"/>
    <s v="AVON POWERSTAY FOUNDATION - LOCAL SHADE NAME"/>
    <n v="1224084"/>
    <x v="532"/>
    <n v="1"/>
    <s v="IN-LINE (EXCL NR)"/>
    <s v="CROSS-OUT"/>
    <n v="0.38059999999999999"/>
    <m/>
    <n v="7.5640000000000001"/>
    <m/>
    <m/>
    <n v="49.99"/>
    <n v="62.9"/>
    <n v="1126"/>
    <n v="1126"/>
    <n v="43"/>
    <s v="WORK IN PROGRESS"/>
    <n v="134462545"/>
    <s v="NO INCENTIVE"/>
    <s v="N"/>
    <s v="N"/>
    <s v="N"/>
    <s v="N"/>
    <x v="3"/>
    <n v="134462552"/>
    <n v="28"/>
    <n v="11"/>
    <n v="20230306"/>
    <s v="CUSTOMER"/>
    <n v="15"/>
    <s v="Y"/>
    <s v="Tech rep lvl + Dia a Dia + VGF2"/>
    <s v="FULL PAYMENT"/>
    <m/>
    <n v="20812.126700000001"/>
    <n v="12295.0627"/>
    <n v="72.17"/>
    <m/>
    <s v="FOUNDATION LIQUID"/>
    <s v="FOUNDATION"/>
    <s v="FACE COLOR"/>
    <s v="FEMALE"/>
    <s v="AVON"/>
    <s v="AVON"/>
    <n v="1"/>
    <n v="50"/>
    <n v="5"/>
    <s v="N"/>
    <s v="N"/>
    <n v="52215"/>
    <m/>
    <s v="N"/>
    <s v="SP"/>
    <n v="47.3"/>
    <n v="56.9"/>
    <n v="59.3"/>
    <m/>
    <m/>
    <m/>
    <m/>
    <s v="N"/>
    <m/>
    <m/>
    <m/>
    <x v="0"/>
    <m/>
    <n v="42"/>
    <s v="AVON COLOR - 7"/>
    <s v="N"/>
    <m/>
    <m/>
    <s v="N"/>
    <n v="20230306"/>
    <m/>
    <n v="134462545"/>
    <s v="MIXED"/>
    <s v="Tech rep lvl"/>
    <s v="CosmÃ©ticos"/>
    <n v="1"/>
    <m/>
    <n v="0"/>
    <n v="0"/>
    <n v="100"/>
    <n v="134462546"/>
    <n v="999"/>
    <n v="2"/>
    <x v="0"/>
    <x v="0"/>
    <n v="0.38059999999999999"/>
    <n v="0.435"/>
    <n v="0.38059999999999999"/>
    <n v="0.35339999999999999"/>
    <n v="0.33710000000000001"/>
    <n v="49.99"/>
    <n v="49.99"/>
    <n v="49.99"/>
    <n v="49.99"/>
    <n v="49.99"/>
    <s v="Brasil + Dia a Dia + VGF2"/>
    <s v="Bronze + Dia a Dia + VGF2"/>
    <s v="Prata + Dia a Dia + VGF2"/>
    <s v="Ouro + Dia a Dia + VGF2"/>
    <s v="Estrela + Dia a Dia + VGF2"/>
    <n v="30"/>
    <n v="20"/>
    <n v="30"/>
    <n v="35"/>
    <n v="38"/>
    <n v="83.92"/>
    <n v="83.92"/>
    <n v="83.92"/>
    <n v="83.92"/>
    <n v="83.92"/>
    <n v="0"/>
    <n v="0"/>
    <n v="0"/>
    <n v="0"/>
    <n v="0"/>
    <n v="34.993000000000002"/>
    <n v="39.991999999999997"/>
    <n v="34.993000000000002"/>
    <n v="32.493499999999997"/>
    <n v="30.9938"/>
    <n v="0"/>
    <n v="0"/>
    <n v="0"/>
    <n v="0"/>
    <n v="0"/>
    <n v="0"/>
    <n v="100"/>
    <n v="100"/>
    <n v="100"/>
    <n v="100"/>
  </r>
  <r>
    <n v="628002"/>
    <x v="533"/>
    <n v="20210302"/>
    <m/>
    <s v="COLOR"/>
    <x v="233"/>
    <s v="AVON POWERSTAY FOUNDATION - LOCAL SHADE NAME"/>
    <n v="1224084"/>
    <x v="533"/>
    <n v="1"/>
    <s v="IN-LINE (EXCL NR)"/>
    <s v="CROSS-OUT"/>
    <n v="0.38059999999999999"/>
    <m/>
    <n v="7.601"/>
    <m/>
    <m/>
    <n v="49.99"/>
    <n v="62.9"/>
    <n v="1149"/>
    <n v="1149"/>
    <n v="43"/>
    <s v="WORK IN PROGRESS"/>
    <n v="134462545"/>
    <s v="NO INCENTIVE"/>
    <s v="N"/>
    <s v="N"/>
    <s v="N"/>
    <s v="N"/>
    <x v="3"/>
    <n v="134462556"/>
    <n v="28"/>
    <n v="11"/>
    <n v="20230306"/>
    <s v="CUSTOMER"/>
    <n v="15"/>
    <s v="Y"/>
    <s v="Tech rep lvl + Dia a Dia + VGF2"/>
    <s v="FULL PAYMENT"/>
    <m/>
    <n v="21238.856400000001"/>
    <n v="12505.3074"/>
    <n v="72.03"/>
    <m/>
    <s v="FOUNDATION LIQUID"/>
    <s v="FOUNDATION"/>
    <s v="FACE COLOR"/>
    <s v="FEMALE"/>
    <s v="AVON"/>
    <s v="AVON"/>
    <n v="1"/>
    <n v="50"/>
    <n v="5"/>
    <s v="N"/>
    <s v="N"/>
    <n v="52216"/>
    <m/>
    <s v="N"/>
    <s v="SP"/>
    <n v="47.3"/>
    <n v="56.9"/>
    <n v="59.3"/>
    <m/>
    <m/>
    <m/>
    <m/>
    <s v="N"/>
    <m/>
    <m/>
    <m/>
    <x v="0"/>
    <m/>
    <n v="42"/>
    <s v="AVON COLOR - 7"/>
    <s v="N"/>
    <m/>
    <m/>
    <s v="N"/>
    <n v="20230306"/>
    <m/>
    <n v="134462545"/>
    <s v="MIXED"/>
    <s v="Tech rep lvl"/>
    <s v="CosmÃ©ticos"/>
    <n v="1"/>
    <m/>
    <n v="0"/>
    <n v="0"/>
    <n v="100"/>
    <n v="134462546"/>
    <n v="999"/>
    <n v="2"/>
    <x v="0"/>
    <x v="0"/>
    <n v="0.38059999999999999"/>
    <n v="0.435"/>
    <n v="0.38059999999999999"/>
    <n v="0.35339999999999999"/>
    <n v="0.33710000000000001"/>
    <n v="49.99"/>
    <n v="49.99"/>
    <n v="49.99"/>
    <n v="49.99"/>
    <n v="49.99"/>
    <s v="Brasil + Dia a Dia + VGF2"/>
    <s v="Bronze + Dia a Dia + VGF2"/>
    <s v="Prata + Dia a Dia + VGF2"/>
    <s v="Ouro + Dia a Dia + VGF2"/>
    <s v="Estrela + Dia a Dia + VGF2"/>
    <n v="30"/>
    <n v="20"/>
    <n v="30"/>
    <n v="35"/>
    <n v="38"/>
    <n v="83.92"/>
    <n v="83.92"/>
    <n v="83.92"/>
    <n v="83.92"/>
    <n v="83.92"/>
    <n v="0"/>
    <n v="0"/>
    <n v="0"/>
    <n v="0"/>
    <n v="0"/>
    <n v="34.993000000000002"/>
    <n v="39.991999999999997"/>
    <n v="34.993000000000002"/>
    <n v="32.493499999999997"/>
    <n v="30.9938"/>
    <n v="0"/>
    <n v="0"/>
    <n v="0"/>
    <n v="0"/>
    <n v="0"/>
    <n v="0"/>
    <n v="100"/>
    <n v="100"/>
    <n v="100"/>
    <n v="100"/>
  </r>
  <r>
    <n v="628004"/>
    <x v="534"/>
    <n v="20210302"/>
    <m/>
    <s v="COLOR"/>
    <x v="233"/>
    <s v="AVON POWERSTAY FOUNDATION - LOCAL SHADE NAME"/>
    <n v="1224084"/>
    <x v="534"/>
    <n v="1"/>
    <s v="IN-LINE (EXCL NR)"/>
    <s v="CROSS-OUT"/>
    <n v="0.38059999999999999"/>
    <m/>
    <n v="7.83"/>
    <m/>
    <m/>
    <n v="49.99"/>
    <n v="62.9"/>
    <n v="251"/>
    <n v="251"/>
    <n v="43"/>
    <s v="WORK IN PROGRESS"/>
    <n v="134462545"/>
    <s v="NO INCENTIVE"/>
    <s v="N"/>
    <s v="N"/>
    <s v="N"/>
    <s v="N"/>
    <x v="3"/>
    <n v="134462553"/>
    <n v="28"/>
    <n v="11"/>
    <n v="20230306"/>
    <s v="CUSTOMER"/>
    <n v="15"/>
    <s v="Y"/>
    <s v="Tech rep lvl + Dia a Dia + VGF2"/>
    <s v="FULL PAYMENT"/>
    <m/>
    <n v="4636.3924999999999"/>
    <n v="2671.0625"/>
    <n v="71.19"/>
    <m/>
    <s v="FOUNDATION LIQUID"/>
    <s v="FOUNDATION"/>
    <s v="FACE COLOR"/>
    <s v="FEMALE"/>
    <s v="AVON"/>
    <s v="AVON"/>
    <n v="1"/>
    <n v="50"/>
    <n v="5"/>
    <s v="N"/>
    <s v="N"/>
    <n v="52218"/>
    <m/>
    <s v="N"/>
    <s v="SP"/>
    <n v="47.3"/>
    <n v="56.9"/>
    <n v="59.3"/>
    <m/>
    <m/>
    <m/>
    <m/>
    <s v="N"/>
    <m/>
    <m/>
    <m/>
    <x v="0"/>
    <m/>
    <n v="42"/>
    <s v="AVON COLOR - 7"/>
    <s v="N"/>
    <m/>
    <m/>
    <s v="N"/>
    <n v="20230306"/>
    <m/>
    <n v="134462545"/>
    <s v="MIXED"/>
    <s v="Tech rep lvl"/>
    <s v="CosmÃ©ticos"/>
    <n v="1"/>
    <m/>
    <n v="0"/>
    <n v="0"/>
    <n v="100"/>
    <n v="134462546"/>
    <n v="999"/>
    <n v="2"/>
    <x v="0"/>
    <x v="0"/>
    <n v="0.38059999999999999"/>
    <n v="0.435"/>
    <n v="0.38059999999999999"/>
    <n v="0.35339999999999999"/>
    <n v="0.33710000000000001"/>
    <n v="49.99"/>
    <n v="49.99"/>
    <n v="49.99"/>
    <n v="49.99"/>
    <n v="49.99"/>
    <s v="Brasil + Dia a Dia + VGF2"/>
    <s v="Bronze + Dia a Dia + VGF2"/>
    <s v="Prata + Dia a Dia + VGF2"/>
    <s v="Ouro + Dia a Dia + VGF2"/>
    <s v="Estrela + Dia a Dia + VGF2"/>
    <n v="30"/>
    <n v="20"/>
    <n v="30"/>
    <n v="35"/>
    <n v="38"/>
    <n v="83.92"/>
    <n v="83.92"/>
    <n v="83.92"/>
    <n v="83.92"/>
    <n v="83.92"/>
    <n v="0"/>
    <n v="0"/>
    <n v="0"/>
    <n v="0"/>
    <n v="0"/>
    <n v="34.993000000000002"/>
    <n v="39.991999999999997"/>
    <n v="34.993000000000002"/>
    <n v="32.493499999999997"/>
    <n v="30.9938"/>
    <n v="0"/>
    <n v="0"/>
    <n v="0"/>
    <n v="0"/>
    <n v="0"/>
    <n v="0"/>
    <n v="100"/>
    <n v="100"/>
    <n v="100"/>
    <n v="100"/>
  </r>
  <r>
    <n v="628005"/>
    <x v="535"/>
    <n v="20210302"/>
    <m/>
    <s v="COLOR"/>
    <x v="233"/>
    <s v="AVON POWERSTAY FOUNDATION - LOCAL SHADE NAME"/>
    <n v="1224084"/>
    <x v="535"/>
    <n v="1"/>
    <s v="IN-LINE (EXCL NR)"/>
    <s v="CROSS-OUT"/>
    <n v="0.38059999999999999"/>
    <m/>
    <n v="8.1389999999999993"/>
    <m/>
    <m/>
    <n v="49.99"/>
    <n v="62.9"/>
    <n v="269"/>
    <n v="269"/>
    <n v="43"/>
    <s v="WORK IN PROGRESS"/>
    <n v="134462545"/>
    <s v="NO INCENTIVE"/>
    <s v="N"/>
    <s v="N"/>
    <s v="N"/>
    <s v="N"/>
    <x v="3"/>
    <n v="134462560"/>
    <n v="28"/>
    <n v="11"/>
    <n v="20230306"/>
    <s v="CUSTOMER"/>
    <n v="15"/>
    <s v="Y"/>
    <s v="Tech rep lvl + Dia a Dia + VGF2"/>
    <s v="FULL PAYMENT"/>
    <m/>
    <n v="4970.1657999999998"/>
    <n v="2780.7748000000001"/>
    <n v="70.05"/>
    <m/>
    <s v="FOUNDATION LIQUID"/>
    <s v="FOUNDATION"/>
    <s v="FACE COLOR"/>
    <s v="FEMALE"/>
    <s v="AVON"/>
    <s v="AVON"/>
    <n v="1"/>
    <n v="50"/>
    <n v="5"/>
    <s v="N"/>
    <s v="N"/>
    <n v="52219"/>
    <m/>
    <s v="N"/>
    <s v="SP"/>
    <n v="47.3"/>
    <n v="56.9"/>
    <n v="59.3"/>
    <m/>
    <m/>
    <m/>
    <m/>
    <s v="N"/>
    <m/>
    <m/>
    <m/>
    <x v="0"/>
    <m/>
    <n v="42"/>
    <s v="AVON COLOR - 7"/>
    <s v="N"/>
    <m/>
    <m/>
    <s v="N"/>
    <n v="20230306"/>
    <m/>
    <n v="134462545"/>
    <s v="MIXED"/>
    <s v="Tech rep lvl"/>
    <s v="CosmÃ©ticos"/>
    <n v="1"/>
    <m/>
    <n v="0"/>
    <n v="0"/>
    <n v="100"/>
    <n v="134462546"/>
    <n v="999"/>
    <n v="2"/>
    <x v="0"/>
    <x v="0"/>
    <n v="0.38059999999999999"/>
    <n v="0.435"/>
    <n v="0.38059999999999999"/>
    <n v="0.35339999999999999"/>
    <n v="0.33710000000000001"/>
    <n v="49.99"/>
    <n v="49.99"/>
    <n v="49.99"/>
    <n v="49.99"/>
    <n v="49.99"/>
    <s v="Brasil + Dia a Dia + VGF2"/>
    <s v="Bronze + Dia a Dia + VGF2"/>
    <s v="Prata + Dia a Dia + VGF2"/>
    <s v="Ouro + Dia a Dia + VGF2"/>
    <s v="Estrela + Dia a Dia + VGF2"/>
    <n v="30"/>
    <n v="20"/>
    <n v="30"/>
    <n v="35"/>
    <n v="38"/>
    <n v="83.92"/>
    <n v="83.92"/>
    <n v="83.92"/>
    <n v="83.92"/>
    <n v="83.92"/>
    <n v="0"/>
    <n v="0"/>
    <n v="0"/>
    <n v="0"/>
    <n v="0"/>
    <n v="34.993000000000002"/>
    <n v="39.991999999999997"/>
    <n v="34.993000000000002"/>
    <n v="32.493499999999997"/>
    <n v="30.9938"/>
    <n v="0"/>
    <n v="0"/>
    <n v="0"/>
    <n v="0"/>
    <n v="0"/>
    <n v="0"/>
    <n v="100"/>
    <n v="100"/>
    <n v="100"/>
    <n v="100"/>
  </r>
  <r>
    <n v="628006"/>
    <x v="536"/>
    <n v="20210302"/>
    <m/>
    <s v="COLOR"/>
    <x v="233"/>
    <s v="AVON POWERSTAY FOUNDATION - LOCAL SHADE NAME"/>
    <n v="1224084"/>
    <x v="536"/>
    <n v="1"/>
    <s v="IN-LINE (EXCL NR)"/>
    <s v="CROSS-OUT"/>
    <n v="0.38059999999999999"/>
    <m/>
    <n v="8.1140000000000008"/>
    <m/>
    <m/>
    <n v="49.99"/>
    <n v="62.9"/>
    <n v="130"/>
    <n v="130"/>
    <n v="43"/>
    <s v="WORK IN PROGRESS"/>
    <n v="134462545"/>
    <s v="NO INCENTIVE"/>
    <s v="N"/>
    <s v="N"/>
    <s v="N"/>
    <s v="N"/>
    <x v="3"/>
    <n v="134462548"/>
    <n v="28"/>
    <n v="11"/>
    <n v="20230306"/>
    <s v="CUSTOMER"/>
    <n v="15"/>
    <s v="Y"/>
    <s v="Tech rep lvl + Dia a Dia + VGF2"/>
    <s v="FULL PAYMENT"/>
    <m/>
    <n v="2399.4650000000001"/>
    <n v="1344.645"/>
    <n v="70.150000000000006"/>
    <m/>
    <s v="FOUNDATION LIQUID"/>
    <s v="FOUNDATION"/>
    <s v="FACE COLOR"/>
    <s v="FEMALE"/>
    <s v="AVON"/>
    <s v="AVON"/>
    <n v="1"/>
    <n v="50"/>
    <n v="5"/>
    <s v="N"/>
    <s v="N"/>
    <n v="52220"/>
    <m/>
    <s v="N"/>
    <s v="SP"/>
    <n v="47.3"/>
    <n v="56.9"/>
    <n v="59.3"/>
    <m/>
    <m/>
    <m/>
    <m/>
    <s v="N"/>
    <m/>
    <m/>
    <m/>
    <x v="0"/>
    <m/>
    <n v="42"/>
    <s v="AVON COLOR - 7"/>
    <s v="N"/>
    <m/>
    <m/>
    <s v="N"/>
    <n v="20230306"/>
    <m/>
    <n v="134462545"/>
    <s v="MIXED"/>
    <s v="Tech rep lvl"/>
    <s v="CosmÃ©ticos"/>
    <n v="1"/>
    <m/>
    <n v="0"/>
    <n v="0"/>
    <n v="100"/>
    <n v="134462546"/>
    <n v="999"/>
    <n v="2"/>
    <x v="0"/>
    <x v="0"/>
    <n v="0.38059999999999999"/>
    <n v="0.435"/>
    <n v="0.38059999999999999"/>
    <n v="0.35339999999999999"/>
    <n v="0.33710000000000001"/>
    <n v="49.99"/>
    <n v="49.99"/>
    <n v="49.99"/>
    <n v="49.99"/>
    <n v="49.99"/>
    <s v="Brasil + Dia a Dia + VGF2"/>
    <s v="Bronze + Dia a Dia + VGF2"/>
    <s v="Prata + Dia a Dia + VGF2"/>
    <s v="Ouro + Dia a Dia + VGF2"/>
    <s v="Estrela + Dia a Dia + VGF2"/>
    <n v="30"/>
    <n v="20"/>
    <n v="30"/>
    <n v="35"/>
    <n v="38"/>
    <n v="83.92"/>
    <n v="83.92"/>
    <n v="83.92"/>
    <n v="83.92"/>
    <n v="83.92"/>
    <n v="0"/>
    <n v="0"/>
    <n v="0"/>
    <n v="0"/>
    <n v="0"/>
    <n v="34.993000000000002"/>
    <n v="39.991999999999997"/>
    <n v="34.993000000000002"/>
    <n v="32.493499999999997"/>
    <n v="30.9938"/>
    <n v="0"/>
    <n v="0"/>
    <n v="0"/>
    <n v="0"/>
    <n v="0"/>
    <n v="0"/>
    <n v="100"/>
    <n v="100"/>
    <n v="100"/>
    <n v="100"/>
  </r>
  <r>
    <n v="628007"/>
    <x v="537"/>
    <n v="20210302"/>
    <m/>
    <s v="COLOR"/>
    <x v="233"/>
    <s v="AVON POWERSTAY FOUNDATION - LOCAL SHADE NAME"/>
    <n v="1224084"/>
    <x v="537"/>
    <n v="1"/>
    <s v="IN-LINE (EXCL NR)"/>
    <s v="CROSS-OUT"/>
    <n v="0.38059999999999999"/>
    <m/>
    <n v="8.1110000000000007"/>
    <m/>
    <m/>
    <n v="49.99"/>
    <n v="62.9"/>
    <n v="76"/>
    <n v="76"/>
    <n v="43"/>
    <s v="WORK IN PROGRESS"/>
    <n v="134462545"/>
    <s v="NO INCENTIVE"/>
    <s v="N"/>
    <s v="N"/>
    <s v="N"/>
    <s v="N"/>
    <x v="3"/>
    <n v="134462561"/>
    <n v="28"/>
    <n v="11"/>
    <n v="20230306"/>
    <s v="CUSTOMER"/>
    <n v="15"/>
    <s v="Y"/>
    <s v="Tech rep lvl + Dia a Dia + VGF2"/>
    <s v="FULL PAYMENT"/>
    <m/>
    <n v="1402.2245"/>
    <n v="785.7885"/>
    <n v="70.16"/>
    <m/>
    <s v="FOUNDATION LIQUID"/>
    <s v="FOUNDATION"/>
    <s v="FACE COLOR"/>
    <s v="FEMALE"/>
    <s v="AVON"/>
    <s v="AVON"/>
    <n v="1"/>
    <n v="50"/>
    <n v="5"/>
    <s v="N"/>
    <s v="N"/>
    <n v="52221"/>
    <m/>
    <s v="N"/>
    <s v="SP"/>
    <n v="47.3"/>
    <n v="56.9"/>
    <n v="59.3"/>
    <m/>
    <m/>
    <m/>
    <m/>
    <s v="N"/>
    <m/>
    <m/>
    <m/>
    <x v="0"/>
    <m/>
    <n v="42"/>
    <s v="AVON COLOR - 7"/>
    <s v="N"/>
    <m/>
    <m/>
    <s v="N"/>
    <n v="20230306"/>
    <m/>
    <n v="134462545"/>
    <s v="MIXED"/>
    <s v="Tech rep lvl"/>
    <s v="CosmÃ©ticos"/>
    <n v="1"/>
    <m/>
    <n v="0"/>
    <n v="0"/>
    <n v="100"/>
    <n v="134462546"/>
    <n v="999"/>
    <n v="2"/>
    <x v="0"/>
    <x v="0"/>
    <n v="0.38059999999999999"/>
    <n v="0.435"/>
    <n v="0.38059999999999999"/>
    <n v="0.35339999999999999"/>
    <n v="0.33710000000000001"/>
    <n v="49.99"/>
    <n v="49.99"/>
    <n v="49.99"/>
    <n v="49.99"/>
    <n v="49.99"/>
    <s v="Brasil + Dia a Dia + VGF2"/>
    <s v="Bronze + Dia a Dia + VGF2"/>
    <s v="Prata + Dia a Dia + VGF2"/>
    <s v="Ouro + Dia a Dia + VGF2"/>
    <s v="Estrela + Dia a Dia + VGF2"/>
    <n v="30"/>
    <n v="20"/>
    <n v="30"/>
    <n v="35"/>
    <n v="38"/>
    <n v="83.92"/>
    <n v="83.92"/>
    <n v="83.92"/>
    <n v="83.92"/>
    <n v="83.92"/>
    <n v="0"/>
    <n v="0"/>
    <n v="0"/>
    <n v="0"/>
    <n v="0"/>
    <n v="34.993000000000002"/>
    <n v="39.991999999999997"/>
    <n v="34.993000000000002"/>
    <n v="32.493499999999997"/>
    <n v="30.9938"/>
    <n v="0"/>
    <n v="0"/>
    <n v="0"/>
    <n v="0"/>
    <n v="0"/>
    <n v="0"/>
    <n v="100"/>
    <n v="100"/>
    <n v="100"/>
    <n v="100"/>
  </r>
  <r>
    <n v="628935"/>
    <x v="538"/>
    <n v="20210314"/>
    <m/>
    <s v="COLOR"/>
    <x v="233"/>
    <s v="AVON POWERSTAY FOUNDATION - LOCAL SHADE NAME"/>
    <n v="1224084"/>
    <x v="538"/>
    <n v="1"/>
    <s v="IN-LINE (EXCL NR)"/>
    <s v="CROSS-OUT"/>
    <n v="0.38059999999999999"/>
    <m/>
    <n v="8.1669999999999998"/>
    <m/>
    <m/>
    <n v="49.99"/>
    <n v="62.9"/>
    <n v="502"/>
    <n v="502"/>
    <n v="43"/>
    <s v="WORK IN PROGRESS"/>
    <n v="134462545"/>
    <s v="NO INCENTIVE"/>
    <s v="N"/>
    <s v="N"/>
    <s v="N"/>
    <s v="N"/>
    <x v="3"/>
    <n v="134462549"/>
    <n v="28"/>
    <n v="11"/>
    <n v="20230306"/>
    <s v="CUSTOMER"/>
    <n v="15"/>
    <s v="Y"/>
    <s v="Tech rep lvl + Dia a Dia + VGF2"/>
    <s v="FULL PAYMENT"/>
    <m/>
    <n v="9277.6790999999994"/>
    <n v="5177.8450999999995"/>
    <n v="69.95"/>
    <m/>
    <s v="FOUNDATION LIQUID"/>
    <s v="FOUNDATION"/>
    <s v="FACE COLOR"/>
    <s v="FEMALE"/>
    <s v="AVON"/>
    <s v="AVON"/>
    <n v="1"/>
    <n v="50"/>
    <n v="5"/>
    <s v="N"/>
    <s v="N"/>
    <n v="52124"/>
    <m/>
    <s v="N"/>
    <s v="SP"/>
    <n v="47.3"/>
    <n v="56.9"/>
    <n v="59.3"/>
    <m/>
    <m/>
    <m/>
    <m/>
    <s v="N"/>
    <m/>
    <m/>
    <m/>
    <x v="0"/>
    <m/>
    <n v="42"/>
    <s v="AVON COLOR - 7"/>
    <s v="N"/>
    <m/>
    <m/>
    <s v="N"/>
    <n v="20230306"/>
    <m/>
    <n v="134462545"/>
    <s v="MIXED"/>
    <s v="Tech rep lvl"/>
    <s v="CosmÃ©ticos"/>
    <n v="1"/>
    <m/>
    <n v="0"/>
    <n v="0"/>
    <n v="100"/>
    <n v="134462546"/>
    <n v="999"/>
    <n v="2"/>
    <x v="0"/>
    <x v="0"/>
    <n v="0.38059999999999999"/>
    <n v="0.435"/>
    <n v="0.38059999999999999"/>
    <n v="0.35339999999999999"/>
    <n v="0.33710000000000001"/>
    <n v="49.99"/>
    <n v="49.99"/>
    <n v="49.99"/>
    <n v="49.99"/>
    <n v="49.99"/>
    <s v="Brasil + Dia a Dia + VGF2"/>
    <s v="Bronze + Dia a Dia + VGF2"/>
    <s v="Prata + Dia a Dia + VGF2"/>
    <s v="Ouro + Dia a Dia + VGF2"/>
    <s v="Estrela + Dia a Dia + VGF2"/>
    <n v="30"/>
    <n v="20"/>
    <n v="30"/>
    <n v="35"/>
    <n v="38"/>
    <n v="83.92"/>
    <n v="83.92"/>
    <n v="83.92"/>
    <n v="83.92"/>
    <n v="83.92"/>
    <n v="0"/>
    <n v="0"/>
    <n v="0"/>
    <n v="0"/>
    <n v="0"/>
    <n v="34.993000000000002"/>
    <n v="39.991999999999997"/>
    <n v="34.993000000000002"/>
    <n v="32.493499999999997"/>
    <n v="30.9938"/>
    <n v="0"/>
    <n v="0"/>
    <n v="0"/>
    <n v="0"/>
    <n v="0"/>
    <n v="0"/>
    <n v="100"/>
    <n v="100"/>
    <n v="100"/>
    <n v="100"/>
  </r>
  <r>
    <n v="623137"/>
    <x v="539"/>
    <n v="20200318"/>
    <m/>
    <s v="COLOR"/>
    <x v="234"/>
    <s v="AVON TRUE POWERSTAY 18 HOUR CONCEALER"/>
    <n v="1200311"/>
    <x v="539"/>
    <n v="1"/>
    <s v="IN-LINE (EXCL NR)"/>
    <s v="REGULAR PRICE"/>
    <n v="0.38059999999999999"/>
    <m/>
    <n v="2.8460000000000001"/>
    <m/>
    <m/>
    <n v="29.99"/>
    <n v="29.99"/>
    <n v="713"/>
    <n v="713"/>
    <n v="43"/>
    <s v="WORK IN PROGRESS"/>
    <n v="134462672"/>
    <s v="NO INCENTIVE"/>
    <s v="N"/>
    <s v="N"/>
    <s v="N"/>
    <s v="N"/>
    <x v="3"/>
    <n v="134462677"/>
    <n v="28"/>
    <n v="11"/>
    <n v="20230306"/>
    <s v="CUSTOMER"/>
    <n v="15"/>
    <s v="Y"/>
    <s v="Tech rep lvl + Dia a Dia + VGF2"/>
    <s v="FULL PAYMENT"/>
    <m/>
    <n v="7904.1343999999999"/>
    <n v="5874.9363999999996"/>
    <n v="82.55"/>
    <m/>
    <s v="CONCEALER LIQUID"/>
    <s v="CONCEALER"/>
    <s v="FACE COLOR"/>
    <s v="FEMALE"/>
    <s v="AVON TRUE"/>
    <s v="AVON TRUE COLOR"/>
    <n v="1"/>
    <n v="50"/>
    <n v="10"/>
    <s v="N"/>
    <s v="N"/>
    <n v="50230"/>
    <m/>
    <s v="N"/>
    <m/>
    <m/>
    <m/>
    <m/>
    <m/>
    <m/>
    <m/>
    <m/>
    <s v="N"/>
    <m/>
    <m/>
    <m/>
    <x v="0"/>
    <m/>
    <n v="42"/>
    <s v="AVON COLOR - 7"/>
    <s v="N"/>
    <m/>
    <m/>
    <s v="N"/>
    <n v="20230306"/>
    <m/>
    <n v="134462672"/>
    <s v="MIXED"/>
    <s v="Tech rep lvl"/>
    <s v="CosmÃ©ticos"/>
    <n v="1"/>
    <m/>
    <n v="0"/>
    <n v="0"/>
    <n v="100"/>
    <n v="134462673"/>
    <n v="999"/>
    <n v="2"/>
    <x v="0"/>
    <x v="0"/>
    <n v="0.38059999999999999"/>
    <n v="0.435"/>
    <n v="0.38059999999999999"/>
    <n v="0.35339999999999999"/>
    <n v="0.33710000000000001"/>
    <n v="29.99"/>
    <n v="29.99"/>
    <n v="29.99"/>
    <n v="29.99"/>
    <n v="29.99"/>
    <s v="Brasil + Dia a Dia + VGF2"/>
    <s v="Bronze + Dia a Dia + VGF2"/>
    <s v="Prata + Dia a Dia + VGF2"/>
    <s v="Ouro + Dia a Dia + VGF2"/>
    <s v="Estrela + Dia a Dia + VGF2"/>
    <n v="30"/>
    <n v="20"/>
    <n v="30"/>
    <n v="35"/>
    <n v="38"/>
    <n v="83.92"/>
    <n v="83.92"/>
    <n v="83.92"/>
    <n v="83.92"/>
    <n v="83.92"/>
    <n v="0"/>
    <n v="0"/>
    <n v="0"/>
    <n v="0"/>
    <n v="0"/>
    <n v="20.992999999999999"/>
    <n v="23.992000000000001"/>
    <n v="20.992999999999999"/>
    <n v="19.493500000000001"/>
    <n v="18.593800000000002"/>
    <n v="0"/>
    <n v="0"/>
    <n v="0"/>
    <n v="0"/>
    <n v="0"/>
    <n v="0"/>
    <n v="100"/>
    <n v="100"/>
    <n v="100"/>
    <n v="100"/>
  </r>
  <r>
    <n v="623139"/>
    <x v="540"/>
    <n v="20200318"/>
    <m/>
    <s v="COLOR"/>
    <x v="234"/>
    <s v="AVON TRUE POWERSTAY 18 HOUR CONCEALER"/>
    <n v="1200311"/>
    <x v="540"/>
    <n v="1"/>
    <s v="IN-LINE (EXCL NR)"/>
    <s v="REGULAR PRICE"/>
    <n v="0.38059999999999999"/>
    <m/>
    <n v="2.8119999999999998"/>
    <m/>
    <m/>
    <n v="29.99"/>
    <n v="29.99"/>
    <n v="5798"/>
    <n v="5798"/>
    <n v="43"/>
    <s v="WORK IN PROGRESS"/>
    <n v="134462672"/>
    <s v="NO INCENTIVE"/>
    <s v="N"/>
    <s v="N"/>
    <s v="N"/>
    <s v="N"/>
    <x v="3"/>
    <n v="134462678"/>
    <n v="28"/>
    <n v="11"/>
    <n v="20230306"/>
    <s v="CUSTOMER"/>
    <n v="15"/>
    <s v="Y"/>
    <s v="Tech rep lvl + Dia a Dia + VGF2"/>
    <s v="FULL PAYMENT"/>
    <m/>
    <n v="64304.542999999998"/>
    <n v="48000.567000000003"/>
    <n v="82.75"/>
    <m/>
    <s v="CONCEALER LIQUID"/>
    <s v="CONCEALER"/>
    <s v="FACE COLOR"/>
    <s v="FEMALE"/>
    <s v="AVON TRUE"/>
    <s v="AVON TRUE COLOR"/>
    <n v="1"/>
    <n v="50"/>
    <n v="10"/>
    <s v="N"/>
    <s v="N"/>
    <n v="50231"/>
    <m/>
    <s v="N"/>
    <m/>
    <m/>
    <m/>
    <m/>
    <m/>
    <m/>
    <m/>
    <m/>
    <s v="N"/>
    <m/>
    <m/>
    <m/>
    <x v="0"/>
    <m/>
    <n v="42"/>
    <s v="AVON COLOR - 7"/>
    <s v="N"/>
    <m/>
    <m/>
    <s v="N"/>
    <n v="20230306"/>
    <m/>
    <n v="134462672"/>
    <s v="MIXED"/>
    <s v="Tech rep lvl"/>
    <s v="CosmÃ©ticos"/>
    <n v="1"/>
    <m/>
    <n v="0"/>
    <n v="0"/>
    <n v="100"/>
    <n v="134462673"/>
    <n v="999"/>
    <n v="2"/>
    <x v="0"/>
    <x v="0"/>
    <n v="0.38059999999999999"/>
    <n v="0.435"/>
    <n v="0.38059999999999999"/>
    <n v="0.35339999999999999"/>
    <n v="0.33710000000000001"/>
    <n v="29.99"/>
    <n v="29.99"/>
    <n v="29.99"/>
    <n v="29.99"/>
    <n v="29.99"/>
    <s v="Brasil + Dia a Dia + VGF2"/>
    <s v="Bronze + Dia a Dia + VGF2"/>
    <s v="Prata + Dia a Dia + VGF2"/>
    <s v="Ouro + Dia a Dia + VGF2"/>
    <s v="Estrela + Dia a Dia + VGF2"/>
    <n v="30"/>
    <n v="20"/>
    <n v="30"/>
    <n v="35"/>
    <n v="38"/>
    <n v="83.92"/>
    <n v="83.92"/>
    <n v="83.92"/>
    <n v="83.92"/>
    <n v="83.92"/>
    <n v="0"/>
    <n v="0"/>
    <n v="0"/>
    <n v="0"/>
    <n v="0"/>
    <n v="20.992999999999999"/>
    <n v="23.992000000000001"/>
    <n v="20.992999999999999"/>
    <n v="19.493500000000001"/>
    <n v="18.593800000000002"/>
    <n v="0"/>
    <n v="0"/>
    <n v="0"/>
    <n v="0"/>
    <n v="0"/>
    <n v="0"/>
    <n v="100"/>
    <n v="100"/>
    <n v="100"/>
    <n v="100"/>
  </r>
  <r>
    <n v="623140"/>
    <x v="541"/>
    <n v="20200318"/>
    <m/>
    <s v="COLOR"/>
    <x v="234"/>
    <s v="AVON TRUE POWERSTAY 18 HOUR CONCEALER"/>
    <n v="1200311"/>
    <x v="541"/>
    <n v="1"/>
    <s v="IN-LINE (EXCL NR)"/>
    <s v="REGULAR PRICE"/>
    <n v="0.38059999999999999"/>
    <m/>
    <n v="2.8149999999999999"/>
    <m/>
    <m/>
    <n v="29.99"/>
    <n v="29.99"/>
    <n v="2784"/>
    <n v="2784"/>
    <n v="43"/>
    <s v="WORK IN PROGRESS"/>
    <n v="134462672"/>
    <s v="NO INCENTIVE"/>
    <s v="N"/>
    <s v="N"/>
    <s v="N"/>
    <s v="N"/>
    <x v="3"/>
    <n v="134462674"/>
    <n v="28"/>
    <n v="11"/>
    <n v="20230306"/>
    <s v="CUSTOMER"/>
    <n v="15"/>
    <s v="Y"/>
    <s v="Tech rep lvl + Dia a Dia + VGF2"/>
    <s v="FULL PAYMENT"/>
    <m/>
    <n v="30875.598699999999"/>
    <n v="23038.6387"/>
    <n v="82.74"/>
    <m/>
    <s v="CONCEALER LIQUID"/>
    <s v="CONCEALER"/>
    <s v="FACE COLOR"/>
    <s v="FEMALE"/>
    <s v="AVON TRUE"/>
    <s v="AVON TRUE COLOR"/>
    <n v="1"/>
    <n v="50"/>
    <n v="10"/>
    <s v="N"/>
    <s v="N"/>
    <n v="50234"/>
    <m/>
    <s v="N"/>
    <m/>
    <m/>
    <m/>
    <m/>
    <m/>
    <m/>
    <m/>
    <m/>
    <s v="N"/>
    <m/>
    <m/>
    <m/>
    <x v="0"/>
    <m/>
    <n v="42"/>
    <s v="AVON COLOR - 7"/>
    <s v="N"/>
    <m/>
    <m/>
    <s v="N"/>
    <n v="20230306"/>
    <m/>
    <n v="134462672"/>
    <s v="MIXED"/>
    <s v="Tech rep lvl"/>
    <s v="CosmÃ©ticos"/>
    <n v="1"/>
    <m/>
    <n v="0"/>
    <n v="0"/>
    <n v="100"/>
    <n v="134462673"/>
    <n v="999"/>
    <n v="2"/>
    <x v="0"/>
    <x v="0"/>
    <n v="0.38059999999999999"/>
    <n v="0.435"/>
    <n v="0.38059999999999999"/>
    <n v="0.35339999999999999"/>
    <n v="0.33710000000000001"/>
    <n v="29.99"/>
    <n v="29.99"/>
    <n v="29.99"/>
    <n v="29.99"/>
    <n v="29.99"/>
    <s v="Brasil + Dia a Dia + VGF2"/>
    <s v="Bronze + Dia a Dia + VGF2"/>
    <s v="Prata + Dia a Dia + VGF2"/>
    <s v="Ouro + Dia a Dia + VGF2"/>
    <s v="Estrela + Dia a Dia + VGF2"/>
    <n v="30"/>
    <n v="20"/>
    <n v="30"/>
    <n v="35"/>
    <n v="38"/>
    <n v="83.92"/>
    <n v="83.92"/>
    <n v="83.92"/>
    <n v="83.92"/>
    <n v="83.92"/>
    <n v="0"/>
    <n v="0"/>
    <n v="0"/>
    <n v="0"/>
    <n v="0"/>
    <n v="20.992999999999999"/>
    <n v="23.992000000000001"/>
    <n v="20.992999999999999"/>
    <n v="19.493500000000001"/>
    <n v="18.593800000000002"/>
    <n v="0"/>
    <n v="0"/>
    <n v="0"/>
    <n v="0"/>
    <n v="0"/>
    <n v="0"/>
    <n v="100"/>
    <n v="100"/>
    <n v="100"/>
    <n v="100"/>
  </r>
  <r>
    <n v="623142"/>
    <x v="542"/>
    <n v="20200318"/>
    <m/>
    <s v="COLOR"/>
    <x v="234"/>
    <s v="AVON TRUE POWERSTAY 18 HOUR CONCEALER"/>
    <n v="1200311"/>
    <x v="542"/>
    <n v="1"/>
    <s v="IN-LINE (EXCL NR)"/>
    <s v="REGULAR PRICE"/>
    <n v="0.38059999999999999"/>
    <m/>
    <n v="2.8220000000000001"/>
    <m/>
    <m/>
    <n v="29.99"/>
    <n v="29.99"/>
    <n v="5945"/>
    <n v="5945"/>
    <n v="43"/>
    <s v="WORK IN PROGRESS"/>
    <n v="134462672"/>
    <s v="NO INCENTIVE"/>
    <s v="N"/>
    <s v="N"/>
    <s v="N"/>
    <s v="N"/>
    <x v="3"/>
    <n v="134462679"/>
    <n v="28"/>
    <n v="11"/>
    <n v="20230306"/>
    <s v="CUSTOMER"/>
    <n v="15"/>
    <s v="Y"/>
    <s v="Tech rep lvl + Dia a Dia + VGF2"/>
    <s v="FULL PAYMENT"/>
    <m/>
    <n v="65934.646500000003"/>
    <n v="49157.856500000002"/>
    <n v="82.69"/>
    <m/>
    <s v="CONCEALER LIQUID"/>
    <s v="CONCEALER"/>
    <s v="FACE COLOR"/>
    <s v="FEMALE"/>
    <s v="AVON TRUE"/>
    <s v="AVON TRUE COLOR"/>
    <n v="1"/>
    <n v="50"/>
    <n v="10"/>
    <s v="N"/>
    <s v="N"/>
    <n v="50244"/>
    <m/>
    <s v="N"/>
    <m/>
    <m/>
    <m/>
    <m/>
    <m/>
    <m/>
    <m/>
    <m/>
    <s v="N"/>
    <m/>
    <m/>
    <m/>
    <x v="0"/>
    <m/>
    <n v="42"/>
    <s v="AVON COLOR - 7"/>
    <s v="N"/>
    <m/>
    <m/>
    <s v="N"/>
    <n v="20230306"/>
    <m/>
    <n v="134462672"/>
    <s v="MIXED"/>
    <s v="Tech rep lvl"/>
    <s v="CosmÃ©ticos"/>
    <n v="1"/>
    <m/>
    <n v="0"/>
    <n v="0"/>
    <n v="100"/>
    <n v="134462673"/>
    <n v="999"/>
    <n v="2"/>
    <x v="0"/>
    <x v="0"/>
    <n v="0.38059999999999999"/>
    <n v="0.435"/>
    <n v="0.38059999999999999"/>
    <n v="0.35339999999999999"/>
    <n v="0.33710000000000001"/>
    <n v="29.99"/>
    <n v="29.99"/>
    <n v="29.99"/>
    <n v="29.99"/>
    <n v="29.99"/>
    <s v="Brasil + Dia a Dia + VGF2"/>
    <s v="Bronze + Dia a Dia + VGF2"/>
    <s v="Prata + Dia a Dia + VGF2"/>
    <s v="Ouro + Dia a Dia + VGF2"/>
    <s v="Estrela + Dia a Dia + VGF2"/>
    <n v="30"/>
    <n v="20"/>
    <n v="30"/>
    <n v="35"/>
    <n v="38"/>
    <n v="83.92"/>
    <n v="83.92"/>
    <n v="83.92"/>
    <n v="83.92"/>
    <n v="83.92"/>
    <n v="0"/>
    <n v="0"/>
    <n v="0"/>
    <n v="0"/>
    <n v="0"/>
    <n v="20.992999999999999"/>
    <n v="23.992000000000001"/>
    <n v="20.992999999999999"/>
    <n v="19.493500000000001"/>
    <n v="18.593800000000002"/>
    <n v="0"/>
    <n v="0"/>
    <n v="0"/>
    <n v="0"/>
    <n v="0"/>
    <n v="0"/>
    <n v="100"/>
    <n v="100"/>
    <n v="100"/>
    <n v="100"/>
  </r>
  <r>
    <n v="623146"/>
    <x v="543"/>
    <n v="20200318"/>
    <m/>
    <s v="COLOR"/>
    <x v="234"/>
    <s v="AVON TRUE POWERSTAY 18 HOUR CONCEALER"/>
    <n v="1200311"/>
    <x v="543"/>
    <n v="1"/>
    <s v="IN-LINE (EXCL NR)"/>
    <s v="REGULAR PRICE"/>
    <n v="0.38059999999999999"/>
    <m/>
    <n v="2.8149999999999999"/>
    <m/>
    <m/>
    <n v="29.99"/>
    <n v="29.99"/>
    <n v="3525"/>
    <n v="3525"/>
    <n v="43"/>
    <s v="WORK IN PROGRESS"/>
    <n v="134462672"/>
    <s v="NO INCENTIVE"/>
    <s v="N"/>
    <s v="N"/>
    <s v="N"/>
    <s v="N"/>
    <x v="3"/>
    <n v="134462675"/>
    <n v="28"/>
    <n v="11"/>
    <n v="20230306"/>
    <s v="CUSTOMER"/>
    <n v="15"/>
    <s v="Y"/>
    <s v="Tech rep lvl + Dia a Dia + VGF2"/>
    <s v="FULL PAYMENT"/>
    <m/>
    <n v="39094.6011"/>
    <n v="29171.7261"/>
    <n v="82.74"/>
    <m/>
    <s v="CONCEALER LIQUID"/>
    <s v="CONCEALER"/>
    <s v="FACE COLOR"/>
    <s v="FEMALE"/>
    <s v="AVON TRUE"/>
    <s v="AVON TRUE COLOR"/>
    <n v="1"/>
    <n v="50"/>
    <n v="10"/>
    <s v="N"/>
    <s v="N"/>
    <n v="50279"/>
    <m/>
    <s v="N"/>
    <m/>
    <m/>
    <m/>
    <m/>
    <m/>
    <m/>
    <m/>
    <m/>
    <s v="N"/>
    <m/>
    <m/>
    <m/>
    <x v="0"/>
    <m/>
    <n v="42"/>
    <s v="AVON COLOR - 7"/>
    <s v="N"/>
    <m/>
    <m/>
    <s v="N"/>
    <n v="20230306"/>
    <m/>
    <n v="134462672"/>
    <s v="MIXED"/>
    <s v="Tech rep lvl"/>
    <s v="CosmÃ©ticos"/>
    <n v="1"/>
    <m/>
    <n v="0"/>
    <n v="0"/>
    <n v="100"/>
    <n v="134462673"/>
    <n v="999"/>
    <n v="2"/>
    <x v="0"/>
    <x v="0"/>
    <n v="0.38059999999999999"/>
    <n v="0.435"/>
    <n v="0.38059999999999999"/>
    <n v="0.35339999999999999"/>
    <n v="0.33710000000000001"/>
    <n v="29.99"/>
    <n v="29.99"/>
    <n v="29.99"/>
    <n v="29.99"/>
    <n v="29.99"/>
    <s v="Brasil + Dia a Dia + VGF2"/>
    <s v="Bronze + Dia a Dia + VGF2"/>
    <s v="Prata + Dia a Dia + VGF2"/>
    <s v="Ouro + Dia a Dia + VGF2"/>
    <s v="Estrela + Dia a Dia + VGF2"/>
    <n v="30"/>
    <n v="20"/>
    <n v="30"/>
    <n v="35"/>
    <n v="38"/>
    <n v="83.92"/>
    <n v="83.92"/>
    <n v="83.92"/>
    <n v="83.92"/>
    <n v="83.92"/>
    <n v="0"/>
    <n v="0"/>
    <n v="0"/>
    <n v="0"/>
    <n v="0"/>
    <n v="20.992999999999999"/>
    <n v="23.992000000000001"/>
    <n v="20.992999999999999"/>
    <n v="19.493500000000001"/>
    <n v="18.593800000000002"/>
    <n v="0"/>
    <n v="0"/>
    <n v="0"/>
    <n v="0"/>
    <n v="0"/>
    <n v="0"/>
    <n v="100"/>
    <n v="100"/>
    <n v="100"/>
    <n v="100"/>
  </r>
  <r>
    <n v="623150"/>
    <x v="544"/>
    <n v="20200318"/>
    <m/>
    <s v="COLOR"/>
    <x v="234"/>
    <s v="AVON TRUE POWERSTAY 18 HOUR CONCEALER"/>
    <n v="1200311"/>
    <x v="544"/>
    <n v="1"/>
    <s v="IN-LINE (EXCL NR)"/>
    <s v="REGULAR PRICE"/>
    <n v="0.38059999999999999"/>
    <m/>
    <n v="2.8540000000000001"/>
    <m/>
    <m/>
    <n v="29.99"/>
    <n v="29.99"/>
    <n v="270"/>
    <n v="270"/>
    <n v="43"/>
    <s v="WORK IN PROGRESS"/>
    <n v="134462672"/>
    <s v="NO INCENTIVE"/>
    <s v="N"/>
    <s v="N"/>
    <s v="N"/>
    <s v="N"/>
    <x v="3"/>
    <n v="134462681"/>
    <n v="28"/>
    <n v="11"/>
    <n v="20230306"/>
    <s v="CUSTOMER"/>
    <n v="15"/>
    <s v="Y"/>
    <s v="Tech rep lvl + Dia a Dia + VGF2"/>
    <s v="FULL PAYMENT"/>
    <m/>
    <n v="2992.3002000000001"/>
    <n v="2221.7202000000002"/>
    <n v="82.5"/>
    <m/>
    <s v="CONCEALER LIQUID"/>
    <s v="CONCEALER"/>
    <s v="FACE COLOR"/>
    <s v="FEMALE"/>
    <s v="AVON TRUE"/>
    <s v="AVON TRUE COLOR"/>
    <n v="1"/>
    <n v="50"/>
    <n v="10"/>
    <s v="N"/>
    <s v="N"/>
    <n v="50298"/>
    <m/>
    <s v="N"/>
    <m/>
    <m/>
    <m/>
    <m/>
    <m/>
    <m/>
    <m/>
    <m/>
    <s v="N"/>
    <m/>
    <m/>
    <m/>
    <x v="0"/>
    <m/>
    <n v="42"/>
    <s v="AVON COLOR - 7"/>
    <s v="N"/>
    <m/>
    <m/>
    <s v="N"/>
    <n v="20230306"/>
    <m/>
    <n v="134462672"/>
    <s v="MIXED"/>
    <s v="Tech rep lvl"/>
    <s v="CosmÃ©ticos"/>
    <n v="1"/>
    <m/>
    <n v="0"/>
    <n v="0"/>
    <n v="100"/>
    <n v="134462673"/>
    <n v="999"/>
    <n v="2"/>
    <x v="0"/>
    <x v="0"/>
    <n v="0.38059999999999999"/>
    <n v="0.435"/>
    <n v="0.38059999999999999"/>
    <n v="0.35339999999999999"/>
    <n v="0.33710000000000001"/>
    <n v="29.99"/>
    <n v="29.99"/>
    <n v="29.99"/>
    <n v="29.99"/>
    <n v="29.99"/>
    <s v="Brasil + Dia a Dia + VGF2"/>
    <s v="Bronze + Dia a Dia + VGF2"/>
    <s v="Prata + Dia a Dia + VGF2"/>
    <s v="Ouro + Dia a Dia + VGF2"/>
    <s v="Estrela + Dia a Dia + VGF2"/>
    <n v="30"/>
    <n v="20"/>
    <n v="30"/>
    <n v="35"/>
    <n v="38"/>
    <n v="83.92"/>
    <n v="83.92"/>
    <n v="83.92"/>
    <n v="83.92"/>
    <n v="83.92"/>
    <n v="0"/>
    <n v="0"/>
    <n v="0"/>
    <n v="0"/>
    <n v="0"/>
    <n v="20.992999999999999"/>
    <n v="23.992000000000001"/>
    <n v="20.992999999999999"/>
    <n v="19.493500000000001"/>
    <n v="18.593800000000002"/>
    <n v="0"/>
    <n v="0"/>
    <n v="0"/>
    <n v="0"/>
    <n v="0"/>
    <n v="0"/>
    <n v="100"/>
    <n v="100"/>
    <n v="100"/>
    <n v="100"/>
  </r>
  <r>
    <n v="627128"/>
    <x v="545"/>
    <n v="20200318"/>
    <m/>
    <s v="COLOR"/>
    <x v="234"/>
    <s v="AVON TRUE POWERSTAY 18 HOUR CONCEALER"/>
    <n v="1200311"/>
    <x v="545"/>
    <n v="1"/>
    <s v="IN-LINE (EXCL NR)"/>
    <s v="REGULAR PRICE"/>
    <n v="0.38059999999999999"/>
    <m/>
    <n v="2.8109999999999999"/>
    <m/>
    <m/>
    <n v="29.99"/>
    <n v="29.99"/>
    <n v="875"/>
    <n v="875"/>
    <n v="43"/>
    <s v="WORK IN PROGRESS"/>
    <n v="134462672"/>
    <s v="NO INCENTIVE"/>
    <s v="N"/>
    <s v="N"/>
    <s v="N"/>
    <s v="N"/>
    <x v="3"/>
    <n v="134462683"/>
    <n v="28"/>
    <n v="11"/>
    <n v="20230306"/>
    <s v="CUSTOMER"/>
    <n v="15"/>
    <s v="Y"/>
    <s v="Tech rep lvl + Dia a Dia + VGF2"/>
    <s v="FULL PAYMENT"/>
    <m/>
    <n v="9704.1461999999992"/>
    <n v="7244.5212000000001"/>
    <n v="82.76"/>
    <m/>
    <s v="CONCEALER LIQUID"/>
    <s v="CONCEALER"/>
    <s v="FACE COLOR"/>
    <s v="FEMALE"/>
    <s v="AVON TRUE"/>
    <s v="AVON TRUE COLOR"/>
    <n v="1"/>
    <n v="50"/>
    <n v="10"/>
    <s v="N"/>
    <s v="N"/>
    <n v="52113"/>
    <m/>
    <s v="N"/>
    <m/>
    <m/>
    <m/>
    <m/>
    <m/>
    <m/>
    <m/>
    <m/>
    <s v="N"/>
    <m/>
    <m/>
    <m/>
    <x v="0"/>
    <m/>
    <n v="42"/>
    <s v="AVON COLOR - 7"/>
    <s v="N"/>
    <m/>
    <m/>
    <s v="N"/>
    <n v="20230306"/>
    <m/>
    <n v="134462672"/>
    <s v="MIXED"/>
    <s v="Tech rep lvl"/>
    <s v="CosmÃ©ticos"/>
    <n v="1"/>
    <m/>
    <n v="0"/>
    <n v="0"/>
    <n v="100"/>
    <n v="134462673"/>
    <n v="999"/>
    <n v="2"/>
    <x v="0"/>
    <x v="0"/>
    <n v="0.38059999999999999"/>
    <n v="0.435"/>
    <n v="0.38059999999999999"/>
    <n v="0.35339999999999999"/>
    <n v="0.33710000000000001"/>
    <n v="29.99"/>
    <n v="29.99"/>
    <n v="29.99"/>
    <n v="29.99"/>
    <n v="29.99"/>
    <s v="Brasil + Dia a Dia + VGF2"/>
    <s v="Bronze + Dia a Dia + VGF2"/>
    <s v="Prata + Dia a Dia + VGF2"/>
    <s v="Ouro + Dia a Dia + VGF2"/>
    <s v="Estrela + Dia a Dia + VGF2"/>
    <n v="30"/>
    <n v="20"/>
    <n v="30"/>
    <n v="35"/>
    <n v="38"/>
    <n v="83.92"/>
    <n v="83.92"/>
    <n v="83.92"/>
    <n v="83.92"/>
    <n v="83.92"/>
    <n v="0"/>
    <n v="0"/>
    <n v="0"/>
    <n v="0"/>
    <n v="0"/>
    <n v="20.992999999999999"/>
    <n v="23.992000000000001"/>
    <n v="20.992999999999999"/>
    <n v="19.493500000000001"/>
    <n v="18.593800000000002"/>
    <n v="0"/>
    <n v="0"/>
    <n v="0"/>
    <n v="0"/>
    <n v="0"/>
    <n v="0"/>
    <n v="100"/>
    <n v="100"/>
    <n v="100"/>
    <n v="100"/>
  </r>
  <r>
    <n v="627774"/>
    <x v="546"/>
    <n v="20200318"/>
    <m/>
    <s v="COLOR"/>
    <x v="234"/>
    <s v="AVON TRUE POWERSTAY 18 HOUR CONCEALER"/>
    <n v="1200311"/>
    <x v="546"/>
    <n v="1"/>
    <s v="IN-LINE (EXCL NR)"/>
    <s v="REGULAR PRICE"/>
    <n v="0.38059999999999999"/>
    <m/>
    <n v="2.8079999999999998"/>
    <m/>
    <m/>
    <n v="29.99"/>
    <n v="29.99"/>
    <n v="1091"/>
    <n v="1091"/>
    <n v="43"/>
    <s v="WORK IN PROGRESS"/>
    <n v="134462672"/>
    <s v="NO INCENTIVE"/>
    <s v="N"/>
    <s v="N"/>
    <s v="N"/>
    <s v="N"/>
    <x v="3"/>
    <n v="134462680"/>
    <n v="28"/>
    <n v="11"/>
    <n v="20230306"/>
    <s v="CUSTOMER"/>
    <n v="15"/>
    <s v="Y"/>
    <s v="Tech rep lvl + Dia a Dia + VGF2"/>
    <s v="FULL PAYMENT"/>
    <m/>
    <n v="12097.6931"/>
    <n v="9034.1651000000002"/>
    <n v="82.78"/>
    <m/>
    <s v="CONCEALER LIQUID"/>
    <s v="CONCEALER"/>
    <s v="FACE COLOR"/>
    <s v="FEMALE"/>
    <s v="AVON TRUE"/>
    <s v="AVON TRUE COLOR"/>
    <n v="1"/>
    <n v="50"/>
    <n v="10"/>
    <s v="N"/>
    <s v="N"/>
    <n v="52114"/>
    <m/>
    <s v="N"/>
    <m/>
    <m/>
    <m/>
    <m/>
    <m/>
    <m/>
    <m/>
    <m/>
    <s v="N"/>
    <m/>
    <m/>
    <m/>
    <x v="0"/>
    <m/>
    <n v="42"/>
    <s v="AVON COLOR - 7"/>
    <s v="N"/>
    <m/>
    <m/>
    <s v="N"/>
    <n v="20230306"/>
    <m/>
    <n v="134462672"/>
    <s v="MIXED"/>
    <s v="Tech rep lvl"/>
    <s v="CosmÃ©ticos"/>
    <n v="1"/>
    <m/>
    <n v="0"/>
    <n v="0"/>
    <n v="100"/>
    <n v="134462673"/>
    <n v="999"/>
    <n v="2"/>
    <x v="0"/>
    <x v="0"/>
    <n v="0.38059999999999999"/>
    <n v="0.435"/>
    <n v="0.38059999999999999"/>
    <n v="0.35339999999999999"/>
    <n v="0.33710000000000001"/>
    <n v="29.99"/>
    <n v="29.99"/>
    <n v="29.99"/>
    <n v="29.99"/>
    <n v="29.99"/>
    <s v="Brasil + Dia a Dia + VGF2"/>
    <s v="Bronze + Dia a Dia + VGF2"/>
    <s v="Prata + Dia a Dia + VGF2"/>
    <s v="Ouro + Dia a Dia + VGF2"/>
    <s v="Estrela + Dia a Dia + VGF2"/>
    <n v="30"/>
    <n v="20"/>
    <n v="30"/>
    <n v="35"/>
    <n v="38"/>
    <n v="83.92"/>
    <n v="83.92"/>
    <n v="83.92"/>
    <n v="83.92"/>
    <n v="83.92"/>
    <n v="0"/>
    <n v="0"/>
    <n v="0"/>
    <n v="0"/>
    <n v="0"/>
    <n v="20.992999999999999"/>
    <n v="23.992000000000001"/>
    <n v="20.992999999999999"/>
    <n v="19.493500000000001"/>
    <n v="18.593800000000002"/>
    <n v="0"/>
    <n v="0"/>
    <n v="0"/>
    <n v="0"/>
    <n v="0"/>
    <n v="0"/>
    <n v="100"/>
    <n v="100"/>
    <n v="100"/>
    <n v="100"/>
  </r>
  <r>
    <n v="627775"/>
    <x v="547"/>
    <n v="20200318"/>
    <m/>
    <s v="COLOR"/>
    <x v="234"/>
    <s v="AVON TRUE POWERSTAY 18 HOUR CONCEALER"/>
    <n v="1200311"/>
    <x v="547"/>
    <n v="1"/>
    <s v="IN-LINE (EXCL NR)"/>
    <s v="REGULAR PRICE"/>
    <n v="0.38059999999999999"/>
    <m/>
    <n v="2.831"/>
    <m/>
    <m/>
    <n v="29.99"/>
    <n v="29.99"/>
    <n v="85"/>
    <n v="85"/>
    <n v="43"/>
    <s v="WORK IN PROGRESS"/>
    <n v="134462672"/>
    <s v="NO INCENTIVE"/>
    <s v="N"/>
    <s v="N"/>
    <s v="N"/>
    <s v="N"/>
    <x v="3"/>
    <n v="134462676"/>
    <n v="28"/>
    <n v="11"/>
    <n v="20230306"/>
    <s v="CUSTOMER"/>
    <n v="15"/>
    <s v="Y"/>
    <s v="Tech rep lvl + Dia a Dia + VGF2"/>
    <s v="FULL PAYMENT"/>
    <m/>
    <n v="939.22080000000005"/>
    <n v="698.58579999999995"/>
    <n v="82.64"/>
    <m/>
    <s v="CONCEALER LIQUID"/>
    <s v="CONCEALER"/>
    <s v="FACE COLOR"/>
    <s v="FEMALE"/>
    <s v="AVON TRUE"/>
    <s v="AVON TRUE COLOR"/>
    <n v="1"/>
    <n v="50"/>
    <n v="10"/>
    <s v="N"/>
    <s v="N"/>
    <n v="52115"/>
    <m/>
    <s v="N"/>
    <m/>
    <m/>
    <m/>
    <m/>
    <m/>
    <m/>
    <m/>
    <m/>
    <s v="N"/>
    <m/>
    <m/>
    <m/>
    <x v="0"/>
    <m/>
    <n v="42"/>
    <s v="AVON COLOR - 7"/>
    <s v="N"/>
    <m/>
    <m/>
    <s v="N"/>
    <n v="20230306"/>
    <m/>
    <n v="134462672"/>
    <s v="MIXED"/>
    <s v="Tech rep lvl"/>
    <s v="CosmÃ©ticos"/>
    <n v="1"/>
    <m/>
    <n v="0"/>
    <n v="0"/>
    <n v="100"/>
    <n v="134462673"/>
    <n v="999"/>
    <n v="2"/>
    <x v="0"/>
    <x v="0"/>
    <n v="0.38059999999999999"/>
    <n v="0.435"/>
    <n v="0.38059999999999999"/>
    <n v="0.35339999999999999"/>
    <n v="0.33710000000000001"/>
    <n v="29.99"/>
    <n v="29.99"/>
    <n v="29.99"/>
    <n v="29.99"/>
    <n v="29.99"/>
    <s v="Brasil + Dia a Dia + VGF2"/>
    <s v="Bronze + Dia a Dia + VGF2"/>
    <s v="Prata + Dia a Dia + VGF2"/>
    <s v="Ouro + Dia a Dia + VGF2"/>
    <s v="Estrela + Dia a Dia + VGF2"/>
    <n v="30"/>
    <n v="20"/>
    <n v="30"/>
    <n v="35"/>
    <n v="38"/>
    <n v="83.92"/>
    <n v="83.92"/>
    <n v="83.92"/>
    <n v="83.92"/>
    <n v="83.92"/>
    <n v="0"/>
    <n v="0"/>
    <n v="0"/>
    <n v="0"/>
    <n v="0"/>
    <n v="20.992999999999999"/>
    <n v="23.992000000000001"/>
    <n v="20.992999999999999"/>
    <n v="19.493500000000001"/>
    <n v="18.593800000000002"/>
    <n v="0"/>
    <n v="0"/>
    <n v="0"/>
    <n v="0"/>
    <n v="0"/>
    <n v="0"/>
    <n v="100"/>
    <n v="100"/>
    <n v="100"/>
    <n v="100"/>
  </r>
  <r>
    <n v="627776"/>
    <x v="548"/>
    <n v="20200318"/>
    <m/>
    <s v="COLOR"/>
    <x v="234"/>
    <s v="AVON TRUE POWERSTAY 18 HOUR CONCEALER"/>
    <n v="1200311"/>
    <x v="548"/>
    <n v="1"/>
    <s v="IN-LINE (EXCL NR)"/>
    <s v="REGULAR PRICE"/>
    <n v="0.38059999999999999"/>
    <m/>
    <n v="2.8279999999999998"/>
    <m/>
    <m/>
    <n v="29.99"/>
    <n v="29.99"/>
    <n v="103"/>
    <n v="103"/>
    <n v="43"/>
    <s v="WORK IN PROGRESS"/>
    <n v="134462672"/>
    <s v="NO INCENTIVE"/>
    <s v="N"/>
    <s v="N"/>
    <s v="N"/>
    <s v="N"/>
    <x v="3"/>
    <n v="134462682"/>
    <n v="28"/>
    <n v="11"/>
    <n v="20230306"/>
    <s v="CUSTOMER"/>
    <n v="15"/>
    <s v="Y"/>
    <s v="Tech rep lvl + Dia a Dia + VGF2"/>
    <s v="FULL PAYMENT"/>
    <m/>
    <n v="1139.9468999999999"/>
    <n v="848.66290000000004"/>
    <n v="82.66"/>
    <m/>
    <s v="CONCEALER LIQUID"/>
    <s v="CONCEALER"/>
    <s v="FACE COLOR"/>
    <s v="FEMALE"/>
    <s v="AVON TRUE"/>
    <s v="AVON TRUE COLOR"/>
    <n v="1"/>
    <n v="50"/>
    <n v="10"/>
    <s v="N"/>
    <s v="N"/>
    <n v="52116"/>
    <m/>
    <s v="N"/>
    <m/>
    <m/>
    <m/>
    <m/>
    <m/>
    <m/>
    <m/>
    <m/>
    <s v="N"/>
    <m/>
    <m/>
    <m/>
    <x v="0"/>
    <m/>
    <n v="42"/>
    <s v="AVON COLOR - 7"/>
    <s v="N"/>
    <m/>
    <m/>
    <s v="N"/>
    <n v="20230306"/>
    <m/>
    <n v="134462672"/>
    <s v="MIXED"/>
    <s v="Tech rep lvl"/>
    <s v="CosmÃ©ticos"/>
    <n v="1"/>
    <m/>
    <n v="0"/>
    <n v="0"/>
    <n v="100"/>
    <n v="134462673"/>
    <n v="999"/>
    <n v="2"/>
    <x v="0"/>
    <x v="0"/>
    <n v="0.38059999999999999"/>
    <n v="0.435"/>
    <n v="0.38059999999999999"/>
    <n v="0.35339999999999999"/>
    <n v="0.33710000000000001"/>
    <n v="29.99"/>
    <n v="29.99"/>
    <n v="29.99"/>
    <n v="29.99"/>
    <n v="29.99"/>
    <s v="Brasil + Dia a Dia + VGF2"/>
    <s v="Bronze + Dia a Dia + VGF2"/>
    <s v="Prata + Dia a Dia + VGF2"/>
    <s v="Ouro + Dia a Dia + VGF2"/>
    <s v="Estrela + Dia a Dia + VGF2"/>
    <n v="30"/>
    <n v="20"/>
    <n v="30"/>
    <n v="35"/>
    <n v="38"/>
    <n v="83.92"/>
    <n v="83.92"/>
    <n v="83.92"/>
    <n v="83.92"/>
    <n v="83.92"/>
    <n v="0"/>
    <n v="0"/>
    <n v="0"/>
    <n v="0"/>
    <n v="0"/>
    <n v="20.992999999999999"/>
    <n v="23.992000000000001"/>
    <n v="20.992999999999999"/>
    <n v="19.493500000000001"/>
    <n v="18.593800000000002"/>
    <n v="0"/>
    <n v="0"/>
    <n v="0"/>
    <n v="0"/>
    <n v="0"/>
    <n v="0"/>
    <n v="100"/>
    <n v="100"/>
    <n v="100"/>
    <n v="100"/>
  </r>
  <r>
    <n v="631726"/>
    <x v="549"/>
    <n v="20220318"/>
    <m/>
    <s v="COLOR"/>
    <x v="235"/>
    <s v="AVON POWERSTAY CREAM TO POWDER FOUNDATION"/>
    <n v="1226904"/>
    <x v="549"/>
    <n v="1"/>
    <s v="IN-LINE (EXCL NR)"/>
    <s v="BUY X GET DISCOUNTED PRODUCT"/>
    <n v="0.38059999999999999"/>
    <m/>
    <n v="6.6829999999999998"/>
    <m/>
    <m/>
    <n v="69.900000000000006"/>
    <n v="69.900000000000006"/>
    <n v="257"/>
    <n v="257"/>
    <n v="42"/>
    <s v="WORK IN PROGRESS"/>
    <n v="134462739"/>
    <s v="NO INCENTIVE"/>
    <s v="N"/>
    <s v="N"/>
    <s v="N"/>
    <s v="N"/>
    <x v="3"/>
    <n v="134462741"/>
    <n v="28"/>
    <n v="11"/>
    <n v="20230306"/>
    <s v="CUSTOMER"/>
    <n v="15"/>
    <s v="Y"/>
    <s v="Tech rep lvl + Dia a Dia + VGF2"/>
    <s v="FULL PAYMENT"/>
    <m/>
    <n v="6636.5156999999999"/>
    <n v="4918.9847"/>
    <n v="82.42"/>
    <m/>
    <s v="FOUNDATION CREAM TO POWDER"/>
    <s v="FOUNDATION"/>
    <s v="FACE COLOR"/>
    <s v="FEMALE"/>
    <s v="AVON"/>
    <s v="AVON"/>
    <n v="0"/>
    <n v="50"/>
    <n v="5"/>
    <s v="N"/>
    <s v="N"/>
    <n v="50093"/>
    <m/>
    <s v="N"/>
    <s v="RP"/>
    <n v="65.709999999999994"/>
    <n v="69.900000000000006"/>
    <n v="69.900000000000006"/>
    <m/>
    <m/>
    <m/>
    <m/>
    <s v="N"/>
    <m/>
    <m/>
    <m/>
    <x v="0"/>
    <m/>
    <n v="42"/>
    <s v="AVON COLOR - 7"/>
    <s v="N"/>
    <m/>
    <m/>
    <s v="N"/>
    <n v="20230306"/>
    <m/>
    <n v="134462739"/>
    <s v="MIXED"/>
    <s v="Tech rep lvl"/>
    <s v="CosmÃ©ticos"/>
    <n v="1"/>
    <m/>
    <n v="0"/>
    <n v="0"/>
    <n v="100"/>
    <n v="134462740"/>
    <n v="999"/>
    <n v="2"/>
    <x v="0"/>
    <x v="0"/>
    <n v="0.38059999999999999"/>
    <n v="0.435"/>
    <n v="0.38059999999999999"/>
    <n v="0.35339999999999999"/>
    <n v="0.33710000000000001"/>
    <n v="69.900000000000006"/>
    <n v="69.900000000000006"/>
    <n v="69.900000000000006"/>
    <n v="69.900000000000006"/>
    <n v="69.900000000000006"/>
    <s v="Brasil + Dia a Dia + VGF2"/>
    <s v="Bronze + Dia a Dia + VGF2"/>
    <s v="Prata + Dia a Dia + VGF2"/>
    <s v="Ouro + Dia a Dia + VGF2"/>
    <s v="Estrela + Dia a Dia + VGF2"/>
    <n v="30"/>
    <n v="20"/>
    <n v="30"/>
    <n v="35"/>
    <n v="38"/>
    <n v="83.92"/>
    <n v="83.92"/>
    <n v="83.92"/>
    <n v="83.92"/>
    <n v="83.92"/>
    <n v="0"/>
    <n v="0"/>
    <n v="0"/>
    <n v="0"/>
    <n v="0"/>
    <n v="48.93"/>
    <n v="55.92"/>
    <n v="48.93"/>
    <n v="45.435000000000002"/>
    <n v="43.338000000000001"/>
    <n v="0"/>
    <n v="0"/>
    <n v="0"/>
    <n v="0"/>
    <n v="0"/>
    <n v="0"/>
    <n v="100"/>
    <n v="100"/>
    <n v="100"/>
    <n v="100"/>
  </r>
  <r>
    <n v="635000"/>
    <x v="550"/>
    <n v="20220318"/>
    <m/>
    <s v="COLOR"/>
    <x v="235"/>
    <s v="AVON POWERSTAY CREAM TO POWDER FOUNDATION"/>
    <n v="1226904"/>
    <x v="550"/>
    <n v="1"/>
    <s v="IN-LINE (EXCL NR)"/>
    <s v="BUY X GET DISCOUNTED PRODUCT"/>
    <n v="0.38059999999999999"/>
    <m/>
    <n v="6.6829999999999998"/>
    <m/>
    <m/>
    <n v="69.900000000000006"/>
    <n v="69.900000000000006"/>
    <n v="296"/>
    <n v="296"/>
    <n v="42"/>
    <s v="WORK IN PROGRESS"/>
    <n v="134462739"/>
    <s v="NO INCENTIVE"/>
    <s v="N"/>
    <s v="N"/>
    <s v="N"/>
    <s v="N"/>
    <x v="3"/>
    <n v="134462750"/>
    <n v="28"/>
    <n v="11"/>
    <n v="20230306"/>
    <s v="CUSTOMER"/>
    <n v="15"/>
    <s v="Y"/>
    <s v="Tech rep lvl + Dia a Dia + VGF2"/>
    <s v="FULL PAYMENT"/>
    <m/>
    <n v="7645.9416000000001"/>
    <n v="5667.7736000000004"/>
    <n v="82.42"/>
    <m/>
    <s v="FOUNDATION CREAM TO POWDER"/>
    <s v="FOUNDATION"/>
    <s v="FACE COLOR"/>
    <s v="FEMALE"/>
    <s v="AVON"/>
    <s v="AVON"/>
    <n v="0"/>
    <n v="50"/>
    <n v="5"/>
    <s v="N"/>
    <s v="N"/>
    <n v="50491"/>
    <m/>
    <s v="N"/>
    <s v="RP"/>
    <n v="65.709999999999994"/>
    <n v="69.900000000000006"/>
    <n v="69.900000000000006"/>
    <m/>
    <m/>
    <m/>
    <m/>
    <s v="N"/>
    <m/>
    <m/>
    <m/>
    <x v="0"/>
    <m/>
    <n v="42"/>
    <s v="AVON COLOR - 7"/>
    <s v="N"/>
    <m/>
    <m/>
    <s v="N"/>
    <n v="20230306"/>
    <m/>
    <n v="134462739"/>
    <s v="MIXED"/>
    <s v="Tech rep lvl"/>
    <s v="CosmÃ©ticos"/>
    <n v="1"/>
    <m/>
    <n v="0"/>
    <n v="0"/>
    <n v="100"/>
    <n v="134462740"/>
    <n v="999"/>
    <n v="2"/>
    <x v="0"/>
    <x v="0"/>
    <n v="0.38059999999999999"/>
    <n v="0.435"/>
    <n v="0.38059999999999999"/>
    <n v="0.35339999999999999"/>
    <n v="0.33710000000000001"/>
    <n v="69.900000000000006"/>
    <n v="69.900000000000006"/>
    <n v="69.900000000000006"/>
    <n v="69.900000000000006"/>
    <n v="69.900000000000006"/>
    <s v="Brasil + Dia a Dia + VGF2"/>
    <s v="Bronze + Dia a Dia + VGF2"/>
    <s v="Prata + Dia a Dia + VGF2"/>
    <s v="Ouro + Dia a Dia + VGF2"/>
    <s v="Estrela + Dia a Dia + VGF2"/>
    <n v="30"/>
    <n v="20"/>
    <n v="30"/>
    <n v="35"/>
    <n v="38"/>
    <n v="83.92"/>
    <n v="83.92"/>
    <n v="83.92"/>
    <n v="83.92"/>
    <n v="83.92"/>
    <n v="0"/>
    <n v="0"/>
    <n v="0"/>
    <n v="0"/>
    <n v="0"/>
    <n v="48.93"/>
    <n v="55.92"/>
    <n v="48.93"/>
    <n v="45.435000000000002"/>
    <n v="43.338000000000001"/>
    <n v="0"/>
    <n v="0"/>
    <n v="0"/>
    <n v="0"/>
    <n v="0"/>
    <n v="0"/>
    <n v="100"/>
    <n v="100"/>
    <n v="100"/>
    <n v="100"/>
  </r>
  <r>
    <n v="635001"/>
    <x v="551"/>
    <n v="20220318"/>
    <m/>
    <s v="COLOR"/>
    <x v="235"/>
    <s v="AVON POWERSTAY CREAM TO POWDER FOUNDATION"/>
    <n v="1226904"/>
    <x v="551"/>
    <n v="1"/>
    <s v="IN-LINE (EXCL NR)"/>
    <s v="BUY X GET DISCOUNTED PRODUCT"/>
    <n v="0.38059999999999999"/>
    <m/>
    <n v="6.6859999999999999"/>
    <m/>
    <m/>
    <n v="69.900000000000006"/>
    <n v="69.900000000000006"/>
    <n v="843"/>
    <n v="843"/>
    <n v="42"/>
    <s v="WORK IN PROGRESS"/>
    <n v="134462739"/>
    <s v="NO INCENTIVE"/>
    <s v="N"/>
    <s v="N"/>
    <s v="N"/>
    <s v="N"/>
    <x v="3"/>
    <n v="134462744"/>
    <n v="28"/>
    <n v="11"/>
    <n v="20230306"/>
    <s v="CUSTOMER"/>
    <n v="15"/>
    <s v="Y"/>
    <s v="Tech rep lvl + Dia a Dia + VGF2"/>
    <s v="FULL PAYMENT"/>
    <m/>
    <n v="21788.920399999999"/>
    <n v="16152.6224"/>
    <n v="82.41"/>
    <m/>
    <s v="FOUNDATION CREAM TO POWDER"/>
    <s v="FOUNDATION"/>
    <s v="FACE COLOR"/>
    <s v="FEMALE"/>
    <s v="AVON"/>
    <s v="AVON"/>
    <n v="0"/>
    <n v="50"/>
    <n v="5"/>
    <s v="N"/>
    <s v="N"/>
    <n v="50494"/>
    <m/>
    <s v="N"/>
    <s v="RP"/>
    <n v="65.709999999999994"/>
    <n v="69.900000000000006"/>
    <n v="69.900000000000006"/>
    <m/>
    <m/>
    <m/>
    <m/>
    <s v="N"/>
    <m/>
    <m/>
    <m/>
    <x v="0"/>
    <m/>
    <n v="42"/>
    <s v="AVON COLOR - 7"/>
    <s v="N"/>
    <m/>
    <m/>
    <s v="N"/>
    <n v="20230306"/>
    <m/>
    <n v="134462739"/>
    <s v="MIXED"/>
    <s v="Tech rep lvl"/>
    <s v="CosmÃ©ticos"/>
    <n v="1"/>
    <m/>
    <n v="0"/>
    <n v="0"/>
    <n v="100"/>
    <n v="134462740"/>
    <n v="999"/>
    <n v="2"/>
    <x v="0"/>
    <x v="0"/>
    <n v="0.38059999999999999"/>
    <n v="0.435"/>
    <n v="0.38059999999999999"/>
    <n v="0.35339999999999999"/>
    <n v="0.33710000000000001"/>
    <n v="69.900000000000006"/>
    <n v="69.900000000000006"/>
    <n v="69.900000000000006"/>
    <n v="69.900000000000006"/>
    <n v="69.900000000000006"/>
    <s v="Brasil + Dia a Dia + VGF2"/>
    <s v="Bronze + Dia a Dia + VGF2"/>
    <s v="Prata + Dia a Dia + VGF2"/>
    <s v="Ouro + Dia a Dia + VGF2"/>
    <s v="Estrela + Dia a Dia + VGF2"/>
    <n v="30"/>
    <n v="20"/>
    <n v="30"/>
    <n v="35"/>
    <n v="38"/>
    <n v="83.92"/>
    <n v="83.92"/>
    <n v="83.92"/>
    <n v="83.92"/>
    <n v="83.92"/>
    <n v="0"/>
    <n v="0"/>
    <n v="0"/>
    <n v="0"/>
    <n v="0"/>
    <n v="48.93"/>
    <n v="55.92"/>
    <n v="48.93"/>
    <n v="45.435000000000002"/>
    <n v="43.338000000000001"/>
    <n v="0"/>
    <n v="0"/>
    <n v="0"/>
    <n v="0"/>
    <n v="0"/>
    <n v="0"/>
    <n v="100"/>
    <n v="100"/>
    <n v="100"/>
    <n v="100"/>
  </r>
  <r>
    <n v="635005"/>
    <x v="552"/>
    <n v="20220318"/>
    <m/>
    <s v="COLOR"/>
    <x v="235"/>
    <s v="AVON POWERSTAY CREAM TO POWDER FOUNDATION"/>
    <n v="1226904"/>
    <x v="552"/>
    <n v="1"/>
    <s v="IN-LINE (EXCL NR)"/>
    <s v="BUY X GET DISCOUNTED PRODUCT"/>
    <n v="0.38059999999999999"/>
    <m/>
    <n v="6.6840000000000002"/>
    <m/>
    <m/>
    <n v="69.900000000000006"/>
    <n v="69.900000000000006"/>
    <n v="489"/>
    <n v="489"/>
    <n v="42"/>
    <s v="WORK IN PROGRESS"/>
    <n v="134462739"/>
    <s v="NO INCENTIVE"/>
    <s v="N"/>
    <s v="N"/>
    <s v="N"/>
    <s v="N"/>
    <x v="3"/>
    <n v="134462742"/>
    <n v="28"/>
    <n v="11"/>
    <n v="20230306"/>
    <s v="CUSTOMER"/>
    <n v="15"/>
    <s v="Y"/>
    <s v="Tech rep lvl + Dia a Dia + VGF2"/>
    <s v="FULL PAYMENT"/>
    <m/>
    <n v="12636.0607"/>
    <n v="9367.5846999999994"/>
    <n v="82.41"/>
    <m/>
    <s v="FOUNDATION CREAM TO POWDER"/>
    <s v="FOUNDATION"/>
    <s v="FACE COLOR"/>
    <s v="FEMALE"/>
    <s v="AVON"/>
    <s v="AVON"/>
    <n v="0"/>
    <n v="50"/>
    <n v="5"/>
    <s v="N"/>
    <s v="N"/>
    <n v="50501"/>
    <m/>
    <s v="N"/>
    <s v="RP"/>
    <n v="65.709999999999994"/>
    <n v="69.900000000000006"/>
    <n v="69.900000000000006"/>
    <m/>
    <m/>
    <m/>
    <m/>
    <s v="N"/>
    <m/>
    <m/>
    <m/>
    <x v="0"/>
    <m/>
    <n v="42"/>
    <s v="AVON COLOR - 7"/>
    <s v="N"/>
    <m/>
    <m/>
    <s v="N"/>
    <n v="20230306"/>
    <m/>
    <n v="134462739"/>
    <s v="MIXED"/>
    <s v="Tech rep lvl"/>
    <s v="CosmÃ©ticos"/>
    <n v="1"/>
    <m/>
    <n v="0"/>
    <n v="0"/>
    <n v="100"/>
    <n v="134462740"/>
    <n v="999"/>
    <n v="2"/>
    <x v="0"/>
    <x v="0"/>
    <n v="0.38059999999999999"/>
    <n v="0.435"/>
    <n v="0.38059999999999999"/>
    <n v="0.35339999999999999"/>
    <n v="0.33710000000000001"/>
    <n v="69.900000000000006"/>
    <n v="69.900000000000006"/>
    <n v="69.900000000000006"/>
    <n v="69.900000000000006"/>
    <n v="69.900000000000006"/>
    <s v="Brasil + Dia a Dia + VGF2"/>
    <s v="Bronze + Dia a Dia + VGF2"/>
    <s v="Prata + Dia a Dia + VGF2"/>
    <s v="Ouro + Dia a Dia + VGF2"/>
    <s v="Estrela + Dia a Dia + VGF2"/>
    <n v="30"/>
    <n v="20"/>
    <n v="30"/>
    <n v="35"/>
    <n v="38"/>
    <n v="83.92"/>
    <n v="83.92"/>
    <n v="83.92"/>
    <n v="83.92"/>
    <n v="83.92"/>
    <n v="0"/>
    <n v="0"/>
    <n v="0"/>
    <n v="0"/>
    <n v="0"/>
    <n v="48.93"/>
    <n v="55.92"/>
    <n v="48.93"/>
    <n v="45.435000000000002"/>
    <n v="43.338000000000001"/>
    <n v="0"/>
    <n v="0"/>
    <n v="0"/>
    <n v="0"/>
    <n v="0"/>
    <n v="0"/>
    <n v="100"/>
    <n v="100"/>
    <n v="100"/>
    <n v="100"/>
  </r>
  <r>
    <n v="635008"/>
    <x v="553"/>
    <n v="20220318"/>
    <m/>
    <s v="COLOR"/>
    <x v="235"/>
    <s v="AVON POWERSTAY CREAM TO POWDER FOUNDATION"/>
    <n v="1226904"/>
    <x v="553"/>
    <n v="1"/>
    <s v="IN-LINE (EXCL NR)"/>
    <s v="BUY X GET DISCOUNTED PRODUCT"/>
    <n v="0.38059999999999999"/>
    <m/>
    <n v="6.6879999999999997"/>
    <m/>
    <m/>
    <n v="69.900000000000006"/>
    <n v="69.900000000000006"/>
    <n v="3597"/>
    <n v="3597"/>
    <n v="42"/>
    <s v="WORK IN PROGRESS"/>
    <n v="134462739"/>
    <s v="NO INCENTIVE"/>
    <s v="N"/>
    <s v="N"/>
    <s v="N"/>
    <s v="N"/>
    <x v="3"/>
    <n v="134462748"/>
    <n v="28"/>
    <n v="11"/>
    <n v="20230306"/>
    <s v="CUSTOMER"/>
    <n v="15"/>
    <s v="Y"/>
    <s v="Tech rep lvl + Dia a Dia + VGF2"/>
    <s v="FULL PAYMENT"/>
    <m/>
    <n v="92981.923599999995"/>
    <n v="68925.187699999995"/>
    <n v="82.4"/>
    <m/>
    <s v="FOUNDATION CREAM TO POWDER"/>
    <s v="FOUNDATION"/>
    <s v="FACE COLOR"/>
    <s v="FEMALE"/>
    <s v="AVON"/>
    <s v="AVON"/>
    <n v="0"/>
    <n v="50"/>
    <n v="5"/>
    <s v="N"/>
    <s v="N"/>
    <n v="50510"/>
    <m/>
    <s v="N"/>
    <s v="RP"/>
    <n v="65.709999999999994"/>
    <n v="69.900000000000006"/>
    <n v="69.900000000000006"/>
    <m/>
    <m/>
    <m/>
    <m/>
    <s v="N"/>
    <m/>
    <m/>
    <m/>
    <x v="0"/>
    <m/>
    <n v="42"/>
    <s v="AVON COLOR - 7"/>
    <s v="N"/>
    <m/>
    <m/>
    <s v="N"/>
    <n v="20230306"/>
    <m/>
    <n v="134462739"/>
    <s v="MIXED"/>
    <s v="Tech rep lvl"/>
    <s v="CosmÃ©ticos"/>
    <n v="1"/>
    <m/>
    <n v="0"/>
    <n v="0"/>
    <n v="100"/>
    <n v="134462740"/>
    <n v="999"/>
    <n v="2"/>
    <x v="0"/>
    <x v="0"/>
    <n v="0.38059999999999999"/>
    <n v="0.435"/>
    <n v="0.38059999999999999"/>
    <n v="0.35339999999999999"/>
    <n v="0.33710000000000001"/>
    <n v="69.900000000000006"/>
    <n v="69.900000000000006"/>
    <n v="69.900000000000006"/>
    <n v="69.900000000000006"/>
    <n v="69.900000000000006"/>
    <s v="Brasil + Dia a Dia + VGF2"/>
    <s v="Bronze + Dia a Dia + VGF2"/>
    <s v="Prata + Dia a Dia + VGF2"/>
    <s v="Ouro + Dia a Dia + VGF2"/>
    <s v="Estrela + Dia a Dia + VGF2"/>
    <n v="30"/>
    <n v="20"/>
    <n v="30"/>
    <n v="35"/>
    <n v="38"/>
    <n v="83.92"/>
    <n v="83.92"/>
    <n v="83.92"/>
    <n v="83.92"/>
    <n v="83.92"/>
    <n v="0"/>
    <n v="0"/>
    <n v="0"/>
    <n v="0"/>
    <n v="0"/>
    <n v="48.93"/>
    <n v="55.92"/>
    <n v="48.93"/>
    <n v="45.435000000000002"/>
    <n v="43.338000000000001"/>
    <n v="0"/>
    <n v="0"/>
    <n v="0"/>
    <n v="0"/>
    <n v="0"/>
    <n v="0"/>
    <n v="100"/>
    <n v="100"/>
    <n v="100"/>
    <n v="100"/>
  </r>
  <r>
    <n v="635009"/>
    <x v="554"/>
    <n v="20220318"/>
    <m/>
    <s v="COLOR"/>
    <x v="235"/>
    <s v="AVON POWERSTAY CREAM TO POWDER FOUNDATION"/>
    <n v="1226904"/>
    <x v="554"/>
    <n v="1"/>
    <s v="IN-LINE (EXCL NR)"/>
    <s v="BUY X GET DISCOUNTED PRODUCT"/>
    <n v="0.38059999999999999"/>
    <m/>
    <n v="6.6870000000000003"/>
    <m/>
    <m/>
    <n v="69.900000000000006"/>
    <n v="69.900000000000006"/>
    <n v="559"/>
    <n v="559"/>
    <n v="42"/>
    <s v="WORK IN PROGRESS"/>
    <n v="134462739"/>
    <s v="NO INCENTIVE"/>
    <s v="N"/>
    <s v="N"/>
    <s v="N"/>
    <s v="N"/>
    <x v="3"/>
    <n v="134462751"/>
    <n v="28"/>
    <n v="11"/>
    <n v="20230306"/>
    <s v="CUSTOMER"/>
    <n v="15"/>
    <s v="Y"/>
    <s v="Tech rep lvl + Dia a Dia + VGF2"/>
    <s v="FULL PAYMENT"/>
    <m/>
    <n v="14443.220300000001"/>
    <n v="10705.1873"/>
    <n v="82.4"/>
    <m/>
    <s v="FOUNDATION CREAM TO POWDER"/>
    <s v="FOUNDATION"/>
    <s v="FACE COLOR"/>
    <s v="FEMALE"/>
    <s v="AVON"/>
    <s v="AVON"/>
    <n v="0"/>
    <n v="50"/>
    <n v="5"/>
    <s v="N"/>
    <s v="N"/>
    <n v="50512"/>
    <m/>
    <s v="N"/>
    <s v="RP"/>
    <n v="65.709999999999994"/>
    <n v="69.900000000000006"/>
    <n v="69.900000000000006"/>
    <m/>
    <m/>
    <m/>
    <m/>
    <s v="N"/>
    <m/>
    <m/>
    <m/>
    <x v="0"/>
    <m/>
    <n v="42"/>
    <s v="AVON COLOR - 7"/>
    <s v="N"/>
    <m/>
    <m/>
    <s v="N"/>
    <n v="20230306"/>
    <m/>
    <n v="134462739"/>
    <s v="MIXED"/>
    <s v="Tech rep lvl"/>
    <s v="CosmÃ©ticos"/>
    <n v="1"/>
    <m/>
    <n v="0"/>
    <n v="0"/>
    <n v="100"/>
    <n v="134462740"/>
    <n v="999"/>
    <n v="2"/>
    <x v="0"/>
    <x v="0"/>
    <n v="0.38059999999999999"/>
    <n v="0.435"/>
    <n v="0.38059999999999999"/>
    <n v="0.35339999999999999"/>
    <n v="0.33710000000000001"/>
    <n v="69.900000000000006"/>
    <n v="69.900000000000006"/>
    <n v="69.900000000000006"/>
    <n v="69.900000000000006"/>
    <n v="69.900000000000006"/>
    <s v="Brasil + Dia a Dia + VGF2"/>
    <s v="Bronze + Dia a Dia + VGF2"/>
    <s v="Prata + Dia a Dia + VGF2"/>
    <s v="Ouro + Dia a Dia + VGF2"/>
    <s v="Estrela + Dia a Dia + VGF2"/>
    <n v="30"/>
    <n v="20"/>
    <n v="30"/>
    <n v="35"/>
    <n v="38"/>
    <n v="83.92"/>
    <n v="83.92"/>
    <n v="83.92"/>
    <n v="83.92"/>
    <n v="83.92"/>
    <n v="0"/>
    <n v="0"/>
    <n v="0"/>
    <n v="0"/>
    <n v="0"/>
    <n v="48.93"/>
    <n v="55.92"/>
    <n v="48.93"/>
    <n v="45.435000000000002"/>
    <n v="43.338000000000001"/>
    <n v="0"/>
    <n v="0"/>
    <n v="0"/>
    <n v="0"/>
    <n v="0"/>
    <n v="0"/>
    <n v="100"/>
    <n v="100"/>
    <n v="100"/>
    <n v="100"/>
  </r>
  <r>
    <n v="635013"/>
    <x v="555"/>
    <n v="20220318"/>
    <m/>
    <s v="COLOR"/>
    <x v="235"/>
    <s v="AVON POWERSTAY CREAM TO POWDER FOUNDATION"/>
    <n v="1226904"/>
    <x v="555"/>
    <n v="1"/>
    <s v="IN-LINE (EXCL NR)"/>
    <s v="BUY X GET DISCOUNTED PRODUCT"/>
    <n v="0.38059999999999999"/>
    <m/>
    <n v="6.6879999999999997"/>
    <m/>
    <m/>
    <n v="69.900000000000006"/>
    <n v="69.900000000000006"/>
    <n v="352"/>
    <n v="352"/>
    <n v="42"/>
    <s v="WORK IN PROGRESS"/>
    <n v="134462739"/>
    <s v="NO INCENTIVE"/>
    <s v="N"/>
    <s v="N"/>
    <s v="N"/>
    <s v="N"/>
    <x v="3"/>
    <n v="134462755"/>
    <n v="28"/>
    <n v="11"/>
    <n v="20230306"/>
    <s v="CUSTOMER"/>
    <n v="15"/>
    <s v="Y"/>
    <s v="Tech rep lvl + Dia a Dia + VGF2"/>
    <s v="FULL PAYMENT"/>
    <m/>
    <n v="9091.6692999999996"/>
    <n v="6737.4933000000001"/>
    <n v="82.4"/>
    <m/>
    <s v="FOUNDATION CREAM TO POWDER"/>
    <s v="FOUNDATION"/>
    <s v="FACE COLOR"/>
    <s v="FEMALE"/>
    <s v="AVON"/>
    <s v="AVON"/>
    <n v="0"/>
    <n v="50"/>
    <n v="5"/>
    <s v="N"/>
    <s v="N"/>
    <n v="50587"/>
    <m/>
    <s v="N"/>
    <s v="RP"/>
    <n v="65.709999999999994"/>
    <n v="69.900000000000006"/>
    <n v="69.900000000000006"/>
    <m/>
    <m/>
    <m/>
    <m/>
    <s v="N"/>
    <m/>
    <m/>
    <m/>
    <x v="0"/>
    <m/>
    <n v="42"/>
    <s v="AVON COLOR - 7"/>
    <s v="N"/>
    <m/>
    <m/>
    <s v="N"/>
    <n v="20230306"/>
    <m/>
    <n v="134462739"/>
    <s v="MIXED"/>
    <s v="Tech rep lvl"/>
    <s v="CosmÃ©ticos"/>
    <n v="1"/>
    <m/>
    <n v="0"/>
    <n v="0"/>
    <n v="100"/>
    <n v="134462740"/>
    <n v="999"/>
    <n v="2"/>
    <x v="0"/>
    <x v="0"/>
    <n v="0.38059999999999999"/>
    <n v="0.435"/>
    <n v="0.38059999999999999"/>
    <n v="0.35339999999999999"/>
    <n v="0.33710000000000001"/>
    <n v="69.900000000000006"/>
    <n v="69.900000000000006"/>
    <n v="69.900000000000006"/>
    <n v="69.900000000000006"/>
    <n v="69.900000000000006"/>
    <s v="Brasil + Dia a Dia + VGF2"/>
    <s v="Bronze + Dia a Dia + VGF2"/>
    <s v="Prata + Dia a Dia + VGF2"/>
    <s v="Ouro + Dia a Dia + VGF2"/>
    <s v="Estrela + Dia a Dia + VGF2"/>
    <n v="30"/>
    <n v="20"/>
    <n v="30"/>
    <n v="35"/>
    <n v="38"/>
    <n v="83.92"/>
    <n v="83.92"/>
    <n v="83.92"/>
    <n v="83.92"/>
    <n v="83.92"/>
    <n v="0"/>
    <n v="0"/>
    <n v="0"/>
    <n v="0"/>
    <n v="0"/>
    <n v="48.93"/>
    <n v="55.92"/>
    <n v="48.93"/>
    <n v="45.435000000000002"/>
    <n v="43.338000000000001"/>
    <n v="0"/>
    <n v="0"/>
    <n v="0"/>
    <n v="0"/>
    <n v="0"/>
    <n v="0"/>
    <n v="100"/>
    <n v="100"/>
    <n v="100"/>
    <n v="100"/>
  </r>
  <r>
    <n v="635015"/>
    <x v="556"/>
    <n v="20220318"/>
    <m/>
    <s v="COLOR"/>
    <x v="235"/>
    <s v="AVON POWERSTAY CREAM TO POWDER FOUNDATION"/>
    <n v="1226904"/>
    <x v="556"/>
    <n v="1"/>
    <s v="IN-LINE (EXCL NR)"/>
    <s v="BUY X GET DISCOUNTED PRODUCT"/>
    <n v="0.38059999999999999"/>
    <m/>
    <n v="6.6920000000000002"/>
    <m/>
    <m/>
    <n v="69.900000000000006"/>
    <n v="69.900000000000006"/>
    <n v="374"/>
    <n v="374"/>
    <n v="42"/>
    <s v="WORK IN PROGRESS"/>
    <n v="134462739"/>
    <s v="NO INCENTIVE"/>
    <s v="N"/>
    <s v="N"/>
    <s v="N"/>
    <s v="N"/>
    <x v="3"/>
    <n v="134462756"/>
    <n v="28"/>
    <n v="11"/>
    <n v="20230306"/>
    <s v="CUSTOMER"/>
    <n v="15"/>
    <s v="Y"/>
    <s v="Tech rep lvl + Dia a Dia + VGF2"/>
    <s v="FULL PAYMENT"/>
    <m/>
    <n v="9664.7934000000005"/>
    <n v="7161.9853999999996"/>
    <n v="82.39"/>
    <m/>
    <s v="FOUNDATION CREAM TO POWDER"/>
    <s v="FOUNDATION"/>
    <s v="FACE COLOR"/>
    <s v="FEMALE"/>
    <s v="AVON"/>
    <s v="AVON"/>
    <n v="0"/>
    <n v="50"/>
    <n v="5"/>
    <s v="N"/>
    <s v="N"/>
    <n v="50609"/>
    <m/>
    <s v="N"/>
    <s v="RP"/>
    <n v="65.709999999999994"/>
    <n v="69.900000000000006"/>
    <n v="69.900000000000006"/>
    <m/>
    <m/>
    <m/>
    <m/>
    <s v="N"/>
    <m/>
    <m/>
    <m/>
    <x v="0"/>
    <m/>
    <n v="42"/>
    <s v="AVON COLOR - 7"/>
    <s v="N"/>
    <m/>
    <m/>
    <s v="N"/>
    <n v="20230306"/>
    <m/>
    <n v="134462739"/>
    <s v="MIXED"/>
    <s v="Tech rep lvl"/>
    <s v="CosmÃ©ticos"/>
    <n v="1"/>
    <m/>
    <n v="0"/>
    <n v="0"/>
    <n v="100"/>
    <n v="134462740"/>
    <n v="999"/>
    <n v="2"/>
    <x v="0"/>
    <x v="0"/>
    <n v="0.38059999999999999"/>
    <n v="0.435"/>
    <n v="0.38059999999999999"/>
    <n v="0.35339999999999999"/>
    <n v="0.33710000000000001"/>
    <n v="69.900000000000006"/>
    <n v="69.900000000000006"/>
    <n v="69.900000000000006"/>
    <n v="69.900000000000006"/>
    <n v="69.900000000000006"/>
    <s v="Brasil + Dia a Dia + VGF2"/>
    <s v="Bronze + Dia a Dia + VGF2"/>
    <s v="Prata + Dia a Dia + VGF2"/>
    <s v="Ouro + Dia a Dia + VGF2"/>
    <s v="Estrela + Dia a Dia + VGF2"/>
    <n v="30"/>
    <n v="20"/>
    <n v="30"/>
    <n v="35"/>
    <n v="38"/>
    <n v="83.92"/>
    <n v="83.92"/>
    <n v="83.92"/>
    <n v="83.92"/>
    <n v="83.92"/>
    <n v="0"/>
    <n v="0"/>
    <n v="0"/>
    <n v="0"/>
    <n v="0"/>
    <n v="48.93"/>
    <n v="55.92"/>
    <n v="48.93"/>
    <n v="45.435000000000002"/>
    <n v="43.338000000000001"/>
    <n v="0"/>
    <n v="0"/>
    <n v="0"/>
    <n v="0"/>
    <n v="0"/>
    <n v="0"/>
    <n v="100"/>
    <n v="100"/>
    <n v="100"/>
    <n v="100"/>
  </r>
  <r>
    <n v="635060"/>
    <x v="557"/>
    <n v="20220318"/>
    <m/>
    <s v="COLOR"/>
    <x v="235"/>
    <s v="AVON POWERSTAY CREAM TO POWDER FOUNDATION"/>
    <n v="1226904"/>
    <x v="557"/>
    <n v="1"/>
    <s v="IN-LINE (EXCL NR)"/>
    <s v="BUY X GET DISCOUNTED PRODUCT"/>
    <n v="0.38059999999999999"/>
    <m/>
    <n v="6.7119999999999997"/>
    <m/>
    <m/>
    <n v="69.900000000000006"/>
    <n v="69.900000000000006"/>
    <n v="186"/>
    <n v="186"/>
    <n v="42"/>
    <s v="WORK IN PROGRESS"/>
    <n v="134462739"/>
    <s v="NO INCENTIVE"/>
    <s v="N"/>
    <s v="N"/>
    <s v="N"/>
    <s v="N"/>
    <x v="3"/>
    <n v="134462745"/>
    <n v="28"/>
    <n v="11"/>
    <n v="20230306"/>
    <s v="CUSTOMER"/>
    <n v="15"/>
    <s v="Y"/>
    <s v="Tech rep lvl + Dia a Dia + VGF2"/>
    <s v="FULL PAYMENT"/>
    <m/>
    <n v="4800.8508000000002"/>
    <n v="3552.4187999999999"/>
    <n v="82.34"/>
    <m/>
    <s v="FOUNDATION CREAM TO POWDER"/>
    <s v="FOUNDATION"/>
    <s v="FACE COLOR"/>
    <s v="FEMALE"/>
    <s v="AVON"/>
    <s v="AVON"/>
    <n v="0"/>
    <n v="50"/>
    <n v="5"/>
    <s v="N"/>
    <s v="N"/>
    <n v="50654"/>
    <m/>
    <s v="N"/>
    <s v="RP"/>
    <n v="65.709999999999994"/>
    <n v="69.900000000000006"/>
    <n v="69.900000000000006"/>
    <m/>
    <m/>
    <m/>
    <m/>
    <s v="N"/>
    <m/>
    <m/>
    <m/>
    <x v="0"/>
    <m/>
    <n v="42"/>
    <s v="AVON COLOR - 7"/>
    <s v="N"/>
    <m/>
    <m/>
    <s v="N"/>
    <n v="20230306"/>
    <m/>
    <n v="134462739"/>
    <s v="MIXED"/>
    <s v="Tech rep lvl"/>
    <s v="CosmÃ©ticos"/>
    <n v="1"/>
    <m/>
    <n v="0"/>
    <n v="0"/>
    <n v="100"/>
    <n v="134462740"/>
    <n v="999"/>
    <n v="2"/>
    <x v="0"/>
    <x v="0"/>
    <n v="0.38059999999999999"/>
    <n v="0.435"/>
    <n v="0.38059999999999999"/>
    <n v="0.35339999999999999"/>
    <n v="0.33710000000000001"/>
    <n v="69.900000000000006"/>
    <n v="69.900000000000006"/>
    <n v="69.900000000000006"/>
    <n v="69.900000000000006"/>
    <n v="69.900000000000006"/>
    <s v="Brasil + Dia a Dia + VGF2"/>
    <s v="Bronze + Dia a Dia + VGF2"/>
    <s v="Prata + Dia a Dia + VGF2"/>
    <s v="Ouro + Dia a Dia + VGF2"/>
    <s v="Estrela + Dia a Dia + VGF2"/>
    <n v="30"/>
    <n v="20"/>
    <n v="30"/>
    <n v="35"/>
    <n v="38"/>
    <n v="83.92"/>
    <n v="83.92"/>
    <n v="83.92"/>
    <n v="83.92"/>
    <n v="83.92"/>
    <n v="0"/>
    <n v="0"/>
    <n v="0"/>
    <n v="0"/>
    <n v="0"/>
    <n v="48.93"/>
    <n v="55.92"/>
    <n v="48.93"/>
    <n v="45.435000000000002"/>
    <n v="43.338000000000001"/>
    <n v="0"/>
    <n v="0"/>
    <n v="0"/>
    <n v="0"/>
    <n v="0"/>
    <n v="0"/>
    <n v="100"/>
    <n v="100"/>
    <n v="100"/>
    <n v="100"/>
  </r>
  <r>
    <n v="635061"/>
    <x v="558"/>
    <n v="20220318"/>
    <m/>
    <s v="COLOR"/>
    <x v="235"/>
    <s v="AVON POWERSTAY CREAM TO POWDER FOUNDATION"/>
    <n v="1226904"/>
    <x v="558"/>
    <n v="1"/>
    <s v="IN-LINE (EXCL NR)"/>
    <s v="BUY X GET DISCOUNTED PRODUCT"/>
    <n v="0.38059999999999999"/>
    <m/>
    <n v="6.7110000000000003"/>
    <m/>
    <m/>
    <n v="69.900000000000006"/>
    <n v="69.900000000000006"/>
    <n v="489"/>
    <n v="489"/>
    <n v="42"/>
    <s v="WORK IN PROGRESS"/>
    <n v="134462739"/>
    <s v="NO INCENTIVE"/>
    <s v="N"/>
    <s v="N"/>
    <s v="N"/>
    <s v="N"/>
    <x v="3"/>
    <n v="134462752"/>
    <n v="28"/>
    <n v="11"/>
    <n v="20230306"/>
    <s v="CUSTOMER"/>
    <n v="15"/>
    <s v="Y"/>
    <s v="Tech rep lvl + Dia a Dia + VGF2"/>
    <s v="FULL PAYMENT"/>
    <m/>
    <n v="12636.0607"/>
    <n v="9354.3816999999999"/>
    <n v="82.34"/>
    <m/>
    <s v="FOUNDATION CREAM TO POWDER"/>
    <s v="FOUNDATION"/>
    <s v="FACE COLOR"/>
    <s v="FEMALE"/>
    <s v="AVON"/>
    <s v="AVON"/>
    <n v="0"/>
    <n v="50"/>
    <n v="5"/>
    <s v="N"/>
    <s v="N"/>
    <n v="50711"/>
    <m/>
    <s v="N"/>
    <s v="RP"/>
    <n v="65.709999999999994"/>
    <n v="69.900000000000006"/>
    <n v="69.900000000000006"/>
    <m/>
    <m/>
    <m/>
    <m/>
    <s v="N"/>
    <m/>
    <m/>
    <m/>
    <x v="0"/>
    <m/>
    <n v="42"/>
    <s v="AVON COLOR - 7"/>
    <s v="N"/>
    <m/>
    <m/>
    <s v="N"/>
    <n v="20230306"/>
    <m/>
    <n v="134462739"/>
    <s v="MIXED"/>
    <s v="Tech rep lvl"/>
    <s v="CosmÃ©ticos"/>
    <n v="1"/>
    <m/>
    <n v="0"/>
    <n v="0"/>
    <n v="100"/>
    <n v="134462740"/>
    <n v="999"/>
    <n v="2"/>
    <x v="0"/>
    <x v="0"/>
    <n v="0.38059999999999999"/>
    <n v="0.435"/>
    <n v="0.38059999999999999"/>
    <n v="0.35339999999999999"/>
    <n v="0.33710000000000001"/>
    <n v="69.900000000000006"/>
    <n v="69.900000000000006"/>
    <n v="69.900000000000006"/>
    <n v="69.900000000000006"/>
    <n v="69.900000000000006"/>
    <s v="Brasil + Dia a Dia + VGF2"/>
    <s v="Bronze + Dia a Dia + VGF2"/>
    <s v="Prata + Dia a Dia + VGF2"/>
    <s v="Ouro + Dia a Dia + VGF2"/>
    <s v="Estrela + Dia a Dia + VGF2"/>
    <n v="30"/>
    <n v="20"/>
    <n v="30"/>
    <n v="35"/>
    <n v="38"/>
    <n v="83.92"/>
    <n v="83.92"/>
    <n v="83.92"/>
    <n v="83.92"/>
    <n v="83.92"/>
    <n v="0"/>
    <n v="0"/>
    <n v="0"/>
    <n v="0"/>
    <n v="0"/>
    <n v="48.93"/>
    <n v="55.92"/>
    <n v="48.93"/>
    <n v="45.435000000000002"/>
    <n v="43.338000000000001"/>
    <n v="0"/>
    <n v="0"/>
    <n v="0"/>
    <n v="0"/>
    <n v="0"/>
    <n v="0"/>
    <n v="100"/>
    <n v="100"/>
    <n v="100"/>
    <n v="100"/>
  </r>
  <r>
    <n v="635062"/>
    <x v="559"/>
    <n v="20220318"/>
    <m/>
    <s v="COLOR"/>
    <x v="235"/>
    <s v="AVON POWERSTAY CREAM TO POWDER FOUNDATION"/>
    <n v="1226904"/>
    <x v="559"/>
    <n v="1"/>
    <s v="IN-LINE (EXCL NR)"/>
    <s v="BUY X GET DISCOUNTED PRODUCT"/>
    <n v="0.38059999999999999"/>
    <m/>
    <n v="6.7229999999999999"/>
    <m/>
    <m/>
    <n v="69.900000000000006"/>
    <n v="69.900000000000006"/>
    <n v="84"/>
    <n v="84"/>
    <n v="42"/>
    <s v="WORK IN PROGRESS"/>
    <n v="134462739"/>
    <s v="NO INCENTIVE"/>
    <s v="N"/>
    <s v="N"/>
    <s v="N"/>
    <s v="N"/>
    <x v="3"/>
    <n v="134462757"/>
    <n v="28"/>
    <n v="11"/>
    <n v="20230306"/>
    <s v="CUSTOMER"/>
    <n v="15"/>
    <s v="Y"/>
    <s v="Tech rep lvl + Dia a Dia + VGF2"/>
    <s v="FULL PAYMENT"/>
    <m/>
    <n v="2165.5509000000002"/>
    <n v="1600.8189"/>
    <n v="82.31"/>
    <m/>
    <s v="FOUNDATION CREAM TO POWDER"/>
    <s v="FOUNDATION"/>
    <s v="FACE COLOR"/>
    <s v="FEMALE"/>
    <s v="AVON"/>
    <s v="AVON"/>
    <n v="0"/>
    <n v="50"/>
    <n v="5"/>
    <s v="N"/>
    <s v="N"/>
    <n v="50807"/>
    <m/>
    <s v="N"/>
    <s v="RP"/>
    <n v="65.709999999999994"/>
    <n v="69.900000000000006"/>
    <n v="69.900000000000006"/>
    <m/>
    <m/>
    <m/>
    <m/>
    <s v="N"/>
    <m/>
    <m/>
    <m/>
    <x v="0"/>
    <m/>
    <n v="42"/>
    <s v="AVON COLOR - 7"/>
    <s v="N"/>
    <m/>
    <m/>
    <s v="N"/>
    <n v="20230306"/>
    <m/>
    <n v="134462739"/>
    <s v="MIXED"/>
    <s v="Tech rep lvl"/>
    <s v="CosmÃ©ticos"/>
    <n v="1"/>
    <m/>
    <n v="0"/>
    <n v="0"/>
    <n v="100"/>
    <n v="134462740"/>
    <n v="999"/>
    <n v="2"/>
    <x v="0"/>
    <x v="0"/>
    <n v="0.38059999999999999"/>
    <n v="0.435"/>
    <n v="0.38059999999999999"/>
    <n v="0.35339999999999999"/>
    <n v="0.33710000000000001"/>
    <n v="69.900000000000006"/>
    <n v="69.900000000000006"/>
    <n v="69.900000000000006"/>
    <n v="69.900000000000006"/>
    <n v="69.900000000000006"/>
    <s v="Brasil + Dia a Dia + VGF2"/>
    <s v="Bronze + Dia a Dia + VGF2"/>
    <s v="Prata + Dia a Dia + VGF2"/>
    <s v="Ouro + Dia a Dia + VGF2"/>
    <s v="Estrela + Dia a Dia + VGF2"/>
    <n v="30"/>
    <n v="20"/>
    <n v="30"/>
    <n v="35"/>
    <n v="38"/>
    <n v="83.92"/>
    <n v="83.92"/>
    <n v="83.92"/>
    <n v="83.92"/>
    <n v="83.92"/>
    <n v="0"/>
    <n v="0"/>
    <n v="0"/>
    <n v="0"/>
    <n v="0"/>
    <n v="48.93"/>
    <n v="55.92"/>
    <n v="48.93"/>
    <n v="45.435000000000002"/>
    <n v="43.338000000000001"/>
    <n v="0"/>
    <n v="0"/>
    <n v="0"/>
    <n v="0"/>
    <n v="0"/>
    <n v="0"/>
    <n v="100"/>
    <n v="100"/>
    <n v="100"/>
    <n v="100"/>
  </r>
  <r>
    <n v="635063"/>
    <x v="560"/>
    <n v="20220318"/>
    <m/>
    <s v="COLOR"/>
    <x v="235"/>
    <s v="AVON POWERSTAY CREAM TO POWDER FOUNDATION"/>
    <n v="1226904"/>
    <x v="560"/>
    <n v="1"/>
    <s v="IN-LINE (EXCL NR)"/>
    <s v="BUY X GET DISCOUNTED PRODUCT"/>
    <n v="0.38059999999999999"/>
    <m/>
    <n v="6.7220000000000004"/>
    <m/>
    <m/>
    <n v="69.900000000000006"/>
    <n v="69.900000000000006"/>
    <n v="93"/>
    <n v="93"/>
    <n v="42"/>
    <s v="WORK IN PROGRESS"/>
    <n v="134462739"/>
    <s v="NO INCENTIVE"/>
    <s v="N"/>
    <s v="N"/>
    <s v="N"/>
    <s v="N"/>
    <x v="3"/>
    <n v="134462754"/>
    <n v="28"/>
    <n v="11"/>
    <n v="20230306"/>
    <s v="CUSTOMER"/>
    <n v="15"/>
    <s v="Y"/>
    <s v="Tech rep lvl + Dia a Dia + VGF2"/>
    <s v="FULL PAYMENT"/>
    <m/>
    <n v="2397.0038"/>
    <n v="1771.8578"/>
    <n v="82.31"/>
    <m/>
    <s v="FOUNDATION CREAM TO POWDER"/>
    <s v="FOUNDATION"/>
    <s v="FACE COLOR"/>
    <s v="FEMALE"/>
    <s v="AVON"/>
    <s v="AVON"/>
    <n v="0"/>
    <n v="50"/>
    <n v="5"/>
    <s v="N"/>
    <s v="N"/>
    <n v="50840"/>
    <m/>
    <s v="N"/>
    <s v="RP"/>
    <n v="65.709999999999994"/>
    <n v="69.900000000000006"/>
    <n v="69.900000000000006"/>
    <m/>
    <m/>
    <m/>
    <m/>
    <s v="N"/>
    <m/>
    <m/>
    <m/>
    <x v="0"/>
    <m/>
    <n v="42"/>
    <s v="AVON COLOR - 7"/>
    <s v="N"/>
    <m/>
    <m/>
    <s v="N"/>
    <n v="20230306"/>
    <m/>
    <n v="134462739"/>
    <s v="MIXED"/>
    <s v="Tech rep lvl"/>
    <s v="CosmÃ©ticos"/>
    <n v="1"/>
    <m/>
    <n v="0"/>
    <n v="0"/>
    <n v="100"/>
    <n v="134462740"/>
    <n v="999"/>
    <n v="2"/>
    <x v="0"/>
    <x v="0"/>
    <n v="0.38059999999999999"/>
    <n v="0.435"/>
    <n v="0.38059999999999999"/>
    <n v="0.35339999999999999"/>
    <n v="0.33710000000000001"/>
    <n v="69.900000000000006"/>
    <n v="69.900000000000006"/>
    <n v="69.900000000000006"/>
    <n v="69.900000000000006"/>
    <n v="69.900000000000006"/>
    <s v="Brasil + Dia a Dia + VGF2"/>
    <s v="Bronze + Dia a Dia + VGF2"/>
    <s v="Prata + Dia a Dia + VGF2"/>
    <s v="Ouro + Dia a Dia + VGF2"/>
    <s v="Estrela + Dia a Dia + VGF2"/>
    <n v="30"/>
    <n v="20"/>
    <n v="30"/>
    <n v="35"/>
    <n v="38"/>
    <n v="83.92"/>
    <n v="83.92"/>
    <n v="83.92"/>
    <n v="83.92"/>
    <n v="83.92"/>
    <n v="0"/>
    <n v="0"/>
    <n v="0"/>
    <n v="0"/>
    <n v="0"/>
    <n v="48.93"/>
    <n v="55.92"/>
    <n v="48.93"/>
    <n v="45.435000000000002"/>
    <n v="43.338000000000001"/>
    <n v="0"/>
    <n v="0"/>
    <n v="0"/>
    <n v="0"/>
    <n v="0"/>
    <n v="0"/>
    <n v="100"/>
    <n v="100"/>
    <n v="100"/>
    <n v="100"/>
  </r>
  <r>
    <n v="635064"/>
    <x v="561"/>
    <n v="20220318"/>
    <m/>
    <s v="COLOR"/>
    <x v="235"/>
    <s v="AVON POWERSTAY CREAM TO POWDER FOUNDATION"/>
    <n v="1226904"/>
    <x v="561"/>
    <n v="1"/>
    <s v="IN-LINE (EXCL NR)"/>
    <s v="BUY X GET DISCOUNTED PRODUCT"/>
    <n v="0.38059999999999999"/>
    <m/>
    <n v="6.7329999999999997"/>
    <m/>
    <m/>
    <n v="69.900000000000006"/>
    <n v="69.900000000000006"/>
    <n v="27"/>
    <n v="27"/>
    <n v="42"/>
    <s v="WORK IN PROGRESS"/>
    <n v="134462739"/>
    <s v="NO INCENTIVE"/>
    <s v="N"/>
    <s v="N"/>
    <s v="N"/>
    <s v="N"/>
    <x v="3"/>
    <n v="134462759"/>
    <n v="28"/>
    <n v="11"/>
    <n v="20230306"/>
    <s v="CUSTOMER"/>
    <n v="15"/>
    <s v="Y"/>
    <s v="Tech rep lvl + Dia a Dia + VGF2"/>
    <s v="FULL PAYMENT"/>
    <m/>
    <n v="695.12049999999999"/>
    <n v="513.32960000000003"/>
    <n v="82.28"/>
    <m/>
    <s v="FOUNDATION CREAM TO POWDER"/>
    <s v="FOUNDATION"/>
    <s v="FACE COLOR"/>
    <s v="FEMALE"/>
    <s v="AVON"/>
    <s v="AVON"/>
    <n v="0"/>
    <n v="50"/>
    <n v="5"/>
    <s v="N"/>
    <s v="N"/>
    <n v="50917"/>
    <m/>
    <s v="N"/>
    <s v="RP"/>
    <n v="65.709999999999994"/>
    <n v="69.900000000000006"/>
    <n v="69.900000000000006"/>
    <m/>
    <m/>
    <m/>
    <m/>
    <s v="N"/>
    <m/>
    <m/>
    <m/>
    <x v="0"/>
    <m/>
    <n v="42"/>
    <s v="AVON COLOR - 7"/>
    <s v="N"/>
    <m/>
    <m/>
    <s v="N"/>
    <n v="20230306"/>
    <m/>
    <n v="134462739"/>
    <s v="MIXED"/>
    <s v="Tech rep lvl"/>
    <s v="CosmÃ©ticos"/>
    <n v="1"/>
    <m/>
    <n v="0"/>
    <n v="0"/>
    <n v="100"/>
    <n v="134462740"/>
    <n v="999"/>
    <n v="2"/>
    <x v="0"/>
    <x v="0"/>
    <n v="0.38059999999999999"/>
    <n v="0.435"/>
    <n v="0.38059999999999999"/>
    <n v="0.35339999999999999"/>
    <n v="0.33710000000000001"/>
    <n v="69.900000000000006"/>
    <n v="69.900000000000006"/>
    <n v="69.900000000000006"/>
    <n v="69.900000000000006"/>
    <n v="69.900000000000006"/>
    <s v="Brasil + Dia a Dia + VGF2"/>
    <s v="Bronze + Dia a Dia + VGF2"/>
    <s v="Prata + Dia a Dia + VGF2"/>
    <s v="Ouro + Dia a Dia + VGF2"/>
    <s v="Estrela + Dia a Dia + VGF2"/>
    <n v="30"/>
    <n v="20"/>
    <n v="30"/>
    <n v="35"/>
    <n v="38"/>
    <n v="83.92"/>
    <n v="83.92"/>
    <n v="83.92"/>
    <n v="83.92"/>
    <n v="83.92"/>
    <n v="0"/>
    <n v="0"/>
    <n v="0"/>
    <n v="0"/>
    <n v="0"/>
    <n v="48.93"/>
    <n v="55.92"/>
    <n v="48.93"/>
    <n v="45.435000000000002"/>
    <n v="43.338000000000001"/>
    <n v="0"/>
    <n v="0"/>
    <n v="0"/>
    <n v="0"/>
    <n v="0"/>
    <n v="0"/>
    <n v="100"/>
    <n v="100"/>
    <n v="100"/>
    <n v="100"/>
  </r>
  <r>
    <n v="635065"/>
    <x v="562"/>
    <n v="20220318"/>
    <m/>
    <s v="COLOR"/>
    <x v="235"/>
    <s v="AVON POWERSTAY CREAM TO POWDER FOUNDATION"/>
    <n v="1226904"/>
    <x v="562"/>
    <n v="1"/>
    <s v="IN-LINE (EXCL NR)"/>
    <s v="BUY X GET DISCOUNTED PRODUCT"/>
    <n v="0.38059999999999999"/>
    <m/>
    <n v="6.7460000000000004"/>
    <m/>
    <m/>
    <n v="69.900000000000006"/>
    <n v="69.900000000000006"/>
    <n v="67"/>
    <n v="67"/>
    <n v="42"/>
    <s v="WORK IN PROGRESS"/>
    <n v="134462739"/>
    <s v="NO INCENTIVE"/>
    <s v="N"/>
    <s v="N"/>
    <s v="N"/>
    <s v="N"/>
    <x v="3"/>
    <n v="134462746"/>
    <n v="28"/>
    <n v="11"/>
    <n v="20230306"/>
    <s v="CUSTOMER"/>
    <n v="15"/>
    <s v="Y"/>
    <s v="Tech rep lvl + Dia a Dia + VGF2"/>
    <s v="FULL PAYMENT"/>
    <m/>
    <n v="1729.2491"/>
    <n v="1277.2671"/>
    <n v="82.25"/>
    <m/>
    <s v="FOUNDATION CREAM TO POWDER"/>
    <s v="FOUNDATION"/>
    <s v="FACE COLOR"/>
    <s v="FEMALE"/>
    <s v="AVON"/>
    <s v="AVON"/>
    <n v="0"/>
    <n v="50"/>
    <n v="5"/>
    <s v="N"/>
    <s v="N"/>
    <n v="51083"/>
    <m/>
    <s v="N"/>
    <s v="RP"/>
    <n v="65.709999999999994"/>
    <n v="69.900000000000006"/>
    <n v="69.900000000000006"/>
    <m/>
    <m/>
    <m/>
    <m/>
    <s v="N"/>
    <m/>
    <m/>
    <m/>
    <x v="0"/>
    <m/>
    <n v="42"/>
    <s v="AVON COLOR - 7"/>
    <s v="N"/>
    <m/>
    <m/>
    <s v="N"/>
    <n v="20230306"/>
    <m/>
    <n v="134462739"/>
    <s v="MIXED"/>
    <s v="Tech rep lvl"/>
    <s v="CosmÃ©ticos"/>
    <n v="1"/>
    <m/>
    <n v="0"/>
    <n v="0"/>
    <n v="100"/>
    <n v="134462740"/>
    <n v="999"/>
    <n v="2"/>
    <x v="0"/>
    <x v="0"/>
    <n v="0.38059999999999999"/>
    <n v="0.435"/>
    <n v="0.38059999999999999"/>
    <n v="0.35339999999999999"/>
    <n v="0.33710000000000001"/>
    <n v="69.900000000000006"/>
    <n v="69.900000000000006"/>
    <n v="69.900000000000006"/>
    <n v="69.900000000000006"/>
    <n v="69.900000000000006"/>
    <s v="Brasil + Dia a Dia + VGF2"/>
    <s v="Bronze + Dia a Dia + VGF2"/>
    <s v="Prata + Dia a Dia + VGF2"/>
    <s v="Ouro + Dia a Dia + VGF2"/>
    <s v="Estrela + Dia a Dia + VGF2"/>
    <n v="30"/>
    <n v="20"/>
    <n v="30"/>
    <n v="35"/>
    <n v="38"/>
    <n v="83.92"/>
    <n v="83.92"/>
    <n v="83.92"/>
    <n v="83.92"/>
    <n v="83.92"/>
    <n v="0"/>
    <n v="0"/>
    <n v="0"/>
    <n v="0"/>
    <n v="0"/>
    <n v="48.93"/>
    <n v="55.92"/>
    <n v="48.93"/>
    <n v="45.435000000000002"/>
    <n v="43.338000000000001"/>
    <n v="0"/>
    <n v="0"/>
    <n v="0"/>
    <n v="0"/>
    <n v="0"/>
    <n v="0"/>
    <n v="100"/>
    <n v="100"/>
    <n v="100"/>
    <n v="100"/>
  </r>
  <r>
    <n v="635066"/>
    <x v="563"/>
    <n v="20220318"/>
    <m/>
    <s v="COLOR"/>
    <x v="235"/>
    <s v="AVON POWERSTAY CREAM TO POWDER FOUNDATION"/>
    <n v="1226904"/>
    <x v="563"/>
    <n v="1"/>
    <s v="IN-LINE (EXCL NR)"/>
    <s v="BUY X GET DISCOUNTED PRODUCT"/>
    <n v="0.38059999999999999"/>
    <m/>
    <n v="6.7489999999999997"/>
    <m/>
    <m/>
    <n v="69.900000000000006"/>
    <n v="69.900000000000006"/>
    <n v="51"/>
    <n v="51"/>
    <n v="42"/>
    <s v="WORK IN PROGRESS"/>
    <n v="134462739"/>
    <s v="NO INCENTIVE"/>
    <s v="N"/>
    <s v="N"/>
    <s v="N"/>
    <s v="N"/>
    <x v="3"/>
    <n v="134462743"/>
    <n v="28"/>
    <n v="11"/>
    <n v="20230306"/>
    <s v="CUSTOMER"/>
    <n v="15"/>
    <s v="Y"/>
    <s v="Tech rep lvl + Dia a Dia + VGF2"/>
    <s v="FULL PAYMENT"/>
    <m/>
    <n v="1312.7080000000001"/>
    <n v="968.50900000000001"/>
    <n v="82.24"/>
    <m/>
    <s v="FOUNDATION CREAM TO POWDER"/>
    <s v="FOUNDATION"/>
    <s v="FACE COLOR"/>
    <s v="FEMALE"/>
    <s v="AVON"/>
    <s v="AVON"/>
    <n v="0"/>
    <n v="50"/>
    <n v="5"/>
    <s v="N"/>
    <s v="N"/>
    <n v="51130"/>
    <m/>
    <s v="N"/>
    <s v="RP"/>
    <n v="65.709999999999994"/>
    <n v="69.900000000000006"/>
    <n v="69.900000000000006"/>
    <m/>
    <m/>
    <m/>
    <m/>
    <s v="N"/>
    <m/>
    <m/>
    <m/>
    <x v="0"/>
    <m/>
    <n v="42"/>
    <s v="AVON COLOR - 7"/>
    <s v="N"/>
    <m/>
    <m/>
    <s v="N"/>
    <n v="20230306"/>
    <m/>
    <n v="134462739"/>
    <s v="MIXED"/>
    <s v="Tech rep lvl"/>
    <s v="CosmÃ©ticos"/>
    <n v="1"/>
    <m/>
    <n v="0"/>
    <n v="0"/>
    <n v="100"/>
    <n v="134462740"/>
    <n v="999"/>
    <n v="2"/>
    <x v="0"/>
    <x v="0"/>
    <n v="0.38059999999999999"/>
    <n v="0.435"/>
    <n v="0.38059999999999999"/>
    <n v="0.35339999999999999"/>
    <n v="0.33710000000000001"/>
    <n v="69.900000000000006"/>
    <n v="69.900000000000006"/>
    <n v="69.900000000000006"/>
    <n v="69.900000000000006"/>
    <n v="69.900000000000006"/>
    <s v="Brasil + Dia a Dia + VGF2"/>
    <s v="Bronze + Dia a Dia + VGF2"/>
    <s v="Prata + Dia a Dia + VGF2"/>
    <s v="Ouro + Dia a Dia + VGF2"/>
    <s v="Estrela + Dia a Dia + VGF2"/>
    <n v="30"/>
    <n v="20"/>
    <n v="30"/>
    <n v="35"/>
    <n v="38"/>
    <n v="83.92"/>
    <n v="83.92"/>
    <n v="83.92"/>
    <n v="83.92"/>
    <n v="83.92"/>
    <n v="0"/>
    <n v="0"/>
    <n v="0"/>
    <n v="0"/>
    <n v="0"/>
    <n v="48.93"/>
    <n v="55.92"/>
    <n v="48.93"/>
    <n v="45.435000000000002"/>
    <n v="43.338000000000001"/>
    <n v="0"/>
    <n v="0"/>
    <n v="0"/>
    <n v="0"/>
    <n v="0"/>
    <n v="0"/>
    <n v="100"/>
    <n v="100"/>
    <n v="100"/>
    <n v="100"/>
  </r>
  <r>
    <n v="635068"/>
    <x v="564"/>
    <n v="20220318"/>
    <m/>
    <s v="COLOR"/>
    <x v="235"/>
    <s v="AVON POWERSTAY CREAM TO POWDER FOUNDATION"/>
    <n v="1226904"/>
    <x v="564"/>
    <n v="1"/>
    <s v="IN-LINE (EXCL NR)"/>
    <s v="BUY X GET DISCOUNTED PRODUCT"/>
    <n v="0.38059999999999999"/>
    <m/>
    <n v="6.7060000000000004"/>
    <m/>
    <m/>
    <n v="69.900000000000006"/>
    <n v="69.900000000000006"/>
    <n v="155"/>
    <n v="155"/>
    <n v="42"/>
    <s v="WORK IN PROGRESS"/>
    <n v="134462739"/>
    <s v="NO INCENTIVE"/>
    <s v="N"/>
    <s v="N"/>
    <s v="N"/>
    <s v="N"/>
    <x v="3"/>
    <n v="134462753"/>
    <n v="28"/>
    <n v="11"/>
    <n v="20230306"/>
    <s v="CUSTOMER"/>
    <n v="15"/>
    <s v="Y"/>
    <s v="Tech rep lvl + Dia a Dia + VGF2"/>
    <s v="FULL PAYMENT"/>
    <m/>
    <n v="4003.1170999999999"/>
    <n v="2963.6871000000001"/>
    <n v="82.35"/>
    <m/>
    <s v="FOUNDATION CREAM TO POWDER"/>
    <s v="FOUNDATION"/>
    <s v="FACE COLOR"/>
    <s v="FEMALE"/>
    <s v="AVON"/>
    <s v="AVON"/>
    <n v="0"/>
    <n v="50"/>
    <n v="5"/>
    <s v="N"/>
    <s v="N"/>
    <n v="51205"/>
    <m/>
    <s v="N"/>
    <s v="RP"/>
    <n v="65.709999999999994"/>
    <n v="69.900000000000006"/>
    <n v="69.900000000000006"/>
    <m/>
    <m/>
    <m/>
    <m/>
    <s v="N"/>
    <m/>
    <m/>
    <m/>
    <x v="0"/>
    <m/>
    <n v="42"/>
    <s v="AVON COLOR - 7"/>
    <s v="N"/>
    <m/>
    <m/>
    <s v="N"/>
    <n v="20230306"/>
    <m/>
    <n v="134462739"/>
    <s v="MIXED"/>
    <s v="Tech rep lvl"/>
    <s v="CosmÃ©ticos"/>
    <n v="1"/>
    <m/>
    <n v="0"/>
    <n v="0"/>
    <n v="100"/>
    <n v="134462740"/>
    <n v="999"/>
    <n v="2"/>
    <x v="0"/>
    <x v="0"/>
    <n v="0.38059999999999999"/>
    <n v="0.435"/>
    <n v="0.38059999999999999"/>
    <n v="0.35339999999999999"/>
    <n v="0.33710000000000001"/>
    <n v="69.900000000000006"/>
    <n v="69.900000000000006"/>
    <n v="69.900000000000006"/>
    <n v="69.900000000000006"/>
    <n v="69.900000000000006"/>
    <s v="Brasil + Dia a Dia + VGF2"/>
    <s v="Bronze + Dia a Dia + VGF2"/>
    <s v="Prata + Dia a Dia + VGF2"/>
    <s v="Ouro + Dia a Dia + VGF2"/>
    <s v="Estrela + Dia a Dia + VGF2"/>
    <n v="30"/>
    <n v="20"/>
    <n v="30"/>
    <n v="35"/>
    <n v="38"/>
    <n v="83.92"/>
    <n v="83.92"/>
    <n v="83.92"/>
    <n v="83.92"/>
    <n v="83.92"/>
    <n v="0"/>
    <n v="0"/>
    <n v="0"/>
    <n v="0"/>
    <n v="0"/>
    <n v="48.93"/>
    <n v="55.92"/>
    <n v="48.93"/>
    <n v="45.435000000000002"/>
    <n v="43.338000000000001"/>
    <n v="0"/>
    <n v="0"/>
    <n v="0"/>
    <n v="0"/>
    <n v="0"/>
    <n v="0"/>
    <n v="100"/>
    <n v="100"/>
    <n v="100"/>
    <n v="100"/>
  </r>
  <r>
    <n v="635070"/>
    <x v="565"/>
    <n v="20220318"/>
    <m/>
    <s v="COLOR"/>
    <x v="235"/>
    <s v="AVON POWERSTAY CREAM TO POWDER FOUNDATION"/>
    <n v="1226904"/>
    <x v="565"/>
    <n v="1"/>
    <s v="IN-LINE (EXCL NR)"/>
    <s v="BUY X GET DISCOUNTED PRODUCT"/>
    <n v="0.38059999999999999"/>
    <m/>
    <n v="6.7569999999999997"/>
    <m/>
    <m/>
    <n v="69.900000000000006"/>
    <n v="69.900000000000006"/>
    <n v="22"/>
    <n v="22"/>
    <n v="42"/>
    <s v="WORK IN PROGRESS"/>
    <n v="134462739"/>
    <s v="NO INCENTIVE"/>
    <s v="N"/>
    <s v="N"/>
    <s v="N"/>
    <s v="N"/>
    <x v="3"/>
    <n v="134462747"/>
    <n v="28"/>
    <n v="11"/>
    <n v="20230306"/>
    <s v="CUSTOMER"/>
    <n v="15"/>
    <s v="Y"/>
    <s v="Tech rep lvl + Dia a Dia + VGF2"/>
    <s v="FULL PAYMENT"/>
    <m/>
    <n v="565.14149999999995"/>
    <n v="416.48750000000001"/>
    <n v="82.22"/>
    <m/>
    <s v="FOUNDATION CREAM TO POWDER"/>
    <s v="FOUNDATION"/>
    <s v="FACE COLOR"/>
    <s v="FEMALE"/>
    <s v="AVON"/>
    <s v="AVON"/>
    <n v="0"/>
    <n v="50"/>
    <n v="5"/>
    <s v="N"/>
    <s v="N"/>
    <n v="51370"/>
    <m/>
    <s v="N"/>
    <s v="RP"/>
    <n v="65.709999999999994"/>
    <n v="69.900000000000006"/>
    <n v="69.900000000000006"/>
    <m/>
    <m/>
    <m/>
    <m/>
    <s v="N"/>
    <m/>
    <m/>
    <m/>
    <x v="0"/>
    <m/>
    <n v="42"/>
    <s v="AVON COLOR - 7"/>
    <s v="N"/>
    <m/>
    <m/>
    <s v="N"/>
    <n v="20230306"/>
    <m/>
    <n v="134462739"/>
    <s v="MIXED"/>
    <s v="Tech rep lvl"/>
    <s v="CosmÃ©ticos"/>
    <n v="1"/>
    <m/>
    <n v="0"/>
    <n v="0"/>
    <n v="100"/>
    <n v="134462740"/>
    <n v="999"/>
    <n v="2"/>
    <x v="0"/>
    <x v="0"/>
    <n v="0.38059999999999999"/>
    <n v="0.435"/>
    <n v="0.38059999999999999"/>
    <n v="0.35339999999999999"/>
    <n v="0.33710000000000001"/>
    <n v="69.900000000000006"/>
    <n v="69.900000000000006"/>
    <n v="69.900000000000006"/>
    <n v="69.900000000000006"/>
    <n v="69.900000000000006"/>
    <s v="Brasil + Dia a Dia + VGF2"/>
    <s v="Bronze + Dia a Dia + VGF2"/>
    <s v="Prata + Dia a Dia + VGF2"/>
    <s v="Ouro + Dia a Dia + VGF2"/>
    <s v="Estrela + Dia a Dia + VGF2"/>
    <n v="30"/>
    <n v="20"/>
    <n v="30"/>
    <n v="35"/>
    <n v="38"/>
    <n v="83.92"/>
    <n v="83.92"/>
    <n v="83.92"/>
    <n v="83.92"/>
    <n v="83.92"/>
    <n v="0"/>
    <n v="0"/>
    <n v="0"/>
    <n v="0"/>
    <n v="0"/>
    <n v="48.93"/>
    <n v="55.92"/>
    <n v="48.93"/>
    <n v="45.435000000000002"/>
    <n v="43.338000000000001"/>
    <n v="0"/>
    <n v="0"/>
    <n v="0"/>
    <n v="0"/>
    <n v="0"/>
    <n v="0"/>
    <n v="100"/>
    <n v="100"/>
    <n v="100"/>
    <n v="100"/>
  </r>
  <r>
    <n v="635071"/>
    <x v="566"/>
    <n v="20220318"/>
    <m/>
    <s v="COLOR"/>
    <x v="235"/>
    <s v="AVON POWERSTAY CREAM TO POWDER FOUNDATION"/>
    <n v="1226904"/>
    <x v="566"/>
    <n v="1"/>
    <s v="IN-LINE (EXCL NR)"/>
    <s v="BUY X GET DISCOUNTED PRODUCT"/>
    <n v="0.38059999999999999"/>
    <m/>
    <n v="6.7480000000000002"/>
    <m/>
    <m/>
    <n v="69.900000000000006"/>
    <n v="69.900000000000006"/>
    <n v="57"/>
    <n v="57"/>
    <n v="42"/>
    <s v="WORK IN PROGRESS"/>
    <n v="134462739"/>
    <s v="NO INCENTIVE"/>
    <s v="N"/>
    <s v="N"/>
    <s v="N"/>
    <s v="N"/>
    <x v="3"/>
    <n v="134462749"/>
    <n v="28"/>
    <n v="11"/>
    <n v="20230306"/>
    <s v="CUSTOMER"/>
    <n v="15"/>
    <s v="Y"/>
    <s v="Tech rep lvl + Dia a Dia + VGF2"/>
    <s v="FULL PAYMENT"/>
    <m/>
    <n v="1466.2503999999999"/>
    <n v="1081.6143999999999"/>
    <n v="82.24"/>
    <m/>
    <s v="FOUNDATION CREAM TO POWDER"/>
    <s v="FOUNDATION"/>
    <s v="FACE COLOR"/>
    <s v="FEMALE"/>
    <s v="AVON"/>
    <s v="AVON"/>
    <n v="0"/>
    <n v="50"/>
    <n v="5"/>
    <s v="N"/>
    <s v="N"/>
    <n v="51373"/>
    <m/>
    <s v="N"/>
    <s v="RP"/>
    <n v="65.709999999999994"/>
    <n v="69.900000000000006"/>
    <n v="69.900000000000006"/>
    <m/>
    <m/>
    <m/>
    <m/>
    <s v="N"/>
    <m/>
    <m/>
    <m/>
    <x v="0"/>
    <m/>
    <n v="42"/>
    <s v="AVON COLOR - 7"/>
    <s v="N"/>
    <m/>
    <m/>
    <s v="N"/>
    <n v="20230306"/>
    <m/>
    <n v="134462739"/>
    <s v="MIXED"/>
    <s v="Tech rep lvl"/>
    <s v="CosmÃ©ticos"/>
    <n v="1"/>
    <m/>
    <n v="0"/>
    <n v="0"/>
    <n v="100"/>
    <n v="134462740"/>
    <n v="999"/>
    <n v="2"/>
    <x v="0"/>
    <x v="0"/>
    <n v="0.38059999999999999"/>
    <n v="0.435"/>
    <n v="0.38059999999999999"/>
    <n v="0.35339999999999999"/>
    <n v="0.33710000000000001"/>
    <n v="69.900000000000006"/>
    <n v="69.900000000000006"/>
    <n v="69.900000000000006"/>
    <n v="69.900000000000006"/>
    <n v="69.900000000000006"/>
    <s v="Brasil + Dia a Dia + VGF2"/>
    <s v="Bronze + Dia a Dia + VGF2"/>
    <s v="Prata + Dia a Dia + VGF2"/>
    <s v="Ouro + Dia a Dia + VGF2"/>
    <s v="Estrela + Dia a Dia + VGF2"/>
    <n v="30"/>
    <n v="20"/>
    <n v="30"/>
    <n v="35"/>
    <n v="38"/>
    <n v="83.92"/>
    <n v="83.92"/>
    <n v="83.92"/>
    <n v="83.92"/>
    <n v="83.92"/>
    <n v="0"/>
    <n v="0"/>
    <n v="0"/>
    <n v="0"/>
    <n v="0"/>
    <n v="48.93"/>
    <n v="55.92"/>
    <n v="48.93"/>
    <n v="45.435000000000002"/>
    <n v="43.338000000000001"/>
    <n v="0"/>
    <n v="0"/>
    <n v="0"/>
    <n v="0"/>
    <n v="0"/>
    <n v="0"/>
    <n v="100"/>
    <n v="100"/>
    <n v="100"/>
    <n v="100"/>
  </r>
  <r>
    <n v="635073"/>
    <x v="567"/>
    <n v="20220318"/>
    <m/>
    <s v="COLOR"/>
    <x v="235"/>
    <s v="AVON POWERSTAY CREAM TO POWDER FOUNDATION"/>
    <n v="1226904"/>
    <x v="567"/>
    <n v="1"/>
    <s v="IN-LINE (EXCL NR)"/>
    <s v="BUY X GET DISCOUNTED PRODUCT"/>
    <n v="0.38059999999999999"/>
    <m/>
    <n v="6.7530000000000001"/>
    <m/>
    <m/>
    <n v="69.900000000000006"/>
    <n v="69.900000000000006"/>
    <n v="95"/>
    <n v="95"/>
    <n v="42"/>
    <s v="WORK IN PROGRESS"/>
    <n v="134462739"/>
    <s v="NO INCENTIVE"/>
    <s v="N"/>
    <s v="N"/>
    <s v="N"/>
    <s v="N"/>
    <x v="3"/>
    <n v="134462760"/>
    <n v="28"/>
    <n v="11"/>
    <n v="20230306"/>
    <s v="CUSTOMER"/>
    <n v="15"/>
    <s v="Y"/>
    <s v="Tech rep lvl + Dia a Dia + VGF2"/>
    <s v="FULL PAYMENT"/>
    <m/>
    <n v="2452.1129999999998"/>
    <n v="1810.578"/>
    <n v="82.23"/>
    <m/>
    <s v="FOUNDATION CREAM TO POWDER"/>
    <s v="FOUNDATION"/>
    <s v="FACE COLOR"/>
    <s v="FEMALE"/>
    <s v="AVON"/>
    <s v="AVON"/>
    <n v="0"/>
    <n v="50"/>
    <n v="5"/>
    <s v="N"/>
    <s v="N"/>
    <n v="51376"/>
    <m/>
    <s v="N"/>
    <s v="RP"/>
    <n v="65.709999999999994"/>
    <n v="69.900000000000006"/>
    <n v="69.900000000000006"/>
    <m/>
    <m/>
    <m/>
    <m/>
    <s v="N"/>
    <m/>
    <m/>
    <m/>
    <x v="0"/>
    <m/>
    <n v="42"/>
    <s v="AVON COLOR - 7"/>
    <s v="N"/>
    <m/>
    <m/>
    <s v="N"/>
    <n v="20230306"/>
    <m/>
    <n v="134462739"/>
    <s v="MIXED"/>
    <s v="Tech rep lvl"/>
    <s v="CosmÃ©ticos"/>
    <n v="1"/>
    <m/>
    <n v="0"/>
    <n v="0"/>
    <n v="100"/>
    <n v="134462740"/>
    <n v="999"/>
    <n v="2"/>
    <x v="0"/>
    <x v="0"/>
    <n v="0.38059999999999999"/>
    <n v="0.435"/>
    <n v="0.38059999999999999"/>
    <n v="0.35339999999999999"/>
    <n v="0.33710000000000001"/>
    <n v="69.900000000000006"/>
    <n v="69.900000000000006"/>
    <n v="69.900000000000006"/>
    <n v="69.900000000000006"/>
    <n v="69.900000000000006"/>
    <s v="Brasil + Dia a Dia + VGF2"/>
    <s v="Bronze + Dia a Dia + VGF2"/>
    <s v="Prata + Dia a Dia + VGF2"/>
    <s v="Ouro + Dia a Dia + VGF2"/>
    <s v="Estrela + Dia a Dia + VGF2"/>
    <n v="30"/>
    <n v="20"/>
    <n v="30"/>
    <n v="35"/>
    <n v="38"/>
    <n v="83.92"/>
    <n v="83.92"/>
    <n v="83.92"/>
    <n v="83.92"/>
    <n v="83.92"/>
    <n v="0"/>
    <n v="0"/>
    <n v="0"/>
    <n v="0"/>
    <n v="0"/>
    <n v="48.93"/>
    <n v="55.92"/>
    <n v="48.93"/>
    <n v="45.435000000000002"/>
    <n v="43.338000000000001"/>
    <n v="0"/>
    <n v="0"/>
    <n v="0"/>
    <n v="0"/>
    <n v="0"/>
    <n v="0"/>
    <n v="100"/>
    <n v="100"/>
    <n v="100"/>
    <n v="100"/>
  </r>
  <r>
    <n v="635074"/>
    <x v="568"/>
    <n v="20220318"/>
    <m/>
    <s v="COLOR"/>
    <x v="235"/>
    <s v="AVON POWERSTAY CREAM TO POWDER FOUNDATION"/>
    <n v="1226904"/>
    <x v="568"/>
    <n v="1"/>
    <s v="IN-LINE (EXCL NR)"/>
    <s v="BUY X GET DISCOUNTED PRODUCT"/>
    <n v="0.38059999999999999"/>
    <m/>
    <n v="6.7590000000000003"/>
    <m/>
    <m/>
    <n v="69.900000000000006"/>
    <n v="69.900000000000006"/>
    <n v="66"/>
    <n v="66"/>
    <n v="42"/>
    <s v="WORK IN PROGRESS"/>
    <n v="134462739"/>
    <s v="NO INCENTIVE"/>
    <s v="N"/>
    <s v="N"/>
    <s v="N"/>
    <s v="N"/>
    <x v="3"/>
    <n v="134462758"/>
    <n v="28"/>
    <n v="11"/>
    <n v="20230306"/>
    <s v="CUSTOMER"/>
    <n v="15"/>
    <s v="Y"/>
    <s v="Tech rep lvl + Dia a Dia + VGF2"/>
    <s v="FULL PAYMENT"/>
    <m/>
    <n v="1697.7031999999999"/>
    <n v="1251.6092000000001"/>
    <n v="82.22"/>
    <m/>
    <s v="FOUNDATION CREAM TO POWDER"/>
    <s v="FOUNDATION"/>
    <s v="FACE COLOR"/>
    <s v="FEMALE"/>
    <s v="AVON"/>
    <s v="AVON"/>
    <n v="0"/>
    <n v="50"/>
    <n v="5"/>
    <s v="N"/>
    <s v="N"/>
    <n v="51379"/>
    <m/>
    <s v="N"/>
    <s v="RP"/>
    <n v="65.709999999999994"/>
    <n v="69.900000000000006"/>
    <n v="69.900000000000006"/>
    <m/>
    <m/>
    <m/>
    <m/>
    <s v="N"/>
    <m/>
    <m/>
    <m/>
    <x v="0"/>
    <m/>
    <n v="42"/>
    <s v="AVON COLOR - 7"/>
    <s v="N"/>
    <m/>
    <m/>
    <s v="N"/>
    <n v="20230306"/>
    <m/>
    <n v="134462739"/>
    <s v="MIXED"/>
    <s v="Tech rep lvl"/>
    <s v="CosmÃ©ticos"/>
    <n v="1"/>
    <m/>
    <n v="0"/>
    <n v="0"/>
    <n v="100"/>
    <n v="134462740"/>
    <n v="999"/>
    <n v="2"/>
    <x v="0"/>
    <x v="0"/>
    <n v="0.38059999999999999"/>
    <n v="0.435"/>
    <n v="0.38059999999999999"/>
    <n v="0.35339999999999999"/>
    <n v="0.33710000000000001"/>
    <n v="69.900000000000006"/>
    <n v="69.900000000000006"/>
    <n v="69.900000000000006"/>
    <n v="69.900000000000006"/>
    <n v="69.900000000000006"/>
    <s v="Brasil + Dia a Dia + VGF2"/>
    <s v="Bronze + Dia a Dia + VGF2"/>
    <s v="Prata + Dia a Dia + VGF2"/>
    <s v="Ouro + Dia a Dia + VGF2"/>
    <s v="Estrela + Dia a Dia + VGF2"/>
    <n v="30"/>
    <n v="20"/>
    <n v="30"/>
    <n v="35"/>
    <n v="38"/>
    <n v="83.92"/>
    <n v="83.92"/>
    <n v="83.92"/>
    <n v="83.92"/>
    <n v="83.92"/>
    <n v="0"/>
    <n v="0"/>
    <n v="0"/>
    <n v="0"/>
    <n v="0"/>
    <n v="48.93"/>
    <n v="55.92"/>
    <n v="48.93"/>
    <n v="45.435000000000002"/>
    <n v="43.338000000000001"/>
    <n v="0"/>
    <n v="0"/>
    <n v="0"/>
    <n v="0"/>
    <n v="0"/>
    <n v="0"/>
    <n v="100"/>
    <n v="100"/>
    <n v="100"/>
    <n v="100"/>
  </r>
  <r>
    <n v="632032"/>
    <x v="569"/>
    <n v="20230301"/>
    <m/>
    <s v="COLOR"/>
    <x v="236"/>
    <s v="AVON POWERSTAY CREAM TO POWDER FDT - REFILL"/>
    <n v="1227099"/>
    <x v="569"/>
    <n v="1"/>
    <s v="IN-LINE (EXCL NR)"/>
    <s v="DISCOUNTED BEAUTY WITH PURCHASE (PWP)"/>
    <n v="0.38059999999999999"/>
    <m/>
    <n v="3.7250000000000001"/>
    <m/>
    <m/>
    <n v="23.99"/>
    <n v="39.99"/>
    <n v="64"/>
    <n v="64"/>
    <n v="42"/>
    <s v="WORK IN PROGRESS"/>
    <n v="134462866"/>
    <s v="NO INCENTIVE"/>
    <s v="N"/>
    <s v="N"/>
    <s v="N"/>
    <s v="N"/>
    <x v="3"/>
    <n v="134462997"/>
    <n v="28"/>
    <n v="11"/>
    <n v="20230306"/>
    <s v="CUSTOMER"/>
    <n v="15"/>
    <s v="Y"/>
    <s v="Tech rep lvl + Dia a Dia + VGF2"/>
    <s v="FULL PAYMENT"/>
    <m/>
    <n v="565.44190000000003"/>
    <n v="327.0419"/>
    <n v="71.44"/>
    <m/>
    <s v="FOUNDATION CREAM TO POWDER"/>
    <s v="FOUNDATION"/>
    <s v="FACE COLOR"/>
    <s v="FEMALE"/>
    <s v="AVON"/>
    <s v="AVON"/>
    <n v="0"/>
    <n v="50"/>
    <n v="5"/>
    <s v="N"/>
    <s v="N"/>
    <n v="50611"/>
    <m/>
    <s v="N"/>
    <s v="OPT"/>
    <n v="23.27"/>
    <n v="25.99"/>
    <n v="26.79"/>
    <m/>
    <m/>
    <m/>
    <m/>
    <s v="N"/>
    <m/>
    <m/>
    <m/>
    <x v="0"/>
    <m/>
    <n v="42"/>
    <s v="AVON COLOR - 7"/>
    <s v="N"/>
    <m/>
    <m/>
    <s v="N"/>
    <n v="20230306"/>
    <m/>
    <n v="134462866"/>
    <s v="MIXED"/>
    <s v="Tech rep lvl"/>
    <s v="CosmÃ©ticos"/>
    <n v="1"/>
    <m/>
    <n v="0"/>
    <n v="0"/>
    <n v="100"/>
    <n v="134462993"/>
    <n v="999"/>
    <n v="2"/>
    <x v="0"/>
    <x v="0"/>
    <n v="0.38059999999999999"/>
    <n v="0.435"/>
    <n v="0.38059999999999999"/>
    <n v="0.35339999999999999"/>
    <n v="0.33710000000000001"/>
    <n v="23.99"/>
    <n v="23.99"/>
    <n v="23.99"/>
    <n v="23.99"/>
    <n v="23.99"/>
    <s v="Brasil + Dia a Dia + VGF2"/>
    <s v="Bronze + Dia a Dia + VGF2"/>
    <s v="Prata + Dia a Dia + VGF2"/>
    <s v="Ouro + Dia a Dia + VGF2"/>
    <s v="Estrela + Dia a Dia + VGF2"/>
    <n v="30"/>
    <n v="20"/>
    <n v="30"/>
    <n v="35"/>
    <n v="38"/>
    <n v="83.92"/>
    <n v="83.92"/>
    <n v="83.92"/>
    <n v="83.92"/>
    <n v="83.92"/>
    <n v="0"/>
    <n v="0"/>
    <n v="0"/>
    <n v="0"/>
    <n v="0"/>
    <n v="16.792999999999999"/>
    <n v="19.192"/>
    <n v="16.792999999999999"/>
    <n v="15.593500000000001"/>
    <n v="14.873799999999999"/>
    <n v="0"/>
    <n v="0"/>
    <n v="0"/>
    <n v="0"/>
    <n v="0"/>
    <n v="0"/>
    <n v="100"/>
    <n v="100"/>
    <n v="100"/>
    <n v="100"/>
  </r>
  <r>
    <n v="632032"/>
    <x v="569"/>
    <n v="20230301"/>
    <m/>
    <s v="COLOR"/>
    <x v="236"/>
    <s v="AVON POWERSTAY CREAM TO POWDER FDT - REFILL"/>
    <n v="1227099"/>
    <x v="569"/>
    <n v="1"/>
    <s v="IN-LINE (EXCL NR)"/>
    <s v="REGULAR PRICE"/>
    <n v="0.38059999999999999"/>
    <m/>
    <n v="3.7250000000000001"/>
    <m/>
    <m/>
    <n v="39.99"/>
    <n v="39.99"/>
    <n v="119"/>
    <n v="119"/>
    <n v="42"/>
    <s v="WORK IN PROGRESS"/>
    <n v="134462866"/>
    <s v="NO INCENTIVE"/>
    <s v="N"/>
    <s v="N"/>
    <s v="N"/>
    <s v="N"/>
    <x v="3"/>
    <n v="134462871"/>
    <n v="28"/>
    <n v="11"/>
    <n v="20230306"/>
    <s v="CUSTOMER"/>
    <n v="15"/>
    <s v="Y"/>
    <s v="Tech rep lvl + Dia a Dia + VGF2"/>
    <s v="FULL PAYMENT"/>
    <m/>
    <n v="1755.5329999999999"/>
    <n v="1312.258"/>
    <n v="82.87"/>
    <m/>
    <s v="FOUNDATION CREAM TO POWDER"/>
    <s v="FOUNDATION"/>
    <s v="FACE COLOR"/>
    <s v="FEMALE"/>
    <s v="AVON"/>
    <s v="AVON"/>
    <n v="0"/>
    <n v="50"/>
    <n v="5"/>
    <s v="N"/>
    <s v="N"/>
    <n v="50611"/>
    <m/>
    <s v="N"/>
    <m/>
    <m/>
    <m/>
    <m/>
    <m/>
    <m/>
    <m/>
    <m/>
    <s v="N"/>
    <m/>
    <m/>
    <m/>
    <x v="0"/>
    <m/>
    <n v="42"/>
    <s v="AVON COLOR - 7"/>
    <s v="N"/>
    <m/>
    <m/>
    <s v="N"/>
    <n v="20230306"/>
    <m/>
    <n v="134462866"/>
    <s v="MIXED"/>
    <s v="Tech rep lvl"/>
    <s v="CosmÃ©ticos"/>
    <n v="1"/>
    <m/>
    <n v="0"/>
    <n v="0"/>
    <n v="100"/>
    <n v="13446286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5080"/>
    <x v="570"/>
    <n v="20230301"/>
    <m/>
    <s v="COLOR"/>
    <x v="236"/>
    <s v="AVON POWERSTAY CREAM TO POWDER FDT - REFILL"/>
    <n v="1227099"/>
    <x v="570"/>
    <n v="1"/>
    <s v="IN-LINE (EXCL NR)"/>
    <s v="DISCOUNTED BEAUTY WITH PURCHASE (PWP)"/>
    <n v="0.38059999999999999"/>
    <m/>
    <n v="3.7250000000000001"/>
    <m/>
    <m/>
    <n v="23.99"/>
    <n v="39.99"/>
    <n v="71"/>
    <n v="71"/>
    <n v="42"/>
    <s v="WORK IN PROGRESS"/>
    <n v="134462866"/>
    <s v="NO INCENTIVE"/>
    <s v="N"/>
    <s v="N"/>
    <s v="N"/>
    <s v="N"/>
    <x v="3"/>
    <n v="134462998"/>
    <n v="28"/>
    <n v="11"/>
    <n v="20230306"/>
    <s v="CUSTOMER"/>
    <n v="15"/>
    <s v="Y"/>
    <s v="Tech rep lvl + Dia a Dia + VGF2"/>
    <s v="FULL PAYMENT"/>
    <m/>
    <n v="627.26890000000003"/>
    <n v="362.79390000000001"/>
    <n v="71.44"/>
    <m/>
    <s v="FOUNDATION CREAM TO POWDER"/>
    <s v="FOUNDATION"/>
    <s v="FACE COLOR"/>
    <s v="FEMALE"/>
    <s v="AVON"/>
    <s v="AVON"/>
    <n v="0"/>
    <n v="50"/>
    <n v="5"/>
    <s v="N"/>
    <s v="N"/>
    <n v="50803"/>
    <m/>
    <s v="N"/>
    <s v="OPT"/>
    <n v="23.27"/>
    <n v="25.99"/>
    <n v="26.79"/>
    <m/>
    <m/>
    <m/>
    <m/>
    <s v="N"/>
    <m/>
    <m/>
    <m/>
    <x v="0"/>
    <m/>
    <n v="42"/>
    <s v="AVON COLOR - 7"/>
    <s v="N"/>
    <m/>
    <m/>
    <s v="N"/>
    <n v="20230306"/>
    <m/>
    <n v="134462866"/>
    <s v="MIXED"/>
    <s v="Tech rep lvl"/>
    <s v="CosmÃ©ticos"/>
    <n v="1"/>
    <m/>
    <n v="0"/>
    <n v="0"/>
    <n v="100"/>
    <n v="134462993"/>
    <n v="999"/>
    <n v="2"/>
    <x v="0"/>
    <x v="0"/>
    <n v="0.38059999999999999"/>
    <n v="0.435"/>
    <n v="0.38059999999999999"/>
    <n v="0.35339999999999999"/>
    <n v="0.33710000000000001"/>
    <n v="23.99"/>
    <n v="23.99"/>
    <n v="23.99"/>
    <n v="23.99"/>
    <n v="23.99"/>
    <s v="Brasil + Dia a Dia + VGF2"/>
    <s v="Bronze + Dia a Dia + VGF2"/>
    <s v="Prata + Dia a Dia + VGF2"/>
    <s v="Ouro + Dia a Dia + VGF2"/>
    <s v="Estrela + Dia a Dia + VGF2"/>
    <n v="30"/>
    <n v="20"/>
    <n v="30"/>
    <n v="35"/>
    <n v="38"/>
    <n v="83.92"/>
    <n v="83.92"/>
    <n v="83.92"/>
    <n v="83.92"/>
    <n v="83.92"/>
    <n v="0"/>
    <n v="0"/>
    <n v="0"/>
    <n v="0"/>
    <n v="0"/>
    <n v="16.792999999999999"/>
    <n v="19.192"/>
    <n v="16.792999999999999"/>
    <n v="15.593500000000001"/>
    <n v="14.873799999999999"/>
    <n v="0"/>
    <n v="0"/>
    <n v="0"/>
    <n v="0"/>
    <n v="0"/>
    <n v="0"/>
    <n v="100"/>
    <n v="100"/>
    <n v="100"/>
    <n v="100"/>
  </r>
  <r>
    <n v="635080"/>
    <x v="570"/>
    <n v="20230301"/>
    <m/>
    <s v="COLOR"/>
    <x v="236"/>
    <s v="AVON POWERSTAY CREAM TO POWDER FDT - REFILL"/>
    <n v="1227099"/>
    <x v="570"/>
    <n v="1"/>
    <s v="IN-LINE (EXCL NR)"/>
    <s v="REGULAR PRICE"/>
    <n v="0.38059999999999999"/>
    <m/>
    <n v="3.7250000000000001"/>
    <m/>
    <m/>
    <n v="39.99"/>
    <n v="39.99"/>
    <n v="132"/>
    <n v="132"/>
    <n v="42"/>
    <s v="WORK IN PROGRESS"/>
    <n v="134462866"/>
    <s v="NO INCENTIVE"/>
    <s v="N"/>
    <s v="N"/>
    <s v="N"/>
    <s v="N"/>
    <x v="3"/>
    <n v="134462872"/>
    <n v="28"/>
    <n v="11"/>
    <n v="20230306"/>
    <s v="CUSTOMER"/>
    <n v="15"/>
    <s v="Y"/>
    <s v="Tech rep lvl + Dia a Dia + VGF2"/>
    <s v="FULL PAYMENT"/>
    <m/>
    <n v="1947.0890999999999"/>
    <n v="1455.3891000000001"/>
    <n v="82.87"/>
    <m/>
    <s v="FOUNDATION CREAM TO POWDER"/>
    <s v="FOUNDATION"/>
    <s v="FACE COLOR"/>
    <s v="FEMALE"/>
    <s v="AVON"/>
    <s v="AVON"/>
    <n v="0"/>
    <n v="50"/>
    <n v="5"/>
    <s v="N"/>
    <s v="N"/>
    <n v="50803"/>
    <m/>
    <s v="N"/>
    <m/>
    <m/>
    <m/>
    <m/>
    <m/>
    <m/>
    <m/>
    <m/>
    <s v="N"/>
    <m/>
    <m/>
    <m/>
    <x v="0"/>
    <m/>
    <n v="42"/>
    <s v="AVON COLOR - 7"/>
    <s v="N"/>
    <m/>
    <m/>
    <s v="N"/>
    <n v="20230306"/>
    <m/>
    <n v="134462866"/>
    <s v="MIXED"/>
    <s v="Tech rep lvl"/>
    <s v="CosmÃ©ticos"/>
    <n v="1"/>
    <m/>
    <n v="0"/>
    <n v="0"/>
    <n v="100"/>
    <n v="13446286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5081"/>
    <x v="571"/>
    <n v="20230301"/>
    <m/>
    <s v="COLOR"/>
    <x v="236"/>
    <s v="AVON POWERSTAY CREAM TO POWDER FDT - REFILL"/>
    <n v="1227099"/>
    <x v="571"/>
    <n v="1"/>
    <s v="IN-LINE (EXCL NR)"/>
    <s v="REGULAR PRICE"/>
    <n v="0.38059999999999999"/>
    <m/>
    <n v="3.7280000000000002"/>
    <m/>
    <m/>
    <n v="39.99"/>
    <n v="39.99"/>
    <n v="536"/>
    <n v="536"/>
    <n v="42"/>
    <s v="WORK IN PROGRESS"/>
    <n v="134462866"/>
    <s v="NO INCENTIVE"/>
    <s v="N"/>
    <s v="N"/>
    <s v="N"/>
    <s v="N"/>
    <x v="3"/>
    <n v="134462879"/>
    <n v="28"/>
    <n v="11"/>
    <n v="20230306"/>
    <s v="CUSTOMER"/>
    <n v="15"/>
    <s v="Y"/>
    <s v="Tech rep lvl + Dia a Dia + VGF2"/>
    <s v="FULL PAYMENT"/>
    <m/>
    <n v="7924.9062999999996"/>
    <n v="5926.6983"/>
    <n v="82.85"/>
    <m/>
    <s v="FOUNDATION CREAM TO POWDER"/>
    <s v="FOUNDATION"/>
    <s v="FACE COLOR"/>
    <s v="FEMALE"/>
    <s v="AVON"/>
    <s v="AVON"/>
    <n v="0"/>
    <n v="50"/>
    <n v="5"/>
    <s v="N"/>
    <s v="N"/>
    <n v="50882"/>
    <m/>
    <s v="N"/>
    <m/>
    <m/>
    <m/>
    <m/>
    <m/>
    <m/>
    <m/>
    <m/>
    <s v="N"/>
    <m/>
    <m/>
    <m/>
    <x v="0"/>
    <m/>
    <n v="42"/>
    <s v="AVON COLOR - 7"/>
    <s v="N"/>
    <m/>
    <m/>
    <s v="N"/>
    <n v="20230306"/>
    <m/>
    <n v="134462866"/>
    <s v="MIXED"/>
    <s v="Tech rep lvl"/>
    <s v="CosmÃ©ticos"/>
    <n v="1"/>
    <m/>
    <n v="0"/>
    <n v="0"/>
    <n v="100"/>
    <n v="13446286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5081"/>
    <x v="571"/>
    <n v="20230301"/>
    <m/>
    <s v="COLOR"/>
    <x v="236"/>
    <s v="AVON POWERSTAY CREAM TO POWDER FDT - REFILL"/>
    <n v="1227099"/>
    <x v="571"/>
    <n v="1"/>
    <s v="IN-LINE (EXCL NR)"/>
    <s v="DISCOUNTED BEAUTY WITH PURCHASE (PWP)"/>
    <n v="0.38059999999999999"/>
    <m/>
    <n v="3.7280000000000002"/>
    <m/>
    <m/>
    <n v="23.99"/>
    <n v="39.99"/>
    <n v="289"/>
    <n v="289"/>
    <n v="42"/>
    <s v="WORK IN PROGRESS"/>
    <n v="134462866"/>
    <s v="NO INCENTIVE"/>
    <s v="N"/>
    <s v="N"/>
    <s v="N"/>
    <s v="N"/>
    <x v="3"/>
    <n v="134463005"/>
    <n v="28"/>
    <n v="11"/>
    <n v="20230306"/>
    <s v="CUSTOMER"/>
    <n v="15"/>
    <s v="Y"/>
    <s v="Tech rep lvl + Dia a Dia + VGF2"/>
    <s v="FULL PAYMENT"/>
    <m/>
    <n v="2562.2950999999998"/>
    <n v="1484.9031"/>
    <n v="71.42"/>
    <m/>
    <s v="FOUNDATION CREAM TO POWDER"/>
    <s v="FOUNDATION"/>
    <s v="FACE COLOR"/>
    <s v="FEMALE"/>
    <s v="AVON"/>
    <s v="AVON"/>
    <n v="0"/>
    <n v="50"/>
    <n v="5"/>
    <s v="N"/>
    <s v="N"/>
    <n v="50882"/>
    <m/>
    <s v="N"/>
    <s v="OPT"/>
    <n v="23.27"/>
    <n v="25.99"/>
    <n v="26.79"/>
    <m/>
    <m/>
    <m/>
    <m/>
    <s v="N"/>
    <m/>
    <m/>
    <m/>
    <x v="0"/>
    <m/>
    <n v="42"/>
    <s v="AVON COLOR - 7"/>
    <s v="N"/>
    <m/>
    <m/>
    <s v="N"/>
    <n v="20230306"/>
    <m/>
    <n v="134462866"/>
    <s v="MIXED"/>
    <s v="Tech rep lvl"/>
    <s v="CosmÃ©ticos"/>
    <n v="1"/>
    <m/>
    <n v="0"/>
    <n v="0"/>
    <n v="100"/>
    <n v="134462993"/>
    <n v="999"/>
    <n v="2"/>
    <x v="0"/>
    <x v="0"/>
    <n v="0.38059999999999999"/>
    <n v="0.435"/>
    <n v="0.38059999999999999"/>
    <n v="0.35339999999999999"/>
    <n v="0.33710000000000001"/>
    <n v="23.99"/>
    <n v="23.99"/>
    <n v="23.99"/>
    <n v="23.99"/>
    <n v="23.99"/>
    <s v="Brasil + Dia a Dia + VGF2"/>
    <s v="Bronze + Dia a Dia + VGF2"/>
    <s v="Prata + Dia a Dia + VGF2"/>
    <s v="Ouro + Dia a Dia + VGF2"/>
    <s v="Estrela + Dia a Dia + VGF2"/>
    <n v="30"/>
    <n v="20"/>
    <n v="30"/>
    <n v="35"/>
    <n v="38"/>
    <n v="83.92"/>
    <n v="83.92"/>
    <n v="83.92"/>
    <n v="83.92"/>
    <n v="83.92"/>
    <n v="0"/>
    <n v="0"/>
    <n v="0"/>
    <n v="0"/>
    <n v="0"/>
    <n v="16.792999999999999"/>
    <n v="19.192"/>
    <n v="16.792999999999999"/>
    <n v="15.593500000000001"/>
    <n v="14.873799999999999"/>
    <n v="0"/>
    <n v="0"/>
    <n v="0"/>
    <n v="0"/>
    <n v="0"/>
    <n v="0"/>
    <n v="100"/>
    <n v="100"/>
    <n v="100"/>
    <n v="100"/>
  </r>
  <r>
    <n v="635085"/>
    <x v="572"/>
    <n v="20230301"/>
    <m/>
    <s v="COLOR"/>
    <x v="236"/>
    <s v="AVON POWERSTAY CREAM TO POWDER FDT - REFILL"/>
    <n v="1227099"/>
    <x v="572"/>
    <n v="1"/>
    <s v="IN-LINE (EXCL NR)"/>
    <s v="DISCOUNTED BEAUTY WITH PURCHASE (PWP)"/>
    <n v="0.38059999999999999"/>
    <m/>
    <n v="3.7269999999999999"/>
    <m/>
    <m/>
    <n v="23.99"/>
    <n v="39.99"/>
    <n v="129"/>
    <n v="129"/>
    <n v="42"/>
    <s v="WORK IN PROGRESS"/>
    <n v="134462866"/>
    <s v="NO INCENTIVE"/>
    <s v="N"/>
    <s v="N"/>
    <s v="N"/>
    <s v="N"/>
    <x v="3"/>
    <n v="134462999"/>
    <n v="28"/>
    <n v="11"/>
    <n v="20230306"/>
    <s v="CUSTOMER"/>
    <n v="15"/>
    <s v="Y"/>
    <s v="Tech rep lvl + Dia a Dia + VGF2"/>
    <s v="FULL PAYMENT"/>
    <m/>
    <n v="1143.4066"/>
    <n v="662.62360000000001"/>
    <n v="71.430000000000007"/>
    <m/>
    <s v="FOUNDATION CREAM TO POWDER"/>
    <s v="FOUNDATION"/>
    <s v="FACE COLOR"/>
    <s v="FEMALE"/>
    <s v="AVON"/>
    <s v="AVON"/>
    <n v="0"/>
    <n v="50"/>
    <n v="5"/>
    <s v="N"/>
    <s v="N"/>
    <n v="50947"/>
    <m/>
    <s v="N"/>
    <s v="OPT"/>
    <n v="23.27"/>
    <n v="25.99"/>
    <n v="26.79"/>
    <m/>
    <m/>
    <m/>
    <m/>
    <s v="N"/>
    <m/>
    <m/>
    <m/>
    <x v="0"/>
    <m/>
    <n v="42"/>
    <s v="AVON COLOR - 7"/>
    <s v="N"/>
    <m/>
    <m/>
    <s v="N"/>
    <n v="20230306"/>
    <m/>
    <n v="134462866"/>
    <s v="MIXED"/>
    <s v="Tech rep lvl"/>
    <s v="CosmÃ©ticos"/>
    <n v="1"/>
    <m/>
    <n v="0"/>
    <n v="0"/>
    <n v="100"/>
    <n v="134462993"/>
    <n v="999"/>
    <n v="2"/>
    <x v="0"/>
    <x v="0"/>
    <n v="0.38059999999999999"/>
    <n v="0.435"/>
    <n v="0.38059999999999999"/>
    <n v="0.35339999999999999"/>
    <n v="0.33710000000000001"/>
    <n v="23.99"/>
    <n v="23.99"/>
    <n v="23.99"/>
    <n v="23.99"/>
    <n v="23.99"/>
    <s v="Brasil + Dia a Dia + VGF2"/>
    <s v="Bronze + Dia a Dia + VGF2"/>
    <s v="Prata + Dia a Dia + VGF2"/>
    <s v="Ouro + Dia a Dia + VGF2"/>
    <s v="Estrela + Dia a Dia + VGF2"/>
    <n v="30"/>
    <n v="20"/>
    <n v="30"/>
    <n v="35"/>
    <n v="38"/>
    <n v="83.92"/>
    <n v="83.92"/>
    <n v="83.92"/>
    <n v="83.92"/>
    <n v="83.92"/>
    <n v="0"/>
    <n v="0"/>
    <n v="0"/>
    <n v="0"/>
    <n v="0"/>
    <n v="16.792999999999999"/>
    <n v="19.192"/>
    <n v="16.792999999999999"/>
    <n v="15.593500000000001"/>
    <n v="14.873799999999999"/>
    <n v="0"/>
    <n v="0"/>
    <n v="0"/>
    <n v="0"/>
    <n v="0"/>
    <n v="0"/>
    <n v="100"/>
    <n v="100"/>
    <n v="100"/>
    <n v="100"/>
  </r>
  <r>
    <n v="635085"/>
    <x v="572"/>
    <n v="20230301"/>
    <m/>
    <s v="COLOR"/>
    <x v="236"/>
    <s v="AVON POWERSTAY CREAM TO POWDER FDT - REFILL"/>
    <n v="1227099"/>
    <x v="572"/>
    <n v="1"/>
    <s v="IN-LINE (EXCL NR)"/>
    <s v="REGULAR PRICE"/>
    <n v="0.38059999999999999"/>
    <m/>
    <n v="3.7269999999999999"/>
    <m/>
    <m/>
    <n v="39.99"/>
    <n v="39.99"/>
    <n v="239"/>
    <n v="239"/>
    <n v="42"/>
    <s v="WORK IN PROGRESS"/>
    <n v="134462866"/>
    <s v="NO INCENTIVE"/>
    <s v="N"/>
    <s v="N"/>
    <s v="N"/>
    <s v="N"/>
    <x v="3"/>
    <n v="134462873"/>
    <n v="28"/>
    <n v="11"/>
    <n v="20230306"/>
    <s v="CUSTOMER"/>
    <n v="15"/>
    <s v="Y"/>
    <s v="Tech rep lvl + Dia a Dia + VGF2"/>
    <s v="FULL PAYMENT"/>
    <m/>
    <n v="3529.7653"/>
    <n v="2639.0122999999999"/>
    <n v="82.86"/>
    <m/>
    <s v="FOUNDATION CREAM TO POWDER"/>
    <s v="FOUNDATION"/>
    <s v="FACE COLOR"/>
    <s v="FEMALE"/>
    <s v="AVON"/>
    <s v="AVON"/>
    <n v="0"/>
    <n v="50"/>
    <n v="5"/>
    <s v="N"/>
    <s v="N"/>
    <n v="50947"/>
    <m/>
    <s v="N"/>
    <m/>
    <m/>
    <m/>
    <m/>
    <m/>
    <m/>
    <m/>
    <m/>
    <s v="N"/>
    <m/>
    <m/>
    <m/>
    <x v="0"/>
    <m/>
    <n v="42"/>
    <s v="AVON COLOR - 7"/>
    <s v="N"/>
    <m/>
    <m/>
    <s v="N"/>
    <n v="20230306"/>
    <m/>
    <n v="134462866"/>
    <s v="MIXED"/>
    <s v="Tech rep lvl"/>
    <s v="CosmÃ©ticos"/>
    <n v="1"/>
    <m/>
    <n v="0"/>
    <n v="0"/>
    <n v="100"/>
    <n v="13446286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5088"/>
    <x v="573"/>
    <n v="20230301"/>
    <m/>
    <s v="COLOR"/>
    <x v="236"/>
    <s v="AVON POWERSTAY CREAM TO POWDER FDT - REFILL"/>
    <n v="1227099"/>
    <x v="573"/>
    <n v="1"/>
    <s v="IN-LINE (EXCL NR)"/>
    <s v="DISCOUNTED BEAUTY WITH PURCHASE (PWP)"/>
    <n v="0.38059999999999999"/>
    <m/>
    <n v="3.73"/>
    <m/>
    <m/>
    <n v="23.99"/>
    <n v="39.99"/>
    <n v="1167"/>
    <n v="1167"/>
    <n v="42"/>
    <s v="WORK IN PROGRESS"/>
    <n v="134462866"/>
    <s v="NO INCENTIVE"/>
    <s v="N"/>
    <s v="N"/>
    <s v="N"/>
    <s v="N"/>
    <x v="3"/>
    <n v="134463012"/>
    <n v="28"/>
    <n v="11"/>
    <n v="20230306"/>
    <s v="CUSTOMER"/>
    <n v="15"/>
    <s v="Y"/>
    <s v="Tech rep lvl + Dia a Dia + VGF2"/>
    <s v="FULL PAYMENT"/>
    <m/>
    <n v="10353.0092"/>
    <n v="6000.0991999999997"/>
    <n v="71.400000000000006"/>
    <m/>
    <s v="FOUNDATION CREAM TO POWDER"/>
    <s v="FOUNDATION"/>
    <s v="FACE COLOR"/>
    <s v="FEMALE"/>
    <s v="AVON"/>
    <s v="AVON"/>
    <n v="0"/>
    <n v="50"/>
    <n v="5"/>
    <s v="N"/>
    <s v="N"/>
    <n v="50948"/>
    <m/>
    <s v="N"/>
    <s v="OPT"/>
    <n v="23.27"/>
    <n v="25.99"/>
    <n v="26.79"/>
    <m/>
    <m/>
    <m/>
    <m/>
    <s v="N"/>
    <m/>
    <m/>
    <m/>
    <x v="0"/>
    <m/>
    <n v="42"/>
    <s v="AVON COLOR - 7"/>
    <s v="N"/>
    <m/>
    <m/>
    <s v="N"/>
    <n v="20230306"/>
    <m/>
    <n v="134462866"/>
    <s v="MIXED"/>
    <s v="Tech rep lvl"/>
    <s v="CosmÃ©ticos"/>
    <n v="1"/>
    <m/>
    <n v="0"/>
    <n v="0"/>
    <n v="100"/>
    <n v="134462993"/>
    <n v="999"/>
    <n v="2"/>
    <x v="0"/>
    <x v="0"/>
    <n v="0.38059999999999999"/>
    <n v="0.435"/>
    <n v="0.38059999999999999"/>
    <n v="0.35339999999999999"/>
    <n v="0.33710000000000001"/>
    <n v="23.99"/>
    <n v="23.99"/>
    <n v="23.99"/>
    <n v="23.99"/>
    <n v="23.99"/>
    <s v="Brasil + Dia a Dia + VGF2"/>
    <s v="Bronze + Dia a Dia + VGF2"/>
    <s v="Prata + Dia a Dia + VGF2"/>
    <s v="Ouro + Dia a Dia + VGF2"/>
    <s v="Estrela + Dia a Dia + VGF2"/>
    <n v="30"/>
    <n v="20"/>
    <n v="30"/>
    <n v="35"/>
    <n v="38"/>
    <n v="83.92"/>
    <n v="83.92"/>
    <n v="83.92"/>
    <n v="83.92"/>
    <n v="83.92"/>
    <n v="0"/>
    <n v="0"/>
    <n v="0"/>
    <n v="0"/>
    <n v="0"/>
    <n v="16.792999999999999"/>
    <n v="19.192"/>
    <n v="16.792999999999999"/>
    <n v="15.593500000000001"/>
    <n v="14.873799999999999"/>
    <n v="0"/>
    <n v="0"/>
    <n v="0"/>
    <n v="0"/>
    <n v="0"/>
    <n v="0"/>
    <n v="100"/>
    <n v="100"/>
    <n v="100"/>
    <n v="100"/>
  </r>
  <r>
    <n v="635088"/>
    <x v="573"/>
    <n v="20230301"/>
    <m/>
    <s v="COLOR"/>
    <x v="236"/>
    <s v="AVON POWERSTAY CREAM TO POWDER FDT - REFILL"/>
    <n v="1227099"/>
    <x v="573"/>
    <n v="1"/>
    <s v="IN-LINE (EXCL NR)"/>
    <s v="REGULAR PRICE"/>
    <n v="0.38059999999999999"/>
    <m/>
    <n v="3.73"/>
    <m/>
    <m/>
    <n v="39.99"/>
    <n v="39.99"/>
    <n v="2171"/>
    <n v="2171"/>
    <n v="42"/>
    <s v="WORK IN PROGRESS"/>
    <n v="134462866"/>
    <s v="NO INCENTIVE"/>
    <s v="N"/>
    <s v="N"/>
    <s v="N"/>
    <s v="N"/>
    <x v="3"/>
    <n v="134462886"/>
    <n v="28"/>
    <n v="11"/>
    <n v="20230306"/>
    <s v="CUSTOMER"/>
    <n v="15"/>
    <s v="Y"/>
    <s v="Tech rep lvl + Dia a Dia + VGF2"/>
    <s v="FULL PAYMENT"/>
    <m/>
    <n v="32103.828000000001"/>
    <n v="24005.998"/>
    <n v="82.84"/>
    <m/>
    <s v="FOUNDATION CREAM TO POWDER"/>
    <s v="FOUNDATION"/>
    <s v="FACE COLOR"/>
    <s v="FEMALE"/>
    <s v="AVON"/>
    <s v="AVON"/>
    <n v="0"/>
    <n v="50"/>
    <n v="5"/>
    <s v="N"/>
    <s v="N"/>
    <n v="50948"/>
    <m/>
    <s v="N"/>
    <m/>
    <m/>
    <m/>
    <m/>
    <m/>
    <m/>
    <m/>
    <m/>
    <s v="N"/>
    <m/>
    <m/>
    <m/>
    <x v="0"/>
    <m/>
    <n v="42"/>
    <s v="AVON COLOR - 7"/>
    <s v="N"/>
    <m/>
    <m/>
    <s v="N"/>
    <n v="20230306"/>
    <m/>
    <n v="134462866"/>
    <s v="MIXED"/>
    <s v="Tech rep lvl"/>
    <s v="CosmÃ©ticos"/>
    <n v="1"/>
    <m/>
    <n v="0"/>
    <n v="0"/>
    <n v="100"/>
    <n v="13446286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5089"/>
    <x v="574"/>
    <n v="20230301"/>
    <m/>
    <s v="COLOR"/>
    <x v="236"/>
    <s v="AVON POWERSTAY CREAM TO POWDER FDT - REFILL"/>
    <n v="1227099"/>
    <x v="574"/>
    <n v="1"/>
    <s v="IN-LINE (EXCL NR)"/>
    <s v="DISCOUNTED BEAUTY WITH PURCHASE (PWP)"/>
    <n v="0.38059999999999999"/>
    <m/>
    <n v="3.73"/>
    <m/>
    <m/>
    <n v="23.99"/>
    <n v="39.99"/>
    <n v="186"/>
    <n v="186"/>
    <n v="42"/>
    <s v="WORK IN PROGRESS"/>
    <n v="134462866"/>
    <s v="NO INCENTIVE"/>
    <s v="N"/>
    <s v="N"/>
    <s v="N"/>
    <s v="N"/>
    <x v="3"/>
    <n v="134463013"/>
    <n v="28"/>
    <n v="11"/>
    <n v="20230306"/>
    <s v="CUSTOMER"/>
    <n v="15"/>
    <s v="Y"/>
    <s v="Tech rep lvl + Dia a Dia + VGF2"/>
    <s v="FULL PAYMENT"/>
    <m/>
    <n v="1647.674"/>
    <n v="953.89400000000001"/>
    <n v="71.400000000000006"/>
    <m/>
    <s v="FOUNDATION CREAM TO POWDER"/>
    <s v="FOUNDATION"/>
    <s v="FACE COLOR"/>
    <s v="FEMALE"/>
    <s v="AVON"/>
    <s v="AVON"/>
    <n v="0"/>
    <n v="50"/>
    <n v="5"/>
    <s v="N"/>
    <s v="N"/>
    <n v="51045"/>
    <m/>
    <s v="N"/>
    <s v="OPT"/>
    <n v="23.27"/>
    <n v="25.99"/>
    <n v="26.79"/>
    <m/>
    <m/>
    <m/>
    <m/>
    <s v="N"/>
    <m/>
    <m/>
    <m/>
    <x v="0"/>
    <m/>
    <n v="42"/>
    <s v="AVON COLOR - 7"/>
    <s v="N"/>
    <m/>
    <m/>
    <s v="N"/>
    <n v="20230306"/>
    <m/>
    <n v="134462866"/>
    <s v="MIXED"/>
    <s v="Tech rep lvl"/>
    <s v="CosmÃ©ticos"/>
    <n v="1"/>
    <m/>
    <n v="0"/>
    <n v="0"/>
    <n v="100"/>
    <n v="134462993"/>
    <n v="999"/>
    <n v="2"/>
    <x v="0"/>
    <x v="0"/>
    <n v="0.38059999999999999"/>
    <n v="0.435"/>
    <n v="0.38059999999999999"/>
    <n v="0.35339999999999999"/>
    <n v="0.33710000000000001"/>
    <n v="23.99"/>
    <n v="23.99"/>
    <n v="23.99"/>
    <n v="23.99"/>
    <n v="23.99"/>
    <s v="Brasil + Dia a Dia + VGF2"/>
    <s v="Bronze + Dia a Dia + VGF2"/>
    <s v="Prata + Dia a Dia + VGF2"/>
    <s v="Ouro + Dia a Dia + VGF2"/>
    <s v="Estrela + Dia a Dia + VGF2"/>
    <n v="30"/>
    <n v="20"/>
    <n v="30"/>
    <n v="35"/>
    <n v="38"/>
    <n v="83.92"/>
    <n v="83.92"/>
    <n v="83.92"/>
    <n v="83.92"/>
    <n v="83.92"/>
    <n v="0"/>
    <n v="0"/>
    <n v="0"/>
    <n v="0"/>
    <n v="0"/>
    <n v="16.792999999999999"/>
    <n v="19.192"/>
    <n v="16.792999999999999"/>
    <n v="15.593500000000001"/>
    <n v="14.873799999999999"/>
    <n v="0"/>
    <n v="0"/>
    <n v="0"/>
    <n v="0"/>
    <n v="0"/>
    <n v="0"/>
    <n v="100"/>
    <n v="100"/>
    <n v="100"/>
    <n v="100"/>
  </r>
  <r>
    <n v="635089"/>
    <x v="574"/>
    <n v="20230301"/>
    <m/>
    <s v="COLOR"/>
    <x v="236"/>
    <s v="AVON POWERSTAY CREAM TO POWDER FDT - REFILL"/>
    <n v="1227099"/>
    <x v="574"/>
    <n v="1"/>
    <s v="IN-LINE (EXCL NR)"/>
    <s v="REGULAR PRICE"/>
    <n v="0.38059999999999999"/>
    <m/>
    <n v="3.73"/>
    <m/>
    <m/>
    <n v="39.99"/>
    <n v="39.99"/>
    <n v="346"/>
    <n v="346"/>
    <n v="42"/>
    <s v="WORK IN PROGRESS"/>
    <n v="134462866"/>
    <s v="NO INCENTIVE"/>
    <s v="N"/>
    <s v="N"/>
    <s v="N"/>
    <s v="N"/>
    <x v="3"/>
    <n v="134462887"/>
    <n v="28"/>
    <n v="11"/>
    <n v="20230306"/>
    <s v="CUSTOMER"/>
    <n v="15"/>
    <s v="Y"/>
    <s v="Tech rep lvl + Dia a Dia + VGF2"/>
    <s v="FULL PAYMENT"/>
    <m/>
    <n v="5111.7897000000003"/>
    <n v="3821.2096999999999"/>
    <n v="82.84"/>
    <m/>
    <s v="FOUNDATION CREAM TO POWDER"/>
    <s v="FOUNDATION"/>
    <s v="FACE COLOR"/>
    <s v="FEMALE"/>
    <s v="AVON"/>
    <s v="AVON"/>
    <n v="0"/>
    <n v="50"/>
    <n v="5"/>
    <s v="N"/>
    <s v="N"/>
    <n v="51045"/>
    <m/>
    <s v="N"/>
    <m/>
    <m/>
    <m/>
    <m/>
    <m/>
    <m/>
    <m/>
    <m/>
    <s v="N"/>
    <m/>
    <m/>
    <m/>
    <x v="0"/>
    <m/>
    <n v="42"/>
    <s v="AVON COLOR - 7"/>
    <s v="N"/>
    <m/>
    <m/>
    <s v="N"/>
    <n v="20230306"/>
    <m/>
    <n v="134462866"/>
    <s v="MIXED"/>
    <s v="Tech rep lvl"/>
    <s v="CosmÃ©ticos"/>
    <n v="1"/>
    <m/>
    <n v="0"/>
    <n v="0"/>
    <n v="100"/>
    <n v="13446286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5093"/>
    <x v="575"/>
    <n v="20230301"/>
    <m/>
    <s v="COLOR"/>
    <x v="236"/>
    <s v="AVON POWERSTAY CREAM TO POWDER FDT - REFILL"/>
    <n v="1227099"/>
    <x v="575"/>
    <n v="1"/>
    <s v="IN-LINE (EXCL NR)"/>
    <s v="DISCOUNTED BEAUTY WITH PURCHASE (PWP)"/>
    <n v="0.38059999999999999"/>
    <m/>
    <n v="3.7309999999999999"/>
    <m/>
    <m/>
    <n v="23.99"/>
    <n v="39.99"/>
    <n v="89"/>
    <n v="89"/>
    <n v="42"/>
    <s v="WORK IN PROGRESS"/>
    <n v="134462866"/>
    <s v="NO INCENTIVE"/>
    <s v="N"/>
    <s v="N"/>
    <s v="N"/>
    <s v="N"/>
    <x v="3"/>
    <n v="134463003"/>
    <n v="28"/>
    <n v="11"/>
    <n v="20230306"/>
    <s v="CUSTOMER"/>
    <n v="15"/>
    <s v="Y"/>
    <s v="Tech rep lvl + Dia a Dia + VGF2"/>
    <s v="FULL PAYMENT"/>
    <m/>
    <n v="787.83640000000003"/>
    <n v="455.7774"/>
    <n v="71.400000000000006"/>
    <m/>
    <s v="FOUNDATION CREAM TO POWDER"/>
    <s v="FOUNDATION"/>
    <s v="FACE COLOR"/>
    <s v="FEMALE"/>
    <s v="AVON"/>
    <s v="AVON"/>
    <n v="0"/>
    <n v="50"/>
    <n v="5"/>
    <s v="N"/>
    <s v="N"/>
    <n v="51219"/>
    <m/>
    <s v="N"/>
    <s v="OPT"/>
    <n v="23.27"/>
    <n v="25.99"/>
    <n v="26.79"/>
    <m/>
    <m/>
    <m/>
    <m/>
    <s v="N"/>
    <m/>
    <m/>
    <m/>
    <x v="0"/>
    <m/>
    <n v="42"/>
    <s v="AVON COLOR - 7"/>
    <s v="N"/>
    <m/>
    <m/>
    <s v="N"/>
    <n v="20230306"/>
    <m/>
    <n v="134462866"/>
    <s v="MIXED"/>
    <s v="Tech rep lvl"/>
    <s v="CosmÃ©ticos"/>
    <n v="1"/>
    <m/>
    <n v="0"/>
    <n v="0"/>
    <n v="100"/>
    <n v="134462993"/>
    <n v="999"/>
    <n v="2"/>
    <x v="0"/>
    <x v="0"/>
    <n v="0.38059999999999999"/>
    <n v="0.435"/>
    <n v="0.38059999999999999"/>
    <n v="0.35339999999999999"/>
    <n v="0.33710000000000001"/>
    <n v="23.99"/>
    <n v="23.99"/>
    <n v="23.99"/>
    <n v="23.99"/>
    <n v="23.99"/>
    <s v="Brasil + Dia a Dia + VGF2"/>
    <s v="Bronze + Dia a Dia + VGF2"/>
    <s v="Prata + Dia a Dia + VGF2"/>
    <s v="Ouro + Dia a Dia + VGF2"/>
    <s v="Estrela + Dia a Dia + VGF2"/>
    <n v="30"/>
    <n v="20"/>
    <n v="30"/>
    <n v="35"/>
    <n v="38"/>
    <n v="83.92"/>
    <n v="83.92"/>
    <n v="83.92"/>
    <n v="83.92"/>
    <n v="83.92"/>
    <n v="0"/>
    <n v="0"/>
    <n v="0"/>
    <n v="0"/>
    <n v="0"/>
    <n v="16.792999999999999"/>
    <n v="19.192"/>
    <n v="16.792999999999999"/>
    <n v="15.593500000000001"/>
    <n v="14.873799999999999"/>
    <n v="0"/>
    <n v="0"/>
    <n v="0"/>
    <n v="0"/>
    <n v="0"/>
    <n v="0"/>
    <n v="100"/>
    <n v="100"/>
    <n v="100"/>
    <n v="100"/>
  </r>
  <r>
    <n v="635093"/>
    <x v="575"/>
    <n v="20230301"/>
    <m/>
    <s v="COLOR"/>
    <x v="236"/>
    <s v="AVON POWERSTAY CREAM TO POWDER FDT - REFILL"/>
    <n v="1227099"/>
    <x v="575"/>
    <n v="1"/>
    <s v="IN-LINE (EXCL NR)"/>
    <s v="REGULAR PRICE"/>
    <n v="0.38059999999999999"/>
    <m/>
    <n v="3.7309999999999999"/>
    <m/>
    <m/>
    <n v="39.99"/>
    <n v="39.99"/>
    <n v="167"/>
    <n v="167"/>
    <n v="42"/>
    <s v="WORK IN PROGRESS"/>
    <n v="134462866"/>
    <s v="NO INCENTIVE"/>
    <s v="N"/>
    <s v="N"/>
    <s v="N"/>
    <s v="N"/>
    <x v="3"/>
    <n v="134462877"/>
    <n v="28"/>
    <n v="11"/>
    <n v="20230306"/>
    <s v="CUSTOMER"/>
    <n v="15"/>
    <s v="Y"/>
    <s v="Tech rep lvl + Dia a Dia + VGF2"/>
    <s v="FULL PAYMENT"/>
    <m/>
    <n v="2468.2707999999998"/>
    <n v="1845.1938"/>
    <n v="82.84"/>
    <m/>
    <s v="FOUNDATION CREAM TO POWDER"/>
    <s v="FOUNDATION"/>
    <s v="FACE COLOR"/>
    <s v="FEMALE"/>
    <s v="AVON"/>
    <s v="AVON"/>
    <n v="0"/>
    <n v="50"/>
    <n v="5"/>
    <s v="N"/>
    <s v="N"/>
    <n v="51219"/>
    <m/>
    <s v="N"/>
    <m/>
    <m/>
    <m/>
    <m/>
    <m/>
    <m/>
    <m/>
    <m/>
    <s v="N"/>
    <m/>
    <m/>
    <m/>
    <x v="0"/>
    <m/>
    <n v="42"/>
    <s v="AVON COLOR - 7"/>
    <s v="N"/>
    <m/>
    <m/>
    <s v="N"/>
    <n v="20230306"/>
    <m/>
    <n v="134462866"/>
    <s v="MIXED"/>
    <s v="Tech rep lvl"/>
    <s v="CosmÃ©ticos"/>
    <n v="1"/>
    <m/>
    <n v="0"/>
    <n v="0"/>
    <n v="100"/>
    <n v="13446286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5095"/>
    <x v="576"/>
    <n v="20230301"/>
    <m/>
    <s v="COLOR"/>
    <x v="236"/>
    <s v="AVON POWERSTAY CREAM TO POWDER FDT - REFILL"/>
    <n v="1227099"/>
    <x v="576"/>
    <n v="1"/>
    <s v="IN-LINE (EXCL NR)"/>
    <s v="DISCOUNTED BEAUTY WITH PURCHASE (PWP)"/>
    <n v="0.38059999999999999"/>
    <m/>
    <n v="3.7349999999999999"/>
    <m/>
    <m/>
    <n v="23.99"/>
    <n v="39.99"/>
    <n v="146"/>
    <n v="146"/>
    <n v="42"/>
    <s v="WORK IN PROGRESS"/>
    <n v="134462866"/>
    <s v="NO INCENTIVE"/>
    <s v="N"/>
    <s v="N"/>
    <s v="N"/>
    <s v="N"/>
    <x v="3"/>
    <n v="134463007"/>
    <n v="28"/>
    <n v="11"/>
    <n v="20230306"/>
    <s v="CUSTOMER"/>
    <n v="15"/>
    <s v="Y"/>
    <s v="Tech rep lvl + Dia a Dia + VGF2"/>
    <s v="FULL PAYMENT"/>
    <m/>
    <n v="1292.1038000000001"/>
    <n v="746.79380000000003"/>
    <n v="71.36"/>
    <m/>
    <s v="FOUNDATION CREAM TO POWDER"/>
    <s v="FOUNDATION"/>
    <s v="FACE COLOR"/>
    <s v="FEMALE"/>
    <s v="AVON"/>
    <s v="AVON"/>
    <n v="0"/>
    <n v="50"/>
    <n v="5"/>
    <s v="N"/>
    <s v="N"/>
    <n v="51230"/>
    <m/>
    <s v="N"/>
    <s v="OPT"/>
    <n v="23.27"/>
    <n v="25.99"/>
    <n v="26.79"/>
    <m/>
    <m/>
    <m/>
    <m/>
    <s v="N"/>
    <m/>
    <m/>
    <m/>
    <x v="0"/>
    <m/>
    <n v="42"/>
    <s v="AVON COLOR - 7"/>
    <s v="N"/>
    <m/>
    <m/>
    <s v="N"/>
    <n v="20230306"/>
    <m/>
    <n v="134462866"/>
    <s v="MIXED"/>
    <s v="Tech rep lvl"/>
    <s v="CosmÃ©ticos"/>
    <n v="1"/>
    <m/>
    <n v="0"/>
    <n v="0"/>
    <n v="100"/>
    <n v="134462993"/>
    <n v="999"/>
    <n v="2"/>
    <x v="0"/>
    <x v="0"/>
    <n v="0.38059999999999999"/>
    <n v="0.435"/>
    <n v="0.38059999999999999"/>
    <n v="0.35339999999999999"/>
    <n v="0.33710000000000001"/>
    <n v="23.99"/>
    <n v="23.99"/>
    <n v="23.99"/>
    <n v="23.99"/>
    <n v="23.99"/>
    <s v="Brasil + Dia a Dia + VGF2"/>
    <s v="Bronze + Dia a Dia + VGF2"/>
    <s v="Prata + Dia a Dia + VGF2"/>
    <s v="Ouro + Dia a Dia + VGF2"/>
    <s v="Estrela + Dia a Dia + VGF2"/>
    <n v="30"/>
    <n v="20"/>
    <n v="30"/>
    <n v="35"/>
    <n v="38"/>
    <n v="83.92"/>
    <n v="83.92"/>
    <n v="83.92"/>
    <n v="83.92"/>
    <n v="83.92"/>
    <n v="0"/>
    <n v="0"/>
    <n v="0"/>
    <n v="0"/>
    <n v="0"/>
    <n v="16.792999999999999"/>
    <n v="19.192"/>
    <n v="16.792999999999999"/>
    <n v="15.593500000000001"/>
    <n v="14.873799999999999"/>
    <n v="0"/>
    <n v="0"/>
    <n v="0"/>
    <n v="0"/>
    <n v="0"/>
    <n v="0"/>
    <n v="100"/>
    <n v="100"/>
    <n v="100"/>
    <n v="100"/>
  </r>
  <r>
    <n v="635095"/>
    <x v="576"/>
    <n v="20230301"/>
    <m/>
    <s v="COLOR"/>
    <x v="236"/>
    <s v="AVON POWERSTAY CREAM TO POWDER FDT - REFILL"/>
    <n v="1227099"/>
    <x v="576"/>
    <n v="1"/>
    <s v="IN-LINE (EXCL NR)"/>
    <s v="REGULAR PRICE"/>
    <n v="0.38059999999999999"/>
    <m/>
    <n v="3.7349999999999999"/>
    <m/>
    <m/>
    <n v="39.99"/>
    <n v="39.99"/>
    <n v="271"/>
    <n v="271"/>
    <n v="42"/>
    <s v="WORK IN PROGRESS"/>
    <n v="134462866"/>
    <s v="NO INCENTIVE"/>
    <s v="N"/>
    <s v="N"/>
    <s v="N"/>
    <s v="N"/>
    <x v="3"/>
    <n v="134462881"/>
    <n v="28"/>
    <n v="11"/>
    <n v="20230306"/>
    <s v="CUSTOMER"/>
    <n v="15"/>
    <s v="Y"/>
    <s v="Tech rep lvl + Dia a Dia + VGF2"/>
    <s v="FULL PAYMENT"/>
    <m/>
    <n v="4003.5468999999998"/>
    <n v="2991.3618999999999"/>
    <n v="82.82"/>
    <m/>
    <s v="FOUNDATION CREAM TO POWDER"/>
    <s v="FOUNDATION"/>
    <s v="FACE COLOR"/>
    <s v="FEMALE"/>
    <s v="AVON"/>
    <s v="AVON"/>
    <n v="0"/>
    <n v="50"/>
    <n v="5"/>
    <s v="N"/>
    <s v="N"/>
    <n v="51230"/>
    <m/>
    <s v="N"/>
    <m/>
    <m/>
    <m/>
    <m/>
    <m/>
    <m/>
    <m/>
    <m/>
    <s v="N"/>
    <m/>
    <m/>
    <m/>
    <x v="0"/>
    <m/>
    <n v="42"/>
    <s v="AVON COLOR - 7"/>
    <s v="N"/>
    <m/>
    <m/>
    <s v="N"/>
    <n v="20230306"/>
    <m/>
    <n v="134462866"/>
    <s v="MIXED"/>
    <s v="Tech rep lvl"/>
    <s v="CosmÃ©ticos"/>
    <n v="1"/>
    <m/>
    <n v="0"/>
    <n v="0"/>
    <n v="100"/>
    <n v="13446286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5101"/>
    <x v="577"/>
    <n v="20230301"/>
    <m/>
    <s v="COLOR"/>
    <x v="236"/>
    <s v="AVON POWERSTAY CREAM TO POWDER FDT - REFILL"/>
    <n v="1227099"/>
    <x v="577"/>
    <n v="1"/>
    <s v="IN-LINE (EXCL NR)"/>
    <s v="DISCOUNTED BEAUTY WITH PURCHASE (PWP)"/>
    <n v="0.38059999999999999"/>
    <m/>
    <n v="3.7490000000000001"/>
    <m/>
    <m/>
    <n v="23.99"/>
    <n v="39.99"/>
    <n v="44"/>
    <n v="44"/>
    <n v="42"/>
    <s v="WORK IN PROGRESS"/>
    <n v="134462866"/>
    <s v="NO INCENTIVE"/>
    <s v="N"/>
    <s v="N"/>
    <s v="N"/>
    <s v="N"/>
    <x v="3"/>
    <n v="134463000"/>
    <n v="28"/>
    <n v="11"/>
    <n v="20230306"/>
    <s v="CUSTOMER"/>
    <n v="15"/>
    <s v="Y"/>
    <s v="Tech rep lvl + Dia a Dia + VGF2"/>
    <s v="FULL PAYMENT"/>
    <m/>
    <n v="388.30930000000001"/>
    <n v="223.35329999999999"/>
    <n v="71.260000000000005"/>
    <m/>
    <s v="FOUNDATION CREAM TO POWDER"/>
    <s v="FOUNDATION"/>
    <s v="FACE COLOR"/>
    <s v="FEMALE"/>
    <s v="AVON"/>
    <s v="AVON"/>
    <n v="0"/>
    <n v="50"/>
    <n v="5"/>
    <s v="N"/>
    <s v="N"/>
    <n v="51244"/>
    <m/>
    <s v="N"/>
    <s v="OPT"/>
    <n v="23.27"/>
    <n v="25.99"/>
    <n v="26.79"/>
    <m/>
    <m/>
    <m/>
    <m/>
    <s v="N"/>
    <m/>
    <m/>
    <m/>
    <x v="0"/>
    <m/>
    <n v="42"/>
    <s v="AVON COLOR - 7"/>
    <s v="N"/>
    <m/>
    <m/>
    <s v="N"/>
    <n v="20230306"/>
    <m/>
    <n v="134462866"/>
    <s v="MIXED"/>
    <s v="Tech rep lvl"/>
    <s v="CosmÃ©ticos"/>
    <n v="1"/>
    <m/>
    <n v="0"/>
    <n v="0"/>
    <n v="100"/>
    <n v="134462993"/>
    <n v="999"/>
    <n v="2"/>
    <x v="0"/>
    <x v="0"/>
    <n v="0.38059999999999999"/>
    <n v="0.435"/>
    <n v="0.38059999999999999"/>
    <n v="0.35339999999999999"/>
    <n v="0.33710000000000001"/>
    <n v="23.99"/>
    <n v="23.99"/>
    <n v="23.99"/>
    <n v="23.99"/>
    <n v="23.99"/>
    <s v="Brasil + Dia a Dia + VGF2"/>
    <s v="Bronze + Dia a Dia + VGF2"/>
    <s v="Prata + Dia a Dia + VGF2"/>
    <s v="Ouro + Dia a Dia + VGF2"/>
    <s v="Estrela + Dia a Dia + VGF2"/>
    <n v="30"/>
    <n v="20"/>
    <n v="30"/>
    <n v="35"/>
    <n v="38"/>
    <n v="83.92"/>
    <n v="83.92"/>
    <n v="83.92"/>
    <n v="83.92"/>
    <n v="83.92"/>
    <n v="0"/>
    <n v="0"/>
    <n v="0"/>
    <n v="0"/>
    <n v="0"/>
    <n v="16.792999999999999"/>
    <n v="19.192"/>
    <n v="16.792999999999999"/>
    <n v="15.593500000000001"/>
    <n v="14.873799999999999"/>
    <n v="0"/>
    <n v="0"/>
    <n v="0"/>
    <n v="0"/>
    <n v="0"/>
    <n v="0"/>
    <n v="100"/>
    <n v="100"/>
    <n v="100"/>
    <n v="100"/>
  </r>
  <r>
    <n v="635101"/>
    <x v="577"/>
    <n v="20230301"/>
    <m/>
    <s v="COLOR"/>
    <x v="236"/>
    <s v="AVON POWERSTAY CREAM TO POWDER FDT - REFILL"/>
    <n v="1227099"/>
    <x v="577"/>
    <n v="1"/>
    <s v="IN-LINE (EXCL NR)"/>
    <s v="REGULAR PRICE"/>
    <n v="0.38059999999999999"/>
    <m/>
    <n v="3.7490000000000001"/>
    <m/>
    <m/>
    <n v="39.99"/>
    <n v="39.99"/>
    <n v="82"/>
    <n v="82"/>
    <n v="42"/>
    <s v="WORK IN PROGRESS"/>
    <n v="134462866"/>
    <s v="NO INCENTIVE"/>
    <s v="N"/>
    <s v="N"/>
    <s v="N"/>
    <s v="N"/>
    <x v="3"/>
    <n v="134462874"/>
    <n v="28"/>
    <n v="11"/>
    <n v="20230306"/>
    <s v="CUSTOMER"/>
    <n v="15"/>
    <s v="Y"/>
    <s v="Tech rep lvl + Dia a Dia + VGF2"/>
    <s v="FULL PAYMENT"/>
    <m/>
    <n v="1209.5654999999999"/>
    <n v="902.14750000000004"/>
    <n v="82.76"/>
    <m/>
    <s v="FOUNDATION CREAM TO POWDER"/>
    <s v="FOUNDATION"/>
    <s v="FACE COLOR"/>
    <s v="FEMALE"/>
    <s v="AVON"/>
    <s v="AVON"/>
    <n v="0"/>
    <n v="50"/>
    <n v="5"/>
    <s v="N"/>
    <s v="N"/>
    <n v="51244"/>
    <m/>
    <s v="N"/>
    <m/>
    <m/>
    <m/>
    <m/>
    <m/>
    <m/>
    <m/>
    <m/>
    <s v="N"/>
    <m/>
    <m/>
    <m/>
    <x v="0"/>
    <m/>
    <n v="42"/>
    <s v="AVON COLOR - 7"/>
    <s v="N"/>
    <m/>
    <m/>
    <s v="N"/>
    <n v="20230306"/>
    <m/>
    <n v="134462866"/>
    <s v="MIXED"/>
    <s v="Tech rep lvl"/>
    <s v="CosmÃ©ticos"/>
    <n v="1"/>
    <m/>
    <n v="0"/>
    <n v="0"/>
    <n v="100"/>
    <n v="13446286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5104"/>
    <x v="578"/>
    <n v="20230301"/>
    <m/>
    <s v="COLOR"/>
    <x v="236"/>
    <s v="AVON POWERSTAY CREAM TO POWDER FDT - REFILL"/>
    <n v="1227099"/>
    <x v="578"/>
    <n v="1"/>
    <s v="IN-LINE (EXCL NR)"/>
    <s v="REGULAR PRICE"/>
    <n v="0.38059999999999999"/>
    <m/>
    <n v="3.754"/>
    <m/>
    <m/>
    <n v="39.99"/>
    <n v="39.99"/>
    <n v="99"/>
    <n v="99"/>
    <n v="42"/>
    <s v="WORK IN PROGRESS"/>
    <n v="134462866"/>
    <s v="NO INCENTIVE"/>
    <s v="N"/>
    <s v="N"/>
    <s v="N"/>
    <s v="N"/>
    <x v="3"/>
    <n v="134462882"/>
    <n v="28"/>
    <n v="11"/>
    <n v="20230306"/>
    <s v="CUSTOMER"/>
    <n v="15"/>
    <s v="Y"/>
    <s v="Tech rep lvl + Dia a Dia + VGF2"/>
    <s v="FULL PAYMENT"/>
    <m/>
    <n v="1459.1750999999999"/>
    <n v="1087.5291"/>
    <n v="82.73"/>
    <m/>
    <s v="FOUNDATION CREAM TO POWDER"/>
    <s v="FOUNDATION"/>
    <s v="FACE COLOR"/>
    <s v="FEMALE"/>
    <s v="AVON"/>
    <s v="AVON"/>
    <n v="0"/>
    <n v="50"/>
    <n v="5"/>
    <s v="N"/>
    <s v="N"/>
    <n v="51257"/>
    <m/>
    <s v="N"/>
    <m/>
    <m/>
    <m/>
    <m/>
    <m/>
    <m/>
    <m/>
    <m/>
    <s v="N"/>
    <m/>
    <m/>
    <m/>
    <x v="0"/>
    <m/>
    <n v="42"/>
    <s v="AVON COLOR - 7"/>
    <s v="N"/>
    <m/>
    <m/>
    <s v="N"/>
    <n v="20230306"/>
    <m/>
    <n v="134462866"/>
    <s v="MIXED"/>
    <s v="Tech rep lvl"/>
    <s v="CosmÃ©ticos"/>
    <n v="1"/>
    <m/>
    <n v="0"/>
    <n v="0"/>
    <n v="100"/>
    <n v="13446286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5104"/>
    <x v="578"/>
    <n v="20230301"/>
    <m/>
    <s v="COLOR"/>
    <x v="236"/>
    <s v="AVON POWERSTAY CREAM TO POWDER FDT - REFILL"/>
    <n v="1227099"/>
    <x v="578"/>
    <n v="1"/>
    <s v="IN-LINE (EXCL NR)"/>
    <s v="DISCOUNTED BEAUTY WITH PURCHASE (PWP)"/>
    <n v="0.38059999999999999"/>
    <m/>
    <n v="3.754"/>
    <m/>
    <m/>
    <n v="23.99"/>
    <n v="39.99"/>
    <n v="53"/>
    <n v="53"/>
    <n v="42"/>
    <s v="WORK IN PROGRESS"/>
    <n v="134462866"/>
    <s v="NO INCENTIVE"/>
    <s v="N"/>
    <s v="N"/>
    <s v="N"/>
    <s v="N"/>
    <x v="3"/>
    <n v="134463008"/>
    <n v="28"/>
    <n v="11"/>
    <n v="20230306"/>
    <s v="CUSTOMER"/>
    <n v="15"/>
    <s v="Y"/>
    <s v="Tech rep lvl + Dia a Dia + VGF2"/>
    <s v="FULL PAYMENT"/>
    <m/>
    <n v="467.09249999999997"/>
    <n v="268.13049999999998"/>
    <n v="71.22"/>
    <m/>
    <s v="FOUNDATION CREAM TO POWDER"/>
    <s v="FOUNDATION"/>
    <s v="FACE COLOR"/>
    <s v="FEMALE"/>
    <s v="AVON"/>
    <s v="AVON"/>
    <n v="0"/>
    <n v="50"/>
    <n v="5"/>
    <s v="N"/>
    <s v="N"/>
    <n v="51257"/>
    <m/>
    <s v="N"/>
    <s v="OPT"/>
    <n v="23.27"/>
    <n v="25.99"/>
    <n v="26.79"/>
    <m/>
    <m/>
    <m/>
    <m/>
    <s v="N"/>
    <m/>
    <m/>
    <m/>
    <x v="0"/>
    <m/>
    <n v="42"/>
    <s v="AVON COLOR - 7"/>
    <s v="N"/>
    <m/>
    <m/>
    <s v="N"/>
    <n v="20230306"/>
    <m/>
    <n v="134462866"/>
    <s v="MIXED"/>
    <s v="Tech rep lvl"/>
    <s v="CosmÃ©ticos"/>
    <n v="1"/>
    <m/>
    <n v="0"/>
    <n v="0"/>
    <n v="100"/>
    <n v="134462993"/>
    <n v="999"/>
    <n v="2"/>
    <x v="0"/>
    <x v="0"/>
    <n v="0.38059999999999999"/>
    <n v="0.435"/>
    <n v="0.38059999999999999"/>
    <n v="0.35339999999999999"/>
    <n v="0.33710000000000001"/>
    <n v="23.99"/>
    <n v="23.99"/>
    <n v="23.99"/>
    <n v="23.99"/>
    <n v="23.99"/>
    <s v="Brasil + Dia a Dia + VGF2"/>
    <s v="Bronze + Dia a Dia + VGF2"/>
    <s v="Prata + Dia a Dia + VGF2"/>
    <s v="Ouro + Dia a Dia + VGF2"/>
    <s v="Estrela + Dia a Dia + VGF2"/>
    <n v="30"/>
    <n v="20"/>
    <n v="30"/>
    <n v="35"/>
    <n v="38"/>
    <n v="83.92"/>
    <n v="83.92"/>
    <n v="83.92"/>
    <n v="83.92"/>
    <n v="83.92"/>
    <n v="0"/>
    <n v="0"/>
    <n v="0"/>
    <n v="0"/>
    <n v="0"/>
    <n v="16.792999999999999"/>
    <n v="19.192"/>
    <n v="16.792999999999999"/>
    <n v="15.593500000000001"/>
    <n v="14.873799999999999"/>
    <n v="0"/>
    <n v="0"/>
    <n v="0"/>
    <n v="0"/>
    <n v="0"/>
    <n v="0"/>
    <n v="100"/>
    <n v="100"/>
    <n v="100"/>
    <n v="100"/>
  </r>
  <r>
    <n v="635105"/>
    <x v="579"/>
    <n v="20230301"/>
    <m/>
    <s v="COLOR"/>
    <x v="236"/>
    <s v="AVON POWERSTAY CREAM TO POWDER FDT - REFILL"/>
    <n v="1227099"/>
    <x v="579"/>
    <n v="1"/>
    <s v="IN-LINE (EXCL NR)"/>
    <s v="DISCOUNTED BEAUTY WITH PURCHASE (PWP)"/>
    <n v="0.38059999999999999"/>
    <m/>
    <n v="3.754"/>
    <m/>
    <m/>
    <n v="23.99"/>
    <n v="39.99"/>
    <n v="219"/>
    <n v="219"/>
    <n v="42"/>
    <s v="WORK IN PROGRESS"/>
    <n v="134462866"/>
    <s v="NO INCENTIVE"/>
    <s v="N"/>
    <s v="N"/>
    <s v="N"/>
    <s v="N"/>
    <x v="3"/>
    <n v="134463002"/>
    <n v="28"/>
    <n v="11"/>
    <n v="20230306"/>
    <s v="CUSTOMER"/>
    <n v="15"/>
    <s v="Y"/>
    <s v="Tech rep lvl + Dia a Dia + VGF2"/>
    <s v="FULL PAYMENT"/>
    <m/>
    <n v="1940.3735999999999"/>
    <n v="1118.2475999999999"/>
    <n v="71.22"/>
    <m/>
    <s v="FOUNDATION CREAM TO POWDER"/>
    <s v="FOUNDATION"/>
    <s v="FACE COLOR"/>
    <s v="FEMALE"/>
    <s v="AVON"/>
    <s v="AVON"/>
    <n v="0"/>
    <n v="50"/>
    <n v="5"/>
    <s v="N"/>
    <s v="N"/>
    <n v="51318"/>
    <m/>
    <s v="N"/>
    <s v="OPT"/>
    <n v="23.27"/>
    <n v="25.99"/>
    <n v="26.79"/>
    <m/>
    <m/>
    <m/>
    <m/>
    <s v="N"/>
    <m/>
    <m/>
    <m/>
    <x v="0"/>
    <m/>
    <n v="42"/>
    <s v="AVON COLOR - 7"/>
    <s v="N"/>
    <m/>
    <m/>
    <s v="N"/>
    <n v="20230306"/>
    <m/>
    <n v="134462866"/>
    <s v="MIXED"/>
    <s v="Tech rep lvl"/>
    <s v="CosmÃ©ticos"/>
    <n v="1"/>
    <m/>
    <n v="0"/>
    <n v="0"/>
    <n v="100"/>
    <n v="134462993"/>
    <n v="999"/>
    <n v="2"/>
    <x v="0"/>
    <x v="0"/>
    <n v="0.38059999999999999"/>
    <n v="0.435"/>
    <n v="0.38059999999999999"/>
    <n v="0.35339999999999999"/>
    <n v="0.33710000000000001"/>
    <n v="23.99"/>
    <n v="23.99"/>
    <n v="23.99"/>
    <n v="23.99"/>
    <n v="23.99"/>
    <s v="Brasil + Dia a Dia + VGF2"/>
    <s v="Bronze + Dia a Dia + VGF2"/>
    <s v="Prata + Dia a Dia + VGF2"/>
    <s v="Ouro + Dia a Dia + VGF2"/>
    <s v="Estrela + Dia a Dia + VGF2"/>
    <n v="30"/>
    <n v="20"/>
    <n v="30"/>
    <n v="35"/>
    <n v="38"/>
    <n v="83.92"/>
    <n v="83.92"/>
    <n v="83.92"/>
    <n v="83.92"/>
    <n v="83.92"/>
    <n v="0"/>
    <n v="0"/>
    <n v="0"/>
    <n v="0"/>
    <n v="0"/>
    <n v="16.792999999999999"/>
    <n v="19.192"/>
    <n v="16.792999999999999"/>
    <n v="15.593500000000001"/>
    <n v="14.873799999999999"/>
    <n v="0"/>
    <n v="0"/>
    <n v="0"/>
    <n v="0"/>
    <n v="0"/>
    <n v="0"/>
    <n v="100"/>
    <n v="100"/>
    <n v="100"/>
    <n v="100"/>
  </r>
  <r>
    <n v="635105"/>
    <x v="579"/>
    <n v="20230301"/>
    <m/>
    <s v="COLOR"/>
    <x v="236"/>
    <s v="AVON POWERSTAY CREAM TO POWDER FDT - REFILL"/>
    <n v="1227099"/>
    <x v="579"/>
    <n v="1"/>
    <s v="IN-LINE (EXCL NR)"/>
    <s v="REGULAR PRICE"/>
    <n v="0.38059999999999999"/>
    <m/>
    <n v="3.754"/>
    <m/>
    <m/>
    <n v="39.99"/>
    <n v="39.99"/>
    <n v="408"/>
    <n v="408"/>
    <n v="42"/>
    <s v="WORK IN PROGRESS"/>
    <n v="134462866"/>
    <s v="NO INCENTIVE"/>
    <s v="N"/>
    <s v="N"/>
    <s v="N"/>
    <s v="N"/>
    <x v="3"/>
    <n v="134462876"/>
    <n v="28"/>
    <n v="11"/>
    <n v="20230306"/>
    <s v="CUSTOMER"/>
    <n v="15"/>
    <s v="Y"/>
    <s v="Tech rep lvl + Dia a Dia + VGF2"/>
    <s v="FULL PAYMENT"/>
    <m/>
    <n v="6032.3914999999997"/>
    <n v="4500.7595000000001"/>
    <n v="82.73"/>
    <m/>
    <s v="FOUNDATION CREAM TO POWDER"/>
    <s v="FOUNDATION"/>
    <s v="FACE COLOR"/>
    <s v="FEMALE"/>
    <s v="AVON"/>
    <s v="AVON"/>
    <n v="0"/>
    <n v="50"/>
    <n v="5"/>
    <s v="N"/>
    <s v="N"/>
    <n v="51318"/>
    <m/>
    <s v="N"/>
    <m/>
    <m/>
    <m/>
    <m/>
    <m/>
    <m/>
    <m/>
    <m/>
    <s v="N"/>
    <m/>
    <m/>
    <m/>
    <x v="0"/>
    <m/>
    <n v="42"/>
    <s v="AVON COLOR - 7"/>
    <s v="N"/>
    <m/>
    <m/>
    <s v="N"/>
    <n v="20230306"/>
    <m/>
    <n v="134462866"/>
    <s v="MIXED"/>
    <s v="Tech rep lvl"/>
    <s v="CosmÃ©ticos"/>
    <n v="1"/>
    <m/>
    <n v="0"/>
    <n v="0"/>
    <n v="100"/>
    <n v="13446286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5106"/>
    <x v="580"/>
    <n v="20230301"/>
    <m/>
    <s v="COLOR"/>
    <x v="236"/>
    <s v="AVON POWERSTAY CREAM TO POWDER FDT - REFILL"/>
    <n v="1227099"/>
    <x v="580"/>
    <n v="1"/>
    <s v="IN-LINE (EXCL NR)"/>
    <s v="DISCOUNTED BEAUTY WITH PURCHASE (PWP)"/>
    <n v="0.38059999999999999"/>
    <m/>
    <n v="3.766"/>
    <m/>
    <m/>
    <n v="23.99"/>
    <n v="39.99"/>
    <n v="37"/>
    <n v="37"/>
    <n v="42"/>
    <s v="WORK IN PROGRESS"/>
    <n v="134462866"/>
    <s v="NO INCENTIVE"/>
    <s v="N"/>
    <s v="N"/>
    <s v="N"/>
    <s v="N"/>
    <x v="3"/>
    <n v="134463010"/>
    <n v="28"/>
    <n v="11"/>
    <n v="20230306"/>
    <s v="CUSTOMER"/>
    <n v="15"/>
    <s v="Y"/>
    <s v="Tech rep lvl + Dia a Dia + VGF2"/>
    <s v="FULL PAYMENT"/>
    <m/>
    <n v="326.48230000000001"/>
    <n v="187.1403"/>
    <n v="71.13"/>
    <m/>
    <s v="FOUNDATION CREAM TO POWDER"/>
    <s v="FOUNDATION"/>
    <s v="FACE COLOR"/>
    <s v="FEMALE"/>
    <s v="AVON"/>
    <s v="AVON"/>
    <n v="0"/>
    <n v="50"/>
    <n v="5"/>
    <s v="N"/>
    <s v="N"/>
    <n v="51324"/>
    <m/>
    <s v="N"/>
    <s v="OPT"/>
    <n v="23.27"/>
    <n v="25.99"/>
    <n v="26.79"/>
    <m/>
    <m/>
    <m/>
    <m/>
    <s v="N"/>
    <m/>
    <m/>
    <m/>
    <x v="0"/>
    <m/>
    <n v="42"/>
    <s v="AVON COLOR - 7"/>
    <s v="N"/>
    <m/>
    <m/>
    <s v="N"/>
    <n v="20230306"/>
    <m/>
    <n v="134462866"/>
    <s v="MIXED"/>
    <s v="Tech rep lvl"/>
    <s v="CosmÃ©ticos"/>
    <n v="1"/>
    <m/>
    <n v="0"/>
    <n v="0"/>
    <n v="100"/>
    <n v="134462993"/>
    <n v="999"/>
    <n v="2"/>
    <x v="0"/>
    <x v="0"/>
    <n v="0.38059999999999999"/>
    <n v="0.435"/>
    <n v="0.38059999999999999"/>
    <n v="0.35339999999999999"/>
    <n v="0.33710000000000001"/>
    <n v="23.99"/>
    <n v="23.99"/>
    <n v="23.99"/>
    <n v="23.99"/>
    <n v="23.99"/>
    <s v="Brasil + Dia a Dia + VGF2"/>
    <s v="Bronze + Dia a Dia + VGF2"/>
    <s v="Prata + Dia a Dia + VGF2"/>
    <s v="Ouro + Dia a Dia + VGF2"/>
    <s v="Estrela + Dia a Dia + VGF2"/>
    <n v="30"/>
    <n v="20"/>
    <n v="30"/>
    <n v="35"/>
    <n v="38"/>
    <n v="83.92"/>
    <n v="83.92"/>
    <n v="83.92"/>
    <n v="83.92"/>
    <n v="83.92"/>
    <n v="0"/>
    <n v="0"/>
    <n v="0"/>
    <n v="0"/>
    <n v="0"/>
    <n v="16.792999999999999"/>
    <n v="19.192"/>
    <n v="16.792999999999999"/>
    <n v="15.593500000000001"/>
    <n v="14.873799999999999"/>
    <n v="0"/>
    <n v="0"/>
    <n v="0"/>
    <n v="0"/>
    <n v="0"/>
    <n v="0"/>
    <n v="100"/>
    <n v="100"/>
    <n v="100"/>
    <n v="100"/>
  </r>
  <r>
    <n v="635106"/>
    <x v="580"/>
    <n v="20230301"/>
    <m/>
    <s v="COLOR"/>
    <x v="236"/>
    <s v="AVON POWERSTAY CREAM TO POWDER FDT - REFILL"/>
    <n v="1227099"/>
    <x v="580"/>
    <n v="1"/>
    <s v="IN-LINE (EXCL NR)"/>
    <s v="REGULAR PRICE"/>
    <n v="0.38059999999999999"/>
    <m/>
    <n v="3.766"/>
    <m/>
    <m/>
    <n v="39.99"/>
    <n v="39.99"/>
    <n v="68"/>
    <n v="68"/>
    <n v="42"/>
    <s v="WORK IN PROGRESS"/>
    <n v="134462866"/>
    <s v="NO INCENTIVE"/>
    <s v="N"/>
    <s v="N"/>
    <s v="N"/>
    <s v="N"/>
    <x v="3"/>
    <n v="134462884"/>
    <n v="28"/>
    <n v="11"/>
    <n v="20230306"/>
    <s v="CUSTOMER"/>
    <n v="15"/>
    <s v="Y"/>
    <s v="Tech rep lvl + Dia a Dia + VGF2"/>
    <s v="FULL PAYMENT"/>
    <m/>
    <n v="1004.5288"/>
    <n v="748.44079999999997"/>
    <n v="82.68"/>
    <m/>
    <s v="FOUNDATION CREAM TO POWDER"/>
    <s v="FOUNDATION"/>
    <s v="FACE COLOR"/>
    <s v="FEMALE"/>
    <s v="AVON"/>
    <s v="AVON"/>
    <n v="0"/>
    <n v="50"/>
    <n v="5"/>
    <s v="N"/>
    <s v="N"/>
    <n v="51324"/>
    <m/>
    <s v="N"/>
    <m/>
    <m/>
    <m/>
    <m/>
    <m/>
    <m/>
    <m/>
    <m/>
    <s v="N"/>
    <m/>
    <m/>
    <m/>
    <x v="0"/>
    <m/>
    <n v="42"/>
    <s v="AVON COLOR - 7"/>
    <s v="N"/>
    <m/>
    <m/>
    <s v="N"/>
    <n v="20230306"/>
    <m/>
    <n v="134462866"/>
    <s v="MIXED"/>
    <s v="Tech rep lvl"/>
    <s v="CosmÃ©ticos"/>
    <n v="1"/>
    <m/>
    <n v="0"/>
    <n v="0"/>
    <n v="100"/>
    <n v="13446286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5107"/>
    <x v="581"/>
    <n v="20230301"/>
    <m/>
    <s v="COLOR"/>
    <x v="236"/>
    <s v="AVON POWERSTAY CREAM TO POWDER FDT - REFILL"/>
    <n v="1227099"/>
    <x v="581"/>
    <n v="1"/>
    <s v="IN-LINE (EXCL NR)"/>
    <s v="REGULAR PRICE"/>
    <n v="0.38059999999999999"/>
    <m/>
    <n v="3.7650000000000001"/>
    <m/>
    <m/>
    <n v="39.99"/>
    <n v="39.99"/>
    <n v="56"/>
    <n v="56"/>
    <n v="42"/>
    <s v="WORK IN PROGRESS"/>
    <n v="134462866"/>
    <s v="NO INCENTIVE"/>
    <s v="N"/>
    <s v="N"/>
    <s v="N"/>
    <s v="N"/>
    <x v="3"/>
    <n v="134462885"/>
    <n v="28"/>
    <n v="11"/>
    <n v="20230306"/>
    <s v="CUSTOMER"/>
    <n v="15"/>
    <s v="Y"/>
    <s v="Tech rep lvl + Dia a Dia + VGF2"/>
    <s v="FULL PAYMENT"/>
    <m/>
    <n v="825.36559999999997"/>
    <n v="614.52560000000005"/>
    <n v="82.68"/>
    <m/>
    <s v="FOUNDATION CREAM TO POWDER"/>
    <s v="FOUNDATION"/>
    <s v="FACE COLOR"/>
    <s v="FEMALE"/>
    <s v="AVON"/>
    <s v="AVON"/>
    <n v="0"/>
    <n v="50"/>
    <n v="5"/>
    <s v="N"/>
    <s v="N"/>
    <n v="51327"/>
    <m/>
    <s v="N"/>
    <m/>
    <m/>
    <m/>
    <m/>
    <m/>
    <m/>
    <m/>
    <m/>
    <s v="N"/>
    <m/>
    <m/>
    <m/>
    <x v="0"/>
    <m/>
    <n v="42"/>
    <s v="AVON COLOR - 7"/>
    <s v="N"/>
    <m/>
    <m/>
    <s v="N"/>
    <n v="20230306"/>
    <m/>
    <n v="134462866"/>
    <s v="MIXED"/>
    <s v="Tech rep lvl"/>
    <s v="CosmÃ©ticos"/>
    <n v="1"/>
    <m/>
    <n v="0"/>
    <n v="0"/>
    <n v="100"/>
    <n v="13446286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5107"/>
    <x v="581"/>
    <n v="20230301"/>
    <m/>
    <s v="COLOR"/>
    <x v="236"/>
    <s v="AVON POWERSTAY CREAM TO POWDER FDT - REFILL"/>
    <n v="1227099"/>
    <x v="581"/>
    <n v="1"/>
    <s v="IN-LINE (EXCL NR)"/>
    <s v="DISCOUNTED BEAUTY WITH PURCHASE (PWP)"/>
    <n v="0.38059999999999999"/>
    <m/>
    <n v="3.7650000000000001"/>
    <m/>
    <m/>
    <n v="23.99"/>
    <n v="39.99"/>
    <n v="30"/>
    <n v="30"/>
    <n v="42"/>
    <s v="WORK IN PROGRESS"/>
    <n v="134462866"/>
    <s v="NO INCENTIVE"/>
    <s v="N"/>
    <s v="N"/>
    <s v="N"/>
    <s v="N"/>
    <x v="3"/>
    <n v="134463011"/>
    <n v="28"/>
    <n v="11"/>
    <n v="20230306"/>
    <s v="CUSTOMER"/>
    <n v="15"/>
    <s v="Y"/>
    <s v="Tech rep lvl + Dia a Dia + VGF2"/>
    <s v="FULL PAYMENT"/>
    <m/>
    <n v="264.26420000000002"/>
    <n v="151.3142"/>
    <n v="71.13"/>
    <m/>
    <s v="FOUNDATION CREAM TO POWDER"/>
    <s v="FOUNDATION"/>
    <s v="FACE COLOR"/>
    <s v="FEMALE"/>
    <s v="AVON"/>
    <s v="AVON"/>
    <n v="0"/>
    <n v="50"/>
    <n v="5"/>
    <s v="N"/>
    <s v="N"/>
    <n v="51327"/>
    <m/>
    <s v="N"/>
    <s v="OPT"/>
    <n v="23.27"/>
    <n v="25.99"/>
    <n v="26.79"/>
    <m/>
    <m/>
    <m/>
    <m/>
    <s v="N"/>
    <m/>
    <m/>
    <m/>
    <x v="0"/>
    <m/>
    <n v="42"/>
    <s v="AVON COLOR - 7"/>
    <s v="N"/>
    <m/>
    <m/>
    <s v="N"/>
    <n v="20230306"/>
    <m/>
    <n v="134462866"/>
    <s v="MIXED"/>
    <s v="Tech rep lvl"/>
    <s v="CosmÃ©ticos"/>
    <n v="1"/>
    <m/>
    <n v="0"/>
    <n v="0"/>
    <n v="100"/>
    <n v="134462993"/>
    <n v="999"/>
    <n v="2"/>
    <x v="0"/>
    <x v="0"/>
    <n v="0.38059999999999999"/>
    <n v="0.435"/>
    <n v="0.38059999999999999"/>
    <n v="0.35339999999999999"/>
    <n v="0.33710000000000001"/>
    <n v="23.99"/>
    <n v="23.99"/>
    <n v="23.99"/>
    <n v="23.99"/>
    <n v="23.99"/>
    <s v="Brasil + Dia a Dia + VGF2"/>
    <s v="Bronze + Dia a Dia + VGF2"/>
    <s v="Prata + Dia a Dia + VGF2"/>
    <s v="Ouro + Dia a Dia + VGF2"/>
    <s v="Estrela + Dia a Dia + VGF2"/>
    <n v="30"/>
    <n v="20"/>
    <n v="30"/>
    <n v="35"/>
    <n v="38"/>
    <n v="83.92"/>
    <n v="83.92"/>
    <n v="83.92"/>
    <n v="83.92"/>
    <n v="83.92"/>
    <n v="0"/>
    <n v="0"/>
    <n v="0"/>
    <n v="0"/>
    <n v="0"/>
    <n v="16.792999999999999"/>
    <n v="19.192"/>
    <n v="16.792999999999999"/>
    <n v="15.593500000000001"/>
    <n v="14.873799999999999"/>
    <n v="0"/>
    <n v="0"/>
    <n v="0"/>
    <n v="0"/>
    <n v="0"/>
    <n v="0"/>
    <n v="100"/>
    <n v="100"/>
    <n v="100"/>
    <n v="100"/>
  </r>
  <r>
    <n v="635108"/>
    <x v="582"/>
    <n v="20230301"/>
    <m/>
    <s v="COLOR"/>
    <x v="236"/>
    <s v="AVON POWERSTAY CREAM TO POWDER FDT - REFILL"/>
    <n v="1227099"/>
    <x v="582"/>
    <n v="1"/>
    <s v="IN-LINE (EXCL NR)"/>
    <s v="REGULAR PRICE"/>
    <n v="0.38059999999999999"/>
    <m/>
    <n v="3.7759999999999998"/>
    <m/>
    <m/>
    <n v="39.99"/>
    <n v="39.99"/>
    <n v="18"/>
    <n v="18"/>
    <n v="42"/>
    <s v="WORK IN PROGRESS"/>
    <n v="134462866"/>
    <s v="NO INCENTIVE"/>
    <s v="N"/>
    <s v="N"/>
    <s v="N"/>
    <s v="N"/>
    <x v="3"/>
    <n v="134462868"/>
    <n v="28"/>
    <n v="11"/>
    <n v="20230306"/>
    <s v="CUSTOMER"/>
    <n v="15"/>
    <s v="Y"/>
    <s v="Tech rep lvl + Dia a Dia + VGF2"/>
    <s v="FULL PAYMENT"/>
    <m/>
    <n v="263.09019999999998"/>
    <n v="195.12219999999999"/>
    <n v="82.63"/>
    <m/>
    <s v="FOUNDATION CREAM TO POWDER"/>
    <s v="FOUNDATION"/>
    <s v="FACE COLOR"/>
    <s v="FEMALE"/>
    <s v="AVON"/>
    <s v="AVON"/>
    <n v="0"/>
    <n v="50"/>
    <n v="5"/>
    <s v="N"/>
    <s v="N"/>
    <n v="51375"/>
    <m/>
    <s v="N"/>
    <m/>
    <m/>
    <m/>
    <m/>
    <m/>
    <m/>
    <m/>
    <m/>
    <s v="N"/>
    <m/>
    <m/>
    <m/>
    <x v="0"/>
    <m/>
    <n v="42"/>
    <s v="AVON COLOR - 7"/>
    <s v="N"/>
    <m/>
    <m/>
    <s v="N"/>
    <n v="20230306"/>
    <m/>
    <n v="134462866"/>
    <s v="MIXED"/>
    <s v="Tech rep lvl"/>
    <s v="CosmÃ©ticos"/>
    <n v="1"/>
    <m/>
    <n v="0"/>
    <n v="0"/>
    <n v="100"/>
    <n v="13446286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5108"/>
    <x v="582"/>
    <n v="20230301"/>
    <m/>
    <s v="COLOR"/>
    <x v="236"/>
    <s v="AVON POWERSTAY CREAM TO POWDER FDT - REFILL"/>
    <n v="1227099"/>
    <x v="582"/>
    <n v="1"/>
    <s v="IN-LINE (EXCL NR)"/>
    <s v="DISCOUNTED BEAUTY WITH PURCHASE (PWP)"/>
    <n v="0.38059999999999999"/>
    <m/>
    <n v="3.7759999999999998"/>
    <m/>
    <m/>
    <n v="23.99"/>
    <n v="39.99"/>
    <n v="10"/>
    <n v="10"/>
    <n v="42"/>
    <s v="WORK IN PROGRESS"/>
    <n v="134462866"/>
    <s v="NO INCENTIVE"/>
    <s v="N"/>
    <s v="N"/>
    <s v="N"/>
    <s v="N"/>
    <x v="3"/>
    <n v="134462994"/>
    <n v="28"/>
    <n v="11"/>
    <n v="20230306"/>
    <s v="CUSTOMER"/>
    <n v="15"/>
    <s v="Y"/>
    <s v="Tech rep lvl + Dia a Dia + VGF2"/>
    <s v="FULL PAYMENT"/>
    <m/>
    <n v="86.479200000000006"/>
    <n v="48.719200000000001"/>
    <n v="71.05"/>
    <m/>
    <s v="FOUNDATION CREAM TO POWDER"/>
    <s v="FOUNDATION"/>
    <s v="FACE COLOR"/>
    <s v="FEMALE"/>
    <s v="AVON"/>
    <s v="AVON"/>
    <n v="0"/>
    <n v="50"/>
    <n v="5"/>
    <s v="N"/>
    <s v="N"/>
    <n v="51375"/>
    <m/>
    <s v="N"/>
    <s v="OPT"/>
    <n v="23.27"/>
    <n v="25.99"/>
    <n v="26.79"/>
    <m/>
    <m/>
    <m/>
    <m/>
    <s v="N"/>
    <m/>
    <m/>
    <m/>
    <x v="0"/>
    <m/>
    <n v="42"/>
    <s v="AVON COLOR - 7"/>
    <s v="N"/>
    <m/>
    <m/>
    <s v="N"/>
    <n v="20230306"/>
    <m/>
    <n v="134462866"/>
    <s v="MIXED"/>
    <s v="Tech rep lvl"/>
    <s v="CosmÃ©ticos"/>
    <n v="1"/>
    <m/>
    <n v="0"/>
    <n v="0"/>
    <n v="100"/>
    <n v="134462993"/>
    <n v="999"/>
    <n v="2"/>
    <x v="0"/>
    <x v="0"/>
    <n v="0.38059999999999999"/>
    <n v="0.435"/>
    <n v="0.38059999999999999"/>
    <n v="0.35339999999999999"/>
    <n v="0.33710000000000001"/>
    <n v="23.99"/>
    <n v="23.99"/>
    <n v="23.99"/>
    <n v="23.99"/>
    <n v="23.99"/>
    <s v="Brasil + Dia a Dia + VGF2"/>
    <s v="Bronze + Dia a Dia + VGF2"/>
    <s v="Prata + Dia a Dia + VGF2"/>
    <s v="Ouro + Dia a Dia + VGF2"/>
    <s v="Estrela + Dia a Dia + VGF2"/>
    <n v="30"/>
    <n v="20"/>
    <n v="30"/>
    <n v="35"/>
    <n v="38"/>
    <n v="83.92"/>
    <n v="83.92"/>
    <n v="83.92"/>
    <n v="83.92"/>
    <n v="83.92"/>
    <n v="0"/>
    <n v="0"/>
    <n v="0"/>
    <n v="0"/>
    <n v="0"/>
    <n v="16.792999999999999"/>
    <n v="19.192"/>
    <n v="16.792999999999999"/>
    <n v="15.593500000000001"/>
    <n v="14.873799999999999"/>
    <n v="0"/>
    <n v="0"/>
    <n v="0"/>
    <n v="0"/>
    <n v="0"/>
    <n v="0"/>
    <n v="100"/>
    <n v="100"/>
    <n v="100"/>
    <n v="100"/>
  </r>
  <r>
    <n v="635109"/>
    <x v="583"/>
    <n v="20230301"/>
    <m/>
    <s v="COLOR"/>
    <x v="236"/>
    <s v="AVON POWERSTAY CREAM TO POWDER FDT - REFILL"/>
    <n v="1227099"/>
    <x v="583"/>
    <n v="1"/>
    <s v="IN-LINE (EXCL NR)"/>
    <s v="REGULAR PRICE"/>
    <n v="0.38059999999999999"/>
    <m/>
    <n v="3.7890000000000001"/>
    <m/>
    <m/>
    <n v="39.99"/>
    <n v="39.99"/>
    <n v="38"/>
    <n v="38"/>
    <n v="42"/>
    <s v="WORK IN PROGRESS"/>
    <n v="134462866"/>
    <s v="NO INCENTIVE"/>
    <s v="N"/>
    <s v="N"/>
    <s v="N"/>
    <s v="N"/>
    <x v="3"/>
    <n v="134462878"/>
    <n v="28"/>
    <n v="11"/>
    <n v="20230306"/>
    <s v="CUSTOMER"/>
    <n v="15"/>
    <s v="Y"/>
    <s v="Tech rep lvl + Dia a Dia + VGF2"/>
    <s v="FULL PAYMENT"/>
    <m/>
    <n v="557.70849999999996"/>
    <n v="413.72649999999999"/>
    <n v="82.57"/>
    <m/>
    <s v="FOUNDATION CREAM TO POWDER"/>
    <s v="FOUNDATION"/>
    <s v="FACE COLOR"/>
    <s v="FEMALE"/>
    <s v="AVON"/>
    <s v="AVON"/>
    <n v="0"/>
    <n v="50"/>
    <n v="5"/>
    <s v="N"/>
    <s v="N"/>
    <n v="51425"/>
    <m/>
    <s v="N"/>
    <m/>
    <m/>
    <m/>
    <m/>
    <m/>
    <m/>
    <m/>
    <m/>
    <s v="N"/>
    <m/>
    <m/>
    <m/>
    <x v="0"/>
    <m/>
    <n v="42"/>
    <s v="AVON COLOR - 7"/>
    <s v="N"/>
    <m/>
    <m/>
    <s v="N"/>
    <n v="20230306"/>
    <m/>
    <n v="134462866"/>
    <s v="MIXED"/>
    <s v="Tech rep lvl"/>
    <s v="CosmÃ©ticos"/>
    <n v="1"/>
    <m/>
    <n v="0"/>
    <n v="0"/>
    <n v="100"/>
    <n v="13446286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5109"/>
    <x v="583"/>
    <n v="20230301"/>
    <m/>
    <s v="COLOR"/>
    <x v="236"/>
    <s v="AVON POWERSTAY CREAM TO POWDER FDT - REFILL"/>
    <n v="1227099"/>
    <x v="583"/>
    <n v="1"/>
    <s v="IN-LINE (EXCL NR)"/>
    <s v="DISCOUNTED BEAUTY WITH PURCHASE (PWP)"/>
    <n v="0.38059999999999999"/>
    <m/>
    <n v="3.7890000000000001"/>
    <m/>
    <m/>
    <n v="23.99"/>
    <n v="39.99"/>
    <n v="20"/>
    <n v="20"/>
    <n v="42"/>
    <s v="WORK IN PROGRESS"/>
    <n v="134462866"/>
    <s v="NO INCENTIVE"/>
    <s v="N"/>
    <s v="N"/>
    <s v="N"/>
    <s v="N"/>
    <x v="3"/>
    <n v="134463004"/>
    <n v="28"/>
    <n v="11"/>
    <n v="20230306"/>
    <s v="CUSTOMER"/>
    <n v="15"/>
    <s v="Y"/>
    <s v="Tech rep lvl + Dia a Dia + VGF2"/>
    <s v="FULL PAYMENT"/>
    <m/>
    <n v="176.7415"/>
    <n v="100.9615"/>
    <n v="70.95"/>
    <m/>
    <s v="FOUNDATION CREAM TO POWDER"/>
    <s v="FOUNDATION"/>
    <s v="FACE COLOR"/>
    <s v="FEMALE"/>
    <s v="AVON"/>
    <s v="AVON"/>
    <n v="0"/>
    <n v="50"/>
    <n v="5"/>
    <s v="N"/>
    <s v="N"/>
    <n v="51425"/>
    <m/>
    <s v="N"/>
    <s v="OPT"/>
    <n v="23.27"/>
    <n v="25.99"/>
    <n v="26.79"/>
    <m/>
    <m/>
    <m/>
    <m/>
    <s v="N"/>
    <m/>
    <m/>
    <m/>
    <x v="0"/>
    <m/>
    <n v="42"/>
    <s v="AVON COLOR - 7"/>
    <s v="N"/>
    <m/>
    <m/>
    <s v="N"/>
    <n v="20230306"/>
    <m/>
    <n v="134462866"/>
    <s v="MIXED"/>
    <s v="Tech rep lvl"/>
    <s v="CosmÃ©ticos"/>
    <n v="1"/>
    <m/>
    <n v="0"/>
    <n v="0"/>
    <n v="100"/>
    <n v="134462993"/>
    <n v="999"/>
    <n v="2"/>
    <x v="0"/>
    <x v="0"/>
    <n v="0.38059999999999999"/>
    <n v="0.435"/>
    <n v="0.38059999999999999"/>
    <n v="0.35339999999999999"/>
    <n v="0.33710000000000001"/>
    <n v="23.99"/>
    <n v="23.99"/>
    <n v="23.99"/>
    <n v="23.99"/>
    <n v="23.99"/>
    <s v="Brasil + Dia a Dia + VGF2"/>
    <s v="Bronze + Dia a Dia + VGF2"/>
    <s v="Prata + Dia a Dia + VGF2"/>
    <s v="Ouro + Dia a Dia + VGF2"/>
    <s v="Estrela + Dia a Dia + VGF2"/>
    <n v="30"/>
    <n v="20"/>
    <n v="30"/>
    <n v="35"/>
    <n v="38"/>
    <n v="83.92"/>
    <n v="83.92"/>
    <n v="83.92"/>
    <n v="83.92"/>
    <n v="83.92"/>
    <n v="0"/>
    <n v="0"/>
    <n v="0"/>
    <n v="0"/>
    <n v="0"/>
    <n v="16.792999999999999"/>
    <n v="19.192"/>
    <n v="16.792999999999999"/>
    <n v="15.593500000000001"/>
    <n v="14.873799999999999"/>
    <n v="0"/>
    <n v="0"/>
    <n v="0"/>
    <n v="0"/>
    <n v="0"/>
    <n v="0"/>
    <n v="100"/>
    <n v="100"/>
    <n v="100"/>
    <n v="100"/>
  </r>
  <r>
    <n v="635110"/>
    <x v="584"/>
    <n v="20230301"/>
    <m/>
    <s v="COLOR"/>
    <x v="236"/>
    <s v="AVON POWERSTAY CREAM TO POWDER FDT - REFILL"/>
    <n v="1227099"/>
    <x v="584"/>
    <n v="1"/>
    <s v="IN-LINE (EXCL NR)"/>
    <s v="DISCOUNTED BEAUTY WITH PURCHASE (PWP)"/>
    <n v="0.38059999999999999"/>
    <m/>
    <n v="3.7919999999999998"/>
    <m/>
    <m/>
    <n v="23.99"/>
    <n v="39.99"/>
    <n v="17"/>
    <n v="17"/>
    <n v="42"/>
    <s v="WORK IN PROGRESS"/>
    <n v="134462866"/>
    <s v="NO INCENTIVE"/>
    <s v="N"/>
    <s v="N"/>
    <s v="N"/>
    <s v="N"/>
    <x v="3"/>
    <n v="134462995"/>
    <n v="28"/>
    <n v="11"/>
    <n v="20230306"/>
    <s v="CUSTOMER"/>
    <n v="15"/>
    <s v="Y"/>
    <s v="Tech rep lvl + Dia a Dia + VGF2"/>
    <s v="FULL PAYMENT"/>
    <m/>
    <n v="148.69720000000001"/>
    <n v="84.233199999999997"/>
    <n v="70.930000000000007"/>
    <m/>
    <s v="FOUNDATION CREAM TO POWDER"/>
    <s v="FOUNDATION"/>
    <s v="FACE COLOR"/>
    <s v="FEMALE"/>
    <s v="AVON"/>
    <s v="AVON"/>
    <n v="0"/>
    <n v="50"/>
    <n v="5"/>
    <s v="N"/>
    <s v="N"/>
    <n v="51535"/>
    <m/>
    <s v="N"/>
    <s v="OPT"/>
    <n v="23.27"/>
    <n v="25.99"/>
    <n v="26.79"/>
    <m/>
    <m/>
    <m/>
    <m/>
    <s v="N"/>
    <m/>
    <m/>
    <m/>
    <x v="0"/>
    <m/>
    <n v="42"/>
    <s v="AVON COLOR - 7"/>
    <s v="N"/>
    <m/>
    <m/>
    <s v="N"/>
    <n v="20230306"/>
    <m/>
    <n v="134462866"/>
    <s v="MIXED"/>
    <s v="Tech rep lvl"/>
    <s v="CosmÃ©ticos"/>
    <n v="1"/>
    <m/>
    <n v="0"/>
    <n v="0"/>
    <n v="100"/>
    <n v="134462993"/>
    <n v="999"/>
    <n v="2"/>
    <x v="0"/>
    <x v="0"/>
    <n v="0.38059999999999999"/>
    <n v="0.435"/>
    <n v="0.38059999999999999"/>
    <n v="0.35339999999999999"/>
    <n v="0.33710000000000001"/>
    <n v="23.99"/>
    <n v="23.99"/>
    <n v="23.99"/>
    <n v="23.99"/>
    <n v="23.99"/>
    <s v="Brasil + Dia a Dia + VGF2"/>
    <s v="Bronze + Dia a Dia + VGF2"/>
    <s v="Prata + Dia a Dia + VGF2"/>
    <s v="Ouro + Dia a Dia + VGF2"/>
    <s v="Estrela + Dia a Dia + VGF2"/>
    <n v="30"/>
    <n v="20"/>
    <n v="30"/>
    <n v="35"/>
    <n v="38"/>
    <n v="83.92"/>
    <n v="83.92"/>
    <n v="83.92"/>
    <n v="83.92"/>
    <n v="83.92"/>
    <n v="0"/>
    <n v="0"/>
    <n v="0"/>
    <n v="0"/>
    <n v="0"/>
    <n v="16.792999999999999"/>
    <n v="19.192"/>
    <n v="16.792999999999999"/>
    <n v="15.593500000000001"/>
    <n v="14.873799999999999"/>
    <n v="0"/>
    <n v="0"/>
    <n v="0"/>
    <n v="0"/>
    <n v="0"/>
    <n v="0"/>
    <n v="100"/>
    <n v="100"/>
    <n v="100"/>
    <n v="100"/>
  </r>
  <r>
    <n v="635110"/>
    <x v="584"/>
    <n v="20230301"/>
    <m/>
    <s v="COLOR"/>
    <x v="236"/>
    <s v="AVON POWERSTAY CREAM TO POWDER FDT - REFILL"/>
    <n v="1227099"/>
    <x v="584"/>
    <n v="1"/>
    <s v="IN-LINE (EXCL NR)"/>
    <s v="REGULAR PRICE"/>
    <n v="0.38059999999999999"/>
    <m/>
    <n v="3.7919999999999998"/>
    <m/>
    <m/>
    <n v="39.99"/>
    <n v="39.99"/>
    <n v="31"/>
    <n v="31"/>
    <n v="42"/>
    <s v="WORK IN PROGRESS"/>
    <n v="134462866"/>
    <s v="NO INCENTIVE"/>
    <s v="N"/>
    <s v="N"/>
    <s v="N"/>
    <s v="N"/>
    <x v="3"/>
    <n v="134462869"/>
    <n v="28"/>
    <n v="11"/>
    <n v="20230306"/>
    <s v="CUSTOMER"/>
    <n v="15"/>
    <s v="Y"/>
    <s v="Tech rep lvl + Dia a Dia + VGF2"/>
    <s v="FULL PAYMENT"/>
    <m/>
    <n v="454.6463"/>
    <n v="337.09429999999998"/>
    <n v="82.56"/>
    <m/>
    <s v="FOUNDATION CREAM TO POWDER"/>
    <s v="FOUNDATION"/>
    <s v="FACE COLOR"/>
    <s v="FEMALE"/>
    <s v="AVON"/>
    <s v="AVON"/>
    <n v="0"/>
    <n v="50"/>
    <n v="5"/>
    <s v="N"/>
    <s v="N"/>
    <n v="51535"/>
    <m/>
    <s v="N"/>
    <m/>
    <m/>
    <m/>
    <m/>
    <m/>
    <m/>
    <m/>
    <m/>
    <s v="N"/>
    <m/>
    <m/>
    <m/>
    <x v="0"/>
    <m/>
    <n v="42"/>
    <s v="AVON COLOR - 7"/>
    <s v="N"/>
    <m/>
    <m/>
    <s v="N"/>
    <n v="20230306"/>
    <m/>
    <n v="134462866"/>
    <s v="MIXED"/>
    <s v="Tech rep lvl"/>
    <s v="CosmÃ©ticos"/>
    <n v="1"/>
    <m/>
    <n v="0"/>
    <n v="0"/>
    <n v="100"/>
    <n v="13446286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5113"/>
    <x v="585"/>
    <n v="20230301"/>
    <m/>
    <s v="COLOR"/>
    <x v="236"/>
    <s v="AVON POWERSTAY CREAM TO POWDER FDT - REFILL"/>
    <n v="1227099"/>
    <x v="585"/>
    <n v="1"/>
    <s v="IN-LINE (EXCL NR)"/>
    <s v="DISCOUNTED BEAUTY WITH PURCHASE (PWP)"/>
    <n v="0.38059999999999999"/>
    <m/>
    <n v="3.79"/>
    <m/>
    <m/>
    <n v="23.99"/>
    <n v="39.99"/>
    <n v="13"/>
    <n v="13"/>
    <n v="42"/>
    <s v="WORK IN PROGRESS"/>
    <n v="134462866"/>
    <s v="NO INCENTIVE"/>
    <s v="N"/>
    <s v="N"/>
    <s v="N"/>
    <s v="N"/>
    <x v="3"/>
    <n v="134463009"/>
    <n v="28"/>
    <n v="11"/>
    <n v="20230306"/>
    <s v="CUSTOMER"/>
    <n v="15"/>
    <s v="Y"/>
    <s v="Tech rep lvl + Dia a Dia + VGF2"/>
    <s v="FULL PAYMENT"/>
    <m/>
    <n v="112.1748"/>
    <n v="62.904800000000002"/>
    <n v="70.94"/>
    <m/>
    <s v="FOUNDATION CREAM TO POWDER"/>
    <s v="FOUNDATION"/>
    <s v="FACE COLOR"/>
    <s v="FEMALE"/>
    <s v="AVON"/>
    <s v="AVON"/>
    <n v="0"/>
    <n v="50"/>
    <n v="5"/>
    <s v="N"/>
    <s v="N"/>
    <n v="51582"/>
    <m/>
    <s v="N"/>
    <s v="OPT"/>
    <n v="23.27"/>
    <n v="25.99"/>
    <n v="26.79"/>
    <m/>
    <m/>
    <m/>
    <m/>
    <s v="N"/>
    <m/>
    <m/>
    <m/>
    <x v="0"/>
    <m/>
    <n v="42"/>
    <s v="AVON COLOR - 7"/>
    <s v="N"/>
    <m/>
    <m/>
    <s v="N"/>
    <n v="20230306"/>
    <m/>
    <n v="134462866"/>
    <s v="MIXED"/>
    <s v="Tech rep lvl"/>
    <s v="CosmÃ©ticos"/>
    <n v="1"/>
    <m/>
    <n v="0"/>
    <n v="0"/>
    <n v="100"/>
    <n v="134462993"/>
    <n v="999"/>
    <n v="2"/>
    <x v="0"/>
    <x v="0"/>
    <n v="0.38059999999999999"/>
    <n v="0.435"/>
    <n v="0.38059999999999999"/>
    <n v="0.35339999999999999"/>
    <n v="0.33710000000000001"/>
    <n v="23.99"/>
    <n v="23.99"/>
    <n v="23.99"/>
    <n v="23.99"/>
    <n v="23.99"/>
    <s v="Brasil + Dia a Dia + VGF2"/>
    <s v="Bronze + Dia a Dia + VGF2"/>
    <s v="Prata + Dia a Dia + VGF2"/>
    <s v="Ouro + Dia a Dia + VGF2"/>
    <s v="Estrela + Dia a Dia + VGF2"/>
    <n v="30"/>
    <n v="20"/>
    <n v="30"/>
    <n v="35"/>
    <n v="38"/>
    <n v="83.92"/>
    <n v="83.92"/>
    <n v="83.92"/>
    <n v="83.92"/>
    <n v="83.92"/>
    <n v="0"/>
    <n v="0"/>
    <n v="0"/>
    <n v="0"/>
    <n v="0"/>
    <n v="16.792999999999999"/>
    <n v="19.192"/>
    <n v="16.792999999999999"/>
    <n v="15.593500000000001"/>
    <n v="14.873799999999999"/>
    <n v="0"/>
    <n v="0"/>
    <n v="0"/>
    <n v="0"/>
    <n v="0"/>
    <n v="0"/>
    <n v="100"/>
    <n v="100"/>
    <n v="100"/>
    <n v="100"/>
  </r>
  <r>
    <n v="635113"/>
    <x v="585"/>
    <n v="20230301"/>
    <m/>
    <s v="COLOR"/>
    <x v="236"/>
    <s v="AVON POWERSTAY CREAM TO POWDER FDT - REFILL"/>
    <n v="1227099"/>
    <x v="585"/>
    <n v="1"/>
    <s v="IN-LINE (EXCL NR)"/>
    <s v="REGULAR PRICE"/>
    <n v="0.38059999999999999"/>
    <m/>
    <n v="3.79"/>
    <m/>
    <m/>
    <n v="39.99"/>
    <n v="39.99"/>
    <n v="24"/>
    <n v="24"/>
    <n v="42"/>
    <s v="WORK IN PROGRESS"/>
    <n v="134462866"/>
    <s v="NO INCENTIVE"/>
    <s v="N"/>
    <s v="N"/>
    <s v="N"/>
    <s v="N"/>
    <x v="3"/>
    <n v="134462883"/>
    <n v="28"/>
    <n v="11"/>
    <n v="20230306"/>
    <s v="CUSTOMER"/>
    <n v="15"/>
    <s v="Y"/>
    <s v="Tech rep lvl + Dia a Dia + VGF2"/>
    <s v="FULL PAYMENT"/>
    <m/>
    <n v="350.93220000000002"/>
    <n v="259.97219999999999"/>
    <n v="82.57"/>
    <m/>
    <s v="FOUNDATION CREAM TO POWDER"/>
    <s v="FOUNDATION"/>
    <s v="FACE COLOR"/>
    <s v="FEMALE"/>
    <s v="AVON"/>
    <s v="AVON"/>
    <n v="0"/>
    <n v="50"/>
    <n v="5"/>
    <s v="N"/>
    <s v="N"/>
    <n v="51582"/>
    <m/>
    <s v="N"/>
    <m/>
    <m/>
    <m/>
    <m/>
    <m/>
    <m/>
    <m/>
    <m/>
    <s v="N"/>
    <m/>
    <m/>
    <m/>
    <x v="0"/>
    <m/>
    <n v="42"/>
    <s v="AVON COLOR - 7"/>
    <s v="N"/>
    <m/>
    <m/>
    <s v="N"/>
    <n v="20230306"/>
    <m/>
    <n v="134462866"/>
    <s v="MIXED"/>
    <s v="Tech rep lvl"/>
    <s v="CosmÃ©ticos"/>
    <n v="1"/>
    <m/>
    <n v="0"/>
    <n v="0"/>
    <n v="100"/>
    <n v="13446286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5115"/>
    <x v="586"/>
    <n v="20230301"/>
    <m/>
    <s v="COLOR"/>
    <x v="236"/>
    <s v="AVON POWERSTAY CREAM TO POWDER FDT - REFILL"/>
    <n v="1227099"/>
    <x v="586"/>
    <n v="1"/>
    <s v="IN-LINE (EXCL NR)"/>
    <s v="REGULAR PRICE"/>
    <n v="0.38059999999999999"/>
    <m/>
    <n v="3.7949999999999999"/>
    <m/>
    <m/>
    <n v="39.99"/>
    <n v="39.99"/>
    <n v="51"/>
    <n v="51"/>
    <n v="42"/>
    <s v="WORK IN PROGRESS"/>
    <n v="134462866"/>
    <s v="NO INCENTIVE"/>
    <s v="N"/>
    <s v="N"/>
    <s v="N"/>
    <s v="N"/>
    <x v="3"/>
    <n v="134462870"/>
    <n v="28"/>
    <n v="11"/>
    <n v="20230306"/>
    <s v="CUSTOMER"/>
    <n v="15"/>
    <s v="Y"/>
    <s v="Tech rep lvl + Dia a Dia + VGF2"/>
    <s v="FULL PAYMENT"/>
    <m/>
    <n v="751.00419999999997"/>
    <n v="557.45920000000001"/>
    <n v="82.55"/>
    <m/>
    <s v="FOUNDATION CREAM TO POWDER"/>
    <s v="FOUNDATION"/>
    <s v="FACE COLOR"/>
    <s v="FEMALE"/>
    <s v="AVON"/>
    <s v="AVON"/>
    <n v="0"/>
    <n v="50"/>
    <n v="5"/>
    <s v="N"/>
    <s v="N"/>
    <n v="51941"/>
    <m/>
    <s v="N"/>
    <m/>
    <m/>
    <m/>
    <m/>
    <m/>
    <m/>
    <m/>
    <m/>
    <s v="N"/>
    <m/>
    <m/>
    <m/>
    <x v="0"/>
    <m/>
    <n v="42"/>
    <s v="AVON COLOR - 7"/>
    <s v="N"/>
    <m/>
    <m/>
    <s v="N"/>
    <n v="20230306"/>
    <m/>
    <n v="134462866"/>
    <s v="MIXED"/>
    <s v="Tech rep lvl"/>
    <s v="CosmÃ©ticos"/>
    <n v="1"/>
    <m/>
    <n v="0"/>
    <n v="0"/>
    <n v="100"/>
    <n v="13446286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5115"/>
    <x v="586"/>
    <n v="20230301"/>
    <m/>
    <s v="COLOR"/>
    <x v="236"/>
    <s v="AVON POWERSTAY CREAM TO POWDER FDT - REFILL"/>
    <n v="1227099"/>
    <x v="586"/>
    <n v="1"/>
    <s v="IN-LINE (EXCL NR)"/>
    <s v="DISCOUNTED BEAUTY WITH PURCHASE (PWP)"/>
    <n v="0.38059999999999999"/>
    <m/>
    <n v="3.7949999999999999"/>
    <m/>
    <m/>
    <n v="23.99"/>
    <n v="39.99"/>
    <n v="28"/>
    <n v="28"/>
    <n v="42"/>
    <s v="WORK IN PROGRESS"/>
    <n v="134462866"/>
    <s v="NO INCENTIVE"/>
    <s v="N"/>
    <s v="N"/>
    <s v="N"/>
    <s v="N"/>
    <x v="3"/>
    <n v="134462996"/>
    <n v="28"/>
    <n v="11"/>
    <n v="20230306"/>
    <s v="CUSTOMER"/>
    <n v="15"/>
    <s v="Y"/>
    <s v="Tech rep lvl + Dia a Dia + VGF2"/>
    <s v="FULL PAYMENT"/>
    <m/>
    <n v="247.04660000000001"/>
    <n v="140.78659999999999"/>
    <n v="70.900000000000006"/>
    <m/>
    <s v="FOUNDATION CREAM TO POWDER"/>
    <s v="FOUNDATION"/>
    <s v="FACE COLOR"/>
    <s v="FEMALE"/>
    <s v="AVON"/>
    <s v="AVON"/>
    <n v="0"/>
    <n v="50"/>
    <n v="5"/>
    <s v="N"/>
    <s v="N"/>
    <n v="51941"/>
    <m/>
    <s v="N"/>
    <s v="OPT"/>
    <n v="23.27"/>
    <n v="25.99"/>
    <n v="26.79"/>
    <m/>
    <m/>
    <m/>
    <m/>
    <s v="N"/>
    <m/>
    <m/>
    <m/>
    <x v="0"/>
    <m/>
    <n v="42"/>
    <s v="AVON COLOR - 7"/>
    <s v="N"/>
    <m/>
    <m/>
    <s v="N"/>
    <n v="20230306"/>
    <m/>
    <n v="134462866"/>
    <s v="MIXED"/>
    <s v="Tech rep lvl"/>
    <s v="CosmÃ©ticos"/>
    <n v="1"/>
    <m/>
    <n v="0"/>
    <n v="0"/>
    <n v="100"/>
    <n v="134462993"/>
    <n v="999"/>
    <n v="2"/>
    <x v="0"/>
    <x v="0"/>
    <n v="0.38059999999999999"/>
    <n v="0.435"/>
    <n v="0.38059999999999999"/>
    <n v="0.35339999999999999"/>
    <n v="0.33710000000000001"/>
    <n v="23.99"/>
    <n v="23.99"/>
    <n v="23.99"/>
    <n v="23.99"/>
    <n v="23.99"/>
    <s v="Brasil + Dia a Dia + VGF2"/>
    <s v="Bronze + Dia a Dia + VGF2"/>
    <s v="Prata + Dia a Dia + VGF2"/>
    <s v="Ouro + Dia a Dia + VGF2"/>
    <s v="Estrela + Dia a Dia + VGF2"/>
    <n v="30"/>
    <n v="20"/>
    <n v="30"/>
    <n v="35"/>
    <n v="38"/>
    <n v="83.92"/>
    <n v="83.92"/>
    <n v="83.92"/>
    <n v="83.92"/>
    <n v="83.92"/>
    <n v="0"/>
    <n v="0"/>
    <n v="0"/>
    <n v="0"/>
    <n v="0"/>
    <n v="16.792999999999999"/>
    <n v="19.192"/>
    <n v="16.792999999999999"/>
    <n v="15.593500000000001"/>
    <n v="14.873799999999999"/>
    <n v="0"/>
    <n v="0"/>
    <n v="0"/>
    <n v="0"/>
    <n v="0"/>
    <n v="0"/>
    <n v="100"/>
    <n v="100"/>
    <n v="100"/>
    <n v="100"/>
  </r>
  <r>
    <n v="635116"/>
    <x v="587"/>
    <n v="20230301"/>
    <m/>
    <s v="COLOR"/>
    <x v="236"/>
    <s v="AVON POWERSTAY CREAM TO POWDER FDT - REFILL"/>
    <n v="1227099"/>
    <x v="587"/>
    <n v="1"/>
    <s v="IN-LINE (EXCL NR)"/>
    <s v="REGULAR PRICE"/>
    <n v="0.38059999999999999"/>
    <m/>
    <n v="3.802"/>
    <m/>
    <m/>
    <n v="39.99"/>
    <n v="39.99"/>
    <n v="28"/>
    <n v="28"/>
    <n v="42"/>
    <s v="WORK IN PROGRESS"/>
    <n v="134462866"/>
    <s v="NO INCENTIVE"/>
    <s v="N"/>
    <s v="N"/>
    <s v="N"/>
    <s v="N"/>
    <x v="3"/>
    <n v="134462880"/>
    <n v="28"/>
    <n v="11"/>
    <n v="20230306"/>
    <s v="CUSTOMER"/>
    <n v="15"/>
    <s v="Y"/>
    <s v="Tech rep lvl + Dia a Dia + VGF2"/>
    <s v="FULL PAYMENT"/>
    <m/>
    <n v="411.81299999999999"/>
    <n v="305.35700000000003"/>
    <n v="82.51"/>
    <m/>
    <s v="FOUNDATION CREAM TO POWDER"/>
    <s v="FOUNDATION"/>
    <s v="FACE COLOR"/>
    <s v="FEMALE"/>
    <s v="AVON"/>
    <s v="AVON"/>
    <n v="0"/>
    <n v="50"/>
    <n v="5"/>
    <s v="N"/>
    <s v="N"/>
    <n v="52044"/>
    <m/>
    <s v="N"/>
    <m/>
    <m/>
    <m/>
    <m/>
    <m/>
    <m/>
    <m/>
    <m/>
    <s v="N"/>
    <m/>
    <m/>
    <m/>
    <x v="0"/>
    <m/>
    <n v="42"/>
    <s v="AVON COLOR - 7"/>
    <s v="N"/>
    <m/>
    <m/>
    <s v="N"/>
    <n v="20230306"/>
    <m/>
    <n v="134462866"/>
    <s v="MIXED"/>
    <s v="Tech rep lvl"/>
    <s v="CosmÃ©ticos"/>
    <n v="1"/>
    <m/>
    <n v="0"/>
    <n v="0"/>
    <n v="100"/>
    <n v="13446286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5116"/>
    <x v="587"/>
    <n v="20230301"/>
    <m/>
    <s v="COLOR"/>
    <x v="236"/>
    <s v="AVON POWERSTAY CREAM TO POWDER FDT - REFILL"/>
    <n v="1227099"/>
    <x v="587"/>
    <n v="1"/>
    <s v="IN-LINE (EXCL NR)"/>
    <s v="DISCOUNTED BEAUTY WITH PURCHASE (PWP)"/>
    <n v="0.38059999999999999"/>
    <m/>
    <n v="3.802"/>
    <m/>
    <m/>
    <n v="23.99"/>
    <n v="39.99"/>
    <n v="15"/>
    <n v="15"/>
    <n v="42"/>
    <s v="WORK IN PROGRESS"/>
    <n v="134462866"/>
    <s v="NO INCENTIVE"/>
    <s v="N"/>
    <s v="N"/>
    <s v="N"/>
    <s v="N"/>
    <x v="3"/>
    <n v="134463006"/>
    <n v="28"/>
    <n v="11"/>
    <n v="20230306"/>
    <s v="CUSTOMER"/>
    <n v="15"/>
    <s v="Y"/>
    <s v="Tech rep lvl + Dia a Dia + VGF2"/>
    <s v="FULL PAYMENT"/>
    <m/>
    <n v="132.13210000000001"/>
    <n v="75.102099999999993"/>
    <n v="70.849999999999994"/>
    <m/>
    <s v="FOUNDATION CREAM TO POWDER"/>
    <s v="FOUNDATION"/>
    <s v="FACE COLOR"/>
    <s v="FEMALE"/>
    <s v="AVON"/>
    <s v="AVON"/>
    <n v="0"/>
    <n v="50"/>
    <n v="5"/>
    <s v="N"/>
    <s v="N"/>
    <n v="52044"/>
    <m/>
    <s v="N"/>
    <s v="OPT"/>
    <n v="23.27"/>
    <n v="25.99"/>
    <n v="26.79"/>
    <m/>
    <m/>
    <m/>
    <m/>
    <s v="N"/>
    <m/>
    <m/>
    <m/>
    <x v="0"/>
    <m/>
    <n v="42"/>
    <s v="AVON COLOR - 7"/>
    <s v="N"/>
    <m/>
    <m/>
    <s v="N"/>
    <n v="20230306"/>
    <m/>
    <n v="134462866"/>
    <s v="MIXED"/>
    <s v="Tech rep lvl"/>
    <s v="CosmÃ©ticos"/>
    <n v="1"/>
    <m/>
    <n v="0"/>
    <n v="0"/>
    <n v="100"/>
    <n v="134462993"/>
    <n v="999"/>
    <n v="2"/>
    <x v="0"/>
    <x v="0"/>
    <n v="0.38059999999999999"/>
    <n v="0.435"/>
    <n v="0.38059999999999999"/>
    <n v="0.35339999999999999"/>
    <n v="0.33710000000000001"/>
    <n v="23.99"/>
    <n v="23.99"/>
    <n v="23.99"/>
    <n v="23.99"/>
    <n v="23.99"/>
    <s v="Brasil + Dia a Dia + VGF2"/>
    <s v="Bronze + Dia a Dia + VGF2"/>
    <s v="Prata + Dia a Dia + VGF2"/>
    <s v="Ouro + Dia a Dia + VGF2"/>
    <s v="Estrela + Dia a Dia + VGF2"/>
    <n v="30"/>
    <n v="20"/>
    <n v="30"/>
    <n v="35"/>
    <n v="38"/>
    <n v="83.92"/>
    <n v="83.92"/>
    <n v="83.92"/>
    <n v="83.92"/>
    <n v="83.92"/>
    <n v="0"/>
    <n v="0"/>
    <n v="0"/>
    <n v="0"/>
    <n v="0"/>
    <n v="16.792999999999999"/>
    <n v="19.192"/>
    <n v="16.792999999999999"/>
    <n v="15.593500000000001"/>
    <n v="14.873799999999999"/>
    <n v="0"/>
    <n v="0"/>
    <n v="0"/>
    <n v="0"/>
    <n v="0"/>
    <n v="0"/>
    <n v="100"/>
    <n v="100"/>
    <n v="100"/>
    <n v="100"/>
  </r>
  <r>
    <n v="635117"/>
    <x v="588"/>
    <n v="20230301"/>
    <m/>
    <s v="COLOR"/>
    <x v="236"/>
    <s v="AVON POWERSTAY CREAM TO POWDER FDT - REFILL"/>
    <n v="1227099"/>
    <x v="588"/>
    <n v="1"/>
    <s v="IN-LINE (EXCL NR)"/>
    <s v="REGULAR PRICE"/>
    <n v="0.38059999999999999"/>
    <m/>
    <n v="3.7989999999999999"/>
    <m/>
    <m/>
    <n v="39.99"/>
    <n v="39.99"/>
    <n v="14"/>
    <n v="14"/>
    <n v="42"/>
    <s v="WORK IN PROGRESS"/>
    <n v="134462866"/>
    <s v="NO INCENTIVE"/>
    <s v="N"/>
    <s v="N"/>
    <s v="N"/>
    <s v="N"/>
    <x v="3"/>
    <n v="134462875"/>
    <n v="28"/>
    <n v="11"/>
    <n v="20230306"/>
    <s v="CUSTOMER"/>
    <n v="15"/>
    <s v="Y"/>
    <s v="Tech rep lvl + Dia a Dia + VGF2"/>
    <s v="FULL PAYMENT"/>
    <m/>
    <n v="205.0367"/>
    <n v="151.85069999999999"/>
    <n v="82.53"/>
    <m/>
    <s v="FOUNDATION CREAM TO POWDER"/>
    <s v="FOUNDATION"/>
    <s v="FACE COLOR"/>
    <s v="FEMALE"/>
    <s v="AVON"/>
    <s v="AVON"/>
    <n v="0"/>
    <n v="50"/>
    <n v="5"/>
    <s v="N"/>
    <s v="N"/>
    <n v="52117"/>
    <m/>
    <s v="N"/>
    <m/>
    <m/>
    <m/>
    <m/>
    <m/>
    <m/>
    <m/>
    <m/>
    <s v="N"/>
    <m/>
    <m/>
    <m/>
    <x v="0"/>
    <m/>
    <n v="42"/>
    <s v="AVON COLOR - 7"/>
    <s v="N"/>
    <m/>
    <m/>
    <s v="N"/>
    <n v="20230306"/>
    <m/>
    <n v="134462866"/>
    <s v="MIXED"/>
    <s v="Tech rep lvl"/>
    <s v="CosmÃ©ticos"/>
    <n v="1"/>
    <m/>
    <n v="0"/>
    <n v="0"/>
    <n v="100"/>
    <n v="13446286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5117"/>
    <x v="588"/>
    <n v="20230301"/>
    <m/>
    <s v="COLOR"/>
    <x v="236"/>
    <s v="AVON POWERSTAY CREAM TO POWDER FDT - REFILL"/>
    <n v="1227099"/>
    <x v="588"/>
    <n v="1"/>
    <s v="IN-LINE (EXCL NR)"/>
    <s v="DISCOUNTED BEAUTY WITH PURCHASE (PWP)"/>
    <n v="0.38059999999999999"/>
    <m/>
    <n v="3.7989999999999999"/>
    <m/>
    <m/>
    <n v="23.99"/>
    <n v="39.99"/>
    <n v="8"/>
    <n v="8"/>
    <n v="42"/>
    <s v="WORK IN PROGRESS"/>
    <n v="134462866"/>
    <s v="NO INCENTIVE"/>
    <s v="N"/>
    <s v="N"/>
    <s v="N"/>
    <s v="N"/>
    <x v="3"/>
    <n v="134463001"/>
    <n v="28"/>
    <n v="11"/>
    <n v="20230306"/>
    <s v="CUSTOMER"/>
    <n v="15"/>
    <s v="Y"/>
    <s v="Tech rep lvl + Dia a Dia + VGF2"/>
    <s v="FULL PAYMENT"/>
    <m/>
    <n v="69.914100000000005"/>
    <n v="39.522100000000002"/>
    <n v="70.87"/>
    <m/>
    <s v="FOUNDATION CREAM TO POWDER"/>
    <s v="FOUNDATION"/>
    <s v="FACE COLOR"/>
    <s v="FEMALE"/>
    <s v="AVON"/>
    <s v="AVON"/>
    <n v="0"/>
    <n v="50"/>
    <n v="5"/>
    <s v="N"/>
    <s v="N"/>
    <n v="52117"/>
    <m/>
    <s v="N"/>
    <s v="OPT"/>
    <n v="23.27"/>
    <n v="25.99"/>
    <n v="26.79"/>
    <m/>
    <m/>
    <m/>
    <m/>
    <s v="N"/>
    <m/>
    <m/>
    <m/>
    <x v="0"/>
    <m/>
    <n v="42"/>
    <s v="AVON COLOR - 7"/>
    <s v="N"/>
    <m/>
    <m/>
    <s v="N"/>
    <n v="20230306"/>
    <m/>
    <n v="134462866"/>
    <s v="MIXED"/>
    <s v="Tech rep lvl"/>
    <s v="CosmÃ©ticos"/>
    <n v="1"/>
    <m/>
    <n v="0"/>
    <n v="0"/>
    <n v="100"/>
    <n v="134462993"/>
    <n v="999"/>
    <n v="2"/>
    <x v="0"/>
    <x v="0"/>
    <n v="0.38059999999999999"/>
    <n v="0.435"/>
    <n v="0.38059999999999999"/>
    <n v="0.35339999999999999"/>
    <n v="0.33710000000000001"/>
    <n v="23.99"/>
    <n v="23.99"/>
    <n v="23.99"/>
    <n v="23.99"/>
    <n v="23.99"/>
    <s v="Brasil + Dia a Dia + VGF2"/>
    <s v="Bronze + Dia a Dia + VGF2"/>
    <s v="Prata + Dia a Dia + VGF2"/>
    <s v="Ouro + Dia a Dia + VGF2"/>
    <s v="Estrela + Dia a Dia + VGF2"/>
    <n v="30"/>
    <n v="20"/>
    <n v="30"/>
    <n v="35"/>
    <n v="38"/>
    <n v="83.92"/>
    <n v="83.92"/>
    <n v="83.92"/>
    <n v="83.92"/>
    <n v="83.92"/>
    <n v="0"/>
    <n v="0"/>
    <n v="0"/>
    <n v="0"/>
    <n v="0"/>
    <n v="16.792999999999999"/>
    <n v="19.192"/>
    <n v="16.792999999999999"/>
    <n v="15.593500000000001"/>
    <n v="14.873799999999999"/>
    <n v="0"/>
    <n v="0"/>
    <n v="0"/>
    <n v="0"/>
    <n v="0"/>
    <n v="0"/>
    <n v="100"/>
    <n v="100"/>
    <n v="100"/>
    <n v="100"/>
  </r>
  <r>
    <n v="623398"/>
    <x v="589"/>
    <n v="20200319"/>
    <m/>
    <s v="BODY"/>
    <x v="237"/>
    <s v="HAND CREAM 30G FASCINATING"/>
    <n v="1221550"/>
    <x v="589"/>
    <n v="1"/>
    <s v="IN-LINE (EXCL NR)"/>
    <s v="REPRESENTATIVE OFFER"/>
    <n v="0.68589999999999995"/>
    <m/>
    <n v="1.228"/>
    <m/>
    <m/>
    <n v="8.39"/>
    <n v="11.99"/>
    <n v="672"/>
    <n v="672"/>
    <n v="6"/>
    <s v="WORK IN PROGRESS"/>
    <n v="134463156"/>
    <s v="NO INCENTIVE"/>
    <s v="N"/>
    <s v="N"/>
    <s v="N"/>
    <s v="N"/>
    <x v="2"/>
    <n v="134463218"/>
    <n v="28"/>
    <n v="43"/>
    <n v="20230306"/>
    <s v="NET ITEM"/>
    <n v="15"/>
    <s v="Y"/>
    <s v="Tech rep lvl + Dia a Dia + VGF2"/>
    <s v="FULL PAYMENT"/>
    <m/>
    <n v="3756.1255999999998"/>
    <n v="2930.9096"/>
    <n v="85.07"/>
    <m/>
    <s v="MOISTURIZER CREAM"/>
    <s v="MOISTURIZER"/>
    <s v="HAND CARE"/>
    <s v="FEMALE"/>
    <s v="AVON ENCANTO"/>
    <s v="ENCANTO FASCINATING"/>
    <n v="0"/>
    <n v="100"/>
    <n v="100"/>
    <s v="N"/>
    <s v="N"/>
    <n v="40149"/>
    <m/>
    <s v="N"/>
    <s v="RP"/>
    <n v="9.48"/>
    <n v="11.99"/>
    <n v="11.99"/>
    <m/>
    <m/>
    <m/>
    <m/>
    <s v="N"/>
    <n v="60853019"/>
    <s v="NCF"/>
    <m/>
    <x v="0"/>
    <m/>
    <n v="6"/>
    <s v="NCF BEAUTY"/>
    <s v="N"/>
    <m/>
    <m/>
    <s v="N"/>
    <n v="20230306"/>
    <m/>
    <n v="134463156"/>
    <s v="MIXED"/>
    <s v="Tech rep lvl"/>
    <s v="CosmÃ©ticos"/>
    <n v="1"/>
    <m/>
    <n v="0"/>
    <n v="0"/>
    <n v="100"/>
    <n v="134463217"/>
    <n v="999"/>
    <n v="2"/>
    <x v="0"/>
    <x v="0"/>
    <n v="0.68589999999999995"/>
    <n v="0.68589999999999995"/>
    <n v="0.68589999999999995"/>
    <n v="0.68589999999999995"/>
    <n v="0.68589999999999995"/>
    <n v="8.39"/>
    <n v="9.59"/>
    <n v="8.39"/>
    <n v="7.79"/>
    <n v="7.43"/>
    <s v="Brasil + Dia a Dia + VGF2"/>
    <s v="Bronze + Dia a Dia + VGF2"/>
    <s v="Prata + Dia a Dia + VGF2"/>
    <s v="Ouro + Dia a Dia + VGF2"/>
    <s v="Estrela + Dia a Dia + VGF2"/>
    <n v="30"/>
    <n v="20"/>
    <n v="30"/>
    <n v="35"/>
    <n v="38"/>
    <n v="45.79"/>
    <n v="45.79"/>
    <n v="45.79"/>
    <n v="45.79"/>
    <n v="45.79"/>
    <n v="0"/>
    <n v="0"/>
    <n v="0"/>
    <n v="0"/>
    <n v="0"/>
    <n v="8.39"/>
    <n v="9.59"/>
    <n v="8.39"/>
    <n v="7.79"/>
    <n v="7.43"/>
    <n v="3.6"/>
    <n v="2.4"/>
    <n v="3.6"/>
    <n v="4.2"/>
    <n v="4.5599999999999996"/>
    <n v="30"/>
    <n v="79"/>
    <n v="69"/>
    <n v="64"/>
    <n v="61"/>
  </r>
  <r>
    <n v="623454"/>
    <x v="590"/>
    <n v="20200319"/>
    <m/>
    <s v="BODY"/>
    <x v="237"/>
    <s v="BODY OIL FASCINATING RESTAGE"/>
    <n v="1221567"/>
    <x v="590"/>
    <n v="1"/>
    <s v="IN-LINE (EXCL NR)"/>
    <s v="REPRESENTATIVE OFFER"/>
    <n v="0.68589999999999995"/>
    <m/>
    <n v="6.9569999999999999"/>
    <m/>
    <m/>
    <n v="34.99"/>
    <n v="49.99"/>
    <n v="252"/>
    <n v="252"/>
    <n v="6"/>
    <s v="WORK IN PROGRESS"/>
    <n v="134463156"/>
    <s v="NO INCENTIVE"/>
    <s v="N"/>
    <s v="N"/>
    <s v="N"/>
    <s v="N"/>
    <x v="2"/>
    <n v="134463302"/>
    <n v="28"/>
    <n v="43"/>
    <n v="20230306"/>
    <s v="NET ITEM"/>
    <n v="15"/>
    <s v="Y"/>
    <s v="Tech rep lvl + Dia a Dia + VGF2"/>
    <s v="FULL PAYMENT"/>
    <m/>
    <n v="5869.5754999999999"/>
    <n v="4116.4115000000002"/>
    <n v="79.709999999999994"/>
    <m/>
    <s v="ESSENTIAL OIL"/>
    <s v="ESSENTIAL OIL"/>
    <s v="BODY CARE"/>
    <s v="FEMALE"/>
    <s v="AVON ENCANTO"/>
    <s v="ENCANTO FASCINATING"/>
    <n v="0"/>
    <n v="100"/>
    <n v="100"/>
    <s v="N"/>
    <s v="N"/>
    <n v="50508"/>
    <m/>
    <s v="N"/>
    <s v="RP"/>
    <n v="47"/>
    <n v="49.99"/>
    <n v="49.99"/>
    <m/>
    <m/>
    <m/>
    <m/>
    <s v="N"/>
    <n v="60853019"/>
    <s v="NCF"/>
    <m/>
    <x v="0"/>
    <m/>
    <n v="6"/>
    <s v="NCF BEAUTY"/>
    <s v="N"/>
    <m/>
    <m/>
    <s v="N"/>
    <n v="20230306"/>
    <m/>
    <n v="134463156"/>
    <s v="MIXED"/>
    <s v="Tech rep lvl"/>
    <s v="CosmÃ©ticos"/>
    <n v="1"/>
    <m/>
    <n v="0"/>
    <n v="0"/>
    <n v="100"/>
    <n v="134463301"/>
    <n v="999"/>
    <n v="2"/>
    <x v="0"/>
    <x v="0"/>
    <n v="0.68589999999999995"/>
    <n v="0.68589999999999995"/>
    <n v="0.68589999999999995"/>
    <n v="0.68589999999999995"/>
    <n v="0.68589999999999995"/>
    <n v="34.99"/>
    <n v="39.99"/>
    <n v="34.99"/>
    <n v="32.49"/>
    <n v="30.99"/>
    <s v="Brasil + Dia a Dia + VGF2"/>
    <s v="Bronze + Dia a Dia + VGF2"/>
    <s v="Prata + Dia a Dia + VGF2"/>
    <s v="Ouro + Dia a Dia + VGF2"/>
    <s v="Estrela + Dia a Dia + VGF2"/>
    <n v="30"/>
    <n v="20"/>
    <n v="30"/>
    <n v="35"/>
    <n v="38"/>
    <n v="45.79"/>
    <n v="45.79"/>
    <n v="45.79"/>
    <n v="45.79"/>
    <n v="45.79"/>
    <n v="0"/>
    <n v="0"/>
    <n v="0"/>
    <n v="0"/>
    <n v="0"/>
    <n v="34.99"/>
    <n v="39.99"/>
    <n v="34.99"/>
    <n v="32.49"/>
    <n v="30.99"/>
    <n v="15"/>
    <n v="10"/>
    <n v="15"/>
    <n v="17.5"/>
    <n v="19"/>
    <n v="30"/>
    <n v="79"/>
    <n v="69"/>
    <n v="64"/>
    <n v="61"/>
  </r>
  <r>
    <n v="623486"/>
    <x v="591"/>
    <n v="20210301"/>
    <m/>
    <s v="BODY"/>
    <x v="237"/>
    <s v="MINI HAND CREAM SEDUCTION"/>
    <n v="1221600"/>
    <x v="591"/>
    <n v="1"/>
    <s v="IN-LINE (EXCL NR)"/>
    <s v="REPRESENTATIVE OFFER"/>
    <n v="0.68589999999999995"/>
    <m/>
    <n v="1.2350000000000001"/>
    <m/>
    <m/>
    <n v="8.39"/>
    <n v="11.99"/>
    <n v="725"/>
    <n v="725"/>
    <n v="6"/>
    <s v="WORK IN PROGRESS"/>
    <n v="134463156"/>
    <s v="NO INCENTIVE"/>
    <s v="N"/>
    <s v="N"/>
    <s v="N"/>
    <s v="N"/>
    <x v="2"/>
    <n v="134463254"/>
    <n v="28"/>
    <n v="43"/>
    <n v="20230306"/>
    <s v="NET ITEM"/>
    <n v="15"/>
    <s v="Y"/>
    <s v="Tech rep lvl + Dia a Dia + VGF2"/>
    <s v="FULL PAYMENT"/>
    <m/>
    <n v="4052.8939"/>
    <n v="3157.5189"/>
    <n v="84.98"/>
    <m/>
    <s v="MOISTURIZER CREAM"/>
    <s v="MOISTURIZER"/>
    <s v="HAND CARE"/>
    <s v="FEMALE"/>
    <s v="AVON ENCANTO"/>
    <s v="ENCANTO SEDUCTION"/>
    <n v="0"/>
    <n v="100"/>
    <n v="100"/>
    <s v="N"/>
    <s v="N"/>
    <n v="40161"/>
    <m/>
    <s v="N"/>
    <s v="RP"/>
    <n v="9.48"/>
    <n v="11.99"/>
    <n v="11.99"/>
    <m/>
    <m/>
    <m/>
    <m/>
    <s v="N"/>
    <n v="60853019"/>
    <s v="NCF"/>
    <m/>
    <x v="0"/>
    <m/>
    <n v="6"/>
    <s v="NCF BEAUTY"/>
    <s v="N"/>
    <m/>
    <m/>
    <s v="N"/>
    <n v="20230306"/>
    <m/>
    <n v="134463156"/>
    <s v="MIXED"/>
    <s v="Tech rep lvl"/>
    <s v="CosmÃ©ticos"/>
    <n v="1"/>
    <m/>
    <n v="0"/>
    <n v="0"/>
    <n v="100"/>
    <n v="134463253"/>
    <n v="999"/>
    <n v="2"/>
    <x v="0"/>
    <x v="0"/>
    <n v="0.68589999999999995"/>
    <n v="0.68589999999999995"/>
    <n v="0.68589999999999995"/>
    <n v="0.68589999999999995"/>
    <n v="0.68589999999999995"/>
    <n v="8.39"/>
    <n v="9.59"/>
    <n v="8.39"/>
    <n v="7.79"/>
    <n v="7.43"/>
    <s v="Brasil + Dia a Dia + VGF2"/>
    <s v="Bronze + Dia a Dia + VGF2"/>
    <s v="Prata + Dia a Dia + VGF2"/>
    <s v="Ouro + Dia a Dia + VGF2"/>
    <s v="Estrela + Dia a Dia + VGF2"/>
    <n v="30"/>
    <n v="20"/>
    <n v="30"/>
    <n v="35"/>
    <n v="38"/>
    <n v="45.79"/>
    <n v="45.79"/>
    <n v="45.79"/>
    <n v="45.79"/>
    <n v="45.79"/>
    <n v="0"/>
    <n v="0"/>
    <n v="0"/>
    <n v="0"/>
    <n v="0"/>
    <n v="8.39"/>
    <n v="9.59"/>
    <n v="8.39"/>
    <n v="7.79"/>
    <n v="7.43"/>
    <n v="3.6"/>
    <n v="2.4"/>
    <n v="3.6"/>
    <n v="4.2"/>
    <n v="4.5599999999999996"/>
    <n v="30"/>
    <n v="79"/>
    <n v="69"/>
    <n v="64"/>
    <n v="61"/>
  </r>
  <r>
    <n v="626949"/>
    <x v="592"/>
    <n v="20210309"/>
    <m/>
    <s v="BODY"/>
    <x v="237"/>
    <s v="ENCANTO BY AVON BEAUTIFUL &amp; INSPIRING BODY LOTION"/>
    <n v="1223669"/>
    <x v="592"/>
    <n v="1"/>
    <s v="IN-LINE (EXCL NR)"/>
    <s v="REPRESENTATIVE OFFER"/>
    <n v="0.68589999999999995"/>
    <m/>
    <n v="2.8330000000000002"/>
    <m/>
    <m/>
    <n v="17.489999999999998"/>
    <n v="24.99"/>
    <n v="200"/>
    <n v="200"/>
    <n v="6"/>
    <s v="WORK IN PROGRESS"/>
    <n v="134463156"/>
    <s v="NO INCENTIVE"/>
    <s v="N"/>
    <s v="N"/>
    <s v="N"/>
    <s v="N"/>
    <x v="2"/>
    <n v="135023231"/>
    <n v="28"/>
    <n v="43"/>
    <n v="20230306"/>
    <s v="NET ITEM"/>
    <n v="15"/>
    <s v="Y"/>
    <s v="Tech rep lvl + Dia a Dia + VGF2"/>
    <s v="FULL PAYMENT"/>
    <m/>
    <n v="2331.3741"/>
    <n v="1764.7741000000001"/>
    <n v="83.47"/>
    <m/>
    <s v="MOISTURIZER LOTION"/>
    <s v="MOISTURIZER"/>
    <s v="BODY CARE"/>
    <s v="FEMALE"/>
    <s v="AVON ENCANTO"/>
    <s v="ENCANTO DELICACY"/>
    <n v="0"/>
    <n v="100"/>
    <n v="100"/>
    <s v="N"/>
    <s v="N"/>
    <n v="52468"/>
    <m/>
    <s v="N"/>
    <s v="RP"/>
    <n v="23.2"/>
    <n v="24.99"/>
    <n v="24.99"/>
    <m/>
    <m/>
    <m/>
    <m/>
    <s v="N"/>
    <n v="60853019"/>
    <s v="NCF"/>
    <m/>
    <x v="0"/>
    <m/>
    <n v="6"/>
    <s v="NCF BEAUTY"/>
    <s v="N"/>
    <m/>
    <m/>
    <s v="N"/>
    <n v="20230306"/>
    <m/>
    <n v="134463156"/>
    <s v="MIXED"/>
    <s v="Tech rep lvl"/>
    <s v="CosmÃ©ticos"/>
    <n v="1"/>
    <m/>
    <n v="0"/>
    <n v="0"/>
    <n v="100"/>
    <n v="135023230"/>
    <n v="999"/>
    <n v="2"/>
    <x v="0"/>
    <x v="0"/>
    <n v="0.68589999999999995"/>
    <n v="0.68589999999999995"/>
    <n v="0.68589999999999995"/>
    <n v="0.68589999999999995"/>
    <n v="0.68589999999999995"/>
    <n v="17.489999999999998"/>
    <n v="19.989999999999998"/>
    <n v="17.489999999999998"/>
    <n v="16.239999999999998"/>
    <n v="15.49"/>
    <s v="Brasil + Dia a Dia + VGF2"/>
    <s v="Bronze + Dia a Dia + VGF2"/>
    <s v="Prata + Dia a Dia + VGF2"/>
    <s v="Ouro + Dia a Dia + VGF2"/>
    <s v="Estrela + Dia a Dia + VGF2"/>
    <n v="30"/>
    <n v="20"/>
    <n v="30"/>
    <n v="35"/>
    <n v="38"/>
    <n v="45.79"/>
    <n v="45.79"/>
    <n v="45.79"/>
    <n v="45.79"/>
    <n v="45.79"/>
    <n v="0"/>
    <n v="0"/>
    <n v="0"/>
    <n v="0"/>
    <n v="0"/>
    <n v="17.489999999999998"/>
    <n v="19.989999999999998"/>
    <n v="17.489999999999998"/>
    <n v="16.239999999999998"/>
    <n v="15.49"/>
    <n v="7.5"/>
    <n v="5"/>
    <n v="7.5"/>
    <n v="8.75"/>
    <n v="9.5"/>
    <n v="30"/>
    <n v="79"/>
    <n v="69"/>
    <n v="64"/>
    <n v="61"/>
  </r>
  <r>
    <n v="630389"/>
    <x v="593"/>
    <n v="20210312"/>
    <m/>
    <s v="TOILETRIES"/>
    <x v="237"/>
    <s v="ENCANTO FASCIN SOFIST SABONETE BARRA 4X80G ECOP"/>
    <n v="1225954"/>
    <x v="593"/>
    <n v="1"/>
    <s v="IN-LINE (EXCL NR)"/>
    <s v="REPRESENTATIVE OFFER"/>
    <n v="0.78320000000000001"/>
    <m/>
    <n v="3.9660000000000002"/>
    <m/>
    <m/>
    <n v="15.39"/>
    <n v="21.99"/>
    <n v="16"/>
    <n v="16"/>
    <n v="6"/>
    <s v="WORK IN PROGRESS"/>
    <n v="134463156"/>
    <s v="NO INCENTIVE"/>
    <s v="N"/>
    <s v="N"/>
    <s v="N"/>
    <s v="N"/>
    <x v="2"/>
    <n v="134463158"/>
    <n v="28"/>
    <n v="43"/>
    <n v="20230306"/>
    <s v="NET ITEM"/>
    <n v="15"/>
    <s v="Y"/>
    <s v="Tech rep lvl + Dia a Dia + VGF2"/>
    <s v="FULL PAYMENT"/>
    <m/>
    <n v="185.10149999999999"/>
    <n v="121.6455"/>
    <n v="76.97"/>
    <m/>
    <s v="SOAP BAR"/>
    <s v="SOAP"/>
    <s v="WASH"/>
    <s v="FEMALE"/>
    <s v="AVON ENCANTO"/>
    <s v="ENCANTO FASCINATING"/>
    <n v="0"/>
    <n v="100"/>
    <n v="100"/>
    <s v="N"/>
    <s v="N"/>
    <n v="51157"/>
    <m/>
    <s v="N"/>
    <s v="RP"/>
    <n v="20.8"/>
    <n v="21.99"/>
    <n v="21.99"/>
    <m/>
    <m/>
    <m/>
    <m/>
    <s v="N"/>
    <n v="60853019"/>
    <s v="NCF"/>
    <m/>
    <x v="0"/>
    <m/>
    <n v="6"/>
    <s v="NCF BEAUTY"/>
    <s v="N"/>
    <m/>
    <m/>
    <s v="N"/>
    <n v="20230306"/>
    <m/>
    <n v="134463156"/>
    <s v="MIXED"/>
    <s v="Tech rep lvl"/>
    <s v="CosmÃ©ticos"/>
    <n v="1"/>
    <m/>
    <n v="0"/>
    <n v="0"/>
    <n v="100"/>
    <n v="134463157"/>
    <n v="999"/>
    <n v="2"/>
    <x v="0"/>
    <x v="0"/>
    <n v="0.78320000000000001"/>
    <n v="0.78320000000000001"/>
    <n v="0.78320000000000001"/>
    <n v="0.78320000000000001"/>
    <n v="0.78320000000000001"/>
    <n v="15.39"/>
    <n v="17.59"/>
    <n v="15.39"/>
    <n v="14.29"/>
    <n v="13.63"/>
    <s v="Brasil + Dia a Dia + VGF2"/>
    <s v="Bronze + Dia a Dia + VGF2"/>
    <s v="Prata + Dia a Dia + VGF2"/>
    <s v="Ouro + Dia a Dia + VGF2"/>
    <s v="Estrela + Dia a Dia + VGF2"/>
    <n v="30"/>
    <n v="20"/>
    <n v="30"/>
    <n v="35"/>
    <n v="38"/>
    <n v="27.68"/>
    <n v="27.68"/>
    <n v="27.68"/>
    <n v="27.68"/>
    <n v="27.68"/>
    <n v="0"/>
    <n v="0"/>
    <n v="0"/>
    <n v="0"/>
    <n v="0"/>
    <n v="15.39"/>
    <n v="17.59"/>
    <n v="15.39"/>
    <n v="14.29"/>
    <n v="13.63"/>
    <n v="6.6"/>
    <n v="4.4000000000000004"/>
    <n v="6.6"/>
    <n v="7.7"/>
    <n v="8.36"/>
    <n v="30"/>
    <n v="79"/>
    <n v="69"/>
    <n v="64"/>
    <n v="61"/>
  </r>
  <r>
    <n v="630402"/>
    <x v="594"/>
    <n v="20210312"/>
    <m/>
    <s v="TOILETRIES"/>
    <x v="237"/>
    <s v="ENCANTO SEDUT OUSADA SABONETE BARRA 4X80G ECOP"/>
    <n v="1225960"/>
    <x v="594"/>
    <n v="1"/>
    <s v="IN-LINE (EXCL NR)"/>
    <s v="REPRESENTATIVE OFFER"/>
    <n v="0.78320000000000001"/>
    <m/>
    <n v="3.637"/>
    <m/>
    <m/>
    <n v="15.39"/>
    <n v="21.99"/>
    <n v="2790"/>
    <n v="2790"/>
    <n v="6"/>
    <s v="WORK IN PROGRESS"/>
    <n v="134463156"/>
    <s v="NO INCENTIVE"/>
    <s v="N"/>
    <s v="N"/>
    <s v="N"/>
    <s v="N"/>
    <x v="2"/>
    <n v="134463278"/>
    <n v="28"/>
    <n v="43"/>
    <n v="20230306"/>
    <s v="NET ITEM"/>
    <n v="15"/>
    <s v="Y"/>
    <s v="Tech rep lvl + Dia a Dia + VGF2"/>
    <s v="FULL PAYMENT"/>
    <m/>
    <n v="32675.244999999999"/>
    <n v="22528.014999999999"/>
    <n v="78.88"/>
    <m/>
    <s v="SOAP BAR"/>
    <s v="SOAP"/>
    <s v="WASH"/>
    <s v="FEMALE"/>
    <s v="AVON ENCANTO"/>
    <s v="ENCANTO SEDUCTION"/>
    <n v="0"/>
    <n v="100"/>
    <n v="100"/>
    <s v="N"/>
    <s v="N"/>
    <n v="51165"/>
    <m/>
    <s v="N"/>
    <s v="RP"/>
    <n v="20.8"/>
    <n v="21.99"/>
    <n v="21.99"/>
    <m/>
    <m/>
    <m/>
    <m/>
    <s v="N"/>
    <n v="60853019"/>
    <s v="NCF"/>
    <m/>
    <x v="0"/>
    <m/>
    <n v="6"/>
    <s v="NCF BEAUTY"/>
    <s v="N"/>
    <m/>
    <m/>
    <s v="N"/>
    <n v="20230306"/>
    <m/>
    <n v="134463156"/>
    <s v="MIXED"/>
    <s v="Tech rep lvl"/>
    <s v="CosmÃ©ticos"/>
    <n v="1"/>
    <m/>
    <n v="0"/>
    <n v="0"/>
    <n v="100"/>
    <n v="134463277"/>
    <n v="999"/>
    <n v="2"/>
    <x v="0"/>
    <x v="0"/>
    <n v="0.78320000000000001"/>
    <n v="0.78320000000000001"/>
    <n v="0.78320000000000001"/>
    <n v="0.78320000000000001"/>
    <n v="0.78320000000000001"/>
    <n v="15.39"/>
    <n v="17.59"/>
    <n v="15.39"/>
    <n v="14.29"/>
    <n v="13.63"/>
    <s v="Brasil + Dia a Dia + VGF2"/>
    <s v="Bronze + Dia a Dia + VGF2"/>
    <s v="Prata + Dia a Dia + VGF2"/>
    <s v="Ouro + Dia a Dia + VGF2"/>
    <s v="Estrela + Dia a Dia + VGF2"/>
    <n v="30"/>
    <n v="20"/>
    <n v="30"/>
    <n v="35"/>
    <n v="38"/>
    <n v="27.68"/>
    <n v="27.68"/>
    <n v="27.68"/>
    <n v="27.68"/>
    <n v="27.68"/>
    <n v="0"/>
    <n v="0"/>
    <n v="0"/>
    <n v="0"/>
    <n v="0"/>
    <n v="15.39"/>
    <n v="17.59"/>
    <n v="15.39"/>
    <n v="14.29"/>
    <n v="13.63"/>
    <n v="6.6"/>
    <n v="4.4000000000000004"/>
    <n v="6.6"/>
    <n v="7.7"/>
    <n v="8.36"/>
    <n v="30"/>
    <n v="79"/>
    <n v="69"/>
    <n v="64"/>
    <n v="61"/>
  </r>
  <r>
    <n v="631666"/>
    <x v="595"/>
    <n v="20220310"/>
    <m/>
    <s v="BODY"/>
    <x v="237"/>
    <s v="2Q22 ENCANTO DIVINE &amp; GLORIOUS BODY LOTION 200ML LATAM"/>
    <n v="1226859"/>
    <x v="595"/>
    <n v="1"/>
    <s v="IN-LINE (EXCL NR)"/>
    <s v="REPRESENTATIVE OFFER"/>
    <n v="0.68589999999999995"/>
    <m/>
    <n v="2.7919999999999998"/>
    <m/>
    <m/>
    <n v="17.489999999999998"/>
    <n v="24.99"/>
    <n v="230"/>
    <n v="230"/>
    <n v="6"/>
    <s v="WORK IN PROGRESS"/>
    <n v="134463156"/>
    <s v="NO INCENTIVE"/>
    <s v="N"/>
    <s v="N"/>
    <s v="N"/>
    <s v="N"/>
    <x v="2"/>
    <n v="135023255"/>
    <n v="28"/>
    <n v="43"/>
    <n v="20230306"/>
    <s v="NET ITEM"/>
    <n v="15"/>
    <s v="Y"/>
    <s v="Tech rep lvl + Dia a Dia + VGF2"/>
    <s v="FULL PAYMENT"/>
    <m/>
    <n v="2678.5767000000001"/>
    <n v="2036.4167"/>
    <n v="83.71"/>
    <m/>
    <s v="MOISTURIZER LOTION"/>
    <s v="MOISTURIZER"/>
    <s v="BODY CARE"/>
    <s v="FEMALE"/>
    <s v="AVON ENCANTO"/>
    <s v="ENCANTO (NO SUB BRAND)"/>
    <n v="0"/>
    <n v="100"/>
    <n v="100"/>
    <s v="N"/>
    <s v="N"/>
    <n v="52545"/>
    <m/>
    <s v="N"/>
    <s v="RP"/>
    <n v="23.2"/>
    <n v="24.99"/>
    <n v="24.99"/>
    <m/>
    <m/>
    <m/>
    <m/>
    <s v="N"/>
    <n v="60853019"/>
    <s v="NCF"/>
    <m/>
    <x v="0"/>
    <m/>
    <n v="6"/>
    <s v="NCF BEAUTY"/>
    <s v="N"/>
    <m/>
    <m/>
    <s v="N"/>
    <n v="20230306"/>
    <m/>
    <n v="134463156"/>
    <s v="MIXED"/>
    <s v="Tech rep lvl"/>
    <s v="CosmÃ©ticos"/>
    <n v="1"/>
    <m/>
    <n v="0"/>
    <n v="0"/>
    <n v="100"/>
    <n v="135023254"/>
    <n v="999"/>
    <n v="2"/>
    <x v="0"/>
    <x v="0"/>
    <n v="0.68589999999999995"/>
    <n v="0.68589999999999995"/>
    <n v="0.68589999999999995"/>
    <n v="0.68589999999999995"/>
    <n v="0.68589999999999995"/>
    <n v="17.489999999999998"/>
    <n v="19.989999999999998"/>
    <n v="17.489999999999998"/>
    <n v="16.239999999999998"/>
    <n v="15.49"/>
    <s v="Brasil + Dia a Dia + VGF2"/>
    <s v="Bronze + Dia a Dia + VGF2"/>
    <s v="Prata + Dia a Dia + VGF2"/>
    <s v="Ouro + Dia a Dia + VGF2"/>
    <s v="Estrela + Dia a Dia + VGF2"/>
    <n v="30"/>
    <n v="20"/>
    <n v="30"/>
    <n v="35"/>
    <n v="38"/>
    <n v="45.79"/>
    <n v="45.79"/>
    <n v="45.79"/>
    <n v="45.79"/>
    <n v="45.79"/>
    <n v="0"/>
    <n v="0"/>
    <n v="0"/>
    <n v="0"/>
    <n v="0"/>
    <n v="17.489999999999998"/>
    <n v="19.989999999999998"/>
    <n v="17.489999999999998"/>
    <n v="16.239999999999998"/>
    <n v="15.49"/>
    <n v="7.5"/>
    <n v="5"/>
    <n v="7.5"/>
    <n v="8.75"/>
    <n v="9.5"/>
    <n v="30"/>
    <n v="79"/>
    <n v="69"/>
    <n v="64"/>
    <n v="61"/>
  </r>
  <r>
    <n v="636118"/>
    <x v="596"/>
    <n v="20220310"/>
    <m/>
    <s v="BODY"/>
    <x v="237"/>
    <s v="BODY LOTION 80ML IRRESITIBLE REFORMULATION"/>
    <n v="1229854"/>
    <x v="596"/>
    <n v="1"/>
    <s v="IN-LINE (EXCL NR)"/>
    <s v="REPRESENTATIVE OFFER"/>
    <n v="0.68589999999999995"/>
    <m/>
    <n v="1.8540000000000001"/>
    <m/>
    <m/>
    <n v="9.09"/>
    <n v="12.99"/>
    <n v="240"/>
    <n v="240"/>
    <n v="6"/>
    <s v="WORK IN PROGRESS"/>
    <n v="134463156"/>
    <s v="NO INCENTIVE"/>
    <s v="N"/>
    <s v="N"/>
    <s v="N"/>
    <s v="N"/>
    <x v="2"/>
    <n v="135023243"/>
    <n v="28"/>
    <n v="43"/>
    <n v="20230306"/>
    <s v="NET ITEM"/>
    <n v="15"/>
    <s v="Y"/>
    <s v="Tech rep lvl + Dia a Dia + VGF2"/>
    <s v="FULL PAYMENT"/>
    <m/>
    <n v="1453.7375999999999"/>
    <n v="1008.7776"/>
    <n v="79.19"/>
    <m/>
    <s v="MOISTURIZER LOTION"/>
    <s v="MOISTURIZER"/>
    <s v="BODY CARE"/>
    <s v="FEMALE"/>
    <s v="AVON ENCANTO"/>
    <s v="ENCANTO IRRESISTIBLE"/>
    <n v="0"/>
    <n v="100"/>
    <n v="100"/>
    <s v="N"/>
    <s v="N"/>
    <n v="52560"/>
    <m/>
    <s v="N"/>
    <s v="RP"/>
    <n v="12.99"/>
    <n v="12.99"/>
    <n v="12.99"/>
    <m/>
    <m/>
    <m/>
    <m/>
    <s v="N"/>
    <n v="60853019"/>
    <s v="NCF"/>
    <m/>
    <x v="0"/>
    <m/>
    <n v="6"/>
    <s v="NCF BEAUTY"/>
    <s v="N"/>
    <m/>
    <m/>
    <s v="N"/>
    <n v="20230306"/>
    <m/>
    <n v="134463156"/>
    <s v="MIXED"/>
    <s v="Tech rep lvl"/>
    <s v="CosmÃ©ticos"/>
    <n v="1"/>
    <m/>
    <n v="0"/>
    <n v="0"/>
    <n v="100"/>
    <n v="135023242"/>
    <n v="999"/>
    <n v="2"/>
    <x v="0"/>
    <x v="0"/>
    <n v="0.68589999999999995"/>
    <n v="0.68589999999999995"/>
    <n v="0.68589999999999995"/>
    <n v="0.68589999999999995"/>
    <n v="0.68589999999999995"/>
    <n v="9.09"/>
    <n v="10.39"/>
    <n v="9.09"/>
    <n v="8.44"/>
    <n v="8.0500000000000007"/>
    <s v="Brasil + Dia a Dia + VGF2"/>
    <s v="Bronze + Dia a Dia + VGF2"/>
    <s v="Prata + Dia a Dia + VGF2"/>
    <s v="Ouro + Dia a Dia + VGF2"/>
    <s v="Estrela + Dia a Dia + VGF2"/>
    <n v="30"/>
    <n v="20"/>
    <n v="30"/>
    <n v="35"/>
    <n v="38"/>
    <n v="45.79"/>
    <n v="45.79"/>
    <n v="45.79"/>
    <n v="45.79"/>
    <n v="45.79"/>
    <n v="0"/>
    <n v="0"/>
    <n v="0"/>
    <n v="0"/>
    <n v="0"/>
    <n v="9.09"/>
    <n v="10.39"/>
    <n v="9.09"/>
    <n v="8.44"/>
    <n v="8.0500000000000007"/>
    <n v="3.9"/>
    <n v="2.6"/>
    <n v="3.9"/>
    <n v="4.55"/>
    <n v="4.9400000000000004"/>
    <n v="30"/>
    <n v="79"/>
    <n v="69"/>
    <n v="64"/>
    <n v="61"/>
  </r>
  <r>
    <n v="636148"/>
    <x v="597"/>
    <n v="20220310"/>
    <m/>
    <s v="BODY"/>
    <x v="237"/>
    <s v="MINI HAND CREAM IRRESISTIBLE REFORMULATION"/>
    <n v="1229869"/>
    <x v="597"/>
    <n v="1"/>
    <s v="IN-LINE (EXCL NR)"/>
    <s v="REPRESENTATIVE OFFER"/>
    <n v="0.68589999999999995"/>
    <m/>
    <n v="1.272"/>
    <m/>
    <m/>
    <n v="8.39"/>
    <n v="11.99"/>
    <n v="1653"/>
    <n v="1653"/>
    <n v="6"/>
    <s v="WORK IN PROGRESS"/>
    <n v="134463156"/>
    <s v="NO INCENTIVE"/>
    <s v="N"/>
    <s v="N"/>
    <s v="N"/>
    <s v="N"/>
    <x v="2"/>
    <n v="134463206"/>
    <n v="28"/>
    <n v="43"/>
    <n v="20230306"/>
    <s v="NET ITEM"/>
    <n v="15"/>
    <s v="Y"/>
    <s v="Tech rep lvl + Dia a Dia + VGF2"/>
    <s v="FULL PAYMENT"/>
    <m/>
    <n v="9241.1512999999995"/>
    <n v="7138.5352999999996"/>
    <n v="84.53"/>
    <m/>
    <s v="MOISTURIZER CREAM"/>
    <s v="MOISTURIZER"/>
    <s v="HAND CARE"/>
    <s v="FEMALE"/>
    <s v="AVON ENCANTO"/>
    <s v="ENCANTO IRRESISTIBLE"/>
    <n v="0"/>
    <n v="100"/>
    <n v="100"/>
    <s v="N"/>
    <s v="N"/>
    <n v="40694"/>
    <m/>
    <s v="N"/>
    <s v="RP"/>
    <n v="9.48"/>
    <n v="11.99"/>
    <n v="11.99"/>
    <m/>
    <m/>
    <m/>
    <m/>
    <s v="N"/>
    <n v="60853019"/>
    <s v="NCF"/>
    <m/>
    <x v="0"/>
    <m/>
    <n v="6"/>
    <s v="NCF BEAUTY"/>
    <s v="N"/>
    <m/>
    <m/>
    <s v="N"/>
    <n v="20230306"/>
    <m/>
    <n v="134463156"/>
    <s v="MIXED"/>
    <s v="Tech rep lvl"/>
    <s v="CosmÃ©ticos"/>
    <n v="1"/>
    <m/>
    <n v="0"/>
    <n v="0"/>
    <n v="100"/>
    <n v="134463205"/>
    <n v="999"/>
    <n v="2"/>
    <x v="0"/>
    <x v="0"/>
    <n v="0.68589999999999995"/>
    <n v="0.68589999999999995"/>
    <n v="0.68589999999999995"/>
    <n v="0.68589999999999995"/>
    <n v="0.68589999999999995"/>
    <n v="8.39"/>
    <n v="9.59"/>
    <n v="8.39"/>
    <n v="7.79"/>
    <n v="7.43"/>
    <s v="Brasil + Dia a Dia + VGF2"/>
    <s v="Bronze + Dia a Dia + VGF2"/>
    <s v="Prata + Dia a Dia + VGF2"/>
    <s v="Ouro + Dia a Dia + VGF2"/>
    <s v="Estrela + Dia a Dia + VGF2"/>
    <n v="30"/>
    <n v="20"/>
    <n v="30"/>
    <n v="35"/>
    <n v="38"/>
    <n v="45.79"/>
    <n v="45.79"/>
    <n v="45.79"/>
    <n v="45.79"/>
    <n v="45.79"/>
    <n v="0"/>
    <n v="0"/>
    <n v="0"/>
    <n v="0"/>
    <n v="0"/>
    <n v="8.39"/>
    <n v="9.59"/>
    <n v="8.39"/>
    <n v="7.79"/>
    <n v="7.43"/>
    <n v="3.6"/>
    <n v="2.4"/>
    <n v="3.6"/>
    <n v="4.2"/>
    <n v="4.5599999999999996"/>
    <n v="30"/>
    <n v="79"/>
    <n v="69"/>
    <n v="64"/>
    <n v="61"/>
  </r>
  <r>
    <n v="636215"/>
    <x v="467"/>
    <n v="20220310"/>
    <m/>
    <s v="TOILETRIES"/>
    <x v="237"/>
    <s v="BODY SPRAY IRRESISTIBLE 80ML REFORMULATION"/>
    <n v="1229934"/>
    <x v="467"/>
    <n v="1"/>
    <s v="IN-LINE (EXCL NR)"/>
    <s v="REPRESENTATIVE OFFER"/>
    <n v="0.68589999999999995"/>
    <m/>
    <n v="2.7040000000000002"/>
    <m/>
    <m/>
    <n v="13.99"/>
    <n v="19.989999999999998"/>
    <n v="1227"/>
    <n v="1227"/>
    <n v="6"/>
    <s v="WORK IN PROGRESS"/>
    <n v="134463156"/>
    <s v="NO INCENTIVE"/>
    <s v="N"/>
    <s v="N"/>
    <s v="N"/>
    <s v="N"/>
    <x v="2"/>
    <n v="134463230"/>
    <n v="28"/>
    <n v="43"/>
    <n v="20230306"/>
    <s v="NET ITEM"/>
    <n v="15"/>
    <s v="Y"/>
    <s v="Tech rep lvl + Dia a Dia + VGF2"/>
    <s v="FULL PAYMENT"/>
    <m/>
    <n v="11439.666499999999"/>
    <n v="8121.8585000000003"/>
    <n v="80.28"/>
    <m/>
    <s v="BODY SPRAY"/>
    <s v="BODY SPRAY/SPLASH"/>
    <s v="FRAGRANCE JUICES"/>
    <s v="FEMALE"/>
    <s v="AVON ENCANTO"/>
    <s v="ENCANTO IRRESISTIBLE"/>
    <n v="0"/>
    <n v="100"/>
    <n v="100"/>
    <s v="N"/>
    <s v="N"/>
    <n v="41192"/>
    <m/>
    <s v="N"/>
    <s v="RP"/>
    <n v="19.989999999999998"/>
    <n v="19.989999999999998"/>
    <n v="19.989999999999998"/>
    <m/>
    <m/>
    <m/>
    <m/>
    <s v="N"/>
    <n v="60853019"/>
    <s v="NCF"/>
    <m/>
    <x v="0"/>
    <m/>
    <n v="6"/>
    <s v="NCF BEAUTY"/>
    <s v="N"/>
    <m/>
    <m/>
    <s v="N"/>
    <n v="20230306"/>
    <m/>
    <n v="134463156"/>
    <s v="MIXED"/>
    <s v="Tech rep lvl"/>
    <s v="CosmÃ©ticos"/>
    <n v="1"/>
    <m/>
    <n v="0"/>
    <n v="0"/>
    <n v="100"/>
    <n v="134463229"/>
    <n v="999"/>
    <n v="2"/>
    <x v="0"/>
    <x v="0"/>
    <n v="0.68589999999999995"/>
    <n v="0.68589999999999995"/>
    <n v="0.68589999999999995"/>
    <n v="0.68589999999999995"/>
    <n v="0.68589999999999995"/>
    <n v="13.99"/>
    <n v="15.99"/>
    <n v="13.99"/>
    <n v="12.99"/>
    <n v="12.39"/>
    <s v="Brasil + Dia a Dia + VGF2"/>
    <s v="Bronze + Dia a Dia + VGF2"/>
    <s v="Prata + Dia a Dia + VGF2"/>
    <s v="Ouro + Dia a Dia + VGF2"/>
    <s v="Estrela + Dia a Dia + VGF2"/>
    <n v="30"/>
    <n v="20"/>
    <n v="30"/>
    <n v="35"/>
    <n v="38"/>
    <n v="45.79"/>
    <n v="45.79"/>
    <n v="45.79"/>
    <n v="45.79"/>
    <n v="45.79"/>
    <n v="0"/>
    <n v="0"/>
    <n v="0"/>
    <n v="0"/>
    <n v="0"/>
    <n v="13.99"/>
    <n v="15.99"/>
    <n v="13.99"/>
    <n v="12.99"/>
    <n v="12.39"/>
    <n v="6"/>
    <n v="4"/>
    <n v="6"/>
    <n v="7"/>
    <n v="7.6"/>
    <n v="30"/>
    <n v="79"/>
    <n v="69"/>
    <n v="64"/>
    <n v="61"/>
  </r>
  <r>
    <n v="636224"/>
    <x v="598"/>
    <n v="20220310"/>
    <m/>
    <s v="BODY"/>
    <x v="237"/>
    <s v="MINI BODY LOTION SEDUCTION 80ML REFORMULATION"/>
    <n v="1229942"/>
    <x v="598"/>
    <n v="1"/>
    <s v="IN-LINE (EXCL NR)"/>
    <s v="REPRESENTATIVE OFFER"/>
    <n v="0.68589999999999995"/>
    <m/>
    <n v="1.792"/>
    <m/>
    <m/>
    <n v="9.09"/>
    <n v="12.99"/>
    <n v="180"/>
    <n v="180"/>
    <n v="6"/>
    <s v="WORK IN PROGRESS"/>
    <n v="134463156"/>
    <s v="NO INCENTIVE"/>
    <s v="N"/>
    <s v="N"/>
    <s v="N"/>
    <s v="N"/>
    <x v="2"/>
    <n v="135023267"/>
    <n v="28"/>
    <n v="43"/>
    <n v="20230306"/>
    <s v="NET ITEM"/>
    <n v="15"/>
    <s v="Y"/>
    <s v="Tech rep lvl + Dia a Dia + VGF2"/>
    <s v="FULL PAYMENT"/>
    <m/>
    <n v="1089.9911"/>
    <n v="767.43110000000001"/>
    <n v="79.89"/>
    <m/>
    <s v="MOISTURIZER LOTION"/>
    <s v="MOISTURIZER"/>
    <s v="BODY CARE"/>
    <s v="FEMALE"/>
    <s v="AVON ENCANTO"/>
    <s v="ENCANTO SEDUCTION"/>
    <n v="0"/>
    <n v="100"/>
    <n v="100"/>
    <s v="N"/>
    <s v="N"/>
    <n v="52562"/>
    <m/>
    <s v="N"/>
    <s v="RP"/>
    <n v="10.27"/>
    <n v="12.99"/>
    <n v="12.99"/>
    <m/>
    <m/>
    <m/>
    <m/>
    <s v="N"/>
    <n v="60853019"/>
    <s v="NCF"/>
    <m/>
    <x v="0"/>
    <m/>
    <n v="6"/>
    <s v="NCF BEAUTY"/>
    <s v="N"/>
    <m/>
    <m/>
    <s v="N"/>
    <n v="20230306"/>
    <m/>
    <n v="134463156"/>
    <s v="MIXED"/>
    <s v="Tech rep lvl"/>
    <s v="CosmÃ©ticos"/>
    <n v="1"/>
    <m/>
    <n v="0"/>
    <n v="0"/>
    <n v="100"/>
    <n v="135023266"/>
    <n v="999"/>
    <n v="2"/>
    <x v="0"/>
    <x v="0"/>
    <n v="0.68589999999999995"/>
    <n v="0.68589999999999995"/>
    <n v="0.68589999999999995"/>
    <n v="0.68589999999999995"/>
    <n v="0.68589999999999995"/>
    <n v="9.09"/>
    <n v="10.39"/>
    <n v="9.09"/>
    <n v="8.44"/>
    <n v="8.0500000000000007"/>
    <s v="Brasil + Dia a Dia + VGF2"/>
    <s v="Bronze + Dia a Dia + VGF2"/>
    <s v="Prata + Dia a Dia + VGF2"/>
    <s v="Ouro + Dia a Dia + VGF2"/>
    <s v="Estrela + Dia a Dia + VGF2"/>
    <n v="30"/>
    <n v="20"/>
    <n v="30"/>
    <n v="35"/>
    <n v="38"/>
    <n v="45.79"/>
    <n v="45.79"/>
    <n v="45.79"/>
    <n v="45.79"/>
    <n v="45.79"/>
    <n v="0"/>
    <n v="0"/>
    <n v="0"/>
    <n v="0"/>
    <n v="0"/>
    <n v="9.09"/>
    <n v="10.39"/>
    <n v="9.09"/>
    <n v="8.44"/>
    <n v="8.0500000000000007"/>
    <n v="3.9"/>
    <n v="2.6"/>
    <n v="3.9"/>
    <n v="4.55"/>
    <n v="4.9400000000000004"/>
    <n v="30"/>
    <n v="79"/>
    <n v="69"/>
    <n v="64"/>
    <n v="61"/>
  </r>
  <r>
    <n v="638879"/>
    <x v="599"/>
    <n v="20230301"/>
    <m/>
    <s v="BODY"/>
    <x v="237"/>
    <s v="AVON CARE BABY SHAMPOO 2 IN 1 BIG SIZE REFORMULATION"/>
    <n v="1231989"/>
    <x v="599"/>
    <n v="1"/>
    <s v="IN-LINE (EXCL NR)"/>
    <s v="REPRESENTATIVE OFFER"/>
    <n v="0.68589999999999995"/>
    <m/>
    <n v="6.5049999999999999"/>
    <m/>
    <m/>
    <n v="38.43"/>
    <n v="54.9"/>
    <n v="565"/>
    <n v="565"/>
    <n v="6"/>
    <s v="WORK IN PROGRESS"/>
    <n v="134463156"/>
    <s v="NO INCENTIVE"/>
    <s v="N"/>
    <s v="N"/>
    <s v="N"/>
    <s v="N"/>
    <x v="2"/>
    <n v="134463314"/>
    <n v="28"/>
    <n v="43"/>
    <n v="20230306"/>
    <s v="NET ITEM"/>
    <n v="15"/>
    <s v="Y"/>
    <s v="Tech rep lvl + Dia a Dia + VGF2"/>
    <s v="FULL PAYMENT"/>
    <m/>
    <n v="14466.3786"/>
    <n v="10791.053599999999"/>
    <n v="82.73"/>
    <m/>
    <s v="SHAMPOO 2-IN-1/3 IN 1"/>
    <s v="SHAMPOO"/>
    <s v="BABY CARE"/>
    <s v="UNISEX"/>
    <s v="AVON CARE FRANCHISE"/>
    <s v="AVON CARE BABY"/>
    <n v="0"/>
    <n v="100"/>
    <n v="100"/>
    <s v="N"/>
    <s v="N"/>
    <n v="51368"/>
    <m/>
    <s v="N"/>
    <s v="RP"/>
    <n v="53.11"/>
    <n v="54.9"/>
    <n v="54.9"/>
    <m/>
    <m/>
    <m/>
    <m/>
    <s v="N"/>
    <n v="60853019"/>
    <s v="NCF"/>
    <m/>
    <x v="0"/>
    <m/>
    <n v="6"/>
    <s v="NCF BEAUTY"/>
    <s v="N"/>
    <m/>
    <m/>
    <s v="N"/>
    <n v="20230306"/>
    <m/>
    <n v="134463156"/>
    <s v="MIXED"/>
    <s v="Tech rep lvl"/>
    <s v="CosmÃ©ticos"/>
    <n v="1"/>
    <m/>
    <n v="0"/>
    <n v="0"/>
    <n v="100"/>
    <n v="134463313"/>
    <n v="999"/>
    <n v="2"/>
    <x v="0"/>
    <x v="0"/>
    <n v="0.68589999999999995"/>
    <n v="0.68589999999999995"/>
    <n v="0.68589999999999995"/>
    <n v="0.68589999999999995"/>
    <n v="0.68589999999999995"/>
    <n v="38.43"/>
    <n v="43.92"/>
    <n v="38.43"/>
    <n v="35.69"/>
    <n v="34.04"/>
    <s v="Brasil + Dia a Dia + VGF2"/>
    <s v="Bronze + Dia a Dia + VGF2"/>
    <s v="Prata + Dia a Dia + VGF2"/>
    <s v="Ouro + Dia a Dia + VGF2"/>
    <s v="Estrela + Dia a Dia + VGF2"/>
    <n v="30"/>
    <n v="20"/>
    <n v="30"/>
    <n v="35"/>
    <n v="38"/>
    <n v="45.79"/>
    <n v="45.79"/>
    <n v="45.79"/>
    <n v="45.79"/>
    <n v="45.79"/>
    <n v="0"/>
    <n v="0"/>
    <n v="0"/>
    <n v="0"/>
    <n v="0"/>
    <n v="38.43"/>
    <n v="43.92"/>
    <n v="38.43"/>
    <n v="35.69"/>
    <n v="34.04"/>
    <n v="16.47"/>
    <n v="10.98"/>
    <n v="16.47"/>
    <n v="19.21"/>
    <n v="20.86"/>
    <n v="30"/>
    <n v="80"/>
    <n v="70"/>
    <n v="65"/>
    <n v="62"/>
  </r>
  <r>
    <n v="629246"/>
    <x v="600"/>
    <n v="20220301"/>
    <m/>
    <s v="BODY"/>
    <x v="238"/>
    <s v="AVON ENCANTO SUMMER BODY LOTION 200ML LATAM"/>
    <n v="1225203"/>
    <x v="600"/>
    <n v="1"/>
    <s v="IN-LINE (EXCL NR)"/>
    <s v="REPRESENTATIVE OFFER"/>
    <n v="0.68589999999999995"/>
    <m/>
    <n v="2.7320000000000002"/>
    <m/>
    <m/>
    <n v="17.489999999999998"/>
    <n v="24.99"/>
    <n v="287"/>
    <n v="287"/>
    <n v="7"/>
    <s v="WORK IN PROGRESS"/>
    <n v="134463361"/>
    <s v="NO INCENTIVE"/>
    <s v="N"/>
    <s v="N"/>
    <s v="N"/>
    <s v="N"/>
    <x v="2"/>
    <n v="134463375"/>
    <n v="28"/>
    <n v="43"/>
    <n v="20230306"/>
    <s v="EXCLUSIVE OFFER"/>
    <n v="15"/>
    <s v="Y"/>
    <s v="Tech rep lvl + Dia a Dia + VGF2"/>
    <s v="FULL PAYMENT"/>
    <m/>
    <n v="3344.7089999999998"/>
    <n v="2560.625"/>
    <n v="84.06"/>
    <m/>
    <s v="MOISTURIZER LOTION"/>
    <s v="MOISTURIZER"/>
    <s v="BODY CARE"/>
    <s v="FEMALE"/>
    <s v="AVON ENCANTO"/>
    <s v="ENCANTO (NO SUB BRAND)"/>
    <n v="1"/>
    <n v="100"/>
    <n v="100"/>
    <s v="N"/>
    <s v="N"/>
    <n v="42902"/>
    <m/>
    <s v="N"/>
    <m/>
    <m/>
    <m/>
    <m/>
    <m/>
    <m/>
    <m/>
    <m/>
    <s v="N"/>
    <n v="68926246"/>
    <s v="Carrossel Passo 2 Pedido"/>
    <m/>
    <x v="0"/>
    <m/>
    <n v="6"/>
    <s v="NCF BEAUTY"/>
    <s v="N"/>
    <m/>
    <m/>
    <s v="N"/>
    <n v="20230306"/>
    <m/>
    <n v="134463361"/>
    <s v="MIXED"/>
    <s v="Tech rep lvl"/>
    <s v="CosmÃ©ticos"/>
    <n v="1"/>
    <m/>
    <n v="0"/>
    <n v="0"/>
    <n v="100"/>
    <n v="134463374"/>
    <n v="999"/>
    <n v="2"/>
    <x v="0"/>
    <x v="0"/>
    <n v="0.68589999999999995"/>
    <n v="0.68589999999999995"/>
    <n v="0.68589999999999995"/>
    <n v="0.68589999999999995"/>
    <n v="0.68589999999999995"/>
    <n v="17.489999999999998"/>
    <n v="19.989999999999998"/>
    <n v="17.489999999999998"/>
    <n v="16.239999999999998"/>
    <n v="15.49"/>
    <s v="Brasil + Dia a Dia + VGF2"/>
    <s v="Bronze + Dia a Dia + VGF2"/>
    <s v="Prata + Dia a Dia + VGF2"/>
    <s v="Ouro + Dia a Dia + VGF2"/>
    <s v="Estrela + Dia a Dia + VGF2"/>
    <n v="30"/>
    <n v="20"/>
    <n v="30"/>
    <n v="35"/>
    <n v="38"/>
    <n v="45.79"/>
    <n v="45.79"/>
    <n v="45.79"/>
    <n v="45.79"/>
    <n v="45.79"/>
    <n v="0"/>
    <n v="0"/>
    <n v="0"/>
    <n v="0"/>
    <n v="0"/>
    <n v="17.489999999999998"/>
    <n v="19.989999999999998"/>
    <n v="17.489999999999998"/>
    <n v="16.239999999999998"/>
    <n v="15.49"/>
    <n v="7.5"/>
    <n v="5"/>
    <n v="7.5"/>
    <n v="8.75"/>
    <n v="9.5"/>
    <n v="30"/>
    <n v="79"/>
    <n v="69"/>
    <n v="64"/>
    <n v="61"/>
  </r>
  <r>
    <n v="632239"/>
    <x v="601"/>
    <n v="20220316"/>
    <m/>
    <s v="BODY"/>
    <x v="238"/>
    <s v="3Q22 ENCANTO GLAMOROUS BODY LOTION 200ML LATAM"/>
    <n v="1227242"/>
    <x v="601"/>
    <n v="1"/>
    <s v="IN-LINE (EXCL NR)"/>
    <s v="REPRESENTATIVE OFFER"/>
    <n v="0.68589999999999995"/>
    <m/>
    <n v="2.9319999999999999"/>
    <m/>
    <m/>
    <n v="17.489999999999998"/>
    <n v="24.99"/>
    <n v="490"/>
    <n v="490"/>
    <n v="7"/>
    <s v="WORK IN PROGRESS"/>
    <n v="134463361"/>
    <s v="NO INCENTIVE"/>
    <s v="N"/>
    <s v="N"/>
    <s v="N"/>
    <s v="N"/>
    <x v="2"/>
    <n v="134463363"/>
    <n v="28"/>
    <n v="43"/>
    <n v="20230306"/>
    <s v="EXCLUSIVE OFFER"/>
    <n v="15"/>
    <s v="Y"/>
    <s v="Tech rep lvl + Dia a Dia + VGF2"/>
    <s v="FULL PAYMENT"/>
    <m/>
    <n v="5709.8431"/>
    <n v="4273.1630999999998"/>
    <n v="82.89"/>
    <m/>
    <s v="MOISTURIZER LOTION"/>
    <s v="MOISTURIZER"/>
    <s v="BODY CARE"/>
    <s v="FEMALE"/>
    <s v="AVON ENCANTO"/>
    <s v="ENCANTO (NO SUB BRAND)"/>
    <n v="1"/>
    <n v="100"/>
    <n v="100"/>
    <s v="N"/>
    <s v="N"/>
    <n v="50979"/>
    <m/>
    <s v="N"/>
    <m/>
    <m/>
    <m/>
    <m/>
    <m/>
    <m/>
    <m/>
    <m/>
    <s v="N"/>
    <n v="68926246"/>
    <s v="Carrossel Passo 2 Pedido"/>
    <m/>
    <x v="0"/>
    <m/>
    <n v="6"/>
    <s v="NCF BEAUTY"/>
    <s v="N"/>
    <m/>
    <m/>
    <s v="N"/>
    <n v="20230306"/>
    <m/>
    <n v="134463361"/>
    <s v="MIXED"/>
    <s v="Tech rep lvl"/>
    <s v="CosmÃ©ticos"/>
    <n v="1"/>
    <m/>
    <n v="0"/>
    <n v="0"/>
    <n v="100"/>
    <n v="134463362"/>
    <n v="999"/>
    <n v="2"/>
    <x v="0"/>
    <x v="0"/>
    <n v="0.68589999999999995"/>
    <n v="0.68589999999999995"/>
    <n v="0.68589999999999995"/>
    <n v="0.68589999999999995"/>
    <n v="0.68589999999999995"/>
    <n v="17.489999999999998"/>
    <n v="19.989999999999998"/>
    <n v="17.489999999999998"/>
    <n v="16.239999999999998"/>
    <n v="15.49"/>
    <s v="Brasil + Dia a Dia + VGF2"/>
    <s v="Bronze + Dia a Dia + VGF2"/>
    <s v="Prata + Dia a Dia + VGF2"/>
    <s v="Ouro + Dia a Dia + VGF2"/>
    <s v="Estrela + Dia a Dia + VGF2"/>
    <n v="30"/>
    <n v="20"/>
    <n v="30"/>
    <n v="35"/>
    <n v="38"/>
    <n v="45.79"/>
    <n v="45.79"/>
    <n v="45.79"/>
    <n v="45.79"/>
    <n v="45.79"/>
    <n v="0"/>
    <n v="0"/>
    <n v="0"/>
    <n v="0"/>
    <n v="0"/>
    <n v="17.489999999999998"/>
    <n v="19.989999999999998"/>
    <n v="17.489999999999998"/>
    <n v="16.239999999999998"/>
    <n v="15.49"/>
    <n v="7.5"/>
    <n v="5"/>
    <n v="7.5"/>
    <n v="8.75"/>
    <n v="9.5"/>
    <n v="30"/>
    <n v="79"/>
    <n v="69"/>
    <n v="64"/>
    <n v="61"/>
  </r>
  <r>
    <n v="636108"/>
    <x v="602"/>
    <n v="20220310"/>
    <m/>
    <s v="BODY"/>
    <x v="238"/>
    <s v="BODY LOTION IRRESISTIBLE 200ML REFORMULATION"/>
    <n v="1229844"/>
    <x v="602"/>
    <n v="1"/>
    <s v="IN-LINE (EXCL NR)"/>
    <s v="REPRESENTATIVE OFFER"/>
    <n v="0.68589999999999995"/>
    <m/>
    <n v="2.8730000000000002"/>
    <m/>
    <m/>
    <n v="17.489999999999998"/>
    <n v="24.99"/>
    <n v="71"/>
    <n v="71"/>
    <n v="7"/>
    <s v="WORK IN PROGRESS"/>
    <n v="134463361"/>
    <s v="NO INCENTIVE"/>
    <s v="N"/>
    <s v="N"/>
    <s v="N"/>
    <s v="N"/>
    <x v="2"/>
    <n v="134463411"/>
    <n v="28"/>
    <n v="43"/>
    <n v="20230306"/>
    <s v="EXCLUSIVE OFFER"/>
    <n v="15"/>
    <s v="Y"/>
    <s v="Tech rep lvl + Dia a Dia + VGF2"/>
    <s v="FULL PAYMENT"/>
    <m/>
    <n v="824.13630000000001"/>
    <n v="620.15329999999994"/>
    <n v="83.24"/>
    <m/>
    <s v="MOISTURIZER LOTION"/>
    <s v="MOISTURIZER"/>
    <s v="BODY CARE"/>
    <s v="FEMALE"/>
    <s v="AVON ENCANTO"/>
    <s v="ENCANTO IRRESISTIBLE"/>
    <n v="1"/>
    <n v="100"/>
    <n v="100"/>
    <s v="N"/>
    <s v="N"/>
    <n v="50432"/>
    <m/>
    <s v="N"/>
    <m/>
    <m/>
    <m/>
    <m/>
    <m/>
    <m/>
    <m/>
    <m/>
    <s v="N"/>
    <n v="68926246"/>
    <s v="Carrossel Passo 2 Pedido"/>
    <m/>
    <x v="0"/>
    <m/>
    <n v="6"/>
    <s v="NCF BEAUTY"/>
    <s v="N"/>
    <m/>
    <m/>
    <s v="N"/>
    <n v="20230306"/>
    <m/>
    <n v="134463361"/>
    <s v="MIXED"/>
    <s v="Tech rep lvl"/>
    <s v="CosmÃ©ticos"/>
    <n v="1"/>
    <m/>
    <n v="0"/>
    <n v="0"/>
    <n v="100"/>
    <n v="134463410"/>
    <n v="999"/>
    <n v="2"/>
    <x v="0"/>
    <x v="0"/>
    <n v="0.68589999999999995"/>
    <n v="0.68589999999999995"/>
    <n v="0.68589999999999995"/>
    <n v="0.68589999999999995"/>
    <n v="0.68589999999999995"/>
    <n v="17.489999999999998"/>
    <n v="19.989999999999998"/>
    <n v="17.489999999999998"/>
    <n v="16.239999999999998"/>
    <n v="15.49"/>
    <s v="Brasil + Dia a Dia + VGF2"/>
    <s v="Bronze + Dia a Dia + VGF2"/>
    <s v="Prata + Dia a Dia + VGF2"/>
    <s v="Ouro + Dia a Dia + VGF2"/>
    <s v="Estrela + Dia a Dia + VGF2"/>
    <n v="30"/>
    <n v="20"/>
    <n v="30"/>
    <n v="35"/>
    <n v="38"/>
    <n v="45.79"/>
    <n v="45.79"/>
    <n v="45.79"/>
    <n v="45.79"/>
    <n v="45.79"/>
    <n v="0"/>
    <n v="0"/>
    <n v="0"/>
    <n v="0"/>
    <n v="0"/>
    <n v="17.489999999999998"/>
    <n v="19.989999999999998"/>
    <n v="17.489999999999998"/>
    <n v="16.239999999999998"/>
    <n v="15.49"/>
    <n v="7.5"/>
    <n v="5"/>
    <n v="7.5"/>
    <n v="8.75"/>
    <n v="9.5"/>
    <n v="30"/>
    <n v="79"/>
    <n v="69"/>
    <n v="64"/>
    <n v="61"/>
  </r>
  <r>
    <n v="636121"/>
    <x v="603"/>
    <n v="20220310"/>
    <m/>
    <s v="BODY"/>
    <x v="238"/>
    <s v="BODY OIL IRRESISTIBLE 200ML REFORMULATION"/>
    <n v="1229856"/>
    <x v="603"/>
    <n v="1"/>
    <s v="IN-LINE (EXCL NR)"/>
    <s v="REPRESENTATIVE OFFER"/>
    <n v="0.68589999999999995"/>
    <m/>
    <n v="6.9420000000000002"/>
    <m/>
    <m/>
    <n v="34.99"/>
    <n v="49.99"/>
    <n v="441"/>
    <n v="441"/>
    <n v="7"/>
    <s v="WORK IN PROGRESS"/>
    <n v="134463361"/>
    <s v="NO INCENTIVE"/>
    <s v="N"/>
    <s v="N"/>
    <s v="N"/>
    <s v="N"/>
    <x v="2"/>
    <n v="134463399"/>
    <n v="28"/>
    <n v="43"/>
    <n v="20230306"/>
    <s v="EXCLUSIVE OFFER"/>
    <n v="15"/>
    <s v="Y"/>
    <s v="Tech rep lvl + Dia a Dia + VGF2"/>
    <s v="FULL PAYMENT"/>
    <m/>
    <n v="10281.3598"/>
    <n v="7219.9377999999997"/>
    <n v="79.75"/>
    <m/>
    <s v="MOISTURIZER OIL"/>
    <s v="MOISTURIZER"/>
    <s v="BODY CARE"/>
    <s v="FEMALE"/>
    <s v="AVON ENCANTO"/>
    <s v="ENCANTO IRRESISTIBLE"/>
    <n v="1"/>
    <n v="100"/>
    <n v="100"/>
    <s v="N"/>
    <s v="N"/>
    <n v="51890"/>
    <m/>
    <s v="N"/>
    <m/>
    <m/>
    <m/>
    <m/>
    <m/>
    <m/>
    <m/>
    <m/>
    <s v="N"/>
    <n v="68926246"/>
    <s v="Carrossel Passo 2 Pedido"/>
    <m/>
    <x v="0"/>
    <m/>
    <n v="6"/>
    <s v="NCF BEAUTY"/>
    <s v="N"/>
    <m/>
    <m/>
    <s v="N"/>
    <n v="20230306"/>
    <m/>
    <n v="134463361"/>
    <s v="MIXED"/>
    <s v="Tech rep lvl"/>
    <s v="CosmÃ©ticos"/>
    <n v="1"/>
    <m/>
    <n v="0"/>
    <n v="0"/>
    <n v="100"/>
    <n v="134463398"/>
    <n v="999"/>
    <n v="2"/>
    <x v="0"/>
    <x v="0"/>
    <n v="0.68589999999999995"/>
    <n v="0.68589999999999995"/>
    <n v="0.68589999999999995"/>
    <n v="0.68589999999999995"/>
    <n v="0.68589999999999995"/>
    <n v="34.99"/>
    <n v="39.99"/>
    <n v="34.99"/>
    <n v="32.49"/>
    <n v="30.99"/>
    <s v="Brasil + Dia a Dia + VGF2"/>
    <s v="Bronze + Dia a Dia + VGF2"/>
    <s v="Prata + Dia a Dia + VGF2"/>
    <s v="Ouro + Dia a Dia + VGF2"/>
    <s v="Estrela + Dia a Dia + VGF2"/>
    <n v="30"/>
    <n v="20"/>
    <n v="30"/>
    <n v="35"/>
    <n v="38"/>
    <n v="45.79"/>
    <n v="45.79"/>
    <n v="45.79"/>
    <n v="45.79"/>
    <n v="45.79"/>
    <n v="0"/>
    <n v="0"/>
    <n v="0"/>
    <n v="0"/>
    <n v="0"/>
    <n v="34.99"/>
    <n v="39.99"/>
    <n v="34.99"/>
    <n v="32.49"/>
    <n v="30.99"/>
    <n v="15"/>
    <n v="10"/>
    <n v="15"/>
    <n v="17.5"/>
    <n v="19"/>
    <n v="30"/>
    <n v="79"/>
    <n v="69"/>
    <n v="64"/>
    <n v="61"/>
  </r>
  <r>
    <n v="637464"/>
    <x v="409"/>
    <n v="20220313"/>
    <m/>
    <s v="BODY"/>
    <x v="239"/>
    <s v="DEEP MOISTURIZING DEODORANT CREAM FOR EXTRA DRY FEET 80G"/>
    <n v="1230928"/>
    <x v="409"/>
    <n v="1"/>
    <s v="IN-LINE (EXCL NR)"/>
    <s v="REPRESENTATIVE OFFER"/>
    <n v="0.68589999999999995"/>
    <m/>
    <n v="1.6739999999999999"/>
    <m/>
    <m/>
    <n v="11.89"/>
    <n v="16.989999999999998"/>
    <n v="1517"/>
    <n v="1517"/>
    <n v="8"/>
    <s v="WORK IN PROGRESS"/>
    <n v="134463437"/>
    <s v="NO INCENTIVE"/>
    <s v="N"/>
    <s v="N"/>
    <s v="N"/>
    <s v="N"/>
    <x v="2"/>
    <n v="134463451"/>
    <n v="28"/>
    <n v="43"/>
    <n v="20230306"/>
    <s v="EXCLUSIVE OFFER"/>
    <n v="15"/>
    <s v="Y"/>
    <s v="Tech rep lvl + Dia a Dia + VGF2"/>
    <s v="FULL PAYMENT"/>
    <m/>
    <n v="12019.526400000001"/>
    <n v="9480.0684000000001"/>
    <n v="85.64"/>
    <m/>
    <s v="TREATMENT CREAM"/>
    <s v="TREATMENT"/>
    <s v="FOOT CARE"/>
    <s v="UNISEX"/>
    <s v="FOOTWORKS"/>
    <s v="FOOTWORKS/FANCY FEET"/>
    <n v="0"/>
    <n v="100"/>
    <n v="100"/>
    <s v="N"/>
    <s v="N"/>
    <n v="40144"/>
    <m/>
    <s v="N"/>
    <s v="RP"/>
    <n v="16.399999999999999"/>
    <n v="16.989999999999998"/>
    <n v="16.989999999999998"/>
    <m/>
    <m/>
    <m/>
    <m/>
    <s v="N"/>
    <n v="73243896"/>
    <s v="Doacao IA"/>
    <m/>
    <x v="0"/>
    <m/>
    <n v="8"/>
    <s v="CODIGO SEM DOACAO"/>
    <s v="N"/>
    <m/>
    <m/>
    <s v="N"/>
    <n v="20230306"/>
    <m/>
    <n v="134463437"/>
    <s v="MIXED"/>
    <s v="Tech rep lvl"/>
    <s v="CosmÃ©ticos"/>
    <n v="1"/>
    <m/>
    <n v="0"/>
    <n v="0"/>
    <n v="100"/>
    <n v="134463450"/>
    <n v="999"/>
    <n v="2"/>
    <x v="0"/>
    <x v="0"/>
    <n v="0.68589999999999995"/>
    <n v="0.68589999999999995"/>
    <n v="0.68589999999999995"/>
    <n v="0.68589999999999995"/>
    <n v="0.68589999999999995"/>
    <n v="11.89"/>
    <n v="13.59"/>
    <n v="11.89"/>
    <n v="11.04"/>
    <n v="10.53"/>
    <s v="Brasil + Dia a Dia + VGF2"/>
    <s v="Bronze + Dia a Dia + VGF2"/>
    <s v="Prata + Dia a Dia + VGF2"/>
    <s v="Ouro + Dia a Dia + VGF2"/>
    <s v="Estrela + Dia a Dia + VGF2"/>
    <n v="30"/>
    <n v="20"/>
    <n v="30"/>
    <n v="35"/>
    <n v="38"/>
    <n v="45.79"/>
    <n v="45.79"/>
    <n v="45.79"/>
    <n v="45.79"/>
    <n v="45.79"/>
    <n v="0"/>
    <n v="0"/>
    <n v="0"/>
    <n v="0"/>
    <n v="0"/>
    <n v="11.89"/>
    <n v="13.59"/>
    <n v="11.89"/>
    <n v="11.04"/>
    <n v="10.53"/>
    <n v="5.0999999999999996"/>
    <n v="3.4"/>
    <n v="5.0999999999999996"/>
    <n v="5.95"/>
    <n v="6.46"/>
    <n v="30"/>
    <n v="79"/>
    <n v="69"/>
    <n v="64"/>
    <n v="61"/>
  </r>
  <r>
    <n v="637465"/>
    <x v="410"/>
    <n v="20220313"/>
    <m/>
    <s v="BODY"/>
    <x v="239"/>
    <s v="NIGHT MOISTURIZING FOOT CREAM 80G"/>
    <n v="1230929"/>
    <x v="410"/>
    <n v="1"/>
    <s v="IN-LINE (EXCL NR)"/>
    <s v="REPRESENTATIVE OFFER"/>
    <n v="0.68589999999999995"/>
    <m/>
    <n v="1.857"/>
    <m/>
    <m/>
    <n v="11.89"/>
    <n v="16.989999999999998"/>
    <n v="1216"/>
    <n v="1216"/>
    <n v="8"/>
    <s v="WORK IN PROGRESS"/>
    <n v="134463437"/>
    <s v="NO INCENTIVE"/>
    <s v="N"/>
    <s v="N"/>
    <s v="N"/>
    <s v="N"/>
    <x v="2"/>
    <n v="134463439"/>
    <n v="28"/>
    <n v="43"/>
    <n v="20230306"/>
    <s v="EXCLUSIVE OFFER"/>
    <n v="15"/>
    <s v="Y"/>
    <s v="Tech rep lvl + Dia a Dia + VGF2"/>
    <s v="FULL PAYMENT"/>
    <m/>
    <n v="9634.6110000000008"/>
    <n v="7376.4989999999998"/>
    <n v="84.06"/>
    <m/>
    <s v="TREATMENT CREAM"/>
    <s v="TREATMENT"/>
    <s v="FOOT CARE"/>
    <s v="UNISEX"/>
    <s v="FOOTWORKS"/>
    <s v="FOOTWORKS/FANCY FEET"/>
    <n v="0"/>
    <n v="100"/>
    <n v="100"/>
    <s v="N"/>
    <s v="N"/>
    <n v="40147"/>
    <m/>
    <s v="N"/>
    <s v="RP"/>
    <n v="16.399999999999999"/>
    <n v="16.989999999999998"/>
    <n v="16.989999999999998"/>
    <m/>
    <m/>
    <m/>
    <m/>
    <s v="N"/>
    <n v="73243896"/>
    <s v="Doacao IA"/>
    <m/>
    <x v="0"/>
    <m/>
    <n v="8"/>
    <s v="CODIGO SEM DOACAO"/>
    <s v="N"/>
    <m/>
    <m/>
    <s v="N"/>
    <n v="20230306"/>
    <m/>
    <n v="134463437"/>
    <s v="MIXED"/>
    <s v="Tech rep lvl"/>
    <s v="CosmÃ©ticos"/>
    <n v="1"/>
    <m/>
    <n v="0"/>
    <n v="0"/>
    <n v="100"/>
    <n v="134463438"/>
    <n v="999"/>
    <n v="2"/>
    <x v="0"/>
    <x v="0"/>
    <n v="0.68589999999999995"/>
    <n v="0.68589999999999995"/>
    <n v="0.68589999999999995"/>
    <n v="0.68589999999999995"/>
    <n v="0.68589999999999995"/>
    <n v="11.89"/>
    <n v="13.59"/>
    <n v="11.89"/>
    <n v="11.04"/>
    <n v="10.53"/>
    <s v="Brasil + Dia a Dia + VGF2"/>
    <s v="Bronze + Dia a Dia + VGF2"/>
    <s v="Prata + Dia a Dia + VGF2"/>
    <s v="Ouro + Dia a Dia + VGF2"/>
    <s v="Estrela + Dia a Dia + VGF2"/>
    <n v="30"/>
    <n v="20"/>
    <n v="30"/>
    <n v="35"/>
    <n v="38"/>
    <n v="45.79"/>
    <n v="45.79"/>
    <n v="45.79"/>
    <n v="45.79"/>
    <n v="45.79"/>
    <n v="0"/>
    <n v="0"/>
    <n v="0"/>
    <n v="0"/>
    <n v="0"/>
    <n v="11.89"/>
    <n v="13.59"/>
    <n v="11.89"/>
    <n v="11.04"/>
    <n v="10.53"/>
    <n v="5.0999999999999996"/>
    <n v="3.4"/>
    <n v="5.0999999999999996"/>
    <n v="5.95"/>
    <n v="6.46"/>
    <n v="30"/>
    <n v="79"/>
    <n v="69"/>
    <n v="64"/>
    <n v="61"/>
  </r>
  <r>
    <n v="627634"/>
    <x v="604"/>
    <n v="20210302"/>
    <m/>
    <s v="COLOR"/>
    <x v="240"/>
    <s v="AVON NUDE MATTE PRESSED POWDER SPF8 - NEW SHADE NAME"/>
    <n v="1224148"/>
    <x v="604"/>
    <n v="1"/>
    <s v="IN-LINE (EXCL NR)"/>
    <s v="REGULAR PRICE"/>
    <n v="0.38059999999999999"/>
    <m/>
    <n v="6.9020000000000001"/>
    <m/>
    <m/>
    <n v="50.99"/>
    <n v="50.99"/>
    <n v="73"/>
    <n v="73"/>
    <n v="44"/>
    <s v="WORK IN PROGRESS"/>
    <n v="134463462"/>
    <s v="NO INCENTIVE"/>
    <s v="N"/>
    <s v="N"/>
    <s v="N"/>
    <s v="N"/>
    <x v="3"/>
    <n v="134463466"/>
    <n v="28"/>
    <n v="11"/>
    <n v="20230306"/>
    <s v="CUSTOMER"/>
    <n v="15"/>
    <s v="Y"/>
    <s v="Tech rep lvl + Dia a Dia + VGF2"/>
    <s v="FULL PAYMENT"/>
    <m/>
    <n v="1370.6673000000001"/>
    <n v="866.82129999999995"/>
    <n v="75.099999999999994"/>
    <m/>
    <s v="PRESSED POWDER"/>
    <s v="FACE POWDER"/>
    <s v="FACE COLOR"/>
    <s v="FEMALE"/>
    <s v="AVON"/>
    <s v="AVON"/>
    <n v="0"/>
    <n v="50"/>
    <s v="33.33"/>
    <s v="N"/>
    <s v="N"/>
    <n v="50912"/>
    <m/>
    <s v="N"/>
    <m/>
    <m/>
    <m/>
    <m/>
    <m/>
    <m/>
    <m/>
    <m/>
    <s v="N"/>
    <m/>
    <m/>
    <m/>
    <x v="0"/>
    <m/>
    <n v="44"/>
    <s v="AVON COLOR - 8"/>
    <s v="N"/>
    <m/>
    <m/>
    <s v="N"/>
    <n v="20230306"/>
    <m/>
    <n v="134463462"/>
    <s v="MIXED"/>
    <s v="Tech rep lvl"/>
    <s v="CosmÃ©ticos"/>
    <n v="1"/>
    <m/>
    <n v="0"/>
    <n v="0"/>
    <n v="100"/>
    <n v="134463463"/>
    <n v="999"/>
    <n v="2"/>
    <x v="0"/>
    <x v="0"/>
    <n v="0.38059999999999999"/>
    <n v="0.435"/>
    <n v="0.38059999999999999"/>
    <n v="0.35339999999999999"/>
    <n v="0.33710000000000001"/>
    <n v="50.99"/>
    <n v="50.99"/>
    <n v="50.99"/>
    <n v="50.99"/>
    <n v="50.99"/>
    <s v="Brasil + Dia a Dia + VGF2"/>
    <s v="Bronze + Dia a Dia + VGF2"/>
    <s v="Prata + Dia a Dia + VGF2"/>
    <s v="Ouro + Dia a Dia + VGF2"/>
    <s v="Estrela + Dia a Dia + VGF2"/>
    <n v="30"/>
    <n v="20"/>
    <n v="30"/>
    <n v="35"/>
    <n v="38"/>
    <n v="83.92"/>
    <n v="83.92"/>
    <n v="83.92"/>
    <n v="83.92"/>
    <n v="83.92"/>
    <n v="0"/>
    <n v="0"/>
    <n v="0"/>
    <n v="0"/>
    <n v="0"/>
    <n v="35.692999999999998"/>
    <n v="40.792000000000002"/>
    <n v="35.692999999999998"/>
    <n v="33.143500000000003"/>
    <n v="31.613800000000001"/>
    <n v="0"/>
    <n v="0"/>
    <n v="0"/>
    <n v="0"/>
    <n v="0"/>
    <n v="0"/>
    <n v="100"/>
    <n v="100"/>
    <n v="100"/>
    <n v="100"/>
  </r>
  <r>
    <n v="627635"/>
    <x v="605"/>
    <n v="20210302"/>
    <m/>
    <s v="COLOR"/>
    <x v="240"/>
    <s v="NUDE MATTE SPF 35 PRESSED POWDER - BRAZIL RENAME SHADES"/>
    <n v="1224149"/>
    <x v="605"/>
    <n v="1"/>
    <s v="IN-LINE (EXCL NR)"/>
    <s v="REGULAR PRICE"/>
    <n v="0.38059999999999999"/>
    <m/>
    <n v="6.9370000000000003"/>
    <m/>
    <m/>
    <n v="50.99"/>
    <n v="50.99"/>
    <n v="419"/>
    <n v="419"/>
    <n v="44"/>
    <s v="WORK IN PROGRESS"/>
    <n v="134463462"/>
    <s v="NO INCENTIVE"/>
    <s v="N"/>
    <s v="N"/>
    <s v="N"/>
    <s v="N"/>
    <x v="3"/>
    <n v="134463492"/>
    <n v="28"/>
    <n v="11"/>
    <n v="20230306"/>
    <s v="CUSTOMER"/>
    <n v="15"/>
    <s v="Y"/>
    <s v="Tech rep lvl + Dia a Dia + VGF2"/>
    <s v="FULL PAYMENT"/>
    <m/>
    <n v="7895.7606999999998"/>
    <n v="4989.1576999999997"/>
    <n v="74.98"/>
    <m/>
    <s v="PRESSED POWDER"/>
    <s v="FACE POWDER"/>
    <s v="FACE COLOR"/>
    <s v="FEMALE"/>
    <s v="AVON TRUE"/>
    <s v="AVON TRUE COLOR"/>
    <n v="0"/>
    <n v="50"/>
    <s v="14.29"/>
    <s v="N"/>
    <s v="N"/>
    <n v="50977"/>
    <m/>
    <s v="N"/>
    <m/>
    <m/>
    <m/>
    <m/>
    <m/>
    <m/>
    <m/>
    <m/>
    <s v="N"/>
    <m/>
    <m/>
    <m/>
    <x v="0"/>
    <m/>
    <n v="44"/>
    <s v="AVON COLOR - 8"/>
    <s v="N"/>
    <m/>
    <m/>
    <s v="N"/>
    <n v="20230306"/>
    <m/>
    <n v="134463462"/>
    <s v="MIXED"/>
    <s v="Tech rep lvl"/>
    <s v="CosmÃ©ticos"/>
    <n v="1"/>
    <m/>
    <n v="0"/>
    <n v="0"/>
    <n v="100"/>
    <n v="134463487"/>
    <n v="999"/>
    <n v="2"/>
    <x v="0"/>
    <x v="0"/>
    <n v="0.38059999999999999"/>
    <n v="0.435"/>
    <n v="0.38059999999999999"/>
    <n v="0.35339999999999999"/>
    <n v="0.33710000000000001"/>
    <n v="50.99"/>
    <n v="50.99"/>
    <n v="50.99"/>
    <n v="50.99"/>
    <n v="50.99"/>
    <s v="Brasil + Dia a Dia + VGF2"/>
    <s v="Bronze + Dia a Dia + VGF2"/>
    <s v="Prata + Dia a Dia + VGF2"/>
    <s v="Ouro + Dia a Dia + VGF2"/>
    <s v="Estrela + Dia a Dia + VGF2"/>
    <n v="30"/>
    <n v="20"/>
    <n v="30"/>
    <n v="35"/>
    <n v="38"/>
    <n v="83.92"/>
    <n v="83.92"/>
    <n v="83.92"/>
    <n v="83.92"/>
    <n v="83.92"/>
    <n v="0"/>
    <n v="0"/>
    <n v="0"/>
    <n v="0"/>
    <n v="0"/>
    <n v="35.692999999999998"/>
    <n v="40.792000000000002"/>
    <n v="35.692999999999998"/>
    <n v="33.143500000000003"/>
    <n v="31.613800000000001"/>
    <n v="0"/>
    <n v="0"/>
    <n v="0"/>
    <n v="0"/>
    <n v="0"/>
    <n v="0"/>
    <n v="100"/>
    <n v="100"/>
    <n v="100"/>
    <n v="100"/>
  </r>
  <r>
    <n v="627636"/>
    <x v="606"/>
    <n v="20210302"/>
    <m/>
    <s v="COLOR"/>
    <x v="240"/>
    <s v="NUDE MATTE SPF 35 PRESSED POWDER - BRAZIL RENAME SHADES"/>
    <n v="1224149"/>
    <x v="606"/>
    <n v="1"/>
    <s v="IN-LINE (EXCL NR)"/>
    <s v="REGULAR PRICE"/>
    <n v="0.38059999999999999"/>
    <m/>
    <n v="7.016"/>
    <m/>
    <m/>
    <n v="50.99"/>
    <n v="50.99"/>
    <n v="993"/>
    <n v="993"/>
    <n v="44"/>
    <s v="WORK IN PROGRESS"/>
    <n v="134463462"/>
    <s v="NO INCENTIVE"/>
    <s v="N"/>
    <s v="N"/>
    <s v="N"/>
    <s v="N"/>
    <x v="3"/>
    <n v="134463493"/>
    <n v="28"/>
    <n v="11"/>
    <n v="20230306"/>
    <s v="CUSTOMER"/>
    <n v="15"/>
    <s v="Y"/>
    <s v="Tech rep lvl + Dia a Dia + VGF2"/>
    <s v="FULL PAYMENT"/>
    <m/>
    <n v="18720.550200000001"/>
    <n v="11753.662200000001"/>
    <n v="74.69"/>
    <m/>
    <s v="PRESSED POWDER"/>
    <s v="FACE POWDER"/>
    <s v="FACE COLOR"/>
    <s v="FEMALE"/>
    <s v="AVON TRUE"/>
    <s v="AVON TRUE COLOR"/>
    <n v="0"/>
    <n v="50"/>
    <s v="14.29"/>
    <s v="N"/>
    <s v="N"/>
    <n v="51064"/>
    <m/>
    <s v="N"/>
    <m/>
    <m/>
    <m/>
    <m/>
    <m/>
    <m/>
    <m/>
    <m/>
    <s v="N"/>
    <m/>
    <m/>
    <m/>
    <x v="0"/>
    <m/>
    <n v="44"/>
    <s v="AVON COLOR - 8"/>
    <s v="N"/>
    <m/>
    <m/>
    <s v="N"/>
    <n v="20230306"/>
    <m/>
    <n v="134463462"/>
    <s v="MIXED"/>
    <s v="Tech rep lvl"/>
    <s v="CosmÃ©ticos"/>
    <n v="1"/>
    <m/>
    <n v="0"/>
    <n v="0"/>
    <n v="100"/>
    <n v="134463487"/>
    <n v="999"/>
    <n v="2"/>
    <x v="0"/>
    <x v="0"/>
    <n v="0.38059999999999999"/>
    <n v="0.435"/>
    <n v="0.38059999999999999"/>
    <n v="0.35339999999999999"/>
    <n v="0.33710000000000001"/>
    <n v="50.99"/>
    <n v="50.99"/>
    <n v="50.99"/>
    <n v="50.99"/>
    <n v="50.99"/>
    <s v="Brasil + Dia a Dia + VGF2"/>
    <s v="Bronze + Dia a Dia + VGF2"/>
    <s v="Prata + Dia a Dia + VGF2"/>
    <s v="Ouro + Dia a Dia + VGF2"/>
    <s v="Estrela + Dia a Dia + VGF2"/>
    <n v="30"/>
    <n v="20"/>
    <n v="30"/>
    <n v="35"/>
    <n v="38"/>
    <n v="83.92"/>
    <n v="83.92"/>
    <n v="83.92"/>
    <n v="83.92"/>
    <n v="83.92"/>
    <n v="0"/>
    <n v="0"/>
    <n v="0"/>
    <n v="0"/>
    <n v="0"/>
    <n v="35.692999999999998"/>
    <n v="40.792000000000002"/>
    <n v="35.692999999999998"/>
    <n v="33.143500000000003"/>
    <n v="31.613800000000001"/>
    <n v="0"/>
    <n v="0"/>
    <n v="0"/>
    <n v="0"/>
    <n v="0"/>
    <n v="0"/>
    <n v="100"/>
    <n v="100"/>
    <n v="100"/>
    <n v="100"/>
  </r>
  <r>
    <n v="627637"/>
    <x v="607"/>
    <n v="20210302"/>
    <m/>
    <s v="COLOR"/>
    <x v="240"/>
    <s v="NUDE MATTE SPF 35 PRESSED POWDER - BRAZIL RENAME SHADES"/>
    <n v="1224149"/>
    <x v="607"/>
    <n v="1"/>
    <s v="IN-LINE (EXCL NR)"/>
    <s v="REGULAR PRICE"/>
    <n v="0.38059999999999999"/>
    <m/>
    <n v="7"/>
    <m/>
    <m/>
    <n v="50.99"/>
    <n v="50.99"/>
    <n v="699"/>
    <n v="699"/>
    <n v="44"/>
    <s v="WORK IN PROGRESS"/>
    <n v="134463462"/>
    <s v="NO INCENTIVE"/>
    <s v="N"/>
    <s v="N"/>
    <s v="N"/>
    <s v="N"/>
    <x v="3"/>
    <n v="134463489"/>
    <n v="28"/>
    <n v="11"/>
    <n v="20230306"/>
    <s v="CUSTOMER"/>
    <n v="15"/>
    <s v="Y"/>
    <s v="Tech rep lvl + Dia a Dia + VGF2"/>
    <s v="FULL PAYMENT"/>
    <m/>
    <n v="13175.2194"/>
    <n v="8282.2194"/>
    <n v="74.75"/>
    <m/>
    <s v="PRESSED POWDER"/>
    <s v="FACE POWDER"/>
    <s v="FACE COLOR"/>
    <s v="FEMALE"/>
    <s v="AVON TRUE"/>
    <s v="AVON TRUE COLOR"/>
    <n v="0"/>
    <n v="50"/>
    <s v="14.29"/>
    <s v="N"/>
    <s v="N"/>
    <n v="51288"/>
    <m/>
    <s v="N"/>
    <m/>
    <m/>
    <m/>
    <m/>
    <m/>
    <m/>
    <m/>
    <m/>
    <s v="N"/>
    <m/>
    <m/>
    <m/>
    <x v="0"/>
    <m/>
    <n v="44"/>
    <s v="AVON COLOR - 8"/>
    <s v="N"/>
    <m/>
    <m/>
    <s v="N"/>
    <n v="20230306"/>
    <m/>
    <n v="134463462"/>
    <s v="MIXED"/>
    <s v="Tech rep lvl"/>
    <s v="CosmÃ©ticos"/>
    <n v="1"/>
    <m/>
    <n v="0"/>
    <n v="0"/>
    <n v="100"/>
    <n v="134463487"/>
    <n v="999"/>
    <n v="2"/>
    <x v="0"/>
    <x v="0"/>
    <n v="0.38059999999999999"/>
    <n v="0.435"/>
    <n v="0.38059999999999999"/>
    <n v="0.35339999999999999"/>
    <n v="0.33710000000000001"/>
    <n v="50.99"/>
    <n v="50.99"/>
    <n v="50.99"/>
    <n v="50.99"/>
    <n v="50.99"/>
    <s v="Brasil + Dia a Dia + VGF2"/>
    <s v="Bronze + Dia a Dia + VGF2"/>
    <s v="Prata + Dia a Dia + VGF2"/>
    <s v="Ouro + Dia a Dia + VGF2"/>
    <s v="Estrela + Dia a Dia + VGF2"/>
    <n v="30"/>
    <n v="20"/>
    <n v="30"/>
    <n v="35"/>
    <n v="38"/>
    <n v="83.92"/>
    <n v="83.92"/>
    <n v="83.92"/>
    <n v="83.92"/>
    <n v="83.92"/>
    <n v="0"/>
    <n v="0"/>
    <n v="0"/>
    <n v="0"/>
    <n v="0"/>
    <n v="35.692999999999998"/>
    <n v="40.792000000000002"/>
    <n v="35.692999999999998"/>
    <n v="33.143500000000003"/>
    <n v="31.613800000000001"/>
    <n v="0"/>
    <n v="0"/>
    <n v="0"/>
    <n v="0"/>
    <n v="0"/>
    <n v="0"/>
    <n v="100"/>
    <n v="100"/>
    <n v="100"/>
    <n v="100"/>
  </r>
  <r>
    <n v="627638"/>
    <x v="608"/>
    <n v="20210302"/>
    <m/>
    <s v="COLOR"/>
    <x v="240"/>
    <s v="NUDE MATTE SPF 35 PRESSED POWDER - BRAZIL RENAME SHADES"/>
    <n v="1224149"/>
    <x v="608"/>
    <n v="1"/>
    <s v="IN-LINE (EXCL NR)"/>
    <s v="REGULAR PRICE"/>
    <n v="0.38059999999999999"/>
    <m/>
    <n v="7.06"/>
    <m/>
    <m/>
    <n v="50.99"/>
    <n v="50.99"/>
    <n v="3959"/>
    <n v="3959"/>
    <n v="44"/>
    <s v="WORK IN PROGRESS"/>
    <n v="134463462"/>
    <s v="NO INCENTIVE"/>
    <s v="N"/>
    <s v="N"/>
    <s v="N"/>
    <s v="N"/>
    <x v="3"/>
    <n v="134463490"/>
    <n v="28"/>
    <n v="11"/>
    <n v="20230306"/>
    <s v="CUSTOMER"/>
    <n v="15"/>
    <s v="Y"/>
    <s v="Tech rep lvl + Dia a Dia + VGF2"/>
    <s v="FULL PAYMENT"/>
    <m/>
    <n v="74652.373500000002"/>
    <n v="46701.833500000001"/>
    <n v="74.53"/>
    <m/>
    <s v="PRESSED POWDER"/>
    <s v="FACE POWDER"/>
    <s v="FACE COLOR"/>
    <s v="FEMALE"/>
    <s v="AVON TRUE"/>
    <s v="AVON TRUE COLOR"/>
    <n v="0"/>
    <n v="50"/>
    <s v="14.29"/>
    <s v="N"/>
    <s v="N"/>
    <n v="51289"/>
    <m/>
    <s v="N"/>
    <m/>
    <m/>
    <m/>
    <m/>
    <m/>
    <m/>
    <m/>
    <m/>
    <s v="N"/>
    <m/>
    <m/>
    <m/>
    <x v="0"/>
    <m/>
    <n v="44"/>
    <s v="AVON COLOR - 8"/>
    <s v="N"/>
    <m/>
    <m/>
    <s v="N"/>
    <n v="20230306"/>
    <m/>
    <n v="134463462"/>
    <s v="MIXED"/>
    <s v="Tech rep lvl"/>
    <s v="CosmÃ©ticos"/>
    <n v="1"/>
    <m/>
    <n v="0"/>
    <n v="0"/>
    <n v="100"/>
    <n v="134463487"/>
    <n v="999"/>
    <n v="2"/>
    <x v="0"/>
    <x v="0"/>
    <n v="0.38059999999999999"/>
    <n v="0.435"/>
    <n v="0.38059999999999999"/>
    <n v="0.35339999999999999"/>
    <n v="0.33710000000000001"/>
    <n v="50.99"/>
    <n v="50.99"/>
    <n v="50.99"/>
    <n v="50.99"/>
    <n v="50.99"/>
    <s v="Brasil + Dia a Dia + VGF2"/>
    <s v="Bronze + Dia a Dia + VGF2"/>
    <s v="Prata + Dia a Dia + VGF2"/>
    <s v="Ouro + Dia a Dia + VGF2"/>
    <s v="Estrela + Dia a Dia + VGF2"/>
    <n v="30"/>
    <n v="20"/>
    <n v="30"/>
    <n v="35"/>
    <n v="38"/>
    <n v="83.92"/>
    <n v="83.92"/>
    <n v="83.92"/>
    <n v="83.92"/>
    <n v="83.92"/>
    <n v="0"/>
    <n v="0"/>
    <n v="0"/>
    <n v="0"/>
    <n v="0"/>
    <n v="35.692999999999998"/>
    <n v="40.792000000000002"/>
    <n v="35.692999999999998"/>
    <n v="33.143500000000003"/>
    <n v="31.613800000000001"/>
    <n v="0"/>
    <n v="0"/>
    <n v="0"/>
    <n v="0"/>
    <n v="0"/>
    <n v="0"/>
    <n v="100"/>
    <n v="100"/>
    <n v="100"/>
    <n v="100"/>
  </r>
  <r>
    <n v="627639"/>
    <x v="609"/>
    <n v="20210302"/>
    <m/>
    <s v="COLOR"/>
    <x v="240"/>
    <s v="NUDE MATTE SPF 35 PRESSED POWDER - BRAZIL RENAME SHADES"/>
    <n v="1224149"/>
    <x v="609"/>
    <n v="1"/>
    <s v="IN-LINE (EXCL NR)"/>
    <s v="REGULAR PRICE"/>
    <n v="0.38059999999999999"/>
    <m/>
    <n v="7.3390000000000004"/>
    <m/>
    <m/>
    <n v="50.99"/>
    <n v="50.99"/>
    <n v="883"/>
    <n v="883"/>
    <n v="44"/>
    <s v="WORK IN PROGRESS"/>
    <n v="134463462"/>
    <s v="NO INCENTIVE"/>
    <s v="N"/>
    <s v="N"/>
    <s v="N"/>
    <s v="N"/>
    <x v="3"/>
    <n v="134463488"/>
    <n v="28"/>
    <n v="11"/>
    <n v="20230306"/>
    <s v="CUSTOMER"/>
    <n v="15"/>
    <s v="Y"/>
    <s v="Tech rep lvl + Dia a Dia + VGF2"/>
    <s v="FULL PAYMENT"/>
    <m/>
    <n v="16647.913799999998"/>
    <n v="10167.576800000001"/>
    <n v="73.53"/>
    <m/>
    <s v="PRESSED POWDER"/>
    <s v="FACE POWDER"/>
    <s v="FACE COLOR"/>
    <s v="FEMALE"/>
    <s v="AVON TRUE"/>
    <s v="AVON TRUE COLOR"/>
    <n v="0"/>
    <n v="50"/>
    <s v="14.29"/>
    <s v="N"/>
    <s v="N"/>
    <n v="51294"/>
    <m/>
    <s v="N"/>
    <m/>
    <m/>
    <m/>
    <m/>
    <m/>
    <m/>
    <m/>
    <m/>
    <s v="N"/>
    <m/>
    <m/>
    <m/>
    <x v="0"/>
    <m/>
    <n v="44"/>
    <s v="AVON COLOR - 8"/>
    <s v="N"/>
    <m/>
    <m/>
    <s v="N"/>
    <n v="20230306"/>
    <m/>
    <n v="134463462"/>
    <s v="MIXED"/>
    <s v="Tech rep lvl"/>
    <s v="CosmÃ©ticos"/>
    <n v="1"/>
    <m/>
    <n v="0"/>
    <n v="0"/>
    <n v="100"/>
    <n v="134463487"/>
    <n v="999"/>
    <n v="2"/>
    <x v="0"/>
    <x v="0"/>
    <n v="0.38059999999999999"/>
    <n v="0.435"/>
    <n v="0.38059999999999999"/>
    <n v="0.35339999999999999"/>
    <n v="0.33710000000000001"/>
    <n v="50.99"/>
    <n v="50.99"/>
    <n v="50.99"/>
    <n v="50.99"/>
    <n v="50.99"/>
    <s v="Brasil + Dia a Dia + VGF2"/>
    <s v="Bronze + Dia a Dia + VGF2"/>
    <s v="Prata + Dia a Dia + VGF2"/>
    <s v="Ouro + Dia a Dia + VGF2"/>
    <s v="Estrela + Dia a Dia + VGF2"/>
    <n v="30"/>
    <n v="20"/>
    <n v="30"/>
    <n v="35"/>
    <n v="38"/>
    <n v="83.92"/>
    <n v="83.92"/>
    <n v="83.92"/>
    <n v="83.92"/>
    <n v="83.92"/>
    <n v="0"/>
    <n v="0"/>
    <n v="0"/>
    <n v="0"/>
    <n v="0"/>
    <n v="35.692999999999998"/>
    <n v="40.792000000000002"/>
    <n v="35.692999999999998"/>
    <n v="33.143500000000003"/>
    <n v="31.613800000000001"/>
    <n v="0"/>
    <n v="0"/>
    <n v="0"/>
    <n v="0"/>
    <n v="0"/>
    <n v="0"/>
    <n v="100"/>
    <n v="100"/>
    <n v="100"/>
    <n v="100"/>
  </r>
  <r>
    <n v="627640"/>
    <x v="610"/>
    <n v="20210302"/>
    <m/>
    <s v="COLOR"/>
    <x v="240"/>
    <s v="NUDE MATTE SPF 35 PRESSED POWDER - BRAZIL RENAME SHADES"/>
    <n v="1224149"/>
    <x v="610"/>
    <n v="1"/>
    <s v="IN-LINE (EXCL NR)"/>
    <s v="REGULAR PRICE"/>
    <n v="0.38059999999999999"/>
    <m/>
    <n v="7.2460000000000004"/>
    <m/>
    <m/>
    <n v="50.99"/>
    <n v="50.99"/>
    <n v="355"/>
    <n v="355"/>
    <n v="44"/>
    <s v="WORK IN PROGRESS"/>
    <n v="134463462"/>
    <s v="NO INCENTIVE"/>
    <s v="N"/>
    <s v="N"/>
    <s v="N"/>
    <s v="N"/>
    <x v="3"/>
    <n v="134463491"/>
    <n v="28"/>
    <n v="11"/>
    <n v="20230306"/>
    <s v="CUSTOMER"/>
    <n v="15"/>
    <s v="Y"/>
    <s v="Tech rep lvl + Dia a Dia + VGF2"/>
    <s v="FULL PAYMENT"/>
    <m/>
    <n v="6691.7133999999996"/>
    <n v="4119.3833999999997"/>
    <n v="73.86"/>
    <m/>
    <s v="PRESSED POWDER"/>
    <s v="FACE POWDER"/>
    <s v="FACE COLOR"/>
    <s v="FEMALE"/>
    <s v="AVON TRUE"/>
    <s v="AVON TRUE COLOR"/>
    <n v="0"/>
    <n v="50"/>
    <s v="14.29"/>
    <s v="N"/>
    <s v="N"/>
    <n v="51296"/>
    <m/>
    <s v="N"/>
    <m/>
    <m/>
    <m/>
    <m/>
    <m/>
    <m/>
    <m/>
    <m/>
    <s v="N"/>
    <m/>
    <m/>
    <m/>
    <x v="0"/>
    <m/>
    <n v="44"/>
    <s v="AVON COLOR - 8"/>
    <s v="N"/>
    <m/>
    <m/>
    <s v="N"/>
    <n v="20230306"/>
    <m/>
    <n v="134463462"/>
    <s v="MIXED"/>
    <s v="Tech rep lvl"/>
    <s v="CosmÃ©ticos"/>
    <n v="1"/>
    <m/>
    <n v="0"/>
    <n v="0"/>
    <n v="100"/>
    <n v="134463487"/>
    <n v="999"/>
    <n v="2"/>
    <x v="0"/>
    <x v="0"/>
    <n v="0.38059999999999999"/>
    <n v="0.435"/>
    <n v="0.38059999999999999"/>
    <n v="0.35339999999999999"/>
    <n v="0.33710000000000001"/>
    <n v="50.99"/>
    <n v="50.99"/>
    <n v="50.99"/>
    <n v="50.99"/>
    <n v="50.99"/>
    <s v="Brasil + Dia a Dia + VGF2"/>
    <s v="Bronze + Dia a Dia + VGF2"/>
    <s v="Prata + Dia a Dia + VGF2"/>
    <s v="Ouro + Dia a Dia + VGF2"/>
    <s v="Estrela + Dia a Dia + VGF2"/>
    <n v="30"/>
    <n v="20"/>
    <n v="30"/>
    <n v="35"/>
    <n v="38"/>
    <n v="83.92"/>
    <n v="83.92"/>
    <n v="83.92"/>
    <n v="83.92"/>
    <n v="83.92"/>
    <n v="0"/>
    <n v="0"/>
    <n v="0"/>
    <n v="0"/>
    <n v="0"/>
    <n v="35.692999999999998"/>
    <n v="40.792000000000002"/>
    <n v="35.692999999999998"/>
    <n v="33.143500000000003"/>
    <n v="31.613800000000001"/>
    <n v="0"/>
    <n v="0"/>
    <n v="0"/>
    <n v="0"/>
    <n v="0"/>
    <n v="0"/>
    <n v="100"/>
    <n v="100"/>
    <n v="100"/>
    <n v="100"/>
  </r>
  <r>
    <n v="627641"/>
    <x v="611"/>
    <n v="20210302"/>
    <m/>
    <s v="COLOR"/>
    <x v="240"/>
    <s v="NUDE MATTE SPF 35 PRESSED POWDER - BRAZIL RENAME SHADES"/>
    <n v="1224149"/>
    <x v="611"/>
    <n v="1"/>
    <s v="IN-LINE (EXCL NR)"/>
    <s v="REGULAR PRICE"/>
    <n v="0.38059999999999999"/>
    <m/>
    <n v="7.4710000000000001"/>
    <m/>
    <m/>
    <n v="50.99"/>
    <n v="50.99"/>
    <n v="229"/>
    <n v="229"/>
    <n v="44"/>
    <s v="WORK IN PROGRESS"/>
    <n v="134463462"/>
    <s v="NO INCENTIVE"/>
    <s v="N"/>
    <s v="N"/>
    <s v="N"/>
    <s v="N"/>
    <x v="3"/>
    <n v="134463494"/>
    <n v="28"/>
    <n v="11"/>
    <n v="20230306"/>
    <s v="CUSTOMER"/>
    <n v="15"/>
    <s v="Y"/>
    <s v="Tech rep lvl + Dia a Dia + VGF2"/>
    <s v="FULL PAYMENT"/>
    <m/>
    <n v="4316.0536000000002"/>
    <n v="2605.1945999999998"/>
    <n v="73.05"/>
    <m/>
    <s v="PRESSED POWDER"/>
    <s v="FACE POWDER"/>
    <s v="FACE COLOR"/>
    <s v="FEMALE"/>
    <s v="AVON TRUE"/>
    <s v="AVON TRUE COLOR"/>
    <n v="0"/>
    <n v="50"/>
    <s v="14.29"/>
    <s v="N"/>
    <s v="N"/>
    <n v="51297"/>
    <m/>
    <s v="N"/>
    <m/>
    <m/>
    <m/>
    <m/>
    <m/>
    <m/>
    <m/>
    <m/>
    <s v="N"/>
    <m/>
    <m/>
    <m/>
    <x v="0"/>
    <m/>
    <n v="44"/>
    <s v="AVON COLOR - 8"/>
    <s v="N"/>
    <m/>
    <m/>
    <s v="N"/>
    <n v="20230306"/>
    <m/>
    <n v="134463462"/>
    <s v="MIXED"/>
    <s v="Tech rep lvl"/>
    <s v="CosmÃ©ticos"/>
    <n v="1"/>
    <m/>
    <n v="0"/>
    <n v="0"/>
    <n v="100"/>
    <n v="134463487"/>
    <n v="999"/>
    <n v="2"/>
    <x v="0"/>
    <x v="0"/>
    <n v="0.38059999999999999"/>
    <n v="0.435"/>
    <n v="0.38059999999999999"/>
    <n v="0.35339999999999999"/>
    <n v="0.33710000000000001"/>
    <n v="50.99"/>
    <n v="50.99"/>
    <n v="50.99"/>
    <n v="50.99"/>
    <n v="50.99"/>
    <s v="Brasil + Dia a Dia + VGF2"/>
    <s v="Bronze + Dia a Dia + VGF2"/>
    <s v="Prata + Dia a Dia + VGF2"/>
    <s v="Ouro + Dia a Dia + VGF2"/>
    <s v="Estrela + Dia a Dia + VGF2"/>
    <n v="30"/>
    <n v="20"/>
    <n v="30"/>
    <n v="35"/>
    <n v="38"/>
    <n v="83.92"/>
    <n v="83.92"/>
    <n v="83.92"/>
    <n v="83.92"/>
    <n v="83.92"/>
    <n v="0"/>
    <n v="0"/>
    <n v="0"/>
    <n v="0"/>
    <n v="0"/>
    <n v="35.692999999999998"/>
    <n v="40.792000000000002"/>
    <n v="35.692999999999998"/>
    <n v="33.143500000000003"/>
    <n v="31.613800000000001"/>
    <n v="0"/>
    <n v="0"/>
    <n v="0"/>
    <n v="0"/>
    <n v="0"/>
    <n v="0"/>
    <n v="100"/>
    <n v="100"/>
    <n v="100"/>
    <n v="100"/>
  </r>
  <r>
    <n v="634188"/>
    <x v="612"/>
    <n v="20220312"/>
    <m/>
    <s v="COLOR"/>
    <x v="240"/>
    <s v="AVON NUDE MATTE PRESSED POWDER SPF8 - NEW SHADE NAME"/>
    <n v="1224148"/>
    <x v="612"/>
    <n v="1"/>
    <s v="IN-LINE (EXCL NR)"/>
    <s v="REGULAR PRICE"/>
    <n v="0.38059999999999999"/>
    <m/>
    <n v="6.3369999999999997"/>
    <m/>
    <m/>
    <n v="50.99"/>
    <n v="50.99"/>
    <n v="215"/>
    <n v="215"/>
    <n v="44"/>
    <s v="WORK IN PROGRESS"/>
    <n v="134463462"/>
    <s v="NO INCENTIVE"/>
    <s v="N"/>
    <s v="N"/>
    <s v="N"/>
    <s v="N"/>
    <x v="3"/>
    <n v="134463464"/>
    <n v="28"/>
    <n v="11"/>
    <n v="20230306"/>
    <s v="CUSTOMER"/>
    <n v="15"/>
    <s v="Y"/>
    <s v="Tech rep lvl + Dia a Dia + VGF2"/>
    <s v="FULL PAYMENT"/>
    <m/>
    <n v="4052.3996999999999"/>
    <n v="2689.9447"/>
    <n v="77.14"/>
    <m/>
    <s v="PRESSED POWDER"/>
    <s v="FACE POWDER"/>
    <s v="FACE COLOR"/>
    <s v="FEMALE"/>
    <s v="AVON"/>
    <s v="AVON"/>
    <n v="0"/>
    <n v="50"/>
    <s v="33.33"/>
    <s v="N"/>
    <s v="N"/>
    <n v="51342"/>
    <m/>
    <s v="N"/>
    <m/>
    <m/>
    <m/>
    <m/>
    <m/>
    <m/>
    <m/>
    <m/>
    <s v="N"/>
    <m/>
    <m/>
    <m/>
    <x v="0"/>
    <m/>
    <n v="44"/>
    <s v="AVON COLOR - 8"/>
    <s v="N"/>
    <m/>
    <m/>
    <s v="N"/>
    <n v="20230306"/>
    <m/>
    <n v="134463462"/>
    <s v="MIXED"/>
    <s v="Tech rep lvl"/>
    <s v="CosmÃ©ticos"/>
    <n v="1"/>
    <m/>
    <n v="0"/>
    <n v="0"/>
    <n v="100"/>
    <n v="134463463"/>
    <n v="999"/>
    <n v="2"/>
    <x v="0"/>
    <x v="0"/>
    <n v="0.38059999999999999"/>
    <n v="0.435"/>
    <n v="0.38059999999999999"/>
    <n v="0.35339999999999999"/>
    <n v="0.33710000000000001"/>
    <n v="50.99"/>
    <n v="50.99"/>
    <n v="50.99"/>
    <n v="50.99"/>
    <n v="50.99"/>
    <s v="Brasil + Dia a Dia + VGF2"/>
    <s v="Bronze + Dia a Dia + VGF2"/>
    <s v="Prata + Dia a Dia + VGF2"/>
    <s v="Ouro + Dia a Dia + VGF2"/>
    <s v="Estrela + Dia a Dia + VGF2"/>
    <n v="30"/>
    <n v="20"/>
    <n v="30"/>
    <n v="35"/>
    <n v="38"/>
    <n v="83.92"/>
    <n v="83.92"/>
    <n v="83.92"/>
    <n v="83.92"/>
    <n v="83.92"/>
    <n v="0"/>
    <n v="0"/>
    <n v="0"/>
    <n v="0"/>
    <n v="0"/>
    <n v="35.692999999999998"/>
    <n v="40.792000000000002"/>
    <n v="35.692999999999998"/>
    <n v="33.143500000000003"/>
    <n v="31.613800000000001"/>
    <n v="0"/>
    <n v="0"/>
    <n v="0"/>
    <n v="0"/>
    <n v="0"/>
    <n v="0"/>
    <n v="100"/>
    <n v="100"/>
    <n v="100"/>
    <n v="100"/>
  </r>
  <r>
    <n v="636301"/>
    <x v="613"/>
    <n v="20220312"/>
    <m/>
    <s v="COLOR"/>
    <x v="240"/>
    <s v="AVON NUDE MATTE PRESSED POWDER SPF8 - NEW SHADE NAME"/>
    <n v="1224148"/>
    <x v="613"/>
    <n v="1"/>
    <s v="IN-LINE (EXCL NR)"/>
    <s v="REGULAR PRICE"/>
    <n v="0.38059999999999999"/>
    <m/>
    <n v="6.3259999999999996"/>
    <m/>
    <m/>
    <n v="50.99"/>
    <n v="50.99"/>
    <n v="89"/>
    <n v="89"/>
    <n v="44"/>
    <s v="WORK IN PROGRESS"/>
    <n v="134463462"/>
    <s v="NO INCENTIVE"/>
    <s v="N"/>
    <s v="N"/>
    <s v="N"/>
    <s v="N"/>
    <x v="3"/>
    <n v="134463465"/>
    <n v="28"/>
    <n v="11"/>
    <n v="20230306"/>
    <s v="CUSTOMER"/>
    <n v="15"/>
    <s v="Y"/>
    <s v="Tech rep lvl + Dia a Dia + VGF2"/>
    <s v="FULL PAYMENT"/>
    <m/>
    <n v="1674.5218"/>
    <n v="1111.5078000000001"/>
    <n v="77.180000000000007"/>
    <m/>
    <s v="PRESSED POWDER"/>
    <s v="FACE POWDER"/>
    <s v="FACE COLOR"/>
    <s v="FEMALE"/>
    <s v="AVON"/>
    <s v="AVON"/>
    <n v="0"/>
    <n v="50"/>
    <s v="33.33"/>
    <s v="N"/>
    <s v="N"/>
    <n v="51354"/>
    <m/>
    <s v="N"/>
    <m/>
    <m/>
    <m/>
    <m/>
    <m/>
    <m/>
    <m/>
    <m/>
    <s v="N"/>
    <m/>
    <m/>
    <m/>
    <x v="0"/>
    <m/>
    <n v="44"/>
    <s v="AVON COLOR - 8"/>
    <s v="N"/>
    <m/>
    <m/>
    <s v="N"/>
    <n v="20230306"/>
    <m/>
    <n v="134463462"/>
    <s v="MIXED"/>
    <s v="Tech rep lvl"/>
    <s v="CosmÃ©ticos"/>
    <n v="1"/>
    <m/>
    <n v="0"/>
    <n v="0"/>
    <n v="100"/>
    <n v="134463463"/>
    <n v="999"/>
    <n v="2"/>
    <x v="0"/>
    <x v="0"/>
    <n v="0.38059999999999999"/>
    <n v="0.435"/>
    <n v="0.38059999999999999"/>
    <n v="0.35339999999999999"/>
    <n v="0.33710000000000001"/>
    <n v="50.99"/>
    <n v="50.99"/>
    <n v="50.99"/>
    <n v="50.99"/>
    <n v="50.99"/>
    <s v="Brasil + Dia a Dia + VGF2"/>
    <s v="Bronze + Dia a Dia + VGF2"/>
    <s v="Prata + Dia a Dia + VGF2"/>
    <s v="Ouro + Dia a Dia + VGF2"/>
    <s v="Estrela + Dia a Dia + VGF2"/>
    <n v="30"/>
    <n v="20"/>
    <n v="30"/>
    <n v="35"/>
    <n v="38"/>
    <n v="83.92"/>
    <n v="83.92"/>
    <n v="83.92"/>
    <n v="83.92"/>
    <n v="83.92"/>
    <n v="0"/>
    <n v="0"/>
    <n v="0"/>
    <n v="0"/>
    <n v="0"/>
    <n v="35.692999999999998"/>
    <n v="40.792000000000002"/>
    <n v="35.692999999999998"/>
    <n v="33.143500000000003"/>
    <n v="31.613800000000001"/>
    <n v="0"/>
    <n v="0"/>
    <n v="0"/>
    <n v="0"/>
    <n v="0"/>
    <n v="0"/>
    <n v="100"/>
    <n v="100"/>
    <n v="100"/>
    <n v="100"/>
  </r>
  <r>
    <n v="622612"/>
    <x v="614"/>
    <n v="20200313"/>
    <m/>
    <s v="COLOR"/>
    <x v="241"/>
    <s v="COSMETIC BRUSH RESTAGE - LATAM - ANGLED BLUSH BRUSH"/>
    <n v="1221170"/>
    <x v="614"/>
    <n v="1"/>
    <s v="IN-LINE (EXCL NR)"/>
    <s v="REGULAR PRICE"/>
    <n v="0.49099999999999999"/>
    <m/>
    <n v="6.3470000000000004"/>
    <m/>
    <m/>
    <n v="41.99"/>
    <n v="41.99"/>
    <n v="522"/>
    <n v="522"/>
    <n v="45"/>
    <s v="WORK IN PROGRESS"/>
    <n v="134463560"/>
    <s v="NO INCENTIVE"/>
    <s v="N"/>
    <s v="N"/>
    <s v="N"/>
    <s v="N"/>
    <x v="3"/>
    <n v="134463562"/>
    <n v="28"/>
    <n v="11"/>
    <n v="20230306"/>
    <s v="CUSTOMER"/>
    <n v="15"/>
    <s v="Y"/>
    <s v="Tech rep lvl + Dia a Dia + VGF2"/>
    <s v="FULL PAYMENT"/>
    <m/>
    <n v="10454.628199999999"/>
    <n v="7141.4942000000001"/>
    <n v="78.45"/>
    <m/>
    <s v="MAKE UP BRUSH"/>
    <s v="BRUSHES/COMBS"/>
    <s v="IMPLEMENTS"/>
    <s v="FEMALE"/>
    <s v="AVON"/>
    <s v="AVON"/>
    <n v="1"/>
    <n v="30"/>
    <n v="100"/>
    <s v="N"/>
    <s v="N"/>
    <n v="50062"/>
    <m/>
    <s v="N"/>
    <m/>
    <m/>
    <m/>
    <m/>
    <m/>
    <m/>
    <m/>
    <m/>
    <s v="N"/>
    <m/>
    <m/>
    <m/>
    <x v="0"/>
    <m/>
    <n v="44"/>
    <s v="AVON COLOR - 8"/>
    <s v="N"/>
    <m/>
    <m/>
    <s v="N"/>
    <n v="20230306"/>
    <m/>
    <n v="134463560"/>
    <s v="MIXED"/>
    <s v="Tech rep lvl"/>
    <s v="CosmÃ©ticos"/>
    <n v="1"/>
    <m/>
    <n v="0"/>
    <n v="0"/>
    <n v="100"/>
    <n v="134463561"/>
    <n v="999"/>
    <n v="2"/>
    <x v="0"/>
    <x v="0"/>
    <n v="0.49099999999999999"/>
    <n v="0.56110000000000004"/>
    <n v="0.49099999999999999"/>
    <n v="0.45590000000000003"/>
    <n v="0.43490000000000001"/>
    <n v="41.99"/>
    <n v="41.99"/>
    <n v="41.99"/>
    <n v="41.99"/>
    <n v="41.99"/>
    <s v="Brasil + Dia a Dia + VGF2"/>
    <s v="Bronze + Dia a Dia + VGF2"/>
    <s v="Prata + Dia a Dia + VGF2"/>
    <s v="Ouro + Dia a Dia + VGF2"/>
    <s v="Estrela + Dia a Dia + VGF2"/>
    <n v="30"/>
    <n v="20"/>
    <n v="30"/>
    <n v="35"/>
    <n v="38"/>
    <n v="42.57"/>
    <n v="42.57"/>
    <n v="42.57"/>
    <n v="42.57"/>
    <n v="42.57"/>
    <n v="0"/>
    <n v="0"/>
    <n v="0"/>
    <n v="0"/>
    <n v="0"/>
    <n v="29.393000000000001"/>
    <n v="33.591999999999999"/>
    <n v="29.393000000000001"/>
    <n v="27.293500000000002"/>
    <n v="26.033799999999999"/>
    <n v="0"/>
    <n v="0"/>
    <n v="0"/>
    <n v="0"/>
    <n v="0"/>
    <n v="0"/>
    <n v="100"/>
    <n v="100"/>
    <n v="100"/>
    <n v="100"/>
  </r>
  <r>
    <n v="622635"/>
    <x v="615"/>
    <n v="20200313"/>
    <m/>
    <s v="COLOR"/>
    <x v="242"/>
    <s v="COSMETIC BRUSH RESTAGE - LATAM - FLAT BUFFING BRUSH"/>
    <n v="1221193"/>
    <x v="615"/>
    <n v="1"/>
    <s v="IN-LINE (EXCL NR)"/>
    <s v="CROSS-OUT"/>
    <n v="0.49099999999999999"/>
    <m/>
    <n v="6.3789999999999996"/>
    <m/>
    <m/>
    <n v="36.99"/>
    <n v="41.99"/>
    <n v="1660"/>
    <n v="1660"/>
    <n v="45"/>
    <s v="WORK IN PROGRESS"/>
    <n v="134463573"/>
    <s v="NO INCENTIVE"/>
    <s v="N"/>
    <s v="N"/>
    <s v="N"/>
    <s v="N"/>
    <x v="3"/>
    <n v="134463575"/>
    <n v="28"/>
    <n v="11"/>
    <n v="20230306"/>
    <s v="CUSTOMER"/>
    <n v="15"/>
    <s v="Y"/>
    <s v="Tech rep lvl + Dia a Dia + VGF2"/>
    <s v="FULL PAYMENT"/>
    <m/>
    <n v="29293.313099999999"/>
    <n v="18704.1731"/>
    <n v="75.41"/>
    <m/>
    <s v="MAKE UP BRUSH"/>
    <s v="BRUSHES/COMBS"/>
    <s v="IMPLEMENTS"/>
    <s v="FEMALE"/>
    <s v="AVON"/>
    <s v="AVON"/>
    <n v="1"/>
    <n v="30"/>
    <n v="100"/>
    <s v="N"/>
    <s v="N"/>
    <n v="50453"/>
    <m/>
    <s v="N"/>
    <m/>
    <m/>
    <m/>
    <m/>
    <m/>
    <m/>
    <m/>
    <m/>
    <s v="N"/>
    <m/>
    <m/>
    <m/>
    <x v="0"/>
    <m/>
    <n v="44"/>
    <s v="AVON COLOR - 8"/>
    <s v="N"/>
    <m/>
    <m/>
    <s v="N"/>
    <n v="20230306"/>
    <m/>
    <n v="134463573"/>
    <s v="MIXED"/>
    <s v="Tech rep lvl"/>
    <s v="CosmÃ©ticos"/>
    <n v="1"/>
    <m/>
    <n v="0"/>
    <n v="0"/>
    <n v="100"/>
    <n v="134463574"/>
    <n v="999"/>
    <n v="2"/>
    <x v="0"/>
    <x v="0"/>
    <n v="0.49099999999999999"/>
    <n v="0.56110000000000004"/>
    <n v="0.49099999999999999"/>
    <n v="0.45590000000000003"/>
    <n v="0.43490000000000001"/>
    <n v="36.99"/>
    <n v="36.99"/>
    <n v="36.99"/>
    <n v="36.99"/>
    <n v="36.99"/>
    <s v="Brasil + Dia a Dia + VGF2"/>
    <s v="Bronze + Dia a Dia + VGF2"/>
    <s v="Prata + Dia a Dia + VGF2"/>
    <s v="Ouro + Dia a Dia + VGF2"/>
    <s v="Estrela + Dia a Dia + VGF2"/>
    <n v="30"/>
    <n v="20"/>
    <n v="30"/>
    <n v="35"/>
    <n v="38"/>
    <n v="42.57"/>
    <n v="42.57"/>
    <n v="42.57"/>
    <n v="42.57"/>
    <n v="42.57"/>
    <n v="0"/>
    <n v="0"/>
    <n v="0"/>
    <n v="0"/>
    <n v="0"/>
    <n v="25.893000000000001"/>
    <n v="29.591999999999999"/>
    <n v="25.893000000000001"/>
    <n v="24.043500000000002"/>
    <n v="22.933800000000002"/>
    <n v="0"/>
    <n v="0"/>
    <n v="0"/>
    <n v="0"/>
    <n v="0"/>
    <n v="0"/>
    <n v="100"/>
    <n v="100"/>
    <n v="100"/>
    <n v="100"/>
  </r>
  <r>
    <n v="622634"/>
    <x v="616"/>
    <n v="20200313"/>
    <m/>
    <s v="COLOR"/>
    <x v="243"/>
    <s v="COSMETIC BRUSH RESTAGE - LATAM - KABUKI BRUSH"/>
    <n v="1221192"/>
    <x v="616"/>
    <n v="1"/>
    <s v="IN-LINE (EXCL NR)"/>
    <s v="CROSS-OUT"/>
    <n v="0.49099999999999999"/>
    <m/>
    <n v="7.0650000000000004"/>
    <m/>
    <m/>
    <n v="29.99"/>
    <n v="36.99"/>
    <n v="2200"/>
    <n v="2200"/>
    <n v="45"/>
    <s v="WORK IN PROGRESS"/>
    <n v="134463586"/>
    <s v="NO INCENTIVE"/>
    <s v="N"/>
    <s v="Y"/>
    <s v="N"/>
    <s v="N"/>
    <x v="3"/>
    <n v="134463588"/>
    <n v="28"/>
    <n v="11"/>
    <n v="20230306"/>
    <s v="CUSTOMER"/>
    <n v="15"/>
    <s v="Y"/>
    <s v="Tech rep lvl + Dia a Dia + VGF2"/>
    <s v="FULL PAYMENT"/>
    <m/>
    <n v="31477.971799999999"/>
    <n v="15934.971799999999"/>
    <n v="66.41"/>
    <m/>
    <s v="MAKE UP BRUSH"/>
    <s v="BRUSHES/COMBS"/>
    <s v="IMPLEMENTS"/>
    <s v="FEMALE"/>
    <s v="AVON"/>
    <s v="AVON"/>
    <n v="1"/>
    <n v="30"/>
    <n v="100"/>
    <s v="N"/>
    <s v="N"/>
    <n v="50449"/>
    <m/>
    <s v="N"/>
    <s v="RP"/>
    <n v="28"/>
    <n v="36.99"/>
    <n v="36.99"/>
    <m/>
    <m/>
    <m/>
    <m/>
    <s v="N"/>
    <m/>
    <m/>
    <m/>
    <x v="0"/>
    <m/>
    <n v="44"/>
    <s v="AVON COLOR - 8"/>
    <s v="N"/>
    <m/>
    <m/>
    <s v="N"/>
    <n v="20230306"/>
    <m/>
    <n v="134463586"/>
    <s v="MIXED"/>
    <s v="Tech rep lvl"/>
    <s v="CosmÃ©ticos"/>
    <n v="1"/>
    <m/>
    <n v="0"/>
    <n v="0"/>
    <n v="100"/>
    <n v="134463587"/>
    <n v="999"/>
    <n v="2"/>
    <x v="0"/>
    <x v="0"/>
    <n v="0.49099999999999999"/>
    <n v="0.56110000000000004"/>
    <n v="0.49099999999999999"/>
    <n v="0.45590000000000003"/>
    <n v="0.43490000000000001"/>
    <n v="29.99"/>
    <n v="29.99"/>
    <n v="29.99"/>
    <n v="29.99"/>
    <n v="29.99"/>
    <s v="Brasil + Dia a Dia + VGF2"/>
    <s v="Bronze + Dia a Dia + VGF2"/>
    <s v="Prata + Dia a Dia + VGF2"/>
    <s v="Ouro + Dia a Dia + VGF2"/>
    <s v="Estrela + Dia a Dia + VGF2"/>
    <n v="30"/>
    <n v="20"/>
    <n v="30"/>
    <n v="35"/>
    <n v="38"/>
    <n v="42.57"/>
    <n v="42.57"/>
    <n v="42.57"/>
    <n v="42.57"/>
    <n v="42.57"/>
    <n v="0"/>
    <n v="0"/>
    <n v="0"/>
    <n v="0"/>
    <n v="0"/>
    <n v="20.992999999999999"/>
    <n v="23.992000000000001"/>
    <n v="20.992999999999999"/>
    <n v="19.493500000000001"/>
    <n v="18.593800000000002"/>
    <n v="0"/>
    <n v="0"/>
    <n v="0"/>
    <n v="0"/>
    <n v="0"/>
    <n v="0"/>
    <n v="100"/>
    <n v="100"/>
    <n v="100"/>
    <n v="100"/>
  </r>
  <r>
    <n v="621421"/>
    <x v="617"/>
    <n v="20200310"/>
    <m/>
    <s v="COLOR"/>
    <x v="244"/>
    <s v="AVON MASCARA MULTIBENEFICIO GENIUS PARA CILIOS"/>
    <n v="1220643"/>
    <x v="617"/>
    <n v="1"/>
    <s v="IN-LINE (EXCL NR)"/>
    <s v="REGULAR PRICE"/>
    <n v="0.38059999999999999"/>
    <m/>
    <n v="3.698"/>
    <m/>
    <m/>
    <n v="45.99"/>
    <n v="45.99"/>
    <n v="5196"/>
    <n v="5196"/>
    <n v="46"/>
    <s v="WORK IN PROGRESS"/>
    <n v="134463599"/>
    <s v="NO INCENTIVE"/>
    <s v="N"/>
    <s v="N"/>
    <s v="N"/>
    <s v="N"/>
    <x v="3"/>
    <n v="134463601"/>
    <n v="28"/>
    <n v="11"/>
    <n v="20230306"/>
    <s v="CUSTOMER"/>
    <n v="15"/>
    <s v="Y"/>
    <s v="Tech rep lvl + Dia a Dia + VGF2"/>
    <s v="FULL PAYMENT"/>
    <m/>
    <n v="88372.806500000006"/>
    <n v="69157.998500000002"/>
    <n v="85.21"/>
    <m/>
    <s v="MASCARA"/>
    <s v="MASCARA"/>
    <s v="EYE COLOR"/>
    <s v="FEMALE"/>
    <s v="AVON TRUE"/>
    <s v="AVON TRUE COLOR"/>
    <n v="0"/>
    <n v="50"/>
    <n v="100"/>
    <s v="N"/>
    <s v="N"/>
    <n v="50433"/>
    <m/>
    <s v="N"/>
    <m/>
    <m/>
    <m/>
    <m/>
    <m/>
    <m/>
    <m/>
    <m/>
    <s v="N"/>
    <m/>
    <m/>
    <m/>
    <x v="0"/>
    <m/>
    <n v="46"/>
    <s v="AVON COLOR - 9"/>
    <s v="N"/>
    <m/>
    <m/>
    <s v="N"/>
    <n v="20230306"/>
    <m/>
    <n v="134463599"/>
    <s v="MIXED"/>
    <s v="Tech rep lvl"/>
    <s v="CosmÃ©ticos"/>
    <n v="1"/>
    <m/>
    <n v="0"/>
    <n v="0"/>
    <n v="100"/>
    <n v="134463600"/>
    <n v="999"/>
    <n v="2"/>
    <x v="0"/>
    <x v="0"/>
    <n v="0.38059999999999999"/>
    <n v="0.435"/>
    <n v="0.38059999999999999"/>
    <n v="0.35339999999999999"/>
    <n v="0.33710000000000001"/>
    <n v="45.99"/>
    <n v="45.99"/>
    <n v="45.99"/>
    <n v="45.99"/>
    <n v="45.99"/>
    <s v="Brasil + Dia a Dia + VGF2"/>
    <s v="Bronze + Dia a Dia + VGF2"/>
    <s v="Prata + Dia a Dia + VGF2"/>
    <s v="Ouro + Dia a Dia + VGF2"/>
    <s v="Estrela + Dia a Dia + VGF2"/>
    <n v="30"/>
    <n v="20"/>
    <n v="30"/>
    <n v="35"/>
    <n v="38"/>
    <n v="83.92"/>
    <n v="83.92"/>
    <n v="83.92"/>
    <n v="83.92"/>
    <n v="83.92"/>
    <n v="0"/>
    <n v="0"/>
    <n v="0"/>
    <n v="0"/>
    <n v="0"/>
    <n v="32.192999999999998"/>
    <n v="36.792000000000002"/>
    <n v="32.192999999999998"/>
    <n v="29.8935"/>
    <n v="28.5138"/>
    <n v="0"/>
    <n v="0"/>
    <n v="0"/>
    <n v="0"/>
    <n v="0"/>
    <n v="0"/>
    <n v="100"/>
    <n v="100"/>
    <n v="100"/>
    <n v="100"/>
  </r>
  <r>
    <n v="632712"/>
    <x v="618"/>
    <n v="20220314"/>
    <m/>
    <s v="COLOR"/>
    <x v="245"/>
    <s v="AVON LEGENDARY LENGTHS MASCARA"/>
    <n v="1226852"/>
    <x v="618"/>
    <n v="1"/>
    <s v="IN-LINE (EXCL NR)"/>
    <s v="REGULAR PRICE"/>
    <n v="0.38059999999999999"/>
    <m/>
    <n v="5.2169999999999996"/>
    <m/>
    <m/>
    <n v="45.99"/>
    <n v="45.99"/>
    <n v="7280"/>
    <n v="7280"/>
    <n v="46"/>
    <s v="WORK IN PROGRESS"/>
    <n v="134463612"/>
    <s v="NO INCENTIVE"/>
    <s v="N"/>
    <s v="N"/>
    <s v="N"/>
    <s v="N"/>
    <x v="3"/>
    <n v="134463614"/>
    <n v="28"/>
    <n v="11"/>
    <n v="20230306"/>
    <s v="CUSTOMER"/>
    <n v="15"/>
    <s v="Y"/>
    <s v="Tech rep lvl + Dia a Dia + VGF2"/>
    <s v="FULL PAYMENT"/>
    <m/>
    <n v="123821.35129999999"/>
    <n v="85841.5913"/>
    <n v="79.14"/>
    <m/>
    <s v="MASCARA"/>
    <s v="MASCARA"/>
    <s v="EYE COLOR"/>
    <s v="FEMALE"/>
    <s v="AVON"/>
    <s v="AVON"/>
    <n v="0"/>
    <n v="50"/>
    <n v="100"/>
    <s v="N"/>
    <s v="N"/>
    <n v="52384"/>
    <m/>
    <s v="N"/>
    <m/>
    <m/>
    <m/>
    <m/>
    <m/>
    <m/>
    <m/>
    <m/>
    <s v="N"/>
    <m/>
    <m/>
    <m/>
    <x v="0"/>
    <m/>
    <n v="46"/>
    <s v="AVON COLOR - 9"/>
    <s v="N"/>
    <m/>
    <m/>
    <s v="N"/>
    <n v="20230306"/>
    <m/>
    <n v="134463612"/>
    <s v="MIXED"/>
    <s v="Tech rep lvl"/>
    <s v="CosmÃ©ticos"/>
    <n v="1"/>
    <m/>
    <n v="0"/>
    <n v="0"/>
    <n v="100"/>
    <n v="134463613"/>
    <n v="999"/>
    <n v="2"/>
    <x v="0"/>
    <x v="0"/>
    <n v="0.38059999999999999"/>
    <n v="0.435"/>
    <n v="0.38059999999999999"/>
    <n v="0.35339999999999999"/>
    <n v="0.33710000000000001"/>
    <n v="45.99"/>
    <n v="45.99"/>
    <n v="45.99"/>
    <n v="45.99"/>
    <n v="45.99"/>
    <s v="Brasil + Dia a Dia + VGF2"/>
    <s v="Bronze + Dia a Dia + VGF2"/>
    <s v="Prata + Dia a Dia + VGF2"/>
    <s v="Ouro + Dia a Dia + VGF2"/>
    <s v="Estrela + Dia a Dia + VGF2"/>
    <n v="30"/>
    <n v="20"/>
    <n v="30"/>
    <n v="35"/>
    <n v="38"/>
    <n v="83.92"/>
    <n v="83.92"/>
    <n v="83.92"/>
    <n v="83.92"/>
    <n v="83.92"/>
    <n v="0"/>
    <n v="0"/>
    <n v="0"/>
    <n v="0"/>
    <n v="0"/>
    <n v="32.192999999999998"/>
    <n v="36.792000000000002"/>
    <n v="32.192999999999998"/>
    <n v="29.8935"/>
    <n v="28.5138"/>
    <n v="0"/>
    <n v="0"/>
    <n v="0"/>
    <n v="0"/>
    <n v="0"/>
    <n v="0"/>
    <n v="100"/>
    <n v="100"/>
    <n v="100"/>
    <n v="100"/>
  </r>
  <r>
    <n v="630685"/>
    <x v="619"/>
    <n v="20220310"/>
    <m/>
    <s v="COLOR"/>
    <x v="246"/>
    <s v="AVON UNLIMITED DRAMA INSTANT LIFT MASCARA"/>
    <n v="1225974"/>
    <x v="619"/>
    <n v="1"/>
    <s v="IN-LINE (EXCL NR)"/>
    <s v="CROSS-OUT"/>
    <n v="0.38059999999999999"/>
    <m/>
    <n v="4.7549999999999999"/>
    <m/>
    <m/>
    <n v="36.99"/>
    <n v="45.99"/>
    <n v="22922"/>
    <n v="22922"/>
    <n v="47"/>
    <s v="WORK IN PROGRESS"/>
    <n v="134463625"/>
    <s v="NO INCENTIVE"/>
    <s v="N"/>
    <s v="N"/>
    <s v="N"/>
    <s v="N"/>
    <x v="3"/>
    <n v="134463627"/>
    <n v="28"/>
    <n v="11"/>
    <n v="20230306"/>
    <s v="CUSTOMER"/>
    <n v="15"/>
    <s v="Y"/>
    <s v="Tech rep lvl + Dia a Dia + VGF2"/>
    <s v="FULL PAYMENT"/>
    <m/>
    <n v="313573.87329999998"/>
    <n v="204579.76329999999"/>
    <n v="76.36"/>
    <m/>
    <s v="MASCARA"/>
    <s v="MASCARA"/>
    <s v="EYE COLOR"/>
    <s v="FEMALE"/>
    <s v="AVON"/>
    <s v="AVON"/>
    <n v="1"/>
    <n v="100"/>
    <n v="100"/>
    <s v="N"/>
    <s v="N"/>
    <n v="51250"/>
    <m/>
    <s v="N"/>
    <s v="SP"/>
    <n v="34.74"/>
    <n v="41.99"/>
    <n v="43.59"/>
    <m/>
    <m/>
    <m/>
    <m/>
    <s v="N"/>
    <m/>
    <m/>
    <m/>
    <x v="0"/>
    <m/>
    <n v="46"/>
    <s v="AVON COLOR - 9"/>
    <s v="N"/>
    <m/>
    <m/>
    <s v="N"/>
    <n v="20230306"/>
    <m/>
    <n v="134463625"/>
    <s v="MIXED"/>
    <s v="Tech rep lvl"/>
    <s v="CosmÃ©ticos"/>
    <n v="1"/>
    <m/>
    <n v="0"/>
    <n v="0"/>
    <n v="100"/>
    <n v="134463626"/>
    <n v="999"/>
    <n v="2"/>
    <x v="0"/>
    <x v="0"/>
    <n v="0.38059999999999999"/>
    <n v="0.435"/>
    <n v="0.38059999999999999"/>
    <n v="0.35339999999999999"/>
    <n v="0.33710000000000001"/>
    <n v="36.99"/>
    <n v="36.99"/>
    <n v="36.99"/>
    <n v="36.99"/>
    <n v="36.99"/>
    <s v="Brasil + Dia a Dia + VGF2"/>
    <s v="Bronze + Dia a Dia + VGF2"/>
    <s v="Prata + Dia a Dia + VGF2"/>
    <s v="Ouro + Dia a Dia + VGF2"/>
    <s v="Estrela + Dia a Dia + VGF2"/>
    <n v="30"/>
    <n v="20"/>
    <n v="30"/>
    <n v="35"/>
    <n v="38"/>
    <n v="83.92"/>
    <n v="83.92"/>
    <n v="83.92"/>
    <n v="83.92"/>
    <n v="83.92"/>
    <n v="0"/>
    <n v="0"/>
    <n v="0"/>
    <n v="0"/>
    <n v="0"/>
    <n v="25.893000000000001"/>
    <n v="29.591999999999999"/>
    <n v="25.893000000000001"/>
    <n v="24.043500000000002"/>
    <n v="22.933800000000002"/>
    <n v="0"/>
    <n v="0"/>
    <n v="0"/>
    <n v="0"/>
    <n v="0"/>
    <n v="0"/>
    <n v="100"/>
    <n v="100"/>
    <n v="100"/>
    <n v="100"/>
  </r>
  <r>
    <n v="632505"/>
    <x v="620"/>
    <n v="20220318"/>
    <m/>
    <s v="COLOR"/>
    <x v="247"/>
    <s v="AVON POWER STAY 24 HOUR BROW PEN"/>
    <n v="1227137"/>
    <x v="620"/>
    <n v="1"/>
    <s v="IN-LINE (EXCL NR)"/>
    <s v="CROSS-OUT"/>
    <n v="0.38059999999999999"/>
    <m/>
    <n v="5.4509999999999996"/>
    <m/>
    <m/>
    <n v="43.99"/>
    <n v="54.9"/>
    <n v="2184"/>
    <n v="2184"/>
    <n v="51"/>
    <s v="WORK IN PROGRESS"/>
    <n v="134463638"/>
    <s v="NO INCENTIVE"/>
    <s v="N"/>
    <s v="N"/>
    <s v="N"/>
    <s v="N"/>
    <x v="3"/>
    <n v="134463640"/>
    <n v="28"/>
    <n v="11"/>
    <n v="20230306"/>
    <s v="CUSTOMER"/>
    <n v="15"/>
    <s v="Y"/>
    <s v="Tech rep lvl + Dia a Dia + VGF2"/>
    <s v="FULL PAYMENT"/>
    <m/>
    <n v="35527.643700000001"/>
    <n v="23622.6597"/>
    <n v="77.209999999999994"/>
    <m/>
    <s v="BROW LINER"/>
    <s v="BROW"/>
    <s v="EYE COLOR"/>
    <s v="FEMALE"/>
    <s v="AVON"/>
    <s v="AVON"/>
    <n v="1"/>
    <n v="100"/>
    <s v="33.33"/>
    <s v="N"/>
    <s v="N"/>
    <n v="50359"/>
    <m/>
    <s v="N"/>
    <m/>
    <m/>
    <m/>
    <m/>
    <m/>
    <m/>
    <m/>
    <m/>
    <s v="N"/>
    <m/>
    <m/>
    <m/>
    <x v="0"/>
    <m/>
    <n v="50"/>
    <s v="AVON COLOR - 11"/>
    <s v="N"/>
    <m/>
    <m/>
    <s v="N"/>
    <n v="20230306"/>
    <m/>
    <n v="134463638"/>
    <s v="MIXED"/>
    <s v="Tech rep lvl"/>
    <s v="CosmÃ©ticos"/>
    <n v="1"/>
    <m/>
    <n v="0"/>
    <n v="0"/>
    <n v="100"/>
    <n v="134463639"/>
    <n v="999"/>
    <n v="2"/>
    <x v="0"/>
    <x v="0"/>
    <n v="0.38059999999999999"/>
    <n v="0.435"/>
    <n v="0.38059999999999999"/>
    <n v="0.35339999999999999"/>
    <n v="0.33710000000000001"/>
    <n v="43.99"/>
    <n v="43.99"/>
    <n v="43.99"/>
    <n v="43.99"/>
    <n v="43.99"/>
    <s v="Brasil + Dia a Dia + VGF2"/>
    <s v="Bronze + Dia a Dia + VGF2"/>
    <s v="Prata + Dia a Dia + VGF2"/>
    <s v="Ouro + Dia a Dia + VGF2"/>
    <s v="Estrela + Dia a Dia + VGF2"/>
    <n v="30"/>
    <n v="20"/>
    <n v="30"/>
    <n v="35"/>
    <n v="38"/>
    <n v="83.92"/>
    <n v="83.92"/>
    <n v="83.92"/>
    <n v="83.92"/>
    <n v="83.92"/>
    <n v="0"/>
    <n v="0"/>
    <n v="0"/>
    <n v="0"/>
    <n v="0"/>
    <n v="30.792999999999999"/>
    <n v="35.192"/>
    <n v="30.792999999999999"/>
    <n v="28.593499999999999"/>
    <n v="27.273800000000001"/>
    <n v="0"/>
    <n v="0"/>
    <n v="0"/>
    <n v="0"/>
    <n v="0"/>
    <n v="0"/>
    <n v="100"/>
    <n v="100"/>
    <n v="100"/>
    <n v="100"/>
  </r>
  <r>
    <n v="632506"/>
    <x v="621"/>
    <n v="20220318"/>
    <m/>
    <s v="COLOR"/>
    <x v="247"/>
    <s v="AVON POWER STAY 24 HOUR BROW PEN"/>
    <n v="1227137"/>
    <x v="621"/>
    <n v="1"/>
    <s v="IN-LINE (EXCL NR)"/>
    <s v="CROSS-OUT"/>
    <n v="0.38059999999999999"/>
    <m/>
    <n v="5.4509999999999996"/>
    <m/>
    <m/>
    <n v="43.99"/>
    <n v="54.9"/>
    <n v="5505"/>
    <n v="5505"/>
    <n v="51"/>
    <s v="WORK IN PROGRESS"/>
    <n v="134463638"/>
    <s v="NO INCENTIVE"/>
    <s v="N"/>
    <s v="N"/>
    <s v="N"/>
    <s v="N"/>
    <x v="3"/>
    <n v="134463641"/>
    <n v="28"/>
    <n v="11"/>
    <n v="20230306"/>
    <s v="CUSTOMER"/>
    <n v="15"/>
    <s v="Y"/>
    <s v="Tech rep lvl + Dia a Dia + VGF2"/>
    <s v="FULL PAYMENT"/>
    <m/>
    <n v="89556.020900000003"/>
    <n v="59548.265899999999"/>
    <n v="77.209999999999994"/>
    <m/>
    <s v="BROW LINER"/>
    <s v="BROW"/>
    <s v="EYE COLOR"/>
    <s v="FEMALE"/>
    <s v="AVON"/>
    <s v="AVON"/>
    <n v="1"/>
    <n v="100"/>
    <s v="33.33"/>
    <s v="N"/>
    <s v="N"/>
    <n v="50383"/>
    <m/>
    <s v="N"/>
    <m/>
    <m/>
    <m/>
    <m/>
    <m/>
    <m/>
    <m/>
    <m/>
    <s v="N"/>
    <m/>
    <m/>
    <m/>
    <x v="0"/>
    <m/>
    <n v="50"/>
    <s v="AVON COLOR - 11"/>
    <s v="N"/>
    <m/>
    <m/>
    <s v="N"/>
    <n v="20230306"/>
    <m/>
    <n v="134463638"/>
    <s v="MIXED"/>
    <s v="Tech rep lvl"/>
    <s v="CosmÃ©ticos"/>
    <n v="1"/>
    <m/>
    <n v="0"/>
    <n v="0"/>
    <n v="100"/>
    <n v="134463639"/>
    <n v="999"/>
    <n v="2"/>
    <x v="0"/>
    <x v="0"/>
    <n v="0.38059999999999999"/>
    <n v="0.435"/>
    <n v="0.38059999999999999"/>
    <n v="0.35339999999999999"/>
    <n v="0.33710000000000001"/>
    <n v="43.99"/>
    <n v="43.99"/>
    <n v="43.99"/>
    <n v="43.99"/>
    <n v="43.99"/>
    <s v="Brasil + Dia a Dia + VGF2"/>
    <s v="Bronze + Dia a Dia + VGF2"/>
    <s v="Prata + Dia a Dia + VGF2"/>
    <s v="Ouro + Dia a Dia + VGF2"/>
    <s v="Estrela + Dia a Dia + VGF2"/>
    <n v="30"/>
    <n v="20"/>
    <n v="30"/>
    <n v="35"/>
    <n v="38"/>
    <n v="83.92"/>
    <n v="83.92"/>
    <n v="83.92"/>
    <n v="83.92"/>
    <n v="83.92"/>
    <n v="0"/>
    <n v="0"/>
    <n v="0"/>
    <n v="0"/>
    <n v="0"/>
    <n v="30.792999999999999"/>
    <n v="35.192"/>
    <n v="30.792999999999999"/>
    <n v="28.593499999999999"/>
    <n v="27.273800000000001"/>
    <n v="0"/>
    <n v="0"/>
    <n v="0"/>
    <n v="0"/>
    <n v="0"/>
    <n v="0"/>
    <n v="100"/>
    <n v="100"/>
    <n v="100"/>
    <n v="100"/>
  </r>
  <r>
    <n v="632507"/>
    <x v="622"/>
    <n v="20220318"/>
    <m/>
    <s v="COLOR"/>
    <x v="247"/>
    <s v="AVON POWER STAY 24 HOUR BROW PEN"/>
    <n v="1227137"/>
    <x v="622"/>
    <n v="1"/>
    <s v="IN-LINE (EXCL NR)"/>
    <s v="CROSS-OUT"/>
    <n v="0.38059999999999999"/>
    <m/>
    <n v="5.4509999999999996"/>
    <m/>
    <m/>
    <n v="43.99"/>
    <n v="54.9"/>
    <n v="4913"/>
    <n v="4913"/>
    <n v="51"/>
    <s v="WORK IN PROGRESS"/>
    <n v="134463638"/>
    <s v="NO INCENTIVE"/>
    <s v="N"/>
    <s v="N"/>
    <s v="N"/>
    <s v="N"/>
    <x v="3"/>
    <n v="134463642"/>
    <n v="28"/>
    <n v="11"/>
    <n v="20230306"/>
    <s v="CUSTOMER"/>
    <n v="15"/>
    <s v="Y"/>
    <s v="Tech rep lvl + Dia a Dia + VGF2"/>
    <s v="FULL PAYMENT"/>
    <m/>
    <n v="79923.565799999997"/>
    <n v="53142.802799999998"/>
    <n v="77.209999999999994"/>
    <m/>
    <s v="BROW LINER"/>
    <s v="BROW"/>
    <s v="EYE COLOR"/>
    <s v="FEMALE"/>
    <s v="AVON"/>
    <s v="AVON"/>
    <n v="1"/>
    <n v="100"/>
    <s v="33.33"/>
    <s v="N"/>
    <s v="N"/>
    <n v="50401"/>
    <m/>
    <s v="N"/>
    <m/>
    <m/>
    <m/>
    <m/>
    <m/>
    <m/>
    <m/>
    <m/>
    <s v="N"/>
    <m/>
    <m/>
    <m/>
    <x v="0"/>
    <m/>
    <n v="50"/>
    <s v="AVON COLOR - 11"/>
    <s v="N"/>
    <m/>
    <m/>
    <s v="N"/>
    <n v="20230306"/>
    <m/>
    <n v="134463638"/>
    <s v="MIXED"/>
    <s v="Tech rep lvl"/>
    <s v="CosmÃ©ticos"/>
    <n v="1"/>
    <m/>
    <n v="0"/>
    <n v="0"/>
    <n v="100"/>
    <n v="134463639"/>
    <n v="999"/>
    <n v="2"/>
    <x v="0"/>
    <x v="0"/>
    <n v="0.38059999999999999"/>
    <n v="0.435"/>
    <n v="0.38059999999999999"/>
    <n v="0.35339999999999999"/>
    <n v="0.33710000000000001"/>
    <n v="43.99"/>
    <n v="43.99"/>
    <n v="43.99"/>
    <n v="43.99"/>
    <n v="43.99"/>
    <s v="Brasil + Dia a Dia + VGF2"/>
    <s v="Bronze + Dia a Dia + VGF2"/>
    <s v="Prata + Dia a Dia + VGF2"/>
    <s v="Ouro + Dia a Dia + VGF2"/>
    <s v="Estrela + Dia a Dia + VGF2"/>
    <n v="30"/>
    <n v="20"/>
    <n v="30"/>
    <n v="35"/>
    <n v="38"/>
    <n v="83.92"/>
    <n v="83.92"/>
    <n v="83.92"/>
    <n v="83.92"/>
    <n v="83.92"/>
    <n v="0"/>
    <n v="0"/>
    <n v="0"/>
    <n v="0"/>
    <n v="0"/>
    <n v="30.792999999999999"/>
    <n v="35.192"/>
    <n v="30.792999999999999"/>
    <n v="28.593499999999999"/>
    <n v="27.273800000000001"/>
    <n v="0"/>
    <n v="0"/>
    <n v="0"/>
    <n v="0"/>
    <n v="0"/>
    <n v="0"/>
    <n v="100"/>
    <n v="100"/>
    <n v="100"/>
    <n v="100"/>
  </r>
  <r>
    <n v="628078"/>
    <x v="623"/>
    <n v="20220302"/>
    <m/>
    <s v="COLOR"/>
    <x v="248"/>
    <s v="AVON POWER STAY 24 HOUR LIQUID LINER"/>
    <n v="1224452"/>
    <x v="623"/>
    <n v="1"/>
    <s v="IN-LINE (EXCL NR)"/>
    <s v="REGULAR PRICE"/>
    <n v="0.38059999999999999"/>
    <m/>
    <n v="4.8540000000000001"/>
    <m/>
    <m/>
    <n v="45.99"/>
    <n v="45.99"/>
    <n v="7296"/>
    <n v="7296"/>
    <n v="50"/>
    <s v="WORK IN PROGRESS"/>
    <n v="134463676"/>
    <s v="NO INCENTIVE"/>
    <s v="N"/>
    <s v="N"/>
    <s v="N"/>
    <s v="N"/>
    <x v="3"/>
    <n v="134463678"/>
    <n v="28"/>
    <n v="11"/>
    <n v="20230306"/>
    <s v="CUSTOMER"/>
    <n v="15"/>
    <s v="Y"/>
    <s v="Tech rep lvl + Dia a Dia + VGF2"/>
    <s v="FULL PAYMENT"/>
    <m/>
    <n v="124090.90790000001"/>
    <n v="88676.123900000006"/>
    <n v="80.59"/>
    <m/>
    <s v="LINER LIQUID"/>
    <s v="LINER"/>
    <s v="EYE COLOR"/>
    <s v="FEMALE"/>
    <s v="AVON"/>
    <s v="AVON"/>
    <n v="0"/>
    <n v="100"/>
    <n v="100"/>
    <s v="N"/>
    <s v="N"/>
    <n v="50238"/>
    <m/>
    <s v="N"/>
    <m/>
    <m/>
    <m/>
    <m/>
    <m/>
    <m/>
    <m/>
    <m/>
    <s v="N"/>
    <m/>
    <m/>
    <m/>
    <x v="0"/>
    <m/>
    <n v="50"/>
    <s v="AVON COLOR - 11"/>
    <s v="N"/>
    <m/>
    <m/>
    <s v="N"/>
    <n v="20230306"/>
    <m/>
    <n v="134463676"/>
    <s v="MIXED"/>
    <s v="Tech rep lvl"/>
    <s v="CosmÃ©ticos"/>
    <n v="1"/>
    <m/>
    <n v="0"/>
    <n v="0"/>
    <n v="100"/>
    <n v="134463677"/>
    <n v="999"/>
    <n v="2"/>
    <x v="0"/>
    <x v="0"/>
    <n v="0.38059999999999999"/>
    <n v="0.435"/>
    <n v="0.38059999999999999"/>
    <n v="0.35339999999999999"/>
    <n v="0.33710000000000001"/>
    <n v="45.99"/>
    <n v="45.99"/>
    <n v="45.99"/>
    <n v="45.99"/>
    <n v="45.99"/>
    <s v="Brasil + Dia a Dia + VGF2"/>
    <s v="Bronze + Dia a Dia + VGF2"/>
    <s v="Prata + Dia a Dia + VGF2"/>
    <s v="Ouro + Dia a Dia + VGF2"/>
    <s v="Estrela + Dia a Dia + VGF2"/>
    <n v="30"/>
    <n v="20"/>
    <n v="30"/>
    <n v="35"/>
    <n v="38"/>
    <n v="83.92"/>
    <n v="83.92"/>
    <n v="83.92"/>
    <n v="83.92"/>
    <n v="83.92"/>
    <n v="0"/>
    <n v="0"/>
    <n v="0"/>
    <n v="0"/>
    <n v="0"/>
    <n v="32.192999999999998"/>
    <n v="36.792000000000002"/>
    <n v="32.192999999999998"/>
    <n v="29.8935"/>
    <n v="28.5138"/>
    <n v="0"/>
    <n v="0"/>
    <n v="0"/>
    <n v="0"/>
    <n v="0"/>
    <n v="0"/>
    <n v="100"/>
    <n v="100"/>
    <n v="100"/>
    <n v="100"/>
  </r>
  <r>
    <n v="633383"/>
    <x v="624"/>
    <n v="20220311"/>
    <m/>
    <s v="COLOR"/>
    <x v="249"/>
    <s v="AVON ULTRA COLOUR LIP GLOSS NOURISHING SHINE"/>
    <n v="1226475"/>
    <x v="624"/>
    <n v="1"/>
    <s v="IN-LINE (EXCL NR)"/>
    <s v="REGULAR PRICE"/>
    <n v="0.38059999999999999"/>
    <m/>
    <n v="3.0649999999999999"/>
    <m/>
    <m/>
    <n v="27.99"/>
    <n v="27.99"/>
    <n v="17053"/>
    <n v="17053"/>
    <n v="57"/>
    <s v="WORK IN PROGRESS"/>
    <n v="134463689"/>
    <s v="NO INCENTIVE"/>
    <s v="N"/>
    <s v="N"/>
    <s v="N"/>
    <s v="N"/>
    <x v="3"/>
    <n v="134463694"/>
    <n v="28"/>
    <n v="11"/>
    <n v="20230306"/>
    <s v="CUSTOMER"/>
    <n v="15"/>
    <s v="Y"/>
    <s v="Tech rep lvl + Dia a Dia + VGF2"/>
    <s v="FULL PAYMENT"/>
    <m/>
    <n v="176522.61009999999"/>
    <n v="124255.1651"/>
    <n v="79.86"/>
    <m/>
    <s v="LIPGLOSS"/>
    <s v="LIPGLOSS/TINT"/>
    <s v="LIP COLOR"/>
    <s v="FEMALE"/>
    <s v="AVON"/>
    <s v="AVON"/>
    <n v="1"/>
    <n v="100"/>
    <n v="20"/>
    <s v="N"/>
    <s v="N"/>
    <n v="50249"/>
    <m/>
    <s v="N"/>
    <s v="RP"/>
    <n v="26.2"/>
    <n v="27.99"/>
    <n v="27.99"/>
    <m/>
    <m/>
    <m/>
    <m/>
    <s v="N"/>
    <m/>
    <m/>
    <m/>
    <x v="0"/>
    <m/>
    <n v="56"/>
    <s v="AVON COLOR - 14"/>
    <s v="N"/>
    <m/>
    <m/>
    <s v="N"/>
    <n v="20230306"/>
    <m/>
    <n v="134463689"/>
    <s v="MIXED"/>
    <s v="Tech rep lvl"/>
    <s v="CosmÃ©ticos"/>
    <n v="1"/>
    <m/>
    <n v="0"/>
    <n v="0"/>
    <n v="100"/>
    <n v="134463690"/>
    <n v="999"/>
    <n v="2"/>
    <x v="0"/>
    <x v="0"/>
    <n v="0.38059999999999999"/>
    <n v="0.435"/>
    <n v="0.38059999999999999"/>
    <n v="0.35339999999999999"/>
    <n v="0.33710000000000001"/>
    <n v="27.99"/>
    <n v="27.99"/>
    <n v="27.99"/>
    <n v="27.99"/>
    <n v="27.99"/>
    <s v="Brasil + Dia a Dia + VGF2"/>
    <s v="Bronze + Dia a Dia + VGF2"/>
    <s v="Prata + Dia a Dia + VGF2"/>
    <s v="Ouro + Dia a Dia + VGF2"/>
    <s v="Estrela + Dia a Dia + VGF2"/>
    <n v="30"/>
    <n v="20"/>
    <n v="30"/>
    <n v="35"/>
    <n v="38"/>
    <n v="83.92"/>
    <n v="83.92"/>
    <n v="83.92"/>
    <n v="83.92"/>
    <n v="83.92"/>
    <n v="0"/>
    <n v="0"/>
    <n v="0"/>
    <n v="0"/>
    <n v="0"/>
    <n v="19.593"/>
    <n v="22.391999999999999"/>
    <n v="19.593"/>
    <n v="18.1935"/>
    <n v="17.3538"/>
    <n v="0"/>
    <n v="0"/>
    <n v="0"/>
    <n v="0"/>
    <n v="0"/>
    <n v="0"/>
    <n v="100"/>
    <n v="100"/>
    <n v="100"/>
    <n v="100"/>
  </r>
  <r>
    <n v="633385"/>
    <x v="625"/>
    <n v="20220311"/>
    <m/>
    <s v="COLOR"/>
    <x v="249"/>
    <s v="AVON ULTRA COLOUR LIP GLOSS NOURISHING SHINE"/>
    <n v="1226475"/>
    <x v="625"/>
    <n v="1"/>
    <s v="IN-LINE (EXCL NR)"/>
    <s v="REGULAR PRICE"/>
    <n v="0.38059999999999999"/>
    <m/>
    <n v="3.0510000000000002"/>
    <m/>
    <m/>
    <n v="27.99"/>
    <n v="27.99"/>
    <n v="5225"/>
    <n v="5225"/>
    <n v="57"/>
    <s v="WORK IN PROGRESS"/>
    <n v="134463689"/>
    <s v="NO INCENTIVE"/>
    <s v="N"/>
    <s v="N"/>
    <s v="N"/>
    <s v="N"/>
    <x v="3"/>
    <n v="134463693"/>
    <n v="28"/>
    <n v="11"/>
    <n v="20230306"/>
    <s v="CUSTOMER"/>
    <n v="15"/>
    <s v="Y"/>
    <s v="Tech rep lvl + Dia a Dia + VGF2"/>
    <s v="FULL PAYMENT"/>
    <m/>
    <n v="54085.188999999998"/>
    <n v="38143.714"/>
    <n v="79.95"/>
    <m/>
    <s v="LIPGLOSS"/>
    <s v="LIPGLOSS/TINT"/>
    <s v="LIP COLOR"/>
    <s v="FEMALE"/>
    <s v="AVON"/>
    <s v="AVON"/>
    <n v="1"/>
    <n v="100"/>
    <n v="20"/>
    <s v="N"/>
    <s v="N"/>
    <n v="50271"/>
    <m/>
    <s v="N"/>
    <s v="RP"/>
    <n v="26.2"/>
    <n v="27.99"/>
    <n v="27.99"/>
    <m/>
    <m/>
    <m/>
    <m/>
    <s v="N"/>
    <m/>
    <m/>
    <m/>
    <x v="0"/>
    <m/>
    <n v="56"/>
    <s v="AVON COLOR - 14"/>
    <s v="N"/>
    <m/>
    <m/>
    <s v="N"/>
    <n v="20230306"/>
    <m/>
    <n v="134463689"/>
    <s v="MIXED"/>
    <s v="Tech rep lvl"/>
    <s v="CosmÃ©ticos"/>
    <n v="1"/>
    <m/>
    <n v="0"/>
    <n v="0"/>
    <n v="100"/>
    <n v="134463690"/>
    <n v="999"/>
    <n v="2"/>
    <x v="0"/>
    <x v="0"/>
    <n v="0.38059999999999999"/>
    <n v="0.435"/>
    <n v="0.38059999999999999"/>
    <n v="0.35339999999999999"/>
    <n v="0.33710000000000001"/>
    <n v="27.99"/>
    <n v="27.99"/>
    <n v="27.99"/>
    <n v="27.99"/>
    <n v="27.99"/>
    <s v="Brasil + Dia a Dia + VGF2"/>
    <s v="Bronze + Dia a Dia + VGF2"/>
    <s v="Prata + Dia a Dia + VGF2"/>
    <s v="Ouro + Dia a Dia + VGF2"/>
    <s v="Estrela + Dia a Dia + VGF2"/>
    <n v="30"/>
    <n v="20"/>
    <n v="30"/>
    <n v="35"/>
    <n v="38"/>
    <n v="83.92"/>
    <n v="83.92"/>
    <n v="83.92"/>
    <n v="83.92"/>
    <n v="83.92"/>
    <n v="0"/>
    <n v="0"/>
    <n v="0"/>
    <n v="0"/>
    <n v="0"/>
    <n v="19.593"/>
    <n v="22.391999999999999"/>
    <n v="19.593"/>
    <n v="18.1935"/>
    <n v="17.3538"/>
    <n v="0"/>
    <n v="0"/>
    <n v="0"/>
    <n v="0"/>
    <n v="0"/>
    <n v="0"/>
    <n v="100"/>
    <n v="100"/>
    <n v="100"/>
    <n v="100"/>
  </r>
  <r>
    <n v="633387"/>
    <x v="626"/>
    <n v="20220311"/>
    <m/>
    <s v="COLOR"/>
    <x v="249"/>
    <s v="AVON ULTRA COLOUR LIP GLOSS NOURISHING SHINE"/>
    <n v="1226475"/>
    <x v="626"/>
    <n v="1"/>
    <s v="IN-LINE (EXCL NR)"/>
    <s v="REGULAR PRICE"/>
    <n v="0.38059999999999999"/>
    <m/>
    <n v="3.1859999999999999"/>
    <m/>
    <m/>
    <n v="27.99"/>
    <n v="27.99"/>
    <n v="5506"/>
    <n v="5506"/>
    <n v="57"/>
    <s v="WORK IN PROGRESS"/>
    <n v="134463689"/>
    <s v="NO INCENTIVE"/>
    <s v="N"/>
    <s v="N"/>
    <s v="N"/>
    <s v="N"/>
    <x v="3"/>
    <n v="134463695"/>
    <n v="28"/>
    <n v="11"/>
    <n v="20230306"/>
    <s v="CUSTOMER"/>
    <n v="15"/>
    <s v="Y"/>
    <s v="Tech rep lvl + Dia a Dia + VGF2"/>
    <s v="FULL PAYMENT"/>
    <m/>
    <n v="56992.683799999999"/>
    <n v="39450.567799999997"/>
    <n v="79.06"/>
    <m/>
    <s v="LIPGLOSS"/>
    <s v="LIPGLOSS/TINT"/>
    <s v="LIP COLOR"/>
    <s v="FEMALE"/>
    <s v="AVON"/>
    <s v="AVON"/>
    <n v="1"/>
    <n v="100"/>
    <n v="20"/>
    <s v="N"/>
    <s v="N"/>
    <n v="50283"/>
    <m/>
    <s v="N"/>
    <s v="RP"/>
    <n v="26.2"/>
    <n v="27.99"/>
    <n v="27.99"/>
    <m/>
    <m/>
    <m/>
    <m/>
    <s v="N"/>
    <m/>
    <m/>
    <m/>
    <x v="0"/>
    <m/>
    <n v="56"/>
    <s v="AVON COLOR - 14"/>
    <s v="N"/>
    <m/>
    <m/>
    <s v="N"/>
    <n v="20230306"/>
    <m/>
    <n v="134463689"/>
    <s v="MIXED"/>
    <s v="Tech rep lvl"/>
    <s v="CosmÃ©ticos"/>
    <n v="1"/>
    <m/>
    <n v="0"/>
    <n v="0"/>
    <n v="100"/>
    <n v="134463690"/>
    <n v="999"/>
    <n v="2"/>
    <x v="0"/>
    <x v="0"/>
    <n v="0.38059999999999999"/>
    <n v="0.435"/>
    <n v="0.38059999999999999"/>
    <n v="0.35339999999999999"/>
    <n v="0.33710000000000001"/>
    <n v="27.99"/>
    <n v="27.99"/>
    <n v="27.99"/>
    <n v="27.99"/>
    <n v="27.99"/>
    <s v="Brasil + Dia a Dia + VGF2"/>
    <s v="Bronze + Dia a Dia + VGF2"/>
    <s v="Prata + Dia a Dia + VGF2"/>
    <s v="Ouro + Dia a Dia + VGF2"/>
    <s v="Estrela + Dia a Dia + VGF2"/>
    <n v="30"/>
    <n v="20"/>
    <n v="30"/>
    <n v="35"/>
    <n v="38"/>
    <n v="83.92"/>
    <n v="83.92"/>
    <n v="83.92"/>
    <n v="83.92"/>
    <n v="83.92"/>
    <n v="0"/>
    <n v="0"/>
    <n v="0"/>
    <n v="0"/>
    <n v="0"/>
    <n v="19.593"/>
    <n v="22.391999999999999"/>
    <n v="19.593"/>
    <n v="18.1935"/>
    <n v="17.3538"/>
    <n v="0"/>
    <n v="0"/>
    <n v="0"/>
    <n v="0"/>
    <n v="0"/>
    <n v="0"/>
    <n v="100"/>
    <n v="100"/>
    <n v="100"/>
    <n v="100"/>
  </r>
  <r>
    <n v="633388"/>
    <x v="627"/>
    <n v="20220311"/>
    <m/>
    <s v="COLOR"/>
    <x v="249"/>
    <s v="AVON ULTRA COLOUR LIP GLOSS NOURISHING SHINE"/>
    <n v="1226475"/>
    <x v="627"/>
    <n v="1"/>
    <s v="IN-LINE (EXCL NR)"/>
    <s v="REGULAR PRICE"/>
    <n v="0.38059999999999999"/>
    <m/>
    <n v="3.0470000000000002"/>
    <m/>
    <m/>
    <n v="27.99"/>
    <n v="27.99"/>
    <n v="6967"/>
    <n v="6967"/>
    <n v="57"/>
    <s v="WORK IN PROGRESS"/>
    <n v="134463689"/>
    <s v="NO INCENTIVE"/>
    <s v="N"/>
    <s v="N"/>
    <s v="N"/>
    <s v="N"/>
    <x v="3"/>
    <n v="134463691"/>
    <n v="28"/>
    <n v="11"/>
    <n v="20230306"/>
    <s v="CUSTOMER"/>
    <n v="15"/>
    <s v="Y"/>
    <s v="Tech rep lvl + Dia a Dia + VGF2"/>
    <s v="FULL PAYMENT"/>
    <m/>
    <n v="72118.658899999995"/>
    <n v="50890.209900000002"/>
    <n v="79.98"/>
    <m/>
    <s v="LIPGLOSS"/>
    <s v="LIPGLOSS/TINT"/>
    <s v="LIP COLOR"/>
    <s v="FEMALE"/>
    <s v="AVON"/>
    <s v="AVON"/>
    <n v="1"/>
    <n v="100"/>
    <n v="20"/>
    <s v="N"/>
    <s v="N"/>
    <n v="50327"/>
    <m/>
    <s v="N"/>
    <s v="RP"/>
    <n v="26.2"/>
    <n v="27.99"/>
    <n v="27.99"/>
    <m/>
    <m/>
    <m/>
    <m/>
    <s v="N"/>
    <m/>
    <m/>
    <m/>
    <x v="0"/>
    <m/>
    <n v="56"/>
    <s v="AVON COLOR - 14"/>
    <s v="N"/>
    <m/>
    <m/>
    <s v="N"/>
    <n v="20230306"/>
    <m/>
    <n v="134463689"/>
    <s v="MIXED"/>
    <s v="Tech rep lvl"/>
    <s v="CosmÃ©ticos"/>
    <n v="1"/>
    <m/>
    <n v="0"/>
    <n v="0"/>
    <n v="100"/>
    <n v="134463690"/>
    <n v="999"/>
    <n v="2"/>
    <x v="0"/>
    <x v="0"/>
    <n v="0.38059999999999999"/>
    <n v="0.435"/>
    <n v="0.38059999999999999"/>
    <n v="0.35339999999999999"/>
    <n v="0.33710000000000001"/>
    <n v="27.99"/>
    <n v="27.99"/>
    <n v="27.99"/>
    <n v="27.99"/>
    <n v="27.99"/>
    <s v="Brasil + Dia a Dia + VGF2"/>
    <s v="Bronze + Dia a Dia + VGF2"/>
    <s v="Prata + Dia a Dia + VGF2"/>
    <s v="Ouro + Dia a Dia + VGF2"/>
    <s v="Estrela + Dia a Dia + VGF2"/>
    <n v="30"/>
    <n v="20"/>
    <n v="30"/>
    <n v="35"/>
    <n v="38"/>
    <n v="83.92"/>
    <n v="83.92"/>
    <n v="83.92"/>
    <n v="83.92"/>
    <n v="83.92"/>
    <n v="0"/>
    <n v="0"/>
    <n v="0"/>
    <n v="0"/>
    <n v="0"/>
    <n v="19.593"/>
    <n v="22.391999999999999"/>
    <n v="19.593"/>
    <n v="18.1935"/>
    <n v="17.3538"/>
    <n v="0"/>
    <n v="0"/>
    <n v="0"/>
    <n v="0"/>
    <n v="0"/>
    <n v="0"/>
    <n v="100"/>
    <n v="100"/>
    <n v="100"/>
    <n v="100"/>
  </r>
  <r>
    <n v="633503"/>
    <x v="628"/>
    <n v="20220311"/>
    <m/>
    <s v="COLOR"/>
    <x v="249"/>
    <s v="AVON ULTRA COLOUR LIP GLOSS NOURISHING SHINE"/>
    <n v="1226475"/>
    <x v="628"/>
    <n v="1"/>
    <s v="IN-LINE (EXCL NR)"/>
    <s v="REGULAR PRICE"/>
    <n v="0.38059999999999999"/>
    <m/>
    <n v="3.726"/>
    <m/>
    <m/>
    <n v="27.99"/>
    <n v="27.99"/>
    <n v="20316"/>
    <n v="20316"/>
    <n v="57"/>
    <s v="WORK IN PROGRESS"/>
    <n v="134463689"/>
    <s v="NO INCENTIVE"/>
    <s v="N"/>
    <s v="N"/>
    <s v="N"/>
    <s v="N"/>
    <x v="3"/>
    <n v="134463692"/>
    <n v="28"/>
    <n v="11"/>
    <n v="20230306"/>
    <s v="CUSTOMER"/>
    <n v="15"/>
    <s v="Y"/>
    <s v="Tech rep lvl + Dia a Dia + VGF2"/>
    <s v="FULL PAYMENT"/>
    <m/>
    <n v="210301.5999"/>
    <n v="134604.1839"/>
    <n v="75.52"/>
    <m/>
    <s v="LIPGLOSS"/>
    <s v="LIPGLOSS/TINT"/>
    <s v="LIP COLOR"/>
    <s v="FEMALE"/>
    <s v="AVON"/>
    <s v="AVON"/>
    <n v="1"/>
    <n v="100"/>
    <n v="20"/>
    <s v="N"/>
    <s v="N"/>
    <n v="50345"/>
    <m/>
    <s v="N"/>
    <s v="RP"/>
    <n v="26.2"/>
    <n v="27.99"/>
    <n v="27.99"/>
    <m/>
    <m/>
    <m/>
    <m/>
    <s v="N"/>
    <m/>
    <m/>
    <m/>
    <x v="0"/>
    <m/>
    <n v="56"/>
    <s v="AVON COLOR - 14"/>
    <s v="N"/>
    <m/>
    <m/>
    <s v="N"/>
    <n v="20230306"/>
    <m/>
    <n v="134463689"/>
    <s v="MIXED"/>
    <s v="Tech rep lvl"/>
    <s v="CosmÃ©ticos"/>
    <n v="1"/>
    <m/>
    <n v="0"/>
    <n v="0"/>
    <n v="100"/>
    <n v="134463690"/>
    <n v="999"/>
    <n v="2"/>
    <x v="0"/>
    <x v="0"/>
    <n v="0.38059999999999999"/>
    <n v="0.435"/>
    <n v="0.38059999999999999"/>
    <n v="0.35339999999999999"/>
    <n v="0.33710000000000001"/>
    <n v="27.99"/>
    <n v="27.99"/>
    <n v="27.99"/>
    <n v="27.99"/>
    <n v="27.99"/>
    <s v="Brasil + Dia a Dia + VGF2"/>
    <s v="Bronze + Dia a Dia + VGF2"/>
    <s v="Prata + Dia a Dia + VGF2"/>
    <s v="Ouro + Dia a Dia + VGF2"/>
    <s v="Estrela + Dia a Dia + VGF2"/>
    <n v="30"/>
    <n v="20"/>
    <n v="30"/>
    <n v="35"/>
    <n v="38"/>
    <n v="83.92"/>
    <n v="83.92"/>
    <n v="83.92"/>
    <n v="83.92"/>
    <n v="83.92"/>
    <n v="0"/>
    <n v="0"/>
    <n v="0"/>
    <n v="0"/>
    <n v="0"/>
    <n v="19.593"/>
    <n v="22.391999999999999"/>
    <n v="19.593"/>
    <n v="18.1935"/>
    <n v="17.3538"/>
    <n v="0"/>
    <n v="0"/>
    <n v="0"/>
    <n v="0"/>
    <n v="0"/>
    <n v="0"/>
    <n v="100"/>
    <n v="100"/>
    <n v="100"/>
    <n v="100"/>
  </r>
  <r>
    <n v="631631"/>
    <x v="629"/>
    <n v="20220319"/>
    <m/>
    <s v="COLOR"/>
    <x v="250"/>
    <s v="RETRACTABLE EYELINER"/>
    <n v="1226821"/>
    <x v="629"/>
    <n v="1"/>
    <s v="IN-LINE (EXCL NR)"/>
    <s v="BUY X GET DISCOUNTED PRODUCT"/>
    <n v="0.38059999999999999"/>
    <m/>
    <n v="2.5209999999999999"/>
    <m/>
    <m/>
    <n v="29.99"/>
    <n v="29.99"/>
    <n v="5222"/>
    <n v="5222"/>
    <n v="52"/>
    <s v="WORK IN PROGRESS"/>
    <n v="134463762"/>
    <s v="NO INCENTIVE"/>
    <s v="N"/>
    <s v="N"/>
    <s v="N"/>
    <s v="N"/>
    <x v="3"/>
    <n v="134463765"/>
    <n v="28"/>
    <n v="11"/>
    <n v="20230306"/>
    <s v="CUSTOMER"/>
    <n v="15"/>
    <s v="Y"/>
    <s v="Tech rep lvl + Dia a Dia + VGF2"/>
    <s v="FULL PAYMENT"/>
    <m/>
    <n v="57917.185799999999"/>
    <n v="44752.523800000003"/>
    <n v="84.54"/>
    <m/>
    <s v="LINER MECHANIC"/>
    <s v="LINER"/>
    <s v="EYE COLOR"/>
    <s v="FEMALE"/>
    <s v="AVON"/>
    <s v="AVON"/>
    <n v="0"/>
    <n v="50"/>
    <n v="50"/>
    <s v="N"/>
    <s v="N"/>
    <n v="50031"/>
    <m/>
    <s v="N"/>
    <m/>
    <m/>
    <m/>
    <m/>
    <m/>
    <m/>
    <m/>
    <m/>
    <s v="N"/>
    <m/>
    <m/>
    <m/>
    <x v="0"/>
    <m/>
    <n v="52"/>
    <s v="AVON COLOR - 12"/>
    <s v="N"/>
    <m/>
    <m/>
    <s v="N"/>
    <n v="20230306"/>
    <m/>
    <n v="134463762"/>
    <s v="MIXED"/>
    <s v="Tech rep lvl"/>
    <s v="CosmÃ©ticos"/>
    <n v="1"/>
    <m/>
    <n v="0"/>
    <n v="0"/>
    <n v="100"/>
    <n v="134463763"/>
    <n v="999"/>
    <n v="2"/>
    <x v="0"/>
    <x v="0"/>
    <n v="0.38059999999999999"/>
    <n v="0.435"/>
    <n v="0.38059999999999999"/>
    <n v="0.35339999999999999"/>
    <n v="0.33710000000000001"/>
    <n v="29.99"/>
    <n v="29.99"/>
    <n v="29.99"/>
    <n v="29.99"/>
    <n v="29.99"/>
    <s v="Brasil + Dia a Dia + VGF2"/>
    <s v="Bronze + Dia a Dia + VGF2"/>
    <s v="Prata + Dia a Dia + VGF2"/>
    <s v="Ouro + Dia a Dia + VGF2"/>
    <s v="Estrela + Dia a Dia + VGF2"/>
    <n v="30"/>
    <n v="20"/>
    <n v="30"/>
    <n v="35"/>
    <n v="38"/>
    <n v="83.92"/>
    <n v="83.92"/>
    <n v="83.92"/>
    <n v="83.92"/>
    <n v="83.92"/>
    <n v="0"/>
    <n v="0"/>
    <n v="0"/>
    <n v="0"/>
    <n v="0"/>
    <n v="20.992999999999999"/>
    <n v="23.992000000000001"/>
    <n v="20.992999999999999"/>
    <n v="19.493500000000001"/>
    <n v="18.593800000000002"/>
    <n v="0"/>
    <n v="0"/>
    <n v="0"/>
    <n v="0"/>
    <n v="0"/>
    <n v="0"/>
    <n v="100"/>
    <n v="100"/>
    <n v="100"/>
    <n v="100"/>
  </r>
  <r>
    <n v="631631"/>
    <x v="629"/>
    <n v="20220319"/>
    <m/>
    <s v="COLOR"/>
    <x v="250"/>
    <s v="RETRACTABLE EYELINER"/>
    <n v="1226821"/>
    <x v="629"/>
    <n v="1"/>
    <s v="IN-LINE (EXCL NR)"/>
    <s v="DISCOUNTED BEAUTY WITH PURCHASE (PWP)"/>
    <n v="0.38059999999999999"/>
    <m/>
    <n v="2.5209999999999999"/>
    <m/>
    <m/>
    <n v="13.99"/>
    <n v="29.99"/>
    <n v="3482"/>
    <n v="3482"/>
    <n v="52"/>
    <s v="WORK IN PROGRESS"/>
    <n v="134463762"/>
    <s v="NO INCENTIVE"/>
    <s v="N"/>
    <s v="N"/>
    <s v="N"/>
    <s v="N"/>
    <x v="3"/>
    <n v="134463783"/>
    <n v="28"/>
    <n v="11"/>
    <n v="20230306"/>
    <s v="CUSTOMER"/>
    <n v="15"/>
    <s v="Y"/>
    <s v="Tech rep lvl + Dia a Dia + VGF2"/>
    <s v="FULL PAYMENT"/>
    <m/>
    <n v="18014.627799999998"/>
    <n v="9236.5058000000008"/>
    <n v="66.86"/>
    <m/>
    <s v="LINER MECHANIC"/>
    <s v="LINER"/>
    <s v="EYE COLOR"/>
    <s v="FEMALE"/>
    <s v="AVON"/>
    <s v="AVON"/>
    <n v="0"/>
    <n v="50"/>
    <n v="50"/>
    <s v="N"/>
    <s v="N"/>
    <n v="50031"/>
    <m/>
    <s v="N"/>
    <s v="RQP"/>
    <n v="13.2"/>
    <n v="13.49"/>
    <n v="14.09"/>
    <m/>
    <m/>
    <m/>
    <m/>
    <s v="N"/>
    <m/>
    <m/>
    <m/>
    <x v="0"/>
    <m/>
    <n v="52"/>
    <s v="AVON COLOR - 12"/>
    <s v="N"/>
    <m/>
    <m/>
    <s v="N"/>
    <n v="20230306"/>
    <m/>
    <n v="134463762"/>
    <s v="MIXED"/>
    <s v="Tech rep lvl"/>
    <s v="CosmÃ©ticos"/>
    <n v="1"/>
    <m/>
    <n v="0"/>
    <n v="0"/>
    <n v="100"/>
    <n v="134463781"/>
    <n v="999"/>
    <n v="2"/>
    <x v="0"/>
    <x v="0"/>
    <n v="0.38059999999999999"/>
    <n v="0.435"/>
    <n v="0.38059999999999999"/>
    <n v="0.35339999999999999"/>
    <n v="0.33710000000000001"/>
    <n v="13.99"/>
    <n v="13.99"/>
    <n v="13.99"/>
    <n v="13.99"/>
    <n v="13.99"/>
    <s v="Brasil + Dia a Dia + VGF2"/>
    <s v="Bronze + Dia a Dia + VGF2"/>
    <s v="Prata + Dia a Dia + VGF2"/>
    <s v="Ouro + Dia a Dia + VGF2"/>
    <s v="Estrela + Dia a Dia + VGF2"/>
    <n v="30"/>
    <n v="20"/>
    <n v="30"/>
    <n v="35"/>
    <n v="38"/>
    <n v="83.92"/>
    <n v="83.92"/>
    <n v="83.92"/>
    <n v="83.92"/>
    <n v="83.92"/>
    <n v="0"/>
    <n v="0"/>
    <n v="0"/>
    <n v="0"/>
    <n v="0"/>
    <n v="9.7929999999999993"/>
    <n v="11.192"/>
    <n v="9.7929999999999993"/>
    <n v="9.0935000000000006"/>
    <n v="8.6738"/>
    <n v="0"/>
    <n v="0"/>
    <n v="0"/>
    <n v="0"/>
    <n v="0"/>
    <n v="0"/>
    <n v="100"/>
    <n v="100"/>
    <n v="100"/>
    <n v="100"/>
  </r>
  <r>
    <n v="634496"/>
    <x v="630"/>
    <n v="20220319"/>
    <m/>
    <s v="COLOR"/>
    <x v="250"/>
    <s v="RETRACTABLE EYELINER"/>
    <n v="1226821"/>
    <x v="630"/>
    <n v="1"/>
    <s v="IN-LINE (EXCL NR)"/>
    <s v="BUY X GET DISCOUNTED PRODUCT"/>
    <n v="0.38059999999999999"/>
    <m/>
    <n v="2.5209999999999999"/>
    <m/>
    <m/>
    <n v="29.99"/>
    <n v="29.99"/>
    <n v="1230"/>
    <n v="1230"/>
    <n v="52"/>
    <s v="WORK IN PROGRESS"/>
    <n v="134463762"/>
    <s v="NO INCENTIVE"/>
    <s v="N"/>
    <s v="N"/>
    <s v="N"/>
    <s v="N"/>
    <x v="3"/>
    <n v="134463764"/>
    <n v="28"/>
    <n v="11"/>
    <n v="20230306"/>
    <s v="CUSTOMER"/>
    <n v="15"/>
    <s v="Y"/>
    <s v="Tech rep lvl + Dia a Dia + VGF2"/>
    <s v="FULL PAYMENT"/>
    <m/>
    <n v="13639.907800000001"/>
    <n v="10539.077799999999"/>
    <n v="84.54"/>
    <m/>
    <s v="LINER MECHANIC"/>
    <s v="LINER"/>
    <s v="EYE COLOR"/>
    <s v="FEMALE"/>
    <s v="AVON"/>
    <s v="AVON"/>
    <n v="0"/>
    <n v="50"/>
    <n v="50"/>
    <s v="N"/>
    <s v="N"/>
    <n v="50634"/>
    <m/>
    <s v="N"/>
    <m/>
    <m/>
    <m/>
    <m/>
    <m/>
    <m/>
    <m/>
    <m/>
    <s v="N"/>
    <m/>
    <m/>
    <m/>
    <x v="0"/>
    <m/>
    <n v="52"/>
    <s v="AVON COLOR - 12"/>
    <s v="N"/>
    <m/>
    <m/>
    <s v="N"/>
    <n v="20230306"/>
    <m/>
    <n v="134463762"/>
    <s v="MIXED"/>
    <s v="Tech rep lvl"/>
    <s v="CosmÃ©ticos"/>
    <n v="1"/>
    <m/>
    <n v="0"/>
    <n v="0"/>
    <n v="100"/>
    <n v="134463763"/>
    <n v="999"/>
    <n v="2"/>
    <x v="0"/>
    <x v="0"/>
    <n v="0.38059999999999999"/>
    <n v="0.435"/>
    <n v="0.38059999999999999"/>
    <n v="0.35339999999999999"/>
    <n v="0.33710000000000001"/>
    <n v="29.99"/>
    <n v="29.99"/>
    <n v="29.99"/>
    <n v="29.99"/>
    <n v="29.99"/>
    <s v="Brasil + Dia a Dia + VGF2"/>
    <s v="Bronze + Dia a Dia + VGF2"/>
    <s v="Prata + Dia a Dia + VGF2"/>
    <s v="Ouro + Dia a Dia + VGF2"/>
    <s v="Estrela + Dia a Dia + VGF2"/>
    <n v="30"/>
    <n v="20"/>
    <n v="30"/>
    <n v="35"/>
    <n v="38"/>
    <n v="83.92"/>
    <n v="83.92"/>
    <n v="83.92"/>
    <n v="83.92"/>
    <n v="83.92"/>
    <n v="0"/>
    <n v="0"/>
    <n v="0"/>
    <n v="0"/>
    <n v="0"/>
    <n v="20.992999999999999"/>
    <n v="23.992000000000001"/>
    <n v="20.992999999999999"/>
    <n v="19.493500000000001"/>
    <n v="18.593800000000002"/>
    <n v="0"/>
    <n v="0"/>
    <n v="0"/>
    <n v="0"/>
    <n v="0"/>
    <n v="0"/>
    <n v="100"/>
    <n v="100"/>
    <n v="100"/>
    <n v="100"/>
  </r>
  <r>
    <n v="634496"/>
    <x v="630"/>
    <n v="20220319"/>
    <m/>
    <s v="COLOR"/>
    <x v="250"/>
    <s v="RETRACTABLE EYELINER"/>
    <n v="1226821"/>
    <x v="630"/>
    <n v="1"/>
    <s v="IN-LINE (EXCL NR)"/>
    <s v="DISCOUNTED BEAUTY WITH PURCHASE (PWP)"/>
    <n v="0.38059999999999999"/>
    <m/>
    <n v="2.5209999999999999"/>
    <m/>
    <m/>
    <n v="13.99"/>
    <n v="29.99"/>
    <n v="820"/>
    <n v="820"/>
    <n v="52"/>
    <s v="WORK IN PROGRESS"/>
    <n v="134463762"/>
    <s v="NO INCENTIVE"/>
    <s v="N"/>
    <s v="N"/>
    <s v="N"/>
    <s v="N"/>
    <x v="3"/>
    <n v="134463782"/>
    <n v="28"/>
    <n v="11"/>
    <n v="20230306"/>
    <s v="CUSTOMER"/>
    <n v="15"/>
    <s v="Y"/>
    <s v="Tech rep lvl + Dia a Dia + VGF2"/>
    <s v="FULL PAYMENT"/>
    <m/>
    <n v="4242.2394999999997"/>
    <n v="2175.0194999999999"/>
    <n v="66.86"/>
    <m/>
    <s v="LINER MECHANIC"/>
    <s v="LINER"/>
    <s v="EYE COLOR"/>
    <s v="FEMALE"/>
    <s v="AVON"/>
    <s v="AVON"/>
    <n v="0"/>
    <n v="50"/>
    <n v="50"/>
    <s v="N"/>
    <s v="N"/>
    <n v="50634"/>
    <m/>
    <s v="N"/>
    <s v="RQP"/>
    <n v="13.2"/>
    <n v="13.49"/>
    <n v="14.09"/>
    <m/>
    <m/>
    <m/>
    <m/>
    <s v="N"/>
    <m/>
    <m/>
    <m/>
    <x v="0"/>
    <m/>
    <n v="52"/>
    <s v="AVON COLOR - 12"/>
    <s v="N"/>
    <m/>
    <m/>
    <s v="N"/>
    <n v="20230306"/>
    <m/>
    <n v="134463762"/>
    <s v="MIXED"/>
    <s v="Tech rep lvl"/>
    <s v="CosmÃ©ticos"/>
    <n v="1"/>
    <m/>
    <n v="0"/>
    <n v="0"/>
    <n v="100"/>
    <n v="134463781"/>
    <n v="999"/>
    <n v="2"/>
    <x v="0"/>
    <x v="0"/>
    <n v="0.38059999999999999"/>
    <n v="0.435"/>
    <n v="0.38059999999999999"/>
    <n v="0.35339999999999999"/>
    <n v="0.33710000000000001"/>
    <n v="13.99"/>
    <n v="13.99"/>
    <n v="13.99"/>
    <n v="13.99"/>
    <n v="13.99"/>
    <s v="Brasil + Dia a Dia + VGF2"/>
    <s v="Bronze + Dia a Dia + VGF2"/>
    <s v="Prata + Dia a Dia + VGF2"/>
    <s v="Ouro + Dia a Dia + VGF2"/>
    <s v="Estrela + Dia a Dia + VGF2"/>
    <n v="30"/>
    <n v="20"/>
    <n v="30"/>
    <n v="35"/>
    <n v="38"/>
    <n v="83.92"/>
    <n v="83.92"/>
    <n v="83.92"/>
    <n v="83.92"/>
    <n v="83.92"/>
    <n v="0"/>
    <n v="0"/>
    <n v="0"/>
    <n v="0"/>
    <n v="0"/>
    <n v="9.7929999999999993"/>
    <n v="11.192"/>
    <n v="9.7929999999999993"/>
    <n v="9.0935000000000006"/>
    <n v="8.6738"/>
    <n v="0"/>
    <n v="0"/>
    <n v="0"/>
    <n v="0"/>
    <n v="0"/>
    <n v="0"/>
    <n v="100"/>
    <n v="100"/>
    <n v="100"/>
    <n v="100"/>
  </r>
  <r>
    <n v="621270"/>
    <x v="631"/>
    <n v="20200304"/>
    <m/>
    <s v="COLOR"/>
    <x v="251"/>
    <s v="AVON LAPIS PARA SOBRANCELHAS"/>
    <n v="1220620"/>
    <x v="631"/>
    <n v="1"/>
    <s v="IN-LINE (EXCL NR)"/>
    <s v="DISCOUNTED BEAUTY WITH PURCHASE (PWP)"/>
    <n v="0.38059999999999999"/>
    <m/>
    <n v="3.0209999999999999"/>
    <m/>
    <m/>
    <n v="13.99"/>
    <n v="29.99"/>
    <n v="5177"/>
    <n v="5177"/>
    <n v="52"/>
    <s v="WORK IN PROGRESS"/>
    <n v="134463799"/>
    <s v="NO INCENTIVE"/>
    <s v="N"/>
    <s v="N"/>
    <s v="N"/>
    <s v="N"/>
    <x v="3"/>
    <n v="134463820"/>
    <n v="28"/>
    <n v="11"/>
    <n v="20230306"/>
    <s v="CUSTOMER"/>
    <n v="15"/>
    <s v="Y"/>
    <s v="Tech rep lvl + Dia a Dia + VGF2"/>
    <s v="FULL PAYMENT"/>
    <m/>
    <n v="26784.351600000002"/>
    <n v="11144.634599999999"/>
    <n v="60.28"/>
    <m/>
    <s v="BROW LINER"/>
    <s v="BROW"/>
    <s v="EYE COLOR"/>
    <s v="FEMALE"/>
    <s v="AVON TRUE"/>
    <s v="AVON TRUE COLOR"/>
    <n v="0"/>
    <n v="50"/>
    <n v="50"/>
    <s v="N"/>
    <s v="N"/>
    <n v="51079"/>
    <m/>
    <s v="N"/>
    <s v="AXF"/>
    <n v="13.6"/>
    <n v="14.49"/>
    <n v="16.690000000000001"/>
    <m/>
    <m/>
    <m/>
    <m/>
    <s v="N"/>
    <m/>
    <m/>
    <m/>
    <x v="0"/>
    <m/>
    <n v="52"/>
    <s v="AVON COLOR - 12"/>
    <s v="N"/>
    <m/>
    <m/>
    <s v="N"/>
    <n v="20230306"/>
    <m/>
    <n v="134463799"/>
    <s v="MIXED"/>
    <s v="Tech rep lvl"/>
    <s v="CosmÃ©ticos"/>
    <n v="1"/>
    <m/>
    <n v="0"/>
    <n v="0"/>
    <n v="100"/>
    <n v="134463818"/>
    <n v="999"/>
    <n v="2"/>
    <x v="0"/>
    <x v="0"/>
    <n v="0.38059999999999999"/>
    <n v="0.435"/>
    <n v="0.38059999999999999"/>
    <n v="0.35339999999999999"/>
    <n v="0.33710000000000001"/>
    <n v="13.99"/>
    <n v="13.99"/>
    <n v="13.99"/>
    <n v="13.99"/>
    <n v="13.99"/>
    <s v="Brasil + Dia a Dia + VGF2"/>
    <s v="Bronze + Dia a Dia + VGF2"/>
    <s v="Prata + Dia a Dia + VGF2"/>
    <s v="Ouro + Dia a Dia + VGF2"/>
    <s v="Estrela + Dia a Dia + VGF2"/>
    <n v="30"/>
    <n v="20"/>
    <n v="30"/>
    <n v="35"/>
    <n v="38"/>
    <n v="83.92"/>
    <n v="83.92"/>
    <n v="83.92"/>
    <n v="83.92"/>
    <n v="83.92"/>
    <n v="0"/>
    <n v="0"/>
    <n v="0"/>
    <n v="0"/>
    <n v="0"/>
    <n v="9.7929999999999993"/>
    <n v="11.192"/>
    <n v="9.7929999999999993"/>
    <n v="9.0935000000000006"/>
    <n v="8.6738"/>
    <n v="0"/>
    <n v="0"/>
    <n v="0"/>
    <n v="0"/>
    <n v="0"/>
    <n v="0"/>
    <n v="100"/>
    <n v="100"/>
    <n v="100"/>
    <n v="100"/>
  </r>
  <r>
    <n v="621270"/>
    <x v="631"/>
    <n v="20200304"/>
    <m/>
    <s v="COLOR"/>
    <x v="251"/>
    <s v="AVON LAPIS PARA SOBRANCELHAS"/>
    <n v="1220620"/>
    <x v="631"/>
    <n v="1"/>
    <s v="IN-LINE (EXCL NR)"/>
    <s v="BUY X GET DISCOUNTED PRODUCT"/>
    <n v="0.38059999999999999"/>
    <m/>
    <n v="3.0209999999999999"/>
    <m/>
    <m/>
    <n v="29.99"/>
    <n v="29.99"/>
    <n v="7763"/>
    <n v="7763"/>
    <n v="52"/>
    <s v="WORK IN PROGRESS"/>
    <n v="134463799"/>
    <s v="NO INCENTIVE"/>
    <s v="N"/>
    <s v="N"/>
    <s v="N"/>
    <s v="N"/>
    <x v="3"/>
    <n v="134463802"/>
    <n v="28"/>
    <n v="11"/>
    <n v="20230306"/>
    <s v="CUSTOMER"/>
    <n v="15"/>
    <s v="Y"/>
    <s v="Tech rep lvl + Dia a Dia + VGF2"/>
    <s v="FULL PAYMENT"/>
    <m/>
    <n v="86099.208700000003"/>
    <n v="62647.185700000002"/>
    <n v="81.47"/>
    <m/>
    <s v="BROW LINER"/>
    <s v="BROW"/>
    <s v="EYE COLOR"/>
    <s v="FEMALE"/>
    <s v="AVON TRUE"/>
    <s v="AVON TRUE COLOR"/>
    <n v="0"/>
    <n v="50"/>
    <n v="50"/>
    <s v="N"/>
    <s v="N"/>
    <n v="51079"/>
    <m/>
    <s v="N"/>
    <m/>
    <m/>
    <m/>
    <m/>
    <m/>
    <m/>
    <m/>
    <m/>
    <s v="N"/>
    <m/>
    <m/>
    <m/>
    <x v="0"/>
    <m/>
    <n v="52"/>
    <s v="AVON COLOR - 12"/>
    <s v="N"/>
    <m/>
    <m/>
    <s v="N"/>
    <n v="20230306"/>
    <m/>
    <n v="134463799"/>
    <s v="MIXED"/>
    <s v="Tech rep lvl"/>
    <s v="CosmÃ©ticos"/>
    <n v="1"/>
    <m/>
    <n v="0"/>
    <n v="0"/>
    <n v="100"/>
    <n v="134463800"/>
    <n v="999"/>
    <n v="2"/>
    <x v="0"/>
    <x v="0"/>
    <n v="0.38059999999999999"/>
    <n v="0.435"/>
    <n v="0.38059999999999999"/>
    <n v="0.35339999999999999"/>
    <n v="0.33710000000000001"/>
    <n v="29.99"/>
    <n v="29.99"/>
    <n v="29.99"/>
    <n v="29.99"/>
    <n v="29.99"/>
    <s v="Brasil + Dia a Dia + VGF2"/>
    <s v="Bronze + Dia a Dia + VGF2"/>
    <s v="Prata + Dia a Dia + VGF2"/>
    <s v="Ouro + Dia a Dia + VGF2"/>
    <s v="Estrela + Dia a Dia + VGF2"/>
    <n v="30"/>
    <n v="20"/>
    <n v="30"/>
    <n v="35"/>
    <n v="38"/>
    <n v="83.92"/>
    <n v="83.92"/>
    <n v="83.92"/>
    <n v="83.92"/>
    <n v="83.92"/>
    <n v="0"/>
    <n v="0"/>
    <n v="0"/>
    <n v="0"/>
    <n v="0"/>
    <n v="20.992999999999999"/>
    <n v="23.992000000000001"/>
    <n v="20.992999999999999"/>
    <n v="19.493500000000001"/>
    <n v="18.593800000000002"/>
    <n v="0"/>
    <n v="0"/>
    <n v="0"/>
    <n v="0"/>
    <n v="0"/>
    <n v="0"/>
    <n v="100"/>
    <n v="100"/>
    <n v="100"/>
    <n v="100"/>
  </r>
  <r>
    <n v="621271"/>
    <x v="632"/>
    <n v="20200304"/>
    <m/>
    <s v="COLOR"/>
    <x v="251"/>
    <s v="AVON LAPIS PARA SOBRANCELHAS"/>
    <n v="1220620"/>
    <x v="632"/>
    <n v="1"/>
    <s v="IN-LINE (EXCL NR)"/>
    <s v="DISCOUNTED BEAUTY WITH PURCHASE (PWP)"/>
    <n v="0.38059999999999999"/>
    <m/>
    <n v="3.008"/>
    <m/>
    <m/>
    <n v="13.99"/>
    <n v="29.99"/>
    <n v="3268"/>
    <n v="3268"/>
    <n v="52"/>
    <s v="WORK IN PROGRESS"/>
    <n v="134463799"/>
    <s v="NO INCENTIVE"/>
    <s v="N"/>
    <s v="N"/>
    <s v="N"/>
    <s v="N"/>
    <x v="3"/>
    <n v="134463819"/>
    <n v="28"/>
    <n v="11"/>
    <n v="20230306"/>
    <s v="CUSTOMER"/>
    <n v="15"/>
    <s v="Y"/>
    <s v="Tech rep lvl + Dia a Dia + VGF2"/>
    <s v="FULL PAYMENT"/>
    <m/>
    <n v="16908.105500000001"/>
    <n v="7077.9615000000003"/>
    <n v="60.45"/>
    <m/>
    <s v="BROW LINER"/>
    <s v="BROW"/>
    <s v="EYE COLOR"/>
    <s v="FEMALE"/>
    <s v="AVON TRUE"/>
    <s v="AVON TRUE COLOR"/>
    <n v="0"/>
    <n v="50"/>
    <n v="50"/>
    <s v="N"/>
    <s v="N"/>
    <n v="51082"/>
    <m/>
    <s v="N"/>
    <s v="AXF"/>
    <n v="13.6"/>
    <n v="14.49"/>
    <n v="16.690000000000001"/>
    <m/>
    <m/>
    <m/>
    <m/>
    <s v="N"/>
    <m/>
    <m/>
    <m/>
    <x v="0"/>
    <m/>
    <n v="52"/>
    <s v="AVON COLOR - 12"/>
    <s v="N"/>
    <m/>
    <m/>
    <s v="N"/>
    <n v="20230306"/>
    <m/>
    <n v="134463799"/>
    <s v="MIXED"/>
    <s v="Tech rep lvl"/>
    <s v="CosmÃ©ticos"/>
    <n v="1"/>
    <m/>
    <n v="0"/>
    <n v="0"/>
    <n v="100"/>
    <n v="134463818"/>
    <n v="999"/>
    <n v="2"/>
    <x v="0"/>
    <x v="0"/>
    <n v="0.38059999999999999"/>
    <n v="0.435"/>
    <n v="0.38059999999999999"/>
    <n v="0.35339999999999999"/>
    <n v="0.33710000000000001"/>
    <n v="13.99"/>
    <n v="13.99"/>
    <n v="13.99"/>
    <n v="13.99"/>
    <n v="13.99"/>
    <s v="Brasil + Dia a Dia + VGF2"/>
    <s v="Bronze + Dia a Dia + VGF2"/>
    <s v="Prata + Dia a Dia + VGF2"/>
    <s v="Ouro + Dia a Dia + VGF2"/>
    <s v="Estrela + Dia a Dia + VGF2"/>
    <n v="30"/>
    <n v="20"/>
    <n v="30"/>
    <n v="35"/>
    <n v="38"/>
    <n v="83.92"/>
    <n v="83.92"/>
    <n v="83.92"/>
    <n v="83.92"/>
    <n v="83.92"/>
    <n v="0"/>
    <n v="0"/>
    <n v="0"/>
    <n v="0"/>
    <n v="0"/>
    <n v="9.7929999999999993"/>
    <n v="11.192"/>
    <n v="9.7929999999999993"/>
    <n v="9.0935000000000006"/>
    <n v="8.6738"/>
    <n v="0"/>
    <n v="0"/>
    <n v="0"/>
    <n v="0"/>
    <n v="0"/>
    <n v="0"/>
    <n v="100"/>
    <n v="100"/>
    <n v="100"/>
    <n v="100"/>
  </r>
  <r>
    <n v="621271"/>
    <x v="632"/>
    <n v="20200304"/>
    <m/>
    <s v="COLOR"/>
    <x v="251"/>
    <s v="AVON LAPIS PARA SOBRANCELHAS"/>
    <n v="1220620"/>
    <x v="632"/>
    <n v="1"/>
    <s v="IN-LINE (EXCL NR)"/>
    <s v="BUY X GET DISCOUNTED PRODUCT"/>
    <n v="0.38059999999999999"/>
    <m/>
    <n v="3.008"/>
    <m/>
    <m/>
    <n v="29.99"/>
    <n v="29.99"/>
    <n v="4901"/>
    <n v="4901"/>
    <n v="52"/>
    <s v="WORK IN PROGRESS"/>
    <n v="134463799"/>
    <s v="NO INCENTIVE"/>
    <s v="N"/>
    <s v="N"/>
    <s v="N"/>
    <s v="N"/>
    <x v="3"/>
    <n v="134463801"/>
    <n v="28"/>
    <n v="11"/>
    <n v="20230306"/>
    <s v="CUSTOMER"/>
    <n v="15"/>
    <s v="Y"/>
    <s v="Tech rep lvl + Dia a Dia + VGF2"/>
    <s v="FULL PAYMENT"/>
    <m/>
    <n v="54357.438800000004"/>
    <n v="39615.230799999998"/>
    <n v="81.55"/>
    <m/>
    <s v="BROW LINER"/>
    <s v="BROW"/>
    <s v="EYE COLOR"/>
    <s v="FEMALE"/>
    <s v="AVON TRUE"/>
    <s v="AVON TRUE COLOR"/>
    <n v="0"/>
    <n v="50"/>
    <n v="50"/>
    <s v="N"/>
    <s v="N"/>
    <n v="51082"/>
    <m/>
    <s v="N"/>
    <m/>
    <m/>
    <m/>
    <m/>
    <m/>
    <m/>
    <m/>
    <m/>
    <s v="N"/>
    <m/>
    <m/>
    <m/>
    <x v="0"/>
    <m/>
    <n v="52"/>
    <s v="AVON COLOR - 12"/>
    <s v="N"/>
    <m/>
    <m/>
    <s v="N"/>
    <n v="20230306"/>
    <m/>
    <n v="134463799"/>
    <s v="MIXED"/>
    <s v="Tech rep lvl"/>
    <s v="CosmÃ©ticos"/>
    <n v="1"/>
    <m/>
    <n v="0"/>
    <n v="0"/>
    <n v="100"/>
    <n v="134463800"/>
    <n v="999"/>
    <n v="2"/>
    <x v="0"/>
    <x v="0"/>
    <n v="0.38059999999999999"/>
    <n v="0.435"/>
    <n v="0.38059999999999999"/>
    <n v="0.35339999999999999"/>
    <n v="0.33710000000000001"/>
    <n v="29.99"/>
    <n v="29.99"/>
    <n v="29.99"/>
    <n v="29.99"/>
    <n v="29.99"/>
    <s v="Brasil + Dia a Dia + VGF2"/>
    <s v="Bronze + Dia a Dia + VGF2"/>
    <s v="Prata + Dia a Dia + VGF2"/>
    <s v="Ouro + Dia a Dia + VGF2"/>
    <s v="Estrela + Dia a Dia + VGF2"/>
    <n v="30"/>
    <n v="20"/>
    <n v="30"/>
    <n v="35"/>
    <n v="38"/>
    <n v="83.92"/>
    <n v="83.92"/>
    <n v="83.92"/>
    <n v="83.92"/>
    <n v="83.92"/>
    <n v="0"/>
    <n v="0"/>
    <n v="0"/>
    <n v="0"/>
    <n v="0"/>
    <n v="20.992999999999999"/>
    <n v="23.992000000000001"/>
    <n v="20.992999999999999"/>
    <n v="19.493500000000001"/>
    <n v="18.593800000000002"/>
    <n v="0"/>
    <n v="0"/>
    <n v="0"/>
    <n v="0"/>
    <n v="0"/>
    <n v="0"/>
    <n v="100"/>
    <n v="100"/>
    <n v="100"/>
    <n v="100"/>
  </r>
  <r>
    <n v="633108"/>
    <x v="633"/>
    <n v="20230301"/>
    <m/>
    <s v="COLOR"/>
    <x v="252"/>
    <s v="AVON HYDRAMATIC MATTE"/>
    <n v="1227910"/>
    <x v="633"/>
    <n v="1"/>
    <s v="IN-LINE (EXCL NR)"/>
    <s v="CROSS-OUT"/>
    <n v="0.38059999999999999"/>
    <m/>
    <n v="5.4649999999999999"/>
    <m/>
    <m/>
    <n v="39.99"/>
    <n v="49.99"/>
    <n v="2074"/>
    <n v="2074"/>
    <n v="54"/>
    <s v="WORK IN PROGRESS"/>
    <n v="134463836"/>
    <s v="NO INCENTIVE"/>
    <s v="N"/>
    <s v="N"/>
    <s v="N"/>
    <s v="N"/>
    <x v="3"/>
    <n v="134463838"/>
    <n v="28"/>
    <n v="11"/>
    <n v="20230306"/>
    <s v="CUSTOMER"/>
    <n v="15"/>
    <s v="Y"/>
    <s v="Tech rep lvl + Dia a Dia + VGF2"/>
    <s v="FULL PAYMENT"/>
    <m/>
    <n v="30671.6142"/>
    <n v="19337.2042"/>
    <n v="74.86"/>
    <m/>
    <s v="LIPSTICK"/>
    <s v="LIPSTICK"/>
    <s v="LIP COLOR"/>
    <s v="FEMALE"/>
    <s v="AVON TRUE"/>
    <s v="AVON TRUE COLOR"/>
    <n v="2"/>
    <n v="200"/>
    <s v="8.33"/>
    <s v="N"/>
    <s v="N"/>
    <n v="50136"/>
    <m/>
    <s v="N"/>
    <m/>
    <m/>
    <m/>
    <m/>
    <m/>
    <m/>
    <m/>
    <m/>
    <s v="N"/>
    <m/>
    <m/>
    <m/>
    <x v="0"/>
    <m/>
    <n v="54"/>
    <s v="AVON COLOR - 13"/>
    <s v="N"/>
    <m/>
    <m/>
    <s v="N"/>
    <n v="20230306"/>
    <m/>
    <n v="134463836"/>
    <s v="MIXED"/>
    <s v="Tech rep lvl"/>
    <s v="CosmÃ©ticos"/>
    <n v="1"/>
    <m/>
    <n v="0"/>
    <n v="0"/>
    <n v="100"/>
    <n v="13446383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8385"/>
    <x v="634"/>
    <n v="20230301"/>
    <m/>
    <s v="COLOR"/>
    <x v="252"/>
    <s v="AVON HYDRAMATIC MATTE"/>
    <n v="1227910"/>
    <x v="634"/>
    <n v="1"/>
    <s v="IN-LINE (EXCL NR)"/>
    <s v="CROSS-OUT"/>
    <n v="0.38059999999999999"/>
    <m/>
    <n v="5.5389999999999997"/>
    <m/>
    <m/>
    <n v="39.99"/>
    <n v="49.99"/>
    <n v="2441"/>
    <n v="2441"/>
    <n v="54"/>
    <s v="WORK IN PROGRESS"/>
    <n v="134463836"/>
    <s v="NO INCENTIVE"/>
    <s v="N"/>
    <s v="N"/>
    <s v="N"/>
    <s v="N"/>
    <x v="3"/>
    <n v="134463839"/>
    <n v="28"/>
    <n v="11"/>
    <n v="20230306"/>
    <s v="CUSTOMER"/>
    <n v="15"/>
    <s v="Y"/>
    <s v="Tech rep lvl + Dia a Dia + VGF2"/>
    <s v="FULL PAYMENT"/>
    <m/>
    <n v="36099.548900000002"/>
    <n v="22578.849900000001"/>
    <n v="74.52"/>
    <m/>
    <s v="LIPSTICK"/>
    <s v="LIPSTICK"/>
    <s v="LIP COLOR"/>
    <s v="FEMALE"/>
    <s v="AVON TRUE"/>
    <s v="AVON TRUE COLOR"/>
    <n v="2"/>
    <n v="200"/>
    <s v="8.33"/>
    <s v="N"/>
    <s v="N"/>
    <n v="50689"/>
    <m/>
    <s v="N"/>
    <m/>
    <m/>
    <m/>
    <m/>
    <m/>
    <m/>
    <m/>
    <m/>
    <s v="N"/>
    <m/>
    <m/>
    <m/>
    <x v="0"/>
    <m/>
    <n v="54"/>
    <s v="AVON COLOR - 13"/>
    <s v="N"/>
    <m/>
    <m/>
    <s v="N"/>
    <n v="20230306"/>
    <m/>
    <n v="134463836"/>
    <s v="MIXED"/>
    <s v="Tech rep lvl"/>
    <s v="CosmÃ©ticos"/>
    <n v="1"/>
    <m/>
    <n v="0"/>
    <n v="0"/>
    <n v="100"/>
    <n v="13446383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8386"/>
    <x v="635"/>
    <n v="20230301"/>
    <m/>
    <s v="COLOR"/>
    <x v="252"/>
    <s v="AVON HYDRAMATIC MATTE"/>
    <n v="1227910"/>
    <x v="635"/>
    <n v="1"/>
    <s v="IN-LINE (EXCL NR)"/>
    <s v="CROSS-OUT"/>
    <n v="0.38059999999999999"/>
    <m/>
    <n v="5.5609999999999999"/>
    <m/>
    <m/>
    <n v="39.99"/>
    <n v="49.99"/>
    <n v="1930"/>
    <n v="1930"/>
    <n v="54"/>
    <s v="WORK IN PROGRESS"/>
    <n v="134463836"/>
    <s v="NO INCENTIVE"/>
    <s v="N"/>
    <s v="N"/>
    <s v="N"/>
    <s v="N"/>
    <x v="3"/>
    <n v="134463848"/>
    <n v="28"/>
    <n v="11"/>
    <n v="20230306"/>
    <s v="CUSTOMER"/>
    <n v="15"/>
    <s v="Y"/>
    <s v="Tech rep lvl + Dia a Dia + VGF2"/>
    <s v="FULL PAYMENT"/>
    <m/>
    <n v="28540.794999999998"/>
    <n v="17808.064999999999"/>
    <n v="74.42"/>
    <m/>
    <s v="LIPSTICK"/>
    <s v="LIPSTICK"/>
    <s v="LIP COLOR"/>
    <s v="FEMALE"/>
    <s v="AVON TRUE"/>
    <s v="AVON TRUE COLOR"/>
    <n v="2"/>
    <n v="200"/>
    <s v="8.33"/>
    <s v="N"/>
    <s v="N"/>
    <n v="50706"/>
    <m/>
    <s v="N"/>
    <m/>
    <m/>
    <m/>
    <m/>
    <m/>
    <m/>
    <m/>
    <m/>
    <s v="N"/>
    <m/>
    <m/>
    <m/>
    <x v="0"/>
    <m/>
    <n v="54"/>
    <s v="AVON COLOR - 13"/>
    <s v="N"/>
    <m/>
    <m/>
    <s v="N"/>
    <n v="20230306"/>
    <m/>
    <n v="134463836"/>
    <s v="MIXED"/>
    <s v="Tech rep lvl"/>
    <s v="CosmÃ©ticos"/>
    <n v="1"/>
    <m/>
    <n v="0"/>
    <n v="0"/>
    <n v="100"/>
    <n v="13446383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8389"/>
    <x v="636"/>
    <n v="20230301"/>
    <m/>
    <s v="COLOR"/>
    <x v="252"/>
    <s v="AVON HYDRAMATIC MATTE"/>
    <n v="1227910"/>
    <x v="636"/>
    <n v="1"/>
    <s v="IN-LINE (EXCL NR)"/>
    <s v="CROSS-OUT"/>
    <n v="0.38059999999999999"/>
    <m/>
    <n v="5.4889999999999999"/>
    <m/>
    <m/>
    <n v="39.99"/>
    <n v="49.99"/>
    <n v="2489"/>
    <n v="2489"/>
    <n v="54"/>
    <s v="WORK IN PROGRESS"/>
    <n v="134463836"/>
    <s v="NO INCENTIVE"/>
    <s v="N"/>
    <s v="N"/>
    <s v="N"/>
    <s v="N"/>
    <x v="3"/>
    <n v="134463844"/>
    <n v="28"/>
    <n v="11"/>
    <n v="20230306"/>
    <s v="CUSTOMER"/>
    <n v="15"/>
    <s v="Y"/>
    <s v="Tech rep lvl + Dia a Dia + VGF2"/>
    <s v="FULL PAYMENT"/>
    <m/>
    <n v="36808.371599999999"/>
    <n v="23146.250599999999"/>
    <n v="74.75"/>
    <m/>
    <s v="LIPSTICK"/>
    <s v="LIPSTICK"/>
    <s v="LIP COLOR"/>
    <s v="FEMALE"/>
    <s v="AVON TRUE"/>
    <s v="AVON TRUE COLOR"/>
    <n v="2"/>
    <n v="200"/>
    <s v="8.33"/>
    <s v="N"/>
    <s v="N"/>
    <n v="50717"/>
    <m/>
    <s v="N"/>
    <m/>
    <m/>
    <m/>
    <m/>
    <m/>
    <m/>
    <m/>
    <m/>
    <s v="N"/>
    <m/>
    <m/>
    <m/>
    <x v="0"/>
    <m/>
    <n v="54"/>
    <s v="AVON COLOR - 13"/>
    <s v="N"/>
    <m/>
    <m/>
    <s v="N"/>
    <n v="20230306"/>
    <m/>
    <n v="134463836"/>
    <s v="MIXED"/>
    <s v="Tech rep lvl"/>
    <s v="CosmÃ©ticos"/>
    <n v="1"/>
    <m/>
    <n v="0"/>
    <n v="0"/>
    <n v="100"/>
    <n v="13446383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8390"/>
    <x v="637"/>
    <n v="20230301"/>
    <m/>
    <s v="COLOR"/>
    <x v="252"/>
    <s v="AVON HYDRAMATIC MATTE"/>
    <n v="1227910"/>
    <x v="637"/>
    <n v="1"/>
    <s v="IN-LINE (EXCL NR)"/>
    <s v="CROSS-OUT"/>
    <n v="0.38059999999999999"/>
    <m/>
    <n v="5.5119999999999996"/>
    <m/>
    <m/>
    <n v="39.99"/>
    <n v="49.99"/>
    <n v="1379"/>
    <n v="1379"/>
    <n v="54"/>
    <s v="WORK IN PROGRESS"/>
    <n v="134463836"/>
    <s v="NO INCENTIVE"/>
    <s v="N"/>
    <s v="N"/>
    <s v="N"/>
    <s v="N"/>
    <x v="3"/>
    <n v="134463846"/>
    <n v="28"/>
    <n v="11"/>
    <n v="20230306"/>
    <s v="CUSTOMER"/>
    <n v="15"/>
    <s v="Y"/>
    <s v="Tech rep lvl + Dia a Dia + VGF2"/>
    <s v="FULL PAYMENT"/>
    <m/>
    <n v="20391.064999999999"/>
    <n v="12790.017"/>
    <n v="74.650000000000006"/>
    <m/>
    <s v="LIPSTICK"/>
    <s v="LIPSTICK"/>
    <s v="LIP COLOR"/>
    <s v="FEMALE"/>
    <s v="AVON TRUE"/>
    <s v="AVON TRUE COLOR"/>
    <n v="2"/>
    <n v="200"/>
    <s v="8.33"/>
    <s v="N"/>
    <s v="N"/>
    <n v="50746"/>
    <m/>
    <s v="N"/>
    <m/>
    <m/>
    <m/>
    <m/>
    <m/>
    <m/>
    <m/>
    <m/>
    <s v="N"/>
    <m/>
    <m/>
    <m/>
    <x v="0"/>
    <m/>
    <n v="54"/>
    <s v="AVON COLOR - 13"/>
    <s v="N"/>
    <m/>
    <m/>
    <s v="N"/>
    <n v="20230306"/>
    <m/>
    <n v="134463836"/>
    <s v="MIXED"/>
    <s v="Tech rep lvl"/>
    <s v="CosmÃ©ticos"/>
    <n v="1"/>
    <m/>
    <n v="0"/>
    <n v="0"/>
    <n v="100"/>
    <n v="13446383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8391"/>
    <x v="638"/>
    <n v="20230301"/>
    <m/>
    <s v="COLOR"/>
    <x v="252"/>
    <s v="AVON HYDRAMATIC MATTE"/>
    <n v="1227910"/>
    <x v="638"/>
    <n v="1"/>
    <s v="IN-LINE (EXCL NR)"/>
    <s v="CROSS-OUT"/>
    <n v="0.38059999999999999"/>
    <m/>
    <n v="5.4710000000000001"/>
    <m/>
    <m/>
    <n v="39.99"/>
    <n v="49.99"/>
    <n v="2761"/>
    <n v="2761"/>
    <n v="54"/>
    <s v="WORK IN PROGRESS"/>
    <n v="134463836"/>
    <s v="NO INCENTIVE"/>
    <s v="N"/>
    <s v="N"/>
    <s v="N"/>
    <s v="N"/>
    <x v="3"/>
    <n v="134463843"/>
    <n v="28"/>
    <n v="11"/>
    <n v="20230306"/>
    <s v="CUSTOMER"/>
    <n v="15"/>
    <s v="Y"/>
    <s v="Tech rep lvl + Dia a Dia + VGF2"/>
    <s v="FULL PAYMENT"/>
    <m/>
    <n v="40832.7932"/>
    <n v="25727.3622"/>
    <n v="74.84"/>
    <m/>
    <s v="LIPSTICK"/>
    <s v="LIPSTICK"/>
    <s v="LIP COLOR"/>
    <s v="FEMALE"/>
    <s v="AVON TRUE"/>
    <s v="AVON TRUE COLOR"/>
    <n v="2"/>
    <n v="200"/>
    <s v="8.33"/>
    <s v="N"/>
    <s v="N"/>
    <n v="52659"/>
    <m/>
    <s v="N"/>
    <m/>
    <m/>
    <m/>
    <m/>
    <m/>
    <m/>
    <m/>
    <m/>
    <s v="N"/>
    <m/>
    <m/>
    <m/>
    <x v="0"/>
    <m/>
    <n v="54"/>
    <s v="AVON COLOR - 13"/>
    <s v="N"/>
    <m/>
    <m/>
    <s v="N"/>
    <n v="20230306"/>
    <m/>
    <n v="134463836"/>
    <s v="MIXED"/>
    <s v="Tech rep lvl"/>
    <s v="CosmÃ©ticos"/>
    <n v="1"/>
    <m/>
    <n v="0"/>
    <n v="0"/>
    <n v="100"/>
    <n v="13446383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8392"/>
    <x v="639"/>
    <n v="20230301"/>
    <m/>
    <s v="COLOR"/>
    <x v="252"/>
    <s v="AVON HYDRAMATIC MATTE"/>
    <n v="1227910"/>
    <x v="639"/>
    <n v="1"/>
    <s v="IN-LINE (EXCL NR)"/>
    <s v="CROSS-OUT"/>
    <n v="0.38059999999999999"/>
    <m/>
    <n v="5.4960000000000004"/>
    <m/>
    <m/>
    <n v="39.99"/>
    <n v="49.99"/>
    <n v="3832"/>
    <n v="3832"/>
    <n v="54"/>
    <s v="WORK IN PROGRESS"/>
    <n v="134463836"/>
    <s v="NO INCENTIVE"/>
    <s v="N"/>
    <s v="N"/>
    <s v="N"/>
    <s v="N"/>
    <x v="3"/>
    <n v="134463842"/>
    <n v="28"/>
    <n v="11"/>
    <n v="20230306"/>
    <s v="CUSTOMER"/>
    <n v="15"/>
    <s v="Y"/>
    <s v="Tech rep lvl + Dia a Dia + VGF2"/>
    <s v="FULL PAYMENT"/>
    <m/>
    <n v="56668.689299999998"/>
    <n v="35608.0173"/>
    <n v="74.72"/>
    <m/>
    <s v="LIPSTICK"/>
    <s v="LIPSTICK"/>
    <s v="LIP COLOR"/>
    <s v="FEMALE"/>
    <s v="AVON TRUE"/>
    <s v="AVON TRUE COLOR"/>
    <n v="2"/>
    <n v="200"/>
    <s v="8.33"/>
    <s v="N"/>
    <s v="N"/>
    <n v="52660"/>
    <m/>
    <s v="N"/>
    <m/>
    <m/>
    <m/>
    <m/>
    <m/>
    <m/>
    <m/>
    <m/>
    <s v="N"/>
    <m/>
    <m/>
    <m/>
    <x v="0"/>
    <m/>
    <n v="54"/>
    <s v="AVON COLOR - 13"/>
    <s v="N"/>
    <m/>
    <m/>
    <s v="N"/>
    <n v="20230306"/>
    <m/>
    <n v="134463836"/>
    <s v="MIXED"/>
    <s v="Tech rep lvl"/>
    <s v="CosmÃ©ticos"/>
    <n v="1"/>
    <m/>
    <n v="0"/>
    <n v="0"/>
    <n v="100"/>
    <n v="13446383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8394"/>
    <x v="640"/>
    <n v="20230301"/>
    <m/>
    <s v="COLOR"/>
    <x v="252"/>
    <s v="AVON HYDRAMATIC MATTE"/>
    <n v="1227910"/>
    <x v="640"/>
    <n v="1"/>
    <s v="IN-LINE (EXCL NR)"/>
    <s v="CROSS-OUT"/>
    <n v="0.38059999999999999"/>
    <m/>
    <n v="5.5439999999999996"/>
    <m/>
    <m/>
    <n v="39.99"/>
    <n v="49.99"/>
    <n v="4036"/>
    <n v="4036"/>
    <n v="54"/>
    <s v="WORK IN PROGRESS"/>
    <n v="134463836"/>
    <s v="NO INCENTIVE"/>
    <s v="N"/>
    <s v="N"/>
    <s v="N"/>
    <s v="N"/>
    <x v="3"/>
    <n v="134463841"/>
    <n v="28"/>
    <n v="11"/>
    <n v="20230306"/>
    <s v="CUSTOMER"/>
    <n v="15"/>
    <s v="Y"/>
    <s v="Tech rep lvl + Dia a Dia + VGF2"/>
    <s v="FULL PAYMENT"/>
    <m/>
    <n v="59688.5821"/>
    <n v="37312.998099999997"/>
    <n v="74.5"/>
    <m/>
    <s v="LIPSTICK"/>
    <s v="LIPSTICK"/>
    <s v="LIP COLOR"/>
    <s v="FEMALE"/>
    <s v="AVON TRUE"/>
    <s v="AVON TRUE COLOR"/>
    <n v="2"/>
    <n v="200"/>
    <s v="8.33"/>
    <s v="N"/>
    <s v="N"/>
    <n v="50747"/>
    <m/>
    <s v="N"/>
    <m/>
    <m/>
    <m/>
    <m/>
    <m/>
    <m/>
    <m/>
    <m/>
    <s v="N"/>
    <m/>
    <m/>
    <m/>
    <x v="0"/>
    <m/>
    <n v="54"/>
    <s v="AVON COLOR - 13"/>
    <s v="N"/>
    <m/>
    <m/>
    <s v="N"/>
    <n v="20230306"/>
    <m/>
    <n v="134463836"/>
    <s v="MIXED"/>
    <s v="Tech rep lvl"/>
    <s v="CosmÃ©ticos"/>
    <n v="1"/>
    <m/>
    <n v="0"/>
    <n v="0"/>
    <n v="100"/>
    <n v="13446383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8395"/>
    <x v="641"/>
    <n v="20230301"/>
    <m/>
    <s v="COLOR"/>
    <x v="252"/>
    <s v="AVON HYDRAMATIC MATTE"/>
    <n v="1227910"/>
    <x v="641"/>
    <n v="1"/>
    <s v="IN-LINE (EXCL NR)"/>
    <s v="CROSS-OUT"/>
    <n v="0.38059999999999999"/>
    <m/>
    <n v="5.5620000000000003"/>
    <m/>
    <m/>
    <n v="39.99"/>
    <n v="49.99"/>
    <n v="3066"/>
    <n v="3066"/>
    <n v="54"/>
    <s v="WORK IN PROGRESS"/>
    <n v="134463836"/>
    <s v="NO INCENTIVE"/>
    <s v="N"/>
    <s v="N"/>
    <s v="N"/>
    <s v="N"/>
    <x v="3"/>
    <n v="134463845"/>
    <n v="28"/>
    <n v="11"/>
    <n v="20230306"/>
    <s v="CUSTOMER"/>
    <n v="15"/>
    <s v="Y"/>
    <s v="Tech rep lvl + Dia a Dia + VGF2"/>
    <s v="FULL PAYMENT"/>
    <m/>
    <n v="45340.126100000001"/>
    <n v="28287.034100000001"/>
    <n v="74.42"/>
    <m/>
    <s v="LIPSTICK"/>
    <s v="LIPSTICK"/>
    <s v="LIP COLOR"/>
    <s v="FEMALE"/>
    <s v="AVON TRUE"/>
    <s v="AVON TRUE COLOR"/>
    <n v="2"/>
    <n v="200"/>
    <s v="8.33"/>
    <s v="N"/>
    <s v="N"/>
    <n v="50868"/>
    <m/>
    <s v="N"/>
    <m/>
    <m/>
    <m/>
    <m/>
    <m/>
    <m/>
    <m/>
    <m/>
    <s v="N"/>
    <m/>
    <m/>
    <m/>
    <x v="0"/>
    <m/>
    <n v="54"/>
    <s v="AVON COLOR - 13"/>
    <s v="N"/>
    <m/>
    <m/>
    <s v="N"/>
    <n v="20230306"/>
    <m/>
    <n v="134463836"/>
    <s v="MIXED"/>
    <s v="Tech rep lvl"/>
    <s v="CosmÃ©ticos"/>
    <n v="1"/>
    <m/>
    <n v="0"/>
    <n v="0"/>
    <n v="100"/>
    <n v="13446383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8396"/>
    <x v="642"/>
    <n v="20230301"/>
    <m/>
    <s v="COLOR"/>
    <x v="252"/>
    <s v="AVON HYDRAMATIC MATTE"/>
    <n v="1227910"/>
    <x v="642"/>
    <n v="1"/>
    <s v="IN-LINE (EXCL NR)"/>
    <s v="CROSS-OUT"/>
    <n v="0.38059999999999999"/>
    <m/>
    <n v="5.6340000000000003"/>
    <m/>
    <m/>
    <n v="39.99"/>
    <n v="49.99"/>
    <n v="1098"/>
    <n v="1098"/>
    <n v="54"/>
    <s v="WORK IN PROGRESS"/>
    <n v="134463836"/>
    <s v="NO INCENTIVE"/>
    <s v="N"/>
    <s v="N"/>
    <s v="N"/>
    <s v="N"/>
    <x v="3"/>
    <n v="134463849"/>
    <n v="28"/>
    <n v="11"/>
    <n v="20230306"/>
    <s v="CUSTOMER"/>
    <n v="15"/>
    <s v="Y"/>
    <s v="Tech rep lvl + Dia a Dia + VGF2"/>
    <s v="FULL PAYMENT"/>
    <m/>
    <n v="16235.316199999999"/>
    <n v="10049.1842"/>
    <n v="74.09"/>
    <m/>
    <s v="LIPSTICK"/>
    <s v="LIPSTICK"/>
    <s v="LIP COLOR"/>
    <s v="FEMALE"/>
    <s v="AVON TRUE"/>
    <s v="AVON TRUE COLOR"/>
    <n v="2"/>
    <n v="200"/>
    <s v="8.33"/>
    <s v="N"/>
    <s v="N"/>
    <n v="50905"/>
    <m/>
    <s v="N"/>
    <m/>
    <m/>
    <m/>
    <m/>
    <m/>
    <m/>
    <m/>
    <m/>
    <s v="N"/>
    <m/>
    <m/>
    <m/>
    <x v="0"/>
    <m/>
    <n v="54"/>
    <s v="AVON COLOR - 13"/>
    <s v="N"/>
    <m/>
    <m/>
    <s v="N"/>
    <n v="20230306"/>
    <m/>
    <n v="134463836"/>
    <s v="MIXED"/>
    <s v="Tech rep lvl"/>
    <s v="CosmÃ©ticos"/>
    <n v="1"/>
    <m/>
    <n v="0"/>
    <n v="0"/>
    <n v="100"/>
    <n v="13446383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8397"/>
    <x v="643"/>
    <n v="20230301"/>
    <m/>
    <s v="COLOR"/>
    <x v="252"/>
    <s v="AVON HYDRAMATIC MATTE"/>
    <n v="1227910"/>
    <x v="643"/>
    <n v="1"/>
    <s v="IN-LINE (EXCL NR)"/>
    <s v="CROSS-OUT"/>
    <n v="0.38059999999999999"/>
    <m/>
    <n v="5.673"/>
    <m/>
    <m/>
    <n v="39.99"/>
    <n v="49.99"/>
    <n v="5519"/>
    <n v="5519"/>
    <n v="54"/>
    <s v="WORK IN PROGRESS"/>
    <n v="134463836"/>
    <s v="NO INCENTIVE"/>
    <s v="N"/>
    <s v="N"/>
    <s v="N"/>
    <s v="N"/>
    <x v="3"/>
    <n v="134463840"/>
    <n v="28"/>
    <n v="11"/>
    <n v="20230306"/>
    <s v="CUSTOMER"/>
    <n v="15"/>
    <s v="Y"/>
    <s v="Tech rep lvl + Dia a Dia + VGF2"/>
    <s v="FULL PAYMENT"/>
    <m/>
    <n v="81619.490000000005"/>
    <n v="50310.203000000001"/>
    <n v="73.91"/>
    <m/>
    <s v="LIPSTICK"/>
    <s v="LIPSTICK"/>
    <s v="LIP COLOR"/>
    <s v="FEMALE"/>
    <s v="AVON TRUE"/>
    <s v="AVON TRUE COLOR"/>
    <n v="2"/>
    <n v="200"/>
    <s v="8.33"/>
    <s v="N"/>
    <s v="N"/>
    <n v="52661"/>
    <m/>
    <s v="N"/>
    <m/>
    <m/>
    <m/>
    <m/>
    <m/>
    <m/>
    <m/>
    <m/>
    <s v="N"/>
    <m/>
    <m/>
    <m/>
    <x v="0"/>
    <m/>
    <n v="54"/>
    <s v="AVON COLOR - 13"/>
    <s v="N"/>
    <m/>
    <m/>
    <s v="N"/>
    <n v="20230306"/>
    <m/>
    <n v="134463836"/>
    <s v="MIXED"/>
    <s v="Tech rep lvl"/>
    <s v="CosmÃ©ticos"/>
    <n v="1"/>
    <m/>
    <n v="0"/>
    <n v="0"/>
    <n v="100"/>
    <n v="13446383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8398"/>
    <x v="644"/>
    <n v="20230301"/>
    <m/>
    <s v="COLOR"/>
    <x v="252"/>
    <s v="AVON HYDRAMATIC MATTE"/>
    <n v="1227910"/>
    <x v="644"/>
    <n v="1"/>
    <s v="IN-LINE (EXCL NR)"/>
    <s v="CROSS-OUT"/>
    <n v="0.38059999999999999"/>
    <m/>
    <n v="5.6120000000000001"/>
    <m/>
    <m/>
    <n v="39.99"/>
    <n v="49.99"/>
    <n v="4015"/>
    <n v="4015"/>
    <n v="54"/>
    <s v="WORK IN PROGRESS"/>
    <n v="134463836"/>
    <s v="NO INCENTIVE"/>
    <s v="N"/>
    <s v="N"/>
    <s v="N"/>
    <s v="N"/>
    <x v="3"/>
    <n v="134463847"/>
    <n v="28"/>
    <n v="11"/>
    <n v="20230306"/>
    <s v="CUSTOMER"/>
    <n v="15"/>
    <s v="Y"/>
    <s v="Tech rep lvl + Dia a Dia + VGF2"/>
    <s v="FULL PAYMENT"/>
    <m/>
    <n v="59378.743600000002"/>
    <n v="36846.563600000001"/>
    <n v="74.19"/>
    <m/>
    <s v="LIPSTICK"/>
    <s v="LIPSTICK"/>
    <s v="LIP COLOR"/>
    <s v="FEMALE"/>
    <s v="AVON TRUE"/>
    <s v="AVON TRUE COLOR"/>
    <n v="2"/>
    <n v="200"/>
    <s v="8.33"/>
    <s v="N"/>
    <s v="N"/>
    <n v="50913"/>
    <m/>
    <s v="N"/>
    <m/>
    <m/>
    <m/>
    <m/>
    <m/>
    <m/>
    <m/>
    <m/>
    <s v="N"/>
    <m/>
    <m/>
    <m/>
    <x v="0"/>
    <m/>
    <n v="54"/>
    <s v="AVON COLOR - 13"/>
    <s v="N"/>
    <m/>
    <m/>
    <s v="N"/>
    <n v="20230306"/>
    <m/>
    <n v="134463836"/>
    <s v="MIXED"/>
    <s v="Tech rep lvl"/>
    <s v="CosmÃ©ticos"/>
    <n v="1"/>
    <m/>
    <n v="0"/>
    <n v="0"/>
    <n v="100"/>
    <n v="13446383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2296684"/>
    <x v="645"/>
    <n v="20230306"/>
    <m/>
    <s v="HOUSEWARES"/>
    <x v="253"/>
    <s v="PORTA METADES CEBOLA NEW 2023"/>
    <n v="5579953"/>
    <x v="645"/>
    <n v="1"/>
    <s v="NEW COI"/>
    <s v="REGULAR PRICE"/>
    <n v="0.5978"/>
    <m/>
    <n v="1.637"/>
    <m/>
    <m/>
    <n v="12.99"/>
    <n v="12.99"/>
    <n v="2273"/>
    <n v="2273"/>
    <n v="15"/>
    <s v="WORK IN PROGRESS"/>
    <n v="134464112"/>
    <s v="NO INCENTIVE"/>
    <s v="N"/>
    <s v="N"/>
    <s v="N"/>
    <s v="N"/>
    <x v="0"/>
    <n v="134464114"/>
    <n v="28"/>
    <n v="42"/>
    <n v="20230306"/>
    <s v="CUSTOMER"/>
    <n v="15"/>
    <s v="Y"/>
    <s v="Tech rep lvl + Moda &amp; Casa + VGF2"/>
    <s v="FULL PAYMENT"/>
    <m/>
    <n v="17650.804199999999"/>
    <n v="13929.903200000001"/>
    <n v="82.08"/>
    <m/>
    <s v="KITCHEN FOOD STORAGE"/>
    <s v="KITCHEN"/>
    <s v="FOOD STORAGE/CONTAINERS"/>
    <s v="UNISEX"/>
    <s v="AVON"/>
    <s v="AVON"/>
    <n v="1"/>
    <n v="100"/>
    <n v="100"/>
    <s v="N"/>
    <s v="N"/>
    <n v="46151"/>
    <m/>
    <s v="N"/>
    <m/>
    <m/>
    <m/>
    <m/>
    <m/>
    <m/>
    <m/>
    <m/>
    <s v="N"/>
    <n v="64050596"/>
    <s v="F&amp;H Plataforma"/>
    <m/>
    <x v="0"/>
    <m/>
    <n v="14"/>
    <s v="EVENTO VERAO 2 - HOUSE"/>
    <s v="N"/>
    <m/>
    <m/>
    <s v="N"/>
    <n v="20230306"/>
    <m/>
    <n v="134464112"/>
    <s v="MIXED"/>
    <s v="Tech rep lvl"/>
    <s v="Moda &amp; Casa"/>
    <n v="1"/>
    <m/>
    <n v="0"/>
    <n v="0"/>
    <n v="100"/>
    <n v="134464113"/>
    <n v="999"/>
    <n v="3"/>
    <x v="0"/>
    <x v="0"/>
    <n v="0.5978"/>
    <n v="0.5978"/>
    <n v="0.5978"/>
    <n v="0.5978"/>
    <n v="0.5978"/>
    <n v="12.99"/>
    <n v="12.99"/>
    <n v="12.99"/>
    <n v="12.99"/>
    <n v="12.99"/>
    <s v="Brasil + Moda &amp; Casa + VGF2"/>
    <s v="Bronze + Moda &amp; Casa + VGF2"/>
    <s v="Prata + Moda &amp; Casa + VGF2"/>
    <s v="Ouro + Moda &amp; Casa + VGF2"/>
    <s v="Estrela + Moda &amp; Casa + VGF2"/>
    <n v="15"/>
    <n v="15"/>
    <n v="15"/>
    <n v="15"/>
    <n v="15"/>
    <n v="42.19"/>
    <n v="42.19"/>
    <n v="42.19"/>
    <n v="42.19"/>
    <n v="42.19"/>
    <n v="0"/>
    <n v="0"/>
    <n v="0"/>
    <n v="0"/>
    <n v="0"/>
    <n v="11.041499999999999"/>
    <n v="11.041499999999999"/>
    <n v="11.041499999999999"/>
    <n v="11.041499999999999"/>
    <n v="11.041499999999999"/>
    <n v="0"/>
    <n v="0"/>
    <n v="0"/>
    <n v="0"/>
    <n v="0"/>
    <n v="0"/>
    <n v="100"/>
    <n v="100"/>
    <n v="100"/>
    <n v="100"/>
  </r>
  <r>
    <n v="2296684"/>
    <x v="645"/>
    <n v="20230306"/>
    <m/>
    <s v="HOUSEWARES"/>
    <x v="253"/>
    <s v="PORTA METADES CEBOLA NEW 2023"/>
    <n v="5579953"/>
    <x v="645"/>
    <n v="2"/>
    <s v="NEW COI"/>
    <s v="ANY X FOR.."/>
    <n v="0.5978"/>
    <m/>
    <n v="1.637"/>
    <m/>
    <m/>
    <n v="19.98"/>
    <n v="12.99"/>
    <n v="3333"/>
    <n v="3333"/>
    <n v="15"/>
    <s v="WORK IN PROGRESS"/>
    <n v="134464112"/>
    <s v="NO INCENTIVE"/>
    <s v="N"/>
    <s v="N"/>
    <s v="N"/>
    <s v="N"/>
    <x v="0"/>
    <n v="134464333"/>
    <n v="28"/>
    <n v="42"/>
    <n v="20230306"/>
    <s v="CUSTOMER"/>
    <n v="15"/>
    <s v="Y"/>
    <s v="Tech rep lvl + Moda &amp; Casa + VGF2"/>
    <s v="FULL PAYMENT"/>
    <m/>
    <n v="19904.749299999999"/>
    <n v="14448.6283"/>
    <n v="76.7"/>
    <m/>
    <s v="KITCHEN FOOD STORAGE"/>
    <s v="KITCHEN"/>
    <s v="FOOD STORAGE/CONTAINERS"/>
    <s v="UNISEX"/>
    <s v="AVON"/>
    <s v="AVON"/>
    <n v="1"/>
    <n v="100"/>
    <n v="100"/>
    <s v="N"/>
    <s v="N"/>
    <n v="46151"/>
    <m/>
    <s v="N"/>
    <m/>
    <m/>
    <m/>
    <m/>
    <m/>
    <m/>
    <m/>
    <m/>
    <s v="N"/>
    <n v="64050596"/>
    <s v="F&amp;H Plataforma"/>
    <m/>
    <x v="0"/>
    <m/>
    <n v="14"/>
    <s v="EVENTO VERAO 2 - HOUSE"/>
    <s v="N"/>
    <m/>
    <m/>
    <s v="N"/>
    <n v="20230306"/>
    <m/>
    <n v="134464112"/>
    <s v="MIXED"/>
    <s v="Tech rep lvl"/>
    <s v="Moda &amp; Casa"/>
    <n v="2"/>
    <m/>
    <n v="0"/>
    <n v="0"/>
    <n v="100"/>
    <n v="134464332"/>
    <n v="999"/>
    <n v="3"/>
    <x v="0"/>
    <x v="0"/>
    <n v="0.5978"/>
    <n v="0.5978"/>
    <n v="0.5978"/>
    <n v="0.5978"/>
    <n v="0.5978"/>
    <n v="19.98"/>
    <n v="19.98"/>
    <n v="19.98"/>
    <n v="19.98"/>
    <n v="19.98"/>
    <s v="Brasil + Moda &amp; Casa + VGF2"/>
    <s v="Bronze + Moda &amp; Casa + VGF2"/>
    <s v="Prata + Moda &amp; Casa + VGF2"/>
    <s v="Ouro + Moda &amp; Casa + VGF2"/>
    <s v="Estrela + Moda &amp; Casa + VGF2"/>
    <n v="15"/>
    <n v="15"/>
    <n v="15"/>
    <n v="15"/>
    <n v="15"/>
    <n v="42.19"/>
    <n v="42.19"/>
    <n v="42.19"/>
    <n v="42.19"/>
    <n v="42.19"/>
    <n v="0"/>
    <n v="0"/>
    <n v="0"/>
    <n v="0"/>
    <n v="0"/>
    <n v="8.4915000000000003"/>
    <n v="8.4915000000000003"/>
    <n v="8.4915000000000003"/>
    <n v="8.4915000000000003"/>
    <n v="8.4915000000000003"/>
    <n v="0"/>
    <n v="0"/>
    <n v="0"/>
    <n v="0"/>
    <n v="0"/>
    <n v="0"/>
    <n v="100"/>
    <n v="100"/>
    <n v="100"/>
    <n v="100"/>
  </r>
  <r>
    <n v="2296684"/>
    <x v="645"/>
    <n v="20230306"/>
    <m/>
    <s v="HOUSEWARES"/>
    <x v="253"/>
    <s v="PORTA METADES CEBOLA NEW 2023"/>
    <n v="5579953"/>
    <x v="645"/>
    <n v="4"/>
    <s v="NEW COI"/>
    <s v="ANY X FOR.."/>
    <n v="0.5978"/>
    <m/>
    <n v="1.637"/>
    <m/>
    <m/>
    <n v="27.96"/>
    <n v="12.99"/>
    <n v="23712"/>
    <n v="23712"/>
    <n v="15"/>
    <s v="WORK IN PROGRESS"/>
    <n v="134464112"/>
    <s v="NO INCENTIVE"/>
    <s v="N"/>
    <s v="N"/>
    <s v="N"/>
    <s v="N"/>
    <x v="0"/>
    <n v="134464411"/>
    <n v="28"/>
    <n v="42"/>
    <n v="20230306"/>
    <s v="CUSTOMER"/>
    <n v="15"/>
    <s v="Y"/>
    <s v="Tech rep lvl + Moda &amp; Casa + VGF2"/>
    <s v="FULL PAYMENT"/>
    <m/>
    <n v="99083.484899999996"/>
    <n v="60266.940900000001"/>
    <n v="66.7"/>
    <m/>
    <s v="KITCHEN FOOD STORAGE"/>
    <s v="KITCHEN"/>
    <s v="FOOD STORAGE/CONTAINERS"/>
    <s v="UNISEX"/>
    <s v="AVON"/>
    <s v="AVON"/>
    <n v="1"/>
    <n v="100"/>
    <n v="100"/>
    <s v="N"/>
    <s v="N"/>
    <n v="46151"/>
    <m/>
    <s v="N"/>
    <m/>
    <m/>
    <m/>
    <m/>
    <m/>
    <m/>
    <m/>
    <m/>
    <s v="N"/>
    <n v="64050596"/>
    <s v="F&amp;H Plataforma"/>
    <m/>
    <x v="0"/>
    <m/>
    <n v="14"/>
    <s v="EVENTO VERAO 2 - HOUSE"/>
    <s v="N"/>
    <m/>
    <m/>
    <s v="N"/>
    <n v="20230306"/>
    <m/>
    <n v="134464112"/>
    <s v="MIXED"/>
    <s v="Tech rep lvl"/>
    <s v="Moda &amp; Casa"/>
    <n v="4"/>
    <m/>
    <n v="0"/>
    <n v="0"/>
    <n v="100"/>
    <n v="134464410"/>
    <n v="999"/>
    <n v="3"/>
    <x v="0"/>
    <x v="0"/>
    <n v="0.5978"/>
    <n v="0.5978"/>
    <n v="0.5978"/>
    <n v="0.5978"/>
    <n v="0.5978"/>
    <n v="27.96"/>
    <n v="27.96"/>
    <n v="27.96"/>
    <n v="27.96"/>
    <n v="27.96"/>
    <s v="Brasil + Moda &amp; Casa + VGF2"/>
    <s v="Bronze + Moda &amp; Casa + VGF2"/>
    <s v="Prata + Moda &amp; Casa + VGF2"/>
    <s v="Ouro + Moda &amp; Casa + VGF2"/>
    <s v="Estrela + Moda &amp; Casa + VGF2"/>
    <n v="15"/>
    <n v="15"/>
    <n v="15"/>
    <n v="15"/>
    <n v="15"/>
    <n v="42.19"/>
    <n v="42.19"/>
    <n v="42.19"/>
    <n v="42.19"/>
    <n v="42.19"/>
    <n v="0"/>
    <n v="0"/>
    <n v="0"/>
    <n v="0"/>
    <n v="0"/>
    <n v="5.9414999999999996"/>
    <n v="5.9414999999999996"/>
    <n v="5.9414999999999996"/>
    <n v="5.9414999999999996"/>
    <n v="5.9414999999999996"/>
    <n v="0"/>
    <n v="0"/>
    <n v="0"/>
    <n v="0"/>
    <n v="0"/>
    <n v="0"/>
    <n v="100"/>
    <n v="100"/>
    <n v="100"/>
    <n v="100"/>
  </r>
  <r>
    <n v="2296688"/>
    <x v="646"/>
    <n v="20230306"/>
    <m/>
    <s v="HOUSEWARES"/>
    <x v="253"/>
    <s v="PORTA METADES ALHO NEW 2023"/>
    <n v="5579957"/>
    <x v="646"/>
    <n v="1"/>
    <s v="NEW COI"/>
    <s v="REGULAR PRICE"/>
    <n v="0.5978"/>
    <m/>
    <n v="1.637"/>
    <m/>
    <m/>
    <n v="12.99"/>
    <n v="12.99"/>
    <n v="757"/>
    <n v="757"/>
    <n v="15"/>
    <s v="WORK IN PROGRESS"/>
    <n v="134464112"/>
    <s v="NO INCENTIVE"/>
    <s v="N"/>
    <s v="N"/>
    <s v="N"/>
    <s v="N"/>
    <x v="0"/>
    <n v="134464150"/>
    <n v="28"/>
    <n v="42"/>
    <n v="20230306"/>
    <s v="CUSTOMER"/>
    <n v="15"/>
    <s v="Y"/>
    <s v="Tech rep lvl + Moda &amp; Casa + VGF2"/>
    <s v="FULL PAYMENT"/>
    <m/>
    <n v="5878.4245000000001"/>
    <n v="4639.2155000000002"/>
    <n v="82.08"/>
    <m/>
    <s v="KITCHEN FOOD STORAGE"/>
    <s v="KITCHEN"/>
    <s v="FOOD STORAGE/CONTAINERS"/>
    <s v="UNISEX"/>
    <s v="AVON"/>
    <s v="AVON"/>
    <n v="1"/>
    <n v="100"/>
    <n v="100"/>
    <s v="N"/>
    <s v="N"/>
    <n v="46158"/>
    <m/>
    <s v="N"/>
    <m/>
    <m/>
    <m/>
    <m/>
    <m/>
    <m/>
    <m/>
    <m/>
    <s v="N"/>
    <n v="64050596"/>
    <s v="F&amp;H Plataforma"/>
    <m/>
    <x v="0"/>
    <m/>
    <n v="14"/>
    <s v="EVENTO VERAO 2 - HOUSE"/>
    <s v="N"/>
    <m/>
    <m/>
    <s v="N"/>
    <n v="20230306"/>
    <m/>
    <n v="134464112"/>
    <s v="MIXED"/>
    <s v="Tech rep lvl"/>
    <s v="Moda &amp; Casa"/>
    <n v="1"/>
    <m/>
    <n v="0"/>
    <n v="0"/>
    <n v="100"/>
    <n v="134464149"/>
    <n v="999"/>
    <n v="3"/>
    <x v="0"/>
    <x v="0"/>
    <n v="0.5978"/>
    <n v="0.5978"/>
    <n v="0.5978"/>
    <n v="0.5978"/>
    <n v="0.5978"/>
    <n v="12.99"/>
    <n v="12.99"/>
    <n v="12.99"/>
    <n v="12.99"/>
    <n v="12.99"/>
    <s v="Brasil + Moda &amp; Casa + VGF2"/>
    <s v="Bronze + Moda &amp; Casa + VGF2"/>
    <s v="Prata + Moda &amp; Casa + VGF2"/>
    <s v="Ouro + Moda &amp; Casa + VGF2"/>
    <s v="Estrela + Moda &amp; Casa + VGF2"/>
    <n v="15"/>
    <n v="15"/>
    <n v="15"/>
    <n v="15"/>
    <n v="15"/>
    <n v="42.19"/>
    <n v="42.19"/>
    <n v="42.19"/>
    <n v="42.19"/>
    <n v="42.19"/>
    <n v="0"/>
    <n v="0"/>
    <n v="0"/>
    <n v="0"/>
    <n v="0"/>
    <n v="11.041499999999999"/>
    <n v="11.041499999999999"/>
    <n v="11.041499999999999"/>
    <n v="11.041499999999999"/>
    <n v="11.041499999999999"/>
    <n v="0"/>
    <n v="0"/>
    <n v="0"/>
    <n v="0"/>
    <n v="0"/>
    <n v="0"/>
    <n v="100"/>
    <n v="100"/>
    <n v="100"/>
    <n v="100"/>
  </r>
  <r>
    <n v="2296688"/>
    <x v="646"/>
    <n v="20230306"/>
    <m/>
    <s v="HOUSEWARES"/>
    <x v="253"/>
    <s v="PORTA METADES ALHO NEW 2023"/>
    <n v="5579957"/>
    <x v="646"/>
    <n v="2"/>
    <s v="NEW COI"/>
    <s v="ANY X FOR.."/>
    <n v="0.5978"/>
    <m/>
    <n v="1.637"/>
    <m/>
    <m/>
    <n v="19.98"/>
    <n v="12.99"/>
    <n v="2120"/>
    <n v="2120"/>
    <n v="15"/>
    <s v="WORK IN PROGRESS"/>
    <n v="134464112"/>
    <s v="NO INCENTIVE"/>
    <s v="N"/>
    <s v="N"/>
    <s v="N"/>
    <s v="N"/>
    <x v="0"/>
    <n v="134464358"/>
    <n v="28"/>
    <n v="42"/>
    <n v="20230306"/>
    <s v="CUSTOMER"/>
    <n v="15"/>
    <s v="Y"/>
    <s v="Tech rep lvl + Moda &amp; Casa + VGF2"/>
    <s v="FULL PAYMENT"/>
    <m/>
    <n v="12660.686600000001"/>
    <n v="9190.2466000000004"/>
    <n v="76.7"/>
    <m/>
    <s v="KITCHEN FOOD STORAGE"/>
    <s v="KITCHEN"/>
    <s v="FOOD STORAGE/CONTAINERS"/>
    <s v="UNISEX"/>
    <s v="AVON"/>
    <s v="AVON"/>
    <n v="1"/>
    <n v="100"/>
    <n v="100"/>
    <s v="N"/>
    <s v="N"/>
    <n v="46158"/>
    <m/>
    <s v="N"/>
    <m/>
    <m/>
    <m/>
    <m/>
    <m/>
    <m/>
    <m/>
    <m/>
    <s v="N"/>
    <n v="64050596"/>
    <s v="F&amp;H Plataforma"/>
    <m/>
    <x v="0"/>
    <m/>
    <n v="14"/>
    <s v="EVENTO VERAO 2 - HOUSE"/>
    <s v="N"/>
    <m/>
    <m/>
    <s v="N"/>
    <n v="20230306"/>
    <m/>
    <n v="134464112"/>
    <s v="MIXED"/>
    <s v="Tech rep lvl"/>
    <s v="Moda &amp; Casa"/>
    <n v="2"/>
    <m/>
    <n v="0"/>
    <n v="0"/>
    <n v="100"/>
    <n v="134464357"/>
    <n v="999"/>
    <n v="3"/>
    <x v="0"/>
    <x v="0"/>
    <n v="0.5978"/>
    <n v="0.5978"/>
    <n v="0.5978"/>
    <n v="0.5978"/>
    <n v="0.5978"/>
    <n v="19.98"/>
    <n v="19.98"/>
    <n v="19.98"/>
    <n v="19.98"/>
    <n v="19.98"/>
    <s v="Brasil + Moda &amp; Casa + VGF2"/>
    <s v="Bronze + Moda &amp; Casa + VGF2"/>
    <s v="Prata + Moda &amp; Casa + VGF2"/>
    <s v="Ouro + Moda &amp; Casa + VGF2"/>
    <s v="Estrela + Moda &amp; Casa + VGF2"/>
    <n v="15"/>
    <n v="15"/>
    <n v="15"/>
    <n v="15"/>
    <n v="15"/>
    <n v="42.19"/>
    <n v="42.19"/>
    <n v="42.19"/>
    <n v="42.19"/>
    <n v="42.19"/>
    <n v="0"/>
    <n v="0"/>
    <n v="0"/>
    <n v="0"/>
    <n v="0"/>
    <n v="8.4915000000000003"/>
    <n v="8.4915000000000003"/>
    <n v="8.4915000000000003"/>
    <n v="8.4915000000000003"/>
    <n v="8.4915000000000003"/>
    <n v="0"/>
    <n v="0"/>
    <n v="0"/>
    <n v="0"/>
    <n v="0"/>
    <n v="0"/>
    <n v="100"/>
    <n v="100"/>
    <n v="100"/>
    <n v="100"/>
  </r>
  <r>
    <n v="2296688"/>
    <x v="646"/>
    <n v="20230306"/>
    <m/>
    <s v="HOUSEWARES"/>
    <x v="253"/>
    <s v="PORTA METADES ALHO NEW 2023"/>
    <n v="5579957"/>
    <x v="646"/>
    <n v="4"/>
    <s v="NEW COI"/>
    <s v="ANY X FOR.."/>
    <n v="0.5978"/>
    <m/>
    <n v="1.637"/>
    <m/>
    <m/>
    <n v="27.96"/>
    <n v="12.99"/>
    <n v="22871"/>
    <n v="22871"/>
    <n v="15"/>
    <s v="WORK IN PROGRESS"/>
    <n v="134464112"/>
    <s v="NO INCENTIVE"/>
    <s v="N"/>
    <s v="N"/>
    <s v="N"/>
    <s v="N"/>
    <x v="0"/>
    <n v="134464435"/>
    <n v="28"/>
    <n v="42"/>
    <n v="20230306"/>
    <s v="CUSTOMER"/>
    <n v="15"/>
    <s v="Y"/>
    <s v="Tech rep lvl + Moda &amp; Casa + VGF2"/>
    <s v="FULL PAYMENT"/>
    <m/>
    <n v="95569.263800000001"/>
    <n v="58129.436800000003"/>
    <n v="66.7"/>
    <m/>
    <s v="KITCHEN FOOD STORAGE"/>
    <s v="KITCHEN"/>
    <s v="FOOD STORAGE/CONTAINERS"/>
    <s v="UNISEX"/>
    <s v="AVON"/>
    <s v="AVON"/>
    <n v="1"/>
    <n v="100"/>
    <n v="100"/>
    <s v="N"/>
    <s v="N"/>
    <n v="46158"/>
    <m/>
    <s v="N"/>
    <m/>
    <m/>
    <m/>
    <m/>
    <m/>
    <m/>
    <m/>
    <m/>
    <s v="N"/>
    <n v="64050596"/>
    <s v="F&amp;H Plataforma"/>
    <m/>
    <x v="0"/>
    <m/>
    <n v="14"/>
    <s v="EVENTO VERAO 2 - HOUSE"/>
    <s v="N"/>
    <m/>
    <m/>
    <s v="N"/>
    <n v="20230306"/>
    <m/>
    <n v="134464112"/>
    <s v="MIXED"/>
    <s v="Tech rep lvl"/>
    <s v="Moda &amp; Casa"/>
    <n v="4"/>
    <m/>
    <n v="0"/>
    <n v="0"/>
    <n v="100"/>
    <n v="134464434"/>
    <n v="999"/>
    <n v="3"/>
    <x v="0"/>
    <x v="0"/>
    <n v="0.5978"/>
    <n v="0.5978"/>
    <n v="0.5978"/>
    <n v="0.5978"/>
    <n v="0.5978"/>
    <n v="27.96"/>
    <n v="27.96"/>
    <n v="27.96"/>
    <n v="27.96"/>
    <n v="27.96"/>
    <s v="Brasil + Moda &amp; Casa + VGF2"/>
    <s v="Bronze + Moda &amp; Casa + VGF2"/>
    <s v="Prata + Moda &amp; Casa + VGF2"/>
    <s v="Ouro + Moda &amp; Casa + VGF2"/>
    <s v="Estrela + Moda &amp; Casa + VGF2"/>
    <n v="15"/>
    <n v="15"/>
    <n v="15"/>
    <n v="15"/>
    <n v="15"/>
    <n v="42.19"/>
    <n v="42.19"/>
    <n v="42.19"/>
    <n v="42.19"/>
    <n v="42.19"/>
    <n v="0"/>
    <n v="0"/>
    <n v="0"/>
    <n v="0"/>
    <n v="0"/>
    <n v="5.9414999999999996"/>
    <n v="5.9414999999999996"/>
    <n v="5.9414999999999996"/>
    <n v="5.9414999999999996"/>
    <n v="5.9414999999999996"/>
    <n v="0"/>
    <n v="0"/>
    <n v="0"/>
    <n v="0"/>
    <n v="0"/>
    <n v="0"/>
    <n v="100"/>
    <n v="100"/>
    <n v="100"/>
    <n v="100"/>
  </r>
  <r>
    <n v="2296693"/>
    <x v="647"/>
    <n v="20230306"/>
    <m/>
    <s v="HOUSEWARES"/>
    <x v="253"/>
    <s v="PORTA METADES LIMAO NEW 2023"/>
    <n v="5579959"/>
    <x v="647"/>
    <n v="1"/>
    <s v="NEW COI"/>
    <s v="REGULAR PRICE"/>
    <n v="0.5978"/>
    <m/>
    <n v="1.637"/>
    <m/>
    <m/>
    <n v="12.99"/>
    <n v="12.99"/>
    <n v="468"/>
    <n v="468"/>
    <n v="15"/>
    <s v="WORK IN PROGRESS"/>
    <n v="134464112"/>
    <s v="NO INCENTIVE"/>
    <s v="N"/>
    <s v="N"/>
    <s v="N"/>
    <s v="N"/>
    <x v="0"/>
    <n v="134464126"/>
    <n v="28"/>
    <n v="42"/>
    <n v="20230306"/>
    <s v="CUSTOMER"/>
    <n v="15"/>
    <s v="Y"/>
    <s v="Tech rep lvl + Moda &amp; Casa + VGF2"/>
    <s v="FULL PAYMENT"/>
    <m/>
    <n v="3634.2175000000002"/>
    <n v="2868.1015000000002"/>
    <n v="82.08"/>
    <m/>
    <s v="KITCHEN FOOD STORAGE"/>
    <s v="KITCHEN"/>
    <s v="FOOD STORAGE/CONTAINERS"/>
    <s v="UNISEX"/>
    <s v="AVON"/>
    <s v="AVON"/>
    <n v="1"/>
    <n v="100"/>
    <n v="100"/>
    <s v="N"/>
    <s v="N"/>
    <n v="46201"/>
    <m/>
    <s v="N"/>
    <m/>
    <m/>
    <m/>
    <m/>
    <m/>
    <m/>
    <m/>
    <m/>
    <s v="N"/>
    <n v="64050596"/>
    <s v="F&amp;H Plataforma"/>
    <m/>
    <x v="0"/>
    <m/>
    <n v="14"/>
    <s v="EVENTO VERAO 2 - HOUSE"/>
    <s v="N"/>
    <m/>
    <m/>
    <s v="N"/>
    <n v="20230306"/>
    <m/>
    <n v="134464112"/>
    <s v="MIXED"/>
    <s v="Tech rep lvl"/>
    <s v="Moda &amp; Casa"/>
    <n v="1"/>
    <m/>
    <n v="0"/>
    <n v="0"/>
    <n v="100"/>
    <n v="134464125"/>
    <n v="999"/>
    <n v="3"/>
    <x v="0"/>
    <x v="0"/>
    <n v="0.5978"/>
    <n v="0.5978"/>
    <n v="0.5978"/>
    <n v="0.5978"/>
    <n v="0.5978"/>
    <n v="12.99"/>
    <n v="12.99"/>
    <n v="12.99"/>
    <n v="12.99"/>
    <n v="12.99"/>
    <s v="Brasil + Moda &amp; Casa + VGF2"/>
    <s v="Bronze + Moda &amp; Casa + VGF2"/>
    <s v="Prata + Moda &amp; Casa + VGF2"/>
    <s v="Ouro + Moda &amp; Casa + VGF2"/>
    <s v="Estrela + Moda &amp; Casa + VGF2"/>
    <n v="15"/>
    <n v="15"/>
    <n v="15"/>
    <n v="15"/>
    <n v="15"/>
    <n v="42.19"/>
    <n v="42.19"/>
    <n v="42.19"/>
    <n v="42.19"/>
    <n v="42.19"/>
    <n v="0"/>
    <n v="0"/>
    <n v="0"/>
    <n v="0"/>
    <n v="0"/>
    <n v="11.041499999999999"/>
    <n v="11.041499999999999"/>
    <n v="11.041499999999999"/>
    <n v="11.041499999999999"/>
    <n v="11.041499999999999"/>
    <n v="0"/>
    <n v="0"/>
    <n v="0"/>
    <n v="0"/>
    <n v="0"/>
    <n v="0"/>
    <n v="100"/>
    <n v="100"/>
    <n v="100"/>
    <n v="100"/>
  </r>
  <r>
    <n v="2296693"/>
    <x v="647"/>
    <n v="20230306"/>
    <m/>
    <s v="HOUSEWARES"/>
    <x v="253"/>
    <s v="PORTA METADES LIMAO NEW 2023"/>
    <n v="5579959"/>
    <x v="647"/>
    <n v="2"/>
    <s v="NEW COI"/>
    <s v="ANY X FOR.."/>
    <n v="0.5978"/>
    <m/>
    <n v="1.637"/>
    <m/>
    <m/>
    <n v="19.98"/>
    <n v="12.99"/>
    <n v="2296"/>
    <n v="2296"/>
    <n v="15"/>
    <s v="WORK IN PROGRESS"/>
    <n v="134464112"/>
    <s v="NO INCENTIVE"/>
    <s v="N"/>
    <s v="N"/>
    <s v="N"/>
    <s v="N"/>
    <x v="0"/>
    <n v="134464398"/>
    <n v="28"/>
    <n v="42"/>
    <n v="20230306"/>
    <s v="CUSTOMER"/>
    <n v="15"/>
    <s v="Y"/>
    <s v="Tech rep lvl + Moda &amp; Casa + VGF2"/>
    <s v="FULL PAYMENT"/>
    <m/>
    <n v="13711.762500000001"/>
    <n v="9953.2104999999992"/>
    <n v="76.7"/>
    <m/>
    <s v="KITCHEN FOOD STORAGE"/>
    <s v="KITCHEN"/>
    <s v="FOOD STORAGE/CONTAINERS"/>
    <s v="UNISEX"/>
    <s v="AVON"/>
    <s v="AVON"/>
    <n v="1"/>
    <n v="100"/>
    <n v="100"/>
    <s v="N"/>
    <s v="N"/>
    <n v="46201"/>
    <m/>
    <s v="N"/>
    <m/>
    <m/>
    <m/>
    <m/>
    <m/>
    <m/>
    <m/>
    <m/>
    <s v="N"/>
    <n v="64050596"/>
    <s v="F&amp;H Plataforma"/>
    <m/>
    <x v="0"/>
    <m/>
    <n v="14"/>
    <s v="EVENTO VERAO 2 - HOUSE"/>
    <s v="N"/>
    <m/>
    <m/>
    <s v="N"/>
    <n v="20230306"/>
    <m/>
    <n v="134464112"/>
    <s v="MIXED"/>
    <s v="Tech rep lvl"/>
    <s v="Moda &amp; Casa"/>
    <n v="2"/>
    <m/>
    <n v="0"/>
    <n v="0"/>
    <n v="100"/>
    <n v="134464397"/>
    <n v="999"/>
    <n v="3"/>
    <x v="0"/>
    <x v="0"/>
    <n v="0.5978"/>
    <n v="0.5978"/>
    <n v="0.5978"/>
    <n v="0.5978"/>
    <n v="0.5978"/>
    <n v="19.98"/>
    <n v="19.98"/>
    <n v="19.98"/>
    <n v="19.98"/>
    <n v="19.98"/>
    <s v="Brasil + Moda &amp; Casa + VGF2"/>
    <s v="Bronze + Moda &amp; Casa + VGF2"/>
    <s v="Prata + Moda &amp; Casa + VGF2"/>
    <s v="Ouro + Moda &amp; Casa + VGF2"/>
    <s v="Estrela + Moda &amp; Casa + VGF2"/>
    <n v="15"/>
    <n v="15"/>
    <n v="15"/>
    <n v="15"/>
    <n v="15"/>
    <n v="42.19"/>
    <n v="42.19"/>
    <n v="42.19"/>
    <n v="42.19"/>
    <n v="42.19"/>
    <n v="0"/>
    <n v="0"/>
    <n v="0"/>
    <n v="0"/>
    <n v="0"/>
    <n v="8.4915000000000003"/>
    <n v="8.4915000000000003"/>
    <n v="8.4915000000000003"/>
    <n v="8.4915000000000003"/>
    <n v="8.4915000000000003"/>
    <n v="0"/>
    <n v="0"/>
    <n v="0"/>
    <n v="0"/>
    <n v="0"/>
    <n v="0"/>
    <n v="100"/>
    <n v="100"/>
    <n v="100"/>
    <n v="100"/>
  </r>
  <r>
    <n v="2296693"/>
    <x v="647"/>
    <n v="20230306"/>
    <m/>
    <s v="HOUSEWARES"/>
    <x v="253"/>
    <s v="PORTA METADES LIMAO NEW 2023"/>
    <n v="5579959"/>
    <x v="647"/>
    <n v="4"/>
    <s v="NEW COI"/>
    <s v="ANY X FOR.."/>
    <n v="0.5978"/>
    <m/>
    <n v="1.637"/>
    <m/>
    <m/>
    <n v="27.96"/>
    <n v="12.99"/>
    <n v="25511"/>
    <n v="25511"/>
    <n v="15"/>
    <s v="WORK IN PROGRESS"/>
    <n v="134464112"/>
    <s v="NO INCENTIVE"/>
    <s v="N"/>
    <s v="N"/>
    <s v="N"/>
    <s v="N"/>
    <x v="0"/>
    <n v="134464475"/>
    <n v="28"/>
    <n v="42"/>
    <n v="20230306"/>
    <s v="CUSTOMER"/>
    <n v="15"/>
    <s v="Y"/>
    <s v="Tech rep lvl + Moda &amp; Casa + VGF2"/>
    <s v="FULL PAYMENT"/>
    <m/>
    <n v="106600.82580000001"/>
    <n v="64839.318800000001"/>
    <n v="66.7"/>
    <m/>
    <s v="KITCHEN FOOD STORAGE"/>
    <s v="KITCHEN"/>
    <s v="FOOD STORAGE/CONTAINERS"/>
    <s v="UNISEX"/>
    <s v="AVON"/>
    <s v="AVON"/>
    <n v="1"/>
    <n v="100"/>
    <n v="100"/>
    <s v="N"/>
    <s v="N"/>
    <n v="46201"/>
    <m/>
    <s v="N"/>
    <m/>
    <m/>
    <m/>
    <m/>
    <m/>
    <m/>
    <m/>
    <m/>
    <s v="N"/>
    <n v="64050596"/>
    <s v="F&amp;H Plataforma"/>
    <m/>
    <x v="0"/>
    <m/>
    <n v="14"/>
    <s v="EVENTO VERAO 2 - HOUSE"/>
    <s v="N"/>
    <m/>
    <m/>
    <s v="N"/>
    <n v="20230306"/>
    <m/>
    <n v="134464112"/>
    <s v="MIXED"/>
    <s v="Tech rep lvl"/>
    <s v="Moda &amp; Casa"/>
    <n v="4"/>
    <m/>
    <n v="0"/>
    <n v="0"/>
    <n v="100"/>
    <n v="134464474"/>
    <n v="999"/>
    <n v="3"/>
    <x v="0"/>
    <x v="0"/>
    <n v="0.5978"/>
    <n v="0.5978"/>
    <n v="0.5978"/>
    <n v="0.5978"/>
    <n v="0.5978"/>
    <n v="27.96"/>
    <n v="27.96"/>
    <n v="27.96"/>
    <n v="27.96"/>
    <n v="27.96"/>
    <s v="Brasil + Moda &amp; Casa + VGF2"/>
    <s v="Bronze + Moda &amp; Casa + VGF2"/>
    <s v="Prata + Moda &amp; Casa + VGF2"/>
    <s v="Ouro + Moda &amp; Casa + VGF2"/>
    <s v="Estrela + Moda &amp; Casa + VGF2"/>
    <n v="15"/>
    <n v="15"/>
    <n v="15"/>
    <n v="15"/>
    <n v="15"/>
    <n v="42.19"/>
    <n v="42.19"/>
    <n v="42.19"/>
    <n v="42.19"/>
    <n v="42.19"/>
    <n v="0"/>
    <n v="0"/>
    <n v="0"/>
    <n v="0"/>
    <n v="0"/>
    <n v="5.9414999999999996"/>
    <n v="5.9414999999999996"/>
    <n v="5.9414999999999996"/>
    <n v="5.9414999999999996"/>
    <n v="5.9414999999999996"/>
    <n v="0"/>
    <n v="0"/>
    <n v="0"/>
    <n v="0"/>
    <n v="0"/>
    <n v="0"/>
    <n v="100"/>
    <n v="100"/>
    <n v="100"/>
    <n v="100"/>
  </r>
  <r>
    <n v="2296700"/>
    <x v="648"/>
    <n v="20230306"/>
    <m/>
    <s v="HOUSEWARES"/>
    <x v="253"/>
    <s v="PORTA METADES TOMATE NEW 2023"/>
    <n v="5579955"/>
    <x v="648"/>
    <n v="1"/>
    <s v="NEW COI"/>
    <s v="REGULAR PRICE"/>
    <n v="0.5978"/>
    <m/>
    <n v="1.573"/>
    <m/>
    <m/>
    <n v="12.99"/>
    <n v="12.99"/>
    <n v="384"/>
    <n v="384"/>
    <n v="15"/>
    <s v="WORK IN PROGRESS"/>
    <n v="134464112"/>
    <s v="NO INCENTIVE"/>
    <s v="N"/>
    <s v="N"/>
    <s v="N"/>
    <s v="N"/>
    <x v="0"/>
    <n v="134464138"/>
    <n v="28"/>
    <n v="42"/>
    <n v="20230306"/>
    <s v="CUSTOMER"/>
    <n v="15"/>
    <s v="Y"/>
    <s v="Tech rep lvl + Moda &amp; Casa + VGF2"/>
    <s v="FULL PAYMENT"/>
    <m/>
    <n v="2981.922"/>
    <n v="2377.89"/>
    <n v="82.78"/>
    <m/>
    <s v="KITCHEN FOOD STORAGE"/>
    <s v="KITCHEN"/>
    <s v="FOOD STORAGE/CONTAINERS"/>
    <s v="UNISEX"/>
    <s v="AVON"/>
    <s v="AVON"/>
    <n v="1"/>
    <n v="100"/>
    <n v="100"/>
    <s v="N"/>
    <s v="N"/>
    <n v="46204"/>
    <m/>
    <s v="N"/>
    <m/>
    <m/>
    <m/>
    <m/>
    <m/>
    <m/>
    <m/>
    <m/>
    <s v="N"/>
    <n v="64050596"/>
    <s v="F&amp;H Plataforma"/>
    <m/>
    <x v="0"/>
    <m/>
    <n v="14"/>
    <s v="EVENTO VERAO 2 - HOUSE"/>
    <s v="N"/>
    <m/>
    <m/>
    <s v="N"/>
    <n v="20230306"/>
    <m/>
    <n v="134464112"/>
    <s v="MIXED"/>
    <s v="Tech rep lvl"/>
    <s v="Moda &amp; Casa"/>
    <n v="1"/>
    <m/>
    <n v="0"/>
    <n v="0"/>
    <n v="100"/>
    <n v="134464137"/>
    <n v="999"/>
    <n v="3"/>
    <x v="0"/>
    <x v="0"/>
    <n v="0.5978"/>
    <n v="0.5978"/>
    <n v="0.5978"/>
    <n v="0.5978"/>
    <n v="0.5978"/>
    <n v="12.99"/>
    <n v="12.99"/>
    <n v="12.99"/>
    <n v="12.99"/>
    <n v="12.99"/>
    <s v="Brasil + Moda &amp; Casa + VGF2"/>
    <s v="Bronze + Moda &amp; Casa + VGF2"/>
    <s v="Prata + Moda &amp; Casa + VGF2"/>
    <s v="Ouro + Moda &amp; Casa + VGF2"/>
    <s v="Estrela + Moda &amp; Casa + VGF2"/>
    <n v="15"/>
    <n v="15"/>
    <n v="15"/>
    <n v="15"/>
    <n v="15"/>
    <n v="42.19"/>
    <n v="42.19"/>
    <n v="42.19"/>
    <n v="42.19"/>
    <n v="42.19"/>
    <n v="0"/>
    <n v="0"/>
    <n v="0"/>
    <n v="0"/>
    <n v="0"/>
    <n v="11.041499999999999"/>
    <n v="11.041499999999999"/>
    <n v="11.041499999999999"/>
    <n v="11.041499999999999"/>
    <n v="11.041499999999999"/>
    <n v="0"/>
    <n v="0"/>
    <n v="0"/>
    <n v="0"/>
    <n v="0"/>
    <n v="0"/>
    <n v="100"/>
    <n v="100"/>
    <n v="100"/>
    <n v="100"/>
  </r>
  <r>
    <n v="2296700"/>
    <x v="648"/>
    <n v="20230306"/>
    <m/>
    <s v="HOUSEWARES"/>
    <x v="253"/>
    <s v="PORTA METADES TOMATE NEW 2023"/>
    <n v="5579955"/>
    <x v="648"/>
    <n v="2"/>
    <s v="NEW COI"/>
    <s v="ANY X FOR.."/>
    <n v="0.5978"/>
    <m/>
    <n v="1.573"/>
    <m/>
    <m/>
    <n v="19.98"/>
    <n v="12.99"/>
    <n v="2729"/>
    <n v="2729"/>
    <n v="15"/>
    <s v="WORK IN PROGRESS"/>
    <n v="134464112"/>
    <s v="NO INCENTIVE"/>
    <s v="N"/>
    <s v="N"/>
    <s v="N"/>
    <s v="N"/>
    <x v="0"/>
    <n v="134464320"/>
    <n v="28"/>
    <n v="42"/>
    <n v="20230306"/>
    <s v="CUSTOMER"/>
    <n v="15"/>
    <s v="Y"/>
    <s v="Tech rep lvl + Moda &amp; Casa + VGF2"/>
    <s v="FULL PAYMENT"/>
    <m/>
    <n v="16297.647999999999"/>
    <n v="12004.931"/>
    <n v="77.61"/>
    <m/>
    <s v="KITCHEN FOOD STORAGE"/>
    <s v="KITCHEN"/>
    <s v="FOOD STORAGE/CONTAINERS"/>
    <s v="UNISEX"/>
    <s v="AVON"/>
    <s v="AVON"/>
    <n v="1"/>
    <n v="100"/>
    <n v="100"/>
    <s v="N"/>
    <s v="N"/>
    <n v="46204"/>
    <m/>
    <s v="N"/>
    <m/>
    <m/>
    <m/>
    <m/>
    <m/>
    <m/>
    <m/>
    <m/>
    <s v="N"/>
    <n v="64050596"/>
    <s v="F&amp;H Plataforma"/>
    <m/>
    <x v="0"/>
    <m/>
    <n v="14"/>
    <s v="EVENTO VERAO 2 - HOUSE"/>
    <s v="N"/>
    <m/>
    <m/>
    <s v="N"/>
    <n v="20230306"/>
    <m/>
    <n v="134464112"/>
    <s v="MIXED"/>
    <s v="Tech rep lvl"/>
    <s v="Moda &amp; Casa"/>
    <n v="2"/>
    <m/>
    <n v="0"/>
    <n v="0"/>
    <n v="100"/>
    <n v="134464319"/>
    <n v="999"/>
    <n v="3"/>
    <x v="0"/>
    <x v="0"/>
    <n v="0.5978"/>
    <n v="0.5978"/>
    <n v="0.5978"/>
    <n v="0.5978"/>
    <n v="0.5978"/>
    <n v="19.98"/>
    <n v="19.98"/>
    <n v="19.98"/>
    <n v="19.98"/>
    <n v="19.98"/>
    <s v="Brasil + Moda &amp; Casa + VGF2"/>
    <s v="Bronze + Moda &amp; Casa + VGF2"/>
    <s v="Prata + Moda &amp; Casa + VGF2"/>
    <s v="Ouro + Moda &amp; Casa + VGF2"/>
    <s v="Estrela + Moda &amp; Casa + VGF2"/>
    <n v="15"/>
    <n v="15"/>
    <n v="15"/>
    <n v="15"/>
    <n v="15"/>
    <n v="42.19"/>
    <n v="42.19"/>
    <n v="42.19"/>
    <n v="42.19"/>
    <n v="42.19"/>
    <n v="0"/>
    <n v="0"/>
    <n v="0"/>
    <n v="0"/>
    <n v="0"/>
    <n v="8.4915000000000003"/>
    <n v="8.4915000000000003"/>
    <n v="8.4915000000000003"/>
    <n v="8.4915000000000003"/>
    <n v="8.4915000000000003"/>
    <n v="0"/>
    <n v="0"/>
    <n v="0"/>
    <n v="0"/>
    <n v="0"/>
    <n v="0"/>
    <n v="100"/>
    <n v="100"/>
    <n v="100"/>
    <n v="100"/>
  </r>
  <r>
    <n v="2296700"/>
    <x v="648"/>
    <n v="20230306"/>
    <m/>
    <s v="HOUSEWARES"/>
    <x v="253"/>
    <s v="PORTA METADES TOMATE NEW 2023"/>
    <n v="5579955"/>
    <x v="648"/>
    <n v="4"/>
    <s v="NEW COI"/>
    <s v="REGULAR PRICE"/>
    <n v="0.5978"/>
    <m/>
    <n v="1.573"/>
    <m/>
    <m/>
    <n v="27.96"/>
    <n v="12.99"/>
    <n v="25924"/>
    <n v="25924"/>
    <n v="15"/>
    <s v="WORK IN PROGRESS"/>
    <n v="134464112"/>
    <s v="NO INCENTIVE"/>
    <s v="N"/>
    <s v="N"/>
    <s v="N"/>
    <s v="N"/>
    <x v="0"/>
    <n v="134464423"/>
    <n v="28"/>
    <n v="42"/>
    <n v="20230306"/>
    <s v="CUSTOMER"/>
    <n v="15"/>
    <s v="Y"/>
    <s v="Tech rep lvl + Moda &amp; Casa + VGF2"/>
    <s v="FULL PAYMENT"/>
    <m/>
    <n v="108326.59669999999"/>
    <n v="67548.144700000004"/>
    <n v="68"/>
    <m/>
    <s v="KITCHEN FOOD STORAGE"/>
    <s v="KITCHEN"/>
    <s v="FOOD STORAGE/CONTAINERS"/>
    <s v="UNISEX"/>
    <s v="AVON"/>
    <s v="AVON"/>
    <n v="1"/>
    <n v="100"/>
    <n v="100"/>
    <s v="N"/>
    <s v="N"/>
    <n v="46204"/>
    <m/>
    <s v="N"/>
    <m/>
    <m/>
    <m/>
    <m/>
    <m/>
    <m/>
    <m/>
    <m/>
    <s v="N"/>
    <n v="64050596"/>
    <s v="F&amp;H Plataforma"/>
    <m/>
    <x v="0"/>
    <m/>
    <n v="14"/>
    <s v="EVENTO VERAO 2 - HOUSE"/>
    <s v="N"/>
    <m/>
    <m/>
    <s v="N"/>
    <n v="20230306"/>
    <m/>
    <n v="134464112"/>
    <s v="MIXED"/>
    <s v="Tech rep lvl"/>
    <s v="Moda &amp; Casa"/>
    <n v="4"/>
    <m/>
    <n v="0"/>
    <n v="0"/>
    <n v="100"/>
    <n v="134464422"/>
    <n v="999"/>
    <n v="3"/>
    <x v="0"/>
    <x v="0"/>
    <n v="0.5978"/>
    <n v="0.5978"/>
    <n v="0.5978"/>
    <n v="0.5978"/>
    <n v="0.5978"/>
    <n v="27.96"/>
    <n v="27.96"/>
    <n v="27.96"/>
    <n v="27.96"/>
    <n v="27.96"/>
    <s v="Brasil + Moda &amp; Casa + VGF2"/>
    <s v="Bronze + Moda &amp; Casa + VGF2"/>
    <s v="Prata + Moda &amp; Casa + VGF2"/>
    <s v="Ouro + Moda &amp; Casa + VGF2"/>
    <s v="Estrela + Moda &amp; Casa + VGF2"/>
    <n v="15"/>
    <n v="15"/>
    <n v="15"/>
    <n v="15"/>
    <n v="15"/>
    <n v="42.19"/>
    <n v="42.19"/>
    <n v="42.19"/>
    <n v="42.19"/>
    <n v="42.19"/>
    <n v="0"/>
    <n v="0"/>
    <n v="0"/>
    <n v="0"/>
    <n v="0"/>
    <n v="5.9414999999999996"/>
    <n v="5.9414999999999996"/>
    <n v="5.9414999999999996"/>
    <n v="5.9414999999999996"/>
    <n v="5.9414999999999996"/>
    <n v="0"/>
    <n v="0"/>
    <n v="0"/>
    <n v="0"/>
    <n v="0"/>
    <n v="0"/>
    <n v="100"/>
    <n v="100"/>
    <n v="100"/>
    <n v="100"/>
  </r>
  <r>
    <n v="637116"/>
    <x v="649"/>
    <n v="20220315"/>
    <m/>
    <s v="FACE"/>
    <x v="254"/>
    <s v="RENEW JELLY CLEANSER 120G"/>
    <n v="1230636"/>
    <x v="649"/>
    <n v="1"/>
    <s v="IN-LINE (EXCL NR)"/>
    <s v="DISCOUNTED BEAUTY WITH PURCHASE (PWP)"/>
    <n v="0.46389999999999998"/>
    <m/>
    <n v="2.2210000000000001"/>
    <m/>
    <m/>
    <n v="23.73"/>
    <n v="33.9"/>
    <n v="772"/>
    <n v="772"/>
    <n v="58"/>
    <s v="WORK IN PROGRESS"/>
    <n v="134464293"/>
    <s v="NO INCENTIVE"/>
    <s v="N"/>
    <s v="N"/>
    <s v="N"/>
    <s v="N"/>
    <x v="3"/>
    <n v="134464487"/>
    <n v="28"/>
    <n v="11"/>
    <n v="20230306"/>
    <s v="CUSTOMER"/>
    <n v="15"/>
    <s v="Y"/>
    <s v="Tech rep lvl + Dia a Dia + VGF2"/>
    <s v="FULL PAYMENT"/>
    <m/>
    <n v="8254.8814999999995"/>
    <n v="6540.2695000000003"/>
    <n v="85.88"/>
    <m/>
    <s v="CLEANSER GEL"/>
    <s v="CLEANSER"/>
    <s v="FACIAL CARE"/>
    <s v="FEMALE"/>
    <s v="ANEW"/>
    <s v="ANEW CLEAN"/>
    <n v="0"/>
    <n v="100"/>
    <n v="100"/>
    <s v="N"/>
    <s v="N"/>
    <n v="52586"/>
    <m/>
    <s v="N"/>
    <s v="HIT"/>
    <n v="22.83"/>
    <n v="27.9"/>
    <n v="25.56"/>
    <m/>
    <m/>
    <m/>
    <m/>
    <s v="N"/>
    <m/>
    <m/>
    <m/>
    <x v="0"/>
    <m/>
    <n v="58"/>
    <s v="RENEW - 1"/>
    <s v="N"/>
    <m/>
    <m/>
    <s v="N"/>
    <n v="20230306"/>
    <m/>
    <n v="134464293"/>
    <s v="MIXED"/>
    <s v="Tech rep lvl"/>
    <s v="CosmÃ©ticos"/>
    <n v="1"/>
    <m/>
    <n v="0"/>
    <n v="0"/>
    <n v="100"/>
    <n v="134464486"/>
    <n v="999"/>
    <n v="2"/>
    <x v="0"/>
    <x v="0"/>
    <n v="0.46389999999999998"/>
    <n v="0.5302"/>
    <n v="0.46389999999999998"/>
    <n v="0.43070000000000003"/>
    <n v="0.41089999999999999"/>
    <n v="23.73"/>
    <n v="23.73"/>
    <n v="23.73"/>
    <n v="23.73"/>
    <n v="23.73"/>
    <s v="Brasil + Dia a Dia + VGF2"/>
    <s v="Bronze + Dia a Dia + VGF2"/>
    <s v="Prata + Dia a Dia + VGF2"/>
    <s v="Ouro + Dia a Dia + VGF2"/>
    <s v="Estrela + Dia a Dia + VGF2"/>
    <n v="30"/>
    <n v="20"/>
    <n v="30"/>
    <n v="35"/>
    <n v="38"/>
    <n v="50.9"/>
    <n v="50.9"/>
    <n v="50.9"/>
    <n v="50.9"/>
    <n v="50.9"/>
    <n v="0"/>
    <n v="0"/>
    <n v="0"/>
    <n v="0"/>
    <n v="0"/>
    <n v="16.611000000000001"/>
    <n v="18.984000000000002"/>
    <n v="16.611000000000001"/>
    <n v="15.4245"/>
    <n v="14.7126"/>
    <n v="0"/>
    <n v="0"/>
    <n v="0"/>
    <n v="0"/>
    <n v="0"/>
    <n v="0"/>
    <n v="100"/>
    <n v="100"/>
    <n v="100"/>
    <n v="100"/>
  </r>
  <r>
    <n v="637116"/>
    <x v="649"/>
    <n v="20220315"/>
    <m/>
    <s v="FACE"/>
    <x v="254"/>
    <s v="RENEW JELLY CLEANSER 120G"/>
    <n v="1230636"/>
    <x v="649"/>
    <n v="1"/>
    <s v="IN-LINE (EXCL NR)"/>
    <s v="REGULAR PRICE"/>
    <n v="0.46389999999999998"/>
    <m/>
    <n v="2.2210000000000001"/>
    <m/>
    <m/>
    <n v="33.9"/>
    <n v="33.9"/>
    <n v="13788"/>
    <n v="13788"/>
    <n v="58"/>
    <s v="WORK IN PROGRESS"/>
    <n v="134464293"/>
    <s v="NO INCENTIVE"/>
    <s v="N"/>
    <s v="N"/>
    <s v="N"/>
    <s v="N"/>
    <x v="3"/>
    <n v="134464295"/>
    <n v="28"/>
    <n v="11"/>
    <n v="20230306"/>
    <s v="CUSTOMER"/>
    <n v="15"/>
    <s v="Y"/>
    <s v="Tech rep lvl + Dia a Dia + VGF2"/>
    <s v="FULL PAYMENT"/>
    <m/>
    <n v="210690.1611"/>
    <n v="180067.01310000001"/>
    <n v="90.11"/>
    <m/>
    <s v="CLEANSER GEL"/>
    <s v="CLEANSER"/>
    <s v="FACIAL CARE"/>
    <s v="FEMALE"/>
    <s v="ANEW"/>
    <s v="ANEW CLEAN"/>
    <n v="0"/>
    <n v="100"/>
    <n v="100"/>
    <s v="N"/>
    <s v="N"/>
    <n v="52586"/>
    <m/>
    <s v="N"/>
    <m/>
    <m/>
    <m/>
    <m/>
    <m/>
    <m/>
    <m/>
    <m/>
    <s v="N"/>
    <m/>
    <m/>
    <m/>
    <x v="0"/>
    <m/>
    <n v="58"/>
    <s v="RENEW - 1"/>
    <s v="N"/>
    <m/>
    <m/>
    <s v="N"/>
    <n v="20230306"/>
    <m/>
    <n v="134464293"/>
    <s v="MIXED"/>
    <s v="Tech rep lvl"/>
    <s v="CosmÃ©ticos"/>
    <n v="1"/>
    <m/>
    <n v="0"/>
    <n v="0"/>
    <n v="100"/>
    <n v="134464294"/>
    <n v="999"/>
    <n v="2"/>
    <x v="0"/>
    <x v="0"/>
    <n v="0.46389999999999998"/>
    <n v="0.5302"/>
    <n v="0.46389999999999998"/>
    <n v="0.43070000000000003"/>
    <n v="0.41089999999999999"/>
    <n v="33.9"/>
    <n v="33.9"/>
    <n v="33.9"/>
    <n v="33.9"/>
    <n v="33.9"/>
    <s v="Brasil + Dia a Dia + VGF2"/>
    <s v="Bronze + Dia a Dia + VGF2"/>
    <s v="Prata + Dia a Dia + VGF2"/>
    <s v="Ouro + Dia a Dia + VGF2"/>
    <s v="Estrela + Dia a Dia + VGF2"/>
    <n v="30"/>
    <n v="20"/>
    <n v="30"/>
    <n v="35"/>
    <n v="38"/>
    <n v="50.9"/>
    <n v="50.9"/>
    <n v="50.9"/>
    <n v="50.9"/>
    <n v="50.9"/>
    <n v="0"/>
    <n v="0"/>
    <n v="0"/>
    <n v="0"/>
    <n v="0"/>
    <n v="23.73"/>
    <n v="27.12"/>
    <n v="23.73"/>
    <n v="22.035"/>
    <n v="21.018000000000001"/>
    <n v="0"/>
    <n v="0"/>
    <n v="0"/>
    <n v="0"/>
    <n v="0"/>
    <n v="0"/>
    <n v="100"/>
    <n v="100"/>
    <n v="100"/>
    <n v="100"/>
  </r>
  <r>
    <n v="622816"/>
    <x v="650"/>
    <n v="20200310"/>
    <m/>
    <s v="FACE"/>
    <x v="255"/>
    <s v="ANEW MICELLAR WATER,"/>
    <n v="1221208"/>
    <x v="650"/>
    <n v="1"/>
    <s v="IN-LINE (EXCL NR)"/>
    <s v="REGULAR PRICE"/>
    <n v="0.38059999999999999"/>
    <m/>
    <n v="2.81"/>
    <m/>
    <m/>
    <n v="42.9"/>
    <n v="42.9"/>
    <n v="3292"/>
    <n v="3292"/>
    <n v="58"/>
    <s v="WORK IN PROGRESS"/>
    <n v="134464306"/>
    <s v="NO INCENTIVE"/>
    <s v="N"/>
    <s v="N"/>
    <s v="N"/>
    <s v="N"/>
    <x v="3"/>
    <n v="134464308"/>
    <n v="28"/>
    <n v="11"/>
    <n v="20230306"/>
    <s v="CUSTOMER"/>
    <n v="15"/>
    <s v="Y"/>
    <s v="Tech rep lvl + Dia a Dia + VGF2"/>
    <s v="FULL PAYMENT"/>
    <m/>
    <n v="52225.468999999997"/>
    <n v="42974.949000000001"/>
    <n v="87.95"/>
    <m/>
    <s v="ANTI-AGING CLEANSER LOTION"/>
    <s v="CLEANSER"/>
    <s v="FACIAL CARE"/>
    <s v="FEMALE"/>
    <s v="ANEW"/>
    <s v="ANEW CLEAN"/>
    <n v="0"/>
    <n v="100"/>
    <n v="100"/>
    <s v="N"/>
    <s v="N"/>
    <n v="50663"/>
    <m/>
    <s v="N"/>
    <m/>
    <m/>
    <m/>
    <m/>
    <m/>
    <m/>
    <m/>
    <m/>
    <s v="N"/>
    <m/>
    <m/>
    <m/>
    <x v="0"/>
    <m/>
    <n v="58"/>
    <s v="RENEW - 1"/>
    <s v="N"/>
    <m/>
    <m/>
    <s v="N"/>
    <n v="20230306"/>
    <m/>
    <n v="134464306"/>
    <s v="MIXED"/>
    <s v="Tech rep lvl"/>
    <s v="CosmÃ©ticos"/>
    <n v="1"/>
    <m/>
    <n v="0"/>
    <n v="0"/>
    <n v="100"/>
    <n v="134464307"/>
    <n v="999"/>
    <n v="2"/>
    <x v="0"/>
    <x v="0"/>
    <n v="0.38059999999999999"/>
    <n v="0.435"/>
    <n v="0.38059999999999999"/>
    <n v="0.35339999999999999"/>
    <n v="0.33710000000000001"/>
    <n v="42.9"/>
    <n v="42.9"/>
    <n v="42.9"/>
    <n v="42.9"/>
    <n v="42.9"/>
    <s v="Brasil + Dia a Dia + VGF2"/>
    <s v="Bronze + Dia a Dia + VGF2"/>
    <s v="Prata + Dia a Dia + VGF2"/>
    <s v="Ouro + Dia a Dia + VGF2"/>
    <s v="Estrela + Dia a Dia + VGF2"/>
    <n v="30"/>
    <n v="20"/>
    <n v="30"/>
    <n v="35"/>
    <n v="38"/>
    <n v="83.92"/>
    <n v="83.92"/>
    <n v="83.92"/>
    <n v="83.92"/>
    <n v="83.92"/>
    <n v="0"/>
    <n v="0"/>
    <n v="0"/>
    <n v="0"/>
    <n v="0"/>
    <n v="30.03"/>
    <n v="34.32"/>
    <n v="30.03"/>
    <n v="27.885000000000002"/>
    <n v="26.597999999999999"/>
    <n v="0"/>
    <n v="0"/>
    <n v="0"/>
    <n v="0"/>
    <n v="0"/>
    <n v="0"/>
    <n v="100"/>
    <n v="100"/>
    <n v="100"/>
    <n v="100"/>
  </r>
  <r>
    <n v="634830"/>
    <x v="651"/>
    <n v="20230306"/>
    <m/>
    <s v="FACE"/>
    <x v="256"/>
    <s v="Q322 ANEW NIACINAMIDE TONIC 90ML LATAM"/>
    <n v="1229012"/>
    <x v="651"/>
    <n v="1"/>
    <s v="NEW COI"/>
    <s v="BUY X GET DISCOUNTED PRODUCT"/>
    <n v="0.38059999999999999"/>
    <m/>
    <n v="3.7480000000000002"/>
    <m/>
    <m/>
    <n v="34.9"/>
    <n v="38.9"/>
    <n v="10336"/>
    <n v="10336"/>
    <n v="59"/>
    <s v="WORK IN PROGRESS"/>
    <n v="134464344"/>
    <s v="NO INCENTIVE"/>
    <s v="N"/>
    <s v="N"/>
    <s v="N"/>
    <s v="N"/>
    <x v="3"/>
    <n v="134464346"/>
    <n v="28"/>
    <n v="11"/>
    <n v="20230306"/>
    <s v="CUSTOMER"/>
    <n v="15"/>
    <s v="Y"/>
    <s v="Tech rep lvl + Dia a Dia + VGF2"/>
    <s v="FULL PAYMENT"/>
    <m/>
    <n v="133406.49239999999"/>
    <n v="94667.164399999994"/>
    <n v="80.25"/>
    <m/>
    <s v="ANTI-AGING TONER/ASTRINGENT LIQUID"/>
    <s v="TONER/ASTRINGENT"/>
    <s v="FACIAL CARE"/>
    <s v="FEMALE"/>
    <s v="ANEW"/>
    <s v="ANEW (NO SUB BRAND APPLIES)"/>
    <n v="1"/>
    <n v="100"/>
    <n v="100"/>
    <s v="N"/>
    <s v="N"/>
    <n v="50157"/>
    <m/>
    <s v="N"/>
    <s v="RP"/>
    <n v="30.74"/>
    <n v="38.9"/>
    <n v="38.9"/>
    <m/>
    <m/>
    <m/>
    <m/>
    <s v="N"/>
    <m/>
    <m/>
    <m/>
    <x v="0"/>
    <m/>
    <n v="58"/>
    <s v="RENEW - 1"/>
    <s v="N"/>
    <m/>
    <m/>
    <s v="N"/>
    <n v="20230306"/>
    <m/>
    <n v="134464344"/>
    <s v="MIXED"/>
    <s v="Tech rep lvl"/>
    <s v="CosmÃ©ticos"/>
    <n v="1"/>
    <m/>
    <n v="0"/>
    <n v="0"/>
    <n v="100"/>
    <n v="134464345"/>
    <n v="999"/>
    <n v="2"/>
    <x v="0"/>
    <x v="0"/>
    <n v="0.38059999999999999"/>
    <n v="0.435"/>
    <n v="0.38059999999999999"/>
    <n v="0.35339999999999999"/>
    <n v="0.33710000000000001"/>
    <n v="34.9"/>
    <n v="34.9"/>
    <n v="34.9"/>
    <n v="34.9"/>
    <n v="34.9"/>
    <s v="Brasil + Dia a Dia + VGF2"/>
    <s v="Bronze + Dia a Dia + VGF2"/>
    <s v="Prata + Dia a Dia + VGF2"/>
    <s v="Ouro + Dia a Dia + VGF2"/>
    <s v="Estrela + Dia a Dia + VGF2"/>
    <n v="30"/>
    <n v="20"/>
    <n v="30"/>
    <n v="35"/>
    <n v="38"/>
    <n v="83.92"/>
    <n v="83.92"/>
    <n v="83.92"/>
    <n v="83.92"/>
    <n v="83.92"/>
    <n v="0"/>
    <n v="0"/>
    <n v="0"/>
    <n v="0"/>
    <n v="0"/>
    <n v="24.43"/>
    <n v="27.92"/>
    <n v="24.43"/>
    <n v="22.684999999999999"/>
    <n v="21.638000000000002"/>
    <n v="0"/>
    <n v="0"/>
    <n v="0"/>
    <n v="0"/>
    <n v="0"/>
    <n v="0"/>
    <n v="100"/>
    <n v="100"/>
    <n v="100"/>
    <n v="100"/>
  </r>
  <r>
    <n v="2308861"/>
    <x v="652"/>
    <n v="20230306"/>
    <m/>
    <s v="HOUSEWARES"/>
    <x v="257"/>
    <s v="UTENSILIO TABUA PRIMAVERA"/>
    <n v="5605097"/>
    <x v="652"/>
    <n v="1"/>
    <s v="NEW COI"/>
    <s v="BUY X GET DISCOUNTED PRODUCT"/>
    <n v="0.5978"/>
    <m/>
    <n v="3.71"/>
    <m/>
    <m/>
    <n v="19.989999999999998"/>
    <n v="24.99"/>
    <n v="22944"/>
    <n v="22944"/>
    <n v="88"/>
    <s v="WORK IN PROGRESS"/>
    <n v="134464498"/>
    <s v="NO INCENTIVE"/>
    <s v="N"/>
    <s v="N"/>
    <s v="N"/>
    <s v="N"/>
    <x v="0"/>
    <n v="134464500"/>
    <n v="28"/>
    <n v="42"/>
    <n v="20230306"/>
    <s v="CUSTOMER"/>
    <n v="15"/>
    <s v="Y"/>
    <s v="Tech rep lvl + Moda &amp; Casa + VGF2"/>
    <s v="FULL PAYMENT"/>
    <m/>
    <n v="274181.30479999998"/>
    <n v="189059.06479999999"/>
    <n v="73.61"/>
    <m/>
    <s v="CUTTING-CHOPPING BLOCK-BOARD"/>
    <s v="COOKING"/>
    <s v="UTENSILS KITCHENWARE"/>
    <s v="UNISEX"/>
    <s v="AVON"/>
    <s v="AVON"/>
    <n v="0"/>
    <n v="50"/>
    <n v="100"/>
    <s v="N"/>
    <s v="N"/>
    <n v="46290"/>
    <m/>
    <s v="N"/>
    <s v="RP"/>
    <n v="19.600000000000001"/>
    <n v="24.99"/>
    <n v="24.99"/>
    <m/>
    <m/>
    <m/>
    <m/>
    <s v="N"/>
    <n v="64050605"/>
    <s v="F&amp;H Final Folheto"/>
    <m/>
    <x v="0"/>
    <m/>
    <n v="88"/>
    <s v="COLECOES - PRIMAVERA VERAO - HOUSE 3"/>
    <s v="N"/>
    <m/>
    <m/>
    <s v="N"/>
    <n v="20230306"/>
    <m/>
    <n v="134464498"/>
    <s v="MIXED"/>
    <s v="Tech rep lvl"/>
    <s v="Moda &amp; Casa"/>
    <n v="1"/>
    <m/>
    <n v="0"/>
    <n v="0"/>
    <n v="100"/>
    <n v="134464499"/>
    <n v="999"/>
    <n v="3"/>
    <x v="0"/>
    <x v="0"/>
    <n v="0.5978"/>
    <n v="0.5978"/>
    <n v="0.5978"/>
    <n v="0.5978"/>
    <n v="0.5978"/>
    <n v="19.989999999999998"/>
    <n v="19.989999999999998"/>
    <n v="19.989999999999998"/>
    <n v="19.989999999999998"/>
    <n v="19.989999999999998"/>
    <s v="Brasil + Moda &amp; Casa + VGF2"/>
    <s v="Bronze + Moda &amp; Casa + VGF2"/>
    <s v="Prata + Moda &amp; Casa + VGF2"/>
    <s v="Ouro + Moda &amp; Casa + VGF2"/>
    <s v="Estrela + Moda &amp; Casa + VGF2"/>
    <n v="15"/>
    <n v="15"/>
    <n v="15"/>
    <n v="15"/>
    <n v="15"/>
    <n v="42.19"/>
    <n v="42.19"/>
    <n v="42.19"/>
    <n v="42.19"/>
    <n v="42.19"/>
    <n v="0"/>
    <n v="0"/>
    <n v="0"/>
    <n v="0"/>
    <n v="0"/>
    <n v="16.991499999999998"/>
    <n v="16.991499999999998"/>
    <n v="16.991499999999998"/>
    <n v="16.991499999999998"/>
    <n v="16.991499999999998"/>
    <n v="0"/>
    <n v="0"/>
    <n v="0"/>
    <n v="0"/>
    <n v="0"/>
    <n v="0"/>
    <n v="100"/>
    <n v="100"/>
    <n v="100"/>
    <n v="100"/>
  </r>
  <r>
    <n v="637046"/>
    <x v="653"/>
    <n v="20220315"/>
    <m/>
    <s v="FACE"/>
    <x v="258"/>
    <s v="RENEW VITA C WARMING PEEL"/>
    <n v="1230568"/>
    <x v="653"/>
    <n v="1"/>
    <s v="IN-LINE (EXCL NR)"/>
    <s v="REGULAR PRICE"/>
    <n v="0.38059999999999999"/>
    <m/>
    <n v="4.1159999999999997"/>
    <m/>
    <m/>
    <n v="42.9"/>
    <n v="42.9"/>
    <n v="2003"/>
    <n v="2003"/>
    <n v="60"/>
    <s v="WORK IN PROGRESS"/>
    <n v="134464513"/>
    <s v="NO INCENTIVE"/>
    <s v="N"/>
    <s v="N"/>
    <s v="N"/>
    <s v="N"/>
    <x v="3"/>
    <n v="134464515"/>
    <n v="28"/>
    <n v="11"/>
    <n v="20230306"/>
    <s v="CUSTOMER"/>
    <n v="15"/>
    <s v="Y"/>
    <s v="Tech rep lvl + Dia a Dia + VGF2"/>
    <s v="FULL PAYMENT"/>
    <m/>
    <n v="31775.755399999998"/>
    <n v="23531.4074"/>
    <n v="82.35"/>
    <m/>
    <s v="MASK CREAM"/>
    <s v="MASK"/>
    <s v="FACIAL CARE"/>
    <s v="FEMALE"/>
    <s v="ANEW"/>
    <s v="ANEW (NO SUB BRAND APPLIES)"/>
    <n v="0"/>
    <n v="100"/>
    <n v="100"/>
    <s v="N"/>
    <s v="N"/>
    <n v="52585"/>
    <m/>
    <s v="N"/>
    <m/>
    <m/>
    <m/>
    <m/>
    <m/>
    <m/>
    <m/>
    <m/>
    <s v="N"/>
    <m/>
    <m/>
    <m/>
    <x v="0"/>
    <m/>
    <n v="60"/>
    <s v="RENEW - 2"/>
    <s v="N"/>
    <m/>
    <m/>
    <s v="N"/>
    <n v="20230306"/>
    <m/>
    <n v="134464513"/>
    <s v="MIXED"/>
    <s v="Tech rep lvl"/>
    <s v="CosmÃ©ticos"/>
    <n v="1"/>
    <m/>
    <n v="0"/>
    <n v="0"/>
    <n v="100"/>
    <n v="134464514"/>
    <n v="999"/>
    <n v="2"/>
    <x v="0"/>
    <x v="0"/>
    <n v="0.38059999999999999"/>
    <n v="0.435"/>
    <n v="0.38059999999999999"/>
    <n v="0.35339999999999999"/>
    <n v="0.33710000000000001"/>
    <n v="42.9"/>
    <n v="42.9"/>
    <n v="42.9"/>
    <n v="42.9"/>
    <n v="42.9"/>
    <s v="Brasil + Dia a Dia + VGF2"/>
    <s v="Bronze + Dia a Dia + VGF2"/>
    <s v="Prata + Dia a Dia + VGF2"/>
    <s v="Ouro + Dia a Dia + VGF2"/>
    <s v="Estrela + Dia a Dia + VGF2"/>
    <n v="30"/>
    <n v="20"/>
    <n v="30"/>
    <n v="35"/>
    <n v="38"/>
    <n v="83.92"/>
    <n v="83.92"/>
    <n v="83.92"/>
    <n v="83.92"/>
    <n v="83.92"/>
    <n v="0"/>
    <n v="0"/>
    <n v="0"/>
    <n v="0"/>
    <n v="0"/>
    <n v="30.03"/>
    <n v="34.32"/>
    <n v="30.03"/>
    <n v="27.885000000000002"/>
    <n v="26.597999999999999"/>
    <n v="0"/>
    <n v="0"/>
    <n v="0"/>
    <n v="0"/>
    <n v="0"/>
    <n v="0"/>
    <n v="100"/>
    <n v="100"/>
    <n v="100"/>
    <n v="100"/>
  </r>
  <r>
    <n v="635822"/>
    <x v="654"/>
    <n v="20220305"/>
    <m/>
    <s v="FACE"/>
    <x v="259"/>
    <s v="RENEW TONIC VITAMIN C"/>
    <n v="1229627"/>
    <x v="654"/>
    <n v="1"/>
    <s v="IN-LINE (EXCL NR)"/>
    <s v="REGULAR PRICE"/>
    <n v="0.38059999999999999"/>
    <m/>
    <n v="3.4529999999999998"/>
    <m/>
    <m/>
    <n v="38.9"/>
    <n v="38.9"/>
    <n v="2730"/>
    <n v="2730"/>
    <n v="60"/>
    <s v="WORK IN PROGRESS"/>
    <n v="134464528"/>
    <s v="NO INCENTIVE"/>
    <s v="N"/>
    <s v="N"/>
    <s v="N"/>
    <s v="N"/>
    <x v="3"/>
    <n v="134464530"/>
    <n v="28"/>
    <n v="11"/>
    <n v="20230306"/>
    <s v="CUSTOMER"/>
    <n v="15"/>
    <s v="Y"/>
    <s v="Tech rep lvl + Dia a Dia + VGF2"/>
    <s v="FULL PAYMENT"/>
    <m/>
    <n v="39272.066800000001"/>
    <n v="29845.376799999998"/>
    <n v="83.67"/>
    <m/>
    <s v="CLEANSER MICELLAR"/>
    <s v="CLEANSER"/>
    <s v="FACIAL CARE"/>
    <s v="FEMALE"/>
    <s v="ANEW"/>
    <s v="ANEW (NO SUB BRAND APPLIES)"/>
    <n v="0"/>
    <n v="100"/>
    <n v="100"/>
    <s v="N"/>
    <s v="N"/>
    <n v="51776"/>
    <m/>
    <s v="N"/>
    <m/>
    <m/>
    <m/>
    <m/>
    <m/>
    <m/>
    <m/>
    <m/>
    <s v="N"/>
    <m/>
    <m/>
    <m/>
    <x v="0"/>
    <m/>
    <n v="60"/>
    <s v="RENEW - 2"/>
    <s v="N"/>
    <m/>
    <m/>
    <s v="N"/>
    <n v="20230306"/>
    <m/>
    <n v="134464528"/>
    <s v="MIXED"/>
    <s v="Tech rep lvl"/>
    <s v="CosmÃ©ticos"/>
    <n v="1"/>
    <m/>
    <n v="0"/>
    <n v="0"/>
    <n v="100"/>
    <n v="134464529"/>
    <n v="999"/>
    <n v="2"/>
    <x v="0"/>
    <x v="0"/>
    <n v="0.38059999999999999"/>
    <n v="0.435"/>
    <n v="0.38059999999999999"/>
    <n v="0.35339999999999999"/>
    <n v="0.33710000000000001"/>
    <n v="38.9"/>
    <n v="38.9"/>
    <n v="38.9"/>
    <n v="38.9"/>
    <n v="38.9"/>
    <s v="Brasil + Dia a Dia + VGF2"/>
    <s v="Bronze + Dia a Dia + VGF2"/>
    <s v="Prata + Dia a Dia + VGF2"/>
    <s v="Ouro + Dia a Dia + VGF2"/>
    <s v="Estrela + Dia a Dia + VGF2"/>
    <n v="30"/>
    <n v="20"/>
    <n v="30"/>
    <n v="35"/>
    <n v="38"/>
    <n v="83.92"/>
    <n v="83.92"/>
    <n v="83.92"/>
    <n v="83.92"/>
    <n v="83.92"/>
    <n v="0"/>
    <n v="0"/>
    <n v="0"/>
    <n v="0"/>
    <n v="0"/>
    <n v="27.23"/>
    <n v="31.12"/>
    <n v="27.23"/>
    <n v="25.285"/>
    <n v="24.117999999999999"/>
    <n v="0"/>
    <n v="0"/>
    <n v="0"/>
    <n v="0"/>
    <n v="0"/>
    <n v="0"/>
    <n v="100"/>
    <n v="100"/>
    <n v="100"/>
    <n v="100"/>
  </r>
  <r>
    <n v="620825"/>
    <x v="655"/>
    <n v="20210312"/>
    <m/>
    <s v="FACE"/>
    <x v="260"/>
    <s v="ANEW CLINICAL RADIANT-C VITAMIN CONCENTRATE"/>
    <n v="1204402"/>
    <x v="655"/>
    <n v="1"/>
    <s v="IN-LINE (EXCL NR)"/>
    <s v="CROSS-OUT"/>
    <n v="0.38059999999999999"/>
    <m/>
    <n v="10.301"/>
    <m/>
    <m/>
    <n v="97.9"/>
    <n v="117.9"/>
    <n v="6710"/>
    <n v="6710"/>
    <n v="61"/>
    <s v="WORK IN PROGRESS"/>
    <n v="134464541"/>
    <s v="NO INCENTIVE"/>
    <s v="N"/>
    <s v="N"/>
    <s v="N"/>
    <s v="N"/>
    <x v="3"/>
    <n v="134464543"/>
    <n v="28"/>
    <n v="11"/>
    <n v="20230306"/>
    <s v="CUSTOMER"/>
    <n v="15"/>
    <s v="Y"/>
    <s v="Tech rep lvl + Dia a Dia + VGF2"/>
    <s v="FULL PAYMENT"/>
    <m/>
    <n v="242937.46960000001"/>
    <n v="173817.75959999999"/>
    <n v="80.650000000000006"/>
    <m/>
    <s v="ANTI-AGING TREATMENT SERUM"/>
    <s v="SERUM"/>
    <s v="FACIAL CARE"/>
    <s v="FEMALE"/>
    <s v="ANEW"/>
    <s v="ANEW (NO SUB BRAND APPLIES)"/>
    <n v="1"/>
    <n v="100"/>
    <n v="100"/>
    <s v="N"/>
    <s v="N"/>
    <n v="50014"/>
    <m/>
    <s v="N"/>
    <s v="RP"/>
    <n v="92.17"/>
    <n v="117.9"/>
    <n v="117.9"/>
    <m/>
    <m/>
    <m/>
    <m/>
    <s v="N"/>
    <m/>
    <m/>
    <m/>
    <x v="0"/>
    <m/>
    <n v="60"/>
    <s v="RENEW - 2"/>
    <s v="N"/>
    <m/>
    <m/>
    <s v="N"/>
    <n v="20230306"/>
    <m/>
    <n v="134464541"/>
    <s v="MIXED"/>
    <s v="Tech rep lvl"/>
    <s v="CosmÃ©ticos"/>
    <n v="1"/>
    <m/>
    <n v="0"/>
    <n v="0"/>
    <n v="100"/>
    <n v="134464542"/>
    <n v="999"/>
    <n v="2"/>
    <x v="0"/>
    <x v="0"/>
    <n v="0.38059999999999999"/>
    <n v="0.435"/>
    <n v="0.38059999999999999"/>
    <n v="0.35339999999999999"/>
    <n v="0.33710000000000001"/>
    <n v="97.9"/>
    <n v="97.9"/>
    <n v="97.9"/>
    <n v="97.9"/>
    <n v="97.9"/>
    <s v="Brasil + Dia a Dia + VGF2"/>
    <s v="Bronze + Dia a Dia + VGF2"/>
    <s v="Prata + Dia a Dia + VGF2"/>
    <s v="Ouro + Dia a Dia + VGF2"/>
    <s v="Estrela + Dia a Dia + VGF2"/>
    <n v="30"/>
    <n v="20"/>
    <n v="30"/>
    <n v="35"/>
    <n v="38"/>
    <n v="83.92"/>
    <n v="83.92"/>
    <n v="83.92"/>
    <n v="83.92"/>
    <n v="83.92"/>
    <n v="0"/>
    <n v="0"/>
    <n v="0"/>
    <n v="0"/>
    <n v="0"/>
    <n v="68.53"/>
    <n v="78.319999999999993"/>
    <n v="68.53"/>
    <n v="63.634999999999998"/>
    <n v="60.698"/>
    <n v="0"/>
    <n v="0"/>
    <n v="0"/>
    <n v="0"/>
    <n v="0"/>
    <n v="0"/>
    <n v="100"/>
    <n v="100"/>
    <n v="100"/>
    <n v="100"/>
  </r>
  <r>
    <n v="620838"/>
    <x v="656"/>
    <n v="20210312"/>
    <m/>
    <s v="FACE"/>
    <x v="261"/>
    <s v="ANEW CLINICAL DEEP LINE PLUMPING HYALLURONIC CONCENTRATE"/>
    <n v="1204408"/>
    <x v="656"/>
    <n v="1"/>
    <s v="IN-LINE (EXCL NR)"/>
    <s v="REGULAR PRICE"/>
    <n v="0.38059999999999999"/>
    <m/>
    <n v="10.792"/>
    <m/>
    <m/>
    <n v="124.9"/>
    <n v="124.9"/>
    <n v="1696"/>
    <n v="1696"/>
    <n v="62"/>
    <s v="WORK IN PROGRESS"/>
    <n v="134464554"/>
    <s v="NO INCENTIVE"/>
    <s v="N"/>
    <s v="N"/>
    <s v="N"/>
    <s v="N"/>
    <x v="3"/>
    <n v="134464556"/>
    <n v="28"/>
    <n v="11"/>
    <n v="20230306"/>
    <s v="CUSTOMER"/>
    <n v="15"/>
    <s v="Y"/>
    <s v="Tech rep lvl + Dia a Dia + VGF2"/>
    <s v="FULL PAYMENT"/>
    <m/>
    <n v="78331.06"/>
    <n v="60027.828000000001"/>
    <n v="84.11"/>
    <m/>
    <s v="ANTI-AGING TREATMENT LOTION"/>
    <s v="TREATMENT"/>
    <s v="FACIAL CARE"/>
    <s v="FEMALE"/>
    <s v="ANEW"/>
    <s v="ANEW (NO SUB BRAND APPLIES)"/>
    <n v="0"/>
    <n v="100"/>
    <n v="100"/>
    <s v="N"/>
    <s v="N"/>
    <n v="50225"/>
    <m/>
    <s v="N"/>
    <m/>
    <m/>
    <m/>
    <m/>
    <m/>
    <m/>
    <m/>
    <m/>
    <s v="N"/>
    <m/>
    <m/>
    <m/>
    <x v="0"/>
    <m/>
    <n v="62"/>
    <s v="RENEW - 3"/>
    <s v="N"/>
    <m/>
    <m/>
    <s v="N"/>
    <n v="20230306"/>
    <m/>
    <n v="134464554"/>
    <s v="MIXED"/>
    <s v="Tech rep lvl"/>
    <s v="CosmÃ©ticos"/>
    <n v="1"/>
    <m/>
    <n v="0"/>
    <n v="0"/>
    <n v="100"/>
    <n v="134464555"/>
    <n v="999"/>
    <n v="2"/>
    <x v="0"/>
    <x v="0"/>
    <n v="0.38059999999999999"/>
    <n v="0.435"/>
    <n v="0.38059999999999999"/>
    <n v="0.35339999999999999"/>
    <n v="0.33710000000000001"/>
    <n v="124.9"/>
    <n v="124.9"/>
    <n v="124.9"/>
    <n v="124.9"/>
    <n v="124.9"/>
    <s v="Brasil + Dia a Dia + VGF2"/>
    <s v="Bronze + Dia a Dia + VGF2"/>
    <s v="Prata + Dia a Dia + VGF2"/>
    <s v="Ouro + Dia a Dia + VGF2"/>
    <s v="Estrela + Dia a Dia + VGF2"/>
    <n v="30"/>
    <n v="20"/>
    <n v="30"/>
    <n v="35"/>
    <n v="38"/>
    <n v="83.92"/>
    <n v="83.92"/>
    <n v="83.92"/>
    <n v="83.92"/>
    <n v="83.92"/>
    <n v="0"/>
    <n v="0"/>
    <n v="0"/>
    <n v="0"/>
    <n v="0"/>
    <n v="87.43"/>
    <n v="99.92"/>
    <n v="87.43"/>
    <n v="81.185000000000002"/>
    <n v="77.438000000000002"/>
    <n v="0"/>
    <n v="0"/>
    <n v="0"/>
    <n v="0"/>
    <n v="0"/>
    <n v="0"/>
    <n v="100"/>
    <n v="100"/>
    <n v="100"/>
    <n v="100"/>
  </r>
  <r>
    <n v="625973"/>
    <x v="657"/>
    <n v="20210309"/>
    <m/>
    <s v="FACE"/>
    <x v="262"/>
    <s v="1Q21 ANEW HYDRATION DAILY HYDROGEL CREAM"/>
    <n v="1222993"/>
    <x v="657"/>
    <n v="1"/>
    <s v="IN-LINE (EXCL NR)"/>
    <s v="REGULAR PRICE"/>
    <n v="0.38059999999999999"/>
    <m/>
    <n v="6.0860000000000003"/>
    <m/>
    <m/>
    <n v="71.900000000000006"/>
    <n v="71.900000000000006"/>
    <n v="1424"/>
    <n v="1424"/>
    <n v="63"/>
    <s v="WORK IN PROGRESS"/>
    <n v="134464567"/>
    <s v="NO INCENTIVE"/>
    <s v="N"/>
    <s v="N"/>
    <s v="N"/>
    <s v="N"/>
    <x v="3"/>
    <n v="134464569"/>
    <n v="28"/>
    <n v="11"/>
    <n v="20230306"/>
    <s v="CUSTOMER"/>
    <n v="15"/>
    <s v="Y"/>
    <s v="Tech rep lvl + Dia a Dia + VGF2"/>
    <s v="FULL PAYMENT"/>
    <m/>
    <n v="37858.3482"/>
    <n v="29191.8842"/>
    <n v="84.43"/>
    <m/>
    <s v="MOISTURIZER CREAM"/>
    <s v="MOISTURIZER"/>
    <s v="FACIAL CARE"/>
    <s v="FEMALE"/>
    <s v="ANEW"/>
    <s v="ANEW (NO SUB BRAND APPLIES)"/>
    <n v="1"/>
    <n v="100"/>
    <n v="100"/>
    <s v="N"/>
    <s v="N"/>
    <n v="52499"/>
    <m/>
    <s v="N"/>
    <m/>
    <m/>
    <m/>
    <m/>
    <m/>
    <m/>
    <m/>
    <m/>
    <s v="N"/>
    <m/>
    <m/>
    <m/>
    <x v="0"/>
    <m/>
    <n v="62"/>
    <s v="RENEW - 3"/>
    <s v="N"/>
    <m/>
    <m/>
    <s v="N"/>
    <n v="20230306"/>
    <m/>
    <n v="134464567"/>
    <s v="MIXED"/>
    <s v="Tech rep lvl"/>
    <s v="CosmÃ©ticos"/>
    <n v="1"/>
    <m/>
    <n v="0"/>
    <n v="0"/>
    <n v="100"/>
    <n v="134464568"/>
    <n v="999"/>
    <n v="2"/>
    <x v="0"/>
    <x v="0"/>
    <n v="0.38059999999999999"/>
    <n v="0.435"/>
    <n v="0.38059999999999999"/>
    <n v="0.35339999999999999"/>
    <n v="0.33710000000000001"/>
    <n v="71.900000000000006"/>
    <n v="71.900000000000006"/>
    <n v="71.900000000000006"/>
    <n v="71.900000000000006"/>
    <n v="71.900000000000006"/>
    <s v="Brasil + Dia a Dia + VGF2"/>
    <s v="Bronze + Dia a Dia + VGF2"/>
    <s v="Prata + Dia a Dia + VGF2"/>
    <s v="Ouro + Dia a Dia + VGF2"/>
    <s v="Estrela + Dia a Dia + VGF2"/>
    <n v="30"/>
    <n v="20"/>
    <n v="30"/>
    <n v="35"/>
    <n v="38"/>
    <n v="83.92"/>
    <n v="83.92"/>
    <n v="83.92"/>
    <n v="83.92"/>
    <n v="83.92"/>
    <n v="0"/>
    <n v="0"/>
    <n v="0"/>
    <n v="0"/>
    <n v="0"/>
    <n v="50.33"/>
    <n v="57.52"/>
    <n v="50.33"/>
    <n v="46.734999999999999"/>
    <n v="44.578000000000003"/>
    <n v="0"/>
    <n v="0"/>
    <n v="0"/>
    <n v="0"/>
    <n v="0"/>
    <n v="0"/>
    <n v="100"/>
    <n v="100"/>
    <n v="100"/>
    <n v="100"/>
  </r>
  <r>
    <n v="620838"/>
    <x v="656"/>
    <n v="20210312"/>
    <m/>
    <s v="FACE"/>
    <x v="263"/>
    <s v="ANEW CLINICAL DEEP LINE PLUMPING HYALLURONIC CONCENTRATE"/>
    <n v="1204408"/>
    <x v="656"/>
    <n v="1"/>
    <s v="IN-LINE (EXCL NR)"/>
    <s v="PACK PRICE - MARKETING SET"/>
    <n v="0.38059999999999999"/>
    <m/>
    <n v="10.792"/>
    <m/>
    <m/>
    <n v="93.9"/>
    <n v="124.9"/>
    <n v="5507"/>
    <n v="5507"/>
    <n v="63"/>
    <s v="WORK IN PROGRESS"/>
    <n v="134464636"/>
    <s v="NO INCENTIVE"/>
    <s v="N"/>
    <s v="N"/>
    <s v="N"/>
    <s v="N"/>
    <x v="3"/>
    <n v="134465798"/>
    <n v="28"/>
    <n v="11"/>
    <n v="20230306"/>
    <s v="CUSTOMER"/>
    <n v="15"/>
    <s v="Y"/>
    <s v="Tech rep lvl + Dia a Dia + VGF2"/>
    <s v="FULL PAYMENT"/>
    <m/>
    <n v="191238.1673"/>
    <n v="131806.62330000001"/>
    <n v="78.86"/>
    <m/>
    <s v="ANTI-AGING TREATMENT LOTION"/>
    <s v="TREATMENT"/>
    <s v="FACIAL CARE"/>
    <s v="FEMALE"/>
    <s v="ANEW"/>
    <s v="ANEW (NO SUB BRAND APPLIES)"/>
    <n v="1"/>
    <n v="100"/>
    <n v="100"/>
    <s v="N"/>
    <s v="N"/>
    <n v="50225"/>
    <n v="1"/>
    <s v="N"/>
    <s v="RO"/>
    <n v="92.43"/>
    <n v="81.19"/>
    <n v="98.67"/>
    <m/>
    <m/>
    <m/>
    <m/>
    <s v="N"/>
    <m/>
    <m/>
    <n v="134465796"/>
    <x v="5"/>
    <m/>
    <n v="62"/>
    <s v="RENEW - 3"/>
    <s v="N"/>
    <m/>
    <s v="N"/>
    <s v="N"/>
    <n v="20230306"/>
    <m/>
    <n v="134464636"/>
    <s v="MIXED"/>
    <s v="Tech rep lvl"/>
    <s v="CosmÃ©ticos"/>
    <n v="1"/>
    <m/>
    <n v="0"/>
    <n v="0"/>
    <n v="100"/>
    <n v="134465797"/>
    <n v="999"/>
    <n v="2"/>
    <x v="4"/>
    <x v="5"/>
    <n v="0.38059999999999999"/>
    <n v="0.435"/>
    <n v="0.38059999999999999"/>
    <n v="0.35339999999999999"/>
    <n v="0.33710000000000001"/>
    <n v="93.9"/>
    <n v="93.9"/>
    <n v="93.9"/>
    <n v="93.9"/>
    <n v="93.9"/>
    <s v="Brasil + Dia a Dia + VGF2"/>
    <s v="Bronze + Dia a Dia + VGF2"/>
    <s v="Prata + Dia a Dia + VGF2"/>
    <s v="Ouro + Dia a Dia + VGF2"/>
    <s v="Estrela + Dia a Dia + VGF2"/>
    <n v="30"/>
    <n v="20"/>
    <n v="30"/>
    <n v="35"/>
    <n v="38"/>
    <n v="83.92"/>
    <n v="83.92"/>
    <n v="83.92"/>
    <n v="83.92"/>
    <n v="83.92"/>
    <n v="0"/>
    <n v="0"/>
    <n v="0"/>
    <n v="0"/>
    <n v="0"/>
    <n v="65.73"/>
    <n v="75.12"/>
    <n v="65.73"/>
    <n v="61.034999999999997"/>
    <n v="58.218000000000004"/>
    <n v="0"/>
    <n v="0"/>
    <n v="0"/>
    <n v="0"/>
    <n v="0"/>
    <n v="0"/>
    <n v="100"/>
    <n v="100"/>
    <n v="100"/>
    <n v="100"/>
  </r>
  <r>
    <n v="624793"/>
    <x v="658"/>
    <n v="20200308"/>
    <m/>
    <s v="FACE"/>
    <x v="263"/>
    <s v="ANEW JELLY CLEANSER"/>
    <n v="1222325"/>
    <x v="658"/>
    <n v="1"/>
    <s v="IN-LINE (EXCL NR)"/>
    <s v="PACK PRICE - MARKETING SET"/>
    <n v="0.46389999999999998"/>
    <m/>
    <n v="1.327"/>
    <m/>
    <m/>
    <n v="6"/>
    <n v="14.9"/>
    <n v="5507"/>
    <n v="5507"/>
    <n v="63"/>
    <s v="WORK IN PROGRESS"/>
    <n v="134464636"/>
    <s v="NO INCENTIVE"/>
    <s v="N"/>
    <s v="N"/>
    <s v="N"/>
    <s v="N"/>
    <x v="3"/>
    <n v="134465800"/>
    <n v="28"/>
    <n v="11"/>
    <n v="20230306"/>
    <s v="CUSTOMER"/>
    <n v="15"/>
    <s v="Y"/>
    <s v="Tech rep lvl + Dia a Dia + VGF2"/>
    <s v="FULL PAYMENT"/>
    <m/>
    <n v="14893.708199999999"/>
    <n v="7585.9192000000003"/>
    <n v="66.63"/>
    <m/>
    <s v="CLEANSER GEL"/>
    <s v="CLEANSER"/>
    <s v="FACIAL CARE"/>
    <s v="FEMALE"/>
    <s v="ANEW"/>
    <s v="ANEW CLEAN"/>
    <n v="1"/>
    <n v="100"/>
    <n v="100"/>
    <s v="N"/>
    <s v="N"/>
    <n v="51689"/>
    <n v="1"/>
    <s v="N"/>
    <m/>
    <m/>
    <m/>
    <m/>
    <m/>
    <m/>
    <m/>
    <m/>
    <s v="N"/>
    <m/>
    <m/>
    <n v="134465796"/>
    <x v="5"/>
    <m/>
    <n v="62"/>
    <s v="RENEW - 3"/>
    <s v="N"/>
    <m/>
    <s v="N"/>
    <s v="N"/>
    <n v="20230306"/>
    <m/>
    <n v="134464636"/>
    <s v="MIXED"/>
    <s v="Tech rep lvl"/>
    <s v="CosmÃ©ticos"/>
    <n v="1"/>
    <m/>
    <n v="0"/>
    <n v="0"/>
    <n v="100"/>
    <n v="134465799"/>
    <n v="999"/>
    <n v="2"/>
    <x v="4"/>
    <x v="5"/>
    <n v="0.46389999999999998"/>
    <n v="0.5302"/>
    <n v="0.46389999999999998"/>
    <n v="0.43070000000000003"/>
    <n v="0.41089999999999999"/>
    <n v="6"/>
    <n v="6"/>
    <n v="6"/>
    <n v="6"/>
    <n v="6"/>
    <s v="Brasil + Dia a Dia + VGF2"/>
    <s v="Bronze + Dia a Dia + VGF2"/>
    <s v="Prata + Dia a Dia + VGF2"/>
    <s v="Ouro + Dia a Dia + VGF2"/>
    <s v="Estrela + Dia a Dia + VGF2"/>
    <n v="30"/>
    <n v="20"/>
    <n v="30"/>
    <n v="35"/>
    <n v="38"/>
    <n v="50.9"/>
    <n v="50.9"/>
    <n v="50.9"/>
    <n v="50.9"/>
    <n v="50.9"/>
    <n v="0"/>
    <n v="0"/>
    <n v="0"/>
    <n v="0"/>
    <n v="0"/>
    <n v="4.2"/>
    <n v="4.8"/>
    <n v="4.2"/>
    <n v="3.9"/>
    <n v="3.72"/>
    <n v="0"/>
    <n v="0"/>
    <n v="0"/>
    <n v="0"/>
    <n v="0"/>
    <n v="0"/>
    <n v="100"/>
    <n v="100"/>
    <n v="100"/>
    <n v="100"/>
  </r>
  <r>
    <n v="625973"/>
    <x v="657"/>
    <n v="20210309"/>
    <m/>
    <s v="FACE"/>
    <x v="263"/>
    <s v="1Q21 ANEW HYDRATION DAILY HYDROGEL CREAM"/>
    <n v="1222993"/>
    <x v="657"/>
    <n v="1"/>
    <s v="IN-LINE (EXCL NR)"/>
    <s v="PACK PRICE - MARKETING SET"/>
    <n v="0.38059999999999999"/>
    <m/>
    <n v="6.0860000000000003"/>
    <m/>
    <m/>
    <n v="40"/>
    <n v="71.900000000000006"/>
    <n v="5507"/>
    <n v="5507"/>
    <n v="63"/>
    <s v="WORK IN PROGRESS"/>
    <n v="134464636"/>
    <s v="NO INCENTIVE"/>
    <s v="N"/>
    <s v="N"/>
    <s v="N"/>
    <s v="N"/>
    <x v="3"/>
    <n v="134465802"/>
    <n v="28"/>
    <n v="11"/>
    <n v="20230306"/>
    <s v="CUSTOMER"/>
    <n v="15"/>
    <s v="Y"/>
    <s v="Tech rep lvl + Dia a Dia + VGF2"/>
    <s v="FULL PAYMENT"/>
    <m/>
    <n v="81464.607999999993"/>
    <n v="47949.006000000001"/>
    <n v="72.02"/>
    <m/>
    <s v="MOISTURIZER CREAM"/>
    <s v="MOISTURIZER"/>
    <s v="FACIAL CARE"/>
    <s v="FEMALE"/>
    <s v="ANEW"/>
    <s v="ANEW (NO SUB BRAND APPLIES)"/>
    <n v="1"/>
    <n v="100"/>
    <n v="100"/>
    <s v="N"/>
    <s v="N"/>
    <n v="52499"/>
    <n v="1"/>
    <s v="N"/>
    <s v="AXF"/>
    <n v="38.299999999999997"/>
    <n v="40.24"/>
    <n v="46.9"/>
    <m/>
    <m/>
    <m/>
    <m/>
    <s v="N"/>
    <m/>
    <m/>
    <n v="134465796"/>
    <x v="5"/>
    <m/>
    <n v="62"/>
    <s v="RENEW - 3"/>
    <s v="N"/>
    <m/>
    <s v="N"/>
    <s v="N"/>
    <n v="20230306"/>
    <m/>
    <n v="134464636"/>
    <s v="MIXED"/>
    <s v="Tech rep lvl"/>
    <s v="CosmÃ©ticos"/>
    <n v="1"/>
    <m/>
    <n v="0"/>
    <n v="0"/>
    <n v="100"/>
    <n v="134465801"/>
    <n v="999"/>
    <n v="2"/>
    <x v="4"/>
    <x v="5"/>
    <n v="0.38059999999999999"/>
    <n v="0.435"/>
    <n v="0.38059999999999999"/>
    <n v="0.35339999999999999"/>
    <n v="0.33710000000000001"/>
    <n v="40"/>
    <n v="40"/>
    <n v="40"/>
    <n v="40"/>
    <n v="40"/>
    <s v="Brasil + Dia a Dia + VGF2"/>
    <s v="Bronze + Dia a Dia + VGF2"/>
    <s v="Prata + Dia a Dia + VGF2"/>
    <s v="Ouro + Dia a Dia + VGF2"/>
    <s v="Estrela + Dia a Dia + VGF2"/>
    <n v="30"/>
    <n v="20"/>
    <n v="30"/>
    <n v="35"/>
    <n v="38"/>
    <n v="83.92"/>
    <n v="83.92"/>
    <n v="83.92"/>
    <n v="83.92"/>
    <n v="83.92"/>
    <n v="0"/>
    <n v="0"/>
    <n v="0"/>
    <n v="0"/>
    <n v="0"/>
    <n v="28"/>
    <n v="32"/>
    <n v="28"/>
    <n v="26"/>
    <n v="24.8"/>
    <n v="0"/>
    <n v="0"/>
    <n v="0"/>
    <n v="0"/>
    <n v="0"/>
    <n v="0"/>
    <n v="100"/>
    <n v="100"/>
    <n v="100"/>
    <n v="100"/>
  </r>
  <r>
    <n v="2309904"/>
    <x v="659"/>
    <n v="20230306"/>
    <m/>
    <s v="HOUSEWARES"/>
    <x v="264"/>
    <s v="KIT LUVA DESCANSO PRIMAVERA"/>
    <n v="5607457"/>
    <x v="659"/>
    <n v="1"/>
    <s v="NEW COI"/>
    <s v="BUY X GET DISCOUNTED PRODUCT"/>
    <n v="0.5978"/>
    <m/>
    <n v="11.388999999999999"/>
    <m/>
    <m/>
    <n v="49.99"/>
    <n v="59.99"/>
    <n v="5966"/>
    <n v="5966"/>
    <n v="89"/>
    <s v="WORK IN PROGRESS"/>
    <n v="134464649"/>
    <s v="NO INCENTIVE"/>
    <s v="N"/>
    <s v="N"/>
    <s v="N"/>
    <s v="N"/>
    <x v="0"/>
    <n v="134510994"/>
    <n v="28"/>
    <n v="42"/>
    <n v="20230306"/>
    <s v="CUSTOMER"/>
    <n v="15"/>
    <s v="Y"/>
    <s v="Tech rep lvl + Moda &amp; Casa + VGF2"/>
    <s v="FULL PAYMENT"/>
    <m/>
    <n v="178288.0753"/>
    <n v="110341.30130000001"/>
    <n v="67.61"/>
    <m/>
    <s v="COOKING UTENSILS"/>
    <s v="COOKING"/>
    <s v="UTENSILS KITCHENWARE"/>
    <s v="UNISEX"/>
    <s v="AVON"/>
    <s v="AVON"/>
    <n v="1"/>
    <n v="100"/>
    <n v="100"/>
    <s v="N"/>
    <s v="N"/>
    <n v="46292"/>
    <m/>
    <s v="N"/>
    <s v="RP"/>
    <n v="48"/>
    <n v="59.99"/>
    <n v="59.99"/>
    <m/>
    <m/>
    <m/>
    <m/>
    <s v="N"/>
    <n v="64050605"/>
    <s v="F&amp;H Final Folheto"/>
    <m/>
    <x v="0"/>
    <m/>
    <n v="88"/>
    <s v="COLECOES - PRIMAVERA VERAO - HOUSE 3"/>
    <s v="N"/>
    <m/>
    <m/>
    <s v="N"/>
    <n v="20230306"/>
    <m/>
    <n v="134464649"/>
    <s v="MIXED"/>
    <s v="Tech rep lvl"/>
    <s v="Moda &amp; Casa"/>
    <n v="1"/>
    <m/>
    <n v="0"/>
    <n v="0"/>
    <n v="100"/>
    <n v="134510993"/>
    <n v="999"/>
    <n v="3"/>
    <x v="0"/>
    <x v="0"/>
    <n v="0.5978"/>
    <n v="0.5978"/>
    <n v="0.5978"/>
    <n v="0.5978"/>
    <n v="0.5978"/>
    <n v="49.99"/>
    <n v="49.99"/>
    <n v="49.99"/>
    <n v="49.99"/>
    <n v="49.99"/>
    <s v="Brasil + Moda &amp; Casa + VGF2"/>
    <s v="Bronze + Moda &amp; Casa + VGF2"/>
    <s v="Prata + Moda &amp; Casa + VGF2"/>
    <s v="Ouro + Moda &amp; Casa + VGF2"/>
    <s v="Estrela + Moda &amp; Casa + VGF2"/>
    <n v="15"/>
    <n v="15"/>
    <n v="15"/>
    <n v="15"/>
    <n v="15"/>
    <n v="42.19"/>
    <n v="42.19"/>
    <n v="42.19"/>
    <n v="42.19"/>
    <n v="42.19"/>
    <n v="0"/>
    <n v="0"/>
    <n v="0"/>
    <n v="0"/>
    <n v="0"/>
    <n v="42.491500000000002"/>
    <n v="42.491500000000002"/>
    <n v="42.491500000000002"/>
    <n v="42.491500000000002"/>
    <n v="42.491500000000002"/>
    <n v="0"/>
    <n v="0"/>
    <n v="0"/>
    <n v="0"/>
    <n v="0"/>
    <n v="0"/>
    <n v="100"/>
    <n v="100"/>
    <n v="100"/>
    <n v="100"/>
  </r>
  <r>
    <n v="624793"/>
    <x v="658"/>
    <n v="20200308"/>
    <m/>
    <s v="FACE"/>
    <x v="265"/>
    <s v="ANEW JELLY CLEANSER"/>
    <n v="1222325"/>
    <x v="658"/>
    <n v="1"/>
    <s v="IN-LINE (EXCL NR)"/>
    <s v="REGULAR PRICE"/>
    <n v="0.46389999999999998"/>
    <m/>
    <n v="1.327"/>
    <m/>
    <m/>
    <n v="14.9"/>
    <n v="14.9"/>
    <n v="3462"/>
    <n v="3462"/>
    <n v="62"/>
    <s v="WORK IN PROGRESS"/>
    <n v="134464650"/>
    <s v="NO INCENTIVE"/>
    <s v="N"/>
    <s v="N"/>
    <s v="N"/>
    <s v="N"/>
    <x v="3"/>
    <n v="134464652"/>
    <n v="28"/>
    <n v="11"/>
    <n v="20230306"/>
    <s v="CUSTOMER"/>
    <n v="15"/>
    <s v="Y"/>
    <s v="Tech rep lvl + Dia a Dia + VGF2"/>
    <s v="FULL PAYMENT"/>
    <m/>
    <n v="23251.156500000001"/>
    <n v="18657.0825"/>
    <n v="86.56"/>
    <m/>
    <s v="CLEANSER GEL"/>
    <s v="CLEANSER"/>
    <s v="FACIAL CARE"/>
    <s v="FEMALE"/>
    <s v="ANEW"/>
    <s v="ANEW CLEAN"/>
    <n v="0"/>
    <n v="100"/>
    <n v="100"/>
    <s v="N"/>
    <s v="N"/>
    <n v="51689"/>
    <m/>
    <s v="N"/>
    <s v="RP"/>
    <n v="13.11"/>
    <n v="14.9"/>
    <n v="14.9"/>
    <m/>
    <m/>
    <m/>
    <m/>
    <s v="N"/>
    <m/>
    <m/>
    <m/>
    <x v="0"/>
    <n v="134464636"/>
    <n v="62"/>
    <s v="RENEW - 3"/>
    <s v="N"/>
    <m/>
    <m/>
    <s v="N"/>
    <n v="20230306"/>
    <m/>
    <n v="134464650"/>
    <s v="MIXED"/>
    <s v="Tech rep lvl"/>
    <s v="CosmÃ©ticos"/>
    <n v="1"/>
    <m/>
    <n v="0"/>
    <n v="0"/>
    <n v="100"/>
    <n v="134464651"/>
    <n v="999"/>
    <n v="2"/>
    <x v="0"/>
    <x v="0"/>
    <n v="0.46389999999999998"/>
    <n v="0.5302"/>
    <n v="0.46389999999999998"/>
    <n v="0.43070000000000003"/>
    <n v="0.41089999999999999"/>
    <n v="14.9"/>
    <n v="14.9"/>
    <n v="14.9"/>
    <n v="14.9"/>
    <n v="14.9"/>
    <s v="Brasil + Dia a Dia + VGF2"/>
    <s v="Bronze + Dia a Dia + VGF2"/>
    <s v="Prata + Dia a Dia + VGF2"/>
    <s v="Ouro + Dia a Dia + VGF2"/>
    <s v="Estrela + Dia a Dia + VGF2"/>
    <n v="30"/>
    <n v="20"/>
    <n v="30"/>
    <n v="35"/>
    <n v="38"/>
    <n v="50.9"/>
    <n v="50.9"/>
    <n v="50.9"/>
    <n v="50.9"/>
    <n v="50.9"/>
    <n v="0"/>
    <n v="0"/>
    <n v="0"/>
    <n v="0"/>
    <n v="0"/>
    <n v="10.43"/>
    <n v="11.92"/>
    <n v="10.43"/>
    <n v="9.6850000000000005"/>
    <n v="9.2379999999999995"/>
    <n v="0"/>
    <n v="0"/>
    <n v="0"/>
    <n v="0"/>
    <n v="0"/>
    <n v="0"/>
    <n v="100"/>
    <n v="100"/>
    <n v="100"/>
    <n v="100"/>
  </r>
  <r>
    <n v="581030"/>
    <x v="660"/>
    <n v="20170316"/>
    <m/>
    <s v="FACE"/>
    <x v="266"/>
    <s v="CLEARSKIN BLEMISH CLEARING SPOT ON INSTANT GEL"/>
    <n v="1194452"/>
    <x v="660"/>
    <n v="1"/>
    <s v="IN-LINE (EXCL NR)"/>
    <s v="CROSS-OUT"/>
    <n v="0.38059999999999999"/>
    <m/>
    <n v="2.609"/>
    <m/>
    <m/>
    <n v="15.99"/>
    <n v="22.99"/>
    <n v="12741"/>
    <n v="12741"/>
    <n v="75"/>
    <s v="WORK IN PROGRESS"/>
    <n v="134464774"/>
    <s v="NO INCENTIVE"/>
    <s v="N"/>
    <s v="N"/>
    <s v="N"/>
    <s v="N"/>
    <x v="3"/>
    <n v="134464776"/>
    <n v="28"/>
    <n v="11"/>
    <n v="20230306"/>
    <s v="CUSTOMER"/>
    <n v="15"/>
    <s v="Y"/>
    <s v="Tech rep lvl + Dia a Dia + VGF2"/>
    <s v="FULL PAYMENT"/>
    <m/>
    <n v="75344.7889"/>
    <n v="42103.519899999999"/>
    <n v="69.989999999999995"/>
    <m/>
    <s v="ANTI-ACNE SPOT TREATMENT"/>
    <s v="TREATMENT"/>
    <s v="FACIAL CARE"/>
    <s v="UNISEX"/>
    <s v="CLEARSKIN FRANCHISE"/>
    <s v="CLEARSKIN CORE"/>
    <n v="1"/>
    <n v="100"/>
    <n v="100"/>
    <s v="N"/>
    <s v="N"/>
    <n v="52704"/>
    <m/>
    <s v="N"/>
    <s v="RO"/>
    <n v="15.58"/>
    <n v="14.94"/>
    <n v="18.16"/>
    <m/>
    <m/>
    <m/>
    <m/>
    <s v="N"/>
    <m/>
    <m/>
    <m/>
    <x v="0"/>
    <m/>
    <n v="74"/>
    <s v="CLEARSKIN - 1"/>
    <s v="N"/>
    <m/>
    <m/>
    <s v="N"/>
    <n v="20230306"/>
    <m/>
    <n v="134464774"/>
    <s v="MIXED"/>
    <s v="Tech rep lvl"/>
    <s v="CosmÃ©ticos"/>
    <n v="1"/>
    <m/>
    <n v="0"/>
    <n v="0"/>
    <n v="100"/>
    <n v="134464775"/>
    <n v="999"/>
    <n v="2"/>
    <x v="0"/>
    <x v="0"/>
    <n v="0.38059999999999999"/>
    <n v="0.435"/>
    <n v="0.38059999999999999"/>
    <n v="0.35339999999999999"/>
    <n v="0.33710000000000001"/>
    <n v="15.99"/>
    <n v="15.99"/>
    <n v="15.99"/>
    <n v="15.99"/>
    <n v="15.99"/>
    <s v="Brasil + Dia a Dia + VGF2"/>
    <s v="Bronze + Dia a Dia + VGF2"/>
    <s v="Prata + Dia a Dia + VGF2"/>
    <s v="Ouro + Dia a Dia + VGF2"/>
    <s v="Estrela + Dia a Dia + VGF2"/>
    <n v="30"/>
    <n v="20"/>
    <n v="30"/>
    <n v="35"/>
    <n v="38"/>
    <n v="83.92"/>
    <n v="83.92"/>
    <n v="83.92"/>
    <n v="83.92"/>
    <n v="83.92"/>
    <n v="0"/>
    <n v="0"/>
    <n v="0"/>
    <n v="0"/>
    <n v="0"/>
    <n v="11.193"/>
    <n v="12.792"/>
    <n v="11.193"/>
    <n v="10.3935"/>
    <n v="9.9138000000000002"/>
    <n v="0"/>
    <n v="0"/>
    <n v="0"/>
    <n v="0"/>
    <n v="0"/>
    <n v="0"/>
    <n v="100"/>
    <n v="100"/>
    <n v="100"/>
    <n v="100"/>
  </r>
  <r>
    <n v="602754"/>
    <x v="661"/>
    <n v="20180318"/>
    <m/>
    <s v="FACE"/>
    <x v="267"/>
    <s v="CLEARSKIN BLEMISH CLEARING CLEAN REFRESHING TONER LATAM"/>
    <n v="1195599"/>
    <x v="661"/>
    <n v="1"/>
    <s v="IN-LINE (EXCL NR)"/>
    <s v="REGULAR PRICE"/>
    <n v="0.38059999999999999"/>
    <m/>
    <n v="2.8519999999999999"/>
    <m/>
    <m/>
    <n v="24.99"/>
    <n v="24.99"/>
    <n v="11011"/>
    <n v="11011"/>
    <n v="75"/>
    <s v="WORK IN PROGRESS"/>
    <n v="134464813"/>
    <s v="NO INCENTIVE"/>
    <s v="N"/>
    <s v="N"/>
    <s v="N"/>
    <s v="N"/>
    <x v="3"/>
    <n v="134464815"/>
    <n v="28"/>
    <n v="11"/>
    <n v="20230306"/>
    <s v="CUSTOMER"/>
    <n v="15"/>
    <s v="Y"/>
    <s v="Tech rep lvl + Dia a Dia + VGF2"/>
    <s v="FULL PAYMENT"/>
    <m/>
    <n v="101762.98850000001"/>
    <n v="70359.616500000004"/>
    <n v="79.010000000000005"/>
    <m/>
    <s v="ANTI-ACNE TONER/ASTRINGENT LIQUID"/>
    <s v="TONER/ASTRINGENT"/>
    <s v="FACIAL CARE"/>
    <s v="UNISEX"/>
    <s v="CLEARSKIN FRANCHISE"/>
    <s v="CLEARSKIN CORE"/>
    <n v="1"/>
    <n v="100"/>
    <n v="100"/>
    <s v="N"/>
    <s v="N"/>
    <n v="53149"/>
    <m/>
    <s v="N"/>
    <m/>
    <m/>
    <m/>
    <m/>
    <m/>
    <m/>
    <m/>
    <m/>
    <s v="N"/>
    <m/>
    <m/>
    <m/>
    <x v="0"/>
    <m/>
    <n v="74"/>
    <s v="CLEARSKIN - 1"/>
    <s v="N"/>
    <m/>
    <m/>
    <s v="N"/>
    <n v="20230306"/>
    <m/>
    <n v="134464813"/>
    <s v="MIXED"/>
    <s v="Tech rep lvl"/>
    <s v="CosmÃ©ticos"/>
    <n v="1"/>
    <m/>
    <n v="0"/>
    <n v="0"/>
    <n v="100"/>
    <n v="134464814"/>
    <n v="999"/>
    <n v="2"/>
    <x v="0"/>
    <x v="0"/>
    <n v="0.38059999999999999"/>
    <n v="0.435"/>
    <n v="0.38059999999999999"/>
    <n v="0.35339999999999999"/>
    <n v="0.33710000000000001"/>
    <n v="24.99"/>
    <n v="24.99"/>
    <n v="24.99"/>
    <n v="24.99"/>
    <n v="24.99"/>
    <s v="Brasil + Dia a Dia + VGF2"/>
    <s v="Bronze + Dia a Dia + VGF2"/>
    <s v="Prata + Dia a Dia + VGF2"/>
    <s v="Ouro + Dia a Dia + VGF2"/>
    <s v="Estrela + Dia a Dia + VGF2"/>
    <n v="30"/>
    <n v="20"/>
    <n v="30"/>
    <n v="35"/>
    <n v="38"/>
    <n v="83.92"/>
    <n v="83.92"/>
    <n v="83.92"/>
    <n v="83.92"/>
    <n v="83.92"/>
    <n v="0"/>
    <n v="0"/>
    <n v="0"/>
    <n v="0"/>
    <n v="0"/>
    <n v="17.492999999999999"/>
    <n v="19.992000000000001"/>
    <n v="17.492999999999999"/>
    <n v="16.243500000000001"/>
    <n v="15.4938"/>
    <n v="0"/>
    <n v="0"/>
    <n v="0"/>
    <n v="0"/>
    <n v="0"/>
    <n v="0"/>
    <n v="100"/>
    <n v="100"/>
    <n v="100"/>
    <n v="100"/>
  </r>
  <r>
    <n v="625235"/>
    <x v="662"/>
    <n v="20210313"/>
    <m/>
    <s v="COLOR"/>
    <x v="268"/>
    <s v="AVON ULTRA MATTE LIPSTICK"/>
    <n v="1222636"/>
    <x v="662"/>
    <n v="1"/>
    <s v="IN-LINE (EXCL NR)"/>
    <s v="REGULAR PRICE"/>
    <n v="0.38059999999999999"/>
    <m/>
    <n v="3.1549999999999998"/>
    <m/>
    <m/>
    <n v="30.99"/>
    <n v="30.99"/>
    <n v="2922"/>
    <n v="2922"/>
    <n v="56"/>
    <s v="WORK IN PROGRESS"/>
    <n v="134465355"/>
    <s v="NO INCENTIVE"/>
    <s v="N"/>
    <s v="Y"/>
    <s v="N"/>
    <s v="N"/>
    <x v="3"/>
    <n v="134465401"/>
    <n v="28"/>
    <n v="11"/>
    <n v="20230306"/>
    <s v="CUSTOMER"/>
    <n v="15"/>
    <s v="Y"/>
    <s v="Tech rep lvl + Dia a Dia + VGF2"/>
    <s v="FULL PAYMENT"/>
    <m/>
    <n v="33487.815699999999"/>
    <n v="24268.905699999999"/>
    <n v="81.28"/>
    <m/>
    <s v="LIPSTICK"/>
    <s v="LIPSTICK"/>
    <s v="LIP COLOR"/>
    <s v="FEMALE"/>
    <s v="AVON TRUE"/>
    <s v="AVON TRUE COLOR"/>
    <n v="0"/>
    <n v="50"/>
    <s v="5.56"/>
    <s v="N"/>
    <s v="N"/>
    <n v="50228"/>
    <m/>
    <s v="N"/>
    <s v="RP"/>
    <n v="29.4"/>
    <n v="32.99"/>
    <n v="32.99"/>
    <m/>
    <m/>
    <m/>
    <m/>
    <s v="N"/>
    <m/>
    <m/>
    <m/>
    <x v="0"/>
    <m/>
    <n v="56"/>
    <s v="AVON COLOR - 14"/>
    <s v="N"/>
    <m/>
    <m/>
    <s v="N"/>
    <n v="20230306"/>
    <m/>
    <n v="134465355"/>
    <s v="MIXED"/>
    <s v="Tech rep lvl"/>
    <s v="CosmÃ©ticos"/>
    <n v="1"/>
    <m/>
    <n v="0"/>
    <n v="0"/>
    <n v="100"/>
    <n v="134465382"/>
    <n v="999"/>
    <n v="2"/>
    <x v="0"/>
    <x v="0"/>
    <n v="0.38059999999999999"/>
    <n v="0.435"/>
    <n v="0.38059999999999999"/>
    <n v="0.35339999999999999"/>
    <n v="0.33710000000000001"/>
    <n v="30.99"/>
    <n v="30.99"/>
    <n v="30.99"/>
    <n v="30.99"/>
    <n v="30.99"/>
    <s v="Brasil + Dia a Dia + VGF2"/>
    <s v="Bronze + Dia a Dia + VGF2"/>
    <s v="Prata + Dia a Dia + VGF2"/>
    <s v="Ouro + Dia a Dia + VGF2"/>
    <s v="Estrela + Dia a Dia + VGF2"/>
    <n v="30"/>
    <n v="20"/>
    <n v="30"/>
    <n v="35"/>
    <n v="38"/>
    <n v="83.92"/>
    <n v="83.92"/>
    <n v="83.92"/>
    <n v="83.92"/>
    <n v="83.92"/>
    <n v="0"/>
    <n v="0"/>
    <n v="0"/>
    <n v="0"/>
    <n v="0"/>
    <n v="21.693000000000001"/>
    <n v="24.792000000000002"/>
    <n v="21.693000000000001"/>
    <n v="20.1435"/>
    <n v="19.213799999999999"/>
    <n v="0"/>
    <n v="0"/>
    <n v="0"/>
    <n v="0"/>
    <n v="0"/>
    <n v="0"/>
    <n v="100"/>
    <n v="100"/>
    <n v="100"/>
    <n v="100"/>
  </r>
  <r>
    <n v="625464"/>
    <x v="663"/>
    <n v="20210313"/>
    <m/>
    <s v="COLOR"/>
    <x v="268"/>
    <s v="AVON ULTRA MATTE LIPSTICK"/>
    <n v="1222636"/>
    <x v="663"/>
    <n v="1"/>
    <s v="IN-LINE (EXCL NR)"/>
    <s v="REGULAR PRICE"/>
    <n v="0.38059999999999999"/>
    <m/>
    <n v="2.8479999999999999"/>
    <m/>
    <m/>
    <n v="30.99"/>
    <n v="30.99"/>
    <n v="4206"/>
    <n v="4206"/>
    <n v="56"/>
    <s v="WORK IN PROGRESS"/>
    <n v="134465355"/>
    <s v="NO INCENTIVE"/>
    <s v="N"/>
    <s v="Y"/>
    <s v="N"/>
    <s v="N"/>
    <x v="3"/>
    <n v="134465392"/>
    <n v="28"/>
    <n v="11"/>
    <n v="20230306"/>
    <s v="CUSTOMER"/>
    <n v="15"/>
    <s v="Y"/>
    <s v="Tech rep lvl + Dia a Dia + VGF2"/>
    <s v="FULL PAYMENT"/>
    <m/>
    <n v="48201.762300000002"/>
    <n v="36223.0743"/>
    <n v="83.1"/>
    <m/>
    <s v="LIPSTICK"/>
    <s v="LIPSTICK"/>
    <s v="LIP COLOR"/>
    <s v="FEMALE"/>
    <s v="AVON TRUE"/>
    <s v="AVON TRUE COLOR"/>
    <n v="0"/>
    <n v="50"/>
    <s v="5.56"/>
    <s v="N"/>
    <s v="N"/>
    <n v="50289"/>
    <m/>
    <s v="N"/>
    <s v="RP"/>
    <n v="29.4"/>
    <n v="32.99"/>
    <n v="32.99"/>
    <m/>
    <m/>
    <m/>
    <m/>
    <s v="N"/>
    <m/>
    <m/>
    <m/>
    <x v="0"/>
    <m/>
    <n v="56"/>
    <s v="AVON COLOR - 14"/>
    <s v="N"/>
    <m/>
    <m/>
    <s v="N"/>
    <n v="20230306"/>
    <m/>
    <n v="134465355"/>
    <s v="MIXED"/>
    <s v="Tech rep lvl"/>
    <s v="CosmÃ©ticos"/>
    <n v="1"/>
    <m/>
    <n v="0"/>
    <n v="0"/>
    <n v="100"/>
    <n v="134465382"/>
    <n v="999"/>
    <n v="2"/>
    <x v="0"/>
    <x v="0"/>
    <n v="0.38059999999999999"/>
    <n v="0.435"/>
    <n v="0.38059999999999999"/>
    <n v="0.35339999999999999"/>
    <n v="0.33710000000000001"/>
    <n v="30.99"/>
    <n v="30.99"/>
    <n v="30.99"/>
    <n v="30.99"/>
    <n v="30.99"/>
    <s v="Brasil + Dia a Dia + VGF2"/>
    <s v="Bronze + Dia a Dia + VGF2"/>
    <s v="Prata + Dia a Dia + VGF2"/>
    <s v="Ouro + Dia a Dia + VGF2"/>
    <s v="Estrela + Dia a Dia + VGF2"/>
    <n v="30"/>
    <n v="20"/>
    <n v="30"/>
    <n v="35"/>
    <n v="38"/>
    <n v="83.92"/>
    <n v="83.92"/>
    <n v="83.92"/>
    <n v="83.92"/>
    <n v="83.92"/>
    <n v="0"/>
    <n v="0"/>
    <n v="0"/>
    <n v="0"/>
    <n v="0"/>
    <n v="21.693000000000001"/>
    <n v="24.792000000000002"/>
    <n v="21.693000000000001"/>
    <n v="20.1435"/>
    <n v="19.213799999999999"/>
    <n v="0"/>
    <n v="0"/>
    <n v="0"/>
    <n v="0"/>
    <n v="0"/>
    <n v="0"/>
    <n v="100"/>
    <n v="100"/>
    <n v="100"/>
    <n v="100"/>
  </r>
  <r>
    <n v="625467"/>
    <x v="664"/>
    <n v="20210313"/>
    <m/>
    <s v="COLOR"/>
    <x v="268"/>
    <s v="AVON ULTRA MATTE LIPSTICK"/>
    <n v="1222636"/>
    <x v="664"/>
    <n v="1"/>
    <s v="IN-LINE (EXCL NR)"/>
    <s v="REGULAR PRICE"/>
    <n v="0.38059999999999999"/>
    <m/>
    <n v="3.7709999999999999"/>
    <m/>
    <m/>
    <n v="30.99"/>
    <n v="30.99"/>
    <n v="1322"/>
    <n v="1322"/>
    <n v="56"/>
    <s v="WORK IN PROGRESS"/>
    <n v="134465355"/>
    <s v="NO INCENTIVE"/>
    <s v="N"/>
    <s v="Y"/>
    <s v="N"/>
    <s v="N"/>
    <x v="3"/>
    <n v="134465393"/>
    <n v="28"/>
    <n v="11"/>
    <n v="20230306"/>
    <s v="CUSTOMER"/>
    <n v="15"/>
    <s v="Y"/>
    <s v="Tech rep lvl + Dia a Dia + VGF2"/>
    <s v="FULL PAYMENT"/>
    <m/>
    <n v="15150.0162"/>
    <n v="10164.754199999999"/>
    <n v="77.62"/>
    <m/>
    <s v="LIPSTICK"/>
    <s v="LIPSTICK"/>
    <s v="LIP COLOR"/>
    <s v="FEMALE"/>
    <s v="AVON TRUE"/>
    <s v="AVON TRUE COLOR"/>
    <n v="0"/>
    <n v="50"/>
    <s v="5.56"/>
    <s v="N"/>
    <s v="N"/>
    <n v="50379"/>
    <m/>
    <s v="N"/>
    <s v="RP"/>
    <n v="29.4"/>
    <n v="32.99"/>
    <n v="32.99"/>
    <m/>
    <m/>
    <m/>
    <m/>
    <s v="N"/>
    <m/>
    <m/>
    <m/>
    <x v="0"/>
    <m/>
    <n v="56"/>
    <s v="AVON COLOR - 14"/>
    <s v="N"/>
    <m/>
    <m/>
    <s v="N"/>
    <n v="20230306"/>
    <m/>
    <n v="134465355"/>
    <s v="MIXED"/>
    <s v="Tech rep lvl"/>
    <s v="CosmÃ©ticos"/>
    <n v="1"/>
    <m/>
    <n v="0"/>
    <n v="0"/>
    <n v="100"/>
    <n v="134465382"/>
    <n v="999"/>
    <n v="2"/>
    <x v="0"/>
    <x v="0"/>
    <n v="0.38059999999999999"/>
    <n v="0.435"/>
    <n v="0.38059999999999999"/>
    <n v="0.35339999999999999"/>
    <n v="0.33710000000000001"/>
    <n v="30.99"/>
    <n v="30.99"/>
    <n v="30.99"/>
    <n v="30.99"/>
    <n v="30.99"/>
    <s v="Brasil + Dia a Dia + VGF2"/>
    <s v="Bronze + Dia a Dia + VGF2"/>
    <s v="Prata + Dia a Dia + VGF2"/>
    <s v="Ouro + Dia a Dia + VGF2"/>
    <s v="Estrela + Dia a Dia + VGF2"/>
    <n v="30"/>
    <n v="20"/>
    <n v="30"/>
    <n v="35"/>
    <n v="38"/>
    <n v="83.92"/>
    <n v="83.92"/>
    <n v="83.92"/>
    <n v="83.92"/>
    <n v="83.92"/>
    <n v="0"/>
    <n v="0"/>
    <n v="0"/>
    <n v="0"/>
    <n v="0"/>
    <n v="21.693000000000001"/>
    <n v="24.792000000000002"/>
    <n v="21.693000000000001"/>
    <n v="20.1435"/>
    <n v="19.213799999999999"/>
    <n v="0"/>
    <n v="0"/>
    <n v="0"/>
    <n v="0"/>
    <n v="0"/>
    <n v="0"/>
    <n v="100"/>
    <n v="100"/>
    <n v="100"/>
    <n v="100"/>
  </r>
  <r>
    <n v="625469"/>
    <x v="665"/>
    <n v="20210313"/>
    <m/>
    <s v="COLOR"/>
    <x v="268"/>
    <s v="AVON ULTRA MATTE LIPSTICK"/>
    <n v="1222636"/>
    <x v="665"/>
    <n v="1"/>
    <s v="IN-LINE (EXCL NR)"/>
    <s v="REGULAR PRICE"/>
    <n v="0.38059999999999999"/>
    <m/>
    <n v="3.7429999999999999"/>
    <m/>
    <m/>
    <n v="30.99"/>
    <n v="30.99"/>
    <n v="2848"/>
    <n v="2848"/>
    <n v="56"/>
    <s v="WORK IN PROGRESS"/>
    <n v="134465355"/>
    <s v="NO INCENTIVE"/>
    <s v="N"/>
    <s v="Y"/>
    <s v="N"/>
    <s v="N"/>
    <x v="3"/>
    <n v="134465402"/>
    <n v="28"/>
    <n v="11"/>
    <n v="20230306"/>
    <s v="CUSTOMER"/>
    <n v="15"/>
    <s v="Y"/>
    <s v="Tech rep lvl + Dia a Dia + VGF2"/>
    <s v="FULL PAYMENT"/>
    <m/>
    <n v="32639.941699999999"/>
    <n v="21979.877700000001"/>
    <n v="77.790000000000006"/>
    <m/>
    <s v="LIPSTICK"/>
    <s v="LIPSTICK"/>
    <s v="LIP COLOR"/>
    <s v="FEMALE"/>
    <s v="AVON TRUE"/>
    <s v="AVON TRUE COLOR"/>
    <n v="0"/>
    <n v="50"/>
    <s v="5.56"/>
    <s v="N"/>
    <s v="N"/>
    <n v="50394"/>
    <m/>
    <s v="N"/>
    <s v="RP"/>
    <n v="29.4"/>
    <n v="32.99"/>
    <n v="32.99"/>
    <m/>
    <m/>
    <m/>
    <m/>
    <s v="N"/>
    <m/>
    <m/>
    <m/>
    <x v="0"/>
    <m/>
    <n v="56"/>
    <s v="AVON COLOR - 14"/>
    <s v="N"/>
    <m/>
    <m/>
    <s v="N"/>
    <n v="20230306"/>
    <m/>
    <n v="134465355"/>
    <s v="MIXED"/>
    <s v="Tech rep lvl"/>
    <s v="CosmÃ©ticos"/>
    <n v="1"/>
    <m/>
    <n v="0"/>
    <n v="0"/>
    <n v="100"/>
    <n v="134465382"/>
    <n v="999"/>
    <n v="2"/>
    <x v="0"/>
    <x v="0"/>
    <n v="0.38059999999999999"/>
    <n v="0.435"/>
    <n v="0.38059999999999999"/>
    <n v="0.35339999999999999"/>
    <n v="0.33710000000000001"/>
    <n v="30.99"/>
    <n v="30.99"/>
    <n v="30.99"/>
    <n v="30.99"/>
    <n v="30.99"/>
    <s v="Brasil + Dia a Dia + VGF2"/>
    <s v="Bronze + Dia a Dia + VGF2"/>
    <s v="Prata + Dia a Dia + VGF2"/>
    <s v="Ouro + Dia a Dia + VGF2"/>
    <s v="Estrela + Dia a Dia + VGF2"/>
    <n v="30"/>
    <n v="20"/>
    <n v="30"/>
    <n v="35"/>
    <n v="38"/>
    <n v="83.92"/>
    <n v="83.92"/>
    <n v="83.92"/>
    <n v="83.92"/>
    <n v="83.92"/>
    <n v="0"/>
    <n v="0"/>
    <n v="0"/>
    <n v="0"/>
    <n v="0"/>
    <n v="21.693000000000001"/>
    <n v="24.792000000000002"/>
    <n v="21.693000000000001"/>
    <n v="20.1435"/>
    <n v="19.213799999999999"/>
    <n v="0"/>
    <n v="0"/>
    <n v="0"/>
    <n v="0"/>
    <n v="0"/>
    <n v="0"/>
    <n v="100"/>
    <n v="100"/>
    <n v="100"/>
    <n v="100"/>
  </r>
  <r>
    <n v="625470"/>
    <x v="666"/>
    <n v="20210313"/>
    <m/>
    <s v="COLOR"/>
    <x v="268"/>
    <s v="AVON ULTRA MATTE LIPSTICK"/>
    <n v="1222636"/>
    <x v="666"/>
    <n v="1"/>
    <s v="IN-LINE (EXCL NR)"/>
    <s v="REGULAR PRICE"/>
    <n v="0.38059999999999999"/>
    <m/>
    <n v="3.0779999999999998"/>
    <m/>
    <m/>
    <n v="30.99"/>
    <n v="30.99"/>
    <n v="1024"/>
    <n v="1024"/>
    <n v="56"/>
    <s v="WORK IN PROGRESS"/>
    <n v="134465355"/>
    <s v="NO INCENTIVE"/>
    <s v="N"/>
    <s v="Y"/>
    <s v="N"/>
    <s v="N"/>
    <x v="3"/>
    <n v="134465394"/>
    <n v="28"/>
    <n v="11"/>
    <n v="20230306"/>
    <s v="CUSTOMER"/>
    <n v="15"/>
    <s v="Y"/>
    <s v="Tech rep lvl + Dia a Dia + VGF2"/>
    <s v="FULL PAYMENT"/>
    <m/>
    <n v="11733.0774"/>
    <n v="8581.2054000000007"/>
    <n v="81.73"/>
    <m/>
    <s v="LIPSTICK"/>
    <s v="LIPSTICK"/>
    <s v="LIP COLOR"/>
    <s v="FEMALE"/>
    <s v="AVON TRUE"/>
    <s v="AVON TRUE COLOR"/>
    <n v="0"/>
    <n v="50"/>
    <s v="5.56"/>
    <s v="N"/>
    <s v="N"/>
    <n v="50456"/>
    <m/>
    <s v="N"/>
    <s v="RP"/>
    <n v="29.4"/>
    <n v="32.99"/>
    <n v="32.99"/>
    <m/>
    <m/>
    <m/>
    <m/>
    <s v="N"/>
    <m/>
    <m/>
    <m/>
    <x v="0"/>
    <m/>
    <n v="56"/>
    <s v="AVON COLOR - 14"/>
    <s v="N"/>
    <m/>
    <m/>
    <s v="N"/>
    <n v="20230306"/>
    <m/>
    <n v="134465355"/>
    <s v="MIXED"/>
    <s v="Tech rep lvl"/>
    <s v="CosmÃ©ticos"/>
    <n v="1"/>
    <m/>
    <n v="0"/>
    <n v="0"/>
    <n v="100"/>
    <n v="134465382"/>
    <n v="999"/>
    <n v="2"/>
    <x v="0"/>
    <x v="0"/>
    <n v="0.38059999999999999"/>
    <n v="0.435"/>
    <n v="0.38059999999999999"/>
    <n v="0.35339999999999999"/>
    <n v="0.33710000000000001"/>
    <n v="30.99"/>
    <n v="30.99"/>
    <n v="30.99"/>
    <n v="30.99"/>
    <n v="30.99"/>
    <s v="Brasil + Dia a Dia + VGF2"/>
    <s v="Bronze + Dia a Dia + VGF2"/>
    <s v="Prata + Dia a Dia + VGF2"/>
    <s v="Ouro + Dia a Dia + VGF2"/>
    <s v="Estrela + Dia a Dia + VGF2"/>
    <n v="30"/>
    <n v="20"/>
    <n v="30"/>
    <n v="35"/>
    <n v="38"/>
    <n v="83.92"/>
    <n v="83.92"/>
    <n v="83.92"/>
    <n v="83.92"/>
    <n v="83.92"/>
    <n v="0"/>
    <n v="0"/>
    <n v="0"/>
    <n v="0"/>
    <n v="0"/>
    <n v="21.693000000000001"/>
    <n v="24.792000000000002"/>
    <n v="21.693000000000001"/>
    <n v="20.1435"/>
    <n v="19.213799999999999"/>
    <n v="0"/>
    <n v="0"/>
    <n v="0"/>
    <n v="0"/>
    <n v="0"/>
    <n v="0"/>
    <n v="100"/>
    <n v="100"/>
    <n v="100"/>
    <n v="100"/>
  </r>
  <r>
    <n v="625475"/>
    <x v="667"/>
    <n v="20210313"/>
    <m/>
    <s v="COLOR"/>
    <x v="268"/>
    <s v="AVON ULTRA MATTE LIPSTICK"/>
    <n v="1222636"/>
    <x v="667"/>
    <n v="1"/>
    <s v="IN-LINE (EXCL NR)"/>
    <s v="REGULAR PRICE"/>
    <n v="0.38059999999999999"/>
    <m/>
    <n v="2.851"/>
    <m/>
    <m/>
    <n v="30.99"/>
    <n v="30.99"/>
    <n v="1428"/>
    <n v="1428"/>
    <n v="56"/>
    <s v="WORK IN PROGRESS"/>
    <n v="134465355"/>
    <s v="NO INCENTIVE"/>
    <s v="N"/>
    <s v="Y"/>
    <s v="N"/>
    <s v="N"/>
    <x v="3"/>
    <n v="134465386"/>
    <n v="28"/>
    <n v="11"/>
    <n v="20230306"/>
    <s v="CUSTOMER"/>
    <n v="15"/>
    <s v="Y"/>
    <s v="Tech rep lvl + Dia a Dia + VGF2"/>
    <s v="FULL PAYMENT"/>
    <m/>
    <n v="16364.7065"/>
    <n v="12293.478499999999"/>
    <n v="83.08"/>
    <m/>
    <s v="LIPSTICK"/>
    <s v="LIPSTICK"/>
    <s v="LIP COLOR"/>
    <s v="FEMALE"/>
    <s v="AVON TRUE"/>
    <s v="AVON TRUE COLOR"/>
    <n v="0"/>
    <n v="50"/>
    <s v="5.56"/>
    <s v="N"/>
    <s v="N"/>
    <n v="50591"/>
    <m/>
    <s v="N"/>
    <s v="RP"/>
    <n v="29.4"/>
    <n v="32.99"/>
    <n v="32.99"/>
    <m/>
    <m/>
    <m/>
    <m/>
    <s v="N"/>
    <m/>
    <m/>
    <m/>
    <x v="0"/>
    <m/>
    <n v="56"/>
    <s v="AVON COLOR - 14"/>
    <s v="N"/>
    <m/>
    <m/>
    <s v="N"/>
    <n v="20230306"/>
    <m/>
    <n v="134465355"/>
    <s v="MIXED"/>
    <s v="Tech rep lvl"/>
    <s v="CosmÃ©ticos"/>
    <n v="1"/>
    <m/>
    <n v="0"/>
    <n v="0"/>
    <n v="100"/>
    <n v="134465382"/>
    <n v="999"/>
    <n v="2"/>
    <x v="0"/>
    <x v="0"/>
    <n v="0.38059999999999999"/>
    <n v="0.435"/>
    <n v="0.38059999999999999"/>
    <n v="0.35339999999999999"/>
    <n v="0.33710000000000001"/>
    <n v="30.99"/>
    <n v="30.99"/>
    <n v="30.99"/>
    <n v="30.99"/>
    <n v="30.99"/>
    <s v="Brasil + Dia a Dia + VGF2"/>
    <s v="Bronze + Dia a Dia + VGF2"/>
    <s v="Prata + Dia a Dia + VGF2"/>
    <s v="Ouro + Dia a Dia + VGF2"/>
    <s v="Estrela + Dia a Dia + VGF2"/>
    <n v="30"/>
    <n v="20"/>
    <n v="30"/>
    <n v="35"/>
    <n v="38"/>
    <n v="83.92"/>
    <n v="83.92"/>
    <n v="83.92"/>
    <n v="83.92"/>
    <n v="83.92"/>
    <n v="0"/>
    <n v="0"/>
    <n v="0"/>
    <n v="0"/>
    <n v="0"/>
    <n v="21.693000000000001"/>
    <n v="24.792000000000002"/>
    <n v="21.693000000000001"/>
    <n v="20.1435"/>
    <n v="19.213799999999999"/>
    <n v="0"/>
    <n v="0"/>
    <n v="0"/>
    <n v="0"/>
    <n v="0"/>
    <n v="0"/>
    <n v="100"/>
    <n v="100"/>
    <n v="100"/>
    <n v="100"/>
  </r>
  <r>
    <n v="625478"/>
    <x v="668"/>
    <n v="20210313"/>
    <m/>
    <s v="COLOR"/>
    <x v="268"/>
    <s v="AVON ULTRA MATTE LIPSTICK"/>
    <n v="1222636"/>
    <x v="668"/>
    <n v="1"/>
    <s v="IN-LINE (EXCL NR)"/>
    <s v="REGULAR PRICE"/>
    <n v="0.38059999999999999"/>
    <m/>
    <n v="2.8"/>
    <m/>
    <m/>
    <n v="30.99"/>
    <n v="30.99"/>
    <n v="1428"/>
    <n v="1428"/>
    <n v="56"/>
    <s v="WORK IN PROGRESS"/>
    <n v="134465355"/>
    <s v="NO INCENTIVE"/>
    <s v="N"/>
    <s v="Y"/>
    <s v="N"/>
    <s v="N"/>
    <x v="3"/>
    <n v="134465387"/>
    <n v="28"/>
    <n v="11"/>
    <n v="20230306"/>
    <s v="CUSTOMER"/>
    <n v="15"/>
    <s v="Y"/>
    <s v="Tech rep lvl + Dia a Dia + VGF2"/>
    <s v="FULL PAYMENT"/>
    <m/>
    <n v="16364.7065"/>
    <n v="12366.306500000001"/>
    <n v="83.38"/>
    <m/>
    <s v="LIPSTICK"/>
    <s v="LIPSTICK"/>
    <s v="LIP COLOR"/>
    <s v="FEMALE"/>
    <s v="AVON TRUE"/>
    <s v="AVON TRUE COLOR"/>
    <n v="0"/>
    <n v="50"/>
    <s v="5.56"/>
    <s v="N"/>
    <s v="N"/>
    <n v="50702"/>
    <m/>
    <s v="N"/>
    <s v="RP"/>
    <n v="29.4"/>
    <n v="32.99"/>
    <n v="32.99"/>
    <m/>
    <m/>
    <m/>
    <m/>
    <s v="N"/>
    <m/>
    <m/>
    <m/>
    <x v="0"/>
    <m/>
    <n v="56"/>
    <s v="AVON COLOR - 14"/>
    <s v="N"/>
    <m/>
    <m/>
    <s v="N"/>
    <n v="20230306"/>
    <m/>
    <n v="134465355"/>
    <s v="MIXED"/>
    <s v="Tech rep lvl"/>
    <s v="CosmÃ©ticos"/>
    <n v="1"/>
    <m/>
    <n v="0"/>
    <n v="0"/>
    <n v="100"/>
    <n v="134465382"/>
    <n v="999"/>
    <n v="2"/>
    <x v="0"/>
    <x v="0"/>
    <n v="0.38059999999999999"/>
    <n v="0.435"/>
    <n v="0.38059999999999999"/>
    <n v="0.35339999999999999"/>
    <n v="0.33710000000000001"/>
    <n v="30.99"/>
    <n v="30.99"/>
    <n v="30.99"/>
    <n v="30.99"/>
    <n v="30.99"/>
    <s v="Brasil + Dia a Dia + VGF2"/>
    <s v="Bronze + Dia a Dia + VGF2"/>
    <s v="Prata + Dia a Dia + VGF2"/>
    <s v="Ouro + Dia a Dia + VGF2"/>
    <s v="Estrela + Dia a Dia + VGF2"/>
    <n v="30"/>
    <n v="20"/>
    <n v="30"/>
    <n v="35"/>
    <n v="38"/>
    <n v="83.92"/>
    <n v="83.92"/>
    <n v="83.92"/>
    <n v="83.92"/>
    <n v="83.92"/>
    <n v="0"/>
    <n v="0"/>
    <n v="0"/>
    <n v="0"/>
    <n v="0"/>
    <n v="21.693000000000001"/>
    <n v="24.792000000000002"/>
    <n v="21.693000000000001"/>
    <n v="20.1435"/>
    <n v="19.213799999999999"/>
    <n v="0"/>
    <n v="0"/>
    <n v="0"/>
    <n v="0"/>
    <n v="0"/>
    <n v="0"/>
    <n v="100"/>
    <n v="100"/>
    <n v="100"/>
    <n v="100"/>
  </r>
  <r>
    <n v="625481"/>
    <x v="669"/>
    <n v="20210313"/>
    <m/>
    <s v="COLOR"/>
    <x v="268"/>
    <s v="AVON ULTRA MATTE LIPSTICK"/>
    <n v="1222636"/>
    <x v="669"/>
    <n v="1"/>
    <s v="IN-LINE (EXCL NR)"/>
    <s v="REGULAR PRICE"/>
    <n v="0.38059999999999999"/>
    <m/>
    <n v="2.8639999999999999"/>
    <m/>
    <m/>
    <n v="30.99"/>
    <n v="30.99"/>
    <n v="2732"/>
    <n v="2732"/>
    <n v="56"/>
    <s v="WORK IN PROGRESS"/>
    <n v="134465355"/>
    <s v="NO INCENTIVE"/>
    <s v="N"/>
    <s v="Y"/>
    <s v="N"/>
    <s v="N"/>
    <x v="3"/>
    <n v="134465405"/>
    <n v="28"/>
    <n v="11"/>
    <n v="20230306"/>
    <s v="CUSTOMER"/>
    <n v="15"/>
    <s v="Y"/>
    <s v="Tech rep lvl + Dia a Dia + VGF2"/>
    <s v="FULL PAYMENT"/>
    <m/>
    <n v="31307.8086"/>
    <n v="23483.3606"/>
    <n v="83"/>
    <m/>
    <s v="LIPSTICK"/>
    <s v="LIPSTICK"/>
    <s v="LIP COLOR"/>
    <s v="FEMALE"/>
    <s v="AVON TRUE"/>
    <s v="AVON TRUE COLOR"/>
    <n v="0"/>
    <n v="50"/>
    <s v="5.56"/>
    <s v="N"/>
    <s v="N"/>
    <n v="50782"/>
    <m/>
    <s v="N"/>
    <s v="RP"/>
    <n v="29.4"/>
    <n v="32.99"/>
    <n v="32.99"/>
    <m/>
    <m/>
    <m/>
    <m/>
    <s v="N"/>
    <m/>
    <m/>
    <m/>
    <x v="0"/>
    <m/>
    <n v="56"/>
    <s v="AVON COLOR - 14"/>
    <s v="N"/>
    <m/>
    <m/>
    <s v="N"/>
    <n v="20230306"/>
    <m/>
    <n v="134465355"/>
    <s v="MIXED"/>
    <s v="Tech rep lvl"/>
    <s v="CosmÃ©ticos"/>
    <n v="1"/>
    <m/>
    <n v="0"/>
    <n v="0"/>
    <n v="100"/>
    <n v="134465382"/>
    <n v="999"/>
    <n v="2"/>
    <x v="0"/>
    <x v="0"/>
    <n v="0.38059999999999999"/>
    <n v="0.435"/>
    <n v="0.38059999999999999"/>
    <n v="0.35339999999999999"/>
    <n v="0.33710000000000001"/>
    <n v="30.99"/>
    <n v="30.99"/>
    <n v="30.99"/>
    <n v="30.99"/>
    <n v="30.99"/>
    <s v="Brasil + Dia a Dia + VGF2"/>
    <s v="Bronze + Dia a Dia + VGF2"/>
    <s v="Prata + Dia a Dia + VGF2"/>
    <s v="Ouro + Dia a Dia + VGF2"/>
    <s v="Estrela + Dia a Dia + VGF2"/>
    <n v="30"/>
    <n v="20"/>
    <n v="30"/>
    <n v="35"/>
    <n v="38"/>
    <n v="83.92"/>
    <n v="83.92"/>
    <n v="83.92"/>
    <n v="83.92"/>
    <n v="83.92"/>
    <n v="0"/>
    <n v="0"/>
    <n v="0"/>
    <n v="0"/>
    <n v="0"/>
    <n v="21.693000000000001"/>
    <n v="24.792000000000002"/>
    <n v="21.693000000000001"/>
    <n v="20.1435"/>
    <n v="19.213799999999999"/>
    <n v="0"/>
    <n v="0"/>
    <n v="0"/>
    <n v="0"/>
    <n v="0"/>
    <n v="0"/>
    <n v="100"/>
    <n v="100"/>
    <n v="100"/>
    <n v="100"/>
  </r>
  <r>
    <n v="625493"/>
    <x v="670"/>
    <n v="20210313"/>
    <m/>
    <s v="COLOR"/>
    <x v="268"/>
    <s v="AVON ULTRA MATTE LIPSTICK"/>
    <n v="1222636"/>
    <x v="670"/>
    <n v="1"/>
    <s v="IN-LINE (EXCL NR)"/>
    <s v="REGULAR PRICE"/>
    <n v="0.38059999999999999"/>
    <m/>
    <n v="2.8130000000000002"/>
    <m/>
    <m/>
    <n v="30.99"/>
    <n v="30.99"/>
    <n v="1795"/>
    <n v="1795"/>
    <n v="56"/>
    <s v="WORK IN PROGRESS"/>
    <n v="134465355"/>
    <s v="NO INCENTIVE"/>
    <s v="N"/>
    <s v="Y"/>
    <s v="N"/>
    <s v="N"/>
    <x v="3"/>
    <n v="134465388"/>
    <n v="28"/>
    <n v="11"/>
    <n v="20230306"/>
    <s v="CUSTOMER"/>
    <n v="15"/>
    <s v="Y"/>
    <s v="Tech rep lvl + Dia a Dia + VGF2"/>
    <s v="FULL PAYMENT"/>
    <m/>
    <n v="20571.0504"/>
    <n v="15521.715399999999"/>
    <n v="83.3"/>
    <m/>
    <s v="LIPSTICK"/>
    <s v="LIPSTICK"/>
    <s v="LIP COLOR"/>
    <s v="FEMALE"/>
    <s v="AVON TRUE"/>
    <s v="AVON TRUE COLOR"/>
    <n v="0"/>
    <n v="50"/>
    <s v="5.56"/>
    <s v="N"/>
    <s v="N"/>
    <n v="51033"/>
    <m/>
    <s v="N"/>
    <s v="RP"/>
    <n v="29.4"/>
    <n v="32.99"/>
    <n v="32.99"/>
    <m/>
    <m/>
    <m/>
    <m/>
    <s v="N"/>
    <m/>
    <m/>
    <m/>
    <x v="0"/>
    <m/>
    <n v="56"/>
    <s v="AVON COLOR - 14"/>
    <s v="N"/>
    <m/>
    <m/>
    <s v="N"/>
    <n v="20230306"/>
    <m/>
    <n v="134465355"/>
    <s v="MIXED"/>
    <s v="Tech rep lvl"/>
    <s v="CosmÃ©ticos"/>
    <n v="1"/>
    <m/>
    <n v="0"/>
    <n v="0"/>
    <n v="100"/>
    <n v="134465382"/>
    <n v="999"/>
    <n v="2"/>
    <x v="0"/>
    <x v="0"/>
    <n v="0.38059999999999999"/>
    <n v="0.435"/>
    <n v="0.38059999999999999"/>
    <n v="0.35339999999999999"/>
    <n v="0.33710000000000001"/>
    <n v="30.99"/>
    <n v="30.99"/>
    <n v="30.99"/>
    <n v="30.99"/>
    <n v="30.99"/>
    <s v="Brasil + Dia a Dia + VGF2"/>
    <s v="Bronze + Dia a Dia + VGF2"/>
    <s v="Prata + Dia a Dia + VGF2"/>
    <s v="Ouro + Dia a Dia + VGF2"/>
    <s v="Estrela + Dia a Dia + VGF2"/>
    <n v="30"/>
    <n v="20"/>
    <n v="30"/>
    <n v="35"/>
    <n v="38"/>
    <n v="83.92"/>
    <n v="83.92"/>
    <n v="83.92"/>
    <n v="83.92"/>
    <n v="83.92"/>
    <n v="0"/>
    <n v="0"/>
    <n v="0"/>
    <n v="0"/>
    <n v="0"/>
    <n v="21.693000000000001"/>
    <n v="24.792000000000002"/>
    <n v="21.693000000000001"/>
    <n v="20.1435"/>
    <n v="19.213799999999999"/>
    <n v="0"/>
    <n v="0"/>
    <n v="0"/>
    <n v="0"/>
    <n v="0"/>
    <n v="0"/>
    <n v="100"/>
    <n v="100"/>
    <n v="100"/>
    <n v="100"/>
  </r>
  <r>
    <n v="628965"/>
    <x v="671"/>
    <n v="20210313"/>
    <m/>
    <s v="COLOR"/>
    <x v="268"/>
    <s v="AVON ULTRA MATTE LIPSTICK"/>
    <n v="1222636"/>
    <x v="671"/>
    <n v="1"/>
    <s v="IN-LINE (EXCL NR)"/>
    <s v="REGULAR PRICE"/>
    <n v="0.38059999999999999"/>
    <m/>
    <n v="2.6909999999999998"/>
    <m/>
    <m/>
    <n v="30.99"/>
    <n v="30.99"/>
    <n v="2420"/>
    <n v="2420"/>
    <n v="56"/>
    <s v="WORK IN PROGRESS"/>
    <n v="134465355"/>
    <s v="NO INCENTIVE"/>
    <s v="N"/>
    <s v="Y"/>
    <s v="N"/>
    <s v="N"/>
    <x v="3"/>
    <n v="134465396"/>
    <n v="28"/>
    <n v="11"/>
    <n v="20230306"/>
    <s v="CUSTOMER"/>
    <n v="15"/>
    <s v="Y"/>
    <s v="Tech rep lvl + Dia a Dia + VGF2"/>
    <s v="FULL PAYMENT"/>
    <m/>
    <n v="27735.0118"/>
    <n v="21222.791799999999"/>
    <n v="84.03"/>
    <m/>
    <s v="LIPSTICK"/>
    <s v="LIPSTICK"/>
    <s v="LIP COLOR"/>
    <s v="FEMALE"/>
    <s v="AVON TRUE"/>
    <s v="AVON TRUE COLOR"/>
    <n v="0"/>
    <n v="50"/>
    <s v="5.56"/>
    <s v="N"/>
    <s v="N"/>
    <n v="51742"/>
    <m/>
    <s v="N"/>
    <s v="RP"/>
    <n v="29.4"/>
    <n v="32.99"/>
    <n v="32.99"/>
    <m/>
    <m/>
    <m/>
    <m/>
    <s v="N"/>
    <m/>
    <m/>
    <m/>
    <x v="0"/>
    <m/>
    <n v="56"/>
    <s v="AVON COLOR - 14"/>
    <s v="N"/>
    <m/>
    <m/>
    <s v="N"/>
    <n v="20230306"/>
    <m/>
    <n v="134465355"/>
    <s v="MIXED"/>
    <s v="Tech rep lvl"/>
    <s v="CosmÃ©ticos"/>
    <n v="1"/>
    <m/>
    <n v="0"/>
    <n v="0"/>
    <n v="100"/>
    <n v="134465382"/>
    <n v="999"/>
    <n v="2"/>
    <x v="0"/>
    <x v="0"/>
    <n v="0.38059999999999999"/>
    <n v="0.435"/>
    <n v="0.38059999999999999"/>
    <n v="0.35339999999999999"/>
    <n v="0.33710000000000001"/>
    <n v="30.99"/>
    <n v="30.99"/>
    <n v="30.99"/>
    <n v="30.99"/>
    <n v="30.99"/>
    <s v="Brasil + Dia a Dia + VGF2"/>
    <s v="Bronze + Dia a Dia + VGF2"/>
    <s v="Prata + Dia a Dia + VGF2"/>
    <s v="Ouro + Dia a Dia + VGF2"/>
    <s v="Estrela + Dia a Dia + VGF2"/>
    <n v="30"/>
    <n v="20"/>
    <n v="30"/>
    <n v="35"/>
    <n v="38"/>
    <n v="83.92"/>
    <n v="83.92"/>
    <n v="83.92"/>
    <n v="83.92"/>
    <n v="83.92"/>
    <n v="0"/>
    <n v="0"/>
    <n v="0"/>
    <n v="0"/>
    <n v="0"/>
    <n v="21.693000000000001"/>
    <n v="24.792000000000002"/>
    <n v="21.693000000000001"/>
    <n v="20.1435"/>
    <n v="19.213799999999999"/>
    <n v="0"/>
    <n v="0"/>
    <n v="0"/>
    <n v="0"/>
    <n v="0"/>
    <n v="0"/>
    <n v="100"/>
    <n v="100"/>
    <n v="100"/>
    <n v="100"/>
  </r>
  <r>
    <n v="628966"/>
    <x v="672"/>
    <n v="20210313"/>
    <m/>
    <s v="COLOR"/>
    <x v="268"/>
    <s v="AVON ULTRA MATTE LIPSTICK"/>
    <n v="1222636"/>
    <x v="672"/>
    <n v="1"/>
    <s v="IN-LINE (EXCL NR)"/>
    <s v="REGULAR PRICE"/>
    <n v="0.38059999999999999"/>
    <m/>
    <n v="3.0390000000000001"/>
    <m/>
    <m/>
    <n v="30.99"/>
    <n v="30.99"/>
    <n v="3062"/>
    <n v="3062"/>
    <n v="56"/>
    <s v="WORK IN PROGRESS"/>
    <n v="134465355"/>
    <s v="NO INCENTIVE"/>
    <s v="N"/>
    <s v="N"/>
    <s v="N"/>
    <s v="N"/>
    <x v="3"/>
    <n v="134465395"/>
    <n v="28"/>
    <n v="11"/>
    <n v="20230306"/>
    <s v="CUSTOMER"/>
    <n v="15"/>
    <s v="Y"/>
    <s v="Tech rep lvl + Dia a Dia + VGF2"/>
    <s v="FULL PAYMENT"/>
    <m/>
    <n v="35092.406600000002"/>
    <n v="25786.988600000001"/>
    <n v="81.96"/>
    <m/>
    <s v="LIPSTICK"/>
    <s v="LIPSTICK"/>
    <s v="LIP COLOR"/>
    <s v="FEMALE"/>
    <s v="AVON TRUE"/>
    <s v="AVON TRUE COLOR"/>
    <n v="0"/>
    <n v="50"/>
    <s v="5.56"/>
    <s v="N"/>
    <s v="N"/>
    <n v="51743"/>
    <m/>
    <s v="N"/>
    <s v="RP"/>
    <n v="29.4"/>
    <n v="32.99"/>
    <n v="32.99"/>
    <m/>
    <m/>
    <m/>
    <m/>
    <s v="N"/>
    <m/>
    <m/>
    <m/>
    <x v="0"/>
    <m/>
    <n v="56"/>
    <s v="AVON COLOR - 14"/>
    <s v="N"/>
    <m/>
    <m/>
    <s v="N"/>
    <n v="20230306"/>
    <m/>
    <n v="134465355"/>
    <s v="MIXED"/>
    <s v="Tech rep lvl"/>
    <s v="CosmÃ©ticos"/>
    <n v="1"/>
    <m/>
    <n v="0"/>
    <n v="0"/>
    <n v="100"/>
    <n v="134465382"/>
    <n v="999"/>
    <n v="2"/>
    <x v="0"/>
    <x v="0"/>
    <n v="0.38059999999999999"/>
    <n v="0.435"/>
    <n v="0.38059999999999999"/>
    <n v="0.35339999999999999"/>
    <n v="0.33710000000000001"/>
    <n v="30.99"/>
    <n v="30.99"/>
    <n v="30.99"/>
    <n v="30.99"/>
    <n v="30.99"/>
    <s v="Brasil + Dia a Dia + VGF2"/>
    <s v="Bronze + Dia a Dia + VGF2"/>
    <s v="Prata + Dia a Dia + VGF2"/>
    <s v="Ouro + Dia a Dia + VGF2"/>
    <s v="Estrela + Dia a Dia + VGF2"/>
    <n v="30"/>
    <n v="20"/>
    <n v="30"/>
    <n v="35"/>
    <n v="38"/>
    <n v="83.92"/>
    <n v="83.92"/>
    <n v="83.92"/>
    <n v="83.92"/>
    <n v="83.92"/>
    <n v="0"/>
    <n v="0"/>
    <n v="0"/>
    <n v="0"/>
    <n v="0"/>
    <n v="21.693000000000001"/>
    <n v="24.792000000000002"/>
    <n v="21.693000000000001"/>
    <n v="20.1435"/>
    <n v="19.213799999999999"/>
    <n v="0"/>
    <n v="0"/>
    <n v="0"/>
    <n v="0"/>
    <n v="0"/>
    <n v="0"/>
    <n v="100"/>
    <n v="100"/>
    <n v="100"/>
    <n v="100"/>
  </r>
  <r>
    <n v="634154"/>
    <x v="673"/>
    <n v="20220311"/>
    <m/>
    <s v="COLOR"/>
    <x v="268"/>
    <s v="AVON ULTRA MATTE LIPSTICK"/>
    <n v="1222636"/>
    <x v="673"/>
    <n v="1"/>
    <s v="IN-LINE (EXCL NR)"/>
    <s v="REGULAR PRICE"/>
    <n v="0.38059999999999999"/>
    <m/>
    <n v="2.9470000000000001"/>
    <m/>
    <m/>
    <n v="30.99"/>
    <n v="30.99"/>
    <n v="4287"/>
    <n v="4287"/>
    <n v="56"/>
    <s v="WORK IN PROGRESS"/>
    <n v="134465355"/>
    <s v="NO INCENTIVE"/>
    <s v="N"/>
    <s v="Y"/>
    <s v="N"/>
    <s v="N"/>
    <x v="3"/>
    <n v="134465384"/>
    <n v="28"/>
    <n v="11"/>
    <n v="20230306"/>
    <s v="CUSTOMER"/>
    <n v="15"/>
    <s v="Y"/>
    <s v="Tech rep lvl + Dia a Dia + VGF2"/>
    <s v="FULL PAYMENT"/>
    <m/>
    <n v="49133.042800000003"/>
    <n v="36499.253799999999"/>
    <n v="82.51"/>
    <m/>
    <s v="LIPSTICK"/>
    <s v="LIPSTICK"/>
    <s v="LIP COLOR"/>
    <s v="FEMALE"/>
    <s v="AVON TRUE"/>
    <s v="AVON TRUE COLOR"/>
    <n v="0"/>
    <n v="50"/>
    <s v="5.56"/>
    <s v="N"/>
    <s v="N"/>
    <n v="50369"/>
    <m/>
    <s v="N"/>
    <s v="RP"/>
    <n v="29.4"/>
    <n v="32.99"/>
    <n v="32.99"/>
    <m/>
    <m/>
    <m/>
    <m/>
    <s v="N"/>
    <m/>
    <m/>
    <m/>
    <x v="0"/>
    <m/>
    <n v="56"/>
    <s v="AVON COLOR - 14"/>
    <s v="N"/>
    <m/>
    <m/>
    <s v="N"/>
    <n v="20230306"/>
    <m/>
    <n v="134465355"/>
    <s v="MIXED"/>
    <s v="Tech rep lvl"/>
    <s v="CosmÃ©ticos"/>
    <n v="1"/>
    <m/>
    <n v="0"/>
    <n v="0"/>
    <n v="100"/>
    <n v="134465382"/>
    <n v="999"/>
    <n v="2"/>
    <x v="0"/>
    <x v="0"/>
    <n v="0.38059999999999999"/>
    <n v="0.435"/>
    <n v="0.38059999999999999"/>
    <n v="0.35339999999999999"/>
    <n v="0.33710000000000001"/>
    <n v="30.99"/>
    <n v="30.99"/>
    <n v="30.99"/>
    <n v="30.99"/>
    <n v="30.99"/>
    <s v="Brasil + Dia a Dia + VGF2"/>
    <s v="Bronze + Dia a Dia + VGF2"/>
    <s v="Prata + Dia a Dia + VGF2"/>
    <s v="Ouro + Dia a Dia + VGF2"/>
    <s v="Estrela + Dia a Dia + VGF2"/>
    <n v="30"/>
    <n v="20"/>
    <n v="30"/>
    <n v="35"/>
    <n v="38"/>
    <n v="83.92"/>
    <n v="83.92"/>
    <n v="83.92"/>
    <n v="83.92"/>
    <n v="83.92"/>
    <n v="0"/>
    <n v="0"/>
    <n v="0"/>
    <n v="0"/>
    <n v="0"/>
    <n v="21.693000000000001"/>
    <n v="24.792000000000002"/>
    <n v="21.693000000000001"/>
    <n v="20.1435"/>
    <n v="19.213799999999999"/>
    <n v="0"/>
    <n v="0"/>
    <n v="0"/>
    <n v="0"/>
    <n v="0"/>
    <n v="0"/>
    <n v="100"/>
    <n v="100"/>
    <n v="100"/>
    <n v="100"/>
  </r>
  <r>
    <n v="634155"/>
    <x v="674"/>
    <n v="20220311"/>
    <m/>
    <s v="COLOR"/>
    <x v="268"/>
    <s v="AVON ULTRA MATTE LIPSTICK"/>
    <n v="1222636"/>
    <x v="674"/>
    <n v="1"/>
    <s v="IN-LINE (EXCL NR)"/>
    <s v="REGULAR PRICE"/>
    <n v="0.38059999999999999"/>
    <m/>
    <n v="3"/>
    <m/>
    <m/>
    <n v="30.99"/>
    <n v="30.99"/>
    <n v="4484"/>
    <n v="4484"/>
    <n v="56"/>
    <s v="WORK IN PROGRESS"/>
    <n v="134465355"/>
    <s v="NO INCENTIVE"/>
    <s v="N"/>
    <s v="Y"/>
    <s v="N"/>
    <s v="N"/>
    <x v="3"/>
    <n v="134465399"/>
    <n v="28"/>
    <n v="11"/>
    <n v="20230306"/>
    <s v="CUSTOMER"/>
    <n v="15"/>
    <s v="Y"/>
    <s v="Tech rep lvl + Dia a Dia + VGF2"/>
    <s v="FULL PAYMENT"/>
    <m/>
    <n v="51389.040399999998"/>
    <n v="37937.040399999998"/>
    <n v="82.2"/>
    <m/>
    <s v="LIPSTICK"/>
    <s v="LIPSTICK"/>
    <s v="LIP COLOR"/>
    <s v="FEMALE"/>
    <s v="AVON TRUE"/>
    <s v="AVON TRUE COLOR"/>
    <n v="0"/>
    <n v="50"/>
    <s v="5.56"/>
    <s v="N"/>
    <s v="N"/>
    <n v="50375"/>
    <m/>
    <s v="N"/>
    <s v="RP"/>
    <n v="29.4"/>
    <n v="32.99"/>
    <n v="32.99"/>
    <m/>
    <m/>
    <m/>
    <m/>
    <s v="N"/>
    <m/>
    <m/>
    <m/>
    <x v="0"/>
    <m/>
    <n v="56"/>
    <s v="AVON COLOR - 14"/>
    <s v="N"/>
    <m/>
    <m/>
    <s v="N"/>
    <n v="20230306"/>
    <m/>
    <n v="134465355"/>
    <s v="MIXED"/>
    <s v="Tech rep lvl"/>
    <s v="CosmÃ©ticos"/>
    <n v="1"/>
    <m/>
    <n v="0"/>
    <n v="0"/>
    <n v="100"/>
    <n v="134465382"/>
    <n v="999"/>
    <n v="2"/>
    <x v="0"/>
    <x v="0"/>
    <n v="0.38059999999999999"/>
    <n v="0.435"/>
    <n v="0.38059999999999999"/>
    <n v="0.35339999999999999"/>
    <n v="0.33710000000000001"/>
    <n v="30.99"/>
    <n v="30.99"/>
    <n v="30.99"/>
    <n v="30.99"/>
    <n v="30.99"/>
    <s v="Brasil + Dia a Dia + VGF2"/>
    <s v="Bronze + Dia a Dia + VGF2"/>
    <s v="Prata + Dia a Dia + VGF2"/>
    <s v="Ouro + Dia a Dia + VGF2"/>
    <s v="Estrela + Dia a Dia + VGF2"/>
    <n v="30"/>
    <n v="20"/>
    <n v="30"/>
    <n v="35"/>
    <n v="38"/>
    <n v="83.92"/>
    <n v="83.92"/>
    <n v="83.92"/>
    <n v="83.92"/>
    <n v="83.92"/>
    <n v="0"/>
    <n v="0"/>
    <n v="0"/>
    <n v="0"/>
    <n v="0"/>
    <n v="21.693000000000001"/>
    <n v="24.792000000000002"/>
    <n v="21.693000000000001"/>
    <n v="20.1435"/>
    <n v="19.213799999999999"/>
    <n v="0"/>
    <n v="0"/>
    <n v="0"/>
    <n v="0"/>
    <n v="0"/>
    <n v="0"/>
    <n v="100"/>
    <n v="100"/>
    <n v="100"/>
    <n v="100"/>
  </r>
  <r>
    <n v="636664"/>
    <x v="675"/>
    <n v="20220315"/>
    <m/>
    <s v="COLOR"/>
    <x v="268"/>
    <s v="AVON ULTRA MATTE LIPSTICK"/>
    <n v="1222636"/>
    <x v="675"/>
    <n v="1"/>
    <s v="IN-LINE (EXCL NR)"/>
    <s v="REGULAR PRICE"/>
    <n v="0.38059999999999999"/>
    <m/>
    <n v="3.1880000000000002"/>
    <m/>
    <m/>
    <n v="30.99"/>
    <n v="30.99"/>
    <n v="2510"/>
    <n v="2510"/>
    <n v="56"/>
    <s v="WORK IN PROGRESS"/>
    <n v="134465355"/>
    <s v="NO INCENTIVE"/>
    <s v="N"/>
    <s v="Y"/>
    <s v="N"/>
    <s v="N"/>
    <x v="3"/>
    <n v="134465390"/>
    <n v="28"/>
    <n v="11"/>
    <n v="20230306"/>
    <s v="CUSTOMER"/>
    <n v="15"/>
    <s v="Y"/>
    <s v="Tech rep lvl + Dia a Dia + VGF2"/>
    <s v="FULL PAYMENT"/>
    <m/>
    <n v="28764.524399999998"/>
    <n v="20762.644400000001"/>
    <n v="81.08"/>
    <m/>
    <s v="LIPSTICK"/>
    <s v="LIPSTICK"/>
    <s v="LIP COLOR"/>
    <s v="FEMALE"/>
    <s v="AVON TRUE"/>
    <s v="AVON TRUE COLOR"/>
    <n v="0"/>
    <n v="50"/>
    <s v="5.56"/>
    <s v="N"/>
    <s v="N"/>
    <n v="51717"/>
    <m/>
    <s v="N"/>
    <s v="RP"/>
    <n v="29.4"/>
    <n v="32.99"/>
    <n v="32.99"/>
    <m/>
    <m/>
    <m/>
    <m/>
    <s v="N"/>
    <m/>
    <m/>
    <m/>
    <x v="0"/>
    <m/>
    <n v="56"/>
    <s v="AVON COLOR - 14"/>
    <s v="N"/>
    <m/>
    <m/>
    <s v="N"/>
    <n v="20230306"/>
    <m/>
    <n v="134465355"/>
    <s v="MIXED"/>
    <s v="Tech rep lvl"/>
    <s v="CosmÃ©ticos"/>
    <n v="1"/>
    <m/>
    <n v="0"/>
    <n v="0"/>
    <n v="100"/>
    <n v="134465382"/>
    <n v="999"/>
    <n v="2"/>
    <x v="0"/>
    <x v="0"/>
    <n v="0.38059999999999999"/>
    <n v="0.435"/>
    <n v="0.38059999999999999"/>
    <n v="0.35339999999999999"/>
    <n v="0.33710000000000001"/>
    <n v="30.99"/>
    <n v="30.99"/>
    <n v="30.99"/>
    <n v="30.99"/>
    <n v="30.99"/>
    <s v="Brasil + Dia a Dia + VGF2"/>
    <s v="Bronze + Dia a Dia + VGF2"/>
    <s v="Prata + Dia a Dia + VGF2"/>
    <s v="Ouro + Dia a Dia + VGF2"/>
    <s v="Estrela + Dia a Dia + VGF2"/>
    <n v="30"/>
    <n v="20"/>
    <n v="30"/>
    <n v="35"/>
    <n v="38"/>
    <n v="83.92"/>
    <n v="83.92"/>
    <n v="83.92"/>
    <n v="83.92"/>
    <n v="83.92"/>
    <n v="0"/>
    <n v="0"/>
    <n v="0"/>
    <n v="0"/>
    <n v="0"/>
    <n v="21.693000000000001"/>
    <n v="24.792000000000002"/>
    <n v="21.693000000000001"/>
    <n v="20.1435"/>
    <n v="19.213799999999999"/>
    <n v="0"/>
    <n v="0"/>
    <n v="0"/>
    <n v="0"/>
    <n v="0"/>
    <n v="0"/>
    <n v="100"/>
    <n v="100"/>
    <n v="100"/>
    <n v="100"/>
  </r>
  <r>
    <n v="638144"/>
    <x v="676"/>
    <n v="20220315"/>
    <m/>
    <s v="COLOR"/>
    <x v="268"/>
    <s v="AVON ULTRA MATTE LIPSTICK"/>
    <n v="1222636"/>
    <x v="676"/>
    <n v="1"/>
    <s v="IN-LINE (EXCL NR)"/>
    <s v="REGULAR PRICE"/>
    <n v="0.38059999999999999"/>
    <m/>
    <n v="3.1829999999999998"/>
    <m/>
    <m/>
    <n v="30.99"/>
    <n v="30.99"/>
    <n v="1822"/>
    <n v="1822"/>
    <n v="56"/>
    <s v="WORK IN PROGRESS"/>
    <n v="134465355"/>
    <s v="NO INCENTIVE"/>
    <s v="N"/>
    <s v="Y"/>
    <s v="N"/>
    <s v="N"/>
    <x v="3"/>
    <n v="134465391"/>
    <n v="28"/>
    <n v="11"/>
    <n v="20230306"/>
    <s v="CUSTOMER"/>
    <n v="15"/>
    <s v="Y"/>
    <s v="Tech rep lvl + Dia a Dia + VGF2"/>
    <s v="FULL PAYMENT"/>
    <m/>
    <n v="20880.578600000001"/>
    <n v="15081.152599999999"/>
    <n v="81.11"/>
    <m/>
    <s v="LIPSTICK"/>
    <s v="LIPSTICK"/>
    <s v="LIP COLOR"/>
    <s v="FEMALE"/>
    <s v="AVON TRUE"/>
    <s v="AVON TRUE COLOR"/>
    <n v="0"/>
    <n v="50"/>
    <s v="5.56"/>
    <s v="N"/>
    <s v="N"/>
    <n v="52609"/>
    <m/>
    <s v="N"/>
    <s v="RP"/>
    <n v="29.4"/>
    <n v="32.99"/>
    <n v="32.99"/>
    <m/>
    <m/>
    <m/>
    <m/>
    <s v="N"/>
    <m/>
    <m/>
    <m/>
    <x v="0"/>
    <m/>
    <n v="56"/>
    <s v="AVON COLOR - 14"/>
    <s v="N"/>
    <m/>
    <m/>
    <s v="N"/>
    <n v="20230306"/>
    <m/>
    <n v="134465355"/>
    <s v="MIXED"/>
    <s v="Tech rep lvl"/>
    <s v="CosmÃ©ticos"/>
    <n v="1"/>
    <m/>
    <n v="0"/>
    <n v="0"/>
    <n v="100"/>
    <n v="134465382"/>
    <n v="999"/>
    <n v="2"/>
    <x v="0"/>
    <x v="0"/>
    <n v="0.38059999999999999"/>
    <n v="0.435"/>
    <n v="0.38059999999999999"/>
    <n v="0.35339999999999999"/>
    <n v="0.33710000000000001"/>
    <n v="30.99"/>
    <n v="30.99"/>
    <n v="30.99"/>
    <n v="30.99"/>
    <n v="30.99"/>
    <s v="Brasil + Dia a Dia + VGF2"/>
    <s v="Bronze + Dia a Dia + VGF2"/>
    <s v="Prata + Dia a Dia + VGF2"/>
    <s v="Ouro + Dia a Dia + VGF2"/>
    <s v="Estrela + Dia a Dia + VGF2"/>
    <n v="30"/>
    <n v="20"/>
    <n v="30"/>
    <n v="35"/>
    <n v="38"/>
    <n v="83.92"/>
    <n v="83.92"/>
    <n v="83.92"/>
    <n v="83.92"/>
    <n v="83.92"/>
    <n v="0"/>
    <n v="0"/>
    <n v="0"/>
    <n v="0"/>
    <n v="0"/>
    <n v="21.693000000000001"/>
    <n v="24.792000000000002"/>
    <n v="21.693000000000001"/>
    <n v="20.1435"/>
    <n v="19.213799999999999"/>
    <n v="0"/>
    <n v="0"/>
    <n v="0"/>
    <n v="0"/>
    <n v="0"/>
    <n v="0"/>
    <n v="100"/>
    <n v="100"/>
    <n v="100"/>
    <n v="100"/>
  </r>
  <r>
    <n v="638146"/>
    <x v="677"/>
    <n v="20220315"/>
    <m/>
    <s v="COLOR"/>
    <x v="268"/>
    <s v="AVON ULTRA MATTE LIPSTICK"/>
    <n v="1222636"/>
    <x v="677"/>
    <n v="1"/>
    <s v="IN-LINE (EXCL NR)"/>
    <s v="REGULAR PRICE"/>
    <n v="0.38059999999999999"/>
    <m/>
    <n v="3.198"/>
    <m/>
    <m/>
    <n v="30.99"/>
    <n v="30.99"/>
    <n v="3227"/>
    <n v="3227"/>
    <n v="56"/>
    <s v="WORK IN PROGRESS"/>
    <n v="134465355"/>
    <s v="NO INCENTIVE"/>
    <s v="N"/>
    <s v="Y"/>
    <s v="N"/>
    <s v="N"/>
    <x v="3"/>
    <n v="134465403"/>
    <n v="28"/>
    <n v="11"/>
    <n v="20230306"/>
    <s v="CUSTOMER"/>
    <n v="15"/>
    <s v="Y"/>
    <s v="Tech rep lvl + Dia a Dia + VGF2"/>
    <s v="FULL PAYMENT"/>
    <m/>
    <n v="36983.779000000002"/>
    <n v="26663.832999999999"/>
    <n v="81.02"/>
    <m/>
    <s v="LIPSTICK"/>
    <s v="LIPSTICK"/>
    <s v="LIP COLOR"/>
    <s v="FEMALE"/>
    <s v="AVON TRUE"/>
    <s v="AVON TRUE COLOR"/>
    <n v="0"/>
    <n v="50"/>
    <s v="5.56"/>
    <s v="N"/>
    <s v="N"/>
    <n v="52610"/>
    <m/>
    <s v="N"/>
    <s v="RP"/>
    <n v="29.4"/>
    <n v="32.99"/>
    <n v="32.99"/>
    <m/>
    <m/>
    <m/>
    <m/>
    <s v="N"/>
    <m/>
    <m/>
    <m/>
    <x v="0"/>
    <m/>
    <n v="56"/>
    <s v="AVON COLOR - 14"/>
    <s v="N"/>
    <m/>
    <m/>
    <s v="N"/>
    <n v="20230306"/>
    <m/>
    <n v="134465355"/>
    <s v="MIXED"/>
    <s v="Tech rep lvl"/>
    <s v="CosmÃ©ticos"/>
    <n v="1"/>
    <m/>
    <n v="0"/>
    <n v="0"/>
    <n v="100"/>
    <n v="134465382"/>
    <n v="999"/>
    <n v="2"/>
    <x v="0"/>
    <x v="0"/>
    <n v="0.38059999999999999"/>
    <n v="0.435"/>
    <n v="0.38059999999999999"/>
    <n v="0.35339999999999999"/>
    <n v="0.33710000000000001"/>
    <n v="30.99"/>
    <n v="30.99"/>
    <n v="30.99"/>
    <n v="30.99"/>
    <n v="30.99"/>
    <s v="Brasil + Dia a Dia + VGF2"/>
    <s v="Bronze + Dia a Dia + VGF2"/>
    <s v="Prata + Dia a Dia + VGF2"/>
    <s v="Ouro + Dia a Dia + VGF2"/>
    <s v="Estrela + Dia a Dia + VGF2"/>
    <n v="30"/>
    <n v="20"/>
    <n v="30"/>
    <n v="35"/>
    <n v="38"/>
    <n v="83.92"/>
    <n v="83.92"/>
    <n v="83.92"/>
    <n v="83.92"/>
    <n v="83.92"/>
    <n v="0"/>
    <n v="0"/>
    <n v="0"/>
    <n v="0"/>
    <n v="0"/>
    <n v="21.693000000000001"/>
    <n v="24.792000000000002"/>
    <n v="21.693000000000001"/>
    <n v="20.1435"/>
    <n v="19.213799999999999"/>
    <n v="0"/>
    <n v="0"/>
    <n v="0"/>
    <n v="0"/>
    <n v="0"/>
    <n v="0"/>
    <n v="100"/>
    <n v="100"/>
    <n v="100"/>
    <n v="100"/>
  </r>
  <r>
    <n v="638347"/>
    <x v="678"/>
    <n v="20220315"/>
    <m/>
    <s v="COLOR"/>
    <x v="268"/>
    <s v="AVON ULTRA MATTE LIPSTICK"/>
    <n v="1222636"/>
    <x v="678"/>
    <n v="1"/>
    <s v="IN-LINE (EXCL NR)"/>
    <s v="REGULAR PRICE"/>
    <n v="0.38059999999999999"/>
    <m/>
    <n v="3.1819999999999999"/>
    <m/>
    <m/>
    <n v="30.99"/>
    <n v="30.99"/>
    <n v="3690"/>
    <n v="3690"/>
    <n v="56"/>
    <s v="WORK IN PROGRESS"/>
    <n v="134465355"/>
    <s v="NO INCENTIVE"/>
    <s v="N"/>
    <s v="Y"/>
    <s v="N"/>
    <s v="N"/>
    <x v="3"/>
    <n v="134465400"/>
    <n v="28"/>
    <n v="11"/>
    <n v="20230306"/>
    <s v="CUSTOMER"/>
    <n v="15"/>
    <s v="Y"/>
    <s v="Tech rep lvl + Dia a Dia + VGF2"/>
    <s v="FULL PAYMENT"/>
    <m/>
    <n v="42289.561399999999"/>
    <n v="30547.981400000001"/>
    <n v="81.11"/>
    <m/>
    <s v="LIPSTICK"/>
    <s v="LIPSTICK"/>
    <s v="LIP COLOR"/>
    <s v="FEMALE"/>
    <s v="AVON TRUE"/>
    <s v="AVON TRUE COLOR"/>
    <n v="0"/>
    <n v="50"/>
    <s v="5.56"/>
    <s v="N"/>
    <s v="N"/>
    <n v="52611"/>
    <m/>
    <s v="N"/>
    <s v="RP"/>
    <n v="29.4"/>
    <n v="32.99"/>
    <n v="32.99"/>
    <m/>
    <m/>
    <m/>
    <m/>
    <s v="N"/>
    <m/>
    <m/>
    <m/>
    <x v="0"/>
    <m/>
    <n v="56"/>
    <s v="AVON COLOR - 14"/>
    <s v="N"/>
    <m/>
    <m/>
    <s v="N"/>
    <n v="20230306"/>
    <m/>
    <n v="134465355"/>
    <s v="MIXED"/>
    <s v="Tech rep lvl"/>
    <s v="CosmÃ©ticos"/>
    <n v="1"/>
    <m/>
    <n v="0"/>
    <n v="0"/>
    <n v="100"/>
    <n v="134465382"/>
    <n v="999"/>
    <n v="2"/>
    <x v="0"/>
    <x v="0"/>
    <n v="0.38059999999999999"/>
    <n v="0.435"/>
    <n v="0.38059999999999999"/>
    <n v="0.35339999999999999"/>
    <n v="0.33710000000000001"/>
    <n v="30.99"/>
    <n v="30.99"/>
    <n v="30.99"/>
    <n v="30.99"/>
    <n v="30.99"/>
    <s v="Brasil + Dia a Dia + VGF2"/>
    <s v="Bronze + Dia a Dia + VGF2"/>
    <s v="Prata + Dia a Dia + VGF2"/>
    <s v="Ouro + Dia a Dia + VGF2"/>
    <s v="Estrela + Dia a Dia + VGF2"/>
    <n v="30"/>
    <n v="20"/>
    <n v="30"/>
    <n v="35"/>
    <n v="38"/>
    <n v="83.92"/>
    <n v="83.92"/>
    <n v="83.92"/>
    <n v="83.92"/>
    <n v="83.92"/>
    <n v="0"/>
    <n v="0"/>
    <n v="0"/>
    <n v="0"/>
    <n v="0"/>
    <n v="21.693000000000001"/>
    <n v="24.792000000000002"/>
    <n v="21.693000000000001"/>
    <n v="20.1435"/>
    <n v="19.213799999999999"/>
    <n v="0"/>
    <n v="0"/>
    <n v="0"/>
    <n v="0"/>
    <n v="0"/>
    <n v="0"/>
    <n v="100"/>
    <n v="100"/>
    <n v="100"/>
    <n v="100"/>
  </r>
  <r>
    <n v="638348"/>
    <x v="679"/>
    <n v="20220315"/>
    <m/>
    <s v="COLOR"/>
    <x v="268"/>
    <s v="AVON ULTRA MATTE LIPSTICK"/>
    <n v="1222636"/>
    <x v="679"/>
    <n v="1"/>
    <s v="IN-LINE (EXCL NR)"/>
    <s v="REGULAR PRICE"/>
    <n v="0.38059999999999999"/>
    <m/>
    <n v="3.2040000000000002"/>
    <m/>
    <m/>
    <n v="30.99"/>
    <n v="30.99"/>
    <n v="2394"/>
    <n v="2394"/>
    <n v="56"/>
    <s v="WORK IN PROGRESS"/>
    <n v="134465355"/>
    <s v="NO INCENTIVE"/>
    <s v="N"/>
    <s v="Y"/>
    <s v="N"/>
    <s v="N"/>
    <x v="3"/>
    <n v="134465404"/>
    <n v="28"/>
    <n v="11"/>
    <n v="20230306"/>
    <s v="CUSTOMER"/>
    <n v="15"/>
    <s v="Y"/>
    <s v="Tech rep lvl + Dia a Dia + VGF2"/>
    <s v="FULL PAYMENT"/>
    <m/>
    <n v="27436.773399999998"/>
    <n v="19766.397400000002"/>
    <n v="80.98"/>
    <m/>
    <s v="LIPSTICK"/>
    <s v="LIPSTICK"/>
    <s v="LIP COLOR"/>
    <s v="FEMALE"/>
    <s v="AVON TRUE"/>
    <s v="AVON TRUE COLOR"/>
    <n v="0"/>
    <n v="50"/>
    <s v="5.56"/>
    <s v="N"/>
    <s v="N"/>
    <n v="52612"/>
    <m/>
    <s v="N"/>
    <s v="RP"/>
    <n v="29.4"/>
    <n v="32.99"/>
    <n v="32.99"/>
    <m/>
    <m/>
    <m/>
    <m/>
    <s v="N"/>
    <m/>
    <m/>
    <m/>
    <x v="0"/>
    <m/>
    <n v="56"/>
    <s v="AVON COLOR - 14"/>
    <s v="N"/>
    <m/>
    <m/>
    <s v="N"/>
    <n v="20230306"/>
    <m/>
    <n v="134465355"/>
    <s v="MIXED"/>
    <s v="Tech rep lvl"/>
    <s v="CosmÃ©ticos"/>
    <n v="1"/>
    <m/>
    <n v="0"/>
    <n v="0"/>
    <n v="100"/>
    <n v="134465382"/>
    <n v="999"/>
    <n v="2"/>
    <x v="0"/>
    <x v="0"/>
    <n v="0.38059999999999999"/>
    <n v="0.435"/>
    <n v="0.38059999999999999"/>
    <n v="0.35339999999999999"/>
    <n v="0.33710000000000001"/>
    <n v="30.99"/>
    <n v="30.99"/>
    <n v="30.99"/>
    <n v="30.99"/>
    <n v="30.99"/>
    <s v="Brasil + Dia a Dia + VGF2"/>
    <s v="Bronze + Dia a Dia + VGF2"/>
    <s v="Prata + Dia a Dia + VGF2"/>
    <s v="Ouro + Dia a Dia + VGF2"/>
    <s v="Estrela + Dia a Dia + VGF2"/>
    <n v="30"/>
    <n v="20"/>
    <n v="30"/>
    <n v="35"/>
    <n v="38"/>
    <n v="83.92"/>
    <n v="83.92"/>
    <n v="83.92"/>
    <n v="83.92"/>
    <n v="83.92"/>
    <n v="0"/>
    <n v="0"/>
    <n v="0"/>
    <n v="0"/>
    <n v="0"/>
    <n v="21.693000000000001"/>
    <n v="24.792000000000002"/>
    <n v="21.693000000000001"/>
    <n v="20.1435"/>
    <n v="19.213799999999999"/>
    <n v="0"/>
    <n v="0"/>
    <n v="0"/>
    <n v="0"/>
    <n v="0"/>
    <n v="0"/>
    <n v="100"/>
    <n v="100"/>
    <n v="100"/>
    <n v="100"/>
  </r>
  <r>
    <n v="584846"/>
    <x v="680"/>
    <n v="20170316"/>
    <m/>
    <s v="FACE"/>
    <x v="269"/>
    <s v="CLEARSKIN BLACKHEAD CLEARING DEEP CLARIFYING MASK LATAM"/>
    <n v="1195604"/>
    <x v="680"/>
    <n v="1"/>
    <s v="IN-LINE (EXCL NR)"/>
    <s v="CROSS-OUT"/>
    <n v="0.38059999999999999"/>
    <m/>
    <n v="1.4330000000000001"/>
    <m/>
    <m/>
    <n v="21.99"/>
    <n v="24.99"/>
    <n v="16022"/>
    <n v="16022"/>
    <n v="74"/>
    <s v="WORK IN PROGRESS"/>
    <n v="134465710"/>
    <s v="NO INCENTIVE"/>
    <s v="N"/>
    <s v="N"/>
    <s v="N"/>
    <s v="N"/>
    <x v="3"/>
    <n v="134465748"/>
    <n v="28"/>
    <n v="11"/>
    <n v="20230306"/>
    <s v="CUSTOMER"/>
    <n v="15"/>
    <s v="Y"/>
    <s v="Tech rep lvl + Dia a Dia + VGF2"/>
    <s v="FULL PAYMENT"/>
    <m/>
    <n v="130299.8319"/>
    <n v="107340.30590000001"/>
    <n v="88.01"/>
    <m/>
    <s v="ANTI-ACNE MASK CREAM"/>
    <s v="MASK"/>
    <s v="FACIAL CARE"/>
    <s v="UNISEX"/>
    <s v="CLEARSKIN FRANCHISE"/>
    <s v="CLEARSKIN CORE"/>
    <n v="0"/>
    <n v="100"/>
    <n v="100"/>
    <s v="N"/>
    <s v="N"/>
    <n v="52728"/>
    <m/>
    <s v="N"/>
    <s v="SP"/>
    <n v="18.95"/>
    <n v="22.99"/>
    <n v="23.79"/>
    <m/>
    <m/>
    <m/>
    <m/>
    <s v="N"/>
    <m/>
    <m/>
    <m/>
    <x v="0"/>
    <m/>
    <n v="74"/>
    <s v="CLEARSKIN - 1"/>
    <s v="N"/>
    <m/>
    <m/>
    <s v="N"/>
    <n v="20230306"/>
    <m/>
    <n v="134465710"/>
    <s v="MIXED"/>
    <s v="Tech rep lvl"/>
    <s v="CosmÃ©ticos"/>
    <n v="1"/>
    <m/>
    <n v="0"/>
    <n v="0"/>
    <n v="100"/>
    <n v="134465747"/>
    <n v="999"/>
    <n v="2"/>
    <x v="0"/>
    <x v="0"/>
    <n v="0.38059999999999999"/>
    <n v="0.435"/>
    <n v="0.38059999999999999"/>
    <n v="0.35339999999999999"/>
    <n v="0.33710000000000001"/>
    <n v="21.99"/>
    <n v="21.99"/>
    <n v="21.99"/>
    <n v="21.99"/>
    <n v="21.99"/>
    <s v="Brasil + Dia a Dia + VGF2"/>
    <s v="Bronze + Dia a Dia + VGF2"/>
    <s v="Prata + Dia a Dia + VGF2"/>
    <s v="Ouro + Dia a Dia + VGF2"/>
    <s v="Estrela + Dia a Dia + VGF2"/>
    <n v="30"/>
    <n v="20"/>
    <n v="30"/>
    <n v="35"/>
    <n v="38"/>
    <n v="83.92"/>
    <n v="83.92"/>
    <n v="83.92"/>
    <n v="83.92"/>
    <n v="83.92"/>
    <n v="0"/>
    <n v="0"/>
    <n v="0"/>
    <n v="0"/>
    <n v="0"/>
    <n v="15.393000000000001"/>
    <n v="17.591999999999999"/>
    <n v="15.393000000000001"/>
    <n v="14.2935"/>
    <n v="13.633800000000001"/>
    <n v="0"/>
    <n v="0"/>
    <n v="0"/>
    <n v="0"/>
    <n v="0"/>
    <n v="0"/>
    <n v="100"/>
    <n v="100"/>
    <n v="100"/>
    <n v="100"/>
  </r>
  <r>
    <n v="630152"/>
    <x v="681"/>
    <n v="20210304"/>
    <m/>
    <s v="FACE"/>
    <x v="269"/>
    <s v="CLEARSKIN PORE AND SHINE BLACK MASK BRAZIL"/>
    <n v="1225791"/>
    <x v="681"/>
    <n v="1"/>
    <s v="IN-LINE (EXCL NR)"/>
    <s v="CROSS-OUT"/>
    <n v="0.38059999999999999"/>
    <m/>
    <n v="3.6869999999999998"/>
    <m/>
    <m/>
    <n v="21.99"/>
    <n v="24.99"/>
    <n v="10187"/>
    <n v="10187"/>
    <n v="74"/>
    <s v="WORK IN PROGRESS"/>
    <n v="134465710"/>
    <s v="NO INCENTIVE"/>
    <s v="N"/>
    <s v="N"/>
    <s v="N"/>
    <s v="N"/>
    <x v="3"/>
    <n v="134465736"/>
    <n v="28"/>
    <n v="11"/>
    <n v="20230306"/>
    <s v="CUSTOMER"/>
    <n v="15"/>
    <s v="Y"/>
    <s v="Tech rep lvl + Dia a Dia + VGF2"/>
    <s v="FULL PAYMENT"/>
    <m/>
    <n v="82846.511400000003"/>
    <n v="45287.042399999998"/>
    <n v="69.16"/>
    <m/>
    <s v="ANTI-ACNE MASK CLAY"/>
    <s v="MASK"/>
    <s v="FACIAL CARE"/>
    <s v="UNISEX"/>
    <s v="CLEARSKIN FRANCHISE"/>
    <s v="CLEARSKIN CORE"/>
    <n v="0"/>
    <n v="100"/>
    <n v="100"/>
    <s v="N"/>
    <s v="N"/>
    <n v="50829"/>
    <m/>
    <s v="N"/>
    <s v="SP"/>
    <n v="18.95"/>
    <n v="22.99"/>
    <n v="23.79"/>
    <m/>
    <m/>
    <m/>
    <m/>
    <s v="N"/>
    <m/>
    <m/>
    <m/>
    <x v="0"/>
    <m/>
    <n v="74"/>
    <s v="CLEARSKIN - 1"/>
    <s v="N"/>
    <m/>
    <m/>
    <s v="N"/>
    <n v="20230306"/>
    <m/>
    <n v="134465710"/>
    <s v="MIXED"/>
    <s v="Tech rep lvl"/>
    <s v="CosmÃ©ticos"/>
    <n v="1"/>
    <m/>
    <n v="0"/>
    <n v="0"/>
    <n v="100"/>
    <n v="134465735"/>
    <n v="999"/>
    <n v="2"/>
    <x v="0"/>
    <x v="0"/>
    <n v="0.38059999999999999"/>
    <n v="0.435"/>
    <n v="0.38059999999999999"/>
    <n v="0.35339999999999999"/>
    <n v="0.33710000000000001"/>
    <n v="21.99"/>
    <n v="21.99"/>
    <n v="21.99"/>
    <n v="21.99"/>
    <n v="21.99"/>
    <s v="Brasil + Dia a Dia + VGF2"/>
    <s v="Bronze + Dia a Dia + VGF2"/>
    <s v="Prata + Dia a Dia + VGF2"/>
    <s v="Ouro + Dia a Dia + VGF2"/>
    <s v="Estrela + Dia a Dia + VGF2"/>
    <n v="30"/>
    <n v="20"/>
    <n v="30"/>
    <n v="35"/>
    <n v="38"/>
    <n v="83.92"/>
    <n v="83.92"/>
    <n v="83.92"/>
    <n v="83.92"/>
    <n v="83.92"/>
    <n v="0"/>
    <n v="0"/>
    <n v="0"/>
    <n v="0"/>
    <n v="0"/>
    <n v="15.393000000000001"/>
    <n v="17.591999999999999"/>
    <n v="15.393000000000001"/>
    <n v="14.2935"/>
    <n v="13.633800000000001"/>
    <n v="0"/>
    <n v="0"/>
    <n v="0"/>
    <n v="0"/>
    <n v="0"/>
    <n v="0"/>
    <n v="100"/>
    <n v="100"/>
    <n v="100"/>
    <n v="100"/>
  </r>
  <r>
    <n v="630296"/>
    <x v="682"/>
    <n v="20210319"/>
    <m/>
    <s v="FACE"/>
    <x v="269"/>
    <s v="CLSK HOLOGRAPHIC PEELOFF MASK 60G"/>
    <n v="1225877"/>
    <x v="682"/>
    <n v="1"/>
    <s v="IN-LINE (EXCL NR)"/>
    <s v="CROSS-OUT"/>
    <n v="0.38059999999999999"/>
    <m/>
    <n v="1.893"/>
    <m/>
    <m/>
    <n v="21.99"/>
    <n v="24.99"/>
    <n v="5715"/>
    <n v="5715"/>
    <n v="74"/>
    <s v="WORK IN PROGRESS"/>
    <n v="134465710"/>
    <s v="NO INCENTIVE"/>
    <s v="N"/>
    <s v="N"/>
    <s v="N"/>
    <s v="N"/>
    <x v="3"/>
    <n v="134465724"/>
    <n v="28"/>
    <n v="11"/>
    <n v="20230306"/>
    <s v="CUSTOMER"/>
    <n v="15"/>
    <s v="Y"/>
    <s v="Tech rep lvl + Dia a Dia + VGF2"/>
    <s v="FULL PAYMENT"/>
    <m/>
    <n v="46477.0942"/>
    <n v="35658.599199999997"/>
    <n v="84.17"/>
    <m/>
    <s v="MASK PEEL-OFF"/>
    <s v="MASK"/>
    <s v="FACIAL CARE"/>
    <s v="UNISEX"/>
    <s v="CLEARSKIN FRANCHISE"/>
    <s v="CLEARSKIN CORE"/>
    <n v="0"/>
    <n v="100"/>
    <n v="100"/>
    <s v="N"/>
    <s v="N"/>
    <n v="50323"/>
    <m/>
    <s v="N"/>
    <s v="SP"/>
    <n v="18.95"/>
    <n v="22.99"/>
    <n v="23.79"/>
    <m/>
    <m/>
    <m/>
    <m/>
    <s v="N"/>
    <m/>
    <m/>
    <m/>
    <x v="0"/>
    <m/>
    <n v="74"/>
    <s v="CLEARSKIN - 1"/>
    <s v="N"/>
    <m/>
    <m/>
    <s v="N"/>
    <n v="20230306"/>
    <m/>
    <n v="134465710"/>
    <s v="MIXED"/>
    <s v="Tech rep lvl"/>
    <s v="CosmÃ©ticos"/>
    <n v="1"/>
    <m/>
    <n v="0"/>
    <n v="0"/>
    <n v="100"/>
    <n v="134465723"/>
    <n v="999"/>
    <n v="2"/>
    <x v="0"/>
    <x v="0"/>
    <n v="0.38059999999999999"/>
    <n v="0.435"/>
    <n v="0.38059999999999999"/>
    <n v="0.35339999999999999"/>
    <n v="0.33710000000000001"/>
    <n v="21.99"/>
    <n v="21.99"/>
    <n v="21.99"/>
    <n v="21.99"/>
    <n v="21.99"/>
    <s v="Brasil + Dia a Dia + VGF2"/>
    <s v="Bronze + Dia a Dia + VGF2"/>
    <s v="Prata + Dia a Dia + VGF2"/>
    <s v="Ouro + Dia a Dia + VGF2"/>
    <s v="Estrela + Dia a Dia + VGF2"/>
    <n v="30"/>
    <n v="20"/>
    <n v="30"/>
    <n v="35"/>
    <n v="38"/>
    <n v="83.92"/>
    <n v="83.92"/>
    <n v="83.92"/>
    <n v="83.92"/>
    <n v="83.92"/>
    <n v="0"/>
    <n v="0"/>
    <n v="0"/>
    <n v="0"/>
    <n v="0"/>
    <n v="15.393000000000001"/>
    <n v="17.591999999999999"/>
    <n v="15.393000000000001"/>
    <n v="14.2935"/>
    <n v="13.633800000000001"/>
    <n v="0"/>
    <n v="0"/>
    <n v="0"/>
    <n v="0"/>
    <n v="0"/>
    <n v="0"/>
    <n v="100"/>
    <n v="100"/>
    <n v="100"/>
    <n v="100"/>
  </r>
  <r>
    <n v="634756"/>
    <x v="683"/>
    <n v="20230302"/>
    <m/>
    <s v="FACE"/>
    <x v="269"/>
    <s v="2Q22 CLEARSKIN PINK CLAY MASK LATAM"/>
    <n v="1228968"/>
    <x v="683"/>
    <n v="1"/>
    <s v="IN-LINE (EXCL NR)"/>
    <s v="CROSS-OUT"/>
    <n v="0.38059999999999999"/>
    <m/>
    <n v="2.37"/>
    <m/>
    <m/>
    <n v="21.99"/>
    <n v="24.99"/>
    <n v="12849"/>
    <n v="12849"/>
    <n v="74"/>
    <s v="WORK IN PROGRESS"/>
    <n v="134465710"/>
    <s v="NO INCENTIVE"/>
    <s v="N"/>
    <s v="N"/>
    <s v="N"/>
    <s v="N"/>
    <x v="3"/>
    <n v="134465712"/>
    <n v="28"/>
    <n v="11"/>
    <n v="20230306"/>
    <s v="CUSTOMER"/>
    <n v="15"/>
    <s v="Y"/>
    <s v="Tech rep lvl + Dia a Dia + VGF2"/>
    <s v="FULL PAYMENT"/>
    <m/>
    <n v="104494.4613"/>
    <n v="74042.331300000005"/>
    <n v="80.180000000000007"/>
    <m/>
    <s v="ANTI-ACNE MASK CLAY"/>
    <s v="MASK"/>
    <s v="FACIAL CARE"/>
    <s v="UNISEX"/>
    <s v="CLEARSKIN FRANCHISE"/>
    <s v="CLEARSKIN CORE"/>
    <n v="0"/>
    <n v="100"/>
    <n v="100"/>
    <s v="N"/>
    <s v="N"/>
    <n v="50786"/>
    <m/>
    <s v="N"/>
    <s v="SP"/>
    <n v="18.95"/>
    <n v="22.99"/>
    <n v="23.79"/>
    <m/>
    <m/>
    <m/>
    <m/>
    <s v="N"/>
    <m/>
    <m/>
    <m/>
    <x v="0"/>
    <m/>
    <n v="74"/>
    <s v="CLEARSKIN - 1"/>
    <s v="N"/>
    <m/>
    <m/>
    <s v="N"/>
    <n v="20230306"/>
    <m/>
    <n v="134465710"/>
    <s v="MIXED"/>
    <s v="Tech rep lvl"/>
    <s v="CosmÃ©ticos"/>
    <n v="1"/>
    <m/>
    <n v="0"/>
    <n v="0"/>
    <n v="100"/>
    <n v="134465711"/>
    <n v="999"/>
    <n v="2"/>
    <x v="0"/>
    <x v="0"/>
    <n v="0.38059999999999999"/>
    <n v="0.435"/>
    <n v="0.38059999999999999"/>
    <n v="0.35339999999999999"/>
    <n v="0.33710000000000001"/>
    <n v="21.99"/>
    <n v="21.99"/>
    <n v="21.99"/>
    <n v="21.99"/>
    <n v="21.99"/>
    <s v="Brasil + Dia a Dia + VGF2"/>
    <s v="Bronze + Dia a Dia + VGF2"/>
    <s v="Prata + Dia a Dia + VGF2"/>
    <s v="Ouro + Dia a Dia + VGF2"/>
    <s v="Estrela + Dia a Dia + VGF2"/>
    <n v="30"/>
    <n v="20"/>
    <n v="30"/>
    <n v="35"/>
    <n v="38"/>
    <n v="83.92"/>
    <n v="83.92"/>
    <n v="83.92"/>
    <n v="83.92"/>
    <n v="83.92"/>
    <n v="0"/>
    <n v="0"/>
    <n v="0"/>
    <n v="0"/>
    <n v="0"/>
    <n v="15.393000000000001"/>
    <n v="17.591999999999999"/>
    <n v="15.393000000000001"/>
    <n v="14.2935"/>
    <n v="13.633800000000001"/>
    <n v="0"/>
    <n v="0"/>
    <n v="0"/>
    <n v="0"/>
    <n v="0"/>
    <n v="0"/>
    <n v="100"/>
    <n v="100"/>
    <n v="100"/>
    <n v="100"/>
  </r>
  <r>
    <n v="606006"/>
    <x v="684"/>
    <n v="20200304"/>
    <m/>
    <s v="FACE"/>
    <x v="270"/>
    <s v="CLEARSKIN PORE AND SHINE CHARCOAL BAR SOAP EMEA"/>
    <n v="1203339"/>
    <x v="684"/>
    <n v="1"/>
    <s v="IN-LINE (EXCL NR)"/>
    <s v="REGULAR PRICE"/>
    <n v="0.54820000000000002"/>
    <m/>
    <n v="2.1869999999999998"/>
    <m/>
    <m/>
    <n v="12.99"/>
    <n v="12.99"/>
    <n v="8397"/>
    <n v="8397"/>
    <n v="76"/>
    <s v="WORK IN PROGRESS"/>
    <n v="134465759"/>
    <s v="NO INCENTIVE"/>
    <s v="N"/>
    <s v="N"/>
    <s v="N"/>
    <s v="N"/>
    <x v="3"/>
    <n v="134465761"/>
    <n v="28"/>
    <n v="11"/>
    <n v="20230306"/>
    <s v="CUSTOMER"/>
    <n v="15"/>
    <s v="Y"/>
    <s v="Tech rep lvl + Dia a Dia + VGF2"/>
    <s v="FULL PAYMENT"/>
    <m/>
    <n v="58108.0605"/>
    <n v="39743.821499999998"/>
    <n v="78.5"/>
    <m/>
    <s v="ANTI-ACNE CLEANSER BAR"/>
    <s v="CLEANSER"/>
    <s v="FACIAL CARE"/>
    <s v="FEMALE"/>
    <s v="CLEARSKIN FRANCHISE"/>
    <s v="CLEARSKIN CORE"/>
    <n v="0"/>
    <n v="100"/>
    <n v="100"/>
    <s v="N"/>
    <s v="N"/>
    <n v="51029"/>
    <m/>
    <s v="N"/>
    <m/>
    <m/>
    <m/>
    <m/>
    <m/>
    <m/>
    <m/>
    <m/>
    <s v="N"/>
    <m/>
    <m/>
    <m/>
    <x v="0"/>
    <m/>
    <n v="76"/>
    <s v="CLEARSKIN - 2"/>
    <s v="N"/>
    <m/>
    <m/>
    <s v="N"/>
    <n v="20230306"/>
    <m/>
    <n v="134465759"/>
    <s v="MIXED"/>
    <s v="Tech rep lvl"/>
    <s v="CosmÃ©ticos"/>
    <n v="1"/>
    <m/>
    <n v="0"/>
    <n v="0"/>
    <n v="100"/>
    <n v="134465760"/>
    <n v="999"/>
    <n v="2"/>
    <x v="0"/>
    <x v="0"/>
    <n v="0.54820000000000002"/>
    <n v="0.62660000000000005"/>
    <n v="0.54820000000000002"/>
    <n v="0.5091"/>
    <n v="0.48559999999999998"/>
    <n v="12.99"/>
    <n v="12.99"/>
    <n v="12.99"/>
    <n v="12.99"/>
    <n v="12.99"/>
    <s v="Brasil + Dia a Dia + VGF2"/>
    <s v="Bronze + Dia a Dia + VGF2"/>
    <s v="Prata + Dia a Dia + VGF2"/>
    <s v="Ouro + Dia a Dia + VGF2"/>
    <s v="Estrela + Dia a Dia + VGF2"/>
    <n v="30"/>
    <n v="20"/>
    <n v="30"/>
    <n v="35"/>
    <n v="38"/>
    <n v="27.68"/>
    <n v="27.68"/>
    <n v="27.68"/>
    <n v="27.68"/>
    <n v="27.68"/>
    <n v="0"/>
    <n v="0"/>
    <n v="0"/>
    <n v="0"/>
    <n v="0"/>
    <n v="9.093"/>
    <n v="10.391999999999999"/>
    <n v="9.093"/>
    <n v="8.4435000000000002"/>
    <n v="8.0538000000000007"/>
    <n v="0"/>
    <n v="0"/>
    <n v="0"/>
    <n v="0"/>
    <n v="0"/>
    <n v="0"/>
    <n v="100"/>
    <n v="100"/>
    <n v="100"/>
    <n v="100"/>
  </r>
  <r>
    <n v="631541"/>
    <x v="685"/>
    <n v="20230302"/>
    <m/>
    <s v="FACE"/>
    <x v="271"/>
    <s v="ANEW SOLAR RESTAGE SPF 50 TINTED LOTION LATAM"/>
    <n v="1226762"/>
    <x v="685"/>
    <n v="1"/>
    <s v="IN-LINE (EXCL NR)"/>
    <s v="REGULAR PRICE"/>
    <n v="0.38059999999999999"/>
    <m/>
    <n v="4.2510000000000003"/>
    <m/>
    <m/>
    <n v="49.9"/>
    <n v="49.9"/>
    <n v="7933"/>
    <n v="7933"/>
    <n v="64"/>
    <s v="WORK IN PROGRESS"/>
    <n v="134465838"/>
    <s v="NO INCENTIVE"/>
    <s v="N"/>
    <s v="N"/>
    <s v="N"/>
    <s v="N"/>
    <x v="3"/>
    <n v="134465842"/>
    <n v="28"/>
    <n v="11"/>
    <n v="20230306"/>
    <s v="CUSTOMER"/>
    <n v="15"/>
    <s v="Y"/>
    <s v="Tech rep lvl + Dia a Dia + VGF2"/>
    <s v="FULL PAYMENT"/>
    <m/>
    <n v="146394.9933"/>
    <n v="112671.8103"/>
    <n v="84.33"/>
    <m/>
    <s v="ANTI-AGING SUNSCREEN LOTION"/>
    <s v="SUNSCREEN"/>
    <s v="SUN CARE"/>
    <s v="FEMALE"/>
    <s v="ANEW"/>
    <s v="ANEW (NO SUB BRAND APPLIES)"/>
    <n v="0"/>
    <n v="100"/>
    <n v="20"/>
    <s v="N"/>
    <s v="N"/>
    <n v="50222"/>
    <m/>
    <s v="N"/>
    <s v="RP"/>
    <n v="37.96"/>
    <n v="49.9"/>
    <n v="49.9"/>
    <m/>
    <m/>
    <m/>
    <m/>
    <s v="N"/>
    <m/>
    <m/>
    <m/>
    <x v="0"/>
    <m/>
    <n v="64"/>
    <s v="RENEW - 4"/>
    <s v="N"/>
    <m/>
    <m/>
    <s v="N"/>
    <n v="20230306"/>
    <m/>
    <n v="134465838"/>
    <s v="MIXED"/>
    <s v="Tech rep lvl"/>
    <s v="CosmÃ©ticos"/>
    <n v="1"/>
    <m/>
    <n v="0"/>
    <n v="0"/>
    <n v="100"/>
    <n v="134465839"/>
    <n v="999"/>
    <n v="2"/>
    <x v="0"/>
    <x v="0"/>
    <n v="0.38059999999999999"/>
    <n v="0.435"/>
    <n v="0.38059999999999999"/>
    <n v="0.35339999999999999"/>
    <n v="0.33710000000000001"/>
    <n v="49.9"/>
    <n v="49.9"/>
    <n v="49.9"/>
    <n v="49.9"/>
    <n v="49.9"/>
    <s v="Brasil + Dia a Dia + VGF2"/>
    <s v="Bronze + Dia a Dia + VGF2"/>
    <s v="Prata + Dia a Dia + VGF2"/>
    <s v="Ouro + Dia a Dia + VGF2"/>
    <s v="Estrela + Dia a Dia + VGF2"/>
    <n v="30"/>
    <n v="20"/>
    <n v="30"/>
    <n v="35"/>
    <n v="38"/>
    <n v="83.92"/>
    <n v="83.92"/>
    <n v="83.92"/>
    <n v="83.92"/>
    <n v="83.92"/>
    <n v="0"/>
    <n v="0"/>
    <n v="0"/>
    <n v="0"/>
    <n v="0"/>
    <n v="34.93"/>
    <n v="39.92"/>
    <n v="34.93"/>
    <n v="32.435000000000002"/>
    <n v="30.937999999999999"/>
    <n v="0"/>
    <n v="0"/>
    <n v="0"/>
    <n v="0"/>
    <n v="0"/>
    <n v="0"/>
    <n v="100"/>
    <n v="100"/>
    <n v="100"/>
    <n v="100"/>
  </r>
  <r>
    <n v="631542"/>
    <x v="686"/>
    <n v="20230302"/>
    <m/>
    <s v="FACE"/>
    <x v="271"/>
    <s v="ANEW SOLAR RESTAGE SPF 50 TINTED LOTION LATAM"/>
    <n v="1226762"/>
    <x v="686"/>
    <n v="1"/>
    <s v="IN-LINE (EXCL NR)"/>
    <s v="REGULAR PRICE"/>
    <n v="0.38059999999999999"/>
    <m/>
    <n v="4.266"/>
    <m/>
    <m/>
    <n v="49.9"/>
    <n v="49.9"/>
    <n v="17636"/>
    <n v="17636"/>
    <n v="64"/>
    <s v="WORK IN PROGRESS"/>
    <n v="134465838"/>
    <s v="NO INCENTIVE"/>
    <s v="N"/>
    <s v="N"/>
    <s v="N"/>
    <s v="N"/>
    <x v="3"/>
    <n v="134465841"/>
    <n v="28"/>
    <n v="11"/>
    <n v="20230306"/>
    <s v="CUSTOMER"/>
    <n v="15"/>
    <s v="Y"/>
    <s v="Tech rep lvl + Dia a Dia + VGF2"/>
    <s v="FULL PAYMENT"/>
    <m/>
    <n v="325463.59330000001"/>
    <n v="250228.41740000001"/>
    <n v="84.28"/>
    <m/>
    <s v="ANTI-AGING SUNSCREEN LOTION"/>
    <s v="SUNSCREEN"/>
    <s v="SUN CARE"/>
    <s v="FEMALE"/>
    <s v="ANEW"/>
    <s v="ANEW (NO SUB BRAND APPLIES)"/>
    <n v="0"/>
    <n v="100"/>
    <n v="20"/>
    <s v="N"/>
    <s v="N"/>
    <n v="50258"/>
    <m/>
    <s v="N"/>
    <s v="RP"/>
    <n v="37.96"/>
    <n v="49.9"/>
    <n v="49.9"/>
    <m/>
    <m/>
    <m/>
    <m/>
    <s v="N"/>
    <m/>
    <m/>
    <m/>
    <x v="0"/>
    <m/>
    <n v="64"/>
    <s v="RENEW - 4"/>
    <s v="N"/>
    <m/>
    <m/>
    <s v="N"/>
    <n v="20230306"/>
    <m/>
    <n v="134465838"/>
    <s v="MIXED"/>
    <s v="Tech rep lvl"/>
    <s v="CosmÃ©ticos"/>
    <n v="1"/>
    <m/>
    <n v="0"/>
    <n v="0"/>
    <n v="100"/>
    <n v="134465839"/>
    <n v="999"/>
    <n v="2"/>
    <x v="0"/>
    <x v="0"/>
    <n v="0.38059999999999999"/>
    <n v="0.435"/>
    <n v="0.38059999999999999"/>
    <n v="0.35339999999999999"/>
    <n v="0.33710000000000001"/>
    <n v="49.9"/>
    <n v="49.9"/>
    <n v="49.9"/>
    <n v="49.9"/>
    <n v="49.9"/>
    <s v="Brasil + Dia a Dia + VGF2"/>
    <s v="Bronze + Dia a Dia + VGF2"/>
    <s v="Prata + Dia a Dia + VGF2"/>
    <s v="Ouro + Dia a Dia + VGF2"/>
    <s v="Estrela + Dia a Dia + VGF2"/>
    <n v="30"/>
    <n v="20"/>
    <n v="30"/>
    <n v="35"/>
    <n v="38"/>
    <n v="83.92"/>
    <n v="83.92"/>
    <n v="83.92"/>
    <n v="83.92"/>
    <n v="83.92"/>
    <n v="0"/>
    <n v="0"/>
    <n v="0"/>
    <n v="0"/>
    <n v="0"/>
    <n v="34.93"/>
    <n v="39.92"/>
    <n v="34.93"/>
    <n v="32.435000000000002"/>
    <n v="30.937999999999999"/>
    <n v="0"/>
    <n v="0"/>
    <n v="0"/>
    <n v="0"/>
    <n v="0"/>
    <n v="0"/>
    <n v="100"/>
    <n v="100"/>
    <n v="100"/>
    <n v="100"/>
  </r>
  <r>
    <n v="631543"/>
    <x v="687"/>
    <n v="20230302"/>
    <m/>
    <s v="FACE"/>
    <x v="271"/>
    <s v="ANEW SOLAR RESTAGE SPF 50 TINTED LOTION LATAM"/>
    <n v="1226762"/>
    <x v="687"/>
    <n v="1"/>
    <s v="IN-LINE (EXCL NR)"/>
    <s v="REGULAR PRICE"/>
    <n v="0.38059999999999999"/>
    <m/>
    <n v="4.3140000000000001"/>
    <m/>
    <m/>
    <n v="49.9"/>
    <n v="49.9"/>
    <n v="4337"/>
    <n v="4337"/>
    <n v="64"/>
    <s v="WORK IN PROGRESS"/>
    <n v="134465838"/>
    <s v="NO INCENTIVE"/>
    <s v="N"/>
    <s v="N"/>
    <s v="N"/>
    <s v="N"/>
    <x v="3"/>
    <n v="134465843"/>
    <n v="28"/>
    <n v="11"/>
    <n v="20230306"/>
    <s v="CUSTOMER"/>
    <n v="15"/>
    <s v="Y"/>
    <s v="Tech rep lvl + Dia a Dia + VGF2"/>
    <s v="FULL PAYMENT"/>
    <m/>
    <n v="80034.160900000003"/>
    <n v="61324.342900000003"/>
    <n v="84.1"/>
    <m/>
    <s v="ANTI-AGING SUNSCREEN LOTION"/>
    <s v="SUNSCREEN"/>
    <s v="SUN CARE"/>
    <s v="FEMALE"/>
    <s v="ANEW"/>
    <s v="ANEW (NO SUB BRAND APPLIES)"/>
    <n v="0"/>
    <n v="100"/>
    <n v="20"/>
    <s v="N"/>
    <s v="N"/>
    <n v="50311"/>
    <m/>
    <s v="N"/>
    <s v="RP"/>
    <n v="37.96"/>
    <n v="49.9"/>
    <n v="49.9"/>
    <m/>
    <m/>
    <m/>
    <m/>
    <s v="N"/>
    <m/>
    <m/>
    <m/>
    <x v="0"/>
    <m/>
    <n v="64"/>
    <s v="RENEW - 4"/>
    <s v="N"/>
    <m/>
    <m/>
    <s v="N"/>
    <n v="20230306"/>
    <m/>
    <n v="134465838"/>
    <s v="MIXED"/>
    <s v="Tech rep lvl"/>
    <s v="CosmÃ©ticos"/>
    <n v="1"/>
    <m/>
    <n v="0"/>
    <n v="0"/>
    <n v="100"/>
    <n v="134465839"/>
    <n v="999"/>
    <n v="2"/>
    <x v="0"/>
    <x v="0"/>
    <n v="0.38059999999999999"/>
    <n v="0.435"/>
    <n v="0.38059999999999999"/>
    <n v="0.35339999999999999"/>
    <n v="0.33710000000000001"/>
    <n v="49.9"/>
    <n v="49.9"/>
    <n v="49.9"/>
    <n v="49.9"/>
    <n v="49.9"/>
    <s v="Brasil + Dia a Dia + VGF2"/>
    <s v="Bronze + Dia a Dia + VGF2"/>
    <s v="Prata + Dia a Dia + VGF2"/>
    <s v="Ouro + Dia a Dia + VGF2"/>
    <s v="Estrela + Dia a Dia + VGF2"/>
    <n v="30"/>
    <n v="20"/>
    <n v="30"/>
    <n v="35"/>
    <n v="38"/>
    <n v="83.92"/>
    <n v="83.92"/>
    <n v="83.92"/>
    <n v="83.92"/>
    <n v="83.92"/>
    <n v="0"/>
    <n v="0"/>
    <n v="0"/>
    <n v="0"/>
    <n v="0"/>
    <n v="34.93"/>
    <n v="39.92"/>
    <n v="34.93"/>
    <n v="32.435000000000002"/>
    <n v="30.937999999999999"/>
    <n v="0"/>
    <n v="0"/>
    <n v="0"/>
    <n v="0"/>
    <n v="0"/>
    <n v="0"/>
    <n v="100"/>
    <n v="100"/>
    <n v="100"/>
    <n v="100"/>
  </r>
  <r>
    <n v="631544"/>
    <x v="688"/>
    <n v="20230302"/>
    <m/>
    <s v="FACE"/>
    <x v="271"/>
    <s v="ANEW SOLAR RESTAGE SPF 50 TINTED LOTION LATAM"/>
    <n v="1226762"/>
    <x v="688"/>
    <n v="1"/>
    <s v="IN-LINE (EXCL NR)"/>
    <s v="REGULAR PRICE"/>
    <n v="0.38059999999999999"/>
    <m/>
    <n v="4.3330000000000002"/>
    <m/>
    <m/>
    <n v="49.9"/>
    <n v="49.9"/>
    <n v="1431"/>
    <n v="1431"/>
    <n v="64"/>
    <s v="WORK IN PROGRESS"/>
    <n v="134465838"/>
    <s v="NO INCENTIVE"/>
    <s v="N"/>
    <s v="N"/>
    <s v="N"/>
    <s v="N"/>
    <x v="3"/>
    <n v="134465844"/>
    <n v="28"/>
    <n v="11"/>
    <n v="20230306"/>
    <s v="CUSTOMER"/>
    <n v="15"/>
    <s v="Y"/>
    <s v="Tech rep lvl + Dia a Dia + VGF2"/>
    <s v="FULL PAYMENT"/>
    <m/>
    <n v="26403.8465"/>
    <n v="20203.323499999999"/>
    <n v="84.03"/>
    <m/>
    <s v="ANTI-AGING SUNSCREEN LOTION"/>
    <s v="SUNSCREEN"/>
    <s v="SUN CARE"/>
    <s v="FEMALE"/>
    <s v="ANEW"/>
    <s v="ANEW (NO SUB BRAND APPLIES)"/>
    <n v="0"/>
    <n v="100"/>
    <n v="20"/>
    <s v="N"/>
    <s v="N"/>
    <n v="50509"/>
    <m/>
    <s v="N"/>
    <s v="RP"/>
    <n v="37.96"/>
    <n v="49.9"/>
    <n v="49.9"/>
    <m/>
    <m/>
    <m/>
    <m/>
    <s v="N"/>
    <m/>
    <m/>
    <m/>
    <x v="0"/>
    <m/>
    <n v="64"/>
    <s v="RENEW - 4"/>
    <s v="N"/>
    <m/>
    <m/>
    <s v="N"/>
    <n v="20230306"/>
    <m/>
    <n v="134465838"/>
    <s v="MIXED"/>
    <s v="Tech rep lvl"/>
    <s v="CosmÃ©ticos"/>
    <n v="1"/>
    <m/>
    <n v="0"/>
    <n v="0"/>
    <n v="100"/>
    <n v="134465839"/>
    <n v="999"/>
    <n v="2"/>
    <x v="0"/>
    <x v="0"/>
    <n v="0.38059999999999999"/>
    <n v="0.435"/>
    <n v="0.38059999999999999"/>
    <n v="0.35339999999999999"/>
    <n v="0.33710000000000001"/>
    <n v="49.9"/>
    <n v="49.9"/>
    <n v="49.9"/>
    <n v="49.9"/>
    <n v="49.9"/>
    <s v="Brasil + Dia a Dia + VGF2"/>
    <s v="Bronze + Dia a Dia + VGF2"/>
    <s v="Prata + Dia a Dia + VGF2"/>
    <s v="Ouro + Dia a Dia + VGF2"/>
    <s v="Estrela + Dia a Dia + VGF2"/>
    <n v="30"/>
    <n v="20"/>
    <n v="30"/>
    <n v="35"/>
    <n v="38"/>
    <n v="83.92"/>
    <n v="83.92"/>
    <n v="83.92"/>
    <n v="83.92"/>
    <n v="83.92"/>
    <n v="0"/>
    <n v="0"/>
    <n v="0"/>
    <n v="0"/>
    <n v="0"/>
    <n v="34.93"/>
    <n v="39.92"/>
    <n v="34.93"/>
    <n v="32.435000000000002"/>
    <n v="30.937999999999999"/>
    <n v="0"/>
    <n v="0"/>
    <n v="0"/>
    <n v="0"/>
    <n v="0"/>
    <n v="0"/>
    <n v="100"/>
    <n v="100"/>
    <n v="100"/>
    <n v="100"/>
  </r>
  <r>
    <n v="635589"/>
    <x v="689"/>
    <n v="20230302"/>
    <m/>
    <s v="FACE"/>
    <x v="271"/>
    <s v="ANEW SOLAR RESTAGE SPF 50 TINTED LOTION LATAM"/>
    <n v="1226762"/>
    <x v="689"/>
    <n v="1"/>
    <s v="IN-LINE (EXCL NR)"/>
    <s v="REGULAR PRICE"/>
    <n v="0.38059999999999999"/>
    <m/>
    <n v="4.3470000000000004"/>
    <m/>
    <m/>
    <n v="49.9"/>
    <n v="49.9"/>
    <n v="1163"/>
    <n v="1163"/>
    <n v="64"/>
    <s v="WORK IN PROGRESS"/>
    <n v="134465838"/>
    <s v="NO INCENTIVE"/>
    <s v="N"/>
    <s v="N"/>
    <s v="N"/>
    <s v="N"/>
    <x v="3"/>
    <n v="134465840"/>
    <n v="28"/>
    <n v="11"/>
    <n v="20230306"/>
    <s v="CUSTOMER"/>
    <n v="15"/>
    <s v="Y"/>
    <s v="Tech rep lvl + Dia a Dia + VGF2"/>
    <s v="FULL PAYMENT"/>
    <m/>
    <n v="21458.636699999999"/>
    <n v="16403.075700000001"/>
    <n v="83.98"/>
    <m/>
    <s v="ANTI-AGING SUNSCREEN LOTION"/>
    <s v="SUNSCREEN"/>
    <s v="SUN CARE"/>
    <s v="FEMALE"/>
    <s v="ANEW"/>
    <s v="ANEW (NO SUB BRAND APPLIES)"/>
    <n v="0"/>
    <n v="100"/>
    <n v="20"/>
    <s v="N"/>
    <s v="N"/>
    <n v="52142"/>
    <m/>
    <s v="N"/>
    <s v="RP"/>
    <n v="37.96"/>
    <n v="49.9"/>
    <n v="49.9"/>
    <m/>
    <m/>
    <m/>
    <m/>
    <s v="N"/>
    <m/>
    <m/>
    <m/>
    <x v="0"/>
    <m/>
    <n v="64"/>
    <s v="RENEW - 4"/>
    <s v="N"/>
    <m/>
    <m/>
    <s v="N"/>
    <n v="20230306"/>
    <m/>
    <n v="134465838"/>
    <s v="MIXED"/>
    <s v="Tech rep lvl"/>
    <s v="CosmÃ©ticos"/>
    <n v="1"/>
    <m/>
    <n v="0"/>
    <n v="0"/>
    <n v="100"/>
    <n v="134465839"/>
    <n v="999"/>
    <n v="2"/>
    <x v="0"/>
    <x v="0"/>
    <n v="0.38059999999999999"/>
    <n v="0.435"/>
    <n v="0.38059999999999999"/>
    <n v="0.35339999999999999"/>
    <n v="0.33710000000000001"/>
    <n v="49.9"/>
    <n v="49.9"/>
    <n v="49.9"/>
    <n v="49.9"/>
    <n v="49.9"/>
    <s v="Brasil + Dia a Dia + VGF2"/>
    <s v="Bronze + Dia a Dia + VGF2"/>
    <s v="Prata + Dia a Dia + VGF2"/>
    <s v="Ouro + Dia a Dia + VGF2"/>
    <s v="Estrela + Dia a Dia + VGF2"/>
    <n v="30"/>
    <n v="20"/>
    <n v="30"/>
    <n v="35"/>
    <n v="38"/>
    <n v="83.92"/>
    <n v="83.92"/>
    <n v="83.92"/>
    <n v="83.92"/>
    <n v="83.92"/>
    <n v="0"/>
    <n v="0"/>
    <n v="0"/>
    <n v="0"/>
    <n v="0"/>
    <n v="34.93"/>
    <n v="39.92"/>
    <n v="34.93"/>
    <n v="32.435000000000002"/>
    <n v="30.937999999999999"/>
    <n v="0"/>
    <n v="0"/>
    <n v="0"/>
    <n v="0"/>
    <n v="0"/>
    <n v="0"/>
    <n v="100"/>
    <n v="100"/>
    <n v="100"/>
    <n v="100"/>
  </r>
  <r>
    <n v="631536"/>
    <x v="690"/>
    <n v="20230302"/>
    <m/>
    <s v="FACE"/>
    <x v="272"/>
    <s v="ANEW SOLAR RESTAGE SPF 50 LOTION LATAM"/>
    <n v="1226760"/>
    <x v="690"/>
    <n v="1"/>
    <s v="IN-LINE (EXCL NR)"/>
    <s v="REGULAR PRICE"/>
    <n v="0.49099999999999999"/>
    <m/>
    <n v="3.528"/>
    <m/>
    <m/>
    <n v="48.9"/>
    <n v="48.9"/>
    <n v="10921"/>
    <n v="10921"/>
    <n v="64"/>
    <s v="WORK IN PROGRESS"/>
    <n v="134465875"/>
    <s v="NO INCENTIVE"/>
    <s v="N"/>
    <s v="N"/>
    <s v="N"/>
    <s v="N"/>
    <x v="3"/>
    <n v="134465877"/>
    <n v="28"/>
    <n v="11"/>
    <n v="20230306"/>
    <s v="CUSTOMER"/>
    <n v="15"/>
    <s v="Y"/>
    <s v="Tech rep lvl + Dia a Dia + VGF2"/>
    <s v="FULL PAYMENT"/>
    <m/>
    <n v="254784.0221"/>
    <n v="216254.7341"/>
    <n v="89.71"/>
    <m/>
    <s v="ANTI-AGING MOISTURIZER CREAM"/>
    <s v="MOISTURIZER"/>
    <s v="FACIAL CARE"/>
    <s v="FEMALE"/>
    <s v="ANEW"/>
    <s v="ANEW SUN"/>
    <n v="0"/>
    <n v="100"/>
    <n v="100"/>
    <s v="N"/>
    <s v="N"/>
    <n v="50050"/>
    <m/>
    <s v="N"/>
    <m/>
    <m/>
    <m/>
    <m/>
    <m/>
    <m/>
    <m/>
    <m/>
    <s v="N"/>
    <m/>
    <m/>
    <m/>
    <x v="0"/>
    <m/>
    <n v="64"/>
    <s v="RENEW - 4"/>
    <s v="N"/>
    <m/>
    <m/>
    <s v="N"/>
    <n v="20230306"/>
    <m/>
    <n v="134465875"/>
    <s v="MIXED"/>
    <s v="Tech rep lvl"/>
    <s v="CosmÃ©ticos"/>
    <n v="1"/>
    <m/>
    <n v="0"/>
    <n v="0"/>
    <n v="100"/>
    <n v="134465876"/>
    <n v="999"/>
    <n v="2"/>
    <x v="0"/>
    <x v="0"/>
    <n v="0.49099999999999999"/>
    <n v="0.56110000000000004"/>
    <n v="0.49099999999999999"/>
    <n v="0.45590000000000003"/>
    <n v="0.43490000000000001"/>
    <n v="48.9"/>
    <n v="48.9"/>
    <n v="48.9"/>
    <n v="48.9"/>
    <n v="48.9"/>
    <s v="Brasil + Dia a Dia + VGF2"/>
    <s v="Bronze + Dia a Dia + VGF2"/>
    <s v="Prata + Dia a Dia + VGF2"/>
    <s v="Ouro + Dia a Dia + VGF2"/>
    <s v="Estrela + Dia a Dia + VGF2"/>
    <n v="30"/>
    <n v="20"/>
    <n v="30"/>
    <n v="35"/>
    <n v="38"/>
    <n v="42.57"/>
    <n v="42.57"/>
    <n v="42.57"/>
    <n v="42.57"/>
    <n v="42.57"/>
    <n v="0"/>
    <n v="0"/>
    <n v="0"/>
    <n v="0"/>
    <n v="0"/>
    <n v="34.229999999999997"/>
    <n v="39.119999999999997"/>
    <n v="34.229999999999997"/>
    <n v="31.785"/>
    <n v="30.318000000000001"/>
    <n v="0"/>
    <n v="0"/>
    <n v="0"/>
    <n v="0"/>
    <n v="0"/>
    <n v="0"/>
    <n v="100"/>
    <n v="100"/>
    <n v="100"/>
    <n v="100"/>
  </r>
  <r>
    <n v="631546"/>
    <x v="691"/>
    <n v="20230302"/>
    <m/>
    <s v="FACE"/>
    <x v="273"/>
    <s v="ANEW SOLAR RESTAGE SPF 70 LOTION LATAM"/>
    <n v="1226764"/>
    <x v="691"/>
    <n v="1"/>
    <s v="IN-LINE (EXCL NR)"/>
    <s v="CROSS-OUT"/>
    <n v="0.38059999999999999"/>
    <m/>
    <n v="4.7919999999999998"/>
    <m/>
    <m/>
    <n v="34.9"/>
    <n v="55.9"/>
    <n v="42188"/>
    <n v="42188"/>
    <n v="65"/>
    <s v="WORK IN PROGRESS"/>
    <n v="134465888"/>
    <s v="NO INCENTIVE"/>
    <s v="N"/>
    <s v="N"/>
    <s v="N"/>
    <s v="N"/>
    <x v="3"/>
    <n v="134465890"/>
    <n v="28"/>
    <n v="11"/>
    <n v="20230306"/>
    <s v="CUSTOMER"/>
    <n v="15"/>
    <s v="Y"/>
    <s v="Tech rep lvl + Dia a Dia + VGF2"/>
    <s v="FULL PAYMENT"/>
    <m/>
    <n v="544525.71790000005"/>
    <n v="342360.82189999998"/>
    <n v="74.75"/>
    <m/>
    <s v="ANTI-AGING SUNSCREEN LOTION"/>
    <s v="SUNSCREEN"/>
    <s v="SUN CARE"/>
    <s v="FEMALE"/>
    <s v="ANEW"/>
    <s v="ANEW (NO SUB BRAND APPLIES)"/>
    <n v="1"/>
    <n v="100"/>
    <n v="100"/>
    <s v="N"/>
    <s v="N"/>
    <n v="50545"/>
    <m/>
    <s v="N"/>
    <s v="HIT"/>
    <n v="32.36"/>
    <n v="38.9"/>
    <n v="37.74"/>
    <m/>
    <m/>
    <m/>
    <m/>
    <s v="N"/>
    <m/>
    <m/>
    <m/>
    <x v="0"/>
    <m/>
    <n v="64"/>
    <s v="RENEW - 4"/>
    <s v="N"/>
    <m/>
    <m/>
    <s v="N"/>
    <n v="20230306"/>
    <m/>
    <n v="134465888"/>
    <s v="MIXED"/>
    <s v="Tech rep lvl"/>
    <s v="CosmÃ©ticos"/>
    <n v="1"/>
    <m/>
    <n v="0"/>
    <n v="0"/>
    <n v="100"/>
    <n v="134465889"/>
    <n v="999"/>
    <n v="2"/>
    <x v="0"/>
    <x v="0"/>
    <n v="0.38059999999999999"/>
    <n v="0.435"/>
    <n v="0.38059999999999999"/>
    <n v="0.35339999999999999"/>
    <n v="0.33710000000000001"/>
    <n v="34.9"/>
    <n v="34.9"/>
    <n v="34.9"/>
    <n v="34.9"/>
    <n v="34.9"/>
    <s v="Brasil + Dia a Dia + VGF2"/>
    <s v="Bronze + Dia a Dia + VGF2"/>
    <s v="Prata + Dia a Dia + VGF2"/>
    <s v="Ouro + Dia a Dia + VGF2"/>
    <s v="Estrela + Dia a Dia + VGF2"/>
    <n v="30"/>
    <n v="20"/>
    <n v="30"/>
    <n v="35"/>
    <n v="38"/>
    <n v="83.92"/>
    <n v="83.92"/>
    <n v="83.92"/>
    <n v="83.92"/>
    <n v="83.92"/>
    <n v="0"/>
    <n v="0"/>
    <n v="0"/>
    <n v="0"/>
    <n v="0"/>
    <n v="24.43"/>
    <n v="27.92"/>
    <n v="24.43"/>
    <n v="22.684999999999999"/>
    <n v="21.638000000000002"/>
    <n v="0"/>
    <n v="0"/>
    <n v="0"/>
    <n v="0"/>
    <n v="0"/>
    <n v="0"/>
    <n v="100"/>
    <n v="100"/>
    <n v="100"/>
    <n v="100"/>
  </r>
  <r>
    <n v="635805"/>
    <x v="692"/>
    <n v="20220315"/>
    <m/>
    <s v="FACE"/>
    <x v="274"/>
    <s v="CLEARSKIN INTENSIVE TONIC WITH CHARCOAL"/>
    <n v="1229610"/>
    <x v="692"/>
    <n v="1"/>
    <s v="IN-LINE (EXCL NR)"/>
    <s v="CROSS-OUT"/>
    <n v="0.38059999999999999"/>
    <m/>
    <n v="2.556"/>
    <m/>
    <m/>
    <n v="18.989999999999998"/>
    <n v="21.99"/>
    <n v="5370"/>
    <n v="5370"/>
    <n v="76"/>
    <s v="WORK IN PROGRESS"/>
    <n v="134465901"/>
    <s v="NO INCENTIVE"/>
    <s v="N"/>
    <s v="N"/>
    <s v="N"/>
    <s v="N"/>
    <x v="3"/>
    <n v="134465903"/>
    <n v="28"/>
    <n v="11"/>
    <n v="20230306"/>
    <s v="CUSTOMER"/>
    <n v="15"/>
    <s v="Y"/>
    <s v="Tech rep lvl + Dia a Dia + VGF2"/>
    <s v="FULL PAYMENT"/>
    <m/>
    <n v="37712.713900000002"/>
    <n v="23986.993900000001"/>
    <n v="75.239999999999995"/>
    <m/>
    <s v="ANTI-ACNE TONER/ASTRINGENT LIQUID"/>
    <s v="TONER/ASTRINGENT"/>
    <s v="FACIAL CARE"/>
    <s v="UNISEX"/>
    <s v="CLEARSKIN FRANCHISE"/>
    <s v="CLEARSKIN CORE"/>
    <n v="0"/>
    <n v="100"/>
    <n v="100"/>
    <s v="N"/>
    <s v="N"/>
    <n v="50966"/>
    <m/>
    <s v="N"/>
    <s v="RP"/>
    <n v="17.38"/>
    <n v="21.99"/>
    <n v="21.99"/>
    <m/>
    <m/>
    <m/>
    <m/>
    <s v="N"/>
    <m/>
    <m/>
    <m/>
    <x v="0"/>
    <m/>
    <n v="76"/>
    <s v="CLEARSKIN - 2"/>
    <s v="N"/>
    <m/>
    <m/>
    <s v="N"/>
    <n v="20230306"/>
    <m/>
    <n v="134465901"/>
    <s v="MIXED"/>
    <s v="Tech rep lvl"/>
    <s v="CosmÃ©ticos"/>
    <n v="1"/>
    <m/>
    <n v="0"/>
    <n v="0"/>
    <n v="100"/>
    <n v="134465902"/>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626081"/>
    <x v="693"/>
    <n v="20210311"/>
    <m/>
    <s v="FACE"/>
    <x v="275"/>
    <s v="CLEARSKIN PORE AND SHINE CONTROL GEL PURIFYING CLEANSER LATAM BRAZIL"/>
    <n v="1223049"/>
    <x v="693"/>
    <n v="1"/>
    <s v="IN-LINE (EXCL NR)"/>
    <s v="REGULAR PRICE"/>
    <n v="0.46389999999999998"/>
    <m/>
    <n v="1.466"/>
    <m/>
    <m/>
    <n v="21.99"/>
    <n v="21.99"/>
    <n v="6010"/>
    <n v="6010"/>
    <n v="77"/>
    <s v="WORK IN PROGRESS"/>
    <n v="134465939"/>
    <s v="NO INCENTIVE"/>
    <s v="N"/>
    <s v="N"/>
    <s v="N"/>
    <s v="N"/>
    <x v="3"/>
    <n v="134465941"/>
    <n v="28"/>
    <n v="11"/>
    <n v="20230306"/>
    <s v="CUSTOMER"/>
    <n v="15"/>
    <s v="Y"/>
    <s v="Tech rep lvl + Dia a Dia + VGF2"/>
    <s v="FULL PAYMENT"/>
    <m/>
    <n v="59570.287700000001"/>
    <n v="50759.627699999997"/>
    <n v="89.94"/>
    <m/>
    <s v="ANTI-ACNE CLEANSER GEL"/>
    <s v="CLEANSER"/>
    <s v="FACIAL CARE"/>
    <s v="FEMALE"/>
    <s v="CLEARSKIN FRANCHISE"/>
    <s v="CLEARSKIN CORE"/>
    <n v="1"/>
    <n v="100"/>
    <n v="100"/>
    <s v="N"/>
    <s v="N"/>
    <n v="50781"/>
    <m/>
    <s v="N"/>
    <m/>
    <m/>
    <m/>
    <m/>
    <m/>
    <m/>
    <m/>
    <m/>
    <s v="N"/>
    <m/>
    <m/>
    <m/>
    <x v="0"/>
    <m/>
    <n v="76"/>
    <s v="CLEARSKIN - 2"/>
    <s v="N"/>
    <m/>
    <m/>
    <s v="N"/>
    <n v="20230306"/>
    <m/>
    <n v="134465939"/>
    <s v="MIXED"/>
    <s v="Tech rep lvl"/>
    <s v="CosmÃ©ticos"/>
    <n v="1"/>
    <m/>
    <n v="0"/>
    <n v="0"/>
    <n v="100"/>
    <n v="134465940"/>
    <n v="999"/>
    <n v="2"/>
    <x v="0"/>
    <x v="0"/>
    <n v="0.46389999999999998"/>
    <n v="0.5302"/>
    <n v="0.46389999999999998"/>
    <n v="0.43070000000000003"/>
    <n v="0.41089999999999999"/>
    <n v="21.99"/>
    <n v="21.99"/>
    <n v="21.99"/>
    <n v="21.99"/>
    <n v="21.99"/>
    <s v="Brasil + Dia a Dia + VGF2"/>
    <s v="Bronze + Dia a Dia + VGF2"/>
    <s v="Prata + Dia a Dia + VGF2"/>
    <s v="Ouro + Dia a Dia + VGF2"/>
    <s v="Estrela + Dia a Dia + VGF2"/>
    <n v="30"/>
    <n v="20"/>
    <n v="30"/>
    <n v="35"/>
    <n v="38"/>
    <n v="50.9"/>
    <n v="50.9"/>
    <n v="50.9"/>
    <n v="50.9"/>
    <n v="50.9"/>
    <n v="0"/>
    <n v="0"/>
    <n v="0"/>
    <n v="0"/>
    <n v="0"/>
    <n v="15.393000000000001"/>
    <n v="17.591999999999999"/>
    <n v="15.393000000000001"/>
    <n v="14.2935"/>
    <n v="13.633800000000001"/>
    <n v="0"/>
    <n v="0"/>
    <n v="0"/>
    <n v="0"/>
    <n v="0"/>
    <n v="0"/>
    <n v="100"/>
    <n v="100"/>
    <n v="100"/>
    <n v="100"/>
  </r>
  <r>
    <n v="636934"/>
    <x v="694"/>
    <n v="20220315"/>
    <m/>
    <s v="FACE"/>
    <x v="276"/>
    <s v="RENEW PURIFIYING CLAY MASK"/>
    <n v="1230487"/>
    <x v="694"/>
    <n v="1"/>
    <s v="IN-LINE (EXCL NR)"/>
    <s v="CROSS-OUT"/>
    <n v="0.38059999999999999"/>
    <m/>
    <n v="2.863"/>
    <m/>
    <m/>
    <n v="24.9"/>
    <n v="42.9"/>
    <n v="4095"/>
    <n v="4095"/>
    <n v="66"/>
    <s v="WORK IN PROGRESS"/>
    <n v="134465952"/>
    <s v="NO INCENTIVE"/>
    <s v="N"/>
    <s v="N"/>
    <s v="N"/>
    <s v="N"/>
    <x v="3"/>
    <n v="134465954"/>
    <n v="28"/>
    <n v="11"/>
    <n v="20230306"/>
    <s v="CUSTOMER"/>
    <n v="15"/>
    <s v="Y"/>
    <s v="Tech rep lvl + Dia a Dia + VGF2"/>
    <s v="FULL PAYMENT"/>
    <m/>
    <n v="37708.866300000002"/>
    <n v="25984.881300000001"/>
    <n v="78.849999999999994"/>
    <m/>
    <s v="MASK CLAY"/>
    <s v="MASK"/>
    <s v="FACIAL CARE"/>
    <s v="FEMALE"/>
    <s v="ANEW"/>
    <s v="ANEW (NO SUB BRAND APPLIES)"/>
    <n v="0"/>
    <n v="100"/>
    <n v="100"/>
    <s v="N"/>
    <s v="N"/>
    <n v="51020"/>
    <m/>
    <s v="N"/>
    <s v="AXF"/>
    <n v="22.04"/>
    <n v="22.04"/>
    <n v="25.98"/>
    <m/>
    <m/>
    <m/>
    <m/>
    <s v="N"/>
    <m/>
    <m/>
    <m/>
    <x v="0"/>
    <m/>
    <n v="66"/>
    <s v="RENEW - 5"/>
    <s v="N"/>
    <m/>
    <m/>
    <s v="N"/>
    <n v="20230306"/>
    <m/>
    <n v="134465952"/>
    <s v="MIXED"/>
    <s v="Tech rep lvl"/>
    <s v="CosmÃ©ticos"/>
    <n v="1"/>
    <m/>
    <n v="0"/>
    <n v="0"/>
    <n v="100"/>
    <n v="134465953"/>
    <n v="999"/>
    <n v="2"/>
    <x v="0"/>
    <x v="0"/>
    <n v="0.38059999999999999"/>
    <n v="0.435"/>
    <n v="0.38059999999999999"/>
    <n v="0.35339999999999999"/>
    <n v="0.33710000000000001"/>
    <n v="24.9"/>
    <n v="24.9"/>
    <n v="24.9"/>
    <n v="24.9"/>
    <n v="24.9"/>
    <s v="Brasil + Dia a Dia + VGF2"/>
    <s v="Bronze + Dia a Dia + VGF2"/>
    <s v="Prata + Dia a Dia + VGF2"/>
    <s v="Ouro + Dia a Dia + VGF2"/>
    <s v="Estrela + Dia a Dia + VGF2"/>
    <n v="30"/>
    <n v="20"/>
    <n v="30"/>
    <n v="35"/>
    <n v="38"/>
    <n v="83.92"/>
    <n v="83.92"/>
    <n v="83.92"/>
    <n v="83.92"/>
    <n v="83.92"/>
    <n v="0"/>
    <n v="0"/>
    <n v="0"/>
    <n v="0"/>
    <n v="0"/>
    <n v="17.43"/>
    <n v="19.920000000000002"/>
    <n v="17.43"/>
    <n v="16.184999999999999"/>
    <n v="15.438000000000001"/>
    <n v="0"/>
    <n v="0"/>
    <n v="0"/>
    <n v="0"/>
    <n v="0"/>
    <n v="0"/>
    <n v="100"/>
    <n v="100"/>
    <n v="100"/>
    <n v="100"/>
  </r>
  <r>
    <n v="636002"/>
    <x v="695"/>
    <n v="20220310"/>
    <m/>
    <s v="FACE"/>
    <x v="277"/>
    <s v="CLEARSKIN BY AVON SABONETE FACIAL ESFOLIANTE"/>
    <n v="1229762"/>
    <x v="695"/>
    <n v="1"/>
    <s v="IN-LINE (EXCL NR)"/>
    <s v="CROSS-OUT"/>
    <n v="0.46389999999999998"/>
    <m/>
    <n v="2.2149999999999999"/>
    <m/>
    <m/>
    <n v="15.99"/>
    <n v="21.99"/>
    <n v="23223"/>
    <n v="23223"/>
    <n v="77"/>
    <s v="WORK IN PROGRESS"/>
    <n v="134465965"/>
    <s v="NO INCENTIVE"/>
    <s v="N"/>
    <s v="N"/>
    <s v="N"/>
    <s v="N"/>
    <x v="3"/>
    <n v="134465967"/>
    <n v="28"/>
    <n v="11"/>
    <n v="20230306"/>
    <s v="CUSTOMER"/>
    <n v="15"/>
    <s v="Y"/>
    <s v="Tech rep lvl + Dia a Dia + VGF2"/>
    <s v="FULL PAYMENT"/>
    <m/>
    <n v="167383.10569999999"/>
    <n v="115944.16069999999"/>
    <n v="79.099999999999994"/>
    <m/>
    <s v="ANTI-ACNE CLEANSER SCRUB"/>
    <s v="CLEANSER"/>
    <s v="FACIAL CARE"/>
    <s v="UNISEX"/>
    <s v="CLEARSKIN FRANCHISE"/>
    <s v="CLEARSKIN CORE"/>
    <n v="1"/>
    <n v="100"/>
    <n v="100"/>
    <s v="N"/>
    <s v="N"/>
    <n v="51796"/>
    <m/>
    <s v="N"/>
    <s v="RO"/>
    <n v="15.32"/>
    <n v="14.29"/>
    <n v="17.37"/>
    <m/>
    <m/>
    <m/>
    <m/>
    <s v="N"/>
    <m/>
    <m/>
    <m/>
    <x v="0"/>
    <m/>
    <n v="76"/>
    <s v="CLEARSKIN - 2"/>
    <s v="N"/>
    <m/>
    <m/>
    <s v="N"/>
    <n v="20230306"/>
    <m/>
    <n v="134465965"/>
    <s v="MIXED"/>
    <s v="Tech rep lvl"/>
    <s v="CosmÃ©ticos"/>
    <n v="1"/>
    <m/>
    <n v="0"/>
    <n v="0"/>
    <n v="100"/>
    <n v="134465966"/>
    <n v="999"/>
    <n v="2"/>
    <x v="0"/>
    <x v="0"/>
    <n v="0.46389999999999998"/>
    <n v="0.5302"/>
    <n v="0.46389999999999998"/>
    <n v="0.43070000000000003"/>
    <n v="0.41089999999999999"/>
    <n v="15.99"/>
    <n v="15.99"/>
    <n v="15.99"/>
    <n v="15.99"/>
    <n v="15.99"/>
    <s v="Brasil + Dia a Dia + VGF2"/>
    <s v="Bronze + Dia a Dia + VGF2"/>
    <s v="Prata + Dia a Dia + VGF2"/>
    <s v="Ouro + Dia a Dia + VGF2"/>
    <s v="Estrela + Dia a Dia + VGF2"/>
    <n v="30"/>
    <n v="20"/>
    <n v="30"/>
    <n v="35"/>
    <n v="38"/>
    <n v="50.9"/>
    <n v="50.9"/>
    <n v="50.9"/>
    <n v="50.9"/>
    <n v="50.9"/>
    <n v="0"/>
    <n v="0"/>
    <n v="0"/>
    <n v="0"/>
    <n v="0"/>
    <n v="11.193"/>
    <n v="12.792"/>
    <n v="11.193"/>
    <n v="10.3935"/>
    <n v="9.9138000000000002"/>
    <n v="0"/>
    <n v="0"/>
    <n v="0"/>
    <n v="0"/>
    <n v="0"/>
    <n v="0"/>
    <n v="100"/>
    <n v="100"/>
    <n v="100"/>
    <n v="100"/>
  </r>
  <r>
    <n v="636941"/>
    <x v="696"/>
    <n v="20220315"/>
    <m/>
    <s v="FACE"/>
    <x v="278"/>
    <s v="RENEW LIFT MASK"/>
    <n v="1230493"/>
    <x v="696"/>
    <n v="1"/>
    <s v="IN-LINE (EXCL NR)"/>
    <s v="CROSS-OUT"/>
    <n v="0.38059999999999999"/>
    <m/>
    <n v="3.3119999999999998"/>
    <m/>
    <m/>
    <n v="24.9"/>
    <n v="42.9"/>
    <n v="5461"/>
    <n v="5461"/>
    <n v="66"/>
    <s v="WORK IN PROGRESS"/>
    <n v="134465978"/>
    <s v="NO INCENTIVE"/>
    <s v="N"/>
    <s v="N"/>
    <s v="N"/>
    <s v="N"/>
    <x v="3"/>
    <n v="134465980"/>
    <n v="28"/>
    <n v="11"/>
    <n v="20230306"/>
    <s v="CUSTOMER"/>
    <n v="15"/>
    <s v="Y"/>
    <s v="Tech rep lvl + Dia a Dia + VGF2"/>
    <s v="FULL PAYMENT"/>
    <m/>
    <n v="50288.642599999999"/>
    <n v="32201.810600000001"/>
    <n v="75.540000000000006"/>
    <m/>
    <s v="MASK PEEL-OFF"/>
    <s v="MASK"/>
    <s v="FACIAL CARE"/>
    <s v="FEMALE"/>
    <s v="ANEW"/>
    <s v="ANEW (NO SUB BRAND APPLIES)"/>
    <n v="0"/>
    <n v="100"/>
    <n v="100"/>
    <s v="N"/>
    <s v="N"/>
    <n v="51028"/>
    <m/>
    <s v="N"/>
    <s v="AXF"/>
    <n v="22.04"/>
    <n v="22.04"/>
    <n v="25.98"/>
    <m/>
    <m/>
    <m/>
    <m/>
    <s v="N"/>
    <m/>
    <m/>
    <m/>
    <x v="0"/>
    <m/>
    <n v="66"/>
    <s v="RENEW - 5"/>
    <s v="N"/>
    <m/>
    <m/>
    <s v="N"/>
    <n v="20230306"/>
    <m/>
    <n v="134465978"/>
    <s v="MIXED"/>
    <s v="Tech rep lvl"/>
    <s v="CosmÃ©ticos"/>
    <n v="1"/>
    <m/>
    <n v="0"/>
    <n v="0"/>
    <n v="100"/>
    <n v="134465979"/>
    <n v="999"/>
    <n v="2"/>
    <x v="0"/>
    <x v="0"/>
    <n v="0.38059999999999999"/>
    <n v="0.435"/>
    <n v="0.38059999999999999"/>
    <n v="0.35339999999999999"/>
    <n v="0.33710000000000001"/>
    <n v="24.9"/>
    <n v="24.9"/>
    <n v="24.9"/>
    <n v="24.9"/>
    <n v="24.9"/>
    <s v="Brasil + Dia a Dia + VGF2"/>
    <s v="Bronze + Dia a Dia + VGF2"/>
    <s v="Prata + Dia a Dia + VGF2"/>
    <s v="Ouro + Dia a Dia + VGF2"/>
    <s v="Estrela + Dia a Dia + VGF2"/>
    <n v="30"/>
    <n v="20"/>
    <n v="30"/>
    <n v="35"/>
    <n v="38"/>
    <n v="83.92"/>
    <n v="83.92"/>
    <n v="83.92"/>
    <n v="83.92"/>
    <n v="83.92"/>
    <n v="0"/>
    <n v="0"/>
    <n v="0"/>
    <n v="0"/>
    <n v="0"/>
    <n v="17.43"/>
    <n v="19.920000000000002"/>
    <n v="17.43"/>
    <n v="16.184999999999999"/>
    <n v="15.438000000000001"/>
    <n v="0"/>
    <n v="0"/>
    <n v="0"/>
    <n v="0"/>
    <n v="0"/>
    <n v="0"/>
    <n v="100"/>
    <n v="100"/>
    <n v="100"/>
    <n v="100"/>
  </r>
  <r>
    <n v="622596"/>
    <x v="697"/>
    <n v="20200319"/>
    <m/>
    <s v="COLOR"/>
    <x v="279"/>
    <s v="AVON TRUE MAGIX SHINE RESCUE PRIMER LATAM"/>
    <n v="1221155"/>
    <x v="697"/>
    <n v="1"/>
    <s v="IN-LINE (EXCL NR)"/>
    <s v="CROSS-OUT"/>
    <n v="0.38059999999999999"/>
    <m/>
    <n v="3.6640000000000001"/>
    <m/>
    <m/>
    <n v="29.99"/>
    <n v="39.99"/>
    <n v="11310"/>
    <n v="11310"/>
    <n v="148"/>
    <s v="WORK IN PROGRESS"/>
    <n v="134465991"/>
    <s v="NO INCENTIVE"/>
    <s v="N"/>
    <s v="N"/>
    <s v="N"/>
    <s v="N"/>
    <x v="3"/>
    <n v="134465993"/>
    <n v="28"/>
    <n v="11"/>
    <n v="20230306"/>
    <s v="CUSTOMER"/>
    <n v="15"/>
    <s v="Y"/>
    <s v="Tech rep lvl + Dia a Dia + VGF2"/>
    <s v="FULL PAYMENT"/>
    <m/>
    <n v="125439.7038"/>
    <n v="83999.863800000006"/>
    <n v="77.53"/>
    <m/>
    <s v="PREMAKEUP CREAM"/>
    <s v="PREMAKEUP/PRIMER"/>
    <s v="FACE COLOR"/>
    <s v="FEMALE"/>
    <s v="AVON TRUE"/>
    <s v="AVON TRUE COLOR"/>
    <n v="0"/>
    <n v="50"/>
    <n v="100"/>
    <s v="N"/>
    <s v="N"/>
    <n v="50386"/>
    <m/>
    <s v="N"/>
    <m/>
    <m/>
    <m/>
    <m/>
    <m/>
    <m/>
    <m/>
    <m/>
    <s v="N"/>
    <n v="31603374"/>
    <s v="Final Folheto"/>
    <m/>
    <x v="0"/>
    <m/>
    <n v="148"/>
    <s v="AVON COLOR - 15 - FFO - EVENTO VERAO"/>
    <s v="N"/>
    <m/>
    <m/>
    <s v="N"/>
    <n v="20230306"/>
    <m/>
    <n v="134465991"/>
    <s v="MIXED"/>
    <s v="Tech rep lvl"/>
    <s v="CosmÃ©ticos"/>
    <n v="1"/>
    <m/>
    <n v="0"/>
    <n v="0"/>
    <n v="100"/>
    <n v="134465992"/>
    <n v="999"/>
    <n v="2"/>
    <x v="0"/>
    <x v="0"/>
    <n v="0.38059999999999999"/>
    <n v="0.435"/>
    <n v="0.38059999999999999"/>
    <n v="0.35339999999999999"/>
    <n v="0.33710000000000001"/>
    <n v="29.99"/>
    <n v="29.99"/>
    <n v="29.99"/>
    <n v="29.99"/>
    <n v="29.99"/>
    <s v="Brasil + Dia a Dia + VGF2"/>
    <s v="Bronze + Dia a Dia + VGF2"/>
    <s v="Prata + Dia a Dia + VGF2"/>
    <s v="Ouro + Dia a Dia + VGF2"/>
    <s v="Estrela + Dia a Dia + VGF2"/>
    <n v="30"/>
    <n v="20"/>
    <n v="30"/>
    <n v="35"/>
    <n v="38"/>
    <n v="83.92"/>
    <n v="83.92"/>
    <n v="83.92"/>
    <n v="83.92"/>
    <n v="83.92"/>
    <n v="0"/>
    <n v="0"/>
    <n v="0"/>
    <n v="0"/>
    <n v="0"/>
    <n v="20.992999999999999"/>
    <n v="23.992000000000001"/>
    <n v="20.992999999999999"/>
    <n v="19.493500000000001"/>
    <n v="18.593800000000002"/>
    <n v="0"/>
    <n v="0"/>
    <n v="0"/>
    <n v="0"/>
    <n v="0"/>
    <n v="0"/>
    <n v="100"/>
    <n v="100"/>
    <n v="100"/>
    <n v="100"/>
  </r>
  <r>
    <n v="627792"/>
    <x v="698"/>
    <n v="20210313"/>
    <m/>
    <s v="FACE"/>
    <x v="280"/>
    <s v="RENEW 7 DOSES CONCENTRADA DE PREENCHIMENTO FACIAL 7 AMPOLAS"/>
    <n v="1224233"/>
    <x v="698"/>
    <n v="1"/>
    <s v="IN-LINE (EXCL NR)"/>
    <s v="REGULAR PRICE"/>
    <n v="0.38059999999999999"/>
    <m/>
    <n v="11.125"/>
    <m/>
    <m/>
    <n v="149.9"/>
    <n v="149.9"/>
    <n v="409"/>
    <n v="409"/>
    <n v="67"/>
    <s v="WORK IN PROGRESS"/>
    <n v="134466004"/>
    <s v="NO INCENTIVE"/>
    <s v="N"/>
    <s v="N"/>
    <s v="N"/>
    <s v="N"/>
    <x v="3"/>
    <n v="134466006"/>
    <n v="28"/>
    <n v="11"/>
    <n v="20230306"/>
    <s v="CUSTOMER"/>
    <n v="15"/>
    <s v="Y"/>
    <s v="Tech rep lvl + Dia a Dia + VGF2"/>
    <s v="FULL PAYMENT"/>
    <m/>
    <n v="22665.014899999998"/>
    <n v="18114.889899999998"/>
    <n v="86.35"/>
    <m/>
    <s v="ANTI-AGING TREATMENT CAPSULE"/>
    <s v="TREATMENT"/>
    <s v="FACIAL CARE"/>
    <s v="FEMALE"/>
    <s v="ANEW"/>
    <s v="ANEW (NO SUB BRAND APPLIES)"/>
    <n v="1"/>
    <n v="100"/>
    <n v="100"/>
    <s v="N"/>
    <s v="N"/>
    <n v="51623"/>
    <m/>
    <s v="N"/>
    <m/>
    <m/>
    <m/>
    <m/>
    <m/>
    <m/>
    <m/>
    <m/>
    <s v="N"/>
    <m/>
    <m/>
    <m/>
    <x v="0"/>
    <m/>
    <n v="66"/>
    <s v="RENEW - 5"/>
    <s v="N"/>
    <m/>
    <m/>
    <s v="N"/>
    <n v="20230306"/>
    <m/>
    <n v="134466004"/>
    <s v="MIXED"/>
    <s v="Tech rep lvl"/>
    <s v="CosmÃ©ticos"/>
    <n v="1"/>
    <m/>
    <n v="0"/>
    <n v="0"/>
    <n v="100"/>
    <n v="134466005"/>
    <n v="999"/>
    <n v="2"/>
    <x v="0"/>
    <x v="0"/>
    <n v="0.38059999999999999"/>
    <n v="0.435"/>
    <n v="0.38059999999999999"/>
    <n v="0.35339999999999999"/>
    <n v="0.33710000000000001"/>
    <n v="149.9"/>
    <n v="149.9"/>
    <n v="149.9"/>
    <n v="149.9"/>
    <n v="149.9"/>
    <s v="Brasil + Dia a Dia + VGF2"/>
    <s v="Bronze + Dia a Dia + VGF2"/>
    <s v="Prata + Dia a Dia + VGF2"/>
    <s v="Ouro + Dia a Dia + VGF2"/>
    <s v="Estrela + Dia a Dia + VGF2"/>
    <n v="30"/>
    <n v="20"/>
    <n v="30"/>
    <n v="35"/>
    <n v="38"/>
    <n v="83.92"/>
    <n v="83.92"/>
    <n v="83.92"/>
    <n v="83.92"/>
    <n v="83.92"/>
    <n v="0"/>
    <n v="0"/>
    <n v="0"/>
    <n v="0"/>
    <n v="0"/>
    <n v="104.93"/>
    <n v="119.92"/>
    <n v="104.93"/>
    <n v="97.435000000000002"/>
    <n v="92.938000000000002"/>
    <n v="0"/>
    <n v="0"/>
    <n v="0"/>
    <n v="0"/>
    <n v="0"/>
    <n v="0"/>
    <n v="100"/>
    <n v="100"/>
    <n v="100"/>
    <n v="100"/>
  </r>
  <r>
    <n v="630803"/>
    <x v="699"/>
    <n v="20220312"/>
    <m/>
    <s v="FACE"/>
    <x v="281"/>
    <s v="AVON CARE RESTAGE TRIPLE CARE FACIAL SCRUB EMEA"/>
    <n v="1226242"/>
    <x v="699"/>
    <n v="1"/>
    <s v="IN-LINE (EXCL NR)"/>
    <s v="REGULAR PRICE"/>
    <n v="0.38059999999999999"/>
    <m/>
    <n v="1.9670000000000001"/>
    <m/>
    <m/>
    <n v="19.989999999999998"/>
    <n v="19.989999999999998"/>
    <n v="12096"/>
    <n v="12096"/>
    <n v="132"/>
    <s v="WORK IN PROGRESS"/>
    <n v="134466017"/>
    <s v="NO INCENTIVE"/>
    <s v="N"/>
    <s v="N"/>
    <s v="N"/>
    <s v="N"/>
    <x v="3"/>
    <n v="134466019"/>
    <n v="28"/>
    <n v="11"/>
    <n v="20230306"/>
    <s v="CUSTOMER"/>
    <n v="15"/>
    <s v="Y"/>
    <s v="Tech rep lvl + Dia a Dia + VGF2"/>
    <s v="FULL PAYMENT"/>
    <m/>
    <n v="89423.533899999995"/>
    <n v="65630.7019"/>
    <n v="81.900000000000006"/>
    <m/>
    <s v="CLEANSER SCRUB"/>
    <s v="CLEANSER"/>
    <s v="FACIAL CARE"/>
    <s v="FEMALE"/>
    <s v="AVON CARE FRANCHISE"/>
    <s v="AVON CARE (NO SUB BRAND APPLIES)"/>
    <n v="0"/>
    <n v="100"/>
    <n v="100"/>
    <s v="N"/>
    <s v="N"/>
    <n v="50226"/>
    <m/>
    <s v="N"/>
    <m/>
    <m/>
    <m/>
    <m/>
    <m/>
    <m/>
    <m/>
    <m/>
    <s v="N"/>
    <m/>
    <m/>
    <m/>
    <x v="0"/>
    <m/>
    <n v="132"/>
    <s v="AVON CARE FACIAL - 1"/>
    <s v="N"/>
    <m/>
    <m/>
    <s v="N"/>
    <n v="20230306"/>
    <m/>
    <n v="134466017"/>
    <s v="MIXED"/>
    <s v="Tech rep lvl"/>
    <s v="CosmÃ©ticos"/>
    <n v="1"/>
    <m/>
    <n v="0"/>
    <n v="0"/>
    <n v="100"/>
    <n v="134466018"/>
    <n v="999"/>
    <n v="2"/>
    <x v="0"/>
    <x v="0"/>
    <n v="0.38059999999999999"/>
    <n v="0.435"/>
    <n v="0.38059999999999999"/>
    <n v="0.35339999999999999"/>
    <n v="0.33710000000000001"/>
    <n v="19.989999999999998"/>
    <n v="19.989999999999998"/>
    <n v="19.989999999999998"/>
    <n v="19.989999999999998"/>
    <n v="19.989999999999998"/>
    <s v="Brasil + Dia a Dia + VGF2"/>
    <s v="Bronze + Dia a Dia + VGF2"/>
    <s v="Prata + Dia a Dia + VGF2"/>
    <s v="Ouro + Dia a Dia + VGF2"/>
    <s v="Estrela + Dia a Dia + VGF2"/>
    <n v="30"/>
    <n v="20"/>
    <n v="30"/>
    <n v="35"/>
    <n v="38"/>
    <n v="83.92"/>
    <n v="83.92"/>
    <n v="83.92"/>
    <n v="83.92"/>
    <n v="83.92"/>
    <n v="0"/>
    <n v="0"/>
    <n v="0"/>
    <n v="0"/>
    <n v="0"/>
    <n v="13.993"/>
    <n v="15.992000000000001"/>
    <n v="13.993"/>
    <n v="12.993499999999999"/>
    <n v="12.393800000000001"/>
    <n v="0"/>
    <n v="0"/>
    <n v="0"/>
    <n v="0"/>
    <n v="0"/>
    <n v="0"/>
    <n v="100"/>
    <n v="100"/>
    <n v="100"/>
    <n v="100"/>
  </r>
  <r>
    <n v="632556"/>
    <x v="700"/>
    <n v="20220306"/>
    <m/>
    <s v="COLOR"/>
    <x v="282"/>
    <s v="AVON BRONZE &amp; GLOW BRONZING POWDER"/>
    <n v="1225831"/>
    <x v="700"/>
    <n v="1"/>
    <s v="IN-LINE (EXCL NR)"/>
    <s v="CROSS-OUT"/>
    <n v="0.38059999999999999"/>
    <m/>
    <n v="6.2590000000000003"/>
    <m/>
    <m/>
    <n v="33.99"/>
    <n v="50.9"/>
    <n v="14145"/>
    <n v="14145"/>
    <n v="148"/>
    <s v="WORK IN PROGRESS"/>
    <n v="134466030"/>
    <s v="NO INCENTIVE"/>
    <s v="N"/>
    <s v="N"/>
    <s v="N"/>
    <s v="N"/>
    <x v="3"/>
    <n v="134466032"/>
    <n v="28"/>
    <n v="11"/>
    <n v="20230306"/>
    <s v="CUSTOMER"/>
    <n v="15"/>
    <s v="Y"/>
    <s v="Tech rep lvl + Dia a Dia + VGF2"/>
    <s v="FULL PAYMENT"/>
    <m/>
    <n v="177807.97820000001"/>
    <n v="89274.423200000005"/>
    <n v="66.13"/>
    <m/>
    <s v="BRONZER PRESSED POWDER"/>
    <s v="BRONZER"/>
    <s v="FACE COLOR"/>
    <s v="FEMALE"/>
    <s v="AVON TRUE"/>
    <s v="AVON TRUE COLOR"/>
    <n v="0"/>
    <n v="50"/>
    <n v="50"/>
    <s v="N"/>
    <s v="N"/>
    <n v="51455"/>
    <m/>
    <s v="N"/>
    <m/>
    <m/>
    <m/>
    <m/>
    <m/>
    <m/>
    <m/>
    <m/>
    <s v="N"/>
    <n v="31603374"/>
    <s v="Final Folheto"/>
    <m/>
    <x v="0"/>
    <m/>
    <n v="148"/>
    <s v="AVON COLOR - 15 - FFO - EVENTO VERAO"/>
    <s v="N"/>
    <m/>
    <m/>
    <s v="N"/>
    <n v="20230306"/>
    <m/>
    <n v="134466030"/>
    <s v="MIXED"/>
    <s v="Tech rep lvl"/>
    <s v="CosmÃ©ticos"/>
    <n v="1"/>
    <m/>
    <n v="0"/>
    <n v="0"/>
    <n v="100"/>
    <n v="134466031"/>
    <n v="999"/>
    <n v="2"/>
    <x v="0"/>
    <x v="0"/>
    <n v="0.38059999999999999"/>
    <n v="0.435"/>
    <n v="0.38059999999999999"/>
    <n v="0.35339999999999999"/>
    <n v="0.33710000000000001"/>
    <n v="33.99"/>
    <n v="33.99"/>
    <n v="33.99"/>
    <n v="33.99"/>
    <n v="33.99"/>
    <s v="Brasil + Dia a Dia + VGF2"/>
    <s v="Bronze + Dia a Dia + VGF2"/>
    <s v="Prata + Dia a Dia + VGF2"/>
    <s v="Ouro + Dia a Dia + VGF2"/>
    <s v="Estrela + Dia a Dia + VGF2"/>
    <n v="30"/>
    <n v="20"/>
    <n v="30"/>
    <n v="35"/>
    <n v="38"/>
    <n v="83.92"/>
    <n v="83.92"/>
    <n v="83.92"/>
    <n v="83.92"/>
    <n v="83.92"/>
    <n v="0"/>
    <n v="0"/>
    <n v="0"/>
    <n v="0"/>
    <n v="0"/>
    <n v="23.792999999999999"/>
    <n v="27.192"/>
    <n v="23.792999999999999"/>
    <n v="22.093499999999999"/>
    <n v="21.073799999999999"/>
    <n v="0"/>
    <n v="0"/>
    <n v="0"/>
    <n v="0"/>
    <n v="0"/>
    <n v="0"/>
    <n v="100"/>
    <n v="100"/>
    <n v="100"/>
    <n v="100"/>
  </r>
  <r>
    <n v="632557"/>
    <x v="701"/>
    <n v="20220306"/>
    <m/>
    <s v="COLOR"/>
    <x v="282"/>
    <s v="AVON BRONZE &amp; GLOW BRONZING POWDER"/>
    <n v="1225831"/>
    <x v="701"/>
    <n v="1"/>
    <s v="IN-LINE (EXCL NR)"/>
    <s v="CROSS-OUT"/>
    <n v="0.38059999999999999"/>
    <m/>
    <n v="6.45"/>
    <m/>
    <m/>
    <n v="33.99"/>
    <n v="50.9"/>
    <n v="2570"/>
    <n v="2570"/>
    <n v="148"/>
    <s v="WORK IN PROGRESS"/>
    <n v="134466030"/>
    <s v="NO INCENTIVE"/>
    <s v="N"/>
    <s v="N"/>
    <s v="N"/>
    <s v="N"/>
    <x v="3"/>
    <n v="134466033"/>
    <n v="28"/>
    <n v="11"/>
    <n v="20230306"/>
    <s v="CUSTOMER"/>
    <n v="15"/>
    <s v="Y"/>
    <s v="Tech rep lvl + Dia a Dia + VGF2"/>
    <s v="FULL PAYMENT"/>
    <m/>
    <n v="32303.841100000001"/>
    <n v="15727.3411"/>
    <n v="65.099999999999994"/>
    <m/>
    <s v="BRONZER PRESSED POWDER"/>
    <s v="BRONZER"/>
    <s v="FACE COLOR"/>
    <s v="FEMALE"/>
    <s v="AVON TRUE"/>
    <s v="AVON TRUE COLOR"/>
    <n v="0"/>
    <n v="50"/>
    <n v="50"/>
    <s v="N"/>
    <s v="N"/>
    <n v="51469"/>
    <m/>
    <s v="N"/>
    <m/>
    <m/>
    <m/>
    <m/>
    <m/>
    <m/>
    <m/>
    <m/>
    <s v="N"/>
    <n v="31603374"/>
    <s v="Final Folheto"/>
    <m/>
    <x v="0"/>
    <m/>
    <n v="148"/>
    <s v="AVON COLOR - 15 - FFO - EVENTO VERAO"/>
    <s v="N"/>
    <m/>
    <m/>
    <s v="N"/>
    <n v="20230306"/>
    <m/>
    <n v="134466030"/>
    <s v="MIXED"/>
    <s v="Tech rep lvl"/>
    <s v="CosmÃ©ticos"/>
    <n v="1"/>
    <m/>
    <n v="0"/>
    <n v="0"/>
    <n v="100"/>
    <n v="134466031"/>
    <n v="999"/>
    <n v="2"/>
    <x v="0"/>
    <x v="0"/>
    <n v="0.38059999999999999"/>
    <n v="0.435"/>
    <n v="0.38059999999999999"/>
    <n v="0.35339999999999999"/>
    <n v="0.33710000000000001"/>
    <n v="33.99"/>
    <n v="33.99"/>
    <n v="33.99"/>
    <n v="33.99"/>
    <n v="33.99"/>
    <s v="Brasil + Dia a Dia + VGF2"/>
    <s v="Bronze + Dia a Dia + VGF2"/>
    <s v="Prata + Dia a Dia + VGF2"/>
    <s v="Ouro + Dia a Dia + VGF2"/>
    <s v="Estrela + Dia a Dia + VGF2"/>
    <n v="30"/>
    <n v="20"/>
    <n v="30"/>
    <n v="35"/>
    <n v="38"/>
    <n v="83.92"/>
    <n v="83.92"/>
    <n v="83.92"/>
    <n v="83.92"/>
    <n v="83.92"/>
    <n v="0"/>
    <n v="0"/>
    <n v="0"/>
    <n v="0"/>
    <n v="0"/>
    <n v="23.792999999999999"/>
    <n v="27.192"/>
    <n v="23.792999999999999"/>
    <n v="22.093499999999999"/>
    <n v="21.073799999999999"/>
    <n v="0"/>
    <n v="0"/>
    <n v="0"/>
    <n v="0"/>
    <n v="0"/>
    <n v="0"/>
    <n v="100"/>
    <n v="100"/>
    <n v="100"/>
    <n v="100"/>
  </r>
  <r>
    <n v="639012"/>
    <x v="702"/>
    <n v="20230304"/>
    <m/>
    <s v="FACE"/>
    <x v="283"/>
    <s v="POWER SERUM 30ML REFORMULATION"/>
    <n v="1232062"/>
    <x v="702"/>
    <n v="1"/>
    <s v="IN-LINE (EXCL NR)"/>
    <s v="REGULAR PRICE"/>
    <n v="0.38059999999999999"/>
    <m/>
    <n v="13.188000000000001"/>
    <m/>
    <m/>
    <n v="144.9"/>
    <n v="144.9"/>
    <n v="910"/>
    <n v="910"/>
    <n v="67"/>
    <s v="WORK IN PROGRESS"/>
    <n v="134466049"/>
    <s v="NO INCENTIVE"/>
    <s v="N"/>
    <s v="N"/>
    <s v="N"/>
    <s v="N"/>
    <x v="3"/>
    <n v="134466051"/>
    <n v="28"/>
    <n v="11"/>
    <n v="20230306"/>
    <s v="CUSTOMER"/>
    <n v="15"/>
    <s v="Y"/>
    <s v="Tech rep lvl + Dia a Dia + VGF2"/>
    <s v="FULL PAYMENT"/>
    <m/>
    <n v="48752.257100000003"/>
    <n v="36751.177000000003"/>
    <n v="83.26"/>
    <m/>
    <s v="ANTI-AGING TREATMENT SERUM"/>
    <s v="SERUM"/>
    <s v="FACIAL CARE"/>
    <s v="FEMALE"/>
    <s v="ANEW"/>
    <s v="ANEW (NO SUB BRAND APPLIES)"/>
    <n v="1"/>
    <n v="100"/>
    <n v="100"/>
    <s v="N"/>
    <s v="N"/>
    <n v="52549"/>
    <m/>
    <s v="N"/>
    <m/>
    <m/>
    <m/>
    <m/>
    <m/>
    <m/>
    <m/>
    <m/>
    <s v="N"/>
    <m/>
    <m/>
    <m/>
    <x v="0"/>
    <m/>
    <n v="66"/>
    <s v="RENEW - 5"/>
    <s v="N"/>
    <m/>
    <m/>
    <s v="N"/>
    <n v="20230306"/>
    <m/>
    <n v="134466049"/>
    <s v="MIXED"/>
    <s v="Tech rep lvl"/>
    <s v="CosmÃ©ticos"/>
    <n v="1"/>
    <m/>
    <n v="0"/>
    <n v="0"/>
    <n v="100"/>
    <n v="134466050"/>
    <n v="999"/>
    <n v="2"/>
    <x v="0"/>
    <x v="0"/>
    <n v="0.38059999999999999"/>
    <n v="0.435"/>
    <n v="0.38059999999999999"/>
    <n v="0.35339999999999999"/>
    <n v="0.33710000000000001"/>
    <n v="144.9"/>
    <n v="144.9"/>
    <n v="144.9"/>
    <n v="144.9"/>
    <n v="144.9"/>
    <s v="Brasil + Dia a Dia + VGF2"/>
    <s v="Bronze + Dia a Dia + VGF2"/>
    <s v="Prata + Dia a Dia + VGF2"/>
    <s v="Ouro + Dia a Dia + VGF2"/>
    <s v="Estrela + Dia a Dia + VGF2"/>
    <n v="30"/>
    <n v="20"/>
    <n v="30"/>
    <n v="35"/>
    <n v="38"/>
    <n v="83.92"/>
    <n v="83.92"/>
    <n v="83.92"/>
    <n v="83.92"/>
    <n v="83.92"/>
    <n v="0"/>
    <n v="0"/>
    <n v="0"/>
    <n v="0"/>
    <n v="0"/>
    <n v="101.43"/>
    <n v="115.92"/>
    <n v="101.43"/>
    <n v="94.185000000000002"/>
    <n v="89.837999999999994"/>
    <n v="0"/>
    <n v="0"/>
    <n v="0"/>
    <n v="0"/>
    <n v="0"/>
    <n v="0"/>
    <n v="100"/>
    <n v="100"/>
    <n v="100"/>
    <n v="100"/>
  </r>
  <r>
    <n v="626182"/>
    <x v="703"/>
    <n v="20220312"/>
    <m/>
    <s v="FACE"/>
    <x v="284"/>
    <s v="AVON CARE RESTAGE REFRESHING CUCUMBER"/>
    <n v="1223133"/>
    <x v="703"/>
    <n v="1"/>
    <s v="IN-LINE (EXCL NR)"/>
    <s v="CROSS-OUT"/>
    <n v="0.46389999999999998"/>
    <m/>
    <n v="1.57"/>
    <m/>
    <m/>
    <n v="11.99"/>
    <n v="14.99"/>
    <n v="37574"/>
    <n v="37574"/>
    <n v="132"/>
    <s v="WORK IN PROGRESS"/>
    <n v="134466062"/>
    <s v="NO INCENTIVE"/>
    <s v="N"/>
    <s v="N"/>
    <s v="N"/>
    <s v="N"/>
    <x v="3"/>
    <n v="134466064"/>
    <n v="28"/>
    <n v="11"/>
    <n v="20230306"/>
    <s v="CUSTOMER"/>
    <n v="15"/>
    <s v="Y"/>
    <s v="Tech rep lvl + Dia a Dia + VGF2"/>
    <s v="FULL PAYMENT"/>
    <m/>
    <n v="203073.50529999999"/>
    <n v="144082.3253"/>
    <n v="80.239999999999995"/>
    <m/>
    <s v="CLEANSER GEL"/>
    <s v="CLEANSER"/>
    <s v="FACIAL CARE"/>
    <s v="FEMALE"/>
    <s v="AVON CARE FRANCHISE"/>
    <s v="AVON CARE (NO SUB BRAND APPLIES)"/>
    <n v="0"/>
    <n v="100"/>
    <n v="100"/>
    <s v="N"/>
    <s v="N"/>
    <n v="50026"/>
    <m/>
    <s v="N"/>
    <s v="RP"/>
    <n v="11.85"/>
    <n v="14.99"/>
    <n v="14.99"/>
    <m/>
    <m/>
    <m/>
    <m/>
    <s v="N"/>
    <m/>
    <m/>
    <m/>
    <x v="0"/>
    <m/>
    <n v="132"/>
    <s v="AVON CARE FACIAL - 1"/>
    <s v="N"/>
    <m/>
    <m/>
    <s v="N"/>
    <n v="20230306"/>
    <m/>
    <n v="134466062"/>
    <s v="MIXED"/>
    <s v="Tech rep lvl"/>
    <s v="CosmÃ©ticos"/>
    <n v="1"/>
    <m/>
    <n v="0"/>
    <n v="0"/>
    <n v="100"/>
    <n v="134466063"/>
    <n v="999"/>
    <n v="2"/>
    <x v="0"/>
    <x v="0"/>
    <n v="0.46389999999999998"/>
    <n v="0.5302"/>
    <n v="0.46389999999999998"/>
    <n v="0.43070000000000003"/>
    <n v="0.41089999999999999"/>
    <n v="11.99"/>
    <n v="11.99"/>
    <n v="11.99"/>
    <n v="11.99"/>
    <n v="11.99"/>
    <s v="Brasil + Dia a Dia + VGF2"/>
    <s v="Bronze + Dia a Dia + VGF2"/>
    <s v="Prata + Dia a Dia + VGF2"/>
    <s v="Ouro + Dia a Dia + VGF2"/>
    <s v="Estrela + Dia a Dia + VGF2"/>
    <n v="30"/>
    <n v="20"/>
    <n v="30"/>
    <n v="35"/>
    <n v="38"/>
    <n v="50.9"/>
    <n v="50.9"/>
    <n v="50.9"/>
    <n v="50.9"/>
    <n v="50.9"/>
    <n v="0"/>
    <n v="0"/>
    <n v="0"/>
    <n v="0"/>
    <n v="0"/>
    <n v="8.3930000000000007"/>
    <n v="9.5920000000000005"/>
    <n v="8.3930000000000007"/>
    <n v="7.7934999999999999"/>
    <n v="7.4337999999999997"/>
    <n v="0"/>
    <n v="0"/>
    <n v="0"/>
    <n v="0"/>
    <n v="0"/>
    <n v="0"/>
    <n v="100"/>
    <n v="100"/>
    <n v="100"/>
    <n v="100"/>
  </r>
  <r>
    <n v="638975"/>
    <x v="704"/>
    <n v="20230306"/>
    <m/>
    <s v="COLOR"/>
    <x v="285"/>
    <s v="3Q21 AVON H2O LIQUID LIP"/>
    <n v="1222996"/>
    <x v="704"/>
    <n v="1"/>
    <s v="NEW COI"/>
    <s v="CROSS-OUT"/>
    <n v="0.38059999999999999"/>
    <m/>
    <n v="2.6709999999999998"/>
    <m/>
    <m/>
    <n v="26.99"/>
    <n v="32.99"/>
    <n v="3201"/>
    <n v="3201"/>
    <n v="149"/>
    <s v="WORK IN PROGRESS"/>
    <n v="134466075"/>
    <s v="NO INCENTIVE"/>
    <s v="N"/>
    <s v="N"/>
    <s v="N"/>
    <s v="N"/>
    <x v="3"/>
    <n v="134466089"/>
    <n v="28"/>
    <n v="11"/>
    <n v="20230306"/>
    <s v="CUSTOMER"/>
    <n v="15"/>
    <s v="Y"/>
    <s v="Tech rep lvl + Dia a Dia + VGF2"/>
    <s v="FULL PAYMENT"/>
    <m/>
    <n v="31950.834900000002"/>
    <n v="23400.963899999999"/>
    <n v="81.8"/>
    <m/>
    <s v="LIQUID LIP COLOR"/>
    <s v="LIQUID LIP COLOR"/>
    <s v="LIP COLOR"/>
    <s v="FEMALE"/>
    <s v="AVON TRUE"/>
    <s v="AVON TRUE COLOR"/>
    <n v="1"/>
    <n v="100"/>
    <s v="14.29"/>
    <s v="N"/>
    <s v="N"/>
    <n v="50737"/>
    <m/>
    <s v="N"/>
    <m/>
    <m/>
    <m/>
    <m/>
    <m/>
    <m/>
    <m/>
    <m/>
    <s v="N"/>
    <n v="31603374"/>
    <s v="Final Folheto"/>
    <m/>
    <x v="0"/>
    <m/>
    <n v="148"/>
    <s v="AVON COLOR - 15 - FFO - EVENTO VERAO"/>
    <s v="N"/>
    <m/>
    <m/>
    <s v="N"/>
    <n v="20230306"/>
    <m/>
    <n v="134466075"/>
    <s v="MIXED"/>
    <s v="Tech rep lvl"/>
    <s v="CosmÃ©ticos"/>
    <n v="1"/>
    <m/>
    <n v="0"/>
    <n v="0"/>
    <n v="100"/>
    <n v="134466084"/>
    <n v="999"/>
    <n v="2"/>
    <x v="0"/>
    <x v="0"/>
    <n v="0.38059999999999999"/>
    <n v="0.435"/>
    <n v="0.38059999999999999"/>
    <n v="0.35339999999999999"/>
    <n v="0.33710000000000001"/>
    <n v="26.99"/>
    <n v="26.99"/>
    <n v="26.99"/>
    <n v="26.99"/>
    <n v="26.99"/>
    <s v="Brasil + Dia a Dia + VGF2"/>
    <s v="Bronze + Dia a Dia + VGF2"/>
    <s v="Prata + Dia a Dia + VGF2"/>
    <s v="Ouro + Dia a Dia + VGF2"/>
    <s v="Estrela + Dia a Dia + VGF2"/>
    <n v="30"/>
    <n v="20"/>
    <n v="30"/>
    <n v="35"/>
    <n v="38"/>
    <n v="83.92"/>
    <n v="83.92"/>
    <n v="83.92"/>
    <n v="83.92"/>
    <n v="83.92"/>
    <n v="0"/>
    <n v="0"/>
    <n v="0"/>
    <n v="0"/>
    <n v="0"/>
    <n v="18.893000000000001"/>
    <n v="21.591999999999999"/>
    <n v="18.893000000000001"/>
    <n v="17.543500000000002"/>
    <n v="16.733799999999999"/>
    <n v="0"/>
    <n v="0"/>
    <n v="0"/>
    <n v="0"/>
    <n v="0"/>
    <n v="0"/>
    <n v="100"/>
    <n v="100"/>
    <n v="100"/>
    <n v="100"/>
  </r>
  <r>
    <n v="638976"/>
    <x v="705"/>
    <n v="20230306"/>
    <m/>
    <s v="COLOR"/>
    <x v="285"/>
    <s v="3Q21 AVON H2O LIQUID LIP"/>
    <n v="1222996"/>
    <x v="705"/>
    <n v="1"/>
    <s v="NEW COI"/>
    <s v="CROSS-OUT"/>
    <n v="0.38059999999999999"/>
    <m/>
    <n v="2.6709999999999998"/>
    <m/>
    <m/>
    <n v="26.99"/>
    <n v="32.99"/>
    <n v="1413"/>
    <n v="1413"/>
    <n v="149"/>
    <s v="WORK IN PROGRESS"/>
    <n v="134466075"/>
    <s v="NO INCENTIVE"/>
    <s v="N"/>
    <s v="N"/>
    <s v="N"/>
    <s v="N"/>
    <x v="3"/>
    <n v="134466085"/>
    <n v="28"/>
    <n v="11"/>
    <n v="20230306"/>
    <s v="CUSTOMER"/>
    <n v="15"/>
    <s v="Y"/>
    <s v="Tech rep lvl + Dia a Dia + VGF2"/>
    <s v="FULL PAYMENT"/>
    <m/>
    <n v="14100.712299999999"/>
    <n v="10326.5893"/>
    <n v="81.8"/>
    <m/>
    <s v="LIQUID LIP COLOR"/>
    <s v="LIQUID LIP COLOR"/>
    <s v="LIP COLOR"/>
    <s v="FEMALE"/>
    <s v="AVON TRUE"/>
    <s v="AVON TRUE COLOR"/>
    <n v="1"/>
    <n v="100"/>
    <s v="14.29"/>
    <s v="N"/>
    <s v="N"/>
    <n v="50748"/>
    <m/>
    <s v="N"/>
    <m/>
    <m/>
    <m/>
    <m/>
    <m/>
    <m/>
    <m/>
    <m/>
    <s v="N"/>
    <n v="31603374"/>
    <s v="Final Folheto"/>
    <m/>
    <x v="0"/>
    <m/>
    <n v="148"/>
    <s v="AVON COLOR - 15 - FFO - EVENTO VERAO"/>
    <s v="N"/>
    <m/>
    <m/>
    <s v="N"/>
    <n v="20230306"/>
    <m/>
    <n v="134466075"/>
    <s v="MIXED"/>
    <s v="Tech rep lvl"/>
    <s v="CosmÃ©ticos"/>
    <n v="1"/>
    <m/>
    <n v="0"/>
    <n v="0"/>
    <n v="100"/>
    <n v="134466084"/>
    <n v="999"/>
    <n v="2"/>
    <x v="0"/>
    <x v="0"/>
    <n v="0.38059999999999999"/>
    <n v="0.435"/>
    <n v="0.38059999999999999"/>
    <n v="0.35339999999999999"/>
    <n v="0.33710000000000001"/>
    <n v="26.99"/>
    <n v="26.99"/>
    <n v="26.99"/>
    <n v="26.99"/>
    <n v="26.99"/>
    <s v="Brasil + Dia a Dia + VGF2"/>
    <s v="Bronze + Dia a Dia + VGF2"/>
    <s v="Prata + Dia a Dia + VGF2"/>
    <s v="Ouro + Dia a Dia + VGF2"/>
    <s v="Estrela + Dia a Dia + VGF2"/>
    <n v="30"/>
    <n v="20"/>
    <n v="30"/>
    <n v="35"/>
    <n v="38"/>
    <n v="83.92"/>
    <n v="83.92"/>
    <n v="83.92"/>
    <n v="83.92"/>
    <n v="83.92"/>
    <n v="0"/>
    <n v="0"/>
    <n v="0"/>
    <n v="0"/>
    <n v="0"/>
    <n v="18.893000000000001"/>
    <n v="21.591999999999999"/>
    <n v="18.893000000000001"/>
    <n v="17.543500000000002"/>
    <n v="16.733799999999999"/>
    <n v="0"/>
    <n v="0"/>
    <n v="0"/>
    <n v="0"/>
    <n v="0"/>
    <n v="0"/>
    <n v="100"/>
    <n v="100"/>
    <n v="100"/>
    <n v="100"/>
  </r>
  <r>
    <n v="638977"/>
    <x v="706"/>
    <n v="20230306"/>
    <m/>
    <s v="COLOR"/>
    <x v="285"/>
    <s v="3Q21 AVON H2O LIQUID LIP"/>
    <n v="1222996"/>
    <x v="706"/>
    <n v="1"/>
    <s v="NEW COI"/>
    <s v="CROSS-OUT"/>
    <n v="0.38059999999999999"/>
    <m/>
    <n v="2.6709999999999998"/>
    <m/>
    <m/>
    <n v="26.99"/>
    <n v="32.99"/>
    <n v="3900"/>
    <n v="3900"/>
    <n v="149"/>
    <s v="WORK IN PROGRESS"/>
    <n v="134466075"/>
    <s v="NO INCENTIVE"/>
    <s v="N"/>
    <s v="N"/>
    <s v="N"/>
    <s v="N"/>
    <x v="3"/>
    <n v="134466091"/>
    <n v="28"/>
    <n v="11"/>
    <n v="20230306"/>
    <s v="CUSTOMER"/>
    <n v="15"/>
    <s v="Y"/>
    <s v="Tech rep lvl + Dia a Dia + VGF2"/>
    <s v="FULL PAYMENT"/>
    <m/>
    <n v="38928.991399999999"/>
    <n v="28512.091400000001"/>
    <n v="81.8"/>
    <m/>
    <s v="LIQUID LIP COLOR"/>
    <s v="LIQUID LIP COLOR"/>
    <s v="LIP COLOR"/>
    <s v="FEMALE"/>
    <s v="AVON TRUE"/>
    <s v="AVON TRUE COLOR"/>
    <n v="1"/>
    <n v="100"/>
    <s v="14.29"/>
    <s v="N"/>
    <s v="N"/>
    <n v="50766"/>
    <m/>
    <s v="N"/>
    <m/>
    <m/>
    <m/>
    <m/>
    <m/>
    <m/>
    <m/>
    <m/>
    <s v="N"/>
    <n v="31603374"/>
    <s v="Final Folheto"/>
    <m/>
    <x v="0"/>
    <m/>
    <n v="148"/>
    <s v="AVON COLOR - 15 - FFO - EVENTO VERAO"/>
    <s v="N"/>
    <m/>
    <m/>
    <s v="N"/>
    <n v="20230306"/>
    <m/>
    <n v="134466075"/>
    <s v="MIXED"/>
    <s v="Tech rep lvl"/>
    <s v="CosmÃ©ticos"/>
    <n v="1"/>
    <m/>
    <n v="0"/>
    <n v="0"/>
    <n v="100"/>
    <n v="134466084"/>
    <n v="999"/>
    <n v="2"/>
    <x v="0"/>
    <x v="0"/>
    <n v="0.38059999999999999"/>
    <n v="0.435"/>
    <n v="0.38059999999999999"/>
    <n v="0.35339999999999999"/>
    <n v="0.33710000000000001"/>
    <n v="26.99"/>
    <n v="26.99"/>
    <n v="26.99"/>
    <n v="26.99"/>
    <n v="26.99"/>
    <s v="Brasil + Dia a Dia + VGF2"/>
    <s v="Bronze + Dia a Dia + VGF2"/>
    <s v="Prata + Dia a Dia + VGF2"/>
    <s v="Ouro + Dia a Dia + VGF2"/>
    <s v="Estrela + Dia a Dia + VGF2"/>
    <n v="30"/>
    <n v="20"/>
    <n v="30"/>
    <n v="35"/>
    <n v="38"/>
    <n v="83.92"/>
    <n v="83.92"/>
    <n v="83.92"/>
    <n v="83.92"/>
    <n v="83.92"/>
    <n v="0"/>
    <n v="0"/>
    <n v="0"/>
    <n v="0"/>
    <n v="0"/>
    <n v="18.893000000000001"/>
    <n v="21.591999999999999"/>
    <n v="18.893000000000001"/>
    <n v="17.543500000000002"/>
    <n v="16.733799999999999"/>
    <n v="0"/>
    <n v="0"/>
    <n v="0"/>
    <n v="0"/>
    <n v="0"/>
    <n v="0"/>
    <n v="100"/>
    <n v="100"/>
    <n v="100"/>
    <n v="100"/>
  </r>
  <r>
    <n v="638978"/>
    <x v="707"/>
    <n v="20230306"/>
    <m/>
    <s v="COLOR"/>
    <x v="285"/>
    <s v="3Q21 AVON H2O LIQUID LIP"/>
    <n v="1222996"/>
    <x v="707"/>
    <n v="1"/>
    <s v="NEW COI"/>
    <s v="CROSS-OUT"/>
    <n v="0.38059999999999999"/>
    <m/>
    <n v="2.6709999999999998"/>
    <m/>
    <m/>
    <n v="26.99"/>
    <n v="32.99"/>
    <n v="2986"/>
    <n v="2986"/>
    <n v="149"/>
    <s v="WORK IN PROGRESS"/>
    <n v="134466075"/>
    <s v="NO INCENTIVE"/>
    <s v="N"/>
    <s v="N"/>
    <s v="N"/>
    <s v="N"/>
    <x v="3"/>
    <n v="134466090"/>
    <n v="28"/>
    <n v="11"/>
    <n v="20230306"/>
    <s v="CUSTOMER"/>
    <n v="15"/>
    <s v="Y"/>
    <s v="Tech rep lvl + Dia a Dia + VGF2"/>
    <s v="FULL PAYMENT"/>
    <m/>
    <n v="29802.738600000001"/>
    <n v="21827.132600000001"/>
    <n v="81.8"/>
    <m/>
    <s v="LIQUID LIP COLOR"/>
    <s v="LIQUID LIP COLOR"/>
    <s v="LIP COLOR"/>
    <s v="FEMALE"/>
    <s v="AVON TRUE"/>
    <s v="AVON TRUE COLOR"/>
    <n v="1"/>
    <n v="100"/>
    <s v="14.29"/>
    <s v="N"/>
    <s v="N"/>
    <n v="50772"/>
    <m/>
    <s v="N"/>
    <m/>
    <m/>
    <m/>
    <m/>
    <m/>
    <m/>
    <m/>
    <m/>
    <s v="N"/>
    <n v="31603374"/>
    <s v="Final Folheto"/>
    <m/>
    <x v="0"/>
    <m/>
    <n v="148"/>
    <s v="AVON COLOR - 15 - FFO - EVENTO VERAO"/>
    <s v="N"/>
    <m/>
    <m/>
    <s v="N"/>
    <n v="20230306"/>
    <m/>
    <n v="134466075"/>
    <s v="MIXED"/>
    <s v="Tech rep lvl"/>
    <s v="CosmÃ©ticos"/>
    <n v="1"/>
    <m/>
    <n v="0"/>
    <n v="0"/>
    <n v="100"/>
    <n v="134466084"/>
    <n v="999"/>
    <n v="2"/>
    <x v="0"/>
    <x v="0"/>
    <n v="0.38059999999999999"/>
    <n v="0.435"/>
    <n v="0.38059999999999999"/>
    <n v="0.35339999999999999"/>
    <n v="0.33710000000000001"/>
    <n v="26.99"/>
    <n v="26.99"/>
    <n v="26.99"/>
    <n v="26.99"/>
    <n v="26.99"/>
    <s v="Brasil + Dia a Dia + VGF2"/>
    <s v="Bronze + Dia a Dia + VGF2"/>
    <s v="Prata + Dia a Dia + VGF2"/>
    <s v="Ouro + Dia a Dia + VGF2"/>
    <s v="Estrela + Dia a Dia + VGF2"/>
    <n v="30"/>
    <n v="20"/>
    <n v="30"/>
    <n v="35"/>
    <n v="38"/>
    <n v="83.92"/>
    <n v="83.92"/>
    <n v="83.92"/>
    <n v="83.92"/>
    <n v="83.92"/>
    <n v="0"/>
    <n v="0"/>
    <n v="0"/>
    <n v="0"/>
    <n v="0"/>
    <n v="18.893000000000001"/>
    <n v="21.591999999999999"/>
    <n v="18.893000000000001"/>
    <n v="17.543500000000002"/>
    <n v="16.733799999999999"/>
    <n v="0"/>
    <n v="0"/>
    <n v="0"/>
    <n v="0"/>
    <n v="0"/>
    <n v="0"/>
    <n v="100"/>
    <n v="100"/>
    <n v="100"/>
    <n v="100"/>
  </r>
  <r>
    <n v="638979"/>
    <x v="708"/>
    <n v="20230306"/>
    <m/>
    <s v="COLOR"/>
    <x v="285"/>
    <s v="3Q21 AVON H2O LIQUID LIP"/>
    <n v="1222996"/>
    <x v="708"/>
    <n v="1"/>
    <s v="NEW COI"/>
    <s v="CROSS-OUT"/>
    <n v="0.38059999999999999"/>
    <m/>
    <n v="2.6709999999999998"/>
    <m/>
    <m/>
    <n v="26.99"/>
    <n v="32.99"/>
    <n v="3131"/>
    <n v="3131"/>
    <n v="149"/>
    <s v="WORK IN PROGRESS"/>
    <n v="134466075"/>
    <s v="NO INCENTIVE"/>
    <s v="N"/>
    <s v="N"/>
    <s v="N"/>
    <s v="N"/>
    <x v="3"/>
    <n v="134466086"/>
    <n v="28"/>
    <n v="11"/>
    <n v="20230306"/>
    <s v="CUSTOMER"/>
    <n v="15"/>
    <s v="Y"/>
    <s v="Tech rep lvl + Dia a Dia + VGF2"/>
    <s v="FULL PAYMENT"/>
    <m/>
    <n v="31250.406599999998"/>
    <n v="22887.5056"/>
    <n v="81.8"/>
    <m/>
    <s v="LIQUID LIP COLOR"/>
    <s v="LIQUID LIP COLOR"/>
    <s v="LIP COLOR"/>
    <s v="FEMALE"/>
    <s v="AVON TRUE"/>
    <s v="AVON TRUE COLOR"/>
    <n v="1"/>
    <n v="100"/>
    <s v="14.29"/>
    <s v="N"/>
    <s v="N"/>
    <n v="50872"/>
    <m/>
    <s v="N"/>
    <m/>
    <m/>
    <m/>
    <m/>
    <m/>
    <m/>
    <m/>
    <m/>
    <s v="N"/>
    <n v="31603374"/>
    <s v="Final Folheto"/>
    <m/>
    <x v="0"/>
    <m/>
    <n v="148"/>
    <s v="AVON COLOR - 15 - FFO - EVENTO VERAO"/>
    <s v="N"/>
    <m/>
    <m/>
    <s v="N"/>
    <n v="20230306"/>
    <m/>
    <n v="134466075"/>
    <s v="MIXED"/>
    <s v="Tech rep lvl"/>
    <s v="CosmÃ©ticos"/>
    <n v="1"/>
    <m/>
    <n v="0"/>
    <n v="0"/>
    <n v="100"/>
    <n v="134466084"/>
    <n v="999"/>
    <n v="2"/>
    <x v="0"/>
    <x v="0"/>
    <n v="0.38059999999999999"/>
    <n v="0.435"/>
    <n v="0.38059999999999999"/>
    <n v="0.35339999999999999"/>
    <n v="0.33710000000000001"/>
    <n v="26.99"/>
    <n v="26.99"/>
    <n v="26.99"/>
    <n v="26.99"/>
    <n v="26.99"/>
    <s v="Brasil + Dia a Dia + VGF2"/>
    <s v="Bronze + Dia a Dia + VGF2"/>
    <s v="Prata + Dia a Dia + VGF2"/>
    <s v="Ouro + Dia a Dia + VGF2"/>
    <s v="Estrela + Dia a Dia + VGF2"/>
    <n v="30"/>
    <n v="20"/>
    <n v="30"/>
    <n v="35"/>
    <n v="38"/>
    <n v="83.92"/>
    <n v="83.92"/>
    <n v="83.92"/>
    <n v="83.92"/>
    <n v="83.92"/>
    <n v="0"/>
    <n v="0"/>
    <n v="0"/>
    <n v="0"/>
    <n v="0"/>
    <n v="18.893000000000001"/>
    <n v="21.591999999999999"/>
    <n v="18.893000000000001"/>
    <n v="17.543500000000002"/>
    <n v="16.733799999999999"/>
    <n v="0"/>
    <n v="0"/>
    <n v="0"/>
    <n v="0"/>
    <n v="0"/>
    <n v="0"/>
    <n v="100"/>
    <n v="100"/>
    <n v="100"/>
    <n v="100"/>
  </r>
  <r>
    <n v="638980"/>
    <x v="709"/>
    <n v="20230306"/>
    <m/>
    <s v="COLOR"/>
    <x v="285"/>
    <s v="3Q21 AVON H2O LIQUID LIP"/>
    <n v="1222996"/>
    <x v="709"/>
    <n v="1"/>
    <s v="NEW COI"/>
    <s v="CROSS-OUT"/>
    <n v="0.38059999999999999"/>
    <m/>
    <n v="2.6709999999999998"/>
    <m/>
    <m/>
    <n v="26.99"/>
    <n v="32.99"/>
    <n v="2502"/>
    <n v="2502"/>
    <n v="149"/>
    <s v="WORK IN PROGRESS"/>
    <n v="134466075"/>
    <s v="NO INCENTIVE"/>
    <s v="N"/>
    <s v="N"/>
    <s v="N"/>
    <s v="N"/>
    <x v="3"/>
    <n v="134466087"/>
    <n v="28"/>
    <n v="11"/>
    <n v="20230306"/>
    <s v="CUSTOMER"/>
    <n v="15"/>
    <s v="Y"/>
    <s v="Tech rep lvl + Dia a Dia + VGF2"/>
    <s v="FULL PAYMENT"/>
    <m/>
    <n v="24972.6783"/>
    <n v="18289.836299999999"/>
    <n v="81.8"/>
    <m/>
    <s v="LIQUID LIP COLOR"/>
    <s v="LIQUID LIP COLOR"/>
    <s v="LIP COLOR"/>
    <s v="FEMALE"/>
    <s v="AVON TRUE"/>
    <s v="AVON TRUE COLOR"/>
    <n v="1"/>
    <n v="100"/>
    <s v="14.29"/>
    <s v="N"/>
    <s v="N"/>
    <n v="50873"/>
    <m/>
    <s v="N"/>
    <m/>
    <m/>
    <m/>
    <m/>
    <m/>
    <m/>
    <m/>
    <m/>
    <s v="N"/>
    <n v="31603374"/>
    <s v="Final Folheto"/>
    <m/>
    <x v="0"/>
    <m/>
    <n v="148"/>
    <s v="AVON COLOR - 15 - FFO - EVENTO VERAO"/>
    <s v="N"/>
    <m/>
    <m/>
    <s v="N"/>
    <n v="20230306"/>
    <m/>
    <n v="134466075"/>
    <s v="MIXED"/>
    <s v="Tech rep lvl"/>
    <s v="CosmÃ©ticos"/>
    <n v="1"/>
    <m/>
    <n v="0"/>
    <n v="0"/>
    <n v="100"/>
    <n v="134466084"/>
    <n v="999"/>
    <n v="2"/>
    <x v="0"/>
    <x v="0"/>
    <n v="0.38059999999999999"/>
    <n v="0.435"/>
    <n v="0.38059999999999999"/>
    <n v="0.35339999999999999"/>
    <n v="0.33710000000000001"/>
    <n v="26.99"/>
    <n v="26.99"/>
    <n v="26.99"/>
    <n v="26.99"/>
    <n v="26.99"/>
    <s v="Brasil + Dia a Dia + VGF2"/>
    <s v="Bronze + Dia a Dia + VGF2"/>
    <s v="Prata + Dia a Dia + VGF2"/>
    <s v="Ouro + Dia a Dia + VGF2"/>
    <s v="Estrela + Dia a Dia + VGF2"/>
    <n v="30"/>
    <n v="20"/>
    <n v="30"/>
    <n v="35"/>
    <n v="38"/>
    <n v="83.92"/>
    <n v="83.92"/>
    <n v="83.92"/>
    <n v="83.92"/>
    <n v="83.92"/>
    <n v="0"/>
    <n v="0"/>
    <n v="0"/>
    <n v="0"/>
    <n v="0"/>
    <n v="18.893000000000001"/>
    <n v="21.591999999999999"/>
    <n v="18.893000000000001"/>
    <n v="17.543500000000002"/>
    <n v="16.733799999999999"/>
    <n v="0"/>
    <n v="0"/>
    <n v="0"/>
    <n v="0"/>
    <n v="0"/>
    <n v="0"/>
    <n v="100"/>
    <n v="100"/>
    <n v="100"/>
    <n v="100"/>
  </r>
  <r>
    <n v="638981"/>
    <x v="710"/>
    <n v="20230306"/>
    <m/>
    <s v="COLOR"/>
    <x v="285"/>
    <s v="3Q21 AVON H2O LIQUID LIP"/>
    <n v="1222996"/>
    <x v="710"/>
    <n v="1"/>
    <s v="NEW COI"/>
    <s v="CROSS-OUT"/>
    <n v="0.38059999999999999"/>
    <m/>
    <n v="2.6709999999999998"/>
    <m/>
    <m/>
    <n v="26.99"/>
    <n v="32.99"/>
    <n v="3608"/>
    <n v="3608"/>
    <n v="149"/>
    <s v="WORK IN PROGRESS"/>
    <n v="134466075"/>
    <s v="NO INCENTIVE"/>
    <s v="N"/>
    <s v="N"/>
    <s v="N"/>
    <s v="N"/>
    <x v="3"/>
    <n v="134466088"/>
    <n v="28"/>
    <n v="11"/>
    <n v="20230306"/>
    <s v="CUSTOMER"/>
    <n v="15"/>
    <s v="Y"/>
    <s v="Tech rep lvl + Dia a Dia + VGF2"/>
    <s v="FULL PAYMENT"/>
    <m/>
    <n v="36013.1106"/>
    <n v="26376.142599999999"/>
    <n v="81.8"/>
    <m/>
    <s v="LIQUID LIP COLOR"/>
    <s v="LIQUID LIP COLOR"/>
    <s v="LIP COLOR"/>
    <s v="FEMALE"/>
    <s v="AVON TRUE"/>
    <s v="AVON TRUE COLOR"/>
    <n v="1"/>
    <n v="100"/>
    <s v="14.29"/>
    <s v="N"/>
    <s v="N"/>
    <n v="50876"/>
    <m/>
    <s v="N"/>
    <m/>
    <m/>
    <m/>
    <m/>
    <m/>
    <m/>
    <m/>
    <m/>
    <s v="N"/>
    <n v="31603374"/>
    <s v="Final Folheto"/>
    <m/>
    <x v="0"/>
    <m/>
    <n v="148"/>
    <s v="AVON COLOR - 15 - FFO - EVENTO VERAO"/>
    <s v="N"/>
    <m/>
    <m/>
    <s v="N"/>
    <n v="20230306"/>
    <m/>
    <n v="134466075"/>
    <s v="MIXED"/>
    <s v="Tech rep lvl"/>
    <s v="CosmÃ©ticos"/>
    <n v="1"/>
    <m/>
    <n v="0"/>
    <n v="0"/>
    <n v="100"/>
    <n v="134466084"/>
    <n v="999"/>
    <n v="2"/>
    <x v="0"/>
    <x v="0"/>
    <n v="0.38059999999999999"/>
    <n v="0.435"/>
    <n v="0.38059999999999999"/>
    <n v="0.35339999999999999"/>
    <n v="0.33710000000000001"/>
    <n v="26.99"/>
    <n v="26.99"/>
    <n v="26.99"/>
    <n v="26.99"/>
    <n v="26.99"/>
    <s v="Brasil + Dia a Dia + VGF2"/>
    <s v="Bronze + Dia a Dia + VGF2"/>
    <s v="Prata + Dia a Dia + VGF2"/>
    <s v="Ouro + Dia a Dia + VGF2"/>
    <s v="Estrela + Dia a Dia + VGF2"/>
    <n v="30"/>
    <n v="20"/>
    <n v="30"/>
    <n v="35"/>
    <n v="38"/>
    <n v="83.92"/>
    <n v="83.92"/>
    <n v="83.92"/>
    <n v="83.92"/>
    <n v="83.92"/>
    <n v="0"/>
    <n v="0"/>
    <n v="0"/>
    <n v="0"/>
    <n v="0"/>
    <n v="18.893000000000001"/>
    <n v="21.591999999999999"/>
    <n v="18.893000000000001"/>
    <n v="17.543500000000002"/>
    <n v="16.733799999999999"/>
    <n v="0"/>
    <n v="0"/>
    <n v="0"/>
    <n v="0"/>
    <n v="0"/>
    <n v="0"/>
    <n v="100"/>
    <n v="100"/>
    <n v="100"/>
    <n v="100"/>
  </r>
  <r>
    <n v="633431"/>
    <x v="711"/>
    <n v="20220319"/>
    <m/>
    <s v="FACE"/>
    <x v="286"/>
    <s v="Q3 22 ANEW STRESS RECOVERY DAY CREAM"/>
    <n v="1228091"/>
    <x v="711"/>
    <n v="1"/>
    <s v="IN-LINE (EXCL NR)"/>
    <s v="REGULAR PRICE"/>
    <n v="0.38059999999999999"/>
    <m/>
    <n v="8.1620000000000008"/>
    <m/>
    <m/>
    <n v="89.9"/>
    <n v="89.9"/>
    <n v="2730"/>
    <n v="2730"/>
    <n v="68"/>
    <s v="WORK IN PROGRESS"/>
    <n v="134466172"/>
    <s v="NO INCENTIVE"/>
    <s v="N"/>
    <s v="N"/>
    <s v="N"/>
    <s v="N"/>
    <x v="3"/>
    <n v="134466174"/>
    <n v="28"/>
    <n v="11"/>
    <n v="20230306"/>
    <s v="CUSTOMER"/>
    <n v="15"/>
    <s v="Y"/>
    <s v="Tech rep lvl + Dia a Dia + VGF2"/>
    <s v="FULL PAYMENT"/>
    <m/>
    <n v="90759.866500000004"/>
    <n v="68477.606499999994"/>
    <n v="83.3"/>
    <m/>
    <s v="MOISTURIZER CREAM"/>
    <s v="MOISTURIZER"/>
    <s v="FACIAL CARE"/>
    <s v="FEMALE"/>
    <s v="ANEW"/>
    <s v="ANEW (NO SUB BRAND APPLIES)"/>
    <n v="0"/>
    <n v="100"/>
    <n v="100"/>
    <s v="N"/>
    <s v="N"/>
    <n v="52103"/>
    <m/>
    <s v="N"/>
    <m/>
    <m/>
    <m/>
    <m/>
    <m/>
    <m/>
    <m/>
    <m/>
    <s v="N"/>
    <m/>
    <m/>
    <m/>
    <x v="0"/>
    <m/>
    <n v="68"/>
    <s v="RENEW - 6"/>
    <s v="N"/>
    <m/>
    <m/>
    <s v="N"/>
    <n v="20230306"/>
    <m/>
    <n v="134466172"/>
    <s v="MIXED"/>
    <s v="Tech rep lvl"/>
    <s v="CosmÃ©ticos"/>
    <n v="1"/>
    <m/>
    <n v="0"/>
    <n v="0"/>
    <n v="100"/>
    <n v="134466173"/>
    <n v="999"/>
    <n v="2"/>
    <x v="0"/>
    <x v="0"/>
    <n v="0.38059999999999999"/>
    <n v="0.435"/>
    <n v="0.38059999999999999"/>
    <n v="0.35339999999999999"/>
    <n v="0.33710000000000001"/>
    <n v="89.9"/>
    <n v="89.9"/>
    <n v="89.9"/>
    <n v="89.9"/>
    <n v="89.9"/>
    <s v="Brasil + Dia a Dia + VGF2"/>
    <s v="Bronze + Dia a Dia + VGF2"/>
    <s v="Prata + Dia a Dia + VGF2"/>
    <s v="Ouro + Dia a Dia + VGF2"/>
    <s v="Estrela + Dia a Dia + VGF2"/>
    <n v="30"/>
    <n v="20"/>
    <n v="30"/>
    <n v="35"/>
    <n v="38"/>
    <n v="83.92"/>
    <n v="83.92"/>
    <n v="83.92"/>
    <n v="83.92"/>
    <n v="83.92"/>
    <n v="0"/>
    <n v="0"/>
    <n v="0"/>
    <n v="0"/>
    <n v="0"/>
    <n v="62.93"/>
    <n v="71.92"/>
    <n v="62.93"/>
    <n v="58.435000000000002"/>
    <n v="55.738"/>
    <n v="0"/>
    <n v="0"/>
    <n v="0"/>
    <n v="0"/>
    <n v="0"/>
    <n v="0"/>
    <n v="100"/>
    <n v="100"/>
    <n v="100"/>
    <n v="100"/>
  </r>
  <r>
    <n v="620843"/>
    <x v="712"/>
    <n v="20200316"/>
    <m/>
    <s v="FACE"/>
    <x v="287"/>
    <s v="ANEW PLATINUM DAY CREAM"/>
    <n v="1204415"/>
    <x v="712"/>
    <n v="1"/>
    <s v="IN-LINE (EXCL NR)"/>
    <s v="CROSS-OUT"/>
    <n v="0.38059999999999999"/>
    <m/>
    <n v="9.0709999999999997"/>
    <m/>
    <m/>
    <n v="78.900000000000006"/>
    <n v="89.9"/>
    <n v="13510"/>
    <n v="13510"/>
    <n v="69"/>
    <s v="WORK IN PROGRESS"/>
    <n v="134466185"/>
    <s v="NO INCENTIVE"/>
    <s v="N"/>
    <s v="N"/>
    <s v="N"/>
    <s v="N"/>
    <x v="3"/>
    <n v="134466199"/>
    <n v="28"/>
    <n v="11"/>
    <n v="20230306"/>
    <s v="CUSTOMER"/>
    <n v="15"/>
    <s v="Y"/>
    <s v="Tech rep lvl + Dia a Dia + VGF2"/>
    <s v="FULL PAYMENT"/>
    <m/>
    <n v="394212.03869999998"/>
    <n v="271662.82870000001"/>
    <n v="78.849999999999994"/>
    <m/>
    <s v="ANTI-AGING MOISTURIZER CREAM"/>
    <s v="MOISTURIZER"/>
    <s v="FACIAL CARE"/>
    <s v="FEMALE"/>
    <s v="ANEW"/>
    <s v="ANEW (NO SUB BRAND APPLIES)"/>
    <n v="1"/>
    <n v="100"/>
    <n v="100"/>
    <s v="N"/>
    <s v="N"/>
    <n v="50099"/>
    <m/>
    <s v="N"/>
    <s v="RP"/>
    <n v="70.67"/>
    <n v="89.9"/>
    <n v="89.9"/>
    <m/>
    <m/>
    <m/>
    <m/>
    <s v="N"/>
    <m/>
    <m/>
    <m/>
    <x v="0"/>
    <m/>
    <n v="68"/>
    <s v="RENEW - 6"/>
    <s v="N"/>
    <m/>
    <m/>
    <s v="N"/>
    <n v="20230306"/>
    <m/>
    <n v="134466185"/>
    <s v="MIXED"/>
    <s v="Tech rep lvl"/>
    <s v="CosmÃ©ticos"/>
    <n v="1"/>
    <m/>
    <n v="0"/>
    <n v="0"/>
    <n v="100"/>
    <n v="134466198"/>
    <n v="999"/>
    <n v="2"/>
    <x v="0"/>
    <x v="0"/>
    <n v="0.38059999999999999"/>
    <n v="0.435"/>
    <n v="0.38059999999999999"/>
    <n v="0.35339999999999999"/>
    <n v="0.33710000000000001"/>
    <n v="78.900000000000006"/>
    <n v="78.900000000000006"/>
    <n v="78.900000000000006"/>
    <n v="78.900000000000006"/>
    <n v="78.900000000000006"/>
    <s v="Brasil + Dia a Dia + VGF2"/>
    <s v="Bronze + Dia a Dia + VGF2"/>
    <s v="Prata + Dia a Dia + VGF2"/>
    <s v="Ouro + Dia a Dia + VGF2"/>
    <s v="Estrela + Dia a Dia + VGF2"/>
    <n v="30"/>
    <n v="20"/>
    <n v="30"/>
    <n v="35"/>
    <n v="38"/>
    <n v="83.92"/>
    <n v="83.92"/>
    <n v="83.92"/>
    <n v="83.92"/>
    <n v="83.92"/>
    <n v="0"/>
    <n v="0"/>
    <n v="0"/>
    <n v="0"/>
    <n v="0"/>
    <n v="55.23"/>
    <n v="63.12"/>
    <n v="55.23"/>
    <n v="51.284999999999997"/>
    <n v="48.917999999999999"/>
    <n v="0"/>
    <n v="0"/>
    <n v="0"/>
    <n v="0"/>
    <n v="0"/>
    <n v="0"/>
    <n v="100"/>
    <n v="100"/>
    <n v="100"/>
    <n v="100"/>
  </r>
  <r>
    <n v="620844"/>
    <x v="713"/>
    <n v="20200316"/>
    <m/>
    <s v="FACE"/>
    <x v="287"/>
    <s v="ANEW PLATINUM NIGHT CREAM"/>
    <n v="1204417"/>
    <x v="713"/>
    <n v="1"/>
    <s v="IN-LINE (EXCL NR)"/>
    <s v="CROSS-OUT"/>
    <n v="0.38059999999999999"/>
    <m/>
    <n v="8.6080000000000005"/>
    <m/>
    <m/>
    <n v="78.900000000000006"/>
    <n v="89.9"/>
    <n v="13509"/>
    <n v="13509"/>
    <n v="69"/>
    <s v="WORK IN PROGRESS"/>
    <n v="134466185"/>
    <s v="NO INCENTIVE"/>
    <s v="N"/>
    <s v="N"/>
    <s v="N"/>
    <s v="N"/>
    <x v="3"/>
    <n v="134466187"/>
    <n v="28"/>
    <n v="11"/>
    <n v="20230306"/>
    <s v="CUSTOMER"/>
    <n v="15"/>
    <s v="Y"/>
    <s v="Tech rep lvl + Dia a Dia + VGF2"/>
    <s v="FULL PAYMENT"/>
    <m/>
    <n v="394185.44150000002"/>
    <n v="277899.96950000001"/>
    <n v="79.930000000000007"/>
    <m/>
    <s v="ANTI-AGING MOISTURIZER CREAM"/>
    <s v="MOISTURIZER"/>
    <s v="FACIAL CARE"/>
    <s v="FEMALE"/>
    <s v="ANEW"/>
    <s v="ANEW (NO SUB BRAND APPLIES)"/>
    <n v="1"/>
    <n v="100"/>
    <n v="100"/>
    <s v="N"/>
    <s v="N"/>
    <n v="50129"/>
    <m/>
    <s v="N"/>
    <s v="RP"/>
    <n v="70.67"/>
    <n v="89.9"/>
    <n v="89.9"/>
    <m/>
    <m/>
    <m/>
    <m/>
    <s v="N"/>
    <m/>
    <m/>
    <m/>
    <x v="0"/>
    <m/>
    <n v="68"/>
    <s v="RENEW - 6"/>
    <s v="N"/>
    <m/>
    <m/>
    <s v="N"/>
    <n v="20230306"/>
    <m/>
    <n v="134466185"/>
    <s v="MIXED"/>
    <s v="Tech rep lvl"/>
    <s v="CosmÃ©ticos"/>
    <n v="1"/>
    <m/>
    <n v="0"/>
    <n v="0"/>
    <n v="100"/>
    <n v="134466186"/>
    <n v="999"/>
    <n v="2"/>
    <x v="0"/>
    <x v="0"/>
    <n v="0.38059999999999999"/>
    <n v="0.435"/>
    <n v="0.38059999999999999"/>
    <n v="0.35339999999999999"/>
    <n v="0.33710000000000001"/>
    <n v="78.900000000000006"/>
    <n v="78.900000000000006"/>
    <n v="78.900000000000006"/>
    <n v="78.900000000000006"/>
    <n v="78.900000000000006"/>
    <s v="Brasil + Dia a Dia + VGF2"/>
    <s v="Bronze + Dia a Dia + VGF2"/>
    <s v="Prata + Dia a Dia + VGF2"/>
    <s v="Ouro + Dia a Dia + VGF2"/>
    <s v="Estrela + Dia a Dia + VGF2"/>
    <n v="30"/>
    <n v="20"/>
    <n v="30"/>
    <n v="35"/>
    <n v="38"/>
    <n v="83.92"/>
    <n v="83.92"/>
    <n v="83.92"/>
    <n v="83.92"/>
    <n v="83.92"/>
    <n v="0"/>
    <n v="0"/>
    <n v="0"/>
    <n v="0"/>
    <n v="0"/>
    <n v="55.23"/>
    <n v="63.12"/>
    <n v="55.23"/>
    <n v="51.284999999999997"/>
    <n v="48.917999999999999"/>
    <n v="0"/>
    <n v="0"/>
    <n v="0"/>
    <n v="0"/>
    <n v="0"/>
    <n v="0"/>
    <n v="100"/>
    <n v="100"/>
    <n v="100"/>
    <n v="100"/>
  </r>
  <r>
    <n v="627902"/>
    <x v="714"/>
    <n v="20220301"/>
    <m/>
    <s v="FACE"/>
    <x v="288"/>
    <s v="AVON CARE MATTIFYING FACE CREAM 100ML"/>
    <n v="1224328"/>
    <x v="714"/>
    <n v="1"/>
    <s v="IN-LINE (EXCL NR)"/>
    <s v="REGULAR PRICE"/>
    <n v="0.38059999999999999"/>
    <m/>
    <n v="2.1389999999999998"/>
    <m/>
    <m/>
    <n v="18.989999999999998"/>
    <n v="18.989999999999998"/>
    <n v="11295"/>
    <n v="11295"/>
    <n v="133"/>
    <s v="WORK IN PROGRESS"/>
    <n v="134466210"/>
    <s v="NO INCENTIVE"/>
    <s v="N"/>
    <s v="N"/>
    <s v="N"/>
    <s v="N"/>
    <x v="3"/>
    <n v="134466212"/>
    <n v="28"/>
    <n v="11"/>
    <n v="20230306"/>
    <s v="CUSTOMER"/>
    <n v="15"/>
    <s v="Y"/>
    <s v="Tech rep lvl + Dia a Dia + VGF2"/>
    <s v="FULL PAYMENT"/>
    <m/>
    <n v="79325.216"/>
    <n v="55165.211000000003"/>
    <n v="79.28"/>
    <m/>
    <s v="MOISTURIZER CREAM"/>
    <s v="MOISTURIZER"/>
    <s v="FACIAL CARE"/>
    <s v="FEMALE"/>
    <s v="AVON CARE FRANCHISE"/>
    <s v="AVON CARE (NO SUB BRAND APPLIES)"/>
    <n v="1"/>
    <n v="100"/>
    <n v="100"/>
    <s v="N"/>
    <s v="N"/>
    <n v="50125"/>
    <m/>
    <s v="N"/>
    <m/>
    <m/>
    <m/>
    <m/>
    <m/>
    <m/>
    <m/>
    <m/>
    <s v="N"/>
    <m/>
    <m/>
    <m/>
    <x v="0"/>
    <m/>
    <n v="132"/>
    <s v="AVON CARE FACIAL - 1"/>
    <s v="N"/>
    <m/>
    <m/>
    <s v="N"/>
    <n v="20230306"/>
    <m/>
    <n v="134466210"/>
    <s v="MIXED"/>
    <s v="Tech rep lvl"/>
    <s v="CosmÃ©ticos"/>
    <n v="1"/>
    <m/>
    <n v="0"/>
    <n v="0"/>
    <n v="100"/>
    <n v="134466211"/>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620853"/>
    <x v="715"/>
    <n v="20200316"/>
    <m/>
    <s v="FACE"/>
    <x v="289"/>
    <s v="ANEW RESTAGE"/>
    <n v="1204432"/>
    <x v="715"/>
    <n v="1"/>
    <s v="IN-LINE (EXCL NR)"/>
    <s v="REGULAR PRICE"/>
    <n v="0.38059999999999999"/>
    <m/>
    <n v="8.4969999999999999"/>
    <m/>
    <m/>
    <n v="85.9"/>
    <n v="85.9"/>
    <n v="3640"/>
    <n v="3640"/>
    <n v="70"/>
    <s v="WORK IN PROGRESS"/>
    <n v="134466223"/>
    <s v="NO INCENTIVE"/>
    <s v="N"/>
    <s v="N"/>
    <s v="N"/>
    <s v="N"/>
    <x v="3"/>
    <n v="134466237"/>
    <n v="28"/>
    <n v="11"/>
    <n v="20230306"/>
    <s v="CUSTOMER"/>
    <n v="15"/>
    <s v="Y"/>
    <s v="Tech rep lvl + Dia a Dia + VGF2"/>
    <s v="FULL PAYMENT"/>
    <m/>
    <n v="115636.59570000001"/>
    <n v="84707.515700000004"/>
    <n v="81.81"/>
    <m/>
    <s v="ANTI-AGING MOISTURIZER CREAM"/>
    <s v="MOISTURIZER"/>
    <s v="FACIAL CARE"/>
    <s v="FEMALE"/>
    <s v="ANEW"/>
    <s v="ANEW (NO SUB BRAND APPLIES)"/>
    <n v="0"/>
    <n v="100"/>
    <n v="100"/>
    <s v="N"/>
    <s v="N"/>
    <n v="50134"/>
    <m/>
    <s v="N"/>
    <m/>
    <m/>
    <m/>
    <m/>
    <m/>
    <m/>
    <m/>
    <m/>
    <s v="N"/>
    <m/>
    <m/>
    <m/>
    <x v="0"/>
    <m/>
    <n v="70"/>
    <s v="RENEW - 7"/>
    <s v="N"/>
    <m/>
    <m/>
    <s v="N"/>
    <n v="20230306"/>
    <m/>
    <n v="134466223"/>
    <s v="MIXED"/>
    <s v="Tech rep lvl"/>
    <s v="CosmÃ©ticos"/>
    <n v="1"/>
    <m/>
    <n v="0"/>
    <n v="0"/>
    <n v="100"/>
    <n v="134466236"/>
    <n v="999"/>
    <n v="2"/>
    <x v="0"/>
    <x v="0"/>
    <n v="0.38059999999999999"/>
    <n v="0.435"/>
    <n v="0.38059999999999999"/>
    <n v="0.35339999999999999"/>
    <n v="0.33710000000000001"/>
    <n v="85.9"/>
    <n v="85.9"/>
    <n v="85.9"/>
    <n v="85.9"/>
    <n v="85.9"/>
    <s v="Brasil + Dia a Dia + VGF2"/>
    <s v="Bronze + Dia a Dia + VGF2"/>
    <s v="Prata + Dia a Dia + VGF2"/>
    <s v="Ouro + Dia a Dia + VGF2"/>
    <s v="Estrela + Dia a Dia + VGF2"/>
    <n v="30"/>
    <n v="20"/>
    <n v="30"/>
    <n v="35"/>
    <n v="38"/>
    <n v="83.92"/>
    <n v="83.92"/>
    <n v="83.92"/>
    <n v="83.92"/>
    <n v="83.92"/>
    <n v="0"/>
    <n v="0"/>
    <n v="0"/>
    <n v="0"/>
    <n v="0"/>
    <n v="60.13"/>
    <n v="68.72"/>
    <n v="60.13"/>
    <n v="55.835000000000001"/>
    <n v="53.258000000000003"/>
    <n v="0"/>
    <n v="0"/>
    <n v="0"/>
    <n v="0"/>
    <n v="0"/>
    <n v="0"/>
    <n v="100"/>
    <n v="100"/>
    <n v="100"/>
    <n v="100"/>
  </r>
  <r>
    <n v="638555"/>
    <x v="716"/>
    <n v="20220319"/>
    <m/>
    <s v="FACE"/>
    <x v="289"/>
    <s v="ULTIMATE NOITE 50G REFORMULACAO 2022"/>
    <n v="1231735"/>
    <x v="716"/>
    <n v="1"/>
    <s v="IN-LINE (EXCL NR)"/>
    <s v="REGULAR PRICE"/>
    <n v="0.38059999999999999"/>
    <m/>
    <n v="8.4789999999999992"/>
    <m/>
    <m/>
    <n v="85.9"/>
    <n v="85.9"/>
    <n v="3186"/>
    <n v="3186"/>
    <n v="70"/>
    <s v="WORK IN PROGRESS"/>
    <n v="134466223"/>
    <s v="NO INCENTIVE"/>
    <s v="N"/>
    <s v="N"/>
    <s v="N"/>
    <s v="N"/>
    <x v="3"/>
    <n v="134466225"/>
    <n v="28"/>
    <n v="11"/>
    <n v="20230306"/>
    <s v="CUSTOMER"/>
    <n v="15"/>
    <s v="Y"/>
    <s v="Tech rep lvl + Dia a Dia + VGF2"/>
    <s v="FULL PAYMENT"/>
    <m/>
    <n v="101205.7221"/>
    <n v="74191.628100000002"/>
    <n v="81.849999999999994"/>
    <m/>
    <s v="ANTI-AGING MOISTURIZER CREAM"/>
    <s v="MOISTURIZER"/>
    <s v="FACIAL CARE"/>
    <s v="FEMALE"/>
    <s v="ANEW"/>
    <s v="ANEW ULTIMATE"/>
    <n v="0"/>
    <n v="100"/>
    <n v="100"/>
    <s v="N"/>
    <s v="N"/>
    <n v="51074"/>
    <m/>
    <s v="N"/>
    <m/>
    <m/>
    <m/>
    <m/>
    <m/>
    <m/>
    <m/>
    <m/>
    <s v="N"/>
    <m/>
    <m/>
    <m/>
    <x v="0"/>
    <m/>
    <n v="70"/>
    <s v="RENEW - 7"/>
    <s v="N"/>
    <m/>
    <m/>
    <s v="N"/>
    <n v="20230306"/>
    <m/>
    <n v="134466223"/>
    <s v="MIXED"/>
    <s v="Tech rep lvl"/>
    <s v="CosmÃ©ticos"/>
    <n v="1"/>
    <m/>
    <n v="0"/>
    <n v="0"/>
    <n v="100"/>
    <n v="134466224"/>
    <n v="999"/>
    <n v="2"/>
    <x v="0"/>
    <x v="0"/>
    <n v="0.38059999999999999"/>
    <n v="0.435"/>
    <n v="0.38059999999999999"/>
    <n v="0.35339999999999999"/>
    <n v="0.33710000000000001"/>
    <n v="85.9"/>
    <n v="85.9"/>
    <n v="85.9"/>
    <n v="85.9"/>
    <n v="85.9"/>
    <s v="Brasil + Dia a Dia + VGF2"/>
    <s v="Bronze + Dia a Dia + VGF2"/>
    <s v="Prata + Dia a Dia + VGF2"/>
    <s v="Ouro + Dia a Dia + VGF2"/>
    <s v="Estrela + Dia a Dia + VGF2"/>
    <n v="30"/>
    <n v="20"/>
    <n v="30"/>
    <n v="35"/>
    <n v="38"/>
    <n v="83.92"/>
    <n v="83.92"/>
    <n v="83.92"/>
    <n v="83.92"/>
    <n v="83.92"/>
    <n v="0"/>
    <n v="0"/>
    <n v="0"/>
    <n v="0"/>
    <n v="0"/>
    <n v="60.13"/>
    <n v="68.72"/>
    <n v="60.13"/>
    <n v="55.835000000000001"/>
    <n v="53.258000000000003"/>
    <n v="0"/>
    <n v="0"/>
    <n v="0"/>
    <n v="0"/>
    <n v="0"/>
    <n v="0"/>
    <n v="100"/>
    <n v="100"/>
    <n v="100"/>
    <n v="100"/>
  </r>
  <r>
    <n v="626136"/>
    <x v="717"/>
    <n v="20200318"/>
    <m/>
    <s v="FACE"/>
    <x v="290"/>
    <s v="ANEW ULTIMATE DAY CREAM TRIAL SIZE RESTAGE"/>
    <n v="1223093"/>
    <x v="717"/>
    <n v="1"/>
    <s v="IN-LINE (EXCL NR)"/>
    <s v="REGULAR PRICE"/>
    <n v="0.38059999999999999"/>
    <m/>
    <n v="3.0110000000000001"/>
    <m/>
    <m/>
    <n v="32.9"/>
    <n v="32.9"/>
    <n v="4369"/>
    <n v="4369"/>
    <n v="70"/>
    <s v="WORK IN PROGRESS"/>
    <n v="134466248"/>
    <s v="NO INCENTIVE"/>
    <s v="N"/>
    <s v="N"/>
    <s v="N"/>
    <s v="N"/>
    <x v="3"/>
    <n v="134466250"/>
    <n v="28"/>
    <n v="11"/>
    <n v="20230306"/>
    <s v="CUSTOMER"/>
    <n v="15"/>
    <s v="Y"/>
    <s v="Tech rep lvl + Dia a Dia + VGF2"/>
    <s v="FULL PAYMENT"/>
    <m/>
    <n v="53157.796600000001"/>
    <n v="40002.737699999998"/>
    <n v="83.17"/>
    <m/>
    <s v="ANTI-AGING MOISTURIZER CREAM"/>
    <s v="MOISTURIZER"/>
    <s v="FACIAL CARE"/>
    <s v="FEMALE"/>
    <s v="ANEW"/>
    <s v="ANEW ULTIMATE"/>
    <n v="0"/>
    <n v="100"/>
    <n v="100"/>
    <s v="N"/>
    <s v="N"/>
    <n v="52094"/>
    <m/>
    <s v="N"/>
    <m/>
    <m/>
    <m/>
    <m/>
    <m/>
    <m/>
    <m/>
    <m/>
    <s v="N"/>
    <m/>
    <m/>
    <m/>
    <x v="0"/>
    <m/>
    <n v="70"/>
    <s v="RENEW - 7"/>
    <s v="N"/>
    <m/>
    <m/>
    <s v="N"/>
    <n v="20230306"/>
    <m/>
    <n v="134466248"/>
    <s v="MIXED"/>
    <s v="Tech rep lvl"/>
    <s v="CosmÃ©ticos"/>
    <n v="1"/>
    <m/>
    <n v="0"/>
    <n v="0"/>
    <n v="100"/>
    <n v="134466249"/>
    <n v="999"/>
    <n v="2"/>
    <x v="0"/>
    <x v="0"/>
    <n v="0.38059999999999999"/>
    <n v="0.435"/>
    <n v="0.38059999999999999"/>
    <n v="0.35339999999999999"/>
    <n v="0.33710000000000001"/>
    <n v="32.9"/>
    <n v="32.9"/>
    <n v="32.9"/>
    <n v="32.9"/>
    <n v="32.9"/>
    <s v="Brasil + Dia a Dia + VGF2"/>
    <s v="Bronze + Dia a Dia + VGF2"/>
    <s v="Prata + Dia a Dia + VGF2"/>
    <s v="Ouro + Dia a Dia + VGF2"/>
    <s v="Estrela + Dia a Dia + VGF2"/>
    <n v="30"/>
    <n v="20"/>
    <n v="30"/>
    <n v="35"/>
    <n v="38"/>
    <n v="83.92"/>
    <n v="83.92"/>
    <n v="83.92"/>
    <n v="83.92"/>
    <n v="83.92"/>
    <n v="0"/>
    <n v="0"/>
    <n v="0"/>
    <n v="0"/>
    <n v="0"/>
    <n v="23.03"/>
    <n v="26.32"/>
    <n v="23.03"/>
    <n v="21.385000000000002"/>
    <n v="20.398"/>
    <n v="0"/>
    <n v="0"/>
    <n v="0"/>
    <n v="0"/>
    <n v="0"/>
    <n v="0"/>
    <n v="100"/>
    <n v="100"/>
    <n v="100"/>
    <n v="100"/>
  </r>
  <r>
    <n v="638556"/>
    <x v="718"/>
    <n v="20220319"/>
    <m/>
    <s v="FACE"/>
    <x v="290"/>
    <s v="ULTIMATE NOITE 15G REFORMULACAO 2022"/>
    <n v="1231737"/>
    <x v="718"/>
    <n v="1"/>
    <s v="IN-LINE (EXCL NR)"/>
    <s v="REGULAR PRICE"/>
    <n v="0.38059999999999999"/>
    <m/>
    <n v="3.08"/>
    <m/>
    <m/>
    <n v="32.9"/>
    <n v="32.9"/>
    <n v="4550"/>
    <n v="4550"/>
    <n v="70"/>
    <s v="WORK IN PROGRESS"/>
    <n v="134466248"/>
    <s v="NO INCENTIVE"/>
    <s v="N"/>
    <s v="N"/>
    <s v="N"/>
    <s v="N"/>
    <x v="3"/>
    <n v="134466262"/>
    <n v="28"/>
    <n v="11"/>
    <n v="20230306"/>
    <s v="CUSTOMER"/>
    <n v="15"/>
    <s v="Y"/>
    <s v="Tech rep lvl + Dia a Dia + VGF2"/>
    <s v="FULL PAYMENT"/>
    <m/>
    <n v="55360.540500000003"/>
    <n v="41346.540500000003"/>
    <n v="82.78"/>
    <m/>
    <s v="ANTI-AGING MOISTURIZER CREAM"/>
    <s v="MOISTURIZER"/>
    <s v="FACIAL CARE"/>
    <s v="FEMALE"/>
    <s v="ANEW"/>
    <s v="ANEW ULTIMATE"/>
    <n v="0"/>
    <n v="100"/>
    <n v="100"/>
    <s v="N"/>
    <s v="N"/>
    <n v="51176"/>
    <m/>
    <s v="N"/>
    <m/>
    <m/>
    <m/>
    <m/>
    <m/>
    <m/>
    <m/>
    <m/>
    <s v="N"/>
    <m/>
    <m/>
    <m/>
    <x v="0"/>
    <m/>
    <n v="70"/>
    <s v="RENEW - 7"/>
    <s v="N"/>
    <m/>
    <m/>
    <s v="N"/>
    <n v="20230306"/>
    <m/>
    <n v="134466248"/>
    <s v="MIXED"/>
    <s v="Tech rep lvl"/>
    <s v="CosmÃ©ticos"/>
    <n v="1"/>
    <m/>
    <n v="0"/>
    <n v="0"/>
    <n v="100"/>
    <n v="134466261"/>
    <n v="999"/>
    <n v="2"/>
    <x v="0"/>
    <x v="0"/>
    <n v="0.38059999999999999"/>
    <n v="0.435"/>
    <n v="0.38059999999999999"/>
    <n v="0.35339999999999999"/>
    <n v="0.33710000000000001"/>
    <n v="32.9"/>
    <n v="32.9"/>
    <n v="32.9"/>
    <n v="32.9"/>
    <n v="32.9"/>
    <s v="Brasil + Dia a Dia + VGF2"/>
    <s v="Bronze + Dia a Dia + VGF2"/>
    <s v="Prata + Dia a Dia + VGF2"/>
    <s v="Ouro + Dia a Dia + VGF2"/>
    <s v="Estrela + Dia a Dia + VGF2"/>
    <n v="30"/>
    <n v="20"/>
    <n v="30"/>
    <n v="35"/>
    <n v="38"/>
    <n v="83.92"/>
    <n v="83.92"/>
    <n v="83.92"/>
    <n v="83.92"/>
    <n v="83.92"/>
    <n v="0"/>
    <n v="0"/>
    <n v="0"/>
    <n v="0"/>
    <n v="0"/>
    <n v="23.03"/>
    <n v="26.32"/>
    <n v="23.03"/>
    <n v="21.385000000000002"/>
    <n v="20.398"/>
    <n v="0"/>
    <n v="0"/>
    <n v="0"/>
    <n v="0"/>
    <n v="0"/>
    <n v="0"/>
    <n v="100"/>
    <n v="100"/>
    <n v="100"/>
    <n v="100"/>
  </r>
  <r>
    <n v="636948"/>
    <x v="719"/>
    <n v="20220315"/>
    <m/>
    <s v="FACE"/>
    <x v="291"/>
    <s v="REVERSALIST DIA 50G REFORMULATION  2022"/>
    <n v="1230499"/>
    <x v="719"/>
    <n v="1"/>
    <s v="IN-LINE (EXCL NR)"/>
    <s v="REGULAR PRICE"/>
    <n v="0.38059999999999999"/>
    <m/>
    <n v="7.8840000000000003"/>
    <m/>
    <m/>
    <n v="81.900000000000006"/>
    <n v="81.900000000000006"/>
    <n v="1899"/>
    <n v="1899"/>
    <n v="71"/>
    <s v="WORK IN PROGRESS"/>
    <n v="134466273"/>
    <s v="NO INCENTIVE"/>
    <s v="N"/>
    <s v="N"/>
    <s v="N"/>
    <s v="N"/>
    <x v="3"/>
    <n v="134466287"/>
    <n v="28"/>
    <n v="11"/>
    <n v="20230306"/>
    <s v="CUSTOMER"/>
    <n v="15"/>
    <s v="Y"/>
    <s v="Tech rep lvl + Dia a Dia + VGF2"/>
    <s v="FULL PAYMENT"/>
    <m/>
    <n v="57509.188999999998"/>
    <n v="42537.472999999998"/>
    <n v="82.29"/>
    <m/>
    <s v="ANTI-AGING MOISTURIZER CREAM"/>
    <s v="MOISTURIZER"/>
    <s v="FACIAL CARE"/>
    <s v="FEMALE"/>
    <s v="ANEW"/>
    <s v="ANEW REVERSALIST"/>
    <n v="1"/>
    <n v="100"/>
    <n v="100"/>
    <s v="N"/>
    <s v="N"/>
    <n v="52581"/>
    <m/>
    <s v="N"/>
    <m/>
    <m/>
    <m/>
    <m/>
    <m/>
    <m/>
    <m/>
    <m/>
    <s v="N"/>
    <m/>
    <m/>
    <m/>
    <x v="0"/>
    <m/>
    <n v="70"/>
    <s v="RENEW - 7"/>
    <s v="N"/>
    <m/>
    <m/>
    <s v="N"/>
    <n v="20230306"/>
    <m/>
    <n v="134466273"/>
    <s v="MIXED"/>
    <s v="Tech rep lvl"/>
    <s v="CosmÃ©ticos"/>
    <n v="1"/>
    <m/>
    <n v="0"/>
    <n v="0"/>
    <n v="100"/>
    <n v="134466286"/>
    <n v="999"/>
    <n v="2"/>
    <x v="0"/>
    <x v="0"/>
    <n v="0.38059999999999999"/>
    <n v="0.435"/>
    <n v="0.38059999999999999"/>
    <n v="0.35339999999999999"/>
    <n v="0.33710000000000001"/>
    <n v="81.900000000000006"/>
    <n v="81.900000000000006"/>
    <n v="81.900000000000006"/>
    <n v="81.900000000000006"/>
    <n v="81.900000000000006"/>
    <s v="Brasil + Dia a Dia + VGF2"/>
    <s v="Bronze + Dia a Dia + VGF2"/>
    <s v="Prata + Dia a Dia + VGF2"/>
    <s v="Ouro + Dia a Dia + VGF2"/>
    <s v="Estrela + Dia a Dia + VGF2"/>
    <n v="30"/>
    <n v="20"/>
    <n v="30"/>
    <n v="35"/>
    <n v="38"/>
    <n v="83.92"/>
    <n v="83.92"/>
    <n v="83.92"/>
    <n v="83.92"/>
    <n v="83.92"/>
    <n v="0"/>
    <n v="0"/>
    <n v="0"/>
    <n v="0"/>
    <n v="0"/>
    <n v="57.33"/>
    <n v="65.52"/>
    <n v="57.33"/>
    <n v="53.234999999999999"/>
    <n v="50.777999999999999"/>
    <n v="0"/>
    <n v="0"/>
    <n v="0"/>
    <n v="0"/>
    <n v="0"/>
    <n v="0"/>
    <n v="100"/>
    <n v="100"/>
    <n v="100"/>
    <n v="100"/>
  </r>
  <r>
    <n v="639014"/>
    <x v="720"/>
    <n v="20230304"/>
    <m/>
    <s v="FACE"/>
    <x v="291"/>
    <s v="REVERSALIST NOITE 50G REFORMULATION 2022"/>
    <n v="1232065"/>
    <x v="720"/>
    <n v="1"/>
    <s v="IN-LINE (EXCL NR)"/>
    <s v="REGULAR PRICE"/>
    <n v="0.38059999999999999"/>
    <m/>
    <n v="7.4509999999999996"/>
    <m/>
    <m/>
    <n v="81.900000000000006"/>
    <n v="81.900000000000006"/>
    <n v="2147"/>
    <n v="2147"/>
    <n v="71"/>
    <s v="WORK IN PROGRESS"/>
    <n v="134466273"/>
    <s v="NO INCENTIVE"/>
    <s v="N"/>
    <s v="N"/>
    <s v="N"/>
    <s v="N"/>
    <x v="3"/>
    <n v="134466275"/>
    <n v="28"/>
    <n v="11"/>
    <n v="20230306"/>
    <s v="CUSTOMER"/>
    <n v="15"/>
    <s v="Y"/>
    <s v="Tech rep lvl + Dia a Dia + VGF2"/>
    <s v="FULL PAYMENT"/>
    <m/>
    <n v="65028.976699999999"/>
    <n v="49031.679700000001"/>
    <n v="83.27"/>
    <m/>
    <s v="ANTI-AGING MOISTURIZER CREAM"/>
    <s v="MOISTURIZER"/>
    <s v="FACIAL CARE"/>
    <s v="FEMALE"/>
    <s v="ANEW"/>
    <s v="ANEW REVERSALIST"/>
    <n v="1"/>
    <n v="100"/>
    <n v="100"/>
    <s v="N"/>
    <s v="N"/>
    <n v="52572"/>
    <m/>
    <s v="N"/>
    <m/>
    <m/>
    <m/>
    <m/>
    <m/>
    <m/>
    <m/>
    <m/>
    <s v="N"/>
    <m/>
    <m/>
    <m/>
    <x v="0"/>
    <m/>
    <n v="70"/>
    <s v="RENEW - 7"/>
    <s v="N"/>
    <m/>
    <m/>
    <s v="N"/>
    <n v="20230306"/>
    <m/>
    <n v="134466273"/>
    <s v="MIXED"/>
    <s v="Tech rep lvl"/>
    <s v="CosmÃ©ticos"/>
    <n v="1"/>
    <m/>
    <n v="0"/>
    <n v="0"/>
    <n v="100"/>
    <n v="134466274"/>
    <n v="999"/>
    <n v="2"/>
    <x v="0"/>
    <x v="0"/>
    <n v="0.38059999999999999"/>
    <n v="0.435"/>
    <n v="0.38059999999999999"/>
    <n v="0.35339999999999999"/>
    <n v="0.33710000000000001"/>
    <n v="81.900000000000006"/>
    <n v="81.900000000000006"/>
    <n v="81.900000000000006"/>
    <n v="81.900000000000006"/>
    <n v="81.900000000000006"/>
    <s v="Brasil + Dia a Dia + VGF2"/>
    <s v="Bronze + Dia a Dia + VGF2"/>
    <s v="Prata + Dia a Dia + VGF2"/>
    <s v="Ouro + Dia a Dia + VGF2"/>
    <s v="Estrela + Dia a Dia + VGF2"/>
    <n v="30"/>
    <n v="20"/>
    <n v="30"/>
    <n v="35"/>
    <n v="38"/>
    <n v="83.92"/>
    <n v="83.92"/>
    <n v="83.92"/>
    <n v="83.92"/>
    <n v="83.92"/>
    <n v="0"/>
    <n v="0"/>
    <n v="0"/>
    <n v="0"/>
    <n v="0"/>
    <n v="57.33"/>
    <n v="65.52"/>
    <n v="57.33"/>
    <n v="53.234999999999999"/>
    <n v="50.777999999999999"/>
    <n v="0"/>
    <n v="0"/>
    <n v="0"/>
    <n v="0"/>
    <n v="0"/>
    <n v="0"/>
    <n v="100"/>
    <n v="100"/>
    <n v="100"/>
    <n v="100"/>
  </r>
  <r>
    <n v="636949"/>
    <x v="721"/>
    <n v="20220315"/>
    <m/>
    <s v="FACE"/>
    <x v="292"/>
    <s v="RENEW REVERSALIST REFORMULATION MINI SIZE"/>
    <n v="1230500"/>
    <x v="721"/>
    <n v="1"/>
    <s v="IN-LINE (EXCL NR)"/>
    <s v="REGULAR PRICE"/>
    <n v="0.38059999999999999"/>
    <m/>
    <n v="3.0630000000000002"/>
    <m/>
    <m/>
    <n v="31.9"/>
    <n v="31.9"/>
    <n v="5006"/>
    <n v="5006"/>
    <n v="71"/>
    <s v="WORK IN PROGRESS"/>
    <n v="134466298"/>
    <s v="NO INCENTIVE"/>
    <s v="N"/>
    <s v="N"/>
    <s v="N"/>
    <s v="N"/>
    <x v="3"/>
    <n v="134466300"/>
    <n v="28"/>
    <n v="11"/>
    <n v="20230306"/>
    <s v="CUSTOMER"/>
    <n v="15"/>
    <s v="Y"/>
    <s v="Tech rep lvl + Dia a Dia + VGF2"/>
    <s v="FULL PAYMENT"/>
    <m/>
    <n v="59055.311999999998"/>
    <n v="43721.934000000001"/>
    <n v="82.34"/>
    <m/>
    <s v="ANTI-AGING MOISTURIZER CREAM"/>
    <s v="MOISTURIZER"/>
    <s v="FACIAL CARE"/>
    <s v="FEMALE"/>
    <s v="ANEW"/>
    <s v="ANEW REVERSALIST"/>
    <n v="1"/>
    <n v="100"/>
    <n v="100"/>
    <s v="N"/>
    <s v="N"/>
    <n v="52582"/>
    <m/>
    <s v="N"/>
    <m/>
    <m/>
    <m/>
    <m/>
    <m/>
    <m/>
    <m/>
    <m/>
    <s v="N"/>
    <m/>
    <m/>
    <m/>
    <x v="0"/>
    <m/>
    <n v="70"/>
    <s v="RENEW - 7"/>
    <s v="N"/>
    <m/>
    <m/>
    <s v="N"/>
    <n v="20230306"/>
    <m/>
    <n v="134466298"/>
    <s v="MIXED"/>
    <s v="Tech rep lvl"/>
    <s v="CosmÃ©ticos"/>
    <n v="1"/>
    <m/>
    <n v="0"/>
    <n v="0"/>
    <n v="100"/>
    <n v="134466299"/>
    <n v="999"/>
    <n v="2"/>
    <x v="0"/>
    <x v="0"/>
    <n v="0.38059999999999999"/>
    <n v="0.435"/>
    <n v="0.38059999999999999"/>
    <n v="0.35339999999999999"/>
    <n v="0.33710000000000001"/>
    <n v="31.9"/>
    <n v="31.9"/>
    <n v="31.9"/>
    <n v="31.9"/>
    <n v="31.9"/>
    <s v="Brasil + Dia a Dia + VGF2"/>
    <s v="Bronze + Dia a Dia + VGF2"/>
    <s v="Prata + Dia a Dia + VGF2"/>
    <s v="Ouro + Dia a Dia + VGF2"/>
    <s v="Estrela + Dia a Dia + VGF2"/>
    <n v="30"/>
    <n v="20"/>
    <n v="30"/>
    <n v="35"/>
    <n v="38"/>
    <n v="83.92"/>
    <n v="83.92"/>
    <n v="83.92"/>
    <n v="83.92"/>
    <n v="83.92"/>
    <n v="0"/>
    <n v="0"/>
    <n v="0"/>
    <n v="0"/>
    <n v="0"/>
    <n v="22.33"/>
    <n v="25.52"/>
    <n v="22.33"/>
    <n v="20.734999999999999"/>
    <n v="19.777999999999999"/>
    <n v="0"/>
    <n v="0"/>
    <n v="0"/>
    <n v="0"/>
    <n v="0"/>
    <n v="0"/>
    <n v="100"/>
    <n v="100"/>
    <n v="100"/>
    <n v="100"/>
  </r>
  <r>
    <n v="639013"/>
    <x v="722"/>
    <n v="20230304"/>
    <m/>
    <s v="FACE"/>
    <x v="292"/>
    <s v="REVERSALIST NOITE 15G REFORMULATION 2022"/>
    <n v="1232063"/>
    <x v="722"/>
    <n v="1"/>
    <s v="IN-LINE (EXCL NR)"/>
    <s v="REGULAR PRICE"/>
    <n v="0.38059999999999999"/>
    <m/>
    <n v="2.7770000000000001"/>
    <m/>
    <m/>
    <n v="31.9"/>
    <n v="31.9"/>
    <n v="6695"/>
    <n v="6695"/>
    <n v="71"/>
    <s v="WORK IN PROGRESS"/>
    <n v="134466298"/>
    <s v="NO INCENTIVE"/>
    <s v="N"/>
    <s v="N"/>
    <s v="N"/>
    <s v="N"/>
    <x v="3"/>
    <n v="134466312"/>
    <n v="28"/>
    <n v="11"/>
    <n v="20230306"/>
    <s v="CUSTOMER"/>
    <n v="15"/>
    <s v="Y"/>
    <s v="Tech rep lvl + Dia a Dia + VGF2"/>
    <s v="FULL PAYMENT"/>
    <m/>
    <n v="78983.701400000005"/>
    <n v="60391.686399999999"/>
    <n v="83.99"/>
    <m/>
    <s v="ANTI-AGING MOISTURIZER CREAM"/>
    <s v="MOISTURIZER"/>
    <s v="FACIAL CARE"/>
    <s v="FEMALE"/>
    <s v="ANEW"/>
    <s v="ANEW REVERSALIST"/>
    <n v="1"/>
    <n v="100"/>
    <n v="100"/>
    <s v="N"/>
    <s v="N"/>
    <n v="52557"/>
    <m/>
    <s v="N"/>
    <m/>
    <m/>
    <m/>
    <m/>
    <m/>
    <m/>
    <m/>
    <m/>
    <s v="N"/>
    <m/>
    <m/>
    <m/>
    <x v="0"/>
    <m/>
    <n v="70"/>
    <s v="RENEW - 7"/>
    <s v="N"/>
    <m/>
    <m/>
    <s v="N"/>
    <n v="20230306"/>
    <m/>
    <n v="134466298"/>
    <s v="MIXED"/>
    <s v="Tech rep lvl"/>
    <s v="CosmÃ©ticos"/>
    <n v="1"/>
    <m/>
    <n v="0"/>
    <n v="0"/>
    <n v="100"/>
    <n v="134466311"/>
    <n v="999"/>
    <n v="2"/>
    <x v="0"/>
    <x v="0"/>
    <n v="0.38059999999999999"/>
    <n v="0.435"/>
    <n v="0.38059999999999999"/>
    <n v="0.35339999999999999"/>
    <n v="0.33710000000000001"/>
    <n v="31.9"/>
    <n v="31.9"/>
    <n v="31.9"/>
    <n v="31.9"/>
    <n v="31.9"/>
    <s v="Brasil + Dia a Dia + VGF2"/>
    <s v="Bronze + Dia a Dia + VGF2"/>
    <s v="Prata + Dia a Dia + VGF2"/>
    <s v="Ouro + Dia a Dia + VGF2"/>
    <s v="Estrela + Dia a Dia + VGF2"/>
    <n v="30"/>
    <n v="20"/>
    <n v="30"/>
    <n v="35"/>
    <n v="38"/>
    <n v="83.92"/>
    <n v="83.92"/>
    <n v="83.92"/>
    <n v="83.92"/>
    <n v="83.92"/>
    <n v="0"/>
    <n v="0"/>
    <n v="0"/>
    <n v="0"/>
    <n v="0"/>
    <n v="22.33"/>
    <n v="25.52"/>
    <n v="22.33"/>
    <n v="20.734999999999999"/>
    <n v="19.777999999999999"/>
    <n v="0"/>
    <n v="0"/>
    <n v="0"/>
    <n v="0"/>
    <n v="0"/>
    <n v="0"/>
    <n v="100"/>
    <n v="100"/>
    <n v="100"/>
    <n v="100"/>
  </r>
  <r>
    <n v="628137"/>
    <x v="723"/>
    <n v="20220311"/>
    <m/>
    <s v="FACE"/>
    <x v="293"/>
    <s v="ANEW DUAL EYE LIFT RESTAGE"/>
    <n v="1224480"/>
    <x v="723"/>
    <n v="1"/>
    <s v="IN-LINE (EXCL NR)"/>
    <s v="REGULAR PRICE"/>
    <n v="0.38059999999999999"/>
    <m/>
    <n v="4.3090000000000002"/>
    <m/>
    <m/>
    <n v="62.9"/>
    <n v="62.9"/>
    <n v="4196"/>
    <n v="4196"/>
    <n v="72"/>
    <s v="WORK IN PROGRESS"/>
    <n v="134466323"/>
    <s v="NO INCENTIVE"/>
    <s v="N"/>
    <s v="N"/>
    <s v="N"/>
    <s v="N"/>
    <x v="3"/>
    <n v="134466325"/>
    <n v="28"/>
    <n v="11"/>
    <n v="20230306"/>
    <s v="CUSTOMER"/>
    <n v="15"/>
    <s v="Y"/>
    <s v="Tech rep lvl + Dia a Dia + VGF2"/>
    <s v="FULL PAYMENT"/>
    <m/>
    <n v="97603.986799999999"/>
    <n v="79523.4228"/>
    <n v="87.4"/>
    <m/>
    <s v="ANTI-AGING EYE CREAM"/>
    <s v="EYE CARE"/>
    <s v="FACIAL CARE"/>
    <s v="FEMALE"/>
    <s v="ANEW"/>
    <s v="ANEW (NO SUB BRAND APPLIES)"/>
    <n v="0"/>
    <n v="100"/>
    <n v="100"/>
    <s v="N"/>
    <s v="N"/>
    <n v="50393"/>
    <m/>
    <s v="N"/>
    <m/>
    <m/>
    <m/>
    <m/>
    <m/>
    <m/>
    <m/>
    <m/>
    <s v="N"/>
    <m/>
    <m/>
    <m/>
    <x v="0"/>
    <m/>
    <n v="72"/>
    <s v="RENEW - 8"/>
    <s v="N"/>
    <m/>
    <m/>
    <s v="N"/>
    <n v="20230306"/>
    <m/>
    <n v="134466323"/>
    <s v="MIXED"/>
    <s v="Tech rep lvl"/>
    <s v="CosmÃ©ticos"/>
    <n v="1"/>
    <m/>
    <n v="0"/>
    <n v="0"/>
    <n v="100"/>
    <n v="134466324"/>
    <n v="999"/>
    <n v="2"/>
    <x v="0"/>
    <x v="0"/>
    <n v="0.38059999999999999"/>
    <n v="0.435"/>
    <n v="0.38059999999999999"/>
    <n v="0.35339999999999999"/>
    <n v="0.33710000000000001"/>
    <n v="62.9"/>
    <n v="62.9"/>
    <n v="62.9"/>
    <n v="62.9"/>
    <n v="62.9"/>
    <s v="Brasil + Dia a Dia + VGF2"/>
    <s v="Bronze + Dia a Dia + VGF2"/>
    <s v="Prata + Dia a Dia + VGF2"/>
    <s v="Ouro + Dia a Dia + VGF2"/>
    <s v="Estrela + Dia a Dia + VGF2"/>
    <n v="30"/>
    <n v="20"/>
    <n v="30"/>
    <n v="35"/>
    <n v="38"/>
    <n v="83.92"/>
    <n v="83.92"/>
    <n v="83.92"/>
    <n v="83.92"/>
    <n v="83.92"/>
    <n v="0"/>
    <n v="0"/>
    <n v="0"/>
    <n v="0"/>
    <n v="0"/>
    <n v="44.03"/>
    <n v="50.32"/>
    <n v="44.03"/>
    <n v="40.884999999999998"/>
    <n v="38.997999999999998"/>
    <n v="0"/>
    <n v="0"/>
    <n v="0"/>
    <n v="0"/>
    <n v="0"/>
    <n v="0"/>
    <n v="100"/>
    <n v="100"/>
    <n v="100"/>
    <n v="100"/>
  </r>
  <r>
    <n v="628136"/>
    <x v="724"/>
    <n v="20220311"/>
    <m/>
    <s v="FACE"/>
    <x v="294"/>
    <s v="ANEW DUAL EYE DARK CIRCLE CORRECTOR RESTAGE"/>
    <n v="1224479"/>
    <x v="724"/>
    <n v="1"/>
    <s v="IN-LINE (EXCL NR)"/>
    <s v="REGULAR PRICE"/>
    <n v="0.38059999999999999"/>
    <m/>
    <n v="4.6529999999999996"/>
    <m/>
    <m/>
    <n v="62.9"/>
    <n v="62.9"/>
    <n v="3254"/>
    <n v="3254"/>
    <n v="72"/>
    <s v="WORK IN PROGRESS"/>
    <n v="134466349"/>
    <s v="NO INCENTIVE"/>
    <s v="N"/>
    <s v="N"/>
    <s v="N"/>
    <s v="N"/>
    <x v="3"/>
    <n v="134466351"/>
    <n v="28"/>
    <n v="11"/>
    <n v="20230306"/>
    <s v="CUSTOMER"/>
    <n v="15"/>
    <s v="Y"/>
    <s v="Tech rep lvl + Dia a Dia + VGF2"/>
    <s v="FULL PAYMENT"/>
    <m/>
    <n v="75694.765799999994"/>
    <n v="60553.9038"/>
    <n v="86.39"/>
    <m/>
    <s v="EYE GEL-CREAM"/>
    <s v="EYE CARE"/>
    <s v="FACIAL CARE"/>
    <s v="FEMALE"/>
    <s v="ANEW"/>
    <s v="ANEW (NO SUB BRAND APPLIES)"/>
    <n v="0"/>
    <n v="100"/>
    <n v="100"/>
    <s v="N"/>
    <s v="N"/>
    <n v="50165"/>
    <m/>
    <s v="N"/>
    <m/>
    <m/>
    <m/>
    <m/>
    <m/>
    <m/>
    <m/>
    <m/>
    <s v="N"/>
    <m/>
    <m/>
    <m/>
    <x v="0"/>
    <m/>
    <n v="72"/>
    <s v="RENEW - 8"/>
    <s v="N"/>
    <m/>
    <m/>
    <s v="N"/>
    <n v="20230306"/>
    <m/>
    <n v="134466349"/>
    <s v="MIXED"/>
    <s v="Tech rep lvl"/>
    <s v="CosmÃ©ticos"/>
    <n v="1"/>
    <m/>
    <n v="0"/>
    <n v="0"/>
    <n v="100"/>
    <n v="134466350"/>
    <n v="999"/>
    <n v="2"/>
    <x v="0"/>
    <x v="0"/>
    <n v="0.38059999999999999"/>
    <n v="0.435"/>
    <n v="0.38059999999999999"/>
    <n v="0.35339999999999999"/>
    <n v="0.33710000000000001"/>
    <n v="62.9"/>
    <n v="62.9"/>
    <n v="62.9"/>
    <n v="62.9"/>
    <n v="62.9"/>
    <s v="Brasil + Dia a Dia + VGF2"/>
    <s v="Bronze + Dia a Dia + VGF2"/>
    <s v="Prata + Dia a Dia + VGF2"/>
    <s v="Ouro + Dia a Dia + VGF2"/>
    <s v="Estrela + Dia a Dia + VGF2"/>
    <n v="30"/>
    <n v="20"/>
    <n v="30"/>
    <n v="35"/>
    <n v="38"/>
    <n v="83.92"/>
    <n v="83.92"/>
    <n v="83.92"/>
    <n v="83.92"/>
    <n v="83.92"/>
    <n v="0"/>
    <n v="0"/>
    <n v="0"/>
    <n v="0"/>
    <n v="0"/>
    <n v="44.03"/>
    <n v="50.32"/>
    <n v="44.03"/>
    <n v="40.884999999999998"/>
    <n v="38.997999999999998"/>
    <n v="0"/>
    <n v="0"/>
    <n v="0"/>
    <n v="0"/>
    <n v="0"/>
    <n v="0"/>
    <n v="100"/>
    <n v="100"/>
    <n v="100"/>
    <n v="100"/>
  </r>
  <r>
    <n v="525506"/>
    <x v="725"/>
    <n v="20130314"/>
    <m/>
    <s v="COLOR"/>
    <x v="295"/>
    <s v="MAKEUP REMOVER LOTION"/>
    <n v="1165346"/>
    <x v="725"/>
    <n v="1"/>
    <s v="IN-LINE (EXCL NR)"/>
    <s v="CROSS-OUT"/>
    <n v="0.38059999999999999"/>
    <m/>
    <n v="1.5529999999999999"/>
    <m/>
    <m/>
    <n v="11.49"/>
    <n v="13.99"/>
    <n v="26743"/>
    <n v="26743"/>
    <n v="48"/>
    <s v="WORK IN PROGRESS"/>
    <n v="134466362"/>
    <s v="NO INCENTIVE"/>
    <s v="N"/>
    <s v="N"/>
    <s v="N"/>
    <s v="N"/>
    <x v="3"/>
    <n v="134466364"/>
    <n v="28"/>
    <n v="11"/>
    <n v="20230306"/>
    <s v="CUSTOMER"/>
    <n v="15"/>
    <s v="Y"/>
    <s v="Tech rep lvl + Dia a Dia + VGF2"/>
    <s v="FULL PAYMENT"/>
    <m/>
    <n v="113640.5845"/>
    <n v="72108.705499999996"/>
    <n v="75.14"/>
    <m/>
    <s v="MAKE UP REMOVER"/>
    <s v="MAKE UP REMOVER"/>
    <s v="FACE COLOR"/>
    <s v="FEMALE"/>
    <s v="AVON COLOR"/>
    <s v="AC (NO SUB BRAND APPLIES)"/>
    <n v="0"/>
    <n v="100"/>
    <n v="100"/>
    <s v="N"/>
    <s v="N"/>
    <n v="52131"/>
    <m/>
    <s v="N"/>
    <m/>
    <m/>
    <m/>
    <m/>
    <m/>
    <m/>
    <m/>
    <m/>
    <s v="N"/>
    <m/>
    <m/>
    <m/>
    <x v="0"/>
    <m/>
    <n v="48"/>
    <s v="AVON COLOR - 10"/>
    <s v="N"/>
    <m/>
    <m/>
    <s v="N"/>
    <n v="20230306"/>
    <m/>
    <n v="134466362"/>
    <s v="MIXED"/>
    <s v="Tech rep lvl"/>
    <s v="CosmÃ©ticos"/>
    <n v="1"/>
    <m/>
    <n v="0"/>
    <n v="0"/>
    <n v="100"/>
    <n v="134466363"/>
    <n v="999"/>
    <n v="2"/>
    <x v="0"/>
    <x v="0"/>
    <n v="0.38059999999999999"/>
    <n v="0.435"/>
    <n v="0.38059999999999999"/>
    <n v="0.35339999999999999"/>
    <n v="0.33710000000000001"/>
    <n v="11.49"/>
    <n v="11.49"/>
    <n v="11.49"/>
    <n v="11.49"/>
    <n v="11.49"/>
    <s v="Brasil + Dia a Dia + VGF2"/>
    <s v="Bronze + Dia a Dia + VGF2"/>
    <s v="Prata + Dia a Dia + VGF2"/>
    <s v="Ouro + Dia a Dia + VGF2"/>
    <s v="Estrela + Dia a Dia + VGF2"/>
    <n v="30"/>
    <n v="20"/>
    <n v="30"/>
    <n v="35"/>
    <n v="38"/>
    <n v="83.92"/>
    <n v="83.92"/>
    <n v="83.92"/>
    <n v="83.92"/>
    <n v="83.92"/>
    <n v="0"/>
    <n v="0"/>
    <n v="0"/>
    <n v="0"/>
    <n v="0"/>
    <n v="8.0429999999999993"/>
    <n v="9.1920000000000002"/>
    <n v="8.0429999999999993"/>
    <n v="7.4684999999999997"/>
    <n v="7.1238000000000001"/>
    <n v="0"/>
    <n v="0"/>
    <n v="0"/>
    <n v="0"/>
    <n v="0"/>
    <n v="0"/>
    <n v="100"/>
    <n v="100"/>
    <n v="100"/>
    <n v="100"/>
  </r>
  <r>
    <n v="632878"/>
    <x v="726"/>
    <n v="20220310"/>
    <m/>
    <s v="COLOR"/>
    <x v="296"/>
    <s v="AVON COLOUR KOHL EYELINER - BRAZIL FABER"/>
    <n v="1227714"/>
    <x v="726"/>
    <n v="1"/>
    <s v="IN-LINE (EXCL NR)"/>
    <s v="BUY X GET DISCOUNTED PRODUCT"/>
    <n v="0.38059999999999999"/>
    <m/>
    <n v="2.569"/>
    <m/>
    <m/>
    <n v="29.99"/>
    <n v="29.99"/>
    <n v="12410"/>
    <n v="12410"/>
    <n v="53"/>
    <s v="WORK IN PROGRESS"/>
    <n v="134466375"/>
    <s v="NO INCENTIVE"/>
    <s v="N"/>
    <s v="N"/>
    <s v="N"/>
    <s v="N"/>
    <x v="3"/>
    <n v="134466378"/>
    <n v="28"/>
    <n v="11"/>
    <n v="20230306"/>
    <s v="CUSTOMER"/>
    <n v="15"/>
    <s v="Y"/>
    <s v="Tech rep lvl + Dia a Dia + VGF2"/>
    <s v="FULL PAYMENT"/>
    <m/>
    <n v="137640.12469999999"/>
    <n v="105758.83470000001"/>
    <n v="84.24"/>
    <m/>
    <s v="LINER PENCIL"/>
    <s v="LINER"/>
    <s v="EYE COLOR"/>
    <s v="FEMALE"/>
    <s v="AVON"/>
    <s v="AVON"/>
    <n v="1"/>
    <n v="100"/>
    <n v="50"/>
    <s v="N"/>
    <s v="N"/>
    <n v="51352"/>
    <m/>
    <s v="N"/>
    <s v="RP"/>
    <n v="29.99"/>
    <n v="29.99"/>
    <n v="29.99"/>
    <m/>
    <m/>
    <m/>
    <m/>
    <s v="N"/>
    <m/>
    <m/>
    <m/>
    <x v="0"/>
    <m/>
    <n v="52"/>
    <s v="AVON COLOR - 12"/>
    <s v="N"/>
    <m/>
    <m/>
    <s v="N"/>
    <n v="20230306"/>
    <m/>
    <n v="134466375"/>
    <s v="MIXED"/>
    <s v="Tech rep lvl"/>
    <s v="CosmÃ©ticos"/>
    <n v="1"/>
    <m/>
    <n v="0"/>
    <n v="0"/>
    <n v="100"/>
    <n v="134466376"/>
    <n v="999"/>
    <n v="2"/>
    <x v="0"/>
    <x v="0"/>
    <n v="0.38059999999999999"/>
    <n v="0.435"/>
    <n v="0.38059999999999999"/>
    <n v="0.35339999999999999"/>
    <n v="0.33710000000000001"/>
    <n v="29.99"/>
    <n v="29.99"/>
    <n v="29.99"/>
    <n v="29.99"/>
    <n v="29.99"/>
    <s v="Brasil + Dia a Dia + VGF2"/>
    <s v="Bronze + Dia a Dia + VGF2"/>
    <s v="Prata + Dia a Dia + VGF2"/>
    <s v="Ouro + Dia a Dia + VGF2"/>
    <s v="Estrela + Dia a Dia + VGF2"/>
    <n v="30"/>
    <n v="20"/>
    <n v="30"/>
    <n v="35"/>
    <n v="38"/>
    <n v="83.92"/>
    <n v="83.92"/>
    <n v="83.92"/>
    <n v="83.92"/>
    <n v="83.92"/>
    <n v="0"/>
    <n v="0"/>
    <n v="0"/>
    <n v="0"/>
    <n v="0"/>
    <n v="20.992999999999999"/>
    <n v="23.992000000000001"/>
    <n v="20.992999999999999"/>
    <n v="19.493500000000001"/>
    <n v="18.593800000000002"/>
    <n v="0"/>
    <n v="0"/>
    <n v="0"/>
    <n v="0"/>
    <n v="0"/>
    <n v="0"/>
    <n v="100"/>
    <n v="100"/>
    <n v="100"/>
    <n v="100"/>
  </r>
  <r>
    <n v="632878"/>
    <x v="726"/>
    <n v="20220310"/>
    <m/>
    <s v="COLOR"/>
    <x v="296"/>
    <s v="AVON COLOUR KOHL EYELINER - BRAZIL FABER"/>
    <n v="1227714"/>
    <x v="726"/>
    <n v="1"/>
    <s v="IN-LINE (EXCL NR)"/>
    <s v="DISCOUNTED BEAUTY WITH PURCHASE (PWP)"/>
    <n v="0.38059999999999999"/>
    <m/>
    <n v="2.569"/>
    <m/>
    <m/>
    <n v="13.99"/>
    <n v="29.99"/>
    <n v="6134"/>
    <n v="6134"/>
    <n v="53"/>
    <s v="WORK IN PROGRESS"/>
    <n v="134466375"/>
    <s v="NO INCENTIVE"/>
    <s v="N"/>
    <s v="N"/>
    <s v="N"/>
    <s v="N"/>
    <x v="3"/>
    <n v="135402606"/>
    <n v="28"/>
    <n v="11"/>
    <n v="20230306"/>
    <s v="CUSTOMER"/>
    <n v="15"/>
    <s v="Y"/>
    <s v="Tech rep lvl + Dia a Dia + VGF2"/>
    <s v="FULL PAYMENT"/>
    <m/>
    <n v="31736.584999999999"/>
    <n v="15978.339"/>
    <n v="66.23"/>
    <m/>
    <s v="LINER PENCIL"/>
    <s v="LINER"/>
    <s v="EYE COLOR"/>
    <s v="FEMALE"/>
    <s v="AVON"/>
    <s v="AVON"/>
    <n v="1"/>
    <n v="100"/>
    <n v="50"/>
    <s v="N"/>
    <s v="N"/>
    <n v="51352"/>
    <m/>
    <s v="N"/>
    <m/>
    <m/>
    <m/>
    <m/>
    <m/>
    <m/>
    <m/>
    <m/>
    <s v="N"/>
    <m/>
    <m/>
    <m/>
    <x v="0"/>
    <m/>
    <n v="52"/>
    <s v="AVON COLOR - 12"/>
    <s v="N"/>
    <m/>
    <m/>
    <s v="N"/>
    <n v="20230306"/>
    <m/>
    <n v="134466375"/>
    <s v="MIXED"/>
    <s v="Tech rep lvl"/>
    <s v="CosmÃ©ticos"/>
    <n v="1"/>
    <m/>
    <n v="0"/>
    <n v="0"/>
    <n v="100"/>
    <n v="135402604"/>
    <n v="999"/>
    <n v="2"/>
    <x v="0"/>
    <x v="0"/>
    <n v="0.38059999999999999"/>
    <n v="0.435"/>
    <n v="0.38059999999999999"/>
    <n v="0.35339999999999999"/>
    <n v="0.33710000000000001"/>
    <n v="13.99"/>
    <n v="13.99"/>
    <n v="13.99"/>
    <n v="13.99"/>
    <n v="13.99"/>
    <s v="Brasil + Dia a Dia + VGF2"/>
    <s v="Bronze + Dia a Dia + VGF2"/>
    <s v="Prata + Dia a Dia + VGF2"/>
    <s v="Ouro + Dia a Dia + VGF2"/>
    <s v="Estrela + Dia a Dia + VGF2"/>
    <n v="30"/>
    <n v="20"/>
    <n v="30"/>
    <n v="35"/>
    <n v="38"/>
    <n v="83.92"/>
    <n v="83.92"/>
    <n v="83.92"/>
    <n v="83.92"/>
    <n v="83.92"/>
    <n v="0"/>
    <n v="0"/>
    <n v="0"/>
    <n v="0"/>
    <n v="0"/>
    <n v="9.7929999999999993"/>
    <n v="11.192"/>
    <n v="9.7929999999999993"/>
    <n v="9.0935000000000006"/>
    <n v="8.6738"/>
    <n v="0"/>
    <n v="0"/>
    <n v="0"/>
    <n v="0"/>
    <n v="0"/>
    <n v="0"/>
    <n v="100"/>
    <n v="100"/>
    <n v="100"/>
    <n v="100"/>
  </r>
  <r>
    <n v="632879"/>
    <x v="727"/>
    <n v="20220310"/>
    <m/>
    <s v="COLOR"/>
    <x v="296"/>
    <s v="AVON COLOUR KOHL EYELINER - BRAZIL FABER"/>
    <n v="1227714"/>
    <x v="727"/>
    <n v="1"/>
    <s v="IN-LINE (EXCL NR)"/>
    <s v="DISCOUNTED BEAUTY WITH PURCHASE (PWP)"/>
    <n v="0.38059999999999999"/>
    <m/>
    <n v="2.569"/>
    <m/>
    <m/>
    <n v="13.99"/>
    <n v="29.99"/>
    <n v="1443"/>
    <n v="1443"/>
    <n v="53"/>
    <s v="WORK IN PROGRESS"/>
    <n v="134466375"/>
    <s v="NO INCENTIVE"/>
    <s v="N"/>
    <s v="N"/>
    <s v="N"/>
    <s v="N"/>
    <x v="3"/>
    <n v="135402605"/>
    <n v="28"/>
    <n v="11"/>
    <n v="20230306"/>
    <s v="CUSTOMER"/>
    <n v="15"/>
    <s v="Y"/>
    <s v="Tech rep lvl + Dia a Dia + VGF2"/>
    <s v="FULL PAYMENT"/>
    <m/>
    <n v="7465.2794000000004"/>
    <n v="3758.2123999999999"/>
    <n v="66.23"/>
    <m/>
    <s v="LINER PENCIL"/>
    <s v="LINER"/>
    <s v="EYE COLOR"/>
    <s v="FEMALE"/>
    <s v="AVON"/>
    <s v="AVON"/>
    <n v="1"/>
    <n v="100"/>
    <n v="50"/>
    <s v="N"/>
    <s v="N"/>
    <n v="51385"/>
    <m/>
    <s v="N"/>
    <m/>
    <m/>
    <m/>
    <m/>
    <m/>
    <m/>
    <m/>
    <m/>
    <s v="N"/>
    <m/>
    <m/>
    <m/>
    <x v="0"/>
    <m/>
    <n v="52"/>
    <s v="AVON COLOR - 12"/>
    <s v="N"/>
    <m/>
    <m/>
    <s v="N"/>
    <n v="20230306"/>
    <m/>
    <n v="134466375"/>
    <s v="MIXED"/>
    <s v="Tech rep lvl"/>
    <s v="CosmÃ©ticos"/>
    <n v="1"/>
    <m/>
    <n v="0"/>
    <n v="0"/>
    <n v="100"/>
    <n v="135402604"/>
    <n v="999"/>
    <n v="2"/>
    <x v="0"/>
    <x v="0"/>
    <n v="0.38059999999999999"/>
    <n v="0.435"/>
    <n v="0.38059999999999999"/>
    <n v="0.35339999999999999"/>
    <n v="0.33710000000000001"/>
    <n v="13.99"/>
    <n v="13.99"/>
    <n v="13.99"/>
    <n v="13.99"/>
    <n v="13.99"/>
    <s v="Brasil + Dia a Dia + VGF2"/>
    <s v="Bronze + Dia a Dia + VGF2"/>
    <s v="Prata + Dia a Dia + VGF2"/>
    <s v="Ouro + Dia a Dia + VGF2"/>
    <s v="Estrela + Dia a Dia + VGF2"/>
    <n v="30"/>
    <n v="20"/>
    <n v="30"/>
    <n v="35"/>
    <n v="38"/>
    <n v="83.92"/>
    <n v="83.92"/>
    <n v="83.92"/>
    <n v="83.92"/>
    <n v="83.92"/>
    <n v="0"/>
    <n v="0"/>
    <n v="0"/>
    <n v="0"/>
    <n v="0"/>
    <n v="9.7929999999999993"/>
    <n v="11.192"/>
    <n v="9.7929999999999993"/>
    <n v="9.0935000000000006"/>
    <n v="8.6738"/>
    <n v="0"/>
    <n v="0"/>
    <n v="0"/>
    <n v="0"/>
    <n v="0"/>
    <n v="0"/>
    <n v="100"/>
    <n v="100"/>
    <n v="100"/>
    <n v="100"/>
  </r>
  <r>
    <n v="632879"/>
    <x v="727"/>
    <n v="20220310"/>
    <m/>
    <s v="COLOR"/>
    <x v="296"/>
    <s v="AVON COLOUR KOHL EYELINER - BRAZIL FABER"/>
    <n v="1227714"/>
    <x v="727"/>
    <n v="1"/>
    <s v="IN-LINE (EXCL NR)"/>
    <s v="BUY X GET DISCOUNTED PRODUCT"/>
    <n v="0.38059999999999999"/>
    <m/>
    <n v="2.569"/>
    <m/>
    <m/>
    <n v="29.99"/>
    <n v="29.99"/>
    <n v="2958"/>
    <n v="2958"/>
    <n v="53"/>
    <s v="WORK IN PROGRESS"/>
    <n v="134466375"/>
    <s v="NO INCENTIVE"/>
    <s v="N"/>
    <s v="N"/>
    <s v="N"/>
    <s v="N"/>
    <x v="3"/>
    <n v="134466377"/>
    <n v="28"/>
    <n v="11"/>
    <n v="20230306"/>
    <s v="CUSTOMER"/>
    <n v="15"/>
    <s v="Y"/>
    <s v="Tech rep lvl + Dia a Dia + VGF2"/>
    <s v="FULL PAYMENT"/>
    <m/>
    <n v="32805.242299999998"/>
    <n v="25206.140299999999"/>
    <n v="84.24"/>
    <m/>
    <s v="LINER PENCIL"/>
    <s v="LINER"/>
    <s v="EYE COLOR"/>
    <s v="FEMALE"/>
    <s v="AVON"/>
    <s v="AVON"/>
    <n v="1"/>
    <n v="100"/>
    <n v="50"/>
    <s v="N"/>
    <s v="N"/>
    <n v="51385"/>
    <m/>
    <s v="N"/>
    <s v="RP"/>
    <n v="29.99"/>
    <n v="29.99"/>
    <n v="29.99"/>
    <m/>
    <m/>
    <m/>
    <m/>
    <s v="N"/>
    <m/>
    <m/>
    <m/>
    <x v="0"/>
    <m/>
    <n v="52"/>
    <s v="AVON COLOR - 12"/>
    <s v="N"/>
    <m/>
    <m/>
    <s v="N"/>
    <n v="20230306"/>
    <m/>
    <n v="134466375"/>
    <s v="MIXED"/>
    <s v="Tech rep lvl"/>
    <s v="CosmÃ©ticos"/>
    <n v="1"/>
    <m/>
    <n v="0"/>
    <n v="0"/>
    <n v="100"/>
    <n v="134466376"/>
    <n v="999"/>
    <n v="2"/>
    <x v="0"/>
    <x v="0"/>
    <n v="0.38059999999999999"/>
    <n v="0.435"/>
    <n v="0.38059999999999999"/>
    <n v="0.35339999999999999"/>
    <n v="0.33710000000000001"/>
    <n v="29.99"/>
    <n v="29.99"/>
    <n v="29.99"/>
    <n v="29.99"/>
    <n v="29.99"/>
    <s v="Brasil + Dia a Dia + VGF2"/>
    <s v="Bronze + Dia a Dia + VGF2"/>
    <s v="Prata + Dia a Dia + VGF2"/>
    <s v="Ouro + Dia a Dia + VGF2"/>
    <s v="Estrela + Dia a Dia + VGF2"/>
    <n v="30"/>
    <n v="20"/>
    <n v="30"/>
    <n v="35"/>
    <n v="38"/>
    <n v="83.92"/>
    <n v="83.92"/>
    <n v="83.92"/>
    <n v="83.92"/>
    <n v="83.92"/>
    <n v="0"/>
    <n v="0"/>
    <n v="0"/>
    <n v="0"/>
    <n v="0"/>
    <n v="20.992999999999999"/>
    <n v="23.992000000000001"/>
    <n v="20.992999999999999"/>
    <n v="19.493500000000001"/>
    <n v="18.593800000000002"/>
    <n v="0"/>
    <n v="0"/>
    <n v="0"/>
    <n v="0"/>
    <n v="0"/>
    <n v="0"/>
    <n v="100"/>
    <n v="100"/>
    <n v="100"/>
    <n v="100"/>
  </r>
  <r>
    <n v="637695"/>
    <x v="728"/>
    <n v="20230304"/>
    <m/>
    <s v="FACE"/>
    <x v="297"/>
    <s v="Q3 22 ANEW RECOVERY EYE BALM EMEA"/>
    <n v="1228080"/>
    <x v="728"/>
    <n v="1"/>
    <s v="IN-LINE (EXCL NR)"/>
    <s v="CROSS-OUT"/>
    <n v="0.38059999999999999"/>
    <m/>
    <n v="4.6239999999999997"/>
    <m/>
    <m/>
    <n v="54.9"/>
    <n v="62.9"/>
    <n v="5540"/>
    <n v="5540"/>
    <n v="72"/>
    <s v="WORK IN PROGRESS"/>
    <n v="134466408"/>
    <s v="NO INCENTIVE"/>
    <s v="N"/>
    <s v="N"/>
    <s v="N"/>
    <s v="N"/>
    <x v="3"/>
    <n v="134466411"/>
    <n v="28"/>
    <n v="11"/>
    <n v="20230306"/>
    <s v="CUSTOMER"/>
    <n v="15"/>
    <s v="Y"/>
    <s v="Tech rep lvl + Dia a Dia + VGF2"/>
    <s v="FULL PAYMENT"/>
    <m/>
    <n v="112482.39200000001"/>
    <n v="86865.432000000001"/>
    <n v="84.51"/>
    <m/>
    <s v="EYE CREAM"/>
    <s v="EYE CARE"/>
    <s v="FACIAL CARE"/>
    <s v="FEMALE"/>
    <s v="ANEW"/>
    <s v="ANEW (NO SUB BRAND APPLIES)"/>
    <n v="0"/>
    <n v="100"/>
    <n v="100"/>
    <s v="N"/>
    <s v="N"/>
    <n v="52691"/>
    <m/>
    <s v="N"/>
    <s v="SP"/>
    <n v="48.5"/>
    <n v="59.9"/>
    <n v="61.1"/>
    <m/>
    <m/>
    <m/>
    <m/>
    <s v="N"/>
    <m/>
    <m/>
    <m/>
    <x v="0"/>
    <m/>
    <n v="72"/>
    <s v="RENEW - 8"/>
    <s v="N"/>
    <m/>
    <m/>
    <s v="N"/>
    <n v="20230306"/>
    <m/>
    <n v="134466408"/>
    <s v="MIXED"/>
    <s v="Tech rep lvl"/>
    <s v="CosmÃ©ticos"/>
    <n v="1"/>
    <m/>
    <n v="0"/>
    <n v="0"/>
    <n v="100"/>
    <n v="134466409"/>
    <n v="999"/>
    <n v="2"/>
    <x v="0"/>
    <x v="0"/>
    <n v="0.38059999999999999"/>
    <n v="0.435"/>
    <n v="0.38059999999999999"/>
    <n v="0.35339999999999999"/>
    <n v="0.33710000000000001"/>
    <n v="54.9"/>
    <n v="54.9"/>
    <n v="54.9"/>
    <n v="54.9"/>
    <n v="54.9"/>
    <s v="Brasil + Dia a Dia + VGF2"/>
    <s v="Bronze + Dia a Dia + VGF2"/>
    <s v="Prata + Dia a Dia + VGF2"/>
    <s v="Ouro + Dia a Dia + VGF2"/>
    <s v="Estrela + Dia a Dia + VGF2"/>
    <n v="30"/>
    <n v="20"/>
    <n v="30"/>
    <n v="35"/>
    <n v="38"/>
    <n v="83.92"/>
    <n v="83.92"/>
    <n v="83.92"/>
    <n v="83.92"/>
    <n v="83.92"/>
    <n v="0"/>
    <n v="0"/>
    <n v="0"/>
    <n v="0"/>
    <n v="0"/>
    <n v="38.43"/>
    <n v="43.92"/>
    <n v="38.43"/>
    <n v="35.685000000000002"/>
    <n v="34.037999999999997"/>
    <n v="0"/>
    <n v="0"/>
    <n v="0"/>
    <n v="0"/>
    <n v="0"/>
    <n v="0"/>
    <n v="100"/>
    <n v="100"/>
    <n v="100"/>
    <n v="100"/>
  </r>
  <r>
    <n v="626182"/>
    <x v="703"/>
    <n v="20220312"/>
    <m/>
    <s v="FACE"/>
    <x v="298"/>
    <s v="AVON CARE RESTAGE REFRESHING CUCUMBER"/>
    <n v="1223133"/>
    <x v="703"/>
    <n v="1"/>
    <s v="IN-LINE (EXCL NR)"/>
    <s v="PACK PRICE - MARKETING SET"/>
    <n v="0.46389999999999998"/>
    <m/>
    <n v="1.57"/>
    <m/>
    <m/>
    <n v="9.99"/>
    <n v="14.99"/>
    <n v="983"/>
    <n v="983"/>
    <n v="133"/>
    <s v="WORK IN PROGRESS"/>
    <n v="134466427"/>
    <s v="NO INCENTIVE"/>
    <s v="N"/>
    <s v="N"/>
    <s v="N"/>
    <s v="N"/>
    <x v="3"/>
    <n v="134471233"/>
    <n v="28"/>
    <n v="11"/>
    <n v="20230306"/>
    <s v="CUSTOMER"/>
    <n v="15"/>
    <s v="Y"/>
    <s v="Tech rep lvl + Dia a Dia + VGF2"/>
    <s v="FULL PAYMENT"/>
    <m/>
    <n v="4425.7317999999996"/>
    <n v="2882.4218000000001"/>
    <n v="76.290000000000006"/>
    <m/>
    <s v="CLEANSER GEL"/>
    <s v="CLEANSER"/>
    <s v="FACIAL CARE"/>
    <s v="FEMALE"/>
    <s v="AVON CARE FRANCHISE"/>
    <s v="AVON CARE (NO SUB BRAND APPLIES)"/>
    <n v="1"/>
    <n v="100"/>
    <n v="100"/>
    <s v="N"/>
    <s v="N"/>
    <n v="50026"/>
    <n v="1"/>
    <s v="N"/>
    <m/>
    <m/>
    <m/>
    <m/>
    <m/>
    <m/>
    <m/>
    <m/>
    <s v="N"/>
    <m/>
    <m/>
    <n v="134471231"/>
    <x v="6"/>
    <m/>
    <n v="132"/>
    <s v="AVON CARE FACIAL - 1"/>
    <s v="N"/>
    <m/>
    <s v="N"/>
    <s v="N"/>
    <n v="20230306"/>
    <m/>
    <n v="134466427"/>
    <s v="MIXED"/>
    <s v="Tech rep lvl"/>
    <s v="CosmÃ©ticos"/>
    <n v="1"/>
    <m/>
    <n v="0"/>
    <n v="0"/>
    <n v="100"/>
    <n v="134471232"/>
    <n v="999"/>
    <n v="2"/>
    <x v="5"/>
    <x v="6"/>
    <n v="0.46389999999999998"/>
    <n v="0.5302"/>
    <n v="0.46389999999999998"/>
    <n v="0.43070000000000003"/>
    <n v="0.41089999999999999"/>
    <n v="9.99"/>
    <n v="9.99"/>
    <n v="9.99"/>
    <n v="9.99"/>
    <n v="9.99"/>
    <s v="Brasil + Dia a Dia + VGF2"/>
    <s v="Bronze + Dia a Dia + VGF2"/>
    <s v="Prata + Dia a Dia + VGF2"/>
    <s v="Ouro + Dia a Dia + VGF2"/>
    <s v="Estrela + Dia a Dia + VGF2"/>
    <n v="30"/>
    <n v="20"/>
    <n v="30"/>
    <n v="35"/>
    <n v="38"/>
    <n v="50.9"/>
    <n v="50.9"/>
    <n v="50.9"/>
    <n v="50.9"/>
    <n v="50.9"/>
    <n v="0"/>
    <n v="0"/>
    <n v="0"/>
    <n v="0"/>
    <n v="0"/>
    <n v="6.9930000000000003"/>
    <n v="7.992"/>
    <n v="6.9930000000000003"/>
    <n v="6.4935"/>
    <n v="6.1938000000000004"/>
    <n v="0"/>
    <n v="0"/>
    <n v="0"/>
    <n v="0"/>
    <n v="0"/>
    <n v="0"/>
    <n v="100"/>
    <n v="100"/>
    <n v="100"/>
    <n v="100"/>
  </r>
  <r>
    <n v="627902"/>
    <x v="714"/>
    <n v="20220301"/>
    <m/>
    <s v="FACE"/>
    <x v="298"/>
    <s v="AVON CARE MATTIFYING FACE CREAM 100ML"/>
    <n v="1224328"/>
    <x v="714"/>
    <n v="1"/>
    <s v="IN-LINE (EXCL NR)"/>
    <s v="PACK PRICE - MARKETING SET"/>
    <n v="0.38059999999999999"/>
    <m/>
    <n v="2.1389999999999998"/>
    <m/>
    <m/>
    <n v="13.99"/>
    <n v="18.989999999999998"/>
    <n v="983"/>
    <n v="983"/>
    <n v="133"/>
    <s v="WORK IN PROGRESS"/>
    <n v="134466427"/>
    <s v="NO INCENTIVE"/>
    <s v="N"/>
    <s v="N"/>
    <s v="N"/>
    <s v="N"/>
    <x v="3"/>
    <n v="134471235"/>
    <n v="28"/>
    <n v="11"/>
    <n v="20230306"/>
    <s v="CUSTOMER"/>
    <n v="15"/>
    <s v="Y"/>
    <s v="Tech rep lvl + Dia a Dia + VGF2"/>
    <s v="FULL PAYMENT"/>
    <m/>
    <n v="5085.0432000000001"/>
    <n v="2982.4061999999999"/>
    <n v="71.88"/>
    <m/>
    <s v="MOISTURIZER CREAM"/>
    <s v="MOISTURIZER"/>
    <s v="FACIAL CARE"/>
    <s v="FEMALE"/>
    <s v="AVON CARE FRANCHISE"/>
    <s v="AVON CARE (NO SUB BRAND APPLIES)"/>
    <n v="1"/>
    <n v="100"/>
    <n v="100"/>
    <s v="N"/>
    <s v="N"/>
    <n v="50125"/>
    <n v="1"/>
    <s v="N"/>
    <m/>
    <m/>
    <m/>
    <m/>
    <m/>
    <m/>
    <m/>
    <m/>
    <s v="N"/>
    <m/>
    <m/>
    <n v="134471231"/>
    <x v="6"/>
    <m/>
    <n v="132"/>
    <s v="AVON CARE FACIAL - 1"/>
    <s v="N"/>
    <m/>
    <s v="N"/>
    <s v="N"/>
    <n v="20230306"/>
    <m/>
    <n v="134466427"/>
    <s v="MIXED"/>
    <s v="Tech rep lvl"/>
    <s v="CosmÃ©ticos"/>
    <n v="1"/>
    <m/>
    <n v="0"/>
    <n v="0"/>
    <n v="100"/>
    <n v="134471234"/>
    <n v="999"/>
    <n v="2"/>
    <x v="5"/>
    <x v="6"/>
    <n v="0.38059999999999999"/>
    <n v="0.435"/>
    <n v="0.38059999999999999"/>
    <n v="0.35339999999999999"/>
    <n v="0.33710000000000001"/>
    <n v="13.99"/>
    <n v="13.99"/>
    <n v="13.99"/>
    <n v="13.99"/>
    <n v="13.99"/>
    <s v="Brasil + Dia a Dia + VGF2"/>
    <s v="Bronze + Dia a Dia + VGF2"/>
    <s v="Prata + Dia a Dia + VGF2"/>
    <s v="Ouro + Dia a Dia + VGF2"/>
    <s v="Estrela + Dia a Dia + VGF2"/>
    <n v="30"/>
    <n v="20"/>
    <n v="30"/>
    <n v="35"/>
    <n v="38"/>
    <n v="83.92"/>
    <n v="83.92"/>
    <n v="83.92"/>
    <n v="83.92"/>
    <n v="83.92"/>
    <n v="0"/>
    <n v="0"/>
    <n v="0"/>
    <n v="0"/>
    <n v="0"/>
    <n v="9.7929999999999993"/>
    <n v="11.192"/>
    <n v="9.7929999999999993"/>
    <n v="9.0935000000000006"/>
    <n v="8.6738"/>
    <n v="0"/>
    <n v="0"/>
    <n v="0"/>
    <n v="0"/>
    <n v="0"/>
    <n v="0"/>
    <n v="100"/>
    <n v="100"/>
    <n v="100"/>
    <n v="100"/>
  </r>
  <r>
    <n v="635806"/>
    <x v="729"/>
    <n v="20220312"/>
    <m/>
    <s v="FACE"/>
    <x v="299"/>
    <s v="RENEW EVEN TONE FACIAL CREAM"/>
    <n v="1229611"/>
    <x v="729"/>
    <n v="1"/>
    <s v="IN-LINE (EXCL NR)"/>
    <s v="REGULAR PRICE"/>
    <n v="0.38059999999999999"/>
    <m/>
    <n v="5.79"/>
    <m/>
    <m/>
    <n v="83.9"/>
    <n v="83.9"/>
    <n v="2467"/>
    <n v="2467"/>
    <n v="73"/>
    <s v="WORK IN PROGRESS"/>
    <n v="134466452"/>
    <s v="NO INCENTIVE"/>
    <s v="N"/>
    <s v="N"/>
    <s v="N"/>
    <s v="N"/>
    <x v="3"/>
    <n v="134466454"/>
    <n v="28"/>
    <n v="11"/>
    <n v="20230306"/>
    <s v="CUSTOMER"/>
    <n v="15"/>
    <s v="Y"/>
    <s v="Tech rep lvl + Dia a Dia + VGF2"/>
    <s v="FULL PAYMENT"/>
    <m/>
    <n v="76545.166599999997"/>
    <n v="62261.236599999997"/>
    <n v="87.31"/>
    <m/>
    <s v="TREATMENT CREAM"/>
    <s v="TREATMENT"/>
    <s v="FACIAL CARE"/>
    <s v="FEMALE"/>
    <s v="ANEW"/>
    <s v="ANEW (NO SUB BRAND APPLIES)"/>
    <n v="1"/>
    <n v="100"/>
    <n v="100"/>
    <s v="N"/>
    <s v="N"/>
    <n v="52133"/>
    <m/>
    <s v="N"/>
    <m/>
    <m/>
    <m/>
    <m/>
    <m/>
    <m/>
    <m/>
    <m/>
    <s v="N"/>
    <m/>
    <m/>
    <m/>
    <x v="0"/>
    <m/>
    <n v="72"/>
    <s v="RENEW - 8"/>
    <s v="N"/>
    <m/>
    <m/>
    <s v="N"/>
    <n v="20230306"/>
    <m/>
    <n v="134466452"/>
    <s v="MIXED"/>
    <s v="Tech rep lvl"/>
    <s v="CosmÃ©ticos"/>
    <n v="1"/>
    <m/>
    <n v="0"/>
    <n v="0"/>
    <n v="100"/>
    <n v="134466453"/>
    <n v="999"/>
    <n v="2"/>
    <x v="0"/>
    <x v="0"/>
    <n v="0.38059999999999999"/>
    <n v="0.435"/>
    <n v="0.38059999999999999"/>
    <n v="0.35339999999999999"/>
    <n v="0.33710000000000001"/>
    <n v="83.9"/>
    <n v="83.9"/>
    <n v="83.9"/>
    <n v="83.9"/>
    <n v="83.9"/>
    <s v="Brasil + Dia a Dia + VGF2"/>
    <s v="Bronze + Dia a Dia + VGF2"/>
    <s v="Prata + Dia a Dia + VGF2"/>
    <s v="Ouro + Dia a Dia + VGF2"/>
    <s v="Estrela + Dia a Dia + VGF2"/>
    <n v="30"/>
    <n v="20"/>
    <n v="30"/>
    <n v="35"/>
    <n v="38"/>
    <n v="83.92"/>
    <n v="83.92"/>
    <n v="83.92"/>
    <n v="83.92"/>
    <n v="83.92"/>
    <n v="0"/>
    <n v="0"/>
    <n v="0"/>
    <n v="0"/>
    <n v="0"/>
    <n v="58.73"/>
    <n v="67.12"/>
    <n v="58.73"/>
    <n v="54.534999999999997"/>
    <n v="52.018000000000001"/>
    <n v="0"/>
    <n v="0"/>
    <n v="0"/>
    <n v="0"/>
    <n v="0"/>
    <n v="0"/>
    <n v="100"/>
    <n v="100"/>
    <n v="100"/>
    <n v="100"/>
  </r>
  <r>
    <n v="636935"/>
    <x v="730"/>
    <n v="20220315"/>
    <m/>
    <s v="FACE"/>
    <x v="300"/>
    <s v="RENEW EVEN TONE AND TEXTURE HAND CREAM"/>
    <n v="1230488"/>
    <x v="730"/>
    <n v="1"/>
    <s v="IN-LINE (EXCL NR)"/>
    <s v="REGULAR PRICE"/>
    <n v="0.38059999999999999"/>
    <m/>
    <n v="4.008"/>
    <m/>
    <m/>
    <n v="35.9"/>
    <n v="35.9"/>
    <n v="10921"/>
    <n v="10921"/>
    <n v="73"/>
    <s v="WORK IN PROGRESS"/>
    <n v="134466465"/>
    <s v="NO INCENTIVE"/>
    <s v="N"/>
    <s v="N"/>
    <s v="N"/>
    <s v="N"/>
    <x v="3"/>
    <n v="134466467"/>
    <n v="28"/>
    <n v="11"/>
    <n v="20230306"/>
    <s v="CUSTOMER"/>
    <n v="15"/>
    <s v="Y"/>
    <s v="Tech rep lvl + Dia a Dia + VGF2"/>
    <s v="FULL PAYMENT"/>
    <m/>
    <n v="144995.93919999999"/>
    <n v="101224.57120000001"/>
    <n v="79.47"/>
    <m/>
    <s v="TREATMENT CREAM"/>
    <s v="TREATMENT"/>
    <s v="FACIAL CARE"/>
    <s v="FEMALE"/>
    <s v="ANEW"/>
    <s v="ANEW (NO SUB BRAND APPLIES)"/>
    <n v="1"/>
    <n v="100"/>
    <n v="100"/>
    <s v="N"/>
    <s v="N"/>
    <n v="52642"/>
    <m/>
    <s v="N"/>
    <m/>
    <m/>
    <m/>
    <m/>
    <m/>
    <m/>
    <m/>
    <m/>
    <s v="N"/>
    <m/>
    <m/>
    <m/>
    <x v="0"/>
    <m/>
    <n v="72"/>
    <s v="RENEW - 8"/>
    <s v="N"/>
    <m/>
    <m/>
    <s v="N"/>
    <n v="20230306"/>
    <m/>
    <n v="134466465"/>
    <s v="MIXED"/>
    <s v="Tech rep lvl"/>
    <s v="CosmÃ©ticos"/>
    <n v="1"/>
    <m/>
    <n v="0"/>
    <n v="0"/>
    <n v="100"/>
    <n v="134466466"/>
    <n v="999"/>
    <n v="2"/>
    <x v="0"/>
    <x v="0"/>
    <n v="0.38059999999999999"/>
    <n v="0.435"/>
    <n v="0.38059999999999999"/>
    <n v="0.35339999999999999"/>
    <n v="0.33710000000000001"/>
    <n v="35.9"/>
    <n v="35.9"/>
    <n v="35.9"/>
    <n v="35.9"/>
    <n v="35.9"/>
    <s v="Brasil + Dia a Dia + VGF2"/>
    <s v="Bronze + Dia a Dia + VGF2"/>
    <s v="Prata + Dia a Dia + VGF2"/>
    <s v="Ouro + Dia a Dia + VGF2"/>
    <s v="Estrela + Dia a Dia + VGF2"/>
    <n v="30"/>
    <n v="20"/>
    <n v="30"/>
    <n v="35"/>
    <n v="38"/>
    <n v="83.92"/>
    <n v="83.92"/>
    <n v="83.92"/>
    <n v="83.92"/>
    <n v="83.92"/>
    <n v="0"/>
    <n v="0"/>
    <n v="0"/>
    <n v="0"/>
    <n v="0"/>
    <n v="25.13"/>
    <n v="28.72"/>
    <n v="25.13"/>
    <n v="23.335000000000001"/>
    <n v="22.257999999999999"/>
    <n v="0"/>
    <n v="0"/>
    <n v="0"/>
    <n v="0"/>
    <n v="0"/>
    <n v="0"/>
    <n v="100"/>
    <n v="100"/>
    <n v="100"/>
    <n v="100"/>
  </r>
  <r>
    <n v="635806"/>
    <x v="729"/>
    <n v="20220312"/>
    <m/>
    <s v="FACE"/>
    <x v="301"/>
    <s v="RENEW EVEN TONE FACIAL CREAM"/>
    <n v="1229611"/>
    <x v="729"/>
    <n v="1"/>
    <s v="IN-LINE (EXCL NR)"/>
    <s v="PACK PRICE - MARKETING SET"/>
    <n v="0.38059999999999999"/>
    <m/>
    <n v="5.79"/>
    <m/>
    <m/>
    <n v="66.900000000000006"/>
    <n v="83.9"/>
    <n v="739"/>
    <n v="739"/>
    <n v="73"/>
    <s v="WORK IN PROGRESS"/>
    <n v="134466478"/>
    <s v="NO INCENTIVE"/>
    <s v="N"/>
    <s v="Y"/>
    <s v="N"/>
    <s v="N"/>
    <x v="3"/>
    <n v="134467246"/>
    <n v="28"/>
    <n v="11"/>
    <n v="20230306"/>
    <s v="CUSTOMER"/>
    <n v="15"/>
    <s v="Y"/>
    <s v="Tech rep lvl + Dia a Dia + VGF2"/>
    <s v="FULL PAYMENT"/>
    <m/>
    <n v="18275.922600000002"/>
    <n v="13997.1126"/>
    <n v="84.08"/>
    <m/>
    <s v="TREATMENT CREAM"/>
    <s v="TREATMENT"/>
    <s v="FACIAL CARE"/>
    <s v="FEMALE"/>
    <s v="ANEW"/>
    <s v="ANEW (NO SUB BRAND APPLIES)"/>
    <n v="1"/>
    <n v="100"/>
    <n v="100"/>
    <s v="N"/>
    <s v="N"/>
    <n v="52133"/>
    <n v="1"/>
    <s v="N"/>
    <m/>
    <m/>
    <m/>
    <m/>
    <m/>
    <m/>
    <m/>
    <m/>
    <s v="N"/>
    <m/>
    <m/>
    <n v="134467242"/>
    <x v="7"/>
    <m/>
    <n v="72"/>
    <s v="RENEW - 8"/>
    <s v="N"/>
    <m/>
    <s v="N"/>
    <s v="N"/>
    <n v="20230306"/>
    <m/>
    <n v="134466478"/>
    <s v="MIXED"/>
    <s v="Tech rep lvl"/>
    <s v="CosmÃ©ticos"/>
    <n v="1"/>
    <m/>
    <n v="0"/>
    <n v="0"/>
    <n v="100"/>
    <n v="134467245"/>
    <n v="999"/>
    <n v="2"/>
    <x v="6"/>
    <x v="7"/>
    <n v="0.38059999999999999"/>
    <n v="0.435"/>
    <n v="0.38059999999999999"/>
    <n v="0.35339999999999999"/>
    <n v="0.33710000000000001"/>
    <n v="66.900000000000006"/>
    <n v="66.900000000000006"/>
    <n v="66.900000000000006"/>
    <n v="66.900000000000006"/>
    <n v="66.900000000000006"/>
    <s v="Brasil + Dia a Dia + VGF2"/>
    <s v="Bronze + Dia a Dia + VGF2"/>
    <s v="Prata + Dia a Dia + VGF2"/>
    <s v="Ouro + Dia a Dia + VGF2"/>
    <s v="Estrela + Dia a Dia + VGF2"/>
    <n v="30"/>
    <n v="20"/>
    <n v="30"/>
    <n v="35"/>
    <n v="38"/>
    <n v="83.92"/>
    <n v="83.92"/>
    <n v="83.92"/>
    <n v="83.92"/>
    <n v="83.92"/>
    <n v="0"/>
    <n v="0"/>
    <n v="0"/>
    <n v="0"/>
    <n v="0"/>
    <n v="46.83"/>
    <n v="53.52"/>
    <n v="46.83"/>
    <n v="43.484999999999999"/>
    <n v="41.478000000000002"/>
    <n v="0"/>
    <n v="0"/>
    <n v="0"/>
    <n v="0"/>
    <n v="0"/>
    <n v="0"/>
    <n v="100"/>
    <n v="100"/>
    <n v="100"/>
    <n v="100"/>
  </r>
  <r>
    <n v="636935"/>
    <x v="730"/>
    <n v="20220315"/>
    <m/>
    <s v="FACE"/>
    <x v="301"/>
    <s v="RENEW EVEN TONE AND TEXTURE HAND CREAM"/>
    <n v="1230488"/>
    <x v="730"/>
    <n v="1"/>
    <s v="IN-LINE (EXCL NR)"/>
    <s v="PACK PRICE - MARKETING SET"/>
    <n v="0.38059999999999999"/>
    <m/>
    <n v="4.008"/>
    <m/>
    <m/>
    <n v="29.9"/>
    <n v="35.9"/>
    <n v="739"/>
    <n v="739"/>
    <n v="73"/>
    <s v="WORK IN PROGRESS"/>
    <n v="134466478"/>
    <s v="NO INCENTIVE"/>
    <s v="N"/>
    <s v="Y"/>
    <s v="N"/>
    <s v="N"/>
    <x v="3"/>
    <n v="134467244"/>
    <n v="28"/>
    <n v="11"/>
    <n v="20230306"/>
    <s v="CUSTOMER"/>
    <n v="15"/>
    <s v="Y"/>
    <s v="Tech rep lvl + Dia a Dia + VGF2"/>
    <s v="FULL PAYMENT"/>
    <m/>
    <n v="8168.1626999999999"/>
    <n v="5206.2506999999996"/>
    <n v="75.349999999999994"/>
    <m/>
    <s v="TREATMENT CREAM"/>
    <s v="TREATMENT"/>
    <s v="FACIAL CARE"/>
    <s v="FEMALE"/>
    <s v="ANEW"/>
    <s v="ANEW (NO SUB BRAND APPLIES)"/>
    <n v="1"/>
    <n v="100"/>
    <n v="100"/>
    <s v="N"/>
    <s v="N"/>
    <n v="52642"/>
    <n v="1"/>
    <s v="N"/>
    <m/>
    <m/>
    <m/>
    <m/>
    <m/>
    <m/>
    <m/>
    <m/>
    <s v="N"/>
    <m/>
    <m/>
    <n v="134467242"/>
    <x v="7"/>
    <m/>
    <n v="72"/>
    <s v="RENEW - 8"/>
    <s v="N"/>
    <m/>
    <s v="N"/>
    <s v="N"/>
    <n v="20230306"/>
    <m/>
    <n v="134466478"/>
    <s v="MIXED"/>
    <s v="Tech rep lvl"/>
    <s v="CosmÃ©ticos"/>
    <n v="1"/>
    <m/>
    <n v="0"/>
    <n v="0"/>
    <n v="100"/>
    <n v="134467243"/>
    <n v="999"/>
    <n v="2"/>
    <x v="6"/>
    <x v="7"/>
    <n v="0.38059999999999999"/>
    <n v="0.435"/>
    <n v="0.38059999999999999"/>
    <n v="0.35339999999999999"/>
    <n v="0.33710000000000001"/>
    <n v="29.9"/>
    <n v="29.9"/>
    <n v="29.9"/>
    <n v="29.9"/>
    <n v="29.9"/>
    <s v="Brasil + Dia a Dia + VGF2"/>
    <s v="Bronze + Dia a Dia + VGF2"/>
    <s v="Prata + Dia a Dia + VGF2"/>
    <s v="Ouro + Dia a Dia + VGF2"/>
    <s v="Estrela + Dia a Dia + VGF2"/>
    <n v="30"/>
    <n v="20"/>
    <n v="30"/>
    <n v="35"/>
    <n v="38"/>
    <n v="83.92"/>
    <n v="83.92"/>
    <n v="83.92"/>
    <n v="83.92"/>
    <n v="83.92"/>
    <n v="0"/>
    <n v="0"/>
    <n v="0"/>
    <n v="0"/>
    <n v="0"/>
    <n v="20.93"/>
    <n v="23.92"/>
    <n v="20.93"/>
    <n v="19.434999999999999"/>
    <n v="18.538"/>
    <n v="0"/>
    <n v="0"/>
    <n v="0"/>
    <n v="0"/>
    <n v="0"/>
    <n v="0"/>
    <n v="100"/>
    <n v="100"/>
    <n v="100"/>
    <n v="100"/>
  </r>
  <r>
    <n v="627122"/>
    <x v="731"/>
    <n v="20210317"/>
    <m/>
    <s v="COLOR"/>
    <x v="302"/>
    <s v="ANEW RADIANT SERUM FOUNDATION SAMPLE - BRAZIL LOCAL"/>
    <n v="1223822"/>
    <x v="731"/>
    <n v="1"/>
    <s v="IN-LINE (EXCL NR)"/>
    <s v="REPRESENTATIVE OFFER"/>
    <n v="0.54369999999999996"/>
    <m/>
    <n v="0.29399999999999998"/>
    <m/>
    <m/>
    <n v="1.99"/>
    <n v="6.29"/>
    <n v="70"/>
    <n v="70"/>
    <n v="50"/>
    <s v="WORK IN PROGRESS"/>
    <n v="134466506"/>
    <s v="NO INCENTIVE"/>
    <s v="N"/>
    <s v="N"/>
    <s v="N"/>
    <s v="N"/>
    <x v="1"/>
    <n v="134466626"/>
    <n v="28"/>
    <n v="32"/>
    <n v="20230306"/>
    <s v="NET ITEM"/>
    <n v="15"/>
    <s v="Y"/>
    <s v="Tech rep lvl + ExceÃ§Ã£o + VGF2"/>
    <s v="FULL PAYMENT"/>
    <m/>
    <n v="75.737399999999994"/>
    <n v="55.157400000000003"/>
    <n v="90.97"/>
    <m/>
    <s v="SAMPLE PACKETTE"/>
    <s v="SAMPLE"/>
    <s v="FACE COLOR"/>
    <s v="FEMALE"/>
    <s v="AVON"/>
    <s v="AVON"/>
    <n v="0"/>
    <n v="25"/>
    <s v="6.67"/>
    <s v="N"/>
    <s v="N"/>
    <n v="50098"/>
    <m/>
    <s v="N"/>
    <s v="RP"/>
    <n v="3.72"/>
    <n v="6.29"/>
    <n v="6.29"/>
    <m/>
    <m/>
    <m/>
    <m/>
    <s v="N"/>
    <m/>
    <m/>
    <m/>
    <x v="0"/>
    <m/>
    <n v="50"/>
    <s v="AMOSTRAS"/>
    <s v="N"/>
    <m/>
    <m/>
    <s v="N"/>
    <n v="20230306"/>
    <m/>
    <n v="134466506"/>
    <s v="MIXED"/>
    <s v="Tech rep lvl"/>
    <s v="ExceÃ§Ã£o"/>
    <n v="1"/>
    <m/>
    <n v="0"/>
    <n v="0"/>
    <n v="100"/>
    <n v="134466621"/>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27122"/>
    <x v="731"/>
    <n v="20210317"/>
    <m/>
    <s v="COLOR"/>
    <x v="302"/>
    <s v="ANEW RADIANT SERUM FOUNDATION SAMPLE - BRAZIL LOCAL"/>
    <n v="1223822"/>
    <x v="731"/>
    <n v="2"/>
    <s v="IN-LINE (EXCL NR)"/>
    <s v="ANY X FOR.."/>
    <n v="0.54369999999999996"/>
    <m/>
    <n v="0.29399999999999998"/>
    <m/>
    <m/>
    <n v="2.58"/>
    <n v="6.29"/>
    <n v="107"/>
    <n v="107"/>
    <n v="50"/>
    <s v="WORK IN PROGRESS"/>
    <n v="134466506"/>
    <s v="NO INCENTIVE"/>
    <s v="N"/>
    <s v="N"/>
    <s v="N"/>
    <s v="N"/>
    <x v="1"/>
    <n v="134466722"/>
    <n v="28"/>
    <n v="32"/>
    <n v="20230306"/>
    <s v="NET ITEM"/>
    <n v="15"/>
    <s v="Y"/>
    <s v="Tech rep lvl + ExceÃ§Ã£o + VGF2"/>
    <s v="FULL PAYMENT"/>
    <m/>
    <n v="75.046899999999994"/>
    <n v="43.588900000000002"/>
    <n v="90.97"/>
    <m/>
    <s v="SAMPLE PACKETTE"/>
    <s v="SAMPLE"/>
    <s v="FACE COLOR"/>
    <s v="FEMALE"/>
    <s v="AVON"/>
    <s v="AVON"/>
    <n v="0"/>
    <n v="25"/>
    <s v="6.67"/>
    <s v="N"/>
    <s v="N"/>
    <n v="50098"/>
    <m/>
    <s v="N"/>
    <s v="RP"/>
    <n v="3.72"/>
    <n v="6.29"/>
    <n v="6.29"/>
    <m/>
    <m/>
    <m/>
    <m/>
    <s v="N"/>
    <m/>
    <m/>
    <m/>
    <x v="0"/>
    <m/>
    <n v="50"/>
    <s v="AMOSTRAS"/>
    <s v="N"/>
    <m/>
    <m/>
    <s v="N"/>
    <n v="20230306"/>
    <m/>
    <n v="134466506"/>
    <s v="MIXED"/>
    <s v="Tech rep lvl"/>
    <s v="ExceÃ§Ã£o"/>
    <n v="2"/>
    <m/>
    <n v="0"/>
    <n v="0"/>
    <n v="100"/>
    <n v="134466717"/>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27122"/>
    <x v="731"/>
    <n v="20210317"/>
    <m/>
    <s v="COLOR"/>
    <x v="302"/>
    <s v="ANEW RADIANT SERUM FOUNDATION SAMPLE - BRAZIL LOCAL"/>
    <n v="1223822"/>
    <x v="731"/>
    <n v="3"/>
    <s v="IN-LINE (EXCL NR)"/>
    <s v="ANY X FOR.."/>
    <n v="0.54369999999999996"/>
    <m/>
    <n v="0.29399999999999998"/>
    <m/>
    <m/>
    <n v="2.97"/>
    <n v="6.29"/>
    <n v="522"/>
    <n v="522"/>
    <n v="50"/>
    <s v="WORK IN PROGRESS"/>
    <n v="134466506"/>
    <s v="NO INCENTIVE"/>
    <s v="N"/>
    <s v="N"/>
    <s v="N"/>
    <s v="N"/>
    <x v="1"/>
    <n v="134466818"/>
    <n v="28"/>
    <n v="32"/>
    <n v="20230306"/>
    <s v="NET ITEM"/>
    <n v="15"/>
    <s v="Y"/>
    <s v="Tech rep lvl + ExceÃ§Ã£o + VGF2"/>
    <s v="FULL PAYMENT"/>
    <m/>
    <n v="280.97329999999999"/>
    <n v="127.50530000000001"/>
    <n v="90.97"/>
    <m/>
    <s v="SAMPLE PACKETTE"/>
    <s v="SAMPLE"/>
    <s v="FACE COLOR"/>
    <s v="FEMALE"/>
    <s v="AVON"/>
    <s v="AVON"/>
    <n v="0"/>
    <n v="25"/>
    <s v="6.67"/>
    <s v="N"/>
    <s v="N"/>
    <n v="50098"/>
    <m/>
    <s v="N"/>
    <s v="RP"/>
    <n v="3.72"/>
    <n v="6.29"/>
    <n v="6.29"/>
    <m/>
    <m/>
    <m/>
    <m/>
    <s v="N"/>
    <m/>
    <m/>
    <m/>
    <x v="0"/>
    <m/>
    <n v="50"/>
    <s v="AMOSTRAS"/>
    <s v="N"/>
    <m/>
    <m/>
    <s v="N"/>
    <n v="20230306"/>
    <m/>
    <n v="134466506"/>
    <s v="MIXED"/>
    <s v="Tech rep lvl"/>
    <s v="ExceÃ§Ã£o"/>
    <n v="3"/>
    <m/>
    <n v="0"/>
    <n v="0"/>
    <n v="100"/>
    <n v="134466813"/>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27494"/>
    <x v="732"/>
    <n v="20210302"/>
    <m/>
    <s v="COLOR"/>
    <x v="302"/>
    <s v="AVON BASE POWERSTAY AMOSTRA - BRAZIL SHADE NAME"/>
    <n v="1224085"/>
    <x v="732"/>
    <n v="1"/>
    <s v="IN-LINE (EXCL NR)"/>
    <s v="REPRESENTATIVE OFFER"/>
    <n v="0.54369999999999996"/>
    <m/>
    <n v="0.34599999999999997"/>
    <m/>
    <m/>
    <n v="1.99"/>
    <n v="5.99"/>
    <n v="11"/>
    <n v="11"/>
    <n v="50"/>
    <s v="WORK IN PROGRESS"/>
    <n v="134466506"/>
    <s v="NO INCENTIVE"/>
    <s v="N"/>
    <s v="N"/>
    <s v="N"/>
    <s v="N"/>
    <x v="1"/>
    <n v="134466523"/>
    <n v="28"/>
    <n v="32"/>
    <n v="20230306"/>
    <s v="NET ITEM"/>
    <n v="15"/>
    <s v="Y"/>
    <s v="Tech rep lvl + ExceÃ§Ã£o + VGF2"/>
    <s v="FULL PAYMENT"/>
    <m/>
    <n v="11.9016"/>
    <n v="8.0955999999999992"/>
    <n v="89.38"/>
    <m/>
    <s v="TESTER"/>
    <s v="SAMPLE"/>
    <s v="FACE COLOR"/>
    <s v="FEMALE"/>
    <s v="AVON"/>
    <s v="AVON"/>
    <n v="0"/>
    <n v="25"/>
    <s v="5.56"/>
    <s v="N"/>
    <s v="N"/>
    <n v="52335"/>
    <m/>
    <s v="N"/>
    <m/>
    <m/>
    <m/>
    <m/>
    <m/>
    <m/>
    <m/>
    <m/>
    <s v="N"/>
    <m/>
    <m/>
    <m/>
    <x v="0"/>
    <m/>
    <n v="50"/>
    <s v="AMOSTRAS"/>
    <s v="N"/>
    <m/>
    <m/>
    <s v="N"/>
    <n v="20230306"/>
    <m/>
    <n v="134466506"/>
    <s v="MIXED"/>
    <s v="Tech rep lvl"/>
    <s v="ExceÃ§Ã£o"/>
    <n v="1"/>
    <m/>
    <n v="0"/>
    <n v="0"/>
    <n v="100"/>
    <n v="134466507"/>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27494"/>
    <x v="732"/>
    <n v="20210302"/>
    <m/>
    <s v="COLOR"/>
    <x v="302"/>
    <s v="AVON BASE POWERSTAY AMOSTRA - BRAZIL SHADE NAME"/>
    <n v="1224085"/>
    <x v="732"/>
    <n v="2"/>
    <s v="IN-LINE (EXCL NR)"/>
    <s v="ANY X FOR.."/>
    <n v="0.54369999999999996"/>
    <m/>
    <n v="0.34599999999999997"/>
    <m/>
    <m/>
    <n v="2.58"/>
    <n v="5.99"/>
    <n v="15"/>
    <n v="15"/>
    <n v="50"/>
    <s v="WORK IN PROGRESS"/>
    <n v="134466506"/>
    <s v="NO INCENTIVE"/>
    <s v="N"/>
    <s v="N"/>
    <s v="N"/>
    <s v="N"/>
    <x v="1"/>
    <n v="134466938"/>
    <n v="28"/>
    <n v="32"/>
    <n v="20230306"/>
    <s v="NET ITEM"/>
    <n v="15"/>
    <s v="Y"/>
    <s v="Tech rep lvl + ExceÃ§Ã£o + VGF2"/>
    <s v="FULL PAYMENT"/>
    <m/>
    <n v="10.5206"/>
    <n v="5.3305999999999996"/>
    <n v="89.38"/>
    <m/>
    <s v="TESTER"/>
    <s v="SAMPLE"/>
    <s v="FACE COLOR"/>
    <s v="FEMALE"/>
    <s v="AVON"/>
    <s v="AVON"/>
    <n v="0"/>
    <n v="25"/>
    <s v="5.56"/>
    <s v="N"/>
    <s v="N"/>
    <n v="52335"/>
    <m/>
    <s v="N"/>
    <m/>
    <m/>
    <m/>
    <m/>
    <m/>
    <m/>
    <m/>
    <m/>
    <s v="N"/>
    <m/>
    <m/>
    <m/>
    <x v="0"/>
    <m/>
    <n v="50"/>
    <s v="AMOSTRAS"/>
    <s v="N"/>
    <m/>
    <m/>
    <s v="N"/>
    <n v="20230306"/>
    <m/>
    <n v="134466506"/>
    <s v="MIXED"/>
    <s v="Tech rep lvl"/>
    <s v="ExceÃ§Ã£o"/>
    <n v="2"/>
    <m/>
    <n v="0"/>
    <n v="0"/>
    <n v="100"/>
    <n v="134466922"/>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27494"/>
    <x v="732"/>
    <n v="20210302"/>
    <m/>
    <s v="COLOR"/>
    <x v="302"/>
    <s v="AVON BASE POWERSTAY AMOSTRA - BRAZIL SHADE NAME"/>
    <n v="1224085"/>
    <x v="732"/>
    <n v="3"/>
    <s v="IN-LINE (EXCL NR)"/>
    <s v="ANY X FOR.."/>
    <n v="0.54369999999999996"/>
    <m/>
    <n v="0.34599999999999997"/>
    <m/>
    <m/>
    <n v="2.97"/>
    <n v="5.99"/>
    <n v="78"/>
    <n v="78"/>
    <n v="50"/>
    <s v="WORK IN PROGRESS"/>
    <n v="134466506"/>
    <s v="NO INCENTIVE"/>
    <s v="N"/>
    <s v="N"/>
    <s v="N"/>
    <s v="N"/>
    <x v="1"/>
    <n v="134467052"/>
    <n v="28"/>
    <n v="32"/>
    <n v="20230306"/>
    <s v="NET ITEM"/>
    <n v="15"/>
    <s v="Y"/>
    <s v="Tech rep lvl + ExceÃ§Ã£o + VGF2"/>
    <s v="FULL PAYMENT"/>
    <m/>
    <n v="41.984499999999997"/>
    <n v="14.996499999999999"/>
    <n v="89.38"/>
    <m/>
    <s v="TESTER"/>
    <s v="SAMPLE"/>
    <s v="FACE COLOR"/>
    <s v="FEMALE"/>
    <s v="AVON"/>
    <s v="AVON"/>
    <n v="0"/>
    <n v="25"/>
    <s v="5.56"/>
    <s v="N"/>
    <s v="N"/>
    <n v="52335"/>
    <m/>
    <s v="N"/>
    <m/>
    <m/>
    <m/>
    <m/>
    <m/>
    <m/>
    <m/>
    <m/>
    <s v="N"/>
    <m/>
    <m/>
    <m/>
    <x v="0"/>
    <m/>
    <n v="50"/>
    <s v="AMOSTRAS"/>
    <s v="N"/>
    <m/>
    <m/>
    <s v="N"/>
    <n v="20230306"/>
    <m/>
    <n v="134466506"/>
    <s v="MIXED"/>
    <s v="Tech rep lvl"/>
    <s v="ExceÃ§Ã£o"/>
    <n v="3"/>
    <m/>
    <n v="0"/>
    <n v="0"/>
    <n v="100"/>
    <n v="134467036"/>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27499"/>
    <x v="733"/>
    <n v="20210302"/>
    <m/>
    <s v="COLOR"/>
    <x v="302"/>
    <s v="AVON BASE POWERSTAY AMOSTRA - BRAZIL SHADE NAME"/>
    <n v="1224085"/>
    <x v="733"/>
    <n v="1"/>
    <s v="IN-LINE (EXCL NR)"/>
    <s v="REPRESENTATIVE OFFER"/>
    <n v="0.54369999999999996"/>
    <m/>
    <n v="0.33500000000000002"/>
    <m/>
    <m/>
    <n v="1.99"/>
    <n v="5.99"/>
    <n v="48"/>
    <n v="48"/>
    <n v="50"/>
    <s v="WORK IN PROGRESS"/>
    <n v="134466506"/>
    <s v="NO INCENTIVE"/>
    <s v="N"/>
    <s v="N"/>
    <s v="N"/>
    <s v="N"/>
    <x v="1"/>
    <n v="134466518"/>
    <n v="28"/>
    <n v="32"/>
    <n v="20230306"/>
    <s v="NET ITEM"/>
    <n v="15"/>
    <s v="Y"/>
    <s v="Tech rep lvl + ExceÃ§Ã£o + VGF2"/>
    <s v="FULL PAYMENT"/>
    <m/>
    <n v="51.934199999999997"/>
    <n v="35.854199999999999"/>
    <n v="89.71"/>
    <m/>
    <s v="TESTER"/>
    <s v="SAMPLE"/>
    <s v="FACE COLOR"/>
    <s v="FEMALE"/>
    <s v="AVON"/>
    <s v="AVON"/>
    <n v="0"/>
    <n v="25"/>
    <s v="5.56"/>
    <s v="N"/>
    <s v="N"/>
    <n v="52337"/>
    <m/>
    <s v="N"/>
    <m/>
    <m/>
    <m/>
    <m/>
    <m/>
    <m/>
    <m/>
    <m/>
    <s v="N"/>
    <m/>
    <m/>
    <m/>
    <x v="0"/>
    <m/>
    <n v="50"/>
    <s v="AMOSTRAS"/>
    <s v="N"/>
    <m/>
    <m/>
    <s v="N"/>
    <n v="20230306"/>
    <m/>
    <n v="134466506"/>
    <s v="MIXED"/>
    <s v="Tech rep lvl"/>
    <s v="ExceÃ§Ã£o"/>
    <n v="1"/>
    <m/>
    <n v="0"/>
    <n v="0"/>
    <n v="100"/>
    <n v="134466507"/>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27499"/>
    <x v="733"/>
    <n v="20210302"/>
    <m/>
    <s v="COLOR"/>
    <x v="302"/>
    <s v="AVON BASE POWERSTAY AMOSTRA - BRAZIL SHADE NAME"/>
    <n v="1224085"/>
    <x v="733"/>
    <n v="2"/>
    <s v="IN-LINE (EXCL NR)"/>
    <s v="ANY X FOR.."/>
    <n v="0.54369999999999996"/>
    <m/>
    <n v="0.33500000000000002"/>
    <m/>
    <m/>
    <n v="2.58"/>
    <n v="5.99"/>
    <n v="73"/>
    <n v="73"/>
    <n v="50"/>
    <s v="WORK IN PROGRESS"/>
    <n v="134466506"/>
    <s v="NO INCENTIVE"/>
    <s v="N"/>
    <s v="N"/>
    <s v="N"/>
    <s v="N"/>
    <x v="1"/>
    <n v="134466933"/>
    <n v="28"/>
    <n v="32"/>
    <n v="20230306"/>
    <s v="NET ITEM"/>
    <n v="15"/>
    <s v="Y"/>
    <s v="Tech rep lvl + ExceÃ§Ã£o + VGF2"/>
    <s v="FULL PAYMENT"/>
    <m/>
    <n v="51.200200000000002"/>
    <n v="26.745200000000001"/>
    <n v="89.71"/>
    <m/>
    <s v="TESTER"/>
    <s v="SAMPLE"/>
    <s v="FACE COLOR"/>
    <s v="FEMALE"/>
    <s v="AVON"/>
    <s v="AVON"/>
    <n v="0"/>
    <n v="25"/>
    <s v="5.56"/>
    <s v="N"/>
    <s v="N"/>
    <n v="52337"/>
    <m/>
    <s v="N"/>
    <m/>
    <m/>
    <m/>
    <m/>
    <m/>
    <m/>
    <m/>
    <m/>
    <s v="N"/>
    <m/>
    <m/>
    <m/>
    <x v="0"/>
    <m/>
    <n v="50"/>
    <s v="AMOSTRAS"/>
    <s v="N"/>
    <m/>
    <m/>
    <s v="N"/>
    <n v="20230306"/>
    <m/>
    <n v="134466506"/>
    <s v="MIXED"/>
    <s v="Tech rep lvl"/>
    <s v="ExceÃ§Ã£o"/>
    <n v="2"/>
    <m/>
    <n v="0"/>
    <n v="0"/>
    <n v="100"/>
    <n v="134466922"/>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27499"/>
    <x v="733"/>
    <n v="20210302"/>
    <m/>
    <s v="COLOR"/>
    <x v="302"/>
    <s v="AVON BASE POWERSTAY AMOSTRA - BRAZIL SHADE NAME"/>
    <n v="1224085"/>
    <x v="733"/>
    <n v="3"/>
    <s v="IN-LINE (EXCL NR)"/>
    <s v="ANY X FOR.."/>
    <n v="0.54369999999999996"/>
    <m/>
    <n v="0.33500000000000002"/>
    <m/>
    <m/>
    <n v="2.97"/>
    <n v="5.99"/>
    <n v="356"/>
    <n v="356"/>
    <n v="50"/>
    <s v="WORK IN PROGRESS"/>
    <n v="134466506"/>
    <s v="NO INCENTIVE"/>
    <s v="N"/>
    <s v="N"/>
    <s v="N"/>
    <s v="N"/>
    <x v="1"/>
    <n v="134467047"/>
    <n v="28"/>
    <n v="32"/>
    <n v="20230306"/>
    <s v="NET ITEM"/>
    <n v="15"/>
    <s v="Y"/>
    <s v="Tech rep lvl + ExceÃ§Ã£o + VGF2"/>
    <s v="FULL PAYMENT"/>
    <m/>
    <n v="191.6216"/>
    <n v="72.361599999999996"/>
    <n v="89.71"/>
    <m/>
    <s v="TESTER"/>
    <s v="SAMPLE"/>
    <s v="FACE COLOR"/>
    <s v="FEMALE"/>
    <s v="AVON"/>
    <s v="AVON"/>
    <n v="0"/>
    <n v="25"/>
    <s v="5.56"/>
    <s v="N"/>
    <s v="N"/>
    <n v="52337"/>
    <m/>
    <s v="N"/>
    <m/>
    <m/>
    <m/>
    <m/>
    <m/>
    <m/>
    <m/>
    <m/>
    <s v="N"/>
    <m/>
    <m/>
    <m/>
    <x v="0"/>
    <m/>
    <n v="50"/>
    <s v="AMOSTRAS"/>
    <s v="N"/>
    <m/>
    <m/>
    <s v="N"/>
    <n v="20230306"/>
    <m/>
    <n v="134466506"/>
    <s v="MIXED"/>
    <s v="Tech rep lvl"/>
    <s v="ExceÃ§Ã£o"/>
    <n v="3"/>
    <m/>
    <n v="0"/>
    <n v="0"/>
    <n v="100"/>
    <n v="134467036"/>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27500"/>
    <x v="734"/>
    <n v="20210302"/>
    <m/>
    <s v="COLOR"/>
    <x v="302"/>
    <s v="AVON BASE POWERSTAY AMOSTRA - BRAZIL SHADE NAME"/>
    <n v="1224085"/>
    <x v="734"/>
    <n v="1"/>
    <s v="IN-LINE (EXCL NR)"/>
    <s v="REPRESENTATIVE OFFER"/>
    <n v="0.54369999999999996"/>
    <m/>
    <n v="0.33700000000000002"/>
    <m/>
    <m/>
    <n v="1.99"/>
    <n v="5.99"/>
    <n v="43"/>
    <n v="43"/>
    <n v="50"/>
    <s v="WORK IN PROGRESS"/>
    <n v="134466506"/>
    <s v="NO INCENTIVE"/>
    <s v="N"/>
    <s v="N"/>
    <s v="N"/>
    <s v="N"/>
    <x v="1"/>
    <n v="134466508"/>
    <n v="28"/>
    <n v="32"/>
    <n v="20230306"/>
    <s v="NET ITEM"/>
    <n v="15"/>
    <s v="Y"/>
    <s v="Tech rep lvl + ExceÃ§Ã£o + VGF2"/>
    <s v="FULL PAYMENT"/>
    <m/>
    <n v="46.5244"/>
    <n v="32.0334"/>
    <n v="89.65"/>
    <m/>
    <s v="TESTER"/>
    <s v="SAMPLE"/>
    <s v="FACE COLOR"/>
    <s v="FEMALE"/>
    <s v="AVON"/>
    <s v="AVON"/>
    <n v="0"/>
    <n v="25"/>
    <s v="5.56"/>
    <s v="N"/>
    <s v="N"/>
    <n v="52338"/>
    <m/>
    <s v="N"/>
    <m/>
    <m/>
    <m/>
    <m/>
    <m/>
    <m/>
    <m/>
    <m/>
    <s v="N"/>
    <m/>
    <m/>
    <m/>
    <x v="0"/>
    <m/>
    <n v="50"/>
    <s v="AMOSTRAS"/>
    <s v="N"/>
    <m/>
    <m/>
    <s v="N"/>
    <n v="20230306"/>
    <m/>
    <n v="134466506"/>
    <s v="MIXED"/>
    <s v="Tech rep lvl"/>
    <s v="ExceÃ§Ã£o"/>
    <n v="1"/>
    <m/>
    <n v="0"/>
    <n v="0"/>
    <n v="100"/>
    <n v="134466507"/>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27500"/>
    <x v="734"/>
    <n v="20210302"/>
    <m/>
    <s v="COLOR"/>
    <x v="302"/>
    <s v="AVON BASE POWERSTAY AMOSTRA - BRAZIL SHADE NAME"/>
    <n v="1224085"/>
    <x v="734"/>
    <n v="2"/>
    <s v="IN-LINE (EXCL NR)"/>
    <s v="ANY X FOR.."/>
    <n v="0.54369999999999996"/>
    <m/>
    <n v="0.33700000000000002"/>
    <m/>
    <m/>
    <n v="2.58"/>
    <n v="5.99"/>
    <n v="64"/>
    <n v="64"/>
    <n v="50"/>
    <s v="WORK IN PROGRESS"/>
    <n v="134466506"/>
    <s v="NO INCENTIVE"/>
    <s v="N"/>
    <s v="N"/>
    <s v="N"/>
    <s v="N"/>
    <x v="1"/>
    <n v="134466923"/>
    <n v="28"/>
    <n v="32"/>
    <n v="20230306"/>
    <s v="NET ITEM"/>
    <n v="15"/>
    <s v="Y"/>
    <s v="Tech rep lvl + ExceÃ§Ã£o + VGF2"/>
    <s v="FULL PAYMENT"/>
    <m/>
    <n v="44.887900000000002"/>
    <n v="23.319900000000001"/>
    <n v="89.65"/>
    <m/>
    <s v="TESTER"/>
    <s v="SAMPLE"/>
    <s v="FACE COLOR"/>
    <s v="FEMALE"/>
    <s v="AVON"/>
    <s v="AVON"/>
    <n v="0"/>
    <n v="25"/>
    <s v="5.56"/>
    <s v="N"/>
    <s v="N"/>
    <n v="52338"/>
    <m/>
    <s v="N"/>
    <m/>
    <m/>
    <m/>
    <m/>
    <m/>
    <m/>
    <m/>
    <m/>
    <s v="N"/>
    <m/>
    <m/>
    <m/>
    <x v="0"/>
    <m/>
    <n v="50"/>
    <s v="AMOSTRAS"/>
    <s v="N"/>
    <m/>
    <m/>
    <s v="N"/>
    <n v="20230306"/>
    <m/>
    <n v="134466506"/>
    <s v="MIXED"/>
    <s v="Tech rep lvl"/>
    <s v="ExceÃ§Ã£o"/>
    <n v="2"/>
    <m/>
    <n v="0"/>
    <n v="0"/>
    <n v="100"/>
    <n v="134466922"/>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27500"/>
    <x v="734"/>
    <n v="20210302"/>
    <m/>
    <s v="COLOR"/>
    <x v="302"/>
    <s v="AVON BASE POWERSTAY AMOSTRA - BRAZIL SHADE NAME"/>
    <n v="1224085"/>
    <x v="734"/>
    <n v="3"/>
    <s v="IN-LINE (EXCL NR)"/>
    <s v="ANY X FOR.."/>
    <n v="0.54369999999999996"/>
    <m/>
    <n v="0.33700000000000002"/>
    <m/>
    <m/>
    <n v="2.97"/>
    <n v="5.99"/>
    <n v="316"/>
    <n v="316"/>
    <n v="50"/>
    <s v="WORK IN PROGRESS"/>
    <n v="134466506"/>
    <s v="NO INCENTIVE"/>
    <s v="N"/>
    <s v="N"/>
    <s v="N"/>
    <s v="N"/>
    <x v="1"/>
    <n v="134467037"/>
    <n v="28"/>
    <n v="32"/>
    <n v="20230306"/>
    <s v="NET ITEM"/>
    <n v="15"/>
    <s v="Y"/>
    <s v="Tech rep lvl + ExceÃ§Ã£o + VGF2"/>
    <s v="FULL PAYMENT"/>
    <m/>
    <n v="170.09110000000001"/>
    <n v="63.5991"/>
    <n v="89.65"/>
    <m/>
    <s v="TESTER"/>
    <s v="SAMPLE"/>
    <s v="FACE COLOR"/>
    <s v="FEMALE"/>
    <s v="AVON"/>
    <s v="AVON"/>
    <n v="0"/>
    <n v="25"/>
    <s v="5.56"/>
    <s v="N"/>
    <s v="N"/>
    <n v="52338"/>
    <m/>
    <s v="N"/>
    <m/>
    <m/>
    <m/>
    <m/>
    <m/>
    <m/>
    <m/>
    <m/>
    <s v="N"/>
    <m/>
    <m/>
    <m/>
    <x v="0"/>
    <m/>
    <n v="50"/>
    <s v="AMOSTRAS"/>
    <s v="N"/>
    <m/>
    <m/>
    <s v="N"/>
    <n v="20230306"/>
    <m/>
    <n v="134466506"/>
    <s v="MIXED"/>
    <s v="Tech rep lvl"/>
    <s v="ExceÃ§Ã£o"/>
    <n v="3"/>
    <m/>
    <n v="0"/>
    <n v="0"/>
    <n v="100"/>
    <n v="134467036"/>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27501"/>
    <x v="735"/>
    <n v="20210302"/>
    <m/>
    <s v="COLOR"/>
    <x v="302"/>
    <s v="AVON BASE POWERSTAY AMOSTRA - BRAZIL SHADE NAME"/>
    <n v="1224085"/>
    <x v="735"/>
    <n v="1"/>
    <s v="IN-LINE (EXCL NR)"/>
    <s v="REPRESENTATIVE OFFER"/>
    <n v="0.54369999999999996"/>
    <m/>
    <n v="0.34599999999999997"/>
    <m/>
    <m/>
    <n v="1.99"/>
    <n v="5.99"/>
    <n v="18"/>
    <n v="18"/>
    <n v="50"/>
    <s v="WORK IN PROGRESS"/>
    <n v="134466506"/>
    <s v="NO INCENTIVE"/>
    <s v="N"/>
    <s v="N"/>
    <s v="N"/>
    <s v="N"/>
    <x v="1"/>
    <n v="134466509"/>
    <n v="28"/>
    <n v="32"/>
    <n v="20230306"/>
    <s v="NET ITEM"/>
    <n v="15"/>
    <s v="Y"/>
    <s v="Tech rep lvl + ExceÃ§Ã£o + VGF2"/>
    <s v="FULL PAYMENT"/>
    <m/>
    <n v="19.475300000000001"/>
    <n v="13.247299999999999"/>
    <n v="89.38"/>
    <m/>
    <s v="TESTER"/>
    <s v="SAMPLE"/>
    <s v="FACE COLOR"/>
    <s v="FEMALE"/>
    <s v="AVON"/>
    <s v="AVON"/>
    <n v="0"/>
    <n v="25"/>
    <s v="5.56"/>
    <s v="N"/>
    <s v="N"/>
    <n v="52339"/>
    <m/>
    <s v="N"/>
    <m/>
    <m/>
    <m/>
    <m/>
    <m/>
    <m/>
    <m/>
    <m/>
    <s v="N"/>
    <m/>
    <m/>
    <m/>
    <x v="0"/>
    <m/>
    <n v="50"/>
    <s v="AMOSTRAS"/>
    <s v="N"/>
    <m/>
    <m/>
    <s v="N"/>
    <n v="20230306"/>
    <m/>
    <n v="134466506"/>
    <s v="MIXED"/>
    <s v="Tech rep lvl"/>
    <s v="ExceÃ§Ã£o"/>
    <n v="1"/>
    <m/>
    <n v="0"/>
    <n v="0"/>
    <n v="100"/>
    <n v="134466507"/>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27501"/>
    <x v="735"/>
    <n v="20210302"/>
    <m/>
    <s v="COLOR"/>
    <x v="302"/>
    <s v="AVON BASE POWERSTAY AMOSTRA - BRAZIL SHADE NAME"/>
    <n v="1224085"/>
    <x v="735"/>
    <n v="2"/>
    <s v="IN-LINE (EXCL NR)"/>
    <s v="ANY X FOR.."/>
    <n v="0.54369999999999996"/>
    <m/>
    <n v="0.34599999999999997"/>
    <m/>
    <m/>
    <n v="2.58"/>
    <n v="5.99"/>
    <n v="26"/>
    <n v="26"/>
    <n v="50"/>
    <s v="WORK IN PROGRESS"/>
    <n v="134466506"/>
    <s v="NO INCENTIVE"/>
    <s v="N"/>
    <s v="N"/>
    <s v="N"/>
    <s v="N"/>
    <x v="1"/>
    <n v="134466924"/>
    <n v="28"/>
    <n v="32"/>
    <n v="20230306"/>
    <s v="NET ITEM"/>
    <n v="15"/>
    <s v="Y"/>
    <s v="Tech rep lvl + ExceÃ§Ã£o + VGF2"/>
    <s v="FULL PAYMENT"/>
    <m/>
    <n v="18.235700000000001"/>
    <n v="9.2396999999999991"/>
    <n v="89.38"/>
    <m/>
    <s v="TESTER"/>
    <s v="SAMPLE"/>
    <s v="FACE COLOR"/>
    <s v="FEMALE"/>
    <s v="AVON"/>
    <s v="AVON"/>
    <n v="0"/>
    <n v="25"/>
    <s v="5.56"/>
    <s v="N"/>
    <s v="N"/>
    <n v="52339"/>
    <m/>
    <s v="N"/>
    <m/>
    <m/>
    <m/>
    <m/>
    <m/>
    <m/>
    <m/>
    <m/>
    <s v="N"/>
    <m/>
    <m/>
    <m/>
    <x v="0"/>
    <m/>
    <n v="50"/>
    <s v="AMOSTRAS"/>
    <s v="N"/>
    <m/>
    <m/>
    <s v="N"/>
    <n v="20230306"/>
    <m/>
    <n v="134466506"/>
    <s v="MIXED"/>
    <s v="Tech rep lvl"/>
    <s v="ExceÃ§Ã£o"/>
    <n v="2"/>
    <m/>
    <n v="0"/>
    <n v="0"/>
    <n v="100"/>
    <n v="134466922"/>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27501"/>
    <x v="735"/>
    <n v="20210302"/>
    <m/>
    <s v="COLOR"/>
    <x v="302"/>
    <s v="AVON BASE POWERSTAY AMOSTRA - BRAZIL SHADE NAME"/>
    <n v="1224085"/>
    <x v="735"/>
    <n v="3"/>
    <s v="IN-LINE (EXCL NR)"/>
    <s v="ANY X FOR.."/>
    <n v="0.54369999999999996"/>
    <m/>
    <n v="0.34599999999999997"/>
    <m/>
    <m/>
    <n v="2.97"/>
    <n v="5.99"/>
    <n v="137"/>
    <n v="137"/>
    <n v="50"/>
    <s v="WORK IN PROGRESS"/>
    <n v="134466506"/>
    <s v="NO INCENTIVE"/>
    <s v="N"/>
    <s v="N"/>
    <s v="N"/>
    <s v="N"/>
    <x v="1"/>
    <n v="134467038"/>
    <n v="28"/>
    <n v="32"/>
    <n v="20230306"/>
    <s v="NET ITEM"/>
    <n v="15"/>
    <s v="Y"/>
    <s v="Tech rep lvl + ExceÃ§Ã£o + VGF2"/>
    <s v="FULL PAYMENT"/>
    <m/>
    <n v="73.742000000000004"/>
    <n v="26.34"/>
    <n v="89.38"/>
    <m/>
    <s v="TESTER"/>
    <s v="SAMPLE"/>
    <s v="FACE COLOR"/>
    <s v="FEMALE"/>
    <s v="AVON"/>
    <s v="AVON"/>
    <n v="0"/>
    <n v="25"/>
    <s v="5.56"/>
    <s v="N"/>
    <s v="N"/>
    <n v="52339"/>
    <m/>
    <s v="N"/>
    <m/>
    <m/>
    <m/>
    <m/>
    <m/>
    <m/>
    <m/>
    <m/>
    <s v="N"/>
    <m/>
    <m/>
    <m/>
    <x v="0"/>
    <m/>
    <n v="50"/>
    <s v="AMOSTRAS"/>
    <s v="N"/>
    <m/>
    <m/>
    <s v="N"/>
    <n v="20230306"/>
    <m/>
    <n v="134466506"/>
    <s v="MIXED"/>
    <s v="Tech rep lvl"/>
    <s v="ExceÃ§Ã£o"/>
    <n v="3"/>
    <m/>
    <n v="0"/>
    <n v="0"/>
    <n v="100"/>
    <n v="134467036"/>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27502"/>
    <x v="736"/>
    <n v="20210302"/>
    <m/>
    <s v="COLOR"/>
    <x v="302"/>
    <s v="AVON BASE POWERSTAY AMOSTRA - BRAZIL SHADE NAME"/>
    <n v="1224085"/>
    <x v="736"/>
    <n v="1"/>
    <s v="IN-LINE (EXCL NR)"/>
    <s v="REPRESENTATIVE OFFER"/>
    <n v="0.54369999999999996"/>
    <m/>
    <n v="0.34399999999999997"/>
    <m/>
    <m/>
    <n v="1.99"/>
    <n v="5.99"/>
    <n v="17"/>
    <n v="17"/>
    <n v="50"/>
    <s v="WORK IN PROGRESS"/>
    <n v="134466506"/>
    <s v="NO INCENTIVE"/>
    <s v="N"/>
    <s v="N"/>
    <s v="N"/>
    <s v="N"/>
    <x v="1"/>
    <n v="134466524"/>
    <n v="28"/>
    <n v="32"/>
    <n v="20230306"/>
    <s v="NET ITEM"/>
    <n v="15"/>
    <s v="Y"/>
    <s v="Tech rep lvl + ExceÃ§Ã£o + VGF2"/>
    <s v="FULL PAYMENT"/>
    <m/>
    <n v="18.3934"/>
    <n v="12.545400000000001"/>
    <n v="89.44"/>
    <m/>
    <s v="TESTER"/>
    <s v="SAMPLE"/>
    <s v="FACE COLOR"/>
    <s v="FEMALE"/>
    <s v="AVON"/>
    <s v="AVON"/>
    <n v="0"/>
    <n v="25"/>
    <s v="5.56"/>
    <s v="N"/>
    <s v="N"/>
    <n v="52340"/>
    <m/>
    <s v="N"/>
    <m/>
    <m/>
    <m/>
    <m/>
    <m/>
    <m/>
    <m/>
    <m/>
    <s v="N"/>
    <m/>
    <m/>
    <m/>
    <x v="0"/>
    <m/>
    <n v="50"/>
    <s v="AMOSTRAS"/>
    <s v="N"/>
    <m/>
    <m/>
    <s v="N"/>
    <n v="20230306"/>
    <m/>
    <n v="134466506"/>
    <s v="MIXED"/>
    <s v="Tech rep lvl"/>
    <s v="ExceÃ§Ã£o"/>
    <n v="1"/>
    <m/>
    <n v="0"/>
    <n v="0"/>
    <n v="100"/>
    <n v="134466507"/>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27502"/>
    <x v="736"/>
    <n v="20210302"/>
    <m/>
    <s v="COLOR"/>
    <x v="302"/>
    <s v="AVON BASE POWERSTAY AMOSTRA - BRAZIL SHADE NAME"/>
    <n v="1224085"/>
    <x v="736"/>
    <n v="2"/>
    <s v="IN-LINE (EXCL NR)"/>
    <s v="ANY X FOR.."/>
    <n v="0.54369999999999996"/>
    <m/>
    <n v="0.34399999999999997"/>
    <m/>
    <m/>
    <n v="2.58"/>
    <n v="5.99"/>
    <n v="25"/>
    <n v="25"/>
    <n v="50"/>
    <s v="WORK IN PROGRESS"/>
    <n v="134466506"/>
    <s v="NO INCENTIVE"/>
    <s v="N"/>
    <s v="N"/>
    <s v="N"/>
    <s v="N"/>
    <x v="1"/>
    <n v="134466939"/>
    <n v="28"/>
    <n v="32"/>
    <n v="20230306"/>
    <s v="NET ITEM"/>
    <n v="15"/>
    <s v="Y"/>
    <s v="Tech rep lvl + ExceÃ§Ã£o + VGF2"/>
    <s v="FULL PAYMENT"/>
    <m/>
    <n v="17.534300000000002"/>
    <n v="8.9343000000000004"/>
    <n v="89.44"/>
    <m/>
    <s v="TESTER"/>
    <s v="SAMPLE"/>
    <s v="FACE COLOR"/>
    <s v="FEMALE"/>
    <s v="AVON"/>
    <s v="AVON"/>
    <n v="0"/>
    <n v="25"/>
    <s v="5.56"/>
    <s v="N"/>
    <s v="N"/>
    <n v="52340"/>
    <m/>
    <s v="N"/>
    <m/>
    <m/>
    <m/>
    <m/>
    <m/>
    <m/>
    <m/>
    <m/>
    <s v="N"/>
    <m/>
    <m/>
    <m/>
    <x v="0"/>
    <m/>
    <n v="50"/>
    <s v="AMOSTRAS"/>
    <s v="N"/>
    <m/>
    <m/>
    <s v="N"/>
    <n v="20230306"/>
    <m/>
    <n v="134466506"/>
    <s v="MIXED"/>
    <s v="Tech rep lvl"/>
    <s v="ExceÃ§Ã£o"/>
    <n v="2"/>
    <m/>
    <n v="0"/>
    <n v="0"/>
    <n v="100"/>
    <n v="134466922"/>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27502"/>
    <x v="736"/>
    <n v="20210302"/>
    <m/>
    <s v="COLOR"/>
    <x v="302"/>
    <s v="AVON BASE POWERSTAY AMOSTRA - BRAZIL SHADE NAME"/>
    <n v="1224085"/>
    <x v="736"/>
    <n v="3"/>
    <s v="IN-LINE (EXCL NR)"/>
    <s v="ANY X FOR.."/>
    <n v="0.54369999999999996"/>
    <m/>
    <n v="0.34399999999999997"/>
    <m/>
    <m/>
    <n v="2.97"/>
    <n v="5.99"/>
    <n v="123"/>
    <n v="123"/>
    <n v="50"/>
    <s v="WORK IN PROGRESS"/>
    <n v="134466506"/>
    <s v="NO INCENTIVE"/>
    <s v="N"/>
    <s v="N"/>
    <s v="N"/>
    <s v="N"/>
    <x v="1"/>
    <n v="134467053"/>
    <n v="28"/>
    <n v="32"/>
    <n v="20230306"/>
    <s v="NET ITEM"/>
    <n v="15"/>
    <s v="Y"/>
    <s v="Tech rep lvl + ExceÃ§Ã£o + VGF2"/>
    <s v="FULL PAYMENT"/>
    <m/>
    <n v="66.206299999999999"/>
    <n v="23.894300000000001"/>
    <n v="89.44"/>
    <m/>
    <s v="TESTER"/>
    <s v="SAMPLE"/>
    <s v="FACE COLOR"/>
    <s v="FEMALE"/>
    <s v="AVON"/>
    <s v="AVON"/>
    <n v="0"/>
    <n v="25"/>
    <s v="5.56"/>
    <s v="N"/>
    <s v="N"/>
    <n v="52340"/>
    <m/>
    <s v="N"/>
    <m/>
    <m/>
    <m/>
    <m/>
    <m/>
    <m/>
    <m/>
    <m/>
    <s v="N"/>
    <m/>
    <m/>
    <m/>
    <x v="0"/>
    <m/>
    <n v="50"/>
    <s v="AMOSTRAS"/>
    <s v="N"/>
    <m/>
    <m/>
    <s v="N"/>
    <n v="20230306"/>
    <m/>
    <n v="134466506"/>
    <s v="MIXED"/>
    <s v="Tech rep lvl"/>
    <s v="ExceÃ§Ã£o"/>
    <n v="3"/>
    <m/>
    <n v="0"/>
    <n v="0"/>
    <n v="100"/>
    <n v="134467036"/>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27503"/>
    <x v="737"/>
    <n v="20210302"/>
    <m/>
    <s v="COLOR"/>
    <x v="302"/>
    <s v="AVON BASE POWERSTAY AMOSTRA - BRAZIL SHADE NAME"/>
    <n v="1224085"/>
    <x v="737"/>
    <n v="1"/>
    <s v="IN-LINE (EXCL NR)"/>
    <s v="REPRESENTATIVE OFFER"/>
    <n v="0.54369999999999996"/>
    <m/>
    <n v="0.34699999999999998"/>
    <m/>
    <m/>
    <n v="1.99"/>
    <n v="5.99"/>
    <n v="11"/>
    <n v="11"/>
    <n v="50"/>
    <s v="WORK IN PROGRESS"/>
    <n v="134466506"/>
    <s v="NO INCENTIVE"/>
    <s v="N"/>
    <s v="N"/>
    <s v="N"/>
    <s v="N"/>
    <x v="1"/>
    <n v="134466515"/>
    <n v="28"/>
    <n v="32"/>
    <n v="20230306"/>
    <s v="NET ITEM"/>
    <n v="15"/>
    <s v="Y"/>
    <s v="Tech rep lvl + ExceÃ§Ã£o + VGF2"/>
    <s v="FULL PAYMENT"/>
    <m/>
    <n v="11.9016"/>
    <n v="8.0846"/>
    <n v="89.35"/>
    <m/>
    <s v="TESTER"/>
    <s v="SAMPLE"/>
    <s v="FACE COLOR"/>
    <s v="FEMALE"/>
    <s v="AVON"/>
    <s v="AVON"/>
    <n v="0"/>
    <n v="25"/>
    <s v="5.56"/>
    <s v="N"/>
    <s v="N"/>
    <n v="52341"/>
    <m/>
    <s v="N"/>
    <m/>
    <m/>
    <m/>
    <m/>
    <m/>
    <m/>
    <m/>
    <m/>
    <s v="N"/>
    <m/>
    <m/>
    <m/>
    <x v="0"/>
    <m/>
    <n v="50"/>
    <s v="AMOSTRAS"/>
    <s v="N"/>
    <m/>
    <m/>
    <s v="N"/>
    <n v="20230306"/>
    <m/>
    <n v="134466506"/>
    <s v="MIXED"/>
    <s v="Tech rep lvl"/>
    <s v="ExceÃ§Ã£o"/>
    <n v="1"/>
    <m/>
    <n v="0"/>
    <n v="0"/>
    <n v="100"/>
    <n v="134466507"/>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27503"/>
    <x v="737"/>
    <n v="20210302"/>
    <m/>
    <s v="COLOR"/>
    <x v="302"/>
    <s v="AVON BASE POWERSTAY AMOSTRA - BRAZIL SHADE NAME"/>
    <n v="1224085"/>
    <x v="737"/>
    <n v="2"/>
    <s v="IN-LINE (EXCL NR)"/>
    <s v="ANY X FOR.."/>
    <n v="0.54369999999999996"/>
    <m/>
    <n v="0.34699999999999998"/>
    <m/>
    <m/>
    <n v="2.58"/>
    <n v="5.99"/>
    <n v="15"/>
    <n v="15"/>
    <n v="50"/>
    <s v="WORK IN PROGRESS"/>
    <n v="134466506"/>
    <s v="NO INCENTIVE"/>
    <s v="N"/>
    <s v="N"/>
    <s v="N"/>
    <s v="N"/>
    <x v="1"/>
    <n v="134466930"/>
    <n v="28"/>
    <n v="32"/>
    <n v="20230306"/>
    <s v="NET ITEM"/>
    <n v="15"/>
    <s v="Y"/>
    <s v="Tech rep lvl + ExceÃ§Ã£o + VGF2"/>
    <s v="FULL PAYMENT"/>
    <m/>
    <n v="10.5206"/>
    <n v="5.3155999999999999"/>
    <n v="89.35"/>
    <m/>
    <s v="TESTER"/>
    <s v="SAMPLE"/>
    <s v="FACE COLOR"/>
    <s v="FEMALE"/>
    <s v="AVON"/>
    <s v="AVON"/>
    <n v="0"/>
    <n v="25"/>
    <s v="5.56"/>
    <s v="N"/>
    <s v="N"/>
    <n v="52341"/>
    <m/>
    <s v="N"/>
    <m/>
    <m/>
    <m/>
    <m/>
    <m/>
    <m/>
    <m/>
    <m/>
    <s v="N"/>
    <m/>
    <m/>
    <m/>
    <x v="0"/>
    <m/>
    <n v="50"/>
    <s v="AMOSTRAS"/>
    <s v="N"/>
    <m/>
    <m/>
    <s v="N"/>
    <n v="20230306"/>
    <m/>
    <n v="134466506"/>
    <s v="MIXED"/>
    <s v="Tech rep lvl"/>
    <s v="ExceÃ§Ã£o"/>
    <n v="2"/>
    <m/>
    <n v="0"/>
    <n v="0"/>
    <n v="100"/>
    <n v="134466922"/>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27503"/>
    <x v="737"/>
    <n v="20210302"/>
    <m/>
    <s v="COLOR"/>
    <x v="302"/>
    <s v="AVON BASE POWERSTAY AMOSTRA - BRAZIL SHADE NAME"/>
    <n v="1224085"/>
    <x v="737"/>
    <n v="3"/>
    <s v="IN-LINE (EXCL NR)"/>
    <s v="ANY X FOR.."/>
    <n v="0.54369999999999996"/>
    <m/>
    <n v="0.34699999999999998"/>
    <m/>
    <m/>
    <n v="2.97"/>
    <n v="5.99"/>
    <n v="76"/>
    <n v="76"/>
    <n v="50"/>
    <s v="WORK IN PROGRESS"/>
    <n v="134466506"/>
    <s v="NO INCENTIVE"/>
    <s v="N"/>
    <s v="N"/>
    <s v="N"/>
    <s v="N"/>
    <x v="1"/>
    <n v="134467044"/>
    <n v="28"/>
    <n v="32"/>
    <n v="20230306"/>
    <s v="NET ITEM"/>
    <n v="15"/>
    <s v="Y"/>
    <s v="Tech rep lvl + ExceÃ§Ã£o + VGF2"/>
    <s v="FULL PAYMENT"/>
    <m/>
    <n v="40.908000000000001"/>
    <n v="14.536"/>
    <n v="89.35"/>
    <m/>
    <s v="TESTER"/>
    <s v="SAMPLE"/>
    <s v="FACE COLOR"/>
    <s v="FEMALE"/>
    <s v="AVON"/>
    <s v="AVON"/>
    <n v="0"/>
    <n v="25"/>
    <s v="5.56"/>
    <s v="N"/>
    <s v="N"/>
    <n v="52341"/>
    <m/>
    <s v="N"/>
    <m/>
    <m/>
    <m/>
    <m/>
    <m/>
    <m/>
    <m/>
    <m/>
    <s v="N"/>
    <m/>
    <m/>
    <m/>
    <x v="0"/>
    <m/>
    <n v="50"/>
    <s v="AMOSTRAS"/>
    <s v="N"/>
    <m/>
    <m/>
    <s v="N"/>
    <n v="20230306"/>
    <m/>
    <n v="134466506"/>
    <s v="MIXED"/>
    <s v="Tech rep lvl"/>
    <s v="ExceÃ§Ã£o"/>
    <n v="3"/>
    <m/>
    <n v="0"/>
    <n v="0"/>
    <n v="100"/>
    <n v="134467036"/>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28028"/>
    <x v="738"/>
    <n v="20210305"/>
    <m/>
    <s v="COLOR"/>
    <x v="302"/>
    <s v="AVON BASE POWERSTAY AMOSTRA - BRAZIL SHADE NAME"/>
    <n v="1224085"/>
    <x v="738"/>
    <n v="1"/>
    <s v="IN-LINE (EXCL NR)"/>
    <s v="REPRESENTATIVE OFFER"/>
    <n v="0.54369999999999996"/>
    <m/>
    <n v="0.32800000000000001"/>
    <m/>
    <m/>
    <n v="1.99"/>
    <n v="5.99"/>
    <n v="41"/>
    <n v="41"/>
    <n v="50"/>
    <s v="WORK IN PROGRESS"/>
    <n v="134466506"/>
    <s v="NO INCENTIVE"/>
    <s v="N"/>
    <s v="N"/>
    <s v="N"/>
    <s v="N"/>
    <x v="1"/>
    <n v="134466512"/>
    <n v="28"/>
    <n v="32"/>
    <n v="20230306"/>
    <s v="NET ITEM"/>
    <n v="15"/>
    <s v="Y"/>
    <s v="Tech rep lvl + ExceÃ§Ã£o + VGF2"/>
    <s v="FULL PAYMENT"/>
    <m/>
    <n v="44.360500000000002"/>
    <n v="30.912500000000001"/>
    <n v="89.93"/>
    <m/>
    <s v="TESTER"/>
    <s v="SAMPLE"/>
    <s v="FACE COLOR"/>
    <s v="FEMALE"/>
    <s v="AVON"/>
    <s v="AVON"/>
    <n v="0"/>
    <n v="25"/>
    <s v="5.56"/>
    <s v="N"/>
    <s v="N"/>
    <n v="52342"/>
    <m/>
    <s v="N"/>
    <m/>
    <m/>
    <m/>
    <m/>
    <m/>
    <m/>
    <m/>
    <m/>
    <s v="N"/>
    <m/>
    <m/>
    <m/>
    <x v="0"/>
    <m/>
    <n v="50"/>
    <s v="AMOSTRAS"/>
    <s v="N"/>
    <m/>
    <m/>
    <s v="N"/>
    <n v="20230306"/>
    <m/>
    <n v="134466506"/>
    <s v="MIXED"/>
    <s v="Tech rep lvl"/>
    <s v="ExceÃ§Ã£o"/>
    <n v="1"/>
    <m/>
    <n v="0"/>
    <n v="0"/>
    <n v="100"/>
    <n v="134466507"/>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28028"/>
    <x v="738"/>
    <n v="20210305"/>
    <m/>
    <s v="COLOR"/>
    <x v="302"/>
    <s v="AVON BASE POWERSTAY AMOSTRA - BRAZIL SHADE NAME"/>
    <n v="1224085"/>
    <x v="738"/>
    <n v="2"/>
    <s v="IN-LINE (EXCL NR)"/>
    <s v="ANY X FOR.."/>
    <n v="0.54369999999999996"/>
    <m/>
    <n v="0.32800000000000001"/>
    <m/>
    <m/>
    <n v="2.58"/>
    <n v="5.99"/>
    <n v="61"/>
    <n v="61"/>
    <n v="50"/>
    <s v="WORK IN PROGRESS"/>
    <n v="134466506"/>
    <s v="NO INCENTIVE"/>
    <s v="N"/>
    <s v="N"/>
    <s v="N"/>
    <s v="N"/>
    <x v="1"/>
    <n v="134466927"/>
    <n v="28"/>
    <n v="32"/>
    <n v="20230306"/>
    <s v="NET ITEM"/>
    <n v="15"/>
    <s v="Y"/>
    <s v="Tech rep lvl + ExceÃ§Ã£o + VGF2"/>
    <s v="FULL PAYMENT"/>
    <m/>
    <n v="42.783799999999999"/>
    <n v="22.7758"/>
    <n v="89.93"/>
    <m/>
    <s v="TESTER"/>
    <s v="SAMPLE"/>
    <s v="FACE COLOR"/>
    <s v="FEMALE"/>
    <s v="AVON"/>
    <s v="AVON"/>
    <n v="0"/>
    <n v="25"/>
    <s v="5.56"/>
    <s v="N"/>
    <s v="N"/>
    <n v="52342"/>
    <m/>
    <s v="N"/>
    <m/>
    <m/>
    <m/>
    <m/>
    <m/>
    <m/>
    <m/>
    <m/>
    <s v="N"/>
    <m/>
    <m/>
    <m/>
    <x v="0"/>
    <m/>
    <n v="50"/>
    <s v="AMOSTRAS"/>
    <s v="N"/>
    <m/>
    <m/>
    <s v="N"/>
    <n v="20230306"/>
    <m/>
    <n v="134466506"/>
    <s v="MIXED"/>
    <s v="Tech rep lvl"/>
    <s v="ExceÃ§Ã£o"/>
    <n v="2"/>
    <m/>
    <n v="0"/>
    <n v="0"/>
    <n v="100"/>
    <n v="134466922"/>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28028"/>
    <x v="738"/>
    <n v="20210305"/>
    <m/>
    <s v="COLOR"/>
    <x v="302"/>
    <s v="AVON BASE POWERSTAY AMOSTRA - BRAZIL SHADE NAME"/>
    <n v="1224085"/>
    <x v="738"/>
    <n v="3"/>
    <s v="IN-LINE (EXCL NR)"/>
    <s v="ANY X FOR.."/>
    <n v="0.54369999999999996"/>
    <m/>
    <n v="0.32800000000000001"/>
    <m/>
    <m/>
    <n v="2.97"/>
    <n v="5.99"/>
    <n v="298"/>
    <n v="298"/>
    <n v="50"/>
    <s v="WORK IN PROGRESS"/>
    <n v="134466506"/>
    <s v="NO INCENTIVE"/>
    <s v="N"/>
    <s v="N"/>
    <s v="N"/>
    <s v="N"/>
    <x v="1"/>
    <n v="134467041"/>
    <n v="28"/>
    <n v="32"/>
    <n v="20230306"/>
    <s v="NET ITEM"/>
    <n v="15"/>
    <s v="Y"/>
    <s v="Tech rep lvl + ExceÃ§Ã£o + VGF2"/>
    <s v="FULL PAYMENT"/>
    <m/>
    <n v="160.4024"/>
    <n v="62.6584"/>
    <n v="89.93"/>
    <m/>
    <s v="TESTER"/>
    <s v="SAMPLE"/>
    <s v="FACE COLOR"/>
    <s v="FEMALE"/>
    <s v="AVON"/>
    <s v="AVON"/>
    <n v="0"/>
    <n v="25"/>
    <s v="5.56"/>
    <s v="N"/>
    <s v="N"/>
    <n v="52342"/>
    <m/>
    <s v="N"/>
    <m/>
    <m/>
    <m/>
    <m/>
    <m/>
    <m/>
    <m/>
    <m/>
    <s v="N"/>
    <m/>
    <m/>
    <m/>
    <x v="0"/>
    <m/>
    <n v="50"/>
    <s v="AMOSTRAS"/>
    <s v="N"/>
    <m/>
    <m/>
    <s v="N"/>
    <n v="20230306"/>
    <m/>
    <n v="134466506"/>
    <s v="MIXED"/>
    <s v="Tech rep lvl"/>
    <s v="ExceÃ§Ã£o"/>
    <n v="3"/>
    <m/>
    <n v="0"/>
    <n v="0"/>
    <n v="100"/>
    <n v="134467036"/>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28029"/>
    <x v="739"/>
    <n v="20210305"/>
    <m/>
    <s v="COLOR"/>
    <x v="302"/>
    <s v="AVON BASE POWERSTAY AMOSTRA - BRAZIL SHADE NAME"/>
    <n v="1224085"/>
    <x v="739"/>
    <n v="1"/>
    <s v="IN-LINE (EXCL NR)"/>
    <s v="REPRESENTATIVE OFFER"/>
    <n v="0.54369999999999996"/>
    <m/>
    <n v="0.32800000000000001"/>
    <m/>
    <m/>
    <n v="1.99"/>
    <n v="5.99"/>
    <n v="41"/>
    <n v="41"/>
    <n v="50"/>
    <s v="WORK IN PROGRESS"/>
    <n v="134466506"/>
    <s v="NO INCENTIVE"/>
    <s v="N"/>
    <s v="N"/>
    <s v="N"/>
    <s v="N"/>
    <x v="1"/>
    <n v="134466525"/>
    <n v="28"/>
    <n v="32"/>
    <n v="20230306"/>
    <s v="NET ITEM"/>
    <n v="15"/>
    <s v="Y"/>
    <s v="Tech rep lvl + ExceÃ§Ã£o + VGF2"/>
    <s v="FULL PAYMENT"/>
    <m/>
    <n v="44.360500000000002"/>
    <n v="30.912500000000001"/>
    <n v="89.93"/>
    <m/>
    <s v="TESTER"/>
    <s v="SAMPLE"/>
    <s v="FACE COLOR"/>
    <s v="FEMALE"/>
    <s v="AVON"/>
    <s v="AVON"/>
    <n v="0"/>
    <n v="25"/>
    <s v="5.56"/>
    <s v="N"/>
    <s v="N"/>
    <n v="52343"/>
    <m/>
    <s v="N"/>
    <m/>
    <m/>
    <m/>
    <m/>
    <m/>
    <m/>
    <m/>
    <m/>
    <s v="N"/>
    <m/>
    <m/>
    <m/>
    <x v="0"/>
    <m/>
    <n v="50"/>
    <s v="AMOSTRAS"/>
    <s v="N"/>
    <m/>
    <m/>
    <s v="N"/>
    <n v="20230306"/>
    <m/>
    <n v="134466506"/>
    <s v="MIXED"/>
    <s v="Tech rep lvl"/>
    <s v="ExceÃ§Ã£o"/>
    <n v="1"/>
    <m/>
    <n v="0"/>
    <n v="0"/>
    <n v="100"/>
    <n v="134466507"/>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28029"/>
    <x v="739"/>
    <n v="20210305"/>
    <m/>
    <s v="COLOR"/>
    <x v="302"/>
    <s v="AVON BASE POWERSTAY AMOSTRA - BRAZIL SHADE NAME"/>
    <n v="1224085"/>
    <x v="739"/>
    <n v="2"/>
    <s v="IN-LINE (EXCL NR)"/>
    <s v="ANY X FOR.."/>
    <n v="0.54369999999999996"/>
    <m/>
    <n v="0.32800000000000001"/>
    <m/>
    <m/>
    <n v="2.58"/>
    <n v="5.99"/>
    <n v="61"/>
    <n v="61"/>
    <n v="50"/>
    <s v="WORK IN PROGRESS"/>
    <n v="134466506"/>
    <s v="NO INCENTIVE"/>
    <s v="N"/>
    <s v="N"/>
    <s v="N"/>
    <s v="N"/>
    <x v="1"/>
    <n v="134466940"/>
    <n v="28"/>
    <n v="32"/>
    <n v="20230306"/>
    <s v="NET ITEM"/>
    <n v="15"/>
    <s v="Y"/>
    <s v="Tech rep lvl + ExceÃ§Ã£o + VGF2"/>
    <s v="FULL PAYMENT"/>
    <m/>
    <n v="42.783799999999999"/>
    <n v="22.7758"/>
    <n v="89.93"/>
    <m/>
    <s v="TESTER"/>
    <s v="SAMPLE"/>
    <s v="FACE COLOR"/>
    <s v="FEMALE"/>
    <s v="AVON"/>
    <s v="AVON"/>
    <n v="0"/>
    <n v="25"/>
    <s v="5.56"/>
    <s v="N"/>
    <s v="N"/>
    <n v="52343"/>
    <m/>
    <s v="N"/>
    <m/>
    <m/>
    <m/>
    <m/>
    <m/>
    <m/>
    <m/>
    <m/>
    <s v="N"/>
    <m/>
    <m/>
    <m/>
    <x v="0"/>
    <m/>
    <n v="50"/>
    <s v="AMOSTRAS"/>
    <s v="N"/>
    <m/>
    <m/>
    <s v="N"/>
    <n v="20230306"/>
    <m/>
    <n v="134466506"/>
    <s v="MIXED"/>
    <s v="Tech rep lvl"/>
    <s v="ExceÃ§Ã£o"/>
    <n v="2"/>
    <m/>
    <n v="0"/>
    <n v="0"/>
    <n v="100"/>
    <n v="134466922"/>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28029"/>
    <x v="739"/>
    <n v="20210305"/>
    <m/>
    <s v="COLOR"/>
    <x v="302"/>
    <s v="AVON BASE POWERSTAY AMOSTRA - BRAZIL SHADE NAME"/>
    <n v="1224085"/>
    <x v="739"/>
    <n v="3"/>
    <s v="IN-LINE (EXCL NR)"/>
    <s v="ANY X FOR.."/>
    <n v="0.54369999999999996"/>
    <m/>
    <n v="0.32800000000000001"/>
    <m/>
    <m/>
    <n v="2.97"/>
    <n v="5.99"/>
    <n v="300"/>
    <n v="300"/>
    <n v="50"/>
    <s v="WORK IN PROGRESS"/>
    <n v="134466506"/>
    <s v="NO INCENTIVE"/>
    <s v="N"/>
    <s v="N"/>
    <s v="N"/>
    <s v="N"/>
    <x v="1"/>
    <n v="134467054"/>
    <n v="28"/>
    <n v="32"/>
    <n v="20230306"/>
    <s v="NET ITEM"/>
    <n v="15"/>
    <s v="Y"/>
    <s v="Tech rep lvl + ExceÃ§Ã£o + VGF2"/>
    <s v="FULL PAYMENT"/>
    <m/>
    <n v="161.47890000000001"/>
    <n v="63.078899999999997"/>
    <n v="89.93"/>
    <m/>
    <s v="TESTER"/>
    <s v="SAMPLE"/>
    <s v="FACE COLOR"/>
    <s v="FEMALE"/>
    <s v="AVON"/>
    <s v="AVON"/>
    <n v="0"/>
    <n v="25"/>
    <s v="5.56"/>
    <s v="N"/>
    <s v="N"/>
    <n v="52343"/>
    <m/>
    <s v="N"/>
    <m/>
    <m/>
    <m/>
    <m/>
    <m/>
    <m/>
    <m/>
    <m/>
    <s v="N"/>
    <m/>
    <m/>
    <m/>
    <x v="0"/>
    <m/>
    <n v="50"/>
    <s v="AMOSTRAS"/>
    <s v="N"/>
    <m/>
    <m/>
    <s v="N"/>
    <n v="20230306"/>
    <m/>
    <n v="134466506"/>
    <s v="MIXED"/>
    <s v="Tech rep lvl"/>
    <s v="ExceÃ§Ã£o"/>
    <n v="3"/>
    <m/>
    <n v="0"/>
    <n v="0"/>
    <n v="100"/>
    <n v="134467036"/>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28030"/>
    <x v="740"/>
    <n v="20210302"/>
    <m/>
    <s v="COLOR"/>
    <x v="302"/>
    <s v="AVON BASE POWERSTAY AMOSTRA - BRAZIL SHADE NAME"/>
    <n v="1224085"/>
    <x v="740"/>
    <n v="1"/>
    <s v="IN-LINE (EXCL NR)"/>
    <s v="REPRESENTATIVE OFFER"/>
    <n v="0.54369999999999996"/>
    <m/>
    <n v="0.33100000000000002"/>
    <m/>
    <m/>
    <n v="1.99"/>
    <n v="5.99"/>
    <n v="52"/>
    <n v="52"/>
    <n v="50"/>
    <s v="WORK IN PROGRESS"/>
    <n v="134466506"/>
    <s v="NO INCENTIVE"/>
    <s v="N"/>
    <s v="N"/>
    <s v="N"/>
    <s v="N"/>
    <x v="1"/>
    <n v="134466517"/>
    <n v="28"/>
    <n v="32"/>
    <n v="20230306"/>
    <s v="NET ITEM"/>
    <n v="15"/>
    <s v="Y"/>
    <s v="Tech rep lvl + ExceÃ§Ã£o + VGF2"/>
    <s v="FULL PAYMENT"/>
    <m/>
    <n v="56.262099999999997"/>
    <n v="39.0501"/>
    <n v="89.84"/>
    <m/>
    <s v="TESTER"/>
    <s v="SAMPLE"/>
    <s v="FACE COLOR"/>
    <s v="FEMALE"/>
    <s v="AVON"/>
    <s v="AVON"/>
    <n v="0"/>
    <n v="25"/>
    <s v="5.56"/>
    <s v="N"/>
    <s v="N"/>
    <n v="52344"/>
    <m/>
    <s v="N"/>
    <m/>
    <m/>
    <m/>
    <m/>
    <m/>
    <m/>
    <m/>
    <m/>
    <s v="N"/>
    <m/>
    <m/>
    <m/>
    <x v="0"/>
    <m/>
    <n v="50"/>
    <s v="AMOSTRAS"/>
    <s v="N"/>
    <m/>
    <m/>
    <s v="N"/>
    <n v="20230306"/>
    <m/>
    <n v="134466506"/>
    <s v="MIXED"/>
    <s v="Tech rep lvl"/>
    <s v="ExceÃ§Ã£o"/>
    <n v="1"/>
    <m/>
    <n v="0"/>
    <n v="0"/>
    <n v="100"/>
    <n v="134466507"/>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28030"/>
    <x v="740"/>
    <n v="20210302"/>
    <m/>
    <s v="COLOR"/>
    <x v="302"/>
    <s v="AVON BASE POWERSTAY AMOSTRA - BRAZIL SHADE NAME"/>
    <n v="1224085"/>
    <x v="740"/>
    <n v="2"/>
    <s v="IN-LINE (EXCL NR)"/>
    <s v="ANY X FOR.."/>
    <n v="0.54369999999999996"/>
    <m/>
    <n v="0.33100000000000002"/>
    <m/>
    <m/>
    <n v="2.58"/>
    <n v="5.99"/>
    <n v="77"/>
    <n v="77"/>
    <n v="50"/>
    <s v="WORK IN PROGRESS"/>
    <n v="134466506"/>
    <s v="NO INCENTIVE"/>
    <s v="N"/>
    <s v="N"/>
    <s v="N"/>
    <s v="N"/>
    <x v="1"/>
    <n v="134466932"/>
    <n v="28"/>
    <n v="32"/>
    <n v="20230306"/>
    <s v="NET ITEM"/>
    <n v="15"/>
    <s v="Y"/>
    <s v="Tech rep lvl + ExceÃ§Ã£o + VGF2"/>
    <s v="FULL PAYMENT"/>
    <m/>
    <n v="54.005699999999997"/>
    <n v="28.518699999999999"/>
    <n v="89.84"/>
    <m/>
    <s v="TESTER"/>
    <s v="SAMPLE"/>
    <s v="FACE COLOR"/>
    <s v="FEMALE"/>
    <s v="AVON"/>
    <s v="AVON"/>
    <n v="0"/>
    <n v="25"/>
    <s v="5.56"/>
    <s v="N"/>
    <s v="N"/>
    <n v="52344"/>
    <m/>
    <s v="N"/>
    <m/>
    <m/>
    <m/>
    <m/>
    <m/>
    <m/>
    <m/>
    <m/>
    <s v="N"/>
    <m/>
    <m/>
    <m/>
    <x v="0"/>
    <m/>
    <n v="50"/>
    <s v="AMOSTRAS"/>
    <s v="N"/>
    <m/>
    <m/>
    <s v="N"/>
    <n v="20230306"/>
    <m/>
    <n v="134466506"/>
    <s v="MIXED"/>
    <s v="Tech rep lvl"/>
    <s v="ExceÃ§Ã£o"/>
    <n v="2"/>
    <m/>
    <n v="0"/>
    <n v="0"/>
    <n v="100"/>
    <n v="134466922"/>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28030"/>
    <x v="740"/>
    <n v="20210302"/>
    <m/>
    <s v="COLOR"/>
    <x v="302"/>
    <s v="AVON BASE POWERSTAY AMOSTRA - BRAZIL SHADE NAME"/>
    <n v="1224085"/>
    <x v="740"/>
    <n v="3"/>
    <s v="IN-LINE (EXCL NR)"/>
    <s v="ANY X FOR.."/>
    <n v="0.54369999999999996"/>
    <m/>
    <n v="0.33100000000000002"/>
    <m/>
    <m/>
    <n v="2.97"/>
    <n v="5.99"/>
    <n v="385"/>
    <n v="385"/>
    <n v="50"/>
    <s v="WORK IN PROGRESS"/>
    <n v="134466506"/>
    <s v="NO INCENTIVE"/>
    <s v="N"/>
    <s v="N"/>
    <s v="N"/>
    <s v="N"/>
    <x v="1"/>
    <n v="134467046"/>
    <n v="28"/>
    <n v="32"/>
    <n v="20230306"/>
    <s v="NET ITEM"/>
    <n v="15"/>
    <s v="Y"/>
    <s v="Tech rep lvl + ExceÃ§Ã£o + VGF2"/>
    <s v="FULL PAYMENT"/>
    <m/>
    <n v="207.2313"/>
    <n v="79.796300000000002"/>
    <n v="89.84"/>
    <m/>
    <s v="TESTER"/>
    <s v="SAMPLE"/>
    <s v="FACE COLOR"/>
    <s v="FEMALE"/>
    <s v="AVON"/>
    <s v="AVON"/>
    <n v="0"/>
    <n v="25"/>
    <s v="5.56"/>
    <s v="N"/>
    <s v="N"/>
    <n v="52344"/>
    <m/>
    <s v="N"/>
    <m/>
    <m/>
    <m/>
    <m/>
    <m/>
    <m/>
    <m/>
    <m/>
    <s v="N"/>
    <m/>
    <m/>
    <m/>
    <x v="0"/>
    <m/>
    <n v="50"/>
    <s v="AMOSTRAS"/>
    <s v="N"/>
    <m/>
    <m/>
    <s v="N"/>
    <n v="20230306"/>
    <m/>
    <n v="134466506"/>
    <s v="MIXED"/>
    <s v="Tech rep lvl"/>
    <s v="ExceÃ§Ã£o"/>
    <n v="3"/>
    <m/>
    <n v="0"/>
    <n v="0"/>
    <n v="100"/>
    <n v="134467036"/>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28031"/>
    <x v="741"/>
    <n v="20210302"/>
    <m/>
    <s v="COLOR"/>
    <x v="302"/>
    <s v="AVON BASE POWERSTAY AMOSTRA - BRAZIL SHADE NAME"/>
    <n v="1224085"/>
    <x v="741"/>
    <n v="1"/>
    <s v="IN-LINE (EXCL NR)"/>
    <s v="REPRESENTATIVE OFFER"/>
    <n v="0.54369999999999996"/>
    <m/>
    <n v="0.33100000000000002"/>
    <m/>
    <m/>
    <n v="1.99"/>
    <n v="5.99"/>
    <n v="78"/>
    <n v="78"/>
    <n v="50"/>
    <s v="WORK IN PROGRESS"/>
    <n v="134466506"/>
    <s v="NO INCENTIVE"/>
    <s v="N"/>
    <s v="N"/>
    <s v="N"/>
    <s v="N"/>
    <x v="1"/>
    <n v="134466519"/>
    <n v="28"/>
    <n v="32"/>
    <n v="20230306"/>
    <s v="NET ITEM"/>
    <n v="15"/>
    <s v="Y"/>
    <s v="Tech rep lvl + ExceÃ§Ã£o + VGF2"/>
    <s v="FULL PAYMENT"/>
    <m/>
    <n v="84.393100000000004"/>
    <n v="58.575099999999999"/>
    <n v="89.84"/>
    <m/>
    <s v="TESTER"/>
    <s v="SAMPLE"/>
    <s v="FACE COLOR"/>
    <s v="FEMALE"/>
    <s v="AVON"/>
    <s v="AVON"/>
    <n v="0"/>
    <n v="25"/>
    <s v="5.56"/>
    <s v="N"/>
    <s v="N"/>
    <n v="52345"/>
    <m/>
    <s v="N"/>
    <m/>
    <m/>
    <m/>
    <m/>
    <m/>
    <m/>
    <m/>
    <m/>
    <s v="N"/>
    <m/>
    <m/>
    <m/>
    <x v="0"/>
    <m/>
    <n v="50"/>
    <s v="AMOSTRAS"/>
    <s v="N"/>
    <m/>
    <m/>
    <s v="N"/>
    <n v="20230306"/>
    <m/>
    <n v="134466506"/>
    <s v="MIXED"/>
    <s v="Tech rep lvl"/>
    <s v="ExceÃ§Ã£o"/>
    <n v="1"/>
    <m/>
    <n v="0"/>
    <n v="0"/>
    <n v="100"/>
    <n v="134466507"/>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28031"/>
    <x v="741"/>
    <n v="20210302"/>
    <m/>
    <s v="COLOR"/>
    <x v="302"/>
    <s v="AVON BASE POWERSTAY AMOSTRA - BRAZIL SHADE NAME"/>
    <n v="1224085"/>
    <x v="741"/>
    <n v="2"/>
    <s v="IN-LINE (EXCL NR)"/>
    <s v="ANY X FOR.."/>
    <n v="0.54369999999999996"/>
    <m/>
    <n v="0.33100000000000002"/>
    <m/>
    <m/>
    <n v="2.58"/>
    <n v="5.99"/>
    <n v="116"/>
    <n v="116"/>
    <n v="50"/>
    <s v="WORK IN PROGRESS"/>
    <n v="134466506"/>
    <s v="NO INCENTIVE"/>
    <s v="N"/>
    <s v="N"/>
    <s v="N"/>
    <s v="N"/>
    <x v="1"/>
    <n v="134466934"/>
    <n v="28"/>
    <n v="32"/>
    <n v="20230306"/>
    <s v="NET ITEM"/>
    <n v="15"/>
    <s v="Y"/>
    <s v="Tech rep lvl + ExceÃ§Ã£o + VGF2"/>
    <s v="FULL PAYMENT"/>
    <m/>
    <n v="81.359300000000005"/>
    <n v="42.963299999999997"/>
    <n v="89.84"/>
    <m/>
    <s v="TESTER"/>
    <s v="SAMPLE"/>
    <s v="FACE COLOR"/>
    <s v="FEMALE"/>
    <s v="AVON"/>
    <s v="AVON"/>
    <n v="0"/>
    <n v="25"/>
    <s v="5.56"/>
    <s v="N"/>
    <s v="N"/>
    <n v="52345"/>
    <m/>
    <s v="N"/>
    <m/>
    <m/>
    <m/>
    <m/>
    <m/>
    <m/>
    <m/>
    <m/>
    <s v="N"/>
    <m/>
    <m/>
    <m/>
    <x v="0"/>
    <m/>
    <n v="50"/>
    <s v="AMOSTRAS"/>
    <s v="N"/>
    <m/>
    <m/>
    <s v="N"/>
    <n v="20230306"/>
    <m/>
    <n v="134466506"/>
    <s v="MIXED"/>
    <s v="Tech rep lvl"/>
    <s v="ExceÃ§Ã£o"/>
    <n v="2"/>
    <m/>
    <n v="0"/>
    <n v="0"/>
    <n v="100"/>
    <n v="134466922"/>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28031"/>
    <x v="741"/>
    <n v="20210302"/>
    <m/>
    <s v="COLOR"/>
    <x v="302"/>
    <s v="AVON BASE POWERSTAY AMOSTRA - BRAZIL SHADE NAME"/>
    <n v="1224085"/>
    <x v="741"/>
    <n v="3"/>
    <s v="IN-LINE (EXCL NR)"/>
    <s v="ANY X FOR.."/>
    <n v="0.54369999999999996"/>
    <m/>
    <n v="0.33100000000000002"/>
    <m/>
    <m/>
    <n v="2.97"/>
    <n v="5.99"/>
    <n v="581"/>
    <n v="581"/>
    <n v="50"/>
    <s v="WORK IN PROGRESS"/>
    <n v="134466506"/>
    <s v="NO INCENTIVE"/>
    <s v="N"/>
    <s v="N"/>
    <s v="N"/>
    <s v="N"/>
    <x v="1"/>
    <n v="134467048"/>
    <n v="28"/>
    <n v="32"/>
    <n v="20230306"/>
    <s v="NET ITEM"/>
    <n v="15"/>
    <s v="Y"/>
    <s v="Tech rep lvl + ExceÃ§Ã£o + VGF2"/>
    <s v="FULL PAYMENT"/>
    <m/>
    <n v="312.73079999999999"/>
    <n v="120.4198"/>
    <n v="89.84"/>
    <m/>
    <s v="TESTER"/>
    <s v="SAMPLE"/>
    <s v="FACE COLOR"/>
    <s v="FEMALE"/>
    <s v="AVON"/>
    <s v="AVON"/>
    <n v="0"/>
    <n v="25"/>
    <s v="5.56"/>
    <s v="N"/>
    <s v="N"/>
    <n v="52345"/>
    <m/>
    <s v="N"/>
    <m/>
    <m/>
    <m/>
    <m/>
    <m/>
    <m/>
    <m/>
    <m/>
    <s v="N"/>
    <m/>
    <m/>
    <m/>
    <x v="0"/>
    <m/>
    <n v="50"/>
    <s v="AMOSTRAS"/>
    <s v="N"/>
    <m/>
    <m/>
    <s v="N"/>
    <n v="20230306"/>
    <m/>
    <n v="134466506"/>
    <s v="MIXED"/>
    <s v="Tech rep lvl"/>
    <s v="ExceÃ§Ã£o"/>
    <n v="3"/>
    <m/>
    <n v="0"/>
    <n v="0"/>
    <n v="100"/>
    <n v="134467036"/>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28032"/>
    <x v="742"/>
    <n v="20210302"/>
    <m/>
    <s v="COLOR"/>
    <x v="302"/>
    <s v="AVON BASE POWERSTAY AMOSTRA - BRAZIL SHADE NAME"/>
    <n v="1224085"/>
    <x v="742"/>
    <n v="1"/>
    <s v="IN-LINE (EXCL NR)"/>
    <s v="REPRESENTATIVE OFFER"/>
    <n v="0.54369999999999996"/>
    <m/>
    <n v="0.33100000000000002"/>
    <m/>
    <m/>
    <n v="1.99"/>
    <n v="5.99"/>
    <n v="133"/>
    <n v="133"/>
    <n v="50"/>
    <s v="WORK IN PROGRESS"/>
    <n v="134466506"/>
    <s v="NO INCENTIVE"/>
    <s v="N"/>
    <s v="N"/>
    <s v="N"/>
    <s v="N"/>
    <x v="1"/>
    <n v="134466510"/>
    <n v="28"/>
    <n v="32"/>
    <n v="20230306"/>
    <s v="NET ITEM"/>
    <n v="15"/>
    <s v="Y"/>
    <s v="Tech rep lvl + ExceÃ§Ã£o + VGF2"/>
    <s v="FULL PAYMENT"/>
    <m/>
    <n v="143.90110000000001"/>
    <n v="99.878100000000003"/>
    <n v="89.84"/>
    <m/>
    <s v="TESTER"/>
    <s v="SAMPLE"/>
    <s v="FACE COLOR"/>
    <s v="FEMALE"/>
    <s v="AVON"/>
    <s v="AVON"/>
    <n v="0"/>
    <n v="25"/>
    <s v="5.56"/>
    <s v="N"/>
    <s v="N"/>
    <n v="52346"/>
    <m/>
    <s v="N"/>
    <m/>
    <m/>
    <m/>
    <m/>
    <m/>
    <m/>
    <m/>
    <m/>
    <s v="N"/>
    <m/>
    <m/>
    <m/>
    <x v="0"/>
    <m/>
    <n v="50"/>
    <s v="AMOSTRAS"/>
    <s v="N"/>
    <m/>
    <m/>
    <s v="N"/>
    <n v="20230306"/>
    <m/>
    <n v="134466506"/>
    <s v="MIXED"/>
    <s v="Tech rep lvl"/>
    <s v="ExceÃ§Ã£o"/>
    <n v="1"/>
    <m/>
    <n v="0"/>
    <n v="0"/>
    <n v="100"/>
    <n v="134466507"/>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28032"/>
    <x v="742"/>
    <n v="20210302"/>
    <m/>
    <s v="COLOR"/>
    <x v="302"/>
    <s v="AVON BASE POWERSTAY AMOSTRA - BRAZIL SHADE NAME"/>
    <n v="1224085"/>
    <x v="742"/>
    <n v="2"/>
    <s v="IN-LINE (EXCL NR)"/>
    <s v="ANY X FOR.."/>
    <n v="0.54369999999999996"/>
    <m/>
    <n v="0.33100000000000002"/>
    <m/>
    <m/>
    <n v="2.58"/>
    <n v="5.99"/>
    <n v="198"/>
    <n v="198"/>
    <n v="50"/>
    <s v="WORK IN PROGRESS"/>
    <n v="134466506"/>
    <s v="NO INCENTIVE"/>
    <s v="N"/>
    <s v="N"/>
    <s v="N"/>
    <s v="N"/>
    <x v="1"/>
    <n v="134466925"/>
    <n v="28"/>
    <n v="32"/>
    <n v="20230306"/>
    <s v="NET ITEM"/>
    <n v="15"/>
    <s v="Y"/>
    <s v="Tech rep lvl + ExceÃ§Ã£o + VGF2"/>
    <s v="FULL PAYMENT"/>
    <m/>
    <n v="138.87190000000001"/>
    <n v="73.3339"/>
    <n v="89.84"/>
    <m/>
    <s v="TESTER"/>
    <s v="SAMPLE"/>
    <s v="FACE COLOR"/>
    <s v="FEMALE"/>
    <s v="AVON"/>
    <s v="AVON"/>
    <n v="0"/>
    <n v="25"/>
    <s v="5.56"/>
    <s v="N"/>
    <s v="N"/>
    <n v="52346"/>
    <m/>
    <s v="N"/>
    <m/>
    <m/>
    <m/>
    <m/>
    <m/>
    <m/>
    <m/>
    <m/>
    <s v="N"/>
    <m/>
    <m/>
    <m/>
    <x v="0"/>
    <m/>
    <n v="50"/>
    <s v="AMOSTRAS"/>
    <s v="N"/>
    <m/>
    <m/>
    <s v="N"/>
    <n v="20230306"/>
    <m/>
    <n v="134466506"/>
    <s v="MIXED"/>
    <s v="Tech rep lvl"/>
    <s v="ExceÃ§Ã£o"/>
    <n v="2"/>
    <m/>
    <n v="0"/>
    <n v="0"/>
    <n v="100"/>
    <n v="134466922"/>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28032"/>
    <x v="742"/>
    <n v="20210302"/>
    <m/>
    <s v="COLOR"/>
    <x v="302"/>
    <s v="AVON BASE POWERSTAY AMOSTRA - BRAZIL SHADE NAME"/>
    <n v="1224085"/>
    <x v="742"/>
    <n v="3"/>
    <s v="IN-LINE (EXCL NR)"/>
    <s v="ANY X FOR.."/>
    <n v="0.54369999999999996"/>
    <m/>
    <n v="0.33100000000000002"/>
    <m/>
    <m/>
    <n v="2.97"/>
    <n v="5.99"/>
    <n v="985"/>
    <n v="985"/>
    <n v="50"/>
    <s v="WORK IN PROGRESS"/>
    <n v="134466506"/>
    <s v="NO INCENTIVE"/>
    <s v="N"/>
    <s v="N"/>
    <s v="N"/>
    <s v="N"/>
    <x v="1"/>
    <n v="134467039"/>
    <n v="28"/>
    <n v="32"/>
    <n v="20230306"/>
    <s v="NET ITEM"/>
    <n v="15"/>
    <s v="Y"/>
    <s v="Tech rep lvl + ExceÃ§Ã£o + VGF2"/>
    <s v="FULL PAYMENT"/>
    <m/>
    <n v="530.18910000000005"/>
    <n v="204.1541"/>
    <n v="89.84"/>
    <m/>
    <s v="TESTER"/>
    <s v="SAMPLE"/>
    <s v="FACE COLOR"/>
    <s v="FEMALE"/>
    <s v="AVON"/>
    <s v="AVON"/>
    <n v="0"/>
    <n v="25"/>
    <s v="5.56"/>
    <s v="N"/>
    <s v="N"/>
    <n v="52346"/>
    <m/>
    <s v="N"/>
    <m/>
    <m/>
    <m/>
    <m/>
    <m/>
    <m/>
    <m/>
    <m/>
    <s v="N"/>
    <m/>
    <m/>
    <m/>
    <x v="0"/>
    <m/>
    <n v="50"/>
    <s v="AMOSTRAS"/>
    <s v="N"/>
    <m/>
    <m/>
    <s v="N"/>
    <n v="20230306"/>
    <m/>
    <n v="134466506"/>
    <s v="MIXED"/>
    <s v="Tech rep lvl"/>
    <s v="ExceÃ§Ã£o"/>
    <n v="3"/>
    <m/>
    <n v="0"/>
    <n v="0"/>
    <n v="100"/>
    <n v="134467036"/>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28033"/>
    <x v="743"/>
    <n v="20210302"/>
    <m/>
    <s v="COLOR"/>
    <x v="302"/>
    <s v="AVON BASE POWERSTAY AMOSTRA - BRAZIL SHADE NAME"/>
    <n v="1224085"/>
    <x v="743"/>
    <n v="1"/>
    <s v="IN-LINE (EXCL NR)"/>
    <s v="REPRESENTATIVE OFFER"/>
    <n v="0.54369999999999996"/>
    <m/>
    <n v="0.33200000000000002"/>
    <m/>
    <m/>
    <n v="1.99"/>
    <n v="5.99"/>
    <n v="100"/>
    <n v="100"/>
    <n v="50"/>
    <s v="WORK IN PROGRESS"/>
    <n v="134466506"/>
    <s v="NO INCENTIVE"/>
    <s v="N"/>
    <s v="N"/>
    <s v="N"/>
    <s v="N"/>
    <x v="1"/>
    <n v="134466520"/>
    <n v="28"/>
    <n v="32"/>
    <n v="20230306"/>
    <s v="NET ITEM"/>
    <n v="15"/>
    <s v="Y"/>
    <s v="Tech rep lvl + ExceÃ§Ã£o + VGF2"/>
    <s v="FULL PAYMENT"/>
    <m/>
    <n v="108.19629999999999"/>
    <n v="74.996300000000005"/>
    <n v="89.81"/>
    <m/>
    <s v="TESTER"/>
    <s v="SAMPLE"/>
    <s v="FACE COLOR"/>
    <s v="FEMALE"/>
    <s v="AVON"/>
    <s v="AVON"/>
    <n v="0"/>
    <n v="25"/>
    <s v="5.56"/>
    <s v="N"/>
    <s v="N"/>
    <n v="52347"/>
    <m/>
    <s v="N"/>
    <m/>
    <m/>
    <m/>
    <m/>
    <m/>
    <m/>
    <m/>
    <m/>
    <s v="N"/>
    <m/>
    <m/>
    <m/>
    <x v="0"/>
    <m/>
    <n v="50"/>
    <s v="AMOSTRAS"/>
    <s v="N"/>
    <m/>
    <m/>
    <s v="N"/>
    <n v="20230306"/>
    <m/>
    <n v="134466506"/>
    <s v="MIXED"/>
    <s v="Tech rep lvl"/>
    <s v="ExceÃ§Ã£o"/>
    <n v="1"/>
    <m/>
    <n v="0"/>
    <n v="0"/>
    <n v="100"/>
    <n v="134466507"/>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28033"/>
    <x v="743"/>
    <n v="20210302"/>
    <m/>
    <s v="COLOR"/>
    <x v="302"/>
    <s v="AVON BASE POWERSTAY AMOSTRA - BRAZIL SHADE NAME"/>
    <n v="1224085"/>
    <x v="743"/>
    <n v="2"/>
    <s v="IN-LINE (EXCL NR)"/>
    <s v="ANY X FOR.."/>
    <n v="0.54369999999999996"/>
    <m/>
    <n v="0.33200000000000002"/>
    <m/>
    <m/>
    <n v="2.58"/>
    <n v="5.99"/>
    <n v="150"/>
    <n v="150"/>
    <n v="50"/>
    <s v="WORK IN PROGRESS"/>
    <n v="134466506"/>
    <s v="NO INCENTIVE"/>
    <s v="N"/>
    <s v="N"/>
    <s v="N"/>
    <s v="N"/>
    <x v="1"/>
    <n v="134466935"/>
    <n v="28"/>
    <n v="32"/>
    <n v="20230306"/>
    <s v="NET ITEM"/>
    <n v="15"/>
    <s v="Y"/>
    <s v="Tech rep lvl + ExceÃ§Ã£o + VGF2"/>
    <s v="FULL PAYMENT"/>
    <m/>
    <n v="105.206"/>
    <n v="55.405900000000003"/>
    <n v="89.81"/>
    <m/>
    <s v="TESTER"/>
    <s v="SAMPLE"/>
    <s v="FACE COLOR"/>
    <s v="FEMALE"/>
    <s v="AVON"/>
    <s v="AVON"/>
    <n v="0"/>
    <n v="25"/>
    <s v="5.56"/>
    <s v="N"/>
    <s v="N"/>
    <n v="52347"/>
    <m/>
    <s v="N"/>
    <m/>
    <m/>
    <m/>
    <m/>
    <m/>
    <m/>
    <m/>
    <m/>
    <s v="N"/>
    <m/>
    <m/>
    <m/>
    <x v="0"/>
    <m/>
    <n v="50"/>
    <s v="AMOSTRAS"/>
    <s v="N"/>
    <m/>
    <m/>
    <s v="N"/>
    <n v="20230306"/>
    <m/>
    <n v="134466506"/>
    <s v="MIXED"/>
    <s v="Tech rep lvl"/>
    <s v="ExceÃ§Ã£o"/>
    <n v="2"/>
    <m/>
    <n v="0"/>
    <n v="0"/>
    <n v="100"/>
    <n v="134466922"/>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28033"/>
    <x v="743"/>
    <n v="20210302"/>
    <m/>
    <s v="COLOR"/>
    <x v="302"/>
    <s v="AVON BASE POWERSTAY AMOSTRA - BRAZIL SHADE NAME"/>
    <n v="1224085"/>
    <x v="743"/>
    <n v="3"/>
    <s v="IN-LINE (EXCL NR)"/>
    <s v="ANY X FOR.."/>
    <n v="0.54369999999999996"/>
    <m/>
    <n v="0.33200000000000002"/>
    <m/>
    <m/>
    <n v="2.97"/>
    <n v="5.99"/>
    <n v="745"/>
    <n v="745"/>
    <n v="50"/>
    <s v="WORK IN PROGRESS"/>
    <n v="134466506"/>
    <s v="NO INCENTIVE"/>
    <s v="N"/>
    <s v="N"/>
    <s v="N"/>
    <s v="N"/>
    <x v="1"/>
    <n v="134467049"/>
    <n v="28"/>
    <n v="32"/>
    <n v="20230306"/>
    <s v="NET ITEM"/>
    <n v="15"/>
    <s v="Y"/>
    <s v="Tech rep lvl + ExceÃ§Ã£o + VGF2"/>
    <s v="FULL PAYMENT"/>
    <m/>
    <n v="401.0059"/>
    <n v="153.66589999999999"/>
    <n v="89.81"/>
    <m/>
    <s v="TESTER"/>
    <s v="SAMPLE"/>
    <s v="FACE COLOR"/>
    <s v="FEMALE"/>
    <s v="AVON"/>
    <s v="AVON"/>
    <n v="0"/>
    <n v="25"/>
    <s v="5.56"/>
    <s v="N"/>
    <s v="N"/>
    <n v="52347"/>
    <m/>
    <s v="N"/>
    <m/>
    <m/>
    <m/>
    <m/>
    <m/>
    <m/>
    <m/>
    <m/>
    <s v="N"/>
    <m/>
    <m/>
    <m/>
    <x v="0"/>
    <m/>
    <n v="50"/>
    <s v="AMOSTRAS"/>
    <s v="N"/>
    <m/>
    <m/>
    <s v="N"/>
    <n v="20230306"/>
    <m/>
    <n v="134466506"/>
    <s v="MIXED"/>
    <s v="Tech rep lvl"/>
    <s v="ExceÃ§Ã£o"/>
    <n v="3"/>
    <m/>
    <n v="0"/>
    <n v="0"/>
    <n v="100"/>
    <n v="134467036"/>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28034"/>
    <x v="744"/>
    <n v="20210302"/>
    <m/>
    <s v="COLOR"/>
    <x v="302"/>
    <s v="AVON BASE POWERSTAY AMOSTRA - BRAZIL SHADE NAME"/>
    <n v="1224085"/>
    <x v="744"/>
    <n v="1"/>
    <s v="IN-LINE (EXCL NR)"/>
    <s v="REPRESENTATIVE OFFER"/>
    <n v="0.54369999999999996"/>
    <m/>
    <n v="0.33300000000000002"/>
    <m/>
    <m/>
    <n v="1.99"/>
    <n v="5.99"/>
    <n v="79"/>
    <n v="79"/>
    <n v="50"/>
    <s v="WORK IN PROGRESS"/>
    <n v="134466506"/>
    <s v="NO INCENTIVE"/>
    <s v="N"/>
    <s v="N"/>
    <s v="N"/>
    <s v="N"/>
    <x v="1"/>
    <n v="134466513"/>
    <n v="28"/>
    <n v="32"/>
    <n v="20230306"/>
    <s v="NET ITEM"/>
    <n v="15"/>
    <s v="Y"/>
    <s v="Tech rep lvl + ExceÃ§Ã£o + VGF2"/>
    <s v="FULL PAYMENT"/>
    <m/>
    <n v="85.475099999999998"/>
    <n v="59.168100000000003"/>
    <n v="89.78"/>
    <m/>
    <s v="TESTER"/>
    <s v="SAMPLE"/>
    <s v="FACE COLOR"/>
    <s v="FEMALE"/>
    <s v="AVON"/>
    <s v="AVON"/>
    <n v="0"/>
    <n v="25"/>
    <s v="5.56"/>
    <s v="N"/>
    <s v="N"/>
    <n v="52348"/>
    <m/>
    <s v="N"/>
    <m/>
    <m/>
    <m/>
    <m/>
    <m/>
    <m/>
    <m/>
    <m/>
    <s v="N"/>
    <m/>
    <m/>
    <m/>
    <x v="0"/>
    <m/>
    <n v="50"/>
    <s v="AMOSTRAS"/>
    <s v="N"/>
    <m/>
    <m/>
    <s v="N"/>
    <n v="20230306"/>
    <m/>
    <n v="134466506"/>
    <s v="MIXED"/>
    <s v="Tech rep lvl"/>
    <s v="ExceÃ§Ã£o"/>
    <n v="1"/>
    <m/>
    <n v="0"/>
    <n v="0"/>
    <n v="100"/>
    <n v="134466507"/>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28034"/>
    <x v="744"/>
    <n v="20210302"/>
    <m/>
    <s v="COLOR"/>
    <x v="302"/>
    <s v="AVON BASE POWERSTAY AMOSTRA - BRAZIL SHADE NAME"/>
    <n v="1224085"/>
    <x v="744"/>
    <n v="2"/>
    <s v="IN-LINE (EXCL NR)"/>
    <s v="ANY X FOR.."/>
    <n v="0.54369999999999996"/>
    <m/>
    <n v="0.33300000000000002"/>
    <m/>
    <m/>
    <n v="2.58"/>
    <n v="5.99"/>
    <n v="118"/>
    <n v="118"/>
    <n v="50"/>
    <s v="WORK IN PROGRESS"/>
    <n v="134466506"/>
    <s v="NO INCENTIVE"/>
    <s v="N"/>
    <s v="N"/>
    <s v="N"/>
    <s v="N"/>
    <x v="1"/>
    <n v="134466928"/>
    <n v="28"/>
    <n v="32"/>
    <n v="20230306"/>
    <s v="NET ITEM"/>
    <n v="15"/>
    <s v="Y"/>
    <s v="Tech rep lvl + ExceÃ§Ã£o + VGF2"/>
    <s v="FULL PAYMENT"/>
    <m/>
    <n v="82.762"/>
    <n v="43.468000000000004"/>
    <n v="89.78"/>
    <m/>
    <s v="TESTER"/>
    <s v="SAMPLE"/>
    <s v="FACE COLOR"/>
    <s v="FEMALE"/>
    <s v="AVON"/>
    <s v="AVON"/>
    <n v="0"/>
    <n v="25"/>
    <s v="5.56"/>
    <s v="N"/>
    <s v="N"/>
    <n v="52348"/>
    <m/>
    <s v="N"/>
    <m/>
    <m/>
    <m/>
    <m/>
    <m/>
    <m/>
    <m/>
    <m/>
    <s v="N"/>
    <m/>
    <m/>
    <m/>
    <x v="0"/>
    <m/>
    <n v="50"/>
    <s v="AMOSTRAS"/>
    <s v="N"/>
    <m/>
    <m/>
    <s v="N"/>
    <n v="20230306"/>
    <m/>
    <n v="134466506"/>
    <s v="MIXED"/>
    <s v="Tech rep lvl"/>
    <s v="ExceÃ§Ã£o"/>
    <n v="2"/>
    <m/>
    <n v="0"/>
    <n v="0"/>
    <n v="100"/>
    <n v="134466922"/>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28034"/>
    <x v="744"/>
    <n v="20210302"/>
    <m/>
    <s v="COLOR"/>
    <x v="302"/>
    <s v="AVON BASE POWERSTAY AMOSTRA - BRAZIL SHADE NAME"/>
    <n v="1224085"/>
    <x v="744"/>
    <n v="3"/>
    <s v="IN-LINE (EXCL NR)"/>
    <s v="ANY X FOR.."/>
    <n v="0.54369999999999996"/>
    <m/>
    <n v="0.33300000000000002"/>
    <m/>
    <m/>
    <n v="2.97"/>
    <n v="5.99"/>
    <n v="585"/>
    <n v="585"/>
    <n v="50"/>
    <s v="WORK IN PROGRESS"/>
    <n v="134466506"/>
    <s v="NO INCENTIVE"/>
    <s v="N"/>
    <s v="N"/>
    <s v="N"/>
    <s v="N"/>
    <x v="1"/>
    <n v="134467042"/>
    <n v="28"/>
    <n v="32"/>
    <n v="20230306"/>
    <s v="NET ITEM"/>
    <n v="15"/>
    <s v="Y"/>
    <s v="Tech rep lvl + ExceÃ§Ã£o + VGF2"/>
    <s v="FULL PAYMENT"/>
    <m/>
    <n v="314.88389999999998"/>
    <n v="120.0789"/>
    <n v="89.78"/>
    <m/>
    <s v="TESTER"/>
    <s v="SAMPLE"/>
    <s v="FACE COLOR"/>
    <s v="FEMALE"/>
    <s v="AVON"/>
    <s v="AVON"/>
    <n v="0"/>
    <n v="25"/>
    <s v="5.56"/>
    <s v="N"/>
    <s v="N"/>
    <n v="52348"/>
    <m/>
    <s v="N"/>
    <m/>
    <m/>
    <m/>
    <m/>
    <m/>
    <m/>
    <m/>
    <m/>
    <s v="N"/>
    <m/>
    <m/>
    <m/>
    <x v="0"/>
    <m/>
    <n v="50"/>
    <s v="AMOSTRAS"/>
    <s v="N"/>
    <m/>
    <m/>
    <s v="N"/>
    <n v="20230306"/>
    <m/>
    <n v="134466506"/>
    <s v="MIXED"/>
    <s v="Tech rep lvl"/>
    <s v="ExceÃ§Ã£o"/>
    <n v="3"/>
    <m/>
    <n v="0"/>
    <n v="0"/>
    <n v="100"/>
    <n v="134467036"/>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28035"/>
    <x v="745"/>
    <n v="20210302"/>
    <m/>
    <s v="COLOR"/>
    <x v="302"/>
    <s v="AVON BASE POWERSTAY AMOSTRA - BRAZIL SHADE NAME"/>
    <n v="1224085"/>
    <x v="745"/>
    <n v="1"/>
    <s v="IN-LINE (EXCL NR)"/>
    <s v="REPRESENTATIVE OFFER"/>
    <n v="0.54369999999999996"/>
    <m/>
    <n v="0.33400000000000002"/>
    <m/>
    <m/>
    <n v="1.99"/>
    <n v="5.99"/>
    <n v="81"/>
    <n v="81"/>
    <n v="50"/>
    <s v="WORK IN PROGRESS"/>
    <n v="134466506"/>
    <s v="NO INCENTIVE"/>
    <s v="N"/>
    <s v="N"/>
    <s v="N"/>
    <s v="N"/>
    <x v="1"/>
    <n v="134466516"/>
    <n v="28"/>
    <n v="32"/>
    <n v="20230306"/>
    <s v="NET ITEM"/>
    <n v="15"/>
    <s v="Y"/>
    <s v="Tech rep lvl + ExceÃ§Ã£o + VGF2"/>
    <s v="FULL PAYMENT"/>
    <m/>
    <n v="87.638999999999996"/>
    <n v="60.585000000000001"/>
    <n v="89.74"/>
    <m/>
    <s v="TESTER"/>
    <s v="SAMPLE"/>
    <s v="FACE COLOR"/>
    <s v="FEMALE"/>
    <s v="AVON"/>
    <s v="AVON"/>
    <n v="0"/>
    <n v="25"/>
    <s v="5.56"/>
    <s v="N"/>
    <s v="N"/>
    <n v="52349"/>
    <m/>
    <s v="N"/>
    <m/>
    <m/>
    <m/>
    <m/>
    <m/>
    <m/>
    <m/>
    <m/>
    <s v="N"/>
    <m/>
    <m/>
    <m/>
    <x v="0"/>
    <m/>
    <n v="50"/>
    <s v="AMOSTRAS"/>
    <s v="N"/>
    <m/>
    <m/>
    <s v="N"/>
    <n v="20230306"/>
    <m/>
    <n v="134466506"/>
    <s v="MIXED"/>
    <s v="Tech rep lvl"/>
    <s v="ExceÃ§Ã£o"/>
    <n v="1"/>
    <m/>
    <n v="0"/>
    <n v="0"/>
    <n v="100"/>
    <n v="134466507"/>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28035"/>
    <x v="745"/>
    <n v="20210302"/>
    <m/>
    <s v="COLOR"/>
    <x v="302"/>
    <s v="AVON BASE POWERSTAY AMOSTRA - BRAZIL SHADE NAME"/>
    <n v="1224085"/>
    <x v="745"/>
    <n v="2"/>
    <s v="IN-LINE (EXCL NR)"/>
    <s v="ANY X FOR.."/>
    <n v="0.54369999999999996"/>
    <m/>
    <n v="0.33400000000000002"/>
    <m/>
    <m/>
    <n v="2.58"/>
    <n v="5.99"/>
    <n v="123"/>
    <n v="123"/>
    <n v="50"/>
    <s v="WORK IN PROGRESS"/>
    <n v="134466506"/>
    <s v="NO INCENTIVE"/>
    <s v="N"/>
    <s v="N"/>
    <s v="N"/>
    <s v="N"/>
    <x v="1"/>
    <n v="134466931"/>
    <n v="28"/>
    <n v="32"/>
    <n v="20230306"/>
    <s v="NET ITEM"/>
    <n v="15"/>
    <s v="Y"/>
    <s v="Tech rep lvl + ExceÃ§Ã£o + VGF2"/>
    <s v="FULL PAYMENT"/>
    <m/>
    <n v="86.268900000000002"/>
    <n v="45.186900000000001"/>
    <n v="89.74"/>
    <m/>
    <s v="TESTER"/>
    <s v="SAMPLE"/>
    <s v="FACE COLOR"/>
    <s v="FEMALE"/>
    <s v="AVON"/>
    <s v="AVON"/>
    <n v="0"/>
    <n v="25"/>
    <s v="5.56"/>
    <s v="N"/>
    <s v="N"/>
    <n v="52349"/>
    <m/>
    <s v="N"/>
    <m/>
    <m/>
    <m/>
    <m/>
    <m/>
    <m/>
    <m/>
    <m/>
    <s v="N"/>
    <m/>
    <m/>
    <m/>
    <x v="0"/>
    <m/>
    <n v="50"/>
    <s v="AMOSTRAS"/>
    <s v="N"/>
    <m/>
    <m/>
    <s v="N"/>
    <n v="20230306"/>
    <m/>
    <n v="134466506"/>
    <s v="MIXED"/>
    <s v="Tech rep lvl"/>
    <s v="ExceÃ§Ã£o"/>
    <n v="2"/>
    <m/>
    <n v="0"/>
    <n v="0"/>
    <n v="100"/>
    <n v="134466922"/>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28035"/>
    <x v="745"/>
    <n v="20210302"/>
    <m/>
    <s v="COLOR"/>
    <x v="302"/>
    <s v="AVON BASE POWERSTAY AMOSTRA - BRAZIL SHADE NAME"/>
    <n v="1224085"/>
    <x v="745"/>
    <n v="3"/>
    <s v="IN-LINE (EXCL NR)"/>
    <s v="ANY X FOR.."/>
    <n v="0.54369999999999996"/>
    <m/>
    <n v="0.33400000000000002"/>
    <m/>
    <m/>
    <n v="2.97"/>
    <n v="5.99"/>
    <n v="609"/>
    <n v="609"/>
    <n v="50"/>
    <s v="WORK IN PROGRESS"/>
    <n v="134466506"/>
    <s v="NO INCENTIVE"/>
    <s v="N"/>
    <s v="N"/>
    <s v="N"/>
    <s v="N"/>
    <x v="1"/>
    <n v="134467045"/>
    <n v="28"/>
    <n v="32"/>
    <n v="20230306"/>
    <s v="NET ITEM"/>
    <n v="15"/>
    <s v="Y"/>
    <s v="Tech rep lvl + ExceÃ§Ã£o + VGF2"/>
    <s v="FULL PAYMENT"/>
    <m/>
    <n v="327.80220000000003"/>
    <n v="124.39619999999999"/>
    <n v="89.74"/>
    <m/>
    <s v="TESTER"/>
    <s v="SAMPLE"/>
    <s v="FACE COLOR"/>
    <s v="FEMALE"/>
    <s v="AVON"/>
    <s v="AVON"/>
    <n v="0"/>
    <n v="25"/>
    <s v="5.56"/>
    <s v="N"/>
    <s v="N"/>
    <n v="52349"/>
    <m/>
    <s v="N"/>
    <m/>
    <m/>
    <m/>
    <m/>
    <m/>
    <m/>
    <m/>
    <m/>
    <s v="N"/>
    <m/>
    <m/>
    <m/>
    <x v="0"/>
    <m/>
    <n v="50"/>
    <s v="AMOSTRAS"/>
    <s v="N"/>
    <m/>
    <m/>
    <s v="N"/>
    <n v="20230306"/>
    <m/>
    <n v="134466506"/>
    <s v="MIXED"/>
    <s v="Tech rep lvl"/>
    <s v="ExceÃ§Ã£o"/>
    <n v="3"/>
    <m/>
    <n v="0"/>
    <n v="0"/>
    <n v="100"/>
    <n v="134467036"/>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28037"/>
    <x v="746"/>
    <n v="20210302"/>
    <m/>
    <s v="COLOR"/>
    <x v="302"/>
    <s v="AVON BASE POWERSTAY AMOSTRA - BRAZIL SHADE NAME"/>
    <n v="1224085"/>
    <x v="746"/>
    <n v="1"/>
    <s v="IN-LINE (EXCL NR)"/>
    <s v="REPRESENTATIVE OFFER"/>
    <n v="0.54369999999999996"/>
    <m/>
    <n v="0.34100000000000003"/>
    <m/>
    <m/>
    <n v="1.99"/>
    <n v="5.99"/>
    <n v="17"/>
    <n v="17"/>
    <n v="50"/>
    <s v="WORK IN PROGRESS"/>
    <n v="134466506"/>
    <s v="NO INCENTIVE"/>
    <s v="N"/>
    <s v="N"/>
    <s v="N"/>
    <s v="N"/>
    <x v="1"/>
    <n v="134466514"/>
    <n v="28"/>
    <n v="32"/>
    <n v="20230306"/>
    <s v="NET ITEM"/>
    <n v="15"/>
    <s v="Y"/>
    <s v="Tech rep lvl + ExceÃ§Ã£o + VGF2"/>
    <s v="FULL PAYMENT"/>
    <m/>
    <n v="18.3934"/>
    <n v="12.596399999999999"/>
    <n v="89.53"/>
    <m/>
    <s v="TESTER"/>
    <s v="SAMPLE"/>
    <s v="FACE COLOR"/>
    <s v="FEMALE"/>
    <s v="AVON"/>
    <s v="AVON"/>
    <n v="0"/>
    <n v="25"/>
    <s v="5.56"/>
    <s v="N"/>
    <s v="N"/>
    <n v="52351"/>
    <m/>
    <s v="N"/>
    <m/>
    <m/>
    <m/>
    <m/>
    <m/>
    <m/>
    <m/>
    <m/>
    <s v="N"/>
    <m/>
    <m/>
    <m/>
    <x v="0"/>
    <m/>
    <n v="50"/>
    <s v="AMOSTRAS"/>
    <s v="N"/>
    <m/>
    <m/>
    <s v="N"/>
    <n v="20230306"/>
    <m/>
    <n v="134466506"/>
    <s v="MIXED"/>
    <s v="Tech rep lvl"/>
    <s v="ExceÃ§Ã£o"/>
    <n v="1"/>
    <m/>
    <n v="0"/>
    <n v="0"/>
    <n v="100"/>
    <n v="134466507"/>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28037"/>
    <x v="746"/>
    <n v="20210302"/>
    <m/>
    <s v="COLOR"/>
    <x v="302"/>
    <s v="AVON BASE POWERSTAY AMOSTRA - BRAZIL SHADE NAME"/>
    <n v="1224085"/>
    <x v="746"/>
    <n v="2"/>
    <s v="IN-LINE (EXCL NR)"/>
    <s v="ANY X FOR.."/>
    <n v="0.54369999999999996"/>
    <m/>
    <n v="0.34100000000000003"/>
    <m/>
    <m/>
    <n v="2.58"/>
    <n v="5.99"/>
    <n v="26"/>
    <n v="26"/>
    <n v="50"/>
    <s v="WORK IN PROGRESS"/>
    <n v="134466506"/>
    <s v="NO INCENTIVE"/>
    <s v="N"/>
    <s v="N"/>
    <s v="N"/>
    <s v="N"/>
    <x v="1"/>
    <n v="134466929"/>
    <n v="28"/>
    <n v="32"/>
    <n v="20230306"/>
    <s v="NET ITEM"/>
    <n v="15"/>
    <s v="Y"/>
    <s v="Tech rep lvl + ExceÃ§Ã£o + VGF2"/>
    <s v="FULL PAYMENT"/>
    <m/>
    <n v="18.235700000000001"/>
    <n v="9.3696999999999999"/>
    <n v="89.53"/>
    <m/>
    <s v="TESTER"/>
    <s v="SAMPLE"/>
    <s v="FACE COLOR"/>
    <s v="FEMALE"/>
    <s v="AVON"/>
    <s v="AVON"/>
    <n v="0"/>
    <n v="25"/>
    <s v="5.56"/>
    <s v="N"/>
    <s v="N"/>
    <n v="52351"/>
    <m/>
    <s v="N"/>
    <m/>
    <m/>
    <m/>
    <m/>
    <m/>
    <m/>
    <m/>
    <m/>
    <s v="N"/>
    <m/>
    <m/>
    <m/>
    <x v="0"/>
    <m/>
    <n v="50"/>
    <s v="AMOSTRAS"/>
    <s v="N"/>
    <m/>
    <m/>
    <s v="N"/>
    <n v="20230306"/>
    <m/>
    <n v="134466506"/>
    <s v="MIXED"/>
    <s v="Tech rep lvl"/>
    <s v="ExceÃ§Ã£o"/>
    <n v="2"/>
    <m/>
    <n v="0"/>
    <n v="0"/>
    <n v="100"/>
    <n v="134466922"/>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28037"/>
    <x v="746"/>
    <n v="20210302"/>
    <m/>
    <s v="COLOR"/>
    <x v="302"/>
    <s v="AVON BASE POWERSTAY AMOSTRA - BRAZIL SHADE NAME"/>
    <n v="1224085"/>
    <x v="746"/>
    <n v="3"/>
    <s v="IN-LINE (EXCL NR)"/>
    <s v="ANY X FOR.."/>
    <n v="0.54369999999999996"/>
    <m/>
    <n v="0.34100000000000003"/>
    <m/>
    <m/>
    <n v="2.97"/>
    <n v="5.99"/>
    <n v="129"/>
    <n v="129"/>
    <n v="50"/>
    <s v="WORK IN PROGRESS"/>
    <n v="134466506"/>
    <s v="NO INCENTIVE"/>
    <s v="N"/>
    <s v="N"/>
    <s v="N"/>
    <s v="N"/>
    <x v="1"/>
    <n v="134467043"/>
    <n v="28"/>
    <n v="32"/>
    <n v="20230306"/>
    <s v="NET ITEM"/>
    <n v="15"/>
    <s v="Y"/>
    <s v="Tech rep lvl + ExceÃ§Ã£o + VGF2"/>
    <s v="FULL PAYMENT"/>
    <m/>
    <n v="69.435900000000004"/>
    <n v="25.446899999999999"/>
    <n v="89.53"/>
    <m/>
    <s v="TESTER"/>
    <s v="SAMPLE"/>
    <s v="FACE COLOR"/>
    <s v="FEMALE"/>
    <s v="AVON"/>
    <s v="AVON"/>
    <n v="0"/>
    <n v="25"/>
    <s v="5.56"/>
    <s v="N"/>
    <s v="N"/>
    <n v="52351"/>
    <m/>
    <s v="N"/>
    <m/>
    <m/>
    <m/>
    <m/>
    <m/>
    <m/>
    <m/>
    <m/>
    <s v="N"/>
    <m/>
    <m/>
    <m/>
    <x v="0"/>
    <m/>
    <n v="50"/>
    <s v="AMOSTRAS"/>
    <s v="N"/>
    <m/>
    <m/>
    <s v="N"/>
    <n v="20230306"/>
    <m/>
    <n v="134466506"/>
    <s v="MIXED"/>
    <s v="Tech rep lvl"/>
    <s v="ExceÃ§Ã£o"/>
    <n v="3"/>
    <m/>
    <n v="0"/>
    <n v="0"/>
    <n v="100"/>
    <n v="134467036"/>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28038"/>
    <x v="747"/>
    <n v="20210302"/>
    <m/>
    <s v="COLOR"/>
    <x v="302"/>
    <s v="AVON BASE POWERSTAY AMOSTRA - BRAZIL SHADE NAME"/>
    <n v="1224085"/>
    <x v="747"/>
    <n v="1"/>
    <s v="IN-LINE (EXCL NR)"/>
    <s v="REPRESENTATIVE OFFER"/>
    <n v="0.54369999999999996"/>
    <m/>
    <n v="0.35099999999999998"/>
    <m/>
    <m/>
    <n v="1.99"/>
    <n v="5.99"/>
    <n v="13"/>
    <n v="13"/>
    <n v="50"/>
    <s v="WORK IN PROGRESS"/>
    <n v="134466506"/>
    <s v="NO INCENTIVE"/>
    <s v="N"/>
    <s v="N"/>
    <s v="N"/>
    <s v="N"/>
    <x v="1"/>
    <n v="134466511"/>
    <n v="28"/>
    <n v="32"/>
    <n v="20230306"/>
    <s v="NET ITEM"/>
    <n v="15"/>
    <s v="Y"/>
    <s v="Tech rep lvl + ExceÃ§Ã£o + VGF2"/>
    <s v="FULL PAYMENT"/>
    <m/>
    <n v="14.0655"/>
    <n v="9.5024999999999995"/>
    <n v="89.22"/>
    <m/>
    <s v="TESTER"/>
    <s v="SAMPLE"/>
    <s v="FACE COLOR"/>
    <s v="FEMALE"/>
    <s v="AVON"/>
    <s v="AVON"/>
    <n v="0"/>
    <n v="25"/>
    <s v="5.56"/>
    <s v="N"/>
    <s v="N"/>
    <n v="52352"/>
    <m/>
    <s v="N"/>
    <m/>
    <m/>
    <m/>
    <m/>
    <m/>
    <m/>
    <m/>
    <m/>
    <s v="N"/>
    <m/>
    <m/>
    <m/>
    <x v="0"/>
    <m/>
    <n v="50"/>
    <s v="AMOSTRAS"/>
    <s v="N"/>
    <m/>
    <m/>
    <s v="N"/>
    <n v="20230306"/>
    <m/>
    <n v="134466506"/>
    <s v="MIXED"/>
    <s v="Tech rep lvl"/>
    <s v="ExceÃ§Ã£o"/>
    <n v="1"/>
    <m/>
    <n v="0"/>
    <n v="0"/>
    <n v="100"/>
    <n v="134466507"/>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28038"/>
    <x v="747"/>
    <n v="20210302"/>
    <m/>
    <s v="COLOR"/>
    <x v="302"/>
    <s v="AVON BASE POWERSTAY AMOSTRA - BRAZIL SHADE NAME"/>
    <n v="1224085"/>
    <x v="747"/>
    <n v="2"/>
    <s v="IN-LINE (EXCL NR)"/>
    <s v="ANY X FOR.."/>
    <n v="0.54369999999999996"/>
    <m/>
    <n v="0.35099999999999998"/>
    <m/>
    <m/>
    <n v="2.58"/>
    <n v="5.99"/>
    <n v="18"/>
    <n v="18"/>
    <n v="50"/>
    <s v="WORK IN PROGRESS"/>
    <n v="134466506"/>
    <s v="NO INCENTIVE"/>
    <s v="N"/>
    <s v="N"/>
    <s v="N"/>
    <s v="N"/>
    <x v="1"/>
    <n v="134466926"/>
    <n v="28"/>
    <n v="32"/>
    <n v="20230306"/>
    <s v="NET ITEM"/>
    <n v="15"/>
    <s v="Y"/>
    <s v="Tech rep lvl + ExceÃ§Ã£o + VGF2"/>
    <s v="FULL PAYMENT"/>
    <m/>
    <n v="12.624700000000001"/>
    <n v="6.3067000000000002"/>
    <n v="89.22"/>
    <m/>
    <s v="TESTER"/>
    <s v="SAMPLE"/>
    <s v="FACE COLOR"/>
    <s v="FEMALE"/>
    <s v="AVON"/>
    <s v="AVON"/>
    <n v="0"/>
    <n v="25"/>
    <s v="5.56"/>
    <s v="N"/>
    <s v="N"/>
    <n v="52352"/>
    <m/>
    <s v="N"/>
    <m/>
    <m/>
    <m/>
    <m/>
    <m/>
    <m/>
    <m/>
    <m/>
    <s v="N"/>
    <m/>
    <m/>
    <m/>
    <x v="0"/>
    <m/>
    <n v="50"/>
    <s v="AMOSTRAS"/>
    <s v="N"/>
    <m/>
    <m/>
    <s v="N"/>
    <n v="20230306"/>
    <m/>
    <n v="134466506"/>
    <s v="MIXED"/>
    <s v="Tech rep lvl"/>
    <s v="ExceÃ§Ã£o"/>
    <n v="2"/>
    <m/>
    <n v="0"/>
    <n v="0"/>
    <n v="100"/>
    <n v="134466922"/>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28038"/>
    <x v="747"/>
    <n v="20210302"/>
    <m/>
    <s v="COLOR"/>
    <x v="302"/>
    <s v="AVON BASE POWERSTAY AMOSTRA - BRAZIL SHADE NAME"/>
    <n v="1224085"/>
    <x v="747"/>
    <n v="3"/>
    <s v="IN-LINE (EXCL NR)"/>
    <s v="ANY X FOR.."/>
    <n v="0.54369999999999996"/>
    <m/>
    <n v="0.35099999999999998"/>
    <m/>
    <m/>
    <n v="2.97"/>
    <n v="5.99"/>
    <n v="94"/>
    <n v="94"/>
    <n v="50"/>
    <s v="WORK IN PROGRESS"/>
    <n v="134466506"/>
    <s v="NO INCENTIVE"/>
    <s v="N"/>
    <s v="N"/>
    <s v="N"/>
    <s v="N"/>
    <x v="1"/>
    <n v="134467040"/>
    <n v="28"/>
    <n v="32"/>
    <n v="20230306"/>
    <s v="NET ITEM"/>
    <n v="15"/>
    <s v="Y"/>
    <s v="Tech rep lvl + ExceÃ§Ã£o + VGF2"/>
    <s v="FULL PAYMENT"/>
    <m/>
    <n v="50.596699999999998"/>
    <n v="17.602699999999999"/>
    <n v="89.22"/>
    <m/>
    <s v="TESTER"/>
    <s v="SAMPLE"/>
    <s v="FACE COLOR"/>
    <s v="FEMALE"/>
    <s v="AVON"/>
    <s v="AVON"/>
    <n v="0"/>
    <n v="25"/>
    <s v="5.56"/>
    <s v="N"/>
    <s v="N"/>
    <n v="52352"/>
    <m/>
    <s v="N"/>
    <m/>
    <m/>
    <m/>
    <m/>
    <m/>
    <m/>
    <m/>
    <m/>
    <s v="N"/>
    <m/>
    <m/>
    <m/>
    <x v="0"/>
    <m/>
    <n v="50"/>
    <s v="AMOSTRAS"/>
    <s v="N"/>
    <m/>
    <m/>
    <s v="N"/>
    <n v="20230306"/>
    <m/>
    <n v="134466506"/>
    <s v="MIXED"/>
    <s v="Tech rep lvl"/>
    <s v="ExceÃ§Ã£o"/>
    <n v="3"/>
    <m/>
    <n v="0"/>
    <n v="0"/>
    <n v="100"/>
    <n v="134467036"/>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28040"/>
    <x v="748"/>
    <n v="20210302"/>
    <m/>
    <s v="COLOR"/>
    <x v="302"/>
    <s v="AVON BASE POWERSTAY AMOSTRA - BRAZIL SHADE NAME"/>
    <n v="1224085"/>
    <x v="748"/>
    <n v="1"/>
    <s v="IN-LINE (EXCL NR)"/>
    <s v="REPRESENTATIVE OFFER"/>
    <n v="0.54369999999999996"/>
    <m/>
    <n v="0.35099999999999998"/>
    <m/>
    <m/>
    <n v="1.99"/>
    <n v="5.99"/>
    <n v="7"/>
    <n v="7"/>
    <n v="50"/>
    <s v="WORK IN PROGRESS"/>
    <n v="134466506"/>
    <s v="NO INCENTIVE"/>
    <s v="N"/>
    <s v="N"/>
    <s v="N"/>
    <s v="N"/>
    <x v="1"/>
    <n v="134466521"/>
    <n v="28"/>
    <n v="32"/>
    <n v="20230306"/>
    <s v="NET ITEM"/>
    <n v="15"/>
    <s v="Y"/>
    <s v="Tech rep lvl + ExceÃ§Ã£o + VGF2"/>
    <s v="FULL PAYMENT"/>
    <m/>
    <n v="7.5736999999999997"/>
    <n v="5.1166999999999998"/>
    <n v="89.22"/>
    <m/>
    <s v="TESTER"/>
    <s v="SAMPLE"/>
    <s v="FACE COLOR"/>
    <s v="FEMALE"/>
    <s v="AVON"/>
    <s v="AVON"/>
    <n v="0"/>
    <n v="25"/>
    <s v="5.56"/>
    <s v="N"/>
    <s v="N"/>
    <n v="51204"/>
    <m/>
    <s v="N"/>
    <m/>
    <m/>
    <m/>
    <m/>
    <m/>
    <m/>
    <m/>
    <m/>
    <s v="N"/>
    <m/>
    <m/>
    <m/>
    <x v="0"/>
    <m/>
    <n v="50"/>
    <s v="AMOSTRAS"/>
    <s v="N"/>
    <m/>
    <m/>
    <s v="N"/>
    <n v="20230306"/>
    <m/>
    <n v="134466506"/>
    <s v="MIXED"/>
    <s v="Tech rep lvl"/>
    <s v="ExceÃ§Ã£o"/>
    <n v="1"/>
    <m/>
    <n v="0"/>
    <n v="0"/>
    <n v="100"/>
    <n v="134466507"/>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28040"/>
    <x v="748"/>
    <n v="20210302"/>
    <m/>
    <s v="COLOR"/>
    <x v="302"/>
    <s v="AVON BASE POWERSTAY AMOSTRA - BRAZIL SHADE NAME"/>
    <n v="1224085"/>
    <x v="748"/>
    <n v="2"/>
    <s v="IN-LINE (EXCL NR)"/>
    <s v="ANY X FOR.."/>
    <n v="0.54369999999999996"/>
    <m/>
    <n v="0.35099999999999998"/>
    <m/>
    <m/>
    <n v="2.58"/>
    <n v="5.99"/>
    <n v="11"/>
    <n v="11"/>
    <n v="50"/>
    <s v="WORK IN PROGRESS"/>
    <n v="134466506"/>
    <s v="NO INCENTIVE"/>
    <s v="N"/>
    <s v="N"/>
    <s v="N"/>
    <s v="N"/>
    <x v="1"/>
    <n v="134466936"/>
    <n v="28"/>
    <n v="32"/>
    <n v="20230306"/>
    <s v="NET ITEM"/>
    <n v="15"/>
    <s v="Y"/>
    <s v="Tech rep lvl + ExceÃ§Ã£o + VGF2"/>
    <s v="FULL PAYMENT"/>
    <m/>
    <n v="7.7150999999999996"/>
    <n v="3.8540999999999999"/>
    <n v="89.22"/>
    <m/>
    <s v="TESTER"/>
    <s v="SAMPLE"/>
    <s v="FACE COLOR"/>
    <s v="FEMALE"/>
    <s v="AVON"/>
    <s v="AVON"/>
    <n v="0"/>
    <n v="25"/>
    <s v="5.56"/>
    <s v="N"/>
    <s v="N"/>
    <n v="51204"/>
    <m/>
    <s v="N"/>
    <m/>
    <m/>
    <m/>
    <m/>
    <m/>
    <m/>
    <m/>
    <m/>
    <s v="N"/>
    <m/>
    <m/>
    <m/>
    <x v="0"/>
    <m/>
    <n v="50"/>
    <s v="AMOSTRAS"/>
    <s v="N"/>
    <m/>
    <m/>
    <s v="N"/>
    <n v="20230306"/>
    <m/>
    <n v="134466506"/>
    <s v="MIXED"/>
    <s v="Tech rep lvl"/>
    <s v="ExceÃ§Ã£o"/>
    <n v="2"/>
    <m/>
    <n v="0"/>
    <n v="0"/>
    <n v="100"/>
    <n v="134466922"/>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28040"/>
    <x v="748"/>
    <n v="20210302"/>
    <m/>
    <s v="COLOR"/>
    <x v="302"/>
    <s v="AVON BASE POWERSTAY AMOSTRA - BRAZIL SHADE NAME"/>
    <n v="1224085"/>
    <x v="748"/>
    <n v="3"/>
    <s v="IN-LINE (EXCL NR)"/>
    <s v="ANY X FOR.."/>
    <n v="0.54369999999999996"/>
    <m/>
    <n v="0.35099999999999998"/>
    <m/>
    <m/>
    <n v="2.97"/>
    <n v="5.99"/>
    <n v="54"/>
    <n v="54"/>
    <n v="50"/>
    <s v="WORK IN PROGRESS"/>
    <n v="134466506"/>
    <s v="NO INCENTIVE"/>
    <s v="N"/>
    <s v="N"/>
    <s v="N"/>
    <s v="N"/>
    <x v="1"/>
    <n v="134467050"/>
    <n v="28"/>
    <n v="32"/>
    <n v="20230306"/>
    <s v="NET ITEM"/>
    <n v="15"/>
    <s v="Y"/>
    <s v="Tech rep lvl + ExceÃ§Ã£o + VGF2"/>
    <s v="FULL PAYMENT"/>
    <m/>
    <n v="29.066199999999998"/>
    <n v="10.1122"/>
    <n v="89.22"/>
    <m/>
    <s v="TESTER"/>
    <s v="SAMPLE"/>
    <s v="FACE COLOR"/>
    <s v="FEMALE"/>
    <s v="AVON"/>
    <s v="AVON"/>
    <n v="0"/>
    <n v="25"/>
    <s v="5.56"/>
    <s v="N"/>
    <s v="N"/>
    <n v="51204"/>
    <m/>
    <s v="N"/>
    <m/>
    <m/>
    <m/>
    <m/>
    <m/>
    <m/>
    <m/>
    <m/>
    <s v="N"/>
    <m/>
    <m/>
    <m/>
    <x v="0"/>
    <m/>
    <n v="50"/>
    <s v="AMOSTRAS"/>
    <s v="N"/>
    <m/>
    <m/>
    <s v="N"/>
    <n v="20230306"/>
    <m/>
    <n v="134466506"/>
    <s v="MIXED"/>
    <s v="Tech rep lvl"/>
    <s v="ExceÃ§Ã£o"/>
    <n v="3"/>
    <m/>
    <n v="0"/>
    <n v="0"/>
    <n v="100"/>
    <n v="134467036"/>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28949"/>
    <x v="749"/>
    <n v="20210314"/>
    <m/>
    <s v="COLOR"/>
    <x v="302"/>
    <s v="AVON BASE POWERSTAY AMOSTRA - BRAZIL SHADE NAME"/>
    <n v="1224085"/>
    <x v="749"/>
    <n v="1"/>
    <s v="IN-LINE (EXCL NR)"/>
    <s v="REPRESENTATIVE OFFER"/>
    <n v="0.54369999999999996"/>
    <m/>
    <n v="0.34100000000000003"/>
    <m/>
    <m/>
    <n v="1.99"/>
    <n v="5.99"/>
    <n v="37"/>
    <n v="37"/>
    <n v="50"/>
    <s v="WORK IN PROGRESS"/>
    <n v="134466506"/>
    <s v="NO INCENTIVE"/>
    <s v="N"/>
    <s v="N"/>
    <s v="N"/>
    <s v="N"/>
    <x v="1"/>
    <n v="134466522"/>
    <n v="28"/>
    <n v="32"/>
    <n v="20230306"/>
    <s v="NET ITEM"/>
    <n v="15"/>
    <s v="Y"/>
    <s v="Tech rep lvl + ExceÃ§Ã£o + VGF2"/>
    <s v="FULL PAYMENT"/>
    <m/>
    <n v="40.032600000000002"/>
    <n v="27.415600000000001"/>
    <n v="89.53"/>
    <m/>
    <s v="TESTER"/>
    <s v="SAMPLE"/>
    <s v="FACE COLOR"/>
    <s v="FEMALE"/>
    <s v="AVON"/>
    <s v="AVON"/>
    <n v="0"/>
    <n v="25"/>
    <s v="5.56"/>
    <s v="N"/>
    <s v="N"/>
    <n v="51188"/>
    <m/>
    <s v="N"/>
    <m/>
    <m/>
    <m/>
    <m/>
    <m/>
    <m/>
    <m/>
    <m/>
    <s v="N"/>
    <m/>
    <m/>
    <m/>
    <x v="0"/>
    <m/>
    <n v="50"/>
    <s v="AMOSTRAS"/>
    <s v="N"/>
    <m/>
    <m/>
    <s v="N"/>
    <n v="20230306"/>
    <m/>
    <n v="134466506"/>
    <s v="MIXED"/>
    <s v="Tech rep lvl"/>
    <s v="ExceÃ§Ã£o"/>
    <n v="1"/>
    <m/>
    <n v="0"/>
    <n v="0"/>
    <n v="100"/>
    <n v="134466507"/>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28949"/>
    <x v="749"/>
    <n v="20210314"/>
    <m/>
    <s v="COLOR"/>
    <x v="302"/>
    <s v="AVON BASE POWERSTAY AMOSTRA - BRAZIL SHADE NAME"/>
    <n v="1224085"/>
    <x v="749"/>
    <n v="2"/>
    <s v="IN-LINE (EXCL NR)"/>
    <s v="ANY X FOR.."/>
    <n v="0.54369999999999996"/>
    <m/>
    <n v="0.34100000000000003"/>
    <m/>
    <m/>
    <n v="2.58"/>
    <n v="5.99"/>
    <n v="54"/>
    <n v="54"/>
    <n v="50"/>
    <s v="WORK IN PROGRESS"/>
    <n v="134466506"/>
    <s v="NO INCENTIVE"/>
    <s v="N"/>
    <s v="N"/>
    <s v="N"/>
    <s v="N"/>
    <x v="1"/>
    <n v="134466937"/>
    <n v="28"/>
    <n v="32"/>
    <n v="20230306"/>
    <s v="NET ITEM"/>
    <n v="15"/>
    <s v="Y"/>
    <s v="Tech rep lvl + ExceÃ§Ã£o + VGF2"/>
    <s v="FULL PAYMENT"/>
    <m/>
    <n v="37.874099999999999"/>
    <n v="19.460100000000001"/>
    <n v="89.53"/>
    <m/>
    <s v="TESTER"/>
    <s v="SAMPLE"/>
    <s v="FACE COLOR"/>
    <s v="FEMALE"/>
    <s v="AVON"/>
    <s v="AVON"/>
    <n v="0"/>
    <n v="25"/>
    <s v="5.56"/>
    <s v="N"/>
    <s v="N"/>
    <n v="51188"/>
    <m/>
    <s v="N"/>
    <m/>
    <m/>
    <m/>
    <m/>
    <m/>
    <m/>
    <m/>
    <m/>
    <s v="N"/>
    <m/>
    <m/>
    <m/>
    <x v="0"/>
    <m/>
    <n v="50"/>
    <s v="AMOSTRAS"/>
    <s v="N"/>
    <m/>
    <m/>
    <s v="N"/>
    <n v="20230306"/>
    <m/>
    <n v="134466506"/>
    <s v="MIXED"/>
    <s v="Tech rep lvl"/>
    <s v="ExceÃ§Ã£o"/>
    <n v="2"/>
    <m/>
    <n v="0"/>
    <n v="0"/>
    <n v="100"/>
    <n v="134466922"/>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28949"/>
    <x v="749"/>
    <n v="20210314"/>
    <m/>
    <s v="COLOR"/>
    <x v="302"/>
    <s v="AVON BASE POWERSTAY AMOSTRA - BRAZIL SHADE NAME"/>
    <n v="1224085"/>
    <x v="749"/>
    <n v="3"/>
    <s v="IN-LINE (EXCL NR)"/>
    <s v="ANY X FOR.."/>
    <n v="0.54369999999999996"/>
    <m/>
    <n v="0.34100000000000003"/>
    <m/>
    <m/>
    <n v="2.97"/>
    <n v="5.99"/>
    <n v="272"/>
    <n v="272"/>
    <n v="50"/>
    <s v="WORK IN PROGRESS"/>
    <n v="134466506"/>
    <s v="NO INCENTIVE"/>
    <s v="N"/>
    <s v="N"/>
    <s v="N"/>
    <s v="N"/>
    <x v="1"/>
    <n v="134467051"/>
    <n v="28"/>
    <n v="32"/>
    <n v="20230306"/>
    <s v="NET ITEM"/>
    <n v="15"/>
    <s v="Y"/>
    <s v="Tech rep lvl + ExceÃ§Ã£o + VGF2"/>
    <s v="FULL PAYMENT"/>
    <m/>
    <n v="146.4075"/>
    <n v="53.655500000000004"/>
    <n v="89.53"/>
    <m/>
    <s v="TESTER"/>
    <s v="SAMPLE"/>
    <s v="FACE COLOR"/>
    <s v="FEMALE"/>
    <s v="AVON"/>
    <s v="AVON"/>
    <n v="0"/>
    <n v="25"/>
    <s v="5.56"/>
    <s v="N"/>
    <s v="N"/>
    <n v="51188"/>
    <m/>
    <s v="N"/>
    <m/>
    <m/>
    <m/>
    <m/>
    <m/>
    <m/>
    <m/>
    <m/>
    <s v="N"/>
    <m/>
    <m/>
    <m/>
    <x v="0"/>
    <m/>
    <n v="50"/>
    <s v="AMOSTRAS"/>
    <s v="N"/>
    <m/>
    <m/>
    <s v="N"/>
    <n v="20230306"/>
    <m/>
    <n v="134466506"/>
    <s v="MIXED"/>
    <s v="Tech rep lvl"/>
    <s v="ExceÃ§Ã£o"/>
    <n v="3"/>
    <m/>
    <n v="0"/>
    <n v="0"/>
    <n v="100"/>
    <n v="134467036"/>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32248"/>
    <x v="750"/>
    <n v="20210317"/>
    <m/>
    <s v="COLOR"/>
    <x v="302"/>
    <s v="ANEW RADIANT SERUM FOUNDATION SAMPLE - BRAZIL LOCAL"/>
    <n v="1223822"/>
    <x v="750"/>
    <n v="1"/>
    <s v="IN-LINE (EXCL NR)"/>
    <s v="REPRESENTATIVE OFFER"/>
    <n v="0.54369999999999996"/>
    <m/>
    <n v="0.29399999999999998"/>
    <m/>
    <m/>
    <n v="1.99"/>
    <n v="6.29"/>
    <n v="87"/>
    <n v="87"/>
    <n v="50"/>
    <s v="WORK IN PROGRESS"/>
    <n v="134466506"/>
    <s v="NO INCENTIVE"/>
    <s v="N"/>
    <s v="N"/>
    <s v="N"/>
    <s v="N"/>
    <x v="1"/>
    <n v="134466627"/>
    <n v="28"/>
    <n v="32"/>
    <n v="20230306"/>
    <s v="NET ITEM"/>
    <n v="15"/>
    <s v="Y"/>
    <s v="Tech rep lvl + ExceÃ§Ã£o + VGF2"/>
    <s v="FULL PAYMENT"/>
    <m/>
    <n v="94.130799999999994"/>
    <n v="68.552800000000005"/>
    <n v="90.97"/>
    <m/>
    <s v="SAMPLE PACKETTE"/>
    <s v="SAMPLE"/>
    <s v="FACE COLOR"/>
    <s v="FEMALE"/>
    <s v="AVON"/>
    <s v="AVON"/>
    <n v="0"/>
    <n v="25"/>
    <s v="6.67"/>
    <s v="N"/>
    <s v="N"/>
    <n v="50879"/>
    <m/>
    <s v="N"/>
    <s v="RP"/>
    <n v="3.72"/>
    <n v="6.29"/>
    <n v="6.29"/>
    <m/>
    <m/>
    <m/>
    <m/>
    <s v="N"/>
    <m/>
    <m/>
    <m/>
    <x v="0"/>
    <m/>
    <n v="50"/>
    <s v="AMOSTRAS"/>
    <s v="N"/>
    <m/>
    <m/>
    <s v="N"/>
    <n v="20230306"/>
    <m/>
    <n v="134466506"/>
    <s v="MIXED"/>
    <s v="Tech rep lvl"/>
    <s v="ExceÃ§Ã£o"/>
    <n v="1"/>
    <m/>
    <n v="0"/>
    <n v="0"/>
    <n v="100"/>
    <n v="134466621"/>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32248"/>
    <x v="750"/>
    <n v="20210317"/>
    <m/>
    <s v="COLOR"/>
    <x v="302"/>
    <s v="ANEW RADIANT SERUM FOUNDATION SAMPLE - BRAZIL LOCAL"/>
    <n v="1223822"/>
    <x v="750"/>
    <n v="2"/>
    <s v="IN-LINE (EXCL NR)"/>
    <s v="ANY X FOR.."/>
    <n v="0.54369999999999996"/>
    <m/>
    <n v="0.29399999999999998"/>
    <m/>
    <m/>
    <n v="2.58"/>
    <n v="6.29"/>
    <n v="130"/>
    <n v="130"/>
    <n v="50"/>
    <s v="WORK IN PROGRESS"/>
    <n v="134466506"/>
    <s v="NO INCENTIVE"/>
    <s v="N"/>
    <s v="N"/>
    <s v="N"/>
    <s v="N"/>
    <x v="1"/>
    <n v="134466723"/>
    <n v="28"/>
    <n v="32"/>
    <n v="20230306"/>
    <s v="NET ITEM"/>
    <n v="15"/>
    <s v="Y"/>
    <s v="Tech rep lvl + ExceÃ§Ã£o + VGF2"/>
    <s v="FULL PAYMENT"/>
    <m/>
    <n v="91.1785"/>
    <n v="52.958500000000001"/>
    <n v="90.97"/>
    <m/>
    <s v="SAMPLE PACKETTE"/>
    <s v="SAMPLE"/>
    <s v="FACE COLOR"/>
    <s v="FEMALE"/>
    <s v="AVON"/>
    <s v="AVON"/>
    <n v="0"/>
    <n v="25"/>
    <s v="6.67"/>
    <s v="N"/>
    <s v="N"/>
    <n v="50879"/>
    <m/>
    <s v="N"/>
    <s v="RP"/>
    <n v="3.72"/>
    <n v="6.29"/>
    <n v="6.29"/>
    <m/>
    <m/>
    <m/>
    <m/>
    <s v="N"/>
    <m/>
    <m/>
    <m/>
    <x v="0"/>
    <m/>
    <n v="50"/>
    <s v="AMOSTRAS"/>
    <s v="N"/>
    <m/>
    <m/>
    <s v="N"/>
    <n v="20230306"/>
    <m/>
    <n v="134466506"/>
    <s v="MIXED"/>
    <s v="Tech rep lvl"/>
    <s v="ExceÃ§Ã£o"/>
    <n v="2"/>
    <m/>
    <n v="0"/>
    <n v="0"/>
    <n v="100"/>
    <n v="134466717"/>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32248"/>
    <x v="750"/>
    <n v="20210317"/>
    <m/>
    <s v="COLOR"/>
    <x v="302"/>
    <s v="ANEW RADIANT SERUM FOUNDATION SAMPLE - BRAZIL LOCAL"/>
    <n v="1223822"/>
    <x v="750"/>
    <n v="3"/>
    <s v="IN-LINE (EXCL NR)"/>
    <s v="ANY X FOR.."/>
    <n v="0.54369999999999996"/>
    <m/>
    <n v="0.29399999999999998"/>
    <m/>
    <m/>
    <n v="2.97"/>
    <n v="6.29"/>
    <n v="642"/>
    <n v="642"/>
    <n v="50"/>
    <s v="WORK IN PROGRESS"/>
    <n v="134466506"/>
    <s v="NO INCENTIVE"/>
    <s v="N"/>
    <s v="N"/>
    <s v="N"/>
    <s v="N"/>
    <x v="1"/>
    <n v="134466819"/>
    <n v="28"/>
    <n v="32"/>
    <n v="20230306"/>
    <s v="NET ITEM"/>
    <n v="15"/>
    <s v="Y"/>
    <s v="Tech rep lvl + ExceÃ§Ã£o + VGF2"/>
    <s v="FULL PAYMENT"/>
    <m/>
    <n v="345.56479999999999"/>
    <n v="156.8168"/>
    <n v="90.97"/>
    <m/>
    <s v="SAMPLE PACKETTE"/>
    <s v="SAMPLE"/>
    <s v="FACE COLOR"/>
    <s v="FEMALE"/>
    <s v="AVON"/>
    <s v="AVON"/>
    <n v="0"/>
    <n v="25"/>
    <s v="6.67"/>
    <s v="N"/>
    <s v="N"/>
    <n v="50879"/>
    <m/>
    <s v="N"/>
    <s v="RP"/>
    <n v="3.72"/>
    <n v="6.29"/>
    <n v="6.29"/>
    <m/>
    <m/>
    <m/>
    <m/>
    <s v="N"/>
    <m/>
    <m/>
    <m/>
    <x v="0"/>
    <m/>
    <n v="50"/>
    <s v="AMOSTRAS"/>
    <s v="N"/>
    <m/>
    <m/>
    <s v="N"/>
    <n v="20230306"/>
    <m/>
    <n v="134466506"/>
    <s v="MIXED"/>
    <s v="Tech rep lvl"/>
    <s v="ExceÃ§Ã£o"/>
    <n v="3"/>
    <m/>
    <n v="0"/>
    <n v="0"/>
    <n v="100"/>
    <n v="134466813"/>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32249"/>
    <x v="751"/>
    <n v="20210317"/>
    <m/>
    <s v="COLOR"/>
    <x v="302"/>
    <s v="ANEW RADIANT SERUM FOUNDATION SAMPLE - BRAZIL LOCAL"/>
    <n v="1223822"/>
    <x v="751"/>
    <n v="1"/>
    <s v="IN-LINE (EXCL NR)"/>
    <s v="REPRESENTATIVE OFFER"/>
    <n v="0.54369999999999996"/>
    <m/>
    <n v="0.29399999999999998"/>
    <m/>
    <m/>
    <n v="1.99"/>
    <n v="6.29"/>
    <n v="124"/>
    <n v="124"/>
    <n v="50"/>
    <s v="WORK IN PROGRESS"/>
    <n v="134466506"/>
    <s v="NO INCENTIVE"/>
    <s v="N"/>
    <s v="N"/>
    <s v="N"/>
    <s v="N"/>
    <x v="1"/>
    <n v="134466632"/>
    <n v="28"/>
    <n v="32"/>
    <n v="20230306"/>
    <s v="NET ITEM"/>
    <n v="15"/>
    <s v="Y"/>
    <s v="Tech rep lvl + ExceÃ§Ã£o + VGF2"/>
    <s v="FULL PAYMENT"/>
    <m/>
    <n v="134.1634"/>
    <n v="97.707400000000007"/>
    <n v="90.97"/>
    <m/>
    <s v="SAMPLE PACKETTE"/>
    <s v="SAMPLE"/>
    <s v="FACE COLOR"/>
    <s v="FEMALE"/>
    <s v="AVON"/>
    <s v="AVON"/>
    <n v="0"/>
    <n v="25"/>
    <s v="6.67"/>
    <s v="N"/>
    <s v="N"/>
    <n v="50890"/>
    <m/>
    <s v="N"/>
    <s v="RP"/>
    <n v="3.72"/>
    <n v="6.29"/>
    <n v="6.29"/>
    <m/>
    <m/>
    <m/>
    <m/>
    <s v="N"/>
    <m/>
    <m/>
    <m/>
    <x v="0"/>
    <m/>
    <n v="50"/>
    <s v="AMOSTRAS"/>
    <s v="N"/>
    <m/>
    <m/>
    <s v="N"/>
    <n v="20230306"/>
    <m/>
    <n v="134466506"/>
    <s v="MIXED"/>
    <s v="Tech rep lvl"/>
    <s v="ExceÃ§Ã£o"/>
    <n v="1"/>
    <m/>
    <n v="0"/>
    <n v="0"/>
    <n v="100"/>
    <n v="134466621"/>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32249"/>
    <x v="751"/>
    <n v="20210317"/>
    <m/>
    <s v="COLOR"/>
    <x v="302"/>
    <s v="ANEW RADIANT SERUM FOUNDATION SAMPLE - BRAZIL LOCAL"/>
    <n v="1223822"/>
    <x v="751"/>
    <n v="2"/>
    <s v="IN-LINE (EXCL NR)"/>
    <s v="ANY X FOR.."/>
    <n v="0.54369999999999996"/>
    <m/>
    <n v="0.29399999999999998"/>
    <m/>
    <m/>
    <n v="2.58"/>
    <n v="6.29"/>
    <n v="186"/>
    <n v="186"/>
    <n v="50"/>
    <s v="WORK IN PROGRESS"/>
    <n v="134466506"/>
    <s v="NO INCENTIVE"/>
    <s v="N"/>
    <s v="N"/>
    <s v="N"/>
    <s v="N"/>
    <x v="1"/>
    <n v="134466728"/>
    <n v="28"/>
    <n v="32"/>
    <n v="20230306"/>
    <s v="NET ITEM"/>
    <n v="15"/>
    <s v="Y"/>
    <s v="Tech rep lvl + ExceÃ§Ã£o + VGF2"/>
    <s v="FULL PAYMENT"/>
    <m/>
    <n v="130.4554"/>
    <n v="75.7714"/>
    <n v="90.97"/>
    <m/>
    <s v="SAMPLE PACKETTE"/>
    <s v="SAMPLE"/>
    <s v="FACE COLOR"/>
    <s v="FEMALE"/>
    <s v="AVON"/>
    <s v="AVON"/>
    <n v="0"/>
    <n v="25"/>
    <s v="6.67"/>
    <s v="N"/>
    <s v="N"/>
    <n v="50890"/>
    <m/>
    <s v="N"/>
    <s v="RP"/>
    <n v="3.72"/>
    <n v="6.29"/>
    <n v="6.29"/>
    <m/>
    <m/>
    <m/>
    <m/>
    <s v="N"/>
    <m/>
    <m/>
    <m/>
    <x v="0"/>
    <m/>
    <n v="50"/>
    <s v="AMOSTRAS"/>
    <s v="N"/>
    <m/>
    <m/>
    <s v="N"/>
    <n v="20230306"/>
    <m/>
    <n v="134466506"/>
    <s v="MIXED"/>
    <s v="Tech rep lvl"/>
    <s v="ExceÃ§Ã£o"/>
    <n v="2"/>
    <m/>
    <n v="0"/>
    <n v="0"/>
    <n v="100"/>
    <n v="134466717"/>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32249"/>
    <x v="751"/>
    <n v="20210317"/>
    <m/>
    <s v="COLOR"/>
    <x v="302"/>
    <s v="ANEW RADIANT SERUM FOUNDATION SAMPLE - BRAZIL LOCAL"/>
    <n v="1223822"/>
    <x v="751"/>
    <n v="3"/>
    <s v="IN-LINE (EXCL NR)"/>
    <s v="ANY X FOR.."/>
    <n v="0.54369999999999996"/>
    <m/>
    <n v="0.29399999999999998"/>
    <m/>
    <m/>
    <n v="2.97"/>
    <n v="6.29"/>
    <n v="919"/>
    <n v="919"/>
    <n v="50"/>
    <s v="WORK IN PROGRESS"/>
    <n v="134466506"/>
    <s v="NO INCENTIVE"/>
    <s v="N"/>
    <s v="N"/>
    <s v="N"/>
    <s v="N"/>
    <x v="1"/>
    <n v="134466824"/>
    <n v="28"/>
    <n v="32"/>
    <n v="20230306"/>
    <s v="NET ITEM"/>
    <n v="15"/>
    <s v="Y"/>
    <s v="Tech rep lvl + ExceÃ§Ã£o + VGF2"/>
    <s v="FULL PAYMENT"/>
    <m/>
    <n v="494.66370000000001"/>
    <n v="224.4777"/>
    <n v="90.97"/>
    <m/>
    <s v="SAMPLE PACKETTE"/>
    <s v="SAMPLE"/>
    <s v="FACE COLOR"/>
    <s v="FEMALE"/>
    <s v="AVON"/>
    <s v="AVON"/>
    <n v="0"/>
    <n v="25"/>
    <s v="6.67"/>
    <s v="N"/>
    <s v="N"/>
    <n v="50890"/>
    <m/>
    <s v="N"/>
    <s v="RP"/>
    <n v="3.72"/>
    <n v="6.29"/>
    <n v="6.29"/>
    <m/>
    <m/>
    <m/>
    <m/>
    <s v="N"/>
    <m/>
    <m/>
    <m/>
    <x v="0"/>
    <m/>
    <n v="50"/>
    <s v="AMOSTRAS"/>
    <s v="N"/>
    <m/>
    <m/>
    <s v="N"/>
    <n v="20230306"/>
    <m/>
    <n v="134466506"/>
    <s v="MIXED"/>
    <s v="Tech rep lvl"/>
    <s v="ExceÃ§Ã£o"/>
    <n v="3"/>
    <m/>
    <n v="0"/>
    <n v="0"/>
    <n v="100"/>
    <n v="134466813"/>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32250"/>
    <x v="752"/>
    <n v="20210317"/>
    <m/>
    <s v="COLOR"/>
    <x v="302"/>
    <s v="ANEW RADIANT SERUM FOUNDATION SAMPLE - BRAZIL LOCAL"/>
    <n v="1223822"/>
    <x v="752"/>
    <n v="1"/>
    <s v="IN-LINE (EXCL NR)"/>
    <s v="REPRESENTATIVE OFFER"/>
    <n v="0.54369999999999996"/>
    <m/>
    <n v="0.29399999999999998"/>
    <m/>
    <m/>
    <n v="1.99"/>
    <n v="6.29"/>
    <n v="198"/>
    <n v="198"/>
    <n v="50"/>
    <s v="WORK IN PROGRESS"/>
    <n v="134466506"/>
    <s v="NO INCENTIVE"/>
    <s v="N"/>
    <s v="N"/>
    <s v="N"/>
    <s v="N"/>
    <x v="1"/>
    <n v="134466633"/>
    <n v="28"/>
    <n v="32"/>
    <n v="20230306"/>
    <s v="NET ITEM"/>
    <n v="15"/>
    <s v="Y"/>
    <s v="Tech rep lvl + ExceÃ§Ã£o + VGF2"/>
    <s v="FULL PAYMENT"/>
    <m/>
    <n v="214.2287"/>
    <n v="156.01669999999999"/>
    <n v="90.97"/>
    <m/>
    <s v="SAMPLE PACKETTE"/>
    <s v="SAMPLE"/>
    <s v="FACE COLOR"/>
    <s v="FEMALE"/>
    <s v="AVON"/>
    <s v="AVON"/>
    <n v="0"/>
    <n v="25"/>
    <s v="6.67"/>
    <s v="N"/>
    <s v="N"/>
    <n v="50909"/>
    <m/>
    <s v="N"/>
    <s v="RP"/>
    <n v="3.72"/>
    <n v="6.29"/>
    <n v="6.29"/>
    <m/>
    <m/>
    <m/>
    <m/>
    <s v="N"/>
    <m/>
    <m/>
    <m/>
    <x v="0"/>
    <m/>
    <n v="50"/>
    <s v="AMOSTRAS"/>
    <s v="N"/>
    <m/>
    <m/>
    <s v="N"/>
    <n v="20230306"/>
    <m/>
    <n v="134466506"/>
    <s v="MIXED"/>
    <s v="Tech rep lvl"/>
    <s v="ExceÃ§Ã£o"/>
    <n v="1"/>
    <m/>
    <n v="0"/>
    <n v="0"/>
    <n v="100"/>
    <n v="134466621"/>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32250"/>
    <x v="752"/>
    <n v="20210317"/>
    <m/>
    <s v="COLOR"/>
    <x v="302"/>
    <s v="ANEW RADIANT SERUM FOUNDATION SAMPLE - BRAZIL LOCAL"/>
    <n v="1223822"/>
    <x v="752"/>
    <n v="2"/>
    <s v="IN-LINE (EXCL NR)"/>
    <s v="ANY X FOR.."/>
    <n v="0.54369999999999996"/>
    <m/>
    <n v="0.29399999999999998"/>
    <m/>
    <m/>
    <n v="2.58"/>
    <n v="6.29"/>
    <n v="296"/>
    <n v="296"/>
    <n v="50"/>
    <s v="WORK IN PROGRESS"/>
    <n v="134466506"/>
    <s v="NO INCENTIVE"/>
    <s v="N"/>
    <s v="N"/>
    <s v="N"/>
    <s v="N"/>
    <x v="1"/>
    <n v="134466729"/>
    <n v="28"/>
    <n v="32"/>
    <n v="20230306"/>
    <s v="NET ITEM"/>
    <n v="15"/>
    <s v="Y"/>
    <s v="Tech rep lvl + ExceÃ§Ã£o + VGF2"/>
    <s v="FULL PAYMENT"/>
    <m/>
    <n v="207.60640000000001"/>
    <n v="120.58240000000001"/>
    <n v="90.97"/>
    <m/>
    <s v="SAMPLE PACKETTE"/>
    <s v="SAMPLE"/>
    <s v="FACE COLOR"/>
    <s v="FEMALE"/>
    <s v="AVON"/>
    <s v="AVON"/>
    <n v="0"/>
    <n v="25"/>
    <s v="6.67"/>
    <s v="N"/>
    <s v="N"/>
    <n v="50909"/>
    <m/>
    <s v="N"/>
    <s v="RP"/>
    <n v="3.72"/>
    <n v="6.29"/>
    <n v="6.29"/>
    <m/>
    <m/>
    <m/>
    <m/>
    <s v="N"/>
    <m/>
    <m/>
    <m/>
    <x v="0"/>
    <m/>
    <n v="50"/>
    <s v="AMOSTRAS"/>
    <s v="N"/>
    <m/>
    <m/>
    <s v="N"/>
    <n v="20230306"/>
    <m/>
    <n v="134466506"/>
    <s v="MIXED"/>
    <s v="Tech rep lvl"/>
    <s v="ExceÃ§Ã£o"/>
    <n v="2"/>
    <m/>
    <n v="0"/>
    <n v="0"/>
    <n v="100"/>
    <n v="134466717"/>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32250"/>
    <x v="752"/>
    <n v="20210317"/>
    <m/>
    <s v="COLOR"/>
    <x v="302"/>
    <s v="ANEW RADIANT SERUM FOUNDATION SAMPLE - BRAZIL LOCAL"/>
    <n v="1223822"/>
    <x v="752"/>
    <n v="3"/>
    <s v="IN-LINE (EXCL NR)"/>
    <s v="ANY X FOR.."/>
    <n v="0.54369999999999996"/>
    <m/>
    <n v="0.29399999999999998"/>
    <m/>
    <m/>
    <n v="2.97"/>
    <n v="6.29"/>
    <n v="1473"/>
    <n v="1473"/>
    <n v="50"/>
    <s v="WORK IN PROGRESS"/>
    <n v="134466506"/>
    <s v="NO INCENTIVE"/>
    <s v="N"/>
    <s v="N"/>
    <s v="N"/>
    <s v="N"/>
    <x v="1"/>
    <n v="134466825"/>
    <n v="28"/>
    <n v="32"/>
    <n v="20230306"/>
    <s v="NET ITEM"/>
    <n v="15"/>
    <s v="Y"/>
    <s v="Tech rep lvl + ExceÃ§Ã£o + VGF2"/>
    <s v="FULL PAYMENT"/>
    <m/>
    <n v="792.8614"/>
    <n v="359.79939999999999"/>
    <n v="90.97"/>
    <m/>
    <s v="SAMPLE PACKETTE"/>
    <s v="SAMPLE"/>
    <s v="FACE COLOR"/>
    <s v="FEMALE"/>
    <s v="AVON"/>
    <s v="AVON"/>
    <n v="0"/>
    <n v="25"/>
    <s v="6.67"/>
    <s v="N"/>
    <s v="N"/>
    <n v="50909"/>
    <m/>
    <s v="N"/>
    <s v="RP"/>
    <n v="3.72"/>
    <n v="6.29"/>
    <n v="6.29"/>
    <m/>
    <m/>
    <m/>
    <m/>
    <s v="N"/>
    <m/>
    <m/>
    <m/>
    <x v="0"/>
    <m/>
    <n v="50"/>
    <s v="AMOSTRAS"/>
    <s v="N"/>
    <m/>
    <m/>
    <s v="N"/>
    <n v="20230306"/>
    <m/>
    <n v="134466506"/>
    <s v="MIXED"/>
    <s v="Tech rep lvl"/>
    <s v="ExceÃ§Ã£o"/>
    <n v="3"/>
    <m/>
    <n v="0"/>
    <n v="0"/>
    <n v="100"/>
    <n v="134466813"/>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32251"/>
    <x v="753"/>
    <n v="20210317"/>
    <m/>
    <s v="COLOR"/>
    <x v="302"/>
    <s v="ANEW RADIANT SERUM FOUNDATION SAMPLE - BRAZIL LOCAL"/>
    <n v="1223822"/>
    <x v="753"/>
    <n v="1"/>
    <s v="IN-LINE (EXCL NR)"/>
    <s v="REPRESENTATIVE OFFER"/>
    <n v="0.54369999999999996"/>
    <m/>
    <n v="0.29599999999999999"/>
    <m/>
    <m/>
    <n v="1.99"/>
    <n v="6.29"/>
    <n v="122"/>
    <n v="122"/>
    <n v="50"/>
    <s v="WORK IN PROGRESS"/>
    <n v="134466506"/>
    <s v="NO INCENTIVE"/>
    <s v="N"/>
    <s v="N"/>
    <s v="N"/>
    <s v="N"/>
    <x v="1"/>
    <n v="134466634"/>
    <n v="28"/>
    <n v="32"/>
    <n v="20230306"/>
    <s v="NET ITEM"/>
    <n v="15"/>
    <s v="Y"/>
    <s v="Tech rep lvl + ExceÃ§Ã£o + VGF2"/>
    <s v="FULL PAYMENT"/>
    <m/>
    <n v="131.99950000000001"/>
    <n v="95.887500000000003"/>
    <n v="90.91"/>
    <m/>
    <s v="SAMPLE PACKETTE"/>
    <s v="SAMPLE"/>
    <s v="FACE COLOR"/>
    <s v="FEMALE"/>
    <s v="AVON"/>
    <s v="AVON"/>
    <n v="0"/>
    <n v="25"/>
    <s v="6.67"/>
    <s v="N"/>
    <s v="N"/>
    <n v="50937"/>
    <m/>
    <s v="N"/>
    <s v="RP"/>
    <n v="3.72"/>
    <n v="6.29"/>
    <n v="6.29"/>
    <m/>
    <m/>
    <m/>
    <m/>
    <s v="N"/>
    <m/>
    <m/>
    <m/>
    <x v="0"/>
    <m/>
    <n v="50"/>
    <s v="AMOSTRAS"/>
    <s v="N"/>
    <m/>
    <m/>
    <s v="N"/>
    <n v="20230306"/>
    <m/>
    <n v="134466506"/>
    <s v="MIXED"/>
    <s v="Tech rep lvl"/>
    <s v="ExceÃ§Ã£o"/>
    <n v="1"/>
    <m/>
    <n v="0"/>
    <n v="0"/>
    <n v="100"/>
    <n v="134466621"/>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32251"/>
    <x v="753"/>
    <n v="20210317"/>
    <m/>
    <s v="COLOR"/>
    <x v="302"/>
    <s v="ANEW RADIANT SERUM FOUNDATION SAMPLE - BRAZIL LOCAL"/>
    <n v="1223822"/>
    <x v="753"/>
    <n v="2"/>
    <s v="IN-LINE (EXCL NR)"/>
    <s v="ANY X FOR.."/>
    <n v="0.54369999999999996"/>
    <m/>
    <n v="0.29599999999999999"/>
    <m/>
    <m/>
    <n v="2.58"/>
    <n v="6.29"/>
    <n v="186"/>
    <n v="186"/>
    <n v="50"/>
    <s v="WORK IN PROGRESS"/>
    <n v="134466506"/>
    <s v="NO INCENTIVE"/>
    <s v="N"/>
    <s v="N"/>
    <s v="N"/>
    <s v="N"/>
    <x v="1"/>
    <n v="134466730"/>
    <n v="28"/>
    <n v="32"/>
    <n v="20230306"/>
    <s v="NET ITEM"/>
    <n v="15"/>
    <s v="Y"/>
    <s v="Tech rep lvl + ExceÃ§Ã£o + VGF2"/>
    <s v="FULL PAYMENT"/>
    <m/>
    <n v="130.4554"/>
    <n v="75.3994"/>
    <n v="90.91"/>
    <m/>
    <s v="SAMPLE PACKETTE"/>
    <s v="SAMPLE"/>
    <s v="FACE COLOR"/>
    <s v="FEMALE"/>
    <s v="AVON"/>
    <s v="AVON"/>
    <n v="0"/>
    <n v="25"/>
    <s v="6.67"/>
    <s v="N"/>
    <s v="N"/>
    <n v="50937"/>
    <m/>
    <s v="N"/>
    <s v="RP"/>
    <n v="3.72"/>
    <n v="6.29"/>
    <n v="6.29"/>
    <m/>
    <m/>
    <m/>
    <m/>
    <s v="N"/>
    <m/>
    <m/>
    <m/>
    <x v="0"/>
    <m/>
    <n v="50"/>
    <s v="AMOSTRAS"/>
    <s v="N"/>
    <m/>
    <m/>
    <s v="N"/>
    <n v="20230306"/>
    <m/>
    <n v="134466506"/>
    <s v="MIXED"/>
    <s v="Tech rep lvl"/>
    <s v="ExceÃ§Ã£o"/>
    <n v="2"/>
    <m/>
    <n v="0"/>
    <n v="0"/>
    <n v="100"/>
    <n v="134466717"/>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32251"/>
    <x v="753"/>
    <n v="20210317"/>
    <m/>
    <s v="COLOR"/>
    <x v="302"/>
    <s v="ANEW RADIANT SERUM FOUNDATION SAMPLE - BRAZIL LOCAL"/>
    <n v="1223822"/>
    <x v="753"/>
    <n v="3"/>
    <s v="IN-LINE (EXCL NR)"/>
    <s v="ANY X FOR.."/>
    <n v="0.54369999999999996"/>
    <m/>
    <n v="0.29599999999999999"/>
    <m/>
    <m/>
    <n v="2.97"/>
    <n v="6.29"/>
    <n v="914"/>
    <n v="914"/>
    <n v="50"/>
    <s v="WORK IN PROGRESS"/>
    <n v="134466506"/>
    <s v="NO INCENTIVE"/>
    <s v="N"/>
    <s v="N"/>
    <s v="N"/>
    <s v="N"/>
    <x v="1"/>
    <n v="134466826"/>
    <n v="28"/>
    <n v="32"/>
    <n v="20230306"/>
    <s v="NET ITEM"/>
    <n v="15"/>
    <s v="Y"/>
    <s v="Tech rep lvl + ExceÃ§Ã£o + VGF2"/>
    <s v="FULL PAYMENT"/>
    <m/>
    <n v="491.97239999999999"/>
    <n v="221.42840000000001"/>
    <n v="90.91"/>
    <m/>
    <s v="SAMPLE PACKETTE"/>
    <s v="SAMPLE"/>
    <s v="FACE COLOR"/>
    <s v="FEMALE"/>
    <s v="AVON"/>
    <s v="AVON"/>
    <n v="0"/>
    <n v="25"/>
    <s v="6.67"/>
    <s v="N"/>
    <s v="N"/>
    <n v="50937"/>
    <m/>
    <s v="N"/>
    <s v="RP"/>
    <n v="3.72"/>
    <n v="6.29"/>
    <n v="6.29"/>
    <m/>
    <m/>
    <m/>
    <m/>
    <s v="N"/>
    <m/>
    <m/>
    <m/>
    <x v="0"/>
    <m/>
    <n v="50"/>
    <s v="AMOSTRAS"/>
    <s v="N"/>
    <m/>
    <m/>
    <s v="N"/>
    <n v="20230306"/>
    <m/>
    <n v="134466506"/>
    <s v="MIXED"/>
    <s v="Tech rep lvl"/>
    <s v="ExceÃ§Ã£o"/>
    <n v="3"/>
    <m/>
    <n v="0"/>
    <n v="0"/>
    <n v="100"/>
    <n v="134466813"/>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32252"/>
    <x v="754"/>
    <n v="20210317"/>
    <m/>
    <s v="COLOR"/>
    <x v="302"/>
    <s v="ANEW RADIANT SERUM FOUNDATION SAMPLE - BRAZIL LOCAL"/>
    <n v="1223822"/>
    <x v="754"/>
    <n v="1"/>
    <s v="IN-LINE (EXCL NR)"/>
    <s v="REPRESENTATIVE OFFER"/>
    <n v="0.54369999999999996"/>
    <m/>
    <n v="0.29499999999999998"/>
    <m/>
    <m/>
    <n v="1.99"/>
    <n v="6.29"/>
    <n v="105"/>
    <n v="105"/>
    <n v="50"/>
    <s v="WORK IN PROGRESS"/>
    <n v="134466506"/>
    <s v="NO INCENTIVE"/>
    <s v="N"/>
    <s v="N"/>
    <s v="N"/>
    <s v="N"/>
    <x v="1"/>
    <n v="134466622"/>
    <n v="28"/>
    <n v="32"/>
    <n v="20230306"/>
    <s v="NET ITEM"/>
    <n v="15"/>
    <s v="Y"/>
    <s v="Tech rep lvl + ExceÃ§Ã£o + VGF2"/>
    <s v="FULL PAYMENT"/>
    <m/>
    <n v="113.6061"/>
    <n v="82.631100000000004"/>
    <n v="90.94"/>
    <m/>
    <s v="SAMPLE PACKETTE"/>
    <s v="SAMPLE"/>
    <s v="FACE COLOR"/>
    <s v="FEMALE"/>
    <s v="AVON"/>
    <s v="AVON"/>
    <n v="0"/>
    <n v="25"/>
    <s v="6.67"/>
    <s v="N"/>
    <s v="N"/>
    <n v="51183"/>
    <m/>
    <s v="N"/>
    <s v="RP"/>
    <n v="3.72"/>
    <n v="6.29"/>
    <n v="6.29"/>
    <m/>
    <m/>
    <m/>
    <m/>
    <s v="N"/>
    <m/>
    <m/>
    <m/>
    <x v="0"/>
    <m/>
    <n v="50"/>
    <s v="AMOSTRAS"/>
    <s v="N"/>
    <m/>
    <m/>
    <s v="N"/>
    <n v="20230306"/>
    <m/>
    <n v="134466506"/>
    <s v="MIXED"/>
    <s v="Tech rep lvl"/>
    <s v="ExceÃ§Ã£o"/>
    <n v="1"/>
    <m/>
    <n v="0"/>
    <n v="0"/>
    <n v="100"/>
    <n v="134466621"/>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32252"/>
    <x v="754"/>
    <n v="20210317"/>
    <m/>
    <s v="COLOR"/>
    <x v="302"/>
    <s v="ANEW RADIANT SERUM FOUNDATION SAMPLE - BRAZIL LOCAL"/>
    <n v="1223822"/>
    <x v="754"/>
    <n v="2"/>
    <s v="IN-LINE (EXCL NR)"/>
    <s v="ANY X FOR.."/>
    <n v="0.54369999999999996"/>
    <m/>
    <n v="0.29499999999999998"/>
    <m/>
    <m/>
    <n v="2.58"/>
    <n v="6.29"/>
    <n v="156"/>
    <n v="156"/>
    <n v="50"/>
    <s v="WORK IN PROGRESS"/>
    <n v="134466506"/>
    <s v="NO INCENTIVE"/>
    <s v="N"/>
    <s v="N"/>
    <s v="N"/>
    <s v="N"/>
    <x v="1"/>
    <n v="134466718"/>
    <n v="28"/>
    <n v="32"/>
    <n v="20230306"/>
    <s v="NET ITEM"/>
    <n v="15"/>
    <s v="Y"/>
    <s v="Tech rep lvl + ExceÃ§Ã£o + VGF2"/>
    <s v="FULL PAYMENT"/>
    <m/>
    <n v="109.41419999999999"/>
    <n v="63.394199999999998"/>
    <n v="90.94"/>
    <m/>
    <s v="SAMPLE PACKETTE"/>
    <s v="SAMPLE"/>
    <s v="FACE COLOR"/>
    <s v="FEMALE"/>
    <s v="AVON"/>
    <s v="AVON"/>
    <n v="0"/>
    <n v="25"/>
    <s v="6.67"/>
    <s v="N"/>
    <s v="N"/>
    <n v="51183"/>
    <m/>
    <s v="N"/>
    <s v="RP"/>
    <n v="3.72"/>
    <n v="6.29"/>
    <n v="6.29"/>
    <m/>
    <m/>
    <m/>
    <m/>
    <s v="N"/>
    <m/>
    <m/>
    <m/>
    <x v="0"/>
    <m/>
    <n v="50"/>
    <s v="AMOSTRAS"/>
    <s v="N"/>
    <m/>
    <m/>
    <s v="N"/>
    <n v="20230306"/>
    <m/>
    <n v="134466506"/>
    <s v="MIXED"/>
    <s v="Tech rep lvl"/>
    <s v="ExceÃ§Ã£o"/>
    <n v="2"/>
    <m/>
    <n v="0"/>
    <n v="0"/>
    <n v="100"/>
    <n v="134466717"/>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32252"/>
    <x v="754"/>
    <n v="20210317"/>
    <m/>
    <s v="COLOR"/>
    <x v="302"/>
    <s v="ANEW RADIANT SERUM FOUNDATION SAMPLE - BRAZIL LOCAL"/>
    <n v="1223822"/>
    <x v="754"/>
    <n v="3"/>
    <s v="IN-LINE (EXCL NR)"/>
    <s v="ANY X FOR.."/>
    <n v="0.54369999999999996"/>
    <m/>
    <n v="0.29499999999999998"/>
    <m/>
    <m/>
    <n v="2.97"/>
    <n v="6.29"/>
    <n v="778"/>
    <n v="778"/>
    <n v="50"/>
    <s v="WORK IN PROGRESS"/>
    <n v="134466506"/>
    <s v="NO INCENTIVE"/>
    <s v="N"/>
    <s v="N"/>
    <s v="N"/>
    <s v="N"/>
    <x v="1"/>
    <n v="134466814"/>
    <n v="28"/>
    <n v="32"/>
    <n v="20230306"/>
    <s v="NET ITEM"/>
    <n v="15"/>
    <s v="Y"/>
    <s v="Tech rep lvl + ExceÃ§Ã£o + VGF2"/>
    <s v="FULL PAYMENT"/>
    <m/>
    <n v="418.76859999999999"/>
    <n v="189.2586"/>
    <n v="90.94"/>
    <m/>
    <s v="SAMPLE PACKETTE"/>
    <s v="SAMPLE"/>
    <s v="FACE COLOR"/>
    <s v="FEMALE"/>
    <s v="AVON"/>
    <s v="AVON"/>
    <n v="0"/>
    <n v="25"/>
    <s v="6.67"/>
    <s v="N"/>
    <s v="N"/>
    <n v="51183"/>
    <m/>
    <s v="N"/>
    <s v="RP"/>
    <n v="3.72"/>
    <n v="6.29"/>
    <n v="6.29"/>
    <m/>
    <m/>
    <m/>
    <m/>
    <s v="N"/>
    <m/>
    <m/>
    <m/>
    <x v="0"/>
    <m/>
    <n v="50"/>
    <s v="AMOSTRAS"/>
    <s v="N"/>
    <m/>
    <m/>
    <s v="N"/>
    <n v="20230306"/>
    <m/>
    <n v="134466506"/>
    <s v="MIXED"/>
    <s v="Tech rep lvl"/>
    <s v="ExceÃ§Ã£o"/>
    <n v="3"/>
    <m/>
    <n v="0"/>
    <n v="0"/>
    <n v="100"/>
    <n v="134466813"/>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32253"/>
    <x v="755"/>
    <n v="20210317"/>
    <m/>
    <s v="COLOR"/>
    <x v="302"/>
    <s v="ANEW RADIANT SERUM FOUNDATION SAMPLE - BRAZIL LOCAL"/>
    <n v="1223822"/>
    <x v="755"/>
    <n v="1"/>
    <s v="IN-LINE (EXCL NR)"/>
    <s v="REPRESENTATIVE OFFER"/>
    <n v="0.54369999999999996"/>
    <m/>
    <n v="0.29799999999999999"/>
    <m/>
    <m/>
    <n v="1.99"/>
    <n v="6.29"/>
    <n v="57"/>
    <n v="57"/>
    <n v="50"/>
    <s v="WORK IN PROGRESS"/>
    <n v="134466506"/>
    <s v="NO INCENTIVE"/>
    <s v="N"/>
    <s v="N"/>
    <s v="N"/>
    <s v="N"/>
    <x v="1"/>
    <n v="134466623"/>
    <n v="28"/>
    <n v="32"/>
    <n v="20230306"/>
    <s v="NET ITEM"/>
    <n v="15"/>
    <s v="Y"/>
    <s v="Tech rep lvl + ExceÃ§Ã£o + VGF2"/>
    <s v="FULL PAYMENT"/>
    <m/>
    <n v="61.671900000000001"/>
    <n v="44.685899999999997"/>
    <n v="90.85"/>
    <m/>
    <s v="SAMPLE PACKETTE"/>
    <s v="SAMPLE"/>
    <s v="FACE COLOR"/>
    <s v="FEMALE"/>
    <s v="AVON"/>
    <s v="AVON"/>
    <n v="0"/>
    <n v="25"/>
    <s v="6.67"/>
    <s v="N"/>
    <s v="N"/>
    <n v="51240"/>
    <m/>
    <s v="N"/>
    <s v="RP"/>
    <n v="3.72"/>
    <n v="6.29"/>
    <n v="6.29"/>
    <m/>
    <m/>
    <m/>
    <m/>
    <s v="N"/>
    <m/>
    <m/>
    <m/>
    <x v="0"/>
    <m/>
    <n v="50"/>
    <s v="AMOSTRAS"/>
    <s v="N"/>
    <m/>
    <m/>
    <s v="N"/>
    <n v="20230306"/>
    <m/>
    <n v="134466506"/>
    <s v="MIXED"/>
    <s v="Tech rep lvl"/>
    <s v="ExceÃ§Ã£o"/>
    <n v="1"/>
    <m/>
    <n v="0"/>
    <n v="0"/>
    <n v="100"/>
    <n v="134466621"/>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32253"/>
    <x v="755"/>
    <n v="20210317"/>
    <m/>
    <s v="COLOR"/>
    <x v="302"/>
    <s v="ANEW RADIANT SERUM FOUNDATION SAMPLE - BRAZIL LOCAL"/>
    <n v="1223822"/>
    <x v="755"/>
    <n v="2"/>
    <s v="IN-LINE (EXCL NR)"/>
    <s v="ANY X FOR.."/>
    <n v="0.54369999999999996"/>
    <m/>
    <n v="0.29799999999999999"/>
    <m/>
    <m/>
    <n v="2.58"/>
    <n v="6.29"/>
    <n v="86"/>
    <n v="86"/>
    <n v="50"/>
    <s v="WORK IN PROGRESS"/>
    <n v="134466506"/>
    <s v="NO INCENTIVE"/>
    <s v="N"/>
    <s v="N"/>
    <s v="N"/>
    <s v="N"/>
    <x v="1"/>
    <n v="134466719"/>
    <n v="28"/>
    <n v="32"/>
    <n v="20230306"/>
    <s v="NET ITEM"/>
    <n v="15"/>
    <s v="Y"/>
    <s v="Tech rep lvl + ExceÃ§Ã£o + VGF2"/>
    <s v="FULL PAYMENT"/>
    <m/>
    <n v="60.318100000000001"/>
    <n v="34.690100000000001"/>
    <n v="90.85"/>
    <m/>
    <s v="SAMPLE PACKETTE"/>
    <s v="SAMPLE"/>
    <s v="FACE COLOR"/>
    <s v="FEMALE"/>
    <s v="AVON"/>
    <s v="AVON"/>
    <n v="0"/>
    <n v="25"/>
    <s v="6.67"/>
    <s v="N"/>
    <s v="N"/>
    <n v="51240"/>
    <m/>
    <s v="N"/>
    <s v="RP"/>
    <n v="3.72"/>
    <n v="6.29"/>
    <n v="6.29"/>
    <m/>
    <m/>
    <m/>
    <m/>
    <s v="N"/>
    <m/>
    <m/>
    <m/>
    <x v="0"/>
    <m/>
    <n v="50"/>
    <s v="AMOSTRAS"/>
    <s v="N"/>
    <m/>
    <m/>
    <s v="N"/>
    <n v="20230306"/>
    <m/>
    <n v="134466506"/>
    <s v="MIXED"/>
    <s v="Tech rep lvl"/>
    <s v="ExceÃ§Ã£o"/>
    <n v="2"/>
    <m/>
    <n v="0"/>
    <n v="0"/>
    <n v="100"/>
    <n v="134466717"/>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32253"/>
    <x v="755"/>
    <n v="20210317"/>
    <m/>
    <s v="COLOR"/>
    <x v="302"/>
    <s v="ANEW RADIANT SERUM FOUNDATION SAMPLE - BRAZIL LOCAL"/>
    <n v="1223822"/>
    <x v="755"/>
    <n v="3"/>
    <s v="IN-LINE (EXCL NR)"/>
    <s v="ANY X FOR.."/>
    <n v="0.54369999999999996"/>
    <m/>
    <n v="0.29799999999999999"/>
    <m/>
    <m/>
    <n v="2.97"/>
    <n v="6.29"/>
    <n v="426"/>
    <n v="426"/>
    <n v="50"/>
    <s v="WORK IN PROGRESS"/>
    <n v="134466506"/>
    <s v="NO INCENTIVE"/>
    <s v="N"/>
    <s v="N"/>
    <s v="N"/>
    <s v="N"/>
    <x v="1"/>
    <n v="134466815"/>
    <n v="28"/>
    <n v="32"/>
    <n v="20230306"/>
    <s v="NET ITEM"/>
    <n v="15"/>
    <s v="Y"/>
    <s v="Tech rep lvl + ExceÃ§Ã£o + VGF2"/>
    <s v="FULL PAYMENT"/>
    <m/>
    <n v="229.3"/>
    <n v="102.352"/>
    <n v="90.85"/>
    <m/>
    <s v="SAMPLE PACKETTE"/>
    <s v="SAMPLE"/>
    <s v="FACE COLOR"/>
    <s v="FEMALE"/>
    <s v="AVON"/>
    <s v="AVON"/>
    <n v="0"/>
    <n v="25"/>
    <s v="6.67"/>
    <s v="N"/>
    <s v="N"/>
    <n v="51240"/>
    <m/>
    <s v="N"/>
    <s v="RP"/>
    <n v="3.72"/>
    <n v="6.29"/>
    <n v="6.29"/>
    <m/>
    <m/>
    <m/>
    <m/>
    <s v="N"/>
    <m/>
    <m/>
    <m/>
    <x v="0"/>
    <m/>
    <n v="50"/>
    <s v="AMOSTRAS"/>
    <s v="N"/>
    <m/>
    <m/>
    <s v="N"/>
    <n v="20230306"/>
    <m/>
    <n v="134466506"/>
    <s v="MIXED"/>
    <s v="Tech rep lvl"/>
    <s v="ExceÃ§Ã£o"/>
    <n v="3"/>
    <m/>
    <n v="0"/>
    <n v="0"/>
    <n v="100"/>
    <n v="134466813"/>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32254"/>
    <x v="756"/>
    <n v="20210317"/>
    <m/>
    <s v="COLOR"/>
    <x v="302"/>
    <s v="ANEW RADIANT SERUM FOUNDATION SAMPLE - BRAZIL LOCAL"/>
    <n v="1223822"/>
    <x v="756"/>
    <n v="1"/>
    <s v="IN-LINE (EXCL NR)"/>
    <s v="REPRESENTATIVE OFFER"/>
    <n v="0.54369999999999996"/>
    <m/>
    <n v="0.312"/>
    <m/>
    <m/>
    <n v="1.99"/>
    <n v="6.29"/>
    <n v="47"/>
    <n v="47"/>
    <n v="50"/>
    <s v="WORK IN PROGRESS"/>
    <n v="134466506"/>
    <s v="NO INCENTIVE"/>
    <s v="N"/>
    <s v="N"/>
    <s v="N"/>
    <s v="N"/>
    <x v="1"/>
    <n v="134466628"/>
    <n v="28"/>
    <n v="32"/>
    <n v="20230306"/>
    <s v="NET ITEM"/>
    <n v="15"/>
    <s v="Y"/>
    <s v="Tech rep lvl + ExceÃ§Ã£o + VGF2"/>
    <s v="FULL PAYMENT"/>
    <m/>
    <n v="50.8523"/>
    <n v="36.188299999999998"/>
    <n v="90.42"/>
    <m/>
    <s v="SAMPLE PACKETTE"/>
    <s v="SAMPLE"/>
    <s v="FACE COLOR"/>
    <s v="FEMALE"/>
    <s v="AVON"/>
    <s v="AVON"/>
    <n v="0"/>
    <n v="25"/>
    <s v="6.67"/>
    <s v="N"/>
    <s v="N"/>
    <n v="51346"/>
    <m/>
    <s v="N"/>
    <s v="RP"/>
    <n v="3.72"/>
    <n v="6.29"/>
    <n v="6.29"/>
    <m/>
    <m/>
    <m/>
    <m/>
    <s v="N"/>
    <m/>
    <m/>
    <m/>
    <x v="0"/>
    <m/>
    <n v="50"/>
    <s v="AMOSTRAS"/>
    <s v="N"/>
    <m/>
    <m/>
    <s v="N"/>
    <n v="20230306"/>
    <m/>
    <n v="134466506"/>
    <s v="MIXED"/>
    <s v="Tech rep lvl"/>
    <s v="ExceÃ§Ã£o"/>
    <n v="1"/>
    <m/>
    <n v="0"/>
    <n v="0"/>
    <n v="100"/>
    <n v="134466621"/>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32254"/>
    <x v="756"/>
    <n v="20210317"/>
    <m/>
    <s v="COLOR"/>
    <x v="302"/>
    <s v="ANEW RADIANT SERUM FOUNDATION SAMPLE - BRAZIL LOCAL"/>
    <n v="1223822"/>
    <x v="756"/>
    <n v="2"/>
    <s v="IN-LINE (EXCL NR)"/>
    <s v="ANY X FOR.."/>
    <n v="0.54369999999999996"/>
    <m/>
    <n v="0.312"/>
    <m/>
    <m/>
    <n v="2.58"/>
    <n v="6.29"/>
    <n v="71"/>
    <n v="71"/>
    <n v="50"/>
    <s v="WORK IN PROGRESS"/>
    <n v="134466506"/>
    <s v="NO INCENTIVE"/>
    <s v="N"/>
    <s v="N"/>
    <s v="N"/>
    <s v="N"/>
    <x v="1"/>
    <n v="134466724"/>
    <n v="28"/>
    <n v="32"/>
    <n v="20230306"/>
    <s v="NET ITEM"/>
    <n v="15"/>
    <s v="Y"/>
    <s v="Tech rep lvl + ExceÃ§Ã£o + VGF2"/>
    <s v="FULL PAYMENT"/>
    <m/>
    <n v="49.797499999999999"/>
    <n v="27.645499999999998"/>
    <n v="90.42"/>
    <m/>
    <s v="SAMPLE PACKETTE"/>
    <s v="SAMPLE"/>
    <s v="FACE COLOR"/>
    <s v="FEMALE"/>
    <s v="AVON"/>
    <s v="AVON"/>
    <n v="0"/>
    <n v="25"/>
    <s v="6.67"/>
    <s v="N"/>
    <s v="N"/>
    <n v="51346"/>
    <m/>
    <s v="N"/>
    <s v="RP"/>
    <n v="3.72"/>
    <n v="6.29"/>
    <n v="6.29"/>
    <m/>
    <m/>
    <m/>
    <m/>
    <s v="N"/>
    <m/>
    <m/>
    <m/>
    <x v="0"/>
    <m/>
    <n v="50"/>
    <s v="AMOSTRAS"/>
    <s v="N"/>
    <m/>
    <m/>
    <s v="N"/>
    <n v="20230306"/>
    <m/>
    <n v="134466506"/>
    <s v="MIXED"/>
    <s v="Tech rep lvl"/>
    <s v="ExceÃ§Ã£o"/>
    <n v="2"/>
    <m/>
    <n v="0"/>
    <n v="0"/>
    <n v="100"/>
    <n v="134466717"/>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32254"/>
    <x v="756"/>
    <n v="20210317"/>
    <m/>
    <s v="COLOR"/>
    <x v="302"/>
    <s v="ANEW RADIANT SERUM FOUNDATION SAMPLE - BRAZIL LOCAL"/>
    <n v="1223822"/>
    <x v="756"/>
    <n v="3"/>
    <s v="IN-LINE (EXCL NR)"/>
    <s v="ANY X FOR.."/>
    <n v="0.54369999999999996"/>
    <m/>
    <n v="0.312"/>
    <m/>
    <m/>
    <n v="2.97"/>
    <n v="6.29"/>
    <n v="343"/>
    <n v="343"/>
    <n v="50"/>
    <s v="WORK IN PROGRESS"/>
    <n v="134466506"/>
    <s v="NO INCENTIVE"/>
    <s v="N"/>
    <s v="N"/>
    <s v="N"/>
    <s v="N"/>
    <x v="1"/>
    <n v="134466820"/>
    <n v="28"/>
    <n v="32"/>
    <n v="20230306"/>
    <s v="NET ITEM"/>
    <n v="15"/>
    <s v="Y"/>
    <s v="Tech rep lvl + ExceÃ§Ã£o + VGF2"/>
    <s v="FULL PAYMENT"/>
    <m/>
    <n v="184.6242"/>
    <n v="77.608199999999997"/>
    <n v="90.42"/>
    <m/>
    <s v="SAMPLE PACKETTE"/>
    <s v="SAMPLE"/>
    <s v="FACE COLOR"/>
    <s v="FEMALE"/>
    <s v="AVON"/>
    <s v="AVON"/>
    <n v="0"/>
    <n v="25"/>
    <s v="6.67"/>
    <s v="N"/>
    <s v="N"/>
    <n v="51346"/>
    <m/>
    <s v="N"/>
    <s v="RP"/>
    <n v="3.72"/>
    <n v="6.29"/>
    <n v="6.29"/>
    <m/>
    <m/>
    <m/>
    <m/>
    <s v="N"/>
    <m/>
    <m/>
    <m/>
    <x v="0"/>
    <m/>
    <n v="50"/>
    <s v="AMOSTRAS"/>
    <s v="N"/>
    <m/>
    <m/>
    <s v="N"/>
    <n v="20230306"/>
    <m/>
    <n v="134466506"/>
    <s v="MIXED"/>
    <s v="Tech rep lvl"/>
    <s v="ExceÃ§Ã£o"/>
    <n v="3"/>
    <m/>
    <n v="0"/>
    <n v="0"/>
    <n v="100"/>
    <n v="134466813"/>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32255"/>
    <x v="757"/>
    <n v="20210317"/>
    <m/>
    <s v="COLOR"/>
    <x v="302"/>
    <s v="ANEW RADIANT SERUM FOUNDATION SAMPLE - BRAZIL LOCAL"/>
    <n v="1223822"/>
    <x v="757"/>
    <n v="1"/>
    <s v="IN-LINE (EXCL NR)"/>
    <s v="REPRESENTATIVE OFFER"/>
    <n v="0.54369999999999996"/>
    <m/>
    <n v="0.3"/>
    <m/>
    <m/>
    <n v="1.99"/>
    <n v="6.29"/>
    <n v="26"/>
    <n v="26"/>
    <n v="50"/>
    <s v="WORK IN PROGRESS"/>
    <n v="134466506"/>
    <s v="NO INCENTIVE"/>
    <s v="N"/>
    <s v="N"/>
    <s v="N"/>
    <s v="N"/>
    <x v="1"/>
    <n v="134466636"/>
    <n v="28"/>
    <n v="32"/>
    <n v="20230306"/>
    <s v="NET ITEM"/>
    <n v="15"/>
    <s v="Y"/>
    <s v="Tech rep lvl + ExceÃ§Ã£o + VGF2"/>
    <s v="FULL PAYMENT"/>
    <m/>
    <n v="28.131"/>
    <n v="20.331"/>
    <n v="90.79"/>
    <m/>
    <s v="SAMPLE PACKETTE"/>
    <s v="SAMPLE"/>
    <s v="FACE COLOR"/>
    <s v="FEMALE"/>
    <s v="AVON"/>
    <s v="AVON"/>
    <n v="0"/>
    <n v="25"/>
    <s v="6.67"/>
    <s v="N"/>
    <s v="N"/>
    <n v="51381"/>
    <m/>
    <s v="N"/>
    <s v="RP"/>
    <n v="3.72"/>
    <n v="6.29"/>
    <n v="6.29"/>
    <m/>
    <m/>
    <m/>
    <m/>
    <s v="N"/>
    <m/>
    <m/>
    <m/>
    <x v="0"/>
    <m/>
    <n v="50"/>
    <s v="AMOSTRAS"/>
    <s v="N"/>
    <m/>
    <m/>
    <s v="N"/>
    <n v="20230306"/>
    <m/>
    <n v="134466506"/>
    <s v="MIXED"/>
    <s v="Tech rep lvl"/>
    <s v="ExceÃ§Ã£o"/>
    <n v="1"/>
    <m/>
    <n v="0"/>
    <n v="0"/>
    <n v="100"/>
    <n v="134466621"/>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32255"/>
    <x v="757"/>
    <n v="20210317"/>
    <m/>
    <s v="COLOR"/>
    <x v="302"/>
    <s v="ANEW RADIANT SERUM FOUNDATION SAMPLE - BRAZIL LOCAL"/>
    <n v="1223822"/>
    <x v="757"/>
    <n v="2"/>
    <s v="IN-LINE (EXCL NR)"/>
    <s v="ANY X FOR.."/>
    <n v="0.54369999999999996"/>
    <m/>
    <n v="0.3"/>
    <m/>
    <m/>
    <n v="2.58"/>
    <n v="6.29"/>
    <n v="40"/>
    <n v="40"/>
    <n v="50"/>
    <s v="WORK IN PROGRESS"/>
    <n v="134466506"/>
    <s v="NO INCENTIVE"/>
    <s v="N"/>
    <s v="N"/>
    <s v="N"/>
    <s v="N"/>
    <x v="1"/>
    <n v="134466732"/>
    <n v="28"/>
    <n v="32"/>
    <n v="20230306"/>
    <s v="NET ITEM"/>
    <n v="15"/>
    <s v="Y"/>
    <s v="Tech rep lvl + ExceÃ§Ã£o + VGF2"/>
    <s v="FULL PAYMENT"/>
    <m/>
    <n v="28.0549"/>
    <n v="16.0549"/>
    <n v="90.79"/>
    <m/>
    <s v="SAMPLE PACKETTE"/>
    <s v="SAMPLE"/>
    <s v="FACE COLOR"/>
    <s v="FEMALE"/>
    <s v="AVON"/>
    <s v="AVON"/>
    <n v="0"/>
    <n v="25"/>
    <s v="6.67"/>
    <s v="N"/>
    <s v="N"/>
    <n v="51381"/>
    <m/>
    <s v="N"/>
    <s v="RP"/>
    <n v="3.72"/>
    <n v="6.29"/>
    <n v="6.29"/>
    <m/>
    <m/>
    <m/>
    <m/>
    <s v="N"/>
    <m/>
    <m/>
    <m/>
    <x v="0"/>
    <m/>
    <n v="50"/>
    <s v="AMOSTRAS"/>
    <s v="N"/>
    <m/>
    <m/>
    <s v="N"/>
    <n v="20230306"/>
    <m/>
    <n v="134466506"/>
    <s v="MIXED"/>
    <s v="Tech rep lvl"/>
    <s v="ExceÃ§Ã£o"/>
    <n v="2"/>
    <m/>
    <n v="0"/>
    <n v="0"/>
    <n v="100"/>
    <n v="134466717"/>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32255"/>
    <x v="757"/>
    <n v="20210317"/>
    <m/>
    <s v="COLOR"/>
    <x v="302"/>
    <s v="ANEW RADIANT SERUM FOUNDATION SAMPLE - BRAZIL LOCAL"/>
    <n v="1223822"/>
    <x v="757"/>
    <n v="3"/>
    <s v="IN-LINE (EXCL NR)"/>
    <s v="ANY X FOR.."/>
    <n v="0.54369999999999996"/>
    <m/>
    <n v="0.3"/>
    <m/>
    <m/>
    <n v="2.97"/>
    <n v="6.29"/>
    <n v="196"/>
    <n v="196"/>
    <n v="50"/>
    <s v="WORK IN PROGRESS"/>
    <n v="134466506"/>
    <s v="NO INCENTIVE"/>
    <s v="N"/>
    <s v="N"/>
    <s v="N"/>
    <s v="N"/>
    <x v="1"/>
    <n v="134466828"/>
    <n v="28"/>
    <n v="32"/>
    <n v="20230306"/>
    <s v="NET ITEM"/>
    <n v="15"/>
    <s v="Y"/>
    <s v="Tech rep lvl + ExceÃ§Ã£o + VGF2"/>
    <s v="FULL PAYMENT"/>
    <m/>
    <n v="105.4995"/>
    <n v="46.6995"/>
    <n v="90.79"/>
    <m/>
    <s v="SAMPLE PACKETTE"/>
    <s v="SAMPLE"/>
    <s v="FACE COLOR"/>
    <s v="FEMALE"/>
    <s v="AVON"/>
    <s v="AVON"/>
    <n v="0"/>
    <n v="25"/>
    <s v="6.67"/>
    <s v="N"/>
    <s v="N"/>
    <n v="51381"/>
    <m/>
    <s v="N"/>
    <s v="RP"/>
    <n v="3.72"/>
    <n v="6.29"/>
    <n v="6.29"/>
    <m/>
    <m/>
    <m/>
    <m/>
    <s v="N"/>
    <m/>
    <m/>
    <m/>
    <x v="0"/>
    <m/>
    <n v="50"/>
    <s v="AMOSTRAS"/>
    <s v="N"/>
    <m/>
    <m/>
    <s v="N"/>
    <n v="20230306"/>
    <m/>
    <n v="134466506"/>
    <s v="MIXED"/>
    <s v="Tech rep lvl"/>
    <s v="ExceÃ§Ã£o"/>
    <n v="3"/>
    <m/>
    <n v="0"/>
    <n v="0"/>
    <n v="100"/>
    <n v="134466813"/>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32256"/>
    <x v="758"/>
    <n v="20210317"/>
    <m/>
    <s v="COLOR"/>
    <x v="302"/>
    <s v="ANEW RADIANT SERUM FOUNDATION SAMPLE - BRAZIL LOCAL"/>
    <n v="1223822"/>
    <x v="758"/>
    <n v="1"/>
    <s v="IN-LINE (EXCL NR)"/>
    <s v="REPRESENTATIVE OFFER"/>
    <n v="0.54369999999999996"/>
    <m/>
    <n v="0.29699999999999999"/>
    <m/>
    <m/>
    <n v="1.99"/>
    <n v="6.29"/>
    <n v="19"/>
    <n v="19"/>
    <n v="50"/>
    <s v="WORK IN PROGRESS"/>
    <n v="134466506"/>
    <s v="NO INCENTIVE"/>
    <s v="N"/>
    <s v="N"/>
    <s v="N"/>
    <s v="N"/>
    <x v="1"/>
    <n v="134466629"/>
    <n v="28"/>
    <n v="32"/>
    <n v="20230306"/>
    <s v="NET ITEM"/>
    <n v="15"/>
    <s v="Y"/>
    <s v="Tech rep lvl + ExceÃ§Ã£o + VGF2"/>
    <s v="FULL PAYMENT"/>
    <m/>
    <n v="20.557300000000001"/>
    <n v="14.914300000000001"/>
    <n v="90.88"/>
    <m/>
    <s v="SAMPLE PACKETTE"/>
    <s v="SAMPLE"/>
    <s v="FACE COLOR"/>
    <s v="FEMALE"/>
    <s v="AVON"/>
    <s v="AVON"/>
    <n v="0"/>
    <n v="25"/>
    <s v="6.67"/>
    <s v="N"/>
    <s v="N"/>
    <n v="51585"/>
    <m/>
    <s v="N"/>
    <s v="RP"/>
    <n v="3.72"/>
    <n v="6.29"/>
    <n v="6.29"/>
    <m/>
    <m/>
    <m/>
    <m/>
    <s v="N"/>
    <m/>
    <m/>
    <m/>
    <x v="0"/>
    <m/>
    <n v="50"/>
    <s v="AMOSTRAS"/>
    <s v="N"/>
    <m/>
    <m/>
    <s v="N"/>
    <n v="20230306"/>
    <m/>
    <n v="134466506"/>
    <s v="MIXED"/>
    <s v="Tech rep lvl"/>
    <s v="ExceÃ§Ã£o"/>
    <n v="1"/>
    <m/>
    <n v="0"/>
    <n v="0"/>
    <n v="100"/>
    <n v="134466621"/>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32256"/>
    <x v="758"/>
    <n v="20210317"/>
    <m/>
    <s v="COLOR"/>
    <x v="302"/>
    <s v="ANEW RADIANT SERUM FOUNDATION SAMPLE - BRAZIL LOCAL"/>
    <n v="1223822"/>
    <x v="758"/>
    <n v="2"/>
    <s v="IN-LINE (EXCL NR)"/>
    <s v="ANY X FOR.."/>
    <n v="0.54369999999999996"/>
    <m/>
    <n v="0.29699999999999999"/>
    <m/>
    <m/>
    <n v="2.58"/>
    <n v="6.29"/>
    <n v="30"/>
    <n v="30"/>
    <n v="50"/>
    <s v="WORK IN PROGRESS"/>
    <n v="134466506"/>
    <s v="NO INCENTIVE"/>
    <s v="N"/>
    <s v="N"/>
    <s v="N"/>
    <s v="N"/>
    <x v="1"/>
    <n v="134466725"/>
    <n v="28"/>
    <n v="32"/>
    <n v="20230306"/>
    <s v="NET ITEM"/>
    <n v="15"/>
    <s v="Y"/>
    <s v="Tech rep lvl + ExceÃ§Ã£o + VGF2"/>
    <s v="FULL PAYMENT"/>
    <m/>
    <n v="21.0412"/>
    <n v="12.1312"/>
    <n v="90.88"/>
    <m/>
    <s v="SAMPLE PACKETTE"/>
    <s v="SAMPLE"/>
    <s v="FACE COLOR"/>
    <s v="FEMALE"/>
    <s v="AVON"/>
    <s v="AVON"/>
    <n v="0"/>
    <n v="25"/>
    <s v="6.67"/>
    <s v="N"/>
    <s v="N"/>
    <n v="51585"/>
    <m/>
    <s v="N"/>
    <s v="RP"/>
    <n v="3.72"/>
    <n v="6.29"/>
    <n v="6.29"/>
    <m/>
    <m/>
    <m/>
    <m/>
    <s v="N"/>
    <m/>
    <m/>
    <m/>
    <x v="0"/>
    <m/>
    <n v="50"/>
    <s v="AMOSTRAS"/>
    <s v="N"/>
    <m/>
    <m/>
    <s v="N"/>
    <n v="20230306"/>
    <m/>
    <n v="134466506"/>
    <s v="MIXED"/>
    <s v="Tech rep lvl"/>
    <s v="ExceÃ§Ã£o"/>
    <n v="2"/>
    <m/>
    <n v="0"/>
    <n v="0"/>
    <n v="100"/>
    <n v="134466717"/>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32256"/>
    <x v="758"/>
    <n v="20210317"/>
    <m/>
    <s v="COLOR"/>
    <x v="302"/>
    <s v="ANEW RADIANT SERUM FOUNDATION SAMPLE - BRAZIL LOCAL"/>
    <n v="1223822"/>
    <x v="758"/>
    <n v="3"/>
    <s v="IN-LINE (EXCL NR)"/>
    <s v="ANY X FOR.."/>
    <n v="0.54369999999999996"/>
    <m/>
    <n v="0.29699999999999999"/>
    <m/>
    <m/>
    <n v="2.97"/>
    <n v="6.29"/>
    <n v="148"/>
    <n v="148"/>
    <n v="50"/>
    <s v="WORK IN PROGRESS"/>
    <n v="134466506"/>
    <s v="NO INCENTIVE"/>
    <s v="N"/>
    <s v="N"/>
    <s v="N"/>
    <s v="N"/>
    <x v="1"/>
    <n v="134466821"/>
    <n v="28"/>
    <n v="32"/>
    <n v="20230306"/>
    <s v="NET ITEM"/>
    <n v="15"/>
    <s v="Y"/>
    <s v="Tech rep lvl + ExceÃ§Ã£o + VGF2"/>
    <s v="FULL PAYMENT"/>
    <m/>
    <n v="79.662899999999993"/>
    <n v="35.706899999999997"/>
    <n v="90.88"/>
    <m/>
    <s v="SAMPLE PACKETTE"/>
    <s v="SAMPLE"/>
    <s v="FACE COLOR"/>
    <s v="FEMALE"/>
    <s v="AVON"/>
    <s v="AVON"/>
    <n v="0"/>
    <n v="25"/>
    <s v="6.67"/>
    <s v="N"/>
    <s v="N"/>
    <n v="51585"/>
    <m/>
    <s v="N"/>
    <s v="RP"/>
    <n v="3.72"/>
    <n v="6.29"/>
    <n v="6.29"/>
    <m/>
    <m/>
    <m/>
    <m/>
    <s v="N"/>
    <m/>
    <m/>
    <m/>
    <x v="0"/>
    <m/>
    <n v="50"/>
    <s v="AMOSTRAS"/>
    <s v="N"/>
    <m/>
    <m/>
    <s v="N"/>
    <n v="20230306"/>
    <m/>
    <n v="134466506"/>
    <s v="MIXED"/>
    <s v="Tech rep lvl"/>
    <s v="ExceÃ§Ã£o"/>
    <n v="3"/>
    <m/>
    <n v="0"/>
    <n v="0"/>
    <n v="100"/>
    <n v="134466813"/>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32257"/>
    <x v="759"/>
    <n v="20210317"/>
    <m/>
    <s v="COLOR"/>
    <x v="302"/>
    <s v="ANEW RADIANT SERUM FOUNDATION SAMPLE - BRAZIL LOCAL"/>
    <n v="1223822"/>
    <x v="759"/>
    <n v="1"/>
    <s v="IN-LINE (EXCL NR)"/>
    <s v="REPRESENTATIVE OFFER"/>
    <n v="0.54369999999999996"/>
    <m/>
    <n v="0.29499999999999998"/>
    <m/>
    <m/>
    <n v="1.99"/>
    <n v="6.29"/>
    <n v="84"/>
    <n v="84"/>
    <n v="50"/>
    <s v="WORK IN PROGRESS"/>
    <n v="134466506"/>
    <s v="NO INCENTIVE"/>
    <s v="N"/>
    <s v="N"/>
    <s v="N"/>
    <s v="N"/>
    <x v="1"/>
    <n v="134466635"/>
    <n v="28"/>
    <n v="32"/>
    <n v="20230306"/>
    <s v="NET ITEM"/>
    <n v="15"/>
    <s v="Y"/>
    <s v="Tech rep lvl + ExceÃ§Ã£o + VGF2"/>
    <s v="FULL PAYMENT"/>
    <m/>
    <n v="90.884900000000002"/>
    <n v="66.104900000000001"/>
    <n v="90.94"/>
    <m/>
    <s v="SAMPLE PACKETTE"/>
    <s v="SAMPLE"/>
    <s v="FACE COLOR"/>
    <s v="FEMALE"/>
    <s v="AVON"/>
    <s v="AVON"/>
    <n v="0"/>
    <n v="25"/>
    <s v="6.67"/>
    <s v="N"/>
    <s v="N"/>
    <n v="51682"/>
    <m/>
    <s v="N"/>
    <s v="RP"/>
    <n v="3.72"/>
    <n v="6.29"/>
    <n v="6.29"/>
    <m/>
    <m/>
    <m/>
    <m/>
    <s v="N"/>
    <m/>
    <m/>
    <m/>
    <x v="0"/>
    <m/>
    <n v="50"/>
    <s v="AMOSTRAS"/>
    <s v="N"/>
    <m/>
    <m/>
    <s v="N"/>
    <n v="20230306"/>
    <m/>
    <n v="134466506"/>
    <s v="MIXED"/>
    <s v="Tech rep lvl"/>
    <s v="ExceÃ§Ã£o"/>
    <n v="1"/>
    <m/>
    <n v="0"/>
    <n v="0"/>
    <n v="100"/>
    <n v="134466621"/>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32257"/>
    <x v="759"/>
    <n v="20210317"/>
    <m/>
    <s v="COLOR"/>
    <x v="302"/>
    <s v="ANEW RADIANT SERUM FOUNDATION SAMPLE - BRAZIL LOCAL"/>
    <n v="1223822"/>
    <x v="759"/>
    <n v="2"/>
    <s v="IN-LINE (EXCL NR)"/>
    <s v="ANY X FOR.."/>
    <n v="0.54369999999999996"/>
    <m/>
    <n v="0.29499999999999998"/>
    <m/>
    <m/>
    <n v="2.58"/>
    <n v="6.29"/>
    <n v="127"/>
    <n v="127"/>
    <n v="50"/>
    <s v="WORK IN PROGRESS"/>
    <n v="134466506"/>
    <s v="NO INCENTIVE"/>
    <s v="N"/>
    <s v="N"/>
    <s v="N"/>
    <s v="N"/>
    <x v="1"/>
    <n v="134466731"/>
    <n v="28"/>
    <n v="32"/>
    <n v="20230306"/>
    <s v="NET ITEM"/>
    <n v="15"/>
    <s v="Y"/>
    <s v="Tech rep lvl + ExceÃ§Ã£o + VGF2"/>
    <s v="FULL PAYMENT"/>
    <m/>
    <n v="89.074399999999997"/>
    <n v="51.609400000000001"/>
    <n v="90.94"/>
    <m/>
    <s v="SAMPLE PACKETTE"/>
    <s v="SAMPLE"/>
    <s v="FACE COLOR"/>
    <s v="FEMALE"/>
    <s v="AVON"/>
    <s v="AVON"/>
    <n v="0"/>
    <n v="25"/>
    <s v="6.67"/>
    <s v="N"/>
    <s v="N"/>
    <n v="51682"/>
    <m/>
    <s v="N"/>
    <s v="RP"/>
    <n v="3.72"/>
    <n v="6.29"/>
    <n v="6.29"/>
    <m/>
    <m/>
    <m/>
    <m/>
    <s v="N"/>
    <m/>
    <m/>
    <m/>
    <x v="0"/>
    <m/>
    <n v="50"/>
    <s v="AMOSTRAS"/>
    <s v="N"/>
    <m/>
    <m/>
    <s v="N"/>
    <n v="20230306"/>
    <m/>
    <n v="134466506"/>
    <s v="MIXED"/>
    <s v="Tech rep lvl"/>
    <s v="ExceÃ§Ã£o"/>
    <n v="2"/>
    <m/>
    <n v="0"/>
    <n v="0"/>
    <n v="100"/>
    <n v="134466717"/>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32257"/>
    <x v="759"/>
    <n v="20210317"/>
    <m/>
    <s v="COLOR"/>
    <x v="302"/>
    <s v="ANEW RADIANT SERUM FOUNDATION SAMPLE - BRAZIL LOCAL"/>
    <n v="1223822"/>
    <x v="759"/>
    <n v="3"/>
    <s v="IN-LINE (EXCL NR)"/>
    <s v="ANY X FOR.."/>
    <n v="0.54369999999999996"/>
    <m/>
    <n v="0.29499999999999998"/>
    <m/>
    <m/>
    <n v="2.97"/>
    <n v="6.29"/>
    <n v="627"/>
    <n v="627"/>
    <n v="50"/>
    <s v="WORK IN PROGRESS"/>
    <n v="134466506"/>
    <s v="NO INCENTIVE"/>
    <s v="N"/>
    <s v="N"/>
    <s v="N"/>
    <s v="N"/>
    <x v="1"/>
    <n v="134466827"/>
    <n v="28"/>
    <n v="32"/>
    <n v="20230306"/>
    <s v="NET ITEM"/>
    <n v="15"/>
    <s v="Y"/>
    <s v="Tech rep lvl + ExceÃ§Ã£o + VGF2"/>
    <s v="FULL PAYMENT"/>
    <m/>
    <n v="337.49090000000001"/>
    <n v="152.52590000000001"/>
    <n v="90.94"/>
    <m/>
    <s v="SAMPLE PACKETTE"/>
    <s v="SAMPLE"/>
    <s v="FACE COLOR"/>
    <s v="FEMALE"/>
    <s v="AVON"/>
    <s v="AVON"/>
    <n v="0"/>
    <n v="25"/>
    <s v="6.67"/>
    <s v="N"/>
    <s v="N"/>
    <n v="51682"/>
    <m/>
    <s v="N"/>
    <s v="RP"/>
    <n v="3.72"/>
    <n v="6.29"/>
    <n v="6.29"/>
    <m/>
    <m/>
    <m/>
    <m/>
    <s v="N"/>
    <m/>
    <m/>
    <m/>
    <x v="0"/>
    <m/>
    <n v="50"/>
    <s v="AMOSTRAS"/>
    <s v="N"/>
    <m/>
    <m/>
    <s v="N"/>
    <n v="20230306"/>
    <m/>
    <n v="134466506"/>
    <s v="MIXED"/>
    <s v="Tech rep lvl"/>
    <s v="ExceÃ§Ã£o"/>
    <n v="3"/>
    <m/>
    <n v="0"/>
    <n v="0"/>
    <n v="100"/>
    <n v="134466813"/>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32258"/>
    <x v="760"/>
    <n v="20210317"/>
    <m/>
    <s v="COLOR"/>
    <x v="302"/>
    <s v="ANEW RADIANT SERUM FOUNDATION SAMPLE - BRAZIL LOCAL"/>
    <n v="1223822"/>
    <x v="760"/>
    <n v="1"/>
    <s v="IN-LINE (EXCL NR)"/>
    <s v="REPRESENTATIVE OFFER"/>
    <n v="0.54369999999999996"/>
    <m/>
    <n v="0.29799999999999999"/>
    <m/>
    <m/>
    <n v="1.99"/>
    <n v="6.29"/>
    <n v="15"/>
    <n v="15"/>
    <n v="50"/>
    <s v="WORK IN PROGRESS"/>
    <n v="134466506"/>
    <s v="NO INCENTIVE"/>
    <s v="N"/>
    <s v="N"/>
    <s v="N"/>
    <s v="N"/>
    <x v="1"/>
    <n v="134466630"/>
    <n v="28"/>
    <n v="32"/>
    <n v="20230306"/>
    <s v="NET ITEM"/>
    <n v="15"/>
    <s v="Y"/>
    <s v="Tech rep lvl + ExceÃ§Ã£o + VGF2"/>
    <s v="FULL PAYMENT"/>
    <m/>
    <n v="16.229399999999998"/>
    <n v="11.759399999999999"/>
    <n v="90.85"/>
    <m/>
    <s v="SAMPLE PACKETTE"/>
    <s v="SAMPLE"/>
    <s v="FACE COLOR"/>
    <s v="FEMALE"/>
    <s v="AVON"/>
    <s v="AVON"/>
    <n v="0"/>
    <n v="25"/>
    <s v="6.67"/>
    <s v="N"/>
    <s v="N"/>
    <n v="51745"/>
    <m/>
    <s v="N"/>
    <s v="RP"/>
    <n v="3.72"/>
    <n v="6.29"/>
    <n v="6.29"/>
    <m/>
    <m/>
    <m/>
    <m/>
    <s v="N"/>
    <m/>
    <m/>
    <m/>
    <x v="0"/>
    <m/>
    <n v="50"/>
    <s v="AMOSTRAS"/>
    <s v="N"/>
    <m/>
    <m/>
    <s v="N"/>
    <n v="20230306"/>
    <m/>
    <n v="134466506"/>
    <s v="MIXED"/>
    <s v="Tech rep lvl"/>
    <s v="ExceÃ§Ã£o"/>
    <n v="1"/>
    <m/>
    <n v="0"/>
    <n v="0"/>
    <n v="100"/>
    <n v="134466621"/>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32258"/>
    <x v="760"/>
    <n v="20210317"/>
    <m/>
    <s v="COLOR"/>
    <x v="302"/>
    <s v="ANEW RADIANT SERUM FOUNDATION SAMPLE - BRAZIL LOCAL"/>
    <n v="1223822"/>
    <x v="760"/>
    <n v="2"/>
    <s v="IN-LINE (EXCL NR)"/>
    <s v="ANY X FOR.."/>
    <n v="0.54369999999999996"/>
    <m/>
    <n v="0.29799999999999999"/>
    <m/>
    <m/>
    <n v="2.58"/>
    <n v="6.29"/>
    <n v="24"/>
    <n v="24"/>
    <n v="50"/>
    <s v="WORK IN PROGRESS"/>
    <n v="134466506"/>
    <s v="NO INCENTIVE"/>
    <s v="N"/>
    <s v="N"/>
    <s v="N"/>
    <s v="N"/>
    <x v="1"/>
    <n v="134466726"/>
    <n v="28"/>
    <n v="32"/>
    <n v="20230306"/>
    <s v="NET ITEM"/>
    <n v="15"/>
    <s v="Y"/>
    <s v="Tech rep lvl + ExceÃ§Ã£o + VGF2"/>
    <s v="FULL PAYMENT"/>
    <m/>
    <n v="16.832999999999998"/>
    <n v="9.6809999999999992"/>
    <n v="90.85"/>
    <m/>
    <s v="SAMPLE PACKETTE"/>
    <s v="SAMPLE"/>
    <s v="FACE COLOR"/>
    <s v="FEMALE"/>
    <s v="AVON"/>
    <s v="AVON"/>
    <n v="0"/>
    <n v="25"/>
    <s v="6.67"/>
    <s v="N"/>
    <s v="N"/>
    <n v="51745"/>
    <m/>
    <s v="N"/>
    <s v="RP"/>
    <n v="3.72"/>
    <n v="6.29"/>
    <n v="6.29"/>
    <m/>
    <m/>
    <m/>
    <m/>
    <s v="N"/>
    <m/>
    <m/>
    <m/>
    <x v="0"/>
    <m/>
    <n v="50"/>
    <s v="AMOSTRAS"/>
    <s v="N"/>
    <m/>
    <m/>
    <s v="N"/>
    <n v="20230306"/>
    <m/>
    <n v="134466506"/>
    <s v="MIXED"/>
    <s v="Tech rep lvl"/>
    <s v="ExceÃ§Ã£o"/>
    <n v="2"/>
    <m/>
    <n v="0"/>
    <n v="0"/>
    <n v="100"/>
    <n v="134466717"/>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32258"/>
    <x v="760"/>
    <n v="20210317"/>
    <m/>
    <s v="COLOR"/>
    <x v="302"/>
    <s v="ANEW RADIANT SERUM FOUNDATION SAMPLE - BRAZIL LOCAL"/>
    <n v="1223822"/>
    <x v="760"/>
    <n v="3"/>
    <s v="IN-LINE (EXCL NR)"/>
    <s v="ANY X FOR.."/>
    <n v="0.54369999999999996"/>
    <m/>
    <n v="0.29799999999999999"/>
    <m/>
    <m/>
    <n v="2.97"/>
    <n v="6.29"/>
    <n v="119"/>
    <n v="119"/>
    <n v="50"/>
    <s v="WORK IN PROGRESS"/>
    <n v="134466506"/>
    <s v="NO INCENTIVE"/>
    <s v="N"/>
    <s v="N"/>
    <s v="N"/>
    <s v="N"/>
    <x v="1"/>
    <n v="134466822"/>
    <n v="28"/>
    <n v="32"/>
    <n v="20230306"/>
    <s v="NET ITEM"/>
    <n v="15"/>
    <s v="Y"/>
    <s v="Tech rep lvl + ExceÃ§Ã£o + VGF2"/>
    <s v="FULL PAYMENT"/>
    <m/>
    <n v="64.053299999999993"/>
    <n v="28.5913"/>
    <n v="90.85"/>
    <m/>
    <s v="SAMPLE PACKETTE"/>
    <s v="SAMPLE"/>
    <s v="FACE COLOR"/>
    <s v="FEMALE"/>
    <s v="AVON"/>
    <s v="AVON"/>
    <n v="0"/>
    <n v="25"/>
    <s v="6.67"/>
    <s v="N"/>
    <s v="N"/>
    <n v="51745"/>
    <m/>
    <s v="N"/>
    <s v="RP"/>
    <n v="3.72"/>
    <n v="6.29"/>
    <n v="6.29"/>
    <m/>
    <m/>
    <m/>
    <m/>
    <s v="N"/>
    <m/>
    <m/>
    <m/>
    <x v="0"/>
    <m/>
    <n v="50"/>
    <s v="AMOSTRAS"/>
    <s v="N"/>
    <m/>
    <m/>
    <s v="N"/>
    <n v="20230306"/>
    <m/>
    <n v="134466506"/>
    <s v="MIXED"/>
    <s v="Tech rep lvl"/>
    <s v="ExceÃ§Ã£o"/>
    <n v="3"/>
    <m/>
    <n v="0"/>
    <n v="0"/>
    <n v="100"/>
    <n v="134466813"/>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32259"/>
    <x v="761"/>
    <n v="20210317"/>
    <m/>
    <s v="COLOR"/>
    <x v="302"/>
    <s v="ANEW RADIANT SERUM FOUNDATION SAMPLE - BRAZIL LOCAL"/>
    <n v="1223822"/>
    <x v="761"/>
    <n v="1"/>
    <s v="IN-LINE (EXCL NR)"/>
    <s v="REPRESENTATIVE OFFER"/>
    <n v="0.54369999999999996"/>
    <m/>
    <n v="0.3"/>
    <m/>
    <m/>
    <n v="1.99"/>
    <n v="6.29"/>
    <n v="13"/>
    <n v="13"/>
    <n v="50"/>
    <s v="WORK IN PROGRESS"/>
    <n v="134466506"/>
    <s v="NO INCENTIVE"/>
    <s v="N"/>
    <s v="N"/>
    <s v="N"/>
    <s v="N"/>
    <x v="1"/>
    <n v="134466624"/>
    <n v="28"/>
    <n v="32"/>
    <n v="20230306"/>
    <s v="NET ITEM"/>
    <n v="15"/>
    <s v="Y"/>
    <s v="Tech rep lvl + ExceÃ§Ã£o + VGF2"/>
    <s v="FULL PAYMENT"/>
    <m/>
    <n v="14.0655"/>
    <n v="10.1655"/>
    <n v="90.79"/>
    <m/>
    <s v="SAMPLE PACKETTE"/>
    <s v="SAMPLE"/>
    <s v="FACE COLOR"/>
    <s v="FEMALE"/>
    <s v="AVON"/>
    <s v="AVON"/>
    <n v="0"/>
    <n v="25"/>
    <s v="6.67"/>
    <s v="N"/>
    <s v="N"/>
    <n v="51939"/>
    <m/>
    <s v="N"/>
    <s v="RP"/>
    <n v="3.72"/>
    <n v="6.29"/>
    <n v="6.29"/>
    <m/>
    <m/>
    <m/>
    <m/>
    <s v="N"/>
    <m/>
    <m/>
    <m/>
    <x v="0"/>
    <m/>
    <n v="50"/>
    <s v="AMOSTRAS"/>
    <s v="N"/>
    <m/>
    <m/>
    <s v="N"/>
    <n v="20230306"/>
    <m/>
    <n v="134466506"/>
    <s v="MIXED"/>
    <s v="Tech rep lvl"/>
    <s v="ExceÃ§Ã£o"/>
    <n v="1"/>
    <m/>
    <n v="0"/>
    <n v="0"/>
    <n v="100"/>
    <n v="134466621"/>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32259"/>
    <x v="761"/>
    <n v="20210317"/>
    <m/>
    <s v="COLOR"/>
    <x v="302"/>
    <s v="ANEW RADIANT SERUM FOUNDATION SAMPLE - BRAZIL LOCAL"/>
    <n v="1223822"/>
    <x v="761"/>
    <n v="2"/>
    <s v="IN-LINE (EXCL NR)"/>
    <s v="ANY X FOR.."/>
    <n v="0.54369999999999996"/>
    <m/>
    <n v="0.3"/>
    <m/>
    <m/>
    <n v="2.58"/>
    <n v="6.29"/>
    <n v="17"/>
    <n v="17"/>
    <n v="50"/>
    <s v="WORK IN PROGRESS"/>
    <n v="134466506"/>
    <s v="NO INCENTIVE"/>
    <s v="N"/>
    <s v="N"/>
    <s v="N"/>
    <s v="N"/>
    <x v="1"/>
    <n v="134466720"/>
    <n v="28"/>
    <n v="32"/>
    <n v="20230306"/>
    <s v="NET ITEM"/>
    <n v="15"/>
    <s v="Y"/>
    <s v="Tech rep lvl + ExceÃ§Ã£o + VGF2"/>
    <s v="FULL PAYMENT"/>
    <m/>
    <n v="11.923299999999999"/>
    <n v="6.8232999999999997"/>
    <n v="90.79"/>
    <m/>
    <s v="SAMPLE PACKETTE"/>
    <s v="SAMPLE"/>
    <s v="FACE COLOR"/>
    <s v="FEMALE"/>
    <s v="AVON"/>
    <s v="AVON"/>
    <n v="0"/>
    <n v="25"/>
    <s v="6.67"/>
    <s v="N"/>
    <s v="N"/>
    <n v="51939"/>
    <m/>
    <s v="N"/>
    <s v="RP"/>
    <n v="3.72"/>
    <n v="6.29"/>
    <n v="6.29"/>
    <m/>
    <m/>
    <m/>
    <m/>
    <s v="N"/>
    <m/>
    <m/>
    <m/>
    <x v="0"/>
    <m/>
    <n v="50"/>
    <s v="AMOSTRAS"/>
    <s v="N"/>
    <m/>
    <m/>
    <s v="N"/>
    <n v="20230306"/>
    <m/>
    <n v="134466506"/>
    <s v="MIXED"/>
    <s v="Tech rep lvl"/>
    <s v="ExceÃ§Ã£o"/>
    <n v="2"/>
    <m/>
    <n v="0"/>
    <n v="0"/>
    <n v="100"/>
    <n v="134466717"/>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32259"/>
    <x v="761"/>
    <n v="20210317"/>
    <m/>
    <s v="COLOR"/>
    <x v="302"/>
    <s v="ANEW RADIANT SERUM FOUNDATION SAMPLE - BRAZIL LOCAL"/>
    <n v="1223822"/>
    <x v="761"/>
    <n v="3"/>
    <s v="IN-LINE (EXCL NR)"/>
    <s v="ANY X FOR.."/>
    <n v="0.54369999999999996"/>
    <m/>
    <n v="0.3"/>
    <m/>
    <m/>
    <n v="2.97"/>
    <n v="6.29"/>
    <n v="85"/>
    <n v="85"/>
    <n v="50"/>
    <s v="WORK IN PROGRESS"/>
    <n v="134466506"/>
    <s v="NO INCENTIVE"/>
    <s v="N"/>
    <s v="N"/>
    <s v="N"/>
    <s v="N"/>
    <x v="1"/>
    <n v="134466816"/>
    <n v="28"/>
    <n v="32"/>
    <n v="20230306"/>
    <s v="NET ITEM"/>
    <n v="15"/>
    <s v="Y"/>
    <s v="Tech rep lvl + ExceÃ§Ã£o + VGF2"/>
    <s v="FULL PAYMENT"/>
    <m/>
    <n v="45.752400000000002"/>
    <n v="20.252400000000002"/>
    <n v="90.79"/>
    <m/>
    <s v="SAMPLE PACKETTE"/>
    <s v="SAMPLE"/>
    <s v="FACE COLOR"/>
    <s v="FEMALE"/>
    <s v="AVON"/>
    <s v="AVON"/>
    <n v="0"/>
    <n v="25"/>
    <s v="6.67"/>
    <s v="N"/>
    <s v="N"/>
    <n v="51939"/>
    <m/>
    <s v="N"/>
    <s v="RP"/>
    <n v="3.72"/>
    <n v="6.29"/>
    <n v="6.29"/>
    <m/>
    <m/>
    <m/>
    <m/>
    <s v="N"/>
    <m/>
    <m/>
    <m/>
    <x v="0"/>
    <m/>
    <n v="50"/>
    <s v="AMOSTRAS"/>
    <s v="N"/>
    <m/>
    <m/>
    <s v="N"/>
    <n v="20230306"/>
    <m/>
    <n v="134466506"/>
    <s v="MIXED"/>
    <s v="Tech rep lvl"/>
    <s v="ExceÃ§Ã£o"/>
    <n v="3"/>
    <m/>
    <n v="0"/>
    <n v="0"/>
    <n v="100"/>
    <n v="134466813"/>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32260"/>
    <x v="762"/>
    <n v="20210317"/>
    <m/>
    <s v="COLOR"/>
    <x v="302"/>
    <s v="ANEW RADIANT SERUM FOUNDATION SAMPLE - BRAZIL LOCAL"/>
    <n v="1223822"/>
    <x v="762"/>
    <n v="1"/>
    <s v="IN-LINE (EXCL NR)"/>
    <s v="REPRESENTATIVE OFFER"/>
    <n v="0.54369999999999996"/>
    <m/>
    <n v="0.3"/>
    <m/>
    <m/>
    <n v="1.99"/>
    <n v="6.29"/>
    <n v="13"/>
    <n v="13"/>
    <n v="50"/>
    <s v="WORK IN PROGRESS"/>
    <n v="134466506"/>
    <s v="NO INCENTIVE"/>
    <s v="N"/>
    <s v="N"/>
    <s v="N"/>
    <s v="N"/>
    <x v="1"/>
    <n v="134466625"/>
    <n v="28"/>
    <n v="32"/>
    <n v="20230306"/>
    <s v="NET ITEM"/>
    <n v="15"/>
    <s v="Y"/>
    <s v="Tech rep lvl + ExceÃ§Ã£o + VGF2"/>
    <s v="FULL PAYMENT"/>
    <m/>
    <n v="14.0655"/>
    <n v="10.1655"/>
    <n v="90.79"/>
    <m/>
    <s v="SAMPLE PACKETTE"/>
    <s v="SAMPLE"/>
    <s v="FACE COLOR"/>
    <s v="FEMALE"/>
    <s v="AVON"/>
    <s v="AVON"/>
    <n v="0"/>
    <n v="25"/>
    <s v="6.67"/>
    <s v="N"/>
    <s v="N"/>
    <n v="51947"/>
    <m/>
    <s v="N"/>
    <s v="RP"/>
    <n v="3.72"/>
    <n v="6.29"/>
    <n v="6.29"/>
    <m/>
    <m/>
    <m/>
    <m/>
    <s v="N"/>
    <m/>
    <m/>
    <m/>
    <x v="0"/>
    <m/>
    <n v="50"/>
    <s v="AMOSTRAS"/>
    <s v="N"/>
    <m/>
    <m/>
    <s v="N"/>
    <n v="20230306"/>
    <m/>
    <n v="134466506"/>
    <s v="MIXED"/>
    <s v="Tech rep lvl"/>
    <s v="ExceÃ§Ã£o"/>
    <n v="1"/>
    <m/>
    <n v="0"/>
    <n v="0"/>
    <n v="100"/>
    <n v="134466621"/>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32260"/>
    <x v="762"/>
    <n v="20210317"/>
    <m/>
    <s v="COLOR"/>
    <x v="302"/>
    <s v="ANEW RADIANT SERUM FOUNDATION SAMPLE - BRAZIL LOCAL"/>
    <n v="1223822"/>
    <x v="762"/>
    <n v="2"/>
    <s v="IN-LINE (EXCL NR)"/>
    <s v="ANY X FOR.."/>
    <n v="0.54369999999999996"/>
    <m/>
    <n v="0.3"/>
    <m/>
    <m/>
    <n v="2.58"/>
    <n v="6.29"/>
    <n v="17"/>
    <n v="17"/>
    <n v="50"/>
    <s v="WORK IN PROGRESS"/>
    <n v="134466506"/>
    <s v="NO INCENTIVE"/>
    <s v="N"/>
    <s v="N"/>
    <s v="N"/>
    <s v="N"/>
    <x v="1"/>
    <n v="134466721"/>
    <n v="28"/>
    <n v="32"/>
    <n v="20230306"/>
    <s v="NET ITEM"/>
    <n v="15"/>
    <s v="Y"/>
    <s v="Tech rep lvl + ExceÃ§Ã£o + VGF2"/>
    <s v="FULL PAYMENT"/>
    <m/>
    <n v="11.923299999999999"/>
    <n v="6.8232999999999997"/>
    <n v="90.79"/>
    <m/>
    <s v="SAMPLE PACKETTE"/>
    <s v="SAMPLE"/>
    <s v="FACE COLOR"/>
    <s v="FEMALE"/>
    <s v="AVON"/>
    <s v="AVON"/>
    <n v="0"/>
    <n v="25"/>
    <s v="6.67"/>
    <s v="N"/>
    <s v="N"/>
    <n v="51947"/>
    <m/>
    <s v="N"/>
    <s v="RP"/>
    <n v="3.72"/>
    <n v="6.29"/>
    <n v="6.29"/>
    <m/>
    <m/>
    <m/>
    <m/>
    <s v="N"/>
    <m/>
    <m/>
    <m/>
    <x v="0"/>
    <m/>
    <n v="50"/>
    <s v="AMOSTRAS"/>
    <s v="N"/>
    <m/>
    <m/>
    <s v="N"/>
    <n v="20230306"/>
    <m/>
    <n v="134466506"/>
    <s v="MIXED"/>
    <s v="Tech rep lvl"/>
    <s v="ExceÃ§Ã£o"/>
    <n v="2"/>
    <m/>
    <n v="0"/>
    <n v="0"/>
    <n v="100"/>
    <n v="134466717"/>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32260"/>
    <x v="762"/>
    <n v="20210317"/>
    <m/>
    <s v="COLOR"/>
    <x v="302"/>
    <s v="ANEW RADIANT SERUM FOUNDATION SAMPLE - BRAZIL LOCAL"/>
    <n v="1223822"/>
    <x v="762"/>
    <n v="3"/>
    <s v="IN-LINE (EXCL NR)"/>
    <s v="ANY X FOR.."/>
    <n v="0.54369999999999996"/>
    <m/>
    <n v="0.3"/>
    <m/>
    <m/>
    <n v="2.97"/>
    <n v="6.29"/>
    <n v="88"/>
    <n v="88"/>
    <n v="50"/>
    <s v="WORK IN PROGRESS"/>
    <n v="134466506"/>
    <s v="NO INCENTIVE"/>
    <s v="N"/>
    <s v="N"/>
    <s v="N"/>
    <s v="N"/>
    <x v="1"/>
    <n v="134466817"/>
    <n v="28"/>
    <n v="32"/>
    <n v="20230306"/>
    <s v="NET ITEM"/>
    <n v="15"/>
    <s v="Y"/>
    <s v="Tech rep lvl + ExceÃ§Ã£o + VGF2"/>
    <s v="FULL PAYMENT"/>
    <m/>
    <n v="47.367100000000001"/>
    <n v="20.967099999999999"/>
    <n v="90.79"/>
    <m/>
    <s v="SAMPLE PACKETTE"/>
    <s v="SAMPLE"/>
    <s v="FACE COLOR"/>
    <s v="FEMALE"/>
    <s v="AVON"/>
    <s v="AVON"/>
    <n v="0"/>
    <n v="25"/>
    <s v="6.67"/>
    <s v="N"/>
    <s v="N"/>
    <n v="51947"/>
    <m/>
    <s v="N"/>
    <s v="RP"/>
    <n v="3.72"/>
    <n v="6.29"/>
    <n v="6.29"/>
    <m/>
    <m/>
    <m/>
    <m/>
    <s v="N"/>
    <m/>
    <m/>
    <m/>
    <x v="0"/>
    <m/>
    <n v="50"/>
    <s v="AMOSTRAS"/>
    <s v="N"/>
    <m/>
    <m/>
    <s v="N"/>
    <n v="20230306"/>
    <m/>
    <n v="134466506"/>
    <s v="MIXED"/>
    <s v="Tech rep lvl"/>
    <s v="ExceÃ§Ã£o"/>
    <n v="3"/>
    <m/>
    <n v="0"/>
    <n v="0"/>
    <n v="100"/>
    <n v="134466813"/>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32261"/>
    <x v="763"/>
    <n v="20210317"/>
    <m/>
    <s v="COLOR"/>
    <x v="302"/>
    <s v="ANEW RADIANT SERUM FOUNDATION SAMPLE - BRAZIL LOCAL"/>
    <n v="1223822"/>
    <x v="763"/>
    <n v="1"/>
    <s v="IN-LINE (EXCL NR)"/>
    <s v="REPRESENTATIVE OFFER"/>
    <n v="0.54369999999999996"/>
    <m/>
    <n v="0.3"/>
    <m/>
    <m/>
    <n v="1.99"/>
    <n v="6.29"/>
    <n v="7"/>
    <n v="7"/>
    <n v="50"/>
    <s v="WORK IN PROGRESS"/>
    <n v="134466506"/>
    <s v="NO INCENTIVE"/>
    <s v="N"/>
    <s v="N"/>
    <s v="N"/>
    <s v="N"/>
    <x v="1"/>
    <n v="134466631"/>
    <n v="28"/>
    <n v="32"/>
    <n v="20230306"/>
    <s v="NET ITEM"/>
    <n v="15"/>
    <s v="Y"/>
    <s v="Tech rep lvl + ExceÃ§Ã£o + VGF2"/>
    <s v="FULL PAYMENT"/>
    <m/>
    <n v="7.5736999999999997"/>
    <n v="5.4737"/>
    <n v="90.79"/>
    <m/>
    <s v="SAMPLE PACKETTE"/>
    <s v="SAMPLE"/>
    <s v="FACE COLOR"/>
    <s v="FEMALE"/>
    <s v="AVON"/>
    <s v="AVON"/>
    <n v="0"/>
    <n v="25"/>
    <s v="6.67"/>
    <s v="N"/>
    <s v="N"/>
    <n v="52023"/>
    <m/>
    <s v="N"/>
    <s v="RP"/>
    <n v="3.72"/>
    <n v="6.29"/>
    <n v="6.29"/>
    <m/>
    <m/>
    <m/>
    <m/>
    <s v="N"/>
    <m/>
    <m/>
    <m/>
    <x v="0"/>
    <m/>
    <n v="50"/>
    <s v="AMOSTRAS"/>
    <s v="N"/>
    <m/>
    <m/>
    <s v="N"/>
    <n v="20230306"/>
    <m/>
    <n v="134466506"/>
    <s v="MIXED"/>
    <s v="Tech rep lvl"/>
    <s v="ExceÃ§Ã£o"/>
    <n v="1"/>
    <m/>
    <n v="0"/>
    <n v="0"/>
    <n v="100"/>
    <n v="134466621"/>
    <n v="999"/>
    <n v="4"/>
    <x v="0"/>
    <x v="0"/>
    <n v="0.54369999999999996"/>
    <n v="0.54369999999999996"/>
    <n v="0.54369999999999996"/>
    <n v="0.54369999999999996"/>
    <n v="0.54369999999999996"/>
    <n v="1.99"/>
    <n v="1.99"/>
    <n v="1.99"/>
    <n v="1.99"/>
    <n v="1.99"/>
    <s v="Brasil + ExceÃ§Ã£o + VGF2"/>
    <s v="Bronze + ExceÃ§Ã£o + VGF2"/>
    <s v="Prata + ExceÃ§Ã£o + VGF2"/>
    <s v="Ouro + ExceÃ§Ã£o + VGF2"/>
    <s v="Estrela + ExceÃ§Ã£o + VGF2"/>
    <n v="0"/>
    <n v="0"/>
    <n v="0"/>
    <n v="0"/>
    <n v="0"/>
    <n v="83.92"/>
    <n v="83.92"/>
    <n v="83.92"/>
    <n v="83.92"/>
    <n v="83.92"/>
    <n v="0"/>
    <n v="0"/>
    <n v="0"/>
    <n v="0"/>
    <n v="0"/>
    <n v="1.99"/>
    <n v="1.99"/>
    <n v="1.99"/>
    <n v="1.99"/>
    <n v="1.99"/>
    <n v="4"/>
    <n v="4"/>
    <n v="4"/>
    <n v="4"/>
    <n v="4"/>
    <n v="66"/>
    <n v="33"/>
    <n v="33"/>
    <n v="33"/>
    <n v="33"/>
  </r>
  <r>
    <n v="632261"/>
    <x v="763"/>
    <n v="20210317"/>
    <m/>
    <s v="COLOR"/>
    <x v="302"/>
    <s v="ANEW RADIANT SERUM FOUNDATION SAMPLE - BRAZIL LOCAL"/>
    <n v="1223822"/>
    <x v="763"/>
    <n v="2"/>
    <s v="IN-LINE (EXCL NR)"/>
    <s v="ANY X FOR.."/>
    <n v="0.54369999999999996"/>
    <m/>
    <n v="0.3"/>
    <m/>
    <m/>
    <n v="2.58"/>
    <n v="6.29"/>
    <n v="13"/>
    <n v="13"/>
    <n v="50"/>
    <s v="WORK IN PROGRESS"/>
    <n v="134466506"/>
    <s v="NO INCENTIVE"/>
    <s v="N"/>
    <s v="N"/>
    <s v="N"/>
    <s v="N"/>
    <x v="1"/>
    <n v="134466727"/>
    <n v="28"/>
    <n v="32"/>
    <n v="20230306"/>
    <s v="NET ITEM"/>
    <n v="15"/>
    <s v="Y"/>
    <s v="Tech rep lvl + ExceÃ§Ã£o + VGF2"/>
    <s v="FULL PAYMENT"/>
    <m/>
    <n v="9.1178000000000008"/>
    <n v="5.2178000000000004"/>
    <n v="90.79"/>
    <m/>
    <s v="SAMPLE PACKETTE"/>
    <s v="SAMPLE"/>
    <s v="FACE COLOR"/>
    <s v="FEMALE"/>
    <s v="AVON"/>
    <s v="AVON"/>
    <n v="0"/>
    <n v="25"/>
    <s v="6.67"/>
    <s v="N"/>
    <s v="N"/>
    <n v="52023"/>
    <m/>
    <s v="N"/>
    <s v="RP"/>
    <n v="3.72"/>
    <n v="6.29"/>
    <n v="6.29"/>
    <m/>
    <m/>
    <m/>
    <m/>
    <s v="N"/>
    <m/>
    <m/>
    <m/>
    <x v="0"/>
    <m/>
    <n v="50"/>
    <s v="AMOSTRAS"/>
    <s v="N"/>
    <m/>
    <m/>
    <s v="N"/>
    <n v="20230306"/>
    <m/>
    <n v="134466506"/>
    <s v="MIXED"/>
    <s v="Tech rep lvl"/>
    <s v="ExceÃ§Ã£o"/>
    <n v="2"/>
    <m/>
    <n v="0"/>
    <n v="0"/>
    <n v="100"/>
    <n v="134466717"/>
    <n v="999"/>
    <n v="4"/>
    <x v="0"/>
    <x v="0"/>
    <n v="0.54369999999999996"/>
    <n v="0.54369999999999996"/>
    <n v="0.54369999999999996"/>
    <n v="0.54369999999999996"/>
    <n v="0.54369999999999996"/>
    <n v="2.58"/>
    <n v="2.58"/>
    <n v="2.58"/>
    <n v="2.58"/>
    <n v="2.58"/>
    <s v="Brasil + ExceÃ§Ã£o + VGF2"/>
    <s v="Bronze + ExceÃ§Ã£o + VGF2"/>
    <s v="Prata + ExceÃ§Ã£o + VGF2"/>
    <s v="Ouro + ExceÃ§Ã£o + VGF2"/>
    <s v="Estrela + ExceÃ§Ã£o + VGF2"/>
    <n v="0"/>
    <n v="0"/>
    <n v="0"/>
    <n v="0"/>
    <n v="0"/>
    <n v="83.92"/>
    <n v="83.92"/>
    <n v="83.92"/>
    <n v="83.92"/>
    <n v="83.92"/>
    <n v="0"/>
    <n v="0"/>
    <n v="0"/>
    <n v="0"/>
    <n v="0"/>
    <n v="1.29"/>
    <n v="1.29"/>
    <n v="1.29"/>
    <n v="1.29"/>
    <n v="1.29"/>
    <n v="9.4"/>
    <n v="9.4"/>
    <n v="9.4"/>
    <n v="9.4"/>
    <n v="9.4"/>
    <n v="78"/>
    <n v="21"/>
    <n v="21"/>
    <n v="21"/>
    <n v="21"/>
  </r>
  <r>
    <n v="632261"/>
    <x v="763"/>
    <n v="20210317"/>
    <m/>
    <s v="COLOR"/>
    <x v="302"/>
    <s v="ANEW RADIANT SERUM FOUNDATION SAMPLE - BRAZIL LOCAL"/>
    <n v="1223822"/>
    <x v="763"/>
    <n v="3"/>
    <s v="IN-LINE (EXCL NR)"/>
    <s v="ANY X FOR.."/>
    <n v="0.54369999999999996"/>
    <m/>
    <n v="0.3"/>
    <m/>
    <m/>
    <n v="2.97"/>
    <n v="6.29"/>
    <n v="61"/>
    <n v="61"/>
    <n v="50"/>
    <s v="WORK IN PROGRESS"/>
    <n v="134466506"/>
    <s v="NO INCENTIVE"/>
    <s v="N"/>
    <s v="N"/>
    <s v="N"/>
    <s v="N"/>
    <x v="1"/>
    <n v="134466823"/>
    <n v="28"/>
    <n v="32"/>
    <n v="20230306"/>
    <s v="NET ITEM"/>
    <n v="15"/>
    <s v="Y"/>
    <s v="Tech rep lvl + ExceÃ§Ã£o + VGF2"/>
    <s v="FULL PAYMENT"/>
    <m/>
    <n v="32.834000000000003"/>
    <n v="14.534000000000001"/>
    <n v="90.79"/>
    <m/>
    <s v="SAMPLE PACKETTE"/>
    <s v="SAMPLE"/>
    <s v="FACE COLOR"/>
    <s v="FEMALE"/>
    <s v="AVON"/>
    <s v="AVON"/>
    <n v="0"/>
    <n v="25"/>
    <s v="6.67"/>
    <s v="N"/>
    <s v="N"/>
    <n v="52023"/>
    <m/>
    <s v="N"/>
    <s v="RP"/>
    <n v="3.72"/>
    <n v="6.29"/>
    <n v="6.29"/>
    <m/>
    <m/>
    <m/>
    <m/>
    <s v="N"/>
    <m/>
    <m/>
    <m/>
    <x v="0"/>
    <m/>
    <n v="50"/>
    <s v="AMOSTRAS"/>
    <s v="N"/>
    <m/>
    <m/>
    <s v="N"/>
    <n v="20230306"/>
    <m/>
    <n v="134466506"/>
    <s v="MIXED"/>
    <s v="Tech rep lvl"/>
    <s v="ExceÃ§Ã£o"/>
    <n v="3"/>
    <m/>
    <n v="0"/>
    <n v="0"/>
    <n v="100"/>
    <n v="134466813"/>
    <n v="999"/>
    <n v="4"/>
    <x v="0"/>
    <x v="0"/>
    <n v="0.54369999999999996"/>
    <n v="0.54369999999999996"/>
    <n v="0.54369999999999996"/>
    <n v="0.54369999999999996"/>
    <n v="0.54369999999999996"/>
    <n v="2.97"/>
    <n v="2.97"/>
    <n v="2.97"/>
    <n v="2.97"/>
    <n v="2.97"/>
    <s v="Brasil + ExceÃ§Ã£o + VGF2"/>
    <s v="Bronze + ExceÃ§Ã£o + VGF2"/>
    <s v="Prata + ExceÃ§Ã£o + VGF2"/>
    <s v="Ouro + ExceÃ§Ã£o + VGF2"/>
    <s v="Estrela + ExceÃ§Ã£o + VGF2"/>
    <n v="0"/>
    <n v="0"/>
    <n v="0"/>
    <n v="0"/>
    <n v="0"/>
    <n v="83.92"/>
    <n v="83.92"/>
    <n v="83.92"/>
    <n v="83.92"/>
    <n v="83.92"/>
    <n v="0"/>
    <n v="0"/>
    <n v="0"/>
    <n v="0"/>
    <n v="0"/>
    <n v="0.99"/>
    <n v="0.99"/>
    <n v="0.99"/>
    <n v="0.99"/>
    <n v="0.99"/>
    <n v="15"/>
    <n v="15"/>
    <n v="15"/>
    <n v="15"/>
    <n v="15"/>
    <n v="83"/>
    <n v="16"/>
    <n v="16"/>
    <n v="16"/>
    <n v="16"/>
  </r>
  <r>
    <n v="632011"/>
    <x v="764"/>
    <n v="20210316"/>
    <m/>
    <s v="FACE"/>
    <x v="303"/>
    <s v="AVON CARE EVEN TONE WITH VIT C NIGHT"/>
    <n v="1227084"/>
    <x v="764"/>
    <n v="1"/>
    <s v="IN-LINE (EXCL NR)"/>
    <s v="CROSS-OUT"/>
    <n v="0.38059999999999999"/>
    <m/>
    <n v="1.6559999999999999"/>
    <m/>
    <m/>
    <n v="12.99"/>
    <n v="18.989999999999998"/>
    <n v="65079"/>
    <n v="65079"/>
    <n v="134"/>
    <s v="WORK IN PROGRESS"/>
    <n v="134466909"/>
    <s v="NO INCENTIVE"/>
    <s v="N"/>
    <s v="N"/>
    <s v="N"/>
    <s v="N"/>
    <x v="3"/>
    <n v="134466911"/>
    <n v="28"/>
    <n v="11"/>
    <n v="20230306"/>
    <s v="CUSTOMER"/>
    <n v="15"/>
    <s v="Y"/>
    <s v="Tech rep lvl + Dia a Dia + VGF2"/>
    <s v="FULL PAYMENT"/>
    <m/>
    <n v="312646.77789999999"/>
    <n v="204875.95389999999"/>
    <n v="76.55"/>
    <m/>
    <s v="WHITENING TREATMENT CREAM"/>
    <s v="TREATMENT"/>
    <s v="FACIAL CARE"/>
    <s v="UNISEX"/>
    <s v="AVON CARE FRANCHISE"/>
    <s v="AVON CARE (NO SUB BRAND APPLIES)"/>
    <n v="2"/>
    <n v="200"/>
    <n v="100"/>
    <s v="N"/>
    <s v="N"/>
    <n v="51758"/>
    <m/>
    <s v="N"/>
    <s v="HIT"/>
    <n v="11.84"/>
    <n v="13.99"/>
    <n v="13.33"/>
    <m/>
    <m/>
    <m/>
    <m/>
    <s v="N"/>
    <n v="86672584"/>
    <s v="Oferta Imperdivel"/>
    <m/>
    <x v="0"/>
    <m/>
    <n v="134"/>
    <s v="AVON CARE FACIAL - 2"/>
    <s v="N"/>
    <m/>
    <m/>
    <s v="N"/>
    <n v="20230306"/>
    <m/>
    <n v="134466909"/>
    <s v="MIXED"/>
    <s v="Tech rep lvl"/>
    <s v="CosmÃ©ticos"/>
    <n v="1"/>
    <m/>
    <n v="0"/>
    <n v="0"/>
    <n v="100"/>
    <n v="134466910"/>
    <n v="999"/>
    <n v="2"/>
    <x v="0"/>
    <x v="0"/>
    <n v="0.38059999999999999"/>
    <n v="0.435"/>
    <n v="0.38059999999999999"/>
    <n v="0.35339999999999999"/>
    <n v="0.33710000000000001"/>
    <n v="12.99"/>
    <n v="12.99"/>
    <n v="12.99"/>
    <n v="12.99"/>
    <n v="12.99"/>
    <s v="Brasil + Dia a Dia + VGF2"/>
    <s v="Bronze + Dia a Dia + VGF2"/>
    <s v="Prata + Dia a Dia + VGF2"/>
    <s v="Ouro + Dia a Dia + VGF2"/>
    <s v="Estrela + Dia a Dia + VGF2"/>
    <n v="30"/>
    <n v="20"/>
    <n v="30"/>
    <n v="35"/>
    <n v="38"/>
    <n v="83.92"/>
    <n v="83.92"/>
    <n v="83.92"/>
    <n v="83.92"/>
    <n v="83.92"/>
    <n v="0"/>
    <n v="0"/>
    <n v="0"/>
    <n v="0"/>
    <n v="0"/>
    <n v="9.093"/>
    <n v="10.391999999999999"/>
    <n v="9.093"/>
    <n v="8.4435000000000002"/>
    <n v="8.0538000000000007"/>
    <n v="0"/>
    <n v="0"/>
    <n v="0"/>
    <n v="0"/>
    <n v="0"/>
    <n v="0"/>
    <n v="100"/>
    <n v="100"/>
    <n v="100"/>
    <n v="100"/>
  </r>
  <r>
    <n v="622623"/>
    <x v="765"/>
    <n v="20200306"/>
    <m/>
    <s v="FRAGRANCE"/>
    <x v="304"/>
    <s v="BLACK ESSENTIAL INTENSE EDT"/>
    <n v="1221181"/>
    <x v="765"/>
    <n v="1"/>
    <s v="IN-LINE (EXCL NR)"/>
    <s v="REGULAR PRICE"/>
    <n v="0.48010000000000003"/>
    <m/>
    <n v="7.6920000000000002"/>
    <m/>
    <m/>
    <n v="71.900000000000006"/>
    <n v="71.900000000000006"/>
    <n v="2093"/>
    <n v="2093"/>
    <n v="95"/>
    <s v="WORK IN PROGRESS"/>
    <n v="134467150"/>
    <s v="NO INCENTIVE"/>
    <s v="N"/>
    <s v="N"/>
    <s v="N"/>
    <s v="N"/>
    <x v="3"/>
    <n v="134467164"/>
    <n v="28"/>
    <n v="11"/>
    <n v="20230306"/>
    <s v="CUSTOMER"/>
    <n v="15"/>
    <s v="Y"/>
    <s v="Tech rep lvl + Dia a Dia + VGF2"/>
    <s v="FULL PAYMENT"/>
    <m/>
    <n v="70197.868199999997"/>
    <n v="54098.512199999997"/>
    <n v="84.4"/>
    <m/>
    <s v="EDT SPRAY"/>
    <s v="EDP/EDT/COLOGNE"/>
    <s v="FRAGRANCE JUICES"/>
    <s v="MALE"/>
    <s v="BLACK SUEDE FRANCHISE"/>
    <s v="BLACK SUEDE INTENSE"/>
    <n v="1"/>
    <n v="100"/>
    <n v="100"/>
    <s v="N"/>
    <s v="N"/>
    <n v="51040"/>
    <m/>
    <s v="N"/>
    <m/>
    <m/>
    <m/>
    <m/>
    <m/>
    <m/>
    <m/>
    <m/>
    <s v="N"/>
    <m/>
    <m/>
    <m/>
    <x v="0"/>
    <m/>
    <n v="94"/>
    <s v="PERFUMARIA - 9"/>
    <s v="N"/>
    <m/>
    <m/>
    <s v="N"/>
    <n v="20230306"/>
    <m/>
    <n v="134467150"/>
    <s v="MIXED"/>
    <s v="Tech rep lvl"/>
    <s v="CosmÃ©ticos"/>
    <n v="1"/>
    <m/>
    <n v="0"/>
    <n v="0"/>
    <n v="100"/>
    <n v="134467163"/>
    <n v="999"/>
    <n v="2"/>
    <x v="0"/>
    <x v="0"/>
    <n v="0.48010000000000003"/>
    <n v="0.54869999999999997"/>
    <n v="0.48010000000000003"/>
    <n v="0.44579999999999997"/>
    <n v="0.42530000000000001"/>
    <n v="71.900000000000006"/>
    <n v="71.900000000000006"/>
    <n v="71.900000000000006"/>
    <n v="71.900000000000006"/>
    <n v="71.900000000000006"/>
    <s v="Brasil + Dia a Dia + VGF2"/>
    <s v="Bronze + Dia a Dia + VGF2"/>
    <s v="Prata + Dia a Dia + VGF2"/>
    <s v="Ouro + Dia a Dia + VGF2"/>
    <s v="Estrela + Dia a Dia + VGF2"/>
    <n v="30"/>
    <n v="20"/>
    <n v="30"/>
    <n v="35"/>
    <n v="38"/>
    <n v="45.79"/>
    <n v="45.79"/>
    <n v="45.79"/>
    <n v="45.79"/>
    <n v="45.79"/>
    <n v="0"/>
    <n v="0"/>
    <n v="0"/>
    <n v="0"/>
    <n v="0"/>
    <n v="50.33"/>
    <n v="57.52"/>
    <n v="50.33"/>
    <n v="46.734999999999999"/>
    <n v="44.578000000000003"/>
    <n v="0"/>
    <n v="0"/>
    <n v="0"/>
    <n v="0"/>
    <n v="0"/>
    <n v="0"/>
    <n v="100"/>
    <n v="100"/>
    <n v="100"/>
    <n v="100"/>
  </r>
  <r>
    <n v="622625"/>
    <x v="766"/>
    <n v="20200306"/>
    <m/>
    <s v="FRAGRANCE"/>
    <x v="304"/>
    <s v="BLACK ESSENTIAL LEATHER EDT"/>
    <n v="1221183"/>
    <x v="766"/>
    <n v="1"/>
    <s v="IN-LINE (EXCL NR)"/>
    <s v="REGULAR PRICE"/>
    <n v="0.48010000000000003"/>
    <m/>
    <n v="8.0570000000000004"/>
    <m/>
    <m/>
    <n v="71.900000000000006"/>
    <n v="71.900000000000006"/>
    <n v="910"/>
    <n v="910"/>
    <n v="95"/>
    <s v="WORK IN PROGRESS"/>
    <n v="134467150"/>
    <s v="NO INCENTIVE"/>
    <s v="N"/>
    <s v="N"/>
    <s v="N"/>
    <s v="N"/>
    <x v="3"/>
    <n v="134467176"/>
    <n v="28"/>
    <n v="11"/>
    <n v="20230306"/>
    <s v="CUSTOMER"/>
    <n v="15"/>
    <s v="Y"/>
    <s v="Tech rep lvl + Dia a Dia + VGF2"/>
    <s v="FULL PAYMENT"/>
    <m/>
    <n v="30516.380399999998"/>
    <n v="23184.510399999999"/>
    <n v="83.66"/>
    <m/>
    <s v="EDT SPRAY"/>
    <s v="EDP/EDT/COLOGNE"/>
    <s v="FRAGRANCE JUICES"/>
    <s v="MALE"/>
    <s v="BLACK SUEDE FRANCHISE"/>
    <s v="BLACK SUEDE LEATHER"/>
    <n v="1"/>
    <n v="100"/>
    <n v="100"/>
    <s v="N"/>
    <s v="N"/>
    <n v="51103"/>
    <m/>
    <s v="N"/>
    <m/>
    <m/>
    <m/>
    <m/>
    <m/>
    <m/>
    <m/>
    <m/>
    <s v="N"/>
    <m/>
    <m/>
    <m/>
    <x v="0"/>
    <m/>
    <n v="94"/>
    <s v="PERFUMARIA - 9"/>
    <s v="N"/>
    <m/>
    <m/>
    <s v="N"/>
    <n v="20230306"/>
    <m/>
    <n v="134467150"/>
    <s v="MIXED"/>
    <s v="Tech rep lvl"/>
    <s v="CosmÃ©ticos"/>
    <n v="1"/>
    <m/>
    <n v="0"/>
    <n v="0"/>
    <n v="100"/>
    <n v="134467175"/>
    <n v="999"/>
    <n v="2"/>
    <x v="0"/>
    <x v="0"/>
    <n v="0.48010000000000003"/>
    <n v="0.54869999999999997"/>
    <n v="0.48010000000000003"/>
    <n v="0.44579999999999997"/>
    <n v="0.42530000000000001"/>
    <n v="71.900000000000006"/>
    <n v="71.900000000000006"/>
    <n v="71.900000000000006"/>
    <n v="71.900000000000006"/>
    <n v="71.900000000000006"/>
    <s v="Brasil + Dia a Dia + VGF2"/>
    <s v="Bronze + Dia a Dia + VGF2"/>
    <s v="Prata + Dia a Dia + VGF2"/>
    <s v="Ouro + Dia a Dia + VGF2"/>
    <s v="Estrela + Dia a Dia + VGF2"/>
    <n v="30"/>
    <n v="20"/>
    <n v="30"/>
    <n v="35"/>
    <n v="38"/>
    <n v="45.79"/>
    <n v="45.79"/>
    <n v="45.79"/>
    <n v="45.79"/>
    <n v="45.79"/>
    <n v="0"/>
    <n v="0"/>
    <n v="0"/>
    <n v="0"/>
    <n v="0"/>
    <n v="50.33"/>
    <n v="57.52"/>
    <n v="50.33"/>
    <n v="46.734999999999999"/>
    <n v="44.578000000000003"/>
    <n v="0"/>
    <n v="0"/>
    <n v="0"/>
    <n v="0"/>
    <n v="0"/>
    <n v="0"/>
    <n v="100"/>
    <n v="100"/>
    <n v="100"/>
    <n v="100"/>
  </r>
  <r>
    <n v="624959"/>
    <x v="767"/>
    <n v="20200316"/>
    <m/>
    <s v="FRAGRANCE"/>
    <x v="304"/>
    <s v="AVON BLACK SUEDE DARK EDT 75ML"/>
    <n v="1222009"/>
    <x v="767"/>
    <n v="1"/>
    <s v="IN-LINE (EXCL NR)"/>
    <s v="REGULAR PRICE"/>
    <n v="0.48010000000000003"/>
    <m/>
    <n v="8.5969999999999995"/>
    <m/>
    <m/>
    <n v="71.900000000000006"/>
    <n v="71.900000000000006"/>
    <n v="1638"/>
    <n v="1638"/>
    <n v="95"/>
    <s v="WORK IN PROGRESS"/>
    <n v="134467150"/>
    <s v="NO INCENTIVE"/>
    <s v="N"/>
    <s v="N"/>
    <s v="N"/>
    <s v="N"/>
    <x v="3"/>
    <n v="134470902"/>
    <n v="28"/>
    <n v="11"/>
    <n v="20230306"/>
    <s v="CUSTOMER"/>
    <n v="15"/>
    <s v="Y"/>
    <s v="Tech rep lvl + Dia a Dia + VGF2"/>
    <s v="FULL PAYMENT"/>
    <m/>
    <n v="54935.000899999999"/>
    <n v="40853.1149"/>
    <n v="82.57"/>
    <m/>
    <s v="EDT SPRAY"/>
    <s v="EDP/EDT/COLOGNE"/>
    <s v="FRAGRANCE JUICES"/>
    <s v="MALE"/>
    <s v="BLACK SUEDE FRANCHISE"/>
    <s v="BLACK SUEDE DARK"/>
    <n v="1"/>
    <n v="100"/>
    <n v="100"/>
    <s v="N"/>
    <s v="N"/>
    <n v="50380"/>
    <m/>
    <s v="N"/>
    <s v="RP"/>
    <n v="67.11"/>
    <n v="71.900000000000006"/>
    <n v="71.900000000000006"/>
    <m/>
    <m/>
    <m/>
    <m/>
    <s v="N"/>
    <m/>
    <m/>
    <m/>
    <x v="0"/>
    <m/>
    <n v="94"/>
    <s v="PERFUMARIA - 9"/>
    <s v="N"/>
    <m/>
    <m/>
    <s v="N"/>
    <n v="20230306"/>
    <m/>
    <n v="134467150"/>
    <s v="MIXED"/>
    <s v="Tech rep lvl"/>
    <s v="CosmÃ©ticos"/>
    <n v="1"/>
    <m/>
    <n v="0"/>
    <n v="0"/>
    <n v="100"/>
    <n v="134470901"/>
    <n v="999"/>
    <n v="2"/>
    <x v="0"/>
    <x v="0"/>
    <n v="0.48010000000000003"/>
    <n v="0.54869999999999997"/>
    <n v="0.48010000000000003"/>
    <n v="0.44579999999999997"/>
    <n v="0.42530000000000001"/>
    <n v="71.900000000000006"/>
    <n v="71.900000000000006"/>
    <n v="71.900000000000006"/>
    <n v="71.900000000000006"/>
    <n v="71.900000000000006"/>
    <s v="Brasil + Dia a Dia + VGF2"/>
    <s v="Bronze + Dia a Dia + VGF2"/>
    <s v="Prata + Dia a Dia + VGF2"/>
    <s v="Ouro + Dia a Dia + VGF2"/>
    <s v="Estrela + Dia a Dia + VGF2"/>
    <n v="30"/>
    <n v="20"/>
    <n v="30"/>
    <n v="35"/>
    <n v="38"/>
    <n v="45.79"/>
    <n v="45.79"/>
    <n v="45.79"/>
    <n v="45.79"/>
    <n v="45.79"/>
    <n v="0"/>
    <n v="0"/>
    <n v="0"/>
    <n v="0"/>
    <n v="0"/>
    <n v="50.33"/>
    <n v="57.52"/>
    <n v="50.33"/>
    <n v="46.734999999999999"/>
    <n v="44.578000000000003"/>
    <n v="0"/>
    <n v="0"/>
    <n v="0"/>
    <n v="0"/>
    <n v="0"/>
    <n v="0"/>
    <n v="100"/>
    <n v="100"/>
    <n v="100"/>
    <n v="100"/>
  </r>
  <r>
    <n v="629666"/>
    <x v="768"/>
    <n v="20210314"/>
    <m/>
    <s v="FRAGRANCE"/>
    <x v="304"/>
    <s v="BLACK SUEDE HOT EDT 100ML BRA"/>
    <n v="1225522"/>
    <x v="768"/>
    <n v="1"/>
    <s v="IN-LINE (EXCL NR)"/>
    <s v="REGULAR PRICE"/>
    <n v="0.48010000000000003"/>
    <m/>
    <n v="9.2680000000000007"/>
    <m/>
    <m/>
    <n v="71.900000000000006"/>
    <n v="71.900000000000006"/>
    <n v="1638"/>
    <n v="1638"/>
    <n v="95"/>
    <s v="WORK IN PROGRESS"/>
    <n v="134467150"/>
    <s v="NO INCENTIVE"/>
    <s v="N"/>
    <s v="N"/>
    <s v="N"/>
    <s v="N"/>
    <x v="3"/>
    <n v="134470908"/>
    <n v="28"/>
    <n v="11"/>
    <n v="20230306"/>
    <s v="CUSTOMER"/>
    <n v="15"/>
    <s v="Y"/>
    <s v="Tech rep lvl + Dia a Dia + VGF2"/>
    <s v="FULL PAYMENT"/>
    <m/>
    <n v="54935.000899999999"/>
    <n v="39754.016900000002"/>
    <n v="81.209999999999994"/>
    <m/>
    <s v="EDT SPRAY"/>
    <s v="EDP/EDT/COLOGNE"/>
    <s v="FRAGRANCE JUICES"/>
    <s v="MALE"/>
    <s v="BLACK SUEDE FRANCHISE"/>
    <s v="BLACK SUEDE HOT"/>
    <n v="1"/>
    <n v="100"/>
    <n v="100"/>
    <s v="N"/>
    <s v="N"/>
    <n v="52151"/>
    <m/>
    <s v="N"/>
    <s v="RP"/>
    <n v="67.11"/>
    <n v="71.900000000000006"/>
    <n v="71.900000000000006"/>
    <m/>
    <m/>
    <m/>
    <m/>
    <s v="N"/>
    <m/>
    <m/>
    <m/>
    <x v="0"/>
    <m/>
    <n v="94"/>
    <s v="PERFUMARIA - 9"/>
    <s v="N"/>
    <m/>
    <m/>
    <s v="N"/>
    <n v="20230306"/>
    <m/>
    <n v="134467150"/>
    <s v="MIXED"/>
    <s v="Tech rep lvl"/>
    <s v="CosmÃ©ticos"/>
    <n v="1"/>
    <m/>
    <n v="0"/>
    <n v="0"/>
    <n v="100"/>
    <n v="134470907"/>
    <n v="999"/>
    <n v="2"/>
    <x v="0"/>
    <x v="0"/>
    <n v="0.48010000000000003"/>
    <n v="0.54869999999999997"/>
    <n v="0.48010000000000003"/>
    <n v="0.44579999999999997"/>
    <n v="0.42530000000000001"/>
    <n v="71.900000000000006"/>
    <n v="71.900000000000006"/>
    <n v="71.900000000000006"/>
    <n v="71.900000000000006"/>
    <n v="71.900000000000006"/>
    <s v="Brasil + Dia a Dia + VGF2"/>
    <s v="Bronze + Dia a Dia + VGF2"/>
    <s v="Prata + Dia a Dia + VGF2"/>
    <s v="Ouro + Dia a Dia + VGF2"/>
    <s v="Estrela + Dia a Dia + VGF2"/>
    <n v="30"/>
    <n v="20"/>
    <n v="30"/>
    <n v="35"/>
    <n v="38"/>
    <n v="45.79"/>
    <n v="45.79"/>
    <n v="45.79"/>
    <n v="45.79"/>
    <n v="45.79"/>
    <n v="0"/>
    <n v="0"/>
    <n v="0"/>
    <n v="0"/>
    <n v="0"/>
    <n v="50.33"/>
    <n v="57.52"/>
    <n v="50.33"/>
    <n v="46.734999999999999"/>
    <n v="44.578000000000003"/>
    <n v="0"/>
    <n v="0"/>
    <n v="0"/>
    <n v="0"/>
    <n v="0"/>
    <n v="0"/>
    <n v="100"/>
    <n v="100"/>
    <n v="100"/>
    <n v="100"/>
  </r>
  <r>
    <n v="633130"/>
    <x v="769"/>
    <n v="20210319"/>
    <m/>
    <s v="FRAGRANCE"/>
    <x v="304"/>
    <s v="BLACK ESSENTIAL DEO COLOGNE 100ML"/>
    <n v="1227924"/>
    <x v="769"/>
    <n v="1"/>
    <s v="IN-LINE (EXCL NR)"/>
    <s v="REGULAR PRICE"/>
    <n v="0.48010000000000003"/>
    <m/>
    <n v="7.1230000000000002"/>
    <m/>
    <m/>
    <n v="71.900000000000006"/>
    <n v="71.900000000000006"/>
    <n v="872"/>
    <n v="872"/>
    <n v="95"/>
    <s v="WORK IN PROGRESS"/>
    <n v="134467150"/>
    <s v="NO INCENTIVE"/>
    <s v="N"/>
    <s v="N"/>
    <s v="N"/>
    <s v="N"/>
    <x v="3"/>
    <n v="134467188"/>
    <n v="28"/>
    <n v="11"/>
    <n v="20230306"/>
    <s v="CUSTOMER"/>
    <n v="15"/>
    <s v="Y"/>
    <s v="Tech rep lvl + Dia a Dia + VGF2"/>
    <s v="FULL PAYMENT"/>
    <m/>
    <n v="29241.104500000001"/>
    <n v="23029.8485"/>
    <n v="85.56"/>
    <m/>
    <s v="EDT SPRAY"/>
    <s v="EDP/EDT/COLOGNE"/>
    <s v="FRAGRANCE JUICES"/>
    <s v="MALE"/>
    <s v="BLACK SUEDE FRANCHISE"/>
    <s v="BLACK SUEDE"/>
    <n v="1"/>
    <n v="100"/>
    <n v="100"/>
    <s v="N"/>
    <s v="N"/>
    <n v="52367"/>
    <m/>
    <s v="N"/>
    <m/>
    <m/>
    <m/>
    <m/>
    <m/>
    <m/>
    <m/>
    <m/>
    <s v="N"/>
    <m/>
    <m/>
    <m/>
    <x v="0"/>
    <m/>
    <n v="94"/>
    <s v="PERFUMARIA - 9"/>
    <s v="N"/>
    <m/>
    <m/>
    <s v="N"/>
    <n v="20230306"/>
    <m/>
    <n v="134467150"/>
    <s v="MIXED"/>
    <s v="Tech rep lvl"/>
    <s v="CosmÃ©ticos"/>
    <n v="1"/>
    <m/>
    <n v="0"/>
    <n v="0"/>
    <n v="100"/>
    <n v="134467187"/>
    <n v="999"/>
    <n v="2"/>
    <x v="0"/>
    <x v="0"/>
    <n v="0.48010000000000003"/>
    <n v="0.54869999999999997"/>
    <n v="0.48010000000000003"/>
    <n v="0.44579999999999997"/>
    <n v="0.42530000000000001"/>
    <n v="71.900000000000006"/>
    <n v="71.900000000000006"/>
    <n v="71.900000000000006"/>
    <n v="71.900000000000006"/>
    <n v="71.900000000000006"/>
    <s v="Brasil + Dia a Dia + VGF2"/>
    <s v="Bronze + Dia a Dia + VGF2"/>
    <s v="Prata + Dia a Dia + VGF2"/>
    <s v="Ouro + Dia a Dia + VGF2"/>
    <s v="Estrela + Dia a Dia + VGF2"/>
    <n v="30"/>
    <n v="20"/>
    <n v="30"/>
    <n v="35"/>
    <n v="38"/>
    <n v="45.79"/>
    <n v="45.79"/>
    <n v="45.79"/>
    <n v="45.79"/>
    <n v="45.79"/>
    <n v="0"/>
    <n v="0"/>
    <n v="0"/>
    <n v="0"/>
    <n v="0"/>
    <n v="50.33"/>
    <n v="57.52"/>
    <n v="50.33"/>
    <n v="46.734999999999999"/>
    <n v="44.578000000000003"/>
    <n v="0"/>
    <n v="0"/>
    <n v="0"/>
    <n v="0"/>
    <n v="0"/>
    <n v="0"/>
    <n v="100"/>
    <n v="100"/>
    <n v="100"/>
    <n v="100"/>
  </r>
  <r>
    <n v="631413"/>
    <x v="770"/>
    <n v="20230304"/>
    <m/>
    <s v="FRAGRANCE"/>
    <x v="305"/>
    <s v="BLACK SUEDE SECRET EDT"/>
    <n v="1226651"/>
    <x v="770"/>
    <n v="1"/>
    <s v="IN-LINE (EXCL NR)"/>
    <s v="CROSS-OUT"/>
    <n v="0.48010000000000003"/>
    <m/>
    <n v="9.1289999999999996"/>
    <m/>
    <m/>
    <n v="59.9"/>
    <n v="71.900000000000006"/>
    <n v="1"/>
    <n v="1"/>
    <n v="95"/>
    <s v="WORK IN PROGRESS"/>
    <n v="134467199"/>
    <s v="NO INCENTIVE"/>
    <s v="N"/>
    <s v="N"/>
    <s v="N"/>
    <s v="N"/>
    <x v="3"/>
    <n v="134470981"/>
    <n v="28"/>
    <n v="11"/>
    <n v="20230306"/>
    <s v="CUSTOMER"/>
    <n v="15"/>
    <s v="Y"/>
    <s v="Tech rep lvl + Dia a Dia + VGF2"/>
    <s v="FULL PAYMENT"/>
    <m/>
    <n v="25.4755"/>
    <n v="16.346499999999999"/>
    <n v="77.78"/>
    <m/>
    <s v="EDT SPRAY"/>
    <s v="EDP/EDT/COLOGNE"/>
    <s v="FRAGRANCE JUICES"/>
    <s v="MALE"/>
    <s v="BLACK SUEDE FRANCHISE"/>
    <s v="BLACK SUEDE SECRET"/>
    <n v="1"/>
    <n v="100"/>
    <n v="100"/>
    <s v="N"/>
    <s v="N"/>
    <n v="52666"/>
    <m/>
    <s v="N"/>
    <m/>
    <m/>
    <m/>
    <m/>
    <m/>
    <m/>
    <m/>
    <m/>
    <s v="N"/>
    <m/>
    <m/>
    <m/>
    <x v="0"/>
    <m/>
    <n v="94"/>
    <s v="PERFUMARIA - 9"/>
    <s v="N"/>
    <m/>
    <m/>
    <s v="N"/>
    <n v="20230306"/>
    <m/>
    <n v="134467199"/>
    <s v="MIXED"/>
    <s v="Tech rep lvl"/>
    <s v="CosmÃ©ticos"/>
    <n v="1"/>
    <m/>
    <n v="0"/>
    <n v="0"/>
    <n v="100"/>
    <n v="134470980"/>
    <n v="999"/>
    <n v="2"/>
    <x v="0"/>
    <x v="0"/>
    <n v="0.48010000000000003"/>
    <n v="0.54869999999999997"/>
    <n v="0.48010000000000003"/>
    <n v="0.44579999999999997"/>
    <n v="0.42530000000000001"/>
    <n v="59.9"/>
    <n v="59.9"/>
    <n v="59.9"/>
    <n v="59.9"/>
    <n v="59.9"/>
    <s v="Brasil + Dia a Dia + VGF2"/>
    <s v="Bronze + Dia a Dia + VGF2"/>
    <s v="Prata + Dia a Dia + VGF2"/>
    <s v="Ouro + Dia a Dia + VGF2"/>
    <s v="Estrela + Dia a Dia + VGF2"/>
    <n v="30"/>
    <n v="20"/>
    <n v="30"/>
    <n v="35"/>
    <n v="38"/>
    <n v="45.79"/>
    <n v="45.79"/>
    <n v="45.79"/>
    <n v="45.79"/>
    <n v="45.79"/>
    <n v="0"/>
    <n v="0"/>
    <n v="0"/>
    <n v="0"/>
    <n v="0"/>
    <n v="41.93"/>
    <n v="47.92"/>
    <n v="41.93"/>
    <n v="38.935000000000002"/>
    <n v="37.137999999999998"/>
    <n v="0"/>
    <n v="0"/>
    <n v="0"/>
    <n v="0"/>
    <n v="0"/>
    <n v="0"/>
    <n v="100"/>
    <n v="100"/>
    <n v="100"/>
    <n v="100"/>
  </r>
  <r>
    <n v="633360"/>
    <x v="771"/>
    <n v="20220309"/>
    <m/>
    <s v="FRAGRANCE"/>
    <x v="305"/>
    <s v="BLACK SUEDE SELF EDT100ML"/>
    <n v="1228046"/>
    <x v="771"/>
    <n v="1"/>
    <s v="IN-LINE (EXCL NR)"/>
    <s v="CROSS-OUT"/>
    <n v="0.48010000000000003"/>
    <m/>
    <n v="8.0500000000000007"/>
    <m/>
    <m/>
    <n v="59.9"/>
    <n v="71.900000000000006"/>
    <n v="1"/>
    <n v="1"/>
    <n v="95"/>
    <s v="WORK IN PROGRESS"/>
    <n v="134467199"/>
    <s v="NO INCENTIVE"/>
    <s v="N"/>
    <s v="N"/>
    <s v="N"/>
    <s v="Y"/>
    <x v="3"/>
    <n v="134470920"/>
    <n v="28"/>
    <n v="11"/>
    <n v="20230306"/>
    <s v="CUSTOMER"/>
    <n v="15"/>
    <s v="Y"/>
    <s v="Tech rep lvl + Dia a Dia + VGF2"/>
    <s v="FULL PAYMENT"/>
    <m/>
    <n v="25.4755"/>
    <n v="17.4255"/>
    <n v="80.41"/>
    <m/>
    <s v="EDT SPRAY"/>
    <s v="EDP/EDT/COLOGNE"/>
    <s v="FRAGRANCE JUICES"/>
    <s v="MALE"/>
    <s v="BLACK SUEDE FRANCHISE"/>
    <s v="TOUCH BY BLACK SUEDE"/>
    <n v="1"/>
    <n v="100"/>
    <n v="100"/>
    <s v="N"/>
    <s v="N"/>
    <n v="50038"/>
    <m/>
    <s v="N"/>
    <s v="SP"/>
    <n v="53.22"/>
    <n v="63.9"/>
    <n v="67.099999999999994"/>
    <m/>
    <m/>
    <m/>
    <m/>
    <s v="N"/>
    <m/>
    <m/>
    <m/>
    <x v="0"/>
    <m/>
    <n v="94"/>
    <s v="PERFUMARIA - 9"/>
    <s v="N"/>
    <m/>
    <m/>
    <s v="N"/>
    <n v="20230306"/>
    <m/>
    <n v="134467199"/>
    <s v="MIXED"/>
    <s v="Tech rep lvl"/>
    <s v="CosmÃ©ticos"/>
    <n v="1"/>
    <m/>
    <n v="0"/>
    <n v="0"/>
    <n v="100"/>
    <n v="134470919"/>
    <n v="999"/>
    <n v="2"/>
    <x v="0"/>
    <x v="0"/>
    <n v="0.48010000000000003"/>
    <n v="0.54869999999999997"/>
    <n v="0.48010000000000003"/>
    <n v="0.44579999999999997"/>
    <n v="0.42530000000000001"/>
    <n v="59.9"/>
    <n v="59.9"/>
    <n v="59.9"/>
    <n v="59.9"/>
    <n v="59.9"/>
    <s v="Brasil + Dia a Dia + VGF2"/>
    <s v="Bronze + Dia a Dia + VGF2"/>
    <s v="Prata + Dia a Dia + VGF2"/>
    <s v="Ouro + Dia a Dia + VGF2"/>
    <s v="Estrela + Dia a Dia + VGF2"/>
    <n v="30"/>
    <n v="20"/>
    <n v="30"/>
    <n v="35"/>
    <n v="38"/>
    <n v="45.79"/>
    <n v="45.79"/>
    <n v="45.79"/>
    <n v="45.79"/>
    <n v="45.79"/>
    <n v="0"/>
    <n v="0"/>
    <n v="0"/>
    <n v="0"/>
    <n v="0"/>
    <n v="41.93"/>
    <n v="47.92"/>
    <n v="41.93"/>
    <n v="38.935000000000002"/>
    <n v="37.137999999999998"/>
    <n v="0"/>
    <n v="0"/>
    <n v="0"/>
    <n v="0"/>
    <n v="0"/>
    <n v="0"/>
    <n v="100"/>
    <n v="100"/>
    <n v="100"/>
    <n v="100"/>
  </r>
  <r>
    <n v="626172"/>
    <x v="772"/>
    <n v="20230304"/>
    <m/>
    <s v="FACE"/>
    <x v="306"/>
    <s v="AVON CARE RESTAGE RADIANCE ROSE WATER TONER LATAM"/>
    <n v="1223124"/>
    <x v="772"/>
    <n v="1"/>
    <s v="IN-LINE (EXCL NR)"/>
    <s v="REGULAR PRICE"/>
    <n v="0.38059999999999999"/>
    <m/>
    <n v="2.6789999999999998"/>
    <m/>
    <m/>
    <n v="21.99"/>
    <n v="21.99"/>
    <n v="9178"/>
    <n v="9178"/>
    <n v="136"/>
    <s v="WORK IN PROGRESS"/>
    <n v="134467272"/>
    <s v="NO INCENTIVE"/>
    <s v="N"/>
    <s v="N"/>
    <s v="N"/>
    <s v="N"/>
    <x v="3"/>
    <n v="134467274"/>
    <n v="28"/>
    <n v="11"/>
    <n v="20230306"/>
    <s v="CUSTOMER"/>
    <n v="15"/>
    <s v="Y"/>
    <s v="Tech rep lvl + Dia a Dia + VGF2"/>
    <s v="FULL PAYMENT"/>
    <m/>
    <n v="74638.917600000001"/>
    <n v="50051.0556"/>
    <n v="77.59"/>
    <m/>
    <s v="TONER/ASTRINGENT LIQUID"/>
    <s v="TONER/ASTRINGENT"/>
    <s v="FACIAL CARE"/>
    <s v="FEMALE"/>
    <s v="AVON CARE FRANCHISE"/>
    <s v="AVON CARE (NO SUB BRAND APPLIES)"/>
    <n v="0"/>
    <n v="100"/>
    <n v="100"/>
    <s v="N"/>
    <s v="N"/>
    <n v="50395"/>
    <m/>
    <s v="N"/>
    <m/>
    <m/>
    <m/>
    <m/>
    <m/>
    <m/>
    <m/>
    <m/>
    <s v="N"/>
    <m/>
    <m/>
    <m/>
    <x v="0"/>
    <m/>
    <n v="136"/>
    <s v="AVON CARE FACIAL - 3"/>
    <s v="N"/>
    <m/>
    <m/>
    <s v="N"/>
    <n v="20230306"/>
    <m/>
    <n v="134467272"/>
    <s v="MIXED"/>
    <s v="Tech rep lvl"/>
    <s v="CosmÃ©ticos"/>
    <n v="1"/>
    <m/>
    <n v="0"/>
    <n v="0"/>
    <n v="100"/>
    <n v="134467273"/>
    <n v="999"/>
    <n v="2"/>
    <x v="0"/>
    <x v="0"/>
    <n v="0.38059999999999999"/>
    <n v="0.435"/>
    <n v="0.38059999999999999"/>
    <n v="0.35339999999999999"/>
    <n v="0.33710000000000001"/>
    <n v="21.99"/>
    <n v="21.99"/>
    <n v="21.99"/>
    <n v="21.99"/>
    <n v="21.99"/>
    <s v="Brasil + Dia a Dia + VGF2"/>
    <s v="Bronze + Dia a Dia + VGF2"/>
    <s v="Prata + Dia a Dia + VGF2"/>
    <s v="Ouro + Dia a Dia + VGF2"/>
    <s v="Estrela + Dia a Dia + VGF2"/>
    <n v="30"/>
    <n v="20"/>
    <n v="30"/>
    <n v="35"/>
    <n v="38"/>
    <n v="83.92"/>
    <n v="83.92"/>
    <n v="83.92"/>
    <n v="83.92"/>
    <n v="83.92"/>
    <n v="0"/>
    <n v="0"/>
    <n v="0"/>
    <n v="0"/>
    <n v="0"/>
    <n v="15.393000000000001"/>
    <n v="17.591999999999999"/>
    <n v="15.393000000000001"/>
    <n v="14.2935"/>
    <n v="13.633800000000001"/>
    <n v="0"/>
    <n v="0"/>
    <n v="0"/>
    <n v="0"/>
    <n v="0"/>
    <n v="0"/>
    <n v="100"/>
    <n v="100"/>
    <n v="100"/>
    <n v="100"/>
  </r>
  <r>
    <n v="620323"/>
    <x v="773"/>
    <n v="20200318"/>
    <m/>
    <s v="FRAGRANCE"/>
    <x v="307"/>
    <s v="ABSOLUTE BY EXCLUSIVE EDT BRA CPE AND SMG"/>
    <n v="1220241"/>
    <x v="773"/>
    <n v="1"/>
    <s v="IN-LINE (EXCL NR)"/>
    <s v="REGULAR PRICE"/>
    <n v="0.48010000000000003"/>
    <m/>
    <n v="8.468"/>
    <m/>
    <m/>
    <n v="89.9"/>
    <n v="89.9"/>
    <n v="1001"/>
    <n v="1001"/>
    <n v="94"/>
    <s v="WORK IN PROGRESS"/>
    <n v="134467298"/>
    <s v="NO INCENTIVE"/>
    <s v="N"/>
    <s v="N"/>
    <s v="N"/>
    <s v="N"/>
    <x v="3"/>
    <n v="134471054"/>
    <n v="28"/>
    <n v="11"/>
    <n v="20230306"/>
    <s v="CUSTOMER"/>
    <n v="15"/>
    <s v="Y"/>
    <s v="Tech rep lvl + Dia a Dia + VGF2"/>
    <s v="FULL PAYMENT"/>
    <m/>
    <n v="41979.641100000001"/>
    <n v="33503.1731"/>
    <n v="86.27"/>
    <m/>
    <s v="EDT SPRAY"/>
    <s v="EDP/EDT/COLOGNE"/>
    <s v="FRAGRANCE JUICES"/>
    <s v="MALE"/>
    <s v="EXCLUSIVE/PRIVE FRANCHISE"/>
    <s v="EXCLUSIVE RESERVE"/>
    <n v="0"/>
    <n v="100"/>
    <n v="100"/>
    <s v="N"/>
    <s v="N"/>
    <n v="50040"/>
    <m/>
    <s v="N"/>
    <s v="RP"/>
    <n v="71.03"/>
    <n v="89.9"/>
    <n v="89.9"/>
    <m/>
    <m/>
    <m/>
    <m/>
    <s v="N"/>
    <m/>
    <m/>
    <m/>
    <x v="0"/>
    <m/>
    <n v="94"/>
    <s v="PERFUMARIA - 9"/>
    <s v="N"/>
    <m/>
    <m/>
    <s v="N"/>
    <n v="20230306"/>
    <m/>
    <n v="134467298"/>
    <s v="MIXED"/>
    <s v="Tech rep lvl"/>
    <s v="CosmÃ©ticos"/>
    <n v="1"/>
    <m/>
    <n v="0"/>
    <n v="0"/>
    <n v="100"/>
    <n v="134471053"/>
    <n v="999"/>
    <n v="2"/>
    <x v="0"/>
    <x v="0"/>
    <n v="0.48010000000000003"/>
    <n v="0.54869999999999997"/>
    <n v="0.48010000000000003"/>
    <n v="0.44579999999999997"/>
    <n v="0.42530000000000001"/>
    <n v="89.9"/>
    <n v="89.9"/>
    <n v="89.9"/>
    <n v="89.9"/>
    <n v="89.9"/>
    <s v="Brasil + Dia a Dia + VGF2"/>
    <s v="Bronze + Dia a Dia + VGF2"/>
    <s v="Prata + Dia a Dia + VGF2"/>
    <s v="Ouro + Dia a Dia + VGF2"/>
    <s v="Estrela + Dia a Dia + VGF2"/>
    <n v="30"/>
    <n v="20"/>
    <n v="30"/>
    <n v="35"/>
    <n v="38"/>
    <n v="45.79"/>
    <n v="45.79"/>
    <n v="45.79"/>
    <n v="45.79"/>
    <n v="45.79"/>
    <n v="0"/>
    <n v="0"/>
    <n v="0"/>
    <n v="0"/>
    <n v="0"/>
    <n v="62.93"/>
    <n v="71.92"/>
    <n v="62.93"/>
    <n v="58.435000000000002"/>
    <n v="55.738"/>
    <n v="0"/>
    <n v="0"/>
    <n v="0"/>
    <n v="0"/>
    <n v="0"/>
    <n v="0"/>
    <n v="100"/>
    <n v="100"/>
    <n v="100"/>
    <n v="100"/>
  </r>
  <r>
    <n v="637049"/>
    <x v="774"/>
    <n v="20220314"/>
    <m/>
    <s v="FRAGRANCE"/>
    <x v="307"/>
    <s v="EXCLUSIVE IN BLACK 75ML REFORMULATION"/>
    <n v="1230571"/>
    <x v="774"/>
    <n v="1"/>
    <s v="IN-LINE (EXCL NR)"/>
    <s v="REGULAR PRICE"/>
    <n v="0.48010000000000003"/>
    <m/>
    <n v="9.0960000000000001"/>
    <m/>
    <m/>
    <n v="79.900000000000006"/>
    <n v="79.900000000000006"/>
    <n v="2094"/>
    <n v="2094"/>
    <n v="94"/>
    <s v="WORK IN PROGRESS"/>
    <n v="134467298"/>
    <s v="NO INCENTIVE"/>
    <s v="N"/>
    <s v="N"/>
    <s v="N"/>
    <s v="N"/>
    <x v="3"/>
    <n v="134467300"/>
    <n v="28"/>
    <n v="11"/>
    <n v="20230306"/>
    <s v="CUSTOMER"/>
    <n v="15"/>
    <s v="Y"/>
    <s v="Tech rep lvl + Dia a Dia + VGF2"/>
    <s v="FULL PAYMENT"/>
    <m/>
    <n v="78052.320500000002"/>
    <n v="59005.296499999997"/>
    <n v="83.4"/>
    <m/>
    <s v="EDT SPRAY"/>
    <s v="EDP/EDT/COLOGNE"/>
    <s v="FRAGRANCE JUICES"/>
    <s v="MALE"/>
    <s v="EXCLUSIVE/PRIVE FRANCHISE"/>
    <s v="EXCLUSIVE BLACK"/>
    <n v="0"/>
    <n v="100"/>
    <n v="100"/>
    <s v="N"/>
    <s v="N"/>
    <n v="52301"/>
    <m/>
    <s v="N"/>
    <m/>
    <m/>
    <m/>
    <m/>
    <m/>
    <m/>
    <m/>
    <m/>
    <s v="N"/>
    <m/>
    <m/>
    <m/>
    <x v="0"/>
    <m/>
    <n v="94"/>
    <s v="PERFUMARIA - 9"/>
    <s v="N"/>
    <m/>
    <m/>
    <s v="N"/>
    <n v="20230306"/>
    <m/>
    <n v="134467298"/>
    <s v="MIXED"/>
    <s v="Tech rep lvl"/>
    <s v="CosmÃ©ticos"/>
    <n v="1"/>
    <m/>
    <n v="0"/>
    <n v="0"/>
    <n v="100"/>
    <n v="134467299"/>
    <n v="999"/>
    <n v="2"/>
    <x v="0"/>
    <x v="0"/>
    <n v="0.48010000000000003"/>
    <n v="0.54869999999999997"/>
    <n v="0.48010000000000003"/>
    <n v="0.44579999999999997"/>
    <n v="0.42530000000000001"/>
    <n v="79.900000000000006"/>
    <n v="79.900000000000006"/>
    <n v="79.900000000000006"/>
    <n v="79.900000000000006"/>
    <n v="79.900000000000006"/>
    <s v="Brasil + Dia a Dia + VGF2"/>
    <s v="Bronze + Dia a Dia + VGF2"/>
    <s v="Prata + Dia a Dia + VGF2"/>
    <s v="Ouro + Dia a Dia + VGF2"/>
    <s v="Estrela + Dia a Dia + VGF2"/>
    <n v="30"/>
    <n v="20"/>
    <n v="30"/>
    <n v="35"/>
    <n v="38"/>
    <n v="45.79"/>
    <n v="45.79"/>
    <n v="45.79"/>
    <n v="45.79"/>
    <n v="45.79"/>
    <n v="0"/>
    <n v="0"/>
    <n v="0"/>
    <n v="0"/>
    <n v="0"/>
    <n v="55.93"/>
    <n v="63.92"/>
    <n v="55.93"/>
    <n v="51.935000000000002"/>
    <n v="49.537999999999997"/>
    <n v="0"/>
    <n v="0"/>
    <n v="0"/>
    <n v="0"/>
    <n v="0"/>
    <n v="0"/>
    <n v="100"/>
    <n v="100"/>
    <n v="100"/>
    <n v="100"/>
  </r>
  <r>
    <n v="638574"/>
    <x v="775"/>
    <n v="20230301"/>
    <m/>
    <s v="FRAGRANCE"/>
    <x v="307"/>
    <s v="AVON EXCLUSIVE RESERVE 75ML REFORMULATION"/>
    <n v="1231757"/>
    <x v="775"/>
    <n v="1"/>
    <s v="IN-LINE (EXCL NR)"/>
    <s v="REGULAR PRICE"/>
    <n v="0.48010000000000003"/>
    <m/>
    <n v="9.5980000000000008"/>
    <m/>
    <m/>
    <n v="79.900000000000006"/>
    <n v="79.900000000000006"/>
    <n v="3183"/>
    <n v="3183"/>
    <n v="94"/>
    <s v="WORK IN PROGRESS"/>
    <n v="134467298"/>
    <s v="NO INCENTIVE"/>
    <s v="N"/>
    <s v="N"/>
    <s v="N"/>
    <s v="Y"/>
    <x v="3"/>
    <n v="134467312"/>
    <n v="28"/>
    <n v="11"/>
    <n v="20230306"/>
    <s v="CUSTOMER"/>
    <n v="15"/>
    <s v="Y"/>
    <s v="Tech rep lvl + Dia a Dia + VGF2"/>
    <s v="FULL PAYMENT"/>
    <m/>
    <n v="118642.79090000001"/>
    <n v="88092.356899999999"/>
    <n v="82.49"/>
    <m/>
    <s v="EDT SPRAY"/>
    <s v="EDP/EDT/COLOGNE"/>
    <s v="FRAGRANCE JUICES"/>
    <s v="MALE"/>
    <s v="EXCLUSIVE/PRIVE FRANCHISE"/>
    <s v="EXCLUSIVE RESERVE"/>
    <n v="0"/>
    <n v="100"/>
    <n v="100"/>
    <s v="N"/>
    <s v="N"/>
    <n v="51312"/>
    <m/>
    <s v="N"/>
    <m/>
    <m/>
    <m/>
    <m/>
    <m/>
    <m/>
    <m/>
    <m/>
    <s v="N"/>
    <m/>
    <m/>
    <m/>
    <x v="0"/>
    <m/>
    <n v="94"/>
    <s v="PERFUMARIA - 9"/>
    <s v="N"/>
    <m/>
    <m/>
    <s v="N"/>
    <n v="20230306"/>
    <m/>
    <n v="134467298"/>
    <s v="MIXED"/>
    <s v="Tech rep lvl"/>
    <s v="CosmÃ©ticos"/>
    <n v="1"/>
    <m/>
    <n v="0"/>
    <n v="0"/>
    <n v="100"/>
    <n v="134467311"/>
    <n v="999"/>
    <n v="2"/>
    <x v="0"/>
    <x v="0"/>
    <n v="0.48010000000000003"/>
    <n v="0.54869999999999997"/>
    <n v="0.48010000000000003"/>
    <n v="0.44579999999999997"/>
    <n v="0.42530000000000001"/>
    <n v="79.900000000000006"/>
    <n v="79.900000000000006"/>
    <n v="79.900000000000006"/>
    <n v="79.900000000000006"/>
    <n v="79.900000000000006"/>
    <s v="Brasil + Dia a Dia + VGF2"/>
    <s v="Bronze + Dia a Dia + VGF2"/>
    <s v="Prata + Dia a Dia + VGF2"/>
    <s v="Ouro + Dia a Dia + VGF2"/>
    <s v="Estrela + Dia a Dia + VGF2"/>
    <n v="30"/>
    <n v="20"/>
    <n v="30"/>
    <n v="35"/>
    <n v="38"/>
    <n v="45.79"/>
    <n v="45.79"/>
    <n v="45.79"/>
    <n v="45.79"/>
    <n v="45.79"/>
    <n v="0"/>
    <n v="0"/>
    <n v="0"/>
    <n v="0"/>
    <n v="0"/>
    <n v="55.93"/>
    <n v="63.92"/>
    <n v="55.93"/>
    <n v="51.935000000000002"/>
    <n v="49.537999999999997"/>
    <n v="0"/>
    <n v="0"/>
    <n v="0"/>
    <n v="0"/>
    <n v="0"/>
    <n v="0"/>
    <n v="100"/>
    <n v="100"/>
    <n v="100"/>
    <n v="100"/>
  </r>
  <r>
    <n v="636553"/>
    <x v="776"/>
    <n v="20220312"/>
    <m/>
    <s v="FRAGRANCE"/>
    <x v="308"/>
    <s v="015 LONDON DEO COLONIA 100ML"/>
    <n v="1230191"/>
    <x v="776"/>
    <n v="1"/>
    <s v="IN-LINE (EXCL NR)"/>
    <s v="CROSS-OUT"/>
    <n v="0.48010000000000003"/>
    <m/>
    <n v="5.5119999999999996"/>
    <m/>
    <m/>
    <n v="39.99"/>
    <n v="52.99"/>
    <n v="8260"/>
    <n v="8260"/>
    <n v="98"/>
    <s v="WORK IN PROGRESS"/>
    <n v="134467323"/>
    <s v="NO INCENTIVE"/>
    <s v="N"/>
    <s v="N"/>
    <s v="N"/>
    <s v="Y"/>
    <x v="3"/>
    <n v="134467337"/>
    <n v="28"/>
    <n v="11"/>
    <n v="20230306"/>
    <s v="CUSTOMER"/>
    <n v="15"/>
    <s v="Y"/>
    <s v="Tech rep lvl + Dia a Dia + VGF2"/>
    <s v="FULL PAYMENT"/>
    <m/>
    <n v="154102.05290000001"/>
    <n v="108572.9329"/>
    <n v="79.900000000000006"/>
    <m/>
    <s v="EDT SPRAY"/>
    <s v="EDP/EDT/COLOGNE"/>
    <s v="FRAGRANCE JUICES"/>
    <s v="MALE"/>
    <s v="ZONA METRO"/>
    <s v="ZONA METRO"/>
    <n v="0"/>
    <n v="100"/>
    <n v="100"/>
    <s v="N"/>
    <s v="N"/>
    <n v="52139"/>
    <m/>
    <s v="N"/>
    <s v="SP"/>
    <n v="39.47"/>
    <n v="46.99"/>
    <n v="49.39"/>
    <m/>
    <m/>
    <m/>
    <m/>
    <s v="N"/>
    <m/>
    <m/>
    <m/>
    <x v="0"/>
    <m/>
    <n v="98"/>
    <s v="PERFUMARIA - 11"/>
    <s v="N"/>
    <m/>
    <m/>
    <s v="N"/>
    <n v="20230306"/>
    <m/>
    <n v="134467323"/>
    <s v="MIXED"/>
    <s v="Tech rep lvl"/>
    <s v="CosmÃ©ticos"/>
    <n v="1"/>
    <m/>
    <n v="0"/>
    <n v="0"/>
    <n v="100"/>
    <n v="134467336"/>
    <n v="999"/>
    <n v="2"/>
    <x v="0"/>
    <x v="0"/>
    <n v="0.48010000000000003"/>
    <n v="0.54869999999999997"/>
    <n v="0.48010000000000003"/>
    <n v="0.44579999999999997"/>
    <n v="0.42530000000000001"/>
    <n v="39.99"/>
    <n v="39.99"/>
    <n v="39.99"/>
    <n v="39.99"/>
    <n v="39.99"/>
    <s v="Brasil + Dia a Dia + VGF2"/>
    <s v="Bronze + Dia a Dia + VGF2"/>
    <s v="Prata + Dia a Dia + VGF2"/>
    <s v="Ouro + Dia a Dia + VGF2"/>
    <s v="Estrela + Dia a Dia + VGF2"/>
    <n v="30"/>
    <n v="20"/>
    <n v="30"/>
    <n v="35"/>
    <n v="38"/>
    <n v="45.79"/>
    <n v="45.79"/>
    <n v="45.79"/>
    <n v="45.79"/>
    <n v="45.79"/>
    <n v="0"/>
    <n v="0"/>
    <n v="0"/>
    <n v="0"/>
    <n v="0"/>
    <n v="27.992999999999999"/>
    <n v="31.992000000000001"/>
    <n v="27.992999999999999"/>
    <n v="25.993500000000001"/>
    <n v="24.793800000000001"/>
    <n v="0"/>
    <n v="0"/>
    <n v="0"/>
    <n v="0"/>
    <n v="0"/>
    <n v="0"/>
    <n v="100"/>
    <n v="100"/>
    <n v="100"/>
    <n v="100"/>
  </r>
  <r>
    <n v="629308"/>
    <x v="777"/>
    <n v="20210311"/>
    <m/>
    <s v="FRAGRANCE"/>
    <x v="309"/>
    <s v="015 MIAMI NIGHTS EDT"/>
    <n v="1225255"/>
    <x v="777"/>
    <n v="1"/>
    <s v="IN-LINE (EXCL NR)"/>
    <s v="REGULAR PRICE"/>
    <n v="0.48010000000000003"/>
    <m/>
    <n v="6.2389999999999999"/>
    <m/>
    <m/>
    <n v="52.99"/>
    <n v="52.99"/>
    <n v="728"/>
    <n v="728"/>
    <n v="98"/>
    <s v="WORK IN PROGRESS"/>
    <n v="134467373"/>
    <s v="NO INCENTIVE"/>
    <s v="N"/>
    <s v="N"/>
    <s v="N"/>
    <s v="N"/>
    <x v="3"/>
    <n v="134471196"/>
    <n v="28"/>
    <n v="11"/>
    <n v="20230306"/>
    <s v="CUSTOMER"/>
    <n v="15"/>
    <s v="Y"/>
    <s v="Tech rep lvl + Dia a Dia + VGF2"/>
    <s v="FULL PAYMENT"/>
    <m/>
    <n v="17993.517599999999"/>
    <n v="13451.525600000001"/>
    <n v="82.83"/>
    <m/>
    <s v="EDT SPRAY"/>
    <s v="EDP/EDT/COLOGNE"/>
    <s v="FRAGRANCE JUICES"/>
    <s v="MALE"/>
    <s v="ZONA METRO"/>
    <s v="ZONA METRO"/>
    <n v="0"/>
    <n v="100"/>
    <n v="100"/>
    <s v="N"/>
    <s v="N"/>
    <n v="50167"/>
    <m/>
    <s v="N"/>
    <s v="RP"/>
    <n v="49.4"/>
    <n v="52.99"/>
    <n v="52.99"/>
    <m/>
    <m/>
    <m/>
    <m/>
    <s v="N"/>
    <m/>
    <m/>
    <m/>
    <x v="0"/>
    <m/>
    <n v="98"/>
    <s v="PERFUMARIA - 11"/>
    <s v="N"/>
    <m/>
    <m/>
    <s v="N"/>
    <n v="20230306"/>
    <m/>
    <n v="134467373"/>
    <s v="MIXED"/>
    <s v="Tech rep lvl"/>
    <s v="CosmÃ©ticos"/>
    <n v="1"/>
    <m/>
    <n v="0"/>
    <n v="0"/>
    <n v="100"/>
    <n v="134471195"/>
    <n v="999"/>
    <n v="2"/>
    <x v="0"/>
    <x v="0"/>
    <n v="0.48010000000000003"/>
    <n v="0.54869999999999997"/>
    <n v="0.48010000000000003"/>
    <n v="0.44579999999999997"/>
    <n v="0.42530000000000001"/>
    <n v="52.99"/>
    <n v="52.99"/>
    <n v="52.99"/>
    <n v="52.99"/>
    <n v="52.99"/>
    <s v="Brasil + Dia a Dia + VGF2"/>
    <s v="Bronze + Dia a Dia + VGF2"/>
    <s v="Prata + Dia a Dia + VGF2"/>
    <s v="Ouro + Dia a Dia + VGF2"/>
    <s v="Estrela + Dia a Dia + VGF2"/>
    <n v="30"/>
    <n v="20"/>
    <n v="30"/>
    <n v="35"/>
    <n v="38"/>
    <n v="45.79"/>
    <n v="45.79"/>
    <n v="45.79"/>
    <n v="45.79"/>
    <n v="45.79"/>
    <n v="0"/>
    <n v="0"/>
    <n v="0"/>
    <n v="0"/>
    <n v="0"/>
    <n v="37.093000000000004"/>
    <n v="42.392000000000003"/>
    <n v="37.093000000000004"/>
    <n v="34.4435"/>
    <n v="32.8538"/>
    <n v="0"/>
    <n v="0"/>
    <n v="0"/>
    <n v="0"/>
    <n v="0"/>
    <n v="0"/>
    <n v="100"/>
    <n v="100"/>
    <n v="100"/>
    <n v="100"/>
  </r>
  <r>
    <n v="636554"/>
    <x v="778"/>
    <n v="20220312"/>
    <m/>
    <s v="FRAGRANCE"/>
    <x v="309"/>
    <s v="015 SYDNEY DEO COLONIA 100ML"/>
    <n v="1230192"/>
    <x v="778"/>
    <n v="1"/>
    <s v="IN-LINE (EXCL NR)"/>
    <s v="REGULAR PRICE"/>
    <n v="0.48010000000000003"/>
    <m/>
    <n v="5.6429999999999998"/>
    <m/>
    <m/>
    <n v="52.99"/>
    <n v="52.99"/>
    <n v="1209"/>
    <n v="1209"/>
    <n v="98"/>
    <s v="WORK IN PROGRESS"/>
    <n v="134467373"/>
    <s v="NO INCENTIVE"/>
    <s v="N"/>
    <s v="N"/>
    <s v="N"/>
    <s v="N"/>
    <x v="3"/>
    <n v="134467375"/>
    <n v="28"/>
    <n v="11"/>
    <n v="20230306"/>
    <s v="CUSTOMER"/>
    <n v="15"/>
    <s v="Y"/>
    <s v="Tech rep lvl + Dia a Dia + VGF2"/>
    <s v="FULL PAYMENT"/>
    <m/>
    <n v="29884.399399999998"/>
    <n v="23062.0124"/>
    <n v="84.47"/>
    <m/>
    <s v="EDT SPRAY"/>
    <s v="EDP/EDT/COLOGNE"/>
    <s v="FRAGRANCE JUICES"/>
    <s v="MALE"/>
    <s v="ZONA METRO"/>
    <s v="ZONA METRO"/>
    <n v="0"/>
    <n v="100"/>
    <n v="100"/>
    <s v="N"/>
    <s v="N"/>
    <n v="52141"/>
    <m/>
    <s v="N"/>
    <m/>
    <m/>
    <m/>
    <m/>
    <m/>
    <m/>
    <m/>
    <m/>
    <s v="N"/>
    <m/>
    <m/>
    <m/>
    <x v="0"/>
    <m/>
    <n v="98"/>
    <s v="PERFUMARIA - 11"/>
    <s v="N"/>
    <m/>
    <m/>
    <s v="N"/>
    <n v="20230306"/>
    <m/>
    <n v="134467373"/>
    <s v="MIXED"/>
    <s v="Tech rep lvl"/>
    <s v="CosmÃ©ticos"/>
    <n v="1"/>
    <m/>
    <n v="0"/>
    <n v="0"/>
    <n v="100"/>
    <n v="134467374"/>
    <n v="999"/>
    <n v="2"/>
    <x v="0"/>
    <x v="0"/>
    <n v="0.48010000000000003"/>
    <n v="0.54869999999999997"/>
    <n v="0.48010000000000003"/>
    <n v="0.44579999999999997"/>
    <n v="0.42530000000000001"/>
    <n v="52.99"/>
    <n v="52.99"/>
    <n v="52.99"/>
    <n v="52.99"/>
    <n v="52.99"/>
    <s v="Brasil + Dia a Dia + VGF2"/>
    <s v="Bronze + Dia a Dia + VGF2"/>
    <s v="Prata + Dia a Dia + VGF2"/>
    <s v="Ouro + Dia a Dia + VGF2"/>
    <s v="Estrela + Dia a Dia + VGF2"/>
    <n v="30"/>
    <n v="20"/>
    <n v="30"/>
    <n v="35"/>
    <n v="38"/>
    <n v="45.79"/>
    <n v="45.79"/>
    <n v="45.79"/>
    <n v="45.79"/>
    <n v="45.79"/>
    <n v="0"/>
    <n v="0"/>
    <n v="0"/>
    <n v="0"/>
    <n v="0"/>
    <n v="37.093000000000004"/>
    <n v="42.392000000000003"/>
    <n v="37.093000000000004"/>
    <n v="34.4435"/>
    <n v="32.8538"/>
    <n v="0"/>
    <n v="0"/>
    <n v="0"/>
    <n v="0"/>
    <n v="0"/>
    <n v="0"/>
    <n v="100"/>
    <n v="100"/>
    <n v="100"/>
    <n v="100"/>
  </r>
  <r>
    <n v="636823"/>
    <x v="779"/>
    <n v="20220313"/>
    <m/>
    <s v="FRAGRANCE"/>
    <x v="309"/>
    <s v="015 ORIGINAL DEO COLONIA 100ML REFORMULATION"/>
    <n v="1230404"/>
    <x v="779"/>
    <n v="1"/>
    <s v="IN-LINE (EXCL NR)"/>
    <s v="REGULAR PRICE"/>
    <n v="0.48010000000000003"/>
    <m/>
    <n v="5.9450000000000003"/>
    <m/>
    <m/>
    <n v="52.99"/>
    <n v="52.99"/>
    <n v="2549"/>
    <n v="2549"/>
    <n v="98"/>
    <s v="WORK IN PROGRESS"/>
    <n v="134467373"/>
    <s v="NO INCENTIVE"/>
    <s v="N"/>
    <s v="N"/>
    <s v="N"/>
    <s v="N"/>
    <x v="3"/>
    <n v="134467387"/>
    <n v="28"/>
    <n v="11"/>
    <n v="20230306"/>
    <s v="CUSTOMER"/>
    <n v="15"/>
    <s v="Y"/>
    <s v="Tech rep lvl + Dia a Dia + VGF2"/>
    <s v="FULL PAYMENT"/>
    <m/>
    <n v="63010.377200000003"/>
    <n v="47856.572200000002"/>
    <n v="83.64"/>
    <m/>
    <s v="EDT SPRAY"/>
    <s v="EDP/EDT/COLOGNE"/>
    <s v="FRAGRANCE JUICES"/>
    <s v="MALE"/>
    <s v="ZONA METRO"/>
    <s v="ZONA METRO"/>
    <n v="0"/>
    <n v="100"/>
    <n v="100"/>
    <s v="N"/>
    <s v="N"/>
    <n v="52186"/>
    <m/>
    <s v="N"/>
    <m/>
    <m/>
    <m/>
    <m/>
    <m/>
    <m/>
    <m/>
    <m/>
    <s v="N"/>
    <m/>
    <m/>
    <m/>
    <x v="0"/>
    <m/>
    <n v="98"/>
    <s v="PERFUMARIA - 11"/>
    <s v="N"/>
    <m/>
    <m/>
    <s v="N"/>
    <n v="20230306"/>
    <m/>
    <n v="134467373"/>
    <s v="MIXED"/>
    <s v="Tech rep lvl"/>
    <s v="CosmÃ©ticos"/>
    <n v="1"/>
    <m/>
    <n v="0"/>
    <n v="0"/>
    <n v="100"/>
    <n v="134467386"/>
    <n v="999"/>
    <n v="2"/>
    <x v="0"/>
    <x v="0"/>
    <n v="0.48010000000000003"/>
    <n v="0.54869999999999997"/>
    <n v="0.48010000000000003"/>
    <n v="0.44579999999999997"/>
    <n v="0.42530000000000001"/>
    <n v="52.99"/>
    <n v="52.99"/>
    <n v="52.99"/>
    <n v="52.99"/>
    <n v="52.99"/>
    <s v="Brasil + Dia a Dia + VGF2"/>
    <s v="Bronze + Dia a Dia + VGF2"/>
    <s v="Prata + Dia a Dia + VGF2"/>
    <s v="Ouro + Dia a Dia + VGF2"/>
    <s v="Estrela + Dia a Dia + VGF2"/>
    <n v="30"/>
    <n v="20"/>
    <n v="30"/>
    <n v="35"/>
    <n v="38"/>
    <n v="45.79"/>
    <n v="45.79"/>
    <n v="45.79"/>
    <n v="45.79"/>
    <n v="45.79"/>
    <n v="0"/>
    <n v="0"/>
    <n v="0"/>
    <n v="0"/>
    <n v="0"/>
    <n v="37.093000000000004"/>
    <n v="42.392000000000003"/>
    <n v="37.093000000000004"/>
    <n v="34.4435"/>
    <n v="32.8538"/>
    <n v="0"/>
    <n v="0"/>
    <n v="0"/>
    <n v="0"/>
    <n v="0"/>
    <n v="0"/>
    <n v="100"/>
    <n v="100"/>
    <n v="100"/>
    <n v="100"/>
  </r>
  <r>
    <n v="627905"/>
    <x v="780"/>
    <n v="20220308"/>
    <m/>
    <s v="FRAGRANCE"/>
    <x v="310"/>
    <s v="AVON MUSK AIR EDT"/>
    <n v="1224331"/>
    <x v="780"/>
    <n v="1"/>
    <s v="IN-LINE (EXCL NR)"/>
    <s v="CROSS-OUT"/>
    <n v="0.48010000000000003"/>
    <m/>
    <n v="6.3330000000000002"/>
    <m/>
    <m/>
    <n v="39.99"/>
    <n v="49.99"/>
    <n v="1"/>
    <n v="1"/>
    <n v="99"/>
    <s v="WORK IN PROGRESS"/>
    <n v="134467398"/>
    <s v="NO INCENTIVE"/>
    <s v="N"/>
    <s v="N"/>
    <s v="N"/>
    <s v="Y"/>
    <x v="3"/>
    <n v="134471286"/>
    <n v="28"/>
    <n v="11"/>
    <n v="20230306"/>
    <s v="CUSTOMER"/>
    <n v="15"/>
    <s v="Y"/>
    <s v="Tech rep lvl + Dia a Dia + VGF2"/>
    <s v="FULL PAYMENT"/>
    <m/>
    <n v="17.0077"/>
    <n v="10.6747"/>
    <n v="76.91"/>
    <m/>
    <s v="EDT SPRAY"/>
    <s v="EDP/EDT/COLOGNE"/>
    <s v="FRAGRANCE JUICES"/>
    <s v="MALE"/>
    <s v="MUSK FRANCHISE"/>
    <s v="MUSK AIR"/>
    <n v="1"/>
    <n v="100"/>
    <n v="100"/>
    <s v="N"/>
    <s v="N"/>
    <n v="50484"/>
    <m/>
    <s v="N"/>
    <m/>
    <m/>
    <m/>
    <m/>
    <m/>
    <m/>
    <m/>
    <m/>
    <s v="N"/>
    <m/>
    <m/>
    <m/>
    <x v="0"/>
    <m/>
    <n v="98"/>
    <s v="PERFUMARIA - 11"/>
    <s v="N"/>
    <m/>
    <m/>
    <s v="N"/>
    <n v="20230306"/>
    <m/>
    <n v="134467398"/>
    <s v="MIXED"/>
    <s v="Tech rep lvl"/>
    <s v="CosmÃ©ticos"/>
    <n v="1"/>
    <m/>
    <n v="0"/>
    <n v="0"/>
    <n v="100"/>
    <n v="134471285"/>
    <n v="999"/>
    <n v="2"/>
    <x v="0"/>
    <x v="0"/>
    <n v="0.48010000000000003"/>
    <n v="0.54869999999999997"/>
    <n v="0.48010000000000003"/>
    <n v="0.44579999999999997"/>
    <n v="0.42530000000000001"/>
    <n v="39.99"/>
    <n v="39.99"/>
    <n v="39.99"/>
    <n v="39.99"/>
    <n v="39.99"/>
    <s v="Brasil + Dia a Dia + VGF2"/>
    <s v="Bronze + Dia a Dia + VGF2"/>
    <s v="Prata + Dia a Dia + VGF2"/>
    <s v="Ouro + Dia a Dia + VGF2"/>
    <s v="Estrela + Dia a Dia + VGF2"/>
    <n v="30"/>
    <n v="20"/>
    <n v="30"/>
    <n v="35"/>
    <n v="38"/>
    <n v="45.79"/>
    <n v="45.79"/>
    <n v="45.79"/>
    <n v="45.79"/>
    <n v="45.79"/>
    <n v="0"/>
    <n v="0"/>
    <n v="0"/>
    <n v="0"/>
    <n v="0"/>
    <n v="27.992999999999999"/>
    <n v="31.992000000000001"/>
    <n v="27.992999999999999"/>
    <n v="25.993500000000001"/>
    <n v="24.793800000000001"/>
    <n v="0"/>
    <n v="0"/>
    <n v="0"/>
    <n v="0"/>
    <n v="0"/>
    <n v="0"/>
    <n v="100"/>
    <n v="100"/>
    <n v="100"/>
    <n v="100"/>
  </r>
  <r>
    <n v="632400"/>
    <x v="781"/>
    <n v="20230302"/>
    <m/>
    <s v="FRAGRANCE"/>
    <x v="310"/>
    <s v="MUSK INSTINCT EDT"/>
    <n v="1227358"/>
    <x v="781"/>
    <n v="1"/>
    <s v="IN-LINE (EXCL NR)"/>
    <s v="CROSS-OUT"/>
    <n v="0.48010000000000003"/>
    <m/>
    <n v="5.9219999999999997"/>
    <m/>
    <m/>
    <n v="39.99"/>
    <n v="49.99"/>
    <n v="1"/>
    <n v="1"/>
    <n v="99"/>
    <s v="WORK IN PROGRESS"/>
    <n v="134467398"/>
    <s v="NO INCENTIVE"/>
    <s v="N"/>
    <s v="N"/>
    <s v="N"/>
    <s v="N"/>
    <x v="3"/>
    <n v="134467424"/>
    <n v="28"/>
    <n v="11"/>
    <n v="20230306"/>
    <s v="CUSTOMER"/>
    <n v="15"/>
    <s v="Y"/>
    <s v="Tech rep lvl + Dia a Dia + VGF2"/>
    <s v="FULL PAYMENT"/>
    <m/>
    <n v="17.0077"/>
    <n v="11.085699999999999"/>
    <n v="78.41"/>
    <m/>
    <s v="EDT SPRAY"/>
    <s v="EDP/EDT/COLOGNE"/>
    <s v="FRAGRANCE JUICES"/>
    <s v="MALE"/>
    <s v="MUSK FRANCHISE"/>
    <s v="MUSK INSTINCT"/>
    <n v="1"/>
    <n v="100"/>
    <n v="100"/>
    <s v="N"/>
    <s v="N"/>
    <n v="52364"/>
    <m/>
    <s v="N"/>
    <s v="SP"/>
    <n v="36.700000000000003"/>
    <n v="42.99"/>
    <n v="45.79"/>
    <m/>
    <m/>
    <m/>
    <m/>
    <s v="N"/>
    <m/>
    <m/>
    <m/>
    <x v="0"/>
    <m/>
    <n v="98"/>
    <s v="PERFUMARIA - 11"/>
    <s v="N"/>
    <m/>
    <m/>
    <s v="N"/>
    <n v="20230306"/>
    <m/>
    <n v="134467398"/>
    <s v="MIXED"/>
    <s v="Tech rep lvl"/>
    <s v="CosmÃ©ticos"/>
    <n v="1"/>
    <m/>
    <n v="0"/>
    <n v="0"/>
    <n v="100"/>
    <n v="134467423"/>
    <n v="999"/>
    <n v="2"/>
    <x v="0"/>
    <x v="0"/>
    <n v="0.48010000000000003"/>
    <n v="0.54869999999999997"/>
    <n v="0.48010000000000003"/>
    <n v="0.44579999999999997"/>
    <n v="0.42530000000000001"/>
    <n v="39.99"/>
    <n v="39.99"/>
    <n v="39.99"/>
    <n v="39.99"/>
    <n v="39.99"/>
    <s v="Brasil + Dia a Dia + VGF2"/>
    <s v="Bronze + Dia a Dia + VGF2"/>
    <s v="Prata + Dia a Dia + VGF2"/>
    <s v="Ouro + Dia a Dia + VGF2"/>
    <s v="Estrela + Dia a Dia + VGF2"/>
    <n v="30"/>
    <n v="20"/>
    <n v="30"/>
    <n v="35"/>
    <n v="38"/>
    <n v="45.79"/>
    <n v="45.79"/>
    <n v="45.79"/>
    <n v="45.79"/>
    <n v="45.79"/>
    <n v="0"/>
    <n v="0"/>
    <n v="0"/>
    <n v="0"/>
    <n v="0"/>
    <n v="27.992999999999999"/>
    <n v="31.992000000000001"/>
    <n v="27.992999999999999"/>
    <n v="25.993500000000001"/>
    <n v="24.793800000000001"/>
    <n v="0"/>
    <n v="0"/>
    <n v="0"/>
    <n v="0"/>
    <n v="0"/>
    <n v="0"/>
    <n v="100"/>
    <n v="100"/>
    <n v="100"/>
    <n v="100"/>
  </r>
  <r>
    <n v="623689"/>
    <x v="782"/>
    <n v="20210303"/>
    <m/>
    <s v="FRAGRANCE"/>
    <x v="311"/>
    <s v="MUSK MARINE EDT"/>
    <n v="1221691"/>
    <x v="782"/>
    <n v="1"/>
    <s v="IN-LINE (EXCL NR)"/>
    <s v="REGULAR PRICE"/>
    <n v="0.48010000000000003"/>
    <m/>
    <n v="5.6710000000000003"/>
    <m/>
    <m/>
    <n v="49.99"/>
    <n v="49.99"/>
    <n v="1365"/>
    <n v="1365"/>
    <n v="99"/>
    <s v="WORK IN PROGRESS"/>
    <n v="134467435"/>
    <s v="NO INCENTIVE"/>
    <s v="N"/>
    <s v="N"/>
    <s v="N"/>
    <s v="N"/>
    <x v="3"/>
    <n v="134467437"/>
    <n v="28"/>
    <n v="11"/>
    <n v="20230306"/>
    <s v="CUSTOMER"/>
    <n v="15"/>
    <s v="Y"/>
    <s v="Tech rep lvl + Dia a Dia + VGF2"/>
    <s v="FULL PAYMENT"/>
    <m/>
    <n v="31828.992900000001"/>
    <n v="24088.0779"/>
    <n v="83.46"/>
    <m/>
    <s v="EDT SPRAY"/>
    <s v="EDP/EDT/COLOGNE"/>
    <s v="FRAGRANCE JUICES"/>
    <s v="MALE"/>
    <s v="MUSK FRANCHISE"/>
    <s v="MUSK MARINE"/>
    <n v="1"/>
    <n v="100"/>
    <n v="100"/>
    <s v="N"/>
    <s v="N"/>
    <n v="51012"/>
    <m/>
    <s v="N"/>
    <s v="RP"/>
    <n v="45.8"/>
    <n v="49.99"/>
    <n v="49.99"/>
    <m/>
    <m/>
    <m/>
    <m/>
    <s v="N"/>
    <m/>
    <m/>
    <m/>
    <x v="0"/>
    <m/>
    <n v="98"/>
    <s v="PERFUMARIA - 11"/>
    <s v="N"/>
    <m/>
    <m/>
    <s v="N"/>
    <n v="20230306"/>
    <m/>
    <n v="134467435"/>
    <s v="MIXED"/>
    <s v="Tech rep lvl"/>
    <s v="CosmÃ©ticos"/>
    <n v="1"/>
    <m/>
    <n v="0"/>
    <n v="0"/>
    <n v="100"/>
    <n v="134467436"/>
    <n v="999"/>
    <n v="2"/>
    <x v="0"/>
    <x v="0"/>
    <n v="0.48010000000000003"/>
    <n v="0.54869999999999997"/>
    <n v="0.48010000000000003"/>
    <n v="0.44579999999999997"/>
    <n v="0.42530000000000001"/>
    <n v="49.99"/>
    <n v="49.99"/>
    <n v="49.99"/>
    <n v="49.99"/>
    <n v="49.99"/>
    <s v="Brasil + Dia a Dia + VGF2"/>
    <s v="Bronze + Dia a Dia + VGF2"/>
    <s v="Prata + Dia a Dia + VGF2"/>
    <s v="Ouro + Dia a Dia + VGF2"/>
    <s v="Estrela + Dia a Dia + VGF2"/>
    <n v="30"/>
    <n v="20"/>
    <n v="30"/>
    <n v="35"/>
    <n v="38"/>
    <n v="45.79"/>
    <n v="45.79"/>
    <n v="45.79"/>
    <n v="45.79"/>
    <n v="45.79"/>
    <n v="0"/>
    <n v="0"/>
    <n v="0"/>
    <n v="0"/>
    <n v="0"/>
    <n v="34.993000000000002"/>
    <n v="39.991999999999997"/>
    <n v="34.993000000000002"/>
    <n v="32.493499999999997"/>
    <n v="30.9938"/>
    <n v="0"/>
    <n v="0"/>
    <n v="0"/>
    <n v="0"/>
    <n v="0"/>
    <n v="0"/>
    <n v="100"/>
    <n v="100"/>
    <n v="100"/>
    <n v="100"/>
  </r>
  <r>
    <n v="623692"/>
    <x v="783"/>
    <n v="20210303"/>
    <m/>
    <s v="FRAGRANCE"/>
    <x v="311"/>
    <s v="MUSK FRESH EDT"/>
    <n v="1221694"/>
    <x v="783"/>
    <n v="1"/>
    <s v="IN-LINE (EXCL NR)"/>
    <s v="REGULAR PRICE"/>
    <n v="0.48010000000000003"/>
    <m/>
    <n v="5.6779999999999999"/>
    <m/>
    <m/>
    <n v="49.99"/>
    <n v="49.99"/>
    <n v="728"/>
    <n v="728"/>
    <n v="99"/>
    <s v="WORK IN PROGRESS"/>
    <n v="134467435"/>
    <s v="NO INCENTIVE"/>
    <s v="N"/>
    <s v="N"/>
    <s v="N"/>
    <s v="N"/>
    <x v="3"/>
    <n v="134471262"/>
    <n v="28"/>
    <n v="11"/>
    <n v="20230306"/>
    <s v="CUSTOMER"/>
    <n v="15"/>
    <s v="Y"/>
    <s v="Tech rep lvl + Dia a Dia + VGF2"/>
    <s v="FULL PAYMENT"/>
    <m/>
    <n v="16974.824400000001"/>
    <n v="12841.240400000001"/>
    <n v="83.44"/>
    <m/>
    <s v="EDT SPRAY"/>
    <s v="EDP/EDT/COLOGNE"/>
    <s v="FRAGRANCE JUICES"/>
    <s v="MALE"/>
    <s v="MUSK FRANCHISE"/>
    <s v="MUSK FRESH"/>
    <n v="1"/>
    <n v="100"/>
    <n v="100"/>
    <s v="N"/>
    <s v="N"/>
    <n v="51212"/>
    <m/>
    <s v="N"/>
    <m/>
    <m/>
    <m/>
    <m/>
    <m/>
    <m/>
    <m/>
    <m/>
    <s v="N"/>
    <m/>
    <m/>
    <m/>
    <x v="0"/>
    <m/>
    <n v="98"/>
    <s v="PERFUMARIA - 11"/>
    <s v="N"/>
    <m/>
    <m/>
    <s v="N"/>
    <n v="20230306"/>
    <m/>
    <n v="134467435"/>
    <s v="MIXED"/>
    <s v="Tech rep lvl"/>
    <s v="CosmÃ©ticos"/>
    <n v="1"/>
    <m/>
    <n v="0"/>
    <n v="0"/>
    <n v="100"/>
    <n v="134471261"/>
    <n v="999"/>
    <n v="2"/>
    <x v="0"/>
    <x v="0"/>
    <n v="0.48010000000000003"/>
    <n v="0.54869999999999997"/>
    <n v="0.48010000000000003"/>
    <n v="0.44579999999999997"/>
    <n v="0.42530000000000001"/>
    <n v="49.99"/>
    <n v="49.99"/>
    <n v="49.99"/>
    <n v="49.99"/>
    <n v="49.99"/>
    <s v="Brasil + Dia a Dia + VGF2"/>
    <s v="Bronze + Dia a Dia + VGF2"/>
    <s v="Prata + Dia a Dia + VGF2"/>
    <s v="Ouro + Dia a Dia + VGF2"/>
    <s v="Estrela + Dia a Dia + VGF2"/>
    <n v="30"/>
    <n v="20"/>
    <n v="30"/>
    <n v="35"/>
    <n v="38"/>
    <n v="45.79"/>
    <n v="45.79"/>
    <n v="45.79"/>
    <n v="45.79"/>
    <n v="45.79"/>
    <n v="0"/>
    <n v="0"/>
    <n v="0"/>
    <n v="0"/>
    <n v="0"/>
    <n v="34.993000000000002"/>
    <n v="39.991999999999997"/>
    <n v="34.993000000000002"/>
    <n v="32.493499999999997"/>
    <n v="30.9938"/>
    <n v="0"/>
    <n v="0"/>
    <n v="0"/>
    <n v="0"/>
    <n v="0"/>
    <n v="0"/>
    <n v="100"/>
    <n v="100"/>
    <n v="100"/>
    <n v="100"/>
  </r>
  <r>
    <n v="623693"/>
    <x v="784"/>
    <n v="20210303"/>
    <m/>
    <s v="FRAGRANCE"/>
    <x v="311"/>
    <s v="MUSK FREEZE EDT"/>
    <n v="1221695"/>
    <x v="784"/>
    <n v="1"/>
    <s v="IN-LINE (EXCL NR)"/>
    <s v="REGULAR PRICE"/>
    <n v="0.48010000000000003"/>
    <m/>
    <n v="5.6349999999999998"/>
    <m/>
    <m/>
    <n v="49.99"/>
    <n v="49.99"/>
    <n v="500"/>
    <n v="500"/>
    <n v="99"/>
    <s v="WORK IN PROGRESS"/>
    <n v="134467435"/>
    <s v="NO INCENTIVE"/>
    <s v="N"/>
    <s v="N"/>
    <s v="N"/>
    <s v="N"/>
    <x v="3"/>
    <n v="134467461"/>
    <n v="28"/>
    <n v="11"/>
    <n v="20230306"/>
    <s v="CUSTOMER"/>
    <n v="15"/>
    <s v="Y"/>
    <s v="Tech rep lvl + Dia a Dia + VGF2"/>
    <s v="FULL PAYMENT"/>
    <m/>
    <n v="11661.0173"/>
    <n v="8843.5172999999995"/>
    <n v="83.57"/>
    <m/>
    <s v="EDT SPRAY"/>
    <s v="EDP/EDT/COLOGNE"/>
    <s v="FRAGRANCE JUICES"/>
    <s v="MALE"/>
    <s v="MUSK FRANCHISE"/>
    <s v="MUSK FREEZE"/>
    <n v="1"/>
    <n v="100"/>
    <n v="100"/>
    <s v="N"/>
    <s v="N"/>
    <n v="51221"/>
    <m/>
    <s v="N"/>
    <s v="RP"/>
    <n v="45.8"/>
    <n v="49.99"/>
    <n v="49.99"/>
    <m/>
    <m/>
    <m/>
    <m/>
    <s v="N"/>
    <m/>
    <m/>
    <m/>
    <x v="0"/>
    <m/>
    <n v="98"/>
    <s v="PERFUMARIA - 11"/>
    <s v="N"/>
    <m/>
    <m/>
    <s v="N"/>
    <n v="20230306"/>
    <m/>
    <n v="134467435"/>
    <s v="MIXED"/>
    <s v="Tech rep lvl"/>
    <s v="CosmÃ©ticos"/>
    <n v="1"/>
    <m/>
    <n v="0"/>
    <n v="0"/>
    <n v="100"/>
    <n v="134467460"/>
    <n v="999"/>
    <n v="2"/>
    <x v="0"/>
    <x v="0"/>
    <n v="0.48010000000000003"/>
    <n v="0.54869999999999997"/>
    <n v="0.48010000000000003"/>
    <n v="0.44579999999999997"/>
    <n v="0.42530000000000001"/>
    <n v="49.99"/>
    <n v="49.99"/>
    <n v="49.99"/>
    <n v="49.99"/>
    <n v="49.99"/>
    <s v="Brasil + Dia a Dia + VGF2"/>
    <s v="Bronze + Dia a Dia + VGF2"/>
    <s v="Prata + Dia a Dia + VGF2"/>
    <s v="Ouro + Dia a Dia + VGF2"/>
    <s v="Estrela + Dia a Dia + VGF2"/>
    <n v="30"/>
    <n v="20"/>
    <n v="30"/>
    <n v="35"/>
    <n v="38"/>
    <n v="45.79"/>
    <n v="45.79"/>
    <n v="45.79"/>
    <n v="45.79"/>
    <n v="45.79"/>
    <n v="0"/>
    <n v="0"/>
    <n v="0"/>
    <n v="0"/>
    <n v="0"/>
    <n v="34.993000000000002"/>
    <n v="39.991999999999997"/>
    <n v="34.993000000000002"/>
    <n v="32.493499999999997"/>
    <n v="30.9938"/>
    <n v="0"/>
    <n v="0"/>
    <n v="0"/>
    <n v="0"/>
    <n v="0"/>
    <n v="0"/>
    <n v="100"/>
    <n v="100"/>
    <n v="100"/>
    <n v="100"/>
  </r>
  <r>
    <n v="627347"/>
    <x v="785"/>
    <n v="20210303"/>
    <m/>
    <s v="FRAGRANCE"/>
    <x v="311"/>
    <s v="MUSK INTENSE EDT 75ML"/>
    <n v="1223975"/>
    <x v="785"/>
    <n v="1"/>
    <s v="IN-LINE (EXCL NR)"/>
    <s v="REGULAR PRICE"/>
    <n v="0.48010000000000003"/>
    <m/>
    <n v="5.6529999999999996"/>
    <m/>
    <m/>
    <n v="49.99"/>
    <n v="49.99"/>
    <n v="2649"/>
    <n v="2649"/>
    <n v="99"/>
    <s v="WORK IN PROGRESS"/>
    <n v="134467435"/>
    <s v="NO INCENTIVE"/>
    <s v="N"/>
    <s v="N"/>
    <s v="N"/>
    <s v="N"/>
    <x v="3"/>
    <n v="134471274"/>
    <n v="28"/>
    <n v="11"/>
    <n v="20230306"/>
    <s v="CUSTOMER"/>
    <n v="15"/>
    <s v="Y"/>
    <s v="Tech rep lvl + Dia a Dia + VGF2"/>
    <s v="FULL PAYMENT"/>
    <m/>
    <n v="61775.282500000001"/>
    <n v="46800.485500000003"/>
    <n v="83.51"/>
    <m/>
    <s v="EDT SPRAY"/>
    <s v="EDP/EDT/COLOGNE"/>
    <s v="FRAGRANCE JUICES"/>
    <s v="MALE"/>
    <s v="MUSK FRANCHISE"/>
    <s v="MUSK INTENSE"/>
    <n v="1"/>
    <n v="100"/>
    <n v="100"/>
    <s v="N"/>
    <s v="N"/>
    <n v="52306"/>
    <m/>
    <s v="N"/>
    <m/>
    <m/>
    <m/>
    <m/>
    <m/>
    <m/>
    <m/>
    <m/>
    <s v="N"/>
    <m/>
    <m/>
    <m/>
    <x v="0"/>
    <m/>
    <n v="98"/>
    <s v="PERFUMARIA - 11"/>
    <s v="N"/>
    <m/>
    <m/>
    <s v="N"/>
    <n v="20230306"/>
    <m/>
    <n v="134467435"/>
    <s v="MIXED"/>
    <s v="Tech rep lvl"/>
    <s v="CosmÃ©ticos"/>
    <n v="1"/>
    <m/>
    <n v="0"/>
    <n v="0"/>
    <n v="100"/>
    <n v="134471273"/>
    <n v="999"/>
    <n v="2"/>
    <x v="0"/>
    <x v="0"/>
    <n v="0.48010000000000003"/>
    <n v="0.54869999999999997"/>
    <n v="0.48010000000000003"/>
    <n v="0.44579999999999997"/>
    <n v="0.42530000000000001"/>
    <n v="49.99"/>
    <n v="49.99"/>
    <n v="49.99"/>
    <n v="49.99"/>
    <n v="49.99"/>
    <s v="Brasil + Dia a Dia + VGF2"/>
    <s v="Bronze + Dia a Dia + VGF2"/>
    <s v="Prata + Dia a Dia + VGF2"/>
    <s v="Ouro + Dia a Dia + VGF2"/>
    <s v="Estrela + Dia a Dia + VGF2"/>
    <n v="30"/>
    <n v="20"/>
    <n v="30"/>
    <n v="35"/>
    <n v="38"/>
    <n v="45.79"/>
    <n v="45.79"/>
    <n v="45.79"/>
    <n v="45.79"/>
    <n v="45.79"/>
    <n v="0"/>
    <n v="0"/>
    <n v="0"/>
    <n v="0"/>
    <n v="0"/>
    <n v="34.993000000000002"/>
    <n v="39.991999999999997"/>
    <n v="34.993000000000002"/>
    <n v="32.493499999999997"/>
    <n v="30.9938"/>
    <n v="0"/>
    <n v="0"/>
    <n v="0"/>
    <n v="0"/>
    <n v="0"/>
    <n v="0"/>
    <n v="100"/>
    <n v="100"/>
    <n v="100"/>
    <n v="100"/>
  </r>
  <r>
    <n v="631388"/>
    <x v="786"/>
    <n v="20220316"/>
    <m/>
    <s v="FRAGRANCE"/>
    <x v="312"/>
    <s v="SEGNO IMPACT EDP"/>
    <n v="1226631"/>
    <x v="786"/>
    <n v="1"/>
    <s v="IN-LINE (EXCL NR)"/>
    <s v="CROSS-OUT"/>
    <n v="0.48010000000000003"/>
    <m/>
    <n v="14.538"/>
    <m/>
    <m/>
    <n v="107.9"/>
    <n v="128.9"/>
    <n v="1"/>
    <n v="1"/>
    <n v="93"/>
    <s v="WORK IN PROGRESS"/>
    <n v="134467472"/>
    <s v="NO INCENTIVE"/>
    <s v="N"/>
    <s v="N"/>
    <s v="N"/>
    <s v="Y"/>
    <x v="3"/>
    <n v="134471096"/>
    <n v="28"/>
    <n v="11"/>
    <n v="20230306"/>
    <s v="CUSTOMER"/>
    <n v="15"/>
    <s v="Y"/>
    <s v="Tech rep lvl + Dia a Dia + VGF2"/>
    <s v="FULL PAYMENT"/>
    <m/>
    <n v="45.889899999999997"/>
    <n v="31.351900000000001"/>
    <n v="80.36"/>
    <m/>
    <s v="EDP SPRAY"/>
    <s v="EDP/EDT/COLOGNE"/>
    <s v="FRAGRANCE JUICES"/>
    <s v="MALE"/>
    <s v="SEGNO FRANCHISE"/>
    <s v="SEGNO IMPACT"/>
    <n v="1"/>
    <n v="100"/>
    <n v="100"/>
    <s v="N"/>
    <s v="N"/>
    <n v="51529"/>
    <m/>
    <s v="N"/>
    <s v="RP"/>
    <n v="101.84"/>
    <n v="128.9"/>
    <n v="128.9"/>
    <m/>
    <m/>
    <m/>
    <m/>
    <s v="N"/>
    <m/>
    <m/>
    <m/>
    <x v="0"/>
    <m/>
    <n v="92"/>
    <s v="PERFUMARIA - 8"/>
    <s v="N"/>
    <m/>
    <m/>
    <s v="N"/>
    <n v="20230306"/>
    <m/>
    <n v="134467472"/>
    <s v="MIXED"/>
    <s v="Tech rep lvl"/>
    <s v="CosmÃ©ticos"/>
    <n v="1"/>
    <m/>
    <n v="0"/>
    <n v="0"/>
    <n v="100"/>
    <n v="134471095"/>
    <n v="999"/>
    <n v="2"/>
    <x v="0"/>
    <x v="0"/>
    <n v="0.48010000000000003"/>
    <n v="0.54869999999999997"/>
    <n v="0.48010000000000003"/>
    <n v="0.44579999999999997"/>
    <n v="0.42530000000000001"/>
    <n v="107.9"/>
    <n v="107.9"/>
    <n v="107.9"/>
    <n v="107.9"/>
    <n v="107.9"/>
    <s v="Brasil + Dia a Dia + VGF2"/>
    <s v="Bronze + Dia a Dia + VGF2"/>
    <s v="Prata + Dia a Dia + VGF2"/>
    <s v="Ouro + Dia a Dia + VGF2"/>
    <s v="Estrela + Dia a Dia + VGF2"/>
    <n v="30"/>
    <n v="20"/>
    <n v="30"/>
    <n v="35"/>
    <n v="38"/>
    <n v="45.79"/>
    <n v="45.79"/>
    <n v="45.79"/>
    <n v="45.79"/>
    <n v="45.79"/>
    <n v="0"/>
    <n v="0"/>
    <n v="0"/>
    <n v="0"/>
    <n v="0"/>
    <n v="75.53"/>
    <n v="86.32"/>
    <n v="75.53"/>
    <n v="70.135000000000005"/>
    <n v="66.897999999999996"/>
    <n v="0"/>
    <n v="0"/>
    <n v="0"/>
    <n v="0"/>
    <n v="0"/>
    <n v="0"/>
    <n v="100"/>
    <n v="100"/>
    <n v="100"/>
    <n v="100"/>
  </r>
  <r>
    <n v="588515"/>
    <x v="787"/>
    <n v="20180313"/>
    <m/>
    <s v="FRAGRANCE"/>
    <x v="313"/>
    <s v="SEGNO EDP"/>
    <n v="1196921"/>
    <x v="787"/>
    <n v="1"/>
    <s v="IN-LINE (EXCL NR)"/>
    <s v="REGULAR PRICE"/>
    <n v="0.48010000000000003"/>
    <m/>
    <n v="13.628"/>
    <m/>
    <m/>
    <n v="128.9"/>
    <n v="128.9"/>
    <n v="1365"/>
    <n v="1365"/>
    <n v="93"/>
    <s v="WORK IN PROGRESS"/>
    <n v="134467503"/>
    <s v="NO INCENTIVE"/>
    <s v="N"/>
    <s v="N"/>
    <s v="N"/>
    <s v="N"/>
    <x v="3"/>
    <n v="134467505"/>
    <n v="28"/>
    <n v="11"/>
    <n v="20230306"/>
    <s v="CUSTOMER"/>
    <n v="15"/>
    <s v="Y"/>
    <s v="Tech rep lvl + Dia a Dia + VGF2"/>
    <s v="FULL PAYMENT"/>
    <m/>
    <n v="82071.558099999995"/>
    <n v="63469.338100000001"/>
    <n v="84.59"/>
    <m/>
    <s v="EDT SPRAY"/>
    <s v="EDP/EDT/COLOGNE"/>
    <s v="FRAGRANCE JUICES"/>
    <s v="MALE"/>
    <s v="SEGNO FRANCHISE"/>
    <s v="SEGNO"/>
    <n v="1"/>
    <n v="100"/>
    <n v="100"/>
    <s v="N"/>
    <s v="N"/>
    <n v="52269"/>
    <m/>
    <s v="N"/>
    <m/>
    <m/>
    <m/>
    <m/>
    <m/>
    <m/>
    <m/>
    <m/>
    <s v="N"/>
    <m/>
    <m/>
    <m/>
    <x v="0"/>
    <m/>
    <n v="92"/>
    <s v="PERFUMARIA - 8"/>
    <s v="N"/>
    <m/>
    <m/>
    <s v="N"/>
    <n v="20230306"/>
    <m/>
    <n v="134467503"/>
    <s v="MIXED"/>
    <s v="Tech rep lvl"/>
    <s v="CosmÃ©ticos"/>
    <n v="1"/>
    <m/>
    <n v="0"/>
    <n v="0"/>
    <n v="100"/>
    <n v="134467504"/>
    <n v="999"/>
    <n v="2"/>
    <x v="0"/>
    <x v="0"/>
    <n v="0.48010000000000003"/>
    <n v="0.54869999999999997"/>
    <n v="0.48010000000000003"/>
    <n v="0.44579999999999997"/>
    <n v="0.42530000000000001"/>
    <n v="128.9"/>
    <n v="128.9"/>
    <n v="128.9"/>
    <n v="128.9"/>
    <n v="128.9"/>
    <s v="Brasil + Dia a Dia + VGF2"/>
    <s v="Bronze + Dia a Dia + VGF2"/>
    <s v="Prata + Dia a Dia + VGF2"/>
    <s v="Ouro + Dia a Dia + VGF2"/>
    <s v="Estrela + Dia a Dia + VGF2"/>
    <n v="30"/>
    <n v="20"/>
    <n v="30"/>
    <n v="35"/>
    <n v="38"/>
    <n v="45.79"/>
    <n v="45.79"/>
    <n v="45.79"/>
    <n v="45.79"/>
    <n v="45.79"/>
    <n v="0"/>
    <n v="0"/>
    <n v="0"/>
    <n v="0"/>
    <n v="0"/>
    <n v="90.23"/>
    <n v="103.12"/>
    <n v="90.23"/>
    <n v="83.784999999999997"/>
    <n v="79.918000000000006"/>
    <n v="0"/>
    <n v="0"/>
    <n v="0"/>
    <n v="0"/>
    <n v="0"/>
    <n v="0"/>
    <n v="100"/>
    <n v="100"/>
    <n v="100"/>
    <n v="100"/>
  </r>
  <r>
    <n v="601017"/>
    <x v="788"/>
    <n v="20210301"/>
    <m/>
    <s v="FRAGRANCE"/>
    <x v="313"/>
    <s v="SEGNO SUCCESS EDP LATAM"/>
    <n v="1201488"/>
    <x v="788"/>
    <n v="1"/>
    <s v="IN-LINE (EXCL NR)"/>
    <s v="REGULAR PRICE"/>
    <n v="0.48010000000000003"/>
    <m/>
    <n v="13.252000000000001"/>
    <m/>
    <m/>
    <n v="128.9"/>
    <n v="128.9"/>
    <n v="910"/>
    <n v="910"/>
    <n v="93"/>
    <s v="WORK IN PROGRESS"/>
    <n v="134467503"/>
    <s v="NO INCENTIVE"/>
    <s v="N"/>
    <s v="N"/>
    <s v="N"/>
    <s v="N"/>
    <x v="3"/>
    <n v="134471066"/>
    <n v="28"/>
    <n v="11"/>
    <n v="20230306"/>
    <s v="CUSTOMER"/>
    <n v="15"/>
    <s v="Y"/>
    <s v="Tech rep lvl + Dia a Dia + VGF2"/>
    <s v="FULL PAYMENT"/>
    <m/>
    <n v="54708.782099999997"/>
    <n v="42649.462099999997"/>
    <n v="85.01"/>
    <m/>
    <s v="EDT SPRAY"/>
    <s v="EDP/EDT/COLOGNE"/>
    <s v="FRAGRANCE JUICES"/>
    <s v="MALE"/>
    <s v="SEGNO FRANCHISE"/>
    <s v="SEGNO SUCCESS"/>
    <n v="1"/>
    <n v="100"/>
    <n v="100"/>
    <s v="N"/>
    <s v="N"/>
    <n v="50100"/>
    <m/>
    <s v="N"/>
    <s v="RP"/>
    <n v="101.84"/>
    <n v="128.9"/>
    <n v="128.9"/>
    <m/>
    <m/>
    <m/>
    <m/>
    <s v="N"/>
    <m/>
    <m/>
    <m/>
    <x v="0"/>
    <m/>
    <n v="92"/>
    <s v="PERFUMARIA - 8"/>
    <s v="N"/>
    <m/>
    <m/>
    <s v="N"/>
    <n v="20230306"/>
    <m/>
    <n v="134467503"/>
    <s v="MIXED"/>
    <s v="Tech rep lvl"/>
    <s v="CosmÃ©ticos"/>
    <n v="1"/>
    <m/>
    <n v="0"/>
    <n v="0"/>
    <n v="100"/>
    <n v="134471065"/>
    <n v="999"/>
    <n v="2"/>
    <x v="0"/>
    <x v="0"/>
    <n v="0.48010000000000003"/>
    <n v="0.54869999999999997"/>
    <n v="0.48010000000000003"/>
    <n v="0.44579999999999997"/>
    <n v="0.42530000000000001"/>
    <n v="128.9"/>
    <n v="128.9"/>
    <n v="128.9"/>
    <n v="128.9"/>
    <n v="128.9"/>
    <s v="Brasil + Dia a Dia + VGF2"/>
    <s v="Bronze + Dia a Dia + VGF2"/>
    <s v="Prata + Dia a Dia + VGF2"/>
    <s v="Ouro + Dia a Dia + VGF2"/>
    <s v="Estrela + Dia a Dia + VGF2"/>
    <n v="30"/>
    <n v="20"/>
    <n v="30"/>
    <n v="35"/>
    <n v="38"/>
    <n v="45.79"/>
    <n v="45.79"/>
    <n v="45.79"/>
    <n v="45.79"/>
    <n v="45.79"/>
    <n v="0"/>
    <n v="0"/>
    <n v="0"/>
    <n v="0"/>
    <n v="0"/>
    <n v="90.23"/>
    <n v="103.12"/>
    <n v="90.23"/>
    <n v="83.784999999999997"/>
    <n v="79.918000000000006"/>
    <n v="0"/>
    <n v="0"/>
    <n v="0"/>
    <n v="0"/>
    <n v="0"/>
    <n v="0"/>
    <n v="100"/>
    <n v="100"/>
    <n v="100"/>
    <n v="100"/>
  </r>
  <r>
    <n v="625594"/>
    <x v="789"/>
    <n v="20210314"/>
    <m/>
    <s v="FRAGRANCE"/>
    <x v="313"/>
    <s v="AVON SEGNO VISIONARY EDP LATAM"/>
    <n v="1222761"/>
    <x v="789"/>
    <n v="1"/>
    <s v="IN-LINE (EXCL NR)"/>
    <s v="REGULAR PRICE"/>
    <n v="0.48010000000000003"/>
    <m/>
    <n v="13.561"/>
    <m/>
    <m/>
    <n v="128.9"/>
    <n v="128.9"/>
    <n v="637"/>
    <n v="637"/>
    <n v="93"/>
    <s v="WORK IN PROGRESS"/>
    <n v="134467503"/>
    <s v="NO INCENTIVE"/>
    <s v="N"/>
    <s v="N"/>
    <s v="N"/>
    <s v="N"/>
    <x v="3"/>
    <n v="134471171"/>
    <n v="28"/>
    <n v="11"/>
    <n v="20230306"/>
    <s v="CUSTOMER"/>
    <n v="15"/>
    <s v="Y"/>
    <s v="Tech rep lvl + Dia a Dia + VGF2"/>
    <s v="FULL PAYMENT"/>
    <m/>
    <n v="38294.643199999999"/>
    <n v="29656.286199999999"/>
    <n v="84.66"/>
    <m/>
    <s v="EDP SPRAY"/>
    <s v="EDP/EDT/COLOGNE"/>
    <s v="FRAGRANCE JUICES"/>
    <s v="MALE"/>
    <s v="SEGNO FRANCHISE"/>
    <s v="SEGNO VISIONARY"/>
    <n v="1"/>
    <n v="100"/>
    <n v="100"/>
    <s v="N"/>
    <s v="N"/>
    <n v="50171"/>
    <m/>
    <s v="N"/>
    <m/>
    <m/>
    <m/>
    <m/>
    <m/>
    <m/>
    <m/>
    <m/>
    <s v="N"/>
    <m/>
    <m/>
    <m/>
    <x v="0"/>
    <m/>
    <n v="92"/>
    <s v="PERFUMARIA - 8"/>
    <s v="N"/>
    <m/>
    <m/>
    <s v="N"/>
    <n v="20230306"/>
    <m/>
    <n v="134467503"/>
    <s v="MIXED"/>
    <s v="Tech rep lvl"/>
    <s v="CosmÃ©ticos"/>
    <n v="1"/>
    <m/>
    <n v="0"/>
    <n v="0"/>
    <n v="100"/>
    <n v="134471170"/>
    <n v="999"/>
    <n v="2"/>
    <x v="0"/>
    <x v="0"/>
    <n v="0.48010000000000003"/>
    <n v="0.54869999999999997"/>
    <n v="0.48010000000000003"/>
    <n v="0.44579999999999997"/>
    <n v="0.42530000000000001"/>
    <n v="128.9"/>
    <n v="128.9"/>
    <n v="128.9"/>
    <n v="128.9"/>
    <n v="128.9"/>
    <s v="Brasil + Dia a Dia + VGF2"/>
    <s v="Bronze + Dia a Dia + VGF2"/>
    <s v="Prata + Dia a Dia + VGF2"/>
    <s v="Ouro + Dia a Dia + VGF2"/>
    <s v="Estrela + Dia a Dia + VGF2"/>
    <n v="30"/>
    <n v="20"/>
    <n v="30"/>
    <n v="35"/>
    <n v="38"/>
    <n v="45.79"/>
    <n v="45.79"/>
    <n v="45.79"/>
    <n v="45.79"/>
    <n v="45.79"/>
    <n v="0"/>
    <n v="0"/>
    <n v="0"/>
    <n v="0"/>
    <n v="0"/>
    <n v="90.23"/>
    <n v="103.12"/>
    <n v="90.23"/>
    <n v="83.784999999999997"/>
    <n v="79.918000000000006"/>
    <n v="0"/>
    <n v="0"/>
    <n v="0"/>
    <n v="0"/>
    <n v="0"/>
    <n v="0"/>
    <n v="100"/>
    <n v="100"/>
    <n v="100"/>
    <n v="100"/>
  </r>
  <r>
    <n v="630456"/>
    <x v="790"/>
    <n v="20230304"/>
    <m/>
    <s v="FACE"/>
    <x v="314"/>
    <s v="AVON CARE TRIPLE CARE MICELLAR WATER LATAM"/>
    <n v="1226010"/>
    <x v="790"/>
    <n v="1"/>
    <s v="IN-LINE (EXCL NR)"/>
    <s v="REGULAR PRICE"/>
    <n v="0.46389999999999998"/>
    <m/>
    <n v="2.98"/>
    <m/>
    <m/>
    <n v="24.99"/>
    <n v="24.99"/>
    <n v="5461"/>
    <n v="5461"/>
    <n v="136"/>
    <s v="WORK IN PROGRESS"/>
    <n v="134467528"/>
    <s v="NO INCENTIVE"/>
    <s v="N"/>
    <s v="N"/>
    <s v="N"/>
    <s v="N"/>
    <x v="3"/>
    <n v="134467530"/>
    <n v="28"/>
    <n v="11"/>
    <n v="20230306"/>
    <s v="CUSTOMER"/>
    <n v="15"/>
    <s v="Y"/>
    <s v="Tech rep lvl + Dia a Dia + VGF2"/>
    <s v="FULL PAYMENT"/>
    <m/>
    <n v="61514.7742"/>
    <n v="45240.994200000001"/>
    <n v="82.01"/>
    <m/>
    <s v="CLEANSER MICELLAR"/>
    <s v="CLEANSER"/>
    <s v="FACIAL CARE"/>
    <s v="FEMALE"/>
    <s v="AVON CARE FRANCHISE"/>
    <s v="AVON CARE (NO SUB BRAND APPLIES)"/>
    <n v="0"/>
    <n v="100"/>
    <n v="100"/>
    <s v="N"/>
    <s v="N"/>
    <n v="50612"/>
    <m/>
    <s v="N"/>
    <m/>
    <m/>
    <m/>
    <m/>
    <m/>
    <m/>
    <m/>
    <m/>
    <s v="N"/>
    <m/>
    <m/>
    <m/>
    <x v="0"/>
    <m/>
    <n v="136"/>
    <s v="AVON CARE FACIAL - 3"/>
    <s v="N"/>
    <m/>
    <m/>
    <s v="N"/>
    <n v="20230306"/>
    <m/>
    <n v="134467528"/>
    <s v="MIXED"/>
    <s v="Tech rep lvl"/>
    <s v="CosmÃ©ticos"/>
    <n v="1"/>
    <m/>
    <n v="0"/>
    <n v="0"/>
    <n v="100"/>
    <n v="134467529"/>
    <n v="999"/>
    <n v="2"/>
    <x v="0"/>
    <x v="0"/>
    <n v="0.46389999999999998"/>
    <n v="0.5302"/>
    <n v="0.46389999999999998"/>
    <n v="0.43070000000000003"/>
    <n v="0.41089999999999999"/>
    <n v="24.99"/>
    <n v="24.99"/>
    <n v="24.99"/>
    <n v="24.99"/>
    <n v="24.99"/>
    <s v="Brasil + Dia a Dia + VGF2"/>
    <s v="Bronze + Dia a Dia + VGF2"/>
    <s v="Prata + Dia a Dia + VGF2"/>
    <s v="Ouro + Dia a Dia + VGF2"/>
    <s v="Estrela + Dia a Dia + VGF2"/>
    <n v="30"/>
    <n v="20"/>
    <n v="30"/>
    <n v="35"/>
    <n v="38"/>
    <n v="50.9"/>
    <n v="50.9"/>
    <n v="50.9"/>
    <n v="50.9"/>
    <n v="50.9"/>
    <n v="0"/>
    <n v="0"/>
    <n v="0"/>
    <n v="0"/>
    <n v="0"/>
    <n v="17.492999999999999"/>
    <n v="19.992000000000001"/>
    <n v="17.492999999999999"/>
    <n v="16.243500000000001"/>
    <n v="15.4938"/>
    <n v="0"/>
    <n v="0"/>
    <n v="0"/>
    <n v="0"/>
    <n v="0"/>
    <n v="0"/>
    <n v="100"/>
    <n v="100"/>
    <n v="100"/>
    <n v="100"/>
  </r>
  <r>
    <n v="626186"/>
    <x v="791"/>
    <n v="20220315"/>
    <m/>
    <s v="FACE"/>
    <x v="315"/>
    <s v="AVON CARE RESTAGE REFRESHING CUCUMBER"/>
    <n v="1223137"/>
    <x v="791"/>
    <n v="1"/>
    <s v="IN-LINE (EXCL NR)"/>
    <s v="REGULAR PRICE"/>
    <n v="0.38059999999999999"/>
    <m/>
    <n v="1.607"/>
    <m/>
    <m/>
    <n v="17.989999999999998"/>
    <n v="17.989999999999998"/>
    <n v="13651"/>
    <n v="13651"/>
    <n v="136"/>
    <s v="WORK IN PROGRESS"/>
    <n v="134467541"/>
    <s v="NO INCENTIVE"/>
    <s v="N"/>
    <s v="N"/>
    <s v="N"/>
    <s v="N"/>
    <x v="3"/>
    <n v="134467543"/>
    <n v="28"/>
    <n v="11"/>
    <n v="20230306"/>
    <s v="CUSTOMER"/>
    <n v="15"/>
    <s v="Y"/>
    <s v="Tech rep lvl + Dia a Dia + VGF2"/>
    <s v="FULL PAYMENT"/>
    <m/>
    <n v="90822.669699999999"/>
    <n v="68885.512700000007"/>
    <n v="83.57"/>
    <m/>
    <s v="MASK GEL"/>
    <s v="MASK"/>
    <s v="FACIAL CARE"/>
    <s v="FEMALE"/>
    <s v="AVON CARE FRANCHISE"/>
    <s v="AVON CARE (NO SUB BRAND APPLIES)"/>
    <n v="0"/>
    <n v="100"/>
    <n v="100"/>
    <s v="N"/>
    <s v="N"/>
    <n v="50437"/>
    <m/>
    <s v="N"/>
    <m/>
    <m/>
    <m/>
    <m/>
    <m/>
    <m/>
    <m/>
    <m/>
    <s v="N"/>
    <m/>
    <m/>
    <m/>
    <x v="0"/>
    <m/>
    <n v="136"/>
    <s v="AVON CARE FACIAL - 3"/>
    <s v="N"/>
    <m/>
    <m/>
    <s v="N"/>
    <n v="20230306"/>
    <m/>
    <n v="134467541"/>
    <s v="MIXED"/>
    <s v="Tech rep lvl"/>
    <s v="CosmÃ©ticos"/>
    <n v="1"/>
    <m/>
    <n v="0"/>
    <n v="0"/>
    <n v="100"/>
    <n v="134467542"/>
    <n v="999"/>
    <n v="2"/>
    <x v="0"/>
    <x v="0"/>
    <n v="0.38059999999999999"/>
    <n v="0.435"/>
    <n v="0.38059999999999999"/>
    <n v="0.35339999999999999"/>
    <n v="0.33710000000000001"/>
    <n v="17.989999999999998"/>
    <n v="17.989999999999998"/>
    <n v="17.989999999999998"/>
    <n v="17.989999999999998"/>
    <n v="17.989999999999998"/>
    <s v="Brasil + Dia a Dia + VGF2"/>
    <s v="Bronze + Dia a Dia + VGF2"/>
    <s v="Prata + Dia a Dia + VGF2"/>
    <s v="Ouro + Dia a Dia + VGF2"/>
    <s v="Estrela + Dia a Dia + VGF2"/>
    <n v="30"/>
    <n v="20"/>
    <n v="30"/>
    <n v="35"/>
    <n v="38"/>
    <n v="83.92"/>
    <n v="83.92"/>
    <n v="83.92"/>
    <n v="83.92"/>
    <n v="83.92"/>
    <n v="0"/>
    <n v="0"/>
    <n v="0"/>
    <n v="0"/>
    <n v="0"/>
    <n v="12.593"/>
    <n v="14.391999999999999"/>
    <n v="12.593"/>
    <n v="11.6935"/>
    <n v="11.1538"/>
    <n v="0"/>
    <n v="0"/>
    <n v="0"/>
    <n v="0"/>
    <n v="0"/>
    <n v="0"/>
    <n v="100"/>
    <n v="100"/>
    <n v="100"/>
    <n v="100"/>
  </r>
  <r>
    <n v="632012"/>
    <x v="792"/>
    <n v="20210316"/>
    <m/>
    <s v="FACE"/>
    <x v="316"/>
    <s v="AVON CARE ACCOLADE DAY- NEW DESIGN"/>
    <n v="1227085"/>
    <x v="792"/>
    <n v="1"/>
    <s v="IN-LINE (EXCL NR)"/>
    <s v="REGULAR PRICE"/>
    <n v="0.38059999999999999"/>
    <m/>
    <n v="1.7949999999999999"/>
    <m/>
    <m/>
    <n v="18.989999999999998"/>
    <n v="18.989999999999998"/>
    <n v="45503"/>
    <n v="45503"/>
    <n v="137"/>
    <s v="WORK IN PROGRESS"/>
    <n v="134467554"/>
    <s v="NO INCENTIVE"/>
    <s v="N"/>
    <s v="N"/>
    <s v="N"/>
    <s v="N"/>
    <x v="3"/>
    <n v="134467556"/>
    <n v="28"/>
    <n v="11"/>
    <n v="20230306"/>
    <s v="CUSTOMER"/>
    <n v="15"/>
    <s v="Y"/>
    <s v="Tech rep lvl + Dia a Dia + VGF2"/>
    <s v="FULL PAYMENT"/>
    <m/>
    <n v="319571.86859999999"/>
    <n v="237893.98360000001"/>
    <n v="82.61"/>
    <m/>
    <s v="MOISTURIZER CREAM"/>
    <s v="MOISTURIZER"/>
    <s v="FACIAL CARE"/>
    <s v="UNISEX"/>
    <s v="AVON CARE FRANCHISE"/>
    <s v="AVON CARE PERSONAL CARE"/>
    <n v="1"/>
    <n v="100"/>
    <n v="100"/>
    <s v="N"/>
    <s v="N"/>
    <n v="51759"/>
    <m/>
    <s v="N"/>
    <m/>
    <m/>
    <m/>
    <m/>
    <m/>
    <m/>
    <m/>
    <m/>
    <s v="N"/>
    <m/>
    <m/>
    <m/>
    <x v="0"/>
    <m/>
    <n v="136"/>
    <s v="AVON CARE FACIAL - 3"/>
    <s v="N"/>
    <m/>
    <m/>
    <s v="N"/>
    <n v="20230306"/>
    <m/>
    <n v="134467554"/>
    <s v="MIXED"/>
    <s v="Tech rep lvl"/>
    <s v="CosmÃ©ticos"/>
    <n v="1"/>
    <m/>
    <n v="0"/>
    <n v="0"/>
    <n v="100"/>
    <n v="134467555"/>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632013"/>
    <x v="793"/>
    <n v="20210316"/>
    <m/>
    <s v="FACE"/>
    <x v="316"/>
    <s v="AVON CARE ACCOLADE NIGHT - NEW DESIGN"/>
    <n v="1227086"/>
    <x v="793"/>
    <n v="1"/>
    <s v="IN-LINE (EXCL NR)"/>
    <s v="REGULAR PRICE"/>
    <n v="0.38059999999999999"/>
    <m/>
    <n v="1.8520000000000001"/>
    <m/>
    <m/>
    <n v="18.989999999999998"/>
    <n v="18.989999999999998"/>
    <n v="25482"/>
    <n v="25482"/>
    <n v="137"/>
    <s v="WORK IN PROGRESS"/>
    <n v="134467554"/>
    <s v="NO INCENTIVE"/>
    <s v="N"/>
    <s v="N"/>
    <s v="N"/>
    <s v="N"/>
    <x v="3"/>
    <n v="134467568"/>
    <n v="28"/>
    <n v="11"/>
    <n v="20230306"/>
    <s v="CUSTOMER"/>
    <n v="15"/>
    <s v="Y"/>
    <s v="Tech rep lvl + Dia a Dia + VGF2"/>
    <s v="FULL PAYMENT"/>
    <m/>
    <n v="178961.85310000001"/>
    <n v="131769.18909999999"/>
    <n v="82.06"/>
    <m/>
    <s v="MOISTURIZER CREAM"/>
    <s v="MOISTURIZER"/>
    <s v="FACIAL CARE"/>
    <s v="UNISEX"/>
    <s v="AVON CARE FRANCHISE"/>
    <s v="AVON CARE PERSONAL CARE"/>
    <n v="1"/>
    <n v="100"/>
    <n v="100"/>
    <s v="N"/>
    <s v="N"/>
    <n v="51760"/>
    <m/>
    <s v="N"/>
    <m/>
    <m/>
    <m/>
    <m/>
    <m/>
    <m/>
    <m/>
    <m/>
    <s v="N"/>
    <m/>
    <m/>
    <m/>
    <x v="0"/>
    <m/>
    <n v="136"/>
    <s v="AVON CARE FACIAL - 3"/>
    <s v="N"/>
    <m/>
    <m/>
    <s v="N"/>
    <n v="20230306"/>
    <m/>
    <n v="134467554"/>
    <s v="MIXED"/>
    <s v="Tech rep lvl"/>
    <s v="CosmÃ©ticos"/>
    <n v="1"/>
    <m/>
    <n v="0"/>
    <n v="0"/>
    <n v="100"/>
    <n v="134467567"/>
    <n v="999"/>
    <n v="2"/>
    <x v="0"/>
    <x v="0"/>
    <n v="0.38059999999999999"/>
    <n v="0.435"/>
    <n v="0.38059999999999999"/>
    <n v="0.35339999999999999"/>
    <n v="0.3371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83.92"/>
    <n v="83.92"/>
    <n v="83.92"/>
    <n v="83.92"/>
    <n v="83.92"/>
    <n v="0"/>
    <n v="0"/>
    <n v="0"/>
    <n v="0"/>
    <n v="0"/>
    <n v="13.292999999999999"/>
    <n v="15.192"/>
    <n v="13.292999999999999"/>
    <n v="12.343500000000001"/>
    <n v="11.7738"/>
    <n v="0"/>
    <n v="0"/>
    <n v="0"/>
    <n v="0"/>
    <n v="0"/>
    <n v="0"/>
    <n v="100"/>
    <n v="100"/>
    <n v="100"/>
    <n v="100"/>
  </r>
  <r>
    <n v="626147"/>
    <x v="794"/>
    <n v="20210316"/>
    <m/>
    <s v="FACE"/>
    <x v="317"/>
    <s v="AVON CARE TRIPLE CARE MOISTURISER 100ML LATAM"/>
    <n v="1223101"/>
    <x v="794"/>
    <n v="1"/>
    <s v="IN-LINE (EXCL NR)"/>
    <s v="REGULAR PRICE"/>
    <n v="0.44280000000000003"/>
    <m/>
    <n v="1.736"/>
    <m/>
    <m/>
    <n v="17.989999999999998"/>
    <n v="17.989999999999998"/>
    <n v="10011"/>
    <n v="10011"/>
    <n v="137"/>
    <s v="WORK IN PROGRESS"/>
    <n v="134467579"/>
    <s v="NO INCENTIVE"/>
    <s v="N"/>
    <s v="N"/>
    <s v="N"/>
    <s v="N"/>
    <x v="3"/>
    <n v="134467581"/>
    <n v="28"/>
    <n v="11"/>
    <n v="20230306"/>
    <s v="CUSTOMER"/>
    <n v="15"/>
    <s v="Y"/>
    <s v="Tech rep lvl + Dia a Dia + VGF2"/>
    <s v="FULL PAYMENT"/>
    <m/>
    <n v="77483.946400000001"/>
    <n v="60104.850400000003"/>
    <n v="84.74"/>
    <m/>
    <s v="MOISTURIZER CREAM"/>
    <s v="MOISTURIZER"/>
    <s v="FACIAL CARE"/>
    <s v="FEMALE"/>
    <s v="AVON CARE FRANCHISE"/>
    <s v="AVON CARE (NO SUB BRAND APPLIES)"/>
    <n v="1"/>
    <n v="100"/>
    <n v="100"/>
    <s v="N"/>
    <s v="N"/>
    <n v="50755"/>
    <m/>
    <s v="N"/>
    <m/>
    <m/>
    <m/>
    <m/>
    <m/>
    <m/>
    <m/>
    <m/>
    <s v="N"/>
    <m/>
    <m/>
    <m/>
    <x v="0"/>
    <m/>
    <n v="136"/>
    <s v="AVON CARE FACIAL - 3"/>
    <s v="N"/>
    <m/>
    <m/>
    <s v="N"/>
    <n v="20230306"/>
    <m/>
    <n v="134467579"/>
    <s v="MIXED"/>
    <s v="Tech rep lvl"/>
    <s v="CosmÃ©ticos"/>
    <n v="1"/>
    <m/>
    <n v="0"/>
    <n v="0"/>
    <n v="100"/>
    <n v="134467580"/>
    <n v="999"/>
    <n v="2"/>
    <x v="0"/>
    <x v="0"/>
    <n v="0.44280000000000003"/>
    <n v="0.50600000000000001"/>
    <n v="0.44280000000000003"/>
    <n v="0.41110000000000002"/>
    <n v="0.39219999999999999"/>
    <n v="17.989999999999998"/>
    <n v="17.989999999999998"/>
    <n v="17.989999999999998"/>
    <n v="17.989999999999998"/>
    <n v="17.989999999999998"/>
    <s v="Brasil + Dia a Dia + VGF2"/>
    <s v="Bronze + Dia a Dia + VGF2"/>
    <s v="Prata + Dia a Dia + VGF2"/>
    <s v="Ouro + Dia a Dia + VGF2"/>
    <s v="Estrela + Dia a Dia + VGF2"/>
    <n v="30"/>
    <n v="20"/>
    <n v="30"/>
    <n v="35"/>
    <n v="38"/>
    <n v="58.1"/>
    <n v="58.1"/>
    <n v="58.1"/>
    <n v="58.1"/>
    <n v="58.1"/>
    <n v="0"/>
    <n v="0"/>
    <n v="0"/>
    <n v="0"/>
    <n v="0"/>
    <n v="12.593"/>
    <n v="14.391999999999999"/>
    <n v="12.593"/>
    <n v="11.6935"/>
    <n v="11.1538"/>
    <n v="0"/>
    <n v="0"/>
    <n v="0"/>
    <n v="0"/>
    <n v="0"/>
    <n v="0"/>
    <n v="100"/>
    <n v="100"/>
    <n v="100"/>
    <n v="100"/>
  </r>
  <r>
    <n v="597593"/>
    <x v="795"/>
    <n v="20190319"/>
    <m/>
    <s v="FRAGRANCE"/>
    <x v="318"/>
    <s v="AVON ATTRACTION SENSATION FOR HER EDP"/>
    <n v="1200237"/>
    <x v="795"/>
    <n v="1"/>
    <s v="IN-LINE (EXCL NR)"/>
    <s v="REGULAR PRICE"/>
    <n v="0.48010000000000003"/>
    <m/>
    <n v="11.673"/>
    <m/>
    <m/>
    <n v="106.9"/>
    <n v="106.9"/>
    <n v="598"/>
    <n v="598"/>
    <n v="92"/>
    <s v="WORK IN PROGRESS"/>
    <n v="134467592"/>
    <s v="NO INCENTIVE"/>
    <s v="N"/>
    <s v="N"/>
    <s v="N"/>
    <s v="N"/>
    <x v="3"/>
    <n v="134471328"/>
    <n v="28"/>
    <n v="11"/>
    <n v="20230306"/>
    <s v="CUSTOMER"/>
    <n v="15"/>
    <s v="Y"/>
    <s v="Tech rep lvl + Dia a Dia + VGF2"/>
    <s v="FULL PAYMENT"/>
    <m/>
    <n v="29811.320599999999"/>
    <n v="22830.866600000001"/>
    <n v="84.08"/>
    <m/>
    <s v="EDP SPRAY"/>
    <s v="EDP/EDT/COLOGNE"/>
    <s v="FRAGRANCE JUICES"/>
    <s v="FEMALE"/>
    <s v="AVON ATTRACTION FRANCHISE"/>
    <s v="AVON ATTRACTION SENSATION"/>
    <n v="0"/>
    <n v="100"/>
    <n v="100"/>
    <s v="N"/>
    <s v="N"/>
    <n v="50531"/>
    <m/>
    <s v="N"/>
    <m/>
    <m/>
    <m/>
    <m/>
    <m/>
    <m/>
    <m/>
    <m/>
    <s v="N"/>
    <m/>
    <m/>
    <m/>
    <x v="0"/>
    <m/>
    <n v="92"/>
    <s v="PERFUMARIA - 8"/>
    <s v="N"/>
    <m/>
    <m/>
    <s v="N"/>
    <n v="20230306"/>
    <m/>
    <n v="134467592"/>
    <s v="MIXED"/>
    <s v="Tech rep lvl"/>
    <s v="CosmÃ©ticos"/>
    <n v="1"/>
    <m/>
    <n v="0"/>
    <n v="0"/>
    <n v="100"/>
    <n v="134471327"/>
    <n v="999"/>
    <n v="2"/>
    <x v="0"/>
    <x v="0"/>
    <n v="0.48010000000000003"/>
    <n v="0.54869999999999997"/>
    <n v="0.48010000000000003"/>
    <n v="0.44579999999999997"/>
    <n v="0.42530000000000001"/>
    <n v="106.9"/>
    <n v="106.9"/>
    <n v="106.9"/>
    <n v="106.9"/>
    <n v="106.9"/>
    <s v="Brasil + Dia a Dia + VGF2"/>
    <s v="Bronze + Dia a Dia + VGF2"/>
    <s v="Prata + Dia a Dia + VGF2"/>
    <s v="Ouro + Dia a Dia + VGF2"/>
    <s v="Estrela + Dia a Dia + VGF2"/>
    <n v="30"/>
    <n v="20"/>
    <n v="30"/>
    <n v="35"/>
    <n v="38"/>
    <n v="45.79"/>
    <n v="45.79"/>
    <n v="45.79"/>
    <n v="45.79"/>
    <n v="45.79"/>
    <n v="0"/>
    <n v="0"/>
    <n v="0"/>
    <n v="0"/>
    <n v="0"/>
    <n v="74.83"/>
    <n v="85.52"/>
    <n v="74.83"/>
    <n v="69.484999999999999"/>
    <n v="66.278000000000006"/>
    <n v="0"/>
    <n v="0"/>
    <n v="0"/>
    <n v="0"/>
    <n v="0"/>
    <n v="0"/>
    <n v="100"/>
    <n v="100"/>
    <n v="100"/>
    <n v="100"/>
  </r>
  <r>
    <n v="597597"/>
    <x v="796"/>
    <n v="20190319"/>
    <m/>
    <s v="FRAGRANCE"/>
    <x v="318"/>
    <s v="AVON ATTRACTION SENSATION FOR HIM EDT"/>
    <n v="1200239"/>
    <x v="796"/>
    <n v="1"/>
    <s v="IN-LINE (EXCL NR)"/>
    <s v="REGULAR PRICE"/>
    <n v="0.48010000000000003"/>
    <m/>
    <n v="11.452999999999999"/>
    <m/>
    <m/>
    <n v="106.9"/>
    <n v="106.9"/>
    <n v="540"/>
    <n v="540"/>
    <n v="92"/>
    <s v="WORK IN PROGRESS"/>
    <n v="134467592"/>
    <s v="NO INCENTIVE"/>
    <s v="N"/>
    <s v="N"/>
    <s v="N"/>
    <s v="N"/>
    <x v="3"/>
    <n v="134467594"/>
    <n v="28"/>
    <n v="11"/>
    <n v="20230306"/>
    <s v="CUSTOMER"/>
    <n v="15"/>
    <s v="Y"/>
    <s v="Tech rep lvl + Dia a Dia + VGF2"/>
    <s v="FULL PAYMENT"/>
    <m/>
    <n v="26929.093499999999"/>
    <n v="20744.4735"/>
    <n v="84.38"/>
    <m/>
    <s v="EDT SPRAY"/>
    <s v="EDP/EDT/COLOGNE"/>
    <s v="FRAGRANCE JUICES"/>
    <s v="MALE"/>
    <s v="AVON ATTRACTION FRANCHISE"/>
    <s v="AVON ATTRACTION"/>
    <n v="0"/>
    <n v="100"/>
    <n v="100"/>
    <s v="N"/>
    <s v="N"/>
    <n v="50582"/>
    <m/>
    <s v="N"/>
    <s v="RP"/>
    <n v="84.46"/>
    <n v="106.9"/>
    <n v="106.9"/>
    <m/>
    <m/>
    <m/>
    <m/>
    <s v="N"/>
    <m/>
    <m/>
    <m/>
    <x v="0"/>
    <m/>
    <n v="92"/>
    <s v="PERFUMARIA - 8"/>
    <s v="N"/>
    <m/>
    <m/>
    <s v="N"/>
    <n v="20230306"/>
    <m/>
    <n v="134467592"/>
    <s v="MIXED"/>
    <s v="Tech rep lvl"/>
    <s v="CosmÃ©ticos"/>
    <n v="1"/>
    <m/>
    <n v="0"/>
    <n v="0"/>
    <n v="100"/>
    <n v="134467593"/>
    <n v="999"/>
    <n v="2"/>
    <x v="0"/>
    <x v="0"/>
    <n v="0.48010000000000003"/>
    <n v="0.54869999999999997"/>
    <n v="0.48010000000000003"/>
    <n v="0.44579999999999997"/>
    <n v="0.42530000000000001"/>
    <n v="106.9"/>
    <n v="106.9"/>
    <n v="106.9"/>
    <n v="106.9"/>
    <n v="106.9"/>
    <s v="Brasil + Dia a Dia + VGF2"/>
    <s v="Bronze + Dia a Dia + VGF2"/>
    <s v="Prata + Dia a Dia + VGF2"/>
    <s v="Ouro + Dia a Dia + VGF2"/>
    <s v="Estrela + Dia a Dia + VGF2"/>
    <n v="30"/>
    <n v="20"/>
    <n v="30"/>
    <n v="35"/>
    <n v="38"/>
    <n v="45.79"/>
    <n v="45.79"/>
    <n v="45.79"/>
    <n v="45.79"/>
    <n v="45.79"/>
    <n v="0"/>
    <n v="0"/>
    <n v="0"/>
    <n v="0"/>
    <n v="0"/>
    <n v="74.83"/>
    <n v="85.52"/>
    <n v="74.83"/>
    <n v="69.484999999999999"/>
    <n v="66.278000000000006"/>
    <n v="0"/>
    <n v="0"/>
    <n v="0"/>
    <n v="0"/>
    <n v="0"/>
    <n v="0"/>
    <n v="100"/>
    <n v="100"/>
    <n v="100"/>
    <n v="100"/>
  </r>
  <r>
    <n v="625859"/>
    <x v="797"/>
    <n v="20210311"/>
    <m/>
    <s v="FRAGRANCE"/>
    <x v="318"/>
    <s v="ATTRACTION DESIRE EDP FOR HER 50ML"/>
    <n v="1222927"/>
    <x v="797"/>
    <n v="1"/>
    <s v="IN-LINE (EXCL NR)"/>
    <s v="REGULAR PRICE"/>
    <n v="0.48010000000000003"/>
    <m/>
    <n v="12.468999999999999"/>
    <m/>
    <m/>
    <n v="106.9"/>
    <n v="106.9"/>
    <n v="1093"/>
    <n v="1093"/>
    <n v="92"/>
    <s v="WORK IN PROGRESS"/>
    <n v="134467592"/>
    <s v="NO INCENTIVE"/>
    <s v="N"/>
    <s v="N"/>
    <s v="N"/>
    <s v="Y"/>
    <x v="3"/>
    <n v="134471340"/>
    <n v="28"/>
    <n v="11"/>
    <n v="20230306"/>
    <s v="CUSTOMER"/>
    <n v="15"/>
    <s v="Y"/>
    <s v="Tech rep lvl + Dia a Dia + VGF2"/>
    <s v="FULL PAYMENT"/>
    <m/>
    <n v="54496.8076"/>
    <n v="40868.190600000002"/>
    <n v="82.99"/>
    <m/>
    <s v="EDP SPRAY"/>
    <s v="EDP/EDT/COLOGNE"/>
    <s v="FRAGRANCE JUICES"/>
    <s v="FEMALE"/>
    <s v="AVON ATTRACTION FRANCHISE"/>
    <s v="AVON ATTRACTION DESIRE -WN-"/>
    <n v="0"/>
    <n v="100"/>
    <n v="100"/>
    <s v="N"/>
    <s v="N"/>
    <n v="50415"/>
    <m/>
    <s v="N"/>
    <m/>
    <m/>
    <m/>
    <m/>
    <m/>
    <m/>
    <m/>
    <m/>
    <s v="N"/>
    <m/>
    <m/>
    <m/>
    <x v="0"/>
    <m/>
    <n v="92"/>
    <s v="PERFUMARIA - 8"/>
    <s v="N"/>
    <m/>
    <m/>
    <s v="N"/>
    <n v="20230306"/>
    <m/>
    <n v="134467592"/>
    <s v="MIXED"/>
    <s v="Tech rep lvl"/>
    <s v="CosmÃ©ticos"/>
    <n v="1"/>
    <m/>
    <n v="0"/>
    <n v="0"/>
    <n v="100"/>
    <n v="134471339"/>
    <n v="999"/>
    <n v="2"/>
    <x v="0"/>
    <x v="0"/>
    <n v="0.48010000000000003"/>
    <n v="0.54869999999999997"/>
    <n v="0.48010000000000003"/>
    <n v="0.44579999999999997"/>
    <n v="0.42530000000000001"/>
    <n v="106.9"/>
    <n v="106.9"/>
    <n v="106.9"/>
    <n v="106.9"/>
    <n v="106.9"/>
    <s v="Brasil + Dia a Dia + VGF2"/>
    <s v="Bronze + Dia a Dia + VGF2"/>
    <s v="Prata + Dia a Dia + VGF2"/>
    <s v="Ouro + Dia a Dia + VGF2"/>
    <s v="Estrela + Dia a Dia + VGF2"/>
    <n v="30"/>
    <n v="20"/>
    <n v="30"/>
    <n v="35"/>
    <n v="38"/>
    <n v="45.79"/>
    <n v="45.79"/>
    <n v="45.79"/>
    <n v="45.79"/>
    <n v="45.79"/>
    <n v="0"/>
    <n v="0"/>
    <n v="0"/>
    <n v="0"/>
    <n v="0"/>
    <n v="74.83"/>
    <n v="85.52"/>
    <n v="74.83"/>
    <n v="69.484999999999999"/>
    <n v="66.278000000000006"/>
    <n v="0"/>
    <n v="0"/>
    <n v="0"/>
    <n v="0"/>
    <n v="0"/>
    <n v="0"/>
    <n v="100"/>
    <n v="100"/>
    <n v="100"/>
    <n v="100"/>
  </r>
  <r>
    <n v="625862"/>
    <x v="798"/>
    <n v="20210311"/>
    <m/>
    <s v="FRAGRANCE"/>
    <x v="318"/>
    <s v="ATTRACTION DESIRE EDT FOR HIM 75ML"/>
    <n v="1222928"/>
    <x v="798"/>
    <n v="1"/>
    <s v="IN-LINE (EXCL NR)"/>
    <s v="REGULAR PRICE"/>
    <n v="0.48010000000000003"/>
    <m/>
    <n v="12.398"/>
    <m/>
    <m/>
    <n v="106.9"/>
    <n v="106.9"/>
    <n v="546"/>
    <n v="546"/>
    <n v="92"/>
    <s v="WORK IN PROGRESS"/>
    <n v="134467592"/>
    <s v="NO INCENTIVE"/>
    <s v="N"/>
    <s v="N"/>
    <s v="N"/>
    <s v="N"/>
    <x v="3"/>
    <n v="134467606"/>
    <n v="28"/>
    <n v="11"/>
    <n v="20230306"/>
    <s v="CUSTOMER"/>
    <n v="15"/>
    <s v="Y"/>
    <s v="Tech rep lvl + Dia a Dia + VGF2"/>
    <s v="FULL PAYMENT"/>
    <m/>
    <n v="27212.121899999998"/>
    <n v="20442.813900000001"/>
    <n v="83.09"/>
    <m/>
    <s v="EDT SPRAY"/>
    <s v="EDP/EDT/COLOGNE"/>
    <s v="FRAGRANCE JUICES"/>
    <s v="MALE"/>
    <s v="AVON ATTRACTION FRANCHISE"/>
    <s v="AVON ATTRACTION DESIRE -WN-"/>
    <n v="0"/>
    <n v="100"/>
    <n v="100"/>
    <s v="N"/>
    <s v="N"/>
    <n v="50511"/>
    <m/>
    <s v="N"/>
    <s v="RP"/>
    <n v="84.46"/>
    <n v="106.9"/>
    <n v="106.9"/>
    <m/>
    <m/>
    <m/>
    <m/>
    <s v="N"/>
    <m/>
    <m/>
    <m/>
    <x v="0"/>
    <m/>
    <n v="92"/>
    <s v="PERFUMARIA - 8"/>
    <s v="N"/>
    <m/>
    <m/>
    <s v="N"/>
    <n v="20230306"/>
    <m/>
    <n v="134467592"/>
    <s v="MIXED"/>
    <s v="Tech rep lvl"/>
    <s v="CosmÃ©ticos"/>
    <n v="1"/>
    <m/>
    <n v="0"/>
    <n v="0"/>
    <n v="100"/>
    <n v="134467605"/>
    <n v="999"/>
    <n v="2"/>
    <x v="0"/>
    <x v="0"/>
    <n v="0.48010000000000003"/>
    <n v="0.54869999999999997"/>
    <n v="0.48010000000000003"/>
    <n v="0.44579999999999997"/>
    <n v="0.42530000000000001"/>
    <n v="106.9"/>
    <n v="106.9"/>
    <n v="106.9"/>
    <n v="106.9"/>
    <n v="106.9"/>
    <s v="Brasil + Dia a Dia + VGF2"/>
    <s v="Bronze + Dia a Dia + VGF2"/>
    <s v="Prata + Dia a Dia + VGF2"/>
    <s v="Ouro + Dia a Dia + VGF2"/>
    <s v="Estrela + Dia a Dia + VGF2"/>
    <n v="30"/>
    <n v="20"/>
    <n v="30"/>
    <n v="35"/>
    <n v="38"/>
    <n v="45.79"/>
    <n v="45.79"/>
    <n v="45.79"/>
    <n v="45.79"/>
    <n v="45.79"/>
    <n v="0"/>
    <n v="0"/>
    <n v="0"/>
    <n v="0"/>
    <n v="0"/>
    <n v="74.83"/>
    <n v="85.52"/>
    <n v="74.83"/>
    <n v="69.484999999999999"/>
    <n v="66.278000000000006"/>
    <n v="0"/>
    <n v="0"/>
    <n v="0"/>
    <n v="0"/>
    <n v="0"/>
    <n v="0"/>
    <n v="100"/>
    <n v="100"/>
    <n v="100"/>
    <n v="100"/>
  </r>
  <r>
    <n v="631868"/>
    <x v="799"/>
    <n v="20220318"/>
    <m/>
    <s v="FRAGRANCE"/>
    <x v="319"/>
    <s v="IMARI ECLIPSE EDT FOR HER 50ML"/>
    <n v="1226985"/>
    <x v="799"/>
    <n v="1"/>
    <s v="IN-LINE (EXCL NR)"/>
    <s v="CROSS-OUT"/>
    <n v="0.48010000000000003"/>
    <m/>
    <n v="6.1429999999999998"/>
    <m/>
    <m/>
    <n v="44.99"/>
    <n v="56.99"/>
    <n v="1"/>
    <n v="1"/>
    <n v="83"/>
    <s v="WORK IN PROGRESS"/>
    <n v="134467667"/>
    <s v="NO INCENTIVE"/>
    <s v="N"/>
    <s v="N"/>
    <s v="N"/>
    <s v="Y"/>
    <x v="3"/>
    <n v="134471376"/>
    <n v="28"/>
    <n v="11"/>
    <n v="20230306"/>
    <s v="CUSTOMER"/>
    <n v="15"/>
    <s v="Y"/>
    <s v="Tech rep lvl + Dia a Dia + VGF2"/>
    <s v="FULL PAYMENT"/>
    <m/>
    <n v="19.1342"/>
    <n v="12.991199999999999"/>
    <n v="80.09"/>
    <m/>
    <s v="EDT SPRAY"/>
    <s v="EDP/EDT/COLOGNE"/>
    <s v="FRAGRANCE JUICES"/>
    <s v="FEMALE"/>
    <s v="IMARI FRANCHISE"/>
    <s v="IMARI ECLIPSE"/>
    <n v="1"/>
    <n v="100"/>
    <n v="100"/>
    <s v="N"/>
    <s v="N"/>
    <n v="52647"/>
    <m/>
    <s v="N"/>
    <s v="SP"/>
    <n v="43.03"/>
    <n v="51.99"/>
    <n v="53.99"/>
    <m/>
    <m/>
    <m/>
    <m/>
    <s v="N"/>
    <m/>
    <m/>
    <m/>
    <x v="0"/>
    <m/>
    <n v="82"/>
    <s v="PERFUMARIA - 3"/>
    <s v="N"/>
    <m/>
    <m/>
    <s v="N"/>
    <n v="20230306"/>
    <m/>
    <n v="134467667"/>
    <s v="MIXED"/>
    <s v="Tech rep lvl"/>
    <s v="CosmÃ©ticos"/>
    <n v="1"/>
    <m/>
    <n v="0"/>
    <n v="0"/>
    <n v="100"/>
    <n v="134471375"/>
    <n v="999"/>
    <n v="2"/>
    <x v="0"/>
    <x v="0"/>
    <n v="0.48010000000000003"/>
    <n v="0.54869999999999997"/>
    <n v="0.48010000000000003"/>
    <n v="0.44579999999999997"/>
    <n v="0.42530000000000001"/>
    <n v="44.99"/>
    <n v="44.99"/>
    <n v="44.99"/>
    <n v="44.99"/>
    <n v="44.99"/>
    <s v="Brasil + Dia a Dia + VGF2"/>
    <s v="Bronze + Dia a Dia + VGF2"/>
    <s v="Prata + Dia a Dia + VGF2"/>
    <s v="Ouro + Dia a Dia + VGF2"/>
    <s v="Estrela + Dia a Dia + VGF2"/>
    <n v="30"/>
    <n v="20"/>
    <n v="30"/>
    <n v="35"/>
    <n v="38"/>
    <n v="45.79"/>
    <n v="45.79"/>
    <n v="45.79"/>
    <n v="45.79"/>
    <n v="45.79"/>
    <n v="0"/>
    <n v="0"/>
    <n v="0"/>
    <n v="0"/>
    <n v="0"/>
    <n v="31.492999999999999"/>
    <n v="35.991999999999997"/>
    <n v="31.492999999999999"/>
    <n v="29.243500000000001"/>
    <n v="27.893799999999999"/>
    <n v="0"/>
    <n v="0"/>
    <n v="0"/>
    <n v="0"/>
    <n v="0"/>
    <n v="0"/>
    <n v="100"/>
    <n v="100"/>
    <n v="100"/>
    <n v="100"/>
  </r>
  <r>
    <n v="629774"/>
    <x v="800"/>
    <n v="20210317"/>
    <m/>
    <s v="FRAGRANCE"/>
    <x v="320"/>
    <s v="IMARI ELIXIR EDT REVAMP BRA"/>
    <n v="1225599"/>
    <x v="800"/>
    <n v="1"/>
    <s v="EXCESS"/>
    <s v="REGULAR PRICE"/>
    <n v="0.68589999999999995"/>
    <m/>
    <n v="6.4379999999999997"/>
    <m/>
    <m/>
    <n v="56.99"/>
    <n v="56.99"/>
    <n v="991"/>
    <n v="991"/>
    <n v="83"/>
    <s v="WORK IN PROGRESS"/>
    <n v="134467692"/>
    <s v="NO INCENTIVE"/>
    <s v="N"/>
    <s v="N"/>
    <s v="N"/>
    <s v="N"/>
    <x v="3"/>
    <n v="134471352"/>
    <n v="28"/>
    <n v="11"/>
    <n v="20230306"/>
    <s v="CUSTOMER"/>
    <n v="15"/>
    <s v="Y"/>
    <s v="Tech rep lvl + ExceÃ§Ã£o + VGF2"/>
    <s v="FULL PAYMENT"/>
    <m/>
    <n v="38737.635999999999"/>
    <n v="32357.578000000001"/>
    <n v="83.53"/>
    <m/>
    <s v="EDT SPRAY"/>
    <s v="EDP/EDT/COLOGNE"/>
    <s v="FRAGRANCE JUICES"/>
    <s v="FEMALE"/>
    <s v="IMARI FRANCHISE"/>
    <s v="IMARI ELIXIR"/>
    <n v="1"/>
    <n v="100"/>
    <n v="100"/>
    <s v="N"/>
    <s v="N"/>
    <n v="50091"/>
    <m/>
    <s v="N"/>
    <s v="RP"/>
    <n v="54"/>
    <n v="56.99"/>
    <n v="56.99"/>
    <m/>
    <m/>
    <m/>
    <m/>
    <s v="N"/>
    <m/>
    <m/>
    <m/>
    <x v="0"/>
    <m/>
    <n v="82"/>
    <s v="PERFUMARIA - 3"/>
    <s v="N"/>
    <m/>
    <m/>
    <s v="N"/>
    <n v="20230306"/>
    <m/>
    <n v="134467692"/>
    <s v="MIXED"/>
    <s v="Tech rep lvl"/>
    <s v="ExceÃ§Ã£o"/>
    <n v="1"/>
    <m/>
    <n v="0"/>
    <n v="0"/>
    <n v="100"/>
    <n v="134471351"/>
    <n v="999"/>
    <n v="4"/>
    <x v="0"/>
    <x v="0"/>
    <n v="0.68589999999999995"/>
    <n v="0.68589999999999995"/>
    <n v="0.68589999999999995"/>
    <n v="0.68589999999999995"/>
    <n v="0.68589999999999995"/>
    <n v="56.99"/>
    <n v="56.99"/>
    <n v="56.99"/>
    <n v="56.99"/>
    <n v="56.99"/>
    <s v="Brasil + ExceÃ§Ã£o + VGF2"/>
    <s v="Bronze + ExceÃ§Ã£o + VGF2"/>
    <s v="Prata + ExceÃ§Ã£o + VGF2"/>
    <s v="Ouro + ExceÃ§Ã£o + VGF2"/>
    <s v="Estrela + ExceÃ§Ã£o + VGF2"/>
    <n v="0"/>
    <n v="0"/>
    <n v="0"/>
    <n v="0"/>
    <n v="0"/>
    <n v="45.79"/>
    <n v="45.79"/>
    <n v="45.79"/>
    <n v="45.79"/>
    <n v="45.79"/>
    <n v="0"/>
    <n v="0"/>
    <n v="0"/>
    <n v="0"/>
    <n v="0"/>
    <n v="56.99"/>
    <n v="56.99"/>
    <n v="56.99"/>
    <n v="56.99"/>
    <n v="56.99"/>
    <n v="0"/>
    <n v="0"/>
    <n v="0"/>
    <n v="0"/>
    <n v="0"/>
    <n v="0"/>
    <n v="100"/>
    <n v="100"/>
    <n v="100"/>
    <n v="100"/>
  </r>
  <r>
    <n v="629775"/>
    <x v="801"/>
    <n v="20210317"/>
    <m/>
    <s v="FRAGRANCE"/>
    <x v="320"/>
    <s v="IMARI FANTASY EDT REVAMP BRA"/>
    <n v="1225600"/>
    <x v="801"/>
    <n v="1"/>
    <s v="IN-LINE (EXCL NR)"/>
    <s v="REGULAR PRICE"/>
    <n v="0.48010000000000003"/>
    <m/>
    <n v="6.5250000000000004"/>
    <m/>
    <m/>
    <n v="56.99"/>
    <n v="56.99"/>
    <n v="2003"/>
    <n v="2003"/>
    <n v="83"/>
    <s v="WORK IN PROGRESS"/>
    <n v="134467692"/>
    <s v="NO INCENTIVE"/>
    <s v="N"/>
    <s v="N"/>
    <s v="N"/>
    <s v="N"/>
    <x v="3"/>
    <n v="134467718"/>
    <n v="28"/>
    <n v="11"/>
    <n v="20230306"/>
    <s v="CUSTOMER"/>
    <n v="15"/>
    <s v="Y"/>
    <s v="Tech rep lvl + Dia a Dia + VGF2"/>
    <s v="FULL PAYMENT"/>
    <m/>
    <n v="53249.427199999998"/>
    <n v="40179.852200000001"/>
    <n v="83.31"/>
    <m/>
    <s v="EDT SPRAY"/>
    <s v="EDP/EDT/COLOGNE"/>
    <s v="FRAGRANCE JUICES"/>
    <s v="FEMALE"/>
    <s v="IMARI FRANCHISE"/>
    <s v="IMARI FANTASY"/>
    <n v="1"/>
    <n v="100"/>
    <n v="100"/>
    <s v="N"/>
    <s v="N"/>
    <n v="50121"/>
    <m/>
    <s v="N"/>
    <m/>
    <m/>
    <m/>
    <m/>
    <m/>
    <m/>
    <m/>
    <m/>
    <s v="N"/>
    <m/>
    <m/>
    <m/>
    <x v="0"/>
    <m/>
    <n v="82"/>
    <s v="PERFUMARIA - 3"/>
    <s v="N"/>
    <m/>
    <m/>
    <s v="N"/>
    <n v="20230306"/>
    <m/>
    <n v="134467692"/>
    <s v="MIXED"/>
    <s v="Tech rep lvl"/>
    <s v="CosmÃ©ticos"/>
    <n v="1"/>
    <m/>
    <n v="0"/>
    <n v="0"/>
    <n v="100"/>
    <n v="134467717"/>
    <n v="999"/>
    <n v="2"/>
    <x v="0"/>
    <x v="0"/>
    <n v="0.48010000000000003"/>
    <n v="0.54869999999999997"/>
    <n v="0.48010000000000003"/>
    <n v="0.44579999999999997"/>
    <n v="0.42530000000000001"/>
    <n v="56.99"/>
    <n v="56.99"/>
    <n v="56.99"/>
    <n v="56.99"/>
    <n v="56.99"/>
    <s v="Brasil + Dia a Dia + VGF2"/>
    <s v="Bronze + Dia a Dia + VGF2"/>
    <s v="Prata + Dia a Dia + VGF2"/>
    <s v="Ouro + Dia a Dia + VGF2"/>
    <s v="Estrela + Dia a Dia + VGF2"/>
    <n v="30"/>
    <n v="20"/>
    <n v="30"/>
    <n v="35"/>
    <n v="38"/>
    <n v="45.79"/>
    <n v="45.79"/>
    <n v="45.79"/>
    <n v="45.79"/>
    <n v="45.79"/>
    <n v="0"/>
    <n v="0"/>
    <n v="0"/>
    <n v="0"/>
    <n v="0"/>
    <n v="39.893000000000001"/>
    <n v="45.591999999999999"/>
    <n v="39.893000000000001"/>
    <n v="37.043500000000002"/>
    <n v="35.333799999999997"/>
    <n v="0"/>
    <n v="0"/>
    <n v="0"/>
    <n v="0"/>
    <n v="0"/>
    <n v="0"/>
    <n v="100"/>
    <n v="100"/>
    <n v="100"/>
    <n v="100"/>
  </r>
  <r>
    <n v="629776"/>
    <x v="802"/>
    <n v="20210317"/>
    <m/>
    <s v="FRAGRANCE"/>
    <x v="320"/>
    <s v="IMARI CORSET EDT REVAMP BRA"/>
    <n v="1225601"/>
    <x v="802"/>
    <n v="1"/>
    <s v="IN-LINE (EXCL NR)"/>
    <s v="REGULAR PRICE"/>
    <n v="0.48010000000000003"/>
    <m/>
    <n v="6.556"/>
    <m/>
    <m/>
    <n v="56.99"/>
    <n v="56.99"/>
    <n v="910"/>
    <n v="910"/>
    <n v="83"/>
    <s v="WORK IN PROGRESS"/>
    <n v="134467692"/>
    <s v="NO INCENTIVE"/>
    <s v="N"/>
    <s v="N"/>
    <s v="N"/>
    <s v="N"/>
    <x v="3"/>
    <n v="134471364"/>
    <n v="28"/>
    <n v="11"/>
    <n v="20230306"/>
    <s v="CUSTOMER"/>
    <n v="15"/>
    <s v="Y"/>
    <s v="Tech rep lvl + Dia a Dia + VGF2"/>
    <s v="FULL PAYMENT"/>
    <m/>
    <n v="24188.1574"/>
    <n v="18222.197400000001"/>
    <n v="83.23"/>
    <m/>
    <s v="EDT SPRAY"/>
    <s v="EDP/EDT/COLOGNE"/>
    <s v="FRAGRANCE JUICES"/>
    <s v="FEMALE"/>
    <s v="IMARI FRANCHISE"/>
    <s v="IMARI CORSET"/>
    <n v="1"/>
    <n v="100"/>
    <n v="100"/>
    <s v="N"/>
    <s v="N"/>
    <n v="50273"/>
    <m/>
    <s v="N"/>
    <s v="RP"/>
    <n v="54"/>
    <n v="56.99"/>
    <n v="56.99"/>
    <m/>
    <m/>
    <m/>
    <m/>
    <s v="N"/>
    <m/>
    <m/>
    <m/>
    <x v="0"/>
    <m/>
    <n v="82"/>
    <s v="PERFUMARIA - 3"/>
    <s v="N"/>
    <m/>
    <m/>
    <s v="N"/>
    <n v="20230306"/>
    <m/>
    <n v="134467692"/>
    <s v="MIXED"/>
    <s v="Tech rep lvl"/>
    <s v="CosmÃ©ticos"/>
    <n v="1"/>
    <m/>
    <n v="0"/>
    <n v="0"/>
    <n v="100"/>
    <n v="134471363"/>
    <n v="999"/>
    <n v="2"/>
    <x v="0"/>
    <x v="0"/>
    <n v="0.48010000000000003"/>
    <n v="0.54869999999999997"/>
    <n v="0.48010000000000003"/>
    <n v="0.44579999999999997"/>
    <n v="0.42530000000000001"/>
    <n v="56.99"/>
    <n v="56.99"/>
    <n v="56.99"/>
    <n v="56.99"/>
    <n v="56.99"/>
    <s v="Brasil + Dia a Dia + VGF2"/>
    <s v="Bronze + Dia a Dia + VGF2"/>
    <s v="Prata + Dia a Dia + VGF2"/>
    <s v="Ouro + Dia a Dia + VGF2"/>
    <s v="Estrela + Dia a Dia + VGF2"/>
    <n v="30"/>
    <n v="20"/>
    <n v="30"/>
    <n v="35"/>
    <n v="38"/>
    <n v="45.79"/>
    <n v="45.79"/>
    <n v="45.79"/>
    <n v="45.79"/>
    <n v="45.79"/>
    <n v="0"/>
    <n v="0"/>
    <n v="0"/>
    <n v="0"/>
    <n v="0"/>
    <n v="39.893000000000001"/>
    <n v="45.591999999999999"/>
    <n v="39.893000000000001"/>
    <n v="37.043500000000002"/>
    <n v="35.333799999999997"/>
    <n v="0"/>
    <n v="0"/>
    <n v="0"/>
    <n v="0"/>
    <n v="0"/>
    <n v="0"/>
    <n v="100"/>
    <n v="100"/>
    <n v="100"/>
    <n v="100"/>
  </r>
  <r>
    <n v="629777"/>
    <x v="803"/>
    <n v="20210316"/>
    <m/>
    <s v="FRAGRANCE"/>
    <x v="320"/>
    <s v="IMARI ROUGE EDT"/>
    <n v="1225602"/>
    <x v="803"/>
    <n v="1"/>
    <s v="IN-LINE (EXCL NR)"/>
    <s v="REGULAR PRICE"/>
    <n v="0.48010000000000003"/>
    <m/>
    <n v="6.42"/>
    <m/>
    <m/>
    <n v="56.99"/>
    <n v="56.99"/>
    <n v="1336"/>
    <n v="1336"/>
    <n v="83"/>
    <s v="WORK IN PROGRESS"/>
    <n v="134467692"/>
    <s v="NO INCENTIVE"/>
    <s v="N"/>
    <s v="N"/>
    <s v="N"/>
    <s v="N"/>
    <x v="3"/>
    <n v="134467694"/>
    <n v="28"/>
    <n v="11"/>
    <n v="20230306"/>
    <s v="CUSTOMER"/>
    <n v="15"/>
    <s v="Y"/>
    <s v="Tech rep lvl + Dia a Dia + VGF2"/>
    <s v="FULL PAYMENT"/>
    <m/>
    <n v="35517.0798"/>
    <n v="26939.959800000001"/>
    <n v="83.58"/>
    <m/>
    <s v="EDT SPRAY"/>
    <s v="EDP/EDT/COLOGNE"/>
    <s v="FRAGRANCE JUICES"/>
    <s v="FEMALE"/>
    <s v="IMARI FRANCHISE"/>
    <s v="IMARI ROUGE"/>
    <n v="1"/>
    <n v="100"/>
    <n v="100"/>
    <s v="N"/>
    <s v="N"/>
    <n v="52266"/>
    <m/>
    <s v="N"/>
    <m/>
    <m/>
    <m/>
    <m/>
    <m/>
    <m/>
    <m/>
    <m/>
    <s v="N"/>
    <m/>
    <m/>
    <m/>
    <x v="0"/>
    <m/>
    <n v="82"/>
    <s v="PERFUMARIA - 3"/>
    <s v="N"/>
    <m/>
    <m/>
    <s v="N"/>
    <n v="20230306"/>
    <m/>
    <n v="134467692"/>
    <s v="MIXED"/>
    <s v="Tech rep lvl"/>
    <s v="CosmÃ©ticos"/>
    <n v="1"/>
    <m/>
    <n v="0"/>
    <n v="0"/>
    <n v="100"/>
    <n v="134467693"/>
    <n v="999"/>
    <n v="2"/>
    <x v="0"/>
    <x v="0"/>
    <n v="0.48010000000000003"/>
    <n v="0.54869999999999997"/>
    <n v="0.48010000000000003"/>
    <n v="0.44579999999999997"/>
    <n v="0.42530000000000001"/>
    <n v="56.99"/>
    <n v="56.99"/>
    <n v="56.99"/>
    <n v="56.99"/>
    <n v="56.99"/>
    <s v="Brasil + Dia a Dia + VGF2"/>
    <s v="Bronze + Dia a Dia + VGF2"/>
    <s v="Prata + Dia a Dia + VGF2"/>
    <s v="Ouro + Dia a Dia + VGF2"/>
    <s v="Estrela + Dia a Dia + VGF2"/>
    <n v="30"/>
    <n v="20"/>
    <n v="30"/>
    <n v="35"/>
    <n v="38"/>
    <n v="45.79"/>
    <n v="45.79"/>
    <n v="45.79"/>
    <n v="45.79"/>
    <n v="45.79"/>
    <n v="0"/>
    <n v="0"/>
    <n v="0"/>
    <n v="0"/>
    <n v="0"/>
    <n v="39.893000000000001"/>
    <n v="45.591999999999999"/>
    <n v="39.893000000000001"/>
    <n v="37.043500000000002"/>
    <n v="35.333799999999997"/>
    <n v="0"/>
    <n v="0"/>
    <n v="0"/>
    <n v="0"/>
    <n v="0"/>
    <n v="0"/>
    <n v="100"/>
    <n v="100"/>
    <n v="100"/>
    <n v="100"/>
  </r>
  <r>
    <n v="636520"/>
    <x v="804"/>
    <n v="20220319"/>
    <m/>
    <s v="FACE"/>
    <x v="321"/>
    <s v="ANEW DERM CLEANSER 75ML"/>
    <n v="1230162"/>
    <x v="804"/>
    <n v="1"/>
    <s v="IN-LINE (EXCL NR)"/>
    <s v="REGULAR PRICE"/>
    <n v="0.46389999999999998"/>
    <m/>
    <n v="3.5139999999999998"/>
    <m/>
    <m/>
    <n v="33.9"/>
    <n v="33.9"/>
    <n v="5461"/>
    <n v="5461"/>
    <n v="68"/>
    <s v="WORK IN PROGRESS"/>
    <n v="134467729"/>
    <s v="NO INCENTIVE"/>
    <s v="N"/>
    <s v="N"/>
    <s v="N"/>
    <s v="N"/>
    <x v="3"/>
    <n v="134467731"/>
    <n v="28"/>
    <n v="11"/>
    <n v="20230306"/>
    <s v="CUSTOMER"/>
    <n v="15"/>
    <s v="Y"/>
    <s v="Tech rep lvl + Dia a Dia + VGF2"/>
    <s v="FULL PAYMENT"/>
    <m/>
    <n v="83447.412800000006"/>
    <n v="64257.4588"/>
    <n v="84.36"/>
    <m/>
    <s v="CLEANSER GEL"/>
    <s v="CLEANSER"/>
    <s v="FACIAL CARE"/>
    <s v="FEMALE"/>
    <s v="ANEW"/>
    <s v="ANEW (NO SUB BRAND APPLIES)"/>
    <n v="0"/>
    <n v="100"/>
    <n v="100"/>
    <s v="N"/>
    <s v="N"/>
    <n v="52373"/>
    <m/>
    <s v="N"/>
    <m/>
    <m/>
    <m/>
    <m/>
    <m/>
    <m/>
    <m/>
    <m/>
    <s v="N"/>
    <m/>
    <m/>
    <m/>
    <x v="0"/>
    <m/>
    <n v="68"/>
    <s v="RENEW - 6"/>
    <s v="N"/>
    <m/>
    <m/>
    <s v="N"/>
    <n v="20230306"/>
    <m/>
    <n v="134467729"/>
    <s v="MIXED"/>
    <s v="Tech rep lvl"/>
    <s v="CosmÃ©ticos"/>
    <n v="1"/>
    <m/>
    <n v="0"/>
    <n v="0"/>
    <n v="100"/>
    <n v="134467730"/>
    <n v="999"/>
    <n v="2"/>
    <x v="0"/>
    <x v="0"/>
    <n v="0.46389999999999998"/>
    <n v="0.5302"/>
    <n v="0.46389999999999998"/>
    <n v="0.43070000000000003"/>
    <n v="0.41089999999999999"/>
    <n v="33.9"/>
    <n v="33.9"/>
    <n v="33.9"/>
    <n v="33.9"/>
    <n v="33.9"/>
    <s v="Brasil + Dia a Dia + VGF2"/>
    <s v="Bronze + Dia a Dia + VGF2"/>
    <s v="Prata + Dia a Dia + VGF2"/>
    <s v="Ouro + Dia a Dia + VGF2"/>
    <s v="Estrela + Dia a Dia + VGF2"/>
    <n v="30"/>
    <n v="20"/>
    <n v="30"/>
    <n v="35"/>
    <n v="38"/>
    <n v="50.9"/>
    <n v="50.9"/>
    <n v="50.9"/>
    <n v="50.9"/>
    <n v="50.9"/>
    <n v="0"/>
    <n v="0"/>
    <n v="0"/>
    <n v="0"/>
    <n v="0"/>
    <n v="23.73"/>
    <n v="27.12"/>
    <n v="23.73"/>
    <n v="22.035"/>
    <n v="21.018000000000001"/>
    <n v="0"/>
    <n v="0"/>
    <n v="0"/>
    <n v="0"/>
    <n v="0"/>
    <n v="0"/>
    <n v="100"/>
    <n v="100"/>
    <n v="100"/>
    <n v="100"/>
  </r>
  <r>
    <n v="634119"/>
    <x v="805"/>
    <n v="20220303"/>
    <m/>
    <s v="FACE"/>
    <x v="322"/>
    <s v="AVON CARE ACCOLADE NOITE CREME FACIAL 50G"/>
    <n v="1228556"/>
    <x v="805"/>
    <n v="1"/>
    <s v="IN-LINE (EXCL NR)"/>
    <s v="REGULAR PRICE"/>
    <n v="0.38059999999999999"/>
    <m/>
    <n v="1.0469999999999999"/>
    <m/>
    <m/>
    <n v="12.99"/>
    <n v="12.99"/>
    <n v="10921"/>
    <n v="10921"/>
    <n v="167"/>
    <s v="WORK IN PROGRESS"/>
    <n v="134467742"/>
    <s v="NO INCENTIVE"/>
    <s v="N"/>
    <s v="Y"/>
    <s v="N"/>
    <s v="N"/>
    <x v="3"/>
    <n v="134467744"/>
    <n v="28"/>
    <n v="11"/>
    <n v="20230306"/>
    <s v="CUSTOMER"/>
    <n v="15"/>
    <s v="Y"/>
    <s v="Tech rep lvl + Dia a Dia + VGF2"/>
    <s v="FULL PAYMENT"/>
    <m/>
    <n v="52465.104500000001"/>
    <n v="41030.817499999997"/>
    <n v="85.18"/>
    <m/>
    <s v="MOISTURIZER CREAM"/>
    <s v="MOISTURIZER"/>
    <s v="FACIAL CARE"/>
    <s v="UNISEX"/>
    <s v="AVON CARE FRANCHISE"/>
    <s v="AVON CARE PERSONAL CARE"/>
    <n v="1"/>
    <n v="100"/>
    <n v="100"/>
    <s v="N"/>
    <s v="N"/>
    <n v="50989"/>
    <m/>
    <s v="N"/>
    <m/>
    <m/>
    <m/>
    <m/>
    <m/>
    <m/>
    <m/>
    <m/>
    <s v="N"/>
    <n v="73976330"/>
    <s v="Extensao Revista Digital"/>
    <m/>
    <x v="0"/>
    <n v="134467617"/>
    <n v="166"/>
    <s v="FACE -  EXTENSAO REVISTA DIGITAL  2"/>
    <s v="N"/>
    <m/>
    <m/>
    <s v="N"/>
    <n v="20230306"/>
    <m/>
    <n v="134467742"/>
    <s v="MIXED"/>
    <s v="Tech rep lvl"/>
    <s v="CosmÃ©ticos"/>
    <n v="1"/>
    <m/>
    <n v="0"/>
    <n v="0"/>
    <n v="100"/>
    <n v="134467743"/>
    <n v="999"/>
    <n v="2"/>
    <x v="0"/>
    <x v="0"/>
    <n v="0.38059999999999999"/>
    <n v="0.435"/>
    <n v="0.38059999999999999"/>
    <n v="0.35339999999999999"/>
    <n v="0.33710000000000001"/>
    <n v="12.99"/>
    <n v="12.99"/>
    <n v="12.99"/>
    <n v="12.99"/>
    <n v="12.99"/>
    <s v="Brasil + Dia a Dia + VGF2"/>
    <s v="Bronze + Dia a Dia + VGF2"/>
    <s v="Prata + Dia a Dia + VGF2"/>
    <s v="Ouro + Dia a Dia + VGF2"/>
    <s v="Estrela + Dia a Dia + VGF2"/>
    <n v="30"/>
    <n v="20"/>
    <n v="30"/>
    <n v="35"/>
    <n v="38"/>
    <n v="83.92"/>
    <n v="83.92"/>
    <n v="83.92"/>
    <n v="83.92"/>
    <n v="83.92"/>
    <n v="0"/>
    <n v="0"/>
    <n v="0"/>
    <n v="0"/>
    <n v="0"/>
    <n v="9.093"/>
    <n v="10.391999999999999"/>
    <n v="9.093"/>
    <n v="8.4435000000000002"/>
    <n v="8.0538000000000007"/>
    <n v="0"/>
    <n v="0"/>
    <n v="0"/>
    <n v="0"/>
    <n v="0"/>
    <n v="0"/>
    <n v="100"/>
    <n v="100"/>
    <n v="100"/>
    <n v="100"/>
  </r>
  <r>
    <n v="634120"/>
    <x v="806"/>
    <n v="20220303"/>
    <m/>
    <s v="FACE"/>
    <x v="322"/>
    <s v="AVON CARE ACCOLADE DIA CREME FACIAL 50 G"/>
    <n v="1228557"/>
    <x v="806"/>
    <n v="1"/>
    <s v="IN-LINE (EXCL NR)"/>
    <s v="REGULAR PRICE"/>
    <n v="0.38059999999999999"/>
    <m/>
    <n v="1.0229999999999999"/>
    <m/>
    <m/>
    <n v="12.99"/>
    <n v="12.99"/>
    <n v="2730"/>
    <n v="2730"/>
    <n v="167"/>
    <s v="WORK IN PROGRESS"/>
    <n v="134467742"/>
    <s v="NO INCENTIVE"/>
    <s v="N"/>
    <s v="Y"/>
    <s v="N"/>
    <s v="N"/>
    <x v="3"/>
    <n v="134467756"/>
    <n v="28"/>
    <n v="11"/>
    <n v="20230306"/>
    <s v="CUSTOMER"/>
    <n v="15"/>
    <s v="Y"/>
    <s v="Tech rep lvl + Dia a Dia + VGF2"/>
    <s v="FULL PAYMENT"/>
    <m/>
    <n v="13114.245500000001"/>
    <n v="10321.4555"/>
    <n v="85.52"/>
    <m/>
    <s v="MOISTURIZER CREAM"/>
    <s v="MOISTURIZER"/>
    <s v="FACIAL CARE"/>
    <s v="UNISEX"/>
    <s v="AVON CARE FRANCHISE"/>
    <s v="AVON CARE PERSONAL CARE"/>
    <n v="1"/>
    <n v="100"/>
    <n v="100"/>
    <s v="N"/>
    <s v="N"/>
    <n v="50992"/>
    <m/>
    <s v="N"/>
    <m/>
    <m/>
    <m/>
    <m/>
    <m/>
    <m/>
    <m/>
    <m/>
    <s v="N"/>
    <n v="73976330"/>
    <s v="Extensao Revista Digital"/>
    <m/>
    <x v="0"/>
    <n v="134467617"/>
    <n v="166"/>
    <s v="FACE -  EXTENSAO REVISTA DIGITAL  2"/>
    <s v="N"/>
    <m/>
    <m/>
    <s v="N"/>
    <n v="20230306"/>
    <m/>
    <n v="134467742"/>
    <s v="MIXED"/>
    <s v="Tech rep lvl"/>
    <s v="CosmÃ©ticos"/>
    <n v="1"/>
    <m/>
    <n v="0"/>
    <n v="0"/>
    <n v="100"/>
    <n v="134467755"/>
    <n v="999"/>
    <n v="2"/>
    <x v="0"/>
    <x v="0"/>
    <n v="0.38059999999999999"/>
    <n v="0.435"/>
    <n v="0.38059999999999999"/>
    <n v="0.35339999999999999"/>
    <n v="0.33710000000000001"/>
    <n v="12.99"/>
    <n v="12.99"/>
    <n v="12.99"/>
    <n v="12.99"/>
    <n v="12.99"/>
    <s v="Brasil + Dia a Dia + VGF2"/>
    <s v="Bronze + Dia a Dia + VGF2"/>
    <s v="Prata + Dia a Dia + VGF2"/>
    <s v="Ouro + Dia a Dia + VGF2"/>
    <s v="Estrela + Dia a Dia + VGF2"/>
    <n v="30"/>
    <n v="20"/>
    <n v="30"/>
    <n v="35"/>
    <n v="38"/>
    <n v="83.92"/>
    <n v="83.92"/>
    <n v="83.92"/>
    <n v="83.92"/>
    <n v="83.92"/>
    <n v="0"/>
    <n v="0"/>
    <n v="0"/>
    <n v="0"/>
    <n v="0"/>
    <n v="9.093"/>
    <n v="10.391999999999999"/>
    <n v="9.093"/>
    <n v="8.4435000000000002"/>
    <n v="8.0538000000000007"/>
    <n v="0"/>
    <n v="0"/>
    <n v="0"/>
    <n v="0"/>
    <n v="0"/>
    <n v="0"/>
    <n v="100"/>
    <n v="100"/>
    <n v="100"/>
    <n v="100"/>
  </r>
  <r>
    <n v="622713"/>
    <x v="807"/>
    <n v="20210315"/>
    <m/>
    <s v="FACE"/>
    <x v="323"/>
    <s v="ANEW NO BREAKOUTS"/>
    <n v="1204431"/>
    <x v="807"/>
    <n v="1"/>
    <s v="IN-LINE (EXCL NR)"/>
    <s v="REGULAR PRICE"/>
    <n v="0.38059999999999999"/>
    <m/>
    <n v="13.042"/>
    <m/>
    <m/>
    <n v="144.9"/>
    <n v="144.9"/>
    <n v="332"/>
    <n v="332"/>
    <n v="164"/>
    <s v="WORK IN PROGRESS"/>
    <n v="134467767"/>
    <s v="NO INCENTIVE"/>
    <s v="N"/>
    <s v="N"/>
    <s v="N"/>
    <s v="N"/>
    <x v="3"/>
    <n v="134467769"/>
    <n v="28"/>
    <n v="11"/>
    <n v="20230306"/>
    <s v="CUSTOMER"/>
    <n v="15"/>
    <s v="Y"/>
    <s v="Tech rep lvl + Dia a Dia + VGF2"/>
    <s v="FULL PAYMENT"/>
    <m/>
    <n v="17772.8544"/>
    <n v="13442.910400000001"/>
    <n v="83.45"/>
    <m/>
    <s v="ANTI-AGING TREATMENT CREAM"/>
    <s v="TREATMENT"/>
    <s v="FACIAL CARE"/>
    <s v="FEMALE"/>
    <s v="ANEW"/>
    <s v="ANEW (NO SUB BRAND APPLIES)"/>
    <n v="0"/>
    <n v="100"/>
    <n v="100"/>
    <s v="N"/>
    <s v="N"/>
    <n v="50080"/>
    <m/>
    <s v="N"/>
    <m/>
    <m/>
    <m/>
    <m/>
    <m/>
    <m/>
    <m/>
    <m/>
    <s v="N"/>
    <n v="73976330"/>
    <s v="Extensao Revista Digital"/>
    <m/>
    <x v="0"/>
    <m/>
    <n v="164"/>
    <s v="FACE -  EXTENSAO REVISTA DIGITAL  1"/>
    <s v="N"/>
    <m/>
    <m/>
    <s v="N"/>
    <n v="20230306"/>
    <m/>
    <n v="134467767"/>
    <s v="MIXED"/>
    <s v="Tech rep lvl"/>
    <s v="CosmÃ©ticos"/>
    <n v="1"/>
    <m/>
    <n v="0"/>
    <n v="0"/>
    <n v="100"/>
    <n v="134467768"/>
    <n v="999"/>
    <n v="2"/>
    <x v="0"/>
    <x v="0"/>
    <n v="0.38059999999999999"/>
    <n v="0.435"/>
    <n v="0.38059999999999999"/>
    <n v="0.35339999999999999"/>
    <n v="0.33710000000000001"/>
    <n v="144.9"/>
    <n v="144.9"/>
    <n v="144.9"/>
    <n v="144.9"/>
    <n v="144.9"/>
    <s v="Brasil + Dia a Dia + VGF2"/>
    <s v="Bronze + Dia a Dia + VGF2"/>
    <s v="Prata + Dia a Dia + VGF2"/>
    <s v="Ouro + Dia a Dia + VGF2"/>
    <s v="Estrela + Dia a Dia + VGF2"/>
    <n v="30"/>
    <n v="20"/>
    <n v="30"/>
    <n v="35"/>
    <n v="38"/>
    <n v="83.92"/>
    <n v="83.92"/>
    <n v="83.92"/>
    <n v="83.92"/>
    <n v="83.92"/>
    <n v="0"/>
    <n v="0"/>
    <n v="0"/>
    <n v="0"/>
    <n v="0"/>
    <n v="101.43"/>
    <n v="115.92"/>
    <n v="101.43"/>
    <n v="94.185000000000002"/>
    <n v="89.837999999999994"/>
    <n v="0"/>
    <n v="0"/>
    <n v="0"/>
    <n v="0"/>
    <n v="0"/>
    <n v="0"/>
    <n v="100"/>
    <n v="100"/>
    <n v="100"/>
    <n v="100"/>
  </r>
  <r>
    <n v="624116"/>
    <x v="808"/>
    <n v="20200313"/>
    <m/>
    <s v="FRAGRANCE"/>
    <x v="324"/>
    <s v="LUIZA BRUNET LIMITED EDITION EDP 2020"/>
    <n v="1221966"/>
    <x v="808"/>
    <n v="1"/>
    <s v="IN-LINE (EXCL NR)"/>
    <s v="CROSS-OUT"/>
    <n v="0.4657"/>
    <m/>
    <n v="8.2769999999999992"/>
    <m/>
    <m/>
    <n v="59.9"/>
    <n v="69.900000000000006"/>
    <n v="8718"/>
    <n v="8718"/>
    <n v="84"/>
    <s v="WORK IN PROGRESS"/>
    <n v="134467780"/>
    <s v="NO INCENTIVE"/>
    <s v="N"/>
    <s v="N"/>
    <s v="N"/>
    <s v="Y"/>
    <x v="3"/>
    <n v="134471473"/>
    <n v="28"/>
    <n v="11"/>
    <n v="20230306"/>
    <s v="CUSTOMER"/>
    <n v="15"/>
    <s v="Y"/>
    <s v="Tech rep lvl + Dia a Dia + VGF2"/>
    <s v="FULL PAYMENT"/>
    <m/>
    <n v="236327.95050000001"/>
    <n v="164169.06450000001"/>
    <n v="79.23"/>
    <m/>
    <s v="EDP SPRAY"/>
    <s v="EDP/EDT/COLOGNE"/>
    <s v="FRAGRANCE JUICES"/>
    <s v="FEMALE"/>
    <s v="LUIZA BRUNET FRANCHISE"/>
    <s v="LUIZA BRUNET NEW FLANKER 2020 -WN-"/>
    <n v="0"/>
    <n v="100"/>
    <n v="100"/>
    <s v="N"/>
    <s v="N"/>
    <n v="52056"/>
    <m/>
    <s v="N"/>
    <m/>
    <m/>
    <m/>
    <m/>
    <m/>
    <m/>
    <m/>
    <m/>
    <s v="N"/>
    <m/>
    <m/>
    <m/>
    <x v="0"/>
    <m/>
    <n v="84"/>
    <s v="PERFUMARIA - 4"/>
    <s v="N"/>
    <m/>
    <m/>
    <s v="N"/>
    <n v="20230306"/>
    <m/>
    <n v="134467780"/>
    <s v="MIXED"/>
    <s v="Tech rep lvl"/>
    <s v="CosmÃ©ticos"/>
    <n v="1"/>
    <m/>
    <n v="0"/>
    <n v="0"/>
    <n v="100"/>
    <n v="134471472"/>
    <n v="999"/>
    <n v="2"/>
    <x v="0"/>
    <x v="0"/>
    <n v="0.4657"/>
    <n v="0.5323"/>
    <n v="0.4657"/>
    <n v="0.4325"/>
    <n v="0.41249999999999998"/>
    <n v="59.9"/>
    <n v="59.9"/>
    <n v="59.9"/>
    <n v="59.9"/>
    <n v="59.9"/>
    <s v="Brasil + Dia a Dia + VGF2"/>
    <s v="Bronze + Dia a Dia + VGF2"/>
    <s v="Prata + Dia a Dia + VGF2"/>
    <s v="Ouro + Dia a Dia + VGF2"/>
    <s v="Estrela + Dia a Dia + VGF2"/>
    <n v="30"/>
    <n v="20"/>
    <n v="30"/>
    <n v="35"/>
    <n v="38"/>
    <n v="45.79"/>
    <n v="45.79"/>
    <n v="45.79"/>
    <n v="45.79"/>
    <n v="45.79"/>
    <n v="3"/>
    <n v="3"/>
    <n v="3"/>
    <n v="3"/>
    <n v="3"/>
    <n v="41.93"/>
    <n v="47.92"/>
    <n v="41.93"/>
    <n v="38.935000000000002"/>
    <n v="37.137999999999998"/>
    <n v="0"/>
    <n v="0"/>
    <n v="0"/>
    <n v="0"/>
    <n v="0"/>
    <n v="0"/>
    <n v="100"/>
    <n v="100"/>
    <n v="100"/>
    <n v="100"/>
  </r>
  <r>
    <n v="626134"/>
    <x v="809"/>
    <n v="20200318"/>
    <m/>
    <s v="FACE"/>
    <x v="325"/>
    <s v="ANEW PLATINUM DAY CREAM TRIAL SIZE RESTAGE"/>
    <n v="1223091"/>
    <x v="809"/>
    <n v="1"/>
    <s v="IN-LINE (EXCL NR)"/>
    <s v="REGULAR PRICE"/>
    <n v="0.38059999999999999"/>
    <m/>
    <n v="2.8660000000000001"/>
    <m/>
    <m/>
    <n v="33.9"/>
    <n v="33.9"/>
    <n v="911"/>
    <n v="911"/>
    <n v="165"/>
    <s v="WORK IN PROGRESS"/>
    <n v="134467817"/>
    <s v="NO INCENTIVE"/>
    <s v="N"/>
    <s v="N"/>
    <s v="N"/>
    <s v="N"/>
    <x v="3"/>
    <n v="134467831"/>
    <n v="28"/>
    <n v="11"/>
    <n v="20230306"/>
    <s v="CUSTOMER"/>
    <n v="15"/>
    <s v="Y"/>
    <s v="Tech rep lvl + Dia a Dia + VGF2"/>
    <s v="FULL PAYMENT"/>
    <m/>
    <n v="11418.7099"/>
    <n v="8807.7839000000004"/>
    <n v="84.45"/>
    <m/>
    <s v="ANTI-AGING MOISTURIZER CREAM"/>
    <s v="MOISTURIZER"/>
    <s v="FACIAL CARE"/>
    <s v="FEMALE"/>
    <s v="ANEW"/>
    <s v="ANEW PLATINUM"/>
    <n v="1"/>
    <n v="100"/>
    <n v="100"/>
    <s v="N"/>
    <s v="N"/>
    <n v="52092"/>
    <m/>
    <s v="N"/>
    <m/>
    <m/>
    <m/>
    <m/>
    <m/>
    <m/>
    <m/>
    <m/>
    <s v="N"/>
    <n v="73976330"/>
    <s v="Extensao Revista Digital"/>
    <m/>
    <x v="0"/>
    <m/>
    <n v="164"/>
    <s v="FACE -  EXTENSAO REVISTA DIGITAL  1"/>
    <s v="N"/>
    <m/>
    <m/>
    <s v="N"/>
    <n v="20230306"/>
    <m/>
    <n v="134467817"/>
    <s v="MIXED"/>
    <s v="Tech rep lvl"/>
    <s v="CosmÃ©ticos"/>
    <n v="1"/>
    <m/>
    <n v="0"/>
    <n v="0"/>
    <n v="100"/>
    <n v="134467830"/>
    <n v="999"/>
    <n v="2"/>
    <x v="0"/>
    <x v="0"/>
    <n v="0.38059999999999999"/>
    <n v="0.435"/>
    <n v="0.38059999999999999"/>
    <n v="0.35339999999999999"/>
    <n v="0.33710000000000001"/>
    <n v="33.9"/>
    <n v="33.9"/>
    <n v="33.9"/>
    <n v="33.9"/>
    <n v="33.9"/>
    <s v="Brasil + Dia a Dia + VGF2"/>
    <s v="Bronze + Dia a Dia + VGF2"/>
    <s v="Prata + Dia a Dia + VGF2"/>
    <s v="Ouro + Dia a Dia + VGF2"/>
    <s v="Estrela + Dia a Dia + VGF2"/>
    <n v="30"/>
    <n v="20"/>
    <n v="30"/>
    <n v="35"/>
    <n v="38"/>
    <n v="83.92"/>
    <n v="83.92"/>
    <n v="83.92"/>
    <n v="83.92"/>
    <n v="83.92"/>
    <n v="0"/>
    <n v="0"/>
    <n v="0"/>
    <n v="0"/>
    <n v="0"/>
    <n v="23.73"/>
    <n v="27.12"/>
    <n v="23.73"/>
    <n v="22.035"/>
    <n v="21.018000000000001"/>
    <n v="0"/>
    <n v="0"/>
    <n v="0"/>
    <n v="0"/>
    <n v="0"/>
    <n v="0"/>
    <n v="100"/>
    <n v="100"/>
    <n v="100"/>
    <n v="100"/>
  </r>
  <r>
    <n v="626135"/>
    <x v="810"/>
    <n v="20200318"/>
    <m/>
    <s v="FACE"/>
    <x v="325"/>
    <s v="ANEW PLATINUM NIGHT CREAM RESTAGE"/>
    <n v="1223092"/>
    <x v="810"/>
    <n v="1"/>
    <s v="IN-LINE (EXCL NR)"/>
    <s v="REGULAR PRICE"/>
    <n v="0.38059999999999999"/>
    <m/>
    <n v="3.02"/>
    <m/>
    <m/>
    <n v="33.9"/>
    <n v="33.9"/>
    <n v="1092"/>
    <n v="1092"/>
    <n v="165"/>
    <s v="WORK IN PROGRESS"/>
    <n v="134467817"/>
    <s v="NO INCENTIVE"/>
    <s v="N"/>
    <s v="N"/>
    <s v="N"/>
    <s v="N"/>
    <x v="3"/>
    <n v="134467819"/>
    <n v="28"/>
    <n v="11"/>
    <n v="20230306"/>
    <s v="CUSTOMER"/>
    <n v="15"/>
    <s v="Y"/>
    <s v="Tech rep lvl + Dia a Dia + VGF2"/>
    <s v="FULL PAYMENT"/>
    <m/>
    <n v="13686.9318"/>
    <n v="10389.0918"/>
    <n v="83.61"/>
    <m/>
    <s v="ANTI-AGING MOISTURIZER CREAM"/>
    <s v="MOISTURIZER"/>
    <s v="FACIAL CARE"/>
    <s v="FEMALE"/>
    <s v="ANEW"/>
    <s v="ANEW PLATINUM"/>
    <n v="1"/>
    <n v="100"/>
    <n v="100"/>
    <s v="N"/>
    <s v="N"/>
    <n v="52093"/>
    <m/>
    <s v="N"/>
    <m/>
    <m/>
    <m/>
    <m/>
    <m/>
    <m/>
    <m/>
    <m/>
    <s v="N"/>
    <n v="73976330"/>
    <s v="Extensao Revista Digital"/>
    <m/>
    <x v="0"/>
    <m/>
    <n v="164"/>
    <s v="FACE -  EXTENSAO REVISTA DIGITAL  1"/>
    <s v="N"/>
    <m/>
    <m/>
    <s v="N"/>
    <n v="20230306"/>
    <m/>
    <n v="134467817"/>
    <s v="MIXED"/>
    <s v="Tech rep lvl"/>
    <s v="CosmÃ©ticos"/>
    <n v="1"/>
    <m/>
    <n v="0"/>
    <n v="0"/>
    <n v="100"/>
    <n v="134467818"/>
    <n v="999"/>
    <n v="2"/>
    <x v="0"/>
    <x v="0"/>
    <n v="0.38059999999999999"/>
    <n v="0.435"/>
    <n v="0.38059999999999999"/>
    <n v="0.35339999999999999"/>
    <n v="0.33710000000000001"/>
    <n v="33.9"/>
    <n v="33.9"/>
    <n v="33.9"/>
    <n v="33.9"/>
    <n v="33.9"/>
    <s v="Brasil + Dia a Dia + VGF2"/>
    <s v="Bronze + Dia a Dia + VGF2"/>
    <s v="Prata + Dia a Dia + VGF2"/>
    <s v="Ouro + Dia a Dia + VGF2"/>
    <s v="Estrela + Dia a Dia + VGF2"/>
    <n v="30"/>
    <n v="20"/>
    <n v="30"/>
    <n v="35"/>
    <n v="38"/>
    <n v="83.92"/>
    <n v="83.92"/>
    <n v="83.92"/>
    <n v="83.92"/>
    <n v="83.92"/>
    <n v="0"/>
    <n v="0"/>
    <n v="0"/>
    <n v="0"/>
    <n v="0"/>
    <n v="23.73"/>
    <n v="27.12"/>
    <n v="23.73"/>
    <n v="22.035"/>
    <n v="21.018000000000001"/>
    <n v="0"/>
    <n v="0"/>
    <n v="0"/>
    <n v="0"/>
    <n v="0"/>
    <n v="0"/>
    <n v="100"/>
    <n v="100"/>
    <n v="100"/>
    <n v="100"/>
  </r>
  <r>
    <n v="623783"/>
    <x v="811"/>
    <n v="20200314"/>
    <m/>
    <s v="FACE"/>
    <x v="326"/>
    <s v="ANEW MICELLAR WATER   TRIAL SIZE"/>
    <n v="1221720"/>
    <x v="811"/>
    <n v="1"/>
    <s v="IN-LINE (EXCL NR)"/>
    <s v="REGULAR PRICE"/>
    <n v="0.38059999999999999"/>
    <m/>
    <n v="1.8340000000000001"/>
    <m/>
    <m/>
    <n v="25.9"/>
    <n v="25.9"/>
    <n v="1224"/>
    <n v="1224"/>
    <n v="166"/>
    <s v="WORK IN PROGRESS"/>
    <n v="134467842"/>
    <s v="NO INCENTIVE"/>
    <s v="N"/>
    <s v="N"/>
    <s v="N"/>
    <s v="N"/>
    <x v="3"/>
    <n v="134467844"/>
    <n v="28"/>
    <n v="11"/>
    <n v="20230306"/>
    <s v="CUSTOMER"/>
    <n v="15"/>
    <s v="Y"/>
    <s v="Tech rep lvl + Dia a Dia + VGF2"/>
    <s v="FULL PAYMENT"/>
    <m/>
    <n v="11721.695100000001"/>
    <n v="9476.8791000000001"/>
    <n v="86.98"/>
    <m/>
    <s v="ANTI-AGING CLEANSER LOTION"/>
    <s v="CLEANSER"/>
    <s v="FACIAL CARE"/>
    <s v="FEMALE"/>
    <s v="ANEW"/>
    <s v="ANEW CLEAN"/>
    <n v="0"/>
    <n v="100"/>
    <n v="100"/>
    <s v="N"/>
    <s v="N"/>
    <n v="50322"/>
    <m/>
    <s v="N"/>
    <m/>
    <m/>
    <m/>
    <m/>
    <m/>
    <m/>
    <m/>
    <m/>
    <s v="N"/>
    <n v="73976330"/>
    <s v="Extensao Revista Digital"/>
    <m/>
    <x v="0"/>
    <m/>
    <n v="166"/>
    <s v="FACE -  EXTENSAO REVISTA DIGITAL  2"/>
    <s v="N"/>
    <m/>
    <m/>
    <s v="N"/>
    <n v="20230306"/>
    <m/>
    <n v="134467842"/>
    <s v="MIXED"/>
    <s v="Tech rep lvl"/>
    <s v="CosmÃ©ticos"/>
    <n v="1"/>
    <m/>
    <n v="0"/>
    <n v="0"/>
    <n v="100"/>
    <n v="134467843"/>
    <n v="999"/>
    <n v="2"/>
    <x v="0"/>
    <x v="0"/>
    <n v="0.38059999999999999"/>
    <n v="0.435"/>
    <n v="0.38059999999999999"/>
    <n v="0.35339999999999999"/>
    <n v="0.33710000000000001"/>
    <n v="25.9"/>
    <n v="25.9"/>
    <n v="25.9"/>
    <n v="25.9"/>
    <n v="25.9"/>
    <s v="Brasil + Dia a Dia + VGF2"/>
    <s v="Bronze + Dia a Dia + VGF2"/>
    <s v="Prata + Dia a Dia + VGF2"/>
    <s v="Ouro + Dia a Dia + VGF2"/>
    <s v="Estrela + Dia a Dia + VGF2"/>
    <n v="30"/>
    <n v="20"/>
    <n v="30"/>
    <n v="35"/>
    <n v="38"/>
    <n v="83.92"/>
    <n v="83.92"/>
    <n v="83.92"/>
    <n v="83.92"/>
    <n v="83.92"/>
    <n v="0"/>
    <n v="0"/>
    <n v="0"/>
    <n v="0"/>
    <n v="0"/>
    <n v="18.13"/>
    <n v="20.72"/>
    <n v="18.13"/>
    <n v="16.835000000000001"/>
    <n v="16.058"/>
    <n v="0"/>
    <n v="0"/>
    <n v="0"/>
    <n v="0"/>
    <n v="0"/>
    <n v="0"/>
    <n v="100"/>
    <n v="100"/>
    <n v="100"/>
    <n v="100"/>
  </r>
  <r>
    <n v="633860"/>
    <x v="812"/>
    <n v="20220305"/>
    <m/>
    <s v="FACE"/>
    <x v="327"/>
    <s v="RENEW VITAMINA D GEL CREME 15G"/>
    <n v="1228372"/>
    <x v="812"/>
    <n v="1"/>
    <s v="IN-LINE (EXCL NR)"/>
    <s v="REGULAR PRICE"/>
    <n v="0.38059999999999999"/>
    <m/>
    <n v="2.5750000000000002"/>
    <m/>
    <m/>
    <n v="29.9"/>
    <n v="29.9"/>
    <n v="1729"/>
    <n v="1729"/>
    <n v="166"/>
    <s v="WORK IN PROGRESS"/>
    <n v="134467855"/>
    <s v="NO INCENTIVE"/>
    <s v="N"/>
    <s v="N"/>
    <s v="N"/>
    <s v="N"/>
    <x v="3"/>
    <n v="134467857"/>
    <n v="28"/>
    <n v="11"/>
    <n v="20230306"/>
    <s v="CUSTOMER"/>
    <n v="15"/>
    <s v="Y"/>
    <s v="Tech rep lvl + Dia a Dia + VGF2"/>
    <s v="FULL PAYMENT"/>
    <m/>
    <n v="19117.898499999999"/>
    <n v="14665.7235"/>
    <n v="84.16"/>
    <m/>
    <s v="MOISTURIZER CREAM"/>
    <s v="MOISTURIZER"/>
    <s v="FACIAL CARE"/>
    <s v="FEMALE"/>
    <s v="ANEW"/>
    <s v="ANEW (NO SUB BRAND APPLIES)"/>
    <n v="0"/>
    <n v="100"/>
    <n v="100"/>
    <s v="N"/>
    <s v="N"/>
    <n v="50353"/>
    <m/>
    <s v="N"/>
    <m/>
    <m/>
    <m/>
    <m/>
    <m/>
    <m/>
    <m/>
    <m/>
    <s v="N"/>
    <n v="73976330"/>
    <s v="Extensao Revista Digital"/>
    <m/>
    <x v="0"/>
    <m/>
    <n v="166"/>
    <s v="FACE -  EXTENSAO REVISTA DIGITAL  2"/>
    <s v="N"/>
    <m/>
    <m/>
    <s v="N"/>
    <n v="20230306"/>
    <m/>
    <n v="134467855"/>
    <s v="MIXED"/>
    <s v="Tech rep lvl"/>
    <s v="CosmÃ©ticos"/>
    <n v="1"/>
    <m/>
    <n v="0"/>
    <n v="0"/>
    <n v="100"/>
    <n v="134467856"/>
    <n v="999"/>
    <n v="2"/>
    <x v="0"/>
    <x v="0"/>
    <n v="0.38059999999999999"/>
    <n v="0.435"/>
    <n v="0.38059999999999999"/>
    <n v="0.35339999999999999"/>
    <n v="0.33710000000000001"/>
    <n v="29.9"/>
    <n v="29.9"/>
    <n v="29.9"/>
    <n v="29.9"/>
    <n v="29.9"/>
    <s v="Brasil + Dia a Dia + VGF2"/>
    <s v="Bronze + Dia a Dia + VGF2"/>
    <s v="Prata + Dia a Dia + VGF2"/>
    <s v="Ouro + Dia a Dia + VGF2"/>
    <s v="Estrela + Dia a Dia + VGF2"/>
    <n v="30"/>
    <n v="20"/>
    <n v="30"/>
    <n v="35"/>
    <n v="38"/>
    <n v="83.92"/>
    <n v="83.92"/>
    <n v="83.92"/>
    <n v="83.92"/>
    <n v="83.92"/>
    <n v="0"/>
    <n v="0"/>
    <n v="0"/>
    <n v="0"/>
    <n v="0"/>
    <n v="20.93"/>
    <n v="23.92"/>
    <n v="20.93"/>
    <n v="19.434999999999999"/>
    <n v="18.538"/>
    <n v="0"/>
    <n v="0"/>
    <n v="0"/>
    <n v="0"/>
    <n v="0"/>
    <n v="0"/>
    <n v="100"/>
    <n v="100"/>
    <n v="100"/>
    <n v="100"/>
  </r>
  <r>
    <n v="587305"/>
    <x v="813"/>
    <n v="20180306"/>
    <m/>
    <s v="FRAGRANCE"/>
    <x v="328"/>
    <s v="LUIZA BRUNET GRAPHIC DESIGN RADIANCE"/>
    <n v="1196447"/>
    <x v="813"/>
    <n v="1"/>
    <s v="IN-LINE (EXCL NR)"/>
    <s v="REGULAR PRICE"/>
    <n v="0.4657"/>
    <m/>
    <n v="6.61"/>
    <m/>
    <m/>
    <n v="59.9"/>
    <n v="59.9"/>
    <n v="2562"/>
    <n v="2562"/>
    <n v="84"/>
    <s v="WORK IN PROGRESS"/>
    <n v="134467868"/>
    <s v="NO INCENTIVE"/>
    <s v="N"/>
    <s v="N"/>
    <s v="N"/>
    <s v="N"/>
    <x v="3"/>
    <n v="134467870"/>
    <n v="28"/>
    <n v="11"/>
    <n v="20230306"/>
    <s v="CUSTOMER"/>
    <n v="15"/>
    <s v="Y"/>
    <s v="Tech rep lvl + Dia a Dia + VGF2"/>
    <s v="FULL PAYMENT"/>
    <m/>
    <n v="69448.814700000003"/>
    <n v="52513.994700000003"/>
    <n v="83.41"/>
    <m/>
    <s v="EDT SPRAY"/>
    <s v="EDP/EDT/COLOGNE"/>
    <s v="FRAGRANCE JUICES"/>
    <s v="FEMALE"/>
    <s v="LUIZA BRUNET FRANCHISE"/>
    <s v="LUIZA BRUNET"/>
    <n v="0"/>
    <n v="100"/>
    <n v="100"/>
    <s v="N"/>
    <s v="N"/>
    <n v="51566"/>
    <m/>
    <s v="N"/>
    <m/>
    <m/>
    <m/>
    <m/>
    <m/>
    <m/>
    <m/>
    <m/>
    <s v="N"/>
    <m/>
    <m/>
    <m/>
    <x v="0"/>
    <m/>
    <n v="84"/>
    <s v="PERFUMARIA - 4"/>
    <s v="N"/>
    <m/>
    <m/>
    <s v="N"/>
    <n v="20230306"/>
    <m/>
    <n v="134467868"/>
    <s v="MIXED"/>
    <s v="Tech rep lvl"/>
    <s v="CosmÃ©ticos"/>
    <n v="1"/>
    <m/>
    <n v="0"/>
    <n v="0"/>
    <n v="100"/>
    <n v="134467869"/>
    <n v="999"/>
    <n v="2"/>
    <x v="0"/>
    <x v="0"/>
    <n v="0.4657"/>
    <n v="0.5323"/>
    <n v="0.4657"/>
    <n v="0.4325"/>
    <n v="0.41249999999999998"/>
    <n v="59.9"/>
    <n v="59.9"/>
    <n v="59.9"/>
    <n v="59.9"/>
    <n v="59.9"/>
    <s v="Brasil + Dia a Dia + VGF2"/>
    <s v="Bronze + Dia a Dia + VGF2"/>
    <s v="Prata + Dia a Dia + VGF2"/>
    <s v="Ouro + Dia a Dia + VGF2"/>
    <s v="Estrela + Dia a Dia + VGF2"/>
    <n v="30"/>
    <n v="20"/>
    <n v="30"/>
    <n v="35"/>
    <n v="38"/>
    <n v="45.79"/>
    <n v="45.79"/>
    <n v="45.79"/>
    <n v="45.79"/>
    <n v="45.79"/>
    <n v="3"/>
    <n v="3"/>
    <n v="3"/>
    <n v="3"/>
    <n v="3"/>
    <n v="41.93"/>
    <n v="47.92"/>
    <n v="41.93"/>
    <n v="38.935000000000002"/>
    <n v="37.137999999999998"/>
    <n v="0"/>
    <n v="0"/>
    <n v="0"/>
    <n v="0"/>
    <n v="0"/>
    <n v="0"/>
    <n v="100"/>
    <n v="100"/>
    <n v="100"/>
    <n v="100"/>
  </r>
  <r>
    <n v="587307"/>
    <x v="814"/>
    <n v="20180306"/>
    <m/>
    <s v="FRAGRANCE"/>
    <x v="328"/>
    <s v="LUIZA BRUNET GRAPHIC DESIGN ORIGINAL"/>
    <n v="1196448"/>
    <x v="814"/>
    <n v="1"/>
    <s v="IN-LINE (EXCL NR)"/>
    <s v="REGULAR PRICE"/>
    <n v="0.4657"/>
    <m/>
    <n v="6.1589999999999998"/>
    <m/>
    <m/>
    <n v="59.9"/>
    <n v="59.9"/>
    <n v="1456"/>
    <n v="1456"/>
    <n v="84"/>
    <s v="WORK IN PROGRESS"/>
    <n v="134467868"/>
    <s v="NO INCENTIVE"/>
    <s v="N"/>
    <s v="N"/>
    <s v="N"/>
    <s v="N"/>
    <x v="3"/>
    <n v="134467882"/>
    <n v="28"/>
    <n v="11"/>
    <n v="20230306"/>
    <s v="CUSTOMER"/>
    <n v="15"/>
    <s v="Y"/>
    <s v="Tech rep lvl + Dia a Dia + VGF2"/>
    <s v="FULL PAYMENT"/>
    <m/>
    <n v="39465.043100000003"/>
    <n v="30497.539100000002"/>
    <n v="84.55"/>
    <m/>
    <s v="EDT SPRAY"/>
    <s v="EDP/EDT/COLOGNE"/>
    <s v="FRAGRANCE JUICES"/>
    <s v="FEMALE"/>
    <s v="LUIZA BRUNET FRANCHISE"/>
    <s v="LUIZA BRUNET"/>
    <n v="0"/>
    <n v="100"/>
    <n v="100"/>
    <s v="N"/>
    <s v="N"/>
    <n v="51568"/>
    <m/>
    <s v="N"/>
    <m/>
    <m/>
    <m/>
    <m/>
    <m/>
    <m/>
    <m/>
    <m/>
    <s v="N"/>
    <m/>
    <m/>
    <m/>
    <x v="0"/>
    <m/>
    <n v="84"/>
    <s v="PERFUMARIA - 4"/>
    <s v="N"/>
    <m/>
    <m/>
    <s v="N"/>
    <n v="20230306"/>
    <m/>
    <n v="134467868"/>
    <s v="MIXED"/>
    <s v="Tech rep lvl"/>
    <s v="CosmÃ©ticos"/>
    <n v="1"/>
    <m/>
    <n v="0"/>
    <n v="0"/>
    <n v="100"/>
    <n v="134467881"/>
    <n v="999"/>
    <n v="2"/>
    <x v="0"/>
    <x v="0"/>
    <n v="0.4657"/>
    <n v="0.5323"/>
    <n v="0.4657"/>
    <n v="0.4325"/>
    <n v="0.41249999999999998"/>
    <n v="59.9"/>
    <n v="59.9"/>
    <n v="59.9"/>
    <n v="59.9"/>
    <n v="59.9"/>
    <s v="Brasil + Dia a Dia + VGF2"/>
    <s v="Bronze + Dia a Dia + VGF2"/>
    <s v="Prata + Dia a Dia + VGF2"/>
    <s v="Ouro + Dia a Dia + VGF2"/>
    <s v="Estrela + Dia a Dia + VGF2"/>
    <n v="30"/>
    <n v="20"/>
    <n v="30"/>
    <n v="35"/>
    <n v="38"/>
    <n v="45.79"/>
    <n v="45.79"/>
    <n v="45.79"/>
    <n v="45.79"/>
    <n v="45.79"/>
    <n v="3"/>
    <n v="3"/>
    <n v="3"/>
    <n v="3"/>
    <n v="3"/>
    <n v="41.93"/>
    <n v="47.92"/>
    <n v="41.93"/>
    <n v="38.935000000000002"/>
    <n v="37.137999999999998"/>
    <n v="0"/>
    <n v="0"/>
    <n v="0"/>
    <n v="0"/>
    <n v="0"/>
    <n v="0"/>
    <n v="100"/>
    <n v="100"/>
    <n v="100"/>
    <n v="100"/>
  </r>
  <r>
    <n v="587309"/>
    <x v="815"/>
    <n v="20180306"/>
    <m/>
    <s v="FRAGRANCE"/>
    <x v="328"/>
    <s v="LUIZA BRUNET GRAPHIC DESIGN PODEROSA"/>
    <n v="1196449"/>
    <x v="815"/>
    <n v="1"/>
    <s v="IN-LINE (EXCL NR)"/>
    <s v="REGULAR PRICE"/>
    <n v="0.4657"/>
    <m/>
    <n v="7.0069999999999997"/>
    <m/>
    <m/>
    <n v="69.900000000000006"/>
    <n v="69.900000000000006"/>
    <n v="1729"/>
    <n v="1729"/>
    <n v="84"/>
    <s v="WORK IN PROGRESS"/>
    <n v="134467868"/>
    <s v="NO INCENTIVE"/>
    <s v="N"/>
    <s v="N"/>
    <s v="N"/>
    <s v="N"/>
    <x v="3"/>
    <n v="134471437"/>
    <n v="28"/>
    <n v="11"/>
    <n v="20230306"/>
    <s v="CUSTOMER"/>
    <n v="15"/>
    <s v="Y"/>
    <s v="Tech rep lvl + Dia a Dia + VGF2"/>
    <s v="FULL PAYMENT"/>
    <m/>
    <n v="54691.822099999998"/>
    <n v="42576.718999999997"/>
    <n v="84.93"/>
    <m/>
    <s v="EDT SPRAY"/>
    <s v="EDP/EDT/COLOGNE"/>
    <s v="FRAGRANCE JUICES"/>
    <s v="FEMALE"/>
    <s v="LUIZA BRUNET FRANCHISE"/>
    <s v="LUIZA BRUNET"/>
    <n v="0"/>
    <n v="100"/>
    <n v="100"/>
    <s v="N"/>
    <s v="N"/>
    <n v="51564"/>
    <m/>
    <s v="N"/>
    <s v="RP"/>
    <n v="55.23"/>
    <n v="69.900000000000006"/>
    <n v="69.900000000000006"/>
    <m/>
    <m/>
    <m/>
    <m/>
    <s v="N"/>
    <m/>
    <m/>
    <m/>
    <x v="0"/>
    <m/>
    <n v="84"/>
    <s v="PERFUMARIA - 4"/>
    <s v="N"/>
    <m/>
    <m/>
    <s v="N"/>
    <n v="20230306"/>
    <m/>
    <n v="134467868"/>
    <s v="MIXED"/>
    <s v="Tech rep lvl"/>
    <s v="CosmÃ©ticos"/>
    <n v="1"/>
    <m/>
    <n v="0"/>
    <n v="0"/>
    <n v="100"/>
    <n v="134471436"/>
    <n v="999"/>
    <n v="2"/>
    <x v="0"/>
    <x v="0"/>
    <n v="0.4657"/>
    <n v="0.5323"/>
    <n v="0.4657"/>
    <n v="0.4325"/>
    <n v="0.41249999999999998"/>
    <n v="69.900000000000006"/>
    <n v="69.900000000000006"/>
    <n v="69.900000000000006"/>
    <n v="69.900000000000006"/>
    <n v="69.900000000000006"/>
    <s v="Brasil + Dia a Dia + VGF2"/>
    <s v="Bronze + Dia a Dia + VGF2"/>
    <s v="Prata + Dia a Dia + VGF2"/>
    <s v="Ouro + Dia a Dia + VGF2"/>
    <s v="Estrela + Dia a Dia + VGF2"/>
    <n v="30"/>
    <n v="20"/>
    <n v="30"/>
    <n v="35"/>
    <n v="38"/>
    <n v="45.79"/>
    <n v="45.79"/>
    <n v="45.79"/>
    <n v="45.79"/>
    <n v="45.79"/>
    <n v="3"/>
    <n v="3"/>
    <n v="3"/>
    <n v="3"/>
    <n v="3"/>
    <n v="48.93"/>
    <n v="55.92"/>
    <n v="48.93"/>
    <n v="45.435000000000002"/>
    <n v="43.338000000000001"/>
    <n v="0"/>
    <n v="0"/>
    <n v="0"/>
    <n v="0"/>
    <n v="0"/>
    <n v="0"/>
    <n v="100"/>
    <n v="100"/>
    <n v="100"/>
    <n v="100"/>
  </r>
  <r>
    <n v="587315"/>
    <x v="816"/>
    <n v="20180306"/>
    <m/>
    <s v="FRAGRANCE"/>
    <x v="328"/>
    <s v="LUIZA BY. LUIZA BRUNET GRAPHIC DESIGN"/>
    <n v="1196452"/>
    <x v="816"/>
    <n v="1"/>
    <s v="IN-LINE (EXCL NR)"/>
    <s v="REGULAR PRICE"/>
    <n v="0.4657"/>
    <m/>
    <n v="7.391"/>
    <m/>
    <m/>
    <n v="69.900000000000006"/>
    <n v="69.900000000000006"/>
    <n v="1638"/>
    <n v="1638"/>
    <n v="84"/>
    <s v="WORK IN PROGRESS"/>
    <n v="134467868"/>
    <s v="NO INCENTIVE"/>
    <s v="N"/>
    <s v="N"/>
    <s v="N"/>
    <s v="N"/>
    <x v="3"/>
    <n v="134471461"/>
    <n v="28"/>
    <n v="11"/>
    <n v="20230306"/>
    <s v="CUSTOMER"/>
    <n v="15"/>
    <s v="Y"/>
    <s v="Tech rep lvl + Dia a Dia + VGF2"/>
    <s v="FULL PAYMENT"/>
    <m/>
    <n v="51807.894800000002"/>
    <n v="39701.436800000003"/>
    <n v="84.11"/>
    <m/>
    <s v="EDT SPRAY"/>
    <s v="EDP/EDT/COLOGNE"/>
    <s v="FRAGRANCE JUICES"/>
    <s v="FEMALE"/>
    <s v="LUIZA BRUNET FRANCHISE"/>
    <s v="LUIZA BRUNET"/>
    <n v="0"/>
    <n v="100"/>
    <n v="100"/>
    <s v="N"/>
    <s v="N"/>
    <n v="51565"/>
    <m/>
    <s v="N"/>
    <s v="RP"/>
    <n v="55.23"/>
    <n v="69.900000000000006"/>
    <n v="69.900000000000006"/>
    <m/>
    <m/>
    <m/>
    <m/>
    <s v="N"/>
    <m/>
    <m/>
    <m/>
    <x v="0"/>
    <m/>
    <n v="84"/>
    <s v="PERFUMARIA - 4"/>
    <s v="N"/>
    <m/>
    <m/>
    <s v="N"/>
    <n v="20230306"/>
    <m/>
    <n v="134467868"/>
    <s v="MIXED"/>
    <s v="Tech rep lvl"/>
    <s v="CosmÃ©ticos"/>
    <n v="1"/>
    <m/>
    <n v="0"/>
    <n v="0"/>
    <n v="100"/>
    <n v="134471460"/>
    <n v="999"/>
    <n v="2"/>
    <x v="0"/>
    <x v="0"/>
    <n v="0.4657"/>
    <n v="0.5323"/>
    <n v="0.4657"/>
    <n v="0.4325"/>
    <n v="0.41249999999999998"/>
    <n v="69.900000000000006"/>
    <n v="69.900000000000006"/>
    <n v="69.900000000000006"/>
    <n v="69.900000000000006"/>
    <n v="69.900000000000006"/>
    <s v="Brasil + Dia a Dia + VGF2"/>
    <s v="Bronze + Dia a Dia + VGF2"/>
    <s v="Prata + Dia a Dia + VGF2"/>
    <s v="Ouro + Dia a Dia + VGF2"/>
    <s v="Estrela + Dia a Dia + VGF2"/>
    <n v="30"/>
    <n v="20"/>
    <n v="30"/>
    <n v="35"/>
    <n v="38"/>
    <n v="45.79"/>
    <n v="45.79"/>
    <n v="45.79"/>
    <n v="45.79"/>
    <n v="45.79"/>
    <n v="3"/>
    <n v="3"/>
    <n v="3"/>
    <n v="3"/>
    <n v="3"/>
    <n v="48.93"/>
    <n v="55.92"/>
    <n v="48.93"/>
    <n v="45.435000000000002"/>
    <n v="43.338000000000001"/>
    <n v="0"/>
    <n v="0"/>
    <n v="0"/>
    <n v="0"/>
    <n v="0"/>
    <n v="0"/>
    <n v="100"/>
    <n v="100"/>
    <n v="100"/>
    <n v="100"/>
  </r>
  <r>
    <n v="585162"/>
    <x v="817"/>
    <n v="20190304"/>
    <m/>
    <s v="FRAGRANCE"/>
    <x v="329"/>
    <s v="FAR AWAY REBEL EDP"/>
    <n v="1195717"/>
    <x v="817"/>
    <n v="1"/>
    <s v="EXCESS"/>
    <s v="REGULAR PRICE"/>
    <n v="0.48010000000000003"/>
    <m/>
    <n v="9.6140000000000008"/>
    <m/>
    <m/>
    <n v="81.900000000000006"/>
    <n v="81.900000000000006"/>
    <n v="1001"/>
    <n v="1001"/>
    <n v="88"/>
    <s v="WORK IN PROGRESS"/>
    <n v="134467893"/>
    <s v="NO INCENTIVE"/>
    <s v="N"/>
    <s v="N"/>
    <s v="N"/>
    <s v="N"/>
    <x v="3"/>
    <n v="134467895"/>
    <n v="28"/>
    <n v="11"/>
    <n v="20230306"/>
    <s v="CUSTOMER"/>
    <n v="15"/>
    <s v="Y"/>
    <s v="Tech rep lvl + Dia a Dia + VGF2"/>
    <s v="FULL PAYMENT"/>
    <m/>
    <n v="38243.966699999997"/>
    <n v="28620.352699999999"/>
    <n v="82.89"/>
    <m/>
    <s v="EDP SPRAY"/>
    <s v="EDP/EDT/COLOGNE"/>
    <s v="FRAGRANCE JUICES"/>
    <s v="FEMALE"/>
    <s v="FAR AWAY FRANCHISE"/>
    <s v="FAR AWAY REBEL"/>
    <n v="0"/>
    <n v="100"/>
    <n v="100"/>
    <s v="N"/>
    <s v="N"/>
    <n v="50066"/>
    <m/>
    <s v="N"/>
    <m/>
    <m/>
    <m/>
    <m/>
    <m/>
    <m/>
    <m/>
    <m/>
    <s v="N"/>
    <m/>
    <m/>
    <m/>
    <x v="0"/>
    <m/>
    <n v="88"/>
    <s v="PERFUMARIA - 6"/>
    <s v="N"/>
    <m/>
    <m/>
    <s v="N"/>
    <n v="20230306"/>
    <m/>
    <n v="134467893"/>
    <s v="MIXED"/>
    <s v="Tech rep lvl"/>
    <s v="CosmÃ©ticos"/>
    <n v="1"/>
    <m/>
    <n v="0"/>
    <n v="0"/>
    <n v="100"/>
    <n v="134467894"/>
    <n v="999"/>
    <n v="2"/>
    <x v="0"/>
    <x v="0"/>
    <n v="0.48010000000000003"/>
    <n v="0.54869999999999997"/>
    <n v="0.48010000000000003"/>
    <n v="0.44579999999999997"/>
    <n v="0.42530000000000001"/>
    <n v="81.900000000000006"/>
    <n v="81.900000000000006"/>
    <n v="81.900000000000006"/>
    <n v="81.900000000000006"/>
    <n v="81.900000000000006"/>
    <s v="Brasil + Dia a Dia + VGF2"/>
    <s v="Bronze + Dia a Dia + VGF2"/>
    <s v="Prata + Dia a Dia + VGF2"/>
    <s v="Ouro + Dia a Dia + VGF2"/>
    <s v="Estrela + Dia a Dia + VGF2"/>
    <n v="30"/>
    <n v="20"/>
    <n v="30"/>
    <n v="35"/>
    <n v="38"/>
    <n v="45.79"/>
    <n v="45.79"/>
    <n v="45.79"/>
    <n v="45.79"/>
    <n v="45.79"/>
    <n v="0"/>
    <n v="0"/>
    <n v="0"/>
    <n v="0"/>
    <n v="0"/>
    <n v="57.33"/>
    <n v="65.52"/>
    <n v="57.33"/>
    <n v="53.234999999999999"/>
    <n v="50.777999999999999"/>
    <n v="0"/>
    <n v="0"/>
    <n v="0"/>
    <n v="0"/>
    <n v="0"/>
    <n v="0"/>
    <n v="100"/>
    <n v="100"/>
    <n v="100"/>
    <n v="100"/>
  </r>
  <r>
    <n v="598150"/>
    <x v="818"/>
    <n v="20190314"/>
    <m/>
    <s v="FRAGRANCE"/>
    <x v="329"/>
    <s v="FAR AWAY GOLD - RESTAGE EDP"/>
    <n v="1200459"/>
    <x v="818"/>
    <n v="1"/>
    <s v="IN-LINE (EXCL NR)"/>
    <s v="REGULAR PRICE"/>
    <n v="0.48010000000000003"/>
    <m/>
    <n v="11.048"/>
    <m/>
    <m/>
    <n v="81.900000000000006"/>
    <n v="81.900000000000006"/>
    <n v="910"/>
    <n v="910"/>
    <n v="88"/>
    <s v="WORK IN PROGRESS"/>
    <n v="134467893"/>
    <s v="NO INCENTIVE"/>
    <s v="N"/>
    <s v="N"/>
    <s v="N"/>
    <s v="N"/>
    <x v="3"/>
    <n v="134471609"/>
    <n v="28"/>
    <n v="11"/>
    <n v="20230306"/>
    <s v="CUSTOMER"/>
    <n v="15"/>
    <s v="Y"/>
    <s v="Tech rep lvl + Dia a Dia + VGF2"/>
    <s v="FULL PAYMENT"/>
    <m/>
    <n v="34760.661399999997"/>
    <n v="24706.981400000001"/>
    <n v="80.33"/>
    <m/>
    <s v="EDP SPRAY"/>
    <s v="EDP/EDT/COLOGNE"/>
    <s v="FRAGRANCE JUICES"/>
    <s v="FEMALE"/>
    <s v="FAR AWAY FRANCHISE"/>
    <s v="FAR AWAY GOLD"/>
    <n v="0"/>
    <n v="100"/>
    <n v="100"/>
    <s v="N"/>
    <s v="N"/>
    <n v="51053"/>
    <m/>
    <s v="N"/>
    <s v="RP"/>
    <n v="75.91"/>
    <n v="81.900000000000006"/>
    <n v="81.900000000000006"/>
    <m/>
    <m/>
    <m/>
    <m/>
    <s v="N"/>
    <m/>
    <m/>
    <m/>
    <x v="0"/>
    <m/>
    <n v="88"/>
    <s v="PERFUMARIA - 6"/>
    <s v="N"/>
    <m/>
    <m/>
    <s v="N"/>
    <n v="20230306"/>
    <m/>
    <n v="134467893"/>
    <s v="MIXED"/>
    <s v="Tech rep lvl"/>
    <s v="CosmÃ©ticos"/>
    <n v="1"/>
    <m/>
    <n v="0"/>
    <n v="0"/>
    <n v="100"/>
    <n v="134471608"/>
    <n v="999"/>
    <n v="2"/>
    <x v="0"/>
    <x v="0"/>
    <n v="0.48010000000000003"/>
    <n v="0.54869999999999997"/>
    <n v="0.48010000000000003"/>
    <n v="0.44579999999999997"/>
    <n v="0.42530000000000001"/>
    <n v="81.900000000000006"/>
    <n v="81.900000000000006"/>
    <n v="81.900000000000006"/>
    <n v="81.900000000000006"/>
    <n v="81.900000000000006"/>
    <s v="Brasil + Dia a Dia + VGF2"/>
    <s v="Bronze + Dia a Dia + VGF2"/>
    <s v="Prata + Dia a Dia + VGF2"/>
    <s v="Ouro + Dia a Dia + VGF2"/>
    <s v="Estrela + Dia a Dia + VGF2"/>
    <n v="30"/>
    <n v="20"/>
    <n v="30"/>
    <n v="35"/>
    <n v="38"/>
    <n v="45.79"/>
    <n v="45.79"/>
    <n v="45.79"/>
    <n v="45.79"/>
    <n v="45.79"/>
    <n v="0"/>
    <n v="0"/>
    <n v="0"/>
    <n v="0"/>
    <n v="0"/>
    <n v="57.33"/>
    <n v="65.52"/>
    <n v="57.33"/>
    <n v="53.234999999999999"/>
    <n v="50.777999999999999"/>
    <n v="0"/>
    <n v="0"/>
    <n v="0"/>
    <n v="0"/>
    <n v="0"/>
    <n v="0"/>
    <n v="100"/>
    <n v="100"/>
    <n v="100"/>
    <n v="100"/>
  </r>
  <r>
    <n v="598325"/>
    <x v="819"/>
    <n v="20190314"/>
    <m/>
    <s v="FRAGRANCE"/>
    <x v="329"/>
    <s v="FAR AWAY GLAMOUR EDP"/>
    <n v="1200540"/>
    <x v="819"/>
    <n v="1"/>
    <s v="IN-LINE (EXCL NR)"/>
    <s v="REGULAR PRICE"/>
    <n v="0.48010000000000003"/>
    <m/>
    <n v="10.503"/>
    <m/>
    <m/>
    <n v="81.900000000000006"/>
    <n v="81.900000000000006"/>
    <n v="1638"/>
    <n v="1638"/>
    <n v="88"/>
    <s v="WORK IN PROGRESS"/>
    <n v="134467893"/>
    <s v="NO INCENTIVE"/>
    <s v="N"/>
    <s v="N"/>
    <s v="N"/>
    <s v="N"/>
    <x v="3"/>
    <n v="134467931"/>
    <n v="28"/>
    <n v="11"/>
    <n v="20230306"/>
    <s v="CUSTOMER"/>
    <n v="15"/>
    <s v="Y"/>
    <s v="Tech rep lvl + Dia a Dia + VGF2"/>
    <s v="FULL PAYMENT"/>
    <m/>
    <n v="62575.473899999997"/>
    <n v="45371.5599"/>
    <n v="81.3"/>
    <m/>
    <s v="EDP SPRAY"/>
    <s v="EDP/EDT/COLOGNE"/>
    <s v="FRAGRANCE JUICES"/>
    <s v="FEMALE"/>
    <s v="FAR AWAY FRANCHISE"/>
    <s v="FAR AWAY GLAMOUR"/>
    <n v="0"/>
    <n v="100"/>
    <n v="100"/>
    <s v="N"/>
    <s v="N"/>
    <n v="51056"/>
    <m/>
    <s v="N"/>
    <m/>
    <m/>
    <m/>
    <m/>
    <m/>
    <m/>
    <m/>
    <m/>
    <s v="N"/>
    <m/>
    <m/>
    <m/>
    <x v="0"/>
    <m/>
    <n v="88"/>
    <s v="PERFUMARIA - 6"/>
    <s v="N"/>
    <m/>
    <m/>
    <s v="N"/>
    <n v="20230306"/>
    <m/>
    <n v="134467893"/>
    <s v="MIXED"/>
    <s v="Tech rep lvl"/>
    <s v="CosmÃ©ticos"/>
    <n v="1"/>
    <m/>
    <n v="0"/>
    <n v="0"/>
    <n v="100"/>
    <n v="134467930"/>
    <n v="999"/>
    <n v="2"/>
    <x v="0"/>
    <x v="0"/>
    <n v="0.48010000000000003"/>
    <n v="0.54869999999999997"/>
    <n v="0.48010000000000003"/>
    <n v="0.44579999999999997"/>
    <n v="0.42530000000000001"/>
    <n v="81.900000000000006"/>
    <n v="81.900000000000006"/>
    <n v="81.900000000000006"/>
    <n v="81.900000000000006"/>
    <n v="81.900000000000006"/>
    <s v="Brasil + Dia a Dia + VGF2"/>
    <s v="Bronze + Dia a Dia + VGF2"/>
    <s v="Prata + Dia a Dia + VGF2"/>
    <s v="Ouro + Dia a Dia + VGF2"/>
    <s v="Estrela + Dia a Dia + VGF2"/>
    <n v="30"/>
    <n v="20"/>
    <n v="30"/>
    <n v="35"/>
    <n v="38"/>
    <n v="45.79"/>
    <n v="45.79"/>
    <n v="45.79"/>
    <n v="45.79"/>
    <n v="45.79"/>
    <n v="0"/>
    <n v="0"/>
    <n v="0"/>
    <n v="0"/>
    <n v="0"/>
    <n v="57.33"/>
    <n v="65.52"/>
    <n v="57.33"/>
    <n v="53.234999999999999"/>
    <n v="50.777999999999999"/>
    <n v="0"/>
    <n v="0"/>
    <n v="0"/>
    <n v="0"/>
    <n v="0"/>
    <n v="0"/>
    <n v="100"/>
    <n v="100"/>
    <n v="100"/>
    <n v="100"/>
  </r>
  <r>
    <n v="625972"/>
    <x v="820"/>
    <n v="20200310"/>
    <m/>
    <s v="FRAGRANCE"/>
    <x v="329"/>
    <s v="FAR..AWAY ORGINAL RESTAGE EDP BRAZIL"/>
    <n v="1200495"/>
    <x v="820"/>
    <n v="1"/>
    <s v="IN-LINE (EXCL NR)"/>
    <s v="REGULAR PRICE"/>
    <n v="0.48010000000000003"/>
    <m/>
    <n v="9.8010000000000002"/>
    <m/>
    <m/>
    <n v="81.900000000000006"/>
    <n v="81.900000000000006"/>
    <n v="2730"/>
    <n v="2730"/>
    <n v="88"/>
    <s v="WORK IN PROGRESS"/>
    <n v="134467893"/>
    <s v="NO INCENTIVE"/>
    <s v="N"/>
    <s v="N"/>
    <s v="N"/>
    <s v="N"/>
    <x v="3"/>
    <n v="134471621"/>
    <n v="28"/>
    <n v="11"/>
    <n v="20230306"/>
    <s v="CUSTOMER"/>
    <n v="15"/>
    <s v="Y"/>
    <s v="Tech rep lvl + Dia a Dia + VGF2"/>
    <s v="FULL PAYMENT"/>
    <m/>
    <n v="104302.7458"/>
    <n v="77546.015799999994"/>
    <n v="82.55"/>
    <m/>
    <s v="EDP SPRAY"/>
    <s v="EDP/EDT/COLOGNE"/>
    <s v="FRAGRANCE JUICES"/>
    <s v="FEMALE"/>
    <s v="FAR AWAY FRANCHISE"/>
    <s v="FAR AWAY"/>
    <n v="0"/>
    <n v="100"/>
    <n v="100"/>
    <s v="N"/>
    <s v="N"/>
    <n v="51315"/>
    <m/>
    <s v="N"/>
    <s v="RP"/>
    <n v="75.91"/>
    <n v="81.900000000000006"/>
    <n v="81.900000000000006"/>
    <m/>
    <m/>
    <m/>
    <m/>
    <s v="N"/>
    <m/>
    <m/>
    <m/>
    <x v="0"/>
    <m/>
    <n v="88"/>
    <s v="PERFUMARIA - 6"/>
    <s v="N"/>
    <m/>
    <m/>
    <s v="N"/>
    <n v="20230306"/>
    <m/>
    <n v="134467893"/>
    <s v="MIXED"/>
    <s v="Tech rep lvl"/>
    <s v="CosmÃ©ticos"/>
    <n v="1"/>
    <m/>
    <n v="0"/>
    <n v="0"/>
    <n v="100"/>
    <n v="134471620"/>
    <n v="999"/>
    <n v="2"/>
    <x v="0"/>
    <x v="0"/>
    <n v="0.48010000000000003"/>
    <n v="0.54869999999999997"/>
    <n v="0.48010000000000003"/>
    <n v="0.44579999999999997"/>
    <n v="0.42530000000000001"/>
    <n v="81.900000000000006"/>
    <n v="81.900000000000006"/>
    <n v="81.900000000000006"/>
    <n v="81.900000000000006"/>
    <n v="81.900000000000006"/>
    <s v="Brasil + Dia a Dia + VGF2"/>
    <s v="Bronze + Dia a Dia + VGF2"/>
    <s v="Prata + Dia a Dia + VGF2"/>
    <s v="Ouro + Dia a Dia + VGF2"/>
    <s v="Estrela + Dia a Dia + VGF2"/>
    <n v="30"/>
    <n v="20"/>
    <n v="30"/>
    <n v="35"/>
    <n v="38"/>
    <n v="45.79"/>
    <n v="45.79"/>
    <n v="45.79"/>
    <n v="45.79"/>
    <n v="45.79"/>
    <n v="0"/>
    <n v="0"/>
    <n v="0"/>
    <n v="0"/>
    <n v="0"/>
    <n v="57.33"/>
    <n v="65.52"/>
    <n v="57.33"/>
    <n v="53.234999999999999"/>
    <n v="50.777999999999999"/>
    <n v="0"/>
    <n v="0"/>
    <n v="0"/>
    <n v="0"/>
    <n v="0"/>
    <n v="0"/>
    <n v="100"/>
    <n v="100"/>
    <n v="100"/>
    <n v="100"/>
  </r>
  <r>
    <n v="626100"/>
    <x v="821"/>
    <n v="20210302"/>
    <m/>
    <s v="FRAGRANCE"/>
    <x v="329"/>
    <s v="FAR AWAY RED"/>
    <n v="1223065"/>
    <x v="821"/>
    <n v="1"/>
    <s v="IN-LINE (EXCL NR)"/>
    <s v="REGULAR PRICE"/>
    <n v="0.48010000000000003"/>
    <m/>
    <n v="9.93"/>
    <m/>
    <m/>
    <n v="81.900000000000006"/>
    <n v="81.900000000000006"/>
    <n v="1046"/>
    <n v="1046"/>
    <n v="88"/>
    <s v="WORK IN PROGRESS"/>
    <n v="134467893"/>
    <s v="NO INCENTIVE"/>
    <s v="N"/>
    <s v="N"/>
    <s v="N"/>
    <s v="N"/>
    <x v="3"/>
    <n v="134467907"/>
    <n v="28"/>
    <n v="11"/>
    <n v="20230306"/>
    <s v="CUSTOMER"/>
    <n v="15"/>
    <s v="Y"/>
    <s v="Tech rep lvl + Dia a Dia + VGF2"/>
    <s v="FULL PAYMENT"/>
    <m/>
    <n v="39952.769200000002"/>
    <n v="29565.9892"/>
    <n v="82.32"/>
    <m/>
    <s v="EDP SPRAY"/>
    <s v="EDP/EDT/COLOGNE"/>
    <s v="FRAGRANCE JUICES"/>
    <s v="FEMALE"/>
    <s v="FAR AWAY FRANCHISE"/>
    <s v="FAR AWAY ROYALE"/>
    <n v="0"/>
    <n v="100"/>
    <n v="100"/>
    <s v="N"/>
    <s v="N"/>
    <n v="52188"/>
    <m/>
    <s v="N"/>
    <m/>
    <m/>
    <m/>
    <m/>
    <m/>
    <m/>
    <m/>
    <m/>
    <s v="N"/>
    <m/>
    <m/>
    <m/>
    <x v="0"/>
    <m/>
    <n v="88"/>
    <s v="PERFUMARIA - 6"/>
    <s v="N"/>
    <m/>
    <m/>
    <s v="N"/>
    <n v="20230306"/>
    <m/>
    <n v="134467893"/>
    <s v="MIXED"/>
    <s v="Tech rep lvl"/>
    <s v="CosmÃ©ticos"/>
    <n v="1"/>
    <m/>
    <n v="0"/>
    <n v="0"/>
    <n v="100"/>
    <n v="134467906"/>
    <n v="999"/>
    <n v="2"/>
    <x v="0"/>
    <x v="0"/>
    <n v="0.48010000000000003"/>
    <n v="0.54869999999999997"/>
    <n v="0.48010000000000003"/>
    <n v="0.44579999999999997"/>
    <n v="0.42530000000000001"/>
    <n v="81.900000000000006"/>
    <n v="81.900000000000006"/>
    <n v="81.900000000000006"/>
    <n v="81.900000000000006"/>
    <n v="81.900000000000006"/>
    <s v="Brasil + Dia a Dia + VGF2"/>
    <s v="Bronze + Dia a Dia + VGF2"/>
    <s v="Prata + Dia a Dia + VGF2"/>
    <s v="Ouro + Dia a Dia + VGF2"/>
    <s v="Estrela + Dia a Dia + VGF2"/>
    <n v="30"/>
    <n v="20"/>
    <n v="30"/>
    <n v="35"/>
    <n v="38"/>
    <n v="45.79"/>
    <n v="45.79"/>
    <n v="45.79"/>
    <n v="45.79"/>
    <n v="45.79"/>
    <n v="0"/>
    <n v="0"/>
    <n v="0"/>
    <n v="0"/>
    <n v="0"/>
    <n v="57.33"/>
    <n v="65.52"/>
    <n v="57.33"/>
    <n v="53.234999999999999"/>
    <n v="50.777999999999999"/>
    <n v="0"/>
    <n v="0"/>
    <n v="0"/>
    <n v="0"/>
    <n v="0"/>
    <n v="0"/>
    <n v="100"/>
    <n v="100"/>
    <n v="100"/>
    <n v="100"/>
  </r>
  <r>
    <n v="631743"/>
    <x v="822"/>
    <n v="20210316"/>
    <m/>
    <s v="FRAGRANCE"/>
    <x v="329"/>
    <s v="FAR AWAY BEYOND PARFUM FOR HER 50ML"/>
    <n v="1223772"/>
    <x v="822"/>
    <n v="1"/>
    <s v="IN-LINE (EXCL NR)"/>
    <s v="REGULAR PRICE"/>
    <n v="0.48010000000000003"/>
    <m/>
    <n v="11.984"/>
    <m/>
    <m/>
    <n v="81.900000000000006"/>
    <n v="81.900000000000006"/>
    <n v="910"/>
    <n v="910"/>
    <n v="88"/>
    <s v="WORK IN PROGRESS"/>
    <n v="134467893"/>
    <s v="NO INCENTIVE"/>
    <s v="N"/>
    <s v="N"/>
    <s v="N"/>
    <s v="N"/>
    <x v="3"/>
    <n v="134471597"/>
    <n v="28"/>
    <n v="11"/>
    <n v="20230306"/>
    <s v="CUSTOMER"/>
    <n v="15"/>
    <s v="Y"/>
    <s v="Tech rep lvl + Dia a Dia + VGF2"/>
    <s v="FULL PAYMENT"/>
    <m/>
    <n v="34760.661399999997"/>
    <n v="23855.221399999999"/>
    <n v="78.67"/>
    <m/>
    <s v="PARFUM SPRAY"/>
    <s v="EDP/EDT/COLOGNE"/>
    <s v="FRAGRANCE JUICES"/>
    <s v="FEMALE"/>
    <s v="FAR AWAY FRANCHISE"/>
    <s v="FAR AWAY BEYOND"/>
    <n v="0"/>
    <n v="100"/>
    <n v="100"/>
    <s v="N"/>
    <s v="N"/>
    <n v="51757"/>
    <m/>
    <s v="N"/>
    <s v="RP"/>
    <n v="75.91"/>
    <n v="81.900000000000006"/>
    <n v="81.900000000000006"/>
    <m/>
    <m/>
    <m/>
    <m/>
    <s v="N"/>
    <m/>
    <m/>
    <m/>
    <x v="0"/>
    <m/>
    <n v="88"/>
    <s v="PERFUMARIA - 6"/>
    <s v="N"/>
    <m/>
    <m/>
    <s v="N"/>
    <n v="20230306"/>
    <m/>
    <n v="134467893"/>
    <s v="MIXED"/>
    <s v="Tech rep lvl"/>
    <s v="CosmÃ©ticos"/>
    <n v="1"/>
    <m/>
    <n v="0"/>
    <n v="0"/>
    <n v="100"/>
    <n v="134471596"/>
    <n v="999"/>
    <n v="2"/>
    <x v="0"/>
    <x v="0"/>
    <n v="0.48010000000000003"/>
    <n v="0.54869999999999997"/>
    <n v="0.48010000000000003"/>
    <n v="0.44579999999999997"/>
    <n v="0.42530000000000001"/>
    <n v="81.900000000000006"/>
    <n v="81.900000000000006"/>
    <n v="81.900000000000006"/>
    <n v="81.900000000000006"/>
    <n v="81.900000000000006"/>
    <s v="Brasil + Dia a Dia + VGF2"/>
    <s v="Bronze + Dia a Dia + VGF2"/>
    <s v="Prata + Dia a Dia + VGF2"/>
    <s v="Ouro + Dia a Dia + VGF2"/>
    <s v="Estrela + Dia a Dia + VGF2"/>
    <n v="30"/>
    <n v="20"/>
    <n v="30"/>
    <n v="35"/>
    <n v="38"/>
    <n v="45.79"/>
    <n v="45.79"/>
    <n v="45.79"/>
    <n v="45.79"/>
    <n v="45.79"/>
    <n v="0"/>
    <n v="0"/>
    <n v="0"/>
    <n v="0"/>
    <n v="0"/>
    <n v="57.33"/>
    <n v="65.52"/>
    <n v="57.33"/>
    <n v="53.234999999999999"/>
    <n v="50.777999999999999"/>
    <n v="0"/>
    <n v="0"/>
    <n v="0"/>
    <n v="0"/>
    <n v="0"/>
    <n v="0"/>
    <n v="100"/>
    <n v="100"/>
    <n v="100"/>
    <n v="100"/>
  </r>
  <r>
    <n v="636557"/>
    <x v="823"/>
    <n v="20220312"/>
    <m/>
    <s v="FRAGRANCE"/>
    <x v="329"/>
    <s v="FAR AWAY INFINITY DEO PARFUM REFORMULATION 50ML"/>
    <n v="1230195"/>
    <x v="823"/>
    <n v="1"/>
    <s v="IN-LINE (EXCL NR)"/>
    <s v="REGULAR PRICE"/>
    <n v="0.48010000000000003"/>
    <m/>
    <n v="9.8849999999999998"/>
    <m/>
    <m/>
    <n v="81.900000000000006"/>
    <n v="81.900000000000006"/>
    <n v="1548"/>
    <n v="1548"/>
    <n v="88"/>
    <s v="WORK IN PROGRESS"/>
    <n v="134467893"/>
    <s v="NO INCENTIVE"/>
    <s v="N"/>
    <s v="N"/>
    <s v="N"/>
    <s v="Y"/>
    <x v="3"/>
    <n v="134467919"/>
    <n v="28"/>
    <n v="11"/>
    <n v="20230306"/>
    <s v="CUSTOMER"/>
    <n v="15"/>
    <s v="Y"/>
    <s v="Tech rep lvl + Dia a Dia + VGF2"/>
    <s v="FULL PAYMENT"/>
    <m/>
    <n v="59143.2742"/>
    <n v="43841.294199999997"/>
    <n v="82.4"/>
    <m/>
    <s v="EDP SPRAY"/>
    <s v="EDP/EDT/COLOGNE"/>
    <s v="FRAGRANCE JUICES"/>
    <s v="FEMALE"/>
    <s v="FAR AWAY FRANCHISE"/>
    <s v="FAR AWAY INFINITY"/>
    <n v="0"/>
    <n v="100"/>
    <n v="100"/>
    <s v="N"/>
    <s v="N"/>
    <n v="51365"/>
    <m/>
    <s v="N"/>
    <m/>
    <m/>
    <m/>
    <m/>
    <m/>
    <m/>
    <m/>
    <m/>
    <s v="N"/>
    <m/>
    <m/>
    <m/>
    <x v="0"/>
    <m/>
    <n v="88"/>
    <s v="PERFUMARIA - 6"/>
    <s v="N"/>
    <m/>
    <m/>
    <s v="N"/>
    <n v="20230306"/>
    <m/>
    <n v="134467893"/>
    <s v="MIXED"/>
    <s v="Tech rep lvl"/>
    <s v="CosmÃ©ticos"/>
    <n v="1"/>
    <m/>
    <n v="0"/>
    <n v="0"/>
    <n v="100"/>
    <n v="134467918"/>
    <n v="999"/>
    <n v="2"/>
    <x v="0"/>
    <x v="0"/>
    <n v="0.48010000000000003"/>
    <n v="0.54869999999999997"/>
    <n v="0.48010000000000003"/>
    <n v="0.44579999999999997"/>
    <n v="0.42530000000000001"/>
    <n v="81.900000000000006"/>
    <n v="81.900000000000006"/>
    <n v="81.900000000000006"/>
    <n v="81.900000000000006"/>
    <n v="81.900000000000006"/>
    <s v="Brasil + Dia a Dia + VGF2"/>
    <s v="Bronze + Dia a Dia + VGF2"/>
    <s v="Prata + Dia a Dia + VGF2"/>
    <s v="Ouro + Dia a Dia + VGF2"/>
    <s v="Estrela + Dia a Dia + VGF2"/>
    <n v="30"/>
    <n v="20"/>
    <n v="30"/>
    <n v="35"/>
    <n v="38"/>
    <n v="45.79"/>
    <n v="45.79"/>
    <n v="45.79"/>
    <n v="45.79"/>
    <n v="45.79"/>
    <n v="0"/>
    <n v="0"/>
    <n v="0"/>
    <n v="0"/>
    <n v="0"/>
    <n v="57.33"/>
    <n v="65.52"/>
    <n v="57.33"/>
    <n v="53.234999999999999"/>
    <n v="50.777999999999999"/>
    <n v="0"/>
    <n v="0"/>
    <n v="0"/>
    <n v="0"/>
    <n v="0"/>
    <n v="0"/>
    <n v="100"/>
    <n v="100"/>
    <n v="100"/>
    <n v="100"/>
  </r>
  <r>
    <n v="627506"/>
    <x v="824"/>
    <n v="20220310"/>
    <m/>
    <s v="FRAGRANCE"/>
    <x v="330"/>
    <s v="FAR AWAY AURORA EDP"/>
    <n v="1224086"/>
    <x v="824"/>
    <n v="1"/>
    <s v="EXCESS"/>
    <s v="CROSS-OUT"/>
    <n v="0.48010000000000003"/>
    <m/>
    <n v="12.433999999999999"/>
    <m/>
    <m/>
    <n v="69.900000000000006"/>
    <n v="81.900000000000006"/>
    <n v="1"/>
    <n v="1"/>
    <n v="89"/>
    <s v="WORK IN PROGRESS"/>
    <n v="134467942"/>
    <s v="NO INCENTIVE"/>
    <s v="N"/>
    <s v="N"/>
    <s v="N"/>
    <s v="Y"/>
    <x v="3"/>
    <n v="134471633"/>
    <n v="28"/>
    <n v="11"/>
    <n v="20230306"/>
    <s v="CUSTOMER"/>
    <n v="15"/>
    <s v="Y"/>
    <s v="Tech rep lvl + Dia a Dia + VGF2"/>
    <s v="FULL PAYMENT"/>
    <m/>
    <n v="29.7285"/>
    <n v="17.294499999999999"/>
    <n v="74.069999999999993"/>
    <m/>
    <s v="EDP SPRAY"/>
    <s v="EDP/EDT/COLOGNE"/>
    <s v="FRAGRANCE JUICES"/>
    <s v="FEMALE"/>
    <s v="FAR AWAY FRANCHISE"/>
    <s v="FAR AWAY AURORA"/>
    <n v="1"/>
    <n v="100"/>
    <n v="100"/>
    <s v="N"/>
    <s v="N"/>
    <n v="50048"/>
    <m/>
    <s v="N"/>
    <m/>
    <m/>
    <m/>
    <m/>
    <m/>
    <m/>
    <m/>
    <m/>
    <s v="N"/>
    <m/>
    <m/>
    <m/>
    <x v="0"/>
    <m/>
    <n v="88"/>
    <s v="PERFUMARIA - 6"/>
    <s v="N"/>
    <m/>
    <m/>
    <s v="N"/>
    <n v="20230306"/>
    <m/>
    <n v="134467942"/>
    <s v="MIXED"/>
    <s v="Tech rep lvl"/>
    <s v="CosmÃ©ticos"/>
    <n v="1"/>
    <m/>
    <n v="0"/>
    <n v="0"/>
    <n v="100"/>
    <n v="134471632"/>
    <n v="999"/>
    <n v="2"/>
    <x v="0"/>
    <x v="0"/>
    <n v="0.48010000000000003"/>
    <n v="0.54869999999999997"/>
    <n v="0.48010000000000003"/>
    <n v="0.44579999999999997"/>
    <n v="0.42530000000000001"/>
    <n v="69.900000000000006"/>
    <n v="69.900000000000006"/>
    <n v="69.900000000000006"/>
    <n v="69.900000000000006"/>
    <n v="69.900000000000006"/>
    <s v="Brasil + Dia a Dia + VGF2"/>
    <s v="Bronze + Dia a Dia + VGF2"/>
    <s v="Prata + Dia a Dia + VGF2"/>
    <s v="Ouro + Dia a Dia + VGF2"/>
    <s v="Estrela + Dia a Dia + VGF2"/>
    <n v="30"/>
    <n v="20"/>
    <n v="30"/>
    <n v="35"/>
    <n v="38"/>
    <n v="45.79"/>
    <n v="45.79"/>
    <n v="45.79"/>
    <n v="45.79"/>
    <n v="45.79"/>
    <n v="0"/>
    <n v="0"/>
    <n v="0"/>
    <n v="0"/>
    <n v="0"/>
    <n v="48.93"/>
    <n v="55.92"/>
    <n v="48.93"/>
    <n v="45.435000000000002"/>
    <n v="43.338000000000001"/>
    <n v="0"/>
    <n v="0"/>
    <n v="0"/>
    <n v="0"/>
    <n v="0"/>
    <n v="0"/>
    <n v="100"/>
    <n v="100"/>
    <n v="100"/>
    <n v="100"/>
  </r>
  <r>
    <n v="632324"/>
    <x v="825"/>
    <n v="20230301"/>
    <m/>
    <s v="FRAGRANCE"/>
    <x v="330"/>
    <s v="FAR AWAY SPLENDORIA EDP"/>
    <n v="1227294"/>
    <x v="825"/>
    <n v="1"/>
    <s v="IN-LINE (EXCL NR)"/>
    <s v="CROSS-OUT"/>
    <n v="0.48010000000000003"/>
    <m/>
    <n v="12.135"/>
    <m/>
    <m/>
    <n v="69.900000000000006"/>
    <n v="81.900000000000006"/>
    <n v="1"/>
    <n v="1"/>
    <n v="89"/>
    <s v="WORK IN PROGRESS"/>
    <n v="134467942"/>
    <s v="NO INCENTIVE"/>
    <s v="N"/>
    <s v="N"/>
    <s v="N"/>
    <s v="N"/>
    <x v="3"/>
    <n v="134467944"/>
    <n v="28"/>
    <n v="11"/>
    <n v="20230306"/>
    <s v="CUSTOMER"/>
    <n v="15"/>
    <s v="Y"/>
    <s v="Tech rep lvl + Dia a Dia + VGF2"/>
    <s v="FULL PAYMENT"/>
    <m/>
    <n v="29.7285"/>
    <n v="17.593499999999999"/>
    <n v="74.69"/>
    <m/>
    <s v="EDP SPRAY"/>
    <s v="EDP/EDT/COLOGNE"/>
    <s v="FRAGRANCE JUICES"/>
    <s v="FEMALE"/>
    <s v="FAR AWAY FRANCHISE"/>
    <s v="FAR AWAY SPLENDORIA"/>
    <n v="1"/>
    <n v="100"/>
    <n v="100"/>
    <s v="N"/>
    <s v="N"/>
    <n v="51923"/>
    <m/>
    <s v="N"/>
    <m/>
    <m/>
    <m/>
    <m/>
    <m/>
    <m/>
    <m/>
    <m/>
    <s v="N"/>
    <m/>
    <m/>
    <m/>
    <x v="0"/>
    <m/>
    <n v="88"/>
    <s v="PERFUMARIA - 6"/>
    <s v="N"/>
    <m/>
    <m/>
    <s v="N"/>
    <n v="20230306"/>
    <m/>
    <n v="134467942"/>
    <s v="MIXED"/>
    <s v="Tech rep lvl"/>
    <s v="CosmÃ©ticos"/>
    <n v="1"/>
    <m/>
    <n v="0"/>
    <n v="0"/>
    <n v="100"/>
    <n v="134467943"/>
    <n v="999"/>
    <n v="2"/>
    <x v="0"/>
    <x v="0"/>
    <n v="0.48010000000000003"/>
    <n v="0.54869999999999997"/>
    <n v="0.48010000000000003"/>
    <n v="0.44579999999999997"/>
    <n v="0.42530000000000001"/>
    <n v="69.900000000000006"/>
    <n v="69.900000000000006"/>
    <n v="69.900000000000006"/>
    <n v="69.900000000000006"/>
    <n v="69.900000000000006"/>
    <s v="Brasil + Dia a Dia + VGF2"/>
    <s v="Bronze + Dia a Dia + VGF2"/>
    <s v="Prata + Dia a Dia + VGF2"/>
    <s v="Ouro + Dia a Dia + VGF2"/>
    <s v="Estrela + Dia a Dia + VGF2"/>
    <n v="30"/>
    <n v="20"/>
    <n v="30"/>
    <n v="35"/>
    <n v="38"/>
    <n v="45.79"/>
    <n v="45.79"/>
    <n v="45.79"/>
    <n v="45.79"/>
    <n v="45.79"/>
    <n v="0"/>
    <n v="0"/>
    <n v="0"/>
    <n v="0"/>
    <n v="0"/>
    <n v="48.93"/>
    <n v="55.92"/>
    <n v="48.93"/>
    <n v="45.435000000000002"/>
    <n v="43.338000000000001"/>
    <n v="0"/>
    <n v="0"/>
    <n v="0"/>
    <n v="0"/>
    <n v="0"/>
    <n v="0"/>
    <n v="100"/>
    <n v="100"/>
    <n v="100"/>
    <n v="100"/>
  </r>
  <r>
    <n v="601043"/>
    <x v="826"/>
    <n v="20190317"/>
    <m/>
    <s v="FRAGRANCE"/>
    <x v="331"/>
    <s v="PETIT ATTITUDE BEE EDT WITHDEO"/>
    <n v="1201502"/>
    <x v="826"/>
    <n v="1"/>
    <s v="IN-LINE (EXCL NR)"/>
    <s v="CROSS-OUT"/>
    <n v="0.48010000000000003"/>
    <m/>
    <n v="4.2190000000000003"/>
    <m/>
    <m/>
    <n v="27.99"/>
    <n v="36.99"/>
    <n v="12569"/>
    <n v="12569"/>
    <n v="82"/>
    <s v="WORK IN PROGRESS"/>
    <n v="134467992"/>
    <s v="NO INCENTIVE"/>
    <s v="N"/>
    <s v="N"/>
    <s v="N"/>
    <s v="N"/>
    <x v="3"/>
    <n v="134468006"/>
    <n v="28"/>
    <n v="11"/>
    <n v="20230306"/>
    <s v="CUSTOMER"/>
    <n v="15"/>
    <s v="Y"/>
    <s v="Tech rep lvl + Dia a Dia + VGF2"/>
    <s v="FULL PAYMENT"/>
    <m/>
    <n v="164127.42329999999"/>
    <n v="111098.81230000001"/>
    <n v="78.02"/>
    <m/>
    <s v="EDT SPRAY"/>
    <s v="EDP/EDT/COLOGNE"/>
    <s v="FRAGRANCE JUICES"/>
    <s v="FEMALE"/>
    <s v="AVON ATTITUDE"/>
    <s v="PETIT ATTITUDE"/>
    <n v="0"/>
    <n v="100"/>
    <n v="100"/>
    <s v="N"/>
    <s v="N"/>
    <n v="51060"/>
    <m/>
    <s v="N"/>
    <m/>
    <m/>
    <m/>
    <m/>
    <m/>
    <m/>
    <m/>
    <m/>
    <s v="N"/>
    <m/>
    <m/>
    <m/>
    <x v="0"/>
    <m/>
    <n v="82"/>
    <s v="PERFUMARIA - 3"/>
    <s v="N"/>
    <m/>
    <m/>
    <s v="N"/>
    <n v="20230306"/>
    <m/>
    <n v="134467992"/>
    <s v="MIXED"/>
    <s v="Tech rep lvl"/>
    <s v="CosmÃ©ticos"/>
    <n v="1"/>
    <m/>
    <n v="0"/>
    <n v="0"/>
    <n v="100"/>
    <n v="134468005"/>
    <n v="999"/>
    <n v="2"/>
    <x v="0"/>
    <x v="0"/>
    <n v="0.48010000000000003"/>
    <n v="0.54869999999999997"/>
    <n v="0.48010000000000003"/>
    <n v="0.44579999999999997"/>
    <n v="0.42530000000000001"/>
    <n v="27.99"/>
    <n v="27.99"/>
    <n v="27.99"/>
    <n v="27.99"/>
    <n v="27.99"/>
    <s v="Brasil + Dia a Dia + VGF2"/>
    <s v="Bronze + Dia a Dia + VGF2"/>
    <s v="Prata + Dia a Dia + VGF2"/>
    <s v="Ouro + Dia a Dia + VGF2"/>
    <s v="Estrela + Dia a Dia + VGF2"/>
    <n v="30"/>
    <n v="20"/>
    <n v="30"/>
    <n v="35"/>
    <n v="38"/>
    <n v="45.79"/>
    <n v="45.79"/>
    <n v="45.79"/>
    <n v="45.79"/>
    <n v="45.79"/>
    <n v="0"/>
    <n v="0"/>
    <n v="0"/>
    <n v="0"/>
    <n v="0"/>
    <n v="19.593"/>
    <n v="22.391999999999999"/>
    <n v="19.593"/>
    <n v="18.1935"/>
    <n v="17.3538"/>
    <n v="0"/>
    <n v="0"/>
    <n v="0"/>
    <n v="0"/>
    <n v="0"/>
    <n v="0"/>
    <n v="100"/>
    <n v="100"/>
    <n v="100"/>
    <n v="100"/>
  </r>
  <r>
    <n v="635590"/>
    <x v="827"/>
    <n v="20220317"/>
    <m/>
    <s v="FRAGRANCE"/>
    <x v="331"/>
    <s v="PETIT GIRL POWER DEO COLOGNE 50 ML"/>
    <n v="1229477"/>
    <x v="827"/>
    <n v="1"/>
    <s v="IN-LINE (EXCL NR)"/>
    <s v="CROSS-OUT"/>
    <n v="0.48010000000000003"/>
    <m/>
    <n v="3.9129999999999998"/>
    <m/>
    <m/>
    <n v="27.99"/>
    <n v="36.99"/>
    <n v="1"/>
    <n v="1"/>
    <n v="82"/>
    <s v="WORK IN PROGRESS"/>
    <n v="134467992"/>
    <s v="NO INCENTIVE"/>
    <s v="N"/>
    <s v="N"/>
    <s v="N"/>
    <s v="Y"/>
    <x v="3"/>
    <n v="134471938"/>
    <n v="28"/>
    <n v="11"/>
    <n v="20230306"/>
    <s v="CUSTOMER"/>
    <n v="15"/>
    <s v="Y"/>
    <s v="Tech rep lvl + Dia a Dia + VGF2"/>
    <s v="FULL PAYMENT"/>
    <m/>
    <n v="11.9041"/>
    <n v="7.9911000000000003"/>
    <n v="79.62"/>
    <m/>
    <s v="EDT SPRAY"/>
    <s v="EDP/EDT/COLOGNE"/>
    <s v="FRAGRANCE JUICES"/>
    <s v="FEMALE"/>
    <s v="PETIT - DEAR FRIENDS"/>
    <s v="PETIT - DEAR FRIENDS"/>
    <n v="0"/>
    <n v="100"/>
    <n v="100"/>
    <s v="N"/>
    <s v="N"/>
    <n v="51663"/>
    <m/>
    <s v="N"/>
    <s v="SP"/>
    <n v="27.63"/>
    <n v="32.99"/>
    <n v="34.590000000000003"/>
    <m/>
    <m/>
    <m/>
    <m/>
    <s v="N"/>
    <m/>
    <m/>
    <m/>
    <x v="0"/>
    <m/>
    <n v="82"/>
    <s v="PERFUMARIA - 3"/>
    <s v="N"/>
    <m/>
    <m/>
    <s v="N"/>
    <n v="20230306"/>
    <m/>
    <n v="134467992"/>
    <s v="MIXED"/>
    <s v="Tech rep lvl"/>
    <s v="CosmÃ©ticos"/>
    <n v="1"/>
    <m/>
    <n v="0"/>
    <n v="0"/>
    <n v="100"/>
    <n v="134471937"/>
    <n v="999"/>
    <n v="2"/>
    <x v="0"/>
    <x v="0"/>
    <n v="0.48010000000000003"/>
    <n v="0.54869999999999997"/>
    <n v="0.48010000000000003"/>
    <n v="0.44579999999999997"/>
    <n v="0.42530000000000001"/>
    <n v="27.99"/>
    <n v="27.99"/>
    <n v="27.99"/>
    <n v="27.99"/>
    <n v="27.99"/>
    <s v="Brasil + Dia a Dia + VGF2"/>
    <s v="Bronze + Dia a Dia + VGF2"/>
    <s v="Prata + Dia a Dia + VGF2"/>
    <s v="Ouro + Dia a Dia + VGF2"/>
    <s v="Estrela + Dia a Dia + VGF2"/>
    <n v="30"/>
    <n v="20"/>
    <n v="30"/>
    <n v="35"/>
    <n v="38"/>
    <n v="45.79"/>
    <n v="45.79"/>
    <n v="45.79"/>
    <n v="45.79"/>
    <n v="45.79"/>
    <n v="0"/>
    <n v="0"/>
    <n v="0"/>
    <n v="0"/>
    <n v="0"/>
    <n v="19.593"/>
    <n v="22.391999999999999"/>
    <n v="19.593"/>
    <n v="18.1935"/>
    <n v="17.3538"/>
    <n v="0"/>
    <n v="0"/>
    <n v="0"/>
    <n v="0"/>
    <n v="0"/>
    <n v="0"/>
    <n v="100"/>
    <n v="100"/>
    <n v="100"/>
    <n v="100"/>
  </r>
  <r>
    <n v="626109"/>
    <x v="828"/>
    <n v="20210301"/>
    <m/>
    <s v="FRAGRANCE"/>
    <x v="332"/>
    <s v="PETIT HAPPY BUG EDT"/>
    <n v="1223073"/>
    <x v="828"/>
    <n v="1"/>
    <s v="IN-LINE (EXCL NR)"/>
    <s v="REGULAR PRICE"/>
    <n v="0.48010000000000003"/>
    <m/>
    <n v="4.2919999999999998"/>
    <m/>
    <m/>
    <n v="36.99"/>
    <n v="36.99"/>
    <n v="3186"/>
    <n v="3186"/>
    <n v="82"/>
    <s v="WORK IN PROGRESS"/>
    <n v="134468029"/>
    <s v="NO INCENTIVE"/>
    <s v="N"/>
    <s v="N"/>
    <s v="N"/>
    <s v="N"/>
    <x v="3"/>
    <n v="134468043"/>
    <n v="28"/>
    <n v="11"/>
    <n v="20230306"/>
    <s v="CUSTOMER"/>
    <n v="15"/>
    <s v="Y"/>
    <s v="Tech rep lvl + Dia a Dia + VGF2"/>
    <s v="FULL PAYMENT"/>
    <m/>
    <n v="54976.099000000002"/>
    <n v="41301.786999999997"/>
    <n v="83.08"/>
    <m/>
    <s v="EDT SPRAY"/>
    <s v="EDP/EDT/COLOGNE"/>
    <s v="FRAGRANCE JUICES"/>
    <s v="FEMALE"/>
    <s v="PETIT - DEAR FRIENDS"/>
    <s v="PETIT - DEAR FRIENDS"/>
    <n v="0"/>
    <n v="100"/>
    <n v="100"/>
    <s v="N"/>
    <s v="N"/>
    <n v="52140"/>
    <m/>
    <s v="N"/>
    <m/>
    <m/>
    <m/>
    <m/>
    <m/>
    <m/>
    <m/>
    <m/>
    <s v="N"/>
    <m/>
    <m/>
    <m/>
    <x v="0"/>
    <m/>
    <n v="82"/>
    <s v="PERFUMARIA - 3"/>
    <s v="N"/>
    <m/>
    <m/>
    <s v="N"/>
    <n v="20230306"/>
    <m/>
    <n v="134468029"/>
    <s v="MIXED"/>
    <s v="Tech rep lvl"/>
    <s v="CosmÃ©ticos"/>
    <n v="1"/>
    <m/>
    <n v="0"/>
    <n v="0"/>
    <n v="100"/>
    <n v="134468042"/>
    <n v="999"/>
    <n v="2"/>
    <x v="0"/>
    <x v="0"/>
    <n v="0.48010000000000003"/>
    <n v="0.54869999999999997"/>
    <n v="0.48010000000000003"/>
    <n v="0.44579999999999997"/>
    <n v="0.42530000000000001"/>
    <n v="36.99"/>
    <n v="36.99"/>
    <n v="36.99"/>
    <n v="36.99"/>
    <n v="36.99"/>
    <s v="Brasil + Dia a Dia + VGF2"/>
    <s v="Bronze + Dia a Dia + VGF2"/>
    <s v="Prata + Dia a Dia + VGF2"/>
    <s v="Ouro + Dia a Dia + VGF2"/>
    <s v="Estrela + Dia a Dia + VGF2"/>
    <n v="30"/>
    <n v="20"/>
    <n v="30"/>
    <n v="35"/>
    <n v="38"/>
    <n v="45.79"/>
    <n v="45.79"/>
    <n v="45.79"/>
    <n v="45.79"/>
    <n v="45.79"/>
    <n v="0"/>
    <n v="0"/>
    <n v="0"/>
    <n v="0"/>
    <n v="0"/>
    <n v="25.893000000000001"/>
    <n v="29.591999999999999"/>
    <n v="25.893000000000001"/>
    <n v="24.043500000000002"/>
    <n v="22.933800000000002"/>
    <n v="0"/>
    <n v="0"/>
    <n v="0"/>
    <n v="0"/>
    <n v="0"/>
    <n v="0"/>
    <n v="100"/>
    <n v="100"/>
    <n v="100"/>
    <n v="100"/>
  </r>
  <r>
    <n v="630116"/>
    <x v="829"/>
    <n v="20210318"/>
    <m/>
    <s v="FRAGRANCE"/>
    <x v="332"/>
    <s v="PETIT LIBELLULE EDT"/>
    <n v="1225763"/>
    <x v="829"/>
    <n v="1"/>
    <s v="IN-LINE (EXCL NR)"/>
    <s v="REGULAR PRICE"/>
    <n v="0.48010000000000003"/>
    <m/>
    <n v="4.516"/>
    <m/>
    <m/>
    <n v="36.99"/>
    <n v="36.99"/>
    <n v="2730"/>
    <n v="2730"/>
    <n v="82"/>
    <s v="WORK IN PROGRESS"/>
    <n v="134468029"/>
    <s v="NO INCENTIVE"/>
    <s v="N"/>
    <s v="N"/>
    <s v="N"/>
    <s v="N"/>
    <x v="3"/>
    <n v="134471926"/>
    <n v="28"/>
    <n v="11"/>
    <n v="20230306"/>
    <s v="CUSTOMER"/>
    <n v="15"/>
    <s v="Y"/>
    <s v="Tech rep lvl + Dia a Dia + VGF2"/>
    <s v="FULL PAYMENT"/>
    <m/>
    <n v="47108.163200000003"/>
    <n v="34779.483200000002"/>
    <n v="82.2"/>
    <m/>
    <s v="EDT SPRAY"/>
    <s v="EDP/EDT/COLOGNE"/>
    <s v="FRAGRANCE JUICES"/>
    <s v="FEMALE"/>
    <s v="PETIT - DEAR FRIENDS"/>
    <s v="PETIT - DEAR FRIENDS"/>
    <n v="0"/>
    <n v="100"/>
    <n v="100"/>
    <s v="N"/>
    <s v="N"/>
    <n v="51185"/>
    <m/>
    <s v="N"/>
    <s v="RP"/>
    <n v="34.6"/>
    <n v="36.99"/>
    <n v="36.99"/>
    <m/>
    <m/>
    <m/>
    <m/>
    <s v="N"/>
    <m/>
    <m/>
    <m/>
    <x v="0"/>
    <m/>
    <n v="82"/>
    <s v="PERFUMARIA - 3"/>
    <s v="N"/>
    <m/>
    <m/>
    <s v="N"/>
    <n v="20230306"/>
    <m/>
    <n v="134468029"/>
    <s v="MIXED"/>
    <s v="Tech rep lvl"/>
    <s v="CosmÃ©ticos"/>
    <n v="1"/>
    <m/>
    <n v="0"/>
    <n v="0"/>
    <n v="100"/>
    <n v="134471925"/>
    <n v="999"/>
    <n v="2"/>
    <x v="0"/>
    <x v="0"/>
    <n v="0.48010000000000003"/>
    <n v="0.54869999999999997"/>
    <n v="0.48010000000000003"/>
    <n v="0.44579999999999997"/>
    <n v="0.42530000000000001"/>
    <n v="36.99"/>
    <n v="36.99"/>
    <n v="36.99"/>
    <n v="36.99"/>
    <n v="36.99"/>
    <s v="Brasil + Dia a Dia + VGF2"/>
    <s v="Bronze + Dia a Dia + VGF2"/>
    <s v="Prata + Dia a Dia + VGF2"/>
    <s v="Ouro + Dia a Dia + VGF2"/>
    <s v="Estrela + Dia a Dia + VGF2"/>
    <n v="30"/>
    <n v="20"/>
    <n v="30"/>
    <n v="35"/>
    <n v="38"/>
    <n v="45.79"/>
    <n v="45.79"/>
    <n v="45.79"/>
    <n v="45.79"/>
    <n v="45.79"/>
    <n v="0"/>
    <n v="0"/>
    <n v="0"/>
    <n v="0"/>
    <n v="0"/>
    <n v="25.893000000000001"/>
    <n v="29.591999999999999"/>
    <n v="25.893000000000001"/>
    <n v="24.043500000000002"/>
    <n v="22.933800000000002"/>
    <n v="0"/>
    <n v="0"/>
    <n v="0"/>
    <n v="0"/>
    <n v="0"/>
    <n v="0"/>
    <n v="100"/>
    <n v="100"/>
    <n v="100"/>
    <n v="100"/>
  </r>
  <r>
    <n v="636555"/>
    <x v="830"/>
    <n v="20220312"/>
    <m/>
    <s v="FRAGRANCE"/>
    <x v="332"/>
    <s v="PETIT ATTITUDE DEO COLONIA 50ML"/>
    <n v="1230193"/>
    <x v="830"/>
    <n v="1"/>
    <s v="IN-LINE (EXCL NR)"/>
    <s v="REGULAR PRICE"/>
    <n v="0.48010000000000003"/>
    <m/>
    <n v="3.8359999999999999"/>
    <m/>
    <m/>
    <n v="36.99"/>
    <n v="36.99"/>
    <n v="3186"/>
    <n v="3186"/>
    <n v="82"/>
    <s v="WORK IN PROGRESS"/>
    <n v="134468029"/>
    <s v="NO INCENTIVE"/>
    <s v="N"/>
    <s v="N"/>
    <s v="N"/>
    <s v="N"/>
    <x v="3"/>
    <n v="134468055"/>
    <n v="28"/>
    <n v="11"/>
    <n v="20230306"/>
    <s v="CUSTOMER"/>
    <n v="15"/>
    <s v="Y"/>
    <s v="Tech rep lvl + Dia a Dia + VGF2"/>
    <s v="FULL PAYMENT"/>
    <m/>
    <n v="54976.099000000002"/>
    <n v="42754.603000000003"/>
    <n v="84.88"/>
    <m/>
    <s v="EDT SPRAY"/>
    <s v="EDP/EDT/COLOGNE"/>
    <s v="FRAGRANCE JUICES"/>
    <s v="FEMALE"/>
    <s v="PETIT - DEAR FRIENDS"/>
    <s v="PETIT - DEAR FRIENDS"/>
    <n v="0"/>
    <n v="100"/>
    <n v="100"/>
    <s v="N"/>
    <s v="N"/>
    <n v="51355"/>
    <m/>
    <s v="N"/>
    <m/>
    <m/>
    <m/>
    <m/>
    <m/>
    <m/>
    <m/>
    <m/>
    <s v="N"/>
    <m/>
    <m/>
    <m/>
    <x v="0"/>
    <m/>
    <n v="82"/>
    <s v="PERFUMARIA - 3"/>
    <s v="N"/>
    <m/>
    <m/>
    <s v="N"/>
    <n v="20230306"/>
    <m/>
    <n v="134468029"/>
    <s v="MIXED"/>
    <s v="Tech rep lvl"/>
    <s v="CosmÃ©ticos"/>
    <n v="1"/>
    <m/>
    <n v="0"/>
    <n v="0"/>
    <n v="100"/>
    <n v="134468054"/>
    <n v="999"/>
    <n v="2"/>
    <x v="0"/>
    <x v="0"/>
    <n v="0.48010000000000003"/>
    <n v="0.54869999999999997"/>
    <n v="0.48010000000000003"/>
    <n v="0.44579999999999997"/>
    <n v="0.42530000000000001"/>
    <n v="36.99"/>
    <n v="36.99"/>
    <n v="36.99"/>
    <n v="36.99"/>
    <n v="36.99"/>
    <s v="Brasil + Dia a Dia + VGF2"/>
    <s v="Bronze + Dia a Dia + VGF2"/>
    <s v="Prata + Dia a Dia + VGF2"/>
    <s v="Ouro + Dia a Dia + VGF2"/>
    <s v="Estrela + Dia a Dia + VGF2"/>
    <n v="30"/>
    <n v="20"/>
    <n v="30"/>
    <n v="35"/>
    <n v="38"/>
    <n v="45.79"/>
    <n v="45.79"/>
    <n v="45.79"/>
    <n v="45.79"/>
    <n v="45.79"/>
    <n v="0"/>
    <n v="0"/>
    <n v="0"/>
    <n v="0"/>
    <n v="0"/>
    <n v="25.893000000000001"/>
    <n v="29.591999999999999"/>
    <n v="25.893000000000001"/>
    <n v="24.043500000000002"/>
    <n v="22.933800000000002"/>
    <n v="0"/>
    <n v="0"/>
    <n v="0"/>
    <n v="0"/>
    <n v="0"/>
    <n v="0"/>
    <n v="100"/>
    <n v="100"/>
    <n v="100"/>
    <n v="100"/>
  </r>
  <r>
    <n v="636963"/>
    <x v="831"/>
    <n v="20220313"/>
    <m/>
    <s v="FRAGRANCE"/>
    <x v="332"/>
    <s v="PETIT ATTITUDE LAVANDE DEO COLONIA 50ML"/>
    <n v="1230514"/>
    <x v="831"/>
    <n v="1"/>
    <s v="IN-LINE (EXCL NR)"/>
    <s v="REGULAR PRICE"/>
    <n v="0.48010000000000003"/>
    <m/>
    <n v="3.754"/>
    <m/>
    <m/>
    <n v="36.99"/>
    <n v="36.99"/>
    <n v="2639"/>
    <n v="2639"/>
    <n v="82"/>
    <s v="WORK IN PROGRESS"/>
    <n v="134468029"/>
    <s v="NO INCENTIVE"/>
    <s v="N"/>
    <s v="N"/>
    <s v="N"/>
    <s v="N"/>
    <x v="3"/>
    <n v="134471914"/>
    <n v="28"/>
    <n v="11"/>
    <n v="20230306"/>
    <s v="CUSTOMER"/>
    <n v="15"/>
    <s v="Y"/>
    <s v="Tech rep lvl + Dia a Dia + VGF2"/>
    <s v="FULL PAYMENT"/>
    <m/>
    <n v="45535.6924"/>
    <n v="35628.886400000003"/>
    <n v="85.2"/>
    <m/>
    <s v="EDT SPRAY"/>
    <s v="EDP/EDT/COLOGNE"/>
    <s v="FRAGRANCE JUICES"/>
    <s v="FEMALE"/>
    <s v="PETIT - DEAR FRIENDS"/>
    <s v="PETIT - DEAR FRIENDS"/>
    <n v="0"/>
    <n v="100"/>
    <n v="100"/>
    <s v="N"/>
    <s v="N"/>
    <n v="52245"/>
    <m/>
    <s v="N"/>
    <s v="RP"/>
    <n v="34.6"/>
    <n v="36.99"/>
    <n v="36.99"/>
    <m/>
    <m/>
    <m/>
    <m/>
    <s v="N"/>
    <m/>
    <m/>
    <m/>
    <x v="0"/>
    <m/>
    <n v="82"/>
    <s v="PERFUMARIA - 3"/>
    <s v="N"/>
    <m/>
    <m/>
    <s v="N"/>
    <n v="20230306"/>
    <m/>
    <n v="134468029"/>
    <s v="MIXED"/>
    <s v="Tech rep lvl"/>
    <s v="CosmÃ©ticos"/>
    <n v="1"/>
    <m/>
    <n v="0"/>
    <n v="0"/>
    <n v="100"/>
    <n v="134471913"/>
    <n v="999"/>
    <n v="2"/>
    <x v="0"/>
    <x v="0"/>
    <n v="0.48010000000000003"/>
    <n v="0.54869999999999997"/>
    <n v="0.48010000000000003"/>
    <n v="0.44579999999999997"/>
    <n v="0.42530000000000001"/>
    <n v="36.99"/>
    <n v="36.99"/>
    <n v="36.99"/>
    <n v="36.99"/>
    <n v="36.99"/>
    <s v="Brasil + Dia a Dia + VGF2"/>
    <s v="Bronze + Dia a Dia + VGF2"/>
    <s v="Prata + Dia a Dia + VGF2"/>
    <s v="Ouro + Dia a Dia + VGF2"/>
    <s v="Estrela + Dia a Dia + VGF2"/>
    <n v="30"/>
    <n v="20"/>
    <n v="30"/>
    <n v="35"/>
    <n v="38"/>
    <n v="45.79"/>
    <n v="45.79"/>
    <n v="45.79"/>
    <n v="45.79"/>
    <n v="45.79"/>
    <n v="0"/>
    <n v="0"/>
    <n v="0"/>
    <n v="0"/>
    <n v="0"/>
    <n v="25.893000000000001"/>
    <n v="29.591999999999999"/>
    <n v="25.893000000000001"/>
    <n v="24.043500000000002"/>
    <n v="22.933800000000002"/>
    <n v="0"/>
    <n v="0"/>
    <n v="0"/>
    <n v="0"/>
    <n v="0"/>
    <n v="0"/>
    <n v="100"/>
    <n v="100"/>
    <n v="100"/>
    <n v="100"/>
  </r>
  <r>
    <n v="2296764"/>
    <x v="832"/>
    <n v="20220306"/>
    <m/>
    <s v="FOOTWEAR"/>
    <x v="333"/>
    <s v="IPANEMA CLASS EASY"/>
    <n v="5580802"/>
    <x v="832"/>
    <n v="1"/>
    <s v="EXCESS"/>
    <s v="CROSS-OUT"/>
    <n v="0.5978"/>
    <m/>
    <n v="11.19"/>
    <m/>
    <m/>
    <n v="54.99"/>
    <n v="64.989999999999995"/>
    <n v="350"/>
    <n v="350"/>
    <n v="67"/>
    <s v="WORK IN PROGRESS"/>
    <n v="134468069"/>
    <s v="NO INCENTIVE"/>
    <s v="N"/>
    <s v="N"/>
    <s v="N"/>
    <s v="N"/>
    <x v="0"/>
    <n v="134468073"/>
    <n v="28"/>
    <n v="42"/>
    <n v="20230306"/>
    <s v="CUSTOMER"/>
    <n v="15"/>
    <s v="Y"/>
    <s v="Tech rep lvl + Moda &amp; Casa + VGF2"/>
    <s v="FULL PAYMENT"/>
    <m/>
    <n v="11505.557699999999"/>
    <n v="7589.0577000000003"/>
    <n v="71.069999999999993"/>
    <m/>
    <s v="SANDALS"/>
    <s v="SANDALS"/>
    <s v="SANDALS"/>
    <s v="FEMALE"/>
    <s v="AVON"/>
    <s v="AVON"/>
    <n v="1"/>
    <n v="34"/>
    <n v="25"/>
    <s v="N"/>
    <s v="N"/>
    <n v="46334"/>
    <m/>
    <s v="N"/>
    <s v="RO"/>
    <n v="50.8"/>
    <n v="51.99"/>
    <n v="57.19"/>
    <m/>
    <m/>
    <m/>
    <m/>
    <s v="N"/>
    <m/>
    <m/>
    <m/>
    <x v="0"/>
    <m/>
    <n v="66"/>
    <s v="CHEIA DE ESTILO 1"/>
    <s v="N"/>
    <m/>
    <m/>
    <s v="N"/>
    <n v="20230306"/>
    <m/>
    <n v="134468069"/>
    <s v="MIXED"/>
    <s v="Tech rep lvl"/>
    <s v="Moda &amp; Casa"/>
    <n v="1"/>
    <m/>
    <n v="0"/>
    <n v="0"/>
    <n v="100"/>
    <n v="134468070"/>
    <n v="999"/>
    <n v="3"/>
    <x v="0"/>
    <x v="0"/>
    <n v="0.5978"/>
    <n v="0.5978"/>
    <n v="0.5978"/>
    <n v="0.5978"/>
    <n v="0.5978"/>
    <n v="54.99"/>
    <n v="54.99"/>
    <n v="54.99"/>
    <n v="54.99"/>
    <n v="54.99"/>
    <s v="Brasil + Moda &amp; Casa + VGF2"/>
    <s v="Bronze + Moda &amp; Casa + VGF2"/>
    <s v="Prata + Moda &amp; Casa + VGF2"/>
    <s v="Ouro + Moda &amp; Casa + VGF2"/>
    <s v="Estrela + Moda &amp; Casa + VGF2"/>
    <n v="15"/>
    <n v="15"/>
    <n v="15"/>
    <n v="15"/>
    <n v="15"/>
    <n v="42.19"/>
    <n v="42.19"/>
    <n v="42.19"/>
    <n v="42.19"/>
    <n v="42.19"/>
    <n v="0"/>
    <n v="0"/>
    <n v="0"/>
    <n v="0"/>
    <n v="0"/>
    <n v="46.741500000000002"/>
    <n v="46.741500000000002"/>
    <n v="46.741500000000002"/>
    <n v="46.741500000000002"/>
    <n v="46.741500000000002"/>
    <n v="0"/>
    <n v="0"/>
    <n v="0"/>
    <n v="0"/>
    <n v="0"/>
    <n v="0"/>
    <n v="100"/>
    <n v="100"/>
    <n v="100"/>
    <n v="100"/>
  </r>
  <r>
    <n v="2296765"/>
    <x v="833"/>
    <n v="20220306"/>
    <m/>
    <s v="FOOTWEAR"/>
    <x v="333"/>
    <s v="IPANEMA CLASS EASY"/>
    <n v="5580802"/>
    <x v="833"/>
    <n v="1"/>
    <s v="EXCESS"/>
    <s v="CROSS-OUT"/>
    <n v="0.5978"/>
    <m/>
    <n v="11.19"/>
    <m/>
    <m/>
    <n v="54.99"/>
    <n v="64.989999999999995"/>
    <n v="271"/>
    <n v="271"/>
    <n v="67"/>
    <s v="WORK IN PROGRESS"/>
    <n v="134468069"/>
    <s v="NO INCENTIVE"/>
    <s v="N"/>
    <s v="N"/>
    <s v="N"/>
    <s v="N"/>
    <x v="0"/>
    <n v="134468071"/>
    <n v="28"/>
    <n v="42"/>
    <n v="20230306"/>
    <s v="CUSTOMER"/>
    <n v="15"/>
    <s v="Y"/>
    <s v="Tech rep lvl + Moda &amp; Casa + VGF2"/>
    <s v="FULL PAYMENT"/>
    <m/>
    <n v="8908.5889999999999"/>
    <n v="5876.0990000000002"/>
    <n v="71.069999999999993"/>
    <m/>
    <s v="SANDALS"/>
    <s v="SANDALS"/>
    <s v="SANDALS"/>
    <s v="FEMALE"/>
    <s v="AVON"/>
    <s v="AVON"/>
    <n v="1"/>
    <n v="34"/>
    <n v="25"/>
    <s v="N"/>
    <s v="N"/>
    <n v="46359"/>
    <m/>
    <s v="N"/>
    <s v="RO"/>
    <n v="50.8"/>
    <n v="51.99"/>
    <n v="57.19"/>
    <m/>
    <m/>
    <m/>
    <m/>
    <s v="N"/>
    <m/>
    <m/>
    <m/>
    <x v="0"/>
    <m/>
    <n v="66"/>
    <s v="CHEIA DE ESTILO 1"/>
    <s v="N"/>
    <m/>
    <m/>
    <s v="N"/>
    <n v="20230306"/>
    <m/>
    <n v="134468069"/>
    <s v="MIXED"/>
    <s v="Tech rep lvl"/>
    <s v="Moda &amp; Casa"/>
    <n v="1"/>
    <m/>
    <n v="0"/>
    <n v="0"/>
    <n v="100"/>
    <n v="134468070"/>
    <n v="999"/>
    <n v="3"/>
    <x v="0"/>
    <x v="0"/>
    <n v="0.5978"/>
    <n v="0.5978"/>
    <n v="0.5978"/>
    <n v="0.5978"/>
    <n v="0.5978"/>
    <n v="54.99"/>
    <n v="54.99"/>
    <n v="54.99"/>
    <n v="54.99"/>
    <n v="54.99"/>
    <s v="Brasil + Moda &amp; Casa + VGF2"/>
    <s v="Bronze + Moda &amp; Casa + VGF2"/>
    <s v="Prata + Moda &amp; Casa + VGF2"/>
    <s v="Ouro + Moda &amp; Casa + VGF2"/>
    <s v="Estrela + Moda &amp; Casa + VGF2"/>
    <n v="15"/>
    <n v="15"/>
    <n v="15"/>
    <n v="15"/>
    <n v="15"/>
    <n v="42.19"/>
    <n v="42.19"/>
    <n v="42.19"/>
    <n v="42.19"/>
    <n v="42.19"/>
    <n v="0"/>
    <n v="0"/>
    <n v="0"/>
    <n v="0"/>
    <n v="0"/>
    <n v="46.741500000000002"/>
    <n v="46.741500000000002"/>
    <n v="46.741500000000002"/>
    <n v="46.741500000000002"/>
    <n v="46.741500000000002"/>
    <n v="0"/>
    <n v="0"/>
    <n v="0"/>
    <n v="0"/>
    <n v="0"/>
    <n v="0"/>
    <n v="100"/>
    <n v="100"/>
    <n v="100"/>
    <n v="100"/>
  </r>
  <r>
    <n v="2296766"/>
    <x v="834"/>
    <n v="20220306"/>
    <m/>
    <s v="FOOTWEAR"/>
    <x v="333"/>
    <s v="IPANEMA CLASS EASY"/>
    <n v="5580802"/>
    <x v="834"/>
    <n v="1"/>
    <s v="EXCESS"/>
    <s v="CROSS-OUT"/>
    <n v="0.5978"/>
    <m/>
    <n v="11.19"/>
    <m/>
    <m/>
    <n v="54.99"/>
    <n v="64.989999999999995"/>
    <n v="394"/>
    <n v="394"/>
    <n v="67"/>
    <s v="WORK IN PROGRESS"/>
    <n v="134468069"/>
    <s v="NO INCENTIVE"/>
    <s v="N"/>
    <s v="N"/>
    <s v="N"/>
    <s v="N"/>
    <x v="0"/>
    <n v="134468074"/>
    <n v="28"/>
    <n v="42"/>
    <n v="20230306"/>
    <s v="CUSTOMER"/>
    <n v="15"/>
    <s v="Y"/>
    <s v="Tech rep lvl + Moda &amp; Casa + VGF2"/>
    <s v="FULL PAYMENT"/>
    <m/>
    <n v="12951.9707"/>
    <n v="8543.1106999999993"/>
    <n v="71.069999999999993"/>
    <m/>
    <s v="SANDALS"/>
    <s v="SANDALS"/>
    <s v="SANDALS"/>
    <s v="FEMALE"/>
    <s v="AVON"/>
    <s v="AVON"/>
    <n v="1"/>
    <n v="34"/>
    <n v="25"/>
    <s v="N"/>
    <s v="N"/>
    <n v="46392"/>
    <m/>
    <s v="N"/>
    <s v="RO"/>
    <n v="50.8"/>
    <n v="51.99"/>
    <n v="57.19"/>
    <m/>
    <m/>
    <m/>
    <m/>
    <s v="N"/>
    <m/>
    <m/>
    <m/>
    <x v="0"/>
    <m/>
    <n v="66"/>
    <s v="CHEIA DE ESTILO 1"/>
    <s v="N"/>
    <m/>
    <m/>
    <s v="N"/>
    <n v="20230306"/>
    <m/>
    <n v="134468069"/>
    <s v="MIXED"/>
    <s v="Tech rep lvl"/>
    <s v="Moda &amp; Casa"/>
    <n v="1"/>
    <m/>
    <n v="0"/>
    <n v="0"/>
    <n v="100"/>
    <n v="134468070"/>
    <n v="999"/>
    <n v="3"/>
    <x v="0"/>
    <x v="0"/>
    <n v="0.5978"/>
    <n v="0.5978"/>
    <n v="0.5978"/>
    <n v="0.5978"/>
    <n v="0.5978"/>
    <n v="54.99"/>
    <n v="54.99"/>
    <n v="54.99"/>
    <n v="54.99"/>
    <n v="54.99"/>
    <s v="Brasil + Moda &amp; Casa + VGF2"/>
    <s v="Bronze + Moda &amp; Casa + VGF2"/>
    <s v="Prata + Moda &amp; Casa + VGF2"/>
    <s v="Ouro + Moda &amp; Casa + VGF2"/>
    <s v="Estrela + Moda &amp; Casa + VGF2"/>
    <n v="15"/>
    <n v="15"/>
    <n v="15"/>
    <n v="15"/>
    <n v="15"/>
    <n v="42.19"/>
    <n v="42.19"/>
    <n v="42.19"/>
    <n v="42.19"/>
    <n v="42.19"/>
    <n v="0"/>
    <n v="0"/>
    <n v="0"/>
    <n v="0"/>
    <n v="0"/>
    <n v="46.741500000000002"/>
    <n v="46.741500000000002"/>
    <n v="46.741500000000002"/>
    <n v="46.741500000000002"/>
    <n v="46.741500000000002"/>
    <n v="0"/>
    <n v="0"/>
    <n v="0"/>
    <n v="0"/>
    <n v="0"/>
    <n v="0"/>
    <n v="100"/>
    <n v="100"/>
    <n v="100"/>
    <n v="100"/>
  </r>
  <r>
    <n v="2296767"/>
    <x v="835"/>
    <n v="20220306"/>
    <m/>
    <s v="FOOTWEAR"/>
    <x v="333"/>
    <s v="IPANEMA CLASS EASY"/>
    <n v="5580802"/>
    <x v="835"/>
    <n v="1"/>
    <s v="EXCESS"/>
    <s v="CROSS-OUT"/>
    <n v="0.5978"/>
    <m/>
    <n v="11.19"/>
    <m/>
    <m/>
    <n v="54.99"/>
    <n v="64.989999999999995"/>
    <n v="270"/>
    <n v="270"/>
    <n v="67"/>
    <s v="WORK IN PROGRESS"/>
    <n v="134468069"/>
    <s v="NO INCENTIVE"/>
    <s v="N"/>
    <s v="N"/>
    <s v="N"/>
    <s v="N"/>
    <x v="0"/>
    <n v="134468072"/>
    <n v="28"/>
    <n v="42"/>
    <n v="20230306"/>
    <s v="CUSTOMER"/>
    <n v="15"/>
    <s v="Y"/>
    <s v="Tech rep lvl + Moda &amp; Casa + VGF2"/>
    <s v="FULL PAYMENT"/>
    <m/>
    <n v="8875.7158999999992"/>
    <n v="5854.4159"/>
    <n v="71.069999999999993"/>
    <m/>
    <s v="SANDALS"/>
    <s v="SANDALS"/>
    <s v="SANDALS"/>
    <s v="FEMALE"/>
    <s v="AVON"/>
    <s v="AVON"/>
    <n v="1"/>
    <n v="34"/>
    <n v="25"/>
    <s v="N"/>
    <s v="N"/>
    <n v="46407"/>
    <m/>
    <s v="N"/>
    <s v="RO"/>
    <n v="50.8"/>
    <n v="51.99"/>
    <n v="57.19"/>
    <m/>
    <m/>
    <m/>
    <m/>
    <s v="N"/>
    <m/>
    <m/>
    <m/>
    <x v="0"/>
    <m/>
    <n v="66"/>
    <s v="CHEIA DE ESTILO 1"/>
    <s v="N"/>
    <m/>
    <m/>
    <s v="N"/>
    <n v="20230306"/>
    <m/>
    <n v="134468069"/>
    <s v="MIXED"/>
    <s v="Tech rep lvl"/>
    <s v="Moda &amp; Casa"/>
    <n v="1"/>
    <m/>
    <n v="0"/>
    <n v="0"/>
    <n v="100"/>
    <n v="134468070"/>
    <n v="999"/>
    <n v="3"/>
    <x v="0"/>
    <x v="0"/>
    <n v="0.5978"/>
    <n v="0.5978"/>
    <n v="0.5978"/>
    <n v="0.5978"/>
    <n v="0.5978"/>
    <n v="54.99"/>
    <n v="54.99"/>
    <n v="54.99"/>
    <n v="54.99"/>
    <n v="54.99"/>
    <s v="Brasil + Moda &amp; Casa + VGF2"/>
    <s v="Bronze + Moda &amp; Casa + VGF2"/>
    <s v="Prata + Moda &amp; Casa + VGF2"/>
    <s v="Ouro + Moda &amp; Casa + VGF2"/>
    <s v="Estrela + Moda &amp; Casa + VGF2"/>
    <n v="15"/>
    <n v="15"/>
    <n v="15"/>
    <n v="15"/>
    <n v="15"/>
    <n v="42.19"/>
    <n v="42.19"/>
    <n v="42.19"/>
    <n v="42.19"/>
    <n v="42.19"/>
    <n v="0"/>
    <n v="0"/>
    <n v="0"/>
    <n v="0"/>
    <n v="0"/>
    <n v="46.741500000000002"/>
    <n v="46.741500000000002"/>
    <n v="46.741500000000002"/>
    <n v="46.741500000000002"/>
    <n v="46.741500000000002"/>
    <n v="0"/>
    <n v="0"/>
    <n v="0"/>
    <n v="0"/>
    <n v="0"/>
    <n v="0"/>
    <n v="100"/>
    <n v="100"/>
    <n v="100"/>
    <n v="100"/>
  </r>
  <r>
    <n v="620843"/>
    <x v="712"/>
    <n v="20200316"/>
    <m/>
    <s v="FACE"/>
    <x v="334"/>
    <s v="ANEW PLATINUM DAY CREAM"/>
    <n v="1204415"/>
    <x v="712"/>
    <n v="2"/>
    <s v="IN-LINE (EXCL NR)"/>
    <s v="ANY X FOR.."/>
    <n v="0.54369999999999996"/>
    <m/>
    <n v="9.0709999999999997"/>
    <m/>
    <m/>
    <n v="100"/>
    <n v="89.9"/>
    <n v="31521"/>
    <n v="31521"/>
    <n v="24"/>
    <s v="WORK IN PROGRESS"/>
    <n v="134468130"/>
    <s v="NO INCENTIVE"/>
    <s v="N"/>
    <s v="N"/>
    <s v="N"/>
    <s v="N"/>
    <x v="1"/>
    <n v="134468144"/>
    <n v="28"/>
    <n v="32"/>
    <n v="20230306"/>
    <s v="NET ITEM"/>
    <n v="15"/>
    <s v="Y"/>
    <s v="Tech rep lvl + Dia a Dia + VGF2"/>
    <s v="FULL PAYMENT"/>
    <m/>
    <n v="832667.71759999997"/>
    <n v="546740.72660000005"/>
    <n v="78.849999999999994"/>
    <m/>
    <s v="ANTI-AGING MOISTURIZER CREAM"/>
    <s v="MOISTURIZER"/>
    <s v="FACIAL CARE"/>
    <s v="FEMALE"/>
    <s v="ANEW"/>
    <s v="ANEW (NO SUB BRAND APPLIES)"/>
    <n v="0"/>
    <n v="50"/>
    <n v="100"/>
    <s v="N"/>
    <s v="N"/>
    <n v="41058"/>
    <m/>
    <s v="N"/>
    <m/>
    <m/>
    <m/>
    <m/>
    <m/>
    <m/>
    <m/>
    <m/>
    <s v="N"/>
    <m/>
    <m/>
    <m/>
    <x v="0"/>
    <m/>
    <n v="24"/>
    <s v="FACE - RENEW"/>
    <s v="N"/>
    <m/>
    <m/>
    <s v="N"/>
    <n v="20230306"/>
    <m/>
    <n v="134468130"/>
    <s v="MIXED"/>
    <s v="Tech rep lvl"/>
    <s v="CosmÃ©ticos"/>
    <n v="2"/>
    <m/>
    <n v="0"/>
    <n v="0"/>
    <n v="100"/>
    <n v="134468143"/>
    <n v="999"/>
    <n v="2"/>
    <x v="0"/>
    <x v="0"/>
    <n v="0.54369999999999996"/>
    <n v="0.54369999999999996"/>
    <n v="0.54369999999999996"/>
    <n v="0.54369999999999996"/>
    <n v="0.54369999999999996"/>
    <n v="100"/>
    <n v="114.29"/>
    <n v="100"/>
    <n v="92.86"/>
    <n v="88.57"/>
    <s v="Brasil + Dia a Dia + VGF2"/>
    <s v="Bronze + Dia a Dia + VGF2"/>
    <s v="Prata + Dia a Dia + VGF2"/>
    <s v="Ouro + Dia a Dia + VGF2"/>
    <s v="Estrela + Dia a Dia + VGF2"/>
    <n v="30"/>
    <n v="20"/>
    <n v="30"/>
    <n v="35"/>
    <n v="38"/>
    <n v="83.92"/>
    <n v="83.92"/>
    <n v="83.92"/>
    <n v="83.92"/>
    <n v="83.92"/>
    <n v="0"/>
    <n v="0"/>
    <n v="0"/>
    <n v="0"/>
    <n v="0"/>
    <n v="50"/>
    <n v="57.145000000000003"/>
    <n v="50"/>
    <n v="46.43"/>
    <n v="44.284999999999997"/>
    <n v="57.8"/>
    <n v="43.51"/>
    <n v="57.8"/>
    <n v="64.94"/>
    <n v="69.23"/>
    <n v="36"/>
    <n v="72"/>
    <n v="63"/>
    <n v="58"/>
    <n v="56"/>
  </r>
  <r>
    <n v="620844"/>
    <x v="713"/>
    <n v="20200316"/>
    <m/>
    <s v="FACE"/>
    <x v="334"/>
    <s v="ANEW PLATINUM NIGHT CREAM"/>
    <n v="1204417"/>
    <x v="713"/>
    <n v="2"/>
    <s v="IN-LINE (EXCL NR)"/>
    <s v="ANY X FOR.."/>
    <n v="0.54369999999999996"/>
    <m/>
    <n v="8.6080000000000005"/>
    <m/>
    <m/>
    <n v="100"/>
    <n v="89.9"/>
    <n v="31521"/>
    <n v="31521"/>
    <n v="24"/>
    <s v="WORK IN PROGRESS"/>
    <n v="134468130"/>
    <s v="NO INCENTIVE"/>
    <s v="N"/>
    <s v="N"/>
    <s v="N"/>
    <s v="N"/>
    <x v="1"/>
    <n v="134468132"/>
    <n v="28"/>
    <n v="32"/>
    <n v="20230306"/>
    <s v="NET ITEM"/>
    <n v="15"/>
    <s v="Y"/>
    <s v="Tech rep lvl + Dia a Dia + VGF2"/>
    <s v="FULL PAYMENT"/>
    <m/>
    <n v="832667.71759999997"/>
    <n v="561334.94960000005"/>
    <n v="79.930000000000007"/>
    <m/>
    <s v="ANTI-AGING MOISTURIZER CREAM"/>
    <s v="MOISTURIZER"/>
    <s v="FACIAL CARE"/>
    <s v="FEMALE"/>
    <s v="ANEW"/>
    <s v="ANEW (NO SUB BRAND APPLIES)"/>
    <n v="0"/>
    <n v="50"/>
    <n v="100"/>
    <s v="N"/>
    <s v="N"/>
    <n v="41147"/>
    <m/>
    <s v="N"/>
    <m/>
    <m/>
    <m/>
    <m/>
    <m/>
    <m/>
    <m/>
    <m/>
    <s v="N"/>
    <m/>
    <m/>
    <m/>
    <x v="0"/>
    <m/>
    <n v="24"/>
    <s v="FACE - RENEW"/>
    <s v="N"/>
    <m/>
    <m/>
    <s v="N"/>
    <n v="20230306"/>
    <m/>
    <n v="134468130"/>
    <s v="MIXED"/>
    <s v="Tech rep lvl"/>
    <s v="CosmÃ©ticos"/>
    <n v="2"/>
    <m/>
    <n v="0"/>
    <n v="0"/>
    <n v="100"/>
    <n v="134468131"/>
    <n v="999"/>
    <n v="2"/>
    <x v="0"/>
    <x v="0"/>
    <n v="0.54369999999999996"/>
    <n v="0.54369999999999996"/>
    <n v="0.54369999999999996"/>
    <n v="0.54369999999999996"/>
    <n v="0.54369999999999996"/>
    <n v="100"/>
    <n v="114.29"/>
    <n v="100"/>
    <n v="92.86"/>
    <n v="88.57"/>
    <s v="Brasil + Dia a Dia + VGF2"/>
    <s v="Bronze + Dia a Dia + VGF2"/>
    <s v="Prata + Dia a Dia + VGF2"/>
    <s v="Ouro + Dia a Dia + VGF2"/>
    <s v="Estrela + Dia a Dia + VGF2"/>
    <n v="30"/>
    <n v="20"/>
    <n v="30"/>
    <n v="35"/>
    <n v="38"/>
    <n v="83.92"/>
    <n v="83.92"/>
    <n v="83.92"/>
    <n v="83.92"/>
    <n v="83.92"/>
    <n v="0"/>
    <n v="0"/>
    <n v="0"/>
    <n v="0"/>
    <n v="0"/>
    <n v="50"/>
    <n v="57.145000000000003"/>
    <n v="50"/>
    <n v="46.43"/>
    <n v="44.284999999999997"/>
    <n v="57.8"/>
    <n v="43.51"/>
    <n v="57.8"/>
    <n v="64.94"/>
    <n v="69.23"/>
    <n v="36"/>
    <n v="72"/>
    <n v="63"/>
    <n v="58"/>
    <n v="56"/>
  </r>
  <r>
    <n v="632011"/>
    <x v="764"/>
    <n v="20210316"/>
    <m/>
    <s v="FACE"/>
    <x v="335"/>
    <s v="AVON CARE EVEN TONE WITH VIT C NIGHT"/>
    <n v="1227084"/>
    <x v="764"/>
    <n v="2"/>
    <s v="IN-LINE (EXCL NR)"/>
    <s v="ANY X FOR.."/>
    <n v="0.54369999999999996"/>
    <m/>
    <n v="1.6559999999999999"/>
    <m/>
    <m/>
    <n v="16.88"/>
    <n v="18.989999999999998"/>
    <n v="86805"/>
    <n v="86805"/>
    <n v="27"/>
    <s v="WORK IN PROGRESS"/>
    <n v="134468156"/>
    <s v="NO INCENTIVE"/>
    <s v="N"/>
    <s v="N"/>
    <s v="N"/>
    <s v="N"/>
    <x v="1"/>
    <n v="134468158"/>
    <n v="28"/>
    <n v="32"/>
    <n v="20230306"/>
    <s v="NET ITEM"/>
    <n v="15"/>
    <s v="Y"/>
    <s v="Tech rep lvl + Dia a Dia + VGF2"/>
    <s v="FULL PAYMENT"/>
    <m/>
    <n v="387019.11109999998"/>
    <n v="243270.03109999999"/>
    <n v="76.55"/>
    <m/>
    <s v="WHITENING TREATMENT CREAM"/>
    <s v="TREATMENT"/>
    <s v="FACIAL CARE"/>
    <s v="UNISEX"/>
    <s v="AVON CARE FRANCHISE"/>
    <s v="AVON CARE (NO SUB BRAND APPLIES)"/>
    <n v="1"/>
    <n v="34"/>
    <n v="100"/>
    <s v="N"/>
    <s v="N"/>
    <n v="43251"/>
    <m/>
    <s v="N"/>
    <s v="HIT"/>
    <n v="11.84"/>
    <n v="13.99"/>
    <n v="13.33"/>
    <m/>
    <m/>
    <m/>
    <m/>
    <s v="N"/>
    <n v="86672584"/>
    <s v="Oferta Imperdivel"/>
    <m/>
    <x v="0"/>
    <m/>
    <n v="26"/>
    <s v="FACE - RENEW / AVON CARE FACE"/>
    <s v="N"/>
    <m/>
    <m/>
    <s v="N"/>
    <n v="20230306"/>
    <m/>
    <n v="134468156"/>
    <s v="MIXED"/>
    <s v="Tech rep lvl"/>
    <s v="CosmÃ©ticos"/>
    <n v="2"/>
    <m/>
    <n v="0"/>
    <n v="0"/>
    <n v="100"/>
    <n v="134468157"/>
    <n v="999"/>
    <n v="2"/>
    <x v="0"/>
    <x v="0"/>
    <n v="0.54369999999999996"/>
    <n v="0.54369999999999996"/>
    <n v="0.54369999999999996"/>
    <n v="0.54369999999999996"/>
    <n v="0.54369999999999996"/>
    <n v="16.88"/>
    <n v="19.29"/>
    <n v="16.88"/>
    <n v="15.67"/>
    <n v="14.95"/>
    <s v="Brasil + Dia a Dia + VGF2"/>
    <s v="Bronze + Dia a Dia + VGF2"/>
    <s v="Prata + Dia a Dia + VGF2"/>
    <s v="Ouro + Dia a Dia + VGF2"/>
    <s v="Estrela + Dia a Dia + VGF2"/>
    <n v="30"/>
    <n v="20"/>
    <n v="30"/>
    <n v="35"/>
    <n v="38"/>
    <n v="83.92"/>
    <n v="83.92"/>
    <n v="83.92"/>
    <n v="83.92"/>
    <n v="83.92"/>
    <n v="0"/>
    <n v="0"/>
    <n v="0"/>
    <n v="0"/>
    <n v="0"/>
    <n v="8.44"/>
    <n v="9.6449999999999996"/>
    <n v="8.44"/>
    <n v="7.835"/>
    <n v="7.4749999999999996"/>
    <n v="9.1"/>
    <n v="6.69"/>
    <n v="9.1"/>
    <n v="10.31"/>
    <n v="11.03"/>
    <n v="35"/>
    <n v="74"/>
    <n v="64"/>
    <n v="60"/>
    <n v="57"/>
  </r>
  <r>
    <n v="626182"/>
    <x v="703"/>
    <n v="20220312"/>
    <m/>
    <s v="FACE"/>
    <x v="336"/>
    <s v="AVON CARE RESTAGE REFRESHING CUCUMBER"/>
    <n v="1223133"/>
    <x v="703"/>
    <n v="1"/>
    <s v="IN-LINE (EXCL NR)"/>
    <s v="PACK PRICE - MARKETING SET"/>
    <n v="0.66269999999999996"/>
    <m/>
    <n v="1.57"/>
    <m/>
    <m/>
    <n v="6.49"/>
    <n v="14.99"/>
    <n v="3928"/>
    <n v="3928"/>
    <n v="27"/>
    <s v="WORK IN PROGRESS"/>
    <n v="134468171"/>
    <s v="NO INCENTIVE"/>
    <s v="N"/>
    <s v="N"/>
    <s v="N"/>
    <s v="N"/>
    <x v="1"/>
    <n v="134471301"/>
    <n v="28"/>
    <n v="32"/>
    <n v="20230306"/>
    <s v="NET ITEM"/>
    <n v="15"/>
    <s v="Y"/>
    <s v="Tech rep lvl + Dia a Dia + VGF2"/>
    <s v="FULL PAYMENT"/>
    <m/>
    <n v="16420.917399999998"/>
    <n v="10253.957399999999"/>
    <n v="76.290000000000006"/>
    <m/>
    <s v="CLEANSER GEL"/>
    <s v="CLEANSER"/>
    <s v="FACIAL CARE"/>
    <s v="FEMALE"/>
    <s v="AVON CARE FRANCHISE"/>
    <s v="AVON CARE (NO SUB BRAND APPLIES)"/>
    <n v="1"/>
    <n v="33"/>
    <n v="100"/>
    <s v="N"/>
    <s v="N"/>
    <n v="40667"/>
    <n v="1"/>
    <s v="N"/>
    <m/>
    <m/>
    <m/>
    <m/>
    <m/>
    <m/>
    <m/>
    <m/>
    <s v="N"/>
    <m/>
    <m/>
    <n v="134471297"/>
    <x v="6"/>
    <m/>
    <n v="26"/>
    <s v="FACE - RENEW / AVON CARE FACE"/>
    <s v="N"/>
    <m/>
    <s v="N"/>
    <s v="N"/>
    <n v="20230306"/>
    <m/>
    <n v="134468171"/>
    <s v="MIXED"/>
    <s v="Tech rep lvl"/>
    <s v="CosmÃ©ticos"/>
    <n v="2"/>
    <m/>
    <n v="0"/>
    <n v="0"/>
    <n v="100"/>
    <n v="134471300"/>
    <n v="999"/>
    <n v="2"/>
    <x v="5"/>
    <x v="8"/>
    <n v="0.66269999999999996"/>
    <n v="0.66269999999999996"/>
    <n v="0.66269999999999996"/>
    <n v="0.66269999999999996"/>
    <n v="0.66269999999999996"/>
    <n v="6.49"/>
    <n v="7.42"/>
    <n v="6.49"/>
    <n v="6.03"/>
    <n v="5.75"/>
    <s v="Brasil + Dia a Dia + VGF2"/>
    <s v="Bronze + Dia a Dia + VGF2"/>
    <s v="Prata + Dia a Dia + VGF2"/>
    <s v="Ouro + Dia a Dia + VGF2"/>
    <s v="Estrela + Dia a Dia + VGF2"/>
    <n v="30"/>
    <n v="20"/>
    <n v="30"/>
    <n v="35"/>
    <n v="38"/>
    <n v="50.9"/>
    <n v="50.9"/>
    <n v="50.9"/>
    <n v="50.9"/>
    <n v="50.9"/>
    <n v="0"/>
    <n v="0"/>
    <n v="0"/>
    <n v="0"/>
    <n v="0"/>
    <n v="6.49"/>
    <n v="7.42"/>
    <n v="6.49"/>
    <n v="6.03"/>
    <n v="5.75"/>
    <n v="7"/>
    <n v="5.14"/>
    <n v="7"/>
    <n v="7.92"/>
    <n v="8.48"/>
    <n v="35"/>
    <n v="74"/>
    <n v="64"/>
    <n v="60"/>
    <n v="57"/>
  </r>
  <r>
    <n v="627902"/>
    <x v="714"/>
    <n v="20220301"/>
    <m/>
    <s v="FACE"/>
    <x v="336"/>
    <s v="AVON CARE MATTIFYING FACE CREAM 100ML"/>
    <n v="1224328"/>
    <x v="714"/>
    <n v="1"/>
    <s v="IN-LINE (EXCL NR)"/>
    <s v="PACK PRICE - MARKETING SET"/>
    <n v="0.54369999999999996"/>
    <m/>
    <n v="2.1389999999999998"/>
    <m/>
    <m/>
    <n v="9.09"/>
    <n v="18.989999999999998"/>
    <n v="3928"/>
    <n v="3928"/>
    <n v="27"/>
    <s v="WORK IN PROGRESS"/>
    <n v="134468171"/>
    <s v="NO INCENTIVE"/>
    <s v="N"/>
    <s v="N"/>
    <s v="N"/>
    <s v="N"/>
    <x v="1"/>
    <n v="134471299"/>
    <n v="28"/>
    <n v="32"/>
    <n v="20230306"/>
    <s v="NET ITEM"/>
    <n v="15"/>
    <s v="Y"/>
    <s v="Tech rep lvl + Dia a Dia + VGF2"/>
    <s v="FULL PAYMENT"/>
    <m/>
    <n v="18862.6276"/>
    <n v="10460.6356"/>
    <n v="71.88"/>
    <m/>
    <s v="MOISTURIZER CREAM"/>
    <s v="MOISTURIZER"/>
    <s v="FACIAL CARE"/>
    <s v="FEMALE"/>
    <s v="AVON CARE FRANCHISE"/>
    <s v="AVON CARE (NO SUB BRAND APPLIES)"/>
    <n v="1"/>
    <n v="33"/>
    <n v="100"/>
    <s v="N"/>
    <s v="N"/>
    <n v="40083"/>
    <n v="1"/>
    <s v="N"/>
    <m/>
    <m/>
    <m/>
    <m/>
    <m/>
    <m/>
    <m/>
    <m/>
    <s v="N"/>
    <m/>
    <m/>
    <n v="134471297"/>
    <x v="6"/>
    <m/>
    <n v="26"/>
    <s v="FACE - RENEW / AVON CARE FACE"/>
    <s v="N"/>
    <m/>
    <s v="N"/>
    <s v="N"/>
    <n v="20230306"/>
    <m/>
    <n v="134468171"/>
    <s v="MIXED"/>
    <s v="Tech rep lvl"/>
    <s v="CosmÃ©ticos"/>
    <n v="2"/>
    <m/>
    <n v="0"/>
    <n v="0"/>
    <n v="100"/>
    <n v="134471298"/>
    <n v="999"/>
    <n v="2"/>
    <x v="5"/>
    <x v="8"/>
    <n v="0.54369999999999996"/>
    <n v="0.54369999999999996"/>
    <n v="0.54369999999999996"/>
    <n v="0.54369999999999996"/>
    <n v="0.54369999999999996"/>
    <n v="9.09"/>
    <n v="10.39"/>
    <n v="9.09"/>
    <n v="8.44"/>
    <n v="8.0500000000000007"/>
    <s v="Brasil + Dia a Dia + VGF2"/>
    <s v="Bronze + Dia a Dia + VGF2"/>
    <s v="Prata + Dia a Dia + VGF2"/>
    <s v="Ouro + Dia a Dia + VGF2"/>
    <s v="Estrela + Dia a Dia + VGF2"/>
    <n v="30"/>
    <n v="20"/>
    <n v="30"/>
    <n v="35"/>
    <n v="38"/>
    <n v="83.92"/>
    <n v="83.92"/>
    <n v="83.92"/>
    <n v="83.92"/>
    <n v="83.92"/>
    <n v="0"/>
    <n v="0"/>
    <n v="0"/>
    <n v="0"/>
    <n v="0"/>
    <n v="9.09"/>
    <n v="10.39"/>
    <n v="9.09"/>
    <n v="8.44"/>
    <n v="8.0500000000000007"/>
    <n v="9.8000000000000007"/>
    <n v="7.2"/>
    <n v="9.8000000000000007"/>
    <n v="11.1"/>
    <n v="11.88"/>
    <n v="35"/>
    <n v="74"/>
    <n v="64"/>
    <n v="60"/>
    <n v="57"/>
  </r>
  <r>
    <n v="630458"/>
    <x v="836"/>
    <n v="20230307"/>
    <m/>
    <s v="COLOR"/>
    <x v="337"/>
    <s v="LATAM: AVON SUPERSHOCK VOLUME MAX MASCARA, EMEA: AVON SUPERSHOCK VOLUME LOADER MASCARA"/>
    <n v="1226012"/>
    <x v="836"/>
    <n v="1"/>
    <s v="DEMO REPEAT"/>
    <s v="REPRESENTATIVE OFFER"/>
    <n v="0.54369999999999996"/>
    <m/>
    <n v="3.5550000000000002"/>
    <m/>
    <m/>
    <n v="19.489999999999998"/>
    <n v="35.99"/>
    <n v="103328"/>
    <n v="103328"/>
    <n v="21"/>
    <s v="WORK IN PROGRESS"/>
    <n v="134468234"/>
    <s v="NO INCENTIVE"/>
    <s v="N"/>
    <s v="N"/>
    <s v="N"/>
    <s v="N"/>
    <x v="1"/>
    <n v="134468236"/>
    <n v="28"/>
    <n v="32"/>
    <n v="20230306"/>
    <s v="NET ITEM"/>
    <n v="15"/>
    <s v="Y"/>
    <s v="Tech rep lvl + Dia a Dia + VGF2"/>
    <s v="FULL PAYMENT"/>
    <m/>
    <n v="1063941.3676"/>
    <n v="696610.32759999996"/>
    <n v="78.2"/>
    <m/>
    <s v="MASCARA"/>
    <s v="MASCARA"/>
    <s v="EYE COLOR"/>
    <s v="FEMALE"/>
    <s v="AVON"/>
    <s v="AVON"/>
    <n v="1"/>
    <n v="90"/>
    <n v="100"/>
    <s v="N"/>
    <s v="N"/>
    <n v="51725"/>
    <m/>
    <s v="N"/>
    <m/>
    <m/>
    <m/>
    <m/>
    <m/>
    <m/>
    <m/>
    <m/>
    <s v="N"/>
    <m/>
    <m/>
    <m/>
    <x v="0"/>
    <m/>
    <n v="20"/>
    <s v="COLOR TREND - 2"/>
    <s v="N"/>
    <m/>
    <m/>
    <s v="N"/>
    <n v="20230306"/>
    <m/>
    <n v="134468234"/>
    <s v="MIXED"/>
    <s v="Tech rep lvl"/>
    <s v="CosmÃ©ticos"/>
    <n v="1"/>
    <m/>
    <n v="0"/>
    <n v="0"/>
    <n v="100"/>
    <n v="134468235"/>
    <n v="999"/>
    <n v="2"/>
    <x v="0"/>
    <x v="0"/>
    <n v="0.54369999999999996"/>
    <n v="0.54369999999999996"/>
    <n v="0.54369999999999996"/>
    <n v="0.54369999999999996"/>
    <n v="0.54369999999999996"/>
    <n v="19.489999999999998"/>
    <n v="22.27"/>
    <n v="19.489999999999998"/>
    <n v="18.100000000000001"/>
    <n v="17.260000000000002"/>
    <s v="Brasil + Dia a Dia + VGF2"/>
    <s v="Bronze + Dia a Dia + VGF2"/>
    <s v="Prata + Dia a Dia + VGF2"/>
    <s v="Ouro + Dia a Dia + VGF2"/>
    <s v="Estrela + Dia a Dia + VGF2"/>
    <n v="30"/>
    <n v="20"/>
    <n v="30"/>
    <n v="35"/>
    <n v="38"/>
    <n v="83.92"/>
    <n v="83.92"/>
    <n v="83.92"/>
    <n v="83.92"/>
    <n v="83.92"/>
    <n v="0"/>
    <n v="0"/>
    <n v="0"/>
    <n v="0"/>
    <n v="0"/>
    <n v="19.489999999999998"/>
    <n v="22.27"/>
    <n v="19.489999999999998"/>
    <n v="18.100000000000001"/>
    <n v="17.260000000000002"/>
    <n v="10.5"/>
    <n v="7.72"/>
    <n v="10.5"/>
    <n v="11.89"/>
    <n v="12.73"/>
    <n v="35"/>
    <n v="74"/>
    <n v="64"/>
    <n v="60"/>
    <n v="57"/>
  </r>
  <r>
    <n v="633238"/>
    <x v="837"/>
    <n v="20230306"/>
    <m/>
    <s v="COLOR"/>
    <x v="338"/>
    <s v="AVON ULTRA COLOUR 60S EXPRESS NAIL ENAMEL"/>
    <n v="1226030"/>
    <x v="837"/>
    <n v="1"/>
    <s v="NEW COI"/>
    <s v="BUY QUANTITY N OR MORE TO GET DISCOUNTED PRICE"/>
    <n v="0.54369999999999996"/>
    <m/>
    <n v="1.782"/>
    <m/>
    <m/>
    <n v="8.44"/>
    <n v="17.989999999999998"/>
    <n v="23128"/>
    <n v="23128"/>
    <n v="23"/>
    <s v="WORK IN PROGRESS"/>
    <n v="134468511"/>
    <s v="NO INCENTIVE"/>
    <s v="N"/>
    <s v="N"/>
    <s v="N"/>
    <s v="N"/>
    <x v="1"/>
    <n v="135469399"/>
    <n v="28"/>
    <n v="32"/>
    <n v="20230306"/>
    <s v="NET ITEM"/>
    <n v="15"/>
    <s v="Y"/>
    <s v="Tech rep lvl + Dia a Dia + VGF2"/>
    <s v="FULL PAYMENT"/>
    <m/>
    <n v="103160.8388"/>
    <n v="61946.7428"/>
    <n v="74.77"/>
    <m/>
    <s v="NAIL ENAMEL"/>
    <s v="NAIL ENAMEL/TINT"/>
    <s v="NAIL COLOR"/>
    <s v="FEMALE"/>
    <s v="AVON"/>
    <s v="AVON"/>
    <n v="1"/>
    <n v="100"/>
    <n v="20"/>
    <s v="N"/>
    <s v="N"/>
    <n v="41123"/>
    <m/>
    <s v="N"/>
    <m/>
    <m/>
    <m/>
    <m/>
    <m/>
    <m/>
    <m/>
    <m/>
    <s v="N"/>
    <m/>
    <m/>
    <m/>
    <x v="0"/>
    <m/>
    <n v="22"/>
    <s v="AVON COLOR -1"/>
    <s v="N"/>
    <m/>
    <m/>
    <s v="N"/>
    <n v="20230306"/>
    <m/>
    <n v="134468511"/>
    <s v="MIXED"/>
    <s v="Tech rep lvl"/>
    <s v="CosmÃ©ticos"/>
    <n v="5"/>
    <m/>
    <n v="0"/>
    <n v="0"/>
    <n v="100"/>
    <n v="135469398"/>
    <n v="999"/>
    <n v="2"/>
    <x v="0"/>
    <x v="0"/>
    <n v="0.54369999999999996"/>
    <n v="0.54369999999999996"/>
    <n v="0.54369999999999996"/>
    <n v="0.54369999999999996"/>
    <n v="0.54369999999999996"/>
    <n v="8.44"/>
    <n v="9.65"/>
    <n v="8.44"/>
    <n v="7.84"/>
    <n v="7.48"/>
    <s v="Brasil + Dia a Dia + VGF2"/>
    <s v="Bronze + Dia a Dia + VGF2"/>
    <s v="Prata + Dia a Dia + VGF2"/>
    <s v="Ouro + Dia a Dia + VGF2"/>
    <s v="Estrela + Dia a Dia + VGF2"/>
    <n v="30"/>
    <n v="20"/>
    <n v="30"/>
    <n v="35"/>
    <n v="38"/>
    <n v="83.92"/>
    <n v="83.92"/>
    <n v="83.92"/>
    <n v="83.92"/>
    <n v="83.92"/>
    <n v="0"/>
    <n v="0"/>
    <n v="0"/>
    <n v="0"/>
    <n v="0"/>
    <n v="8.44"/>
    <n v="9.65"/>
    <n v="8.44"/>
    <n v="7.84"/>
    <n v="7.48"/>
    <n v="22.75"/>
    <n v="16.7"/>
    <n v="22.75"/>
    <n v="25.75"/>
    <n v="27.55"/>
    <n v="35"/>
    <n v="74"/>
    <n v="64"/>
    <n v="60"/>
    <n v="57"/>
  </r>
  <r>
    <n v="636027"/>
    <x v="838"/>
    <n v="20230306"/>
    <m/>
    <s v="COLOR"/>
    <x v="338"/>
    <s v="AVON ULTRA COLOUR 60S EXPRESS NAIL ENAMEL"/>
    <n v="1226030"/>
    <x v="838"/>
    <n v="1"/>
    <s v="NEW COI"/>
    <s v="BUY QUANTITY N OR MORE TO GET DISCOUNTED PRICE"/>
    <n v="0.54369999999999996"/>
    <m/>
    <n v="1.756"/>
    <m/>
    <m/>
    <n v="8.44"/>
    <n v="17.989999999999998"/>
    <n v="11261"/>
    <n v="11261"/>
    <n v="23"/>
    <s v="WORK IN PROGRESS"/>
    <n v="134468511"/>
    <s v="NO INCENTIVE"/>
    <s v="N"/>
    <s v="N"/>
    <s v="N"/>
    <s v="N"/>
    <x v="1"/>
    <n v="135469400"/>
    <n v="28"/>
    <n v="32"/>
    <n v="20230306"/>
    <s v="NET ITEM"/>
    <n v="15"/>
    <s v="Y"/>
    <s v="Tech rep lvl + Dia a Dia + VGF2"/>
    <s v="FULL PAYMENT"/>
    <m/>
    <n v="50228.838300000003"/>
    <n v="30454.522300000001"/>
    <n v="75.14"/>
    <m/>
    <s v="NAIL ENAMEL"/>
    <s v="NAIL ENAMEL/TINT"/>
    <s v="NAIL COLOR"/>
    <s v="FEMALE"/>
    <s v="AVON"/>
    <s v="AVON"/>
    <n v="1"/>
    <n v="100"/>
    <n v="20"/>
    <s v="N"/>
    <s v="N"/>
    <n v="41451"/>
    <m/>
    <s v="N"/>
    <m/>
    <m/>
    <m/>
    <m/>
    <m/>
    <m/>
    <m/>
    <m/>
    <s v="N"/>
    <m/>
    <m/>
    <m/>
    <x v="0"/>
    <m/>
    <n v="22"/>
    <s v="AVON COLOR -1"/>
    <s v="N"/>
    <m/>
    <m/>
    <s v="N"/>
    <n v="20230306"/>
    <m/>
    <n v="134468511"/>
    <s v="MIXED"/>
    <s v="Tech rep lvl"/>
    <s v="CosmÃ©ticos"/>
    <n v="5"/>
    <m/>
    <n v="0"/>
    <n v="0"/>
    <n v="100"/>
    <n v="135469398"/>
    <n v="999"/>
    <n v="2"/>
    <x v="0"/>
    <x v="0"/>
    <n v="0.54369999999999996"/>
    <n v="0.54369999999999996"/>
    <n v="0.54369999999999996"/>
    <n v="0.54369999999999996"/>
    <n v="0.54369999999999996"/>
    <n v="8.44"/>
    <n v="9.65"/>
    <n v="8.44"/>
    <n v="7.84"/>
    <n v="7.48"/>
    <s v="Brasil + Dia a Dia + VGF2"/>
    <s v="Bronze + Dia a Dia + VGF2"/>
    <s v="Prata + Dia a Dia + VGF2"/>
    <s v="Ouro + Dia a Dia + VGF2"/>
    <s v="Estrela + Dia a Dia + VGF2"/>
    <n v="30"/>
    <n v="20"/>
    <n v="30"/>
    <n v="35"/>
    <n v="38"/>
    <n v="83.92"/>
    <n v="83.92"/>
    <n v="83.92"/>
    <n v="83.92"/>
    <n v="83.92"/>
    <n v="0"/>
    <n v="0"/>
    <n v="0"/>
    <n v="0"/>
    <n v="0"/>
    <n v="8.44"/>
    <n v="9.65"/>
    <n v="8.44"/>
    <n v="7.84"/>
    <n v="7.48"/>
    <n v="22.75"/>
    <n v="16.7"/>
    <n v="22.75"/>
    <n v="25.75"/>
    <n v="27.55"/>
    <n v="35"/>
    <n v="74"/>
    <n v="64"/>
    <n v="60"/>
    <n v="57"/>
  </r>
  <r>
    <n v="636028"/>
    <x v="839"/>
    <n v="20230306"/>
    <m/>
    <s v="COLOR"/>
    <x v="338"/>
    <s v="AVON ULTRA COLOUR 60S EXPRESS NAIL ENAMEL"/>
    <n v="1226030"/>
    <x v="839"/>
    <n v="1"/>
    <s v="NEW COI"/>
    <s v="BUY QUANTITY N OR MORE TO GET DISCOUNTED PRICE"/>
    <n v="0.54369999999999996"/>
    <m/>
    <n v="1.77"/>
    <m/>
    <m/>
    <n v="8.44"/>
    <n v="17.989999999999998"/>
    <n v="5478"/>
    <n v="5478"/>
    <n v="23"/>
    <s v="WORK IN PROGRESS"/>
    <n v="134468511"/>
    <s v="NO INCENTIVE"/>
    <s v="N"/>
    <s v="N"/>
    <s v="N"/>
    <s v="N"/>
    <x v="1"/>
    <n v="135469401"/>
    <n v="28"/>
    <n v="32"/>
    <n v="20230306"/>
    <s v="NET ITEM"/>
    <n v="15"/>
    <s v="Y"/>
    <s v="Tech rep lvl + Dia a Dia + VGF2"/>
    <s v="FULL PAYMENT"/>
    <m/>
    <n v="24433.122299999999"/>
    <n v="14737.0623"/>
    <n v="74.94"/>
    <m/>
    <s v="NAIL ENAMEL"/>
    <s v="NAIL ENAMEL/TINT"/>
    <s v="NAIL COLOR"/>
    <s v="FEMALE"/>
    <s v="AVON"/>
    <s v="AVON"/>
    <n v="1"/>
    <n v="100"/>
    <n v="20"/>
    <s v="N"/>
    <s v="N"/>
    <n v="41452"/>
    <m/>
    <s v="N"/>
    <m/>
    <m/>
    <m/>
    <m/>
    <m/>
    <m/>
    <m/>
    <m/>
    <s v="N"/>
    <m/>
    <m/>
    <m/>
    <x v="0"/>
    <m/>
    <n v="22"/>
    <s v="AVON COLOR -1"/>
    <s v="N"/>
    <m/>
    <m/>
    <s v="N"/>
    <n v="20230306"/>
    <m/>
    <n v="134468511"/>
    <s v="MIXED"/>
    <s v="Tech rep lvl"/>
    <s v="CosmÃ©ticos"/>
    <n v="5"/>
    <m/>
    <n v="0"/>
    <n v="0"/>
    <n v="100"/>
    <n v="135469398"/>
    <n v="999"/>
    <n v="2"/>
    <x v="0"/>
    <x v="0"/>
    <n v="0.54369999999999996"/>
    <n v="0.54369999999999996"/>
    <n v="0.54369999999999996"/>
    <n v="0.54369999999999996"/>
    <n v="0.54369999999999996"/>
    <n v="8.44"/>
    <n v="9.65"/>
    <n v="8.44"/>
    <n v="7.84"/>
    <n v="7.48"/>
    <s v="Brasil + Dia a Dia + VGF2"/>
    <s v="Bronze + Dia a Dia + VGF2"/>
    <s v="Prata + Dia a Dia + VGF2"/>
    <s v="Ouro + Dia a Dia + VGF2"/>
    <s v="Estrela + Dia a Dia + VGF2"/>
    <n v="30"/>
    <n v="20"/>
    <n v="30"/>
    <n v="35"/>
    <n v="38"/>
    <n v="83.92"/>
    <n v="83.92"/>
    <n v="83.92"/>
    <n v="83.92"/>
    <n v="83.92"/>
    <n v="0"/>
    <n v="0"/>
    <n v="0"/>
    <n v="0"/>
    <n v="0"/>
    <n v="8.44"/>
    <n v="9.65"/>
    <n v="8.44"/>
    <n v="7.84"/>
    <n v="7.48"/>
    <n v="22.75"/>
    <n v="16.7"/>
    <n v="22.75"/>
    <n v="25.75"/>
    <n v="27.55"/>
    <n v="35"/>
    <n v="74"/>
    <n v="64"/>
    <n v="60"/>
    <n v="57"/>
  </r>
  <r>
    <n v="636029"/>
    <x v="840"/>
    <n v="20230306"/>
    <m/>
    <s v="COLOR"/>
    <x v="338"/>
    <s v="AVON ULTRA COLOUR 60S EXPRESS NAIL ENAMEL"/>
    <n v="1226030"/>
    <x v="840"/>
    <n v="1"/>
    <s v="NEW COI"/>
    <s v="BUY QUANTITY N OR MORE TO GET DISCOUNTED PRICE"/>
    <n v="0.54369999999999996"/>
    <m/>
    <n v="1.859"/>
    <m/>
    <m/>
    <n v="8.44"/>
    <n v="17.989999999999998"/>
    <n v="16433"/>
    <n v="16433"/>
    <n v="23"/>
    <s v="WORK IN PROGRESS"/>
    <n v="134468511"/>
    <s v="NO INCENTIVE"/>
    <s v="N"/>
    <s v="N"/>
    <s v="N"/>
    <s v="N"/>
    <x v="1"/>
    <n v="135469402"/>
    <n v="28"/>
    <n v="32"/>
    <n v="20230306"/>
    <s v="NET ITEM"/>
    <n v="15"/>
    <s v="Y"/>
    <s v="Tech rep lvl + Dia a Dia + VGF2"/>
    <s v="FULL PAYMENT"/>
    <m/>
    <n v="73297.327900000004"/>
    <n v="42748.380899999996"/>
    <n v="73.680000000000007"/>
    <m/>
    <s v="NAIL ENAMEL"/>
    <s v="NAIL ENAMEL/TINT"/>
    <s v="NAIL COLOR"/>
    <s v="FEMALE"/>
    <s v="AVON"/>
    <s v="AVON"/>
    <n v="1"/>
    <n v="100"/>
    <n v="20"/>
    <s v="N"/>
    <s v="N"/>
    <n v="41453"/>
    <m/>
    <s v="N"/>
    <m/>
    <m/>
    <m/>
    <m/>
    <m/>
    <m/>
    <m/>
    <m/>
    <s v="N"/>
    <m/>
    <m/>
    <m/>
    <x v="0"/>
    <m/>
    <n v="22"/>
    <s v="AVON COLOR -1"/>
    <s v="N"/>
    <m/>
    <m/>
    <s v="N"/>
    <n v="20230306"/>
    <m/>
    <n v="134468511"/>
    <s v="MIXED"/>
    <s v="Tech rep lvl"/>
    <s v="CosmÃ©ticos"/>
    <n v="5"/>
    <m/>
    <n v="0"/>
    <n v="0"/>
    <n v="100"/>
    <n v="135469398"/>
    <n v="999"/>
    <n v="2"/>
    <x v="0"/>
    <x v="0"/>
    <n v="0.54369999999999996"/>
    <n v="0.54369999999999996"/>
    <n v="0.54369999999999996"/>
    <n v="0.54369999999999996"/>
    <n v="0.54369999999999996"/>
    <n v="8.44"/>
    <n v="9.65"/>
    <n v="8.44"/>
    <n v="7.84"/>
    <n v="7.48"/>
    <s v="Brasil + Dia a Dia + VGF2"/>
    <s v="Bronze + Dia a Dia + VGF2"/>
    <s v="Prata + Dia a Dia + VGF2"/>
    <s v="Ouro + Dia a Dia + VGF2"/>
    <s v="Estrela + Dia a Dia + VGF2"/>
    <n v="30"/>
    <n v="20"/>
    <n v="30"/>
    <n v="35"/>
    <n v="38"/>
    <n v="83.92"/>
    <n v="83.92"/>
    <n v="83.92"/>
    <n v="83.92"/>
    <n v="83.92"/>
    <n v="0"/>
    <n v="0"/>
    <n v="0"/>
    <n v="0"/>
    <n v="0"/>
    <n v="8.44"/>
    <n v="9.65"/>
    <n v="8.44"/>
    <n v="7.84"/>
    <n v="7.48"/>
    <n v="22.75"/>
    <n v="16.7"/>
    <n v="22.75"/>
    <n v="25.75"/>
    <n v="27.55"/>
    <n v="35"/>
    <n v="74"/>
    <n v="64"/>
    <n v="60"/>
    <n v="57"/>
  </r>
  <r>
    <n v="636030"/>
    <x v="841"/>
    <n v="20230306"/>
    <m/>
    <s v="COLOR"/>
    <x v="338"/>
    <s v="AVON ULTRA COLOUR 60S EXPRESS NAIL ENAMEL"/>
    <n v="1226030"/>
    <x v="841"/>
    <n v="1"/>
    <s v="NEW COI"/>
    <s v="BUY QUANTITY N OR MORE TO GET DISCOUNTED PRICE"/>
    <n v="0.54369999999999996"/>
    <m/>
    <n v="1.92"/>
    <m/>
    <m/>
    <n v="8.44"/>
    <n v="17.989999999999998"/>
    <n v="24346"/>
    <n v="24346"/>
    <n v="23"/>
    <s v="WORK IN PROGRESS"/>
    <n v="134468511"/>
    <s v="NO INCENTIVE"/>
    <s v="N"/>
    <s v="N"/>
    <s v="N"/>
    <s v="N"/>
    <x v="1"/>
    <n v="135469403"/>
    <n v="28"/>
    <n v="32"/>
    <n v="20230306"/>
    <s v="NET ITEM"/>
    <n v="15"/>
    <s v="Y"/>
    <s v="Tech rep lvl + Dia a Dia + VGF2"/>
    <s v="FULL PAYMENT"/>
    <m/>
    <n v="108592.7389"/>
    <n v="61848.418899999997"/>
    <n v="72.81"/>
    <m/>
    <s v="NAIL ENAMEL"/>
    <s v="NAIL ENAMEL/TINT"/>
    <s v="NAIL COLOR"/>
    <s v="FEMALE"/>
    <s v="AVON"/>
    <s v="AVON"/>
    <n v="1"/>
    <n v="100"/>
    <n v="20"/>
    <s v="N"/>
    <s v="N"/>
    <n v="41454"/>
    <m/>
    <s v="N"/>
    <m/>
    <m/>
    <m/>
    <m/>
    <m/>
    <m/>
    <m/>
    <m/>
    <s v="N"/>
    <m/>
    <m/>
    <m/>
    <x v="0"/>
    <m/>
    <n v="22"/>
    <s v="AVON COLOR -1"/>
    <s v="N"/>
    <m/>
    <m/>
    <s v="N"/>
    <n v="20230306"/>
    <m/>
    <n v="134468511"/>
    <s v="MIXED"/>
    <s v="Tech rep lvl"/>
    <s v="CosmÃ©ticos"/>
    <n v="5"/>
    <m/>
    <n v="0"/>
    <n v="0"/>
    <n v="100"/>
    <n v="135469398"/>
    <n v="999"/>
    <n v="2"/>
    <x v="0"/>
    <x v="0"/>
    <n v="0.54369999999999996"/>
    <n v="0.54369999999999996"/>
    <n v="0.54369999999999996"/>
    <n v="0.54369999999999996"/>
    <n v="0.54369999999999996"/>
    <n v="8.44"/>
    <n v="9.65"/>
    <n v="8.44"/>
    <n v="7.84"/>
    <n v="7.48"/>
    <s v="Brasil + Dia a Dia + VGF2"/>
    <s v="Bronze + Dia a Dia + VGF2"/>
    <s v="Prata + Dia a Dia + VGF2"/>
    <s v="Ouro + Dia a Dia + VGF2"/>
    <s v="Estrela + Dia a Dia + VGF2"/>
    <n v="30"/>
    <n v="20"/>
    <n v="30"/>
    <n v="35"/>
    <n v="38"/>
    <n v="83.92"/>
    <n v="83.92"/>
    <n v="83.92"/>
    <n v="83.92"/>
    <n v="83.92"/>
    <n v="0"/>
    <n v="0"/>
    <n v="0"/>
    <n v="0"/>
    <n v="0"/>
    <n v="8.44"/>
    <n v="9.65"/>
    <n v="8.44"/>
    <n v="7.84"/>
    <n v="7.48"/>
    <n v="22.75"/>
    <n v="16.7"/>
    <n v="22.75"/>
    <n v="25.75"/>
    <n v="27.55"/>
    <n v="35"/>
    <n v="74"/>
    <n v="64"/>
    <n v="60"/>
    <n v="57"/>
  </r>
  <r>
    <n v="639910"/>
    <x v="469"/>
    <n v="20230306"/>
    <m/>
    <s v="COLOR"/>
    <x v="338"/>
    <s v="AVON NAIL ENAMEL ULTRA COLOR DTV"/>
    <n v="1232582"/>
    <x v="469"/>
    <n v="1"/>
    <s v="NEW COI"/>
    <s v="BUY QUANTITY N OR MORE TO GET DISCOUNTED PRICE"/>
    <n v="0.54369999999999996"/>
    <m/>
    <n v="1.806"/>
    <m/>
    <m/>
    <n v="8.44"/>
    <n v="17.989999999999998"/>
    <n v="7257"/>
    <n v="7257"/>
    <n v="23"/>
    <s v="WORK IN PROGRESS"/>
    <n v="134468511"/>
    <s v="NO INCENTIVE"/>
    <s v="N"/>
    <s v="N"/>
    <s v="N"/>
    <s v="N"/>
    <x v="1"/>
    <n v="134992246"/>
    <n v="28"/>
    <n v="32"/>
    <n v="20230306"/>
    <s v="NET ITEM"/>
    <n v="15"/>
    <s v="Y"/>
    <s v="Tech rep lvl + Dia a Dia + VGF2"/>
    <s v="FULL PAYMENT"/>
    <m/>
    <n v="32368.309600000001"/>
    <n v="19262.167600000001"/>
    <n v="74.430000000000007"/>
    <m/>
    <s v="NAIL ENAMEL"/>
    <s v="NAIL ENAMEL/TINT"/>
    <s v="NAIL COLOR"/>
    <s v="UNISEX"/>
    <s v="AVON"/>
    <s v="AVON"/>
    <n v="1"/>
    <n v="100"/>
    <s v="6.67"/>
    <s v="N"/>
    <s v="N"/>
    <n v="41347"/>
    <m/>
    <s v="N"/>
    <s v="HIT"/>
    <n v="12.4"/>
    <n v="12.99"/>
    <n v="14.19"/>
    <m/>
    <m/>
    <m/>
    <m/>
    <s v="N"/>
    <m/>
    <m/>
    <m/>
    <x v="0"/>
    <m/>
    <n v="22"/>
    <s v="AVON COLOR -1"/>
    <s v="N"/>
    <m/>
    <m/>
    <s v="N"/>
    <n v="20230306"/>
    <m/>
    <n v="134468511"/>
    <s v="MIXED"/>
    <s v="Tech rep lvl"/>
    <s v="CosmÃ©ticos"/>
    <n v="5"/>
    <m/>
    <n v="0"/>
    <n v="0"/>
    <n v="100"/>
    <n v="134992241"/>
    <n v="999"/>
    <n v="2"/>
    <x v="0"/>
    <x v="0"/>
    <n v="0.54369999999999996"/>
    <n v="0.54369999999999996"/>
    <n v="0.54369999999999996"/>
    <n v="0.54369999999999996"/>
    <n v="0.54369999999999996"/>
    <n v="8.44"/>
    <n v="9.65"/>
    <n v="8.44"/>
    <n v="7.84"/>
    <n v="7.48"/>
    <s v="Brasil + Dia a Dia + VGF2"/>
    <s v="Bronze + Dia a Dia + VGF2"/>
    <s v="Prata + Dia a Dia + VGF2"/>
    <s v="Ouro + Dia a Dia + VGF2"/>
    <s v="Estrela + Dia a Dia + VGF2"/>
    <n v="30"/>
    <n v="20"/>
    <n v="30"/>
    <n v="35"/>
    <n v="38"/>
    <n v="83.92"/>
    <n v="83.92"/>
    <n v="83.92"/>
    <n v="83.92"/>
    <n v="83.92"/>
    <n v="0"/>
    <n v="0"/>
    <n v="0"/>
    <n v="0"/>
    <n v="0"/>
    <n v="8.44"/>
    <n v="9.65"/>
    <n v="8.44"/>
    <n v="7.84"/>
    <n v="7.48"/>
    <n v="22.75"/>
    <n v="16.7"/>
    <n v="22.75"/>
    <n v="25.75"/>
    <n v="27.55"/>
    <n v="35"/>
    <n v="74"/>
    <n v="64"/>
    <n v="60"/>
    <n v="57"/>
  </r>
  <r>
    <n v="639911"/>
    <x v="470"/>
    <n v="20230306"/>
    <m/>
    <s v="COLOR"/>
    <x v="338"/>
    <s v="AVON NAIL ENAMEL ULTRA COLOR DTV"/>
    <n v="1232582"/>
    <x v="470"/>
    <n v="1"/>
    <s v="NEW COI"/>
    <s v="BUY QUANTITY N OR MORE TO GET DISCOUNTED PRICE"/>
    <n v="0.54369999999999996"/>
    <m/>
    <n v="1.806"/>
    <m/>
    <m/>
    <n v="8.44"/>
    <n v="17.989999999999998"/>
    <n v="9666"/>
    <n v="9666"/>
    <n v="23"/>
    <s v="WORK IN PROGRESS"/>
    <n v="134468511"/>
    <s v="NO INCENTIVE"/>
    <s v="N"/>
    <s v="N"/>
    <s v="N"/>
    <s v="N"/>
    <x v="1"/>
    <n v="134992253"/>
    <n v="28"/>
    <n v="32"/>
    <n v="20230306"/>
    <s v="NET ITEM"/>
    <n v="15"/>
    <s v="Y"/>
    <s v="Tech rep lvl + Dia a Dia + VGF2"/>
    <s v="FULL PAYMENT"/>
    <m/>
    <n v="43113.349399999999"/>
    <n v="25656.553400000001"/>
    <n v="74.430000000000007"/>
    <m/>
    <s v="NAIL ENAMEL"/>
    <s v="NAIL ENAMEL/TINT"/>
    <s v="NAIL COLOR"/>
    <s v="UNISEX"/>
    <s v="AVON"/>
    <s v="AVON"/>
    <n v="1"/>
    <n v="100"/>
    <s v="6.67"/>
    <s v="N"/>
    <s v="N"/>
    <n v="41348"/>
    <m/>
    <s v="N"/>
    <s v="HIT"/>
    <n v="12.4"/>
    <n v="12.99"/>
    <n v="14.19"/>
    <m/>
    <m/>
    <m/>
    <m/>
    <s v="N"/>
    <m/>
    <m/>
    <m/>
    <x v="0"/>
    <m/>
    <n v="22"/>
    <s v="AVON COLOR -1"/>
    <s v="N"/>
    <m/>
    <m/>
    <s v="N"/>
    <n v="20230306"/>
    <m/>
    <n v="134468511"/>
    <s v="MIXED"/>
    <s v="Tech rep lvl"/>
    <s v="CosmÃ©ticos"/>
    <n v="5"/>
    <m/>
    <n v="0"/>
    <n v="0"/>
    <n v="100"/>
    <n v="134992241"/>
    <n v="999"/>
    <n v="2"/>
    <x v="0"/>
    <x v="0"/>
    <n v="0.54369999999999996"/>
    <n v="0.54369999999999996"/>
    <n v="0.54369999999999996"/>
    <n v="0.54369999999999996"/>
    <n v="0.54369999999999996"/>
    <n v="8.44"/>
    <n v="9.65"/>
    <n v="8.44"/>
    <n v="7.84"/>
    <n v="7.48"/>
    <s v="Brasil + Dia a Dia + VGF2"/>
    <s v="Bronze + Dia a Dia + VGF2"/>
    <s v="Prata + Dia a Dia + VGF2"/>
    <s v="Ouro + Dia a Dia + VGF2"/>
    <s v="Estrela + Dia a Dia + VGF2"/>
    <n v="30"/>
    <n v="20"/>
    <n v="30"/>
    <n v="35"/>
    <n v="38"/>
    <n v="83.92"/>
    <n v="83.92"/>
    <n v="83.92"/>
    <n v="83.92"/>
    <n v="83.92"/>
    <n v="0"/>
    <n v="0"/>
    <n v="0"/>
    <n v="0"/>
    <n v="0"/>
    <n v="8.44"/>
    <n v="9.65"/>
    <n v="8.44"/>
    <n v="7.84"/>
    <n v="7.48"/>
    <n v="22.75"/>
    <n v="16.7"/>
    <n v="22.75"/>
    <n v="25.75"/>
    <n v="27.55"/>
    <n v="35"/>
    <n v="74"/>
    <n v="64"/>
    <n v="60"/>
    <n v="57"/>
  </r>
  <r>
    <n v="639912"/>
    <x v="471"/>
    <n v="20230306"/>
    <m/>
    <s v="COLOR"/>
    <x v="338"/>
    <s v="AVON NAIL ENAMEL ULTRA COLOR DTV"/>
    <n v="1232582"/>
    <x v="471"/>
    <n v="1"/>
    <s v="NEW COI"/>
    <s v="BUY QUANTITY N OR MORE TO GET DISCOUNTED PRICE"/>
    <n v="0.54369999999999996"/>
    <m/>
    <n v="1.806"/>
    <m/>
    <m/>
    <n v="8.44"/>
    <n v="17.989999999999998"/>
    <n v="5360"/>
    <n v="5360"/>
    <n v="23"/>
    <s v="WORK IN PROGRESS"/>
    <n v="134468511"/>
    <s v="NO INCENTIVE"/>
    <s v="N"/>
    <s v="N"/>
    <s v="N"/>
    <s v="N"/>
    <x v="1"/>
    <n v="134992269"/>
    <n v="28"/>
    <n v="32"/>
    <n v="20230306"/>
    <s v="NET ITEM"/>
    <n v="15"/>
    <s v="Y"/>
    <s v="Tech rep lvl + Dia a Dia + VGF2"/>
    <s v="FULL PAYMENT"/>
    <m/>
    <n v="23907.532899999998"/>
    <n v="14227.3729"/>
    <n v="74.430000000000007"/>
    <m/>
    <s v="NAIL ENAMEL"/>
    <s v="NAIL ENAMEL/TINT"/>
    <s v="NAIL COLOR"/>
    <s v="UNISEX"/>
    <s v="AVON"/>
    <s v="AVON"/>
    <n v="1"/>
    <n v="100"/>
    <s v="6.67"/>
    <s v="N"/>
    <s v="N"/>
    <n v="41349"/>
    <m/>
    <s v="N"/>
    <s v="HIT"/>
    <n v="12.4"/>
    <n v="12.99"/>
    <n v="14.19"/>
    <m/>
    <m/>
    <m/>
    <m/>
    <s v="N"/>
    <m/>
    <m/>
    <m/>
    <x v="0"/>
    <m/>
    <n v="22"/>
    <s v="AVON COLOR -1"/>
    <s v="N"/>
    <m/>
    <m/>
    <s v="N"/>
    <n v="20230306"/>
    <m/>
    <n v="134468511"/>
    <s v="MIXED"/>
    <s v="Tech rep lvl"/>
    <s v="CosmÃ©ticos"/>
    <n v="5"/>
    <m/>
    <n v="0"/>
    <n v="0"/>
    <n v="100"/>
    <n v="134992241"/>
    <n v="999"/>
    <n v="2"/>
    <x v="0"/>
    <x v="0"/>
    <n v="0.54369999999999996"/>
    <n v="0.54369999999999996"/>
    <n v="0.54369999999999996"/>
    <n v="0.54369999999999996"/>
    <n v="0.54369999999999996"/>
    <n v="8.44"/>
    <n v="9.65"/>
    <n v="8.44"/>
    <n v="7.84"/>
    <n v="7.48"/>
    <s v="Brasil + Dia a Dia + VGF2"/>
    <s v="Bronze + Dia a Dia + VGF2"/>
    <s v="Prata + Dia a Dia + VGF2"/>
    <s v="Ouro + Dia a Dia + VGF2"/>
    <s v="Estrela + Dia a Dia + VGF2"/>
    <n v="30"/>
    <n v="20"/>
    <n v="30"/>
    <n v="35"/>
    <n v="38"/>
    <n v="83.92"/>
    <n v="83.92"/>
    <n v="83.92"/>
    <n v="83.92"/>
    <n v="83.92"/>
    <n v="0"/>
    <n v="0"/>
    <n v="0"/>
    <n v="0"/>
    <n v="0"/>
    <n v="8.44"/>
    <n v="9.65"/>
    <n v="8.44"/>
    <n v="7.84"/>
    <n v="7.48"/>
    <n v="22.75"/>
    <n v="16.7"/>
    <n v="22.75"/>
    <n v="25.75"/>
    <n v="27.55"/>
    <n v="35"/>
    <n v="74"/>
    <n v="64"/>
    <n v="60"/>
    <n v="57"/>
  </r>
  <r>
    <n v="639913"/>
    <x v="472"/>
    <n v="20230306"/>
    <m/>
    <s v="COLOR"/>
    <x v="338"/>
    <s v="AVON NAIL ENAMEL ULTRA COLOR DTV"/>
    <n v="1232582"/>
    <x v="472"/>
    <n v="1"/>
    <s v="NEW COI"/>
    <s v="BUY QUANTITY N OR MORE TO GET DISCOUNTED PRICE"/>
    <n v="0.54369999999999996"/>
    <m/>
    <n v="1.806"/>
    <m/>
    <m/>
    <n v="8.44"/>
    <n v="17.989999999999998"/>
    <n v="4689"/>
    <n v="4689"/>
    <n v="23"/>
    <s v="WORK IN PROGRESS"/>
    <n v="134468511"/>
    <s v="NO INCENTIVE"/>
    <s v="N"/>
    <s v="N"/>
    <s v="N"/>
    <s v="N"/>
    <x v="1"/>
    <n v="134992257"/>
    <n v="28"/>
    <n v="32"/>
    <n v="20230306"/>
    <s v="NET ITEM"/>
    <n v="15"/>
    <s v="Y"/>
    <s v="Tech rep lvl + Dia a Dia + VGF2"/>
    <s v="FULL PAYMENT"/>
    <m/>
    <n v="20914.198"/>
    <n v="12445.864"/>
    <n v="74.430000000000007"/>
    <m/>
    <s v="NAIL ENAMEL"/>
    <s v="NAIL ENAMEL/TINT"/>
    <s v="NAIL COLOR"/>
    <s v="UNISEX"/>
    <s v="AVON"/>
    <s v="AVON"/>
    <n v="1"/>
    <n v="100"/>
    <s v="6.67"/>
    <s v="N"/>
    <s v="N"/>
    <n v="41350"/>
    <m/>
    <s v="N"/>
    <s v="HIT"/>
    <n v="12.4"/>
    <n v="12.99"/>
    <n v="14.19"/>
    <m/>
    <m/>
    <m/>
    <m/>
    <s v="N"/>
    <m/>
    <m/>
    <m/>
    <x v="0"/>
    <m/>
    <n v="22"/>
    <s v="AVON COLOR -1"/>
    <s v="N"/>
    <m/>
    <m/>
    <s v="N"/>
    <n v="20230306"/>
    <m/>
    <n v="134468511"/>
    <s v="MIXED"/>
    <s v="Tech rep lvl"/>
    <s v="CosmÃ©ticos"/>
    <n v="5"/>
    <m/>
    <n v="0"/>
    <n v="0"/>
    <n v="100"/>
    <n v="134992241"/>
    <n v="999"/>
    <n v="2"/>
    <x v="0"/>
    <x v="0"/>
    <n v="0.54369999999999996"/>
    <n v="0.54369999999999996"/>
    <n v="0.54369999999999996"/>
    <n v="0.54369999999999996"/>
    <n v="0.54369999999999996"/>
    <n v="8.44"/>
    <n v="9.65"/>
    <n v="8.44"/>
    <n v="7.84"/>
    <n v="7.48"/>
    <s v="Brasil + Dia a Dia + VGF2"/>
    <s v="Bronze + Dia a Dia + VGF2"/>
    <s v="Prata + Dia a Dia + VGF2"/>
    <s v="Ouro + Dia a Dia + VGF2"/>
    <s v="Estrela + Dia a Dia + VGF2"/>
    <n v="30"/>
    <n v="20"/>
    <n v="30"/>
    <n v="35"/>
    <n v="38"/>
    <n v="83.92"/>
    <n v="83.92"/>
    <n v="83.92"/>
    <n v="83.92"/>
    <n v="83.92"/>
    <n v="0"/>
    <n v="0"/>
    <n v="0"/>
    <n v="0"/>
    <n v="0"/>
    <n v="8.44"/>
    <n v="9.65"/>
    <n v="8.44"/>
    <n v="7.84"/>
    <n v="7.48"/>
    <n v="22.75"/>
    <n v="16.7"/>
    <n v="22.75"/>
    <n v="25.75"/>
    <n v="27.55"/>
    <n v="35"/>
    <n v="74"/>
    <n v="64"/>
    <n v="60"/>
    <n v="57"/>
  </r>
  <r>
    <n v="639915"/>
    <x v="473"/>
    <n v="20230306"/>
    <m/>
    <s v="COLOR"/>
    <x v="338"/>
    <s v="AVON NAIL ENAMEL ULTRA COLOR DTV"/>
    <n v="1232582"/>
    <x v="473"/>
    <n v="1"/>
    <s v="NEW COI"/>
    <s v="BUY QUANTITY N OR MORE TO GET DISCOUNTED PRICE"/>
    <n v="0.54369999999999996"/>
    <m/>
    <n v="1.806"/>
    <m/>
    <m/>
    <n v="8.44"/>
    <n v="17.989999999999998"/>
    <n v="4526"/>
    <n v="4526"/>
    <n v="23"/>
    <s v="WORK IN PROGRESS"/>
    <n v="134468511"/>
    <s v="NO INCENTIVE"/>
    <s v="N"/>
    <s v="N"/>
    <s v="N"/>
    <s v="N"/>
    <x v="1"/>
    <n v="134992259"/>
    <n v="28"/>
    <n v="32"/>
    <n v="20230306"/>
    <s v="NET ITEM"/>
    <n v="15"/>
    <s v="Y"/>
    <s v="Tech rep lvl + Dia a Dia + VGF2"/>
    <s v="FULL PAYMENT"/>
    <m/>
    <n v="20186.7654"/>
    <n v="12012.809499999999"/>
    <n v="74.430000000000007"/>
    <m/>
    <s v="NAIL ENAMEL"/>
    <s v="NAIL ENAMEL/TINT"/>
    <s v="NAIL COLOR"/>
    <s v="UNISEX"/>
    <s v="AVON"/>
    <s v="AVON"/>
    <n v="1"/>
    <n v="100"/>
    <s v="6.67"/>
    <s v="N"/>
    <s v="N"/>
    <n v="41352"/>
    <m/>
    <s v="N"/>
    <s v="HIT"/>
    <n v="12.4"/>
    <n v="12.99"/>
    <n v="14.19"/>
    <m/>
    <m/>
    <m/>
    <m/>
    <s v="N"/>
    <m/>
    <m/>
    <m/>
    <x v="0"/>
    <m/>
    <n v="22"/>
    <s v="AVON COLOR -1"/>
    <s v="N"/>
    <m/>
    <m/>
    <s v="N"/>
    <n v="20230306"/>
    <m/>
    <n v="134468511"/>
    <s v="MIXED"/>
    <s v="Tech rep lvl"/>
    <s v="CosmÃ©ticos"/>
    <n v="5"/>
    <m/>
    <n v="0"/>
    <n v="0"/>
    <n v="100"/>
    <n v="134992241"/>
    <n v="999"/>
    <n v="2"/>
    <x v="0"/>
    <x v="0"/>
    <n v="0.54369999999999996"/>
    <n v="0.54369999999999996"/>
    <n v="0.54369999999999996"/>
    <n v="0.54369999999999996"/>
    <n v="0.54369999999999996"/>
    <n v="8.44"/>
    <n v="9.65"/>
    <n v="8.44"/>
    <n v="7.84"/>
    <n v="7.48"/>
    <s v="Brasil + Dia a Dia + VGF2"/>
    <s v="Bronze + Dia a Dia + VGF2"/>
    <s v="Prata + Dia a Dia + VGF2"/>
    <s v="Ouro + Dia a Dia + VGF2"/>
    <s v="Estrela + Dia a Dia + VGF2"/>
    <n v="30"/>
    <n v="20"/>
    <n v="30"/>
    <n v="35"/>
    <n v="38"/>
    <n v="83.92"/>
    <n v="83.92"/>
    <n v="83.92"/>
    <n v="83.92"/>
    <n v="83.92"/>
    <n v="0"/>
    <n v="0"/>
    <n v="0"/>
    <n v="0"/>
    <n v="0"/>
    <n v="8.44"/>
    <n v="9.65"/>
    <n v="8.44"/>
    <n v="7.84"/>
    <n v="7.48"/>
    <n v="22.75"/>
    <n v="16.7"/>
    <n v="22.75"/>
    <n v="25.75"/>
    <n v="27.55"/>
    <n v="35"/>
    <n v="74"/>
    <n v="64"/>
    <n v="60"/>
    <n v="57"/>
  </r>
  <r>
    <n v="639917"/>
    <x v="474"/>
    <n v="20230306"/>
    <m/>
    <s v="COLOR"/>
    <x v="338"/>
    <s v="AVON NAIL ENAMEL ULTRA COLOR DTV"/>
    <n v="1232582"/>
    <x v="474"/>
    <n v="1"/>
    <s v="NEW COI"/>
    <s v="BUY QUANTITY N OR MORE TO GET DISCOUNTED PRICE"/>
    <n v="0.54369999999999996"/>
    <m/>
    <n v="1.806"/>
    <m/>
    <m/>
    <n v="8.44"/>
    <n v="17.989999999999998"/>
    <n v="5396"/>
    <n v="5396"/>
    <n v="23"/>
    <s v="WORK IN PROGRESS"/>
    <n v="134468511"/>
    <s v="NO INCENTIVE"/>
    <s v="N"/>
    <s v="N"/>
    <s v="N"/>
    <s v="N"/>
    <x v="1"/>
    <n v="134992249"/>
    <n v="28"/>
    <n v="32"/>
    <n v="20230306"/>
    <s v="NET ITEM"/>
    <n v="15"/>
    <s v="Y"/>
    <s v="Tech rep lvl + Dia a Dia + VGF2"/>
    <s v="FULL PAYMENT"/>
    <m/>
    <n v="24067.603599999999"/>
    <n v="14322.427600000001"/>
    <n v="74.430000000000007"/>
    <m/>
    <s v="NAIL ENAMEL"/>
    <s v="NAIL ENAMEL/TINT"/>
    <s v="NAIL COLOR"/>
    <s v="UNISEX"/>
    <s v="AVON"/>
    <s v="AVON"/>
    <n v="1"/>
    <n v="100"/>
    <s v="6.67"/>
    <s v="N"/>
    <s v="N"/>
    <n v="41354"/>
    <m/>
    <s v="N"/>
    <s v="HIT"/>
    <n v="12.4"/>
    <n v="12.99"/>
    <n v="14.19"/>
    <m/>
    <m/>
    <m/>
    <m/>
    <s v="N"/>
    <m/>
    <m/>
    <m/>
    <x v="0"/>
    <m/>
    <n v="22"/>
    <s v="AVON COLOR -1"/>
    <s v="N"/>
    <m/>
    <m/>
    <s v="N"/>
    <n v="20230306"/>
    <m/>
    <n v="134468511"/>
    <s v="MIXED"/>
    <s v="Tech rep lvl"/>
    <s v="CosmÃ©ticos"/>
    <n v="5"/>
    <m/>
    <n v="0"/>
    <n v="0"/>
    <n v="100"/>
    <n v="134992241"/>
    <n v="999"/>
    <n v="2"/>
    <x v="0"/>
    <x v="0"/>
    <n v="0.54369999999999996"/>
    <n v="0.54369999999999996"/>
    <n v="0.54369999999999996"/>
    <n v="0.54369999999999996"/>
    <n v="0.54369999999999996"/>
    <n v="8.44"/>
    <n v="9.65"/>
    <n v="8.44"/>
    <n v="7.84"/>
    <n v="7.48"/>
    <s v="Brasil + Dia a Dia + VGF2"/>
    <s v="Bronze + Dia a Dia + VGF2"/>
    <s v="Prata + Dia a Dia + VGF2"/>
    <s v="Ouro + Dia a Dia + VGF2"/>
    <s v="Estrela + Dia a Dia + VGF2"/>
    <n v="30"/>
    <n v="20"/>
    <n v="30"/>
    <n v="35"/>
    <n v="38"/>
    <n v="83.92"/>
    <n v="83.92"/>
    <n v="83.92"/>
    <n v="83.92"/>
    <n v="83.92"/>
    <n v="0"/>
    <n v="0"/>
    <n v="0"/>
    <n v="0"/>
    <n v="0"/>
    <n v="8.44"/>
    <n v="9.65"/>
    <n v="8.44"/>
    <n v="7.84"/>
    <n v="7.48"/>
    <n v="22.75"/>
    <n v="16.7"/>
    <n v="22.75"/>
    <n v="25.75"/>
    <n v="27.55"/>
    <n v="35"/>
    <n v="74"/>
    <n v="64"/>
    <n v="60"/>
    <n v="57"/>
  </r>
  <r>
    <n v="639920"/>
    <x v="475"/>
    <n v="20230306"/>
    <m/>
    <s v="COLOR"/>
    <x v="338"/>
    <s v="AVON NAIL ENAMEL ULTRA COLOR DTV"/>
    <n v="1232582"/>
    <x v="475"/>
    <n v="1"/>
    <s v="NEW COI"/>
    <s v="BUY QUANTITY N OR MORE TO GET DISCOUNTED PRICE"/>
    <n v="0.54369999999999996"/>
    <m/>
    <n v="1.806"/>
    <m/>
    <m/>
    <n v="8.44"/>
    <n v="17.989999999999998"/>
    <n v="7265"/>
    <n v="7265"/>
    <n v="23"/>
    <s v="WORK IN PROGRESS"/>
    <n v="134468511"/>
    <s v="NO INCENTIVE"/>
    <s v="N"/>
    <s v="N"/>
    <s v="N"/>
    <s v="N"/>
    <x v="1"/>
    <n v="134992263"/>
    <n v="28"/>
    <n v="32"/>
    <n v="20230306"/>
    <s v="NET ITEM"/>
    <n v="15"/>
    <s v="Y"/>
    <s v="Tech rep lvl + Dia a Dia + VGF2"/>
    <s v="FULL PAYMENT"/>
    <m/>
    <n v="32404.177500000002"/>
    <n v="19283.587500000001"/>
    <n v="74.430000000000007"/>
    <m/>
    <s v="NAIL ENAMEL"/>
    <s v="NAIL ENAMEL/TINT"/>
    <s v="NAIL COLOR"/>
    <s v="UNISEX"/>
    <s v="AVON"/>
    <s v="AVON"/>
    <n v="1"/>
    <n v="100"/>
    <s v="6.67"/>
    <s v="N"/>
    <s v="N"/>
    <n v="41355"/>
    <m/>
    <s v="N"/>
    <s v="HIT"/>
    <n v="12.4"/>
    <n v="12.99"/>
    <n v="14.19"/>
    <m/>
    <m/>
    <m/>
    <m/>
    <s v="N"/>
    <m/>
    <m/>
    <m/>
    <x v="0"/>
    <m/>
    <n v="22"/>
    <s v="AVON COLOR -1"/>
    <s v="N"/>
    <m/>
    <m/>
    <s v="N"/>
    <n v="20230306"/>
    <m/>
    <n v="134468511"/>
    <s v="MIXED"/>
    <s v="Tech rep lvl"/>
    <s v="CosmÃ©ticos"/>
    <n v="5"/>
    <m/>
    <n v="0"/>
    <n v="0"/>
    <n v="100"/>
    <n v="134992241"/>
    <n v="999"/>
    <n v="2"/>
    <x v="0"/>
    <x v="0"/>
    <n v="0.54369999999999996"/>
    <n v="0.54369999999999996"/>
    <n v="0.54369999999999996"/>
    <n v="0.54369999999999996"/>
    <n v="0.54369999999999996"/>
    <n v="8.44"/>
    <n v="9.65"/>
    <n v="8.44"/>
    <n v="7.84"/>
    <n v="7.48"/>
    <s v="Brasil + Dia a Dia + VGF2"/>
    <s v="Bronze + Dia a Dia + VGF2"/>
    <s v="Prata + Dia a Dia + VGF2"/>
    <s v="Ouro + Dia a Dia + VGF2"/>
    <s v="Estrela + Dia a Dia + VGF2"/>
    <n v="30"/>
    <n v="20"/>
    <n v="30"/>
    <n v="35"/>
    <n v="38"/>
    <n v="83.92"/>
    <n v="83.92"/>
    <n v="83.92"/>
    <n v="83.92"/>
    <n v="83.92"/>
    <n v="0"/>
    <n v="0"/>
    <n v="0"/>
    <n v="0"/>
    <n v="0"/>
    <n v="8.44"/>
    <n v="9.65"/>
    <n v="8.44"/>
    <n v="7.84"/>
    <n v="7.48"/>
    <n v="22.75"/>
    <n v="16.7"/>
    <n v="22.75"/>
    <n v="25.75"/>
    <n v="27.55"/>
    <n v="35"/>
    <n v="74"/>
    <n v="64"/>
    <n v="60"/>
    <n v="57"/>
  </r>
  <r>
    <n v="639921"/>
    <x v="476"/>
    <n v="20230306"/>
    <m/>
    <s v="COLOR"/>
    <x v="338"/>
    <s v="AVON NAIL ENAMEL ULTRA COLOR DTV"/>
    <n v="1232582"/>
    <x v="476"/>
    <n v="1"/>
    <s v="NEW COI"/>
    <s v="BUY QUANTITY N OR MORE TO GET DISCOUNTED PRICE"/>
    <n v="0.54369999999999996"/>
    <m/>
    <n v="1.806"/>
    <m/>
    <m/>
    <n v="8.44"/>
    <n v="17.989999999999998"/>
    <n v="8532"/>
    <n v="8532"/>
    <n v="23"/>
    <s v="WORK IN PROGRESS"/>
    <n v="134468511"/>
    <s v="NO INCENTIVE"/>
    <s v="N"/>
    <s v="N"/>
    <s v="N"/>
    <s v="N"/>
    <x v="1"/>
    <n v="134992247"/>
    <n v="28"/>
    <n v="32"/>
    <n v="20230306"/>
    <s v="NET ITEM"/>
    <n v="15"/>
    <s v="Y"/>
    <s v="Tech rep lvl + Dia a Dia + VGF2"/>
    <s v="FULL PAYMENT"/>
    <m/>
    <n v="38055.101699999999"/>
    <n v="22646.309700000002"/>
    <n v="74.430000000000007"/>
    <m/>
    <s v="NAIL ENAMEL"/>
    <s v="NAIL ENAMEL/TINT"/>
    <s v="NAIL COLOR"/>
    <s v="UNISEX"/>
    <s v="AVON"/>
    <s v="AVON"/>
    <n v="1"/>
    <n v="100"/>
    <s v="6.67"/>
    <s v="N"/>
    <s v="N"/>
    <n v="41357"/>
    <m/>
    <s v="N"/>
    <s v="HIT"/>
    <n v="12.4"/>
    <n v="12.99"/>
    <n v="14.19"/>
    <m/>
    <m/>
    <m/>
    <m/>
    <s v="N"/>
    <m/>
    <m/>
    <m/>
    <x v="0"/>
    <m/>
    <n v="22"/>
    <s v="AVON COLOR -1"/>
    <s v="N"/>
    <m/>
    <m/>
    <s v="N"/>
    <n v="20230306"/>
    <m/>
    <n v="134468511"/>
    <s v="MIXED"/>
    <s v="Tech rep lvl"/>
    <s v="CosmÃ©ticos"/>
    <n v="5"/>
    <m/>
    <n v="0"/>
    <n v="0"/>
    <n v="100"/>
    <n v="134992241"/>
    <n v="999"/>
    <n v="2"/>
    <x v="0"/>
    <x v="0"/>
    <n v="0.54369999999999996"/>
    <n v="0.54369999999999996"/>
    <n v="0.54369999999999996"/>
    <n v="0.54369999999999996"/>
    <n v="0.54369999999999996"/>
    <n v="8.44"/>
    <n v="9.65"/>
    <n v="8.44"/>
    <n v="7.84"/>
    <n v="7.48"/>
    <s v="Brasil + Dia a Dia + VGF2"/>
    <s v="Bronze + Dia a Dia + VGF2"/>
    <s v="Prata + Dia a Dia + VGF2"/>
    <s v="Ouro + Dia a Dia + VGF2"/>
    <s v="Estrela + Dia a Dia + VGF2"/>
    <n v="30"/>
    <n v="20"/>
    <n v="30"/>
    <n v="35"/>
    <n v="38"/>
    <n v="83.92"/>
    <n v="83.92"/>
    <n v="83.92"/>
    <n v="83.92"/>
    <n v="83.92"/>
    <n v="0"/>
    <n v="0"/>
    <n v="0"/>
    <n v="0"/>
    <n v="0"/>
    <n v="8.44"/>
    <n v="9.65"/>
    <n v="8.44"/>
    <n v="7.84"/>
    <n v="7.48"/>
    <n v="22.75"/>
    <n v="16.7"/>
    <n v="22.75"/>
    <n v="25.75"/>
    <n v="27.55"/>
    <n v="35"/>
    <n v="74"/>
    <n v="64"/>
    <n v="60"/>
    <n v="57"/>
  </r>
  <r>
    <n v="639923"/>
    <x v="477"/>
    <n v="20230306"/>
    <m/>
    <s v="COLOR"/>
    <x v="338"/>
    <s v="AVON NAIL ENAMEL ULTRA COLOR DTV"/>
    <n v="1232582"/>
    <x v="477"/>
    <n v="1"/>
    <s v="NEW COI"/>
    <s v="BUY QUANTITY N OR MORE TO GET DISCOUNTED PRICE"/>
    <n v="0.54369999999999996"/>
    <m/>
    <n v="1.806"/>
    <m/>
    <m/>
    <n v="8.44"/>
    <n v="17.989999999999998"/>
    <n v="8031"/>
    <n v="8031"/>
    <n v="23"/>
    <s v="WORK IN PROGRESS"/>
    <n v="134468511"/>
    <s v="NO INCENTIVE"/>
    <s v="N"/>
    <s v="N"/>
    <s v="N"/>
    <s v="N"/>
    <x v="1"/>
    <n v="134992264"/>
    <n v="28"/>
    <n v="32"/>
    <n v="20230306"/>
    <s v="NET ITEM"/>
    <n v="15"/>
    <s v="Y"/>
    <s v="Tech rep lvl + Dia a Dia + VGF2"/>
    <s v="FULL PAYMENT"/>
    <m/>
    <n v="35820.804600000003"/>
    <n v="21316.818599999999"/>
    <n v="74.430000000000007"/>
    <m/>
    <s v="NAIL ENAMEL"/>
    <s v="NAIL ENAMEL/TINT"/>
    <s v="NAIL COLOR"/>
    <s v="UNISEX"/>
    <s v="AVON"/>
    <s v="AVON"/>
    <n v="1"/>
    <n v="100"/>
    <s v="6.67"/>
    <s v="N"/>
    <s v="N"/>
    <n v="41358"/>
    <m/>
    <s v="N"/>
    <s v="HIT"/>
    <n v="12.4"/>
    <n v="12.99"/>
    <n v="14.19"/>
    <m/>
    <m/>
    <m/>
    <m/>
    <s v="N"/>
    <m/>
    <m/>
    <m/>
    <x v="0"/>
    <m/>
    <n v="22"/>
    <s v="AVON COLOR -1"/>
    <s v="N"/>
    <m/>
    <m/>
    <s v="N"/>
    <n v="20230306"/>
    <m/>
    <n v="134468511"/>
    <s v="MIXED"/>
    <s v="Tech rep lvl"/>
    <s v="CosmÃ©ticos"/>
    <n v="5"/>
    <m/>
    <n v="0"/>
    <n v="0"/>
    <n v="100"/>
    <n v="134992241"/>
    <n v="999"/>
    <n v="2"/>
    <x v="0"/>
    <x v="0"/>
    <n v="0.54369999999999996"/>
    <n v="0.54369999999999996"/>
    <n v="0.54369999999999996"/>
    <n v="0.54369999999999996"/>
    <n v="0.54369999999999996"/>
    <n v="8.44"/>
    <n v="9.65"/>
    <n v="8.44"/>
    <n v="7.84"/>
    <n v="7.48"/>
    <s v="Brasil + Dia a Dia + VGF2"/>
    <s v="Bronze + Dia a Dia + VGF2"/>
    <s v="Prata + Dia a Dia + VGF2"/>
    <s v="Ouro + Dia a Dia + VGF2"/>
    <s v="Estrela + Dia a Dia + VGF2"/>
    <n v="30"/>
    <n v="20"/>
    <n v="30"/>
    <n v="35"/>
    <n v="38"/>
    <n v="83.92"/>
    <n v="83.92"/>
    <n v="83.92"/>
    <n v="83.92"/>
    <n v="83.92"/>
    <n v="0"/>
    <n v="0"/>
    <n v="0"/>
    <n v="0"/>
    <n v="0"/>
    <n v="8.44"/>
    <n v="9.65"/>
    <n v="8.44"/>
    <n v="7.84"/>
    <n v="7.48"/>
    <n v="22.75"/>
    <n v="16.7"/>
    <n v="22.75"/>
    <n v="25.75"/>
    <n v="27.55"/>
    <n v="35"/>
    <n v="74"/>
    <n v="64"/>
    <n v="60"/>
    <n v="57"/>
  </r>
  <r>
    <n v="639924"/>
    <x v="478"/>
    <n v="20230306"/>
    <m/>
    <s v="COLOR"/>
    <x v="338"/>
    <s v="AVON NAIL ENAMEL ULTRA COLOR DTV"/>
    <n v="1232582"/>
    <x v="478"/>
    <n v="1"/>
    <s v="NEW COI"/>
    <s v="BUY QUANTITY N OR MORE TO GET DISCOUNTED PRICE"/>
    <n v="0.54369999999999996"/>
    <m/>
    <n v="1.806"/>
    <m/>
    <m/>
    <n v="8.44"/>
    <n v="17.989999999999998"/>
    <n v="8139"/>
    <n v="8139"/>
    <n v="23"/>
    <s v="WORK IN PROGRESS"/>
    <n v="134468511"/>
    <s v="NO INCENTIVE"/>
    <s v="N"/>
    <s v="N"/>
    <s v="N"/>
    <s v="N"/>
    <x v="1"/>
    <n v="134992265"/>
    <n v="28"/>
    <n v="32"/>
    <n v="20230306"/>
    <s v="NET ITEM"/>
    <n v="15"/>
    <s v="Y"/>
    <s v="Tech rep lvl + Dia a Dia + VGF2"/>
    <s v="FULL PAYMENT"/>
    <m/>
    <n v="36302.196600000003"/>
    <n v="21603.1626"/>
    <n v="74.430000000000007"/>
    <m/>
    <s v="NAIL ENAMEL"/>
    <s v="NAIL ENAMEL/TINT"/>
    <s v="NAIL COLOR"/>
    <s v="UNISEX"/>
    <s v="AVON"/>
    <s v="AVON"/>
    <n v="1"/>
    <n v="100"/>
    <s v="6.67"/>
    <s v="N"/>
    <s v="N"/>
    <n v="41360"/>
    <m/>
    <s v="N"/>
    <s v="HIT"/>
    <n v="12.4"/>
    <n v="12.99"/>
    <n v="14.19"/>
    <m/>
    <m/>
    <m/>
    <m/>
    <s v="N"/>
    <m/>
    <m/>
    <m/>
    <x v="0"/>
    <m/>
    <n v="22"/>
    <s v="AVON COLOR -1"/>
    <s v="N"/>
    <m/>
    <m/>
    <s v="N"/>
    <n v="20230306"/>
    <m/>
    <n v="134468511"/>
    <s v="MIXED"/>
    <s v="Tech rep lvl"/>
    <s v="CosmÃ©ticos"/>
    <n v="5"/>
    <m/>
    <n v="0"/>
    <n v="0"/>
    <n v="100"/>
    <n v="134992241"/>
    <n v="999"/>
    <n v="2"/>
    <x v="0"/>
    <x v="0"/>
    <n v="0.54369999999999996"/>
    <n v="0.54369999999999996"/>
    <n v="0.54369999999999996"/>
    <n v="0.54369999999999996"/>
    <n v="0.54369999999999996"/>
    <n v="8.44"/>
    <n v="9.65"/>
    <n v="8.44"/>
    <n v="7.84"/>
    <n v="7.48"/>
    <s v="Brasil + Dia a Dia + VGF2"/>
    <s v="Bronze + Dia a Dia + VGF2"/>
    <s v="Prata + Dia a Dia + VGF2"/>
    <s v="Ouro + Dia a Dia + VGF2"/>
    <s v="Estrela + Dia a Dia + VGF2"/>
    <n v="30"/>
    <n v="20"/>
    <n v="30"/>
    <n v="35"/>
    <n v="38"/>
    <n v="83.92"/>
    <n v="83.92"/>
    <n v="83.92"/>
    <n v="83.92"/>
    <n v="83.92"/>
    <n v="0"/>
    <n v="0"/>
    <n v="0"/>
    <n v="0"/>
    <n v="0"/>
    <n v="8.44"/>
    <n v="9.65"/>
    <n v="8.44"/>
    <n v="7.84"/>
    <n v="7.48"/>
    <n v="22.75"/>
    <n v="16.7"/>
    <n v="22.75"/>
    <n v="25.75"/>
    <n v="27.55"/>
    <n v="35"/>
    <n v="74"/>
    <n v="64"/>
    <n v="60"/>
    <n v="57"/>
  </r>
  <r>
    <n v="639925"/>
    <x v="479"/>
    <n v="20230306"/>
    <m/>
    <s v="COLOR"/>
    <x v="338"/>
    <s v="AVON NAIL ENAMEL ULTRA COLOR DTV"/>
    <n v="1232582"/>
    <x v="479"/>
    <n v="1"/>
    <s v="NEW COI"/>
    <s v="BUY QUANTITY N OR MORE TO GET DISCOUNTED PRICE"/>
    <n v="0.54369999999999996"/>
    <m/>
    <n v="1.806"/>
    <m/>
    <m/>
    <n v="8.44"/>
    <n v="17.989999999999998"/>
    <n v="6776"/>
    <n v="6776"/>
    <n v="23"/>
    <s v="WORK IN PROGRESS"/>
    <n v="134468511"/>
    <s v="NO INCENTIVE"/>
    <s v="N"/>
    <s v="N"/>
    <s v="N"/>
    <s v="N"/>
    <x v="1"/>
    <n v="134992243"/>
    <n v="28"/>
    <n v="32"/>
    <n v="20230306"/>
    <s v="NET ITEM"/>
    <n v="15"/>
    <s v="Y"/>
    <s v="Tech rep lvl + Dia a Dia + VGF2"/>
    <s v="FULL PAYMENT"/>
    <m/>
    <n v="30223.391299999999"/>
    <n v="17985.935300000001"/>
    <n v="74.430000000000007"/>
    <m/>
    <s v="NAIL ENAMEL"/>
    <s v="NAIL ENAMEL/TINT"/>
    <s v="NAIL COLOR"/>
    <s v="UNISEX"/>
    <s v="AVON"/>
    <s v="AVON"/>
    <n v="1"/>
    <n v="100"/>
    <s v="6.67"/>
    <s v="N"/>
    <s v="N"/>
    <n v="41364"/>
    <m/>
    <s v="N"/>
    <s v="HIT"/>
    <n v="12.4"/>
    <n v="12.99"/>
    <n v="14.19"/>
    <m/>
    <m/>
    <m/>
    <m/>
    <s v="N"/>
    <m/>
    <m/>
    <m/>
    <x v="0"/>
    <m/>
    <n v="22"/>
    <s v="AVON COLOR -1"/>
    <s v="N"/>
    <m/>
    <m/>
    <s v="N"/>
    <n v="20230306"/>
    <m/>
    <n v="134468511"/>
    <s v="MIXED"/>
    <s v="Tech rep lvl"/>
    <s v="CosmÃ©ticos"/>
    <n v="5"/>
    <m/>
    <n v="0"/>
    <n v="0"/>
    <n v="100"/>
    <n v="134992241"/>
    <n v="999"/>
    <n v="2"/>
    <x v="0"/>
    <x v="0"/>
    <n v="0.54369999999999996"/>
    <n v="0.54369999999999996"/>
    <n v="0.54369999999999996"/>
    <n v="0.54369999999999996"/>
    <n v="0.54369999999999996"/>
    <n v="8.44"/>
    <n v="9.65"/>
    <n v="8.44"/>
    <n v="7.84"/>
    <n v="7.48"/>
    <s v="Brasil + Dia a Dia + VGF2"/>
    <s v="Bronze + Dia a Dia + VGF2"/>
    <s v="Prata + Dia a Dia + VGF2"/>
    <s v="Ouro + Dia a Dia + VGF2"/>
    <s v="Estrela + Dia a Dia + VGF2"/>
    <n v="30"/>
    <n v="20"/>
    <n v="30"/>
    <n v="35"/>
    <n v="38"/>
    <n v="83.92"/>
    <n v="83.92"/>
    <n v="83.92"/>
    <n v="83.92"/>
    <n v="83.92"/>
    <n v="0"/>
    <n v="0"/>
    <n v="0"/>
    <n v="0"/>
    <n v="0"/>
    <n v="8.44"/>
    <n v="9.65"/>
    <n v="8.44"/>
    <n v="7.84"/>
    <n v="7.48"/>
    <n v="22.75"/>
    <n v="16.7"/>
    <n v="22.75"/>
    <n v="25.75"/>
    <n v="27.55"/>
    <n v="35"/>
    <n v="74"/>
    <n v="64"/>
    <n v="60"/>
    <n v="57"/>
  </r>
  <r>
    <n v="639926"/>
    <x v="480"/>
    <n v="20230306"/>
    <m/>
    <s v="COLOR"/>
    <x v="338"/>
    <s v="AVON NAIL ENAMEL ULTRA COLOR DTV"/>
    <n v="1232582"/>
    <x v="480"/>
    <n v="1"/>
    <s v="NEW COI"/>
    <s v="BUY QUANTITY N OR MORE TO GET DISCOUNTED PRICE"/>
    <n v="0.54369999999999996"/>
    <m/>
    <n v="1.806"/>
    <m/>
    <m/>
    <n v="8.44"/>
    <n v="17.989999999999998"/>
    <n v="7844"/>
    <n v="7844"/>
    <n v="23"/>
    <s v="WORK IN PROGRESS"/>
    <n v="134468511"/>
    <s v="NO INCENTIVE"/>
    <s v="N"/>
    <s v="N"/>
    <s v="N"/>
    <s v="N"/>
    <x v="1"/>
    <n v="134992244"/>
    <n v="28"/>
    <n v="32"/>
    <n v="20230306"/>
    <s v="NET ITEM"/>
    <n v="15"/>
    <s v="Y"/>
    <s v="Tech rep lvl + Dia a Dia + VGF2"/>
    <s v="FULL PAYMENT"/>
    <m/>
    <n v="34986.812299999998"/>
    <n v="20820.548299999999"/>
    <n v="74.430000000000007"/>
    <m/>
    <s v="NAIL ENAMEL"/>
    <s v="NAIL ENAMEL/TINT"/>
    <s v="NAIL COLOR"/>
    <s v="UNISEX"/>
    <s v="AVON"/>
    <s v="AVON"/>
    <n v="1"/>
    <n v="100"/>
    <s v="6.67"/>
    <s v="N"/>
    <s v="N"/>
    <n v="41365"/>
    <m/>
    <s v="N"/>
    <s v="HIT"/>
    <n v="12.4"/>
    <n v="12.99"/>
    <n v="14.19"/>
    <m/>
    <m/>
    <m/>
    <m/>
    <s v="N"/>
    <m/>
    <m/>
    <m/>
    <x v="0"/>
    <m/>
    <n v="22"/>
    <s v="AVON COLOR -1"/>
    <s v="N"/>
    <m/>
    <m/>
    <s v="N"/>
    <n v="20230306"/>
    <m/>
    <n v="134468511"/>
    <s v="MIXED"/>
    <s v="Tech rep lvl"/>
    <s v="CosmÃ©ticos"/>
    <n v="5"/>
    <m/>
    <n v="0"/>
    <n v="0"/>
    <n v="100"/>
    <n v="134992241"/>
    <n v="999"/>
    <n v="2"/>
    <x v="0"/>
    <x v="0"/>
    <n v="0.54369999999999996"/>
    <n v="0.54369999999999996"/>
    <n v="0.54369999999999996"/>
    <n v="0.54369999999999996"/>
    <n v="0.54369999999999996"/>
    <n v="8.44"/>
    <n v="9.65"/>
    <n v="8.44"/>
    <n v="7.84"/>
    <n v="7.48"/>
    <s v="Brasil + Dia a Dia + VGF2"/>
    <s v="Bronze + Dia a Dia + VGF2"/>
    <s v="Prata + Dia a Dia + VGF2"/>
    <s v="Ouro + Dia a Dia + VGF2"/>
    <s v="Estrela + Dia a Dia + VGF2"/>
    <n v="30"/>
    <n v="20"/>
    <n v="30"/>
    <n v="35"/>
    <n v="38"/>
    <n v="83.92"/>
    <n v="83.92"/>
    <n v="83.92"/>
    <n v="83.92"/>
    <n v="83.92"/>
    <n v="0"/>
    <n v="0"/>
    <n v="0"/>
    <n v="0"/>
    <n v="0"/>
    <n v="8.44"/>
    <n v="9.65"/>
    <n v="8.44"/>
    <n v="7.84"/>
    <n v="7.48"/>
    <n v="22.75"/>
    <n v="16.7"/>
    <n v="22.75"/>
    <n v="25.75"/>
    <n v="27.55"/>
    <n v="35"/>
    <n v="74"/>
    <n v="64"/>
    <n v="60"/>
    <n v="57"/>
  </r>
  <r>
    <n v="639927"/>
    <x v="481"/>
    <n v="20230306"/>
    <m/>
    <s v="COLOR"/>
    <x v="338"/>
    <s v="AVON NAIL ENAMEL ULTRA COLOR DTV"/>
    <n v="1232582"/>
    <x v="481"/>
    <n v="1"/>
    <s v="NEW COI"/>
    <s v="BUY QUANTITY N OR MORE TO GET DISCOUNTED PRICE"/>
    <n v="0.54369999999999996"/>
    <m/>
    <n v="1.806"/>
    <m/>
    <m/>
    <n v="8.44"/>
    <n v="17.989999999999998"/>
    <n v="11448"/>
    <n v="11448"/>
    <n v="23"/>
    <s v="WORK IN PROGRESS"/>
    <n v="134468511"/>
    <s v="NO INCENTIVE"/>
    <s v="N"/>
    <s v="N"/>
    <s v="N"/>
    <s v="N"/>
    <x v="1"/>
    <n v="134992261"/>
    <n v="28"/>
    <n v="32"/>
    <n v="20230306"/>
    <s v="NET ITEM"/>
    <n v="15"/>
    <s v="Y"/>
    <s v="Tech rep lvl + Dia a Dia + VGF2"/>
    <s v="FULL PAYMENT"/>
    <m/>
    <n v="51062.830600000001"/>
    <n v="30387.742600000001"/>
    <n v="74.430000000000007"/>
    <m/>
    <s v="NAIL ENAMEL"/>
    <s v="NAIL ENAMEL/TINT"/>
    <s v="NAIL COLOR"/>
    <s v="UNISEX"/>
    <s v="AVON"/>
    <s v="AVON"/>
    <n v="1"/>
    <n v="100"/>
    <s v="6.67"/>
    <s v="N"/>
    <s v="N"/>
    <n v="41367"/>
    <m/>
    <s v="N"/>
    <s v="HIT"/>
    <n v="12.4"/>
    <n v="12.99"/>
    <n v="14.19"/>
    <m/>
    <m/>
    <m/>
    <m/>
    <s v="N"/>
    <m/>
    <m/>
    <m/>
    <x v="0"/>
    <m/>
    <n v="22"/>
    <s v="AVON COLOR -1"/>
    <s v="N"/>
    <m/>
    <m/>
    <s v="N"/>
    <n v="20230306"/>
    <m/>
    <n v="134468511"/>
    <s v="MIXED"/>
    <s v="Tech rep lvl"/>
    <s v="CosmÃ©ticos"/>
    <n v="5"/>
    <m/>
    <n v="0"/>
    <n v="0"/>
    <n v="100"/>
    <n v="134992241"/>
    <n v="999"/>
    <n v="2"/>
    <x v="0"/>
    <x v="0"/>
    <n v="0.54369999999999996"/>
    <n v="0.54369999999999996"/>
    <n v="0.54369999999999996"/>
    <n v="0.54369999999999996"/>
    <n v="0.54369999999999996"/>
    <n v="8.44"/>
    <n v="9.65"/>
    <n v="8.44"/>
    <n v="7.84"/>
    <n v="7.48"/>
    <s v="Brasil + Dia a Dia + VGF2"/>
    <s v="Bronze + Dia a Dia + VGF2"/>
    <s v="Prata + Dia a Dia + VGF2"/>
    <s v="Ouro + Dia a Dia + VGF2"/>
    <s v="Estrela + Dia a Dia + VGF2"/>
    <n v="30"/>
    <n v="20"/>
    <n v="30"/>
    <n v="35"/>
    <n v="38"/>
    <n v="83.92"/>
    <n v="83.92"/>
    <n v="83.92"/>
    <n v="83.92"/>
    <n v="83.92"/>
    <n v="0"/>
    <n v="0"/>
    <n v="0"/>
    <n v="0"/>
    <n v="0"/>
    <n v="8.44"/>
    <n v="9.65"/>
    <n v="8.44"/>
    <n v="7.84"/>
    <n v="7.48"/>
    <n v="22.75"/>
    <n v="16.7"/>
    <n v="22.75"/>
    <n v="25.75"/>
    <n v="27.55"/>
    <n v="35"/>
    <n v="74"/>
    <n v="64"/>
    <n v="60"/>
    <n v="57"/>
  </r>
  <r>
    <n v="639928"/>
    <x v="482"/>
    <n v="20230306"/>
    <m/>
    <s v="COLOR"/>
    <x v="338"/>
    <s v="AVON NAIL ENAMEL ULTRA COLOR DTV"/>
    <n v="1232582"/>
    <x v="482"/>
    <n v="1"/>
    <s v="NEW COI"/>
    <s v="BUY QUANTITY N OR MORE TO GET DISCOUNTED PRICE"/>
    <n v="0.54369999999999996"/>
    <m/>
    <n v="1.806"/>
    <m/>
    <m/>
    <n v="8.44"/>
    <n v="17.989999999999998"/>
    <n v="3617"/>
    <n v="3617"/>
    <n v="23"/>
    <s v="WORK IN PROGRESS"/>
    <n v="134468511"/>
    <s v="NO INCENTIVE"/>
    <s v="N"/>
    <s v="N"/>
    <s v="N"/>
    <s v="N"/>
    <x v="1"/>
    <n v="134992248"/>
    <n v="28"/>
    <n v="32"/>
    <n v="20230306"/>
    <s v="NET ITEM"/>
    <n v="15"/>
    <s v="Y"/>
    <s v="Tech rep lvl + Dia a Dia + VGF2"/>
    <s v="FULL PAYMENT"/>
    <m/>
    <n v="16132.416300000001"/>
    <n v="9600.1142999999993"/>
    <n v="74.430000000000007"/>
    <m/>
    <s v="NAIL ENAMEL"/>
    <s v="NAIL ENAMEL/TINT"/>
    <s v="NAIL COLOR"/>
    <s v="UNISEX"/>
    <s v="AVON"/>
    <s v="AVON"/>
    <n v="1"/>
    <n v="100"/>
    <s v="6.67"/>
    <s v="N"/>
    <s v="N"/>
    <n v="41370"/>
    <m/>
    <s v="N"/>
    <s v="HIT"/>
    <n v="12.4"/>
    <n v="12.99"/>
    <n v="14.19"/>
    <m/>
    <m/>
    <m/>
    <m/>
    <s v="N"/>
    <m/>
    <m/>
    <m/>
    <x v="0"/>
    <m/>
    <n v="22"/>
    <s v="AVON COLOR -1"/>
    <s v="N"/>
    <m/>
    <m/>
    <s v="N"/>
    <n v="20230306"/>
    <m/>
    <n v="134468511"/>
    <s v="MIXED"/>
    <s v="Tech rep lvl"/>
    <s v="CosmÃ©ticos"/>
    <n v="5"/>
    <m/>
    <n v="0"/>
    <n v="0"/>
    <n v="100"/>
    <n v="134992241"/>
    <n v="999"/>
    <n v="2"/>
    <x v="0"/>
    <x v="0"/>
    <n v="0.54369999999999996"/>
    <n v="0.54369999999999996"/>
    <n v="0.54369999999999996"/>
    <n v="0.54369999999999996"/>
    <n v="0.54369999999999996"/>
    <n v="8.44"/>
    <n v="9.65"/>
    <n v="8.44"/>
    <n v="7.84"/>
    <n v="7.48"/>
    <s v="Brasil + Dia a Dia + VGF2"/>
    <s v="Bronze + Dia a Dia + VGF2"/>
    <s v="Prata + Dia a Dia + VGF2"/>
    <s v="Ouro + Dia a Dia + VGF2"/>
    <s v="Estrela + Dia a Dia + VGF2"/>
    <n v="30"/>
    <n v="20"/>
    <n v="30"/>
    <n v="35"/>
    <n v="38"/>
    <n v="83.92"/>
    <n v="83.92"/>
    <n v="83.92"/>
    <n v="83.92"/>
    <n v="83.92"/>
    <n v="0"/>
    <n v="0"/>
    <n v="0"/>
    <n v="0"/>
    <n v="0"/>
    <n v="8.44"/>
    <n v="9.65"/>
    <n v="8.44"/>
    <n v="7.84"/>
    <n v="7.48"/>
    <n v="22.75"/>
    <n v="16.7"/>
    <n v="22.75"/>
    <n v="25.75"/>
    <n v="27.55"/>
    <n v="35"/>
    <n v="74"/>
    <n v="64"/>
    <n v="60"/>
    <n v="57"/>
  </r>
  <r>
    <n v="639961"/>
    <x v="483"/>
    <n v="20230306"/>
    <m/>
    <s v="COLOR"/>
    <x v="338"/>
    <s v="AVON NAIL ENAMEL ULTRA COLOR DTV"/>
    <n v="1232582"/>
    <x v="483"/>
    <n v="1"/>
    <s v="NEW COI"/>
    <s v="BUY QUANTITY N OR MORE TO GET DISCOUNTED PRICE"/>
    <n v="0.54369999999999996"/>
    <m/>
    <n v="1.806"/>
    <m/>
    <m/>
    <n v="8.44"/>
    <n v="17.989999999999998"/>
    <n v="5005"/>
    <n v="5005"/>
    <n v="23"/>
    <s v="WORK IN PROGRESS"/>
    <n v="134468511"/>
    <s v="NO INCENTIVE"/>
    <s v="N"/>
    <s v="N"/>
    <s v="N"/>
    <s v="N"/>
    <x v="1"/>
    <n v="134992266"/>
    <n v="28"/>
    <n v="32"/>
    <n v="20230306"/>
    <s v="NET ITEM"/>
    <n v="15"/>
    <s v="Y"/>
    <s v="Tech rep lvl + Dia a Dia + VGF2"/>
    <s v="FULL PAYMENT"/>
    <m/>
    <n v="22323.354200000002"/>
    <n v="13284.324199999999"/>
    <n v="74.430000000000007"/>
    <m/>
    <s v="NAIL ENAMEL"/>
    <s v="NAIL ENAMEL/TINT"/>
    <s v="NAIL COLOR"/>
    <s v="UNISEX"/>
    <s v="AVON"/>
    <s v="AVON"/>
    <n v="1"/>
    <n v="100"/>
    <s v="6.67"/>
    <s v="N"/>
    <s v="N"/>
    <n v="41435"/>
    <m/>
    <s v="N"/>
    <s v="HIT"/>
    <n v="12.4"/>
    <n v="12.99"/>
    <n v="14.19"/>
    <m/>
    <m/>
    <m/>
    <m/>
    <s v="N"/>
    <m/>
    <m/>
    <m/>
    <x v="0"/>
    <m/>
    <n v="22"/>
    <s v="AVON COLOR -1"/>
    <s v="N"/>
    <m/>
    <m/>
    <s v="N"/>
    <n v="20230306"/>
    <m/>
    <n v="134468511"/>
    <s v="MIXED"/>
    <s v="Tech rep lvl"/>
    <s v="CosmÃ©ticos"/>
    <n v="5"/>
    <m/>
    <n v="0"/>
    <n v="0"/>
    <n v="100"/>
    <n v="134992241"/>
    <n v="999"/>
    <n v="2"/>
    <x v="0"/>
    <x v="0"/>
    <n v="0.54369999999999996"/>
    <n v="0.54369999999999996"/>
    <n v="0.54369999999999996"/>
    <n v="0.54369999999999996"/>
    <n v="0.54369999999999996"/>
    <n v="8.44"/>
    <n v="9.65"/>
    <n v="8.44"/>
    <n v="7.84"/>
    <n v="7.48"/>
    <s v="Brasil + Dia a Dia + VGF2"/>
    <s v="Bronze + Dia a Dia + VGF2"/>
    <s v="Prata + Dia a Dia + VGF2"/>
    <s v="Ouro + Dia a Dia + VGF2"/>
    <s v="Estrela + Dia a Dia + VGF2"/>
    <n v="30"/>
    <n v="20"/>
    <n v="30"/>
    <n v="35"/>
    <n v="38"/>
    <n v="83.92"/>
    <n v="83.92"/>
    <n v="83.92"/>
    <n v="83.92"/>
    <n v="83.92"/>
    <n v="0"/>
    <n v="0"/>
    <n v="0"/>
    <n v="0"/>
    <n v="0"/>
    <n v="8.44"/>
    <n v="9.65"/>
    <n v="8.44"/>
    <n v="7.84"/>
    <n v="7.48"/>
    <n v="22.75"/>
    <n v="16.7"/>
    <n v="22.75"/>
    <n v="25.75"/>
    <n v="27.55"/>
    <n v="35"/>
    <n v="74"/>
    <n v="64"/>
    <n v="60"/>
    <n v="57"/>
  </r>
  <r>
    <n v="584846"/>
    <x v="680"/>
    <n v="20170316"/>
    <m/>
    <s v="FACE"/>
    <x v="339"/>
    <s v="CLEARSKIN BLACKHEAD CLEARING DEEP CLARIFYING MASK LATAM"/>
    <n v="1195604"/>
    <x v="680"/>
    <n v="1"/>
    <s v="IN-LINE (EXCL NR)"/>
    <s v="PACK PRICE - MARKETING SET"/>
    <n v="0.54369999999999996"/>
    <m/>
    <n v="1.4330000000000001"/>
    <m/>
    <m/>
    <n v="9.99"/>
    <n v="24.99"/>
    <n v="3119"/>
    <n v="3119"/>
    <n v="29"/>
    <s v="WORK IN PROGRESS"/>
    <n v="134468704"/>
    <s v="NO INCENTIVE"/>
    <s v="N"/>
    <s v="N"/>
    <s v="N"/>
    <s v="N"/>
    <x v="1"/>
    <n v="134992792"/>
    <n v="28"/>
    <n v="32"/>
    <n v="20230306"/>
    <s v="NET ITEM"/>
    <n v="15"/>
    <s v="Y"/>
    <s v="Tech rep lvl + Dia a Dia + VGF2"/>
    <s v="FULL PAYMENT"/>
    <m/>
    <n v="16463.7906"/>
    <n v="11994.2636"/>
    <n v="88.01"/>
    <m/>
    <s v="ANTI-ACNE MASK CREAM"/>
    <s v="MASK"/>
    <s v="FACIAL CARE"/>
    <s v="UNISEX"/>
    <s v="CLEARSKIN FRANCHISE"/>
    <s v="CLEARSKIN CORE"/>
    <n v="1"/>
    <n v="100"/>
    <n v="100"/>
    <s v="N"/>
    <s v="N"/>
    <n v="42034"/>
    <n v="1"/>
    <s v="N"/>
    <m/>
    <m/>
    <m/>
    <m/>
    <m/>
    <m/>
    <m/>
    <m/>
    <s v="N"/>
    <m/>
    <m/>
    <n v="134992788"/>
    <x v="8"/>
    <m/>
    <n v="28"/>
    <s v="FACE - CLEARSKIN"/>
    <s v="N"/>
    <m/>
    <s v="N"/>
    <s v="N"/>
    <n v="20230306"/>
    <m/>
    <n v="134468704"/>
    <s v="MIXED"/>
    <s v="Tech rep lvl"/>
    <s v="CosmÃ©ticos"/>
    <n v="1"/>
    <m/>
    <n v="0"/>
    <n v="0"/>
    <n v="100"/>
    <n v="134992791"/>
    <n v="999"/>
    <n v="2"/>
    <x v="7"/>
    <x v="9"/>
    <n v="0.54369999999999996"/>
    <n v="0.54369999999999996"/>
    <n v="0.54369999999999996"/>
    <n v="0.54369999999999996"/>
    <n v="0.54369999999999996"/>
    <n v="9.99"/>
    <n v="11.42"/>
    <n v="9.99"/>
    <n v="9.2799999999999994"/>
    <n v="8.85"/>
    <s v="Brasil + Dia a Dia + VGF2"/>
    <s v="Bronze + Dia a Dia + VGF2"/>
    <s v="Prata + Dia a Dia + VGF2"/>
    <s v="Ouro + Dia a Dia + VGF2"/>
    <s v="Estrela + Dia a Dia + VGF2"/>
    <n v="30"/>
    <n v="20"/>
    <n v="30"/>
    <n v="35"/>
    <n v="38"/>
    <n v="83.92"/>
    <n v="83.92"/>
    <n v="83.92"/>
    <n v="83.92"/>
    <n v="83.92"/>
    <n v="0"/>
    <n v="0"/>
    <n v="0"/>
    <n v="0"/>
    <n v="0"/>
    <n v="9.99"/>
    <n v="11.42"/>
    <n v="9.99"/>
    <n v="9.2799999999999994"/>
    <n v="8.85"/>
    <n v="12"/>
    <n v="10.57"/>
    <n v="12"/>
    <n v="12.71"/>
    <n v="13.14"/>
    <n v="54"/>
    <n v="51"/>
    <n v="45"/>
    <n v="42"/>
    <n v="40"/>
  </r>
  <r>
    <n v="630152"/>
    <x v="681"/>
    <n v="20210304"/>
    <m/>
    <s v="FACE"/>
    <x v="339"/>
    <s v="CLEARSKIN PORE AND SHINE BLACK MASK BRAZIL"/>
    <n v="1225791"/>
    <x v="681"/>
    <n v="1"/>
    <s v="IN-LINE (EXCL NR)"/>
    <s v="PACK PRICE - MARKETING SET"/>
    <n v="0.54369999999999996"/>
    <m/>
    <n v="3.6869999999999998"/>
    <m/>
    <m/>
    <n v="9.99"/>
    <n v="24.99"/>
    <n v="3119"/>
    <n v="3119"/>
    <n v="29"/>
    <s v="WORK IN PROGRESS"/>
    <n v="134468704"/>
    <s v="NO INCENTIVE"/>
    <s v="N"/>
    <s v="N"/>
    <s v="N"/>
    <s v="N"/>
    <x v="1"/>
    <n v="134992790"/>
    <n v="28"/>
    <n v="32"/>
    <n v="20230306"/>
    <s v="NET ITEM"/>
    <n v="15"/>
    <s v="Y"/>
    <s v="Tech rep lvl + Dia a Dia + VGF2"/>
    <s v="FULL PAYMENT"/>
    <m/>
    <n v="16463.7906"/>
    <n v="4964.0375999999997"/>
    <n v="69.16"/>
    <m/>
    <s v="ANTI-ACNE MASK CLAY"/>
    <s v="MASK"/>
    <s v="FACIAL CARE"/>
    <s v="UNISEX"/>
    <s v="CLEARSKIN FRANCHISE"/>
    <s v="CLEARSKIN CORE"/>
    <n v="1"/>
    <n v="100"/>
    <n v="100"/>
    <s v="N"/>
    <s v="N"/>
    <n v="40411"/>
    <n v="1"/>
    <s v="N"/>
    <m/>
    <m/>
    <m/>
    <m/>
    <m/>
    <m/>
    <m/>
    <m/>
    <s v="N"/>
    <m/>
    <m/>
    <n v="134992788"/>
    <x v="8"/>
    <m/>
    <n v="28"/>
    <s v="FACE - CLEARSKIN"/>
    <s v="N"/>
    <m/>
    <s v="N"/>
    <s v="N"/>
    <n v="20230306"/>
    <m/>
    <n v="134468704"/>
    <s v="MIXED"/>
    <s v="Tech rep lvl"/>
    <s v="CosmÃ©ticos"/>
    <n v="1"/>
    <m/>
    <n v="0"/>
    <n v="0"/>
    <n v="100"/>
    <n v="134992789"/>
    <n v="999"/>
    <n v="2"/>
    <x v="7"/>
    <x v="9"/>
    <n v="0.54369999999999996"/>
    <n v="0.54369999999999996"/>
    <n v="0.54369999999999996"/>
    <n v="0.54369999999999996"/>
    <n v="0.54369999999999996"/>
    <n v="9.99"/>
    <n v="11.42"/>
    <n v="9.99"/>
    <n v="9.2799999999999994"/>
    <n v="8.85"/>
    <s v="Brasil + Dia a Dia + VGF2"/>
    <s v="Bronze + Dia a Dia + VGF2"/>
    <s v="Prata + Dia a Dia + VGF2"/>
    <s v="Ouro + Dia a Dia + VGF2"/>
    <s v="Estrela + Dia a Dia + VGF2"/>
    <n v="30"/>
    <n v="20"/>
    <n v="30"/>
    <n v="35"/>
    <n v="38"/>
    <n v="83.92"/>
    <n v="83.92"/>
    <n v="83.92"/>
    <n v="83.92"/>
    <n v="83.92"/>
    <n v="0"/>
    <n v="0"/>
    <n v="0"/>
    <n v="0"/>
    <n v="0"/>
    <n v="9.99"/>
    <n v="11.42"/>
    <n v="9.99"/>
    <n v="9.2799999999999994"/>
    <n v="8.85"/>
    <n v="12"/>
    <n v="10.57"/>
    <n v="12"/>
    <n v="12.71"/>
    <n v="13.14"/>
    <n v="54"/>
    <n v="51"/>
    <n v="45"/>
    <n v="42"/>
    <n v="40"/>
  </r>
  <r>
    <n v="630186"/>
    <x v="58"/>
    <n v="20220307"/>
    <m/>
    <s v="FRAGRANCE"/>
    <x v="340"/>
    <s v="PUR BLANCA SERENITY DEO COLOGNE"/>
    <n v="1225815"/>
    <x v="58"/>
    <n v="1"/>
    <s v="IN-LINE (EXCL NR)"/>
    <s v="CROSS-OUT"/>
    <n v="0.48010000000000003"/>
    <m/>
    <n v="6.0369999999999999"/>
    <m/>
    <m/>
    <n v="39.99"/>
    <n v="52.9"/>
    <n v="6721"/>
    <n v="6721"/>
    <n v="81"/>
    <s v="WORK IN PROGRESS"/>
    <n v="134469017"/>
    <s v="NO INCENTIVE"/>
    <s v="N"/>
    <s v="N"/>
    <s v="N"/>
    <s v="Y"/>
    <x v="3"/>
    <n v="134469019"/>
    <n v="28"/>
    <n v="11"/>
    <n v="20230306"/>
    <s v="CUSTOMER"/>
    <n v="15"/>
    <s v="Y"/>
    <s v="Tech rep lvl + Dia a Dia + VGF2"/>
    <s v="FULL PAYMENT"/>
    <m/>
    <n v="125388.51700000001"/>
    <n v="84813.84"/>
    <n v="77.989999999999995"/>
    <m/>
    <s v="EDT SPRAY"/>
    <s v="EDP/EDT/COLOGNE"/>
    <s v="FRAGRANCE JUICES"/>
    <s v="FEMALE"/>
    <s v="PUR BLANCA FRANCHISE"/>
    <s v="PUR BLANCA"/>
    <n v="1"/>
    <n v="100"/>
    <n v="100"/>
    <s v="N"/>
    <s v="N"/>
    <n v="50783"/>
    <m/>
    <s v="N"/>
    <m/>
    <m/>
    <m/>
    <m/>
    <m/>
    <m/>
    <m/>
    <m/>
    <s v="N"/>
    <n v="31603371"/>
    <s v="Centro Folheto"/>
    <m/>
    <x v="0"/>
    <m/>
    <n v="80"/>
    <s v="PERFUMARIA - 2"/>
    <s v="N"/>
    <m/>
    <m/>
    <s v="N"/>
    <n v="20230306"/>
    <m/>
    <n v="134469017"/>
    <s v="MIXED"/>
    <s v="Tech rep lvl"/>
    <s v="CosmÃ©ticos"/>
    <n v="1"/>
    <m/>
    <n v="0"/>
    <n v="0"/>
    <n v="100"/>
    <n v="134469018"/>
    <n v="999"/>
    <n v="2"/>
    <x v="0"/>
    <x v="0"/>
    <n v="0.48010000000000003"/>
    <n v="0.54869999999999997"/>
    <n v="0.48010000000000003"/>
    <n v="0.44579999999999997"/>
    <n v="0.42530000000000001"/>
    <n v="39.99"/>
    <n v="39.99"/>
    <n v="39.99"/>
    <n v="39.99"/>
    <n v="39.99"/>
    <s v="Brasil + Dia a Dia + VGF2"/>
    <s v="Bronze + Dia a Dia + VGF2"/>
    <s v="Prata + Dia a Dia + VGF2"/>
    <s v="Ouro + Dia a Dia + VGF2"/>
    <s v="Estrela + Dia a Dia + VGF2"/>
    <n v="30"/>
    <n v="20"/>
    <n v="30"/>
    <n v="35"/>
    <n v="38"/>
    <n v="45.79"/>
    <n v="45.79"/>
    <n v="45.79"/>
    <n v="45.79"/>
    <n v="45.79"/>
    <n v="0"/>
    <n v="0"/>
    <n v="0"/>
    <n v="0"/>
    <n v="0"/>
    <n v="27.992999999999999"/>
    <n v="31.992000000000001"/>
    <n v="27.992999999999999"/>
    <n v="25.993500000000001"/>
    <n v="24.793800000000001"/>
    <n v="0"/>
    <n v="0"/>
    <n v="0"/>
    <n v="0"/>
    <n v="0"/>
    <n v="0"/>
    <n v="100"/>
    <n v="100"/>
    <n v="100"/>
    <n v="100"/>
  </r>
  <r>
    <n v="573704"/>
    <x v="56"/>
    <n v="20170305"/>
    <m/>
    <s v="FRAGRANCE"/>
    <x v="341"/>
    <s v="PUR BLANCA GRAPHIC REDESIGN - CHARM EDT 75ML"/>
    <n v="1192265"/>
    <x v="56"/>
    <n v="1"/>
    <s v="IN-LINE (EXCL NR)"/>
    <s v="REGULAR PRICE"/>
    <n v="0.48010000000000003"/>
    <m/>
    <n v="6.2830000000000004"/>
    <m/>
    <m/>
    <n v="52.9"/>
    <n v="52.9"/>
    <n v="2175"/>
    <n v="2175"/>
    <n v="80"/>
    <s v="WORK IN PROGRESS"/>
    <n v="134469114"/>
    <s v="NO INCENTIVE"/>
    <s v="N"/>
    <s v="Y"/>
    <s v="N"/>
    <s v="Y"/>
    <x v="3"/>
    <n v="134469140"/>
    <n v="28"/>
    <n v="11"/>
    <n v="20230306"/>
    <s v="CUSTOMER"/>
    <n v="15"/>
    <s v="Y"/>
    <s v="Tech rep lvl + Dia a Dia + VGF2"/>
    <s v="FULL PAYMENT"/>
    <m/>
    <n v="53676.6037"/>
    <n v="40011.078699999998"/>
    <n v="82.68"/>
    <m/>
    <s v="EDT SPRAY"/>
    <s v="EDP/EDT/COLOGNE"/>
    <s v="FRAGRANCE JUICES"/>
    <s v="FEMALE"/>
    <s v="PUR BLANCA FRANCHISE"/>
    <s v="PUR BLANCA CHARM"/>
    <n v="0"/>
    <n v="100"/>
    <n v="100"/>
    <s v="N"/>
    <s v="N"/>
    <n v="51734"/>
    <m/>
    <s v="N"/>
    <m/>
    <m/>
    <m/>
    <m/>
    <m/>
    <m/>
    <m/>
    <m/>
    <s v="N"/>
    <n v="31603371"/>
    <s v="Centro Folheto"/>
    <m/>
    <x v="0"/>
    <m/>
    <n v="80"/>
    <s v="PERFUMARIA - 2"/>
    <s v="N"/>
    <m/>
    <m/>
    <s v="N"/>
    <n v="20230306"/>
    <m/>
    <n v="134469114"/>
    <s v="MIXED"/>
    <s v="Tech rep lvl"/>
    <s v="CosmÃ©ticos"/>
    <n v="1"/>
    <m/>
    <n v="0"/>
    <n v="0"/>
    <n v="100"/>
    <n v="134469139"/>
    <n v="999"/>
    <n v="2"/>
    <x v="0"/>
    <x v="0"/>
    <n v="0.48010000000000003"/>
    <n v="0.54869999999999997"/>
    <n v="0.48010000000000003"/>
    <n v="0.44579999999999997"/>
    <n v="0.42530000000000001"/>
    <n v="52.9"/>
    <n v="52.9"/>
    <n v="52.9"/>
    <n v="52.9"/>
    <n v="52.9"/>
    <s v="Brasil + Dia a Dia + VGF2"/>
    <s v="Bronze + Dia a Dia + VGF2"/>
    <s v="Prata + Dia a Dia + VGF2"/>
    <s v="Ouro + Dia a Dia + VGF2"/>
    <s v="Estrela + Dia a Dia + VGF2"/>
    <n v="30"/>
    <n v="20"/>
    <n v="30"/>
    <n v="35"/>
    <n v="38"/>
    <n v="45.79"/>
    <n v="45.79"/>
    <n v="45.79"/>
    <n v="45.79"/>
    <n v="45.79"/>
    <n v="0"/>
    <n v="0"/>
    <n v="0"/>
    <n v="0"/>
    <n v="0"/>
    <n v="37.03"/>
    <n v="42.32"/>
    <n v="37.03"/>
    <n v="34.384999999999998"/>
    <n v="32.798000000000002"/>
    <n v="0"/>
    <n v="0"/>
    <n v="0"/>
    <n v="0"/>
    <n v="0"/>
    <n v="0"/>
    <n v="100"/>
    <n v="100"/>
    <n v="100"/>
    <n v="100"/>
  </r>
  <r>
    <n v="626101"/>
    <x v="57"/>
    <n v="20210302"/>
    <m/>
    <s v="FRAGRANCE"/>
    <x v="341"/>
    <s v="PUR BLANCA MY ESSENCE"/>
    <n v="1223066"/>
    <x v="57"/>
    <n v="1"/>
    <s v="IN-LINE (EXCL NR)"/>
    <s v="REGULAR PRICE"/>
    <n v="0.48010000000000003"/>
    <m/>
    <n v="6.1989999999999998"/>
    <m/>
    <m/>
    <n v="52.9"/>
    <n v="52.9"/>
    <n v="2107"/>
    <n v="2107"/>
    <n v="80"/>
    <s v="WORK IN PROGRESS"/>
    <n v="134469114"/>
    <s v="NO INCENTIVE"/>
    <s v="N"/>
    <s v="Y"/>
    <s v="N"/>
    <s v="N"/>
    <x v="3"/>
    <n v="134469116"/>
    <n v="28"/>
    <n v="11"/>
    <n v="20230306"/>
    <s v="CUSTOMER"/>
    <n v="15"/>
    <s v="Y"/>
    <s v="Tech rep lvl + Dia a Dia + VGF2"/>
    <s v="FULL PAYMENT"/>
    <m/>
    <n v="51996.346299999997"/>
    <n v="38935.0533"/>
    <n v="82.92"/>
    <m/>
    <s v="PURSE SPRAY"/>
    <s v="EDP/EDT/COLOGNE"/>
    <s v="FRAGRANCE JUICES"/>
    <s v="FEMALE"/>
    <s v="PUR BLANCA FRANCHISE"/>
    <s v="PUR BLANCA"/>
    <n v="0"/>
    <n v="100"/>
    <n v="100"/>
    <s v="N"/>
    <s v="N"/>
    <n v="50069"/>
    <m/>
    <s v="N"/>
    <m/>
    <m/>
    <m/>
    <m/>
    <m/>
    <m/>
    <m/>
    <m/>
    <s v="N"/>
    <n v="31603371"/>
    <s v="Centro Folheto"/>
    <m/>
    <x v="0"/>
    <m/>
    <n v="80"/>
    <s v="PERFUMARIA - 2"/>
    <s v="N"/>
    <m/>
    <m/>
    <s v="N"/>
    <n v="20230306"/>
    <m/>
    <n v="134469114"/>
    <s v="MIXED"/>
    <s v="Tech rep lvl"/>
    <s v="CosmÃ©ticos"/>
    <n v="1"/>
    <m/>
    <n v="0"/>
    <n v="0"/>
    <n v="100"/>
    <n v="134469115"/>
    <n v="999"/>
    <n v="2"/>
    <x v="0"/>
    <x v="0"/>
    <n v="0.48010000000000003"/>
    <n v="0.54869999999999997"/>
    <n v="0.48010000000000003"/>
    <n v="0.44579999999999997"/>
    <n v="0.42530000000000001"/>
    <n v="52.9"/>
    <n v="52.9"/>
    <n v="52.9"/>
    <n v="52.9"/>
    <n v="52.9"/>
    <s v="Brasil + Dia a Dia + VGF2"/>
    <s v="Bronze + Dia a Dia + VGF2"/>
    <s v="Prata + Dia a Dia + VGF2"/>
    <s v="Ouro + Dia a Dia + VGF2"/>
    <s v="Estrela + Dia a Dia + VGF2"/>
    <n v="30"/>
    <n v="20"/>
    <n v="30"/>
    <n v="35"/>
    <n v="38"/>
    <n v="45.79"/>
    <n v="45.79"/>
    <n v="45.79"/>
    <n v="45.79"/>
    <n v="45.79"/>
    <n v="0"/>
    <n v="0"/>
    <n v="0"/>
    <n v="0"/>
    <n v="0"/>
    <n v="37.03"/>
    <n v="42.32"/>
    <n v="37.03"/>
    <n v="34.384999999999998"/>
    <n v="32.798000000000002"/>
    <n v="0"/>
    <n v="0"/>
    <n v="0"/>
    <n v="0"/>
    <n v="0"/>
    <n v="0"/>
    <n v="100"/>
    <n v="100"/>
    <n v="100"/>
    <n v="100"/>
  </r>
  <r>
    <n v="630219"/>
    <x v="59"/>
    <n v="20210309"/>
    <m/>
    <s v="FRAGRANCE"/>
    <x v="341"/>
    <s v="PUR BLANCA NOITE REFORMULAÃ‡ÃƒO"/>
    <n v="1225837"/>
    <x v="59"/>
    <n v="1"/>
    <s v="IN-LINE (EXCL NR)"/>
    <s v="REGULAR PRICE"/>
    <n v="0.48010000000000003"/>
    <m/>
    <n v="5.4169999999999998"/>
    <m/>
    <m/>
    <n v="52.9"/>
    <n v="52.9"/>
    <n v="1726"/>
    <n v="1726"/>
    <n v="80"/>
    <s v="WORK IN PROGRESS"/>
    <n v="134469114"/>
    <s v="NO INCENTIVE"/>
    <s v="N"/>
    <s v="Y"/>
    <s v="N"/>
    <s v="N"/>
    <x v="3"/>
    <n v="134469128"/>
    <n v="28"/>
    <n v="11"/>
    <n v="20230306"/>
    <s v="CUSTOMER"/>
    <n v="15"/>
    <s v="Y"/>
    <s v="Tech rep lvl + Dia a Dia + VGF2"/>
    <s v="FULL PAYMENT"/>
    <m/>
    <n v="42589.996299999999"/>
    <n v="33240.254300000001"/>
    <n v="85.07"/>
    <m/>
    <s v="EDT SPRAY"/>
    <s v="EDP/EDT/COLOGNE"/>
    <s v="FRAGRANCE JUICES"/>
    <s v="FEMALE"/>
    <s v="PUR BLANCA FRANCHISE"/>
    <s v="PUR BLANCA NIGHT/PUR BLANCA NOITE"/>
    <n v="0"/>
    <n v="100"/>
    <n v="100"/>
    <s v="N"/>
    <s v="N"/>
    <n v="50894"/>
    <m/>
    <s v="N"/>
    <m/>
    <m/>
    <m/>
    <m/>
    <m/>
    <m/>
    <m/>
    <m/>
    <s v="N"/>
    <n v="31603371"/>
    <s v="Centro Folheto"/>
    <m/>
    <x v="0"/>
    <m/>
    <n v="80"/>
    <s v="PERFUMARIA - 2"/>
    <s v="N"/>
    <m/>
    <m/>
    <s v="N"/>
    <n v="20230306"/>
    <m/>
    <n v="134469114"/>
    <s v="MIXED"/>
    <s v="Tech rep lvl"/>
    <s v="CosmÃ©ticos"/>
    <n v="1"/>
    <m/>
    <n v="0"/>
    <n v="0"/>
    <n v="100"/>
    <n v="134469127"/>
    <n v="999"/>
    <n v="2"/>
    <x v="0"/>
    <x v="0"/>
    <n v="0.48010000000000003"/>
    <n v="0.54869999999999997"/>
    <n v="0.48010000000000003"/>
    <n v="0.44579999999999997"/>
    <n v="0.42530000000000001"/>
    <n v="52.9"/>
    <n v="52.9"/>
    <n v="52.9"/>
    <n v="52.9"/>
    <n v="52.9"/>
    <s v="Brasil + Dia a Dia + VGF2"/>
    <s v="Bronze + Dia a Dia + VGF2"/>
    <s v="Prata + Dia a Dia + VGF2"/>
    <s v="Ouro + Dia a Dia + VGF2"/>
    <s v="Estrela + Dia a Dia + VGF2"/>
    <n v="30"/>
    <n v="20"/>
    <n v="30"/>
    <n v="35"/>
    <n v="38"/>
    <n v="45.79"/>
    <n v="45.79"/>
    <n v="45.79"/>
    <n v="45.79"/>
    <n v="45.79"/>
    <n v="0"/>
    <n v="0"/>
    <n v="0"/>
    <n v="0"/>
    <n v="0"/>
    <n v="37.03"/>
    <n v="42.32"/>
    <n v="37.03"/>
    <n v="34.384999999999998"/>
    <n v="32.798000000000002"/>
    <n v="0"/>
    <n v="0"/>
    <n v="0"/>
    <n v="0"/>
    <n v="0"/>
    <n v="0"/>
    <n v="100"/>
    <n v="100"/>
    <n v="100"/>
    <n v="100"/>
  </r>
  <r>
    <n v="633186"/>
    <x v="60"/>
    <n v="20210319"/>
    <m/>
    <s v="FRAGRANCE"/>
    <x v="341"/>
    <s v="PUR BLANCA DEO COLOGNE 75ML"/>
    <n v="1227959"/>
    <x v="60"/>
    <n v="1"/>
    <s v="IN-LINE (EXCL NR)"/>
    <s v="REGULAR PRICE"/>
    <n v="0.48010000000000003"/>
    <m/>
    <n v="6.0110000000000001"/>
    <m/>
    <m/>
    <n v="52.9"/>
    <n v="52.9"/>
    <n v="2236"/>
    <n v="2236"/>
    <n v="80"/>
    <s v="WORK IN PROGRESS"/>
    <n v="134469114"/>
    <s v="NO INCENTIVE"/>
    <s v="N"/>
    <s v="N"/>
    <s v="N"/>
    <s v="N"/>
    <x v="3"/>
    <n v="134728928"/>
    <n v="28"/>
    <n v="11"/>
    <n v="20230306"/>
    <s v="CUSTOMER"/>
    <n v="15"/>
    <s v="Y"/>
    <s v="Tech rep lvl + Dia a Dia + VGF2"/>
    <s v="FULL PAYMENT"/>
    <m/>
    <n v="55179.810100000002"/>
    <n v="41739.214099999997"/>
    <n v="83.43"/>
    <m/>
    <s v="EDT SPRAY"/>
    <s v="EDP/EDT/COLOGNE"/>
    <s v="FRAGRANCE JUICES"/>
    <s v="FEMALE"/>
    <s v="PUR BLANCA FRANCHISE"/>
    <s v="PUR BLANCA"/>
    <n v="0"/>
    <n v="100"/>
    <n v="100"/>
    <s v="N"/>
    <s v="N"/>
    <n v="52073"/>
    <m/>
    <s v="N"/>
    <s v="RP"/>
    <n v="46.36"/>
    <n v="52.9"/>
    <n v="52.9"/>
    <m/>
    <m/>
    <m/>
    <m/>
    <s v="N"/>
    <n v="31603371"/>
    <s v="Centro Folheto"/>
    <m/>
    <x v="0"/>
    <m/>
    <n v="80"/>
    <s v="PERFUMARIA - 2"/>
    <s v="N"/>
    <m/>
    <m/>
    <s v="N"/>
    <n v="20230306"/>
    <m/>
    <n v="134469114"/>
    <s v="MIXED"/>
    <s v="Tech rep lvl"/>
    <s v="CosmÃ©ticos"/>
    <n v="1"/>
    <m/>
    <n v="0"/>
    <n v="0"/>
    <n v="100"/>
    <n v="134728927"/>
    <n v="999"/>
    <n v="2"/>
    <x v="0"/>
    <x v="0"/>
    <n v="0.48010000000000003"/>
    <n v="0.54869999999999997"/>
    <n v="0.48010000000000003"/>
    <n v="0.44579999999999997"/>
    <n v="0.42530000000000001"/>
    <n v="52.9"/>
    <n v="52.9"/>
    <n v="52.9"/>
    <n v="52.9"/>
    <n v="52.9"/>
    <s v="Brasil + Dia a Dia + VGF2"/>
    <s v="Bronze + Dia a Dia + VGF2"/>
    <s v="Prata + Dia a Dia + VGF2"/>
    <s v="Ouro + Dia a Dia + VGF2"/>
    <s v="Estrela + Dia a Dia + VGF2"/>
    <n v="30"/>
    <n v="20"/>
    <n v="30"/>
    <n v="35"/>
    <n v="38"/>
    <n v="45.79"/>
    <n v="45.79"/>
    <n v="45.79"/>
    <n v="45.79"/>
    <n v="45.79"/>
    <n v="0"/>
    <n v="0"/>
    <n v="0"/>
    <n v="0"/>
    <n v="0"/>
    <n v="37.03"/>
    <n v="42.32"/>
    <n v="37.03"/>
    <n v="34.384999999999998"/>
    <n v="32.798000000000002"/>
    <n v="0"/>
    <n v="0"/>
    <n v="0"/>
    <n v="0"/>
    <n v="0"/>
    <n v="0"/>
    <n v="100"/>
    <n v="100"/>
    <n v="100"/>
    <n v="100"/>
  </r>
  <r>
    <n v="626081"/>
    <x v="693"/>
    <n v="20210311"/>
    <m/>
    <s v="FACE"/>
    <x v="342"/>
    <s v="CLEARSKIN PORE AND SHINE CONTROL GEL PURIFYING CLEANSER LATAM BRAZIL"/>
    <n v="1223049"/>
    <x v="693"/>
    <n v="2"/>
    <s v="IN-LINE (EXCL NR)"/>
    <s v="ANY X FOR.."/>
    <n v="0.66269999999999996"/>
    <m/>
    <n v="1.466"/>
    <m/>
    <m/>
    <n v="20.78"/>
    <n v="21.99"/>
    <n v="17670"/>
    <n v="17670"/>
    <n v="28"/>
    <s v="WORK IN PROGRESS"/>
    <n v="134469163"/>
    <s v="NO INCENTIVE"/>
    <s v="N"/>
    <s v="N"/>
    <s v="N"/>
    <s v="N"/>
    <x v="1"/>
    <n v="134992819"/>
    <n v="28"/>
    <n v="32"/>
    <n v="20230306"/>
    <s v="NET ITEM"/>
    <n v="15"/>
    <s v="Y"/>
    <s v="Tech rep lvl + Dia a Dia + VGF2"/>
    <s v="FULL PAYMENT"/>
    <m/>
    <n v="118239.3913"/>
    <n v="92335.171300000002"/>
    <n v="86.17"/>
    <m/>
    <s v="ANTI-ACNE CLEANSER GEL"/>
    <s v="CLEANSER"/>
    <s v="FACIAL CARE"/>
    <s v="FEMALE"/>
    <s v="CLEARSKIN FRANCHISE"/>
    <s v="CLEARSKIN CORE"/>
    <n v="0"/>
    <n v="50"/>
    <n v="100"/>
    <s v="N"/>
    <s v="N"/>
    <n v="40113"/>
    <m/>
    <s v="N"/>
    <s v="RO"/>
    <n v="15.32"/>
    <n v="14.29"/>
    <n v="17.37"/>
    <m/>
    <m/>
    <m/>
    <m/>
    <s v="N"/>
    <m/>
    <m/>
    <m/>
    <x v="0"/>
    <m/>
    <n v="28"/>
    <s v="FACE - CLEARSKIN"/>
    <s v="N"/>
    <m/>
    <m/>
    <s v="N"/>
    <n v="20230306"/>
    <m/>
    <n v="134469163"/>
    <s v="MIXED"/>
    <s v="Tech rep lvl"/>
    <s v="CosmÃ©ticos"/>
    <n v="2"/>
    <m/>
    <n v="0"/>
    <n v="0"/>
    <n v="100"/>
    <n v="134992818"/>
    <n v="999"/>
    <n v="2"/>
    <x v="0"/>
    <x v="0"/>
    <n v="0.66269999999999996"/>
    <n v="0.66269999999999996"/>
    <n v="0.66269999999999996"/>
    <n v="0.66269999999999996"/>
    <n v="0.66269999999999996"/>
    <n v="20.78"/>
    <n v="23.75"/>
    <n v="20.78"/>
    <n v="19.3"/>
    <n v="18.41"/>
    <s v="Brasil + Dia a Dia + VGF2"/>
    <s v="Bronze + Dia a Dia + VGF2"/>
    <s v="Prata + Dia a Dia + VGF2"/>
    <s v="Ouro + Dia a Dia + VGF2"/>
    <s v="Estrela + Dia a Dia + VGF2"/>
    <n v="30"/>
    <n v="20"/>
    <n v="30"/>
    <n v="35"/>
    <n v="38"/>
    <n v="50.9"/>
    <n v="50.9"/>
    <n v="50.9"/>
    <n v="50.9"/>
    <n v="50.9"/>
    <n v="0"/>
    <n v="0"/>
    <n v="0"/>
    <n v="0"/>
    <n v="0"/>
    <n v="10.39"/>
    <n v="11.875"/>
    <n v="10.39"/>
    <n v="9.65"/>
    <n v="9.2050000000000001"/>
    <n v="23.2"/>
    <n v="20.23"/>
    <n v="23.2"/>
    <n v="24.68"/>
    <n v="25.57"/>
    <n v="52"/>
    <n v="54"/>
    <n v="47"/>
    <n v="43"/>
    <n v="41"/>
  </r>
  <r>
    <n v="626081"/>
    <x v="693"/>
    <n v="20210311"/>
    <m/>
    <s v="FACE"/>
    <x v="342"/>
    <s v="CLEARSKIN PORE AND SHINE CONTROL GEL PURIFYING CLEANSER LATAM BRAZIL"/>
    <n v="1223049"/>
    <x v="693"/>
    <n v="1"/>
    <s v="IN-LINE (EXCL NR)"/>
    <s v="BUY QUANTITY N OR MORE TO GET DISCOUNTED PRICE"/>
    <n v="0.66269999999999996"/>
    <m/>
    <n v="1.466"/>
    <m/>
    <m/>
    <n v="9.09"/>
    <n v="21.99"/>
    <n v="17274"/>
    <n v="17274"/>
    <n v="28"/>
    <s v="WORK IN PROGRESS"/>
    <n v="134469163"/>
    <s v="NO INCENTIVE"/>
    <s v="N"/>
    <s v="N"/>
    <s v="N"/>
    <s v="N"/>
    <x v="1"/>
    <n v="134992831"/>
    <n v="28"/>
    <n v="32"/>
    <n v="20230306"/>
    <s v="NET ITEM"/>
    <n v="15"/>
    <s v="Y"/>
    <s v="Tech rep lvl + Dia a Dia + VGF2"/>
    <s v="FULL PAYMENT"/>
    <m/>
    <n v="101110.1934"/>
    <n v="75786.509399999995"/>
    <n v="86.17"/>
    <m/>
    <s v="ANTI-ACNE CLEANSER GEL"/>
    <s v="CLEANSER"/>
    <s v="FACIAL CARE"/>
    <s v="FEMALE"/>
    <s v="CLEARSKIN FRANCHISE"/>
    <s v="CLEARSKIN CORE"/>
    <n v="0"/>
    <n v="50"/>
    <n v="100"/>
    <s v="N"/>
    <s v="N"/>
    <n v="40113"/>
    <m/>
    <s v="N"/>
    <s v="RO"/>
    <n v="15.32"/>
    <n v="14.29"/>
    <n v="17.37"/>
    <m/>
    <m/>
    <m/>
    <m/>
    <s v="N"/>
    <m/>
    <m/>
    <m/>
    <x v="0"/>
    <m/>
    <n v="28"/>
    <s v="FACE - CLEARSKIN"/>
    <s v="N"/>
    <m/>
    <m/>
    <s v="N"/>
    <n v="20230306"/>
    <m/>
    <n v="134469163"/>
    <s v="MIXED"/>
    <s v="Tech rep lvl"/>
    <s v="CosmÃ©ticos"/>
    <n v="3"/>
    <m/>
    <n v="0"/>
    <n v="0"/>
    <n v="100"/>
    <n v="134992830"/>
    <n v="999"/>
    <n v="2"/>
    <x v="0"/>
    <x v="0"/>
    <n v="0.66269999999999996"/>
    <n v="0.66269999999999996"/>
    <n v="0.66269999999999996"/>
    <n v="0.66269999999999996"/>
    <n v="0.66269999999999996"/>
    <n v="9.09"/>
    <n v="10.39"/>
    <n v="9.09"/>
    <n v="8.44"/>
    <n v="8.0500000000000007"/>
    <s v="Brasil + Dia a Dia + VGF2"/>
    <s v="Bronze + Dia a Dia + VGF2"/>
    <s v="Prata + Dia a Dia + VGF2"/>
    <s v="Ouro + Dia a Dia + VGF2"/>
    <s v="Estrela + Dia a Dia + VGF2"/>
    <n v="30"/>
    <n v="20"/>
    <n v="30"/>
    <n v="35"/>
    <n v="38"/>
    <n v="50.9"/>
    <n v="50.9"/>
    <n v="50.9"/>
    <n v="50.9"/>
    <n v="50.9"/>
    <n v="0"/>
    <n v="0"/>
    <n v="0"/>
    <n v="0"/>
    <n v="0"/>
    <n v="9.09"/>
    <n v="10.39"/>
    <n v="9.09"/>
    <n v="8.44"/>
    <n v="8.0500000000000007"/>
    <n v="38.700000000000003"/>
    <n v="34.799999999999997"/>
    <n v="38.700000000000003"/>
    <n v="40.65"/>
    <n v="41.82"/>
    <n v="58"/>
    <n v="47"/>
    <n v="41"/>
    <n v="38"/>
    <n v="36"/>
  </r>
  <r>
    <n v="636002"/>
    <x v="695"/>
    <n v="20220310"/>
    <m/>
    <s v="FACE"/>
    <x v="342"/>
    <s v="CLEARSKIN BY AVON SABONETE FACIAL ESFOLIANTE"/>
    <n v="1229762"/>
    <x v="695"/>
    <n v="2"/>
    <s v="IN-LINE (EXCL NR)"/>
    <s v="ANY X FOR.."/>
    <n v="0.66269999999999996"/>
    <m/>
    <n v="2.2149999999999999"/>
    <m/>
    <m/>
    <n v="20.78"/>
    <n v="21.99"/>
    <n v="39368"/>
    <n v="39368"/>
    <n v="28"/>
    <s v="WORK IN PROGRESS"/>
    <n v="134469163"/>
    <s v="NO INCENTIVE"/>
    <s v="N"/>
    <s v="N"/>
    <s v="N"/>
    <s v="N"/>
    <x v="1"/>
    <n v="134469165"/>
    <n v="28"/>
    <n v="32"/>
    <n v="20230306"/>
    <s v="NET ITEM"/>
    <n v="15"/>
    <s v="Y"/>
    <s v="Tech rep lvl + Dia a Dia + VGF2"/>
    <s v="FULL PAYMENT"/>
    <m/>
    <n v="263434.90360000002"/>
    <n v="176234.7836"/>
    <n v="79.099999999999994"/>
    <m/>
    <s v="ANTI-ACNE CLEANSER SCRUB"/>
    <s v="CLEANSER"/>
    <s v="FACIAL CARE"/>
    <s v="UNISEX"/>
    <s v="CLEARSKIN FRANCHISE"/>
    <s v="CLEARSKIN CORE"/>
    <n v="0"/>
    <n v="50"/>
    <n v="100"/>
    <s v="N"/>
    <s v="N"/>
    <n v="40726"/>
    <m/>
    <s v="N"/>
    <s v="RO"/>
    <n v="15.32"/>
    <n v="14.29"/>
    <n v="17.37"/>
    <m/>
    <m/>
    <m/>
    <m/>
    <s v="N"/>
    <m/>
    <m/>
    <m/>
    <x v="0"/>
    <m/>
    <n v="28"/>
    <s v="FACE - CLEARSKIN"/>
    <s v="N"/>
    <m/>
    <m/>
    <s v="N"/>
    <n v="20230306"/>
    <m/>
    <n v="134469163"/>
    <s v="MIXED"/>
    <s v="Tech rep lvl"/>
    <s v="CosmÃ©ticos"/>
    <n v="2"/>
    <m/>
    <n v="0"/>
    <n v="0"/>
    <n v="100"/>
    <n v="134469164"/>
    <n v="999"/>
    <n v="2"/>
    <x v="0"/>
    <x v="0"/>
    <n v="0.66269999999999996"/>
    <n v="0.66269999999999996"/>
    <n v="0.66269999999999996"/>
    <n v="0.66269999999999996"/>
    <n v="0.66269999999999996"/>
    <n v="20.78"/>
    <n v="23.75"/>
    <n v="20.78"/>
    <n v="19.3"/>
    <n v="18.41"/>
    <s v="Brasil + Dia a Dia + VGF2"/>
    <s v="Bronze + Dia a Dia + VGF2"/>
    <s v="Prata + Dia a Dia + VGF2"/>
    <s v="Ouro + Dia a Dia + VGF2"/>
    <s v="Estrela + Dia a Dia + VGF2"/>
    <n v="30"/>
    <n v="20"/>
    <n v="30"/>
    <n v="35"/>
    <n v="38"/>
    <n v="50.9"/>
    <n v="50.9"/>
    <n v="50.9"/>
    <n v="50.9"/>
    <n v="50.9"/>
    <n v="0"/>
    <n v="0"/>
    <n v="0"/>
    <n v="0"/>
    <n v="0"/>
    <n v="10.39"/>
    <n v="11.875"/>
    <n v="10.39"/>
    <n v="9.65"/>
    <n v="9.2050000000000001"/>
    <n v="23.2"/>
    <n v="20.23"/>
    <n v="23.2"/>
    <n v="24.68"/>
    <n v="25.57"/>
    <n v="52"/>
    <n v="54"/>
    <n v="47"/>
    <n v="43"/>
    <n v="41"/>
  </r>
  <r>
    <n v="636002"/>
    <x v="695"/>
    <n v="20220310"/>
    <m/>
    <s v="FACE"/>
    <x v="342"/>
    <s v="CLEARSKIN BY AVON SABONETE FACIAL ESFOLIANTE"/>
    <n v="1229762"/>
    <x v="695"/>
    <n v="1"/>
    <s v="IN-LINE (EXCL NR)"/>
    <s v="BUY QUANTITY N OR MORE TO GET DISCOUNTED PRICE"/>
    <n v="0.66269999999999996"/>
    <m/>
    <n v="2.2149999999999999"/>
    <m/>
    <m/>
    <n v="9.09"/>
    <n v="21.99"/>
    <n v="31243"/>
    <n v="31243"/>
    <n v="28"/>
    <s v="WORK IN PROGRESS"/>
    <n v="134469163"/>
    <s v="NO INCENTIVE"/>
    <s v="N"/>
    <s v="N"/>
    <s v="N"/>
    <s v="N"/>
    <x v="1"/>
    <n v="134469268"/>
    <n v="28"/>
    <n v="32"/>
    <n v="20230306"/>
    <s v="NET ITEM"/>
    <n v="15"/>
    <s v="Y"/>
    <s v="Tech rep lvl + Dia a Dia + VGF2"/>
    <s v="FULL PAYMENT"/>
    <m/>
    <n v="182875.8026"/>
    <n v="113672.5576"/>
    <n v="79.099999999999994"/>
    <m/>
    <s v="ANTI-ACNE CLEANSER SCRUB"/>
    <s v="CLEANSER"/>
    <s v="FACIAL CARE"/>
    <s v="UNISEX"/>
    <s v="CLEARSKIN FRANCHISE"/>
    <s v="CLEARSKIN CORE"/>
    <n v="0"/>
    <n v="50"/>
    <n v="100"/>
    <s v="N"/>
    <s v="N"/>
    <n v="40726"/>
    <m/>
    <s v="N"/>
    <s v="RO"/>
    <n v="15.32"/>
    <n v="14.29"/>
    <n v="17.37"/>
    <m/>
    <m/>
    <m/>
    <m/>
    <s v="N"/>
    <m/>
    <m/>
    <m/>
    <x v="0"/>
    <m/>
    <n v="28"/>
    <s v="FACE - CLEARSKIN"/>
    <s v="N"/>
    <m/>
    <m/>
    <s v="N"/>
    <n v="20230306"/>
    <m/>
    <n v="134469163"/>
    <s v="MIXED"/>
    <s v="Tech rep lvl"/>
    <s v="CosmÃ©ticos"/>
    <n v="3"/>
    <m/>
    <n v="0"/>
    <n v="0"/>
    <n v="100"/>
    <n v="134469267"/>
    <n v="999"/>
    <n v="2"/>
    <x v="0"/>
    <x v="0"/>
    <n v="0.66269999999999996"/>
    <n v="0.66269999999999996"/>
    <n v="0.66269999999999996"/>
    <n v="0.66269999999999996"/>
    <n v="0.66269999999999996"/>
    <n v="9.09"/>
    <n v="10.39"/>
    <n v="9.09"/>
    <n v="8.44"/>
    <n v="8.0500000000000007"/>
    <s v="Brasil + Dia a Dia + VGF2"/>
    <s v="Bronze + Dia a Dia + VGF2"/>
    <s v="Prata + Dia a Dia + VGF2"/>
    <s v="Ouro + Dia a Dia + VGF2"/>
    <s v="Estrela + Dia a Dia + VGF2"/>
    <n v="30"/>
    <n v="20"/>
    <n v="30"/>
    <n v="35"/>
    <n v="38"/>
    <n v="50.9"/>
    <n v="50.9"/>
    <n v="50.9"/>
    <n v="50.9"/>
    <n v="50.9"/>
    <n v="0"/>
    <n v="0"/>
    <n v="0"/>
    <n v="0"/>
    <n v="0"/>
    <n v="9.09"/>
    <n v="10.39"/>
    <n v="9.09"/>
    <n v="8.44"/>
    <n v="8.0500000000000007"/>
    <n v="38.700000000000003"/>
    <n v="34.799999999999997"/>
    <n v="38.700000000000003"/>
    <n v="40.65"/>
    <n v="41.82"/>
    <n v="58"/>
    <n v="47"/>
    <n v="41"/>
    <n v="38"/>
    <n v="36"/>
  </r>
  <r>
    <n v="634159"/>
    <x v="842"/>
    <n v="20220301"/>
    <m/>
    <s v="FRAGRANCE"/>
    <x v="343"/>
    <s v="AQUAVIBE REFRESCANTES LAVANDA BODY SPLASH 1L"/>
    <n v="1228573"/>
    <x v="842"/>
    <n v="1"/>
    <s v="IN-LINE (EXCL NR)"/>
    <s v="REGULAR PRICE"/>
    <n v="0.48010000000000003"/>
    <m/>
    <n v="8.4169999999999998"/>
    <m/>
    <m/>
    <n v="58.99"/>
    <n v="58.99"/>
    <n v="4555"/>
    <n v="4555"/>
    <n v="142"/>
    <s v="WORK IN PROGRESS"/>
    <n v="134469279"/>
    <s v="NO INCENTIVE"/>
    <s v="N"/>
    <s v="N"/>
    <s v="N"/>
    <s v="N"/>
    <x v="3"/>
    <n v="134469305"/>
    <n v="28"/>
    <n v="11"/>
    <n v="20230306"/>
    <s v="CUSTOMER"/>
    <n v="15"/>
    <s v="Y"/>
    <s v="Tech rep lvl + Dia a Dia + VGF2"/>
    <s v="FULL PAYMENT"/>
    <m/>
    <n v="125353.3489"/>
    <n v="87013.9139"/>
    <n v="79.2"/>
    <m/>
    <s v="BODY SPLASH"/>
    <s v="BODY SPRAY/SPLASH"/>
    <s v="FRAGRANCE JUICES"/>
    <s v="FEMALE"/>
    <s v="AQUAVIBE"/>
    <s v="REFRESCANTE LAVANDA"/>
    <n v="0"/>
    <n v="100"/>
    <n v="100"/>
    <s v="N"/>
    <s v="N"/>
    <n v="52051"/>
    <m/>
    <s v="N"/>
    <m/>
    <m/>
    <m/>
    <m/>
    <m/>
    <m/>
    <m/>
    <m/>
    <s v="N"/>
    <n v="31603374"/>
    <s v="Final Folheto"/>
    <m/>
    <x v="0"/>
    <m/>
    <n v="142"/>
    <s v="PERFUMARIA - 13 - FFO - EVENTO VERAO"/>
    <s v="N"/>
    <m/>
    <m/>
    <s v="N"/>
    <n v="20230306"/>
    <m/>
    <n v="134469279"/>
    <s v="MIXED"/>
    <s v="Tech rep lvl"/>
    <s v="CosmÃ©ticos"/>
    <n v="1"/>
    <m/>
    <n v="0"/>
    <n v="0"/>
    <n v="100"/>
    <n v="134469304"/>
    <n v="999"/>
    <n v="2"/>
    <x v="0"/>
    <x v="0"/>
    <n v="0.48010000000000003"/>
    <n v="0.54869999999999997"/>
    <n v="0.48010000000000003"/>
    <n v="0.44579999999999997"/>
    <n v="0.42530000000000001"/>
    <n v="58.99"/>
    <n v="58.99"/>
    <n v="58.99"/>
    <n v="58.99"/>
    <n v="58.99"/>
    <s v="Brasil + Dia a Dia + VGF2"/>
    <s v="Bronze + Dia a Dia + VGF2"/>
    <s v="Prata + Dia a Dia + VGF2"/>
    <s v="Ouro + Dia a Dia + VGF2"/>
    <s v="Estrela + Dia a Dia + VGF2"/>
    <n v="30"/>
    <n v="20"/>
    <n v="30"/>
    <n v="35"/>
    <n v="38"/>
    <n v="45.79"/>
    <n v="45.79"/>
    <n v="45.79"/>
    <n v="45.79"/>
    <n v="45.79"/>
    <n v="0"/>
    <n v="0"/>
    <n v="0"/>
    <n v="0"/>
    <n v="0"/>
    <n v="41.292999999999999"/>
    <n v="47.192"/>
    <n v="41.292999999999999"/>
    <n v="38.343499999999999"/>
    <n v="36.573799999999999"/>
    <n v="0"/>
    <n v="0"/>
    <n v="0"/>
    <n v="0"/>
    <n v="0"/>
    <n v="0"/>
    <n v="100"/>
    <n v="100"/>
    <n v="100"/>
    <n v="100"/>
  </r>
  <r>
    <n v="634340"/>
    <x v="843"/>
    <n v="20220306"/>
    <m/>
    <s v="FRAGRANCE"/>
    <x v="343"/>
    <s v="AQUAVIBE REFRESCANTES BABY SMELL BODY SPLASH 1L"/>
    <n v="1228715"/>
    <x v="843"/>
    <n v="1"/>
    <s v="IN-LINE (EXCL NR)"/>
    <s v="REGULAR PRICE"/>
    <n v="0.48010000000000003"/>
    <m/>
    <n v="8.3079999999999998"/>
    <m/>
    <m/>
    <n v="58.99"/>
    <n v="58.99"/>
    <n v="5384"/>
    <n v="5384"/>
    <n v="142"/>
    <s v="WORK IN PROGRESS"/>
    <n v="134469279"/>
    <s v="NO INCENTIVE"/>
    <s v="N"/>
    <s v="N"/>
    <s v="N"/>
    <s v="N"/>
    <x v="3"/>
    <n v="134469317"/>
    <n v="28"/>
    <n v="11"/>
    <n v="20230306"/>
    <s v="CUSTOMER"/>
    <n v="15"/>
    <s v="Y"/>
    <s v="Tech rep lvl + Dia a Dia + VGF2"/>
    <s v="FULL PAYMENT"/>
    <m/>
    <n v="148165.86730000001"/>
    <n v="103435.5953"/>
    <n v="79.47"/>
    <m/>
    <s v="BODY SPLASH"/>
    <s v="BODY SPRAY/SPLASH"/>
    <s v="FRAGRANCE JUICES"/>
    <s v="FEMALE"/>
    <s v="AQUAVIBE"/>
    <s v="REFRESCANTE BABY SMELL"/>
    <n v="0"/>
    <n v="100"/>
    <n v="100"/>
    <s v="N"/>
    <s v="N"/>
    <n v="50364"/>
    <m/>
    <s v="N"/>
    <m/>
    <m/>
    <m/>
    <m/>
    <m/>
    <m/>
    <m/>
    <m/>
    <s v="N"/>
    <n v="31603374"/>
    <s v="Final Folheto"/>
    <m/>
    <x v="0"/>
    <m/>
    <n v="142"/>
    <s v="PERFUMARIA - 13 - FFO - EVENTO VERAO"/>
    <s v="N"/>
    <m/>
    <m/>
    <s v="N"/>
    <n v="20230306"/>
    <m/>
    <n v="134469279"/>
    <s v="MIXED"/>
    <s v="Tech rep lvl"/>
    <s v="CosmÃ©ticos"/>
    <n v="1"/>
    <m/>
    <n v="0"/>
    <n v="0"/>
    <n v="100"/>
    <n v="134469316"/>
    <n v="999"/>
    <n v="2"/>
    <x v="0"/>
    <x v="0"/>
    <n v="0.48010000000000003"/>
    <n v="0.54869999999999997"/>
    <n v="0.48010000000000003"/>
    <n v="0.44579999999999997"/>
    <n v="0.42530000000000001"/>
    <n v="58.99"/>
    <n v="58.99"/>
    <n v="58.99"/>
    <n v="58.99"/>
    <n v="58.99"/>
    <s v="Brasil + Dia a Dia + VGF2"/>
    <s v="Bronze + Dia a Dia + VGF2"/>
    <s v="Prata + Dia a Dia + VGF2"/>
    <s v="Ouro + Dia a Dia + VGF2"/>
    <s v="Estrela + Dia a Dia + VGF2"/>
    <n v="30"/>
    <n v="20"/>
    <n v="30"/>
    <n v="35"/>
    <n v="38"/>
    <n v="45.79"/>
    <n v="45.79"/>
    <n v="45.79"/>
    <n v="45.79"/>
    <n v="45.79"/>
    <n v="0"/>
    <n v="0"/>
    <n v="0"/>
    <n v="0"/>
    <n v="0"/>
    <n v="41.292999999999999"/>
    <n v="47.192"/>
    <n v="41.292999999999999"/>
    <n v="38.343499999999999"/>
    <n v="36.573799999999999"/>
    <n v="0"/>
    <n v="0"/>
    <n v="0"/>
    <n v="0"/>
    <n v="0"/>
    <n v="0"/>
    <n v="100"/>
    <n v="100"/>
    <n v="100"/>
    <n v="100"/>
  </r>
  <r>
    <n v="634342"/>
    <x v="844"/>
    <n v="20220306"/>
    <m/>
    <s v="FRAGRANCE"/>
    <x v="343"/>
    <s v="AQUAVIBE REFRESCANTES PRETTY BLUE BODY SPLASH 1L"/>
    <n v="1228717"/>
    <x v="844"/>
    <n v="1"/>
    <s v="IN-LINE (EXCL NR)"/>
    <s v="REGULAR PRICE"/>
    <n v="0.48010000000000003"/>
    <m/>
    <n v="10.33"/>
    <m/>
    <m/>
    <n v="58.99"/>
    <n v="58.99"/>
    <n v="5798"/>
    <n v="5798"/>
    <n v="142"/>
    <s v="WORK IN PROGRESS"/>
    <n v="134469279"/>
    <s v="NO INCENTIVE"/>
    <s v="N"/>
    <s v="N"/>
    <s v="N"/>
    <s v="N"/>
    <x v="3"/>
    <n v="134469329"/>
    <n v="28"/>
    <n v="11"/>
    <n v="20230306"/>
    <s v="CUSTOMER"/>
    <n v="15"/>
    <s v="Y"/>
    <s v="Tech rep lvl + Dia a Dia + VGF2"/>
    <s v="FULL PAYMENT"/>
    <m/>
    <n v="159558.97760000001"/>
    <n v="99665.637600000002"/>
    <n v="74.47"/>
    <m/>
    <s v="BODY SPLASH"/>
    <s v="BODY SPRAY/SPLASH"/>
    <s v="FRAGRANCE JUICES"/>
    <s v="FEMALE"/>
    <s v="AQUAVIBE"/>
    <s v="REFRESCANTE PRETTY BLUE"/>
    <n v="0"/>
    <n v="100"/>
    <n v="100"/>
    <s v="N"/>
    <s v="N"/>
    <n v="50430"/>
    <m/>
    <s v="N"/>
    <m/>
    <m/>
    <m/>
    <m/>
    <m/>
    <m/>
    <m/>
    <m/>
    <s v="N"/>
    <n v="31603374"/>
    <s v="Final Folheto"/>
    <m/>
    <x v="0"/>
    <m/>
    <n v="142"/>
    <s v="PERFUMARIA - 13 - FFO - EVENTO VERAO"/>
    <s v="N"/>
    <m/>
    <m/>
    <s v="N"/>
    <n v="20230306"/>
    <m/>
    <n v="134469279"/>
    <s v="MIXED"/>
    <s v="Tech rep lvl"/>
    <s v="CosmÃ©ticos"/>
    <n v="1"/>
    <m/>
    <n v="0"/>
    <n v="0"/>
    <n v="100"/>
    <n v="134469328"/>
    <n v="999"/>
    <n v="2"/>
    <x v="0"/>
    <x v="0"/>
    <n v="0.48010000000000003"/>
    <n v="0.54869999999999997"/>
    <n v="0.48010000000000003"/>
    <n v="0.44579999999999997"/>
    <n v="0.42530000000000001"/>
    <n v="58.99"/>
    <n v="58.99"/>
    <n v="58.99"/>
    <n v="58.99"/>
    <n v="58.99"/>
    <s v="Brasil + Dia a Dia + VGF2"/>
    <s v="Bronze + Dia a Dia + VGF2"/>
    <s v="Prata + Dia a Dia + VGF2"/>
    <s v="Ouro + Dia a Dia + VGF2"/>
    <s v="Estrela + Dia a Dia + VGF2"/>
    <n v="30"/>
    <n v="20"/>
    <n v="30"/>
    <n v="35"/>
    <n v="38"/>
    <n v="45.79"/>
    <n v="45.79"/>
    <n v="45.79"/>
    <n v="45.79"/>
    <n v="45.79"/>
    <n v="0"/>
    <n v="0"/>
    <n v="0"/>
    <n v="0"/>
    <n v="0"/>
    <n v="41.292999999999999"/>
    <n v="47.192"/>
    <n v="41.292999999999999"/>
    <n v="38.343499999999999"/>
    <n v="36.573799999999999"/>
    <n v="0"/>
    <n v="0"/>
    <n v="0"/>
    <n v="0"/>
    <n v="0"/>
    <n v="0"/>
    <n v="100"/>
    <n v="100"/>
    <n v="100"/>
    <n v="100"/>
  </r>
  <r>
    <n v="634344"/>
    <x v="845"/>
    <n v="20220306"/>
    <m/>
    <s v="FRAGRANCE"/>
    <x v="343"/>
    <s v="AQUAVIBE REFRESCANTES CHYPRE BODY SPLASH 1L"/>
    <n v="1228719"/>
    <x v="845"/>
    <n v="1"/>
    <s v="IN-LINE (EXCL NR)"/>
    <s v="REGULAR PRICE"/>
    <n v="0.48010000000000003"/>
    <m/>
    <n v="9.0109999999999992"/>
    <m/>
    <m/>
    <n v="58.99"/>
    <n v="58.99"/>
    <n v="3003"/>
    <n v="3003"/>
    <n v="142"/>
    <s v="WORK IN PROGRESS"/>
    <n v="134469279"/>
    <s v="NO INCENTIVE"/>
    <s v="N"/>
    <s v="N"/>
    <s v="N"/>
    <s v="N"/>
    <x v="3"/>
    <n v="134469281"/>
    <n v="28"/>
    <n v="11"/>
    <n v="20230306"/>
    <s v="CUSTOMER"/>
    <n v="15"/>
    <s v="Y"/>
    <s v="Tech rep lvl + Dia a Dia + VGF2"/>
    <s v="FULL PAYMENT"/>
    <m/>
    <n v="82638.996599999999"/>
    <n v="55578.963600000003"/>
    <n v="77.73"/>
    <m/>
    <s v="BODY SPLASH"/>
    <s v="BODY SPRAY/SPLASH"/>
    <s v="FRAGRANCE JUICES"/>
    <s v="FEMALE"/>
    <s v="AQUAVIBE"/>
    <s v="REFRESCANTE"/>
    <n v="0"/>
    <n v="100"/>
    <n v="100"/>
    <s v="N"/>
    <s v="N"/>
    <n v="50471"/>
    <m/>
    <s v="N"/>
    <m/>
    <m/>
    <m/>
    <m/>
    <m/>
    <m/>
    <m/>
    <m/>
    <s v="N"/>
    <n v="31603374"/>
    <s v="Final Folheto"/>
    <m/>
    <x v="0"/>
    <m/>
    <n v="142"/>
    <s v="PERFUMARIA - 13 - FFO - EVENTO VERAO"/>
    <s v="N"/>
    <m/>
    <m/>
    <s v="N"/>
    <n v="20230306"/>
    <m/>
    <n v="134469279"/>
    <s v="MIXED"/>
    <s v="Tech rep lvl"/>
    <s v="CosmÃ©ticos"/>
    <n v="1"/>
    <m/>
    <n v="0"/>
    <n v="0"/>
    <n v="100"/>
    <n v="134469280"/>
    <n v="999"/>
    <n v="2"/>
    <x v="0"/>
    <x v="0"/>
    <n v="0.48010000000000003"/>
    <n v="0.54869999999999997"/>
    <n v="0.48010000000000003"/>
    <n v="0.44579999999999997"/>
    <n v="0.42530000000000001"/>
    <n v="58.99"/>
    <n v="58.99"/>
    <n v="58.99"/>
    <n v="58.99"/>
    <n v="58.99"/>
    <s v="Brasil + Dia a Dia + VGF2"/>
    <s v="Bronze + Dia a Dia + VGF2"/>
    <s v="Prata + Dia a Dia + VGF2"/>
    <s v="Ouro + Dia a Dia + VGF2"/>
    <s v="Estrela + Dia a Dia + VGF2"/>
    <n v="30"/>
    <n v="20"/>
    <n v="30"/>
    <n v="35"/>
    <n v="38"/>
    <n v="45.79"/>
    <n v="45.79"/>
    <n v="45.79"/>
    <n v="45.79"/>
    <n v="45.79"/>
    <n v="0"/>
    <n v="0"/>
    <n v="0"/>
    <n v="0"/>
    <n v="0"/>
    <n v="41.292999999999999"/>
    <n v="47.192"/>
    <n v="41.292999999999999"/>
    <n v="38.343499999999999"/>
    <n v="36.573799999999999"/>
    <n v="0"/>
    <n v="0"/>
    <n v="0"/>
    <n v="0"/>
    <n v="0"/>
    <n v="0"/>
    <n v="100"/>
    <n v="100"/>
    <n v="100"/>
    <n v="100"/>
  </r>
  <r>
    <n v="638772"/>
    <x v="846"/>
    <n v="20230303"/>
    <m/>
    <s v="FRAGRANCE"/>
    <x v="343"/>
    <s v="AQUAVIBE REFRESCANTES PITANGA BODY SPLASH 1L REFORMULATION"/>
    <n v="1231941"/>
    <x v="846"/>
    <n v="1"/>
    <s v="IN-LINE (EXCL NR)"/>
    <s v="REGULAR PRICE"/>
    <n v="0.48010000000000003"/>
    <m/>
    <n v="8.6199999999999992"/>
    <m/>
    <m/>
    <n v="58.99"/>
    <n v="58.99"/>
    <n v="3640"/>
    <n v="3640"/>
    <n v="142"/>
    <s v="WORK IN PROGRESS"/>
    <n v="134469279"/>
    <s v="NO INCENTIVE"/>
    <s v="N"/>
    <s v="N"/>
    <s v="N"/>
    <s v="Y"/>
    <x v="3"/>
    <n v="134469293"/>
    <n v="28"/>
    <n v="11"/>
    <n v="20230306"/>
    <s v="CUSTOMER"/>
    <n v="15"/>
    <s v="Y"/>
    <s v="Tech rep lvl + Dia a Dia + VGF2"/>
    <s v="FULL PAYMENT"/>
    <m/>
    <n v="100174.7298"/>
    <n v="68797.929799999998"/>
    <n v="78.7"/>
    <m/>
    <s v="BODY SPLASH"/>
    <s v="BODY SPRAY/SPLASH"/>
    <s v="FRAGRANCE JUICES"/>
    <s v="FEMALE"/>
    <s v="AQUAVIBE"/>
    <s v="REFRESCANTE PITANGA"/>
    <n v="0"/>
    <n v="100"/>
    <n v="100"/>
    <s v="N"/>
    <s v="N"/>
    <n v="51800"/>
    <m/>
    <s v="N"/>
    <m/>
    <m/>
    <m/>
    <m/>
    <m/>
    <m/>
    <m/>
    <m/>
    <s v="N"/>
    <n v="31603374"/>
    <s v="Final Folheto"/>
    <m/>
    <x v="0"/>
    <m/>
    <n v="142"/>
    <s v="PERFUMARIA - 13 - FFO - EVENTO VERAO"/>
    <s v="N"/>
    <m/>
    <m/>
    <s v="N"/>
    <n v="20230306"/>
    <m/>
    <n v="134469279"/>
    <s v="MIXED"/>
    <s v="Tech rep lvl"/>
    <s v="CosmÃ©ticos"/>
    <n v="1"/>
    <m/>
    <n v="0"/>
    <n v="0"/>
    <n v="100"/>
    <n v="134469292"/>
    <n v="999"/>
    <n v="2"/>
    <x v="0"/>
    <x v="0"/>
    <n v="0.48010000000000003"/>
    <n v="0.54869999999999997"/>
    <n v="0.48010000000000003"/>
    <n v="0.44579999999999997"/>
    <n v="0.42530000000000001"/>
    <n v="58.99"/>
    <n v="58.99"/>
    <n v="58.99"/>
    <n v="58.99"/>
    <n v="58.99"/>
    <s v="Brasil + Dia a Dia + VGF2"/>
    <s v="Bronze + Dia a Dia + VGF2"/>
    <s v="Prata + Dia a Dia + VGF2"/>
    <s v="Ouro + Dia a Dia + VGF2"/>
    <s v="Estrela + Dia a Dia + VGF2"/>
    <n v="30"/>
    <n v="20"/>
    <n v="30"/>
    <n v="35"/>
    <n v="38"/>
    <n v="45.79"/>
    <n v="45.79"/>
    <n v="45.79"/>
    <n v="45.79"/>
    <n v="45.79"/>
    <n v="0"/>
    <n v="0"/>
    <n v="0"/>
    <n v="0"/>
    <n v="0"/>
    <n v="41.292999999999999"/>
    <n v="47.192"/>
    <n v="41.292999999999999"/>
    <n v="38.343499999999999"/>
    <n v="36.573799999999999"/>
    <n v="0"/>
    <n v="0"/>
    <n v="0"/>
    <n v="0"/>
    <n v="0"/>
    <n v="0"/>
    <n v="100"/>
    <n v="100"/>
    <n v="100"/>
    <n v="100"/>
  </r>
  <r>
    <n v="631546"/>
    <x v="691"/>
    <n v="20230302"/>
    <m/>
    <s v="FACE"/>
    <x v="344"/>
    <s v="ANEW SOLAR RESTAGE SPF 70 LOTION LATAM"/>
    <n v="1226764"/>
    <x v="691"/>
    <n v="2"/>
    <s v="IN-LINE (EXCL NR)"/>
    <s v="ANY X FOR.."/>
    <n v="0.54369999999999996"/>
    <m/>
    <n v="4.7919999999999998"/>
    <m/>
    <m/>
    <n v="47.46"/>
    <n v="55.9"/>
    <n v="70145"/>
    <n v="70145"/>
    <n v="24"/>
    <s v="WORK IN PROGRESS"/>
    <n v="134469364"/>
    <s v="NO INCENTIVE"/>
    <s v="N"/>
    <s v="N"/>
    <s v="N"/>
    <s v="N"/>
    <x v="1"/>
    <n v="134469366"/>
    <n v="28"/>
    <n v="32"/>
    <n v="20230306"/>
    <s v="NET ITEM"/>
    <n v="15"/>
    <s v="Y"/>
    <s v="Tech rep lvl + Dia a Dia + VGF2"/>
    <s v="FULL PAYMENT"/>
    <m/>
    <n v="879424.51760000002"/>
    <n v="543289.67760000005"/>
    <n v="74.75"/>
    <m/>
    <s v="ANTI-AGING SUNSCREEN LOTION"/>
    <s v="SUNSCREEN"/>
    <s v="SUN CARE"/>
    <s v="FEMALE"/>
    <s v="ANEW"/>
    <s v="ANEW (NO SUB BRAND APPLIES)"/>
    <n v="0"/>
    <n v="50"/>
    <n v="100"/>
    <s v="N"/>
    <s v="N"/>
    <n v="40434"/>
    <m/>
    <s v="N"/>
    <s v="HIT"/>
    <n v="32.36"/>
    <n v="38.9"/>
    <n v="37.74"/>
    <m/>
    <m/>
    <m/>
    <m/>
    <s v="N"/>
    <m/>
    <m/>
    <m/>
    <x v="0"/>
    <m/>
    <n v="24"/>
    <s v="FACE - RENEW"/>
    <s v="N"/>
    <m/>
    <m/>
    <s v="N"/>
    <n v="20230306"/>
    <m/>
    <n v="134469364"/>
    <s v="MIXED"/>
    <s v="Tech rep lvl"/>
    <s v="CosmÃ©ticos"/>
    <n v="2"/>
    <m/>
    <n v="0"/>
    <n v="0"/>
    <n v="100"/>
    <n v="134469365"/>
    <n v="999"/>
    <n v="2"/>
    <x v="0"/>
    <x v="0"/>
    <n v="0.54369999999999996"/>
    <n v="0.54369999999999996"/>
    <n v="0.54369999999999996"/>
    <n v="0.54369999999999996"/>
    <n v="0.54369999999999996"/>
    <n v="47.46"/>
    <n v="54.24"/>
    <n v="47.46"/>
    <n v="44.07"/>
    <n v="42.04"/>
    <s v="Brasil + Dia a Dia + VGF2"/>
    <s v="Bronze + Dia a Dia + VGF2"/>
    <s v="Prata + Dia a Dia + VGF2"/>
    <s v="Ouro + Dia a Dia + VGF2"/>
    <s v="Estrela + Dia a Dia + VGF2"/>
    <n v="30"/>
    <n v="20"/>
    <n v="30"/>
    <n v="35"/>
    <n v="38"/>
    <n v="83.92"/>
    <n v="83.92"/>
    <n v="83.92"/>
    <n v="83.92"/>
    <n v="83.92"/>
    <n v="0"/>
    <n v="0"/>
    <n v="0"/>
    <n v="0"/>
    <n v="0"/>
    <n v="23.73"/>
    <n v="27.12"/>
    <n v="23.73"/>
    <n v="22.035"/>
    <n v="21.02"/>
    <n v="22.34"/>
    <n v="15.56"/>
    <n v="22.34"/>
    <n v="25.73"/>
    <n v="27.76"/>
    <n v="32"/>
    <n v="77"/>
    <n v="67"/>
    <n v="63"/>
    <n v="60"/>
  </r>
  <r>
    <n v="631546"/>
    <x v="691"/>
    <n v="20230302"/>
    <m/>
    <s v="FACE"/>
    <x v="344"/>
    <s v="ANEW SOLAR RESTAGE SPF 70 LOTION LATAM"/>
    <n v="1226764"/>
    <x v="691"/>
    <n v="1"/>
    <s v="IN-LINE (EXCL NR)"/>
    <s v="BUY QUANTITY N OR MORE TO GET DISCOUNTED PRICE"/>
    <n v="0.54369999999999996"/>
    <m/>
    <n v="4.7919999999999998"/>
    <m/>
    <m/>
    <n v="20.94"/>
    <n v="55.9"/>
    <n v="49618"/>
    <n v="49618"/>
    <n v="24"/>
    <s v="WORK IN PROGRESS"/>
    <n v="134469364"/>
    <s v="NO INCENTIVE"/>
    <s v="N"/>
    <s v="N"/>
    <s v="N"/>
    <s v="N"/>
    <x v="1"/>
    <n v="134469390"/>
    <n v="28"/>
    <n v="32"/>
    <n v="20230306"/>
    <s v="NET ITEM"/>
    <n v="15"/>
    <s v="Y"/>
    <s v="Tech rep lvl + Dia a Dia + VGF2"/>
    <s v="FULL PAYMENT"/>
    <m/>
    <n v="548894.13459999999"/>
    <n v="311124.67859999998"/>
    <n v="74.75"/>
    <m/>
    <s v="ANTI-AGING SUNSCREEN LOTION"/>
    <s v="SUNSCREEN"/>
    <s v="SUN CARE"/>
    <s v="FEMALE"/>
    <s v="ANEW"/>
    <s v="ANEW (NO SUB BRAND APPLIES)"/>
    <n v="0"/>
    <n v="50"/>
    <n v="100"/>
    <s v="N"/>
    <s v="N"/>
    <n v="40434"/>
    <m/>
    <s v="N"/>
    <s v="HIT"/>
    <n v="32.36"/>
    <n v="38.9"/>
    <n v="37.74"/>
    <m/>
    <m/>
    <m/>
    <m/>
    <s v="N"/>
    <m/>
    <m/>
    <m/>
    <x v="0"/>
    <m/>
    <n v="24"/>
    <s v="FACE - RENEW"/>
    <s v="N"/>
    <m/>
    <m/>
    <s v="N"/>
    <n v="20230306"/>
    <m/>
    <n v="134469364"/>
    <s v="MIXED"/>
    <s v="Tech rep lvl"/>
    <s v="CosmÃ©ticos"/>
    <n v="3"/>
    <m/>
    <n v="0"/>
    <n v="0"/>
    <n v="100"/>
    <n v="134469389"/>
    <n v="999"/>
    <n v="2"/>
    <x v="0"/>
    <x v="0"/>
    <n v="0.54369999999999996"/>
    <n v="0.54369999999999996"/>
    <n v="0.54369999999999996"/>
    <n v="0.54369999999999996"/>
    <n v="0.54369999999999996"/>
    <n v="20.94"/>
    <n v="23.93"/>
    <n v="20.94"/>
    <n v="19.440000000000001"/>
    <n v="18.55"/>
    <s v="Brasil + Dia a Dia + VGF2"/>
    <s v="Bronze + Dia a Dia + VGF2"/>
    <s v="Prata + Dia a Dia + VGF2"/>
    <s v="Ouro + Dia a Dia + VGF2"/>
    <s v="Estrela + Dia a Dia + VGF2"/>
    <n v="30"/>
    <n v="20"/>
    <n v="30"/>
    <n v="35"/>
    <n v="38"/>
    <n v="83.92"/>
    <n v="83.92"/>
    <n v="83.92"/>
    <n v="83.92"/>
    <n v="83.92"/>
    <n v="0"/>
    <n v="0"/>
    <n v="0"/>
    <n v="0"/>
    <n v="0"/>
    <n v="20.94"/>
    <n v="23.93"/>
    <n v="20.94"/>
    <n v="19.440000000000001"/>
    <n v="18.55"/>
    <n v="41.88"/>
    <n v="32.909999999999997"/>
    <n v="41.88"/>
    <n v="46.38"/>
    <n v="49.05"/>
    <n v="40"/>
    <n v="68"/>
    <n v="60"/>
    <n v="55"/>
    <n v="53"/>
  </r>
  <r>
    <n v="620825"/>
    <x v="655"/>
    <n v="20210312"/>
    <m/>
    <s v="FACE"/>
    <x v="345"/>
    <s v="ANEW CLINICAL RADIANT-C VITAMIN CONCENTRATE"/>
    <n v="1204402"/>
    <x v="655"/>
    <n v="2"/>
    <s v="IN-LINE (EXCL NR)"/>
    <s v="ANY X FOR.."/>
    <n v="0.54369999999999996"/>
    <m/>
    <n v="10.301"/>
    <m/>
    <m/>
    <n v="122"/>
    <n v="117.9"/>
    <n v="10016"/>
    <n v="10016"/>
    <n v="26"/>
    <s v="WORK IN PROGRESS"/>
    <n v="134469401"/>
    <s v="NO INCENTIVE"/>
    <s v="N"/>
    <s v="N"/>
    <s v="N"/>
    <s v="N"/>
    <x v="1"/>
    <n v="134469403"/>
    <n v="28"/>
    <n v="32"/>
    <n v="20230306"/>
    <s v="NET ITEM"/>
    <n v="15"/>
    <s v="Y"/>
    <s v="Tech rep lvl + Dia a Dia + VGF2"/>
    <s v="FULL PAYMENT"/>
    <m/>
    <n v="322791.59360000002"/>
    <n v="219616.7776"/>
    <n v="80.650000000000006"/>
    <m/>
    <s v="ANTI-AGING TREATMENT SERUM"/>
    <s v="SERUM"/>
    <s v="FACIAL CARE"/>
    <s v="FEMALE"/>
    <s v="ANEW"/>
    <s v="ANEW (NO SUB BRAND APPLIES)"/>
    <n v="0"/>
    <n v="50"/>
    <n v="100"/>
    <s v="N"/>
    <s v="N"/>
    <n v="40158"/>
    <m/>
    <s v="N"/>
    <m/>
    <m/>
    <m/>
    <m/>
    <m/>
    <m/>
    <m/>
    <m/>
    <s v="N"/>
    <m/>
    <m/>
    <m/>
    <x v="0"/>
    <m/>
    <n v="26"/>
    <s v="FACE - RENEW / AVON CARE FACE"/>
    <s v="N"/>
    <m/>
    <m/>
    <s v="N"/>
    <n v="20230306"/>
    <m/>
    <n v="134469401"/>
    <s v="MIXED"/>
    <s v="Tech rep lvl"/>
    <s v="CosmÃ©ticos"/>
    <n v="2"/>
    <m/>
    <n v="0"/>
    <n v="0"/>
    <n v="100"/>
    <n v="134469402"/>
    <n v="999"/>
    <n v="2"/>
    <x v="0"/>
    <x v="0"/>
    <n v="0.54369999999999996"/>
    <n v="0.54369999999999996"/>
    <n v="0.54369999999999996"/>
    <n v="0.54369999999999996"/>
    <n v="0.54369999999999996"/>
    <n v="122"/>
    <n v="139.43"/>
    <n v="122"/>
    <n v="113.29"/>
    <n v="108.06"/>
    <s v="Brasil + Dia a Dia + VGF2"/>
    <s v="Bronze + Dia a Dia + VGF2"/>
    <s v="Prata + Dia a Dia + VGF2"/>
    <s v="Ouro + Dia a Dia + VGF2"/>
    <s v="Estrela + Dia a Dia + VGF2"/>
    <n v="30"/>
    <n v="20"/>
    <n v="30"/>
    <n v="35"/>
    <n v="38"/>
    <n v="83.92"/>
    <n v="83.92"/>
    <n v="83.92"/>
    <n v="83.92"/>
    <n v="83.92"/>
    <n v="0"/>
    <n v="0"/>
    <n v="0"/>
    <n v="0"/>
    <n v="0"/>
    <n v="61"/>
    <n v="69.715000000000003"/>
    <n v="61"/>
    <n v="56.645000000000003"/>
    <n v="54.03"/>
    <n v="73.8"/>
    <n v="56.37"/>
    <n v="73.8"/>
    <n v="82.51"/>
    <n v="87.74"/>
    <n v="37"/>
    <n v="71"/>
    <n v="62"/>
    <n v="57"/>
    <n v="55"/>
  </r>
  <r>
    <n v="626182"/>
    <x v="703"/>
    <n v="20220312"/>
    <m/>
    <s v="FACE"/>
    <x v="346"/>
    <s v="AVON CARE RESTAGE REFRESHING CUCUMBER"/>
    <n v="1223133"/>
    <x v="703"/>
    <n v="1"/>
    <s v="IN-LINE (EXCL NR)"/>
    <s v="PACK PRICE - MARKETING SET"/>
    <n v="0.66269999999999996"/>
    <m/>
    <n v="1.57"/>
    <m/>
    <m/>
    <n v="6.99"/>
    <n v="14.99"/>
    <n v="1"/>
    <n v="1"/>
    <n v="27"/>
    <s v="WORK IN PROGRESS"/>
    <n v="134469414"/>
    <s v="NO INCENTIVE"/>
    <s v="N"/>
    <s v="N"/>
    <s v="N"/>
    <s v="N"/>
    <x v="1"/>
    <n v="134742549"/>
    <n v="28"/>
    <n v="32"/>
    <n v="20230306"/>
    <s v="NET ITEM"/>
    <n v="15"/>
    <s v="Y"/>
    <s v="Tech rep lvl + Dia a Dia + VGF2"/>
    <s v="FULL PAYMENT"/>
    <m/>
    <n v="4.1021000000000001"/>
    <n v="2.5320999999999998"/>
    <n v="76.290000000000006"/>
    <m/>
    <s v="CLEANSER GEL"/>
    <s v="CLEANSER"/>
    <s v="FACIAL CARE"/>
    <s v="FEMALE"/>
    <s v="AVON CARE FRANCHISE"/>
    <s v="AVON CARE (NO SUB BRAND APPLIES)"/>
    <n v="1"/>
    <n v="33"/>
    <n v="100"/>
    <s v="N"/>
    <s v="N"/>
    <n v="40667"/>
    <n v="1"/>
    <s v="N"/>
    <m/>
    <m/>
    <m/>
    <m/>
    <m/>
    <m/>
    <m/>
    <m/>
    <s v="N"/>
    <m/>
    <m/>
    <n v="134742547"/>
    <x v="6"/>
    <n v="134468171"/>
    <n v="26"/>
    <s v="FACE - RENEW / AVON CARE FACE"/>
    <s v="N"/>
    <m/>
    <s v="N"/>
    <s v="N"/>
    <n v="20230306"/>
    <m/>
    <n v="134469414"/>
    <s v="MIXED"/>
    <s v="Tech rep lvl"/>
    <s v="CosmÃ©ticos"/>
    <n v="2"/>
    <m/>
    <n v="0"/>
    <n v="0"/>
    <n v="100"/>
    <n v="134742548"/>
    <n v="999"/>
    <n v="2"/>
    <x v="5"/>
    <x v="10"/>
    <n v="0.66269999999999996"/>
    <n v="0.66269999999999996"/>
    <n v="0.66269999999999996"/>
    <n v="0.66269999999999996"/>
    <n v="0.66269999999999996"/>
    <n v="6.99"/>
    <n v="7.99"/>
    <n v="6.99"/>
    <n v="6.49"/>
    <n v="6.19"/>
    <s v="Brasil + Dia a Dia + VGF2"/>
    <s v="Bronze + Dia a Dia + VGF2"/>
    <s v="Prata + Dia a Dia + VGF2"/>
    <s v="Ouro + Dia a Dia + VGF2"/>
    <s v="Estrela + Dia a Dia + VGF2"/>
    <n v="30"/>
    <n v="20"/>
    <n v="30"/>
    <n v="35"/>
    <n v="38"/>
    <n v="50.9"/>
    <n v="50.9"/>
    <n v="50.9"/>
    <n v="50.9"/>
    <n v="50.9"/>
    <n v="0"/>
    <n v="0"/>
    <n v="0"/>
    <n v="0"/>
    <n v="0"/>
    <n v="6.99"/>
    <n v="7.99"/>
    <n v="6.99"/>
    <n v="6.49"/>
    <n v="6.19"/>
    <n v="6"/>
    <n v="4"/>
    <n v="6"/>
    <n v="7"/>
    <n v="7.6"/>
    <n v="30"/>
    <n v="79"/>
    <n v="69"/>
    <n v="64"/>
    <n v="61"/>
  </r>
  <r>
    <n v="627902"/>
    <x v="714"/>
    <n v="20220301"/>
    <m/>
    <s v="FACE"/>
    <x v="346"/>
    <s v="AVON CARE MATTIFYING FACE CREAM 100ML"/>
    <n v="1224328"/>
    <x v="714"/>
    <n v="1"/>
    <s v="IN-LINE (EXCL NR)"/>
    <s v="PACK PRICE - MARKETING SET"/>
    <n v="0.54369999999999996"/>
    <m/>
    <n v="2.1389999999999998"/>
    <m/>
    <m/>
    <n v="9.7899999999999991"/>
    <n v="18.989999999999998"/>
    <n v="1"/>
    <n v="1"/>
    <n v="27"/>
    <s v="WORK IN PROGRESS"/>
    <n v="134469414"/>
    <s v="NO INCENTIVE"/>
    <s v="N"/>
    <s v="N"/>
    <s v="N"/>
    <s v="N"/>
    <x v="1"/>
    <n v="134742551"/>
    <n v="28"/>
    <n v="32"/>
    <n v="20230306"/>
    <s v="NET ITEM"/>
    <n v="15"/>
    <s v="Y"/>
    <s v="Tech rep lvl + Dia a Dia + VGF2"/>
    <s v="FULL PAYMENT"/>
    <m/>
    <n v="4.7138999999999998"/>
    <n v="2.5749"/>
    <n v="71.88"/>
    <m/>
    <s v="MOISTURIZER CREAM"/>
    <s v="MOISTURIZER"/>
    <s v="FACIAL CARE"/>
    <s v="FEMALE"/>
    <s v="AVON CARE FRANCHISE"/>
    <s v="AVON CARE (NO SUB BRAND APPLIES)"/>
    <n v="1"/>
    <n v="33"/>
    <n v="100"/>
    <s v="N"/>
    <s v="N"/>
    <n v="40083"/>
    <n v="1"/>
    <s v="N"/>
    <m/>
    <m/>
    <m/>
    <m/>
    <m/>
    <m/>
    <m/>
    <m/>
    <s v="N"/>
    <m/>
    <m/>
    <n v="134742547"/>
    <x v="6"/>
    <n v="134468171"/>
    <n v="26"/>
    <s v="FACE - RENEW / AVON CARE FACE"/>
    <s v="N"/>
    <m/>
    <s v="N"/>
    <s v="N"/>
    <n v="20230306"/>
    <m/>
    <n v="134469414"/>
    <s v="MIXED"/>
    <s v="Tech rep lvl"/>
    <s v="CosmÃ©ticos"/>
    <n v="2"/>
    <m/>
    <n v="0"/>
    <n v="0"/>
    <n v="100"/>
    <n v="134742550"/>
    <n v="999"/>
    <n v="2"/>
    <x v="5"/>
    <x v="10"/>
    <n v="0.54369999999999996"/>
    <n v="0.54369999999999996"/>
    <n v="0.54369999999999996"/>
    <n v="0.54369999999999996"/>
    <n v="0.54369999999999996"/>
    <n v="9.7899999999999991"/>
    <n v="11.19"/>
    <n v="9.7899999999999991"/>
    <n v="9.09"/>
    <n v="8.67"/>
    <s v="Brasil + Dia a Dia + VGF2"/>
    <s v="Bronze + Dia a Dia + VGF2"/>
    <s v="Prata + Dia a Dia + VGF2"/>
    <s v="Ouro + Dia a Dia + VGF2"/>
    <s v="Estrela + Dia a Dia + VGF2"/>
    <n v="30"/>
    <n v="20"/>
    <n v="30"/>
    <n v="35"/>
    <n v="38"/>
    <n v="83.92"/>
    <n v="83.92"/>
    <n v="83.92"/>
    <n v="83.92"/>
    <n v="83.92"/>
    <n v="0"/>
    <n v="0"/>
    <n v="0"/>
    <n v="0"/>
    <n v="0"/>
    <n v="9.7899999999999991"/>
    <n v="11.19"/>
    <n v="9.7899999999999991"/>
    <n v="9.09"/>
    <n v="8.67"/>
    <n v="8.4"/>
    <n v="5.6"/>
    <n v="8.4"/>
    <n v="9.8000000000000007"/>
    <n v="10.64"/>
    <n v="30"/>
    <n v="79"/>
    <n v="69"/>
    <n v="64"/>
    <n v="61"/>
  </r>
  <r>
    <n v="631207"/>
    <x v="504"/>
    <n v="20210317"/>
    <m/>
    <s v="COLOR"/>
    <x v="347"/>
    <s v="AVON SERUM FOUNDATION"/>
    <n v="1224532"/>
    <x v="504"/>
    <n v="1"/>
    <s v="IN-LINE (EXCL NR)"/>
    <s v="REPRESENTATIVE OFFER"/>
    <n v="0.54369999999999996"/>
    <m/>
    <n v="5.165"/>
    <m/>
    <m/>
    <n v="35.99"/>
    <n v="59.99"/>
    <n v="366"/>
    <n v="366"/>
    <n v="22"/>
    <s v="WORK IN PROGRESS"/>
    <n v="134469439"/>
    <s v="NO INCENTIVE"/>
    <s v="N"/>
    <s v="N"/>
    <s v="N"/>
    <s v="N"/>
    <x v="1"/>
    <n v="134469451"/>
    <n v="28"/>
    <n v="32"/>
    <n v="20230306"/>
    <s v="NET ITEM"/>
    <n v="15"/>
    <s v="Y"/>
    <s v="Tech rep lvl + Dia a Dia + VGF2"/>
    <s v="FULL PAYMENT"/>
    <m/>
    <n v="6953.1292000000003"/>
    <n v="5062.7392"/>
    <n v="84.16"/>
    <m/>
    <s v="FOUNDATION LIQUID"/>
    <s v="FOUNDATION"/>
    <s v="FACE COLOR"/>
    <s v="FEMALE"/>
    <s v="AVON"/>
    <s v="AVON"/>
    <n v="0"/>
    <n v="50"/>
    <s v="6.67"/>
    <s v="N"/>
    <s v="N"/>
    <n v="40190"/>
    <m/>
    <s v="N"/>
    <m/>
    <m/>
    <m/>
    <m/>
    <m/>
    <m/>
    <m/>
    <m/>
    <s v="N"/>
    <n v="124532247"/>
    <s v="Olha De Novo"/>
    <m/>
    <x v="0"/>
    <m/>
    <n v="22"/>
    <s v="AVON COLOR -1"/>
    <s v="N"/>
    <m/>
    <m/>
    <s v="N"/>
    <n v="20230306"/>
    <m/>
    <n v="134469439"/>
    <s v="MIXED"/>
    <s v="Tech rep lvl"/>
    <s v="CosmÃ©ticos"/>
    <n v="1"/>
    <m/>
    <n v="0"/>
    <n v="0"/>
    <n v="100"/>
    <n v="134469440"/>
    <n v="999"/>
    <n v="2"/>
    <x v="0"/>
    <x v="0"/>
    <n v="0.54369999999999996"/>
    <n v="0.54369999999999996"/>
    <n v="0.54369999999999996"/>
    <n v="0.54369999999999996"/>
    <n v="0.54369999999999996"/>
    <n v="35.99"/>
    <n v="41.13"/>
    <n v="35.99"/>
    <n v="33.42"/>
    <n v="31.88"/>
    <s v="Brasil + Dia a Dia + VGF2"/>
    <s v="Bronze + Dia a Dia + VGF2"/>
    <s v="Prata + Dia a Dia + VGF2"/>
    <s v="Ouro + Dia a Dia + VGF2"/>
    <s v="Estrela + Dia a Dia + VGF2"/>
    <n v="30"/>
    <n v="20"/>
    <n v="30"/>
    <n v="35"/>
    <n v="38"/>
    <n v="83.92"/>
    <n v="83.92"/>
    <n v="83.92"/>
    <n v="83.92"/>
    <n v="83.92"/>
    <n v="0"/>
    <n v="0"/>
    <n v="0"/>
    <n v="0"/>
    <n v="0"/>
    <n v="35.99"/>
    <n v="41.13"/>
    <n v="35.99"/>
    <n v="33.42"/>
    <n v="31.88"/>
    <n v="24"/>
    <n v="18.86"/>
    <n v="24"/>
    <n v="26.57"/>
    <n v="28.11"/>
    <n v="40"/>
    <n v="68"/>
    <n v="59"/>
    <n v="55"/>
    <n v="53"/>
  </r>
  <r>
    <n v="631209"/>
    <x v="505"/>
    <n v="20210317"/>
    <m/>
    <s v="COLOR"/>
    <x v="347"/>
    <s v="AVON SERUM FOUNDATION"/>
    <n v="1224532"/>
    <x v="505"/>
    <n v="1"/>
    <s v="IN-LINE (EXCL NR)"/>
    <s v="REPRESENTATIVE OFFER"/>
    <n v="0.54369999999999996"/>
    <m/>
    <n v="5.173"/>
    <m/>
    <m/>
    <n v="35.99"/>
    <n v="59.99"/>
    <n v="1108"/>
    <n v="1108"/>
    <n v="22"/>
    <s v="WORK IN PROGRESS"/>
    <n v="134469439"/>
    <s v="NO INCENTIVE"/>
    <s v="N"/>
    <s v="N"/>
    <s v="N"/>
    <s v="N"/>
    <x v="1"/>
    <n v="134469448"/>
    <n v="28"/>
    <n v="32"/>
    <n v="20230306"/>
    <s v="NET ITEM"/>
    <n v="15"/>
    <s v="Y"/>
    <s v="Tech rep lvl + Dia a Dia + VGF2"/>
    <s v="FULL PAYMENT"/>
    <m/>
    <n v="21065.960999999999"/>
    <n v="15334.277"/>
    <n v="84.14"/>
    <m/>
    <s v="FOUNDATION LIQUID"/>
    <s v="FOUNDATION"/>
    <s v="FACE COLOR"/>
    <s v="FEMALE"/>
    <s v="AVON"/>
    <s v="AVON"/>
    <n v="0"/>
    <n v="50"/>
    <s v="6.67"/>
    <s v="N"/>
    <s v="N"/>
    <n v="40200"/>
    <m/>
    <s v="N"/>
    <m/>
    <m/>
    <m/>
    <m/>
    <m/>
    <m/>
    <m/>
    <m/>
    <s v="N"/>
    <n v="124532247"/>
    <s v="Olha De Novo"/>
    <m/>
    <x v="0"/>
    <m/>
    <n v="22"/>
    <s v="AVON COLOR -1"/>
    <s v="N"/>
    <m/>
    <m/>
    <s v="N"/>
    <n v="20230306"/>
    <m/>
    <n v="134469439"/>
    <s v="MIXED"/>
    <s v="Tech rep lvl"/>
    <s v="CosmÃ©ticos"/>
    <n v="1"/>
    <m/>
    <n v="0"/>
    <n v="0"/>
    <n v="100"/>
    <n v="134469440"/>
    <n v="999"/>
    <n v="2"/>
    <x v="0"/>
    <x v="0"/>
    <n v="0.54369999999999996"/>
    <n v="0.54369999999999996"/>
    <n v="0.54369999999999996"/>
    <n v="0.54369999999999996"/>
    <n v="0.54369999999999996"/>
    <n v="35.99"/>
    <n v="41.13"/>
    <n v="35.99"/>
    <n v="33.42"/>
    <n v="31.88"/>
    <s v="Brasil + Dia a Dia + VGF2"/>
    <s v="Bronze + Dia a Dia + VGF2"/>
    <s v="Prata + Dia a Dia + VGF2"/>
    <s v="Ouro + Dia a Dia + VGF2"/>
    <s v="Estrela + Dia a Dia + VGF2"/>
    <n v="30"/>
    <n v="20"/>
    <n v="30"/>
    <n v="35"/>
    <n v="38"/>
    <n v="83.92"/>
    <n v="83.92"/>
    <n v="83.92"/>
    <n v="83.92"/>
    <n v="83.92"/>
    <n v="0"/>
    <n v="0"/>
    <n v="0"/>
    <n v="0"/>
    <n v="0"/>
    <n v="35.99"/>
    <n v="41.13"/>
    <n v="35.99"/>
    <n v="33.42"/>
    <n v="31.88"/>
    <n v="24"/>
    <n v="18.86"/>
    <n v="24"/>
    <n v="26.57"/>
    <n v="28.11"/>
    <n v="40"/>
    <n v="68"/>
    <n v="59"/>
    <n v="55"/>
    <n v="53"/>
  </r>
  <r>
    <n v="631210"/>
    <x v="506"/>
    <n v="20210317"/>
    <m/>
    <s v="COLOR"/>
    <x v="347"/>
    <s v="AVON SERUM FOUNDATION"/>
    <n v="1224532"/>
    <x v="506"/>
    <n v="1"/>
    <s v="IN-LINE (EXCL NR)"/>
    <s v="REPRESENTATIVE OFFER"/>
    <n v="0.54369999999999996"/>
    <m/>
    <n v="5.1760000000000002"/>
    <m/>
    <m/>
    <n v="35.99"/>
    <n v="59.99"/>
    <n v="515"/>
    <n v="515"/>
    <n v="22"/>
    <s v="WORK IN PROGRESS"/>
    <n v="134469439"/>
    <s v="NO INCENTIVE"/>
    <s v="N"/>
    <s v="N"/>
    <s v="N"/>
    <s v="N"/>
    <x v="1"/>
    <n v="134469454"/>
    <n v="28"/>
    <n v="32"/>
    <n v="20230306"/>
    <s v="NET ITEM"/>
    <n v="15"/>
    <s v="Y"/>
    <s v="Tech rep lvl + Dia a Dia + VGF2"/>
    <s v="FULL PAYMENT"/>
    <m/>
    <n v="9790.5092000000004"/>
    <n v="7124.8692000000001"/>
    <n v="84.13"/>
    <m/>
    <s v="FOUNDATION LIQUID"/>
    <s v="FOUNDATION"/>
    <s v="FACE COLOR"/>
    <s v="FEMALE"/>
    <s v="AVON"/>
    <s v="AVON"/>
    <n v="0"/>
    <n v="50"/>
    <s v="6.67"/>
    <s v="N"/>
    <s v="N"/>
    <n v="40232"/>
    <m/>
    <s v="N"/>
    <m/>
    <m/>
    <m/>
    <m/>
    <m/>
    <m/>
    <m/>
    <m/>
    <s v="N"/>
    <n v="124532247"/>
    <s v="Olha De Novo"/>
    <m/>
    <x v="0"/>
    <m/>
    <n v="22"/>
    <s v="AVON COLOR -1"/>
    <s v="N"/>
    <m/>
    <m/>
    <s v="N"/>
    <n v="20230306"/>
    <m/>
    <n v="134469439"/>
    <s v="MIXED"/>
    <s v="Tech rep lvl"/>
    <s v="CosmÃ©ticos"/>
    <n v="1"/>
    <m/>
    <n v="0"/>
    <n v="0"/>
    <n v="100"/>
    <n v="134469440"/>
    <n v="999"/>
    <n v="2"/>
    <x v="0"/>
    <x v="0"/>
    <n v="0.54369999999999996"/>
    <n v="0.54369999999999996"/>
    <n v="0.54369999999999996"/>
    <n v="0.54369999999999996"/>
    <n v="0.54369999999999996"/>
    <n v="35.99"/>
    <n v="41.13"/>
    <n v="35.99"/>
    <n v="33.42"/>
    <n v="31.88"/>
    <s v="Brasil + Dia a Dia + VGF2"/>
    <s v="Bronze + Dia a Dia + VGF2"/>
    <s v="Prata + Dia a Dia + VGF2"/>
    <s v="Ouro + Dia a Dia + VGF2"/>
    <s v="Estrela + Dia a Dia + VGF2"/>
    <n v="30"/>
    <n v="20"/>
    <n v="30"/>
    <n v="35"/>
    <n v="38"/>
    <n v="83.92"/>
    <n v="83.92"/>
    <n v="83.92"/>
    <n v="83.92"/>
    <n v="83.92"/>
    <n v="0"/>
    <n v="0"/>
    <n v="0"/>
    <n v="0"/>
    <n v="0"/>
    <n v="35.99"/>
    <n v="41.13"/>
    <n v="35.99"/>
    <n v="33.42"/>
    <n v="31.88"/>
    <n v="24"/>
    <n v="18.86"/>
    <n v="24"/>
    <n v="26.57"/>
    <n v="28.11"/>
    <n v="40"/>
    <n v="68"/>
    <n v="59"/>
    <n v="55"/>
    <n v="53"/>
  </r>
  <r>
    <n v="631212"/>
    <x v="507"/>
    <n v="20210317"/>
    <m/>
    <s v="COLOR"/>
    <x v="347"/>
    <s v="AVON SERUM FOUNDATION"/>
    <n v="1224532"/>
    <x v="507"/>
    <n v="1"/>
    <s v="IN-LINE (EXCL NR)"/>
    <s v="REPRESENTATIVE OFFER"/>
    <n v="0.54369999999999996"/>
    <m/>
    <n v="5.1950000000000003"/>
    <m/>
    <m/>
    <n v="35.99"/>
    <n v="59.99"/>
    <n v="691"/>
    <n v="691"/>
    <n v="22"/>
    <s v="WORK IN PROGRESS"/>
    <n v="134469439"/>
    <s v="NO INCENTIVE"/>
    <s v="N"/>
    <s v="N"/>
    <s v="N"/>
    <s v="N"/>
    <x v="1"/>
    <n v="134469443"/>
    <n v="28"/>
    <n v="32"/>
    <n v="20230306"/>
    <s v="NET ITEM"/>
    <n v="15"/>
    <s v="Y"/>
    <s v="Tech rep lvl + Dia a Dia + VGF2"/>
    <s v="FULL PAYMENT"/>
    <m/>
    <n v="13134.15"/>
    <n v="9544.4050000000007"/>
    <n v="84.07"/>
    <m/>
    <s v="FOUNDATION LIQUID"/>
    <s v="FOUNDATION"/>
    <s v="FACE COLOR"/>
    <s v="FEMALE"/>
    <s v="AVON"/>
    <s v="AVON"/>
    <n v="0"/>
    <n v="50"/>
    <s v="6.67"/>
    <s v="N"/>
    <s v="N"/>
    <n v="40240"/>
    <m/>
    <s v="N"/>
    <m/>
    <m/>
    <m/>
    <m/>
    <m/>
    <m/>
    <m/>
    <m/>
    <s v="N"/>
    <n v="124532247"/>
    <s v="Olha De Novo"/>
    <m/>
    <x v="0"/>
    <m/>
    <n v="22"/>
    <s v="AVON COLOR -1"/>
    <s v="N"/>
    <m/>
    <m/>
    <s v="N"/>
    <n v="20230306"/>
    <m/>
    <n v="134469439"/>
    <s v="MIXED"/>
    <s v="Tech rep lvl"/>
    <s v="CosmÃ©ticos"/>
    <n v="1"/>
    <m/>
    <n v="0"/>
    <n v="0"/>
    <n v="100"/>
    <n v="134469440"/>
    <n v="999"/>
    <n v="2"/>
    <x v="0"/>
    <x v="0"/>
    <n v="0.54369999999999996"/>
    <n v="0.54369999999999996"/>
    <n v="0.54369999999999996"/>
    <n v="0.54369999999999996"/>
    <n v="0.54369999999999996"/>
    <n v="35.99"/>
    <n v="41.13"/>
    <n v="35.99"/>
    <n v="33.42"/>
    <n v="31.88"/>
    <s v="Brasil + Dia a Dia + VGF2"/>
    <s v="Bronze + Dia a Dia + VGF2"/>
    <s v="Prata + Dia a Dia + VGF2"/>
    <s v="Ouro + Dia a Dia + VGF2"/>
    <s v="Estrela + Dia a Dia + VGF2"/>
    <n v="30"/>
    <n v="20"/>
    <n v="30"/>
    <n v="35"/>
    <n v="38"/>
    <n v="83.92"/>
    <n v="83.92"/>
    <n v="83.92"/>
    <n v="83.92"/>
    <n v="83.92"/>
    <n v="0"/>
    <n v="0"/>
    <n v="0"/>
    <n v="0"/>
    <n v="0"/>
    <n v="35.99"/>
    <n v="41.13"/>
    <n v="35.99"/>
    <n v="33.42"/>
    <n v="31.88"/>
    <n v="24"/>
    <n v="18.86"/>
    <n v="24"/>
    <n v="26.57"/>
    <n v="28.11"/>
    <n v="40"/>
    <n v="68"/>
    <n v="59"/>
    <n v="55"/>
    <n v="53"/>
  </r>
  <r>
    <n v="631213"/>
    <x v="508"/>
    <n v="20210317"/>
    <m/>
    <s v="COLOR"/>
    <x v="347"/>
    <s v="AVON SERUM FOUNDATION"/>
    <n v="1224532"/>
    <x v="508"/>
    <n v="1"/>
    <s v="IN-LINE (EXCL NR)"/>
    <s v="REPRESENTATIVE OFFER"/>
    <n v="0.54369999999999996"/>
    <m/>
    <n v="5.2"/>
    <m/>
    <m/>
    <n v="35.99"/>
    <n v="59.99"/>
    <n v="688"/>
    <n v="688"/>
    <n v="22"/>
    <s v="WORK IN PROGRESS"/>
    <n v="134469439"/>
    <s v="NO INCENTIVE"/>
    <s v="N"/>
    <s v="N"/>
    <s v="N"/>
    <s v="N"/>
    <x v="1"/>
    <n v="134469441"/>
    <n v="28"/>
    <n v="32"/>
    <n v="20230306"/>
    <s v="NET ITEM"/>
    <n v="15"/>
    <s v="Y"/>
    <s v="Tech rep lvl + Dia a Dia + VGF2"/>
    <s v="FULL PAYMENT"/>
    <m/>
    <n v="13079.0787"/>
    <n v="9501.4786999999997"/>
    <n v="84.06"/>
    <m/>
    <s v="FOUNDATION LIQUID"/>
    <s v="FOUNDATION"/>
    <s v="FACE COLOR"/>
    <s v="FEMALE"/>
    <s v="AVON"/>
    <s v="AVON"/>
    <n v="0"/>
    <n v="50"/>
    <s v="6.67"/>
    <s v="N"/>
    <s v="N"/>
    <n v="40379"/>
    <m/>
    <s v="N"/>
    <m/>
    <m/>
    <m/>
    <m/>
    <m/>
    <m/>
    <m/>
    <m/>
    <s v="N"/>
    <n v="124532247"/>
    <s v="Olha De Novo"/>
    <m/>
    <x v="0"/>
    <m/>
    <n v="22"/>
    <s v="AVON COLOR -1"/>
    <s v="N"/>
    <m/>
    <m/>
    <s v="N"/>
    <n v="20230306"/>
    <m/>
    <n v="134469439"/>
    <s v="MIXED"/>
    <s v="Tech rep lvl"/>
    <s v="CosmÃ©ticos"/>
    <n v="1"/>
    <m/>
    <n v="0"/>
    <n v="0"/>
    <n v="100"/>
    <n v="134469440"/>
    <n v="999"/>
    <n v="2"/>
    <x v="0"/>
    <x v="0"/>
    <n v="0.54369999999999996"/>
    <n v="0.54369999999999996"/>
    <n v="0.54369999999999996"/>
    <n v="0.54369999999999996"/>
    <n v="0.54369999999999996"/>
    <n v="35.99"/>
    <n v="41.13"/>
    <n v="35.99"/>
    <n v="33.42"/>
    <n v="31.88"/>
    <s v="Brasil + Dia a Dia + VGF2"/>
    <s v="Bronze + Dia a Dia + VGF2"/>
    <s v="Prata + Dia a Dia + VGF2"/>
    <s v="Ouro + Dia a Dia + VGF2"/>
    <s v="Estrela + Dia a Dia + VGF2"/>
    <n v="30"/>
    <n v="20"/>
    <n v="30"/>
    <n v="35"/>
    <n v="38"/>
    <n v="83.92"/>
    <n v="83.92"/>
    <n v="83.92"/>
    <n v="83.92"/>
    <n v="83.92"/>
    <n v="0"/>
    <n v="0"/>
    <n v="0"/>
    <n v="0"/>
    <n v="0"/>
    <n v="35.99"/>
    <n v="41.13"/>
    <n v="35.99"/>
    <n v="33.42"/>
    <n v="31.88"/>
    <n v="24"/>
    <n v="18.86"/>
    <n v="24"/>
    <n v="26.57"/>
    <n v="28.11"/>
    <n v="40"/>
    <n v="68"/>
    <n v="59"/>
    <n v="55"/>
    <n v="53"/>
  </r>
  <r>
    <n v="631214"/>
    <x v="509"/>
    <n v="20210317"/>
    <m/>
    <s v="COLOR"/>
    <x v="347"/>
    <s v="AVON SERUM FOUNDATION"/>
    <n v="1224532"/>
    <x v="509"/>
    <n v="1"/>
    <s v="IN-LINE (EXCL NR)"/>
    <s v="REPRESENTATIVE OFFER"/>
    <n v="0.54369999999999996"/>
    <m/>
    <n v="5.1820000000000004"/>
    <m/>
    <m/>
    <n v="35.99"/>
    <n v="59.99"/>
    <n v="2939"/>
    <n v="2939"/>
    <n v="22"/>
    <s v="WORK IN PROGRESS"/>
    <n v="134469439"/>
    <s v="NO INCENTIVE"/>
    <s v="N"/>
    <s v="N"/>
    <s v="N"/>
    <s v="N"/>
    <x v="1"/>
    <n v="134469442"/>
    <n v="28"/>
    <n v="32"/>
    <n v="20230306"/>
    <s v="NET ITEM"/>
    <n v="15"/>
    <s v="Y"/>
    <s v="Tech rep lvl + Dia a Dia + VGF2"/>
    <s v="FULL PAYMENT"/>
    <m/>
    <n v="55877.712699999996"/>
    <n v="40647.814700000003"/>
    <n v="84.11"/>
    <m/>
    <s v="FOUNDATION LIQUID"/>
    <s v="FOUNDATION"/>
    <s v="FACE COLOR"/>
    <s v="FEMALE"/>
    <s v="AVON"/>
    <s v="AVON"/>
    <n v="0"/>
    <n v="50"/>
    <s v="6.67"/>
    <s v="N"/>
    <s v="N"/>
    <n v="40386"/>
    <m/>
    <s v="N"/>
    <m/>
    <m/>
    <m/>
    <m/>
    <m/>
    <m/>
    <m/>
    <m/>
    <s v="N"/>
    <n v="124532247"/>
    <s v="Olha De Novo"/>
    <m/>
    <x v="0"/>
    <m/>
    <n v="22"/>
    <s v="AVON COLOR -1"/>
    <s v="N"/>
    <m/>
    <m/>
    <s v="N"/>
    <n v="20230306"/>
    <m/>
    <n v="134469439"/>
    <s v="MIXED"/>
    <s v="Tech rep lvl"/>
    <s v="CosmÃ©ticos"/>
    <n v="1"/>
    <m/>
    <n v="0"/>
    <n v="0"/>
    <n v="100"/>
    <n v="134469440"/>
    <n v="999"/>
    <n v="2"/>
    <x v="0"/>
    <x v="0"/>
    <n v="0.54369999999999996"/>
    <n v="0.54369999999999996"/>
    <n v="0.54369999999999996"/>
    <n v="0.54369999999999996"/>
    <n v="0.54369999999999996"/>
    <n v="35.99"/>
    <n v="41.13"/>
    <n v="35.99"/>
    <n v="33.42"/>
    <n v="31.88"/>
    <s v="Brasil + Dia a Dia + VGF2"/>
    <s v="Bronze + Dia a Dia + VGF2"/>
    <s v="Prata + Dia a Dia + VGF2"/>
    <s v="Ouro + Dia a Dia + VGF2"/>
    <s v="Estrela + Dia a Dia + VGF2"/>
    <n v="30"/>
    <n v="20"/>
    <n v="30"/>
    <n v="35"/>
    <n v="38"/>
    <n v="83.92"/>
    <n v="83.92"/>
    <n v="83.92"/>
    <n v="83.92"/>
    <n v="83.92"/>
    <n v="0"/>
    <n v="0"/>
    <n v="0"/>
    <n v="0"/>
    <n v="0"/>
    <n v="35.99"/>
    <n v="41.13"/>
    <n v="35.99"/>
    <n v="33.42"/>
    <n v="31.88"/>
    <n v="24"/>
    <n v="18.86"/>
    <n v="24"/>
    <n v="26.57"/>
    <n v="28.11"/>
    <n v="40"/>
    <n v="68"/>
    <n v="59"/>
    <n v="55"/>
    <n v="53"/>
  </r>
  <r>
    <n v="631216"/>
    <x v="510"/>
    <n v="20210317"/>
    <m/>
    <s v="COLOR"/>
    <x v="347"/>
    <s v="AVON SERUM FOUNDATION"/>
    <n v="1224532"/>
    <x v="510"/>
    <n v="1"/>
    <s v="IN-LINE (EXCL NR)"/>
    <s v="REPRESENTATIVE OFFER"/>
    <n v="0.54369999999999996"/>
    <m/>
    <n v="5.2149999999999999"/>
    <m/>
    <m/>
    <n v="35.99"/>
    <n v="59.99"/>
    <n v="407"/>
    <n v="407"/>
    <n v="22"/>
    <s v="WORK IN PROGRESS"/>
    <n v="134469439"/>
    <s v="NO INCENTIVE"/>
    <s v="N"/>
    <s v="N"/>
    <s v="N"/>
    <s v="N"/>
    <x v="1"/>
    <n v="134469446"/>
    <n v="28"/>
    <n v="32"/>
    <n v="20230306"/>
    <s v="NET ITEM"/>
    <n v="15"/>
    <s v="Y"/>
    <s v="Tech rep lvl + Dia a Dia + VGF2"/>
    <s v="FULL PAYMENT"/>
    <m/>
    <n v="7736.1333000000004"/>
    <n v="5613.6283000000003"/>
    <n v="84.01"/>
    <m/>
    <s v="FOUNDATION LIQUID"/>
    <s v="FOUNDATION"/>
    <s v="FACE COLOR"/>
    <s v="FEMALE"/>
    <s v="AVON"/>
    <s v="AVON"/>
    <n v="0"/>
    <n v="50"/>
    <s v="6.67"/>
    <s v="N"/>
    <s v="N"/>
    <n v="40404"/>
    <m/>
    <s v="N"/>
    <m/>
    <m/>
    <m/>
    <m/>
    <m/>
    <m/>
    <m/>
    <m/>
    <s v="N"/>
    <n v="124532247"/>
    <s v="Olha De Novo"/>
    <m/>
    <x v="0"/>
    <m/>
    <n v="22"/>
    <s v="AVON COLOR -1"/>
    <s v="N"/>
    <m/>
    <m/>
    <s v="N"/>
    <n v="20230306"/>
    <m/>
    <n v="134469439"/>
    <s v="MIXED"/>
    <s v="Tech rep lvl"/>
    <s v="CosmÃ©ticos"/>
    <n v="1"/>
    <m/>
    <n v="0"/>
    <n v="0"/>
    <n v="100"/>
    <n v="134469440"/>
    <n v="999"/>
    <n v="2"/>
    <x v="0"/>
    <x v="0"/>
    <n v="0.54369999999999996"/>
    <n v="0.54369999999999996"/>
    <n v="0.54369999999999996"/>
    <n v="0.54369999999999996"/>
    <n v="0.54369999999999996"/>
    <n v="35.99"/>
    <n v="41.13"/>
    <n v="35.99"/>
    <n v="33.42"/>
    <n v="31.88"/>
    <s v="Brasil + Dia a Dia + VGF2"/>
    <s v="Bronze + Dia a Dia + VGF2"/>
    <s v="Prata + Dia a Dia + VGF2"/>
    <s v="Ouro + Dia a Dia + VGF2"/>
    <s v="Estrela + Dia a Dia + VGF2"/>
    <n v="30"/>
    <n v="20"/>
    <n v="30"/>
    <n v="35"/>
    <n v="38"/>
    <n v="83.92"/>
    <n v="83.92"/>
    <n v="83.92"/>
    <n v="83.92"/>
    <n v="83.92"/>
    <n v="0"/>
    <n v="0"/>
    <n v="0"/>
    <n v="0"/>
    <n v="0"/>
    <n v="35.99"/>
    <n v="41.13"/>
    <n v="35.99"/>
    <n v="33.42"/>
    <n v="31.88"/>
    <n v="24"/>
    <n v="18.86"/>
    <n v="24"/>
    <n v="26.57"/>
    <n v="28.11"/>
    <n v="40"/>
    <n v="68"/>
    <n v="59"/>
    <n v="55"/>
    <n v="53"/>
  </r>
  <r>
    <n v="631217"/>
    <x v="511"/>
    <n v="20210317"/>
    <m/>
    <s v="COLOR"/>
    <x v="347"/>
    <s v="AVON SERUM FOUNDATION"/>
    <n v="1224532"/>
    <x v="511"/>
    <n v="1"/>
    <s v="IN-LINE (EXCL NR)"/>
    <s v="REPRESENTATIVE OFFER"/>
    <n v="0.54369999999999996"/>
    <m/>
    <n v="5.266"/>
    <m/>
    <m/>
    <n v="35.99"/>
    <n v="59.99"/>
    <n v="231"/>
    <n v="231"/>
    <n v="22"/>
    <s v="WORK IN PROGRESS"/>
    <n v="134469439"/>
    <s v="NO INCENTIVE"/>
    <s v="N"/>
    <s v="N"/>
    <s v="N"/>
    <s v="N"/>
    <x v="1"/>
    <n v="134469444"/>
    <n v="28"/>
    <n v="32"/>
    <n v="20230306"/>
    <s v="NET ITEM"/>
    <n v="15"/>
    <s v="Y"/>
    <s v="Tech rep lvl + Dia a Dia + VGF2"/>
    <s v="FULL PAYMENT"/>
    <m/>
    <n v="4387.4633000000003"/>
    <n v="3171.0173"/>
    <n v="83.85"/>
    <m/>
    <s v="FOUNDATION LIQUID"/>
    <s v="FOUNDATION"/>
    <s v="FACE COLOR"/>
    <s v="FEMALE"/>
    <s v="AVON"/>
    <s v="AVON"/>
    <n v="0"/>
    <n v="50"/>
    <s v="6.67"/>
    <s v="N"/>
    <s v="N"/>
    <n v="40465"/>
    <m/>
    <s v="N"/>
    <m/>
    <m/>
    <m/>
    <m/>
    <m/>
    <m/>
    <m/>
    <m/>
    <s v="N"/>
    <n v="124532247"/>
    <s v="Olha De Novo"/>
    <m/>
    <x v="0"/>
    <m/>
    <n v="22"/>
    <s v="AVON COLOR -1"/>
    <s v="N"/>
    <m/>
    <m/>
    <s v="N"/>
    <n v="20230306"/>
    <m/>
    <n v="134469439"/>
    <s v="MIXED"/>
    <s v="Tech rep lvl"/>
    <s v="CosmÃ©ticos"/>
    <n v="1"/>
    <m/>
    <n v="0"/>
    <n v="0"/>
    <n v="100"/>
    <n v="134469440"/>
    <n v="999"/>
    <n v="2"/>
    <x v="0"/>
    <x v="0"/>
    <n v="0.54369999999999996"/>
    <n v="0.54369999999999996"/>
    <n v="0.54369999999999996"/>
    <n v="0.54369999999999996"/>
    <n v="0.54369999999999996"/>
    <n v="35.99"/>
    <n v="41.13"/>
    <n v="35.99"/>
    <n v="33.42"/>
    <n v="31.88"/>
    <s v="Brasil + Dia a Dia + VGF2"/>
    <s v="Bronze + Dia a Dia + VGF2"/>
    <s v="Prata + Dia a Dia + VGF2"/>
    <s v="Ouro + Dia a Dia + VGF2"/>
    <s v="Estrela + Dia a Dia + VGF2"/>
    <n v="30"/>
    <n v="20"/>
    <n v="30"/>
    <n v="35"/>
    <n v="38"/>
    <n v="83.92"/>
    <n v="83.92"/>
    <n v="83.92"/>
    <n v="83.92"/>
    <n v="83.92"/>
    <n v="0"/>
    <n v="0"/>
    <n v="0"/>
    <n v="0"/>
    <n v="0"/>
    <n v="35.99"/>
    <n v="41.13"/>
    <n v="35.99"/>
    <n v="33.42"/>
    <n v="31.88"/>
    <n v="24"/>
    <n v="18.86"/>
    <n v="24"/>
    <n v="26.57"/>
    <n v="28.11"/>
    <n v="40"/>
    <n v="68"/>
    <n v="59"/>
    <n v="55"/>
    <n v="53"/>
  </r>
  <r>
    <n v="631220"/>
    <x v="512"/>
    <n v="20210317"/>
    <m/>
    <s v="COLOR"/>
    <x v="347"/>
    <s v="AVON SERUM FOUNDATION"/>
    <n v="1224532"/>
    <x v="512"/>
    <n v="1"/>
    <s v="IN-LINE (EXCL NR)"/>
    <s v="REPRESENTATIVE OFFER"/>
    <n v="0.54369999999999996"/>
    <m/>
    <n v="5.2880000000000003"/>
    <m/>
    <m/>
    <n v="35.99"/>
    <n v="59.99"/>
    <n v="317"/>
    <n v="317"/>
    <n v="22"/>
    <s v="WORK IN PROGRESS"/>
    <n v="134469439"/>
    <s v="NO INCENTIVE"/>
    <s v="N"/>
    <s v="N"/>
    <s v="N"/>
    <s v="N"/>
    <x v="1"/>
    <n v="134469449"/>
    <n v="28"/>
    <n v="32"/>
    <n v="20230306"/>
    <s v="NET ITEM"/>
    <n v="15"/>
    <s v="Y"/>
    <s v="Tech rep lvl + Dia a Dia + VGF2"/>
    <s v="FULL PAYMENT"/>
    <m/>
    <n v="6023.0814"/>
    <n v="4346.7853999999998"/>
    <n v="83.79"/>
    <m/>
    <s v="FOUNDATION LIQUID"/>
    <s v="FOUNDATION"/>
    <s v="FACE COLOR"/>
    <s v="FEMALE"/>
    <s v="AVON"/>
    <s v="AVON"/>
    <n v="0"/>
    <n v="50"/>
    <s v="6.67"/>
    <s v="N"/>
    <s v="N"/>
    <n v="40509"/>
    <m/>
    <s v="N"/>
    <m/>
    <m/>
    <m/>
    <m/>
    <m/>
    <m/>
    <m/>
    <m/>
    <s v="N"/>
    <n v="124532247"/>
    <s v="Olha De Novo"/>
    <m/>
    <x v="0"/>
    <m/>
    <n v="22"/>
    <s v="AVON COLOR -1"/>
    <s v="N"/>
    <m/>
    <m/>
    <s v="N"/>
    <n v="20230306"/>
    <m/>
    <n v="134469439"/>
    <s v="MIXED"/>
    <s v="Tech rep lvl"/>
    <s v="CosmÃ©ticos"/>
    <n v="1"/>
    <m/>
    <n v="0"/>
    <n v="0"/>
    <n v="100"/>
    <n v="134469440"/>
    <n v="999"/>
    <n v="2"/>
    <x v="0"/>
    <x v="0"/>
    <n v="0.54369999999999996"/>
    <n v="0.54369999999999996"/>
    <n v="0.54369999999999996"/>
    <n v="0.54369999999999996"/>
    <n v="0.54369999999999996"/>
    <n v="35.99"/>
    <n v="41.13"/>
    <n v="35.99"/>
    <n v="33.42"/>
    <n v="31.88"/>
    <s v="Brasil + Dia a Dia + VGF2"/>
    <s v="Bronze + Dia a Dia + VGF2"/>
    <s v="Prata + Dia a Dia + VGF2"/>
    <s v="Ouro + Dia a Dia + VGF2"/>
    <s v="Estrela + Dia a Dia + VGF2"/>
    <n v="30"/>
    <n v="20"/>
    <n v="30"/>
    <n v="35"/>
    <n v="38"/>
    <n v="83.92"/>
    <n v="83.92"/>
    <n v="83.92"/>
    <n v="83.92"/>
    <n v="83.92"/>
    <n v="0"/>
    <n v="0"/>
    <n v="0"/>
    <n v="0"/>
    <n v="0"/>
    <n v="35.99"/>
    <n v="41.13"/>
    <n v="35.99"/>
    <n v="33.42"/>
    <n v="31.88"/>
    <n v="24"/>
    <n v="18.86"/>
    <n v="24"/>
    <n v="26.57"/>
    <n v="28.11"/>
    <n v="40"/>
    <n v="68"/>
    <n v="59"/>
    <n v="55"/>
    <n v="53"/>
  </r>
  <r>
    <n v="631221"/>
    <x v="513"/>
    <n v="20210317"/>
    <m/>
    <s v="COLOR"/>
    <x v="347"/>
    <s v="AVON SERUM FOUNDATION"/>
    <n v="1224532"/>
    <x v="513"/>
    <n v="1"/>
    <s v="IN-LINE (EXCL NR)"/>
    <s v="REPRESENTATIVE OFFER"/>
    <n v="0.54369999999999996"/>
    <m/>
    <n v="5.306"/>
    <m/>
    <m/>
    <n v="35.99"/>
    <n v="59.99"/>
    <n v="67"/>
    <n v="67"/>
    <n v="22"/>
    <s v="WORK IN PROGRESS"/>
    <n v="134469439"/>
    <s v="NO INCENTIVE"/>
    <s v="N"/>
    <s v="N"/>
    <s v="N"/>
    <s v="N"/>
    <x v="1"/>
    <n v="134469452"/>
    <n v="28"/>
    <n v="32"/>
    <n v="20230306"/>
    <s v="NET ITEM"/>
    <n v="15"/>
    <s v="Y"/>
    <s v="Tech rep lvl + Dia a Dia + VGF2"/>
    <s v="FULL PAYMENT"/>
    <m/>
    <n v="1271.9318000000001"/>
    <n v="916.4298"/>
    <n v="83.73"/>
    <m/>
    <s v="FOUNDATION LIQUID"/>
    <s v="FOUNDATION"/>
    <s v="FACE COLOR"/>
    <s v="FEMALE"/>
    <s v="AVON"/>
    <s v="AVON"/>
    <n v="0"/>
    <n v="50"/>
    <s v="6.67"/>
    <s v="N"/>
    <s v="N"/>
    <n v="40514"/>
    <m/>
    <s v="N"/>
    <m/>
    <m/>
    <m/>
    <m/>
    <m/>
    <m/>
    <m/>
    <m/>
    <s v="N"/>
    <n v="124532247"/>
    <s v="Olha De Novo"/>
    <m/>
    <x v="0"/>
    <m/>
    <n v="22"/>
    <s v="AVON COLOR -1"/>
    <s v="N"/>
    <m/>
    <m/>
    <s v="N"/>
    <n v="20230306"/>
    <m/>
    <n v="134469439"/>
    <s v="MIXED"/>
    <s v="Tech rep lvl"/>
    <s v="CosmÃ©ticos"/>
    <n v="1"/>
    <m/>
    <n v="0"/>
    <n v="0"/>
    <n v="100"/>
    <n v="134469440"/>
    <n v="999"/>
    <n v="2"/>
    <x v="0"/>
    <x v="0"/>
    <n v="0.54369999999999996"/>
    <n v="0.54369999999999996"/>
    <n v="0.54369999999999996"/>
    <n v="0.54369999999999996"/>
    <n v="0.54369999999999996"/>
    <n v="35.99"/>
    <n v="41.13"/>
    <n v="35.99"/>
    <n v="33.42"/>
    <n v="31.88"/>
    <s v="Brasil + Dia a Dia + VGF2"/>
    <s v="Bronze + Dia a Dia + VGF2"/>
    <s v="Prata + Dia a Dia + VGF2"/>
    <s v="Ouro + Dia a Dia + VGF2"/>
    <s v="Estrela + Dia a Dia + VGF2"/>
    <n v="30"/>
    <n v="20"/>
    <n v="30"/>
    <n v="35"/>
    <n v="38"/>
    <n v="83.92"/>
    <n v="83.92"/>
    <n v="83.92"/>
    <n v="83.92"/>
    <n v="83.92"/>
    <n v="0"/>
    <n v="0"/>
    <n v="0"/>
    <n v="0"/>
    <n v="0"/>
    <n v="35.99"/>
    <n v="41.13"/>
    <n v="35.99"/>
    <n v="33.42"/>
    <n v="31.88"/>
    <n v="24"/>
    <n v="18.86"/>
    <n v="24"/>
    <n v="26.57"/>
    <n v="28.11"/>
    <n v="40"/>
    <n v="68"/>
    <n v="59"/>
    <n v="55"/>
    <n v="53"/>
  </r>
  <r>
    <n v="631222"/>
    <x v="514"/>
    <n v="20210317"/>
    <m/>
    <s v="COLOR"/>
    <x v="347"/>
    <s v="AVON SERUM FOUNDATION"/>
    <n v="1224532"/>
    <x v="514"/>
    <n v="1"/>
    <s v="IN-LINE (EXCL NR)"/>
    <s v="REPRESENTATIVE OFFER"/>
    <n v="0.54369999999999996"/>
    <m/>
    <n v="5.2640000000000002"/>
    <m/>
    <m/>
    <n v="35.99"/>
    <n v="59.99"/>
    <n v="90"/>
    <n v="90"/>
    <n v="22"/>
    <s v="WORK IN PROGRESS"/>
    <n v="134469439"/>
    <s v="NO INCENTIVE"/>
    <s v="N"/>
    <s v="N"/>
    <s v="N"/>
    <s v="N"/>
    <x v="1"/>
    <n v="134469447"/>
    <n v="28"/>
    <n v="32"/>
    <n v="20230306"/>
    <s v="NET ITEM"/>
    <n v="15"/>
    <s v="Y"/>
    <s v="Tech rep lvl + Dia a Dia + VGF2"/>
    <s v="FULL PAYMENT"/>
    <m/>
    <n v="1708.0227"/>
    <n v="1234.2627"/>
    <n v="83.86"/>
    <m/>
    <s v="FOUNDATION LIQUID"/>
    <s v="FOUNDATION"/>
    <s v="FACE COLOR"/>
    <s v="FEMALE"/>
    <s v="AVON"/>
    <s v="AVON"/>
    <n v="0"/>
    <n v="50"/>
    <s v="6.67"/>
    <s v="N"/>
    <s v="N"/>
    <n v="40573"/>
    <m/>
    <s v="N"/>
    <m/>
    <m/>
    <m/>
    <m/>
    <m/>
    <m/>
    <m/>
    <m/>
    <s v="N"/>
    <n v="124532247"/>
    <s v="Olha De Novo"/>
    <m/>
    <x v="0"/>
    <m/>
    <n v="22"/>
    <s v="AVON COLOR -1"/>
    <s v="N"/>
    <m/>
    <m/>
    <s v="N"/>
    <n v="20230306"/>
    <m/>
    <n v="134469439"/>
    <s v="MIXED"/>
    <s v="Tech rep lvl"/>
    <s v="CosmÃ©ticos"/>
    <n v="1"/>
    <m/>
    <n v="0"/>
    <n v="0"/>
    <n v="100"/>
    <n v="134469440"/>
    <n v="999"/>
    <n v="2"/>
    <x v="0"/>
    <x v="0"/>
    <n v="0.54369999999999996"/>
    <n v="0.54369999999999996"/>
    <n v="0.54369999999999996"/>
    <n v="0.54369999999999996"/>
    <n v="0.54369999999999996"/>
    <n v="35.99"/>
    <n v="41.13"/>
    <n v="35.99"/>
    <n v="33.42"/>
    <n v="31.88"/>
    <s v="Brasil + Dia a Dia + VGF2"/>
    <s v="Bronze + Dia a Dia + VGF2"/>
    <s v="Prata + Dia a Dia + VGF2"/>
    <s v="Ouro + Dia a Dia + VGF2"/>
    <s v="Estrela + Dia a Dia + VGF2"/>
    <n v="30"/>
    <n v="20"/>
    <n v="30"/>
    <n v="35"/>
    <n v="38"/>
    <n v="83.92"/>
    <n v="83.92"/>
    <n v="83.92"/>
    <n v="83.92"/>
    <n v="83.92"/>
    <n v="0"/>
    <n v="0"/>
    <n v="0"/>
    <n v="0"/>
    <n v="0"/>
    <n v="35.99"/>
    <n v="41.13"/>
    <n v="35.99"/>
    <n v="33.42"/>
    <n v="31.88"/>
    <n v="24"/>
    <n v="18.86"/>
    <n v="24"/>
    <n v="26.57"/>
    <n v="28.11"/>
    <n v="40"/>
    <n v="68"/>
    <n v="59"/>
    <n v="55"/>
    <n v="53"/>
  </r>
  <r>
    <n v="631224"/>
    <x v="515"/>
    <n v="20210317"/>
    <m/>
    <s v="COLOR"/>
    <x v="347"/>
    <s v="AVON SERUM FOUNDATION"/>
    <n v="1224532"/>
    <x v="515"/>
    <n v="1"/>
    <s v="IN-LINE (EXCL NR)"/>
    <s v="REPRESENTATIVE OFFER"/>
    <n v="0.54369999999999996"/>
    <m/>
    <n v="5.3390000000000004"/>
    <m/>
    <m/>
    <n v="35.99"/>
    <n v="59.99"/>
    <n v="120"/>
    <n v="120"/>
    <n v="22"/>
    <s v="WORK IN PROGRESS"/>
    <n v="134469439"/>
    <s v="NO INCENTIVE"/>
    <s v="N"/>
    <s v="N"/>
    <s v="N"/>
    <s v="N"/>
    <x v="1"/>
    <n v="134469450"/>
    <n v="28"/>
    <n v="32"/>
    <n v="20230306"/>
    <s v="NET ITEM"/>
    <n v="15"/>
    <s v="Y"/>
    <s v="Tech rep lvl + Dia a Dia + VGF2"/>
    <s v="FULL PAYMENT"/>
    <m/>
    <n v="2280.2505999999998"/>
    <n v="1639.5706"/>
    <n v="83.63"/>
    <m/>
    <s v="FOUNDATION LIQUID"/>
    <s v="FOUNDATION"/>
    <s v="FACE COLOR"/>
    <s v="FEMALE"/>
    <s v="AVON"/>
    <s v="AVON"/>
    <n v="0"/>
    <n v="50"/>
    <s v="6.67"/>
    <s v="N"/>
    <s v="N"/>
    <n v="40609"/>
    <m/>
    <s v="N"/>
    <m/>
    <m/>
    <m/>
    <m/>
    <m/>
    <m/>
    <m/>
    <m/>
    <s v="N"/>
    <n v="124532247"/>
    <s v="Olha De Novo"/>
    <m/>
    <x v="0"/>
    <m/>
    <n v="22"/>
    <s v="AVON COLOR -1"/>
    <s v="N"/>
    <m/>
    <m/>
    <s v="N"/>
    <n v="20230306"/>
    <m/>
    <n v="134469439"/>
    <s v="MIXED"/>
    <s v="Tech rep lvl"/>
    <s v="CosmÃ©ticos"/>
    <n v="1"/>
    <m/>
    <n v="0"/>
    <n v="0"/>
    <n v="100"/>
    <n v="134469440"/>
    <n v="999"/>
    <n v="2"/>
    <x v="0"/>
    <x v="0"/>
    <n v="0.54369999999999996"/>
    <n v="0.54369999999999996"/>
    <n v="0.54369999999999996"/>
    <n v="0.54369999999999996"/>
    <n v="0.54369999999999996"/>
    <n v="35.99"/>
    <n v="41.13"/>
    <n v="35.99"/>
    <n v="33.42"/>
    <n v="31.88"/>
    <s v="Brasil + Dia a Dia + VGF2"/>
    <s v="Bronze + Dia a Dia + VGF2"/>
    <s v="Prata + Dia a Dia + VGF2"/>
    <s v="Ouro + Dia a Dia + VGF2"/>
    <s v="Estrela + Dia a Dia + VGF2"/>
    <n v="30"/>
    <n v="20"/>
    <n v="30"/>
    <n v="35"/>
    <n v="38"/>
    <n v="83.92"/>
    <n v="83.92"/>
    <n v="83.92"/>
    <n v="83.92"/>
    <n v="83.92"/>
    <n v="0"/>
    <n v="0"/>
    <n v="0"/>
    <n v="0"/>
    <n v="0"/>
    <n v="35.99"/>
    <n v="41.13"/>
    <n v="35.99"/>
    <n v="33.42"/>
    <n v="31.88"/>
    <n v="24"/>
    <n v="18.86"/>
    <n v="24"/>
    <n v="26.57"/>
    <n v="28.11"/>
    <n v="40"/>
    <n v="68"/>
    <n v="59"/>
    <n v="55"/>
    <n v="53"/>
  </r>
  <r>
    <n v="631225"/>
    <x v="516"/>
    <n v="20210317"/>
    <m/>
    <s v="COLOR"/>
    <x v="347"/>
    <s v="AVON SERUM FOUNDATION"/>
    <n v="1224532"/>
    <x v="516"/>
    <n v="1"/>
    <s v="IN-LINE (EXCL NR)"/>
    <s v="REPRESENTATIVE OFFER"/>
    <n v="0.54369999999999996"/>
    <m/>
    <n v="5.3369999999999997"/>
    <m/>
    <m/>
    <n v="35.99"/>
    <n v="59.99"/>
    <n v="18"/>
    <n v="18"/>
    <n v="22"/>
    <s v="WORK IN PROGRESS"/>
    <n v="134469439"/>
    <s v="NO INCENTIVE"/>
    <s v="N"/>
    <s v="N"/>
    <s v="N"/>
    <s v="N"/>
    <x v="1"/>
    <n v="134469445"/>
    <n v="28"/>
    <n v="32"/>
    <n v="20230306"/>
    <s v="NET ITEM"/>
    <n v="15"/>
    <s v="Y"/>
    <s v="Tech rep lvl + Dia a Dia + VGF2"/>
    <s v="FULL PAYMENT"/>
    <m/>
    <n v="338.25209999999998"/>
    <n v="242.18610000000001"/>
    <n v="83.64"/>
    <m/>
    <s v="FOUNDATION LIQUID"/>
    <s v="FOUNDATION"/>
    <s v="FACE COLOR"/>
    <s v="FEMALE"/>
    <s v="AVON"/>
    <s v="AVON"/>
    <n v="0"/>
    <n v="50"/>
    <s v="6.67"/>
    <s v="N"/>
    <s v="N"/>
    <n v="40613"/>
    <m/>
    <s v="N"/>
    <m/>
    <m/>
    <m/>
    <m/>
    <m/>
    <m/>
    <m/>
    <m/>
    <s v="N"/>
    <n v="124532247"/>
    <s v="Olha De Novo"/>
    <m/>
    <x v="0"/>
    <m/>
    <n v="22"/>
    <s v="AVON COLOR -1"/>
    <s v="N"/>
    <m/>
    <m/>
    <s v="N"/>
    <n v="20230306"/>
    <m/>
    <n v="134469439"/>
    <s v="MIXED"/>
    <s v="Tech rep lvl"/>
    <s v="CosmÃ©ticos"/>
    <n v="1"/>
    <m/>
    <n v="0"/>
    <n v="0"/>
    <n v="100"/>
    <n v="134469440"/>
    <n v="999"/>
    <n v="2"/>
    <x v="0"/>
    <x v="0"/>
    <n v="0.54369999999999996"/>
    <n v="0.54369999999999996"/>
    <n v="0.54369999999999996"/>
    <n v="0.54369999999999996"/>
    <n v="0.54369999999999996"/>
    <n v="35.99"/>
    <n v="41.13"/>
    <n v="35.99"/>
    <n v="33.42"/>
    <n v="31.88"/>
    <s v="Brasil + Dia a Dia + VGF2"/>
    <s v="Bronze + Dia a Dia + VGF2"/>
    <s v="Prata + Dia a Dia + VGF2"/>
    <s v="Ouro + Dia a Dia + VGF2"/>
    <s v="Estrela + Dia a Dia + VGF2"/>
    <n v="30"/>
    <n v="20"/>
    <n v="30"/>
    <n v="35"/>
    <n v="38"/>
    <n v="83.92"/>
    <n v="83.92"/>
    <n v="83.92"/>
    <n v="83.92"/>
    <n v="83.92"/>
    <n v="0"/>
    <n v="0"/>
    <n v="0"/>
    <n v="0"/>
    <n v="0"/>
    <n v="35.99"/>
    <n v="41.13"/>
    <n v="35.99"/>
    <n v="33.42"/>
    <n v="31.88"/>
    <n v="24"/>
    <n v="18.86"/>
    <n v="24"/>
    <n v="26.57"/>
    <n v="28.11"/>
    <n v="40"/>
    <n v="68"/>
    <n v="59"/>
    <n v="55"/>
    <n v="53"/>
  </r>
  <r>
    <n v="631226"/>
    <x v="517"/>
    <n v="20210317"/>
    <m/>
    <s v="COLOR"/>
    <x v="347"/>
    <s v="AVON SERUM FOUNDATION"/>
    <n v="1224532"/>
    <x v="517"/>
    <n v="1"/>
    <s v="IN-LINE (EXCL NR)"/>
    <s v="REPRESENTATIVE OFFER"/>
    <n v="0.54369999999999996"/>
    <m/>
    <n v="5.3449999999999998"/>
    <m/>
    <m/>
    <n v="35.99"/>
    <n v="59.99"/>
    <n v="39"/>
    <n v="39"/>
    <n v="22"/>
    <s v="WORK IN PROGRESS"/>
    <n v="134469439"/>
    <s v="NO INCENTIVE"/>
    <s v="N"/>
    <s v="N"/>
    <s v="N"/>
    <s v="N"/>
    <x v="1"/>
    <n v="134469453"/>
    <n v="28"/>
    <n v="32"/>
    <n v="20230306"/>
    <s v="NET ITEM"/>
    <n v="15"/>
    <s v="Y"/>
    <s v="Tech rep lvl + Dia a Dia + VGF2"/>
    <s v="FULL PAYMENT"/>
    <m/>
    <n v="735.20749999999998"/>
    <n v="526.75250000000005"/>
    <n v="83.61"/>
    <m/>
    <s v="FOUNDATION LIQUID"/>
    <s v="FOUNDATION"/>
    <s v="FACE COLOR"/>
    <s v="FEMALE"/>
    <s v="AVON"/>
    <s v="AVON"/>
    <n v="0"/>
    <n v="50"/>
    <s v="6.67"/>
    <s v="N"/>
    <s v="N"/>
    <n v="40619"/>
    <m/>
    <s v="N"/>
    <m/>
    <m/>
    <m/>
    <m/>
    <m/>
    <m/>
    <m/>
    <m/>
    <s v="N"/>
    <n v="124532247"/>
    <s v="Olha De Novo"/>
    <m/>
    <x v="0"/>
    <m/>
    <n v="22"/>
    <s v="AVON COLOR -1"/>
    <s v="N"/>
    <m/>
    <m/>
    <s v="N"/>
    <n v="20230306"/>
    <m/>
    <n v="134469439"/>
    <s v="MIXED"/>
    <s v="Tech rep lvl"/>
    <s v="CosmÃ©ticos"/>
    <n v="1"/>
    <m/>
    <n v="0"/>
    <n v="0"/>
    <n v="100"/>
    <n v="134469440"/>
    <n v="999"/>
    <n v="2"/>
    <x v="0"/>
    <x v="0"/>
    <n v="0.54369999999999996"/>
    <n v="0.54369999999999996"/>
    <n v="0.54369999999999996"/>
    <n v="0.54369999999999996"/>
    <n v="0.54369999999999996"/>
    <n v="35.99"/>
    <n v="41.13"/>
    <n v="35.99"/>
    <n v="33.42"/>
    <n v="31.88"/>
    <s v="Brasil + Dia a Dia + VGF2"/>
    <s v="Bronze + Dia a Dia + VGF2"/>
    <s v="Prata + Dia a Dia + VGF2"/>
    <s v="Ouro + Dia a Dia + VGF2"/>
    <s v="Estrela + Dia a Dia + VGF2"/>
    <n v="30"/>
    <n v="20"/>
    <n v="30"/>
    <n v="35"/>
    <n v="38"/>
    <n v="83.92"/>
    <n v="83.92"/>
    <n v="83.92"/>
    <n v="83.92"/>
    <n v="83.92"/>
    <n v="0"/>
    <n v="0"/>
    <n v="0"/>
    <n v="0"/>
    <n v="0"/>
    <n v="35.99"/>
    <n v="41.13"/>
    <n v="35.99"/>
    <n v="33.42"/>
    <n v="31.88"/>
    <n v="24"/>
    <n v="18.86"/>
    <n v="24"/>
    <n v="26.57"/>
    <n v="28.11"/>
    <n v="40"/>
    <n v="68"/>
    <n v="59"/>
    <n v="55"/>
    <n v="53"/>
  </r>
  <r>
    <n v="631227"/>
    <x v="518"/>
    <n v="20210317"/>
    <m/>
    <s v="COLOR"/>
    <x v="347"/>
    <s v="AVON SERUM FOUNDATION"/>
    <n v="1224532"/>
    <x v="518"/>
    <n v="1"/>
    <s v="IN-LINE (EXCL NR)"/>
    <s v="REPRESENTATIVE OFFER"/>
    <n v="0.54369999999999996"/>
    <m/>
    <n v="5.343"/>
    <m/>
    <m/>
    <n v="35.99"/>
    <n v="59.99"/>
    <n v="59"/>
    <n v="59"/>
    <n v="22"/>
    <s v="WORK IN PROGRESS"/>
    <n v="134469439"/>
    <s v="NO INCENTIVE"/>
    <s v="N"/>
    <s v="N"/>
    <s v="N"/>
    <s v="N"/>
    <x v="1"/>
    <n v="134469455"/>
    <n v="28"/>
    <n v="32"/>
    <n v="20230306"/>
    <s v="NET ITEM"/>
    <n v="15"/>
    <s v="Y"/>
    <s v="Tech rep lvl + Dia a Dia + VGF2"/>
    <s v="FULL PAYMENT"/>
    <m/>
    <n v="1116.2270000000001"/>
    <n v="800.99"/>
    <n v="83.62"/>
    <m/>
    <s v="FOUNDATION LIQUID"/>
    <s v="FOUNDATION"/>
    <s v="FACE COLOR"/>
    <s v="FEMALE"/>
    <s v="AVON"/>
    <s v="AVON"/>
    <n v="0"/>
    <n v="50"/>
    <s v="6.67"/>
    <s v="N"/>
    <s v="N"/>
    <n v="40621"/>
    <m/>
    <s v="N"/>
    <m/>
    <m/>
    <m/>
    <m/>
    <m/>
    <m/>
    <m/>
    <m/>
    <s v="N"/>
    <n v="124532247"/>
    <s v="Olha De Novo"/>
    <m/>
    <x v="0"/>
    <m/>
    <n v="22"/>
    <s v="AVON COLOR -1"/>
    <s v="N"/>
    <m/>
    <m/>
    <s v="N"/>
    <n v="20230306"/>
    <m/>
    <n v="134469439"/>
    <s v="MIXED"/>
    <s v="Tech rep lvl"/>
    <s v="CosmÃ©ticos"/>
    <n v="1"/>
    <m/>
    <n v="0"/>
    <n v="0"/>
    <n v="100"/>
    <n v="134469440"/>
    <n v="999"/>
    <n v="2"/>
    <x v="0"/>
    <x v="0"/>
    <n v="0.54369999999999996"/>
    <n v="0.54369999999999996"/>
    <n v="0.54369999999999996"/>
    <n v="0.54369999999999996"/>
    <n v="0.54369999999999996"/>
    <n v="35.99"/>
    <n v="41.13"/>
    <n v="35.99"/>
    <n v="33.42"/>
    <n v="31.88"/>
    <s v="Brasil + Dia a Dia + VGF2"/>
    <s v="Bronze + Dia a Dia + VGF2"/>
    <s v="Prata + Dia a Dia + VGF2"/>
    <s v="Ouro + Dia a Dia + VGF2"/>
    <s v="Estrela + Dia a Dia + VGF2"/>
    <n v="30"/>
    <n v="20"/>
    <n v="30"/>
    <n v="35"/>
    <n v="38"/>
    <n v="83.92"/>
    <n v="83.92"/>
    <n v="83.92"/>
    <n v="83.92"/>
    <n v="83.92"/>
    <n v="0"/>
    <n v="0"/>
    <n v="0"/>
    <n v="0"/>
    <n v="0"/>
    <n v="35.99"/>
    <n v="41.13"/>
    <n v="35.99"/>
    <n v="33.42"/>
    <n v="31.88"/>
    <n v="24"/>
    <n v="18.86"/>
    <n v="24"/>
    <n v="26.57"/>
    <n v="28.11"/>
    <n v="40"/>
    <n v="68"/>
    <n v="59"/>
    <n v="55"/>
    <n v="53"/>
  </r>
  <r>
    <n v="627122"/>
    <x v="731"/>
    <n v="20210317"/>
    <m/>
    <s v="COLOR"/>
    <x v="348"/>
    <s v="ANEW RADIANT SERUM FOUNDATION SAMPLE - BRAZIL LOCAL"/>
    <n v="1223822"/>
    <x v="731"/>
    <n v="15"/>
    <s v="IN-LINE (EXCL NR)"/>
    <s v="FREE BEAUTY WITH PURCHASE"/>
    <n v="0.54369999999999996"/>
    <m/>
    <n v="0.29399999999999998"/>
    <m/>
    <m/>
    <n v="12"/>
    <n v="6.29"/>
    <n v="3272"/>
    <n v="3272"/>
    <n v="22"/>
    <s v="WORK IN PROGRESS"/>
    <n v="134469632"/>
    <s v="NO INCENTIVE"/>
    <s v="N"/>
    <s v="N"/>
    <s v="N"/>
    <s v="N"/>
    <x v="1"/>
    <n v="135468963"/>
    <n v="28"/>
    <n v="32"/>
    <n v="20230306"/>
    <s v="NET ITEM"/>
    <n v="15"/>
    <s v="Y"/>
    <s v="Tech rep lvl + Dia a Dia + VGF2"/>
    <s v="FULL PAYMENT"/>
    <m/>
    <n v="1382.6563000000001"/>
    <n v="420.68830000000003"/>
    <n v="54.94"/>
    <m/>
    <s v="SAMPLE PACKETTE"/>
    <s v="SAMPLE"/>
    <s v="FACE COLOR"/>
    <s v="FEMALE"/>
    <s v="AVON"/>
    <s v="AVON"/>
    <n v="0"/>
    <n v="40"/>
    <s v="6.67"/>
    <s v="N"/>
    <s v="N"/>
    <n v="50098"/>
    <m/>
    <s v="N"/>
    <m/>
    <m/>
    <m/>
    <m/>
    <m/>
    <m/>
    <m/>
    <m/>
    <s v="N"/>
    <n v="124532247"/>
    <s v="Olha De Novo"/>
    <m/>
    <x v="0"/>
    <m/>
    <n v="22"/>
    <s v="AVON COLOR -1"/>
    <s v="N"/>
    <m/>
    <m/>
    <s v="N"/>
    <n v="20230306"/>
    <m/>
    <n v="134469632"/>
    <s v="MIXED"/>
    <s v="Tech rep lvl"/>
    <s v="CosmÃ©ticos"/>
    <n v="15"/>
    <m/>
    <n v="0"/>
    <n v="0"/>
    <n v="100"/>
    <n v="135468958"/>
    <n v="999"/>
    <n v="2"/>
    <x v="0"/>
    <x v="0"/>
    <n v="0.54369999999999996"/>
    <n v="0.54369999999999996"/>
    <n v="0.54369999999999996"/>
    <n v="0.54369999999999996"/>
    <n v="0.54369999999999996"/>
    <n v="12"/>
    <n v="13.71"/>
    <n v="12"/>
    <n v="11.14"/>
    <n v="10.63"/>
    <s v="Brasil + Dia a Dia + VGF2"/>
    <s v="Bronze + Dia a Dia + VGF2"/>
    <s v="Prata + Dia a Dia + VGF2"/>
    <s v="Ouro + Dia a Dia + VGF2"/>
    <s v="Estrela + Dia a Dia + VGF2"/>
    <n v="30"/>
    <n v="20"/>
    <n v="30"/>
    <n v="35"/>
    <n v="38"/>
    <n v="83.92"/>
    <n v="83.92"/>
    <n v="83.92"/>
    <n v="83.92"/>
    <n v="83.92"/>
    <n v="0"/>
    <n v="0"/>
    <n v="0"/>
    <n v="0"/>
    <n v="0"/>
    <n v="0.8"/>
    <n v="0.91400000000000003"/>
    <n v="0.8"/>
    <n v="0.74270000000000003"/>
    <n v="0.7087"/>
    <n v="6"/>
    <n v="4.29"/>
    <n v="6"/>
    <n v="6.86"/>
    <n v="7.37"/>
    <n v="33"/>
    <n v="76"/>
    <n v="66"/>
    <n v="61"/>
    <n v="59"/>
  </r>
  <r>
    <n v="631207"/>
    <x v="504"/>
    <n v="20210317"/>
    <m/>
    <s v="COLOR"/>
    <x v="348"/>
    <s v="AVON SERUM FOUNDATION"/>
    <n v="1224532"/>
    <x v="504"/>
    <n v="1"/>
    <s v="IN-LINE (EXCL NR)"/>
    <s v="BUY QUANTITY N OR MORE TO GET DISCOUNTED PRICE"/>
    <n v="0.54369999999999996"/>
    <m/>
    <n v="5.165"/>
    <m/>
    <m/>
    <n v="27.95"/>
    <n v="59.99"/>
    <n v="470"/>
    <n v="470"/>
    <n v="22"/>
    <s v="WORK IN PROGRESS"/>
    <n v="134469632"/>
    <s v="NO INCENTIVE"/>
    <s v="N"/>
    <s v="N"/>
    <s v="N"/>
    <s v="N"/>
    <x v="1"/>
    <n v="134469884"/>
    <n v="28"/>
    <n v="32"/>
    <n v="20230306"/>
    <s v="NET ITEM"/>
    <n v="15"/>
    <s v="Y"/>
    <s v="Tech rep lvl + Dia a Dia + VGF2"/>
    <s v="FULL PAYMENT"/>
    <m/>
    <n v="6936.9596000000001"/>
    <n v="4509.4096"/>
    <n v="82.4"/>
    <m/>
    <s v="FOUNDATION LIQUID"/>
    <s v="FOUNDATION"/>
    <s v="FACE COLOR"/>
    <s v="FEMALE"/>
    <s v="AVON"/>
    <s v="AVON"/>
    <n v="0"/>
    <n v="40"/>
    <s v="6.67"/>
    <s v="N"/>
    <s v="N"/>
    <n v="40190"/>
    <m/>
    <s v="N"/>
    <s v="SP"/>
    <n v="41.6"/>
    <n v="49.99"/>
    <n v="53.99"/>
    <m/>
    <m/>
    <m/>
    <m/>
    <s v="N"/>
    <n v="124532247"/>
    <s v="Olha De Novo"/>
    <m/>
    <x v="0"/>
    <m/>
    <n v="22"/>
    <s v="AVON COLOR -1"/>
    <s v="N"/>
    <m/>
    <m/>
    <s v="N"/>
    <n v="20230306"/>
    <m/>
    <n v="134469632"/>
    <s v="MIXED"/>
    <s v="Tech rep lvl"/>
    <s v="CosmÃ©ticos"/>
    <n v="3"/>
    <m/>
    <n v="0"/>
    <n v="0"/>
    <n v="100"/>
    <n v="134469873"/>
    <n v="999"/>
    <n v="2"/>
    <x v="0"/>
    <x v="0"/>
    <n v="0.54369999999999996"/>
    <n v="0.54369999999999996"/>
    <n v="0.54369999999999996"/>
    <n v="0.54369999999999996"/>
    <n v="0.54369999999999996"/>
    <n v="27.95"/>
    <n v="31.94"/>
    <n v="27.95"/>
    <n v="25.95"/>
    <n v="24.76"/>
    <s v="Brasil + Dia a Dia + VGF2"/>
    <s v="Bronze + Dia a Dia + VGF2"/>
    <s v="Prata + Dia a Dia + VGF2"/>
    <s v="Ouro + Dia a Dia + VGF2"/>
    <s v="Estrela + Dia a Dia + VGF2"/>
    <n v="30"/>
    <n v="20"/>
    <n v="30"/>
    <n v="35"/>
    <n v="38"/>
    <n v="83.92"/>
    <n v="83.92"/>
    <n v="83.92"/>
    <n v="83.92"/>
    <n v="83.92"/>
    <n v="0"/>
    <n v="0"/>
    <n v="0"/>
    <n v="0"/>
    <n v="0"/>
    <n v="27.95"/>
    <n v="31.94"/>
    <n v="27.95"/>
    <n v="25.95"/>
    <n v="24.76"/>
    <n v="84.12"/>
    <n v="72.150000000000006"/>
    <n v="84.12"/>
    <n v="90.12"/>
    <n v="93.69"/>
    <n v="50"/>
    <n v="57"/>
    <n v="49"/>
    <n v="46"/>
    <n v="44"/>
  </r>
  <r>
    <n v="631209"/>
    <x v="505"/>
    <n v="20210317"/>
    <m/>
    <s v="COLOR"/>
    <x v="348"/>
    <s v="AVON SERUM FOUNDATION"/>
    <n v="1224532"/>
    <x v="505"/>
    <n v="1"/>
    <s v="IN-LINE (EXCL NR)"/>
    <s v="BUY QUANTITY N OR MORE TO GET DISCOUNTED PRICE"/>
    <n v="0.54369999999999996"/>
    <m/>
    <n v="5.173"/>
    <m/>
    <m/>
    <n v="27.95"/>
    <n v="59.99"/>
    <n v="1421"/>
    <n v="1421"/>
    <n v="22"/>
    <s v="WORK IN PROGRESS"/>
    <n v="134469632"/>
    <s v="NO INCENTIVE"/>
    <s v="N"/>
    <s v="N"/>
    <s v="N"/>
    <s v="N"/>
    <x v="1"/>
    <n v="134469881"/>
    <n v="28"/>
    <n v="32"/>
    <n v="20230306"/>
    <s v="NET ITEM"/>
    <n v="15"/>
    <s v="Y"/>
    <s v="Tech rep lvl + Dia a Dia + VGF2"/>
    <s v="FULL PAYMENT"/>
    <m/>
    <n v="20980.197700000001"/>
    <n v="13629.3647"/>
    <n v="82.38"/>
    <m/>
    <s v="FOUNDATION LIQUID"/>
    <s v="FOUNDATION"/>
    <s v="FACE COLOR"/>
    <s v="FEMALE"/>
    <s v="AVON"/>
    <s v="AVON"/>
    <n v="0"/>
    <n v="40"/>
    <s v="6.67"/>
    <s v="N"/>
    <s v="N"/>
    <n v="40200"/>
    <m/>
    <s v="N"/>
    <s v="SP"/>
    <n v="41.6"/>
    <n v="49.99"/>
    <n v="53.99"/>
    <m/>
    <m/>
    <m/>
    <m/>
    <s v="N"/>
    <n v="124532247"/>
    <s v="Olha De Novo"/>
    <m/>
    <x v="0"/>
    <m/>
    <n v="22"/>
    <s v="AVON COLOR -1"/>
    <s v="N"/>
    <m/>
    <m/>
    <s v="N"/>
    <n v="20230306"/>
    <m/>
    <n v="134469632"/>
    <s v="MIXED"/>
    <s v="Tech rep lvl"/>
    <s v="CosmÃ©ticos"/>
    <n v="3"/>
    <m/>
    <n v="0"/>
    <n v="0"/>
    <n v="100"/>
    <n v="134469873"/>
    <n v="999"/>
    <n v="2"/>
    <x v="0"/>
    <x v="0"/>
    <n v="0.54369999999999996"/>
    <n v="0.54369999999999996"/>
    <n v="0.54369999999999996"/>
    <n v="0.54369999999999996"/>
    <n v="0.54369999999999996"/>
    <n v="27.95"/>
    <n v="31.94"/>
    <n v="27.95"/>
    <n v="25.95"/>
    <n v="24.76"/>
    <s v="Brasil + Dia a Dia + VGF2"/>
    <s v="Bronze + Dia a Dia + VGF2"/>
    <s v="Prata + Dia a Dia + VGF2"/>
    <s v="Ouro + Dia a Dia + VGF2"/>
    <s v="Estrela + Dia a Dia + VGF2"/>
    <n v="30"/>
    <n v="20"/>
    <n v="30"/>
    <n v="35"/>
    <n v="38"/>
    <n v="83.92"/>
    <n v="83.92"/>
    <n v="83.92"/>
    <n v="83.92"/>
    <n v="83.92"/>
    <n v="0"/>
    <n v="0"/>
    <n v="0"/>
    <n v="0"/>
    <n v="0"/>
    <n v="27.95"/>
    <n v="31.94"/>
    <n v="27.95"/>
    <n v="25.95"/>
    <n v="24.76"/>
    <n v="84.12"/>
    <n v="72.150000000000006"/>
    <n v="84.12"/>
    <n v="90.12"/>
    <n v="93.69"/>
    <n v="50"/>
    <n v="57"/>
    <n v="49"/>
    <n v="46"/>
    <n v="44"/>
  </r>
  <r>
    <n v="631210"/>
    <x v="506"/>
    <n v="20210317"/>
    <m/>
    <s v="COLOR"/>
    <x v="348"/>
    <s v="AVON SERUM FOUNDATION"/>
    <n v="1224532"/>
    <x v="506"/>
    <n v="1"/>
    <s v="IN-LINE (EXCL NR)"/>
    <s v="BUY QUANTITY N OR MORE TO GET DISCOUNTED PRICE"/>
    <n v="0.54369999999999996"/>
    <m/>
    <n v="5.1760000000000002"/>
    <m/>
    <m/>
    <n v="27.95"/>
    <n v="59.99"/>
    <n v="661"/>
    <n v="661"/>
    <n v="22"/>
    <s v="WORK IN PROGRESS"/>
    <n v="134469632"/>
    <s v="NO INCENTIVE"/>
    <s v="N"/>
    <s v="N"/>
    <s v="N"/>
    <s v="N"/>
    <x v="1"/>
    <n v="134469887"/>
    <n v="28"/>
    <n v="32"/>
    <n v="20230306"/>
    <s v="NET ITEM"/>
    <n v="15"/>
    <s v="Y"/>
    <s v="Tech rep lvl + Dia a Dia + VGF2"/>
    <s v="FULL PAYMENT"/>
    <m/>
    <n v="9759.0669999999991"/>
    <n v="6337.7309999999998"/>
    <n v="82.37"/>
    <m/>
    <s v="FOUNDATION LIQUID"/>
    <s v="FOUNDATION"/>
    <s v="FACE COLOR"/>
    <s v="FEMALE"/>
    <s v="AVON"/>
    <s v="AVON"/>
    <n v="0"/>
    <n v="40"/>
    <s v="6.67"/>
    <s v="N"/>
    <s v="N"/>
    <n v="40232"/>
    <m/>
    <s v="N"/>
    <s v="SP"/>
    <n v="41.6"/>
    <n v="49.99"/>
    <n v="53.99"/>
    <m/>
    <m/>
    <m/>
    <m/>
    <s v="N"/>
    <n v="124532247"/>
    <s v="Olha De Novo"/>
    <m/>
    <x v="0"/>
    <m/>
    <n v="22"/>
    <s v="AVON COLOR -1"/>
    <s v="N"/>
    <m/>
    <m/>
    <s v="N"/>
    <n v="20230306"/>
    <m/>
    <n v="134469632"/>
    <s v="MIXED"/>
    <s v="Tech rep lvl"/>
    <s v="CosmÃ©ticos"/>
    <n v="3"/>
    <m/>
    <n v="0"/>
    <n v="0"/>
    <n v="100"/>
    <n v="134469873"/>
    <n v="999"/>
    <n v="2"/>
    <x v="0"/>
    <x v="0"/>
    <n v="0.54369999999999996"/>
    <n v="0.54369999999999996"/>
    <n v="0.54369999999999996"/>
    <n v="0.54369999999999996"/>
    <n v="0.54369999999999996"/>
    <n v="27.95"/>
    <n v="31.94"/>
    <n v="27.95"/>
    <n v="25.95"/>
    <n v="24.76"/>
    <s v="Brasil + Dia a Dia + VGF2"/>
    <s v="Bronze + Dia a Dia + VGF2"/>
    <s v="Prata + Dia a Dia + VGF2"/>
    <s v="Ouro + Dia a Dia + VGF2"/>
    <s v="Estrela + Dia a Dia + VGF2"/>
    <n v="30"/>
    <n v="20"/>
    <n v="30"/>
    <n v="35"/>
    <n v="38"/>
    <n v="83.92"/>
    <n v="83.92"/>
    <n v="83.92"/>
    <n v="83.92"/>
    <n v="83.92"/>
    <n v="0"/>
    <n v="0"/>
    <n v="0"/>
    <n v="0"/>
    <n v="0"/>
    <n v="27.95"/>
    <n v="31.94"/>
    <n v="27.95"/>
    <n v="25.95"/>
    <n v="24.76"/>
    <n v="84.12"/>
    <n v="72.150000000000006"/>
    <n v="84.12"/>
    <n v="90.12"/>
    <n v="93.69"/>
    <n v="50"/>
    <n v="57"/>
    <n v="49"/>
    <n v="46"/>
    <n v="44"/>
  </r>
  <r>
    <n v="631212"/>
    <x v="507"/>
    <n v="20210317"/>
    <m/>
    <s v="COLOR"/>
    <x v="348"/>
    <s v="AVON SERUM FOUNDATION"/>
    <n v="1224532"/>
    <x v="507"/>
    <n v="1"/>
    <s v="IN-LINE (EXCL NR)"/>
    <s v="BUY QUANTITY N OR MORE TO GET DISCOUNTED PRICE"/>
    <n v="0.54369999999999996"/>
    <m/>
    <n v="5.1950000000000003"/>
    <m/>
    <m/>
    <n v="27.95"/>
    <n v="59.99"/>
    <n v="889"/>
    <n v="889"/>
    <n v="22"/>
    <s v="WORK IN PROGRESS"/>
    <n v="134469632"/>
    <s v="NO INCENTIVE"/>
    <s v="N"/>
    <s v="N"/>
    <s v="N"/>
    <s v="N"/>
    <x v="1"/>
    <n v="134469876"/>
    <n v="28"/>
    <n v="32"/>
    <n v="20230306"/>
    <s v="NET ITEM"/>
    <n v="15"/>
    <s v="Y"/>
    <s v="Tech rep lvl + Dia a Dia + VGF2"/>
    <s v="FULL PAYMENT"/>
    <m/>
    <n v="13124.102500000001"/>
    <n v="8505.7474999999995"/>
    <n v="82.3"/>
    <m/>
    <s v="FOUNDATION LIQUID"/>
    <s v="FOUNDATION"/>
    <s v="FACE COLOR"/>
    <s v="FEMALE"/>
    <s v="AVON"/>
    <s v="AVON"/>
    <n v="0"/>
    <n v="40"/>
    <s v="6.67"/>
    <s v="N"/>
    <s v="N"/>
    <n v="40240"/>
    <m/>
    <s v="N"/>
    <s v="SP"/>
    <n v="41.6"/>
    <n v="49.99"/>
    <n v="53.99"/>
    <m/>
    <m/>
    <m/>
    <m/>
    <s v="N"/>
    <n v="124532247"/>
    <s v="Olha De Novo"/>
    <m/>
    <x v="0"/>
    <m/>
    <n v="22"/>
    <s v="AVON COLOR -1"/>
    <s v="N"/>
    <m/>
    <m/>
    <s v="N"/>
    <n v="20230306"/>
    <m/>
    <n v="134469632"/>
    <s v="MIXED"/>
    <s v="Tech rep lvl"/>
    <s v="CosmÃ©ticos"/>
    <n v="3"/>
    <m/>
    <n v="0"/>
    <n v="0"/>
    <n v="100"/>
    <n v="134469873"/>
    <n v="999"/>
    <n v="2"/>
    <x v="0"/>
    <x v="0"/>
    <n v="0.54369999999999996"/>
    <n v="0.54369999999999996"/>
    <n v="0.54369999999999996"/>
    <n v="0.54369999999999996"/>
    <n v="0.54369999999999996"/>
    <n v="27.95"/>
    <n v="31.94"/>
    <n v="27.95"/>
    <n v="25.95"/>
    <n v="24.76"/>
    <s v="Brasil + Dia a Dia + VGF2"/>
    <s v="Bronze + Dia a Dia + VGF2"/>
    <s v="Prata + Dia a Dia + VGF2"/>
    <s v="Ouro + Dia a Dia + VGF2"/>
    <s v="Estrela + Dia a Dia + VGF2"/>
    <n v="30"/>
    <n v="20"/>
    <n v="30"/>
    <n v="35"/>
    <n v="38"/>
    <n v="83.92"/>
    <n v="83.92"/>
    <n v="83.92"/>
    <n v="83.92"/>
    <n v="83.92"/>
    <n v="0"/>
    <n v="0"/>
    <n v="0"/>
    <n v="0"/>
    <n v="0"/>
    <n v="27.95"/>
    <n v="31.94"/>
    <n v="27.95"/>
    <n v="25.95"/>
    <n v="24.76"/>
    <n v="84.12"/>
    <n v="72.150000000000006"/>
    <n v="84.12"/>
    <n v="90.12"/>
    <n v="93.69"/>
    <n v="50"/>
    <n v="57"/>
    <n v="49"/>
    <n v="46"/>
    <n v="44"/>
  </r>
  <r>
    <n v="631213"/>
    <x v="508"/>
    <n v="20210317"/>
    <m/>
    <s v="COLOR"/>
    <x v="348"/>
    <s v="AVON SERUM FOUNDATION"/>
    <n v="1224532"/>
    <x v="508"/>
    <n v="1"/>
    <s v="IN-LINE (EXCL NR)"/>
    <s v="BUY QUANTITY N OR MORE TO GET DISCOUNTED PRICE"/>
    <n v="0.54369999999999996"/>
    <m/>
    <n v="5.2"/>
    <m/>
    <m/>
    <n v="27.95"/>
    <n v="59.99"/>
    <n v="883"/>
    <n v="883"/>
    <n v="22"/>
    <s v="WORK IN PROGRESS"/>
    <n v="134469632"/>
    <s v="NO INCENTIVE"/>
    <s v="N"/>
    <s v="N"/>
    <s v="N"/>
    <s v="N"/>
    <x v="1"/>
    <n v="134469874"/>
    <n v="28"/>
    <n v="32"/>
    <n v="20230306"/>
    <s v="NET ITEM"/>
    <n v="15"/>
    <s v="Y"/>
    <s v="Tech rep lvl + Dia a Dia + VGF2"/>
    <s v="FULL PAYMENT"/>
    <m/>
    <n v="13035.751200000001"/>
    <n v="8444.1512000000002"/>
    <n v="82.29"/>
    <m/>
    <s v="FOUNDATION LIQUID"/>
    <s v="FOUNDATION"/>
    <s v="FACE COLOR"/>
    <s v="FEMALE"/>
    <s v="AVON"/>
    <s v="AVON"/>
    <n v="0"/>
    <n v="40"/>
    <s v="6.67"/>
    <s v="N"/>
    <s v="N"/>
    <n v="40379"/>
    <m/>
    <s v="N"/>
    <s v="SP"/>
    <n v="41.6"/>
    <n v="49.99"/>
    <n v="53.99"/>
    <m/>
    <m/>
    <m/>
    <m/>
    <s v="N"/>
    <n v="124532247"/>
    <s v="Olha De Novo"/>
    <m/>
    <x v="0"/>
    <m/>
    <n v="22"/>
    <s v="AVON COLOR -1"/>
    <s v="N"/>
    <m/>
    <m/>
    <s v="N"/>
    <n v="20230306"/>
    <m/>
    <n v="134469632"/>
    <s v="MIXED"/>
    <s v="Tech rep lvl"/>
    <s v="CosmÃ©ticos"/>
    <n v="3"/>
    <m/>
    <n v="0"/>
    <n v="0"/>
    <n v="100"/>
    <n v="134469873"/>
    <n v="999"/>
    <n v="2"/>
    <x v="0"/>
    <x v="0"/>
    <n v="0.54369999999999996"/>
    <n v="0.54369999999999996"/>
    <n v="0.54369999999999996"/>
    <n v="0.54369999999999996"/>
    <n v="0.54369999999999996"/>
    <n v="27.95"/>
    <n v="31.94"/>
    <n v="27.95"/>
    <n v="25.95"/>
    <n v="24.76"/>
    <s v="Brasil + Dia a Dia + VGF2"/>
    <s v="Bronze + Dia a Dia + VGF2"/>
    <s v="Prata + Dia a Dia + VGF2"/>
    <s v="Ouro + Dia a Dia + VGF2"/>
    <s v="Estrela + Dia a Dia + VGF2"/>
    <n v="30"/>
    <n v="20"/>
    <n v="30"/>
    <n v="35"/>
    <n v="38"/>
    <n v="83.92"/>
    <n v="83.92"/>
    <n v="83.92"/>
    <n v="83.92"/>
    <n v="83.92"/>
    <n v="0"/>
    <n v="0"/>
    <n v="0"/>
    <n v="0"/>
    <n v="0"/>
    <n v="27.95"/>
    <n v="31.94"/>
    <n v="27.95"/>
    <n v="25.95"/>
    <n v="24.76"/>
    <n v="84.12"/>
    <n v="72.150000000000006"/>
    <n v="84.12"/>
    <n v="90.12"/>
    <n v="93.69"/>
    <n v="50"/>
    <n v="57"/>
    <n v="49"/>
    <n v="46"/>
    <n v="44"/>
  </r>
  <r>
    <n v="631214"/>
    <x v="509"/>
    <n v="20210317"/>
    <m/>
    <s v="COLOR"/>
    <x v="348"/>
    <s v="AVON SERUM FOUNDATION"/>
    <n v="1224532"/>
    <x v="509"/>
    <n v="1"/>
    <s v="IN-LINE (EXCL NR)"/>
    <s v="BUY QUANTITY N OR MORE TO GET DISCOUNTED PRICE"/>
    <n v="0.54369999999999996"/>
    <m/>
    <n v="5.1820000000000004"/>
    <m/>
    <m/>
    <n v="27.95"/>
    <n v="59.99"/>
    <n v="3768"/>
    <n v="3768"/>
    <n v="22"/>
    <s v="WORK IN PROGRESS"/>
    <n v="134469632"/>
    <s v="NO INCENTIVE"/>
    <s v="N"/>
    <s v="N"/>
    <s v="N"/>
    <s v="N"/>
    <x v="1"/>
    <n v="134469875"/>
    <n v="28"/>
    <n v="32"/>
    <n v="20230306"/>
    <s v="NET ITEM"/>
    <n v="15"/>
    <s v="Y"/>
    <s v="Tech rep lvl + Dia a Dia + VGF2"/>
    <s v="FULL PAYMENT"/>
    <m/>
    <n v="55637.620199999998"/>
    <n v="36111.8442"/>
    <n v="82.35"/>
    <m/>
    <s v="FOUNDATION LIQUID"/>
    <s v="FOUNDATION"/>
    <s v="FACE COLOR"/>
    <s v="FEMALE"/>
    <s v="AVON"/>
    <s v="AVON"/>
    <n v="0"/>
    <n v="40"/>
    <s v="6.67"/>
    <s v="N"/>
    <s v="N"/>
    <n v="40386"/>
    <m/>
    <s v="N"/>
    <s v="SP"/>
    <n v="41.6"/>
    <n v="49.99"/>
    <n v="53.99"/>
    <m/>
    <m/>
    <m/>
    <m/>
    <s v="N"/>
    <n v="124532247"/>
    <s v="Olha De Novo"/>
    <m/>
    <x v="0"/>
    <m/>
    <n v="22"/>
    <s v="AVON COLOR -1"/>
    <s v="N"/>
    <m/>
    <m/>
    <s v="N"/>
    <n v="20230306"/>
    <m/>
    <n v="134469632"/>
    <s v="MIXED"/>
    <s v="Tech rep lvl"/>
    <s v="CosmÃ©ticos"/>
    <n v="3"/>
    <m/>
    <n v="0"/>
    <n v="0"/>
    <n v="100"/>
    <n v="134469873"/>
    <n v="999"/>
    <n v="2"/>
    <x v="0"/>
    <x v="0"/>
    <n v="0.54369999999999996"/>
    <n v="0.54369999999999996"/>
    <n v="0.54369999999999996"/>
    <n v="0.54369999999999996"/>
    <n v="0.54369999999999996"/>
    <n v="27.95"/>
    <n v="31.94"/>
    <n v="27.95"/>
    <n v="25.95"/>
    <n v="24.76"/>
    <s v="Brasil + Dia a Dia + VGF2"/>
    <s v="Bronze + Dia a Dia + VGF2"/>
    <s v="Prata + Dia a Dia + VGF2"/>
    <s v="Ouro + Dia a Dia + VGF2"/>
    <s v="Estrela + Dia a Dia + VGF2"/>
    <n v="30"/>
    <n v="20"/>
    <n v="30"/>
    <n v="35"/>
    <n v="38"/>
    <n v="83.92"/>
    <n v="83.92"/>
    <n v="83.92"/>
    <n v="83.92"/>
    <n v="83.92"/>
    <n v="0"/>
    <n v="0"/>
    <n v="0"/>
    <n v="0"/>
    <n v="0"/>
    <n v="27.95"/>
    <n v="31.94"/>
    <n v="27.95"/>
    <n v="25.95"/>
    <n v="24.76"/>
    <n v="84.12"/>
    <n v="72.150000000000006"/>
    <n v="84.12"/>
    <n v="90.12"/>
    <n v="93.69"/>
    <n v="50"/>
    <n v="57"/>
    <n v="49"/>
    <n v="46"/>
    <n v="44"/>
  </r>
  <r>
    <n v="631216"/>
    <x v="510"/>
    <n v="20210317"/>
    <m/>
    <s v="COLOR"/>
    <x v="348"/>
    <s v="AVON SERUM FOUNDATION"/>
    <n v="1224532"/>
    <x v="510"/>
    <n v="1"/>
    <s v="IN-LINE (EXCL NR)"/>
    <s v="BUY QUANTITY N OR MORE TO GET DISCOUNTED PRICE"/>
    <n v="0.54369999999999996"/>
    <m/>
    <n v="5.2149999999999999"/>
    <m/>
    <m/>
    <n v="27.95"/>
    <n v="59.99"/>
    <n v="523"/>
    <n v="523"/>
    <n v="22"/>
    <s v="WORK IN PROGRESS"/>
    <n v="134469632"/>
    <s v="NO INCENTIVE"/>
    <s v="N"/>
    <s v="N"/>
    <s v="N"/>
    <s v="N"/>
    <x v="1"/>
    <n v="134469879"/>
    <n v="28"/>
    <n v="32"/>
    <n v="20230306"/>
    <s v="NET ITEM"/>
    <n v="15"/>
    <s v="Y"/>
    <s v="Tech rep lvl + Dia a Dia + VGF2"/>
    <s v="FULL PAYMENT"/>
    <m/>
    <n v="7719.9853999999996"/>
    <n v="4992.5403999999999"/>
    <n v="82.23"/>
    <m/>
    <s v="FOUNDATION LIQUID"/>
    <s v="FOUNDATION"/>
    <s v="FACE COLOR"/>
    <s v="FEMALE"/>
    <s v="AVON"/>
    <s v="AVON"/>
    <n v="0"/>
    <n v="40"/>
    <s v="6.67"/>
    <s v="N"/>
    <s v="N"/>
    <n v="40404"/>
    <m/>
    <s v="N"/>
    <s v="SP"/>
    <n v="41.6"/>
    <n v="49.99"/>
    <n v="53.99"/>
    <m/>
    <m/>
    <m/>
    <m/>
    <s v="N"/>
    <n v="124532247"/>
    <s v="Olha De Novo"/>
    <m/>
    <x v="0"/>
    <m/>
    <n v="22"/>
    <s v="AVON COLOR -1"/>
    <s v="N"/>
    <m/>
    <m/>
    <s v="N"/>
    <n v="20230306"/>
    <m/>
    <n v="134469632"/>
    <s v="MIXED"/>
    <s v="Tech rep lvl"/>
    <s v="CosmÃ©ticos"/>
    <n v="3"/>
    <m/>
    <n v="0"/>
    <n v="0"/>
    <n v="100"/>
    <n v="134469873"/>
    <n v="999"/>
    <n v="2"/>
    <x v="0"/>
    <x v="0"/>
    <n v="0.54369999999999996"/>
    <n v="0.54369999999999996"/>
    <n v="0.54369999999999996"/>
    <n v="0.54369999999999996"/>
    <n v="0.54369999999999996"/>
    <n v="27.95"/>
    <n v="31.94"/>
    <n v="27.95"/>
    <n v="25.95"/>
    <n v="24.76"/>
    <s v="Brasil + Dia a Dia + VGF2"/>
    <s v="Bronze + Dia a Dia + VGF2"/>
    <s v="Prata + Dia a Dia + VGF2"/>
    <s v="Ouro + Dia a Dia + VGF2"/>
    <s v="Estrela + Dia a Dia + VGF2"/>
    <n v="30"/>
    <n v="20"/>
    <n v="30"/>
    <n v="35"/>
    <n v="38"/>
    <n v="83.92"/>
    <n v="83.92"/>
    <n v="83.92"/>
    <n v="83.92"/>
    <n v="83.92"/>
    <n v="0"/>
    <n v="0"/>
    <n v="0"/>
    <n v="0"/>
    <n v="0"/>
    <n v="27.95"/>
    <n v="31.94"/>
    <n v="27.95"/>
    <n v="25.95"/>
    <n v="24.76"/>
    <n v="84.12"/>
    <n v="72.150000000000006"/>
    <n v="84.12"/>
    <n v="90.12"/>
    <n v="93.69"/>
    <n v="50"/>
    <n v="57"/>
    <n v="49"/>
    <n v="46"/>
    <n v="44"/>
  </r>
  <r>
    <n v="631217"/>
    <x v="511"/>
    <n v="20210317"/>
    <m/>
    <s v="COLOR"/>
    <x v="348"/>
    <s v="AVON SERUM FOUNDATION"/>
    <n v="1224532"/>
    <x v="511"/>
    <n v="1"/>
    <s v="IN-LINE (EXCL NR)"/>
    <s v="BUY QUANTITY N OR MORE TO GET DISCOUNTED PRICE"/>
    <n v="0.54369999999999996"/>
    <m/>
    <n v="5.266"/>
    <m/>
    <m/>
    <n v="27.95"/>
    <n v="59.99"/>
    <n v="296"/>
    <n v="296"/>
    <n v="22"/>
    <s v="WORK IN PROGRESS"/>
    <n v="134469632"/>
    <s v="NO INCENTIVE"/>
    <s v="N"/>
    <s v="N"/>
    <s v="N"/>
    <s v="N"/>
    <x v="1"/>
    <n v="134469877"/>
    <n v="28"/>
    <n v="32"/>
    <n v="20230306"/>
    <s v="NET ITEM"/>
    <n v="15"/>
    <s v="Y"/>
    <s v="Tech rep lvl + Dia a Dia + VGF2"/>
    <s v="FULL PAYMENT"/>
    <m/>
    <n v="4367.3245999999999"/>
    <n v="2808.5886"/>
    <n v="82.06"/>
    <m/>
    <s v="FOUNDATION LIQUID"/>
    <s v="FOUNDATION"/>
    <s v="FACE COLOR"/>
    <s v="FEMALE"/>
    <s v="AVON"/>
    <s v="AVON"/>
    <n v="0"/>
    <n v="40"/>
    <s v="6.67"/>
    <s v="N"/>
    <s v="N"/>
    <n v="40465"/>
    <m/>
    <s v="N"/>
    <s v="SP"/>
    <n v="41.6"/>
    <n v="49.99"/>
    <n v="53.99"/>
    <m/>
    <m/>
    <m/>
    <m/>
    <s v="N"/>
    <n v="124532247"/>
    <s v="Olha De Novo"/>
    <m/>
    <x v="0"/>
    <m/>
    <n v="22"/>
    <s v="AVON COLOR -1"/>
    <s v="N"/>
    <m/>
    <m/>
    <s v="N"/>
    <n v="20230306"/>
    <m/>
    <n v="134469632"/>
    <s v="MIXED"/>
    <s v="Tech rep lvl"/>
    <s v="CosmÃ©ticos"/>
    <n v="3"/>
    <m/>
    <n v="0"/>
    <n v="0"/>
    <n v="100"/>
    <n v="134469873"/>
    <n v="999"/>
    <n v="2"/>
    <x v="0"/>
    <x v="0"/>
    <n v="0.54369999999999996"/>
    <n v="0.54369999999999996"/>
    <n v="0.54369999999999996"/>
    <n v="0.54369999999999996"/>
    <n v="0.54369999999999996"/>
    <n v="27.95"/>
    <n v="31.94"/>
    <n v="27.95"/>
    <n v="25.95"/>
    <n v="24.76"/>
    <s v="Brasil + Dia a Dia + VGF2"/>
    <s v="Bronze + Dia a Dia + VGF2"/>
    <s v="Prata + Dia a Dia + VGF2"/>
    <s v="Ouro + Dia a Dia + VGF2"/>
    <s v="Estrela + Dia a Dia + VGF2"/>
    <n v="30"/>
    <n v="20"/>
    <n v="30"/>
    <n v="35"/>
    <n v="38"/>
    <n v="83.92"/>
    <n v="83.92"/>
    <n v="83.92"/>
    <n v="83.92"/>
    <n v="83.92"/>
    <n v="0"/>
    <n v="0"/>
    <n v="0"/>
    <n v="0"/>
    <n v="0"/>
    <n v="27.95"/>
    <n v="31.94"/>
    <n v="27.95"/>
    <n v="25.95"/>
    <n v="24.76"/>
    <n v="84.12"/>
    <n v="72.150000000000006"/>
    <n v="84.12"/>
    <n v="90.12"/>
    <n v="93.69"/>
    <n v="50"/>
    <n v="57"/>
    <n v="49"/>
    <n v="46"/>
    <n v="44"/>
  </r>
  <r>
    <n v="631220"/>
    <x v="512"/>
    <n v="20210317"/>
    <m/>
    <s v="COLOR"/>
    <x v="348"/>
    <s v="AVON SERUM FOUNDATION"/>
    <n v="1224532"/>
    <x v="512"/>
    <n v="1"/>
    <s v="IN-LINE (EXCL NR)"/>
    <s v="BUY QUANTITY N OR MORE TO GET DISCOUNTED PRICE"/>
    <n v="0.54369999999999996"/>
    <m/>
    <n v="5.2880000000000003"/>
    <m/>
    <m/>
    <n v="27.95"/>
    <n v="59.99"/>
    <n v="406"/>
    <n v="406"/>
    <n v="22"/>
    <s v="WORK IN PROGRESS"/>
    <n v="134469632"/>
    <s v="NO INCENTIVE"/>
    <s v="N"/>
    <s v="N"/>
    <s v="N"/>
    <s v="N"/>
    <x v="1"/>
    <n v="134469882"/>
    <n v="28"/>
    <n v="32"/>
    <n v="20230306"/>
    <s v="NET ITEM"/>
    <n v="15"/>
    <s v="Y"/>
    <s v="Tech rep lvl + Dia a Dia + VGF2"/>
    <s v="FULL PAYMENT"/>
    <m/>
    <n v="5990.2528000000002"/>
    <n v="3843.3247999999999"/>
    <n v="81.99"/>
    <m/>
    <s v="FOUNDATION LIQUID"/>
    <s v="FOUNDATION"/>
    <s v="FACE COLOR"/>
    <s v="FEMALE"/>
    <s v="AVON"/>
    <s v="AVON"/>
    <n v="0"/>
    <n v="40"/>
    <s v="6.67"/>
    <s v="N"/>
    <s v="N"/>
    <n v="40509"/>
    <m/>
    <s v="N"/>
    <s v="SP"/>
    <n v="41.6"/>
    <n v="49.99"/>
    <n v="53.99"/>
    <m/>
    <m/>
    <m/>
    <m/>
    <s v="N"/>
    <n v="124532247"/>
    <s v="Olha De Novo"/>
    <m/>
    <x v="0"/>
    <m/>
    <n v="22"/>
    <s v="AVON COLOR -1"/>
    <s v="N"/>
    <m/>
    <m/>
    <s v="N"/>
    <n v="20230306"/>
    <m/>
    <n v="134469632"/>
    <s v="MIXED"/>
    <s v="Tech rep lvl"/>
    <s v="CosmÃ©ticos"/>
    <n v="3"/>
    <m/>
    <n v="0"/>
    <n v="0"/>
    <n v="100"/>
    <n v="134469873"/>
    <n v="999"/>
    <n v="2"/>
    <x v="0"/>
    <x v="0"/>
    <n v="0.54369999999999996"/>
    <n v="0.54369999999999996"/>
    <n v="0.54369999999999996"/>
    <n v="0.54369999999999996"/>
    <n v="0.54369999999999996"/>
    <n v="27.95"/>
    <n v="31.94"/>
    <n v="27.95"/>
    <n v="25.95"/>
    <n v="24.76"/>
    <s v="Brasil + Dia a Dia + VGF2"/>
    <s v="Bronze + Dia a Dia + VGF2"/>
    <s v="Prata + Dia a Dia + VGF2"/>
    <s v="Ouro + Dia a Dia + VGF2"/>
    <s v="Estrela + Dia a Dia + VGF2"/>
    <n v="30"/>
    <n v="20"/>
    <n v="30"/>
    <n v="35"/>
    <n v="38"/>
    <n v="83.92"/>
    <n v="83.92"/>
    <n v="83.92"/>
    <n v="83.92"/>
    <n v="83.92"/>
    <n v="0"/>
    <n v="0"/>
    <n v="0"/>
    <n v="0"/>
    <n v="0"/>
    <n v="27.95"/>
    <n v="31.94"/>
    <n v="27.95"/>
    <n v="25.95"/>
    <n v="24.76"/>
    <n v="84.12"/>
    <n v="72.150000000000006"/>
    <n v="84.12"/>
    <n v="90.12"/>
    <n v="93.69"/>
    <n v="50"/>
    <n v="57"/>
    <n v="49"/>
    <n v="46"/>
    <n v="44"/>
  </r>
  <r>
    <n v="631221"/>
    <x v="513"/>
    <n v="20210317"/>
    <m/>
    <s v="COLOR"/>
    <x v="348"/>
    <s v="AVON SERUM FOUNDATION"/>
    <n v="1224532"/>
    <x v="513"/>
    <n v="1"/>
    <s v="IN-LINE (EXCL NR)"/>
    <s v="BUY QUANTITY N OR MORE TO GET DISCOUNTED PRICE"/>
    <n v="0.54369999999999996"/>
    <m/>
    <n v="5.306"/>
    <m/>
    <m/>
    <n v="27.95"/>
    <n v="59.99"/>
    <n v="85"/>
    <n v="85"/>
    <n v="22"/>
    <s v="WORK IN PROGRESS"/>
    <n v="134469632"/>
    <s v="NO INCENTIVE"/>
    <s v="N"/>
    <s v="N"/>
    <s v="N"/>
    <s v="N"/>
    <x v="1"/>
    <n v="134469885"/>
    <n v="28"/>
    <n v="32"/>
    <n v="20230306"/>
    <s v="NET ITEM"/>
    <n v="15"/>
    <s v="Y"/>
    <s v="Tech rep lvl + Dia a Dia + VGF2"/>
    <s v="FULL PAYMENT"/>
    <m/>
    <n v="1250.4176"/>
    <n v="799.4076"/>
    <n v="81.92"/>
    <m/>
    <s v="FOUNDATION LIQUID"/>
    <s v="FOUNDATION"/>
    <s v="FACE COLOR"/>
    <s v="FEMALE"/>
    <s v="AVON"/>
    <s v="AVON"/>
    <n v="0"/>
    <n v="40"/>
    <s v="6.67"/>
    <s v="N"/>
    <s v="N"/>
    <n v="40514"/>
    <m/>
    <s v="N"/>
    <s v="SP"/>
    <n v="41.6"/>
    <n v="49.99"/>
    <n v="53.99"/>
    <m/>
    <m/>
    <m/>
    <m/>
    <s v="N"/>
    <n v="124532247"/>
    <s v="Olha De Novo"/>
    <m/>
    <x v="0"/>
    <m/>
    <n v="22"/>
    <s v="AVON COLOR -1"/>
    <s v="N"/>
    <m/>
    <m/>
    <s v="N"/>
    <n v="20230306"/>
    <m/>
    <n v="134469632"/>
    <s v="MIXED"/>
    <s v="Tech rep lvl"/>
    <s v="CosmÃ©ticos"/>
    <n v="3"/>
    <m/>
    <n v="0"/>
    <n v="0"/>
    <n v="100"/>
    <n v="134469873"/>
    <n v="999"/>
    <n v="2"/>
    <x v="0"/>
    <x v="0"/>
    <n v="0.54369999999999996"/>
    <n v="0.54369999999999996"/>
    <n v="0.54369999999999996"/>
    <n v="0.54369999999999996"/>
    <n v="0.54369999999999996"/>
    <n v="27.95"/>
    <n v="31.94"/>
    <n v="27.95"/>
    <n v="25.95"/>
    <n v="24.76"/>
    <s v="Brasil + Dia a Dia + VGF2"/>
    <s v="Bronze + Dia a Dia + VGF2"/>
    <s v="Prata + Dia a Dia + VGF2"/>
    <s v="Ouro + Dia a Dia + VGF2"/>
    <s v="Estrela + Dia a Dia + VGF2"/>
    <n v="30"/>
    <n v="20"/>
    <n v="30"/>
    <n v="35"/>
    <n v="38"/>
    <n v="83.92"/>
    <n v="83.92"/>
    <n v="83.92"/>
    <n v="83.92"/>
    <n v="83.92"/>
    <n v="0"/>
    <n v="0"/>
    <n v="0"/>
    <n v="0"/>
    <n v="0"/>
    <n v="27.95"/>
    <n v="31.94"/>
    <n v="27.95"/>
    <n v="25.95"/>
    <n v="24.76"/>
    <n v="84.12"/>
    <n v="72.150000000000006"/>
    <n v="84.12"/>
    <n v="90.12"/>
    <n v="93.69"/>
    <n v="50"/>
    <n v="57"/>
    <n v="49"/>
    <n v="46"/>
    <n v="44"/>
  </r>
  <r>
    <n v="631222"/>
    <x v="514"/>
    <n v="20210317"/>
    <m/>
    <s v="COLOR"/>
    <x v="348"/>
    <s v="AVON SERUM FOUNDATION"/>
    <n v="1224532"/>
    <x v="514"/>
    <n v="1"/>
    <s v="IN-LINE (EXCL NR)"/>
    <s v="BUY QUANTITY N OR MORE TO GET DISCOUNTED PRICE"/>
    <n v="0.54369999999999996"/>
    <m/>
    <n v="5.2640000000000002"/>
    <m/>
    <m/>
    <n v="27.95"/>
    <n v="59.99"/>
    <n v="116"/>
    <n v="116"/>
    <n v="22"/>
    <s v="WORK IN PROGRESS"/>
    <n v="134469632"/>
    <s v="NO INCENTIVE"/>
    <s v="N"/>
    <s v="N"/>
    <s v="N"/>
    <s v="N"/>
    <x v="1"/>
    <n v="134469880"/>
    <n v="28"/>
    <n v="32"/>
    <n v="20230306"/>
    <s v="NET ITEM"/>
    <n v="15"/>
    <s v="Y"/>
    <s v="Tech rep lvl + Dia a Dia + VGF2"/>
    <s v="FULL PAYMENT"/>
    <m/>
    <n v="1709.9854"/>
    <n v="1099.3614"/>
    <n v="82.07"/>
    <m/>
    <s v="FOUNDATION LIQUID"/>
    <s v="FOUNDATION"/>
    <s v="FACE COLOR"/>
    <s v="FEMALE"/>
    <s v="AVON"/>
    <s v="AVON"/>
    <n v="0"/>
    <n v="40"/>
    <s v="6.67"/>
    <s v="N"/>
    <s v="N"/>
    <n v="40573"/>
    <m/>
    <s v="N"/>
    <s v="SP"/>
    <n v="41.6"/>
    <n v="49.99"/>
    <n v="53.99"/>
    <m/>
    <m/>
    <m/>
    <m/>
    <s v="N"/>
    <n v="124532247"/>
    <s v="Olha De Novo"/>
    <m/>
    <x v="0"/>
    <m/>
    <n v="22"/>
    <s v="AVON COLOR -1"/>
    <s v="N"/>
    <m/>
    <m/>
    <s v="N"/>
    <n v="20230306"/>
    <m/>
    <n v="134469632"/>
    <s v="MIXED"/>
    <s v="Tech rep lvl"/>
    <s v="CosmÃ©ticos"/>
    <n v="3"/>
    <m/>
    <n v="0"/>
    <n v="0"/>
    <n v="100"/>
    <n v="134469873"/>
    <n v="999"/>
    <n v="2"/>
    <x v="0"/>
    <x v="0"/>
    <n v="0.54369999999999996"/>
    <n v="0.54369999999999996"/>
    <n v="0.54369999999999996"/>
    <n v="0.54369999999999996"/>
    <n v="0.54369999999999996"/>
    <n v="27.95"/>
    <n v="31.94"/>
    <n v="27.95"/>
    <n v="25.95"/>
    <n v="24.76"/>
    <s v="Brasil + Dia a Dia + VGF2"/>
    <s v="Bronze + Dia a Dia + VGF2"/>
    <s v="Prata + Dia a Dia + VGF2"/>
    <s v="Ouro + Dia a Dia + VGF2"/>
    <s v="Estrela + Dia a Dia + VGF2"/>
    <n v="30"/>
    <n v="20"/>
    <n v="30"/>
    <n v="35"/>
    <n v="38"/>
    <n v="83.92"/>
    <n v="83.92"/>
    <n v="83.92"/>
    <n v="83.92"/>
    <n v="83.92"/>
    <n v="0"/>
    <n v="0"/>
    <n v="0"/>
    <n v="0"/>
    <n v="0"/>
    <n v="27.95"/>
    <n v="31.94"/>
    <n v="27.95"/>
    <n v="25.95"/>
    <n v="24.76"/>
    <n v="84.12"/>
    <n v="72.150000000000006"/>
    <n v="84.12"/>
    <n v="90.12"/>
    <n v="93.69"/>
    <n v="50"/>
    <n v="57"/>
    <n v="49"/>
    <n v="46"/>
    <n v="44"/>
  </r>
  <r>
    <n v="631224"/>
    <x v="515"/>
    <n v="20210317"/>
    <m/>
    <s v="COLOR"/>
    <x v="348"/>
    <s v="AVON SERUM FOUNDATION"/>
    <n v="1224532"/>
    <x v="515"/>
    <n v="1"/>
    <s v="IN-LINE (EXCL NR)"/>
    <s v="BUY QUANTITY N OR MORE TO GET DISCOUNTED PRICE"/>
    <n v="0.54369999999999996"/>
    <m/>
    <n v="5.3390000000000004"/>
    <m/>
    <m/>
    <n v="27.95"/>
    <n v="59.99"/>
    <n v="154"/>
    <n v="154"/>
    <n v="22"/>
    <s v="WORK IN PROGRESS"/>
    <n v="134469632"/>
    <s v="NO INCENTIVE"/>
    <s v="N"/>
    <s v="N"/>
    <s v="N"/>
    <s v="N"/>
    <x v="1"/>
    <n v="134469883"/>
    <n v="28"/>
    <n v="32"/>
    <n v="20230306"/>
    <s v="NET ITEM"/>
    <n v="15"/>
    <s v="Y"/>
    <s v="Tech rep lvl + Dia a Dia + VGF2"/>
    <s v="FULL PAYMENT"/>
    <m/>
    <n v="2273.1010000000001"/>
    <n v="1450.895"/>
    <n v="81.81"/>
    <m/>
    <s v="FOUNDATION LIQUID"/>
    <s v="FOUNDATION"/>
    <s v="FACE COLOR"/>
    <s v="FEMALE"/>
    <s v="AVON"/>
    <s v="AVON"/>
    <n v="0"/>
    <n v="40"/>
    <s v="6.67"/>
    <s v="N"/>
    <s v="N"/>
    <n v="40609"/>
    <m/>
    <s v="N"/>
    <s v="SP"/>
    <n v="41.6"/>
    <n v="49.99"/>
    <n v="53.99"/>
    <m/>
    <m/>
    <m/>
    <m/>
    <s v="N"/>
    <n v="124532247"/>
    <s v="Olha De Novo"/>
    <m/>
    <x v="0"/>
    <m/>
    <n v="22"/>
    <s v="AVON COLOR -1"/>
    <s v="N"/>
    <m/>
    <m/>
    <s v="N"/>
    <n v="20230306"/>
    <m/>
    <n v="134469632"/>
    <s v="MIXED"/>
    <s v="Tech rep lvl"/>
    <s v="CosmÃ©ticos"/>
    <n v="3"/>
    <m/>
    <n v="0"/>
    <n v="0"/>
    <n v="100"/>
    <n v="134469873"/>
    <n v="999"/>
    <n v="2"/>
    <x v="0"/>
    <x v="0"/>
    <n v="0.54369999999999996"/>
    <n v="0.54369999999999996"/>
    <n v="0.54369999999999996"/>
    <n v="0.54369999999999996"/>
    <n v="0.54369999999999996"/>
    <n v="27.95"/>
    <n v="31.94"/>
    <n v="27.95"/>
    <n v="25.95"/>
    <n v="24.76"/>
    <s v="Brasil + Dia a Dia + VGF2"/>
    <s v="Bronze + Dia a Dia + VGF2"/>
    <s v="Prata + Dia a Dia + VGF2"/>
    <s v="Ouro + Dia a Dia + VGF2"/>
    <s v="Estrela + Dia a Dia + VGF2"/>
    <n v="30"/>
    <n v="20"/>
    <n v="30"/>
    <n v="35"/>
    <n v="38"/>
    <n v="83.92"/>
    <n v="83.92"/>
    <n v="83.92"/>
    <n v="83.92"/>
    <n v="83.92"/>
    <n v="0"/>
    <n v="0"/>
    <n v="0"/>
    <n v="0"/>
    <n v="0"/>
    <n v="27.95"/>
    <n v="31.94"/>
    <n v="27.95"/>
    <n v="25.95"/>
    <n v="24.76"/>
    <n v="84.12"/>
    <n v="72.150000000000006"/>
    <n v="84.12"/>
    <n v="90.12"/>
    <n v="93.69"/>
    <n v="50"/>
    <n v="57"/>
    <n v="49"/>
    <n v="46"/>
    <n v="44"/>
  </r>
  <r>
    <n v="631225"/>
    <x v="516"/>
    <n v="20210317"/>
    <m/>
    <s v="COLOR"/>
    <x v="348"/>
    <s v="AVON SERUM FOUNDATION"/>
    <n v="1224532"/>
    <x v="516"/>
    <n v="1"/>
    <s v="IN-LINE (EXCL NR)"/>
    <s v="BUY QUANTITY N OR MORE TO GET DISCOUNTED PRICE"/>
    <n v="0.54369999999999996"/>
    <m/>
    <n v="5.3369999999999997"/>
    <m/>
    <m/>
    <n v="27.95"/>
    <n v="59.99"/>
    <n v="25"/>
    <n v="25"/>
    <n v="22"/>
    <s v="WORK IN PROGRESS"/>
    <n v="134469632"/>
    <s v="NO INCENTIVE"/>
    <s v="N"/>
    <s v="N"/>
    <s v="N"/>
    <s v="N"/>
    <x v="1"/>
    <n v="134469878"/>
    <n v="28"/>
    <n v="32"/>
    <n v="20230306"/>
    <s v="NET ITEM"/>
    <n v="15"/>
    <s v="Y"/>
    <s v="Tech rep lvl + Dia a Dia + VGF2"/>
    <s v="FULL PAYMENT"/>
    <m/>
    <n v="366.22539999999998"/>
    <n v="232.8004"/>
    <n v="81.819999999999993"/>
    <m/>
    <s v="FOUNDATION LIQUID"/>
    <s v="FOUNDATION"/>
    <s v="FACE COLOR"/>
    <s v="FEMALE"/>
    <s v="AVON"/>
    <s v="AVON"/>
    <n v="0"/>
    <n v="40"/>
    <s v="6.67"/>
    <s v="N"/>
    <s v="N"/>
    <n v="40613"/>
    <m/>
    <s v="N"/>
    <s v="SP"/>
    <n v="41.6"/>
    <n v="49.99"/>
    <n v="53.99"/>
    <m/>
    <m/>
    <m/>
    <m/>
    <s v="N"/>
    <n v="124532247"/>
    <s v="Olha De Novo"/>
    <m/>
    <x v="0"/>
    <m/>
    <n v="22"/>
    <s v="AVON COLOR -1"/>
    <s v="N"/>
    <m/>
    <m/>
    <s v="N"/>
    <n v="20230306"/>
    <m/>
    <n v="134469632"/>
    <s v="MIXED"/>
    <s v="Tech rep lvl"/>
    <s v="CosmÃ©ticos"/>
    <n v="3"/>
    <m/>
    <n v="0"/>
    <n v="0"/>
    <n v="100"/>
    <n v="134469873"/>
    <n v="999"/>
    <n v="2"/>
    <x v="0"/>
    <x v="0"/>
    <n v="0.54369999999999996"/>
    <n v="0.54369999999999996"/>
    <n v="0.54369999999999996"/>
    <n v="0.54369999999999996"/>
    <n v="0.54369999999999996"/>
    <n v="27.95"/>
    <n v="31.94"/>
    <n v="27.95"/>
    <n v="25.95"/>
    <n v="24.76"/>
    <s v="Brasil + Dia a Dia + VGF2"/>
    <s v="Bronze + Dia a Dia + VGF2"/>
    <s v="Prata + Dia a Dia + VGF2"/>
    <s v="Ouro + Dia a Dia + VGF2"/>
    <s v="Estrela + Dia a Dia + VGF2"/>
    <n v="30"/>
    <n v="20"/>
    <n v="30"/>
    <n v="35"/>
    <n v="38"/>
    <n v="83.92"/>
    <n v="83.92"/>
    <n v="83.92"/>
    <n v="83.92"/>
    <n v="83.92"/>
    <n v="0"/>
    <n v="0"/>
    <n v="0"/>
    <n v="0"/>
    <n v="0"/>
    <n v="27.95"/>
    <n v="31.94"/>
    <n v="27.95"/>
    <n v="25.95"/>
    <n v="24.76"/>
    <n v="84.12"/>
    <n v="72.150000000000006"/>
    <n v="84.12"/>
    <n v="90.12"/>
    <n v="93.69"/>
    <n v="50"/>
    <n v="57"/>
    <n v="49"/>
    <n v="46"/>
    <n v="44"/>
  </r>
  <r>
    <n v="631226"/>
    <x v="517"/>
    <n v="20210317"/>
    <m/>
    <s v="COLOR"/>
    <x v="348"/>
    <s v="AVON SERUM FOUNDATION"/>
    <n v="1224532"/>
    <x v="517"/>
    <n v="1"/>
    <s v="IN-LINE (EXCL NR)"/>
    <s v="BUY QUANTITY N OR MORE TO GET DISCOUNTED PRICE"/>
    <n v="0.54369999999999996"/>
    <m/>
    <n v="5.3449999999999998"/>
    <m/>
    <m/>
    <n v="27.95"/>
    <n v="59.99"/>
    <n v="49"/>
    <n v="49"/>
    <n v="22"/>
    <s v="WORK IN PROGRESS"/>
    <n v="134469632"/>
    <s v="NO INCENTIVE"/>
    <s v="N"/>
    <s v="N"/>
    <s v="N"/>
    <s v="N"/>
    <x v="1"/>
    <n v="134469886"/>
    <n v="28"/>
    <n v="32"/>
    <n v="20230306"/>
    <s v="NET ITEM"/>
    <n v="15"/>
    <s v="Y"/>
    <s v="Tech rep lvl + Dia a Dia + VGF2"/>
    <s v="FULL PAYMENT"/>
    <m/>
    <n v="720.51120000000003"/>
    <n v="458.6062"/>
    <n v="81.790000000000006"/>
    <m/>
    <s v="FOUNDATION LIQUID"/>
    <s v="FOUNDATION"/>
    <s v="FACE COLOR"/>
    <s v="FEMALE"/>
    <s v="AVON"/>
    <s v="AVON"/>
    <n v="0"/>
    <n v="40"/>
    <s v="6.67"/>
    <s v="N"/>
    <s v="N"/>
    <n v="40619"/>
    <m/>
    <s v="N"/>
    <s v="SP"/>
    <n v="41.6"/>
    <n v="49.99"/>
    <n v="53.99"/>
    <m/>
    <m/>
    <m/>
    <m/>
    <s v="N"/>
    <n v="124532247"/>
    <s v="Olha De Novo"/>
    <m/>
    <x v="0"/>
    <m/>
    <n v="22"/>
    <s v="AVON COLOR -1"/>
    <s v="N"/>
    <m/>
    <m/>
    <s v="N"/>
    <n v="20230306"/>
    <m/>
    <n v="134469632"/>
    <s v="MIXED"/>
    <s v="Tech rep lvl"/>
    <s v="CosmÃ©ticos"/>
    <n v="3"/>
    <m/>
    <n v="0"/>
    <n v="0"/>
    <n v="100"/>
    <n v="134469873"/>
    <n v="999"/>
    <n v="2"/>
    <x v="0"/>
    <x v="0"/>
    <n v="0.54369999999999996"/>
    <n v="0.54369999999999996"/>
    <n v="0.54369999999999996"/>
    <n v="0.54369999999999996"/>
    <n v="0.54369999999999996"/>
    <n v="27.95"/>
    <n v="31.94"/>
    <n v="27.95"/>
    <n v="25.95"/>
    <n v="24.76"/>
    <s v="Brasil + Dia a Dia + VGF2"/>
    <s v="Bronze + Dia a Dia + VGF2"/>
    <s v="Prata + Dia a Dia + VGF2"/>
    <s v="Ouro + Dia a Dia + VGF2"/>
    <s v="Estrela + Dia a Dia + VGF2"/>
    <n v="30"/>
    <n v="20"/>
    <n v="30"/>
    <n v="35"/>
    <n v="38"/>
    <n v="83.92"/>
    <n v="83.92"/>
    <n v="83.92"/>
    <n v="83.92"/>
    <n v="83.92"/>
    <n v="0"/>
    <n v="0"/>
    <n v="0"/>
    <n v="0"/>
    <n v="0"/>
    <n v="27.95"/>
    <n v="31.94"/>
    <n v="27.95"/>
    <n v="25.95"/>
    <n v="24.76"/>
    <n v="84.12"/>
    <n v="72.150000000000006"/>
    <n v="84.12"/>
    <n v="90.12"/>
    <n v="93.69"/>
    <n v="50"/>
    <n v="57"/>
    <n v="49"/>
    <n v="46"/>
    <n v="44"/>
  </r>
  <r>
    <n v="631227"/>
    <x v="518"/>
    <n v="20210317"/>
    <m/>
    <s v="COLOR"/>
    <x v="348"/>
    <s v="AVON SERUM FOUNDATION"/>
    <n v="1224532"/>
    <x v="518"/>
    <n v="1"/>
    <s v="IN-LINE (EXCL NR)"/>
    <s v="BUY QUANTITY N OR MORE TO GET DISCOUNTED PRICE"/>
    <n v="0.54369999999999996"/>
    <m/>
    <n v="5.343"/>
    <m/>
    <m/>
    <n v="27.95"/>
    <n v="59.99"/>
    <n v="76"/>
    <n v="76"/>
    <n v="22"/>
    <s v="WORK IN PROGRESS"/>
    <n v="134469632"/>
    <s v="NO INCENTIVE"/>
    <s v="N"/>
    <s v="N"/>
    <s v="N"/>
    <s v="N"/>
    <x v="1"/>
    <n v="134469888"/>
    <n v="28"/>
    <n v="32"/>
    <n v="20230306"/>
    <s v="NET ITEM"/>
    <n v="15"/>
    <s v="Y"/>
    <s v="Tech rep lvl + Dia a Dia + VGF2"/>
    <s v="FULL PAYMENT"/>
    <m/>
    <n v="1119.9458999999999"/>
    <n v="713.87789999999995"/>
    <n v="81.8"/>
    <m/>
    <s v="FOUNDATION LIQUID"/>
    <s v="FOUNDATION"/>
    <s v="FACE COLOR"/>
    <s v="FEMALE"/>
    <s v="AVON"/>
    <s v="AVON"/>
    <n v="0"/>
    <n v="40"/>
    <s v="6.67"/>
    <s v="N"/>
    <s v="N"/>
    <n v="40621"/>
    <m/>
    <s v="N"/>
    <s v="SP"/>
    <n v="41.6"/>
    <n v="49.99"/>
    <n v="53.99"/>
    <m/>
    <m/>
    <m/>
    <m/>
    <s v="N"/>
    <n v="124532247"/>
    <s v="Olha De Novo"/>
    <m/>
    <x v="0"/>
    <m/>
    <n v="22"/>
    <s v="AVON COLOR -1"/>
    <s v="N"/>
    <m/>
    <m/>
    <s v="N"/>
    <n v="20230306"/>
    <m/>
    <n v="134469632"/>
    <s v="MIXED"/>
    <s v="Tech rep lvl"/>
    <s v="CosmÃ©ticos"/>
    <n v="3"/>
    <m/>
    <n v="0"/>
    <n v="0"/>
    <n v="100"/>
    <n v="134469873"/>
    <n v="999"/>
    <n v="2"/>
    <x v="0"/>
    <x v="0"/>
    <n v="0.54369999999999996"/>
    <n v="0.54369999999999996"/>
    <n v="0.54369999999999996"/>
    <n v="0.54369999999999996"/>
    <n v="0.54369999999999996"/>
    <n v="27.95"/>
    <n v="31.94"/>
    <n v="27.95"/>
    <n v="25.95"/>
    <n v="24.76"/>
    <s v="Brasil + Dia a Dia + VGF2"/>
    <s v="Bronze + Dia a Dia + VGF2"/>
    <s v="Prata + Dia a Dia + VGF2"/>
    <s v="Ouro + Dia a Dia + VGF2"/>
    <s v="Estrela + Dia a Dia + VGF2"/>
    <n v="30"/>
    <n v="20"/>
    <n v="30"/>
    <n v="35"/>
    <n v="38"/>
    <n v="83.92"/>
    <n v="83.92"/>
    <n v="83.92"/>
    <n v="83.92"/>
    <n v="83.92"/>
    <n v="0"/>
    <n v="0"/>
    <n v="0"/>
    <n v="0"/>
    <n v="0"/>
    <n v="27.95"/>
    <n v="31.94"/>
    <n v="27.95"/>
    <n v="25.95"/>
    <n v="24.76"/>
    <n v="84.12"/>
    <n v="72.150000000000006"/>
    <n v="84.12"/>
    <n v="90.12"/>
    <n v="93.69"/>
    <n v="50"/>
    <n v="57"/>
    <n v="49"/>
    <n v="46"/>
    <n v="44"/>
  </r>
  <r>
    <n v="632248"/>
    <x v="750"/>
    <n v="20210317"/>
    <m/>
    <s v="COLOR"/>
    <x v="348"/>
    <s v="ANEW RADIANT SERUM FOUNDATION SAMPLE - BRAZIL LOCAL"/>
    <n v="1223822"/>
    <x v="750"/>
    <n v="15"/>
    <s v="IN-LINE (EXCL NR)"/>
    <s v="FREE BEAUTY WITH PURCHASE"/>
    <n v="0.54369999999999996"/>
    <m/>
    <n v="0.29399999999999998"/>
    <m/>
    <m/>
    <n v="12"/>
    <n v="6.29"/>
    <n v="3274"/>
    <n v="3274"/>
    <n v="22"/>
    <s v="WORK IN PROGRESS"/>
    <n v="134469632"/>
    <s v="NO INCENTIVE"/>
    <s v="N"/>
    <s v="N"/>
    <s v="N"/>
    <s v="N"/>
    <x v="1"/>
    <n v="135468964"/>
    <n v="28"/>
    <n v="32"/>
    <n v="20230306"/>
    <s v="NET ITEM"/>
    <n v="15"/>
    <s v="Y"/>
    <s v="Tech rep lvl + Dia a Dia + VGF2"/>
    <s v="FULL PAYMENT"/>
    <m/>
    <n v="1383.557"/>
    <n v="421.00099999999998"/>
    <n v="54.94"/>
    <m/>
    <s v="SAMPLE PACKETTE"/>
    <s v="SAMPLE"/>
    <s v="FACE COLOR"/>
    <s v="FEMALE"/>
    <s v="AVON"/>
    <s v="AVON"/>
    <n v="0"/>
    <n v="40"/>
    <s v="6.67"/>
    <s v="N"/>
    <s v="N"/>
    <n v="50879"/>
    <m/>
    <s v="N"/>
    <m/>
    <m/>
    <m/>
    <m/>
    <m/>
    <m/>
    <m/>
    <m/>
    <s v="N"/>
    <n v="124532247"/>
    <s v="Olha De Novo"/>
    <m/>
    <x v="0"/>
    <m/>
    <n v="22"/>
    <s v="AVON COLOR -1"/>
    <s v="N"/>
    <m/>
    <m/>
    <s v="N"/>
    <n v="20230306"/>
    <m/>
    <n v="134469632"/>
    <s v="MIXED"/>
    <s v="Tech rep lvl"/>
    <s v="CosmÃ©ticos"/>
    <n v="15"/>
    <m/>
    <n v="0"/>
    <n v="0"/>
    <n v="100"/>
    <n v="135468958"/>
    <n v="999"/>
    <n v="2"/>
    <x v="0"/>
    <x v="0"/>
    <n v="0.54369999999999996"/>
    <n v="0.54369999999999996"/>
    <n v="0.54369999999999996"/>
    <n v="0.54369999999999996"/>
    <n v="0.54369999999999996"/>
    <n v="12"/>
    <n v="13.71"/>
    <n v="12"/>
    <n v="11.14"/>
    <n v="10.63"/>
    <s v="Brasil + Dia a Dia + VGF2"/>
    <s v="Bronze + Dia a Dia + VGF2"/>
    <s v="Prata + Dia a Dia + VGF2"/>
    <s v="Ouro + Dia a Dia + VGF2"/>
    <s v="Estrela + Dia a Dia + VGF2"/>
    <n v="30"/>
    <n v="20"/>
    <n v="30"/>
    <n v="35"/>
    <n v="38"/>
    <n v="83.92"/>
    <n v="83.92"/>
    <n v="83.92"/>
    <n v="83.92"/>
    <n v="83.92"/>
    <n v="0"/>
    <n v="0"/>
    <n v="0"/>
    <n v="0"/>
    <n v="0"/>
    <n v="0.8"/>
    <n v="0.91400000000000003"/>
    <n v="0.8"/>
    <n v="0.74270000000000003"/>
    <n v="0.7087"/>
    <n v="6"/>
    <n v="4.29"/>
    <n v="6"/>
    <n v="6.86"/>
    <n v="7.37"/>
    <n v="33"/>
    <n v="76"/>
    <n v="66"/>
    <n v="61"/>
    <n v="59"/>
  </r>
  <r>
    <n v="632249"/>
    <x v="751"/>
    <n v="20210317"/>
    <m/>
    <s v="COLOR"/>
    <x v="348"/>
    <s v="ANEW RADIANT SERUM FOUNDATION SAMPLE - BRAZIL LOCAL"/>
    <n v="1223822"/>
    <x v="751"/>
    <n v="15"/>
    <s v="IN-LINE (EXCL NR)"/>
    <s v="FREE BEAUTY WITH PURCHASE"/>
    <n v="0.54369999999999996"/>
    <m/>
    <n v="0.29399999999999998"/>
    <m/>
    <m/>
    <n v="12"/>
    <n v="6.29"/>
    <n v="3273"/>
    <n v="3273"/>
    <n v="22"/>
    <s v="WORK IN PROGRESS"/>
    <n v="134469632"/>
    <s v="NO INCENTIVE"/>
    <s v="N"/>
    <s v="N"/>
    <s v="N"/>
    <s v="N"/>
    <x v="1"/>
    <n v="135468969"/>
    <n v="28"/>
    <n v="32"/>
    <n v="20230306"/>
    <s v="NET ITEM"/>
    <n v="15"/>
    <s v="Y"/>
    <s v="Tech rep lvl + Dia a Dia + VGF2"/>
    <s v="FULL PAYMENT"/>
    <m/>
    <n v="1383.0600999999999"/>
    <n v="420.79809999999998"/>
    <n v="54.94"/>
    <m/>
    <s v="SAMPLE PACKETTE"/>
    <s v="SAMPLE"/>
    <s v="FACE COLOR"/>
    <s v="FEMALE"/>
    <s v="AVON"/>
    <s v="AVON"/>
    <n v="0"/>
    <n v="40"/>
    <s v="6.67"/>
    <s v="N"/>
    <s v="N"/>
    <n v="50890"/>
    <m/>
    <s v="N"/>
    <m/>
    <m/>
    <m/>
    <m/>
    <m/>
    <m/>
    <m/>
    <m/>
    <s v="N"/>
    <n v="124532247"/>
    <s v="Olha De Novo"/>
    <m/>
    <x v="0"/>
    <m/>
    <n v="22"/>
    <s v="AVON COLOR -1"/>
    <s v="N"/>
    <m/>
    <m/>
    <s v="N"/>
    <n v="20230306"/>
    <m/>
    <n v="134469632"/>
    <s v="MIXED"/>
    <s v="Tech rep lvl"/>
    <s v="CosmÃ©ticos"/>
    <n v="15"/>
    <m/>
    <n v="0"/>
    <n v="0"/>
    <n v="100"/>
    <n v="135468958"/>
    <n v="999"/>
    <n v="2"/>
    <x v="0"/>
    <x v="0"/>
    <n v="0.54369999999999996"/>
    <n v="0.54369999999999996"/>
    <n v="0.54369999999999996"/>
    <n v="0.54369999999999996"/>
    <n v="0.54369999999999996"/>
    <n v="12"/>
    <n v="13.71"/>
    <n v="12"/>
    <n v="11.14"/>
    <n v="10.63"/>
    <s v="Brasil + Dia a Dia + VGF2"/>
    <s v="Bronze + Dia a Dia + VGF2"/>
    <s v="Prata + Dia a Dia + VGF2"/>
    <s v="Ouro + Dia a Dia + VGF2"/>
    <s v="Estrela + Dia a Dia + VGF2"/>
    <n v="30"/>
    <n v="20"/>
    <n v="30"/>
    <n v="35"/>
    <n v="38"/>
    <n v="83.92"/>
    <n v="83.92"/>
    <n v="83.92"/>
    <n v="83.92"/>
    <n v="83.92"/>
    <n v="0"/>
    <n v="0"/>
    <n v="0"/>
    <n v="0"/>
    <n v="0"/>
    <n v="0.8"/>
    <n v="0.91400000000000003"/>
    <n v="0.8"/>
    <n v="0.74270000000000003"/>
    <n v="0.7087"/>
    <n v="6"/>
    <n v="4.29"/>
    <n v="6"/>
    <n v="6.86"/>
    <n v="7.37"/>
    <n v="33"/>
    <n v="76"/>
    <n v="66"/>
    <n v="61"/>
    <n v="59"/>
  </r>
  <r>
    <n v="632250"/>
    <x v="752"/>
    <n v="20210317"/>
    <m/>
    <s v="COLOR"/>
    <x v="348"/>
    <s v="ANEW RADIANT SERUM FOUNDATION SAMPLE - BRAZIL LOCAL"/>
    <n v="1223822"/>
    <x v="752"/>
    <n v="15"/>
    <s v="IN-LINE (EXCL NR)"/>
    <s v="FREE BEAUTY WITH PURCHASE"/>
    <n v="0.54369999999999996"/>
    <m/>
    <n v="0.29399999999999998"/>
    <m/>
    <m/>
    <n v="12"/>
    <n v="6.29"/>
    <n v="3273"/>
    <n v="3273"/>
    <n v="22"/>
    <s v="WORK IN PROGRESS"/>
    <n v="134469632"/>
    <s v="NO INCENTIVE"/>
    <s v="N"/>
    <s v="N"/>
    <s v="N"/>
    <s v="N"/>
    <x v="1"/>
    <n v="135468970"/>
    <n v="28"/>
    <n v="32"/>
    <n v="20230306"/>
    <s v="NET ITEM"/>
    <n v="15"/>
    <s v="Y"/>
    <s v="Tech rep lvl + Dia a Dia + VGF2"/>
    <s v="FULL PAYMENT"/>
    <m/>
    <n v="1383.0600999999999"/>
    <n v="420.79809999999998"/>
    <n v="54.94"/>
    <m/>
    <s v="SAMPLE PACKETTE"/>
    <s v="SAMPLE"/>
    <s v="FACE COLOR"/>
    <s v="FEMALE"/>
    <s v="AVON"/>
    <s v="AVON"/>
    <n v="0"/>
    <n v="40"/>
    <s v="6.67"/>
    <s v="N"/>
    <s v="N"/>
    <n v="50909"/>
    <m/>
    <s v="N"/>
    <m/>
    <m/>
    <m/>
    <m/>
    <m/>
    <m/>
    <m/>
    <m/>
    <s v="N"/>
    <n v="124532247"/>
    <s v="Olha De Novo"/>
    <m/>
    <x v="0"/>
    <m/>
    <n v="22"/>
    <s v="AVON COLOR -1"/>
    <s v="N"/>
    <m/>
    <m/>
    <s v="N"/>
    <n v="20230306"/>
    <m/>
    <n v="134469632"/>
    <s v="MIXED"/>
    <s v="Tech rep lvl"/>
    <s v="CosmÃ©ticos"/>
    <n v="15"/>
    <m/>
    <n v="0"/>
    <n v="0"/>
    <n v="100"/>
    <n v="135468958"/>
    <n v="999"/>
    <n v="2"/>
    <x v="0"/>
    <x v="0"/>
    <n v="0.54369999999999996"/>
    <n v="0.54369999999999996"/>
    <n v="0.54369999999999996"/>
    <n v="0.54369999999999996"/>
    <n v="0.54369999999999996"/>
    <n v="12"/>
    <n v="13.71"/>
    <n v="12"/>
    <n v="11.14"/>
    <n v="10.63"/>
    <s v="Brasil + Dia a Dia + VGF2"/>
    <s v="Bronze + Dia a Dia + VGF2"/>
    <s v="Prata + Dia a Dia + VGF2"/>
    <s v="Ouro + Dia a Dia + VGF2"/>
    <s v="Estrela + Dia a Dia + VGF2"/>
    <n v="30"/>
    <n v="20"/>
    <n v="30"/>
    <n v="35"/>
    <n v="38"/>
    <n v="83.92"/>
    <n v="83.92"/>
    <n v="83.92"/>
    <n v="83.92"/>
    <n v="83.92"/>
    <n v="0"/>
    <n v="0"/>
    <n v="0"/>
    <n v="0"/>
    <n v="0"/>
    <n v="0.8"/>
    <n v="0.91400000000000003"/>
    <n v="0.8"/>
    <n v="0.74270000000000003"/>
    <n v="0.7087"/>
    <n v="6"/>
    <n v="4.29"/>
    <n v="6"/>
    <n v="6.86"/>
    <n v="7.37"/>
    <n v="33"/>
    <n v="76"/>
    <n v="66"/>
    <n v="61"/>
    <n v="59"/>
  </r>
  <r>
    <n v="632251"/>
    <x v="753"/>
    <n v="20210317"/>
    <m/>
    <s v="COLOR"/>
    <x v="348"/>
    <s v="ANEW RADIANT SERUM FOUNDATION SAMPLE - BRAZIL LOCAL"/>
    <n v="1223822"/>
    <x v="753"/>
    <n v="15"/>
    <s v="IN-LINE (EXCL NR)"/>
    <s v="FREE BEAUTY WITH PURCHASE"/>
    <n v="0.54369999999999996"/>
    <m/>
    <n v="0.29599999999999999"/>
    <m/>
    <m/>
    <n v="12"/>
    <n v="6.29"/>
    <n v="3273"/>
    <n v="3273"/>
    <n v="22"/>
    <s v="WORK IN PROGRESS"/>
    <n v="134469632"/>
    <s v="NO INCENTIVE"/>
    <s v="N"/>
    <s v="N"/>
    <s v="N"/>
    <s v="N"/>
    <x v="1"/>
    <n v="135468971"/>
    <n v="28"/>
    <n v="32"/>
    <n v="20230306"/>
    <s v="NET ITEM"/>
    <n v="15"/>
    <s v="Y"/>
    <s v="Tech rep lvl + Dia a Dia + VGF2"/>
    <s v="FULL PAYMENT"/>
    <m/>
    <n v="1383.0600999999999"/>
    <n v="414.25209999999998"/>
    <n v="54.63"/>
    <m/>
    <s v="SAMPLE PACKETTE"/>
    <s v="SAMPLE"/>
    <s v="FACE COLOR"/>
    <s v="FEMALE"/>
    <s v="AVON"/>
    <s v="AVON"/>
    <n v="0"/>
    <n v="40"/>
    <s v="6.67"/>
    <s v="N"/>
    <s v="N"/>
    <n v="50937"/>
    <m/>
    <s v="N"/>
    <m/>
    <m/>
    <m/>
    <m/>
    <m/>
    <m/>
    <m/>
    <m/>
    <s v="N"/>
    <n v="124532247"/>
    <s v="Olha De Novo"/>
    <m/>
    <x v="0"/>
    <m/>
    <n v="22"/>
    <s v="AVON COLOR -1"/>
    <s v="N"/>
    <m/>
    <m/>
    <s v="N"/>
    <n v="20230306"/>
    <m/>
    <n v="134469632"/>
    <s v="MIXED"/>
    <s v="Tech rep lvl"/>
    <s v="CosmÃ©ticos"/>
    <n v="15"/>
    <m/>
    <n v="0"/>
    <n v="0"/>
    <n v="100"/>
    <n v="135468958"/>
    <n v="999"/>
    <n v="2"/>
    <x v="0"/>
    <x v="0"/>
    <n v="0.54369999999999996"/>
    <n v="0.54369999999999996"/>
    <n v="0.54369999999999996"/>
    <n v="0.54369999999999996"/>
    <n v="0.54369999999999996"/>
    <n v="12"/>
    <n v="13.71"/>
    <n v="12"/>
    <n v="11.14"/>
    <n v="10.63"/>
    <s v="Brasil + Dia a Dia + VGF2"/>
    <s v="Bronze + Dia a Dia + VGF2"/>
    <s v="Prata + Dia a Dia + VGF2"/>
    <s v="Ouro + Dia a Dia + VGF2"/>
    <s v="Estrela + Dia a Dia + VGF2"/>
    <n v="30"/>
    <n v="20"/>
    <n v="30"/>
    <n v="35"/>
    <n v="38"/>
    <n v="83.92"/>
    <n v="83.92"/>
    <n v="83.92"/>
    <n v="83.92"/>
    <n v="83.92"/>
    <n v="0"/>
    <n v="0"/>
    <n v="0"/>
    <n v="0"/>
    <n v="0"/>
    <n v="0.8"/>
    <n v="0.91400000000000003"/>
    <n v="0.8"/>
    <n v="0.74270000000000003"/>
    <n v="0.7087"/>
    <n v="6"/>
    <n v="4.29"/>
    <n v="6"/>
    <n v="6.86"/>
    <n v="7.37"/>
    <n v="33"/>
    <n v="76"/>
    <n v="66"/>
    <n v="61"/>
    <n v="59"/>
  </r>
  <r>
    <n v="632252"/>
    <x v="754"/>
    <n v="20210317"/>
    <m/>
    <s v="COLOR"/>
    <x v="348"/>
    <s v="ANEW RADIANT SERUM FOUNDATION SAMPLE - BRAZIL LOCAL"/>
    <n v="1223822"/>
    <x v="754"/>
    <n v="15"/>
    <s v="IN-LINE (EXCL NR)"/>
    <s v="FREE BEAUTY WITH PURCHASE"/>
    <n v="0.54369999999999996"/>
    <m/>
    <n v="0.29499999999999998"/>
    <m/>
    <m/>
    <n v="12"/>
    <n v="6.29"/>
    <n v="3274"/>
    <n v="3274"/>
    <n v="22"/>
    <s v="WORK IN PROGRESS"/>
    <n v="134469632"/>
    <s v="NO INCENTIVE"/>
    <s v="N"/>
    <s v="N"/>
    <s v="N"/>
    <s v="N"/>
    <x v="1"/>
    <n v="135468959"/>
    <n v="28"/>
    <n v="32"/>
    <n v="20230306"/>
    <s v="NET ITEM"/>
    <n v="15"/>
    <s v="Y"/>
    <s v="Tech rep lvl + Dia a Dia + VGF2"/>
    <s v="FULL PAYMENT"/>
    <m/>
    <n v="1383.557"/>
    <n v="417.72699999999998"/>
    <n v="54.79"/>
    <m/>
    <s v="SAMPLE PACKETTE"/>
    <s v="SAMPLE"/>
    <s v="FACE COLOR"/>
    <s v="FEMALE"/>
    <s v="AVON"/>
    <s v="AVON"/>
    <n v="0"/>
    <n v="40"/>
    <s v="6.67"/>
    <s v="N"/>
    <s v="N"/>
    <n v="51183"/>
    <m/>
    <s v="N"/>
    <m/>
    <m/>
    <m/>
    <m/>
    <m/>
    <m/>
    <m/>
    <m/>
    <s v="N"/>
    <n v="124532247"/>
    <s v="Olha De Novo"/>
    <m/>
    <x v="0"/>
    <m/>
    <n v="22"/>
    <s v="AVON COLOR -1"/>
    <s v="N"/>
    <m/>
    <m/>
    <s v="N"/>
    <n v="20230306"/>
    <m/>
    <n v="134469632"/>
    <s v="MIXED"/>
    <s v="Tech rep lvl"/>
    <s v="CosmÃ©ticos"/>
    <n v="15"/>
    <m/>
    <n v="0"/>
    <n v="0"/>
    <n v="100"/>
    <n v="135468958"/>
    <n v="999"/>
    <n v="2"/>
    <x v="0"/>
    <x v="0"/>
    <n v="0.54369999999999996"/>
    <n v="0.54369999999999996"/>
    <n v="0.54369999999999996"/>
    <n v="0.54369999999999996"/>
    <n v="0.54369999999999996"/>
    <n v="12"/>
    <n v="13.71"/>
    <n v="12"/>
    <n v="11.14"/>
    <n v="10.63"/>
    <s v="Brasil + Dia a Dia + VGF2"/>
    <s v="Bronze + Dia a Dia + VGF2"/>
    <s v="Prata + Dia a Dia + VGF2"/>
    <s v="Ouro + Dia a Dia + VGF2"/>
    <s v="Estrela + Dia a Dia + VGF2"/>
    <n v="30"/>
    <n v="20"/>
    <n v="30"/>
    <n v="35"/>
    <n v="38"/>
    <n v="83.92"/>
    <n v="83.92"/>
    <n v="83.92"/>
    <n v="83.92"/>
    <n v="83.92"/>
    <n v="0"/>
    <n v="0"/>
    <n v="0"/>
    <n v="0"/>
    <n v="0"/>
    <n v="0.8"/>
    <n v="0.91400000000000003"/>
    <n v="0.8"/>
    <n v="0.74270000000000003"/>
    <n v="0.7087"/>
    <n v="6"/>
    <n v="4.29"/>
    <n v="6"/>
    <n v="6.86"/>
    <n v="7.37"/>
    <n v="33"/>
    <n v="76"/>
    <n v="66"/>
    <n v="61"/>
    <n v="59"/>
  </r>
  <r>
    <n v="632253"/>
    <x v="755"/>
    <n v="20210317"/>
    <m/>
    <s v="COLOR"/>
    <x v="348"/>
    <s v="ANEW RADIANT SERUM FOUNDATION SAMPLE - BRAZIL LOCAL"/>
    <n v="1223822"/>
    <x v="755"/>
    <n v="15"/>
    <s v="IN-LINE (EXCL NR)"/>
    <s v="FREE BEAUTY WITH PURCHASE"/>
    <n v="0.54369999999999996"/>
    <m/>
    <n v="0.29799999999999999"/>
    <m/>
    <m/>
    <n v="12"/>
    <n v="6.29"/>
    <n v="3274"/>
    <n v="3274"/>
    <n v="22"/>
    <s v="WORK IN PROGRESS"/>
    <n v="134469632"/>
    <s v="NO INCENTIVE"/>
    <s v="N"/>
    <s v="N"/>
    <s v="N"/>
    <s v="N"/>
    <x v="1"/>
    <n v="135468960"/>
    <n v="28"/>
    <n v="32"/>
    <n v="20230306"/>
    <s v="NET ITEM"/>
    <n v="15"/>
    <s v="Y"/>
    <s v="Tech rep lvl + Dia a Dia + VGF2"/>
    <s v="FULL PAYMENT"/>
    <m/>
    <n v="1383.557"/>
    <n v="407.90499999999997"/>
    <n v="54.33"/>
    <m/>
    <s v="SAMPLE PACKETTE"/>
    <s v="SAMPLE"/>
    <s v="FACE COLOR"/>
    <s v="FEMALE"/>
    <s v="AVON"/>
    <s v="AVON"/>
    <n v="0"/>
    <n v="40"/>
    <s v="6.67"/>
    <s v="N"/>
    <s v="N"/>
    <n v="51240"/>
    <m/>
    <s v="N"/>
    <m/>
    <m/>
    <m/>
    <m/>
    <m/>
    <m/>
    <m/>
    <m/>
    <s v="N"/>
    <n v="124532247"/>
    <s v="Olha De Novo"/>
    <m/>
    <x v="0"/>
    <m/>
    <n v="22"/>
    <s v="AVON COLOR -1"/>
    <s v="N"/>
    <m/>
    <m/>
    <s v="N"/>
    <n v="20230306"/>
    <m/>
    <n v="134469632"/>
    <s v="MIXED"/>
    <s v="Tech rep lvl"/>
    <s v="CosmÃ©ticos"/>
    <n v="15"/>
    <m/>
    <n v="0"/>
    <n v="0"/>
    <n v="100"/>
    <n v="135468958"/>
    <n v="999"/>
    <n v="2"/>
    <x v="0"/>
    <x v="0"/>
    <n v="0.54369999999999996"/>
    <n v="0.54369999999999996"/>
    <n v="0.54369999999999996"/>
    <n v="0.54369999999999996"/>
    <n v="0.54369999999999996"/>
    <n v="12"/>
    <n v="13.71"/>
    <n v="12"/>
    <n v="11.14"/>
    <n v="10.63"/>
    <s v="Brasil + Dia a Dia + VGF2"/>
    <s v="Bronze + Dia a Dia + VGF2"/>
    <s v="Prata + Dia a Dia + VGF2"/>
    <s v="Ouro + Dia a Dia + VGF2"/>
    <s v="Estrela + Dia a Dia + VGF2"/>
    <n v="30"/>
    <n v="20"/>
    <n v="30"/>
    <n v="35"/>
    <n v="38"/>
    <n v="83.92"/>
    <n v="83.92"/>
    <n v="83.92"/>
    <n v="83.92"/>
    <n v="83.92"/>
    <n v="0"/>
    <n v="0"/>
    <n v="0"/>
    <n v="0"/>
    <n v="0"/>
    <n v="0.8"/>
    <n v="0.91400000000000003"/>
    <n v="0.8"/>
    <n v="0.74270000000000003"/>
    <n v="0.7087"/>
    <n v="6"/>
    <n v="4.29"/>
    <n v="6"/>
    <n v="6.86"/>
    <n v="7.37"/>
    <n v="33"/>
    <n v="76"/>
    <n v="66"/>
    <n v="61"/>
    <n v="59"/>
  </r>
  <r>
    <n v="632254"/>
    <x v="756"/>
    <n v="20210317"/>
    <m/>
    <s v="COLOR"/>
    <x v="348"/>
    <s v="ANEW RADIANT SERUM FOUNDATION SAMPLE - BRAZIL LOCAL"/>
    <n v="1223822"/>
    <x v="756"/>
    <n v="15"/>
    <s v="IN-LINE (EXCL NR)"/>
    <s v="FREE BEAUTY WITH PURCHASE"/>
    <n v="0.54369999999999996"/>
    <m/>
    <n v="0.312"/>
    <m/>
    <m/>
    <n v="12"/>
    <n v="6.29"/>
    <n v="3273"/>
    <n v="3273"/>
    <n v="22"/>
    <s v="WORK IN PROGRESS"/>
    <n v="134469632"/>
    <s v="NO INCENTIVE"/>
    <s v="N"/>
    <s v="N"/>
    <s v="N"/>
    <s v="N"/>
    <x v="1"/>
    <n v="135468965"/>
    <n v="28"/>
    <n v="32"/>
    <n v="20230306"/>
    <s v="NET ITEM"/>
    <n v="15"/>
    <s v="Y"/>
    <s v="Tech rep lvl + Dia a Dia + VGF2"/>
    <s v="FULL PAYMENT"/>
    <m/>
    <n v="1383.0600999999999"/>
    <n v="361.88409999999999"/>
    <n v="52.18"/>
    <m/>
    <s v="SAMPLE PACKETTE"/>
    <s v="SAMPLE"/>
    <s v="FACE COLOR"/>
    <s v="FEMALE"/>
    <s v="AVON"/>
    <s v="AVON"/>
    <n v="0"/>
    <n v="40"/>
    <s v="6.67"/>
    <s v="N"/>
    <s v="N"/>
    <n v="51346"/>
    <m/>
    <s v="N"/>
    <m/>
    <m/>
    <m/>
    <m/>
    <m/>
    <m/>
    <m/>
    <m/>
    <s v="N"/>
    <n v="124532247"/>
    <s v="Olha De Novo"/>
    <m/>
    <x v="0"/>
    <m/>
    <n v="22"/>
    <s v="AVON COLOR -1"/>
    <s v="N"/>
    <m/>
    <m/>
    <s v="N"/>
    <n v="20230306"/>
    <m/>
    <n v="134469632"/>
    <s v="MIXED"/>
    <s v="Tech rep lvl"/>
    <s v="CosmÃ©ticos"/>
    <n v="15"/>
    <m/>
    <n v="0"/>
    <n v="0"/>
    <n v="100"/>
    <n v="135468958"/>
    <n v="999"/>
    <n v="2"/>
    <x v="0"/>
    <x v="0"/>
    <n v="0.54369999999999996"/>
    <n v="0.54369999999999996"/>
    <n v="0.54369999999999996"/>
    <n v="0.54369999999999996"/>
    <n v="0.54369999999999996"/>
    <n v="12"/>
    <n v="13.71"/>
    <n v="12"/>
    <n v="11.14"/>
    <n v="10.63"/>
    <s v="Brasil + Dia a Dia + VGF2"/>
    <s v="Bronze + Dia a Dia + VGF2"/>
    <s v="Prata + Dia a Dia + VGF2"/>
    <s v="Ouro + Dia a Dia + VGF2"/>
    <s v="Estrela + Dia a Dia + VGF2"/>
    <n v="30"/>
    <n v="20"/>
    <n v="30"/>
    <n v="35"/>
    <n v="38"/>
    <n v="83.92"/>
    <n v="83.92"/>
    <n v="83.92"/>
    <n v="83.92"/>
    <n v="83.92"/>
    <n v="0"/>
    <n v="0"/>
    <n v="0"/>
    <n v="0"/>
    <n v="0"/>
    <n v="0.8"/>
    <n v="0.91400000000000003"/>
    <n v="0.8"/>
    <n v="0.74270000000000003"/>
    <n v="0.7087"/>
    <n v="6"/>
    <n v="4.29"/>
    <n v="6"/>
    <n v="6.86"/>
    <n v="7.37"/>
    <n v="33"/>
    <n v="76"/>
    <n v="66"/>
    <n v="61"/>
    <n v="59"/>
  </r>
  <r>
    <n v="632255"/>
    <x v="757"/>
    <n v="20210317"/>
    <m/>
    <s v="COLOR"/>
    <x v="348"/>
    <s v="ANEW RADIANT SERUM FOUNDATION SAMPLE - BRAZIL LOCAL"/>
    <n v="1223822"/>
    <x v="757"/>
    <n v="15"/>
    <s v="IN-LINE (EXCL NR)"/>
    <s v="FREE BEAUTY WITH PURCHASE"/>
    <n v="0.54369999999999996"/>
    <m/>
    <n v="0.3"/>
    <m/>
    <m/>
    <n v="12"/>
    <n v="6.29"/>
    <n v="3274"/>
    <n v="3274"/>
    <n v="22"/>
    <s v="WORK IN PROGRESS"/>
    <n v="134469632"/>
    <s v="NO INCENTIVE"/>
    <s v="N"/>
    <s v="N"/>
    <s v="N"/>
    <s v="N"/>
    <x v="1"/>
    <n v="135468973"/>
    <n v="28"/>
    <n v="32"/>
    <n v="20230306"/>
    <s v="NET ITEM"/>
    <n v="15"/>
    <s v="Y"/>
    <s v="Tech rep lvl + Dia a Dia + VGF2"/>
    <s v="FULL PAYMENT"/>
    <m/>
    <n v="1383.557"/>
    <n v="401.35700000000003"/>
    <n v="54.02"/>
    <m/>
    <s v="SAMPLE PACKETTE"/>
    <s v="SAMPLE"/>
    <s v="FACE COLOR"/>
    <s v="FEMALE"/>
    <s v="AVON"/>
    <s v="AVON"/>
    <n v="0"/>
    <n v="40"/>
    <s v="6.67"/>
    <s v="N"/>
    <s v="N"/>
    <n v="51381"/>
    <m/>
    <s v="N"/>
    <m/>
    <m/>
    <m/>
    <m/>
    <m/>
    <m/>
    <m/>
    <m/>
    <s v="N"/>
    <n v="124532247"/>
    <s v="Olha De Novo"/>
    <m/>
    <x v="0"/>
    <m/>
    <n v="22"/>
    <s v="AVON COLOR -1"/>
    <s v="N"/>
    <m/>
    <m/>
    <s v="N"/>
    <n v="20230306"/>
    <m/>
    <n v="134469632"/>
    <s v="MIXED"/>
    <s v="Tech rep lvl"/>
    <s v="CosmÃ©ticos"/>
    <n v="15"/>
    <m/>
    <n v="0"/>
    <n v="0"/>
    <n v="100"/>
    <n v="135468958"/>
    <n v="999"/>
    <n v="2"/>
    <x v="0"/>
    <x v="0"/>
    <n v="0.54369999999999996"/>
    <n v="0.54369999999999996"/>
    <n v="0.54369999999999996"/>
    <n v="0.54369999999999996"/>
    <n v="0.54369999999999996"/>
    <n v="12"/>
    <n v="13.71"/>
    <n v="12"/>
    <n v="11.14"/>
    <n v="10.63"/>
    <s v="Brasil + Dia a Dia + VGF2"/>
    <s v="Bronze + Dia a Dia + VGF2"/>
    <s v="Prata + Dia a Dia + VGF2"/>
    <s v="Ouro + Dia a Dia + VGF2"/>
    <s v="Estrela + Dia a Dia + VGF2"/>
    <n v="30"/>
    <n v="20"/>
    <n v="30"/>
    <n v="35"/>
    <n v="38"/>
    <n v="83.92"/>
    <n v="83.92"/>
    <n v="83.92"/>
    <n v="83.92"/>
    <n v="83.92"/>
    <n v="0"/>
    <n v="0"/>
    <n v="0"/>
    <n v="0"/>
    <n v="0"/>
    <n v="0.8"/>
    <n v="0.91400000000000003"/>
    <n v="0.8"/>
    <n v="0.74270000000000003"/>
    <n v="0.7087"/>
    <n v="6"/>
    <n v="4.29"/>
    <n v="6"/>
    <n v="6.86"/>
    <n v="7.37"/>
    <n v="33"/>
    <n v="76"/>
    <n v="66"/>
    <n v="61"/>
    <n v="59"/>
  </r>
  <r>
    <n v="632256"/>
    <x v="758"/>
    <n v="20210317"/>
    <m/>
    <s v="COLOR"/>
    <x v="348"/>
    <s v="ANEW RADIANT SERUM FOUNDATION SAMPLE - BRAZIL LOCAL"/>
    <n v="1223822"/>
    <x v="758"/>
    <n v="15"/>
    <s v="IN-LINE (EXCL NR)"/>
    <s v="FREE BEAUTY WITH PURCHASE"/>
    <n v="0.54369999999999996"/>
    <m/>
    <n v="0.29699999999999999"/>
    <m/>
    <m/>
    <n v="12"/>
    <n v="6.29"/>
    <n v="3274"/>
    <n v="3274"/>
    <n v="22"/>
    <s v="WORK IN PROGRESS"/>
    <n v="134469632"/>
    <s v="NO INCENTIVE"/>
    <s v="N"/>
    <s v="N"/>
    <s v="N"/>
    <s v="N"/>
    <x v="1"/>
    <n v="135468966"/>
    <n v="28"/>
    <n v="32"/>
    <n v="20230306"/>
    <s v="NET ITEM"/>
    <n v="15"/>
    <s v="Y"/>
    <s v="Tech rep lvl + Dia a Dia + VGF2"/>
    <s v="FULL PAYMENT"/>
    <m/>
    <n v="1383.557"/>
    <n v="411.17899999999997"/>
    <n v="54.48"/>
    <m/>
    <s v="SAMPLE PACKETTE"/>
    <s v="SAMPLE"/>
    <s v="FACE COLOR"/>
    <s v="FEMALE"/>
    <s v="AVON"/>
    <s v="AVON"/>
    <n v="0"/>
    <n v="40"/>
    <s v="6.67"/>
    <s v="N"/>
    <s v="N"/>
    <n v="51585"/>
    <m/>
    <s v="N"/>
    <m/>
    <m/>
    <m/>
    <m/>
    <m/>
    <m/>
    <m/>
    <m/>
    <s v="N"/>
    <n v="124532247"/>
    <s v="Olha De Novo"/>
    <m/>
    <x v="0"/>
    <m/>
    <n v="22"/>
    <s v="AVON COLOR -1"/>
    <s v="N"/>
    <m/>
    <m/>
    <s v="N"/>
    <n v="20230306"/>
    <m/>
    <n v="134469632"/>
    <s v="MIXED"/>
    <s v="Tech rep lvl"/>
    <s v="CosmÃ©ticos"/>
    <n v="15"/>
    <m/>
    <n v="0"/>
    <n v="0"/>
    <n v="100"/>
    <n v="135468958"/>
    <n v="999"/>
    <n v="2"/>
    <x v="0"/>
    <x v="0"/>
    <n v="0.54369999999999996"/>
    <n v="0.54369999999999996"/>
    <n v="0.54369999999999996"/>
    <n v="0.54369999999999996"/>
    <n v="0.54369999999999996"/>
    <n v="12"/>
    <n v="13.71"/>
    <n v="12"/>
    <n v="11.14"/>
    <n v="10.63"/>
    <s v="Brasil + Dia a Dia + VGF2"/>
    <s v="Bronze + Dia a Dia + VGF2"/>
    <s v="Prata + Dia a Dia + VGF2"/>
    <s v="Ouro + Dia a Dia + VGF2"/>
    <s v="Estrela + Dia a Dia + VGF2"/>
    <n v="30"/>
    <n v="20"/>
    <n v="30"/>
    <n v="35"/>
    <n v="38"/>
    <n v="83.92"/>
    <n v="83.92"/>
    <n v="83.92"/>
    <n v="83.92"/>
    <n v="83.92"/>
    <n v="0"/>
    <n v="0"/>
    <n v="0"/>
    <n v="0"/>
    <n v="0"/>
    <n v="0.8"/>
    <n v="0.91400000000000003"/>
    <n v="0.8"/>
    <n v="0.74270000000000003"/>
    <n v="0.7087"/>
    <n v="6"/>
    <n v="4.29"/>
    <n v="6"/>
    <n v="6.86"/>
    <n v="7.37"/>
    <n v="33"/>
    <n v="76"/>
    <n v="66"/>
    <n v="61"/>
    <n v="59"/>
  </r>
  <r>
    <n v="632257"/>
    <x v="759"/>
    <n v="20210317"/>
    <m/>
    <s v="COLOR"/>
    <x v="348"/>
    <s v="ANEW RADIANT SERUM FOUNDATION SAMPLE - BRAZIL LOCAL"/>
    <n v="1223822"/>
    <x v="759"/>
    <n v="15"/>
    <s v="IN-LINE (EXCL NR)"/>
    <s v="FREE BEAUTY WITH PURCHASE"/>
    <n v="0.54369999999999996"/>
    <m/>
    <n v="0.29499999999999998"/>
    <m/>
    <m/>
    <n v="12"/>
    <n v="6.29"/>
    <n v="3274"/>
    <n v="3274"/>
    <n v="22"/>
    <s v="WORK IN PROGRESS"/>
    <n v="134469632"/>
    <s v="NO INCENTIVE"/>
    <s v="N"/>
    <s v="N"/>
    <s v="N"/>
    <s v="N"/>
    <x v="1"/>
    <n v="135468972"/>
    <n v="28"/>
    <n v="32"/>
    <n v="20230306"/>
    <s v="NET ITEM"/>
    <n v="15"/>
    <s v="Y"/>
    <s v="Tech rep lvl + Dia a Dia + VGF2"/>
    <s v="FULL PAYMENT"/>
    <m/>
    <n v="1383.557"/>
    <n v="417.72699999999998"/>
    <n v="54.79"/>
    <m/>
    <s v="SAMPLE PACKETTE"/>
    <s v="SAMPLE"/>
    <s v="FACE COLOR"/>
    <s v="FEMALE"/>
    <s v="AVON"/>
    <s v="AVON"/>
    <n v="0"/>
    <n v="40"/>
    <s v="6.67"/>
    <s v="N"/>
    <s v="N"/>
    <n v="51682"/>
    <m/>
    <s v="N"/>
    <m/>
    <m/>
    <m/>
    <m/>
    <m/>
    <m/>
    <m/>
    <m/>
    <s v="N"/>
    <n v="124532247"/>
    <s v="Olha De Novo"/>
    <m/>
    <x v="0"/>
    <m/>
    <n v="22"/>
    <s v="AVON COLOR -1"/>
    <s v="N"/>
    <m/>
    <m/>
    <s v="N"/>
    <n v="20230306"/>
    <m/>
    <n v="134469632"/>
    <s v="MIXED"/>
    <s v="Tech rep lvl"/>
    <s v="CosmÃ©ticos"/>
    <n v="15"/>
    <m/>
    <n v="0"/>
    <n v="0"/>
    <n v="100"/>
    <n v="135468958"/>
    <n v="999"/>
    <n v="2"/>
    <x v="0"/>
    <x v="0"/>
    <n v="0.54369999999999996"/>
    <n v="0.54369999999999996"/>
    <n v="0.54369999999999996"/>
    <n v="0.54369999999999996"/>
    <n v="0.54369999999999996"/>
    <n v="12"/>
    <n v="13.71"/>
    <n v="12"/>
    <n v="11.14"/>
    <n v="10.63"/>
    <s v="Brasil + Dia a Dia + VGF2"/>
    <s v="Bronze + Dia a Dia + VGF2"/>
    <s v="Prata + Dia a Dia + VGF2"/>
    <s v="Ouro + Dia a Dia + VGF2"/>
    <s v="Estrela + Dia a Dia + VGF2"/>
    <n v="30"/>
    <n v="20"/>
    <n v="30"/>
    <n v="35"/>
    <n v="38"/>
    <n v="83.92"/>
    <n v="83.92"/>
    <n v="83.92"/>
    <n v="83.92"/>
    <n v="83.92"/>
    <n v="0"/>
    <n v="0"/>
    <n v="0"/>
    <n v="0"/>
    <n v="0"/>
    <n v="0.8"/>
    <n v="0.91400000000000003"/>
    <n v="0.8"/>
    <n v="0.74270000000000003"/>
    <n v="0.7087"/>
    <n v="6"/>
    <n v="4.29"/>
    <n v="6"/>
    <n v="6.86"/>
    <n v="7.37"/>
    <n v="33"/>
    <n v="76"/>
    <n v="66"/>
    <n v="61"/>
    <n v="59"/>
  </r>
  <r>
    <n v="632258"/>
    <x v="760"/>
    <n v="20210317"/>
    <m/>
    <s v="COLOR"/>
    <x v="348"/>
    <s v="ANEW RADIANT SERUM FOUNDATION SAMPLE - BRAZIL LOCAL"/>
    <n v="1223822"/>
    <x v="760"/>
    <n v="15"/>
    <s v="IN-LINE (EXCL NR)"/>
    <s v="FREE BEAUTY WITH PURCHASE"/>
    <n v="0.54369999999999996"/>
    <m/>
    <n v="0.29799999999999999"/>
    <m/>
    <m/>
    <n v="12"/>
    <n v="6.29"/>
    <n v="3275"/>
    <n v="3275"/>
    <n v="22"/>
    <s v="WORK IN PROGRESS"/>
    <n v="134469632"/>
    <s v="NO INCENTIVE"/>
    <s v="N"/>
    <s v="N"/>
    <s v="N"/>
    <s v="N"/>
    <x v="1"/>
    <n v="135468967"/>
    <n v="28"/>
    <n v="32"/>
    <n v="20230306"/>
    <s v="NET ITEM"/>
    <n v="15"/>
    <s v="Y"/>
    <s v="Tech rep lvl + Dia a Dia + VGF2"/>
    <s v="FULL PAYMENT"/>
    <m/>
    <n v="1384.0105000000001"/>
    <n v="408.06049999999999"/>
    <n v="54.33"/>
    <m/>
    <s v="SAMPLE PACKETTE"/>
    <s v="SAMPLE"/>
    <s v="FACE COLOR"/>
    <s v="FEMALE"/>
    <s v="AVON"/>
    <s v="AVON"/>
    <n v="0"/>
    <n v="40"/>
    <s v="6.67"/>
    <s v="N"/>
    <s v="N"/>
    <n v="51745"/>
    <m/>
    <s v="N"/>
    <m/>
    <m/>
    <m/>
    <m/>
    <m/>
    <m/>
    <m/>
    <m/>
    <s v="N"/>
    <n v="124532247"/>
    <s v="Olha De Novo"/>
    <m/>
    <x v="0"/>
    <m/>
    <n v="22"/>
    <s v="AVON COLOR -1"/>
    <s v="N"/>
    <m/>
    <m/>
    <s v="N"/>
    <n v="20230306"/>
    <m/>
    <n v="134469632"/>
    <s v="MIXED"/>
    <s v="Tech rep lvl"/>
    <s v="CosmÃ©ticos"/>
    <n v="15"/>
    <m/>
    <n v="0"/>
    <n v="0"/>
    <n v="100"/>
    <n v="135468958"/>
    <n v="999"/>
    <n v="2"/>
    <x v="0"/>
    <x v="0"/>
    <n v="0.54369999999999996"/>
    <n v="0.54369999999999996"/>
    <n v="0.54369999999999996"/>
    <n v="0.54369999999999996"/>
    <n v="0.54369999999999996"/>
    <n v="12"/>
    <n v="13.71"/>
    <n v="12"/>
    <n v="11.14"/>
    <n v="10.63"/>
    <s v="Brasil + Dia a Dia + VGF2"/>
    <s v="Bronze + Dia a Dia + VGF2"/>
    <s v="Prata + Dia a Dia + VGF2"/>
    <s v="Ouro + Dia a Dia + VGF2"/>
    <s v="Estrela + Dia a Dia + VGF2"/>
    <n v="30"/>
    <n v="20"/>
    <n v="30"/>
    <n v="35"/>
    <n v="38"/>
    <n v="83.92"/>
    <n v="83.92"/>
    <n v="83.92"/>
    <n v="83.92"/>
    <n v="83.92"/>
    <n v="0"/>
    <n v="0"/>
    <n v="0"/>
    <n v="0"/>
    <n v="0"/>
    <n v="0.8"/>
    <n v="0.91400000000000003"/>
    <n v="0.8"/>
    <n v="0.74270000000000003"/>
    <n v="0.7087"/>
    <n v="6"/>
    <n v="4.29"/>
    <n v="6"/>
    <n v="6.86"/>
    <n v="7.37"/>
    <n v="33"/>
    <n v="76"/>
    <n v="66"/>
    <n v="61"/>
    <n v="59"/>
  </r>
  <r>
    <n v="632259"/>
    <x v="761"/>
    <n v="20210317"/>
    <m/>
    <s v="COLOR"/>
    <x v="348"/>
    <s v="ANEW RADIANT SERUM FOUNDATION SAMPLE - BRAZIL LOCAL"/>
    <n v="1223822"/>
    <x v="761"/>
    <n v="15"/>
    <s v="IN-LINE (EXCL NR)"/>
    <s v="FREE BEAUTY WITH PURCHASE"/>
    <n v="0.54369999999999996"/>
    <m/>
    <n v="0.3"/>
    <m/>
    <m/>
    <n v="12"/>
    <n v="6.29"/>
    <n v="3274"/>
    <n v="3274"/>
    <n v="22"/>
    <s v="WORK IN PROGRESS"/>
    <n v="134469632"/>
    <s v="NO INCENTIVE"/>
    <s v="N"/>
    <s v="N"/>
    <s v="N"/>
    <s v="N"/>
    <x v="1"/>
    <n v="135468961"/>
    <n v="28"/>
    <n v="32"/>
    <n v="20230306"/>
    <s v="NET ITEM"/>
    <n v="15"/>
    <s v="Y"/>
    <s v="Tech rep lvl + Dia a Dia + VGF2"/>
    <s v="FULL PAYMENT"/>
    <m/>
    <n v="1383.557"/>
    <n v="401.35700000000003"/>
    <n v="54.02"/>
    <m/>
    <s v="SAMPLE PACKETTE"/>
    <s v="SAMPLE"/>
    <s v="FACE COLOR"/>
    <s v="FEMALE"/>
    <s v="AVON"/>
    <s v="AVON"/>
    <n v="0"/>
    <n v="40"/>
    <s v="6.67"/>
    <s v="N"/>
    <s v="N"/>
    <n v="51939"/>
    <m/>
    <s v="N"/>
    <m/>
    <m/>
    <m/>
    <m/>
    <m/>
    <m/>
    <m/>
    <m/>
    <s v="N"/>
    <n v="124532247"/>
    <s v="Olha De Novo"/>
    <m/>
    <x v="0"/>
    <m/>
    <n v="22"/>
    <s v="AVON COLOR -1"/>
    <s v="N"/>
    <m/>
    <m/>
    <s v="N"/>
    <n v="20230306"/>
    <m/>
    <n v="134469632"/>
    <s v="MIXED"/>
    <s v="Tech rep lvl"/>
    <s v="CosmÃ©ticos"/>
    <n v="15"/>
    <m/>
    <n v="0"/>
    <n v="0"/>
    <n v="100"/>
    <n v="135468958"/>
    <n v="999"/>
    <n v="2"/>
    <x v="0"/>
    <x v="0"/>
    <n v="0.54369999999999996"/>
    <n v="0.54369999999999996"/>
    <n v="0.54369999999999996"/>
    <n v="0.54369999999999996"/>
    <n v="0.54369999999999996"/>
    <n v="12"/>
    <n v="13.71"/>
    <n v="12"/>
    <n v="11.14"/>
    <n v="10.63"/>
    <s v="Brasil + Dia a Dia + VGF2"/>
    <s v="Bronze + Dia a Dia + VGF2"/>
    <s v="Prata + Dia a Dia + VGF2"/>
    <s v="Ouro + Dia a Dia + VGF2"/>
    <s v="Estrela + Dia a Dia + VGF2"/>
    <n v="30"/>
    <n v="20"/>
    <n v="30"/>
    <n v="35"/>
    <n v="38"/>
    <n v="83.92"/>
    <n v="83.92"/>
    <n v="83.92"/>
    <n v="83.92"/>
    <n v="83.92"/>
    <n v="0"/>
    <n v="0"/>
    <n v="0"/>
    <n v="0"/>
    <n v="0"/>
    <n v="0.8"/>
    <n v="0.91400000000000003"/>
    <n v="0.8"/>
    <n v="0.74270000000000003"/>
    <n v="0.7087"/>
    <n v="6"/>
    <n v="4.29"/>
    <n v="6"/>
    <n v="6.86"/>
    <n v="7.37"/>
    <n v="33"/>
    <n v="76"/>
    <n v="66"/>
    <n v="61"/>
    <n v="59"/>
  </r>
  <r>
    <n v="632260"/>
    <x v="762"/>
    <n v="20210317"/>
    <m/>
    <s v="COLOR"/>
    <x v="348"/>
    <s v="ANEW RADIANT SERUM FOUNDATION SAMPLE - BRAZIL LOCAL"/>
    <n v="1223822"/>
    <x v="762"/>
    <n v="15"/>
    <s v="IN-LINE (EXCL NR)"/>
    <s v="FREE BEAUTY WITH PURCHASE"/>
    <n v="0.54369999999999996"/>
    <m/>
    <n v="0.3"/>
    <m/>
    <m/>
    <n v="12"/>
    <n v="6.29"/>
    <n v="3274"/>
    <n v="3274"/>
    <n v="22"/>
    <s v="WORK IN PROGRESS"/>
    <n v="134469632"/>
    <s v="NO INCENTIVE"/>
    <s v="N"/>
    <s v="N"/>
    <s v="N"/>
    <s v="N"/>
    <x v="1"/>
    <n v="135468962"/>
    <n v="28"/>
    <n v="32"/>
    <n v="20230306"/>
    <s v="NET ITEM"/>
    <n v="15"/>
    <s v="Y"/>
    <s v="Tech rep lvl + Dia a Dia + VGF2"/>
    <s v="FULL PAYMENT"/>
    <m/>
    <n v="1383.557"/>
    <n v="401.35700000000003"/>
    <n v="54.02"/>
    <m/>
    <s v="SAMPLE PACKETTE"/>
    <s v="SAMPLE"/>
    <s v="FACE COLOR"/>
    <s v="FEMALE"/>
    <s v="AVON"/>
    <s v="AVON"/>
    <n v="0"/>
    <n v="40"/>
    <s v="6.67"/>
    <s v="N"/>
    <s v="N"/>
    <n v="51947"/>
    <m/>
    <s v="N"/>
    <m/>
    <m/>
    <m/>
    <m/>
    <m/>
    <m/>
    <m/>
    <m/>
    <s v="N"/>
    <n v="124532247"/>
    <s v="Olha De Novo"/>
    <m/>
    <x v="0"/>
    <m/>
    <n v="22"/>
    <s v="AVON COLOR -1"/>
    <s v="N"/>
    <m/>
    <m/>
    <s v="N"/>
    <n v="20230306"/>
    <m/>
    <n v="134469632"/>
    <s v="MIXED"/>
    <s v="Tech rep lvl"/>
    <s v="CosmÃ©ticos"/>
    <n v="15"/>
    <m/>
    <n v="0"/>
    <n v="0"/>
    <n v="100"/>
    <n v="135468958"/>
    <n v="999"/>
    <n v="2"/>
    <x v="0"/>
    <x v="0"/>
    <n v="0.54369999999999996"/>
    <n v="0.54369999999999996"/>
    <n v="0.54369999999999996"/>
    <n v="0.54369999999999996"/>
    <n v="0.54369999999999996"/>
    <n v="12"/>
    <n v="13.71"/>
    <n v="12"/>
    <n v="11.14"/>
    <n v="10.63"/>
    <s v="Brasil + Dia a Dia + VGF2"/>
    <s v="Bronze + Dia a Dia + VGF2"/>
    <s v="Prata + Dia a Dia + VGF2"/>
    <s v="Ouro + Dia a Dia + VGF2"/>
    <s v="Estrela + Dia a Dia + VGF2"/>
    <n v="30"/>
    <n v="20"/>
    <n v="30"/>
    <n v="35"/>
    <n v="38"/>
    <n v="83.92"/>
    <n v="83.92"/>
    <n v="83.92"/>
    <n v="83.92"/>
    <n v="83.92"/>
    <n v="0"/>
    <n v="0"/>
    <n v="0"/>
    <n v="0"/>
    <n v="0"/>
    <n v="0.8"/>
    <n v="0.91400000000000003"/>
    <n v="0.8"/>
    <n v="0.74270000000000003"/>
    <n v="0.7087"/>
    <n v="6"/>
    <n v="4.29"/>
    <n v="6"/>
    <n v="6.86"/>
    <n v="7.37"/>
    <n v="33"/>
    <n v="76"/>
    <n v="66"/>
    <n v="61"/>
    <n v="59"/>
  </r>
  <r>
    <n v="632261"/>
    <x v="763"/>
    <n v="20210317"/>
    <m/>
    <s v="COLOR"/>
    <x v="348"/>
    <s v="ANEW RADIANT SERUM FOUNDATION SAMPLE - BRAZIL LOCAL"/>
    <n v="1223822"/>
    <x v="763"/>
    <n v="15"/>
    <s v="IN-LINE (EXCL NR)"/>
    <s v="FREE BEAUTY WITH PURCHASE"/>
    <n v="0.54369999999999996"/>
    <m/>
    <n v="0.3"/>
    <m/>
    <m/>
    <n v="12"/>
    <n v="6.29"/>
    <n v="3274"/>
    <n v="3274"/>
    <n v="22"/>
    <s v="WORK IN PROGRESS"/>
    <n v="134469632"/>
    <s v="NO INCENTIVE"/>
    <s v="N"/>
    <s v="N"/>
    <s v="N"/>
    <s v="N"/>
    <x v="1"/>
    <n v="135468968"/>
    <n v="28"/>
    <n v="32"/>
    <n v="20230306"/>
    <s v="NET ITEM"/>
    <n v="15"/>
    <s v="Y"/>
    <s v="Tech rep lvl + Dia a Dia + VGF2"/>
    <s v="FULL PAYMENT"/>
    <m/>
    <n v="1383.557"/>
    <n v="401.35700000000003"/>
    <n v="54.02"/>
    <m/>
    <s v="SAMPLE PACKETTE"/>
    <s v="SAMPLE"/>
    <s v="FACE COLOR"/>
    <s v="FEMALE"/>
    <s v="AVON"/>
    <s v="AVON"/>
    <n v="0"/>
    <n v="40"/>
    <s v="6.67"/>
    <s v="N"/>
    <s v="N"/>
    <n v="52023"/>
    <m/>
    <s v="N"/>
    <m/>
    <m/>
    <m/>
    <m/>
    <m/>
    <m/>
    <m/>
    <m/>
    <s v="N"/>
    <n v="124532247"/>
    <s v="Olha De Novo"/>
    <m/>
    <x v="0"/>
    <m/>
    <n v="22"/>
    <s v="AVON COLOR -1"/>
    <s v="N"/>
    <m/>
    <m/>
    <s v="N"/>
    <n v="20230306"/>
    <m/>
    <n v="134469632"/>
    <s v="MIXED"/>
    <s v="Tech rep lvl"/>
    <s v="CosmÃ©ticos"/>
    <n v="15"/>
    <m/>
    <n v="0"/>
    <n v="0"/>
    <n v="100"/>
    <n v="135468958"/>
    <n v="999"/>
    <n v="2"/>
    <x v="0"/>
    <x v="0"/>
    <n v="0.54369999999999996"/>
    <n v="0.54369999999999996"/>
    <n v="0.54369999999999996"/>
    <n v="0.54369999999999996"/>
    <n v="0.54369999999999996"/>
    <n v="12"/>
    <n v="13.71"/>
    <n v="12"/>
    <n v="11.14"/>
    <n v="10.63"/>
    <s v="Brasil + Dia a Dia + VGF2"/>
    <s v="Bronze + Dia a Dia + VGF2"/>
    <s v="Prata + Dia a Dia + VGF2"/>
    <s v="Ouro + Dia a Dia + VGF2"/>
    <s v="Estrela + Dia a Dia + VGF2"/>
    <n v="30"/>
    <n v="20"/>
    <n v="30"/>
    <n v="35"/>
    <n v="38"/>
    <n v="83.92"/>
    <n v="83.92"/>
    <n v="83.92"/>
    <n v="83.92"/>
    <n v="83.92"/>
    <n v="0"/>
    <n v="0"/>
    <n v="0"/>
    <n v="0"/>
    <n v="0"/>
    <n v="0.8"/>
    <n v="0.91400000000000003"/>
    <n v="0.8"/>
    <n v="0.74270000000000003"/>
    <n v="0.7087"/>
    <n v="6"/>
    <n v="4.29"/>
    <n v="6"/>
    <n v="6.86"/>
    <n v="7.37"/>
    <n v="33"/>
    <n v="76"/>
    <n v="66"/>
    <n v="61"/>
    <n v="59"/>
  </r>
  <r>
    <n v="631207"/>
    <x v="504"/>
    <n v="20210317"/>
    <m/>
    <s v="COLOR"/>
    <x v="349"/>
    <s v="AVON SERUM FOUNDATION"/>
    <n v="1224532"/>
    <x v="504"/>
    <n v="1"/>
    <s v="IN-LINE (EXCL NR)"/>
    <s v="BUY QUANTITY N OR MORE TO GET DISCOUNTED PRICE"/>
    <n v="0.54369999999999996"/>
    <m/>
    <n v="5.165"/>
    <m/>
    <m/>
    <n v="31.95"/>
    <n v="59.99"/>
    <n v="384"/>
    <n v="384"/>
    <n v="22"/>
    <s v="WORK IN PROGRESS"/>
    <n v="134469969"/>
    <s v="NO INCENTIVE"/>
    <s v="N"/>
    <s v="N"/>
    <s v="N"/>
    <s v="N"/>
    <x v="1"/>
    <n v="134470067"/>
    <n v="28"/>
    <n v="32"/>
    <n v="20230306"/>
    <s v="NET ITEM"/>
    <n v="15"/>
    <s v="Y"/>
    <s v="Tech rep lvl + Dia a Dia + VGF2"/>
    <s v="FULL PAYMENT"/>
    <m/>
    <n v="6478.0658999999996"/>
    <n v="4494.7058999999999"/>
    <n v="84.16"/>
    <m/>
    <s v="FOUNDATION LIQUID"/>
    <s v="FOUNDATION"/>
    <s v="FACE COLOR"/>
    <s v="FEMALE"/>
    <s v="AVON"/>
    <s v="AVON"/>
    <n v="0"/>
    <n v="10"/>
    <s v="6.67"/>
    <s v="N"/>
    <s v="N"/>
    <n v="40190"/>
    <m/>
    <s v="N"/>
    <m/>
    <m/>
    <m/>
    <m/>
    <m/>
    <m/>
    <m/>
    <m/>
    <s v="N"/>
    <n v="124532247"/>
    <s v="Olha De Novo"/>
    <m/>
    <x v="0"/>
    <n v="134469632"/>
    <n v="22"/>
    <s v="AVON COLOR -1"/>
    <s v="N"/>
    <m/>
    <m/>
    <s v="N"/>
    <n v="20230306"/>
    <m/>
    <n v="134469969"/>
    <s v="MIXED"/>
    <s v="Tech rep lvl"/>
    <s v="CosmÃ©ticos"/>
    <n v="3"/>
    <m/>
    <n v="0"/>
    <n v="0"/>
    <n v="100"/>
    <n v="134470066"/>
    <n v="999"/>
    <n v="2"/>
    <x v="0"/>
    <x v="0"/>
    <n v="0.54369999999999996"/>
    <n v="0.54369999999999996"/>
    <n v="0.54369999999999996"/>
    <n v="0.54369999999999996"/>
    <n v="0.54369999999999996"/>
    <n v="31.95"/>
    <n v="36.51"/>
    <n v="31.95"/>
    <n v="29.67"/>
    <n v="28.3"/>
    <s v="Brasil + Dia a Dia + VGF2"/>
    <s v="Bronze + Dia a Dia + VGF2"/>
    <s v="Prata + Dia a Dia + VGF2"/>
    <s v="Ouro + Dia a Dia + VGF2"/>
    <s v="Estrela + Dia a Dia + VGF2"/>
    <n v="30"/>
    <n v="20"/>
    <n v="30"/>
    <n v="35"/>
    <n v="38"/>
    <n v="83.92"/>
    <n v="83.92"/>
    <n v="83.92"/>
    <n v="83.92"/>
    <n v="83.92"/>
    <n v="0"/>
    <n v="0"/>
    <n v="0"/>
    <n v="0"/>
    <n v="0"/>
    <n v="31.95"/>
    <n v="36.51"/>
    <n v="31.95"/>
    <n v="29.67"/>
    <n v="28.3"/>
    <n v="84.12"/>
    <n v="70.44"/>
    <n v="84.12"/>
    <n v="90.96"/>
    <n v="95.07"/>
    <n v="46"/>
    <n v="60"/>
    <n v="53"/>
    <n v="49"/>
    <n v="47"/>
  </r>
  <r>
    <n v="631209"/>
    <x v="505"/>
    <n v="20210317"/>
    <m/>
    <s v="COLOR"/>
    <x v="349"/>
    <s v="AVON SERUM FOUNDATION"/>
    <n v="1224532"/>
    <x v="505"/>
    <n v="1"/>
    <s v="IN-LINE (EXCL NR)"/>
    <s v="BUY QUANTITY N OR MORE TO GET DISCOUNTED PRICE"/>
    <n v="0.54369999999999996"/>
    <m/>
    <n v="5.173"/>
    <m/>
    <m/>
    <n v="31.95"/>
    <n v="59.99"/>
    <n v="1163"/>
    <n v="1163"/>
    <n v="22"/>
    <s v="WORK IN PROGRESS"/>
    <n v="134469969"/>
    <s v="NO INCENTIVE"/>
    <s v="N"/>
    <s v="N"/>
    <s v="N"/>
    <s v="N"/>
    <x v="1"/>
    <n v="134470068"/>
    <n v="28"/>
    <n v="32"/>
    <n v="20230306"/>
    <s v="NET ITEM"/>
    <n v="15"/>
    <s v="Y"/>
    <s v="Tech rep lvl + Dia a Dia + VGF2"/>
    <s v="FULL PAYMENT"/>
    <m/>
    <n v="19627.760300000002"/>
    <n v="13611.561299999999"/>
    <n v="84.14"/>
    <m/>
    <s v="FOUNDATION LIQUID"/>
    <s v="FOUNDATION"/>
    <s v="FACE COLOR"/>
    <s v="FEMALE"/>
    <s v="AVON"/>
    <s v="AVON"/>
    <n v="0"/>
    <n v="10"/>
    <s v="6.67"/>
    <s v="N"/>
    <s v="N"/>
    <n v="40200"/>
    <m/>
    <s v="N"/>
    <m/>
    <m/>
    <m/>
    <m/>
    <m/>
    <m/>
    <m/>
    <m/>
    <s v="N"/>
    <n v="124532247"/>
    <s v="Olha De Novo"/>
    <m/>
    <x v="0"/>
    <n v="134469632"/>
    <n v="22"/>
    <s v="AVON COLOR -1"/>
    <s v="N"/>
    <m/>
    <m/>
    <s v="N"/>
    <n v="20230306"/>
    <m/>
    <n v="134469969"/>
    <s v="MIXED"/>
    <s v="Tech rep lvl"/>
    <s v="CosmÃ©ticos"/>
    <n v="3"/>
    <m/>
    <n v="0"/>
    <n v="0"/>
    <n v="100"/>
    <n v="134470066"/>
    <n v="999"/>
    <n v="2"/>
    <x v="0"/>
    <x v="0"/>
    <n v="0.54369999999999996"/>
    <n v="0.54369999999999996"/>
    <n v="0.54369999999999996"/>
    <n v="0.54369999999999996"/>
    <n v="0.54369999999999996"/>
    <n v="31.95"/>
    <n v="36.51"/>
    <n v="31.95"/>
    <n v="29.67"/>
    <n v="28.3"/>
    <s v="Brasil + Dia a Dia + VGF2"/>
    <s v="Bronze + Dia a Dia + VGF2"/>
    <s v="Prata + Dia a Dia + VGF2"/>
    <s v="Ouro + Dia a Dia + VGF2"/>
    <s v="Estrela + Dia a Dia + VGF2"/>
    <n v="30"/>
    <n v="20"/>
    <n v="30"/>
    <n v="35"/>
    <n v="38"/>
    <n v="83.92"/>
    <n v="83.92"/>
    <n v="83.92"/>
    <n v="83.92"/>
    <n v="83.92"/>
    <n v="0"/>
    <n v="0"/>
    <n v="0"/>
    <n v="0"/>
    <n v="0"/>
    <n v="31.95"/>
    <n v="36.51"/>
    <n v="31.95"/>
    <n v="29.67"/>
    <n v="28.3"/>
    <n v="84.12"/>
    <n v="70.44"/>
    <n v="84.12"/>
    <n v="90.96"/>
    <n v="95.07"/>
    <n v="46"/>
    <n v="60"/>
    <n v="53"/>
    <n v="49"/>
    <n v="47"/>
  </r>
  <r>
    <n v="631210"/>
    <x v="506"/>
    <n v="20210317"/>
    <m/>
    <s v="COLOR"/>
    <x v="349"/>
    <s v="AVON SERUM FOUNDATION"/>
    <n v="1224532"/>
    <x v="506"/>
    <n v="1"/>
    <s v="IN-LINE (EXCL NR)"/>
    <s v="BUY QUANTITY N OR MORE TO GET DISCOUNTED PRICE"/>
    <n v="0.54369999999999996"/>
    <m/>
    <n v="5.1760000000000002"/>
    <m/>
    <m/>
    <n v="31.95"/>
    <n v="59.99"/>
    <n v="540"/>
    <n v="540"/>
    <n v="22"/>
    <s v="WORK IN PROGRESS"/>
    <n v="134469969"/>
    <s v="NO INCENTIVE"/>
    <s v="N"/>
    <s v="N"/>
    <s v="N"/>
    <s v="N"/>
    <x v="1"/>
    <n v="134470069"/>
    <n v="28"/>
    <n v="32"/>
    <n v="20230306"/>
    <s v="NET ITEM"/>
    <n v="15"/>
    <s v="Y"/>
    <s v="Tech rep lvl + Dia a Dia + VGF2"/>
    <s v="FULL PAYMENT"/>
    <m/>
    <n v="9114.5542000000005"/>
    <n v="6319.5141999999996"/>
    <n v="84.13"/>
    <m/>
    <s v="FOUNDATION LIQUID"/>
    <s v="FOUNDATION"/>
    <s v="FACE COLOR"/>
    <s v="FEMALE"/>
    <s v="AVON"/>
    <s v="AVON"/>
    <n v="0"/>
    <n v="10"/>
    <s v="6.67"/>
    <s v="N"/>
    <s v="N"/>
    <n v="40232"/>
    <m/>
    <s v="N"/>
    <m/>
    <m/>
    <m/>
    <m/>
    <m/>
    <m/>
    <m/>
    <m/>
    <s v="N"/>
    <n v="124532247"/>
    <s v="Olha De Novo"/>
    <m/>
    <x v="0"/>
    <n v="134469632"/>
    <n v="22"/>
    <s v="AVON COLOR -1"/>
    <s v="N"/>
    <m/>
    <m/>
    <s v="N"/>
    <n v="20230306"/>
    <m/>
    <n v="134469969"/>
    <s v="MIXED"/>
    <s v="Tech rep lvl"/>
    <s v="CosmÃ©ticos"/>
    <n v="3"/>
    <m/>
    <n v="0"/>
    <n v="0"/>
    <n v="100"/>
    <n v="134470066"/>
    <n v="999"/>
    <n v="2"/>
    <x v="0"/>
    <x v="0"/>
    <n v="0.54369999999999996"/>
    <n v="0.54369999999999996"/>
    <n v="0.54369999999999996"/>
    <n v="0.54369999999999996"/>
    <n v="0.54369999999999996"/>
    <n v="31.95"/>
    <n v="36.51"/>
    <n v="31.95"/>
    <n v="29.67"/>
    <n v="28.3"/>
    <s v="Brasil + Dia a Dia + VGF2"/>
    <s v="Bronze + Dia a Dia + VGF2"/>
    <s v="Prata + Dia a Dia + VGF2"/>
    <s v="Ouro + Dia a Dia + VGF2"/>
    <s v="Estrela + Dia a Dia + VGF2"/>
    <n v="30"/>
    <n v="20"/>
    <n v="30"/>
    <n v="35"/>
    <n v="38"/>
    <n v="83.92"/>
    <n v="83.92"/>
    <n v="83.92"/>
    <n v="83.92"/>
    <n v="83.92"/>
    <n v="0"/>
    <n v="0"/>
    <n v="0"/>
    <n v="0"/>
    <n v="0"/>
    <n v="31.95"/>
    <n v="36.51"/>
    <n v="31.95"/>
    <n v="29.67"/>
    <n v="28.3"/>
    <n v="84.12"/>
    <n v="70.44"/>
    <n v="84.12"/>
    <n v="90.96"/>
    <n v="95.07"/>
    <n v="46"/>
    <n v="60"/>
    <n v="53"/>
    <n v="49"/>
    <n v="47"/>
  </r>
  <r>
    <n v="631212"/>
    <x v="507"/>
    <n v="20210317"/>
    <m/>
    <s v="COLOR"/>
    <x v="349"/>
    <s v="AVON SERUM FOUNDATION"/>
    <n v="1224532"/>
    <x v="507"/>
    <n v="1"/>
    <s v="IN-LINE (EXCL NR)"/>
    <s v="BUY QUANTITY N OR MORE TO GET DISCOUNTED PRICE"/>
    <n v="0.54369999999999996"/>
    <m/>
    <n v="5.1950000000000003"/>
    <m/>
    <m/>
    <n v="31.95"/>
    <n v="59.99"/>
    <n v="727"/>
    <n v="727"/>
    <n v="22"/>
    <s v="WORK IN PROGRESS"/>
    <n v="134469969"/>
    <s v="NO INCENTIVE"/>
    <s v="N"/>
    <s v="N"/>
    <s v="N"/>
    <s v="N"/>
    <x v="1"/>
    <n v="134470070"/>
    <n v="28"/>
    <n v="32"/>
    <n v="20230306"/>
    <s v="NET ITEM"/>
    <n v="15"/>
    <s v="Y"/>
    <s v="Tech rep lvl + Dia a Dia + VGF2"/>
    <s v="FULL PAYMENT"/>
    <m/>
    <n v="12269.9552"/>
    <n v="8493.1901999999991"/>
    <n v="84.07"/>
    <m/>
    <s v="FOUNDATION LIQUID"/>
    <s v="FOUNDATION"/>
    <s v="FACE COLOR"/>
    <s v="FEMALE"/>
    <s v="AVON"/>
    <s v="AVON"/>
    <n v="0"/>
    <n v="10"/>
    <s v="6.67"/>
    <s v="N"/>
    <s v="N"/>
    <n v="40240"/>
    <m/>
    <s v="N"/>
    <m/>
    <m/>
    <m/>
    <m/>
    <m/>
    <m/>
    <m/>
    <m/>
    <s v="N"/>
    <n v="124532247"/>
    <s v="Olha De Novo"/>
    <m/>
    <x v="0"/>
    <n v="134469632"/>
    <n v="22"/>
    <s v="AVON COLOR -1"/>
    <s v="N"/>
    <m/>
    <m/>
    <s v="N"/>
    <n v="20230306"/>
    <m/>
    <n v="134469969"/>
    <s v="MIXED"/>
    <s v="Tech rep lvl"/>
    <s v="CosmÃ©ticos"/>
    <n v="3"/>
    <m/>
    <n v="0"/>
    <n v="0"/>
    <n v="100"/>
    <n v="134470066"/>
    <n v="999"/>
    <n v="2"/>
    <x v="0"/>
    <x v="0"/>
    <n v="0.54369999999999996"/>
    <n v="0.54369999999999996"/>
    <n v="0.54369999999999996"/>
    <n v="0.54369999999999996"/>
    <n v="0.54369999999999996"/>
    <n v="31.95"/>
    <n v="36.51"/>
    <n v="31.95"/>
    <n v="29.67"/>
    <n v="28.3"/>
    <s v="Brasil + Dia a Dia + VGF2"/>
    <s v="Bronze + Dia a Dia + VGF2"/>
    <s v="Prata + Dia a Dia + VGF2"/>
    <s v="Ouro + Dia a Dia + VGF2"/>
    <s v="Estrela + Dia a Dia + VGF2"/>
    <n v="30"/>
    <n v="20"/>
    <n v="30"/>
    <n v="35"/>
    <n v="38"/>
    <n v="83.92"/>
    <n v="83.92"/>
    <n v="83.92"/>
    <n v="83.92"/>
    <n v="83.92"/>
    <n v="0"/>
    <n v="0"/>
    <n v="0"/>
    <n v="0"/>
    <n v="0"/>
    <n v="31.95"/>
    <n v="36.51"/>
    <n v="31.95"/>
    <n v="29.67"/>
    <n v="28.3"/>
    <n v="84.12"/>
    <n v="70.44"/>
    <n v="84.12"/>
    <n v="90.96"/>
    <n v="95.07"/>
    <n v="46"/>
    <n v="60"/>
    <n v="53"/>
    <n v="49"/>
    <n v="47"/>
  </r>
  <r>
    <n v="631213"/>
    <x v="508"/>
    <n v="20210317"/>
    <m/>
    <s v="COLOR"/>
    <x v="349"/>
    <s v="AVON SERUM FOUNDATION"/>
    <n v="1224532"/>
    <x v="508"/>
    <n v="1"/>
    <s v="IN-LINE (EXCL NR)"/>
    <s v="BUY QUANTITY N OR MORE TO GET DISCOUNTED PRICE"/>
    <n v="0.54369999999999996"/>
    <m/>
    <n v="5.2"/>
    <m/>
    <m/>
    <n v="31.95"/>
    <n v="59.99"/>
    <n v="722"/>
    <n v="722"/>
    <n v="22"/>
    <s v="WORK IN PROGRESS"/>
    <n v="134469969"/>
    <s v="NO INCENTIVE"/>
    <s v="N"/>
    <s v="N"/>
    <s v="N"/>
    <s v="N"/>
    <x v="1"/>
    <n v="134470071"/>
    <n v="28"/>
    <n v="32"/>
    <n v="20230306"/>
    <s v="NET ITEM"/>
    <n v="15"/>
    <s v="Y"/>
    <s v="Tech rep lvl + Dia a Dia + VGF2"/>
    <s v="FULL PAYMENT"/>
    <m/>
    <n v="12185.0836"/>
    <n v="8430.6836000000003"/>
    <n v="84.06"/>
    <m/>
    <s v="FOUNDATION LIQUID"/>
    <s v="FOUNDATION"/>
    <s v="FACE COLOR"/>
    <s v="FEMALE"/>
    <s v="AVON"/>
    <s v="AVON"/>
    <n v="0"/>
    <n v="10"/>
    <s v="6.67"/>
    <s v="N"/>
    <s v="N"/>
    <n v="40379"/>
    <m/>
    <s v="N"/>
    <m/>
    <m/>
    <m/>
    <m/>
    <m/>
    <m/>
    <m/>
    <m/>
    <s v="N"/>
    <n v="124532247"/>
    <s v="Olha De Novo"/>
    <m/>
    <x v="0"/>
    <n v="134469632"/>
    <n v="22"/>
    <s v="AVON COLOR -1"/>
    <s v="N"/>
    <m/>
    <m/>
    <s v="N"/>
    <n v="20230306"/>
    <m/>
    <n v="134469969"/>
    <s v="MIXED"/>
    <s v="Tech rep lvl"/>
    <s v="CosmÃ©ticos"/>
    <n v="3"/>
    <m/>
    <n v="0"/>
    <n v="0"/>
    <n v="100"/>
    <n v="134470066"/>
    <n v="999"/>
    <n v="2"/>
    <x v="0"/>
    <x v="0"/>
    <n v="0.54369999999999996"/>
    <n v="0.54369999999999996"/>
    <n v="0.54369999999999996"/>
    <n v="0.54369999999999996"/>
    <n v="0.54369999999999996"/>
    <n v="31.95"/>
    <n v="36.51"/>
    <n v="31.95"/>
    <n v="29.67"/>
    <n v="28.3"/>
    <s v="Brasil + Dia a Dia + VGF2"/>
    <s v="Bronze + Dia a Dia + VGF2"/>
    <s v="Prata + Dia a Dia + VGF2"/>
    <s v="Ouro + Dia a Dia + VGF2"/>
    <s v="Estrela + Dia a Dia + VGF2"/>
    <n v="30"/>
    <n v="20"/>
    <n v="30"/>
    <n v="35"/>
    <n v="38"/>
    <n v="83.92"/>
    <n v="83.92"/>
    <n v="83.92"/>
    <n v="83.92"/>
    <n v="83.92"/>
    <n v="0"/>
    <n v="0"/>
    <n v="0"/>
    <n v="0"/>
    <n v="0"/>
    <n v="31.95"/>
    <n v="36.51"/>
    <n v="31.95"/>
    <n v="29.67"/>
    <n v="28.3"/>
    <n v="84.12"/>
    <n v="70.44"/>
    <n v="84.12"/>
    <n v="90.96"/>
    <n v="95.07"/>
    <n v="46"/>
    <n v="60"/>
    <n v="53"/>
    <n v="49"/>
    <n v="47"/>
  </r>
  <r>
    <n v="631214"/>
    <x v="509"/>
    <n v="20210317"/>
    <m/>
    <s v="COLOR"/>
    <x v="349"/>
    <s v="AVON SERUM FOUNDATION"/>
    <n v="1224532"/>
    <x v="509"/>
    <n v="1"/>
    <s v="IN-LINE (EXCL NR)"/>
    <s v="BUY QUANTITY N OR MORE TO GET DISCOUNTED PRICE"/>
    <n v="0.54369999999999996"/>
    <m/>
    <n v="5.1820000000000004"/>
    <m/>
    <m/>
    <n v="31.95"/>
    <n v="59.99"/>
    <n v="3085"/>
    <n v="3085"/>
    <n v="22"/>
    <s v="WORK IN PROGRESS"/>
    <n v="134469969"/>
    <s v="NO INCENTIVE"/>
    <s v="N"/>
    <s v="N"/>
    <s v="N"/>
    <s v="N"/>
    <x v="1"/>
    <n v="134470072"/>
    <n v="28"/>
    <n v="32"/>
    <n v="20230306"/>
    <s v="NET ITEM"/>
    <n v="15"/>
    <s v="Y"/>
    <s v="Tech rep lvl + Dia a Dia + VGF2"/>
    <s v="FULL PAYMENT"/>
    <m/>
    <n v="52069.697699999997"/>
    <n v="36083.227700000003"/>
    <n v="84.11"/>
    <m/>
    <s v="FOUNDATION LIQUID"/>
    <s v="FOUNDATION"/>
    <s v="FACE COLOR"/>
    <s v="FEMALE"/>
    <s v="AVON"/>
    <s v="AVON"/>
    <n v="0"/>
    <n v="10"/>
    <s v="6.67"/>
    <s v="N"/>
    <s v="N"/>
    <n v="40386"/>
    <m/>
    <s v="N"/>
    <m/>
    <m/>
    <m/>
    <m/>
    <m/>
    <m/>
    <m/>
    <m/>
    <s v="N"/>
    <n v="124532247"/>
    <s v="Olha De Novo"/>
    <m/>
    <x v="0"/>
    <n v="134469632"/>
    <n v="22"/>
    <s v="AVON COLOR -1"/>
    <s v="N"/>
    <m/>
    <m/>
    <s v="N"/>
    <n v="20230306"/>
    <m/>
    <n v="134469969"/>
    <s v="MIXED"/>
    <s v="Tech rep lvl"/>
    <s v="CosmÃ©ticos"/>
    <n v="3"/>
    <m/>
    <n v="0"/>
    <n v="0"/>
    <n v="100"/>
    <n v="134470066"/>
    <n v="999"/>
    <n v="2"/>
    <x v="0"/>
    <x v="0"/>
    <n v="0.54369999999999996"/>
    <n v="0.54369999999999996"/>
    <n v="0.54369999999999996"/>
    <n v="0.54369999999999996"/>
    <n v="0.54369999999999996"/>
    <n v="31.95"/>
    <n v="36.51"/>
    <n v="31.95"/>
    <n v="29.67"/>
    <n v="28.3"/>
    <s v="Brasil + Dia a Dia + VGF2"/>
    <s v="Bronze + Dia a Dia + VGF2"/>
    <s v="Prata + Dia a Dia + VGF2"/>
    <s v="Ouro + Dia a Dia + VGF2"/>
    <s v="Estrela + Dia a Dia + VGF2"/>
    <n v="30"/>
    <n v="20"/>
    <n v="30"/>
    <n v="35"/>
    <n v="38"/>
    <n v="83.92"/>
    <n v="83.92"/>
    <n v="83.92"/>
    <n v="83.92"/>
    <n v="83.92"/>
    <n v="0"/>
    <n v="0"/>
    <n v="0"/>
    <n v="0"/>
    <n v="0"/>
    <n v="31.95"/>
    <n v="36.51"/>
    <n v="31.95"/>
    <n v="29.67"/>
    <n v="28.3"/>
    <n v="84.12"/>
    <n v="70.44"/>
    <n v="84.12"/>
    <n v="90.96"/>
    <n v="95.07"/>
    <n v="46"/>
    <n v="60"/>
    <n v="53"/>
    <n v="49"/>
    <n v="47"/>
  </r>
  <r>
    <n v="631216"/>
    <x v="510"/>
    <n v="20210317"/>
    <m/>
    <s v="COLOR"/>
    <x v="349"/>
    <s v="AVON SERUM FOUNDATION"/>
    <n v="1224532"/>
    <x v="510"/>
    <n v="1"/>
    <s v="IN-LINE (EXCL NR)"/>
    <s v="BUY QUANTITY N OR MORE TO GET DISCOUNTED PRICE"/>
    <n v="0.54369999999999996"/>
    <m/>
    <n v="5.2149999999999999"/>
    <m/>
    <m/>
    <n v="31.95"/>
    <n v="59.99"/>
    <n v="427"/>
    <n v="427"/>
    <n v="22"/>
    <s v="WORK IN PROGRESS"/>
    <n v="134469969"/>
    <s v="NO INCENTIVE"/>
    <s v="N"/>
    <s v="N"/>
    <s v="N"/>
    <s v="N"/>
    <x v="1"/>
    <n v="134470073"/>
    <n v="28"/>
    <n v="32"/>
    <n v="20230306"/>
    <s v="NET ITEM"/>
    <n v="15"/>
    <s v="Y"/>
    <s v="Tech rep lvl + Dia a Dia + VGF2"/>
    <s v="FULL PAYMENT"/>
    <m/>
    <n v="7205.9279999999999"/>
    <n v="4979.1229000000003"/>
    <n v="84.01"/>
    <m/>
    <s v="FOUNDATION LIQUID"/>
    <s v="FOUNDATION"/>
    <s v="FACE COLOR"/>
    <s v="FEMALE"/>
    <s v="AVON"/>
    <s v="AVON"/>
    <n v="0"/>
    <n v="10"/>
    <s v="6.67"/>
    <s v="N"/>
    <s v="N"/>
    <n v="40404"/>
    <m/>
    <s v="N"/>
    <m/>
    <m/>
    <m/>
    <m/>
    <m/>
    <m/>
    <m/>
    <m/>
    <s v="N"/>
    <n v="124532247"/>
    <s v="Olha De Novo"/>
    <m/>
    <x v="0"/>
    <n v="134469632"/>
    <n v="22"/>
    <s v="AVON COLOR -1"/>
    <s v="N"/>
    <m/>
    <m/>
    <s v="N"/>
    <n v="20230306"/>
    <m/>
    <n v="134469969"/>
    <s v="MIXED"/>
    <s v="Tech rep lvl"/>
    <s v="CosmÃ©ticos"/>
    <n v="3"/>
    <m/>
    <n v="0"/>
    <n v="0"/>
    <n v="100"/>
    <n v="134470066"/>
    <n v="999"/>
    <n v="2"/>
    <x v="0"/>
    <x v="0"/>
    <n v="0.54369999999999996"/>
    <n v="0.54369999999999996"/>
    <n v="0.54369999999999996"/>
    <n v="0.54369999999999996"/>
    <n v="0.54369999999999996"/>
    <n v="31.95"/>
    <n v="36.51"/>
    <n v="31.95"/>
    <n v="29.67"/>
    <n v="28.3"/>
    <s v="Brasil + Dia a Dia + VGF2"/>
    <s v="Bronze + Dia a Dia + VGF2"/>
    <s v="Prata + Dia a Dia + VGF2"/>
    <s v="Ouro + Dia a Dia + VGF2"/>
    <s v="Estrela + Dia a Dia + VGF2"/>
    <n v="30"/>
    <n v="20"/>
    <n v="30"/>
    <n v="35"/>
    <n v="38"/>
    <n v="83.92"/>
    <n v="83.92"/>
    <n v="83.92"/>
    <n v="83.92"/>
    <n v="83.92"/>
    <n v="0"/>
    <n v="0"/>
    <n v="0"/>
    <n v="0"/>
    <n v="0"/>
    <n v="31.95"/>
    <n v="36.51"/>
    <n v="31.95"/>
    <n v="29.67"/>
    <n v="28.3"/>
    <n v="84.12"/>
    <n v="70.44"/>
    <n v="84.12"/>
    <n v="90.96"/>
    <n v="95.07"/>
    <n v="46"/>
    <n v="60"/>
    <n v="53"/>
    <n v="49"/>
    <n v="47"/>
  </r>
  <r>
    <n v="631217"/>
    <x v="511"/>
    <n v="20210317"/>
    <m/>
    <s v="COLOR"/>
    <x v="349"/>
    <s v="AVON SERUM FOUNDATION"/>
    <n v="1224532"/>
    <x v="511"/>
    <n v="1"/>
    <s v="IN-LINE (EXCL NR)"/>
    <s v="BUY QUANTITY N OR MORE TO GET DISCOUNTED PRICE"/>
    <n v="0.54369999999999996"/>
    <m/>
    <n v="5.266"/>
    <m/>
    <m/>
    <n v="31.95"/>
    <n v="59.99"/>
    <n v="242"/>
    <n v="242"/>
    <n v="22"/>
    <s v="WORK IN PROGRESS"/>
    <n v="134469969"/>
    <s v="NO INCENTIVE"/>
    <s v="N"/>
    <s v="N"/>
    <s v="N"/>
    <s v="N"/>
    <x v="1"/>
    <n v="134470074"/>
    <n v="28"/>
    <n v="32"/>
    <n v="20230306"/>
    <s v="NET ITEM"/>
    <n v="15"/>
    <s v="Y"/>
    <s v="Tech rep lvl + Dia a Dia + VGF2"/>
    <s v="FULL PAYMENT"/>
    <m/>
    <n v="4082.0452"/>
    <n v="2807.6732000000002"/>
    <n v="83.85"/>
    <m/>
    <s v="FOUNDATION LIQUID"/>
    <s v="FOUNDATION"/>
    <s v="FACE COLOR"/>
    <s v="FEMALE"/>
    <s v="AVON"/>
    <s v="AVON"/>
    <n v="0"/>
    <n v="10"/>
    <s v="6.67"/>
    <s v="N"/>
    <s v="N"/>
    <n v="40465"/>
    <m/>
    <s v="N"/>
    <m/>
    <m/>
    <m/>
    <m/>
    <m/>
    <m/>
    <m/>
    <m/>
    <s v="N"/>
    <n v="124532247"/>
    <s v="Olha De Novo"/>
    <m/>
    <x v="0"/>
    <n v="134469632"/>
    <n v="22"/>
    <s v="AVON COLOR -1"/>
    <s v="N"/>
    <m/>
    <m/>
    <s v="N"/>
    <n v="20230306"/>
    <m/>
    <n v="134469969"/>
    <s v="MIXED"/>
    <s v="Tech rep lvl"/>
    <s v="CosmÃ©ticos"/>
    <n v="3"/>
    <m/>
    <n v="0"/>
    <n v="0"/>
    <n v="100"/>
    <n v="134470066"/>
    <n v="999"/>
    <n v="2"/>
    <x v="0"/>
    <x v="0"/>
    <n v="0.54369999999999996"/>
    <n v="0.54369999999999996"/>
    <n v="0.54369999999999996"/>
    <n v="0.54369999999999996"/>
    <n v="0.54369999999999996"/>
    <n v="31.95"/>
    <n v="36.51"/>
    <n v="31.95"/>
    <n v="29.67"/>
    <n v="28.3"/>
    <s v="Brasil + Dia a Dia + VGF2"/>
    <s v="Bronze + Dia a Dia + VGF2"/>
    <s v="Prata + Dia a Dia + VGF2"/>
    <s v="Ouro + Dia a Dia + VGF2"/>
    <s v="Estrela + Dia a Dia + VGF2"/>
    <n v="30"/>
    <n v="20"/>
    <n v="30"/>
    <n v="35"/>
    <n v="38"/>
    <n v="83.92"/>
    <n v="83.92"/>
    <n v="83.92"/>
    <n v="83.92"/>
    <n v="83.92"/>
    <n v="0"/>
    <n v="0"/>
    <n v="0"/>
    <n v="0"/>
    <n v="0"/>
    <n v="31.95"/>
    <n v="36.51"/>
    <n v="31.95"/>
    <n v="29.67"/>
    <n v="28.3"/>
    <n v="84.12"/>
    <n v="70.44"/>
    <n v="84.12"/>
    <n v="90.96"/>
    <n v="95.07"/>
    <n v="46"/>
    <n v="60"/>
    <n v="53"/>
    <n v="49"/>
    <n v="47"/>
  </r>
  <r>
    <n v="631220"/>
    <x v="512"/>
    <n v="20210317"/>
    <m/>
    <s v="COLOR"/>
    <x v="349"/>
    <s v="AVON SERUM FOUNDATION"/>
    <n v="1224532"/>
    <x v="512"/>
    <n v="1"/>
    <s v="IN-LINE (EXCL NR)"/>
    <s v="BUY QUANTITY N OR MORE TO GET DISCOUNTED PRICE"/>
    <n v="0.54369999999999996"/>
    <m/>
    <n v="5.2880000000000003"/>
    <m/>
    <m/>
    <n v="31.95"/>
    <n v="59.99"/>
    <n v="332"/>
    <n v="332"/>
    <n v="22"/>
    <s v="WORK IN PROGRESS"/>
    <n v="134469969"/>
    <s v="NO INCENTIVE"/>
    <s v="N"/>
    <s v="N"/>
    <s v="N"/>
    <s v="N"/>
    <x v="1"/>
    <n v="134470075"/>
    <n v="28"/>
    <n v="32"/>
    <n v="20230306"/>
    <s v="NET ITEM"/>
    <n v="15"/>
    <s v="Y"/>
    <s v="Tech rep lvl + Dia a Dia + VGF2"/>
    <s v="FULL PAYMENT"/>
    <m/>
    <n v="5598.3266999999996"/>
    <n v="3842.7107000000001"/>
    <n v="83.79"/>
    <m/>
    <s v="FOUNDATION LIQUID"/>
    <s v="FOUNDATION"/>
    <s v="FACE COLOR"/>
    <s v="FEMALE"/>
    <s v="AVON"/>
    <s v="AVON"/>
    <n v="0"/>
    <n v="10"/>
    <s v="6.67"/>
    <s v="N"/>
    <s v="N"/>
    <n v="40509"/>
    <m/>
    <s v="N"/>
    <m/>
    <m/>
    <m/>
    <m/>
    <m/>
    <m/>
    <m/>
    <m/>
    <s v="N"/>
    <n v="124532247"/>
    <s v="Olha De Novo"/>
    <m/>
    <x v="0"/>
    <n v="134469632"/>
    <n v="22"/>
    <s v="AVON COLOR -1"/>
    <s v="N"/>
    <m/>
    <m/>
    <s v="N"/>
    <n v="20230306"/>
    <m/>
    <n v="134469969"/>
    <s v="MIXED"/>
    <s v="Tech rep lvl"/>
    <s v="CosmÃ©ticos"/>
    <n v="3"/>
    <m/>
    <n v="0"/>
    <n v="0"/>
    <n v="100"/>
    <n v="134470066"/>
    <n v="999"/>
    <n v="2"/>
    <x v="0"/>
    <x v="0"/>
    <n v="0.54369999999999996"/>
    <n v="0.54369999999999996"/>
    <n v="0.54369999999999996"/>
    <n v="0.54369999999999996"/>
    <n v="0.54369999999999996"/>
    <n v="31.95"/>
    <n v="36.51"/>
    <n v="31.95"/>
    <n v="29.67"/>
    <n v="28.3"/>
    <s v="Brasil + Dia a Dia + VGF2"/>
    <s v="Bronze + Dia a Dia + VGF2"/>
    <s v="Prata + Dia a Dia + VGF2"/>
    <s v="Ouro + Dia a Dia + VGF2"/>
    <s v="Estrela + Dia a Dia + VGF2"/>
    <n v="30"/>
    <n v="20"/>
    <n v="30"/>
    <n v="35"/>
    <n v="38"/>
    <n v="83.92"/>
    <n v="83.92"/>
    <n v="83.92"/>
    <n v="83.92"/>
    <n v="83.92"/>
    <n v="0"/>
    <n v="0"/>
    <n v="0"/>
    <n v="0"/>
    <n v="0"/>
    <n v="31.95"/>
    <n v="36.51"/>
    <n v="31.95"/>
    <n v="29.67"/>
    <n v="28.3"/>
    <n v="84.12"/>
    <n v="70.44"/>
    <n v="84.12"/>
    <n v="90.96"/>
    <n v="95.07"/>
    <n v="46"/>
    <n v="60"/>
    <n v="53"/>
    <n v="49"/>
    <n v="47"/>
  </r>
  <r>
    <n v="631221"/>
    <x v="513"/>
    <n v="20210317"/>
    <m/>
    <s v="COLOR"/>
    <x v="349"/>
    <s v="AVON SERUM FOUNDATION"/>
    <n v="1224532"/>
    <x v="513"/>
    <n v="1"/>
    <s v="IN-LINE (EXCL NR)"/>
    <s v="BUY QUANTITY N OR MORE TO GET DISCOUNTED PRICE"/>
    <n v="0.54369999999999996"/>
    <m/>
    <n v="5.306"/>
    <m/>
    <m/>
    <n v="31.95"/>
    <n v="59.99"/>
    <n v="69"/>
    <n v="69"/>
    <n v="22"/>
    <s v="WORK IN PROGRESS"/>
    <n v="134469969"/>
    <s v="NO INCENTIVE"/>
    <s v="N"/>
    <s v="N"/>
    <s v="N"/>
    <s v="N"/>
    <x v="1"/>
    <n v="134470076"/>
    <n v="28"/>
    <n v="32"/>
    <n v="20230306"/>
    <s v="NET ITEM"/>
    <n v="15"/>
    <s v="Y"/>
    <s v="Tech rep lvl + Dia a Dia + VGF2"/>
    <s v="FULL PAYMENT"/>
    <m/>
    <n v="1161.9032"/>
    <n v="795.78920000000005"/>
    <n v="83.73"/>
    <m/>
    <s v="FOUNDATION LIQUID"/>
    <s v="FOUNDATION"/>
    <s v="FACE COLOR"/>
    <s v="FEMALE"/>
    <s v="AVON"/>
    <s v="AVON"/>
    <n v="0"/>
    <n v="10"/>
    <s v="6.67"/>
    <s v="N"/>
    <s v="N"/>
    <n v="40514"/>
    <m/>
    <s v="N"/>
    <m/>
    <m/>
    <m/>
    <m/>
    <m/>
    <m/>
    <m/>
    <m/>
    <s v="N"/>
    <n v="124532247"/>
    <s v="Olha De Novo"/>
    <m/>
    <x v="0"/>
    <n v="134469632"/>
    <n v="22"/>
    <s v="AVON COLOR -1"/>
    <s v="N"/>
    <m/>
    <m/>
    <s v="N"/>
    <n v="20230306"/>
    <m/>
    <n v="134469969"/>
    <s v="MIXED"/>
    <s v="Tech rep lvl"/>
    <s v="CosmÃ©ticos"/>
    <n v="3"/>
    <m/>
    <n v="0"/>
    <n v="0"/>
    <n v="100"/>
    <n v="134470066"/>
    <n v="999"/>
    <n v="2"/>
    <x v="0"/>
    <x v="0"/>
    <n v="0.54369999999999996"/>
    <n v="0.54369999999999996"/>
    <n v="0.54369999999999996"/>
    <n v="0.54369999999999996"/>
    <n v="0.54369999999999996"/>
    <n v="31.95"/>
    <n v="36.51"/>
    <n v="31.95"/>
    <n v="29.67"/>
    <n v="28.3"/>
    <s v="Brasil + Dia a Dia + VGF2"/>
    <s v="Bronze + Dia a Dia + VGF2"/>
    <s v="Prata + Dia a Dia + VGF2"/>
    <s v="Ouro + Dia a Dia + VGF2"/>
    <s v="Estrela + Dia a Dia + VGF2"/>
    <n v="30"/>
    <n v="20"/>
    <n v="30"/>
    <n v="35"/>
    <n v="38"/>
    <n v="83.92"/>
    <n v="83.92"/>
    <n v="83.92"/>
    <n v="83.92"/>
    <n v="83.92"/>
    <n v="0"/>
    <n v="0"/>
    <n v="0"/>
    <n v="0"/>
    <n v="0"/>
    <n v="31.95"/>
    <n v="36.51"/>
    <n v="31.95"/>
    <n v="29.67"/>
    <n v="28.3"/>
    <n v="84.12"/>
    <n v="70.44"/>
    <n v="84.12"/>
    <n v="90.96"/>
    <n v="95.07"/>
    <n v="46"/>
    <n v="60"/>
    <n v="53"/>
    <n v="49"/>
    <n v="47"/>
  </r>
  <r>
    <n v="631222"/>
    <x v="514"/>
    <n v="20210317"/>
    <m/>
    <s v="COLOR"/>
    <x v="349"/>
    <s v="AVON SERUM FOUNDATION"/>
    <n v="1224532"/>
    <x v="514"/>
    <n v="1"/>
    <s v="IN-LINE (EXCL NR)"/>
    <s v="BUY QUANTITY N OR MORE TO GET DISCOUNTED PRICE"/>
    <n v="0.54369999999999996"/>
    <m/>
    <n v="5.2640000000000002"/>
    <m/>
    <m/>
    <n v="31.95"/>
    <n v="59.99"/>
    <n v="94"/>
    <n v="94"/>
    <n v="22"/>
    <s v="WORK IN PROGRESS"/>
    <n v="134469969"/>
    <s v="NO INCENTIVE"/>
    <s v="N"/>
    <s v="N"/>
    <s v="N"/>
    <s v="N"/>
    <x v="1"/>
    <n v="134470077"/>
    <n v="28"/>
    <n v="32"/>
    <n v="20230306"/>
    <s v="NET ITEM"/>
    <n v="15"/>
    <s v="Y"/>
    <s v="Tech rep lvl + Dia a Dia + VGF2"/>
    <s v="FULL PAYMENT"/>
    <m/>
    <n v="1585.0214000000001"/>
    <n v="1090.2054000000001"/>
    <n v="83.86"/>
    <m/>
    <s v="FOUNDATION LIQUID"/>
    <s v="FOUNDATION"/>
    <s v="FACE COLOR"/>
    <s v="FEMALE"/>
    <s v="AVON"/>
    <s v="AVON"/>
    <n v="0"/>
    <n v="10"/>
    <s v="6.67"/>
    <s v="N"/>
    <s v="N"/>
    <n v="40573"/>
    <m/>
    <s v="N"/>
    <m/>
    <m/>
    <m/>
    <m/>
    <m/>
    <m/>
    <m/>
    <m/>
    <s v="N"/>
    <n v="124532247"/>
    <s v="Olha De Novo"/>
    <m/>
    <x v="0"/>
    <n v="134469632"/>
    <n v="22"/>
    <s v="AVON COLOR -1"/>
    <s v="N"/>
    <m/>
    <m/>
    <s v="N"/>
    <n v="20230306"/>
    <m/>
    <n v="134469969"/>
    <s v="MIXED"/>
    <s v="Tech rep lvl"/>
    <s v="CosmÃ©ticos"/>
    <n v="3"/>
    <m/>
    <n v="0"/>
    <n v="0"/>
    <n v="100"/>
    <n v="134470066"/>
    <n v="999"/>
    <n v="2"/>
    <x v="0"/>
    <x v="0"/>
    <n v="0.54369999999999996"/>
    <n v="0.54369999999999996"/>
    <n v="0.54369999999999996"/>
    <n v="0.54369999999999996"/>
    <n v="0.54369999999999996"/>
    <n v="31.95"/>
    <n v="36.51"/>
    <n v="31.95"/>
    <n v="29.67"/>
    <n v="28.3"/>
    <s v="Brasil + Dia a Dia + VGF2"/>
    <s v="Bronze + Dia a Dia + VGF2"/>
    <s v="Prata + Dia a Dia + VGF2"/>
    <s v="Ouro + Dia a Dia + VGF2"/>
    <s v="Estrela + Dia a Dia + VGF2"/>
    <n v="30"/>
    <n v="20"/>
    <n v="30"/>
    <n v="35"/>
    <n v="38"/>
    <n v="83.92"/>
    <n v="83.92"/>
    <n v="83.92"/>
    <n v="83.92"/>
    <n v="83.92"/>
    <n v="0"/>
    <n v="0"/>
    <n v="0"/>
    <n v="0"/>
    <n v="0"/>
    <n v="31.95"/>
    <n v="36.51"/>
    <n v="31.95"/>
    <n v="29.67"/>
    <n v="28.3"/>
    <n v="84.12"/>
    <n v="70.44"/>
    <n v="84.12"/>
    <n v="90.96"/>
    <n v="95.07"/>
    <n v="46"/>
    <n v="60"/>
    <n v="53"/>
    <n v="49"/>
    <n v="47"/>
  </r>
  <r>
    <n v="631224"/>
    <x v="515"/>
    <n v="20210317"/>
    <m/>
    <s v="COLOR"/>
    <x v="349"/>
    <s v="AVON SERUM FOUNDATION"/>
    <n v="1224532"/>
    <x v="515"/>
    <n v="1"/>
    <s v="IN-LINE (EXCL NR)"/>
    <s v="BUY QUANTITY N OR MORE TO GET DISCOUNTED PRICE"/>
    <n v="0.54369999999999996"/>
    <m/>
    <n v="5.3390000000000004"/>
    <m/>
    <m/>
    <n v="31.95"/>
    <n v="59.99"/>
    <n v="127"/>
    <n v="127"/>
    <n v="22"/>
    <s v="WORK IN PROGRESS"/>
    <n v="134469969"/>
    <s v="NO INCENTIVE"/>
    <s v="N"/>
    <s v="N"/>
    <s v="N"/>
    <s v="N"/>
    <x v="1"/>
    <n v="134470078"/>
    <n v="28"/>
    <n v="32"/>
    <n v="20230306"/>
    <s v="NET ITEM"/>
    <n v="15"/>
    <s v="Y"/>
    <s v="Tech rep lvl + Dia a Dia + VGF2"/>
    <s v="FULL PAYMENT"/>
    <m/>
    <n v="2141.9007000000001"/>
    <n v="1463.8477"/>
    <n v="83.63"/>
    <m/>
    <s v="FOUNDATION LIQUID"/>
    <s v="FOUNDATION"/>
    <s v="FACE COLOR"/>
    <s v="FEMALE"/>
    <s v="AVON"/>
    <s v="AVON"/>
    <n v="0"/>
    <n v="10"/>
    <s v="6.67"/>
    <s v="N"/>
    <s v="N"/>
    <n v="40609"/>
    <m/>
    <s v="N"/>
    <m/>
    <m/>
    <m/>
    <m/>
    <m/>
    <m/>
    <m/>
    <m/>
    <s v="N"/>
    <n v="124532247"/>
    <s v="Olha De Novo"/>
    <m/>
    <x v="0"/>
    <n v="134469632"/>
    <n v="22"/>
    <s v="AVON COLOR -1"/>
    <s v="N"/>
    <m/>
    <m/>
    <s v="N"/>
    <n v="20230306"/>
    <m/>
    <n v="134469969"/>
    <s v="MIXED"/>
    <s v="Tech rep lvl"/>
    <s v="CosmÃ©ticos"/>
    <n v="3"/>
    <m/>
    <n v="0"/>
    <n v="0"/>
    <n v="100"/>
    <n v="134470066"/>
    <n v="999"/>
    <n v="2"/>
    <x v="0"/>
    <x v="0"/>
    <n v="0.54369999999999996"/>
    <n v="0.54369999999999996"/>
    <n v="0.54369999999999996"/>
    <n v="0.54369999999999996"/>
    <n v="0.54369999999999996"/>
    <n v="31.95"/>
    <n v="36.51"/>
    <n v="31.95"/>
    <n v="29.67"/>
    <n v="28.3"/>
    <s v="Brasil + Dia a Dia + VGF2"/>
    <s v="Bronze + Dia a Dia + VGF2"/>
    <s v="Prata + Dia a Dia + VGF2"/>
    <s v="Ouro + Dia a Dia + VGF2"/>
    <s v="Estrela + Dia a Dia + VGF2"/>
    <n v="30"/>
    <n v="20"/>
    <n v="30"/>
    <n v="35"/>
    <n v="38"/>
    <n v="83.92"/>
    <n v="83.92"/>
    <n v="83.92"/>
    <n v="83.92"/>
    <n v="83.92"/>
    <n v="0"/>
    <n v="0"/>
    <n v="0"/>
    <n v="0"/>
    <n v="0"/>
    <n v="31.95"/>
    <n v="36.51"/>
    <n v="31.95"/>
    <n v="29.67"/>
    <n v="28.3"/>
    <n v="84.12"/>
    <n v="70.44"/>
    <n v="84.12"/>
    <n v="90.96"/>
    <n v="95.07"/>
    <n v="46"/>
    <n v="60"/>
    <n v="53"/>
    <n v="49"/>
    <n v="47"/>
  </r>
  <r>
    <n v="631225"/>
    <x v="516"/>
    <n v="20210317"/>
    <m/>
    <s v="COLOR"/>
    <x v="349"/>
    <s v="AVON SERUM FOUNDATION"/>
    <n v="1224532"/>
    <x v="516"/>
    <n v="1"/>
    <s v="IN-LINE (EXCL NR)"/>
    <s v="BUY QUANTITY N OR MORE TO GET DISCOUNTED PRICE"/>
    <n v="0.54369999999999996"/>
    <m/>
    <n v="5.3369999999999997"/>
    <m/>
    <m/>
    <n v="31.95"/>
    <n v="59.99"/>
    <n v="19"/>
    <n v="19"/>
    <n v="22"/>
    <s v="WORK IN PROGRESS"/>
    <n v="134469969"/>
    <s v="NO INCENTIVE"/>
    <s v="N"/>
    <s v="N"/>
    <s v="N"/>
    <s v="N"/>
    <x v="1"/>
    <n v="134470079"/>
    <n v="28"/>
    <n v="32"/>
    <n v="20230306"/>
    <s v="NET ITEM"/>
    <n v="15"/>
    <s v="Y"/>
    <s v="Tech rep lvl + Dia a Dia + VGF2"/>
    <s v="FULL PAYMENT"/>
    <m/>
    <n v="315.66680000000002"/>
    <n v="214.2638"/>
    <n v="83.64"/>
    <m/>
    <s v="FOUNDATION LIQUID"/>
    <s v="FOUNDATION"/>
    <s v="FACE COLOR"/>
    <s v="FEMALE"/>
    <s v="AVON"/>
    <s v="AVON"/>
    <n v="0"/>
    <n v="10"/>
    <s v="6.67"/>
    <s v="N"/>
    <s v="N"/>
    <n v="40613"/>
    <m/>
    <s v="N"/>
    <m/>
    <m/>
    <m/>
    <m/>
    <m/>
    <m/>
    <m/>
    <m/>
    <s v="N"/>
    <n v="124532247"/>
    <s v="Olha De Novo"/>
    <m/>
    <x v="0"/>
    <n v="134469632"/>
    <n v="22"/>
    <s v="AVON COLOR -1"/>
    <s v="N"/>
    <m/>
    <m/>
    <s v="N"/>
    <n v="20230306"/>
    <m/>
    <n v="134469969"/>
    <s v="MIXED"/>
    <s v="Tech rep lvl"/>
    <s v="CosmÃ©ticos"/>
    <n v="3"/>
    <m/>
    <n v="0"/>
    <n v="0"/>
    <n v="100"/>
    <n v="134470066"/>
    <n v="999"/>
    <n v="2"/>
    <x v="0"/>
    <x v="0"/>
    <n v="0.54369999999999996"/>
    <n v="0.54369999999999996"/>
    <n v="0.54369999999999996"/>
    <n v="0.54369999999999996"/>
    <n v="0.54369999999999996"/>
    <n v="31.95"/>
    <n v="36.51"/>
    <n v="31.95"/>
    <n v="29.67"/>
    <n v="28.3"/>
    <s v="Brasil + Dia a Dia + VGF2"/>
    <s v="Bronze + Dia a Dia + VGF2"/>
    <s v="Prata + Dia a Dia + VGF2"/>
    <s v="Ouro + Dia a Dia + VGF2"/>
    <s v="Estrela + Dia a Dia + VGF2"/>
    <n v="30"/>
    <n v="20"/>
    <n v="30"/>
    <n v="35"/>
    <n v="38"/>
    <n v="83.92"/>
    <n v="83.92"/>
    <n v="83.92"/>
    <n v="83.92"/>
    <n v="83.92"/>
    <n v="0"/>
    <n v="0"/>
    <n v="0"/>
    <n v="0"/>
    <n v="0"/>
    <n v="31.95"/>
    <n v="36.51"/>
    <n v="31.95"/>
    <n v="29.67"/>
    <n v="28.3"/>
    <n v="84.12"/>
    <n v="70.44"/>
    <n v="84.12"/>
    <n v="90.96"/>
    <n v="95.07"/>
    <n v="46"/>
    <n v="60"/>
    <n v="53"/>
    <n v="49"/>
    <n v="47"/>
  </r>
  <r>
    <n v="631226"/>
    <x v="517"/>
    <n v="20210317"/>
    <m/>
    <s v="COLOR"/>
    <x v="349"/>
    <s v="AVON SERUM FOUNDATION"/>
    <n v="1224532"/>
    <x v="517"/>
    <n v="1"/>
    <s v="IN-LINE (EXCL NR)"/>
    <s v="BUY QUANTITY N OR MORE TO GET DISCOUNTED PRICE"/>
    <n v="0.54369999999999996"/>
    <m/>
    <n v="5.3449999999999998"/>
    <m/>
    <m/>
    <n v="31.95"/>
    <n v="59.99"/>
    <n v="41"/>
    <n v="41"/>
    <n v="22"/>
    <s v="WORK IN PROGRESS"/>
    <n v="134469969"/>
    <s v="NO INCENTIVE"/>
    <s v="N"/>
    <s v="N"/>
    <s v="N"/>
    <s v="N"/>
    <x v="1"/>
    <n v="134470080"/>
    <n v="28"/>
    <n v="32"/>
    <n v="20230306"/>
    <s v="NET ITEM"/>
    <n v="15"/>
    <s v="Y"/>
    <s v="Tech rep lvl + Dia a Dia + VGF2"/>
    <s v="FULL PAYMENT"/>
    <m/>
    <n v="689.89549999999997"/>
    <n v="470.75049999999999"/>
    <n v="83.61"/>
    <m/>
    <s v="FOUNDATION LIQUID"/>
    <s v="FOUNDATION"/>
    <s v="FACE COLOR"/>
    <s v="FEMALE"/>
    <s v="AVON"/>
    <s v="AVON"/>
    <n v="0"/>
    <n v="10"/>
    <s v="6.67"/>
    <s v="N"/>
    <s v="N"/>
    <n v="40619"/>
    <m/>
    <s v="N"/>
    <m/>
    <m/>
    <m/>
    <m/>
    <m/>
    <m/>
    <m/>
    <m/>
    <s v="N"/>
    <n v="124532247"/>
    <s v="Olha De Novo"/>
    <m/>
    <x v="0"/>
    <n v="134469632"/>
    <n v="22"/>
    <s v="AVON COLOR -1"/>
    <s v="N"/>
    <m/>
    <m/>
    <s v="N"/>
    <n v="20230306"/>
    <m/>
    <n v="134469969"/>
    <s v="MIXED"/>
    <s v="Tech rep lvl"/>
    <s v="CosmÃ©ticos"/>
    <n v="3"/>
    <m/>
    <n v="0"/>
    <n v="0"/>
    <n v="100"/>
    <n v="134470066"/>
    <n v="999"/>
    <n v="2"/>
    <x v="0"/>
    <x v="0"/>
    <n v="0.54369999999999996"/>
    <n v="0.54369999999999996"/>
    <n v="0.54369999999999996"/>
    <n v="0.54369999999999996"/>
    <n v="0.54369999999999996"/>
    <n v="31.95"/>
    <n v="36.51"/>
    <n v="31.95"/>
    <n v="29.67"/>
    <n v="28.3"/>
    <s v="Brasil + Dia a Dia + VGF2"/>
    <s v="Bronze + Dia a Dia + VGF2"/>
    <s v="Prata + Dia a Dia + VGF2"/>
    <s v="Ouro + Dia a Dia + VGF2"/>
    <s v="Estrela + Dia a Dia + VGF2"/>
    <n v="30"/>
    <n v="20"/>
    <n v="30"/>
    <n v="35"/>
    <n v="38"/>
    <n v="83.92"/>
    <n v="83.92"/>
    <n v="83.92"/>
    <n v="83.92"/>
    <n v="83.92"/>
    <n v="0"/>
    <n v="0"/>
    <n v="0"/>
    <n v="0"/>
    <n v="0"/>
    <n v="31.95"/>
    <n v="36.51"/>
    <n v="31.95"/>
    <n v="29.67"/>
    <n v="28.3"/>
    <n v="84.12"/>
    <n v="70.44"/>
    <n v="84.12"/>
    <n v="90.96"/>
    <n v="95.07"/>
    <n v="46"/>
    <n v="60"/>
    <n v="53"/>
    <n v="49"/>
    <n v="47"/>
  </r>
  <r>
    <n v="631227"/>
    <x v="518"/>
    <n v="20210317"/>
    <m/>
    <s v="COLOR"/>
    <x v="349"/>
    <s v="AVON SERUM FOUNDATION"/>
    <n v="1224532"/>
    <x v="518"/>
    <n v="1"/>
    <s v="IN-LINE (EXCL NR)"/>
    <s v="BUY QUANTITY N OR MORE TO GET DISCOUNTED PRICE"/>
    <n v="0.54369999999999996"/>
    <m/>
    <n v="5.343"/>
    <m/>
    <m/>
    <n v="31.95"/>
    <n v="59.99"/>
    <n v="62"/>
    <n v="62"/>
    <n v="22"/>
    <s v="WORK IN PROGRESS"/>
    <n v="134469969"/>
    <s v="NO INCENTIVE"/>
    <s v="N"/>
    <s v="N"/>
    <s v="N"/>
    <s v="N"/>
    <x v="1"/>
    <n v="134470081"/>
    <n v="28"/>
    <n v="32"/>
    <n v="20230306"/>
    <s v="NET ITEM"/>
    <n v="15"/>
    <s v="Y"/>
    <s v="Tech rep lvl + Dia a Dia + VGF2"/>
    <s v="FULL PAYMENT"/>
    <m/>
    <n v="1044.2737"/>
    <n v="713.0077"/>
    <n v="83.62"/>
    <m/>
    <s v="FOUNDATION LIQUID"/>
    <s v="FOUNDATION"/>
    <s v="FACE COLOR"/>
    <s v="FEMALE"/>
    <s v="AVON"/>
    <s v="AVON"/>
    <n v="0"/>
    <n v="10"/>
    <s v="6.67"/>
    <s v="N"/>
    <s v="N"/>
    <n v="40621"/>
    <m/>
    <s v="N"/>
    <m/>
    <m/>
    <m/>
    <m/>
    <m/>
    <m/>
    <m/>
    <m/>
    <s v="N"/>
    <n v="124532247"/>
    <s v="Olha De Novo"/>
    <m/>
    <x v="0"/>
    <n v="134469632"/>
    <n v="22"/>
    <s v="AVON COLOR -1"/>
    <s v="N"/>
    <m/>
    <m/>
    <s v="N"/>
    <n v="20230306"/>
    <m/>
    <n v="134469969"/>
    <s v="MIXED"/>
    <s v="Tech rep lvl"/>
    <s v="CosmÃ©ticos"/>
    <n v="3"/>
    <m/>
    <n v="0"/>
    <n v="0"/>
    <n v="100"/>
    <n v="134470066"/>
    <n v="999"/>
    <n v="2"/>
    <x v="0"/>
    <x v="0"/>
    <n v="0.54369999999999996"/>
    <n v="0.54369999999999996"/>
    <n v="0.54369999999999996"/>
    <n v="0.54369999999999996"/>
    <n v="0.54369999999999996"/>
    <n v="31.95"/>
    <n v="36.51"/>
    <n v="31.95"/>
    <n v="29.67"/>
    <n v="28.3"/>
    <s v="Brasil + Dia a Dia + VGF2"/>
    <s v="Bronze + Dia a Dia + VGF2"/>
    <s v="Prata + Dia a Dia + VGF2"/>
    <s v="Ouro + Dia a Dia + VGF2"/>
    <s v="Estrela + Dia a Dia + VGF2"/>
    <n v="30"/>
    <n v="20"/>
    <n v="30"/>
    <n v="35"/>
    <n v="38"/>
    <n v="83.92"/>
    <n v="83.92"/>
    <n v="83.92"/>
    <n v="83.92"/>
    <n v="83.92"/>
    <n v="0"/>
    <n v="0"/>
    <n v="0"/>
    <n v="0"/>
    <n v="0"/>
    <n v="31.95"/>
    <n v="36.51"/>
    <n v="31.95"/>
    <n v="29.67"/>
    <n v="28.3"/>
    <n v="84.12"/>
    <n v="70.44"/>
    <n v="84.12"/>
    <n v="90.96"/>
    <n v="95.07"/>
    <n v="46"/>
    <n v="60"/>
    <n v="53"/>
    <n v="49"/>
    <n v="47"/>
  </r>
  <r>
    <n v="622890"/>
    <x v="847"/>
    <n v="20210305"/>
    <m/>
    <s v="TOILETRIES"/>
    <x v="350"/>
    <s v="AT RECONST SH LATAM 300ML 2020"/>
    <n v="1221315"/>
    <x v="847"/>
    <n v="1"/>
    <s v="IN-LINE (EXCL NR)"/>
    <s v="REGULAR PRICE"/>
    <n v="0.48010000000000003"/>
    <m/>
    <n v="2.9729999999999999"/>
    <m/>
    <m/>
    <n v="20.99"/>
    <n v="20.99"/>
    <n v="2838"/>
    <n v="2838"/>
    <n v="102"/>
    <s v="WORK IN PROGRESS"/>
    <n v="134470162"/>
    <s v="NO INCENTIVE"/>
    <s v="N"/>
    <s v="N"/>
    <s v="N"/>
    <s v="N"/>
    <x v="3"/>
    <n v="134470234"/>
    <n v="28"/>
    <n v="11"/>
    <n v="20230306"/>
    <s v="CUSTOMER"/>
    <n v="15"/>
    <s v="Y"/>
    <s v="Tech rep lvl + Dia a Dia + VGF2"/>
    <s v="FULL PAYMENT"/>
    <m/>
    <n v="27194.870500000001"/>
    <n v="18757.496500000001"/>
    <n v="79.349999999999994"/>
    <m/>
    <s v="SHAMPOO DRY/DAMAGED"/>
    <s v="SHAMPOO"/>
    <s v="SHAMPOOS"/>
    <s v="FEMALE"/>
    <s v="ADVANCE-TECHNIQUES"/>
    <s v="REPAIR"/>
    <n v="0"/>
    <n v="34"/>
    <n v="100"/>
    <s v="N"/>
    <s v="N"/>
    <n v="51210"/>
    <m/>
    <s v="N"/>
    <m/>
    <m/>
    <m/>
    <m/>
    <m/>
    <m/>
    <m/>
    <m/>
    <s v="N"/>
    <m/>
    <m/>
    <m/>
    <x v="0"/>
    <n v="133589442"/>
    <n v="102"/>
    <s v="HAIR - 2"/>
    <s v="N"/>
    <m/>
    <m/>
    <s v="N"/>
    <n v="20230306"/>
    <m/>
    <n v="134470162"/>
    <s v="MIXED"/>
    <s v="Tech rep lvl"/>
    <s v="CosmÃ©ticos"/>
    <n v="1"/>
    <m/>
    <n v="0"/>
    <n v="0"/>
    <n v="100"/>
    <n v="134470233"/>
    <n v="999"/>
    <n v="2"/>
    <x v="0"/>
    <x v="0"/>
    <n v="0.48010000000000003"/>
    <n v="0.54869999999999997"/>
    <n v="0.48010000000000003"/>
    <n v="0.44579999999999997"/>
    <n v="0.42530000000000001"/>
    <n v="20.99"/>
    <n v="23.99"/>
    <n v="20.99"/>
    <n v="19.489999999999998"/>
    <n v="18.59"/>
    <s v="Brasil + Dia a Dia + VGF2"/>
    <s v="Bronze + Dia a Dia + VGF2"/>
    <s v="Prata + Dia a Dia + VGF2"/>
    <s v="Ouro + Dia a Dia + VGF2"/>
    <s v="Estrela + Dia a Dia + VGF2"/>
    <n v="30"/>
    <n v="20"/>
    <n v="30"/>
    <n v="35"/>
    <n v="38"/>
    <n v="45.79"/>
    <n v="45.79"/>
    <n v="45.79"/>
    <n v="45.79"/>
    <n v="45.79"/>
    <n v="0"/>
    <n v="0"/>
    <n v="0"/>
    <n v="0"/>
    <n v="0"/>
    <n v="14.693"/>
    <n v="19.192"/>
    <n v="14.693"/>
    <n v="12.6685"/>
    <n v="11.5258"/>
    <n v="0"/>
    <n v="-3"/>
    <n v="0"/>
    <n v="1.5"/>
    <n v="2.4"/>
    <n v="0"/>
    <n v="114"/>
    <n v="100"/>
    <n v="92"/>
    <n v="88"/>
  </r>
  <r>
    <n v="637476"/>
    <x v="848"/>
    <n v="20220315"/>
    <m/>
    <s v="TOILETRIES"/>
    <x v="350"/>
    <s v="AT RECONST COND LATAM 250ML 2020"/>
    <n v="1221344"/>
    <x v="848"/>
    <n v="1"/>
    <s v="IN-LINE (EXCL NR)"/>
    <s v="REGULAR PRICE"/>
    <n v="0.48010000000000003"/>
    <m/>
    <n v="2.3860000000000001"/>
    <m/>
    <m/>
    <n v="20.99"/>
    <n v="20.99"/>
    <n v="2310"/>
    <n v="2310"/>
    <n v="102"/>
    <s v="WORK IN PROGRESS"/>
    <n v="134470162"/>
    <s v="NO INCENTIVE"/>
    <s v="N"/>
    <s v="N"/>
    <s v="N"/>
    <s v="N"/>
    <x v="3"/>
    <n v="134470190"/>
    <n v="28"/>
    <n v="11"/>
    <n v="20230306"/>
    <s v="CUSTOMER"/>
    <n v="15"/>
    <s v="Y"/>
    <s v="Tech rep lvl + Dia a Dia + VGF2"/>
    <s v="FULL PAYMENT"/>
    <m/>
    <n v="22135.084200000001"/>
    <n v="16623.424200000001"/>
    <n v="83.43"/>
    <m/>
    <s v="CONDITIONER DRY/DAMAGED"/>
    <s v="CONDITIONER"/>
    <s v="CONDITIONERS"/>
    <s v="FEMALE"/>
    <s v="ADVANCE-TECHNIQUES"/>
    <s v="REPAIR"/>
    <n v="0"/>
    <n v="34"/>
    <n v="100"/>
    <s v="N"/>
    <s v="N"/>
    <n v="52594"/>
    <m/>
    <s v="N"/>
    <m/>
    <m/>
    <m/>
    <m/>
    <m/>
    <m/>
    <m/>
    <m/>
    <s v="N"/>
    <m/>
    <m/>
    <m/>
    <x v="0"/>
    <n v="133589442"/>
    <n v="102"/>
    <s v="HAIR - 2"/>
    <s v="N"/>
    <m/>
    <m/>
    <s v="N"/>
    <n v="20230306"/>
    <m/>
    <n v="134470162"/>
    <s v="MIXED"/>
    <s v="Tech rep lvl"/>
    <s v="CosmÃ©ticos"/>
    <n v="1"/>
    <m/>
    <n v="0"/>
    <n v="0"/>
    <n v="100"/>
    <n v="134470189"/>
    <n v="999"/>
    <n v="2"/>
    <x v="0"/>
    <x v="0"/>
    <n v="0.48010000000000003"/>
    <n v="0.54869999999999997"/>
    <n v="0.48010000000000003"/>
    <n v="0.44579999999999997"/>
    <n v="0.42530000000000001"/>
    <n v="20.99"/>
    <n v="23.99"/>
    <n v="20.99"/>
    <n v="19.489999999999998"/>
    <n v="18.59"/>
    <s v="Brasil + Dia a Dia + VGF2"/>
    <s v="Bronze + Dia a Dia + VGF2"/>
    <s v="Prata + Dia a Dia + VGF2"/>
    <s v="Ouro + Dia a Dia + VGF2"/>
    <s v="Estrela + Dia a Dia + VGF2"/>
    <n v="30"/>
    <n v="20"/>
    <n v="30"/>
    <n v="35"/>
    <n v="38"/>
    <n v="45.79"/>
    <n v="45.79"/>
    <n v="45.79"/>
    <n v="45.79"/>
    <n v="45.79"/>
    <n v="0"/>
    <n v="0"/>
    <n v="0"/>
    <n v="0"/>
    <n v="0"/>
    <n v="14.693"/>
    <n v="19.192"/>
    <n v="14.693"/>
    <n v="12.6685"/>
    <n v="11.5258"/>
    <n v="0"/>
    <n v="-3"/>
    <n v="0"/>
    <n v="1.5"/>
    <n v="2.4"/>
    <n v="0"/>
    <n v="114"/>
    <n v="100"/>
    <n v="92"/>
    <n v="88"/>
  </r>
  <r>
    <n v="634830"/>
    <x v="651"/>
    <n v="20230306"/>
    <m/>
    <s v="FACE"/>
    <x v="351"/>
    <s v="Q322 ANEW NIACINAMIDE TONIC 90ML LATAM"/>
    <n v="1229012"/>
    <x v="651"/>
    <n v="1"/>
    <s v="NEW COI"/>
    <s v="PACK PRICE - MARKETING SET"/>
    <n v="0.54369999999999996"/>
    <m/>
    <n v="3.7480000000000002"/>
    <m/>
    <m/>
    <n v="22.69"/>
    <n v="38.9"/>
    <n v="3274"/>
    <n v="3274"/>
    <n v="25"/>
    <s v="WORK IN PROGRESS"/>
    <n v="134470237"/>
    <s v="NO INCENTIVE"/>
    <s v="N"/>
    <s v="N"/>
    <s v="N"/>
    <s v="N"/>
    <x v="1"/>
    <n v="134470473"/>
    <n v="28"/>
    <n v="32"/>
    <n v="20230306"/>
    <s v="NET ITEM"/>
    <n v="15"/>
    <s v="Y"/>
    <s v="Tech rep lvl + Dia a Dia + VGF2"/>
    <s v="FULL PAYMENT"/>
    <m/>
    <n v="39247.000800000002"/>
    <n v="26976.0488"/>
    <n v="80.25"/>
    <m/>
    <s v="ANTI-AGING TONER/ASTRINGENT LIQUID"/>
    <s v="TONER/ASTRINGENT"/>
    <s v="FACIAL CARE"/>
    <s v="FEMALE"/>
    <s v="ANEW"/>
    <s v="ANEW (NO SUB BRAND APPLIES)"/>
    <n v="1"/>
    <n v="34"/>
    <n v="100"/>
    <s v="N"/>
    <s v="N"/>
    <n v="41130"/>
    <n v="1"/>
    <s v="N"/>
    <m/>
    <m/>
    <m/>
    <m/>
    <m/>
    <m/>
    <m/>
    <m/>
    <s v="N"/>
    <m/>
    <m/>
    <n v="134470469"/>
    <x v="9"/>
    <m/>
    <n v="24"/>
    <s v="FACE - RENEW"/>
    <s v="N"/>
    <m/>
    <s v="N"/>
    <s v="N"/>
    <n v="20230306"/>
    <m/>
    <n v="134470237"/>
    <s v="MIXED"/>
    <s v="Tech rep lvl"/>
    <s v="CosmÃ©ticos"/>
    <n v="2"/>
    <m/>
    <n v="0"/>
    <n v="0"/>
    <n v="100"/>
    <n v="134470472"/>
    <n v="999"/>
    <n v="2"/>
    <x v="8"/>
    <x v="11"/>
    <n v="0.54369999999999996"/>
    <n v="0.54369999999999996"/>
    <n v="0.54369999999999996"/>
    <n v="0.54369999999999996"/>
    <n v="0.54369999999999996"/>
    <n v="22.69"/>
    <n v="25.93"/>
    <n v="22.69"/>
    <n v="21.07"/>
    <n v="20.100000000000001"/>
    <s v="Brasil + Dia a Dia + VGF2"/>
    <s v="Bronze + Dia a Dia + VGF2"/>
    <s v="Prata + Dia a Dia + VGF2"/>
    <s v="Ouro + Dia a Dia + VGF2"/>
    <s v="Estrela + Dia a Dia + VGF2"/>
    <n v="30"/>
    <n v="20"/>
    <n v="30"/>
    <n v="35"/>
    <n v="38"/>
    <n v="83.92"/>
    <n v="83.92"/>
    <n v="83.92"/>
    <n v="83.92"/>
    <n v="83.92"/>
    <n v="0"/>
    <n v="0"/>
    <n v="0"/>
    <n v="0"/>
    <n v="0"/>
    <n v="22.69"/>
    <n v="25.93"/>
    <n v="22.69"/>
    <n v="21.07"/>
    <n v="20.100000000000001"/>
    <n v="24.42"/>
    <n v="17.940000000000001"/>
    <n v="24.42"/>
    <n v="27.66"/>
    <n v="29.6"/>
    <n v="34"/>
    <n v="74"/>
    <n v="65"/>
    <n v="60"/>
    <n v="57"/>
  </r>
  <r>
    <n v="637116"/>
    <x v="649"/>
    <n v="20220315"/>
    <m/>
    <s v="FACE"/>
    <x v="351"/>
    <s v="RENEW JELLY CLEANSER 120G"/>
    <n v="1230636"/>
    <x v="649"/>
    <n v="1"/>
    <s v="IN-LINE (EXCL NR)"/>
    <s v="PACK PRICE - MARKETING SET"/>
    <n v="0.66269999999999996"/>
    <m/>
    <n v="2.2210000000000001"/>
    <m/>
    <m/>
    <n v="15.9"/>
    <n v="33.9"/>
    <n v="3274"/>
    <n v="3274"/>
    <n v="25"/>
    <s v="WORK IN PROGRESS"/>
    <n v="134470237"/>
    <s v="NO INCENTIVE"/>
    <s v="N"/>
    <s v="N"/>
    <s v="N"/>
    <s v="N"/>
    <x v="1"/>
    <n v="134470471"/>
    <n v="28"/>
    <n v="32"/>
    <n v="20230306"/>
    <s v="NET ITEM"/>
    <n v="15"/>
    <s v="Y"/>
    <s v="Tech rep lvl + Dia a Dia + VGF2"/>
    <s v="FULL PAYMENT"/>
    <m/>
    <n v="33515.568700000003"/>
    <n v="26244.0147"/>
    <n v="85.88"/>
    <m/>
    <s v="CLEANSER GEL"/>
    <s v="CLEANSER"/>
    <s v="FACIAL CARE"/>
    <s v="FEMALE"/>
    <s v="ANEW"/>
    <s v="ANEW CLEAN"/>
    <n v="1"/>
    <n v="34"/>
    <n v="100"/>
    <s v="N"/>
    <s v="N"/>
    <n v="41305"/>
    <n v="1"/>
    <s v="N"/>
    <m/>
    <m/>
    <m/>
    <m/>
    <m/>
    <m/>
    <m/>
    <m/>
    <s v="N"/>
    <m/>
    <m/>
    <n v="134470469"/>
    <x v="9"/>
    <m/>
    <n v="24"/>
    <s v="FACE - RENEW"/>
    <s v="N"/>
    <m/>
    <s v="N"/>
    <s v="N"/>
    <n v="20230306"/>
    <m/>
    <n v="134470237"/>
    <s v="MIXED"/>
    <s v="Tech rep lvl"/>
    <s v="CosmÃ©ticos"/>
    <n v="2"/>
    <m/>
    <n v="0"/>
    <n v="0"/>
    <n v="100"/>
    <n v="134470470"/>
    <n v="999"/>
    <n v="2"/>
    <x v="8"/>
    <x v="11"/>
    <n v="0.66269999999999996"/>
    <n v="0.66269999999999996"/>
    <n v="0.66269999999999996"/>
    <n v="0.66269999999999996"/>
    <n v="0.66269999999999996"/>
    <n v="15.9"/>
    <n v="18.170000000000002"/>
    <n v="15.9"/>
    <n v="14.76"/>
    <n v="14.08"/>
    <s v="Brasil + Dia a Dia + VGF2"/>
    <s v="Bronze + Dia a Dia + VGF2"/>
    <s v="Prata + Dia a Dia + VGF2"/>
    <s v="Ouro + Dia a Dia + VGF2"/>
    <s v="Estrela + Dia a Dia + VGF2"/>
    <n v="30"/>
    <n v="20"/>
    <n v="30"/>
    <n v="35"/>
    <n v="38"/>
    <n v="50.9"/>
    <n v="50.9"/>
    <n v="50.9"/>
    <n v="50.9"/>
    <n v="50.9"/>
    <n v="0"/>
    <n v="0"/>
    <n v="0"/>
    <n v="0"/>
    <n v="0"/>
    <n v="15.9"/>
    <n v="18.170000000000002"/>
    <n v="15.9"/>
    <n v="14.76"/>
    <n v="14.08"/>
    <n v="36"/>
    <n v="31.46"/>
    <n v="36"/>
    <n v="38.28"/>
    <n v="39.64"/>
    <n v="53"/>
    <n v="53"/>
    <n v="46"/>
    <n v="43"/>
    <n v="41"/>
  </r>
  <r>
    <n v="638080"/>
    <x v="849"/>
    <n v="20220315"/>
    <m/>
    <s v="TOILETRIES"/>
    <x v="352"/>
    <s v="AT ARGAN COND 700ML BR RESIZING"/>
    <n v="1231351"/>
    <x v="849"/>
    <n v="1"/>
    <s v="IN-LINE (EXCL NR)"/>
    <s v="REGULAR PRICE"/>
    <n v="0.48010000000000003"/>
    <m/>
    <n v="4.7290000000000001"/>
    <m/>
    <m/>
    <n v="37.99"/>
    <n v="37.99"/>
    <n v="5349"/>
    <n v="5349"/>
    <n v="100"/>
    <s v="WORK IN PROGRESS"/>
    <n v="134470299"/>
    <s v="NO INCENTIVE"/>
    <s v="N"/>
    <s v="N"/>
    <s v="N"/>
    <s v="N"/>
    <x v="3"/>
    <n v="134470301"/>
    <n v="28"/>
    <n v="11"/>
    <n v="20230306"/>
    <s v="CUSTOMER"/>
    <n v="15"/>
    <s v="Y"/>
    <s v="Tech rep lvl + Dia a Dia + VGF2"/>
    <s v="FULL PAYMENT"/>
    <m/>
    <n v="94800.040900000007"/>
    <n v="69504.619900000005"/>
    <n v="81.849999999999994"/>
    <m/>
    <s v="CONDITIONER ALL HAIR TYPES"/>
    <s v="CONDITIONER"/>
    <s v="CONDITIONERS"/>
    <s v="FEMALE"/>
    <s v="ADVANCE-TECHNIQUES"/>
    <s v="ADVANCE TECHNIQUES"/>
    <n v="0"/>
    <n v="100"/>
    <n v="100"/>
    <s v="N"/>
    <s v="N"/>
    <n v="52605"/>
    <m/>
    <s v="N"/>
    <m/>
    <m/>
    <m/>
    <m/>
    <m/>
    <m/>
    <m/>
    <m/>
    <s v="N"/>
    <m/>
    <m/>
    <m/>
    <x v="0"/>
    <m/>
    <n v="100"/>
    <s v="HAIR - 1"/>
    <s v="N"/>
    <m/>
    <m/>
    <s v="N"/>
    <n v="20230306"/>
    <m/>
    <n v="134470299"/>
    <s v="MIXED"/>
    <s v="Tech rep lvl"/>
    <s v="CosmÃ©ticos"/>
    <n v="1"/>
    <m/>
    <n v="0"/>
    <n v="0"/>
    <n v="100"/>
    <n v="134470300"/>
    <n v="999"/>
    <n v="2"/>
    <x v="0"/>
    <x v="0"/>
    <n v="0.48010000000000003"/>
    <n v="0.54869999999999997"/>
    <n v="0.48010000000000003"/>
    <n v="0.44579999999999997"/>
    <n v="0.42530000000000001"/>
    <n v="37.99"/>
    <n v="37.99"/>
    <n v="37.99"/>
    <n v="37.99"/>
    <n v="37.99"/>
    <s v="Brasil + Dia a Dia + VGF2"/>
    <s v="Bronze + Dia a Dia + VGF2"/>
    <s v="Prata + Dia a Dia + VGF2"/>
    <s v="Ouro + Dia a Dia + VGF2"/>
    <s v="Estrela + Dia a Dia + VGF2"/>
    <n v="30"/>
    <n v="20"/>
    <n v="30"/>
    <n v="35"/>
    <n v="38"/>
    <n v="45.79"/>
    <n v="45.79"/>
    <n v="45.79"/>
    <n v="45.79"/>
    <n v="45.79"/>
    <n v="0"/>
    <n v="0"/>
    <n v="0"/>
    <n v="0"/>
    <n v="0"/>
    <n v="26.593"/>
    <n v="30.391999999999999"/>
    <n v="26.593"/>
    <n v="24.6935"/>
    <n v="23.553799999999999"/>
    <n v="0"/>
    <n v="0"/>
    <n v="0"/>
    <n v="0"/>
    <n v="0"/>
    <n v="0"/>
    <n v="100"/>
    <n v="100"/>
    <n v="100"/>
    <n v="100"/>
  </r>
  <r>
    <n v="638081"/>
    <x v="850"/>
    <n v="20220315"/>
    <m/>
    <s v="TOILETRIES"/>
    <x v="352"/>
    <s v="AT ARGAN SH 700ML BR RESIZING"/>
    <n v="1231352"/>
    <x v="850"/>
    <n v="1"/>
    <s v="IN-LINE (EXCL NR)"/>
    <s v="REGULAR PRICE"/>
    <n v="0.48010000000000003"/>
    <m/>
    <n v="5.2619999999999996"/>
    <m/>
    <m/>
    <n v="36.99"/>
    <n v="36.99"/>
    <n v="7287"/>
    <n v="7287"/>
    <n v="100"/>
    <s v="WORK IN PROGRESS"/>
    <n v="134470299"/>
    <s v="NO INCENTIVE"/>
    <s v="N"/>
    <s v="N"/>
    <s v="N"/>
    <s v="N"/>
    <x v="3"/>
    <n v="134470313"/>
    <n v="28"/>
    <n v="11"/>
    <n v="20230306"/>
    <s v="CUSTOMER"/>
    <n v="15"/>
    <s v="Y"/>
    <s v="Tech rep lvl + Dia a Dia + VGF2"/>
    <s v="FULL PAYMENT"/>
    <m/>
    <n v="125751.23360000001"/>
    <n v="87407.039600000004"/>
    <n v="79.260000000000005"/>
    <m/>
    <s v="SHAMPOO ALL HAIR TYPES"/>
    <s v="SHAMPOO"/>
    <s v="SHAMPOOS"/>
    <s v="FEMALE"/>
    <s v="ADVANCE-TECHNIQUES"/>
    <s v="ADVANCE TECHNIQUES"/>
    <n v="0"/>
    <n v="100"/>
    <n v="100"/>
    <s v="N"/>
    <s v="N"/>
    <n v="52606"/>
    <m/>
    <s v="N"/>
    <m/>
    <m/>
    <m/>
    <m/>
    <m/>
    <m/>
    <m/>
    <m/>
    <s v="N"/>
    <m/>
    <m/>
    <m/>
    <x v="0"/>
    <m/>
    <n v="100"/>
    <s v="HAIR - 1"/>
    <s v="N"/>
    <m/>
    <m/>
    <s v="N"/>
    <n v="20230306"/>
    <m/>
    <n v="134470299"/>
    <s v="MIXED"/>
    <s v="Tech rep lvl"/>
    <s v="CosmÃ©ticos"/>
    <n v="1"/>
    <m/>
    <n v="0"/>
    <n v="0"/>
    <n v="100"/>
    <n v="134470312"/>
    <n v="999"/>
    <n v="2"/>
    <x v="0"/>
    <x v="0"/>
    <n v="0.48010000000000003"/>
    <n v="0.54869999999999997"/>
    <n v="0.48010000000000003"/>
    <n v="0.44579999999999997"/>
    <n v="0.42530000000000001"/>
    <n v="36.99"/>
    <n v="36.99"/>
    <n v="36.99"/>
    <n v="36.99"/>
    <n v="36.99"/>
    <s v="Brasil + Dia a Dia + VGF2"/>
    <s v="Bronze + Dia a Dia + VGF2"/>
    <s v="Prata + Dia a Dia + VGF2"/>
    <s v="Ouro + Dia a Dia + VGF2"/>
    <s v="Estrela + Dia a Dia + VGF2"/>
    <n v="30"/>
    <n v="20"/>
    <n v="30"/>
    <n v="35"/>
    <n v="38"/>
    <n v="45.79"/>
    <n v="45.79"/>
    <n v="45.79"/>
    <n v="45.79"/>
    <n v="45.79"/>
    <n v="0"/>
    <n v="0"/>
    <n v="0"/>
    <n v="0"/>
    <n v="0"/>
    <n v="25.893000000000001"/>
    <n v="29.591999999999999"/>
    <n v="25.893000000000001"/>
    <n v="24.043500000000002"/>
    <n v="22.933800000000002"/>
    <n v="0"/>
    <n v="0"/>
    <n v="0"/>
    <n v="0"/>
    <n v="0"/>
    <n v="0"/>
    <n v="100"/>
    <n v="100"/>
    <n v="100"/>
    <n v="100"/>
  </r>
  <r>
    <n v="638082"/>
    <x v="851"/>
    <n v="20220315"/>
    <m/>
    <s v="TOILETRIES"/>
    <x v="353"/>
    <s v="AT CURLS COND 700ML BR RESIZING"/>
    <n v="1231353"/>
    <x v="851"/>
    <n v="1"/>
    <s v="IN-LINE (EXCL NR)"/>
    <s v="REGULAR PRICE"/>
    <n v="0.48010000000000003"/>
    <m/>
    <n v="5.0599999999999996"/>
    <m/>
    <m/>
    <n v="37.99"/>
    <n v="37.99"/>
    <n v="2373"/>
    <n v="2373"/>
    <n v="100"/>
    <s v="WORK IN PROGRESS"/>
    <n v="134470324"/>
    <s v="NO INCENTIVE"/>
    <s v="N"/>
    <s v="N"/>
    <s v="N"/>
    <s v="N"/>
    <x v="3"/>
    <n v="134470326"/>
    <n v="28"/>
    <n v="11"/>
    <n v="20230306"/>
    <s v="CUSTOMER"/>
    <n v="15"/>
    <s v="Y"/>
    <s v="Tech rep lvl + Dia a Dia + VGF2"/>
    <s v="FULL PAYMENT"/>
    <m/>
    <n v="42052.578399999999"/>
    <n v="30045.198400000001"/>
    <n v="80.58"/>
    <m/>
    <s v="CONDITIONER CURLY/PERMED"/>
    <s v="CONDITIONER"/>
    <s v="CONDITIONERS"/>
    <s v="FEMALE"/>
    <s v="ADVANCE-TECHNIQUES"/>
    <s v="CURLS"/>
    <n v="0"/>
    <n v="100"/>
    <n v="100"/>
    <s v="N"/>
    <s v="N"/>
    <n v="52607"/>
    <m/>
    <s v="N"/>
    <m/>
    <m/>
    <m/>
    <m/>
    <m/>
    <m/>
    <m/>
    <m/>
    <s v="N"/>
    <m/>
    <m/>
    <m/>
    <x v="0"/>
    <m/>
    <n v="100"/>
    <s v="HAIR - 1"/>
    <s v="N"/>
    <m/>
    <m/>
    <s v="N"/>
    <n v="20230306"/>
    <m/>
    <n v="134470324"/>
    <s v="MIXED"/>
    <s v="Tech rep lvl"/>
    <s v="CosmÃ©ticos"/>
    <n v="1"/>
    <m/>
    <n v="0"/>
    <n v="0"/>
    <n v="100"/>
    <n v="134470325"/>
    <n v="999"/>
    <n v="2"/>
    <x v="0"/>
    <x v="0"/>
    <n v="0.48010000000000003"/>
    <n v="0.54869999999999997"/>
    <n v="0.48010000000000003"/>
    <n v="0.44579999999999997"/>
    <n v="0.42530000000000001"/>
    <n v="37.99"/>
    <n v="37.99"/>
    <n v="37.99"/>
    <n v="37.99"/>
    <n v="37.99"/>
    <s v="Brasil + Dia a Dia + VGF2"/>
    <s v="Bronze + Dia a Dia + VGF2"/>
    <s v="Prata + Dia a Dia + VGF2"/>
    <s v="Ouro + Dia a Dia + VGF2"/>
    <s v="Estrela + Dia a Dia + VGF2"/>
    <n v="30"/>
    <n v="20"/>
    <n v="30"/>
    <n v="35"/>
    <n v="38"/>
    <n v="45.79"/>
    <n v="45.79"/>
    <n v="45.79"/>
    <n v="45.79"/>
    <n v="45.79"/>
    <n v="0"/>
    <n v="0"/>
    <n v="0"/>
    <n v="0"/>
    <n v="0"/>
    <n v="26.593"/>
    <n v="30.391999999999999"/>
    <n v="26.593"/>
    <n v="24.6935"/>
    <n v="23.553799999999999"/>
    <n v="0"/>
    <n v="0"/>
    <n v="0"/>
    <n v="0"/>
    <n v="0"/>
    <n v="0"/>
    <n v="100"/>
    <n v="100"/>
    <n v="100"/>
    <n v="100"/>
  </r>
  <r>
    <n v="638083"/>
    <x v="852"/>
    <n v="20220315"/>
    <m/>
    <s v="TOILETRIES"/>
    <x v="353"/>
    <s v="AT CURLS SH 700ML BR RESIZING"/>
    <n v="1231354"/>
    <x v="852"/>
    <n v="1"/>
    <s v="IN-LINE (EXCL NR)"/>
    <s v="REGULAR PRICE"/>
    <n v="0.48010000000000003"/>
    <m/>
    <n v="5.2519999999999998"/>
    <m/>
    <m/>
    <n v="36.99"/>
    <n v="36.99"/>
    <n v="2418"/>
    <n v="2418"/>
    <n v="100"/>
    <s v="WORK IN PROGRESS"/>
    <n v="134470324"/>
    <s v="NO INCENTIVE"/>
    <s v="N"/>
    <s v="N"/>
    <s v="N"/>
    <s v="N"/>
    <x v="3"/>
    <n v="134470338"/>
    <n v="28"/>
    <n v="11"/>
    <n v="20230306"/>
    <s v="CUSTOMER"/>
    <n v="15"/>
    <s v="Y"/>
    <s v="Tech rep lvl + Dia a Dia + VGF2"/>
    <s v="FULL PAYMENT"/>
    <m/>
    <n v="41724.0098"/>
    <n v="29024.6738"/>
    <n v="79.3"/>
    <m/>
    <s v="SHAMPOO CURLY/PERMED"/>
    <s v="SHAMPOO"/>
    <s v="SHAMPOOS"/>
    <s v="FEMALE"/>
    <s v="ADVANCE-TECHNIQUES"/>
    <s v="CURLS"/>
    <n v="0"/>
    <n v="100"/>
    <n v="100"/>
    <s v="N"/>
    <s v="N"/>
    <n v="52608"/>
    <m/>
    <s v="N"/>
    <m/>
    <m/>
    <m/>
    <m/>
    <m/>
    <m/>
    <m/>
    <m/>
    <s v="N"/>
    <m/>
    <m/>
    <m/>
    <x v="0"/>
    <m/>
    <n v="100"/>
    <s v="HAIR - 1"/>
    <s v="N"/>
    <m/>
    <m/>
    <s v="N"/>
    <n v="20230306"/>
    <m/>
    <n v="134470324"/>
    <s v="MIXED"/>
    <s v="Tech rep lvl"/>
    <s v="CosmÃ©ticos"/>
    <n v="1"/>
    <m/>
    <n v="0"/>
    <n v="0"/>
    <n v="100"/>
    <n v="134470337"/>
    <n v="999"/>
    <n v="2"/>
    <x v="0"/>
    <x v="0"/>
    <n v="0.48010000000000003"/>
    <n v="0.54869999999999997"/>
    <n v="0.48010000000000003"/>
    <n v="0.44579999999999997"/>
    <n v="0.42530000000000001"/>
    <n v="36.99"/>
    <n v="36.99"/>
    <n v="36.99"/>
    <n v="36.99"/>
    <n v="36.99"/>
    <s v="Brasil + Dia a Dia + VGF2"/>
    <s v="Bronze + Dia a Dia + VGF2"/>
    <s v="Prata + Dia a Dia + VGF2"/>
    <s v="Ouro + Dia a Dia + VGF2"/>
    <s v="Estrela + Dia a Dia + VGF2"/>
    <n v="30"/>
    <n v="20"/>
    <n v="30"/>
    <n v="35"/>
    <n v="38"/>
    <n v="45.79"/>
    <n v="45.79"/>
    <n v="45.79"/>
    <n v="45.79"/>
    <n v="45.79"/>
    <n v="0"/>
    <n v="0"/>
    <n v="0"/>
    <n v="0"/>
    <n v="0"/>
    <n v="25.893000000000001"/>
    <n v="29.591999999999999"/>
    <n v="25.893000000000001"/>
    <n v="24.043500000000002"/>
    <n v="22.933800000000002"/>
    <n v="0"/>
    <n v="0"/>
    <n v="0"/>
    <n v="0"/>
    <n v="0"/>
    <n v="0"/>
    <n v="100"/>
    <n v="100"/>
    <n v="100"/>
    <n v="100"/>
  </r>
  <r>
    <n v="622964"/>
    <x v="853"/>
    <n v="20210305"/>
    <m/>
    <s v="TOILETRIES"/>
    <x v="354"/>
    <s v="AT SLEEK SH LATAM 300ML 2020"/>
    <n v="1221355"/>
    <x v="853"/>
    <n v="1"/>
    <s v="IN-LINE (EXCL NR)"/>
    <s v="CROSS-OUT"/>
    <n v="0.48010000000000003"/>
    <m/>
    <n v="3.0430000000000001"/>
    <m/>
    <m/>
    <n v="15.99"/>
    <n v="20.99"/>
    <n v="2557"/>
    <n v="2557"/>
    <n v="101"/>
    <s v="WORK IN PROGRESS"/>
    <n v="134470349"/>
    <s v="NO INCENTIVE"/>
    <s v="N"/>
    <s v="N"/>
    <s v="N"/>
    <s v="N"/>
    <x v="3"/>
    <n v="134470351"/>
    <n v="28"/>
    <n v="11"/>
    <n v="20230306"/>
    <s v="CUSTOMER"/>
    <n v="15"/>
    <s v="Y"/>
    <s v="Tech rep lvl + Dia a Dia + VGF2"/>
    <s v="FULL PAYMENT"/>
    <m/>
    <n v="19072.8128"/>
    <n v="11291.861800000001"/>
    <n v="72.25"/>
    <m/>
    <s v="SHAMPOO STRAIGHT AND SLEEK"/>
    <s v="SHAMPOO"/>
    <s v="SHAMPOOS"/>
    <s v="FEMALE"/>
    <s v="ADVANCE-TECHNIQUES"/>
    <s v="SLEEK"/>
    <n v="1"/>
    <n v="100"/>
    <n v="100"/>
    <s v="N"/>
    <s v="N"/>
    <n v="52240"/>
    <m/>
    <s v="N"/>
    <m/>
    <m/>
    <m/>
    <m/>
    <m/>
    <m/>
    <m/>
    <m/>
    <s v="N"/>
    <m/>
    <m/>
    <m/>
    <x v="0"/>
    <m/>
    <n v="100"/>
    <s v="HAIR - 1"/>
    <s v="N"/>
    <m/>
    <m/>
    <s v="N"/>
    <n v="20230306"/>
    <m/>
    <n v="134470349"/>
    <s v="MIXED"/>
    <s v="Tech rep lvl"/>
    <s v="CosmÃ©ticos"/>
    <n v="1"/>
    <m/>
    <n v="0"/>
    <n v="0"/>
    <n v="100"/>
    <n v="134470350"/>
    <n v="999"/>
    <n v="2"/>
    <x v="0"/>
    <x v="0"/>
    <n v="0.48010000000000003"/>
    <n v="0.54869999999999997"/>
    <n v="0.48010000000000003"/>
    <n v="0.44579999999999997"/>
    <n v="0.42530000000000001"/>
    <n v="15.99"/>
    <n v="15.99"/>
    <n v="15.99"/>
    <n v="15.99"/>
    <n v="15.99"/>
    <s v="Brasil + Dia a Dia + VGF2"/>
    <s v="Bronze + Dia a Dia + VGF2"/>
    <s v="Prata + Dia a Dia + VGF2"/>
    <s v="Ouro + Dia a Dia + VGF2"/>
    <s v="Estrela + Dia a Dia + VGF2"/>
    <n v="30"/>
    <n v="20"/>
    <n v="30"/>
    <n v="35"/>
    <n v="38"/>
    <n v="45.79"/>
    <n v="45.79"/>
    <n v="45.79"/>
    <n v="45.79"/>
    <n v="45.79"/>
    <n v="0"/>
    <n v="0"/>
    <n v="0"/>
    <n v="0"/>
    <n v="0"/>
    <n v="11.193"/>
    <n v="12.792"/>
    <n v="11.193"/>
    <n v="10.3935"/>
    <n v="9.9138000000000002"/>
    <n v="0"/>
    <n v="0"/>
    <n v="0"/>
    <n v="0"/>
    <n v="0"/>
    <n v="0"/>
    <n v="100"/>
    <n v="100"/>
    <n v="100"/>
    <n v="100"/>
  </r>
  <r>
    <n v="637479"/>
    <x v="854"/>
    <n v="20220315"/>
    <m/>
    <s v="TOILETRIES"/>
    <x v="354"/>
    <s v="AT SLEEK COND LATAM 250ML 2020"/>
    <n v="1221317"/>
    <x v="854"/>
    <n v="1"/>
    <s v="IN-LINE (EXCL NR)"/>
    <s v="CROSS-OUT"/>
    <n v="0.48010000000000003"/>
    <m/>
    <n v="2.629"/>
    <m/>
    <m/>
    <n v="15.99"/>
    <n v="20.99"/>
    <n v="824"/>
    <n v="824"/>
    <n v="101"/>
    <s v="WORK IN PROGRESS"/>
    <n v="134470349"/>
    <s v="NO INCENTIVE"/>
    <s v="N"/>
    <s v="N"/>
    <s v="N"/>
    <s v="N"/>
    <x v="3"/>
    <n v="134470363"/>
    <n v="28"/>
    <n v="11"/>
    <n v="20230306"/>
    <s v="CUSTOMER"/>
    <n v="15"/>
    <s v="Y"/>
    <s v="Tech rep lvl + Dia a Dia + VGF2"/>
    <s v="FULL PAYMENT"/>
    <m/>
    <n v="6144.9153999999999"/>
    <n v="3978.6194"/>
    <n v="76.03"/>
    <m/>
    <s v="CONDITIONER STRAIGHT AND SLEEK"/>
    <s v="CONDITIONER"/>
    <s v="CONDITIONERS"/>
    <s v="FEMALE"/>
    <s v="ADVANCE-TECHNIQUES"/>
    <s v="SLEEK"/>
    <n v="1"/>
    <n v="100"/>
    <n v="100"/>
    <s v="N"/>
    <s v="N"/>
    <n v="52596"/>
    <m/>
    <s v="N"/>
    <m/>
    <m/>
    <m/>
    <m/>
    <m/>
    <m/>
    <m/>
    <m/>
    <s v="N"/>
    <m/>
    <m/>
    <m/>
    <x v="0"/>
    <m/>
    <n v="100"/>
    <s v="HAIR - 1"/>
    <s v="N"/>
    <m/>
    <m/>
    <s v="N"/>
    <n v="20230306"/>
    <m/>
    <n v="134470349"/>
    <s v="MIXED"/>
    <s v="Tech rep lvl"/>
    <s v="CosmÃ©ticos"/>
    <n v="1"/>
    <m/>
    <n v="0"/>
    <n v="0"/>
    <n v="100"/>
    <n v="134470362"/>
    <n v="999"/>
    <n v="2"/>
    <x v="0"/>
    <x v="0"/>
    <n v="0.48010000000000003"/>
    <n v="0.54869999999999997"/>
    <n v="0.48010000000000003"/>
    <n v="0.44579999999999997"/>
    <n v="0.42530000000000001"/>
    <n v="15.99"/>
    <n v="15.99"/>
    <n v="15.99"/>
    <n v="15.99"/>
    <n v="15.99"/>
    <s v="Brasil + Dia a Dia + VGF2"/>
    <s v="Bronze + Dia a Dia + VGF2"/>
    <s v="Prata + Dia a Dia + VGF2"/>
    <s v="Ouro + Dia a Dia + VGF2"/>
    <s v="Estrela + Dia a Dia + VGF2"/>
    <n v="30"/>
    <n v="20"/>
    <n v="30"/>
    <n v="35"/>
    <n v="38"/>
    <n v="45.79"/>
    <n v="45.79"/>
    <n v="45.79"/>
    <n v="45.79"/>
    <n v="45.79"/>
    <n v="0"/>
    <n v="0"/>
    <n v="0"/>
    <n v="0"/>
    <n v="0"/>
    <n v="11.193"/>
    <n v="12.792"/>
    <n v="11.193"/>
    <n v="10.3935"/>
    <n v="9.9138000000000002"/>
    <n v="0"/>
    <n v="0"/>
    <n v="0"/>
    <n v="0"/>
    <n v="0"/>
    <n v="0"/>
    <n v="100"/>
    <n v="100"/>
    <n v="100"/>
    <n v="100"/>
  </r>
  <r>
    <n v="2285687"/>
    <x v="855"/>
    <n v="20210318"/>
    <m/>
    <s v="KIDS FASHION"/>
    <x v="355"/>
    <s v="SANDALIA COM BRINDE LOL"/>
    <n v="5561231"/>
    <x v="855"/>
    <n v="1"/>
    <s v="IN-LINE (EXCL NR)"/>
    <s v="CROSS-OUT"/>
    <n v="0.5978"/>
    <m/>
    <n v="28.846"/>
    <m/>
    <m/>
    <n v="89.99"/>
    <n v="139.99"/>
    <n v="1"/>
    <n v="1"/>
    <n v="45"/>
    <s v="WORK IN PROGRESS"/>
    <n v="134470386"/>
    <s v="NO INCENTIVE"/>
    <s v="N"/>
    <s v="N"/>
    <s v="N"/>
    <s v="N"/>
    <x v="0"/>
    <n v="134470388"/>
    <n v="28"/>
    <n v="42"/>
    <n v="20230306"/>
    <s v="CUSTOMER"/>
    <n v="15"/>
    <s v="Y"/>
    <s v="Tech rep lvl + Moda &amp; Casa + VGF2"/>
    <s v="FULL PAYMENT"/>
    <m/>
    <n v="53.795999999999999"/>
    <n v="24.95"/>
    <n v="54.42"/>
    <m/>
    <s v="SANDALS"/>
    <s v="SANDALS"/>
    <s v="KIDS FOOTWEAR"/>
    <s v="FEMALE"/>
    <s v="MGA"/>
    <s v="LOL"/>
    <n v="1"/>
    <n v="34"/>
    <n v="25"/>
    <s v="N"/>
    <s v="N"/>
    <n v="80536"/>
    <m/>
    <s v="N"/>
    <s v="AXF"/>
    <n v="86.4"/>
    <n v="95.99"/>
    <n v="97.59"/>
    <m/>
    <m/>
    <m/>
    <m/>
    <s v="N"/>
    <m/>
    <m/>
    <m/>
    <x v="0"/>
    <m/>
    <n v="44"/>
    <s v="KIDS MAE DE CRIANCA 2"/>
    <s v="N"/>
    <m/>
    <m/>
    <s v="N"/>
    <n v="20230306"/>
    <m/>
    <n v="134470386"/>
    <s v="MIXED"/>
    <s v="Tech rep lvl"/>
    <s v="Moda &amp; Casa"/>
    <n v="1"/>
    <m/>
    <n v="0"/>
    <n v="0"/>
    <n v="100"/>
    <n v="134470387"/>
    <n v="999"/>
    <n v="3"/>
    <x v="0"/>
    <x v="0"/>
    <n v="0.5978"/>
    <n v="0.5978"/>
    <n v="0.5978"/>
    <n v="0.5978"/>
    <n v="0.5978"/>
    <n v="89.99"/>
    <n v="89.99"/>
    <n v="89.99"/>
    <n v="89.99"/>
    <n v="89.99"/>
    <s v="Brasil + Moda &amp; Casa + VGF2"/>
    <s v="Bronze + Moda &amp; Casa + VGF2"/>
    <s v="Prata + Moda &amp; Casa + VGF2"/>
    <s v="Ouro + Moda &amp; Casa + VGF2"/>
    <s v="Estrela + Moda &amp; Casa + VGF2"/>
    <n v="15"/>
    <n v="15"/>
    <n v="15"/>
    <n v="15"/>
    <n v="15"/>
    <n v="42.19"/>
    <n v="42.19"/>
    <n v="42.19"/>
    <n v="42.19"/>
    <n v="42.19"/>
    <n v="0"/>
    <n v="0"/>
    <n v="0"/>
    <n v="0"/>
    <n v="0"/>
    <n v="76.491500000000002"/>
    <n v="76.491500000000002"/>
    <n v="76.491500000000002"/>
    <n v="76.491500000000002"/>
    <n v="76.491500000000002"/>
    <n v="0"/>
    <n v="0"/>
    <n v="0"/>
    <n v="0"/>
    <n v="0"/>
    <n v="0"/>
    <n v="100"/>
    <n v="100"/>
    <n v="100"/>
    <n v="100"/>
  </r>
  <r>
    <n v="2289840"/>
    <x v="856"/>
    <n v="20210318"/>
    <m/>
    <s v="KIDS FASHION"/>
    <x v="355"/>
    <s v="SANDALIA COM BRINDE LOL"/>
    <n v="5561231"/>
    <x v="856"/>
    <n v="1"/>
    <s v="IN-LINE (EXCL NR)"/>
    <s v="CROSS-OUT"/>
    <n v="0.5978"/>
    <m/>
    <n v="28.846"/>
    <m/>
    <m/>
    <n v="89.99"/>
    <n v="139.99"/>
    <n v="1"/>
    <n v="1"/>
    <n v="45"/>
    <s v="WORK IN PROGRESS"/>
    <n v="134470386"/>
    <s v="NO INCENTIVE"/>
    <s v="N"/>
    <s v="N"/>
    <s v="N"/>
    <s v="N"/>
    <x v="0"/>
    <n v="134470390"/>
    <n v="28"/>
    <n v="42"/>
    <n v="20230306"/>
    <s v="CUSTOMER"/>
    <n v="15"/>
    <s v="Y"/>
    <s v="Tech rep lvl + Moda &amp; Casa + VGF2"/>
    <s v="FULL PAYMENT"/>
    <m/>
    <n v="53.795999999999999"/>
    <n v="24.95"/>
    <n v="54.42"/>
    <m/>
    <s v="SANDALS"/>
    <s v="SANDALS"/>
    <s v="KIDS FOOTWEAR"/>
    <s v="FEMALE"/>
    <s v="MGA"/>
    <s v="LOL"/>
    <n v="1"/>
    <n v="34"/>
    <n v="25"/>
    <s v="N"/>
    <s v="N"/>
    <n v="80897"/>
    <m/>
    <s v="N"/>
    <s v="AXF"/>
    <n v="86.4"/>
    <n v="95.99"/>
    <n v="97.59"/>
    <m/>
    <m/>
    <m/>
    <m/>
    <s v="N"/>
    <m/>
    <m/>
    <m/>
    <x v="0"/>
    <m/>
    <n v="44"/>
    <s v="KIDS MAE DE CRIANCA 2"/>
    <s v="N"/>
    <m/>
    <m/>
    <s v="N"/>
    <n v="20230306"/>
    <m/>
    <n v="134470386"/>
    <s v="MIXED"/>
    <s v="Tech rep lvl"/>
    <s v="Moda &amp; Casa"/>
    <n v="1"/>
    <m/>
    <n v="0"/>
    <n v="0"/>
    <n v="100"/>
    <n v="134470387"/>
    <n v="999"/>
    <n v="3"/>
    <x v="0"/>
    <x v="0"/>
    <n v="0.5978"/>
    <n v="0.5978"/>
    <n v="0.5978"/>
    <n v="0.5978"/>
    <n v="0.5978"/>
    <n v="89.99"/>
    <n v="89.99"/>
    <n v="89.99"/>
    <n v="89.99"/>
    <n v="89.99"/>
    <s v="Brasil + Moda &amp; Casa + VGF2"/>
    <s v="Bronze + Moda &amp; Casa + VGF2"/>
    <s v="Prata + Moda &amp; Casa + VGF2"/>
    <s v="Ouro + Moda &amp; Casa + VGF2"/>
    <s v="Estrela + Moda &amp; Casa + VGF2"/>
    <n v="15"/>
    <n v="15"/>
    <n v="15"/>
    <n v="15"/>
    <n v="15"/>
    <n v="42.19"/>
    <n v="42.19"/>
    <n v="42.19"/>
    <n v="42.19"/>
    <n v="42.19"/>
    <n v="0"/>
    <n v="0"/>
    <n v="0"/>
    <n v="0"/>
    <n v="0"/>
    <n v="76.491500000000002"/>
    <n v="76.491500000000002"/>
    <n v="76.491500000000002"/>
    <n v="76.491500000000002"/>
    <n v="76.491500000000002"/>
    <n v="0"/>
    <n v="0"/>
    <n v="0"/>
    <n v="0"/>
    <n v="0"/>
    <n v="0"/>
    <n v="100"/>
    <n v="100"/>
    <n v="100"/>
    <n v="100"/>
  </r>
  <r>
    <n v="2289841"/>
    <x v="857"/>
    <n v="20210318"/>
    <m/>
    <s v="KIDS FASHION"/>
    <x v="355"/>
    <s v="SANDALIA COM BRINDE LOL"/>
    <n v="5561231"/>
    <x v="857"/>
    <n v="1"/>
    <s v="IN-LINE (EXCL NR)"/>
    <s v="CROSS-OUT"/>
    <n v="0.5978"/>
    <m/>
    <n v="28.846"/>
    <m/>
    <m/>
    <n v="89.99"/>
    <n v="139.99"/>
    <n v="1"/>
    <n v="1"/>
    <n v="45"/>
    <s v="WORK IN PROGRESS"/>
    <n v="134470386"/>
    <s v="NO INCENTIVE"/>
    <s v="N"/>
    <s v="N"/>
    <s v="N"/>
    <s v="N"/>
    <x v="0"/>
    <n v="134470389"/>
    <n v="28"/>
    <n v="42"/>
    <n v="20230306"/>
    <s v="CUSTOMER"/>
    <n v="15"/>
    <s v="Y"/>
    <s v="Tech rep lvl + Moda &amp; Casa + VGF2"/>
    <s v="FULL PAYMENT"/>
    <m/>
    <n v="53.795999999999999"/>
    <n v="24.95"/>
    <n v="54.42"/>
    <m/>
    <s v="SANDALS"/>
    <s v="SANDALS"/>
    <s v="KIDS FOOTWEAR"/>
    <s v="FEMALE"/>
    <s v="MGA"/>
    <s v="LOL"/>
    <n v="1"/>
    <n v="34"/>
    <n v="25"/>
    <s v="N"/>
    <s v="N"/>
    <n v="80898"/>
    <m/>
    <s v="N"/>
    <s v="AXF"/>
    <n v="86.4"/>
    <n v="95.99"/>
    <n v="97.59"/>
    <m/>
    <m/>
    <m/>
    <m/>
    <s v="N"/>
    <m/>
    <m/>
    <m/>
    <x v="0"/>
    <m/>
    <n v="44"/>
    <s v="KIDS MAE DE CRIANCA 2"/>
    <s v="N"/>
    <m/>
    <m/>
    <s v="N"/>
    <n v="20230306"/>
    <m/>
    <n v="134470386"/>
    <s v="MIXED"/>
    <s v="Tech rep lvl"/>
    <s v="Moda &amp; Casa"/>
    <n v="1"/>
    <m/>
    <n v="0"/>
    <n v="0"/>
    <n v="100"/>
    <n v="134470387"/>
    <n v="999"/>
    <n v="3"/>
    <x v="0"/>
    <x v="0"/>
    <n v="0.5978"/>
    <n v="0.5978"/>
    <n v="0.5978"/>
    <n v="0.5978"/>
    <n v="0.5978"/>
    <n v="89.99"/>
    <n v="89.99"/>
    <n v="89.99"/>
    <n v="89.99"/>
    <n v="89.99"/>
    <s v="Brasil + Moda &amp; Casa + VGF2"/>
    <s v="Bronze + Moda &amp; Casa + VGF2"/>
    <s v="Prata + Moda &amp; Casa + VGF2"/>
    <s v="Ouro + Moda &amp; Casa + VGF2"/>
    <s v="Estrela + Moda &amp; Casa + VGF2"/>
    <n v="15"/>
    <n v="15"/>
    <n v="15"/>
    <n v="15"/>
    <n v="15"/>
    <n v="42.19"/>
    <n v="42.19"/>
    <n v="42.19"/>
    <n v="42.19"/>
    <n v="42.19"/>
    <n v="0"/>
    <n v="0"/>
    <n v="0"/>
    <n v="0"/>
    <n v="0"/>
    <n v="76.491500000000002"/>
    <n v="76.491500000000002"/>
    <n v="76.491500000000002"/>
    <n v="76.491500000000002"/>
    <n v="76.491500000000002"/>
    <n v="0"/>
    <n v="0"/>
    <n v="0"/>
    <n v="0"/>
    <n v="0"/>
    <n v="0"/>
    <n v="100"/>
    <n v="100"/>
    <n v="100"/>
    <n v="100"/>
  </r>
  <r>
    <n v="2289842"/>
    <x v="858"/>
    <n v="20210318"/>
    <m/>
    <s v="KIDS FASHION"/>
    <x v="355"/>
    <s v="SANDALIA COM BRINDE LOL"/>
    <n v="5561231"/>
    <x v="858"/>
    <n v="1"/>
    <s v="IN-LINE (EXCL NR)"/>
    <s v="CROSS-OUT"/>
    <n v="0.5978"/>
    <m/>
    <n v="28.846"/>
    <m/>
    <m/>
    <n v="89.99"/>
    <n v="139.99"/>
    <n v="1"/>
    <n v="1"/>
    <n v="45"/>
    <s v="WORK IN PROGRESS"/>
    <n v="134470386"/>
    <s v="NO INCENTIVE"/>
    <s v="N"/>
    <s v="N"/>
    <s v="N"/>
    <s v="N"/>
    <x v="0"/>
    <n v="134470391"/>
    <n v="28"/>
    <n v="42"/>
    <n v="20230306"/>
    <s v="CUSTOMER"/>
    <n v="15"/>
    <s v="Y"/>
    <s v="Tech rep lvl + Moda &amp; Casa + VGF2"/>
    <s v="FULL PAYMENT"/>
    <m/>
    <n v="53.795999999999999"/>
    <n v="24.95"/>
    <n v="54.42"/>
    <m/>
    <s v="SANDALS"/>
    <s v="SANDALS"/>
    <s v="KIDS FOOTWEAR"/>
    <s v="FEMALE"/>
    <s v="MGA"/>
    <s v="LOL"/>
    <n v="1"/>
    <n v="34"/>
    <n v="25"/>
    <s v="N"/>
    <s v="N"/>
    <n v="80900"/>
    <m/>
    <s v="N"/>
    <s v="AXF"/>
    <n v="86.4"/>
    <n v="95.99"/>
    <n v="97.59"/>
    <m/>
    <m/>
    <m/>
    <m/>
    <s v="N"/>
    <m/>
    <m/>
    <m/>
    <x v="0"/>
    <m/>
    <n v="44"/>
    <s v="KIDS MAE DE CRIANCA 2"/>
    <s v="N"/>
    <m/>
    <m/>
    <s v="N"/>
    <n v="20230306"/>
    <m/>
    <n v="134470386"/>
    <s v="MIXED"/>
    <s v="Tech rep lvl"/>
    <s v="Moda &amp; Casa"/>
    <n v="1"/>
    <m/>
    <n v="0"/>
    <n v="0"/>
    <n v="100"/>
    <n v="134470387"/>
    <n v="999"/>
    <n v="3"/>
    <x v="0"/>
    <x v="0"/>
    <n v="0.5978"/>
    <n v="0.5978"/>
    <n v="0.5978"/>
    <n v="0.5978"/>
    <n v="0.5978"/>
    <n v="89.99"/>
    <n v="89.99"/>
    <n v="89.99"/>
    <n v="89.99"/>
    <n v="89.99"/>
    <s v="Brasil + Moda &amp; Casa + VGF2"/>
    <s v="Bronze + Moda &amp; Casa + VGF2"/>
    <s v="Prata + Moda &amp; Casa + VGF2"/>
    <s v="Ouro + Moda &amp; Casa + VGF2"/>
    <s v="Estrela + Moda &amp; Casa + VGF2"/>
    <n v="15"/>
    <n v="15"/>
    <n v="15"/>
    <n v="15"/>
    <n v="15"/>
    <n v="42.19"/>
    <n v="42.19"/>
    <n v="42.19"/>
    <n v="42.19"/>
    <n v="42.19"/>
    <n v="0"/>
    <n v="0"/>
    <n v="0"/>
    <n v="0"/>
    <n v="0"/>
    <n v="76.491500000000002"/>
    <n v="76.491500000000002"/>
    <n v="76.491500000000002"/>
    <n v="76.491500000000002"/>
    <n v="76.491500000000002"/>
    <n v="0"/>
    <n v="0"/>
    <n v="0"/>
    <n v="0"/>
    <n v="0"/>
    <n v="0"/>
    <n v="100"/>
    <n v="100"/>
    <n v="100"/>
    <n v="100"/>
  </r>
  <r>
    <n v="622875"/>
    <x v="859"/>
    <n v="20210305"/>
    <m/>
    <s v="TOILETRIES"/>
    <x v="356"/>
    <s v="AT ARGAN SH LATAM 300ML 2020"/>
    <n v="1221300"/>
    <x v="859"/>
    <n v="1"/>
    <s v="IN-LINE (EXCL NR)"/>
    <s v="CROSS-OUT"/>
    <n v="0.48010000000000003"/>
    <m/>
    <n v="2.984"/>
    <m/>
    <m/>
    <n v="18.989999999999998"/>
    <n v="20.99"/>
    <n v="4851"/>
    <n v="4851"/>
    <n v="101"/>
    <s v="WORK IN PROGRESS"/>
    <n v="134470432"/>
    <s v="NO INCENTIVE"/>
    <s v="N"/>
    <s v="Y"/>
    <s v="N"/>
    <s v="N"/>
    <x v="3"/>
    <n v="134470458"/>
    <n v="28"/>
    <n v="11"/>
    <n v="20230306"/>
    <s v="CUSTOMER"/>
    <n v="15"/>
    <s v="Y"/>
    <s v="Tech rep lvl + Dia a Dia + VGF2"/>
    <s v="FULL PAYMENT"/>
    <m/>
    <n v="42975.385999999999"/>
    <n v="28500.002"/>
    <n v="77.09"/>
    <m/>
    <s v="SHAMPOO DRY/DAMAGED"/>
    <s v="SHAMPOO"/>
    <s v="SHAMPOOS"/>
    <s v="FEMALE"/>
    <s v="ADVANCE-TECHNIQUES"/>
    <s v="MOISTURE"/>
    <n v="1"/>
    <n v="100"/>
    <n v="100"/>
    <s v="N"/>
    <s v="N"/>
    <n v="50891"/>
    <m/>
    <s v="N"/>
    <m/>
    <m/>
    <m/>
    <m/>
    <m/>
    <m/>
    <m/>
    <m/>
    <s v="N"/>
    <m/>
    <m/>
    <m/>
    <x v="0"/>
    <m/>
    <n v="100"/>
    <s v="HAIR - 1"/>
    <s v="N"/>
    <m/>
    <m/>
    <s v="N"/>
    <n v="20230306"/>
    <m/>
    <n v="134470432"/>
    <s v="MIXED"/>
    <s v="Tech rep lvl"/>
    <s v="CosmÃ©ticos"/>
    <n v="1"/>
    <m/>
    <n v="0"/>
    <n v="0"/>
    <n v="100"/>
    <n v="134470457"/>
    <n v="999"/>
    <n v="2"/>
    <x v="0"/>
    <x v="0"/>
    <n v="0.48010000000000003"/>
    <n v="0.54869999999999997"/>
    <n v="0.48010000000000003"/>
    <n v="0.44579999999999997"/>
    <n v="0.4253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45.79"/>
    <n v="45.79"/>
    <n v="45.79"/>
    <n v="45.79"/>
    <n v="45.79"/>
    <n v="0"/>
    <n v="0"/>
    <n v="0"/>
    <n v="0"/>
    <n v="0"/>
    <n v="13.292999999999999"/>
    <n v="15.192"/>
    <n v="13.292999999999999"/>
    <n v="12.343500000000001"/>
    <n v="11.7738"/>
    <n v="0"/>
    <n v="0"/>
    <n v="0"/>
    <n v="0"/>
    <n v="0"/>
    <n v="0"/>
    <n v="100"/>
    <n v="100"/>
    <n v="100"/>
    <n v="100"/>
  </r>
  <r>
    <n v="637448"/>
    <x v="860"/>
    <n v="20220315"/>
    <m/>
    <s v="TOILETRIES"/>
    <x v="356"/>
    <s v="AT ARGAN COND LATAM 250ML 2020"/>
    <n v="1221025"/>
    <x v="860"/>
    <n v="1"/>
    <s v="IN-LINE (EXCL NR)"/>
    <s v="CROSS-OUT"/>
    <n v="0.48010000000000003"/>
    <m/>
    <n v="2.3410000000000002"/>
    <m/>
    <m/>
    <n v="18.989999999999998"/>
    <n v="20.99"/>
    <n v="3861"/>
    <n v="3861"/>
    <n v="101"/>
    <s v="WORK IN PROGRESS"/>
    <n v="134470432"/>
    <s v="NO INCENTIVE"/>
    <s v="N"/>
    <s v="N"/>
    <s v="N"/>
    <s v="N"/>
    <x v="3"/>
    <n v="134470436"/>
    <n v="28"/>
    <n v="11"/>
    <n v="20230306"/>
    <s v="CUSTOMER"/>
    <n v="15"/>
    <s v="Y"/>
    <s v="Tech rep lvl + Dia a Dia + VGF2"/>
    <s v="FULL PAYMENT"/>
    <m/>
    <n v="34205.6463"/>
    <n v="25167.045300000002"/>
    <n v="82.03"/>
    <m/>
    <s v="CONDITIONER DRY/DAMAGED"/>
    <s v="CONDITIONER"/>
    <s v="CONDITIONERS"/>
    <s v="FEMALE"/>
    <s v="ADVANCE-TECHNIQUES"/>
    <s v="MOISTURE"/>
    <n v="1"/>
    <n v="100"/>
    <n v="100"/>
    <s v="N"/>
    <s v="N"/>
    <n v="52590"/>
    <m/>
    <s v="N"/>
    <m/>
    <m/>
    <m/>
    <m/>
    <m/>
    <m/>
    <m/>
    <m/>
    <s v="N"/>
    <m/>
    <m/>
    <m/>
    <x v="0"/>
    <m/>
    <n v="100"/>
    <s v="HAIR - 1"/>
    <s v="N"/>
    <m/>
    <m/>
    <s v="N"/>
    <n v="20230306"/>
    <m/>
    <n v="134470432"/>
    <s v="MIXED"/>
    <s v="Tech rep lvl"/>
    <s v="CosmÃ©ticos"/>
    <n v="1"/>
    <m/>
    <n v="0"/>
    <n v="0"/>
    <n v="100"/>
    <n v="134470435"/>
    <n v="999"/>
    <n v="2"/>
    <x v="0"/>
    <x v="0"/>
    <n v="0.48010000000000003"/>
    <n v="0.54869999999999997"/>
    <n v="0.48010000000000003"/>
    <n v="0.44579999999999997"/>
    <n v="0.4253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45.79"/>
    <n v="45.79"/>
    <n v="45.79"/>
    <n v="45.79"/>
    <n v="45.79"/>
    <n v="0"/>
    <n v="0"/>
    <n v="0"/>
    <n v="0"/>
    <n v="0"/>
    <n v="13.292999999999999"/>
    <n v="15.192"/>
    <n v="13.292999999999999"/>
    <n v="12.343500000000001"/>
    <n v="11.7738"/>
    <n v="0"/>
    <n v="0"/>
    <n v="0"/>
    <n v="0"/>
    <n v="0"/>
    <n v="0"/>
    <n v="100"/>
    <n v="100"/>
    <n v="100"/>
    <n v="100"/>
  </r>
  <r>
    <n v="636223"/>
    <x v="861"/>
    <n v="20220310"/>
    <m/>
    <s v="TOILETRIES"/>
    <x v="357"/>
    <s v="AT ANTIDANDRUFF 2IN1 SH LATAM300ML2020"/>
    <n v="1221021"/>
    <x v="861"/>
    <n v="1"/>
    <s v="IN-LINE (EXCL NR)"/>
    <s v="REGULAR PRICE"/>
    <n v="0.48010000000000003"/>
    <m/>
    <n v="3.1240000000000001"/>
    <m/>
    <m/>
    <n v="20.99"/>
    <n v="20.99"/>
    <n v="13096"/>
    <n v="13096"/>
    <n v="102"/>
    <s v="WORK IN PROGRESS"/>
    <n v="134470499"/>
    <s v="NO INCENTIVE"/>
    <s v="N"/>
    <s v="N"/>
    <s v="N"/>
    <s v="N"/>
    <x v="3"/>
    <n v="134470503"/>
    <n v="28"/>
    <n v="11"/>
    <n v="20230306"/>
    <s v="CUSTOMER"/>
    <n v="15"/>
    <s v="Y"/>
    <s v="Tech rep lvl + Dia a Dia + VGF2"/>
    <s v="FULL PAYMENT"/>
    <m/>
    <n v="128240.928"/>
    <n v="87329.024000000005"/>
    <n v="78.3"/>
    <m/>
    <s v="SHAMPOO ANTI-DANDRUFF 2 IN 1"/>
    <s v="SHAMPOO"/>
    <s v="SHAMPOOS"/>
    <s v="FEMALE"/>
    <s v="ADVANCE-TECHNIQUES"/>
    <s v="ANTI DANDRUFF"/>
    <n v="0"/>
    <n v="33"/>
    <n v="100"/>
    <s v="N"/>
    <s v="N"/>
    <n v="52031"/>
    <m/>
    <s v="N"/>
    <m/>
    <m/>
    <m/>
    <m/>
    <m/>
    <m/>
    <m/>
    <m/>
    <s v="N"/>
    <m/>
    <m/>
    <m/>
    <x v="0"/>
    <m/>
    <n v="102"/>
    <s v="HAIR - 2"/>
    <s v="N"/>
    <m/>
    <m/>
    <s v="N"/>
    <n v="20230306"/>
    <m/>
    <n v="134470499"/>
    <s v="MIXED"/>
    <s v="Tech rep lvl"/>
    <s v="CosmÃ©ticos"/>
    <n v="1"/>
    <m/>
    <n v="0"/>
    <n v="0"/>
    <n v="100"/>
    <n v="134470502"/>
    <n v="999"/>
    <n v="2"/>
    <x v="0"/>
    <x v="0"/>
    <n v="0.48010000000000003"/>
    <n v="0.54869999999999997"/>
    <n v="0.48010000000000003"/>
    <n v="0.44579999999999997"/>
    <n v="0.42530000000000001"/>
    <n v="20.99"/>
    <n v="20.99"/>
    <n v="20.99"/>
    <n v="20.99"/>
    <n v="20.99"/>
    <s v="Brasil + Dia a Dia + VGF2"/>
    <s v="Bronze + Dia a Dia + VGF2"/>
    <s v="Prata + Dia a Dia + VGF2"/>
    <s v="Ouro + Dia a Dia + VGF2"/>
    <s v="Estrela + Dia a Dia + VGF2"/>
    <n v="30"/>
    <n v="20"/>
    <n v="30"/>
    <n v="35"/>
    <n v="38"/>
    <n v="45.79"/>
    <n v="45.79"/>
    <n v="45.79"/>
    <n v="45.79"/>
    <n v="45.79"/>
    <n v="0"/>
    <n v="0"/>
    <n v="0"/>
    <n v="0"/>
    <n v="0"/>
    <n v="14.693"/>
    <n v="16.792000000000002"/>
    <n v="14.693"/>
    <n v="13.6435"/>
    <n v="13.0138"/>
    <n v="0"/>
    <n v="0"/>
    <n v="0"/>
    <n v="0"/>
    <n v="0"/>
    <n v="0"/>
    <n v="100"/>
    <n v="100"/>
    <n v="100"/>
    <n v="100"/>
  </r>
  <r>
    <n v="635270"/>
    <x v="61"/>
    <n v="20230306"/>
    <m/>
    <s v="FRAGRANCE"/>
    <x v="358"/>
    <s v="PUR BLANCA HOPE EAU DE TOILETTE - 50ML"/>
    <n v="1229238"/>
    <x v="61"/>
    <n v="1"/>
    <s v="NEW COI"/>
    <s v="CROSS-OUT"/>
    <n v="0.48010000000000003"/>
    <m/>
    <n v="6.0069999999999997"/>
    <m/>
    <m/>
    <n v="39.99"/>
    <n v="52.9"/>
    <n v="19342"/>
    <n v="19342"/>
    <n v="79"/>
    <s v="WORK IN PROGRESS"/>
    <n v="134470524"/>
    <s v="NO INCENTIVE"/>
    <s v="N"/>
    <s v="N"/>
    <s v="N"/>
    <s v="Y"/>
    <x v="3"/>
    <n v="134956801"/>
    <n v="28"/>
    <n v="11"/>
    <n v="20230306"/>
    <s v="CUSTOMER"/>
    <n v="15"/>
    <s v="Y"/>
    <s v="Tech rep lvl + Dia a Dia + VGF2"/>
    <s v="FULL PAYMENT"/>
    <m/>
    <n v="360854.54379999998"/>
    <n v="244667.14980000001"/>
    <n v="78.099999999999994"/>
    <m/>
    <s v="EDT SPRAY"/>
    <s v="EDP/EDT/COLOGNE"/>
    <s v="FRAGRANCE JUICES"/>
    <s v="FEMALE"/>
    <s v="PUR BLANCA FRANCHISE"/>
    <s v="PUR BLANCA HOPE"/>
    <n v="1"/>
    <n v="100"/>
    <n v="100"/>
    <s v="N"/>
    <s v="N"/>
    <n v="50270"/>
    <m/>
    <s v="N"/>
    <m/>
    <m/>
    <m/>
    <m/>
    <m/>
    <m/>
    <m/>
    <m/>
    <s v="N"/>
    <n v="31603371"/>
    <s v="Centro Folheto"/>
    <m/>
    <x v="0"/>
    <m/>
    <n v="78"/>
    <s v="PERFUMARIA - 1"/>
    <s v="N"/>
    <m/>
    <m/>
    <s v="N"/>
    <n v="20230306"/>
    <m/>
    <n v="134470524"/>
    <s v="MIXED"/>
    <s v="Tech rep lvl"/>
    <s v="CosmÃ©ticos"/>
    <n v="1"/>
    <m/>
    <n v="0"/>
    <n v="0"/>
    <n v="100"/>
    <n v="134956800"/>
    <n v="999"/>
    <n v="2"/>
    <x v="0"/>
    <x v="0"/>
    <n v="0.48010000000000003"/>
    <n v="0.54869999999999997"/>
    <n v="0.48010000000000003"/>
    <n v="0.44579999999999997"/>
    <n v="0.42530000000000001"/>
    <n v="39.99"/>
    <n v="39.99"/>
    <n v="39.99"/>
    <n v="39.99"/>
    <n v="39.99"/>
    <s v="Brasil + Dia a Dia + VGF2"/>
    <s v="Bronze + Dia a Dia + VGF2"/>
    <s v="Prata + Dia a Dia + VGF2"/>
    <s v="Ouro + Dia a Dia + VGF2"/>
    <s v="Estrela + Dia a Dia + VGF2"/>
    <n v="30"/>
    <n v="20"/>
    <n v="30"/>
    <n v="35"/>
    <n v="38"/>
    <n v="45.79"/>
    <n v="45.79"/>
    <n v="45.79"/>
    <n v="45.79"/>
    <n v="45.79"/>
    <n v="0"/>
    <n v="0"/>
    <n v="0"/>
    <n v="0"/>
    <n v="0"/>
    <n v="27.992999999999999"/>
    <n v="31.992000000000001"/>
    <n v="27.992999999999999"/>
    <n v="25.993500000000001"/>
    <n v="24.793800000000001"/>
    <n v="0"/>
    <n v="0"/>
    <n v="0"/>
    <n v="0"/>
    <n v="0"/>
    <n v="0"/>
    <n v="100"/>
    <n v="100"/>
    <n v="100"/>
    <n v="100"/>
  </r>
  <r>
    <n v="634830"/>
    <x v="651"/>
    <n v="20230306"/>
    <m/>
    <s v="FACE"/>
    <x v="359"/>
    <s v="Q322 ANEW NIACINAMIDE TONIC 90ML LATAM"/>
    <n v="1229012"/>
    <x v="651"/>
    <n v="1"/>
    <s v="NEW COI"/>
    <s v="PACK PRICE - MARKETING SET"/>
    <n v="0.54369999999999996"/>
    <m/>
    <n v="3.7480000000000002"/>
    <m/>
    <m/>
    <n v="24.43"/>
    <n v="38.9"/>
    <n v="1"/>
    <n v="1"/>
    <n v="25"/>
    <s v="WORK IN PROGRESS"/>
    <n v="134470538"/>
    <s v="NO INCENTIVE"/>
    <s v="N"/>
    <s v="N"/>
    <s v="N"/>
    <s v="N"/>
    <x v="1"/>
    <n v="134470542"/>
    <n v="28"/>
    <n v="32"/>
    <n v="20230306"/>
    <s v="NET ITEM"/>
    <n v="15"/>
    <s v="Y"/>
    <s v="Tech rep lvl + Dia a Dia + VGF2"/>
    <s v="FULL PAYMENT"/>
    <m/>
    <n v="11.765700000000001"/>
    <n v="8.0176999999999996"/>
    <n v="80.25"/>
    <m/>
    <s v="ANTI-AGING TONER/ASTRINGENT LIQUID"/>
    <s v="TONER/ASTRINGENT"/>
    <s v="FACIAL CARE"/>
    <s v="FEMALE"/>
    <s v="ANEW"/>
    <s v="ANEW (NO SUB BRAND APPLIES)"/>
    <n v="1"/>
    <n v="33"/>
    <n v="100"/>
    <s v="N"/>
    <s v="N"/>
    <n v="41130"/>
    <n v="1"/>
    <s v="N"/>
    <m/>
    <m/>
    <m/>
    <m/>
    <m/>
    <m/>
    <m/>
    <m/>
    <s v="N"/>
    <m/>
    <m/>
    <n v="134470563"/>
    <x v="9"/>
    <n v="134470237"/>
    <n v="24"/>
    <s v="FACE - RENEW"/>
    <s v="N"/>
    <m/>
    <s v="N"/>
    <s v="N"/>
    <n v="20230306"/>
    <m/>
    <n v="134470538"/>
    <s v="MIXED"/>
    <s v="Tech rep lvl"/>
    <s v="CosmÃ©ticos"/>
    <n v="1"/>
    <m/>
    <n v="0"/>
    <n v="0"/>
    <n v="100"/>
    <n v="134470541"/>
    <n v="999"/>
    <n v="2"/>
    <x v="8"/>
    <x v="12"/>
    <n v="0.54369999999999996"/>
    <n v="0.54369999999999996"/>
    <n v="0.54369999999999996"/>
    <n v="0.54369999999999996"/>
    <n v="0.54369999999999996"/>
    <n v="24.43"/>
    <n v="27.92"/>
    <n v="24.43"/>
    <n v="22.69"/>
    <n v="21.64"/>
    <s v="Brasil + Dia a Dia + VGF2"/>
    <s v="Bronze + Dia a Dia + VGF2"/>
    <s v="Prata + Dia a Dia + VGF2"/>
    <s v="Ouro + Dia a Dia + VGF2"/>
    <s v="Estrela + Dia a Dia + VGF2"/>
    <n v="30"/>
    <n v="20"/>
    <n v="30"/>
    <n v="35"/>
    <n v="38"/>
    <n v="83.92"/>
    <n v="83.92"/>
    <n v="83.92"/>
    <n v="83.92"/>
    <n v="83.92"/>
    <n v="0"/>
    <n v="0"/>
    <n v="0"/>
    <n v="0"/>
    <n v="0"/>
    <n v="24.43"/>
    <n v="27.92"/>
    <n v="24.43"/>
    <n v="22.69"/>
    <n v="21.64"/>
    <n v="10.47"/>
    <n v="6.98"/>
    <n v="10.47"/>
    <n v="12.21"/>
    <n v="13.26"/>
    <n v="30"/>
    <n v="80"/>
    <n v="70"/>
    <n v="65"/>
    <n v="62"/>
  </r>
  <r>
    <n v="637116"/>
    <x v="649"/>
    <n v="20220315"/>
    <m/>
    <s v="FACE"/>
    <x v="359"/>
    <s v="RENEW JELLY CLEANSER 120G"/>
    <n v="1230636"/>
    <x v="649"/>
    <n v="1"/>
    <s v="IN-LINE (EXCL NR)"/>
    <s v="PACK PRICE - MARKETING SET"/>
    <n v="0.66269999999999996"/>
    <m/>
    <n v="2.2210000000000001"/>
    <m/>
    <m/>
    <n v="16.61"/>
    <n v="33.9"/>
    <n v="1"/>
    <n v="1"/>
    <n v="25"/>
    <s v="WORK IN PROGRESS"/>
    <n v="134470538"/>
    <s v="NO INCENTIVE"/>
    <s v="N"/>
    <s v="N"/>
    <s v="N"/>
    <s v="N"/>
    <x v="1"/>
    <n v="134470540"/>
    <n v="28"/>
    <n v="32"/>
    <n v="20230306"/>
    <s v="NET ITEM"/>
    <n v="15"/>
    <s v="Y"/>
    <s v="Tech rep lvl + Dia a Dia + VGF2"/>
    <s v="FULL PAYMENT"/>
    <m/>
    <n v="9.7483000000000004"/>
    <n v="7.5273000000000003"/>
    <n v="85.88"/>
    <m/>
    <s v="CLEANSER GEL"/>
    <s v="CLEANSER"/>
    <s v="FACIAL CARE"/>
    <s v="FEMALE"/>
    <s v="ANEW"/>
    <s v="ANEW CLEAN"/>
    <n v="1"/>
    <n v="33"/>
    <n v="100"/>
    <s v="N"/>
    <s v="N"/>
    <n v="41305"/>
    <n v="1"/>
    <s v="N"/>
    <m/>
    <m/>
    <m/>
    <m/>
    <m/>
    <m/>
    <m/>
    <m/>
    <s v="N"/>
    <m/>
    <m/>
    <n v="134470563"/>
    <x v="9"/>
    <n v="134470237"/>
    <n v="24"/>
    <s v="FACE - RENEW"/>
    <s v="N"/>
    <m/>
    <s v="N"/>
    <s v="N"/>
    <n v="20230306"/>
    <m/>
    <n v="134470538"/>
    <s v="MIXED"/>
    <s v="Tech rep lvl"/>
    <s v="CosmÃ©ticos"/>
    <n v="1"/>
    <m/>
    <n v="0"/>
    <n v="0"/>
    <n v="100"/>
    <n v="134470539"/>
    <n v="999"/>
    <n v="2"/>
    <x v="8"/>
    <x v="12"/>
    <n v="0.66269999999999996"/>
    <n v="0.66269999999999996"/>
    <n v="0.66269999999999996"/>
    <n v="0.66269999999999996"/>
    <n v="0.66269999999999996"/>
    <n v="16.61"/>
    <n v="18.98"/>
    <n v="16.61"/>
    <n v="15.42"/>
    <n v="14.71"/>
    <s v="Brasil + Dia a Dia + VGF2"/>
    <s v="Bronze + Dia a Dia + VGF2"/>
    <s v="Prata + Dia a Dia + VGF2"/>
    <s v="Ouro + Dia a Dia + VGF2"/>
    <s v="Estrela + Dia a Dia + VGF2"/>
    <n v="30"/>
    <n v="20"/>
    <n v="30"/>
    <n v="35"/>
    <n v="38"/>
    <n v="50.9"/>
    <n v="50.9"/>
    <n v="50.9"/>
    <n v="50.9"/>
    <n v="50.9"/>
    <n v="0"/>
    <n v="0"/>
    <n v="0"/>
    <n v="0"/>
    <n v="0"/>
    <n v="16.61"/>
    <n v="18.98"/>
    <n v="16.61"/>
    <n v="15.42"/>
    <n v="14.71"/>
    <n v="17.29"/>
    <n v="14.92"/>
    <n v="17.29"/>
    <n v="18.48"/>
    <n v="19.190000000000001"/>
    <n v="51"/>
    <n v="55"/>
    <n v="48"/>
    <n v="45"/>
    <n v="43"/>
  </r>
  <r>
    <n v="622919"/>
    <x v="862"/>
    <n v="20210305"/>
    <m/>
    <s v="TOILETRIES"/>
    <x v="360"/>
    <s v="AT CURLSCOMBCREAM2 LATAM250ML2020"/>
    <n v="1221338"/>
    <x v="862"/>
    <n v="1"/>
    <s v="IN-LINE (EXCL NR)"/>
    <s v="CROSS-OUT"/>
    <n v="0.38059999999999999"/>
    <m/>
    <n v="2.2210000000000001"/>
    <m/>
    <m/>
    <n v="15.99"/>
    <n v="20.99"/>
    <n v="8238"/>
    <n v="8238"/>
    <n v="103"/>
    <s v="WORK IN PROGRESS"/>
    <n v="134470569"/>
    <s v="NO INCENTIVE"/>
    <s v="N"/>
    <s v="N"/>
    <s v="N"/>
    <s v="N"/>
    <x v="3"/>
    <n v="134470571"/>
    <n v="28"/>
    <n v="11"/>
    <n v="20230306"/>
    <s v="CUSTOMER"/>
    <n v="15"/>
    <s v="Y"/>
    <s v="Tech rep lvl + Dia a Dia + VGF2"/>
    <s v="FULL PAYMENT"/>
    <m/>
    <n v="48714.762999999999"/>
    <n v="30418.165000000001"/>
    <n v="74.45"/>
    <m/>
    <s v="TREATMENT CREAM"/>
    <s v="TREATMENT"/>
    <s v="HAIR TREATMENT"/>
    <s v="FEMALE"/>
    <s v="ADVANCE-TECHNIQUES"/>
    <s v="CURLS"/>
    <n v="1"/>
    <n v="34"/>
    <n v="100"/>
    <s v="N"/>
    <s v="N"/>
    <n v="51341"/>
    <m/>
    <s v="N"/>
    <m/>
    <m/>
    <m/>
    <m/>
    <m/>
    <m/>
    <m/>
    <m/>
    <s v="N"/>
    <m/>
    <m/>
    <m/>
    <x v="0"/>
    <m/>
    <n v="102"/>
    <s v="HAIR - 2"/>
    <s v="N"/>
    <m/>
    <m/>
    <s v="N"/>
    <n v="20230306"/>
    <m/>
    <n v="134470569"/>
    <s v="MIXED"/>
    <s v="Tech rep lvl"/>
    <s v="CosmÃ©ticos"/>
    <n v="1"/>
    <m/>
    <n v="0"/>
    <n v="0"/>
    <n v="100"/>
    <n v="134470570"/>
    <n v="999"/>
    <n v="2"/>
    <x v="0"/>
    <x v="0"/>
    <n v="0.38059999999999999"/>
    <n v="0.435"/>
    <n v="0.38059999999999999"/>
    <n v="0.35339999999999999"/>
    <n v="0.33710000000000001"/>
    <n v="15.99"/>
    <n v="15.99"/>
    <n v="15.99"/>
    <n v="15.99"/>
    <n v="15.99"/>
    <s v="Brasil + Dia a Dia + VGF2"/>
    <s v="Bronze + Dia a Dia + VGF2"/>
    <s v="Prata + Dia a Dia + VGF2"/>
    <s v="Ouro + Dia a Dia + VGF2"/>
    <s v="Estrela + Dia a Dia + VGF2"/>
    <n v="30"/>
    <n v="20"/>
    <n v="30"/>
    <n v="35"/>
    <n v="38"/>
    <n v="83.92"/>
    <n v="83.92"/>
    <n v="83.92"/>
    <n v="83.92"/>
    <n v="83.92"/>
    <n v="0"/>
    <n v="0"/>
    <n v="0"/>
    <n v="0"/>
    <n v="0"/>
    <n v="11.193"/>
    <n v="12.792"/>
    <n v="11.193"/>
    <n v="10.3935"/>
    <n v="9.9138000000000002"/>
    <n v="0"/>
    <n v="0"/>
    <n v="0"/>
    <n v="0"/>
    <n v="0"/>
    <n v="0"/>
    <n v="100"/>
    <n v="100"/>
    <n v="100"/>
    <n v="100"/>
  </r>
  <r>
    <n v="622921"/>
    <x v="863"/>
    <n v="20210305"/>
    <m/>
    <s v="TOILETRIES"/>
    <x v="360"/>
    <s v="AT CURLSCOMBCREAM4 LATAM250ML2020"/>
    <n v="1221340"/>
    <x v="863"/>
    <n v="1"/>
    <s v="IN-LINE (EXCL NR)"/>
    <s v="CROSS-OUT"/>
    <n v="0.38059999999999999"/>
    <m/>
    <n v="3.032"/>
    <m/>
    <m/>
    <n v="15.99"/>
    <n v="20.99"/>
    <n v="5915"/>
    <n v="5915"/>
    <n v="103"/>
    <s v="WORK IN PROGRESS"/>
    <n v="134470569"/>
    <s v="NO INCENTIVE"/>
    <s v="N"/>
    <s v="N"/>
    <s v="N"/>
    <s v="N"/>
    <x v="3"/>
    <n v="134470583"/>
    <n v="28"/>
    <n v="11"/>
    <n v="20230306"/>
    <s v="CUSTOMER"/>
    <n v="15"/>
    <s v="Y"/>
    <s v="Tech rep lvl + Dia a Dia + VGF2"/>
    <s v="FULL PAYMENT"/>
    <m/>
    <n v="34978.484799999998"/>
    <n v="17044.2048"/>
    <n v="65.12"/>
    <m/>
    <s v="TREATMENT CREAM"/>
    <s v="TREATMENT"/>
    <s v="HAIR TREATMENT"/>
    <s v="FEMALE"/>
    <s v="ADVANCE-TECHNIQUES"/>
    <s v="CURLS"/>
    <n v="1"/>
    <n v="34"/>
    <n v="100"/>
    <s v="N"/>
    <s v="N"/>
    <n v="51530"/>
    <m/>
    <s v="N"/>
    <m/>
    <m/>
    <m/>
    <m/>
    <m/>
    <m/>
    <m/>
    <m/>
    <s v="N"/>
    <m/>
    <m/>
    <m/>
    <x v="0"/>
    <m/>
    <n v="102"/>
    <s v="HAIR - 2"/>
    <s v="N"/>
    <m/>
    <m/>
    <s v="N"/>
    <n v="20230306"/>
    <m/>
    <n v="134470569"/>
    <s v="MIXED"/>
    <s v="Tech rep lvl"/>
    <s v="CosmÃ©ticos"/>
    <n v="1"/>
    <m/>
    <n v="0"/>
    <n v="0"/>
    <n v="100"/>
    <n v="134470582"/>
    <n v="999"/>
    <n v="2"/>
    <x v="0"/>
    <x v="0"/>
    <n v="0.38059999999999999"/>
    <n v="0.435"/>
    <n v="0.38059999999999999"/>
    <n v="0.35339999999999999"/>
    <n v="0.33710000000000001"/>
    <n v="15.99"/>
    <n v="15.99"/>
    <n v="15.99"/>
    <n v="15.99"/>
    <n v="15.99"/>
    <s v="Brasil + Dia a Dia + VGF2"/>
    <s v="Bronze + Dia a Dia + VGF2"/>
    <s v="Prata + Dia a Dia + VGF2"/>
    <s v="Ouro + Dia a Dia + VGF2"/>
    <s v="Estrela + Dia a Dia + VGF2"/>
    <n v="30"/>
    <n v="20"/>
    <n v="30"/>
    <n v="35"/>
    <n v="38"/>
    <n v="83.92"/>
    <n v="83.92"/>
    <n v="83.92"/>
    <n v="83.92"/>
    <n v="83.92"/>
    <n v="0"/>
    <n v="0"/>
    <n v="0"/>
    <n v="0"/>
    <n v="0"/>
    <n v="11.193"/>
    <n v="12.792"/>
    <n v="11.193"/>
    <n v="10.3935"/>
    <n v="9.9138000000000002"/>
    <n v="0"/>
    <n v="0"/>
    <n v="0"/>
    <n v="0"/>
    <n v="0"/>
    <n v="0"/>
    <n v="100"/>
    <n v="100"/>
    <n v="100"/>
    <n v="100"/>
  </r>
  <r>
    <n v="624874"/>
    <x v="864"/>
    <n v="20220303"/>
    <m/>
    <s v="TOILETRIES"/>
    <x v="361"/>
    <s v="AT ULTSHINECAPSLATAM12X0.85 2020"/>
    <n v="1221359"/>
    <x v="864"/>
    <n v="1"/>
    <s v="IN-LINE (EXCL NR)"/>
    <s v="CROSS-OUT"/>
    <n v="0.38059999999999999"/>
    <m/>
    <n v="2.3849999999999998"/>
    <m/>
    <m/>
    <n v="15.99"/>
    <n v="20.99"/>
    <n v="16736"/>
    <n v="16736"/>
    <n v="103"/>
    <s v="WORK IN PROGRESS"/>
    <n v="134470594"/>
    <s v="NO INCENTIVE"/>
    <s v="N"/>
    <s v="N"/>
    <s v="N"/>
    <s v="N"/>
    <x v="3"/>
    <n v="134470596"/>
    <n v="28"/>
    <n v="11"/>
    <n v="20230306"/>
    <s v="CUSTOMER"/>
    <n v="15"/>
    <s v="Y"/>
    <s v="Tech rep lvl + Dia a Dia + VGF2"/>
    <s v="FULL PAYMENT"/>
    <m/>
    <n v="98969.574099999998"/>
    <n v="59054.214099999997"/>
    <n v="72.569999999999993"/>
    <m/>
    <s v="TREATMENT CAPSULE"/>
    <s v="TREATMENT"/>
    <s v="HAIR TREATMENT"/>
    <s v="FEMALE"/>
    <s v="ADVANCE-TECHNIQUES"/>
    <s v="SHINE"/>
    <n v="1"/>
    <n v="33"/>
    <n v="100"/>
    <s v="N"/>
    <s v="N"/>
    <n v="50159"/>
    <m/>
    <s v="N"/>
    <m/>
    <m/>
    <m/>
    <m/>
    <m/>
    <m/>
    <m/>
    <m/>
    <s v="N"/>
    <m/>
    <m/>
    <m/>
    <x v="0"/>
    <m/>
    <n v="102"/>
    <s v="HAIR - 2"/>
    <s v="N"/>
    <m/>
    <m/>
    <s v="N"/>
    <n v="20230306"/>
    <m/>
    <n v="134470594"/>
    <s v="MIXED"/>
    <s v="Tech rep lvl"/>
    <s v="CosmÃ©ticos"/>
    <n v="1"/>
    <m/>
    <n v="0"/>
    <n v="0"/>
    <n v="100"/>
    <n v="134470595"/>
    <n v="999"/>
    <n v="2"/>
    <x v="0"/>
    <x v="0"/>
    <n v="0.38059999999999999"/>
    <n v="0.435"/>
    <n v="0.38059999999999999"/>
    <n v="0.35339999999999999"/>
    <n v="0.33710000000000001"/>
    <n v="15.99"/>
    <n v="15.99"/>
    <n v="15.99"/>
    <n v="15.99"/>
    <n v="15.99"/>
    <s v="Brasil + Dia a Dia + VGF2"/>
    <s v="Bronze + Dia a Dia + VGF2"/>
    <s v="Prata + Dia a Dia + VGF2"/>
    <s v="Ouro + Dia a Dia + VGF2"/>
    <s v="Estrela + Dia a Dia + VGF2"/>
    <n v="30"/>
    <n v="20"/>
    <n v="30"/>
    <n v="35"/>
    <n v="38"/>
    <n v="83.92"/>
    <n v="83.92"/>
    <n v="83.92"/>
    <n v="83.92"/>
    <n v="83.92"/>
    <n v="0"/>
    <n v="0"/>
    <n v="0"/>
    <n v="0"/>
    <n v="0"/>
    <n v="11.193"/>
    <n v="12.792"/>
    <n v="11.193"/>
    <n v="10.3935"/>
    <n v="9.9138000000000002"/>
    <n v="0"/>
    <n v="0"/>
    <n v="0"/>
    <n v="0"/>
    <n v="0"/>
    <n v="0"/>
    <n v="100"/>
    <n v="100"/>
    <n v="100"/>
    <n v="100"/>
  </r>
  <r>
    <n v="622743"/>
    <x v="865"/>
    <n v="20210314"/>
    <m/>
    <s v="FRAGRANCE"/>
    <x v="362"/>
    <s v="FULL SPEED NITRO REVAMP"/>
    <n v="1221246"/>
    <x v="865"/>
    <n v="1"/>
    <s v="IN-LINE (EXCL NR)"/>
    <s v="REGULAR PRICE"/>
    <n v="0.48010000000000003"/>
    <m/>
    <n v="7.4459999999999997"/>
    <m/>
    <m/>
    <n v="74.900000000000006"/>
    <n v="74.900000000000006"/>
    <n v="1001"/>
    <n v="1001"/>
    <n v="96"/>
    <s v="WORK IN PROGRESS"/>
    <n v="134470607"/>
    <s v="NO INCENTIVE"/>
    <s v="N"/>
    <s v="N"/>
    <s v="N"/>
    <s v="N"/>
    <x v="3"/>
    <n v="134470622"/>
    <n v="28"/>
    <n v="11"/>
    <n v="20230306"/>
    <s v="CUSTOMER"/>
    <n v="15"/>
    <s v="Y"/>
    <s v="Tech rep lvl + Dia a Dia + VGF2"/>
    <s v="FULL PAYMENT"/>
    <m/>
    <n v="34975.251600000003"/>
    <n v="27521.8056"/>
    <n v="85.51"/>
    <m/>
    <s v="EDT SPRAY"/>
    <s v="EDP/EDT/COLOGNE"/>
    <s v="FRAGRANCE JUICES"/>
    <s v="MALE"/>
    <s v="FULL SPEED/RPM FRANCHISE"/>
    <s v="FULL SPEED NITRO"/>
    <n v="0"/>
    <n v="100"/>
    <n v="100"/>
    <s v="N"/>
    <s v="N"/>
    <n v="50952"/>
    <m/>
    <s v="N"/>
    <m/>
    <m/>
    <m/>
    <m/>
    <m/>
    <m/>
    <m/>
    <m/>
    <s v="N"/>
    <m/>
    <m/>
    <m/>
    <x v="0"/>
    <m/>
    <n v="96"/>
    <s v="PERFUMARIA - 10"/>
    <s v="N"/>
    <m/>
    <m/>
    <s v="N"/>
    <n v="20230306"/>
    <m/>
    <n v="134470607"/>
    <s v="MIXED"/>
    <s v="Tech rep lvl"/>
    <s v="CosmÃ©ticos"/>
    <n v="1"/>
    <m/>
    <n v="0"/>
    <n v="0"/>
    <n v="100"/>
    <n v="134470621"/>
    <n v="999"/>
    <n v="2"/>
    <x v="0"/>
    <x v="0"/>
    <n v="0.48010000000000003"/>
    <n v="0.54869999999999997"/>
    <n v="0.48010000000000003"/>
    <n v="0.44579999999999997"/>
    <n v="0.42530000000000001"/>
    <n v="74.900000000000006"/>
    <n v="74.900000000000006"/>
    <n v="74.900000000000006"/>
    <n v="74.900000000000006"/>
    <n v="74.900000000000006"/>
    <s v="Brasil + Dia a Dia + VGF2"/>
    <s v="Bronze + Dia a Dia + VGF2"/>
    <s v="Prata + Dia a Dia + VGF2"/>
    <s v="Ouro + Dia a Dia + VGF2"/>
    <s v="Estrela + Dia a Dia + VGF2"/>
    <n v="30"/>
    <n v="20"/>
    <n v="30"/>
    <n v="35"/>
    <n v="38"/>
    <n v="45.79"/>
    <n v="45.79"/>
    <n v="45.79"/>
    <n v="45.79"/>
    <n v="45.79"/>
    <n v="0"/>
    <n v="0"/>
    <n v="0"/>
    <n v="0"/>
    <n v="0"/>
    <n v="52.43"/>
    <n v="59.92"/>
    <n v="52.43"/>
    <n v="48.685000000000002"/>
    <n v="46.438000000000002"/>
    <n v="0"/>
    <n v="0"/>
    <n v="0"/>
    <n v="0"/>
    <n v="0"/>
    <n v="0"/>
    <n v="100"/>
    <n v="100"/>
    <n v="100"/>
    <n v="100"/>
  </r>
  <r>
    <n v="622745"/>
    <x v="866"/>
    <n v="20210314"/>
    <m/>
    <s v="FRAGRANCE"/>
    <x v="362"/>
    <s v="FULL SPEED VIRTUAL ADRENALINE REVAMP"/>
    <n v="1221248"/>
    <x v="866"/>
    <n v="1"/>
    <s v="IN-LINE (EXCL NR)"/>
    <s v="REGULAR PRICE"/>
    <n v="0.48010000000000003"/>
    <m/>
    <n v="7.3129999999999997"/>
    <m/>
    <m/>
    <n v="74.900000000000006"/>
    <n v="74.900000000000006"/>
    <n v="953"/>
    <n v="953"/>
    <n v="96"/>
    <s v="WORK IN PROGRESS"/>
    <n v="134470607"/>
    <s v="NO INCENTIVE"/>
    <s v="N"/>
    <s v="N"/>
    <s v="N"/>
    <s v="N"/>
    <x v="3"/>
    <n v="134470634"/>
    <n v="28"/>
    <n v="11"/>
    <n v="20230306"/>
    <s v="CUSTOMER"/>
    <n v="15"/>
    <s v="Y"/>
    <s v="Tech rep lvl + Dia a Dia + VGF2"/>
    <s v="FULL PAYMENT"/>
    <m/>
    <n v="33288.705800000003"/>
    <n v="26319.416799999999"/>
    <n v="85.77"/>
    <m/>
    <s v="EDT SPRAY"/>
    <s v="EDP/EDT/COLOGNE"/>
    <s v="FRAGRANCE JUICES"/>
    <s v="MALE"/>
    <s v="FULL SPEED/RPM FRANCHISE"/>
    <s v="FULL SPEED VIRTUAL ADRENALINE"/>
    <n v="0"/>
    <n v="100"/>
    <n v="100"/>
    <s v="N"/>
    <s v="N"/>
    <n v="51177"/>
    <m/>
    <s v="N"/>
    <m/>
    <m/>
    <m/>
    <m/>
    <m/>
    <m/>
    <m/>
    <m/>
    <s v="N"/>
    <m/>
    <m/>
    <m/>
    <x v="0"/>
    <m/>
    <n v="96"/>
    <s v="PERFUMARIA - 10"/>
    <s v="N"/>
    <m/>
    <m/>
    <s v="N"/>
    <n v="20230306"/>
    <m/>
    <n v="134470607"/>
    <s v="MIXED"/>
    <s v="Tech rep lvl"/>
    <s v="CosmÃ©ticos"/>
    <n v="1"/>
    <m/>
    <n v="0"/>
    <n v="0"/>
    <n v="100"/>
    <n v="134470633"/>
    <n v="999"/>
    <n v="2"/>
    <x v="0"/>
    <x v="0"/>
    <n v="0.48010000000000003"/>
    <n v="0.54869999999999997"/>
    <n v="0.48010000000000003"/>
    <n v="0.44579999999999997"/>
    <n v="0.42530000000000001"/>
    <n v="74.900000000000006"/>
    <n v="74.900000000000006"/>
    <n v="74.900000000000006"/>
    <n v="74.900000000000006"/>
    <n v="74.900000000000006"/>
    <s v="Brasil + Dia a Dia + VGF2"/>
    <s v="Bronze + Dia a Dia + VGF2"/>
    <s v="Prata + Dia a Dia + VGF2"/>
    <s v="Ouro + Dia a Dia + VGF2"/>
    <s v="Estrela + Dia a Dia + VGF2"/>
    <n v="30"/>
    <n v="20"/>
    <n v="30"/>
    <n v="35"/>
    <n v="38"/>
    <n v="45.79"/>
    <n v="45.79"/>
    <n v="45.79"/>
    <n v="45.79"/>
    <n v="45.79"/>
    <n v="0"/>
    <n v="0"/>
    <n v="0"/>
    <n v="0"/>
    <n v="0"/>
    <n v="52.43"/>
    <n v="59.92"/>
    <n v="52.43"/>
    <n v="48.685000000000002"/>
    <n v="46.438000000000002"/>
    <n v="0"/>
    <n v="0"/>
    <n v="0"/>
    <n v="0"/>
    <n v="0"/>
    <n v="0"/>
    <n v="100"/>
    <n v="100"/>
    <n v="100"/>
    <n v="100"/>
  </r>
  <r>
    <n v="625641"/>
    <x v="867"/>
    <n v="20210311"/>
    <m/>
    <s v="FRAGRANCE"/>
    <x v="362"/>
    <s v="300KM/H GAMER EDT LATAM"/>
    <n v="1222801"/>
    <x v="867"/>
    <n v="1"/>
    <s v="IN-LINE (EXCL NR)"/>
    <s v="REGULAR PRICE"/>
    <n v="0.48010000000000003"/>
    <m/>
    <n v="6.69"/>
    <m/>
    <m/>
    <n v="74.900000000000006"/>
    <n v="74.900000000000006"/>
    <n v="1638"/>
    <n v="1638"/>
    <n v="96"/>
    <s v="WORK IN PROGRESS"/>
    <n v="134470607"/>
    <s v="NO INCENTIVE"/>
    <s v="N"/>
    <s v="N"/>
    <s v="N"/>
    <s v="Y"/>
    <x v="3"/>
    <n v="134470682"/>
    <n v="28"/>
    <n v="11"/>
    <n v="20230306"/>
    <s v="CUSTOMER"/>
    <n v="15"/>
    <s v="Y"/>
    <s v="Tech rep lvl + Dia a Dia + VGF2"/>
    <s v="FULL PAYMENT"/>
    <m/>
    <n v="57227.142800000001"/>
    <n v="46268.9228"/>
    <n v="86.98"/>
    <m/>
    <s v="EDT SPRAY"/>
    <s v="EDP/EDT/COLOGNE"/>
    <s v="FRAGRANCE JUICES"/>
    <s v="MALE"/>
    <s v="FULL SPEED/RPM FRANCHISE"/>
    <s v="FULL SPEED GAMER"/>
    <n v="0"/>
    <n v="100"/>
    <n v="100"/>
    <s v="N"/>
    <s v="N"/>
    <n v="50396"/>
    <m/>
    <s v="N"/>
    <m/>
    <m/>
    <m/>
    <m/>
    <m/>
    <m/>
    <m/>
    <m/>
    <s v="N"/>
    <m/>
    <m/>
    <m/>
    <x v="0"/>
    <m/>
    <n v="96"/>
    <s v="PERFUMARIA - 10"/>
    <s v="N"/>
    <m/>
    <m/>
    <s v="N"/>
    <n v="20230306"/>
    <m/>
    <n v="134470607"/>
    <s v="MIXED"/>
    <s v="Tech rep lvl"/>
    <s v="CosmÃ©ticos"/>
    <n v="1"/>
    <m/>
    <n v="0"/>
    <n v="0"/>
    <n v="100"/>
    <n v="134470681"/>
    <n v="999"/>
    <n v="2"/>
    <x v="0"/>
    <x v="0"/>
    <n v="0.48010000000000003"/>
    <n v="0.54869999999999997"/>
    <n v="0.48010000000000003"/>
    <n v="0.44579999999999997"/>
    <n v="0.42530000000000001"/>
    <n v="74.900000000000006"/>
    <n v="74.900000000000006"/>
    <n v="74.900000000000006"/>
    <n v="74.900000000000006"/>
    <n v="74.900000000000006"/>
    <s v="Brasil + Dia a Dia + VGF2"/>
    <s v="Bronze + Dia a Dia + VGF2"/>
    <s v="Prata + Dia a Dia + VGF2"/>
    <s v="Ouro + Dia a Dia + VGF2"/>
    <s v="Estrela + Dia a Dia + VGF2"/>
    <n v="30"/>
    <n v="20"/>
    <n v="30"/>
    <n v="35"/>
    <n v="38"/>
    <n v="45.79"/>
    <n v="45.79"/>
    <n v="45.79"/>
    <n v="45.79"/>
    <n v="45.79"/>
    <n v="0"/>
    <n v="0"/>
    <n v="0"/>
    <n v="0"/>
    <n v="0"/>
    <n v="52.43"/>
    <n v="59.92"/>
    <n v="52.43"/>
    <n v="48.685000000000002"/>
    <n v="46.438000000000002"/>
    <n v="0"/>
    <n v="0"/>
    <n v="0"/>
    <n v="0"/>
    <n v="0"/>
    <n v="0"/>
    <n v="100"/>
    <n v="100"/>
    <n v="100"/>
    <n v="100"/>
  </r>
  <r>
    <n v="631070"/>
    <x v="868"/>
    <n v="20220303"/>
    <m/>
    <s v="FRAGRANCE"/>
    <x v="362"/>
    <s v="FULL SPEED SURFER EDT"/>
    <n v="1226455"/>
    <x v="868"/>
    <n v="1"/>
    <s v="IN-LINE (EXCL NR)"/>
    <s v="REGULAR PRICE"/>
    <n v="0.48010000000000003"/>
    <m/>
    <n v="5.8780000000000001"/>
    <m/>
    <m/>
    <n v="74.900000000000006"/>
    <n v="74.900000000000006"/>
    <n v="910"/>
    <n v="910"/>
    <n v="96"/>
    <s v="WORK IN PROGRESS"/>
    <n v="134470607"/>
    <s v="NO INCENTIVE"/>
    <s v="N"/>
    <s v="N"/>
    <s v="N"/>
    <s v="N"/>
    <x v="3"/>
    <n v="134470658"/>
    <n v="28"/>
    <n v="11"/>
    <n v="20230306"/>
    <s v="CUSTOMER"/>
    <n v="15"/>
    <s v="Y"/>
    <s v="Tech rep lvl + Dia a Dia + VGF2"/>
    <s v="FULL PAYMENT"/>
    <m/>
    <n v="31789.664700000001"/>
    <n v="26440.684700000002"/>
    <n v="88.56"/>
    <m/>
    <s v="EDT SPRAY"/>
    <s v="EDP/EDT/COLOGNE"/>
    <s v="FRAGRANCE JUICES"/>
    <s v="MALE"/>
    <s v="FULL SPEED/RPM FRANCHISE"/>
    <s v="FULL SPEED SURFER"/>
    <n v="0"/>
    <n v="100"/>
    <n v="100"/>
    <s v="N"/>
    <s v="N"/>
    <n v="52411"/>
    <m/>
    <s v="N"/>
    <m/>
    <m/>
    <m/>
    <m/>
    <m/>
    <m/>
    <m/>
    <m/>
    <s v="N"/>
    <m/>
    <m/>
    <m/>
    <x v="0"/>
    <m/>
    <n v="96"/>
    <s v="PERFUMARIA - 10"/>
    <s v="N"/>
    <m/>
    <m/>
    <s v="N"/>
    <n v="20230306"/>
    <m/>
    <n v="134470607"/>
    <s v="MIXED"/>
    <s v="Tech rep lvl"/>
    <s v="CosmÃ©ticos"/>
    <n v="1"/>
    <m/>
    <n v="0"/>
    <n v="0"/>
    <n v="100"/>
    <n v="134470657"/>
    <n v="999"/>
    <n v="2"/>
    <x v="0"/>
    <x v="0"/>
    <n v="0.48010000000000003"/>
    <n v="0.54869999999999997"/>
    <n v="0.48010000000000003"/>
    <n v="0.44579999999999997"/>
    <n v="0.42530000000000001"/>
    <n v="74.900000000000006"/>
    <n v="74.900000000000006"/>
    <n v="74.900000000000006"/>
    <n v="74.900000000000006"/>
    <n v="74.900000000000006"/>
    <s v="Brasil + Dia a Dia + VGF2"/>
    <s v="Bronze + Dia a Dia + VGF2"/>
    <s v="Prata + Dia a Dia + VGF2"/>
    <s v="Ouro + Dia a Dia + VGF2"/>
    <s v="Estrela + Dia a Dia + VGF2"/>
    <n v="30"/>
    <n v="20"/>
    <n v="30"/>
    <n v="35"/>
    <n v="38"/>
    <n v="45.79"/>
    <n v="45.79"/>
    <n v="45.79"/>
    <n v="45.79"/>
    <n v="45.79"/>
    <n v="0"/>
    <n v="0"/>
    <n v="0"/>
    <n v="0"/>
    <n v="0"/>
    <n v="52.43"/>
    <n v="59.92"/>
    <n v="52.43"/>
    <n v="48.685000000000002"/>
    <n v="46.438000000000002"/>
    <n v="0"/>
    <n v="0"/>
    <n v="0"/>
    <n v="0"/>
    <n v="0"/>
    <n v="0"/>
    <n v="100"/>
    <n v="100"/>
    <n v="100"/>
    <n v="100"/>
  </r>
  <r>
    <n v="631361"/>
    <x v="869"/>
    <n v="20210314"/>
    <m/>
    <s v="FRAGRANCE"/>
    <x v="362"/>
    <s v="FULL SPEED SUPERSONIC REFRESH LATAM"/>
    <n v="1226612"/>
    <x v="869"/>
    <n v="1"/>
    <s v="IN-LINE (EXCL NR)"/>
    <s v="REGULAR PRICE"/>
    <n v="0.48010000000000003"/>
    <m/>
    <n v="7.64"/>
    <m/>
    <m/>
    <n v="74.900000000000006"/>
    <n v="74.900000000000006"/>
    <n v="955"/>
    <n v="955"/>
    <n v="96"/>
    <s v="WORK IN PROGRESS"/>
    <n v="134470607"/>
    <s v="NO INCENTIVE"/>
    <s v="N"/>
    <s v="N"/>
    <s v="N"/>
    <s v="N"/>
    <x v="3"/>
    <n v="134470646"/>
    <n v="28"/>
    <n v="11"/>
    <n v="20230306"/>
    <s v="CUSTOMER"/>
    <n v="15"/>
    <s v="Y"/>
    <s v="Tech rep lvl + Dia a Dia + VGF2"/>
    <s v="FULL PAYMENT"/>
    <m/>
    <n v="33365.762900000002"/>
    <n v="26069.562900000001"/>
    <n v="85.13"/>
    <m/>
    <s v="EDT SPRAY"/>
    <s v="EDP/EDT/COLOGNE"/>
    <s v="FRAGRANCE JUICES"/>
    <s v="MALE"/>
    <s v="FULL SPEED/RPM FRANCHISE"/>
    <s v="FULL SPEED SUPERSONIC -WN-"/>
    <n v="0"/>
    <n v="100"/>
    <n v="100"/>
    <s v="N"/>
    <s v="N"/>
    <n v="52267"/>
    <m/>
    <s v="N"/>
    <m/>
    <m/>
    <m/>
    <m/>
    <m/>
    <m/>
    <m/>
    <m/>
    <s v="N"/>
    <m/>
    <m/>
    <m/>
    <x v="0"/>
    <m/>
    <n v="96"/>
    <s v="PERFUMARIA - 10"/>
    <s v="N"/>
    <m/>
    <m/>
    <s v="N"/>
    <n v="20230306"/>
    <m/>
    <n v="134470607"/>
    <s v="MIXED"/>
    <s v="Tech rep lvl"/>
    <s v="CosmÃ©ticos"/>
    <n v="1"/>
    <m/>
    <n v="0"/>
    <n v="0"/>
    <n v="100"/>
    <n v="134470645"/>
    <n v="999"/>
    <n v="2"/>
    <x v="0"/>
    <x v="0"/>
    <n v="0.48010000000000003"/>
    <n v="0.54869999999999997"/>
    <n v="0.48010000000000003"/>
    <n v="0.44579999999999997"/>
    <n v="0.42530000000000001"/>
    <n v="74.900000000000006"/>
    <n v="74.900000000000006"/>
    <n v="74.900000000000006"/>
    <n v="74.900000000000006"/>
    <n v="74.900000000000006"/>
    <s v="Brasil + Dia a Dia + VGF2"/>
    <s v="Bronze + Dia a Dia + VGF2"/>
    <s v="Prata + Dia a Dia + VGF2"/>
    <s v="Ouro + Dia a Dia + VGF2"/>
    <s v="Estrela + Dia a Dia + VGF2"/>
    <n v="30"/>
    <n v="20"/>
    <n v="30"/>
    <n v="35"/>
    <n v="38"/>
    <n v="45.79"/>
    <n v="45.79"/>
    <n v="45.79"/>
    <n v="45.79"/>
    <n v="45.79"/>
    <n v="0"/>
    <n v="0"/>
    <n v="0"/>
    <n v="0"/>
    <n v="0"/>
    <n v="52.43"/>
    <n v="59.92"/>
    <n v="52.43"/>
    <n v="48.685000000000002"/>
    <n v="46.438000000000002"/>
    <n v="0"/>
    <n v="0"/>
    <n v="0"/>
    <n v="0"/>
    <n v="0"/>
    <n v="0"/>
    <n v="100"/>
    <n v="100"/>
    <n v="100"/>
    <n v="100"/>
  </r>
  <r>
    <n v="636824"/>
    <x v="870"/>
    <n v="20220313"/>
    <m/>
    <s v="FRAGRANCE"/>
    <x v="362"/>
    <s v="FULL SPEED MAX TURBO 100ML REFORMULATION"/>
    <n v="1230405"/>
    <x v="870"/>
    <n v="1"/>
    <s v="IN-LINE (EXCL NR)"/>
    <s v="REGULAR PRICE"/>
    <n v="0.48010000000000003"/>
    <m/>
    <n v="7.4359999999999999"/>
    <m/>
    <m/>
    <n v="74.900000000000006"/>
    <n v="74.900000000000006"/>
    <n v="3186"/>
    <n v="3186"/>
    <n v="96"/>
    <s v="WORK IN PROGRESS"/>
    <n v="134470607"/>
    <s v="NO INCENTIVE"/>
    <s v="N"/>
    <s v="N"/>
    <s v="N"/>
    <s v="N"/>
    <x v="3"/>
    <n v="134470670"/>
    <n v="28"/>
    <n v="11"/>
    <n v="20230306"/>
    <s v="CUSTOMER"/>
    <n v="15"/>
    <s v="Y"/>
    <s v="Tech rep lvl + Dia a Dia + VGF2"/>
    <s v="FULL PAYMENT"/>
    <m/>
    <n v="111319.5408"/>
    <n v="87628.444799999997"/>
    <n v="85.53"/>
    <m/>
    <s v="EDT SPRAY"/>
    <s v="EDP/EDT/COLOGNE"/>
    <s v="FRAGRANCE JUICES"/>
    <s v="MALE"/>
    <s v="FULL SPEED/RPM FRANCHISE"/>
    <s v="FULL SPEED MAX TURBO"/>
    <n v="0"/>
    <n v="100"/>
    <n v="100"/>
    <s v="N"/>
    <s v="N"/>
    <n v="52187"/>
    <m/>
    <s v="N"/>
    <m/>
    <m/>
    <m/>
    <m/>
    <m/>
    <m/>
    <m/>
    <m/>
    <s v="N"/>
    <m/>
    <m/>
    <m/>
    <x v="0"/>
    <m/>
    <n v="96"/>
    <s v="PERFUMARIA - 10"/>
    <s v="N"/>
    <m/>
    <m/>
    <s v="N"/>
    <n v="20230306"/>
    <m/>
    <n v="134470607"/>
    <s v="MIXED"/>
    <s v="Tech rep lvl"/>
    <s v="CosmÃ©ticos"/>
    <n v="1"/>
    <m/>
    <n v="0"/>
    <n v="0"/>
    <n v="100"/>
    <n v="134470669"/>
    <n v="999"/>
    <n v="2"/>
    <x v="0"/>
    <x v="0"/>
    <n v="0.48010000000000003"/>
    <n v="0.54869999999999997"/>
    <n v="0.48010000000000003"/>
    <n v="0.44579999999999997"/>
    <n v="0.42530000000000001"/>
    <n v="74.900000000000006"/>
    <n v="74.900000000000006"/>
    <n v="74.900000000000006"/>
    <n v="74.900000000000006"/>
    <n v="74.900000000000006"/>
    <s v="Brasil + Dia a Dia + VGF2"/>
    <s v="Bronze + Dia a Dia + VGF2"/>
    <s v="Prata + Dia a Dia + VGF2"/>
    <s v="Ouro + Dia a Dia + VGF2"/>
    <s v="Estrela + Dia a Dia + VGF2"/>
    <n v="30"/>
    <n v="20"/>
    <n v="30"/>
    <n v="35"/>
    <n v="38"/>
    <n v="45.79"/>
    <n v="45.79"/>
    <n v="45.79"/>
    <n v="45.79"/>
    <n v="45.79"/>
    <n v="0"/>
    <n v="0"/>
    <n v="0"/>
    <n v="0"/>
    <n v="0"/>
    <n v="52.43"/>
    <n v="59.92"/>
    <n v="52.43"/>
    <n v="48.685000000000002"/>
    <n v="46.438000000000002"/>
    <n v="0"/>
    <n v="0"/>
    <n v="0"/>
    <n v="0"/>
    <n v="0"/>
    <n v="0"/>
    <n v="100"/>
    <n v="100"/>
    <n v="100"/>
    <n v="100"/>
  </r>
  <r>
    <n v="636712"/>
    <x v="871"/>
    <n v="20220315"/>
    <m/>
    <s v="TOILETRIES"/>
    <x v="363"/>
    <s v="AT ARGAN MASK IN A TUBE 200G"/>
    <n v="1230317"/>
    <x v="871"/>
    <n v="1"/>
    <s v="IN-LINE (EXCL NR)"/>
    <s v="REGULAR PRICE"/>
    <n v="0.38059999999999999"/>
    <m/>
    <n v="2.7930000000000001"/>
    <m/>
    <m/>
    <n v="22.99"/>
    <n v="22.99"/>
    <n v="3397"/>
    <n v="3397"/>
    <n v="103"/>
    <s v="WORK IN PROGRESS"/>
    <n v="134470608"/>
    <s v="NO INCENTIVE"/>
    <s v="N"/>
    <s v="N"/>
    <s v="N"/>
    <s v="N"/>
    <x v="3"/>
    <n v="134470610"/>
    <n v="28"/>
    <n v="11"/>
    <n v="20230306"/>
    <s v="CUSTOMER"/>
    <n v="15"/>
    <s v="Y"/>
    <s v="Tech rep lvl + Dia a Dia + VGF2"/>
    <s v="FULL PAYMENT"/>
    <m/>
    <n v="28881.1162"/>
    <n v="19393.2952"/>
    <n v="77.66"/>
    <m/>
    <s v="TREATMENT MASK"/>
    <s v="TREATMENT"/>
    <s v="HAIR TREATMENT"/>
    <s v="FEMALE"/>
    <s v="ADVANCE-TECHNIQUES"/>
    <s v="MOISTURE"/>
    <n v="1"/>
    <n v="33"/>
    <n v="100"/>
    <s v="N"/>
    <s v="N"/>
    <n v="51793"/>
    <m/>
    <s v="N"/>
    <m/>
    <m/>
    <m/>
    <m/>
    <m/>
    <m/>
    <m/>
    <m/>
    <s v="N"/>
    <m/>
    <m/>
    <m/>
    <x v="0"/>
    <m/>
    <n v="102"/>
    <s v="HAIR - 2"/>
    <s v="N"/>
    <m/>
    <m/>
    <s v="N"/>
    <n v="20230306"/>
    <m/>
    <n v="134470608"/>
    <s v="MIXED"/>
    <s v="Tech rep lvl"/>
    <s v="CosmÃ©ticos"/>
    <n v="1"/>
    <m/>
    <n v="0"/>
    <n v="0"/>
    <n v="100"/>
    <n v="134470609"/>
    <n v="999"/>
    <n v="2"/>
    <x v="0"/>
    <x v="0"/>
    <n v="0.38059999999999999"/>
    <n v="0.435"/>
    <n v="0.38059999999999999"/>
    <n v="0.35339999999999999"/>
    <n v="0.33710000000000001"/>
    <n v="22.99"/>
    <n v="22.99"/>
    <n v="22.99"/>
    <n v="22.99"/>
    <n v="22.99"/>
    <s v="Brasil + Dia a Dia + VGF2"/>
    <s v="Bronze + Dia a Dia + VGF2"/>
    <s v="Prata + Dia a Dia + VGF2"/>
    <s v="Ouro + Dia a Dia + VGF2"/>
    <s v="Estrela + Dia a Dia + VGF2"/>
    <n v="30"/>
    <n v="20"/>
    <n v="30"/>
    <n v="35"/>
    <n v="38"/>
    <n v="83.92"/>
    <n v="83.92"/>
    <n v="83.92"/>
    <n v="83.92"/>
    <n v="83.92"/>
    <n v="0"/>
    <n v="0"/>
    <n v="0"/>
    <n v="0"/>
    <n v="0"/>
    <n v="16.093"/>
    <n v="18.391999999999999"/>
    <n v="16.093"/>
    <n v="14.9435"/>
    <n v="14.2538"/>
    <n v="0"/>
    <n v="0"/>
    <n v="0"/>
    <n v="0"/>
    <n v="0"/>
    <n v="0"/>
    <n v="100"/>
    <n v="100"/>
    <n v="100"/>
    <n v="100"/>
  </r>
  <r>
    <n v="632530"/>
    <x v="872"/>
    <n v="20220314"/>
    <m/>
    <s v="TOILETRIES"/>
    <x v="364"/>
    <s v="1Q2022 AT AGELESS HAIR TREATMENT 50ML"/>
    <n v="1227445"/>
    <x v="872"/>
    <n v="1"/>
    <s v="IN-LINE (EXCL NR)"/>
    <s v="REGULAR PRICE"/>
    <n v="0.38059999999999999"/>
    <m/>
    <n v="4.242"/>
    <m/>
    <m/>
    <n v="36.99"/>
    <n v="36.99"/>
    <n v="693"/>
    <n v="693"/>
    <n v="168"/>
    <s v="WORK IN PROGRESS"/>
    <n v="134470693"/>
    <s v="NO INCENTIVE"/>
    <s v="N"/>
    <s v="N"/>
    <s v="N"/>
    <s v="N"/>
    <x v="3"/>
    <n v="134470695"/>
    <n v="28"/>
    <n v="11"/>
    <n v="20230306"/>
    <s v="CUSTOMER"/>
    <n v="15"/>
    <s v="Y"/>
    <s v="Tech rep lvl + Dia a Dia + VGF2"/>
    <s v="FULL PAYMENT"/>
    <m/>
    <n v="9476.5310000000009"/>
    <n v="6536.8249999999998"/>
    <n v="78.91"/>
    <m/>
    <s v="TREATMENT LOTION"/>
    <s v="TREATMENT"/>
    <s v="HAIR TREATMENT"/>
    <s v="FEMALE"/>
    <s v="ADVANCE-TECHNIQUES"/>
    <s v="ADVANCE TECHNIQUES"/>
    <n v="0"/>
    <n v="100"/>
    <n v="100"/>
    <s v="N"/>
    <s v="N"/>
    <n v="50655"/>
    <m/>
    <s v="N"/>
    <m/>
    <m/>
    <m/>
    <m/>
    <m/>
    <m/>
    <m/>
    <m/>
    <s v="N"/>
    <n v="73976330"/>
    <s v="Extensao Revista Digital"/>
    <m/>
    <x v="0"/>
    <m/>
    <n v="168"/>
    <s v="TOILETRIES -  EXTENSAO REVISTA DIGITAL  1"/>
    <s v="N"/>
    <m/>
    <m/>
    <s v="N"/>
    <n v="20230306"/>
    <m/>
    <n v="134470693"/>
    <s v="MIXED"/>
    <s v="Tech rep lvl"/>
    <s v="CosmÃ©ticos"/>
    <n v="1"/>
    <m/>
    <n v="0"/>
    <n v="0"/>
    <n v="100"/>
    <n v="134470694"/>
    <n v="999"/>
    <n v="2"/>
    <x v="0"/>
    <x v="0"/>
    <n v="0.38059999999999999"/>
    <n v="0.435"/>
    <n v="0.38059999999999999"/>
    <n v="0.35339999999999999"/>
    <n v="0.33710000000000001"/>
    <n v="36.99"/>
    <n v="36.99"/>
    <n v="36.99"/>
    <n v="36.99"/>
    <n v="36.99"/>
    <s v="Brasil + Dia a Dia + VGF2"/>
    <s v="Bronze + Dia a Dia + VGF2"/>
    <s v="Prata + Dia a Dia + VGF2"/>
    <s v="Ouro + Dia a Dia + VGF2"/>
    <s v="Estrela + Dia a Dia + VGF2"/>
    <n v="30"/>
    <n v="20"/>
    <n v="30"/>
    <n v="35"/>
    <n v="38"/>
    <n v="83.92"/>
    <n v="83.92"/>
    <n v="83.92"/>
    <n v="83.92"/>
    <n v="83.92"/>
    <n v="0"/>
    <n v="0"/>
    <n v="0"/>
    <n v="0"/>
    <n v="0"/>
    <n v="25.893000000000001"/>
    <n v="29.591999999999999"/>
    <n v="25.893000000000001"/>
    <n v="24.043500000000002"/>
    <n v="22.933800000000002"/>
    <n v="0"/>
    <n v="0"/>
    <n v="0"/>
    <n v="0"/>
    <n v="0"/>
    <n v="0"/>
    <n v="100"/>
    <n v="100"/>
    <n v="100"/>
    <n v="100"/>
  </r>
  <r>
    <n v="622924"/>
    <x v="873"/>
    <n v="20200304"/>
    <m/>
    <s v="TOILETRIES"/>
    <x v="365"/>
    <s v="AT COLORACAO PERMANENTE - LOCAL BRA"/>
    <n v="1221343"/>
    <x v="873"/>
    <n v="1"/>
    <s v="IN-LINE (EXCL NR)"/>
    <s v="REGULAR PRICE"/>
    <n v="0.48459999999999998"/>
    <m/>
    <n v="2.589"/>
    <m/>
    <m/>
    <n v="16.989999999999998"/>
    <n v="16.989999999999998"/>
    <n v="7924"/>
    <n v="7924"/>
    <n v="104"/>
    <s v="WORK IN PROGRESS"/>
    <n v="134470706"/>
    <s v="NO INCENTIVE"/>
    <s v="N"/>
    <s v="N"/>
    <s v="N"/>
    <s v="N"/>
    <x v="3"/>
    <n v="134470711"/>
    <n v="28"/>
    <n v="11"/>
    <n v="20230306"/>
    <s v="CUSTOMER"/>
    <n v="15"/>
    <s v="Y"/>
    <s v="Tech rep lvl + Dia a Dia + VGF2"/>
    <s v="FULL PAYMENT"/>
    <m/>
    <n v="63393.162799999998"/>
    <n v="42877.926800000001"/>
    <n v="77.989999999999995"/>
    <m/>
    <s v="HAIR COLORANT PERMANENT KIT"/>
    <s v="PERMANENT"/>
    <s v="HAIR COLORANT"/>
    <s v="FEMALE"/>
    <s v="AVON"/>
    <s v="AVON"/>
    <n v="2"/>
    <n v="200"/>
    <n v="10"/>
    <s v="N"/>
    <s v="N"/>
    <n v="51214"/>
    <m/>
    <s v="N"/>
    <m/>
    <m/>
    <m/>
    <m/>
    <m/>
    <m/>
    <m/>
    <m/>
    <s v="N"/>
    <m/>
    <m/>
    <m/>
    <x v="0"/>
    <m/>
    <n v="104"/>
    <s v="HAIR - 3"/>
    <s v="N"/>
    <m/>
    <m/>
    <s v="N"/>
    <n v="20230306"/>
    <m/>
    <n v="134470706"/>
    <s v="MIXED"/>
    <s v="Tech rep lvl"/>
    <s v="CosmÃ©ticos"/>
    <n v="1"/>
    <m/>
    <n v="0"/>
    <n v="0"/>
    <n v="100"/>
    <n v="134470707"/>
    <n v="999"/>
    <n v="2"/>
    <x v="0"/>
    <x v="0"/>
    <n v="0.48459999999999998"/>
    <n v="0.55379999999999996"/>
    <n v="0.48459999999999998"/>
    <n v="0.45"/>
    <n v="0.42920000000000003"/>
    <n v="16.989999999999998"/>
    <n v="16.989999999999998"/>
    <n v="16.989999999999998"/>
    <n v="16.989999999999998"/>
    <n v="16.989999999999998"/>
    <s v="Brasil + Dia a Dia + VGF2"/>
    <s v="Bronze + Dia a Dia + VGF2"/>
    <s v="Prata + Dia a Dia + VGF2"/>
    <s v="Ouro + Dia a Dia + VGF2"/>
    <s v="Estrela + Dia a Dia + VGF2"/>
    <n v="30"/>
    <n v="20"/>
    <n v="30"/>
    <n v="35"/>
    <n v="38"/>
    <n v="44.45"/>
    <n v="44.45"/>
    <n v="44.45"/>
    <n v="44.45"/>
    <n v="44.45"/>
    <n v="0"/>
    <n v="0"/>
    <n v="0"/>
    <n v="0"/>
    <n v="0"/>
    <n v="11.893000000000001"/>
    <n v="13.592000000000001"/>
    <n v="11.893000000000001"/>
    <n v="11.0435"/>
    <n v="10.533799999999999"/>
    <n v="0"/>
    <n v="0"/>
    <n v="0"/>
    <n v="0"/>
    <n v="0"/>
    <n v="0"/>
    <n v="100"/>
    <n v="100"/>
    <n v="100"/>
    <n v="100"/>
  </r>
  <r>
    <n v="622925"/>
    <x v="874"/>
    <n v="20200304"/>
    <m/>
    <s v="TOILETRIES"/>
    <x v="365"/>
    <s v="AT COLORACAO PERMANENTE - LOCAL BRA"/>
    <n v="1221343"/>
    <x v="874"/>
    <n v="1"/>
    <s v="IN-LINE (EXCL NR)"/>
    <s v="REGULAR PRICE"/>
    <n v="0.48459999999999998"/>
    <m/>
    <n v="2.589"/>
    <m/>
    <m/>
    <n v="16.989999999999998"/>
    <n v="16.989999999999998"/>
    <n v="3616"/>
    <n v="3616"/>
    <n v="104"/>
    <s v="WORK IN PROGRESS"/>
    <n v="134470706"/>
    <s v="NO INCENTIVE"/>
    <s v="N"/>
    <s v="N"/>
    <s v="N"/>
    <s v="N"/>
    <x v="3"/>
    <n v="134470710"/>
    <n v="28"/>
    <n v="11"/>
    <n v="20230306"/>
    <s v="CUSTOMER"/>
    <n v="15"/>
    <s v="Y"/>
    <s v="Tech rep lvl + Dia a Dia + VGF2"/>
    <s v="FULL PAYMENT"/>
    <m/>
    <n v="28927.9555"/>
    <n v="19566.1315"/>
    <n v="77.989999999999995"/>
    <m/>
    <s v="HAIR COLORANT PERMANENT KIT"/>
    <s v="PERMANENT"/>
    <s v="HAIR COLORANT"/>
    <s v="FEMALE"/>
    <s v="AVON"/>
    <s v="AVON"/>
    <n v="2"/>
    <n v="200"/>
    <n v="10"/>
    <s v="N"/>
    <s v="N"/>
    <n v="51215"/>
    <m/>
    <s v="N"/>
    <m/>
    <m/>
    <m/>
    <m/>
    <m/>
    <m/>
    <m/>
    <m/>
    <s v="N"/>
    <m/>
    <m/>
    <m/>
    <x v="0"/>
    <m/>
    <n v="104"/>
    <s v="HAIR - 3"/>
    <s v="N"/>
    <m/>
    <m/>
    <s v="N"/>
    <n v="20230306"/>
    <m/>
    <n v="134470706"/>
    <s v="MIXED"/>
    <s v="Tech rep lvl"/>
    <s v="CosmÃ©ticos"/>
    <n v="1"/>
    <m/>
    <n v="0"/>
    <n v="0"/>
    <n v="100"/>
    <n v="134470707"/>
    <n v="999"/>
    <n v="2"/>
    <x v="0"/>
    <x v="0"/>
    <n v="0.48459999999999998"/>
    <n v="0.55379999999999996"/>
    <n v="0.48459999999999998"/>
    <n v="0.45"/>
    <n v="0.42920000000000003"/>
    <n v="16.989999999999998"/>
    <n v="16.989999999999998"/>
    <n v="16.989999999999998"/>
    <n v="16.989999999999998"/>
    <n v="16.989999999999998"/>
    <s v="Brasil + Dia a Dia + VGF2"/>
    <s v="Bronze + Dia a Dia + VGF2"/>
    <s v="Prata + Dia a Dia + VGF2"/>
    <s v="Ouro + Dia a Dia + VGF2"/>
    <s v="Estrela + Dia a Dia + VGF2"/>
    <n v="30"/>
    <n v="20"/>
    <n v="30"/>
    <n v="35"/>
    <n v="38"/>
    <n v="44.45"/>
    <n v="44.45"/>
    <n v="44.45"/>
    <n v="44.45"/>
    <n v="44.45"/>
    <n v="0"/>
    <n v="0"/>
    <n v="0"/>
    <n v="0"/>
    <n v="0"/>
    <n v="11.893000000000001"/>
    <n v="13.592000000000001"/>
    <n v="11.893000000000001"/>
    <n v="11.0435"/>
    <n v="10.533799999999999"/>
    <n v="0"/>
    <n v="0"/>
    <n v="0"/>
    <n v="0"/>
    <n v="0"/>
    <n v="0"/>
    <n v="100"/>
    <n v="100"/>
    <n v="100"/>
    <n v="100"/>
  </r>
  <r>
    <n v="622926"/>
    <x v="875"/>
    <n v="20200304"/>
    <m/>
    <s v="TOILETRIES"/>
    <x v="365"/>
    <s v="AT COLORACAO PERMANENTE - LOCAL BRA"/>
    <n v="1221343"/>
    <x v="875"/>
    <n v="1"/>
    <s v="IN-LINE (EXCL NR)"/>
    <s v="REGULAR PRICE"/>
    <n v="0.48459999999999998"/>
    <m/>
    <n v="2.589"/>
    <m/>
    <m/>
    <n v="16.989999999999998"/>
    <n v="16.989999999999998"/>
    <n v="5006"/>
    <n v="5006"/>
    <n v="104"/>
    <s v="WORK IN PROGRESS"/>
    <n v="134470706"/>
    <s v="NO INCENTIVE"/>
    <s v="N"/>
    <s v="N"/>
    <s v="N"/>
    <s v="N"/>
    <x v="3"/>
    <n v="134470712"/>
    <n v="28"/>
    <n v="11"/>
    <n v="20230306"/>
    <s v="CUSTOMER"/>
    <n v="15"/>
    <s v="Y"/>
    <s v="Tech rep lvl + Dia a Dia + VGF2"/>
    <s v="FULL PAYMENT"/>
    <m/>
    <n v="40047.506200000003"/>
    <n v="27086.9722"/>
    <n v="77.989999999999995"/>
    <m/>
    <s v="HAIR COLORANT PERMANENT KIT"/>
    <s v="PERMANENT"/>
    <s v="HAIR COLORANT"/>
    <s v="FEMALE"/>
    <s v="AVON"/>
    <s v="AVON"/>
    <n v="2"/>
    <n v="200"/>
    <n v="10"/>
    <s v="N"/>
    <s v="N"/>
    <n v="51223"/>
    <m/>
    <s v="N"/>
    <m/>
    <m/>
    <m/>
    <m/>
    <m/>
    <m/>
    <m/>
    <m/>
    <s v="N"/>
    <m/>
    <m/>
    <m/>
    <x v="0"/>
    <m/>
    <n v="104"/>
    <s v="HAIR - 3"/>
    <s v="N"/>
    <m/>
    <m/>
    <s v="N"/>
    <n v="20230306"/>
    <m/>
    <n v="134470706"/>
    <s v="MIXED"/>
    <s v="Tech rep lvl"/>
    <s v="CosmÃ©ticos"/>
    <n v="1"/>
    <m/>
    <n v="0"/>
    <n v="0"/>
    <n v="100"/>
    <n v="134470707"/>
    <n v="999"/>
    <n v="2"/>
    <x v="0"/>
    <x v="0"/>
    <n v="0.48459999999999998"/>
    <n v="0.55379999999999996"/>
    <n v="0.48459999999999998"/>
    <n v="0.45"/>
    <n v="0.42920000000000003"/>
    <n v="16.989999999999998"/>
    <n v="16.989999999999998"/>
    <n v="16.989999999999998"/>
    <n v="16.989999999999998"/>
    <n v="16.989999999999998"/>
    <s v="Brasil + Dia a Dia + VGF2"/>
    <s v="Bronze + Dia a Dia + VGF2"/>
    <s v="Prata + Dia a Dia + VGF2"/>
    <s v="Ouro + Dia a Dia + VGF2"/>
    <s v="Estrela + Dia a Dia + VGF2"/>
    <n v="30"/>
    <n v="20"/>
    <n v="30"/>
    <n v="35"/>
    <n v="38"/>
    <n v="44.45"/>
    <n v="44.45"/>
    <n v="44.45"/>
    <n v="44.45"/>
    <n v="44.45"/>
    <n v="0"/>
    <n v="0"/>
    <n v="0"/>
    <n v="0"/>
    <n v="0"/>
    <n v="11.893000000000001"/>
    <n v="13.592000000000001"/>
    <n v="11.893000000000001"/>
    <n v="11.0435"/>
    <n v="10.533799999999999"/>
    <n v="0"/>
    <n v="0"/>
    <n v="0"/>
    <n v="0"/>
    <n v="0"/>
    <n v="0"/>
    <n v="100"/>
    <n v="100"/>
    <n v="100"/>
    <n v="100"/>
  </r>
  <r>
    <n v="622927"/>
    <x v="876"/>
    <n v="20200304"/>
    <m/>
    <s v="TOILETRIES"/>
    <x v="365"/>
    <s v="AT COLORACAO PERMANENTE - LOCAL BRA"/>
    <n v="1221343"/>
    <x v="876"/>
    <n v="1"/>
    <s v="IN-LINE (EXCL NR)"/>
    <s v="REGULAR PRICE"/>
    <n v="0.48459999999999998"/>
    <m/>
    <n v="2.589"/>
    <m/>
    <m/>
    <n v="16.989999999999998"/>
    <n v="16.989999999999998"/>
    <n v="4508"/>
    <n v="4508"/>
    <n v="104"/>
    <s v="WORK IN PROGRESS"/>
    <n v="134470706"/>
    <s v="NO INCENTIVE"/>
    <s v="N"/>
    <s v="N"/>
    <s v="N"/>
    <s v="N"/>
    <x v="3"/>
    <n v="134470717"/>
    <n v="28"/>
    <n v="11"/>
    <n v="20230306"/>
    <s v="CUSTOMER"/>
    <n v="15"/>
    <s v="Y"/>
    <s v="Tech rep lvl + Dia a Dia + VGF2"/>
    <s v="FULL PAYMENT"/>
    <m/>
    <n v="36064.938000000002"/>
    <n v="24393.725999999999"/>
    <n v="77.989999999999995"/>
    <m/>
    <s v="HAIR COLORANT PERMANENT KIT"/>
    <s v="PERMANENT"/>
    <s v="HAIR COLORANT"/>
    <s v="FEMALE"/>
    <s v="AVON"/>
    <s v="AVON"/>
    <n v="2"/>
    <n v="200"/>
    <n v="10"/>
    <s v="N"/>
    <s v="N"/>
    <n v="51226"/>
    <m/>
    <s v="N"/>
    <m/>
    <m/>
    <m/>
    <m/>
    <m/>
    <m/>
    <m/>
    <m/>
    <s v="N"/>
    <m/>
    <m/>
    <m/>
    <x v="0"/>
    <m/>
    <n v="104"/>
    <s v="HAIR - 3"/>
    <s v="N"/>
    <m/>
    <m/>
    <s v="N"/>
    <n v="20230306"/>
    <m/>
    <n v="134470706"/>
    <s v="MIXED"/>
    <s v="Tech rep lvl"/>
    <s v="CosmÃ©ticos"/>
    <n v="1"/>
    <m/>
    <n v="0"/>
    <n v="0"/>
    <n v="100"/>
    <n v="134470707"/>
    <n v="999"/>
    <n v="2"/>
    <x v="0"/>
    <x v="0"/>
    <n v="0.48459999999999998"/>
    <n v="0.55379999999999996"/>
    <n v="0.48459999999999998"/>
    <n v="0.45"/>
    <n v="0.42920000000000003"/>
    <n v="16.989999999999998"/>
    <n v="16.989999999999998"/>
    <n v="16.989999999999998"/>
    <n v="16.989999999999998"/>
    <n v="16.989999999999998"/>
    <s v="Brasil + Dia a Dia + VGF2"/>
    <s v="Bronze + Dia a Dia + VGF2"/>
    <s v="Prata + Dia a Dia + VGF2"/>
    <s v="Ouro + Dia a Dia + VGF2"/>
    <s v="Estrela + Dia a Dia + VGF2"/>
    <n v="30"/>
    <n v="20"/>
    <n v="30"/>
    <n v="35"/>
    <n v="38"/>
    <n v="44.45"/>
    <n v="44.45"/>
    <n v="44.45"/>
    <n v="44.45"/>
    <n v="44.45"/>
    <n v="0"/>
    <n v="0"/>
    <n v="0"/>
    <n v="0"/>
    <n v="0"/>
    <n v="11.893000000000001"/>
    <n v="13.592000000000001"/>
    <n v="11.893000000000001"/>
    <n v="11.0435"/>
    <n v="10.533799999999999"/>
    <n v="0"/>
    <n v="0"/>
    <n v="0"/>
    <n v="0"/>
    <n v="0"/>
    <n v="0"/>
    <n v="100"/>
    <n v="100"/>
    <n v="100"/>
    <n v="100"/>
  </r>
  <r>
    <n v="622929"/>
    <x v="877"/>
    <n v="20200304"/>
    <m/>
    <s v="TOILETRIES"/>
    <x v="365"/>
    <s v="AT COLORACAO PERMANENTE - LOCAL BRA"/>
    <n v="1221343"/>
    <x v="877"/>
    <n v="1"/>
    <s v="IN-LINE (EXCL NR)"/>
    <s v="REGULAR PRICE"/>
    <n v="0.48459999999999998"/>
    <m/>
    <n v="2.589"/>
    <m/>
    <m/>
    <n v="16.989999999999998"/>
    <n v="16.989999999999998"/>
    <n v="2027"/>
    <n v="2027"/>
    <n v="104"/>
    <s v="WORK IN PROGRESS"/>
    <n v="134470706"/>
    <s v="NO INCENTIVE"/>
    <s v="N"/>
    <s v="N"/>
    <s v="N"/>
    <s v="N"/>
    <x v="3"/>
    <n v="134730399"/>
    <n v="28"/>
    <n v="11"/>
    <n v="20230306"/>
    <s v="CUSTOMER"/>
    <n v="15"/>
    <s v="Y"/>
    <s v="Tech rep lvl + Dia a Dia + VGF2"/>
    <s v="FULL PAYMENT"/>
    <m/>
    <n v="16215.966200000001"/>
    <n v="10968.063200000001"/>
    <n v="77.989999999999995"/>
    <m/>
    <s v="HAIR COLORANT PERMANENT KIT"/>
    <s v="PERMANENT"/>
    <s v="HAIR COLORANT"/>
    <s v="FEMALE"/>
    <s v="AVON"/>
    <s v="AVON"/>
    <n v="2"/>
    <n v="200"/>
    <s v="16.67"/>
    <s v="N"/>
    <s v="N"/>
    <n v="51232"/>
    <m/>
    <s v="N"/>
    <m/>
    <m/>
    <m/>
    <m/>
    <m/>
    <m/>
    <m/>
    <m/>
    <s v="N"/>
    <m/>
    <m/>
    <m/>
    <x v="0"/>
    <m/>
    <n v="104"/>
    <s v="HAIR - 3"/>
    <s v="N"/>
    <m/>
    <m/>
    <s v="N"/>
    <n v="20230306"/>
    <m/>
    <n v="134470706"/>
    <s v="MIXED"/>
    <s v="Tech rep lvl"/>
    <s v="CosmÃ©ticos"/>
    <n v="1"/>
    <m/>
    <n v="0"/>
    <n v="0"/>
    <n v="100"/>
    <n v="134730398"/>
    <n v="999"/>
    <n v="2"/>
    <x v="0"/>
    <x v="0"/>
    <n v="0.48459999999999998"/>
    <n v="0.55379999999999996"/>
    <n v="0.48459999999999998"/>
    <n v="0.45"/>
    <n v="0.42920000000000003"/>
    <n v="16.989999999999998"/>
    <n v="16.989999999999998"/>
    <n v="16.989999999999998"/>
    <n v="16.989999999999998"/>
    <n v="16.989999999999998"/>
    <s v="Brasil + Dia a Dia + VGF2"/>
    <s v="Bronze + Dia a Dia + VGF2"/>
    <s v="Prata + Dia a Dia + VGF2"/>
    <s v="Ouro + Dia a Dia + VGF2"/>
    <s v="Estrela + Dia a Dia + VGF2"/>
    <n v="30"/>
    <n v="20"/>
    <n v="30"/>
    <n v="35"/>
    <n v="38"/>
    <n v="44.45"/>
    <n v="44.45"/>
    <n v="44.45"/>
    <n v="44.45"/>
    <n v="44.45"/>
    <n v="0"/>
    <n v="0"/>
    <n v="0"/>
    <n v="0"/>
    <n v="0"/>
    <n v="11.893000000000001"/>
    <n v="13.592000000000001"/>
    <n v="11.893000000000001"/>
    <n v="11.0435"/>
    <n v="10.533799999999999"/>
    <n v="0"/>
    <n v="0"/>
    <n v="0"/>
    <n v="0"/>
    <n v="0"/>
    <n v="0"/>
    <n v="100"/>
    <n v="100"/>
    <n v="100"/>
    <n v="100"/>
  </r>
  <r>
    <n v="622930"/>
    <x v="878"/>
    <n v="20200304"/>
    <m/>
    <s v="TOILETRIES"/>
    <x v="365"/>
    <s v="AT COLORACAO PERMANENTE - LOCAL BRA"/>
    <n v="1221343"/>
    <x v="878"/>
    <n v="1"/>
    <s v="IN-LINE (EXCL NR)"/>
    <s v="REGULAR PRICE"/>
    <n v="0.48459999999999998"/>
    <m/>
    <n v="2.589"/>
    <m/>
    <m/>
    <n v="16.989999999999998"/>
    <n v="16.989999999999998"/>
    <n v="4101"/>
    <n v="4101"/>
    <n v="104"/>
    <s v="WORK IN PROGRESS"/>
    <n v="134470706"/>
    <s v="NO INCENTIVE"/>
    <s v="N"/>
    <s v="N"/>
    <s v="N"/>
    <s v="N"/>
    <x v="3"/>
    <n v="134470713"/>
    <n v="28"/>
    <n v="11"/>
    <n v="20230306"/>
    <s v="CUSTOMER"/>
    <n v="15"/>
    <s v="Y"/>
    <s v="Tech rep lvl + Dia a Dia + VGF2"/>
    <s v="FULL PAYMENT"/>
    <m/>
    <n v="32809.018600000003"/>
    <n v="22191.529600000002"/>
    <n v="77.989999999999995"/>
    <m/>
    <s v="HAIR COLORANT PERMANENT KIT"/>
    <s v="PERMANENT"/>
    <s v="HAIR COLORANT"/>
    <s v="FEMALE"/>
    <s v="AVON"/>
    <s v="AVON"/>
    <n v="2"/>
    <n v="200"/>
    <n v="10"/>
    <s v="N"/>
    <s v="N"/>
    <n v="51239"/>
    <m/>
    <s v="N"/>
    <m/>
    <m/>
    <m/>
    <m/>
    <m/>
    <m/>
    <m/>
    <m/>
    <s v="N"/>
    <m/>
    <m/>
    <m/>
    <x v="0"/>
    <m/>
    <n v="104"/>
    <s v="HAIR - 3"/>
    <s v="N"/>
    <m/>
    <m/>
    <s v="N"/>
    <n v="20230306"/>
    <m/>
    <n v="134470706"/>
    <s v="MIXED"/>
    <s v="Tech rep lvl"/>
    <s v="CosmÃ©ticos"/>
    <n v="1"/>
    <m/>
    <n v="0"/>
    <n v="0"/>
    <n v="100"/>
    <n v="134470707"/>
    <n v="999"/>
    <n v="2"/>
    <x v="0"/>
    <x v="0"/>
    <n v="0.48459999999999998"/>
    <n v="0.55379999999999996"/>
    <n v="0.48459999999999998"/>
    <n v="0.45"/>
    <n v="0.42920000000000003"/>
    <n v="16.989999999999998"/>
    <n v="16.989999999999998"/>
    <n v="16.989999999999998"/>
    <n v="16.989999999999998"/>
    <n v="16.989999999999998"/>
    <s v="Brasil + Dia a Dia + VGF2"/>
    <s v="Bronze + Dia a Dia + VGF2"/>
    <s v="Prata + Dia a Dia + VGF2"/>
    <s v="Ouro + Dia a Dia + VGF2"/>
    <s v="Estrela + Dia a Dia + VGF2"/>
    <n v="30"/>
    <n v="20"/>
    <n v="30"/>
    <n v="35"/>
    <n v="38"/>
    <n v="44.45"/>
    <n v="44.45"/>
    <n v="44.45"/>
    <n v="44.45"/>
    <n v="44.45"/>
    <n v="0"/>
    <n v="0"/>
    <n v="0"/>
    <n v="0"/>
    <n v="0"/>
    <n v="11.893000000000001"/>
    <n v="13.592000000000001"/>
    <n v="11.893000000000001"/>
    <n v="11.0435"/>
    <n v="10.533799999999999"/>
    <n v="0"/>
    <n v="0"/>
    <n v="0"/>
    <n v="0"/>
    <n v="0"/>
    <n v="0"/>
    <n v="100"/>
    <n v="100"/>
    <n v="100"/>
    <n v="100"/>
  </r>
  <r>
    <n v="622933"/>
    <x v="879"/>
    <n v="20200304"/>
    <m/>
    <s v="TOILETRIES"/>
    <x v="365"/>
    <s v="AT COLORACAO PERMANENTE - LOCAL BRA"/>
    <n v="1221343"/>
    <x v="879"/>
    <n v="1"/>
    <s v="IN-LINE (EXCL NR)"/>
    <s v="REGULAR PRICE"/>
    <n v="0.48459999999999998"/>
    <m/>
    <n v="2.589"/>
    <m/>
    <m/>
    <n v="16.989999999999998"/>
    <n v="16.989999999999998"/>
    <n v="4098"/>
    <n v="4098"/>
    <n v="104"/>
    <s v="WORK IN PROGRESS"/>
    <n v="134470706"/>
    <s v="NO INCENTIVE"/>
    <s v="N"/>
    <s v="N"/>
    <s v="N"/>
    <s v="N"/>
    <x v="3"/>
    <n v="134470715"/>
    <n v="28"/>
    <n v="11"/>
    <n v="20230306"/>
    <s v="CUSTOMER"/>
    <n v="15"/>
    <s v="Y"/>
    <s v="Tech rep lvl + Dia a Dia + VGF2"/>
    <s v="FULL PAYMENT"/>
    <m/>
    <n v="32783.7307"/>
    <n v="22174.008699999998"/>
    <n v="77.989999999999995"/>
    <m/>
    <s v="HAIR COLORANT PERMANENT KIT"/>
    <s v="PERMANENT"/>
    <s v="HAIR COLORANT"/>
    <s v="FEMALE"/>
    <s v="AVON"/>
    <s v="AVON"/>
    <n v="2"/>
    <n v="200"/>
    <n v="10"/>
    <s v="N"/>
    <s v="N"/>
    <n v="51260"/>
    <m/>
    <s v="N"/>
    <m/>
    <m/>
    <m/>
    <m/>
    <m/>
    <m/>
    <m/>
    <m/>
    <s v="N"/>
    <m/>
    <m/>
    <m/>
    <x v="0"/>
    <m/>
    <n v="104"/>
    <s v="HAIR - 3"/>
    <s v="N"/>
    <m/>
    <m/>
    <s v="N"/>
    <n v="20230306"/>
    <m/>
    <n v="134470706"/>
    <s v="MIXED"/>
    <s v="Tech rep lvl"/>
    <s v="CosmÃ©ticos"/>
    <n v="1"/>
    <m/>
    <n v="0"/>
    <n v="0"/>
    <n v="100"/>
    <n v="134470707"/>
    <n v="999"/>
    <n v="2"/>
    <x v="0"/>
    <x v="0"/>
    <n v="0.48459999999999998"/>
    <n v="0.55379999999999996"/>
    <n v="0.48459999999999998"/>
    <n v="0.45"/>
    <n v="0.42920000000000003"/>
    <n v="16.989999999999998"/>
    <n v="16.989999999999998"/>
    <n v="16.989999999999998"/>
    <n v="16.989999999999998"/>
    <n v="16.989999999999998"/>
    <s v="Brasil + Dia a Dia + VGF2"/>
    <s v="Bronze + Dia a Dia + VGF2"/>
    <s v="Prata + Dia a Dia + VGF2"/>
    <s v="Ouro + Dia a Dia + VGF2"/>
    <s v="Estrela + Dia a Dia + VGF2"/>
    <n v="30"/>
    <n v="20"/>
    <n v="30"/>
    <n v="35"/>
    <n v="38"/>
    <n v="44.45"/>
    <n v="44.45"/>
    <n v="44.45"/>
    <n v="44.45"/>
    <n v="44.45"/>
    <n v="0"/>
    <n v="0"/>
    <n v="0"/>
    <n v="0"/>
    <n v="0"/>
    <n v="11.893000000000001"/>
    <n v="13.592000000000001"/>
    <n v="11.893000000000001"/>
    <n v="11.0435"/>
    <n v="10.533799999999999"/>
    <n v="0"/>
    <n v="0"/>
    <n v="0"/>
    <n v="0"/>
    <n v="0"/>
    <n v="0"/>
    <n v="100"/>
    <n v="100"/>
    <n v="100"/>
    <n v="100"/>
  </r>
  <r>
    <n v="622935"/>
    <x v="880"/>
    <n v="20200304"/>
    <m/>
    <s v="TOILETRIES"/>
    <x v="365"/>
    <s v="AT COLORACAO PERMANENTE - LOCAL BRA"/>
    <n v="1221343"/>
    <x v="880"/>
    <n v="1"/>
    <s v="IN-LINE (EXCL NR)"/>
    <s v="REGULAR PRICE"/>
    <n v="0.48459999999999998"/>
    <m/>
    <n v="2.589"/>
    <m/>
    <m/>
    <n v="16.989999999999998"/>
    <n v="16.989999999999998"/>
    <n v="1695"/>
    <n v="1695"/>
    <n v="104"/>
    <s v="WORK IN PROGRESS"/>
    <n v="134470706"/>
    <s v="NO INCENTIVE"/>
    <s v="N"/>
    <s v="N"/>
    <s v="N"/>
    <s v="N"/>
    <x v="3"/>
    <n v="134730404"/>
    <n v="28"/>
    <n v="11"/>
    <n v="20230306"/>
    <s v="CUSTOMER"/>
    <n v="15"/>
    <s v="Y"/>
    <s v="Tech rep lvl + Dia a Dia + VGF2"/>
    <s v="FULL PAYMENT"/>
    <m/>
    <n v="13559.5491"/>
    <n v="9171.1941000000006"/>
    <n v="77.989999999999995"/>
    <m/>
    <s v="HAIR COLORANT PERMANENT KIT"/>
    <s v="PERMANENT"/>
    <s v="HAIR COLORANT"/>
    <s v="FEMALE"/>
    <s v="AVON"/>
    <s v="AVON"/>
    <n v="2"/>
    <n v="200"/>
    <s v="16.67"/>
    <s v="N"/>
    <s v="N"/>
    <n v="51272"/>
    <m/>
    <s v="N"/>
    <m/>
    <m/>
    <m/>
    <m/>
    <m/>
    <m/>
    <m/>
    <m/>
    <s v="N"/>
    <m/>
    <m/>
    <m/>
    <x v="0"/>
    <m/>
    <n v="104"/>
    <s v="HAIR - 3"/>
    <s v="N"/>
    <m/>
    <m/>
    <s v="N"/>
    <n v="20230306"/>
    <m/>
    <n v="134470706"/>
    <s v="MIXED"/>
    <s v="Tech rep lvl"/>
    <s v="CosmÃ©ticos"/>
    <n v="1"/>
    <m/>
    <n v="0"/>
    <n v="0"/>
    <n v="100"/>
    <n v="134730398"/>
    <n v="999"/>
    <n v="2"/>
    <x v="0"/>
    <x v="0"/>
    <n v="0.48459999999999998"/>
    <n v="0.55379999999999996"/>
    <n v="0.48459999999999998"/>
    <n v="0.45"/>
    <n v="0.42920000000000003"/>
    <n v="16.989999999999998"/>
    <n v="16.989999999999998"/>
    <n v="16.989999999999998"/>
    <n v="16.989999999999998"/>
    <n v="16.989999999999998"/>
    <s v="Brasil + Dia a Dia + VGF2"/>
    <s v="Bronze + Dia a Dia + VGF2"/>
    <s v="Prata + Dia a Dia + VGF2"/>
    <s v="Ouro + Dia a Dia + VGF2"/>
    <s v="Estrela + Dia a Dia + VGF2"/>
    <n v="30"/>
    <n v="20"/>
    <n v="30"/>
    <n v="35"/>
    <n v="38"/>
    <n v="44.45"/>
    <n v="44.45"/>
    <n v="44.45"/>
    <n v="44.45"/>
    <n v="44.45"/>
    <n v="0"/>
    <n v="0"/>
    <n v="0"/>
    <n v="0"/>
    <n v="0"/>
    <n v="11.893000000000001"/>
    <n v="13.592000000000001"/>
    <n v="11.893000000000001"/>
    <n v="11.0435"/>
    <n v="10.533799999999999"/>
    <n v="0"/>
    <n v="0"/>
    <n v="0"/>
    <n v="0"/>
    <n v="0"/>
    <n v="0"/>
    <n v="100"/>
    <n v="100"/>
    <n v="100"/>
    <n v="100"/>
  </r>
  <r>
    <n v="622936"/>
    <x v="881"/>
    <n v="20200304"/>
    <m/>
    <s v="TOILETRIES"/>
    <x v="365"/>
    <s v="AT COLORACAO PERMANENTE - LOCAL BRA"/>
    <n v="1221343"/>
    <x v="881"/>
    <n v="1"/>
    <s v="IN-LINE (EXCL NR)"/>
    <s v="REGULAR PRICE"/>
    <n v="0.48459999999999998"/>
    <m/>
    <n v="2.589"/>
    <m/>
    <m/>
    <n v="16.989999999999998"/>
    <n v="16.989999999999998"/>
    <n v="3066"/>
    <n v="3066"/>
    <n v="104"/>
    <s v="WORK IN PROGRESS"/>
    <n v="134470706"/>
    <s v="NO INCENTIVE"/>
    <s v="N"/>
    <s v="N"/>
    <s v="N"/>
    <s v="N"/>
    <x v="3"/>
    <n v="134470708"/>
    <n v="28"/>
    <n v="11"/>
    <n v="20230306"/>
    <s v="CUSTOMER"/>
    <n v="15"/>
    <s v="Y"/>
    <s v="Tech rep lvl + Dia a Dia + VGF2"/>
    <s v="FULL PAYMENT"/>
    <m/>
    <n v="24526.665499999999"/>
    <n v="16588.791499999999"/>
    <n v="77.989999999999995"/>
    <m/>
    <s v="HAIR COLORANT PERMANENT KIT"/>
    <s v="PERMANENT"/>
    <s v="HAIR COLORANT"/>
    <s v="FEMALE"/>
    <s v="AVON"/>
    <s v="AVON"/>
    <n v="2"/>
    <n v="200"/>
    <n v="10"/>
    <s v="N"/>
    <s v="N"/>
    <n v="51275"/>
    <m/>
    <s v="N"/>
    <m/>
    <m/>
    <m/>
    <m/>
    <m/>
    <m/>
    <m/>
    <m/>
    <s v="N"/>
    <m/>
    <m/>
    <m/>
    <x v="0"/>
    <m/>
    <n v="104"/>
    <s v="HAIR - 3"/>
    <s v="N"/>
    <m/>
    <m/>
    <s v="N"/>
    <n v="20230306"/>
    <m/>
    <n v="134470706"/>
    <s v="MIXED"/>
    <s v="Tech rep lvl"/>
    <s v="CosmÃ©ticos"/>
    <n v="1"/>
    <m/>
    <n v="0"/>
    <n v="0"/>
    <n v="100"/>
    <n v="134470707"/>
    <n v="999"/>
    <n v="2"/>
    <x v="0"/>
    <x v="0"/>
    <n v="0.48459999999999998"/>
    <n v="0.55379999999999996"/>
    <n v="0.48459999999999998"/>
    <n v="0.45"/>
    <n v="0.42920000000000003"/>
    <n v="16.989999999999998"/>
    <n v="16.989999999999998"/>
    <n v="16.989999999999998"/>
    <n v="16.989999999999998"/>
    <n v="16.989999999999998"/>
    <s v="Brasil + Dia a Dia + VGF2"/>
    <s v="Bronze + Dia a Dia + VGF2"/>
    <s v="Prata + Dia a Dia + VGF2"/>
    <s v="Ouro + Dia a Dia + VGF2"/>
    <s v="Estrela + Dia a Dia + VGF2"/>
    <n v="30"/>
    <n v="20"/>
    <n v="30"/>
    <n v="35"/>
    <n v="38"/>
    <n v="44.45"/>
    <n v="44.45"/>
    <n v="44.45"/>
    <n v="44.45"/>
    <n v="44.45"/>
    <n v="0"/>
    <n v="0"/>
    <n v="0"/>
    <n v="0"/>
    <n v="0"/>
    <n v="11.893000000000001"/>
    <n v="13.592000000000001"/>
    <n v="11.893000000000001"/>
    <n v="11.0435"/>
    <n v="10.533799999999999"/>
    <n v="0"/>
    <n v="0"/>
    <n v="0"/>
    <n v="0"/>
    <n v="0"/>
    <n v="0"/>
    <n v="100"/>
    <n v="100"/>
    <n v="100"/>
    <n v="100"/>
  </r>
  <r>
    <n v="622937"/>
    <x v="882"/>
    <n v="20200304"/>
    <m/>
    <s v="TOILETRIES"/>
    <x v="365"/>
    <s v="AT COLORACAO PERMANENTE - LOCAL BRA"/>
    <n v="1221343"/>
    <x v="882"/>
    <n v="1"/>
    <s v="IN-LINE (EXCL NR)"/>
    <s v="REGULAR PRICE"/>
    <n v="0.48459999999999998"/>
    <m/>
    <n v="2.589"/>
    <m/>
    <m/>
    <n v="16.989999999999998"/>
    <n v="16.989999999999998"/>
    <n v="3991"/>
    <n v="3991"/>
    <n v="104"/>
    <s v="WORK IN PROGRESS"/>
    <n v="134470706"/>
    <s v="NO INCENTIVE"/>
    <s v="N"/>
    <s v="N"/>
    <s v="N"/>
    <s v="N"/>
    <x v="3"/>
    <n v="134470709"/>
    <n v="28"/>
    <n v="11"/>
    <n v="20230306"/>
    <s v="CUSTOMER"/>
    <n v="15"/>
    <s v="Y"/>
    <s v="Tech rep lvl + Dia a Dia + VGF2"/>
    <s v="FULL PAYMENT"/>
    <m/>
    <n v="31927.584200000001"/>
    <n v="21594.885200000001"/>
    <n v="77.989999999999995"/>
    <m/>
    <s v="HAIR COLORANT PERMANENT KIT"/>
    <s v="PERMANENT"/>
    <s v="HAIR COLORANT"/>
    <s v="FEMALE"/>
    <s v="AVON"/>
    <s v="AVON"/>
    <n v="2"/>
    <n v="200"/>
    <n v="10"/>
    <s v="N"/>
    <s v="N"/>
    <n v="51280"/>
    <m/>
    <s v="N"/>
    <m/>
    <m/>
    <m/>
    <m/>
    <m/>
    <m/>
    <m/>
    <m/>
    <s v="N"/>
    <m/>
    <m/>
    <m/>
    <x v="0"/>
    <m/>
    <n v="104"/>
    <s v="HAIR - 3"/>
    <s v="N"/>
    <m/>
    <m/>
    <s v="N"/>
    <n v="20230306"/>
    <m/>
    <n v="134470706"/>
    <s v="MIXED"/>
    <s v="Tech rep lvl"/>
    <s v="CosmÃ©ticos"/>
    <n v="1"/>
    <m/>
    <n v="0"/>
    <n v="0"/>
    <n v="100"/>
    <n v="134470707"/>
    <n v="999"/>
    <n v="2"/>
    <x v="0"/>
    <x v="0"/>
    <n v="0.48459999999999998"/>
    <n v="0.55379999999999996"/>
    <n v="0.48459999999999998"/>
    <n v="0.45"/>
    <n v="0.42920000000000003"/>
    <n v="16.989999999999998"/>
    <n v="16.989999999999998"/>
    <n v="16.989999999999998"/>
    <n v="16.989999999999998"/>
    <n v="16.989999999999998"/>
    <s v="Brasil + Dia a Dia + VGF2"/>
    <s v="Bronze + Dia a Dia + VGF2"/>
    <s v="Prata + Dia a Dia + VGF2"/>
    <s v="Ouro + Dia a Dia + VGF2"/>
    <s v="Estrela + Dia a Dia + VGF2"/>
    <n v="30"/>
    <n v="20"/>
    <n v="30"/>
    <n v="35"/>
    <n v="38"/>
    <n v="44.45"/>
    <n v="44.45"/>
    <n v="44.45"/>
    <n v="44.45"/>
    <n v="44.45"/>
    <n v="0"/>
    <n v="0"/>
    <n v="0"/>
    <n v="0"/>
    <n v="0"/>
    <n v="11.893000000000001"/>
    <n v="13.592000000000001"/>
    <n v="11.893000000000001"/>
    <n v="11.0435"/>
    <n v="10.533799999999999"/>
    <n v="0"/>
    <n v="0"/>
    <n v="0"/>
    <n v="0"/>
    <n v="0"/>
    <n v="0"/>
    <n v="100"/>
    <n v="100"/>
    <n v="100"/>
    <n v="100"/>
  </r>
  <r>
    <n v="622938"/>
    <x v="883"/>
    <n v="20200304"/>
    <m/>
    <s v="TOILETRIES"/>
    <x v="365"/>
    <s v="AT COLORACAO PERMANENTE - LOCAL BRA"/>
    <n v="1221343"/>
    <x v="883"/>
    <n v="1"/>
    <s v="IN-LINE (EXCL NR)"/>
    <s v="REGULAR PRICE"/>
    <n v="0.48459999999999998"/>
    <m/>
    <n v="2.589"/>
    <m/>
    <m/>
    <n v="16.989999999999998"/>
    <n v="16.989999999999998"/>
    <n v="2155"/>
    <n v="2155"/>
    <n v="104"/>
    <s v="WORK IN PROGRESS"/>
    <n v="134470706"/>
    <s v="NO INCENTIVE"/>
    <s v="N"/>
    <s v="N"/>
    <s v="N"/>
    <s v="N"/>
    <x v="3"/>
    <n v="134730402"/>
    <n v="28"/>
    <n v="11"/>
    <n v="20230306"/>
    <s v="CUSTOMER"/>
    <n v="15"/>
    <s v="Y"/>
    <s v="Tech rep lvl + Dia a Dia + VGF2"/>
    <s v="FULL PAYMENT"/>
    <m/>
    <n v="17239.719000000001"/>
    <n v="11660.424000000001"/>
    <n v="77.989999999999995"/>
    <m/>
    <s v="HAIR COLORANT PERMANENT KIT"/>
    <s v="PERMANENT"/>
    <s v="HAIR COLORANT"/>
    <s v="FEMALE"/>
    <s v="AVON"/>
    <s v="AVON"/>
    <n v="2"/>
    <n v="200"/>
    <s v="16.67"/>
    <s v="N"/>
    <s v="N"/>
    <n v="51281"/>
    <m/>
    <s v="N"/>
    <m/>
    <m/>
    <m/>
    <m/>
    <m/>
    <m/>
    <m/>
    <m/>
    <s v="N"/>
    <m/>
    <m/>
    <m/>
    <x v="0"/>
    <m/>
    <n v="104"/>
    <s v="HAIR - 3"/>
    <s v="N"/>
    <m/>
    <m/>
    <s v="N"/>
    <n v="20230306"/>
    <m/>
    <n v="134470706"/>
    <s v="MIXED"/>
    <s v="Tech rep lvl"/>
    <s v="CosmÃ©ticos"/>
    <n v="1"/>
    <m/>
    <n v="0"/>
    <n v="0"/>
    <n v="100"/>
    <n v="134730398"/>
    <n v="999"/>
    <n v="2"/>
    <x v="0"/>
    <x v="0"/>
    <n v="0.48459999999999998"/>
    <n v="0.55379999999999996"/>
    <n v="0.48459999999999998"/>
    <n v="0.45"/>
    <n v="0.42920000000000003"/>
    <n v="16.989999999999998"/>
    <n v="16.989999999999998"/>
    <n v="16.989999999999998"/>
    <n v="16.989999999999998"/>
    <n v="16.989999999999998"/>
    <s v="Brasil + Dia a Dia + VGF2"/>
    <s v="Bronze + Dia a Dia + VGF2"/>
    <s v="Prata + Dia a Dia + VGF2"/>
    <s v="Ouro + Dia a Dia + VGF2"/>
    <s v="Estrela + Dia a Dia + VGF2"/>
    <n v="30"/>
    <n v="20"/>
    <n v="30"/>
    <n v="35"/>
    <n v="38"/>
    <n v="44.45"/>
    <n v="44.45"/>
    <n v="44.45"/>
    <n v="44.45"/>
    <n v="44.45"/>
    <n v="0"/>
    <n v="0"/>
    <n v="0"/>
    <n v="0"/>
    <n v="0"/>
    <n v="11.893000000000001"/>
    <n v="13.592000000000001"/>
    <n v="11.893000000000001"/>
    <n v="11.0435"/>
    <n v="10.533799999999999"/>
    <n v="0"/>
    <n v="0"/>
    <n v="0"/>
    <n v="0"/>
    <n v="0"/>
    <n v="0"/>
    <n v="100"/>
    <n v="100"/>
    <n v="100"/>
    <n v="100"/>
  </r>
  <r>
    <n v="622940"/>
    <x v="884"/>
    <n v="20200304"/>
    <m/>
    <s v="TOILETRIES"/>
    <x v="365"/>
    <s v="AT COLORACAO PERMANENTE - LOCAL BRA"/>
    <n v="1221343"/>
    <x v="884"/>
    <n v="1"/>
    <s v="IN-LINE (EXCL NR)"/>
    <s v="REGULAR PRICE"/>
    <n v="0.48459999999999998"/>
    <m/>
    <n v="2.589"/>
    <m/>
    <m/>
    <n v="16.989999999999998"/>
    <n v="16.989999999999998"/>
    <n v="2658"/>
    <n v="2658"/>
    <n v="104"/>
    <s v="WORK IN PROGRESS"/>
    <n v="134470706"/>
    <s v="NO INCENTIVE"/>
    <s v="N"/>
    <s v="N"/>
    <s v="N"/>
    <s v="N"/>
    <x v="3"/>
    <n v="134470714"/>
    <n v="28"/>
    <n v="11"/>
    <n v="20230306"/>
    <s v="CUSTOMER"/>
    <n v="15"/>
    <s v="Y"/>
    <s v="Tech rep lvl + Dia a Dia + VGF2"/>
    <s v="FULL PAYMENT"/>
    <m/>
    <n v="21263.1005"/>
    <n v="14381.538500000001"/>
    <n v="77.989999999999995"/>
    <m/>
    <s v="HAIR COLORANT PERMANENT KIT"/>
    <s v="PERMANENT"/>
    <s v="HAIR COLORANT"/>
    <s v="FEMALE"/>
    <s v="AVON"/>
    <s v="AVON"/>
    <n v="2"/>
    <n v="200"/>
    <n v="10"/>
    <s v="N"/>
    <s v="N"/>
    <n v="51286"/>
    <m/>
    <s v="N"/>
    <m/>
    <m/>
    <m/>
    <m/>
    <m/>
    <m/>
    <m/>
    <m/>
    <s v="N"/>
    <m/>
    <m/>
    <m/>
    <x v="0"/>
    <m/>
    <n v="104"/>
    <s v="HAIR - 3"/>
    <s v="N"/>
    <m/>
    <m/>
    <s v="N"/>
    <n v="20230306"/>
    <m/>
    <n v="134470706"/>
    <s v="MIXED"/>
    <s v="Tech rep lvl"/>
    <s v="CosmÃ©ticos"/>
    <n v="1"/>
    <m/>
    <n v="0"/>
    <n v="0"/>
    <n v="100"/>
    <n v="134470707"/>
    <n v="999"/>
    <n v="2"/>
    <x v="0"/>
    <x v="0"/>
    <n v="0.48459999999999998"/>
    <n v="0.55379999999999996"/>
    <n v="0.48459999999999998"/>
    <n v="0.45"/>
    <n v="0.42920000000000003"/>
    <n v="16.989999999999998"/>
    <n v="16.989999999999998"/>
    <n v="16.989999999999998"/>
    <n v="16.989999999999998"/>
    <n v="16.989999999999998"/>
    <s v="Brasil + Dia a Dia + VGF2"/>
    <s v="Bronze + Dia a Dia + VGF2"/>
    <s v="Prata + Dia a Dia + VGF2"/>
    <s v="Ouro + Dia a Dia + VGF2"/>
    <s v="Estrela + Dia a Dia + VGF2"/>
    <n v="30"/>
    <n v="20"/>
    <n v="30"/>
    <n v="35"/>
    <n v="38"/>
    <n v="44.45"/>
    <n v="44.45"/>
    <n v="44.45"/>
    <n v="44.45"/>
    <n v="44.45"/>
    <n v="0"/>
    <n v="0"/>
    <n v="0"/>
    <n v="0"/>
    <n v="0"/>
    <n v="11.893000000000001"/>
    <n v="13.592000000000001"/>
    <n v="11.893000000000001"/>
    <n v="11.0435"/>
    <n v="10.533799999999999"/>
    <n v="0"/>
    <n v="0"/>
    <n v="0"/>
    <n v="0"/>
    <n v="0"/>
    <n v="0"/>
    <n v="100"/>
    <n v="100"/>
    <n v="100"/>
    <n v="100"/>
  </r>
  <r>
    <n v="622943"/>
    <x v="885"/>
    <n v="20200304"/>
    <m/>
    <s v="TOILETRIES"/>
    <x v="365"/>
    <s v="AT COLORACAO PERMANENTE - LOCAL BRA"/>
    <n v="1221343"/>
    <x v="885"/>
    <n v="1"/>
    <s v="IN-LINE (EXCL NR)"/>
    <s v="REGULAR PRICE"/>
    <n v="0.48459999999999998"/>
    <m/>
    <n v="2.589"/>
    <m/>
    <m/>
    <n v="16.989999999999998"/>
    <n v="16.989999999999998"/>
    <n v="1701"/>
    <n v="1701"/>
    <n v="104"/>
    <s v="WORK IN PROGRESS"/>
    <n v="134470706"/>
    <s v="NO INCENTIVE"/>
    <s v="N"/>
    <s v="N"/>
    <s v="N"/>
    <s v="N"/>
    <x v="3"/>
    <n v="134730400"/>
    <n v="28"/>
    <n v="11"/>
    <n v="20230306"/>
    <s v="CUSTOMER"/>
    <n v="15"/>
    <s v="Y"/>
    <s v="Tech rep lvl + Dia a Dia + VGF2"/>
    <s v="FULL PAYMENT"/>
    <m/>
    <n v="13608.008"/>
    <n v="9204.1190000000006"/>
    <n v="77.989999999999995"/>
    <m/>
    <s v="HAIR COLORANT PERMANENT KIT"/>
    <s v="PERMANENT"/>
    <s v="HAIR COLORANT"/>
    <s v="FEMALE"/>
    <s v="AVON"/>
    <s v="AVON"/>
    <n v="2"/>
    <n v="200"/>
    <s v="16.67"/>
    <s v="N"/>
    <s v="N"/>
    <n v="51295"/>
    <m/>
    <s v="N"/>
    <m/>
    <m/>
    <m/>
    <m/>
    <m/>
    <m/>
    <m/>
    <m/>
    <s v="N"/>
    <m/>
    <m/>
    <m/>
    <x v="0"/>
    <m/>
    <n v="104"/>
    <s v="HAIR - 3"/>
    <s v="N"/>
    <m/>
    <m/>
    <s v="N"/>
    <n v="20230306"/>
    <m/>
    <n v="134470706"/>
    <s v="MIXED"/>
    <s v="Tech rep lvl"/>
    <s v="CosmÃ©ticos"/>
    <n v="1"/>
    <m/>
    <n v="0"/>
    <n v="0"/>
    <n v="100"/>
    <n v="134730398"/>
    <n v="999"/>
    <n v="2"/>
    <x v="0"/>
    <x v="0"/>
    <n v="0.48459999999999998"/>
    <n v="0.55379999999999996"/>
    <n v="0.48459999999999998"/>
    <n v="0.45"/>
    <n v="0.42920000000000003"/>
    <n v="16.989999999999998"/>
    <n v="16.989999999999998"/>
    <n v="16.989999999999998"/>
    <n v="16.989999999999998"/>
    <n v="16.989999999999998"/>
    <s v="Brasil + Dia a Dia + VGF2"/>
    <s v="Bronze + Dia a Dia + VGF2"/>
    <s v="Prata + Dia a Dia + VGF2"/>
    <s v="Ouro + Dia a Dia + VGF2"/>
    <s v="Estrela + Dia a Dia + VGF2"/>
    <n v="30"/>
    <n v="20"/>
    <n v="30"/>
    <n v="35"/>
    <n v="38"/>
    <n v="44.45"/>
    <n v="44.45"/>
    <n v="44.45"/>
    <n v="44.45"/>
    <n v="44.45"/>
    <n v="0"/>
    <n v="0"/>
    <n v="0"/>
    <n v="0"/>
    <n v="0"/>
    <n v="11.893000000000001"/>
    <n v="13.592000000000001"/>
    <n v="11.893000000000001"/>
    <n v="11.0435"/>
    <n v="10.533799999999999"/>
    <n v="0"/>
    <n v="0"/>
    <n v="0"/>
    <n v="0"/>
    <n v="0"/>
    <n v="0"/>
    <n v="100"/>
    <n v="100"/>
    <n v="100"/>
    <n v="100"/>
  </r>
  <r>
    <n v="627941"/>
    <x v="886"/>
    <n v="20210310"/>
    <m/>
    <s v="TOILETRIES"/>
    <x v="365"/>
    <s v="AT COLORACAO PERMANENTE - LOCAL BRA"/>
    <n v="1221343"/>
    <x v="886"/>
    <n v="1"/>
    <s v="IN-LINE (EXCL NR)"/>
    <s v="REGULAR PRICE"/>
    <n v="0.48459999999999998"/>
    <m/>
    <n v="2.589"/>
    <m/>
    <m/>
    <n v="16.989999999999998"/>
    <n v="16.989999999999998"/>
    <n v="2316"/>
    <n v="2316"/>
    <n v="104"/>
    <s v="WORK IN PROGRESS"/>
    <n v="134470706"/>
    <s v="NO INCENTIVE"/>
    <s v="N"/>
    <s v="N"/>
    <s v="N"/>
    <s v="N"/>
    <x v="3"/>
    <n v="134730403"/>
    <n v="28"/>
    <n v="11"/>
    <n v="20230306"/>
    <s v="CUSTOMER"/>
    <n v="15"/>
    <s v="Y"/>
    <s v="Tech rep lvl + Dia a Dia + VGF2"/>
    <s v="FULL PAYMENT"/>
    <m/>
    <n v="18527.408100000001"/>
    <n v="12531.284100000001"/>
    <n v="77.989999999999995"/>
    <m/>
    <s v="HAIR COLORANT PERMANENT KIT"/>
    <s v="PERMANENT"/>
    <s v="HAIR COLORANT"/>
    <s v="FEMALE"/>
    <s v="AVON"/>
    <s v="AVON"/>
    <n v="2"/>
    <n v="200"/>
    <s v="16.67"/>
    <s v="N"/>
    <s v="N"/>
    <n v="50496"/>
    <m/>
    <s v="N"/>
    <m/>
    <m/>
    <m/>
    <m/>
    <m/>
    <m/>
    <m/>
    <m/>
    <s v="N"/>
    <m/>
    <m/>
    <m/>
    <x v="0"/>
    <m/>
    <n v="104"/>
    <s v="HAIR - 3"/>
    <s v="N"/>
    <m/>
    <m/>
    <s v="N"/>
    <n v="20230306"/>
    <m/>
    <n v="134470706"/>
    <s v="MIXED"/>
    <s v="Tech rep lvl"/>
    <s v="CosmÃ©ticos"/>
    <n v="1"/>
    <m/>
    <n v="0"/>
    <n v="0"/>
    <n v="100"/>
    <n v="134730398"/>
    <n v="999"/>
    <n v="2"/>
    <x v="0"/>
    <x v="0"/>
    <n v="0.48459999999999998"/>
    <n v="0.55379999999999996"/>
    <n v="0.48459999999999998"/>
    <n v="0.45"/>
    <n v="0.42920000000000003"/>
    <n v="16.989999999999998"/>
    <n v="16.989999999999998"/>
    <n v="16.989999999999998"/>
    <n v="16.989999999999998"/>
    <n v="16.989999999999998"/>
    <s v="Brasil + Dia a Dia + VGF2"/>
    <s v="Bronze + Dia a Dia + VGF2"/>
    <s v="Prata + Dia a Dia + VGF2"/>
    <s v="Ouro + Dia a Dia + VGF2"/>
    <s v="Estrela + Dia a Dia + VGF2"/>
    <n v="30"/>
    <n v="20"/>
    <n v="30"/>
    <n v="35"/>
    <n v="38"/>
    <n v="44.45"/>
    <n v="44.45"/>
    <n v="44.45"/>
    <n v="44.45"/>
    <n v="44.45"/>
    <n v="0"/>
    <n v="0"/>
    <n v="0"/>
    <n v="0"/>
    <n v="0"/>
    <n v="11.893000000000001"/>
    <n v="13.592000000000001"/>
    <n v="11.893000000000001"/>
    <n v="11.0435"/>
    <n v="10.533799999999999"/>
    <n v="0"/>
    <n v="0"/>
    <n v="0"/>
    <n v="0"/>
    <n v="0"/>
    <n v="0"/>
    <n v="100"/>
    <n v="100"/>
    <n v="100"/>
    <n v="100"/>
  </r>
  <r>
    <n v="627942"/>
    <x v="887"/>
    <n v="20210310"/>
    <m/>
    <s v="TOILETRIES"/>
    <x v="365"/>
    <s v="AT COLORACAO PERMANENTE - LOCAL BRA"/>
    <n v="1221343"/>
    <x v="887"/>
    <n v="1"/>
    <s v="IN-LINE (EXCL NR)"/>
    <s v="REGULAR PRICE"/>
    <n v="0.48459999999999998"/>
    <m/>
    <n v="2.589"/>
    <m/>
    <m/>
    <n v="16.989999999999998"/>
    <n v="16.989999999999998"/>
    <n v="2165"/>
    <n v="2165"/>
    <n v="104"/>
    <s v="WORK IN PROGRESS"/>
    <n v="134470706"/>
    <s v="NO INCENTIVE"/>
    <s v="N"/>
    <s v="N"/>
    <s v="N"/>
    <s v="N"/>
    <x v="3"/>
    <n v="134730401"/>
    <n v="28"/>
    <n v="11"/>
    <n v="20230306"/>
    <s v="CUSTOMER"/>
    <n v="15"/>
    <s v="Y"/>
    <s v="Tech rep lvl + Dia a Dia + VGF2"/>
    <s v="FULL PAYMENT"/>
    <m/>
    <n v="17318.9944"/>
    <n v="11713.8094"/>
    <n v="77.989999999999995"/>
    <m/>
    <s v="HAIR COLORANT PERMANENT KIT"/>
    <s v="PERMANENT"/>
    <s v="HAIR COLORANT"/>
    <s v="FEMALE"/>
    <s v="AVON"/>
    <s v="AVON"/>
    <n v="2"/>
    <n v="200"/>
    <s v="16.67"/>
    <s v="N"/>
    <s v="N"/>
    <n v="50502"/>
    <m/>
    <s v="N"/>
    <m/>
    <m/>
    <m/>
    <m/>
    <m/>
    <m/>
    <m/>
    <m/>
    <s v="N"/>
    <m/>
    <m/>
    <m/>
    <x v="0"/>
    <m/>
    <n v="104"/>
    <s v="HAIR - 3"/>
    <s v="N"/>
    <m/>
    <m/>
    <s v="N"/>
    <n v="20230306"/>
    <m/>
    <n v="134470706"/>
    <s v="MIXED"/>
    <s v="Tech rep lvl"/>
    <s v="CosmÃ©ticos"/>
    <n v="1"/>
    <m/>
    <n v="0"/>
    <n v="0"/>
    <n v="100"/>
    <n v="134730398"/>
    <n v="999"/>
    <n v="2"/>
    <x v="0"/>
    <x v="0"/>
    <n v="0.48459999999999998"/>
    <n v="0.55379999999999996"/>
    <n v="0.48459999999999998"/>
    <n v="0.45"/>
    <n v="0.42920000000000003"/>
    <n v="16.989999999999998"/>
    <n v="16.989999999999998"/>
    <n v="16.989999999999998"/>
    <n v="16.989999999999998"/>
    <n v="16.989999999999998"/>
    <s v="Brasil + Dia a Dia + VGF2"/>
    <s v="Bronze + Dia a Dia + VGF2"/>
    <s v="Prata + Dia a Dia + VGF2"/>
    <s v="Ouro + Dia a Dia + VGF2"/>
    <s v="Estrela + Dia a Dia + VGF2"/>
    <n v="30"/>
    <n v="20"/>
    <n v="30"/>
    <n v="35"/>
    <n v="38"/>
    <n v="44.45"/>
    <n v="44.45"/>
    <n v="44.45"/>
    <n v="44.45"/>
    <n v="44.45"/>
    <n v="0"/>
    <n v="0"/>
    <n v="0"/>
    <n v="0"/>
    <n v="0"/>
    <n v="11.893000000000001"/>
    <n v="13.592000000000001"/>
    <n v="11.893000000000001"/>
    <n v="11.0435"/>
    <n v="10.533799999999999"/>
    <n v="0"/>
    <n v="0"/>
    <n v="0"/>
    <n v="0"/>
    <n v="0"/>
    <n v="0"/>
    <n v="100"/>
    <n v="100"/>
    <n v="100"/>
    <n v="100"/>
  </r>
  <r>
    <n v="629711"/>
    <x v="888"/>
    <n v="20210314"/>
    <m/>
    <s v="TOILETRIES"/>
    <x v="365"/>
    <s v="AT COLORACAO PERMANENTE - LOCAL BRA"/>
    <n v="1221343"/>
    <x v="888"/>
    <n v="1"/>
    <s v="IN-LINE (EXCL NR)"/>
    <s v="REGULAR PRICE"/>
    <n v="0.48459999999999998"/>
    <m/>
    <n v="2.589"/>
    <m/>
    <m/>
    <n v="16.989999999999998"/>
    <n v="16.989999999999998"/>
    <n v="3755"/>
    <n v="3755"/>
    <n v="104"/>
    <s v="WORK IN PROGRESS"/>
    <n v="134470706"/>
    <s v="NO INCENTIVE"/>
    <s v="N"/>
    <s v="N"/>
    <s v="N"/>
    <s v="N"/>
    <x v="3"/>
    <n v="134470716"/>
    <n v="28"/>
    <n v="11"/>
    <n v="20230306"/>
    <s v="CUSTOMER"/>
    <n v="15"/>
    <s v="Y"/>
    <s v="Tech rep lvl + Dia a Dia + VGF2"/>
    <s v="FULL PAYMENT"/>
    <m/>
    <n v="30040.392800000001"/>
    <n v="20318.697800000002"/>
    <n v="77.989999999999995"/>
    <m/>
    <s v="HAIR COLORANT PERMANENT KIT"/>
    <s v="PERMANENT"/>
    <s v="HAIR COLORANT"/>
    <s v="FEMALE"/>
    <s v="AVON"/>
    <s v="AVON"/>
    <n v="2"/>
    <n v="200"/>
    <n v="10"/>
    <s v="N"/>
    <s v="N"/>
    <n v="52166"/>
    <m/>
    <s v="N"/>
    <m/>
    <m/>
    <m/>
    <m/>
    <m/>
    <m/>
    <m/>
    <m/>
    <s v="N"/>
    <m/>
    <m/>
    <m/>
    <x v="0"/>
    <m/>
    <n v="104"/>
    <s v="HAIR - 3"/>
    <s v="N"/>
    <m/>
    <m/>
    <s v="N"/>
    <n v="20230306"/>
    <m/>
    <n v="134470706"/>
    <s v="MIXED"/>
    <s v="Tech rep lvl"/>
    <s v="CosmÃ©ticos"/>
    <n v="1"/>
    <m/>
    <n v="0"/>
    <n v="0"/>
    <n v="100"/>
    <n v="134470707"/>
    <n v="999"/>
    <n v="2"/>
    <x v="0"/>
    <x v="0"/>
    <n v="0.48459999999999998"/>
    <n v="0.55379999999999996"/>
    <n v="0.48459999999999998"/>
    <n v="0.45"/>
    <n v="0.42920000000000003"/>
    <n v="16.989999999999998"/>
    <n v="16.989999999999998"/>
    <n v="16.989999999999998"/>
    <n v="16.989999999999998"/>
    <n v="16.989999999999998"/>
    <s v="Brasil + Dia a Dia + VGF2"/>
    <s v="Bronze + Dia a Dia + VGF2"/>
    <s v="Prata + Dia a Dia + VGF2"/>
    <s v="Ouro + Dia a Dia + VGF2"/>
    <s v="Estrela + Dia a Dia + VGF2"/>
    <n v="30"/>
    <n v="20"/>
    <n v="30"/>
    <n v="35"/>
    <n v="38"/>
    <n v="44.45"/>
    <n v="44.45"/>
    <n v="44.45"/>
    <n v="44.45"/>
    <n v="44.45"/>
    <n v="0"/>
    <n v="0"/>
    <n v="0"/>
    <n v="0"/>
    <n v="0"/>
    <n v="11.893000000000001"/>
    <n v="13.592000000000001"/>
    <n v="11.893000000000001"/>
    <n v="11.0435"/>
    <n v="10.533799999999999"/>
    <n v="0"/>
    <n v="0"/>
    <n v="0"/>
    <n v="0"/>
    <n v="0"/>
    <n v="0"/>
    <n v="100"/>
    <n v="100"/>
    <n v="100"/>
    <n v="100"/>
  </r>
  <r>
    <n v="636005"/>
    <x v="889"/>
    <n v="20230301"/>
    <m/>
    <s v="TOILETRIES"/>
    <x v="365"/>
    <s v="AVON HAIR COLORANT COPPER SHADES BR"/>
    <n v="1229764"/>
    <x v="889"/>
    <n v="1"/>
    <s v="IN-LINE (EXCL NR)"/>
    <s v="REGULAR PRICE"/>
    <n v="0.48459999999999998"/>
    <m/>
    <n v="2.2200000000000002"/>
    <m/>
    <m/>
    <n v="16.989999999999998"/>
    <n v="16.989999999999998"/>
    <n v="1251"/>
    <n v="1251"/>
    <n v="104"/>
    <s v="WORK IN PROGRESS"/>
    <n v="134470706"/>
    <s v="NO INCENTIVE"/>
    <s v="N"/>
    <s v="N"/>
    <s v="N"/>
    <s v="N"/>
    <x v="3"/>
    <n v="134470841"/>
    <n v="28"/>
    <n v="11"/>
    <n v="20230306"/>
    <s v="CUSTOMER"/>
    <n v="15"/>
    <s v="Y"/>
    <s v="Tech rep lvl + Dia a Dia + VGF2"/>
    <s v="FULL PAYMENT"/>
    <m/>
    <n v="10006.76"/>
    <n v="7229.54"/>
    <n v="81.13"/>
    <m/>
    <s v="HAIR COLORANT PERMANENT KIT"/>
    <s v="PERMANENT"/>
    <s v="HAIR COLORANT"/>
    <s v="FEMALE"/>
    <s v="AVON"/>
    <s v="AVON"/>
    <n v="2"/>
    <n v="200"/>
    <n v="50"/>
    <s v="N"/>
    <s v="N"/>
    <n v="50265"/>
    <m/>
    <s v="N"/>
    <m/>
    <m/>
    <m/>
    <m/>
    <m/>
    <m/>
    <m/>
    <m/>
    <s v="N"/>
    <m/>
    <m/>
    <m/>
    <x v="0"/>
    <m/>
    <n v="104"/>
    <s v="HAIR - 3"/>
    <s v="N"/>
    <m/>
    <m/>
    <s v="N"/>
    <n v="20230306"/>
    <m/>
    <n v="134470706"/>
    <s v="MIXED"/>
    <s v="Tech rep lvl"/>
    <s v="CosmÃ©ticos"/>
    <n v="1"/>
    <m/>
    <n v="0"/>
    <n v="0"/>
    <n v="100"/>
    <n v="134470839"/>
    <n v="999"/>
    <n v="2"/>
    <x v="0"/>
    <x v="0"/>
    <n v="0.48459999999999998"/>
    <n v="0.55379999999999996"/>
    <n v="0.48459999999999998"/>
    <n v="0.45"/>
    <n v="0.42920000000000003"/>
    <n v="16.989999999999998"/>
    <n v="16.989999999999998"/>
    <n v="16.989999999999998"/>
    <n v="16.989999999999998"/>
    <n v="16.989999999999998"/>
    <s v="Brasil + Dia a Dia + VGF2"/>
    <s v="Bronze + Dia a Dia + VGF2"/>
    <s v="Prata + Dia a Dia + VGF2"/>
    <s v="Ouro + Dia a Dia + VGF2"/>
    <s v="Estrela + Dia a Dia + VGF2"/>
    <n v="30"/>
    <n v="20"/>
    <n v="30"/>
    <n v="35"/>
    <n v="38"/>
    <n v="44.45"/>
    <n v="44.45"/>
    <n v="44.45"/>
    <n v="44.45"/>
    <n v="44.45"/>
    <n v="0"/>
    <n v="0"/>
    <n v="0"/>
    <n v="0"/>
    <n v="0"/>
    <n v="11.893000000000001"/>
    <n v="13.592000000000001"/>
    <n v="11.893000000000001"/>
    <n v="11.0435"/>
    <n v="10.533799999999999"/>
    <n v="0"/>
    <n v="0"/>
    <n v="0"/>
    <n v="0"/>
    <n v="0"/>
    <n v="0"/>
    <n v="100"/>
    <n v="100"/>
    <n v="100"/>
    <n v="100"/>
  </r>
  <r>
    <n v="636006"/>
    <x v="890"/>
    <n v="20230301"/>
    <m/>
    <s v="TOILETRIES"/>
    <x v="365"/>
    <s v="AVON HAIR COLORANT COPPER SHADES BR"/>
    <n v="1229764"/>
    <x v="890"/>
    <n v="1"/>
    <s v="IN-LINE (EXCL NR)"/>
    <s v="REGULAR PRICE"/>
    <n v="0.48459999999999998"/>
    <m/>
    <n v="2.2200000000000002"/>
    <m/>
    <m/>
    <n v="16.989999999999998"/>
    <n v="16.989999999999998"/>
    <n v="1889"/>
    <n v="1889"/>
    <n v="104"/>
    <s v="WORK IN PROGRESS"/>
    <n v="134470706"/>
    <s v="NO INCENTIVE"/>
    <s v="N"/>
    <s v="N"/>
    <s v="N"/>
    <s v="N"/>
    <x v="3"/>
    <n v="134470840"/>
    <n v="28"/>
    <n v="11"/>
    <n v="20230306"/>
    <s v="CUSTOMER"/>
    <n v="15"/>
    <s v="Y"/>
    <s v="Tech rep lvl + Dia a Dia + VGF2"/>
    <s v="FULL PAYMENT"/>
    <m/>
    <n v="15111.1744"/>
    <n v="10917.5944"/>
    <n v="81.13"/>
    <m/>
    <s v="HAIR COLORANT PERMANENT KIT"/>
    <s v="PERMANENT"/>
    <s v="HAIR COLORANT"/>
    <s v="FEMALE"/>
    <s v="AVON"/>
    <s v="AVON"/>
    <n v="2"/>
    <n v="200"/>
    <n v="50"/>
    <s v="N"/>
    <s v="N"/>
    <n v="50411"/>
    <m/>
    <s v="N"/>
    <m/>
    <m/>
    <m/>
    <m/>
    <m/>
    <m/>
    <m/>
    <m/>
    <s v="N"/>
    <m/>
    <m/>
    <m/>
    <x v="0"/>
    <m/>
    <n v="104"/>
    <s v="HAIR - 3"/>
    <s v="N"/>
    <m/>
    <m/>
    <s v="N"/>
    <n v="20230306"/>
    <m/>
    <n v="134470706"/>
    <s v="MIXED"/>
    <s v="Tech rep lvl"/>
    <s v="CosmÃ©ticos"/>
    <n v="1"/>
    <m/>
    <n v="0"/>
    <n v="0"/>
    <n v="100"/>
    <n v="134470839"/>
    <n v="999"/>
    <n v="2"/>
    <x v="0"/>
    <x v="0"/>
    <n v="0.48459999999999998"/>
    <n v="0.55379999999999996"/>
    <n v="0.48459999999999998"/>
    <n v="0.45"/>
    <n v="0.42920000000000003"/>
    <n v="16.989999999999998"/>
    <n v="16.989999999999998"/>
    <n v="16.989999999999998"/>
    <n v="16.989999999999998"/>
    <n v="16.989999999999998"/>
    <s v="Brasil + Dia a Dia + VGF2"/>
    <s v="Bronze + Dia a Dia + VGF2"/>
    <s v="Prata + Dia a Dia + VGF2"/>
    <s v="Ouro + Dia a Dia + VGF2"/>
    <s v="Estrela + Dia a Dia + VGF2"/>
    <n v="30"/>
    <n v="20"/>
    <n v="30"/>
    <n v="35"/>
    <n v="38"/>
    <n v="44.45"/>
    <n v="44.45"/>
    <n v="44.45"/>
    <n v="44.45"/>
    <n v="44.45"/>
    <n v="0"/>
    <n v="0"/>
    <n v="0"/>
    <n v="0"/>
    <n v="0"/>
    <n v="11.893000000000001"/>
    <n v="13.592000000000001"/>
    <n v="11.893000000000001"/>
    <n v="11.0435"/>
    <n v="10.533799999999999"/>
    <n v="0"/>
    <n v="0"/>
    <n v="0"/>
    <n v="0"/>
    <n v="0"/>
    <n v="0"/>
    <n v="100"/>
    <n v="100"/>
    <n v="100"/>
    <n v="100"/>
  </r>
  <r>
    <n v="632346"/>
    <x v="891"/>
    <n v="20220312"/>
    <m/>
    <s v="FRAGRANCE"/>
    <x v="366"/>
    <s v="FULL SPEED QUANTUM EDT"/>
    <n v="1227313"/>
    <x v="891"/>
    <n v="1"/>
    <s v="IN-LINE (EXCL NR)"/>
    <s v="CROSS-OUT"/>
    <n v="0.48010000000000003"/>
    <m/>
    <n v="6.9889999999999999"/>
    <m/>
    <m/>
    <n v="62.9"/>
    <n v="74.900000000000006"/>
    <n v="1"/>
    <n v="1"/>
    <n v="97"/>
    <s v="WORK IN PROGRESS"/>
    <n v="134470857"/>
    <s v="NO INCENTIVE"/>
    <s v="N"/>
    <s v="N"/>
    <s v="N"/>
    <s v="Y"/>
    <x v="3"/>
    <n v="134470859"/>
    <n v="28"/>
    <n v="11"/>
    <n v="20230306"/>
    <s v="CUSTOMER"/>
    <n v="15"/>
    <s v="Y"/>
    <s v="Tech rep lvl + Dia a Dia + VGF2"/>
    <s v="FULL PAYMENT"/>
    <m/>
    <n v="26.7514"/>
    <n v="19.7624"/>
    <n v="83.8"/>
    <m/>
    <s v="EDT SPRAY"/>
    <s v="EDP/EDT/COLOGNE"/>
    <s v="FRAGRANCE JUICES"/>
    <s v="MALE"/>
    <s v="FULL SPEED/RPM FRANCHISE"/>
    <s v="FULL SPEED/RPM ORIGINAL"/>
    <n v="1"/>
    <n v="100"/>
    <n v="100"/>
    <s v="N"/>
    <s v="N"/>
    <n v="50707"/>
    <m/>
    <s v="N"/>
    <m/>
    <m/>
    <m/>
    <m/>
    <m/>
    <m/>
    <m/>
    <m/>
    <s v="N"/>
    <m/>
    <m/>
    <m/>
    <x v="0"/>
    <m/>
    <n v="96"/>
    <s v="PERFUMARIA - 10"/>
    <s v="N"/>
    <m/>
    <m/>
    <s v="N"/>
    <n v="20230306"/>
    <m/>
    <n v="134470857"/>
    <s v="MIXED"/>
    <s v="Tech rep lvl"/>
    <s v="CosmÃ©ticos"/>
    <n v="1"/>
    <m/>
    <n v="0"/>
    <n v="0"/>
    <n v="100"/>
    <n v="134470858"/>
    <n v="999"/>
    <n v="2"/>
    <x v="0"/>
    <x v="0"/>
    <n v="0.48010000000000003"/>
    <n v="0.54869999999999997"/>
    <n v="0.48010000000000003"/>
    <n v="0.44579999999999997"/>
    <n v="0.42530000000000001"/>
    <n v="62.9"/>
    <n v="62.9"/>
    <n v="62.9"/>
    <n v="62.9"/>
    <n v="62.9"/>
    <s v="Brasil + Dia a Dia + VGF2"/>
    <s v="Bronze + Dia a Dia + VGF2"/>
    <s v="Prata + Dia a Dia + VGF2"/>
    <s v="Ouro + Dia a Dia + VGF2"/>
    <s v="Estrela + Dia a Dia + VGF2"/>
    <n v="30"/>
    <n v="20"/>
    <n v="30"/>
    <n v="35"/>
    <n v="38"/>
    <n v="45.79"/>
    <n v="45.79"/>
    <n v="45.79"/>
    <n v="45.79"/>
    <n v="45.79"/>
    <n v="0"/>
    <n v="0"/>
    <n v="0"/>
    <n v="0"/>
    <n v="0"/>
    <n v="44.03"/>
    <n v="50.32"/>
    <n v="44.03"/>
    <n v="40.884999999999998"/>
    <n v="38.997999999999998"/>
    <n v="0"/>
    <n v="0"/>
    <n v="0"/>
    <n v="0"/>
    <n v="0"/>
    <n v="0"/>
    <n v="100"/>
    <n v="100"/>
    <n v="100"/>
    <n v="100"/>
  </r>
  <r>
    <n v="639282"/>
    <x v="892"/>
    <n v="20230306"/>
    <m/>
    <s v="TOILETRIES"/>
    <x v="367"/>
    <s v="SIMPLY DELICATE CALMING RESIZING 100ML"/>
    <n v="1232255"/>
    <x v="892"/>
    <n v="1"/>
    <s v="NEW REPEAT"/>
    <s v="REGULAR PRICE"/>
    <n v="0.46389999999999998"/>
    <m/>
    <n v="1.276"/>
    <m/>
    <m/>
    <n v="14.99"/>
    <n v="14.99"/>
    <n v="27938"/>
    <n v="27938"/>
    <n v="106"/>
    <s v="WORK IN PROGRESS"/>
    <n v="134470870"/>
    <s v="NO INCENTIVE"/>
    <s v="N"/>
    <s v="N"/>
    <s v="N"/>
    <s v="N"/>
    <x v="3"/>
    <n v="134470872"/>
    <n v="28"/>
    <n v="11"/>
    <n v="20230306"/>
    <s v="CUSTOMER"/>
    <n v="15"/>
    <s v="Y"/>
    <s v="Tech rep lvl + Dia a Dia + VGF2"/>
    <s v="FULL PAYMENT"/>
    <m/>
    <n v="188773.3541"/>
    <n v="153124.46609999999"/>
    <n v="87.16"/>
    <m/>
    <s v="FEMININE HYGIENE"/>
    <s v="FEMININE HYGIENE"/>
    <s v="FEMININE HYGIENE"/>
    <s v="FEMALE"/>
    <s v="SIMPLY DELICATE"/>
    <s v="SIMPLY DELICATE"/>
    <n v="0"/>
    <n v="100"/>
    <n v="100"/>
    <s v="N"/>
    <s v="N"/>
    <n v="50957"/>
    <m/>
    <s v="N"/>
    <m/>
    <m/>
    <m/>
    <m/>
    <m/>
    <m/>
    <m/>
    <m/>
    <s v="N"/>
    <m/>
    <m/>
    <m/>
    <x v="0"/>
    <m/>
    <n v="106"/>
    <s v="SIMPLY"/>
    <s v="N"/>
    <m/>
    <m/>
    <s v="N"/>
    <n v="20230306"/>
    <m/>
    <n v="134470870"/>
    <s v="MIXED"/>
    <s v="Tech rep lvl"/>
    <s v="CosmÃ©ticos"/>
    <n v="1"/>
    <m/>
    <n v="0"/>
    <n v="0"/>
    <n v="100"/>
    <n v="134470871"/>
    <n v="999"/>
    <n v="2"/>
    <x v="0"/>
    <x v="0"/>
    <n v="0.46389999999999998"/>
    <n v="0.5302"/>
    <n v="0.46389999999999998"/>
    <n v="0.43070000000000003"/>
    <n v="0.41089999999999999"/>
    <n v="14.99"/>
    <n v="14.99"/>
    <n v="14.99"/>
    <n v="14.99"/>
    <n v="14.99"/>
    <s v="Brasil + Dia a Dia + VGF2"/>
    <s v="Bronze + Dia a Dia + VGF2"/>
    <s v="Prata + Dia a Dia + VGF2"/>
    <s v="Ouro + Dia a Dia + VGF2"/>
    <s v="Estrela + Dia a Dia + VGF2"/>
    <n v="30"/>
    <n v="20"/>
    <n v="30"/>
    <n v="35"/>
    <n v="38"/>
    <n v="50.9"/>
    <n v="50.9"/>
    <n v="50.9"/>
    <n v="50.9"/>
    <n v="50.9"/>
    <n v="0"/>
    <n v="0"/>
    <n v="0"/>
    <n v="0"/>
    <n v="0"/>
    <n v="10.493"/>
    <n v="11.992000000000001"/>
    <n v="10.493"/>
    <n v="9.7434999999999992"/>
    <n v="9.2937999999999992"/>
    <n v="0"/>
    <n v="0"/>
    <n v="0"/>
    <n v="0"/>
    <n v="0"/>
    <n v="0"/>
    <n v="100"/>
    <n v="100"/>
    <n v="100"/>
    <n v="100"/>
  </r>
  <r>
    <n v="639283"/>
    <x v="893"/>
    <n v="20230306"/>
    <m/>
    <s v="TOILETRIES"/>
    <x v="367"/>
    <s v="SIMPLY DELICATE NEUTRAL RESIZING 100ML"/>
    <n v="1232256"/>
    <x v="893"/>
    <n v="1"/>
    <s v="NEW REPEAT"/>
    <s v="REGULAR PRICE"/>
    <n v="0.46389999999999998"/>
    <m/>
    <n v="1.3129999999999999"/>
    <m/>
    <m/>
    <n v="14.99"/>
    <n v="14.99"/>
    <n v="9346"/>
    <n v="9346"/>
    <n v="106"/>
    <s v="WORK IN PROGRESS"/>
    <n v="134470870"/>
    <s v="NO INCENTIVE"/>
    <s v="N"/>
    <s v="N"/>
    <s v="N"/>
    <s v="N"/>
    <x v="3"/>
    <n v="134470884"/>
    <n v="28"/>
    <n v="11"/>
    <n v="20230306"/>
    <s v="CUSTOMER"/>
    <n v="15"/>
    <s v="Y"/>
    <s v="Tech rep lvl + Dia a Dia + VGF2"/>
    <s v="FULL PAYMENT"/>
    <m/>
    <n v="63147.861799999999"/>
    <n v="50876.563800000004"/>
    <n v="86.78"/>
    <m/>
    <s v="FEMININE HYGIENE"/>
    <s v="FEMININE HYGIENE"/>
    <s v="FEMININE HYGIENE"/>
    <s v="FEMALE"/>
    <s v="SIMPLY DELICATE"/>
    <s v="SIMPLY DELICATE"/>
    <n v="0"/>
    <n v="100"/>
    <n v="100"/>
    <s v="N"/>
    <s v="N"/>
    <n v="50960"/>
    <m/>
    <s v="N"/>
    <m/>
    <m/>
    <m/>
    <m/>
    <m/>
    <m/>
    <m/>
    <m/>
    <s v="N"/>
    <m/>
    <m/>
    <m/>
    <x v="0"/>
    <m/>
    <n v="106"/>
    <s v="SIMPLY"/>
    <s v="N"/>
    <m/>
    <m/>
    <s v="N"/>
    <n v="20230306"/>
    <m/>
    <n v="134470870"/>
    <s v="MIXED"/>
    <s v="Tech rep lvl"/>
    <s v="CosmÃ©ticos"/>
    <n v="1"/>
    <m/>
    <n v="0"/>
    <n v="0"/>
    <n v="100"/>
    <n v="134470883"/>
    <n v="999"/>
    <n v="2"/>
    <x v="0"/>
    <x v="0"/>
    <n v="0.46389999999999998"/>
    <n v="0.5302"/>
    <n v="0.46389999999999998"/>
    <n v="0.43070000000000003"/>
    <n v="0.41089999999999999"/>
    <n v="14.99"/>
    <n v="14.99"/>
    <n v="14.99"/>
    <n v="14.99"/>
    <n v="14.99"/>
    <s v="Brasil + Dia a Dia + VGF2"/>
    <s v="Bronze + Dia a Dia + VGF2"/>
    <s v="Prata + Dia a Dia + VGF2"/>
    <s v="Ouro + Dia a Dia + VGF2"/>
    <s v="Estrela + Dia a Dia + VGF2"/>
    <n v="30"/>
    <n v="20"/>
    <n v="30"/>
    <n v="35"/>
    <n v="38"/>
    <n v="50.9"/>
    <n v="50.9"/>
    <n v="50.9"/>
    <n v="50.9"/>
    <n v="50.9"/>
    <n v="0"/>
    <n v="0"/>
    <n v="0"/>
    <n v="0"/>
    <n v="0"/>
    <n v="10.493"/>
    <n v="11.992000000000001"/>
    <n v="10.493"/>
    <n v="9.7434999999999992"/>
    <n v="9.2937999999999992"/>
    <n v="0"/>
    <n v="0"/>
    <n v="0"/>
    <n v="0"/>
    <n v="0"/>
    <n v="0"/>
    <n v="100"/>
    <n v="100"/>
    <n v="100"/>
    <n v="100"/>
  </r>
  <r>
    <n v="639278"/>
    <x v="894"/>
    <n v="20230306"/>
    <m/>
    <s v="TOILETRIES"/>
    <x v="368"/>
    <s v="SIMPLY DELICATE CALMING RESIZING 200ML"/>
    <n v="1232251"/>
    <x v="894"/>
    <n v="1"/>
    <s v="NEW REPEAT"/>
    <s v="REGULAR PRICE"/>
    <n v="0.46389999999999998"/>
    <m/>
    <n v="1.7669999999999999"/>
    <m/>
    <m/>
    <n v="18.989999999999998"/>
    <n v="18.989999999999998"/>
    <n v="33374"/>
    <n v="33374"/>
    <n v="107"/>
    <s v="WORK IN PROGRESS"/>
    <n v="134470931"/>
    <s v="NO INCENTIVE"/>
    <s v="N"/>
    <s v="N"/>
    <s v="N"/>
    <s v="N"/>
    <x v="3"/>
    <n v="134470933"/>
    <n v="28"/>
    <n v="11"/>
    <n v="20230306"/>
    <s v="CUSTOMER"/>
    <n v="15"/>
    <s v="Y"/>
    <s v="Tech rep lvl + Dia a Dia + VGF2"/>
    <s v="FULL PAYMENT"/>
    <m/>
    <n v="285679.8934"/>
    <n v="226708.03539999999"/>
    <n v="85.96"/>
    <m/>
    <s v="FEMININE HYGIENE"/>
    <s v="FEMININE HYGIENE"/>
    <s v="FEMININE HYGIENE"/>
    <s v="FEMALE"/>
    <s v="SIMPLY DELICATE"/>
    <s v="SIMPLY DELICATE"/>
    <n v="1"/>
    <n v="100"/>
    <n v="100"/>
    <s v="N"/>
    <s v="N"/>
    <n v="50878"/>
    <m/>
    <s v="N"/>
    <m/>
    <m/>
    <m/>
    <m/>
    <m/>
    <m/>
    <m/>
    <m/>
    <s v="N"/>
    <m/>
    <m/>
    <m/>
    <x v="0"/>
    <m/>
    <n v="106"/>
    <s v="SIMPLY"/>
    <s v="N"/>
    <m/>
    <m/>
    <s v="N"/>
    <n v="20230306"/>
    <m/>
    <n v="134470931"/>
    <s v="MIXED"/>
    <s v="Tech rep lvl"/>
    <s v="CosmÃ©ticos"/>
    <n v="1"/>
    <m/>
    <n v="0"/>
    <n v="0"/>
    <n v="100"/>
    <n v="134470932"/>
    <n v="999"/>
    <n v="2"/>
    <x v="0"/>
    <x v="0"/>
    <n v="0.46389999999999998"/>
    <n v="0.5302"/>
    <n v="0.46389999999999998"/>
    <n v="0.43070000000000003"/>
    <n v="0.41089999999999999"/>
    <n v="18.989999999999998"/>
    <n v="18.989999999999998"/>
    <n v="18.989999999999998"/>
    <n v="18.989999999999998"/>
    <n v="18.989999999999998"/>
    <s v="Brasil + Dia a Dia + VGF2"/>
    <s v="Bronze + Dia a Dia + VGF2"/>
    <s v="Prata + Dia a Dia + VGF2"/>
    <s v="Ouro + Dia a Dia + VGF2"/>
    <s v="Estrela + Dia a Dia + VGF2"/>
    <n v="30"/>
    <n v="20"/>
    <n v="30"/>
    <n v="35"/>
    <n v="38"/>
    <n v="50.9"/>
    <n v="50.9"/>
    <n v="50.9"/>
    <n v="50.9"/>
    <n v="50.9"/>
    <n v="0"/>
    <n v="0"/>
    <n v="0"/>
    <n v="0"/>
    <n v="0"/>
    <n v="13.292999999999999"/>
    <n v="15.192"/>
    <n v="13.292999999999999"/>
    <n v="12.343500000000001"/>
    <n v="11.7738"/>
    <n v="0"/>
    <n v="0"/>
    <n v="0"/>
    <n v="0"/>
    <n v="0"/>
    <n v="0"/>
    <n v="100"/>
    <n v="100"/>
    <n v="100"/>
    <n v="100"/>
  </r>
  <r>
    <n v="639279"/>
    <x v="895"/>
    <n v="20230306"/>
    <m/>
    <s v="TOILETRIES"/>
    <x v="368"/>
    <s v="SIMPLY DELICATE FRESH RESIZING 200ML"/>
    <n v="1232252"/>
    <x v="895"/>
    <n v="1"/>
    <s v="NEW REPEAT"/>
    <s v="REGULAR PRICE"/>
    <n v="0.46389999999999998"/>
    <m/>
    <n v="1.794"/>
    <m/>
    <m/>
    <n v="18.989999999999998"/>
    <n v="18.989999999999998"/>
    <n v="18557"/>
    <n v="18557"/>
    <n v="107"/>
    <s v="WORK IN PROGRESS"/>
    <n v="134470931"/>
    <s v="NO INCENTIVE"/>
    <s v="N"/>
    <s v="N"/>
    <s v="N"/>
    <s v="N"/>
    <x v="3"/>
    <n v="134470957"/>
    <n v="28"/>
    <n v="11"/>
    <n v="20230306"/>
    <s v="CUSTOMER"/>
    <n v="15"/>
    <s v="Y"/>
    <s v="Tech rep lvl + Dia a Dia + VGF2"/>
    <s v="FULL PAYMENT"/>
    <m/>
    <n v="158845.315"/>
    <n v="125554.057"/>
    <n v="85.74"/>
    <m/>
    <s v="FEMININE HYGIENE"/>
    <s v="FEMININE HYGIENE"/>
    <s v="FEMININE HYGIENE"/>
    <s v="FEMALE"/>
    <s v="SIMPLY DELICATE"/>
    <s v="SIMPLY DELICATE"/>
    <n v="1"/>
    <n v="100"/>
    <n v="100"/>
    <s v="N"/>
    <s v="N"/>
    <n v="50892"/>
    <m/>
    <s v="N"/>
    <m/>
    <m/>
    <m/>
    <m/>
    <m/>
    <m/>
    <m/>
    <m/>
    <s v="N"/>
    <m/>
    <m/>
    <m/>
    <x v="0"/>
    <m/>
    <n v="106"/>
    <s v="SIMPLY"/>
    <s v="N"/>
    <m/>
    <m/>
    <s v="N"/>
    <n v="20230306"/>
    <m/>
    <n v="134470931"/>
    <s v="MIXED"/>
    <s v="Tech rep lvl"/>
    <s v="CosmÃ©ticos"/>
    <n v="1"/>
    <m/>
    <n v="0"/>
    <n v="0"/>
    <n v="100"/>
    <n v="134470956"/>
    <n v="999"/>
    <n v="2"/>
    <x v="0"/>
    <x v="0"/>
    <n v="0.46389999999999998"/>
    <n v="0.5302"/>
    <n v="0.46389999999999998"/>
    <n v="0.43070000000000003"/>
    <n v="0.41089999999999999"/>
    <n v="18.989999999999998"/>
    <n v="18.989999999999998"/>
    <n v="18.989999999999998"/>
    <n v="18.989999999999998"/>
    <n v="18.989999999999998"/>
    <s v="Brasil + Dia a Dia + VGF2"/>
    <s v="Bronze + Dia a Dia + VGF2"/>
    <s v="Prata + Dia a Dia + VGF2"/>
    <s v="Ouro + Dia a Dia + VGF2"/>
    <s v="Estrela + Dia a Dia + VGF2"/>
    <n v="30"/>
    <n v="20"/>
    <n v="30"/>
    <n v="35"/>
    <n v="38"/>
    <n v="50.9"/>
    <n v="50.9"/>
    <n v="50.9"/>
    <n v="50.9"/>
    <n v="50.9"/>
    <n v="0"/>
    <n v="0"/>
    <n v="0"/>
    <n v="0"/>
    <n v="0"/>
    <n v="13.292999999999999"/>
    <n v="15.192"/>
    <n v="13.292999999999999"/>
    <n v="12.343500000000001"/>
    <n v="11.7738"/>
    <n v="0"/>
    <n v="0"/>
    <n v="0"/>
    <n v="0"/>
    <n v="0"/>
    <n v="0"/>
    <n v="100"/>
    <n v="100"/>
    <n v="100"/>
    <n v="100"/>
  </r>
  <r>
    <n v="639280"/>
    <x v="896"/>
    <n v="20230306"/>
    <m/>
    <s v="TOILETRIES"/>
    <x v="368"/>
    <s v="SIMPLY DELICATE ACTIVE RESIZING 200ML"/>
    <n v="1232253"/>
    <x v="896"/>
    <n v="1"/>
    <s v="NEW REPEAT"/>
    <s v="REGULAR PRICE"/>
    <n v="0.46389999999999998"/>
    <m/>
    <n v="1.79"/>
    <m/>
    <m/>
    <n v="18.989999999999998"/>
    <n v="18.989999999999998"/>
    <n v="15537"/>
    <n v="15537"/>
    <n v="107"/>
    <s v="WORK IN PROGRESS"/>
    <n v="134470931"/>
    <s v="NO INCENTIVE"/>
    <s v="N"/>
    <s v="N"/>
    <s v="N"/>
    <s v="N"/>
    <x v="3"/>
    <n v="134470945"/>
    <n v="28"/>
    <n v="11"/>
    <n v="20230306"/>
    <s v="CUSTOMER"/>
    <n v="15"/>
    <s v="Y"/>
    <s v="Tech rep lvl + Dia a Dia + VGF2"/>
    <s v="FULL PAYMENT"/>
    <m/>
    <n v="132994.82620000001"/>
    <n v="105183.5962"/>
    <n v="85.78"/>
    <m/>
    <s v="FEMININE HYGIENE"/>
    <s v="FEMININE HYGIENE"/>
    <s v="FEMININE HYGIENE"/>
    <s v="FEMALE"/>
    <s v="SIMPLY DELICATE"/>
    <s v="SIMPLY DELICATE"/>
    <n v="1"/>
    <n v="100"/>
    <n v="100"/>
    <s v="N"/>
    <s v="N"/>
    <n v="50897"/>
    <m/>
    <s v="N"/>
    <m/>
    <m/>
    <m/>
    <m/>
    <m/>
    <m/>
    <m/>
    <m/>
    <s v="N"/>
    <m/>
    <m/>
    <m/>
    <x v="0"/>
    <m/>
    <n v="106"/>
    <s v="SIMPLY"/>
    <s v="N"/>
    <m/>
    <m/>
    <s v="N"/>
    <n v="20230306"/>
    <m/>
    <n v="134470931"/>
    <s v="MIXED"/>
    <s v="Tech rep lvl"/>
    <s v="CosmÃ©ticos"/>
    <n v="1"/>
    <m/>
    <n v="0"/>
    <n v="0"/>
    <n v="100"/>
    <n v="134470944"/>
    <n v="999"/>
    <n v="2"/>
    <x v="0"/>
    <x v="0"/>
    <n v="0.46389999999999998"/>
    <n v="0.5302"/>
    <n v="0.46389999999999998"/>
    <n v="0.43070000000000003"/>
    <n v="0.41089999999999999"/>
    <n v="18.989999999999998"/>
    <n v="18.989999999999998"/>
    <n v="18.989999999999998"/>
    <n v="18.989999999999998"/>
    <n v="18.989999999999998"/>
    <s v="Brasil + Dia a Dia + VGF2"/>
    <s v="Bronze + Dia a Dia + VGF2"/>
    <s v="Prata + Dia a Dia + VGF2"/>
    <s v="Ouro + Dia a Dia + VGF2"/>
    <s v="Estrela + Dia a Dia + VGF2"/>
    <n v="30"/>
    <n v="20"/>
    <n v="30"/>
    <n v="35"/>
    <n v="38"/>
    <n v="50.9"/>
    <n v="50.9"/>
    <n v="50.9"/>
    <n v="50.9"/>
    <n v="50.9"/>
    <n v="0"/>
    <n v="0"/>
    <n v="0"/>
    <n v="0"/>
    <n v="0"/>
    <n v="13.292999999999999"/>
    <n v="15.192"/>
    <n v="13.292999999999999"/>
    <n v="12.343500000000001"/>
    <n v="11.7738"/>
    <n v="0"/>
    <n v="0"/>
    <n v="0"/>
    <n v="0"/>
    <n v="0"/>
    <n v="0"/>
    <n v="100"/>
    <n v="100"/>
    <n v="100"/>
    <n v="100"/>
  </r>
  <r>
    <n v="639281"/>
    <x v="897"/>
    <n v="20230306"/>
    <m/>
    <s v="TOILETRIES"/>
    <x v="368"/>
    <s v="SIMPLY DELICATE NEUTRAL RESIZING 200ML"/>
    <n v="1232254"/>
    <x v="897"/>
    <n v="1"/>
    <s v="NEW REPEAT"/>
    <s v="REGULAR PRICE"/>
    <n v="0.46389999999999998"/>
    <m/>
    <n v="1.8480000000000001"/>
    <m/>
    <m/>
    <n v="18.989999999999998"/>
    <n v="18.989999999999998"/>
    <n v="8627"/>
    <n v="8627"/>
    <n v="107"/>
    <s v="WORK IN PROGRESS"/>
    <n v="134470931"/>
    <s v="NO INCENTIVE"/>
    <s v="N"/>
    <s v="N"/>
    <s v="N"/>
    <s v="N"/>
    <x v="3"/>
    <n v="134470969"/>
    <n v="28"/>
    <n v="11"/>
    <n v="20230306"/>
    <s v="CUSTOMER"/>
    <n v="15"/>
    <s v="Y"/>
    <s v="Tech rep lvl + Dia a Dia + VGF2"/>
    <s v="FULL PAYMENT"/>
    <m/>
    <n v="73846.080700000006"/>
    <n v="57903.384700000002"/>
    <n v="85.32"/>
    <m/>
    <s v="FEMININE HYGIENE"/>
    <s v="FEMININE HYGIENE"/>
    <s v="FEMININE HYGIENE"/>
    <s v="FEMALE"/>
    <s v="SIMPLY DELICATE"/>
    <s v="SIMPLY DELICATE"/>
    <n v="1"/>
    <n v="100"/>
    <n v="100"/>
    <s v="N"/>
    <s v="N"/>
    <n v="50927"/>
    <m/>
    <s v="N"/>
    <m/>
    <m/>
    <m/>
    <m/>
    <m/>
    <m/>
    <m/>
    <m/>
    <s v="N"/>
    <m/>
    <m/>
    <m/>
    <x v="0"/>
    <m/>
    <n v="106"/>
    <s v="SIMPLY"/>
    <s v="N"/>
    <m/>
    <m/>
    <s v="N"/>
    <n v="20230306"/>
    <m/>
    <n v="134470931"/>
    <s v="MIXED"/>
    <s v="Tech rep lvl"/>
    <s v="CosmÃ©ticos"/>
    <n v="1"/>
    <m/>
    <n v="0"/>
    <n v="0"/>
    <n v="100"/>
    <n v="134470968"/>
    <n v="999"/>
    <n v="2"/>
    <x v="0"/>
    <x v="0"/>
    <n v="0.46389999999999998"/>
    <n v="0.5302"/>
    <n v="0.46389999999999998"/>
    <n v="0.43070000000000003"/>
    <n v="0.41089999999999999"/>
    <n v="18.989999999999998"/>
    <n v="18.989999999999998"/>
    <n v="18.989999999999998"/>
    <n v="18.989999999999998"/>
    <n v="18.989999999999998"/>
    <s v="Brasil + Dia a Dia + VGF2"/>
    <s v="Bronze + Dia a Dia + VGF2"/>
    <s v="Prata + Dia a Dia + VGF2"/>
    <s v="Ouro + Dia a Dia + VGF2"/>
    <s v="Estrela + Dia a Dia + VGF2"/>
    <n v="30"/>
    <n v="20"/>
    <n v="30"/>
    <n v="35"/>
    <n v="38"/>
    <n v="50.9"/>
    <n v="50.9"/>
    <n v="50.9"/>
    <n v="50.9"/>
    <n v="50.9"/>
    <n v="0"/>
    <n v="0"/>
    <n v="0"/>
    <n v="0"/>
    <n v="0"/>
    <n v="13.292999999999999"/>
    <n v="15.192"/>
    <n v="13.292999999999999"/>
    <n v="12.343500000000001"/>
    <n v="11.7738"/>
    <n v="0"/>
    <n v="0"/>
    <n v="0"/>
    <n v="0"/>
    <n v="0"/>
    <n v="0"/>
    <n v="100"/>
    <n v="100"/>
    <n v="100"/>
    <n v="100"/>
  </r>
  <r>
    <n v="622313"/>
    <x v="898"/>
    <n v="20210305"/>
    <m/>
    <s v="TOILETRIES"/>
    <x v="369"/>
    <s v="AT ARGAN SERUM LATAM 30ML 2020"/>
    <n v="1221029"/>
    <x v="898"/>
    <n v="1"/>
    <s v="IN-LINE (EXCL NR)"/>
    <s v="REGULAR PRICE"/>
    <n v="0.38059999999999999"/>
    <m/>
    <n v="1.853"/>
    <m/>
    <m/>
    <n v="20.99"/>
    <n v="20.99"/>
    <n v="15898"/>
    <n v="15898"/>
    <n v="146"/>
    <s v="WORK IN PROGRESS"/>
    <n v="134470992"/>
    <s v="NO INCENTIVE"/>
    <s v="N"/>
    <s v="N"/>
    <s v="N"/>
    <s v="N"/>
    <x v="3"/>
    <n v="134471006"/>
    <n v="28"/>
    <n v="11"/>
    <n v="20230306"/>
    <s v="CUSTOMER"/>
    <n v="15"/>
    <s v="Y"/>
    <s v="Tech rep lvl + Dia a Dia + VGF2"/>
    <s v="FULL PAYMENT"/>
    <m/>
    <n v="123410.9737"/>
    <n v="93951.979699999996"/>
    <n v="83.76"/>
    <m/>
    <s v="TREATMENT SERUM"/>
    <s v="SERUM"/>
    <s v="HAIR TREATMENT"/>
    <s v="FEMALE"/>
    <s v="ADVANCE-TECHNIQUES"/>
    <s v="MOISTURE"/>
    <n v="0"/>
    <n v="100"/>
    <n v="100"/>
    <s v="N"/>
    <s v="N"/>
    <n v="50733"/>
    <m/>
    <s v="N"/>
    <m/>
    <m/>
    <m/>
    <m/>
    <m/>
    <m/>
    <m/>
    <m/>
    <s v="N"/>
    <n v="31603374"/>
    <s v="Final Folheto"/>
    <m/>
    <x v="0"/>
    <m/>
    <n v="146"/>
    <s v="HAIR - 4 - FFO - EVENTO VERAO"/>
    <s v="N"/>
    <m/>
    <m/>
    <s v="N"/>
    <n v="20230306"/>
    <m/>
    <n v="134470992"/>
    <s v="MIXED"/>
    <s v="Tech rep lvl"/>
    <s v="CosmÃ©ticos"/>
    <n v="1"/>
    <m/>
    <n v="0"/>
    <n v="0"/>
    <n v="100"/>
    <n v="134471005"/>
    <n v="999"/>
    <n v="2"/>
    <x v="0"/>
    <x v="0"/>
    <n v="0.38059999999999999"/>
    <n v="0.435"/>
    <n v="0.38059999999999999"/>
    <n v="0.35339999999999999"/>
    <n v="0.33710000000000001"/>
    <n v="20.99"/>
    <n v="20.99"/>
    <n v="20.99"/>
    <n v="20.99"/>
    <n v="20.99"/>
    <s v="Brasil + Dia a Dia + VGF2"/>
    <s v="Bronze + Dia a Dia + VGF2"/>
    <s v="Prata + Dia a Dia + VGF2"/>
    <s v="Ouro + Dia a Dia + VGF2"/>
    <s v="Estrela + Dia a Dia + VGF2"/>
    <n v="30"/>
    <n v="20"/>
    <n v="30"/>
    <n v="35"/>
    <n v="38"/>
    <n v="83.92"/>
    <n v="83.92"/>
    <n v="83.92"/>
    <n v="83.92"/>
    <n v="83.92"/>
    <n v="0"/>
    <n v="0"/>
    <n v="0"/>
    <n v="0"/>
    <n v="0"/>
    <n v="14.693"/>
    <n v="16.792000000000002"/>
    <n v="14.693"/>
    <n v="13.6435"/>
    <n v="13.0138"/>
    <n v="0"/>
    <n v="0"/>
    <n v="0"/>
    <n v="0"/>
    <n v="0"/>
    <n v="0"/>
    <n v="100"/>
    <n v="100"/>
    <n v="100"/>
    <n v="100"/>
  </r>
  <r>
    <n v="622949"/>
    <x v="899"/>
    <n v="20210305"/>
    <m/>
    <s v="TOILETRIES"/>
    <x v="369"/>
    <s v="AT RECONST SERUM LATAM 30ML 2020"/>
    <n v="1221347"/>
    <x v="899"/>
    <n v="1"/>
    <s v="IN-LINE (EXCL NR)"/>
    <s v="REGULAR PRICE"/>
    <n v="0.38059999999999999"/>
    <m/>
    <n v="2.0950000000000002"/>
    <m/>
    <m/>
    <n v="20.99"/>
    <n v="20.99"/>
    <n v="6547"/>
    <n v="6547"/>
    <n v="146"/>
    <s v="WORK IN PROGRESS"/>
    <n v="134470992"/>
    <s v="NO INCENTIVE"/>
    <s v="N"/>
    <s v="Y"/>
    <s v="N"/>
    <s v="N"/>
    <x v="3"/>
    <n v="134470994"/>
    <n v="28"/>
    <n v="11"/>
    <n v="20230306"/>
    <s v="CUSTOMER"/>
    <n v="15"/>
    <s v="Y"/>
    <s v="Tech rep lvl + Dia a Dia + VGF2"/>
    <s v="FULL PAYMENT"/>
    <m/>
    <n v="50822.453099999999"/>
    <n v="37106.488100000002"/>
    <n v="81.64"/>
    <m/>
    <s v="TREATMENT SERUM"/>
    <s v="SERUM"/>
    <s v="HAIR TREATMENT"/>
    <s v="FEMALE"/>
    <s v="ADVANCE-TECHNIQUES"/>
    <s v="REPAIR"/>
    <n v="0"/>
    <n v="100"/>
    <n v="100"/>
    <s v="N"/>
    <s v="N"/>
    <n v="52054"/>
    <m/>
    <s v="N"/>
    <m/>
    <m/>
    <m/>
    <m/>
    <m/>
    <m/>
    <m/>
    <m/>
    <s v="N"/>
    <n v="31603374"/>
    <s v="Final Folheto"/>
    <m/>
    <x v="0"/>
    <m/>
    <n v="146"/>
    <s v="HAIR - 4 - FFO - EVENTO VERAO"/>
    <s v="N"/>
    <m/>
    <m/>
    <s v="N"/>
    <n v="20230306"/>
    <m/>
    <n v="134470992"/>
    <s v="MIXED"/>
    <s v="Tech rep lvl"/>
    <s v="CosmÃ©ticos"/>
    <n v="1"/>
    <m/>
    <n v="0"/>
    <n v="0"/>
    <n v="100"/>
    <n v="134470993"/>
    <n v="999"/>
    <n v="2"/>
    <x v="0"/>
    <x v="0"/>
    <n v="0.38059999999999999"/>
    <n v="0.435"/>
    <n v="0.38059999999999999"/>
    <n v="0.35339999999999999"/>
    <n v="0.33710000000000001"/>
    <n v="20.99"/>
    <n v="20.99"/>
    <n v="20.99"/>
    <n v="20.99"/>
    <n v="20.99"/>
    <s v="Brasil + Dia a Dia + VGF2"/>
    <s v="Bronze + Dia a Dia + VGF2"/>
    <s v="Prata + Dia a Dia + VGF2"/>
    <s v="Ouro + Dia a Dia + VGF2"/>
    <s v="Estrela + Dia a Dia + VGF2"/>
    <n v="30"/>
    <n v="20"/>
    <n v="30"/>
    <n v="35"/>
    <n v="38"/>
    <n v="83.92"/>
    <n v="83.92"/>
    <n v="83.92"/>
    <n v="83.92"/>
    <n v="83.92"/>
    <n v="0"/>
    <n v="0"/>
    <n v="0"/>
    <n v="0"/>
    <n v="0"/>
    <n v="14.693"/>
    <n v="16.792000000000002"/>
    <n v="14.693"/>
    <n v="13.6435"/>
    <n v="13.0138"/>
    <n v="0"/>
    <n v="0"/>
    <n v="0"/>
    <n v="0"/>
    <n v="0"/>
    <n v="0"/>
    <n v="100"/>
    <n v="100"/>
    <n v="100"/>
    <n v="100"/>
  </r>
  <r>
    <n v="622963"/>
    <x v="900"/>
    <n v="20210305"/>
    <m/>
    <s v="TOILETRIES"/>
    <x v="369"/>
    <s v="AT SLEEK SERUM LATAM 30ML 2020"/>
    <n v="1221354"/>
    <x v="900"/>
    <n v="1"/>
    <s v="IN-LINE (EXCL NR)"/>
    <s v="REGULAR PRICE"/>
    <n v="0.38059999999999999"/>
    <m/>
    <n v="2.4"/>
    <m/>
    <m/>
    <n v="20.99"/>
    <n v="20.99"/>
    <n v="11725"/>
    <n v="11725"/>
    <n v="146"/>
    <s v="WORK IN PROGRESS"/>
    <n v="134470992"/>
    <s v="NO INCENTIVE"/>
    <s v="N"/>
    <s v="N"/>
    <s v="N"/>
    <s v="N"/>
    <x v="3"/>
    <n v="134471018"/>
    <n v="28"/>
    <n v="11"/>
    <n v="20230306"/>
    <s v="CUSTOMER"/>
    <n v="15"/>
    <s v="Y"/>
    <s v="Tech rep lvl + Dia a Dia + VGF2"/>
    <s v="FULL PAYMENT"/>
    <m/>
    <n v="91017.226299999995"/>
    <n v="62877.226300000002"/>
    <n v="78.97"/>
    <m/>
    <s v="TREATMENT SERUM"/>
    <s v="SERUM"/>
    <s v="HAIR TREATMENT"/>
    <s v="FEMALE"/>
    <s v="ADVANCE-TECHNIQUES"/>
    <s v="SLEEK"/>
    <n v="0"/>
    <n v="100"/>
    <n v="100"/>
    <s v="N"/>
    <s v="N"/>
    <n v="52235"/>
    <m/>
    <s v="N"/>
    <m/>
    <m/>
    <m/>
    <m/>
    <m/>
    <m/>
    <m/>
    <m/>
    <s v="N"/>
    <n v="31603374"/>
    <s v="Final Folheto"/>
    <m/>
    <x v="0"/>
    <m/>
    <n v="146"/>
    <s v="HAIR - 4 - FFO - EVENTO VERAO"/>
    <s v="N"/>
    <m/>
    <m/>
    <s v="N"/>
    <n v="20230306"/>
    <m/>
    <n v="134470992"/>
    <s v="MIXED"/>
    <s v="Tech rep lvl"/>
    <s v="CosmÃ©ticos"/>
    <n v="1"/>
    <m/>
    <n v="0"/>
    <n v="0"/>
    <n v="100"/>
    <n v="134471017"/>
    <n v="999"/>
    <n v="2"/>
    <x v="0"/>
    <x v="0"/>
    <n v="0.38059999999999999"/>
    <n v="0.435"/>
    <n v="0.38059999999999999"/>
    <n v="0.35339999999999999"/>
    <n v="0.33710000000000001"/>
    <n v="20.99"/>
    <n v="20.99"/>
    <n v="20.99"/>
    <n v="20.99"/>
    <n v="20.99"/>
    <s v="Brasil + Dia a Dia + VGF2"/>
    <s v="Bronze + Dia a Dia + VGF2"/>
    <s v="Prata + Dia a Dia + VGF2"/>
    <s v="Ouro + Dia a Dia + VGF2"/>
    <s v="Estrela + Dia a Dia + VGF2"/>
    <n v="30"/>
    <n v="20"/>
    <n v="30"/>
    <n v="35"/>
    <n v="38"/>
    <n v="83.92"/>
    <n v="83.92"/>
    <n v="83.92"/>
    <n v="83.92"/>
    <n v="83.92"/>
    <n v="0"/>
    <n v="0"/>
    <n v="0"/>
    <n v="0"/>
    <n v="0"/>
    <n v="14.693"/>
    <n v="16.792000000000002"/>
    <n v="14.693"/>
    <n v="13.6435"/>
    <n v="13.0138"/>
    <n v="0"/>
    <n v="0"/>
    <n v="0"/>
    <n v="0"/>
    <n v="0"/>
    <n v="0"/>
    <n v="100"/>
    <n v="100"/>
    <n v="100"/>
    <n v="100"/>
  </r>
  <r>
    <n v="637118"/>
    <x v="901"/>
    <n v="20220315"/>
    <m/>
    <s v="TOILETRIES"/>
    <x v="369"/>
    <s v="AT CURLS SERUM LATAM 30ML 2020"/>
    <n v="1221350"/>
    <x v="901"/>
    <n v="1"/>
    <s v="IN-LINE (EXCL NR)"/>
    <s v="REGULAR PRICE"/>
    <n v="0.38059999999999999"/>
    <m/>
    <n v="1.696"/>
    <m/>
    <m/>
    <n v="20.99"/>
    <n v="20.99"/>
    <n v="7681"/>
    <n v="7681"/>
    <n v="146"/>
    <s v="WORK IN PROGRESS"/>
    <n v="134470992"/>
    <s v="NO INCENTIVE"/>
    <s v="N"/>
    <s v="Y"/>
    <s v="N"/>
    <s v="N"/>
    <x v="3"/>
    <n v="134471032"/>
    <n v="28"/>
    <n v="11"/>
    <n v="20230306"/>
    <s v="CUSTOMER"/>
    <n v="15"/>
    <s v="Y"/>
    <s v="Tech rep lvl + Dia a Dia + VGF2"/>
    <s v="FULL PAYMENT"/>
    <m/>
    <n v="59625.042000000001"/>
    <n v="46598.065999999999"/>
    <n v="85.14"/>
    <m/>
    <s v="TREATMENT SERUM"/>
    <s v="SERUM"/>
    <s v="HAIR TREATMENT"/>
    <s v="FEMALE"/>
    <s v="ADVANCE-TECHNIQUES"/>
    <s v="CURLS"/>
    <n v="0"/>
    <n v="100"/>
    <n v="100"/>
    <s v="N"/>
    <s v="N"/>
    <n v="52587"/>
    <m/>
    <s v="N"/>
    <m/>
    <m/>
    <m/>
    <m/>
    <m/>
    <m/>
    <m/>
    <m/>
    <s v="N"/>
    <n v="31603374"/>
    <s v="Final Folheto"/>
    <m/>
    <x v="0"/>
    <m/>
    <n v="146"/>
    <s v="HAIR - 4 - FFO - EVENTO VERAO"/>
    <s v="N"/>
    <m/>
    <m/>
    <s v="N"/>
    <n v="20230306"/>
    <m/>
    <n v="134470992"/>
    <s v="MIXED"/>
    <s v="Tech rep lvl"/>
    <s v="CosmÃ©ticos"/>
    <n v="1"/>
    <m/>
    <n v="0"/>
    <n v="0"/>
    <n v="100"/>
    <n v="134471031"/>
    <n v="999"/>
    <n v="2"/>
    <x v="0"/>
    <x v="0"/>
    <n v="0.38059999999999999"/>
    <n v="0.435"/>
    <n v="0.38059999999999999"/>
    <n v="0.35339999999999999"/>
    <n v="0.33710000000000001"/>
    <n v="20.99"/>
    <n v="20.99"/>
    <n v="20.99"/>
    <n v="20.99"/>
    <n v="20.99"/>
    <s v="Brasil + Dia a Dia + VGF2"/>
    <s v="Bronze + Dia a Dia + VGF2"/>
    <s v="Prata + Dia a Dia + VGF2"/>
    <s v="Ouro + Dia a Dia + VGF2"/>
    <s v="Estrela + Dia a Dia + VGF2"/>
    <n v="30"/>
    <n v="20"/>
    <n v="30"/>
    <n v="35"/>
    <n v="38"/>
    <n v="83.92"/>
    <n v="83.92"/>
    <n v="83.92"/>
    <n v="83.92"/>
    <n v="83.92"/>
    <n v="0"/>
    <n v="0"/>
    <n v="0"/>
    <n v="0"/>
    <n v="0"/>
    <n v="14.693"/>
    <n v="16.792000000000002"/>
    <n v="14.693"/>
    <n v="13.6435"/>
    <n v="13.0138"/>
    <n v="0"/>
    <n v="0"/>
    <n v="0"/>
    <n v="0"/>
    <n v="0"/>
    <n v="0"/>
    <n v="100"/>
    <n v="100"/>
    <n v="100"/>
    <n v="100"/>
  </r>
  <r>
    <n v="622302"/>
    <x v="902"/>
    <n v="20210305"/>
    <m/>
    <s v="TOILETRIES"/>
    <x v="370"/>
    <s v="AT ARGAN COCOSERUM LATAM90ML2020"/>
    <n v="1221023"/>
    <x v="902"/>
    <n v="1"/>
    <s v="IN-LINE (EXCL NR)"/>
    <s v="CROSS-OUT"/>
    <n v="0.38059999999999999"/>
    <m/>
    <n v="3.843"/>
    <m/>
    <m/>
    <n v="23.99"/>
    <n v="33.99"/>
    <n v="36927"/>
    <n v="36927"/>
    <n v="147"/>
    <s v="WORK IN PROGRESS"/>
    <n v="134471107"/>
    <s v="NO INCENTIVE"/>
    <s v="N"/>
    <s v="N"/>
    <s v="N"/>
    <s v="N"/>
    <x v="3"/>
    <n v="134471109"/>
    <n v="28"/>
    <n v="11"/>
    <n v="20230306"/>
    <s v="CUSTOMER"/>
    <n v="15"/>
    <s v="Y"/>
    <s v="Tech rep lvl + Dia a Dia + VGF2"/>
    <s v="FULL PAYMENT"/>
    <m/>
    <n v="327626.20500000002"/>
    <n v="185715.74400000001"/>
    <n v="70.540000000000006"/>
    <m/>
    <s v="TREATMENT OIL"/>
    <s v="TREATMENT"/>
    <s v="HAIR TREATMENT"/>
    <s v="FEMALE"/>
    <s v="ADVANCE-TECHNIQUES"/>
    <s v="MOISTURE"/>
    <n v="1"/>
    <n v="100"/>
    <n v="100"/>
    <s v="N"/>
    <s v="N"/>
    <n v="50316"/>
    <m/>
    <s v="N"/>
    <m/>
    <m/>
    <m/>
    <m/>
    <m/>
    <m/>
    <m/>
    <m/>
    <s v="N"/>
    <n v="31603374"/>
    <s v="Final Folheto"/>
    <m/>
    <x v="0"/>
    <m/>
    <n v="146"/>
    <s v="HAIR - 4 - FFO - EVENTO VERAO"/>
    <s v="N"/>
    <m/>
    <m/>
    <s v="N"/>
    <n v="20230306"/>
    <m/>
    <n v="134471107"/>
    <s v="MIXED"/>
    <s v="Tech rep lvl"/>
    <s v="CosmÃ©ticos"/>
    <n v="1"/>
    <m/>
    <n v="0"/>
    <n v="0"/>
    <n v="100"/>
    <n v="134471108"/>
    <n v="999"/>
    <n v="2"/>
    <x v="0"/>
    <x v="0"/>
    <n v="0.38059999999999999"/>
    <n v="0.435"/>
    <n v="0.38059999999999999"/>
    <n v="0.35339999999999999"/>
    <n v="0.33710000000000001"/>
    <n v="23.99"/>
    <n v="23.99"/>
    <n v="23.99"/>
    <n v="23.99"/>
    <n v="23.99"/>
    <s v="Brasil + Dia a Dia + VGF2"/>
    <s v="Bronze + Dia a Dia + VGF2"/>
    <s v="Prata + Dia a Dia + VGF2"/>
    <s v="Ouro + Dia a Dia + VGF2"/>
    <s v="Estrela + Dia a Dia + VGF2"/>
    <n v="30"/>
    <n v="20"/>
    <n v="30"/>
    <n v="35"/>
    <n v="38"/>
    <n v="83.92"/>
    <n v="83.92"/>
    <n v="83.92"/>
    <n v="83.92"/>
    <n v="83.92"/>
    <n v="0"/>
    <n v="0"/>
    <n v="0"/>
    <n v="0"/>
    <n v="0"/>
    <n v="16.792999999999999"/>
    <n v="19.192"/>
    <n v="16.792999999999999"/>
    <n v="15.593500000000001"/>
    <n v="14.873799999999999"/>
    <n v="0"/>
    <n v="0"/>
    <n v="0"/>
    <n v="0"/>
    <n v="0"/>
    <n v="0"/>
    <n v="100"/>
    <n v="100"/>
    <n v="100"/>
    <n v="100"/>
  </r>
  <r>
    <n v="622307"/>
    <x v="903"/>
    <n v="20210305"/>
    <m/>
    <s v="TOILETRIES"/>
    <x v="370"/>
    <s v="AT ARGAN DUAL SERUM 90ML"/>
    <n v="1221027"/>
    <x v="903"/>
    <n v="1"/>
    <s v="IN-LINE (EXCL NR)"/>
    <s v="CROSS-OUT"/>
    <n v="0.38059999999999999"/>
    <m/>
    <n v="3.4380000000000002"/>
    <m/>
    <m/>
    <n v="23.99"/>
    <n v="33.99"/>
    <n v="15492"/>
    <n v="15492"/>
    <n v="147"/>
    <s v="WORK IN PROGRESS"/>
    <n v="134471107"/>
    <s v="NO INCENTIVE"/>
    <s v="N"/>
    <s v="N"/>
    <s v="N"/>
    <s v="N"/>
    <x v="3"/>
    <n v="134508502"/>
    <n v="28"/>
    <n v="11"/>
    <n v="20230306"/>
    <s v="CUSTOMER"/>
    <n v="15"/>
    <s v="Y"/>
    <s v="Tech rep lvl + Dia a Dia + VGF2"/>
    <s v="FULL PAYMENT"/>
    <m/>
    <n v="137446.85459999999"/>
    <n v="84185.358600000007"/>
    <n v="73.64"/>
    <m/>
    <s v="TREATMENT SPRAY"/>
    <s v="TREATMENT"/>
    <s v="HAIR TREATMENT"/>
    <s v="FEMALE"/>
    <s v="ADVANCE-TECHNIQUES"/>
    <s v="MOISTURE"/>
    <n v="1"/>
    <n v="100"/>
    <n v="100"/>
    <s v="N"/>
    <s v="N"/>
    <n v="50666"/>
    <m/>
    <s v="N"/>
    <m/>
    <m/>
    <m/>
    <m/>
    <m/>
    <m/>
    <m/>
    <m/>
    <s v="N"/>
    <n v="31603374"/>
    <s v="Final Folheto"/>
    <m/>
    <x v="0"/>
    <m/>
    <n v="146"/>
    <s v="HAIR - 4 - FFO - EVENTO VERAO"/>
    <s v="N"/>
    <m/>
    <m/>
    <s v="N"/>
    <n v="20230306"/>
    <m/>
    <n v="134471107"/>
    <s v="MIXED"/>
    <s v="Tech rep lvl"/>
    <s v="CosmÃ©ticos"/>
    <n v="1"/>
    <m/>
    <n v="0"/>
    <n v="0"/>
    <n v="100"/>
    <n v="134508501"/>
    <n v="999"/>
    <n v="2"/>
    <x v="0"/>
    <x v="0"/>
    <n v="0.38059999999999999"/>
    <n v="0.435"/>
    <n v="0.38059999999999999"/>
    <n v="0.35339999999999999"/>
    <n v="0.33710000000000001"/>
    <n v="23.99"/>
    <n v="23.99"/>
    <n v="23.99"/>
    <n v="23.99"/>
    <n v="23.99"/>
    <s v="Brasil + Dia a Dia + VGF2"/>
    <s v="Bronze + Dia a Dia + VGF2"/>
    <s v="Prata + Dia a Dia + VGF2"/>
    <s v="Ouro + Dia a Dia + VGF2"/>
    <s v="Estrela + Dia a Dia + VGF2"/>
    <n v="30"/>
    <n v="20"/>
    <n v="30"/>
    <n v="35"/>
    <n v="38"/>
    <n v="83.92"/>
    <n v="83.92"/>
    <n v="83.92"/>
    <n v="83.92"/>
    <n v="83.92"/>
    <n v="0"/>
    <n v="0"/>
    <n v="0"/>
    <n v="0"/>
    <n v="0"/>
    <n v="16.792999999999999"/>
    <n v="19.192"/>
    <n v="16.792999999999999"/>
    <n v="15.593500000000001"/>
    <n v="14.873799999999999"/>
    <n v="0"/>
    <n v="0"/>
    <n v="0"/>
    <n v="0"/>
    <n v="0"/>
    <n v="0"/>
    <n v="100"/>
    <n v="100"/>
    <n v="100"/>
    <n v="100"/>
  </r>
  <r>
    <n v="623090"/>
    <x v="904"/>
    <n v="20210305"/>
    <m/>
    <s v="TOILETRIES"/>
    <x v="370"/>
    <s v="AT ARGCAMELIASERUM LATAM90ML2020"/>
    <n v="1221402"/>
    <x v="904"/>
    <n v="1"/>
    <s v="IN-LINE (EXCL NR)"/>
    <s v="CROSS-OUT"/>
    <n v="0.38059999999999999"/>
    <m/>
    <n v="3.8610000000000002"/>
    <m/>
    <m/>
    <n v="23.99"/>
    <n v="33.99"/>
    <n v="22891"/>
    <n v="22891"/>
    <n v="147"/>
    <s v="WORK IN PROGRESS"/>
    <n v="134471107"/>
    <s v="NO INCENTIVE"/>
    <s v="N"/>
    <s v="N"/>
    <s v="N"/>
    <s v="N"/>
    <x v="3"/>
    <n v="134471121"/>
    <n v="28"/>
    <n v="11"/>
    <n v="20230306"/>
    <s v="CUSTOMER"/>
    <n v="15"/>
    <s v="Y"/>
    <s v="Tech rep lvl + Dia a Dia + VGF2"/>
    <s v="FULL PAYMENT"/>
    <m/>
    <n v="203093.34969999999"/>
    <n v="114711.19869999999"/>
    <n v="70.400000000000006"/>
    <m/>
    <s v="TREATMENT SERUM"/>
    <s v="SERUM"/>
    <s v="HAIR TREATMENT"/>
    <s v="FEMALE"/>
    <s v="ADVANCE-TECHNIQUES"/>
    <s v="MOISTURE"/>
    <n v="1"/>
    <n v="100"/>
    <n v="100"/>
    <s v="N"/>
    <s v="N"/>
    <n v="52317"/>
    <m/>
    <s v="N"/>
    <m/>
    <m/>
    <m/>
    <m/>
    <m/>
    <m/>
    <m/>
    <m/>
    <s v="N"/>
    <n v="31603374"/>
    <s v="Final Folheto"/>
    <m/>
    <x v="0"/>
    <m/>
    <n v="146"/>
    <s v="HAIR - 4 - FFO - EVENTO VERAO"/>
    <s v="N"/>
    <m/>
    <m/>
    <s v="N"/>
    <n v="20230306"/>
    <m/>
    <n v="134471107"/>
    <s v="MIXED"/>
    <s v="Tech rep lvl"/>
    <s v="CosmÃ©ticos"/>
    <n v="1"/>
    <m/>
    <n v="0"/>
    <n v="0"/>
    <n v="100"/>
    <n v="134471120"/>
    <n v="999"/>
    <n v="2"/>
    <x v="0"/>
    <x v="0"/>
    <n v="0.38059999999999999"/>
    <n v="0.435"/>
    <n v="0.38059999999999999"/>
    <n v="0.35339999999999999"/>
    <n v="0.33710000000000001"/>
    <n v="23.99"/>
    <n v="23.99"/>
    <n v="23.99"/>
    <n v="23.99"/>
    <n v="23.99"/>
    <s v="Brasil + Dia a Dia + VGF2"/>
    <s v="Bronze + Dia a Dia + VGF2"/>
    <s v="Prata + Dia a Dia + VGF2"/>
    <s v="Ouro + Dia a Dia + VGF2"/>
    <s v="Estrela + Dia a Dia + VGF2"/>
    <n v="30"/>
    <n v="20"/>
    <n v="30"/>
    <n v="35"/>
    <n v="38"/>
    <n v="83.92"/>
    <n v="83.92"/>
    <n v="83.92"/>
    <n v="83.92"/>
    <n v="83.92"/>
    <n v="0"/>
    <n v="0"/>
    <n v="0"/>
    <n v="0"/>
    <n v="0"/>
    <n v="16.792999999999999"/>
    <n v="19.192"/>
    <n v="16.792999999999999"/>
    <n v="15.593500000000001"/>
    <n v="14.873799999999999"/>
    <n v="0"/>
    <n v="0"/>
    <n v="0"/>
    <n v="0"/>
    <n v="0"/>
    <n v="0"/>
    <n v="100"/>
    <n v="100"/>
    <n v="100"/>
    <n v="100"/>
  </r>
  <r>
    <n v="625968"/>
    <x v="905"/>
    <n v="20200319"/>
    <m/>
    <s v="FACE"/>
    <x v="371"/>
    <s v="ANEW VITAMIN C RADIANCE MAXIMIZING SERUM 15G"/>
    <n v="1222989"/>
    <x v="905"/>
    <n v="1"/>
    <s v="IN-LINE (EXCL NR)"/>
    <s v="REGULAR PRICE"/>
    <n v="0.38059999999999999"/>
    <m/>
    <n v="2.9910000000000001"/>
    <m/>
    <m/>
    <n v="69.900000000000006"/>
    <n v="69.900000000000006"/>
    <n v="362"/>
    <n v="362"/>
    <n v="166"/>
    <s v="WORK IN PROGRESS"/>
    <n v="134471132"/>
    <s v="NO INCENTIVE"/>
    <s v="N"/>
    <s v="N"/>
    <s v="N"/>
    <s v="N"/>
    <x v="3"/>
    <n v="134471134"/>
    <n v="28"/>
    <n v="11"/>
    <n v="20230306"/>
    <s v="CUSTOMER"/>
    <n v="15"/>
    <s v="Y"/>
    <s v="Tech rep lvl + Dia a Dia + VGF2"/>
    <s v="FULL PAYMENT"/>
    <m/>
    <n v="9354.6681000000008"/>
    <n v="8271.9261000000006"/>
    <n v="92.13"/>
    <m/>
    <s v="TREATMENT SERUM"/>
    <s v="SERUM"/>
    <s v="FACIAL CARE"/>
    <s v="FEMALE"/>
    <s v="ANEW"/>
    <s v="ANEW (NO SUB BRAND APPLIES)"/>
    <n v="0"/>
    <n v="100"/>
    <n v="100"/>
    <s v="N"/>
    <s v="N"/>
    <n v="52157"/>
    <m/>
    <s v="N"/>
    <m/>
    <m/>
    <m/>
    <m/>
    <m/>
    <m/>
    <m/>
    <m/>
    <s v="N"/>
    <n v="73976330"/>
    <s v="Extensao Revista Digital"/>
    <m/>
    <x v="0"/>
    <m/>
    <n v="166"/>
    <s v="FACE -  EXTENSAO REVISTA DIGITAL  2"/>
    <s v="N"/>
    <m/>
    <m/>
    <s v="N"/>
    <n v="20230306"/>
    <m/>
    <n v="134471132"/>
    <s v="MIXED"/>
    <s v="Tech rep lvl"/>
    <s v="CosmÃ©ticos"/>
    <n v="1"/>
    <m/>
    <n v="0"/>
    <n v="0"/>
    <n v="100"/>
    <n v="134471133"/>
    <n v="999"/>
    <n v="2"/>
    <x v="0"/>
    <x v="0"/>
    <n v="0.38059999999999999"/>
    <n v="0.435"/>
    <n v="0.38059999999999999"/>
    <n v="0.35339999999999999"/>
    <n v="0.33710000000000001"/>
    <n v="69.900000000000006"/>
    <n v="69.900000000000006"/>
    <n v="69.900000000000006"/>
    <n v="69.900000000000006"/>
    <n v="69.900000000000006"/>
    <s v="Brasil + Dia a Dia + VGF2"/>
    <s v="Bronze + Dia a Dia + VGF2"/>
    <s v="Prata + Dia a Dia + VGF2"/>
    <s v="Ouro + Dia a Dia + VGF2"/>
    <s v="Estrela + Dia a Dia + VGF2"/>
    <n v="30"/>
    <n v="20"/>
    <n v="30"/>
    <n v="35"/>
    <n v="38"/>
    <n v="83.92"/>
    <n v="83.92"/>
    <n v="83.92"/>
    <n v="83.92"/>
    <n v="83.92"/>
    <n v="0"/>
    <n v="0"/>
    <n v="0"/>
    <n v="0"/>
    <n v="0"/>
    <n v="48.93"/>
    <n v="55.92"/>
    <n v="48.93"/>
    <n v="45.435000000000002"/>
    <n v="43.338000000000001"/>
    <n v="0"/>
    <n v="0"/>
    <n v="0"/>
    <n v="0"/>
    <n v="0"/>
    <n v="0"/>
    <n v="100"/>
    <n v="100"/>
    <n v="100"/>
    <n v="100"/>
  </r>
  <r>
    <n v="623089"/>
    <x v="906"/>
    <n v="20210305"/>
    <m/>
    <s v="TOILETRIES"/>
    <x v="372"/>
    <s v="AT ARGAN COCOSERUM LATAM30ML2020"/>
    <n v="1221401"/>
    <x v="906"/>
    <n v="1"/>
    <s v="IN-LINE (EXCL NR)"/>
    <s v="REGULAR PRICE"/>
    <n v="0.38059999999999999"/>
    <m/>
    <n v="1.8839999999999999"/>
    <m/>
    <m/>
    <n v="20.99"/>
    <n v="20.99"/>
    <n v="4029"/>
    <n v="4029"/>
    <n v="147"/>
    <s v="WORK IN PROGRESS"/>
    <n v="134471145"/>
    <s v="NO INCENTIVE"/>
    <s v="N"/>
    <s v="Y"/>
    <s v="N"/>
    <s v="N"/>
    <x v="3"/>
    <n v="134471147"/>
    <n v="28"/>
    <n v="11"/>
    <n v="20230306"/>
    <s v="CUSTOMER"/>
    <n v="15"/>
    <s v="Y"/>
    <s v="Tech rep lvl + Dia a Dia + VGF2"/>
    <s v="FULL PAYMENT"/>
    <m/>
    <n v="31275.320400000001"/>
    <n v="23684.684399999998"/>
    <n v="83.49"/>
    <m/>
    <s v="TREATMENT SERUM"/>
    <s v="SERUM"/>
    <s v="HAIR TREATMENT"/>
    <s v="FEMALE"/>
    <s v="ADVANCE-TECHNIQUES"/>
    <s v="MOISTURE"/>
    <n v="1"/>
    <n v="100"/>
    <n v="100"/>
    <s v="N"/>
    <s v="N"/>
    <n v="50058"/>
    <m/>
    <s v="N"/>
    <m/>
    <m/>
    <m/>
    <m/>
    <m/>
    <m/>
    <m/>
    <m/>
    <s v="N"/>
    <n v="31603374"/>
    <s v="Final Folheto"/>
    <m/>
    <x v="0"/>
    <m/>
    <n v="146"/>
    <s v="HAIR - 4 - FFO - EVENTO VERAO"/>
    <s v="N"/>
    <m/>
    <m/>
    <s v="N"/>
    <n v="20230306"/>
    <m/>
    <n v="134471145"/>
    <s v="MIXED"/>
    <s v="Tech rep lvl"/>
    <s v="CosmÃ©ticos"/>
    <n v="1"/>
    <m/>
    <n v="0"/>
    <n v="0"/>
    <n v="100"/>
    <n v="134471146"/>
    <n v="999"/>
    <n v="2"/>
    <x v="0"/>
    <x v="0"/>
    <n v="0.38059999999999999"/>
    <n v="0.435"/>
    <n v="0.38059999999999999"/>
    <n v="0.35339999999999999"/>
    <n v="0.33710000000000001"/>
    <n v="20.99"/>
    <n v="20.99"/>
    <n v="20.99"/>
    <n v="20.99"/>
    <n v="20.99"/>
    <s v="Brasil + Dia a Dia + VGF2"/>
    <s v="Bronze + Dia a Dia + VGF2"/>
    <s v="Prata + Dia a Dia + VGF2"/>
    <s v="Ouro + Dia a Dia + VGF2"/>
    <s v="Estrela + Dia a Dia + VGF2"/>
    <n v="30"/>
    <n v="20"/>
    <n v="30"/>
    <n v="35"/>
    <n v="38"/>
    <n v="83.92"/>
    <n v="83.92"/>
    <n v="83.92"/>
    <n v="83.92"/>
    <n v="83.92"/>
    <n v="0"/>
    <n v="0"/>
    <n v="0"/>
    <n v="0"/>
    <n v="0"/>
    <n v="14.693"/>
    <n v="16.792000000000002"/>
    <n v="14.693"/>
    <n v="13.6435"/>
    <n v="13.0138"/>
    <n v="0"/>
    <n v="0"/>
    <n v="0"/>
    <n v="0"/>
    <n v="0"/>
    <n v="0"/>
    <n v="100"/>
    <n v="100"/>
    <n v="100"/>
    <n v="100"/>
  </r>
  <r>
    <n v="623091"/>
    <x v="907"/>
    <n v="20210305"/>
    <m/>
    <s v="TOILETRIES"/>
    <x v="372"/>
    <s v="AT ARGCAMELIASERUM LATAM30ML2020"/>
    <n v="1221403"/>
    <x v="907"/>
    <n v="1"/>
    <s v="IN-LINE (EXCL NR)"/>
    <s v="REGULAR PRICE"/>
    <n v="0.38059999999999999"/>
    <m/>
    <n v="1.8919999999999999"/>
    <m/>
    <m/>
    <n v="20.99"/>
    <n v="20.99"/>
    <n v="5168"/>
    <n v="5168"/>
    <n v="147"/>
    <s v="WORK IN PROGRESS"/>
    <n v="134471145"/>
    <s v="NO INCENTIVE"/>
    <s v="N"/>
    <s v="N"/>
    <s v="N"/>
    <s v="N"/>
    <x v="3"/>
    <n v="134471159"/>
    <n v="28"/>
    <n v="11"/>
    <n v="20230306"/>
    <s v="CUSTOMER"/>
    <n v="15"/>
    <s v="Y"/>
    <s v="Tech rep lvl + Dia a Dia + VGF2"/>
    <s v="FULL PAYMENT"/>
    <m/>
    <n v="40117.511100000003"/>
    <n v="30339.6551"/>
    <n v="83.42"/>
    <m/>
    <s v="TREATMENT SERUM"/>
    <s v="SERUM"/>
    <s v="HAIR TREATMENT"/>
    <s v="FEMALE"/>
    <s v="ADVANCE-TECHNIQUES"/>
    <s v="MOISTURE"/>
    <n v="1"/>
    <n v="100"/>
    <n v="100"/>
    <s v="N"/>
    <s v="N"/>
    <n v="50255"/>
    <m/>
    <s v="N"/>
    <m/>
    <m/>
    <m/>
    <m/>
    <m/>
    <m/>
    <m/>
    <m/>
    <s v="N"/>
    <n v="31603374"/>
    <s v="Final Folheto"/>
    <m/>
    <x v="0"/>
    <m/>
    <n v="146"/>
    <s v="HAIR - 4 - FFO - EVENTO VERAO"/>
    <s v="N"/>
    <m/>
    <m/>
    <s v="N"/>
    <n v="20230306"/>
    <m/>
    <n v="134471145"/>
    <s v="MIXED"/>
    <s v="Tech rep lvl"/>
    <s v="CosmÃ©ticos"/>
    <n v="1"/>
    <m/>
    <n v="0"/>
    <n v="0"/>
    <n v="100"/>
    <n v="134471158"/>
    <n v="999"/>
    <n v="2"/>
    <x v="0"/>
    <x v="0"/>
    <n v="0.38059999999999999"/>
    <n v="0.435"/>
    <n v="0.38059999999999999"/>
    <n v="0.35339999999999999"/>
    <n v="0.33710000000000001"/>
    <n v="20.99"/>
    <n v="20.99"/>
    <n v="20.99"/>
    <n v="20.99"/>
    <n v="20.99"/>
    <s v="Brasil + Dia a Dia + VGF2"/>
    <s v="Bronze + Dia a Dia + VGF2"/>
    <s v="Prata + Dia a Dia + VGF2"/>
    <s v="Ouro + Dia a Dia + VGF2"/>
    <s v="Estrela + Dia a Dia + VGF2"/>
    <n v="30"/>
    <n v="20"/>
    <n v="30"/>
    <n v="35"/>
    <n v="38"/>
    <n v="83.92"/>
    <n v="83.92"/>
    <n v="83.92"/>
    <n v="83.92"/>
    <n v="83.92"/>
    <n v="0"/>
    <n v="0"/>
    <n v="0"/>
    <n v="0"/>
    <n v="0"/>
    <n v="14.693"/>
    <n v="16.792000000000002"/>
    <n v="14.693"/>
    <n v="13.6435"/>
    <n v="13.0138"/>
    <n v="0"/>
    <n v="0"/>
    <n v="0"/>
    <n v="0"/>
    <n v="0"/>
    <n v="0"/>
    <n v="100"/>
    <n v="100"/>
    <n v="100"/>
    <n v="100"/>
  </r>
  <r>
    <n v="629039"/>
    <x v="908"/>
    <n v="20210309"/>
    <m/>
    <s v="FACE"/>
    <x v="373"/>
    <s v="ANEW CLINICAL ANTIWRINKLE PLUMPING CONCENTRATE MINI VERSION BRAZIL"/>
    <n v="1225078"/>
    <x v="908"/>
    <n v="1"/>
    <s v="IN-LINE (EXCL NR)"/>
    <s v="REGULAR PRICE"/>
    <n v="0.38059999999999999"/>
    <m/>
    <n v="6.7629999999999999"/>
    <m/>
    <m/>
    <n v="69.900000000000006"/>
    <n v="69.900000000000006"/>
    <n v="181"/>
    <n v="181"/>
    <n v="166"/>
    <s v="WORK IN PROGRESS"/>
    <n v="134471182"/>
    <s v="NO INCENTIVE"/>
    <s v="N"/>
    <s v="N"/>
    <s v="N"/>
    <s v="N"/>
    <x v="3"/>
    <n v="134471184"/>
    <n v="28"/>
    <n v="11"/>
    <n v="20230306"/>
    <s v="CUSTOMER"/>
    <n v="15"/>
    <s v="Y"/>
    <s v="Tech rep lvl + Dia a Dia + VGF2"/>
    <s v="FULL PAYMENT"/>
    <m/>
    <n v="4675.8136999999997"/>
    <n v="3451.7107000000001"/>
    <n v="82.2"/>
    <m/>
    <s v="ANTI-AGING TREATMENT LOTION"/>
    <s v="TREATMENT"/>
    <s v="FACIAL CARE"/>
    <s v="FEMALE"/>
    <s v="ANEW"/>
    <s v="ANEW CLINICAL"/>
    <n v="0"/>
    <n v="100"/>
    <n v="100"/>
    <s v="N"/>
    <s v="N"/>
    <n v="52473"/>
    <m/>
    <s v="N"/>
    <m/>
    <m/>
    <m/>
    <m/>
    <m/>
    <m/>
    <m/>
    <m/>
    <s v="N"/>
    <n v="73976330"/>
    <s v="Extensao Revista Digital"/>
    <m/>
    <x v="0"/>
    <m/>
    <n v="166"/>
    <s v="FACE -  EXTENSAO REVISTA DIGITAL  2"/>
    <s v="N"/>
    <m/>
    <m/>
    <s v="N"/>
    <n v="20230306"/>
    <m/>
    <n v="134471182"/>
    <s v="MIXED"/>
    <s v="Tech rep lvl"/>
    <s v="CosmÃ©ticos"/>
    <n v="1"/>
    <m/>
    <n v="0"/>
    <n v="0"/>
    <n v="100"/>
    <n v="134471183"/>
    <n v="999"/>
    <n v="2"/>
    <x v="0"/>
    <x v="0"/>
    <n v="0.38059999999999999"/>
    <n v="0.435"/>
    <n v="0.38059999999999999"/>
    <n v="0.35339999999999999"/>
    <n v="0.33710000000000001"/>
    <n v="69.900000000000006"/>
    <n v="69.900000000000006"/>
    <n v="69.900000000000006"/>
    <n v="69.900000000000006"/>
    <n v="69.900000000000006"/>
    <s v="Brasil + Dia a Dia + VGF2"/>
    <s v="Bronze + Dia a Dia + VGF2"/>
    <s v="Prata + Dia a Dia + VGF2"/>
    <s v="Ouro + Dia a Dia + VGF2"/>
    <s v="Estrela + Dia a Dia + VGF2"/>
    <n v="30"/>
    <n v="20"/>
    <n v="30"/>
    <n v="35"/>
    <n v="38"/>
    <n v="83.92"/>
    <n v="83.92"/>
    <n v="83.92"/>
    <n v="83.92"/>
    <n v="83.92"/>
    <n v="0"/>
    <n v="0"/>
    <n v="0"/>
    <n v="0"/>
    <n v="0"/>
    <n v="48.93"/>
    <n v="55.92"/>
    <n v="48.93"/>
    <n v="45.435000000000002"/>
    <n v="43.338000000000001"/>
    <n v="0"/>
    <n v="0"/>
    <n v="0"/>
    <n v="0"/>
    <n v="0"/>
    <n v="0"/>
    <n v="100"/>
    <n v="100"/>
    <n v="100"/>
    <n v="100"/>
  </r>
  <r>
    <n v="632513"/>
    <x v="909"/>
    <n v="20220309"/>
    <m/>
    <s v="FRAGRANCE"/>
    <x v="374"/>
    <s v="NEW LATAM ROMANCE BRAND EDP 75ML"/>
    <n v="1227429"/>
    <x v="909"/>
    <n v="1"/>
    <s v="IN-LINE (EXCL NR)"/>
    <s v="REGULAR PRICE"/>
    <n v="0.48010000000000003"/>
    <m/>
    <n v="13.071999999999999"/>
    <m/>
    <m/>
    <n v="99.9"/>
    <n v="99.9"/>
    <n v="2251"/>
    <n v="2251"/>
    <n v="86"/>
    <s v="WORK IN PROGRESS"/>
    <n v="134471399"/>
    <s v="NO INCENTIVE"/>
    <s v="N"/>
    <s v="N"/>
    <s v="N"/>
    <s v="Y"/>
    <x v="3"/>
    <n v="134471401"/>
    <n v="28"/>
    <n v="11"/>
    <n v="20230306"/>
    <s v="CUSTOMER"/>
    <n v="15"/>
    <s v="Y"/>
    <s v="Tech rep lvl + Dia a Dia + VGF2"/>
    <s v="FULL PAYMENT"/>
    <m/>
    <n v="104901.50350000001"/>
    <n v="75476.431500000006"/>
    <n v="80.92"/>
    <m/>
    <s v="EDP SPRAY"/>
    <s v="EDP/EDT/COLOGNE"/>
    <s v="FRAGRANCE JUICES"/>
    <s v="FEMALE"/>
    <s v="LOV U FRANCHISE"/>
    <s v="LOV U"/>
    <n v="0"/>
    <n v="100"/>
    <n v="100"/>
    <s v="N"/>
    <s v="N"/>
    <n v="50708"/>
    <m/>
    <s v="N"/>
    <s v="RP"/>
    <n v="78.36"/>
    <n v="99.9"/>
    <n v="99.9"/>
    <m/>
    <m/>
    <m/>
    <m/>
    <s v="N"/>
    <n v="124532247"/>
    <s v="Olha De Novo"/>
    <m/>
    <x v="0"/>
    <n v="133767019"/>
    <n v="86"/>
    <s v="PERFUMARIA - 5"/>
    <s v="N"/>
    <m/>
    <m/>
    <s v="N"/>
    <n v="20230306"/>
    <m/>
    <n v="134471399"/>
    <s v="MIXED"/>
    <s v="Tech rep lvl"/>
    <s v="CosmÃ©ticos"/>
    <n v="1"/>
    <m/>
    <n v="0"/>
    <n v="0"/>
    <n v="100"/>
    <n v="134471400"/>
    <n v="999"/>
    <n v="2"/>
    <x v="0"/>
    <x v="0"/>
    <n v="0.48010000000000003"/>
    <n v="0.54869999999999997"/>
    <n v="0.48010000000000003"/>
    <n v="0.44579999999999997"/>
    <n v="0.42530000000000001"/>
    <n v="99.9"/>
    <n v="99.9"/>
    <n v="99.9"/>
    <n v="99.9"/>
    <n v="99.9"/>
    <s v="Brasil + Dia a Dia + VGF2"/>
    <s v="Bronze + Dia a Dia + VGF2"/>
    <s v="Prata + Dia a Dia + VGF2"/>
    <s v="Ouro + Dia a Dia + VGF2"/>
    <s v="Estrela + Dia a Dia + VGF2"/>
    <n v="30"/>
    <n v="20"/>
    <n v="30"/>
    <n v="35"/>
    <n v="38"/>
    <n v="45.79"/>
    <n v="45.79"/>
    <n v="45.79"/>
    <n v="45.79"/>
    <n v="45.79"/>
    <n v="0"/>
    <n v="0"/>
    <n v="0"/>
    <n v="0"/>
    <n v="0"/>
    <n v="69.930000000000007"/>
    <n v="79.92"/>
    <n v="69.930000000000007"/>
    <n v="64.935000000000002"/>
    <n v="61.938000000000002"/>
    <n v="0"/>
    <n v="0"/>
    <n v="0"/>
    <n v="0"/>
    <n v="0"/>
    <n v="0"/>
    <n v="100"/>
    <n v="100"/>
    <n v="100"/>
    <n v="100"/>
  </r>
  <r>
    <n v="622302"/>
    <x v="902"/>
    <n v="20210305"/>
    <m/>
    <s v="TOILETRIES"/>
    <x v="375"/>
    <s v="AT ARGAN COCOSERUM LATAM90ML2020"/>
    <n v="1221023"/>
    <x v="902"/>
    <n v="2"/>
    <s v="IN-LINE (EXCL NR)"/>
    <s v="ANY X FOR.."/>
    <n v="0.54369999999999996"/>
    <m/>
    <n v="3.843"/>
    <m/>
    <m/>
    <n v="31.18"/>
    <n v="33.99"/>
    <n v="106299"/>
    <n v="106299"/>
    <n v="59"/>
    <s v="WORK IN PROGRESS"/>
    <n v="134471484"/>
    <s v="NO INCENTIVE"/>
    <s v="N"/>
    <s v="N"/>
    <s v="N"/>
    <s v="N"/>
    <x v="1"/>
    <n v="134471486"/>
    <n v="28"/>
    <n v="32"/>
    <n v="20230306"/>
    <s v="NET ITEM"/>
    <n v="15"/>
    <s v="Y"/>
    <s v="Tech rep lvl + Dia a Dia + VGF2"/>
    <s v="FULL PAYMENT"/>
    <m/>
    <n v="875504.12789999996"/>
    <n v="466997.07089999999"/>
    <n v="70.540000000000006"/>
    <m/>
    <s v="TREATMENT OIL"/>
    <s v="TREATMENT"/>
    <s v="HAIR TREATMENT"/>
    <s v="FEMALE"/>
    <s v="ADVANCE-TECHNIQUES"/>
    <s v="MOISTURE"/>
    <n v="1"/>
    <n v="50"/>
    <n v="100"/>
    <s v="N"/>
    <s v="N"/>
    <n v="43152"/>
    <m/>
    <s v="N"/>
    <m/>
    <m/>
    <m/>
    <m/>
    <m/>
    <m/>
    <m/>
    <m/>
    <s v="N"/>
    <n v="31603374"/>
    <s v="Final Folheto"/>
    <m/>
    <x v="0"/>
    <m/>
    <n v="58"/>
    <s v="FRAG - COLOR E TOILETRIES - EVENTO VERAO"/>
    <s v="N"/>
    <m/>
    <m/>
    <s v="N"/>
    <n v="20230306"/>
    <m/>
    <n v="134471484"/>
    <s v="MIXED"/>
    <s v="Tech rep lvl"/>
    <s v="CosmÃ©ticos"/>
    <n v="2"/>
    <m/>
    <n v="0"/>
    <n v="0"/>
    <n v="100"/>
    <n v="134471485"/>
    <n v="999"/>
    <n v="2"/>
    <x v="0"/>
    <x v="0"/>
    <n v="0.54369999999999996"/>
    <n v="0.54369999999999996"/>
    <n v="0.54369999999999996"/>
    <n v="0.54369999999999996"/>
    <n v="0.54369999999999996"/>
    <n v="31.18"/>
    <n v="35.630000000000003"/>
    <n v="31.18"/>
    <n v="28.95"/>
    <n v="27.62"/>
    <s v="Brasil + Dia a Dia + VGF2"/>
    <s v="Bronze + Dia a Dia + VGF2"/>
    <s v="Prata + Dia a Dia + VGF2"/>
    <s v="Ouro + Dia a Dia + VGF2"/>
    <s v="Estrela + Dia a Dia + VGF2"/>
    <n v="30"/>
    <n v="20"/>
    <n v="30"/>
    <n v="35"/>
    <n v="38"/>
    <n v="83.92"/>
    <n v="83.92"/>
    <n v="83.92"/>
    <n v="83.92"/>
    <n v="83.92"/>
    <n v="0"/>
    <n v="0"/>
    <n v="0"/>
    <n v="0"/>
    <n v="0"/>
    <n v="15.59"/>
    <n v="17.815000000000001"/>
    <n v="15.59"/>
    <n v="14.475"/>
    <n v="13.81"/>
    <n v="16.8"/>
    <n v="12.35"/>
    <n v="16.8"/>
    <n v="19.03"/>
    <n v="20.36"/>
    <n v="35"/>
    <n v="74"/>
    <n v="64"/>
    <n v="60"/>
    <n v="57"/>
  </r>
  <r>
    <n v="622307"/>
    <x v="903"/>
    <n v="20210305"/>
    <m/>
    <s v="TOILETRIES"/>
    <x v="375"/>
    <s v="AT ARGAN DUAL SERUM 90ML"/>
    <n v="1221027"/>
    <x v="903"/>
    <n v="2"/>
    <s v="IN-LINE (EXCL NR)"/>
    <s v="ANY X FOR.."/>
    <n v="0.54369999999999996"/>
    <m/>
    <n v="3.4380000000000002"/>
    <m/>
    <m/>
    <n v="31.18"/>
    <n v="33.99"/>
    <n v="25203"/>
    <n v="25203"/>
    <n v="59"/>
    <s v="WORK IN PROGRESS"/>
    <n v="134471484"/>
    <s v="NO INCENTIVE"/>
    <s v="N"/>
    <s v="N"/>
    <s v="N"/>
    <s v="N"/>
    <x v="1"/>
    <n v="134508634"/>
    <n v="28"/>
    <n v="32"/>
    <n v="20230306"/>
    <s v="NET ITEM"/>
    <n v="15"/>
    <s v="Y"/>
    <s v="Tech rep lvl + Dia a Dia + VGF2"/>
    <s v="FULL PAYMENT"/>
    <m/>
    <n v="207576.8063"/>
    <n v="120928.89230000001"/>
    <n v="73.64"/>
    <m/>
    <s v="TREATMENT SPRAY"/>
    <s v="TREATMENT"/>
    <s v="HAIR TREATMENT"/>
    <s v="FEMALE"/>
    <s v="ADVANCE-TECHNIQUES"/>
    <s v="MOISTURE"/>
    <n v="1"/>
    <n v="50"/>
    <n v="100"/>
    <s v="N"/>
    <s v="N"/>
    <n v="43154"/>
    <m/>
    <s v="N"/>
    <m/>
    <m/>
    <m/>
    <m/>
    <m/>
    <m/>
    <m/>
    <m/>
    <s v="N"/>
    <n v="31603374"/>
    <s v="Final Folheto"/>
    <m/>
    <x v="0"/>
    <m/>
    <n v="58"/>
    <s v="FRAG - COLOR E TOILETRIES - EVENTO VERAO"/>
    <s v="N"/>
    <m/>
    <m/>
    <s v="N"/>
    <n v="20230306"/>
    <m/>
    <n v="134471484"/>
    <s v="MIXED"/>
    <s v="Tech rep lvl"/>
    <s v="CosmÃ©ticos"/>
    <n v="2"/>
    <m/>
    <n v="0"/>
    <n v="0"/>
    <n v="100"/>
    <n v="134508633"/>
    <n v="999"/>
    <n v="2"/>
    <x v="0"/>
    <x v="0"/>
    <n v="0.54369999999999996"/>
    <n v="0.54369999999999996"/>
    <n v="0.54369999999999996"/>
    <n v="0.54369999999999996"/>
    <n v="0.54369999999999996"/>
    <n v="31.18"/>
    <n v="35.630000000000003"/>
    <n v="31.18"/>
    <n v="28.95"/>
    <n v="27.62"/>
    <s v="Brasil + Dia a Dia + VGF2"/>
    <s v="Bronze + Dia a Dia + VGF2"/>
    <s v="Prata + Dia a Dia + VGF2"/>
    <s v="Ouro + Dia a Dia + VGF2"/>
    <s v="Estrela + Dia a Dia + VGF2"/>
    <n v="30"/>
    <n v="20"/>
    <n v="30"/>
    <n v="35"/>
    <n v="38"/>
    <n v="83.92"/>
    <n v="83.92"/>
    <n v="83.92"/>
    <n v="83.92"/>
    <n v="83.92"/>
    <n v="0"/>
    <n v="0"/>
    <n v="0"/>
    <n v="0"/>
    <n v="0"/>
    <n v="15.59"/>
    <n v="17.815000000000001"/>
    <n v="15.59"/>
    <n v="14.475"/>
    <n v="13.81"/>
    <n v="16.8"/>
    <n v="12.35"/>
    <n v="16.8"/>
    <n v="19.03"/>
    <n v="20.36"/>
    <n v="35"/>
    <n v="74"/>
    <n v="64"/>
    <n v="60"/>
    <n v="57"/>
  </r>
  <r>
    <n v="623090"/>
    <x v="904"/>
    <n v="20210305"/>
    <m/>
    <s v="TOILETRIES"/>
    <x v="375"/>
    <s v="AT ARGCAMELIASERUM LATAM90ML2020"/>
    <n v="1221402"/>
    <x v="904"/>
    <n v="2"/>
    <s v="IN-LINE (EXCL NR)"/>
    <s v="ANY X FOR.."/>
    <n v="0.54369999999999996"/>
    <m/>
    <n v="3.8610000000000002"/>
    <m/>
    <m/>
    <n v="31.18"/>
    <n v="33.99"/>
    <n v="81164"/>
    <n v="81164"/>
    <n v="59"/>
    <s v="WORK IN PROGRESS"/>
    <n v="134471484"/>
    <s v="NO INCENTIVE"/>
    <s v="N"/>
    <s v="N"/>
    <s v="N"/>
    <s v="N"/>
    <x v="1"/>
    <n v="134471498"/>
    <n v="28"/>
    <n v="32"/>
    <n v="20230306"/>
    <s v="NET ITEM"/>
    <n v="15"/>
    <s v="Y"/>
    <s v="Tech rep lvl + Dia a Dia + VGF2"/>
    <s v="FULL PAYMENT"/>
    <m/>
    <n v="668486.13379999995"/>
    <n v="355111.92979999998"/>
    <n v="70.400000000000006"/>
    <m/>
    <s v="TREATMENT SERUM"/>
    <s v="SERUM"/>
    <s v="HAIR TREATMENT"/>
    <s v="FEMALE"/>
    <s v="ADVANCE-TECHNIQUES"/>
    <s v="MOISTURE"/>
    <n v="1"/>
    <n v="50"/>
    <n v="100"/>
    <s v="N"/>
    <s v="N"/>
    <n v="43180"/>
    <m/>
    <s v="N"/>
    <m/>
    <m/>
    <m/>
    <m/>
    <m/>
    <m/>
    <m/>
    <m/>
    <s v="N"/>
    <n v="31603374"/>
    <s v="Final Folheto"/>
    <m/>
    <x v="0"/>
    <m/>
    <n v="58"/>
    <s v="FRAG - COLOR E TOILETRIES - EVENTO VERAO"/>
    <s v="N"/>
    <m/>
    <m/>
    <s v="N"/>
    <n v="20230306"/>
    <m/>
    <n v="134471484"/>
    <s v="MIXED"/>
    <s v="Tech rep lvl"/>
    <s v="CosmÃ©ticos"/>
    <n v="2"/>
    <m/>
    <n v="0"/>
    <n v="0"/>
    <n v="100"/>
    <n v="134471497"/>
    <n v="999"/>
    <n v="2"/>
    <x v="0"/>
    <x v="0"/>
    <n v="0.54369999999999996"/>
    <n v="0.54369999999999996"/>
    <n v="0.54369999999999996"/>
    <n v="0.54369999999999996"/>
    <n v="0.54369999999999996"/>
    <n v="31.18"/>
    <n v="35.630000000000003"/>
    <n v="31.18"/>
    <n v="28.95"/>
    <n v="27.62"/>
    <s v="Brasil + Dia a Dia + VGF2"/>
    <s v="Bronze + Dia a Dia + VGF2"/>
    <s v="Prata + Dia a Dia + VGF2"/>
    <s v="Ouro + Dia a Dia + VGF2"/>
    <s v="Estrela + Dia a Dia + VGF2"/>
    <n v="30"/>
    <n v="20"/>
    <n v="30"/>
    <n v="35"/>
    <n v="38"/>
    <n v="83.92"/>
    <n v="83.92"/>
    <n v="83.92"/>
    <n v="83.92"/>
    <n v="83.92"/>
    <n v="0"/>
    <n v="0"/>
    <n v="0"/>
    <n v="0"/>
    <n v="0"/>
    <n v="15.59"/>
    <n v="17.815000000000001"/>
    <n v="15.59"/>
    <n v="14.475"/>
    <n v="13.81"/>
    <n v="16.8"/>
    <n v="12.35"/>
    <n v="16.8"/>
    <n v="19.03"/>
    <n v="20.36"/>
    <n v="35"/>
    <n v="74"/>
    <n v="64"/>
    <n v="60"/>
    <n v="57"/>
  </r>
  <r>
    <n v="633302"/>
    <x v="910"/>
    <n v="20220308"/>
    <m/>
    <s v="FRAGRANCE"/>
    <x v="376"/>
    <s v="SURREAL DREAMS DEO COLOGNE"/>
    <n v="1228028"/>
    <x v="910"/>
    <n v="1"/>
    <s v="IN-LINE (EXCL NR)"/>
    <s v="CROSS-OUT"/>
    <n v="0.48010000000000003"/>
    <m/>
    <n v="7.7320000000000002"/>
    <m/>
    <m/>
    <n v="64.900000000000006"/>
    <n v="74.900000000000006"/>
    <n v="1"/>
    <n v="1"/>
    <n v="85"/>
    <s v="WORK IN PROGRESS"/>
    <n v="134471509"/>
    <s v="NO INCENTIVE"/>
    <s v="N"/>
    <s v="N"/>
    <s v="N"/>
    <s v="Y"/>
    <x v="3"/>
    <n v="134471511"/>
    <n v="28"/>
    <n v="11"/>
    <n v="20230306"/>
    <s v="CUSTOMER"/>
    <n v="15"/>
    <s v="Y"/>
    <s v="Tech rep lvl + Dia a Dia + VGF2"/>
    <s v="FULL PAYMENT"/>
    <m/>
    <n v="27.602"/>
    <n v="19.87"/>
    <n v="82.63"/>
    <m/>
    <s v="EDT SPRAY"/>
    <s v="EDP/EDT/COLOGNE"/>
    <s v="FRAGRANCE JUICES"/>
    <s v="FEMALE"/>
    <s v="SURREAL"/>
    <s v="SURREAL GARDEN"/>
    <n v="1"/>
    <n v="100"/>
    <n v="100"/>
    <s v="N"/>
    <s v="N"/>
    <n v="50980"/>
    <m/>
    <s v="N"/>
    <m/>
    <m/>
    <m/>
    <m/>
    <m/>
    <m/>
    <m/>
    <m/>
    <s v="N"/>
    <m/>
    <m/>
    <m/>
    <x v="0"/>
    <m/>
    <n v="84"/>
    <s v="PERFUMARIA - 4"/>
    <s v="N"/>
    <m/>
    <m/>
    <s v="N"/>
    <n v="20230306"/>
    <m/>
    <n v="134471509"/>
    <s v="MIXED"/>
    <s v="Tech rep lvl"/>
    <s v="CosmÃ©ticos"/>
    <n v="1"/>
    <m/>
    <n v="0"/>
    <n v="0"/>
    <n v="100"/>
    <n v="134471510"/>
    <n v="999"/>
    <n v="2"/>
    <x v="0"/>
    <x v="0"/>
    <n v="0.48010000000000003"/>
    <n v="0.54869999999999997"/>
    <n v="0.48010000000000003"/>
    <n v="0.44579999999999997"/>
    <n v="0.42530000000000001"/>
    <n v="64.900000000000006"/>
    <n v="64.900000000000006"/>
    <n v="64.900000000000006"/>
    <n v="64.900000000000006"/>
    <n v="64.900000000000006"/>
    <s v="Brasil + Dia a Dia + VGF2"/>
    <s v="Bronze + Dia a Dia + VGF2"/>
    <s v="Prata + Dia a Dia + VGF2"/>
    <s v="Ouro + Dia a Dia + VGF2"/>
    <s v="Estrela + Dia a Dia + VGF2"/>
    <n v="30"/>
    <n v="20"/>
    <n v="30"/>
    <n v="35"/>
    <n v="38"/>
    <n v="45.79"/>
    <n v="45.79"/>
    <n v="45.79"/>
    <n v="45.79"/>
    <n v="45.79"/>
    <n v="0"/>
    <n v="0"/>
    <n v="0"/>
    <n v="0"/>
    <n v="0"/>
    <n v="45.43"/>
    <n v="51.92"/>
    <n v="45.43"/>
    <n v="42.185000000000002"/>
    <n v="40.238"/>
    <n v="0"/>
    <n v="0"/>
    <n v="0"/>
    <n v="0"/>
    <n v="0"/>
    <n v="0"/>
    <n v="100"/>
    <n v="100"/>
    <n v="100"/>
    <n v="100"/>
  </r>
  <r>
    <n v="622919"/>
    <x v="862"/>
    <n v="20210305"/>
    <m/>
    <s v="TOILETRIES"/>
    <x v="377"/>
    <s v="AT CURLSCOMBCREAM2 LATAM250ML2020"/>
    <n v="1221338"/>
    <x v="862"/>
    <n v="2"/>
    <s v="IN-LINE (EXCL NR)"/>
    <s v="ANY X FOR.."/>
    <n v="0.54369999999999996"/>
    <m/>
    <n v="2.2210000000000001"/>
    <m/>
    <m/>
    <n v="20.78"/>
    <n v="20.99"/>
    <n v="21676"/>
    <n v="21676"/>
    <n v="59"/>
    <s v="WORK IN PROGRESS"/>
    <n v="134471522"/>
    <s v="NO INCENTIVE"/>
    <s v="N"/>
    <s v="N"/>
    <s v="N"/>
    <s v="N"/>
    <x v="1"/>
    <n v="134471524"/>
    <n v="28"/>
    <n v="32"/>
    <n v="20230306"/>
    <s v="NET ITEM"/>
    <n v="15"/>
    <s v="Y"/>
    <s v="Tech rep lvl + Dia a Dia + VGF2"/>
    <s v="FULL PAYMENT"/>
    <m/>
    <n v="119000.62480000001"/>
    <n v="70858.228799999997"/>
    <n v="74.45"/>
    <m/>
    <s v="TREATMENT CREAM"/>
    <s v="TREATMENT"/>
    <s v="HAIR TREATMENT"/>
    <s v="FEMALE"/>
    <s v="ADVANCE-TECHNIQUES"/>
    <s v="CURLS"/>
    <n v="1"/>
    <n v="50"/>
    <n v="100"/>
    <s v="N"/>
    <s v="N"/>
    <n v="40138"/>
    <m/>
    <s v="N"/>
    <m/>
    <m/>
    <m/>
    <m/>
    <m/>
    <m/>
    <m/>
    <m/>
    <s v="N"/>
    <n v="31603374"/>
    <s v="Final Folheto"/>
    <m/>
    <x v="0"/>
    <m/>
    <n v="58"/>
    <s v="FRAG - COLOR E TOILETRIES - EVENTO VERAO"/>
    <s v="N"/>
    <m/>
    <m/>
    <s v="N"/>
    <n v="20230306"/>
    <m/>
    <n v="134471522"/>
    <s v="MIXED"/>
    <s v="Tech rep lvl"/>
    <s v="CosmÃ©ticos"/>
    <n v="2"/>
    <m/>
    <n v="0"/>
    <n v="0"/>
    <n v="100"/>
    <n v="134471523"/>
    <n v="999"/>
    <n v="2"/>
    <x v="0"/>
    <x v="0"/>
    <n v="0.54369999999999996"/>
    <n v="0.54369999999999996"/>
    <n v="0.54369999999999996"/>
    <n v="0.54369999999999996"/>
    <n v="0.54369999999999996"/>
    <n v="20.78"/>
    <n v="23.75"/>
    <n v="20.78"/>
    <n v="19.3"/>
    <n v="18.41"/>
    <s v="Brasil + Dia a Dia + VGF2"/>
    <s v="Bronze + Dia a Dia + VGF2"/>
    <s v="Prata + Dia a Dia + VGF2"/>
    <s v="Ouro + Dia a Dia + VGF2"/>
    <s v="Estrela + Dia a Dia + VGF2"/>
    <n v="30"/>
    <n v="20"/>
    <n v="30"/>
    <n v="35"/>
    <n v="38"/>
    <n v="83.92"/>
    <n v="83.92"/>
    <n v="83.92"/>
    <n v="83.92"/>
    <n v="83.92"/>
    <n v="0"/>
    <n v="0"/>
    <n v="0"/>
    <n v="0"/>
    <n v="0"/>
    <n v="10.39"/>
    <n v="11.875"/>
    <n v="10.39"/>
    <n v="9.65"/>
    <n v="9.2050000000000001"/>
    <n v="11.2"/>
    <n v="8.23"/>
    <n v="11.2"/>
    <n v="12.68"/>
    <n v="13.57"/>
    <n v="35"/>
    <n v="74"/>
    <n v="64"/>
    <n v="60"/>
    <n v="57"/>
  </r>
  <r>
    <n v="622921"/>
    <x v="863"/>
    <n v="20210305"/>
    <m/>
    <s v="TOILETRIES"/>
    <x v="377"/>
    <s v="AT CURLSCOMBCREAM4 LATAM250ML2020"/>
    <n v="1221340"/>
    <x v="863"/>
    <n v="2"/>
    <s v="IN-LINE (EXCL NR)"/>
    <s v="ANY X FOR.."/>
    <n v="0.54369999999999996"/>
    <m/>
    <n v="3.032"/>
    <m/>
    <m/>
    <n v="20.78"/>
    <n v="20.99"/>
    <n v="13013"/>
    <n v="13013"/>
    <n v="59"/>
    <s v="WORK IN PROGRESS"/>
    <n v="134471522"/>
    <s v="NO INCENTIVE"/>
    <s v="N"/>
    <s v="N"/>
    <s v="N"/>
    <s v="N"/>
    <x v="1"/>
    <n v="134471536"/>
    <n v="28"/>
    <n v="32"/>
    <n v="20230306"/>
    <s v="NET ITEM"/>
    <n v="15"/>
    <s v="Y"/>
    <s v="Tech rep lvl + Dia a Dia + VGF2"/>
    <s v="FULL PAYMENT"/>
    <m/>
    <n v="71439.553899999999"/>
    <n v="31984.137900000002"/>
    <n v="65.12"/>
    <m/>
    <s v="TREATMENT CREAM"/>
    <s v="TREATMENT"/>
    <s v="HAIR TREATMENT"/>
    <s v="FEMALE"/>
    <s v="ADVANCE-TECHNIQUES"/>
    <s v="CURLS"/>
    <n v="1"/>
    <n v="50"/>
    <n v="100"/>
    <s v="N"/>
    <s v="N"/>
    <n v="40163"/>
    <m/>
    <s v="N"/>
    <m/>
    <m/>
    <m/>
    <m/>
    <m/>
    <m/>
    <m/>
    <m/>
    <s v="N"/>
    <n v="31603374"/>
    <s v="Final Folheto"/>
    <m/>
    <x v="0"/>
    <m/>
    <n v="58"/>
    <s v="FRAG - COLOR E TOILETRIES - EVENTO VERAO"/>
    <s v="N"/>
    <m/>
    <m/>
    <s v="N"/>
    <n v="20230306"/>
    <m/>
    <n v="134471522"/>
    <s v="MIXED"/>
    <s v="Tech rep lvl"/>
    <s v="CosmÃ©ticos"/>
    <n v="2"/>
    <m/>
    <n v="0"/>
    <n v="0"/>
    <n v="100"/>
    <n v="134471535"/>
    <n v="999"/>
    <n v="2"/>
    <x v="0"/>
    <x v="0"/>
    <n v="0.54369999999999996"/>
    <n v="0.54369999999999996"/>
    <n v="0.54369999999999996"/>
    <n v="0.54369999999999996"/>
    <n v="0.54369999999999996"/>
    <n v="20.78"/>
    <n v="23.75"/>
    <n v="20.78"/>
    <n v="19.3"/>
    <n v="18.41"/>
    <s v="Brasil + Dia a Dia + VGF2"/>
    <s v="Bronze + Dia a Dia + VGF2"/>
    <s v="Prata + Dia a Dia + VGF2"/>
    <s v="Ouro + Dia a Dia + VGF2"/>
    <s v="Estrela + Dia a Dia + VGF2"/>
    <n v="30"/>
    <n v="20"/>
    <n v="30"/>
    <n v="35"/>
    <n v="38"/>
    <n v="83.92"/>
    <n v="83.92"/>
    <n v="83.92"/>
    <n v="83.92"/>
    <n v="83.92"/>
    <n v="0"/>
    <n v="0"/>
    <n v="0"/>
    <n v="0"/>
    <n v="0"/>
    <n v="10.39"/>
    <n v="11.875"/>
    <n v="10.39"/>
    <n v="9.65"/>
    <n v="9.2050000000000001"/>
    <n v="11.2"/>
    <n v="8.23"/>
    <n v="11.2"/>
    <n v="12.68"/>
    <n v="13.57"/>
    <n v="35"/>
    <n v="74"/>
    <n v="64"/>
    <n v="60"/>
    <n v="57"/>
  </r>
  <r>
    <n v="598398"/>
    <x v="911"/>
    <n v="20200305"/>
    <m/>
    <s v="FRAGRANCE"/>
    <x v="378"/>
    <s v="SURREAL UTOPIA EDT"/>
    <n v="1200576"/>
    <x v="911"/>
    <n v="1"/>
    <s v="IN-LINE (EXCL NR)"/>
    <s v="REGULAR PRICE"/>
    <n v="0.48010000000000003"/>
    <m/>
    <n v="7.657"/>
    <m/>
    <m/>
    <n v="74.900000000000006"/>
    <n v="74.900000000000006"/>
    <n v="1638"/>
    <n v="1638"/>
    <n v="85"/>
    <s v="WORK IN PROGRESS"/>
    <n v="134471547"/>
    <s v="NO INCENTIVE"/>
    <s v="N"/>
    <s v="N"/>
    <s v="N"/>
    <s v="N"/>
    <x v="3"/>
    <n v="134471561"/>
    <n v="28"/>
    <n v="11"/>
    <n v="20230306"/>
    <s v="CUSTOMER"/>
    <n v="15"/>
    <s v="Y"/>
    <s v="Tech rep lvl + Dia a Dia + VGF2"/>
    <s v="FULL PAYMENT"/>
    <m/>
    <n v="57227.142800000001"/>
    <n v="44684.976799999997"/>
    <n v="85.1"/>
    <m/>
    <s v="EDT SPRAY"/>
    <s v="EDP/EDT/COLOGNE"/>
    <s v="FRAGRANCE JUICES"/>
    <s v="FEMALE"/>
    <s v="SURREAL"/>
    <s v="SURREAL ORIGINAL"/>
    <n v="1"/>
    <n v="100"/>
    <n v="100"/>
    <s v="N"/>
    <s v="N"/>
    <n v="50253"/>
    <m/>
    <s v="N"/>
    <m/>
    <m/>
    <m/>
    <m/>
    <m/>
    <m/>
    <m/>
    <m/>
    <s v="N"/>
    <m/>
    <m/>
    <m/>
    <x v="0"/>
    <m/>
    <n v="84"/>
    <s v="PERFUMARIA - 4"/>
    <s v="N"/>
    <m/>
    <m/>
    <s v="N"/>
    <n v="20230306"/>
    <m/>
    <n v="134471547"/>
    <s v="MIXED"/>
    <s v="Tech rep lvl"/>
    <s v="CosmÃ©ticos"/>
    <n v="1"/>
    <m/>
    <n v="0"/>
    <n v="0"/>
    <n v="100"/>
    <n v="134471560"/>
    <n v="999"/>
    <n v="2"/>
    <x v="0"/>
    <x v="0"/>
    <n v="0.48010000000000003"/>
    <n v="0.54869999999999997"/>
    <n v="0.48010000000000003"/>
    <n v="0.44579999999999997"/>
    <n v="0.42530000000000001"/>
    <n v="74.900000000000006"/>
    <n v="74.900000000000006"/>
    <n v="74.900000000000006"/>
    <n v="74.900000000000006"/>
    <n v="74.900000000000006"/>
    <s v="Brasil + Dia a Dia + VGF2"/>
    <s v="Bronze + Dia a Dia + VGF2"/>
    <s v="Prata + Dia a Dia + VGF2"/>
    <s v="Ouro + Dia a Dia + VGF2"/>
    <s v="Estrela + Dia a Dia + VGF2"/>
    <n v="30"/>
    <n v="20"/>
    <n v="30"/>
    <n v="35"/>
    <n v="38"/>
    <n v="45.79"/>
    <n v="45.79"/>
    <n v="45.79"/>
    <n v="45.79"/>
    <n v="45.79"/>
    <n v="0"/>
    <n v="0"/>
    <n v="0"/>
    <n v="0"/>
    <n v="0"/>
    <n v="52.43"/>
    <n v="59.92"/>
    <n v="52.43"/>
    <n v="48.685000000000002"/>
    <n v="46.438000000000002"/>
    <n v="0"/>
    <n v="0"/>
    <n v="0"/>
    <n v="0"/>
    <n v="0"/>
    <n v="0"/>
    <n v="100"/>
    <n v="100"/>
    <n v="100"/>
    <n v="100"/>
  </r>
  <r>
    <n v="627979"/>
    <x v="912"/>
    <n v="20210306"/>
    <m/>
    <s v="FRAGRANCE"/>
    <x v="378"/>
    <s v="SURREAL MAGIC EDT WITH DEO"/>
    <n v="1224395"/>
    <x v="912"/>
    <n v="1"/>
    <s v="IN-LINE (EXCL NR)"/>
    <s v="REGULAR PRICE"/>
    <n v="0.48010000000000003"/>
    <m/>
    <n v="7.72"/>
    <m/>
    <m/>
    <n v="74.900000000000006"/>
    <n v="74.900000000000006"/>
    <n v="1801"/>
    <n v="1801"/>
    <n v="85"/>
    <s v="WORK IN PROGRESS"/>
    <n v="134471547"/>
    <s v="NO INCENTIVE"/>
    <s v="N"/>
    <s v="N"/>
    <s v="N"/>
    <s v="N"/>
    <x v="3"/>
    <n v="134471585"/>
    <n v="28"/>
    <n v="11"/>
    <n v="20230306"/>
    <s v="CUSTOMER"/>
    <n v="15"/>
    <s v="Y"/>
    <s v="Tech rep lvl + Dia a Dia + VGF2"/>
    <s v="FULL PAYMENT"/>
    <m/>
    <n v="62929.968800000002"/>
    <n v="49026.248899999999"/>
    <n v="84.97"/>
    <m/>
    <s v="EDT SPRAY"/>
    <s v="EDP/EDT/COLOGNE"/>
    <s v="FRAGRANCE JUICES"/>
    <s v="FEMALE"/>
    <s v="SURREAL"/>
    <s v="SURREAL ORIGINAL"/>
    <n v="1"/>
    <n v="100"/>
    <n v="100"/>
    <s v="N"/>
    <s v="N"/>
    <n v="52407"/>
    <m/>
    <s v="N"/>
    <m/>
    <m/>
    <m/>
    <m/>
    <m/>
    <m/>
    <m/>
    <m/>
    <s v="N"/>
    <m/>
    <m/>
    <m/>
    <x v="0"/>
    <m/>
    <n v="84"/>
    <s v="PERFUMARIA - 4"/>
    <s v="N"/>
    <m/>
    <m/>
    <s v="N"/>
    <n v="20230306"/>
    <m/>
    <n v="134471547"/>
    <s v="MIXED"/>
    <s v="Tech rep lvl"/>
    <s v="CosmÃ©ticos"/>
    <n v="1"/>
    <m/>
    <n v="0"/>
    <n v="0"/>
    <n v="100"/>
    <n v="134471584"/>
    <n v="999"/>
    <n v="2"/>
    <x v="0"/>
    <x v="0"/>
    <n v="0.48010000000000003"/>
    <n v="0.54869999999999997"/>
    <n v="0.48010000000000003"/>
    <n v="0.44579999999999997"/>
    <n v="0.42530000000000001"/>
    <n v="74.900000000000006"/>
    <n v="74.900000000000006"/>
    <n v="74.900000000000006"/>
    <n v="74.900000000000006"/>
    <n v="74.900000000000006"/>
    <s v="Brasil + Dia a Dia + VGF2"/>
    <s v="Bronze + Dia a Dia + VGF2"/>
    <s v="Prata + Dia a Dia + VGF2"/>
    <s v="Ouro + Dia a Dia + VGF2"/>
    <s v="Estrela + Dia a Dia + VGF2"/>
    <n v="30"/>
    <n v="20"/>
    <n v="30"/>
    <n v="35"/>
    <n v="38"/>
    <n v="45.79"/>
    <n v="45.79"/>
    <n v="45.79"/>
    <n v="45.79"/>
    <n v="45.79"/>
    <n v="0"/>
    <n v="0"/>
    <n v="0"/>
    <n v="0"/>
    <n v="0"/>
    <n v="52.43"/>
    <n v="59.92"/>
    <n v="52.43"/>
    <n v="48.685000000000002"/>
    <n v="46.438000000000002"/>
    <n v="0"/>
    <n v="0"/>
    <n v="0"/>
    <n v="0"/>
    <n v="0"/>
    <n v="0"/>
    <n v="100"/>
    <n v="100"/>
    <n v="100"/>
    <n v="100"/>
  </r>
  <r>
    <n v="630160"/>
    <x v="913"/>
    <n v="20220303"/>
    <m/>
    <s v="FRAGRANCE"/>
    <x v="378"/>
    <s v="SURREAL LOVE GARDEN EDT2021"/>
    <n v="1225799"/>
    <x v="913"/>
    <n v="1"/>
    <s v="IN-LINE (EXCL NR)"/>
    <s v="REGULAR PRICE"/>
    <n v="0.48010000000000003"/>
    <m/>
    <n v="8.0410000000000004"/>
    <m/>
    <m/>
    <n v="74.900000000000006"/>
    <n v="74.900000000000006"/>
    <n v="592"/>
    <n v="592"/>
    <n v="85"/>
    <s v="WORK IN PROGRESS"/>
    <n v="134471547"/>
    <s v="NO INCENTIVE"/>
    <s v="N"/>
    <s v="N"/>
    <s v="N"/>
    <s v="N"/>
    <x v="3"/>
    <n v="134471573"/>
    <n v="28"/>
    <n v="11"/>
    <n v="20230306"/>
    <s v="CUSTOMER"/>
    <n v="15"/>
    <s v="Y"/>
    <s v="Tech rep lvl + Dia a Dia + VGF2"/>
    <s v="FULL PAYMENT"/>
    <m/>
    <n v="20675.793000000001"/>
    <n v="15915.521000000001"/>
    <n v="84.35"/>
    <m/>
    <s v="EDP SPRAY"/>
    <s v="EDP/EDT/COLOGNE"/>
    <s v="FRAGRANCE JUICES"/>
    <s v="FEMALE"/>
    <s v="SURREAL"/>
    <s v="SURREAL ORIGINAL"/>
    <n v="1"/>
    <n v="100"/>
    <n v="100"/>
    <s v="N"/>
    <s v="N"/>
    <n v="52394"/>
    <m/>
    <s v="N"/>
    <m/>
    <m/>
    <m/>
    <m/>
    <m/>
    <m/>
    <m/>
    <m/>
    <s v="N"/>
    <m/>
    <m/>
    <m/>
    <x v="0"/>
    <m/>
    <n v="84"/>
    <s v="PERFUMARIA - 4"/>
    <s v="N"/>
    <m/>
    <m/>
    <s v="N"/>
    <n v="20230306"/>
    <m/>
    <n v="134471547"/>
    <s v="MIXED"/>
    <s v="Tech rep lvl"/>
    <s v="CosmÃ©ticos"/>
    <n v="1"/>
    <m/>
    <n v="0"/>
    <n v="0"/>
    <n v="100"/>
    <n v="134471572"/>
    <n v="999"/>
    <n v="2"/>
    <x v="0"/>
    <x v="0"/>
    <n v="0.48010000000000003"/>
    <n v="0.54869999999999997"/>
    <n v="0.48010000000000003"/>
    <n v="0.44579999999999997"/>
    <n v="0.42530000000000001"/>
    <n v="74.900000000000006"/>
    <n v="74.900000000000006"/>
    <n v="74.900000000000006"/>
    <n v="74.900000000000006"/>
    <n v="74.900000000000006"/>
    <s v="Brasil + Dia a Dia + VGF2"/>
    <s v="Bronze + Dia a Dia + VGF2"/>
    <s v="Prata + Dia a Dia + VGF2"/>
    <s v="Ouro + Dia a Dia + VGF2"/>
    <s v="Estrela + Dia a Dia + VGF2"/>
    <n v="30"/>
    <n v="20"/>
    <n v="30"/>
    <n v="35"/>
    <n v="38"/>
    <n v="45.79"/>
    <n v="45.79"/>
    <n v="45.79"/>
    <n v="45.79"/>
    <n v="45.79"/>
    <n v="0"/>
    <n v="0"/>
    <n v="0"/>
    <n v="0"/>
    <n v="0"/>
    <n v="52.43"/>
    <n v="59.92"/>
    <n v="52.43"/>
    <n v="48.685000000000002"/>
    <n v="46.438000000000002"/>
    <n v="0"/>
    <n v="0"/>
    <n v="0"/>
    <n v="0"/>
    <n v="0"/>
    <n v="0"/>
    <n v="100"/>
    <n v="100"/>
    <n v="100"/>
    <n v="100"/>
  </r>
  <r>
    <n v="637047"/>
    <x v="914"/>
    <n v="20220314"/>
    <m/>
    <s v="FRAGRANCE"/>
    <x v="378"/>
    <s v="SURREAL GARDEN 75ML REFORMULATION"/>
    <n v="1230569"/>
    <x v="914"/>
    <n v="1"/>
    <s v="IN-LINE (EXCL NR)"/>
    <s v="REGULAR PRICE"/>
    <n v="0.48010000000000003"/>
    <m/>
    <n v="7.056"/>
    <m/>
    <m/>
    <n v="74.900000000000006"/>
    <n v="74.900000000000006"/>
    <n v="2844"/>
    <n v="2844"/>
    <n v="85"/>
    <s v="WORK IN PROGRESS"/>
    <n v="134471547"/>
    <s v="NO INCENTIVE"/>
    <s v="N"/>
    <s v="N"/>
    <s v="N"/>
    <s v="N"/>
    <x v="3"/>
    <n v="134742511"/>
    <n v="28"/>
    <n v="11"/>
    <n v="20230306"/>
    <s v="CUSTOMER"/>
    <n v="15"/>
    <s v="Y"/>
    <s v="Tech rep lvl + Dia a Dia + VGF2"/>
    <s v="FULL PAYMENT"/>
    <m/>
    <n v="99370.871100000004"/>
    <n v="79303.607099999994"/>
    <n v="86.27"/>
    <m/>
    <s v="EDT SPRAY"/>
    <s v="EDP/EDT/COLOGNE"/>
    <s v="FRAGRANCE JUICES"/>
    <s v="FEMALE"/>
    <s v="SURREAL"/>
    <s v="SURREAL GARDEN"/>
    <n v="1"/>
    <n v="100"/>
    <n v="100"/>
    <s v="N"/>
    <s v="N"/>
    <n v="52298"/>
    <m/>
    <s v="N"/>
    <s v="RP"/>
    <n v="70.11"/>
    <n v="74.900000000000006"/>
    <n v="74.900000000000006"/>
    <m/>
    <m/>
    <m/>
    <m/>
    <s v="N"/>
    <m/>
    <m/>
    <m/>
    <x v="0"/>
    <m/>
    <n v="84"/>
    <s v="PERFUMARIA - 4"/>
    <s v="N"/>
    <m/>
    <m/>
    <s v="N"/>
    <n v="20230306"/>
    <m/>
    <n v="134471547"/>
    <s v="MIXED"/>
    <s v="Tech rep lvl"/>
    <s v="CosmÃ©ticos"/>
    <n v="1"/>
    <m/>
    <n v="0"/>
    <n v="0"/>
    <n v="100"/>
    <n v="134742510"/>
    <n v="999"/>
    <n v="2"/>
    <x v="0"/>
    <x v="0"/>
    <n v="0.48010000000000003"/>
    <n v="0.54869999999999997"/>
    <n v="0.48010000000000003"/>
    <n v="0.44579999999999997"/>
    <n v="0.42530000000000001"/>
    <n v="74.900000000000006"/>
    <n v="74.900000000000006"/>
    <n v="74.900000000000006"/>
    <n v="74.900000000000006"/>
    <n v="74.900000000000006"/>
    <s v="Brasil + Dia a Dia + VGF2"/>
    <s v="Bronze + Dia a Dia + VGF2"/>
    <s v="Prata + Dia a Dia + VGF2"/>
    <s v="Ouro + Dia a Dia + VGF2"/>
    <s v="Estrela + Dia a Dia + VGF2"/>
    <n v="30"/>
    <n v="20"/>
    <n v="30"/>
    <n v="35"/>
    <n v="38"/>
    <n v="45.79"/>
    <n v="45.79"/>
    <n v="45.79"/>
    <n v="45.79"/>
    <n v="45.79"/>
    <n v="0"/>
    <n v="0"/>
    <n v="0"/>
    <n v="0"/>
    <n v="0"/>
    <n v="52.43"/>
    <n v="59.92"/>
    <n v="52.43"/>
    <n v="48.685000000000002"/>
    <n v="46.438000000000002"/>
    <n v="0"/>
    <n v="0"/>
    <n v="0"/>
    <n v="0"/>
    <n v="0"/>
    <n v="0"/>
    <n v="100"/>
    <n v="100"/>
    <n v="100"/>
    <n v="100"/>
  </r>
  <r>
    <n v="622880"/>
    <x v="49"/>
    <n v="20210305"/>
    <m/>
    <s v="TOILETRIES"/>
    <x v="379"/>
    <s v="AT CURLS SH LATAM 300ML 2020"/>
    <n v="1221305"/>
    <x v="49"/>
    <n v="1"/>
    <s v="IN-LINE (EXCL NR)"/>
    <s v="PACK PRICE - MARKETING SET"/>
    <n v="0.68589999999999995"/>
    <m/>
    <n v="2.964"/>
    <m/>
    <m/>
    <n v="10.48"/>
    <n v="20.99"/>
    <n v="3"/>
    <n v="3"/>
    <n v="40"/>
    <s v="WORK IN PROGRESS"/>
    <n v="134471644"/>
    <s v="NO INCENTIVE"/>
    <s v="N"/>
    <s v="N"/>
    <s v="N"/>
    <s v="N"/>
    <x v="1"/>
    <n v="134471682"/>
    <n v="28"/>
    <n v="32"/>
    <n v="20230306"/>
    <s v="NET ITEM"/>
    <n v="15"/>
    <s v="Y"/>
    <s v="Tech rep lvl + Dia a Dia + VGF2"/>
    <s v="FULL PAYMENT"/>
    <m/>
    <n v="19.4041"/>
    <n v="10.5121"/>
    <n v="71.17"/>
    <m/>
    <s v="SHAMPOO CURLY/PERMED"/>
    <s v="SHAMPOO"/>
    <s v="SHAMPOOS"/>
    <s v="FEMALE"/>
    <s v="ADVANCE-TECHNIQUES"/>
    <s v="CURLS"/>
    <n v="0"/>
    <n v="33"/>
    <n v="100"/>
    <s v="N"/>
    <s v="N"/>
    <n v="40452"/>
    <m/>
    <s v="N"/>
    <s v="RO"/>
    <n v="14.8"/>
    <n v="12.99"/>
    <n v="16.190000000000001"/>
    <m/>
    <m/>
    <m/>
    <m/>
    <s v="N"/>
    <m/>
    <m/>
    <m/>
    <x v="0"/>
    <n v="133590217"/>
    <n v="40"/>
    <s v="TOILETRIES - HAIR E DEOS"/>
    <s v="N"/>
    <m/>
    <m/>
    <s v="N"/>
    <n v="20230306"/>
    <m/>
    <n v="134471644"/>
    <s v="MIXED"/>
    <s v="Tech rep lvl"/>
    <s v="CosmÃ©ticos"/>
    <n v="2"/>
    <m/>
    <n v="0"/>
    <n v="0"/>
    <n v="100"/>
    <n v="134471681"/>
    <n v="999"/>
    <n v="2"/>
    <x v="0"/>
    <x v="0"/>
    <n v="0.68589999999999995"/>
    <n v="0.68589999999999995"/>
    <n v="0.68589999999999995"/>
    <n v="0.68589999999999995"/>
    <n v="0.68589999999999995"/>
    <n v="10.48"/>
    <n v="11.98"/>
    <n v="10.48"/>
    <n v="9.73"/>
    <n v="9.2799999999999994"/>
    <s v="Brasil + Dia a Dia + VGF2"/>
    <s v="Bronze + Dia a Dia + VGF2"/>
    <s v="Prata + Dia a Dia + VGF2"/>
    <s v="Ouro + Dia a Dia + VGF2"/>
    <s v="Estrela + Dia a Dia + VGF2"/>
    <n v="30"/>
    <n v="20"/>
    <n v="30"/>
    <n v="35"/>
    <n v="38"/>
    <n v="45.79"/>
    <n v="45.79"/>
    <n v="45.79"/>
    <n v="45.79"/>
    <n v="45.79"/>
    <n v="0"/>
    <n v="0"/>
    <n v="0"/>
    <n v="0"/>
    <n v="0"/>
    <n v="10.48"/>
    <n v="11.98"/>
    <n v="10.48"/>
    <n v="9.73"/>
    <n v="9.2799999999999994"/>
    <n v="9.02"/>
    <n v="6.02"/>
    <n v="9.02"/>
    <n v="10.52"/>
    <n v="11.42"/>
    <n v="30"/>
    <n v="79"/>
    <n v="69"/>
    <n v="64"/>
    <n v="61"/>
  </r>
  <r>
    <n v="632532"/>
    <x v="50"/>
    <n v="20220314"/>
    <m/>
    <s v="TOILETRIES"/>
    <x v="379"/>
    <s v="1Q2022 AT AGELESS HAIR SHAMPOO LATAM 300ML"/>
    <n v="1227447"/>
    <x v="50"/>
    <n v="1"/>
    <s v="IN-LINE (EXCL NR)"/>
    <s v="PACK PRICE - MARKETING SET"/>
    <n v="0.68589999999999995"/>
    <m/>
    <n v="2.8239999999999998"/>
    <m/>
    <m/>
    <n v="10.48"/>
    <n v="20.99"/>
    <n v="2"/>
    <n v="2"/>
    <n v="40"/>
    <s v="WORK IN PROGRESS"/>
    <n v="134471644"/>
    <s v="NO INCENTIVE"/>
    <s v="N"/>
    <s v="N"/>
    <s v="N"/>
    <s v="N"/>
    <x v="1"/>
    <n v="134471658"/>
    <n v="28"/>
    <n v="32"/>
    <n v="20230306"/>
    <s v="NET ITEM"/>
    <n v="15"/>
    <s v="Y"/>
    <s v="Tech rep lvl + Dia a Dia + VGF2"/>
    <s v="FULL PAYMENT"/>
    <m/>
    <n v="12.7303"/>
    <n v="7.0823"/>
    <n v="72.53"/>
    <m/>
    <s v="SHAMPOO ALL HAIR TYPES"/>
    <s v="SHAMPOO"/>
    <s v="SHAMPOOS"/>
    <s v="FEMALE"/>
    <s v="ADVANCE-TECHNIQUES"/>
    <s v="ADVANCE TECHNIQUES"/>
    <n v="0"/>
    <n v="33"/>
    <n v="100"/>
    <s v="N"/>
    <s v="N"/>
    <n v="40383"/>
    <m/>
    <s v="N"/>
    <s v="RO"/>
    <n v="14.8"/>
    <n v="12.99"/>
    <n v="16.190000000000001"/>
    <m/>
    <m/>
    <m/>
    <m/>
    <s v="N"/>
    <m/>
    <m/>
    <m/>
    <x v="0"/>
    <n v="133590217"/>
    <n v="40"/>
    <s v="TOILETRIES - HAIR E DEOS"/>
    <s v="N"/>
    <m/>
    <m/>
    <s v="N"/>
    <n v="20230306"/>
    <m/>
    <n v="134471644"/>
    <s v="MIXED"/>
    <s v="Tech rep lvl"/>
    <s v="CosmÃ©ticos"/>
    <n v="2"/>
    <m/>
    <n v="0"/>
    <n v="0"/>
    <n v="100"/>
    <n v="134471657"/>
    <n v="999"/>
    <n v="2"/>
    <x v="0"/>
    <x v="0"/>
    <n v="0.68589999999999995"/>
    <n v="0.68589999999999995"/>
    <n v="0.68589999999999995"/>
    <n v="0.68589999999999995"/>
    <n v="0.68589999999999995"/>
    <n v="10.48"/>
    <n v="11.98"/>
    <n v="10.48"/>
    <n v="9.73"/>
    <n v="9.2799999999999994"/>
    <s v="Brasil + Dia a Dia + VGF2"/>
    <s v="Bronze + Dia a Dia + VGF2"/>
    <s v="Prata + Dia a Dia + VGF2"/>
    <s v="Ouro + Dia a Dia + VGF2"/>
    <s v="Estrela + Dia a Dia + VGF2"/>
    <n v="30"/>
    <n v="20"/>
    <n v="30"/>
    <n v="35"/>
    <n v="38"/>
    <n v="45.79"/>
    <n v="45.79"/>
    <n v="45.79"/>
    <n v="45.79"/>
    <n v="45.79"/>
    <n v="0"/>
    <n v="0"/>
    <n v="0"/>
    <n v="0"/>
    <n v="0"/>
    <n v="10.48"/>
    <n v="11.98"/>
    <n v="10.48"/>
    <n v="9.73"/>
    <n v="9.2799999999999994"/>
    <n v="9.02"/>
    <n v="6.02"/>
    <n v="9.02"/>
    <n v="10.52"/>
    <n v="11.42"/>
    <n v="30"/>
    <n v="79"/>
    <n v="69"/>
    <n v="64"/>
    <n v="61"/>
  </r>
  <r>
    <n v="633026"/>
    <x v="51"/>
    <n v="20220314"/>
    <m/>
    <s v="TOILETRIES"/>
    <x v="379"/>
    <s v="1Q2022 AT AGELESS HAIR CONDITIONER BRAZIL 250ML"/>
    <n v="1227832"/>
    <x v="51"/>
    <n v="1"/>
    <s v="IN-LINE (EXCL NR)"/>
    <s v="PACK PRICE - MARKETING SET"/>
    <n v="0.68589999999999995"/>
    <m/>
    <n v="2.2530000000000001"/>
    <m/>
    <m/>
    <n v="10.5"/>
    <n v="20.99"/>
    <n v="2"/>
    <n v="2"/>
    <n v="40"/>
    <s v="WORK IN PROGRESS"/>
    <n v="134471644"/>
    <s v="NO INCENTIVE"/>
    <s v="N"/>
    <s v="N"/>
    <s v="N"/>
    <s v="N"/>
    <x v="1"/>
    <n v="134471646"/>
    <n v="28"/>
    <n v="32"/>
    <n v="20230306"/>
    <s v="NET ITEM"/>
    <n v="15"/>
    <s v="Y"/>
    <s v="Tech rep lvl + Dia a Dia + VGF2"/>
    <s v="FULL PAYMENT"/>
    <m/>
    <n v="12.7577"/>
    <n v="8.2516999999999996"/>
    <n v="78.099999999999994"/>
    <m/>
    <s v="CONDITIONER ALL HAIR TYPES"/>
    <s v="CONDITIONER"/>
    <s v="CONDITIONERS"/>
    <s v="FEMALE"/>
    <s v="ADVANCE-TECHNIQUES"/>
    <s v="ADVANCE TECHNIQUES"/>
    <n v="0"/>
    <n v="33"/>
    <n v="100"/>
    <s v="N"/>
    <s v="N"/>
    <n v="40398"/>
    <m/>
    <s v="N"/>
    <s v="RO"/>
    <n v="14.8"/>
    <n v="12.99"/>
    <n v="16.190000000000001"/>
    <m/>
    <m/>
    <m/>
    <m/>
    <s v="N"/>
    <m/>
    <m/>
    <m/>
    <x v="0"/>
    <n v="133590217"/>
    <n v="40"/>
    <s v="TOILETRIES - HAIR E DEOS"/>
    <s v="N"/>
    <m/>
    <m/>
    <s v="N"/>
    <n v="20230306"/>
    <m/>
    <n v="134471644"/>
    <s v="MIXED"/>
    <s v="Tech rep lvl"/>
    <s v="CosmÃ©ticos"/>
    <n v="2"/>
    <m/>
    <n v="0"/>
    <n v="0"/>
    <n v="100"/>
    <n v="134471645"/>
    <n v="999"/>
    <n v="2"/>
    <x v="0"/>
    <x v="0"/>
    <n v="0.68589999999999995"/>
    <n v="0.68589999999999995"/>
    <n v="0.68589999999999995"/>
    <n v="0.68589999999999995"/>
    <n v="0.68589999999999995"/>
    <n v="10.5"/>
    <n v="12"/>
    <n v="10.5"/>
    <n v="9.75"/>
    <n v="9.3000000000000007"/>
    <s v="Brasil + Dia a Dia + VGF2"/>
    <s v="Bronze + Dia a Dia + VGF2"/>
    <s v="Prata + Dia a Dia + VGF2"/>
    <s v="Ouro + Dia a Dia + VGF2"/>
    <s v="Estrela + Dia a Dia + VGF2"/>
    <n v="30"/>
    <n v="20"/>
    <n v="30"/>
    <n v="35"/>
    <n v="38"/>
    <n v="45.79"/>
    <n v="45.79"/>
    <n v="45.79"/>
    <n v="45.79"/>
    <n v="45.79"/>
    <n v="0"/>
    <n v="0"/>
    <n v="0"/>
    <n v="0"/>
    <n v="0"/>
    <n v="10.5"/>
    <n v="12"/>
    <n v="10.5"/>
    <n v="9.75"/>
    <n v="9.3000000000000007"/>
    <n v="9"/>
    <n v="6"/>
    <n v="9"/>
    <n v="10.5"/>
    <n v="11.4"/>
    <n v="30"/>
    <n v="80"/>
    <n v="70"/>
    <n v="65"/>
    <n v="62"/>
  </r>
  <r>
    <n v="637438"/>
    <x v="52"/>
    <n v="20220315"/>
    <m/>
    <s v="TOILETRIES"/>
    <x v="379"/>
    <s v="AT CURLS COND LATAM 250ML 2020"/>
    <n v="1221307"/>
    <x v="52"/>
    <n v="1"/>
    <s v="IN-LINE (EXCL NR)"/>
    <s v="PACK PRICE - MARKETING SET"/>
    <n v="0.68589999999999995"/>
    <m/>
    <n v="2.46"/>
    <m/>
    <m/>
    <n v="10.5"/>
    <n v="20.99"/>
    <n v="3"/>
    <n v="3"/>
    <n v="40"/>
    <s v="WORK IN PROGRESS"/>
    <n v="134471644"/>
    <s v="NO INCENTIVE"/>
    <s v="N"/>
    <s v="N"/>
    <s v="N"/>
    <s v="N"/>
    <x v="1"/>
    <n v="134471670"/>
    <n v="28"/>
    <n v="32"/>
    <n v="20230306"/>
    <s v="NET ITEM"/>
    <n v="15"/>
    <s v="Y"/>
    <s v="Tech rep lvl + Dia a Dia + VGF2"/>
    <s v="FULL PAYMENT"/>
    <m/>
    <n v="19.4453"/>
    <n v="12.065300000000001"/>
    <n v="76.09"/>
    <m/>
    <s v="CONDITIONER CURLY/PERMED"/>
    <s v="CONDITIONER"/>
    <s v="CONDITIONERS"/>
    <s v="FEMALE"/>
    <s v="ADVANCE-TECHNIQUES"/>
    <s v="CURLS"/>
    <n v="0"/>
    <n v="33"/>
    <n v="100"/>
    <s v="N"/>
    <s v="N"/>
    <n v="41325"/>
    <m/>
    <s v="N"/>
    <s v="RO"/>
    <n v="14.8"/>
    <n v="12.99"/>
    <n v="16.190000000000001"/>
    <m/>
    <m/>
    <m/>
    <m/>
    <s v="N"/>
    <m/>
    <m/>
    <m/>
    <x v="0"/>
    <n v="133590217"/>
    <n v="40"/>
    <s v="TOILETRIES - HAIR E DEOS"/>
    <s v="N"/>
    <m/>
    <m/>
    <s v="N"/>
    <n v="20230306"/>
    <m/>
    <n v="134471644"/>
    <s v="MIXED"/>
    <s v="Tech rep lvl"/>
    <s v="CosmÃ©ticos"/>
    <n v="2"/>
    <m/>
    <n v="0"/>
    <n v="0"/>
    <n v="100"/>
    <n v="134471669"/>
    <n v="999"/>
    <n v="2"/>
    <x v="0"/>
    <x v="0"/>
    <n v="0.68589999999999995"/>
    <n v="0.68589999999999995"/>
    <n v="0.68589999999999995"/>
    <n v="0.68589999999999995"/>
    <n v="0.68589999999999995"/>
    <n v="10.5"/>
    <n v="12"/>
    <n v="10.5"/>
    <n v="9.75"/>
    <n v="9.3000000000000007"/>
    <s v="Brasil + Dia a Dia + VGF2"/>
    <s v="Bronze + Dia a Dia + VGF2"/>
    <s v="Prata + Dia a Dia + VGF2"/>
    <s v="Ouro + Dia a Dia + VGF2"/>
    <s v="Estrela + Dia a Dia + VGF2"/>
    <n v="30"/>
    <n v="20"/>
    <n v="30"/>
    <n v="35"/>
    <n v="38"/>
    <n v="45.79"/>
    <n v="45.79"/>
    <n v="45.79"/>
    <n v="45.79"/>
    <n v="45.79"/>
    <n v="0"/>
    <n v="0"/>
    <n v="0"/>
    <n v="0"/>
    <n v="0"/>
    <n v="10.5"/>
    <n v="12"/>
    <n v="10.5"/>
    <n v="9.75"/>
    <n v="9.3000000000000007"/>
    <n v="9"/>
    <n v="6"/>
    <n v="9"/>
    <n v="10.5"/>
    <n v="11.4"/>
    <n v="30"/>
    <n v="80"/>
    <n v="70"/>
    <n v="65"/>
    <n v="62"/>
  </r>
  <r>
    <n v="622964"/>
    <x v="853"/>
    <n v="20210305"/>
    <m/>
    <s v="TOILETRIES"/>
    <x v="380"/>
    <s v="AT SLEEK SH LATAM 300ML 2020"/>
    <n v="1221355"/>
    <x v="853"/>
    <n v="2"/>
    <s v="IN-LINE (EXCL NR)"/>
    <s v="ANY X FOR.."/>
    <n v="0.68589999999999995"/>
    <m/>
    <n v="3.0430000000000001"/>
    <m/>
    <m/>
    <n v="19.98"/>
    <n v="20.99"/>
    <n v="24846"/>
    <n v="24846"/>
    <n v="40"/>
    <s v="WORK IN PROGRESS"/>
    <n v="134471694"/>
    <s v="NO INCENTIVE"/>
    <s v="N"/>
    <s v="N"/>
    <s v="N"/>
    <s v="N"/>
    <x v="1"/>
    <n v="134471696"/>
    <n v="28"/>
    <n v="32"/>
    <n v="20230306"/>
    <s v="NET ITEM"/>
    <n v="15"/>
    <s v="Y"/>
    <s v="Tech rep lvl + Dia a Dia + VGF2"/>
    <s v="FULL PAYMENT"/>
    <m/>
    <n v="165422.1588"/>
    <n v="89815.780799999993"/>
    <n v="72.25"/>
    <m/>
    <s v="SHAMPOO STRAIGHT AND SLEEK"/>
    <s v="SHAMPOO"/>
    <s v="SHAMPOOS"/>
    <s v="FEMALE"/>
    <s v="ADVANCE-TECHNIQUES"/>
    <s v="SLEEK"/>
    <n v="0"/>
    <n v="33"/>
    <n v="100"/>
    <s v="N"/>
    <s v="N"/>
    <n v="43018"/>
    <m/>
    <s v="N"/>
    <m/>
    <m/>
    <m/>
    <m/>
    <m/>
    <m/>
    <m/>
    <m/>
    <s v="N"/>
    <m/>
    <m/>
    <m/>
    <x v="0"/>
    <m/>
    <n v="40"/>
    <s v="TOILETRIES - HAIR E DEOS"/>
    <s v="N"/>
    <m/>
    <m/>
    <s v="N"/>
    <n v="20230306"/>
    <m/>
    <n v="134471694"/>
    <s v="MIXED"/>
    <s v="Tech rep lvl"/>
    <s v="CosmÃ©ticos"/>
    <n v="2"/>
    <m/>
    <n v="0"/>
    <n v="0"/>
    <n v="100"/>
    <n v="134471695"/>
    <n v="999"/>
    <n v="2"/>
    <x v="0"/>
    <x v="0"/>
    <n v="0.68589999999999995"/>
    <n v="0.68589999999999995"/>
    <n v="0.68589999999999995"/>
    <n v="0.68589999999999995"/>
    <n v="0.68589999999999995"/>
    <n v="19.98"/>
    <n v="22.83"/>
    <n v="19.98"/>
    <n v="18.55"/>
    <n v="17.7"/>
    <s v="Brasil + Dia a Dia + VGF2"/>
    <s v="Bronze + Dia a Dia + VGF2"/>
    <s v="Prata + Dia a Dia + VGF2"/>
    <s v="Ouro + Dia a Dia + VGF2"/>
    <s v="Estrela + Dia a Dia + VGF2"/>
    <n v="30"/>
    <n v="20"/>
    <n v="30"/>
    <n v="35"/>
    <n v="38"/>
    <n v="45.79"/>
    <n v="45.79"/>
    <n v="45.79"/>
    <n v="45.79"/>
    <n v="45.79"/>
    <n v="0"/>
    <n v="0"/>
    <n v="0"/>
    <n v="0"/>
    <n v="0"/>
    <n v="9.99"/>
    <n v="11.414999999999999"/>
    <n v="9.99"/>
    <n v="9.2750000000000004"/>
    <n v="8.85"/>
    <n v="12"/>
    <n v="9.15"/>
    <n v="12"/>
    <n v="13.43"/>
    <n v="14.28"/>
    <n v="37"/>
    <n v="71"/>
    <n v="62"/>
    <n v="58"/>
    <n v="55"/>
  </r>
  <r>
    <n v="637479"/>
    <x v="854"/>
    <n v="20220315"/>
    <m/>
    <s v="TOILETRIES"/>
    <x v="380"/>
    <s v="AT SLEEK COND LATAM 250ML 2020"/>
    <n v="1221317"/>
    <x v="854"/>
    <n v="2"/>
    <s v="IN-LINE (EXCL NR)"/>
    <s v="ANY X FOR.."/>
    <n v="0.68589999999999995"/>
    <m/>
    <n v="2.629"/>
    <m/>
    <m/>
    <n v="19.98"/>
    <n v="20.99"/>
    <n v="22196"/>
    <n v="22196"/>
    <n v="40"/>
    <s v="WORK IN PROGRESS"/>
    <n v="134471694"/>
    <s v="NO INCENTIVE"/>
    <s v="N"/>
    <s v="N"/>
    <s v="N"/>
    <s v="N"/>
    <x v="1"/>
    <n v="134471710"/>
    <n v="28"/>
    <n v="32"/>
    <n v="20230306"/>
    <s v="NET ITEM"/>
    <n v="15"/>
    <s v="Y"/>
    <s v="Tech rep lvl + Dia a Dia + VGF2"/>
    <s v="FULL PAYMENT"/>
    <m/>
    <n v="147779.34650000001"/>
    <n v="89426.0625"/>
    <n v="76.03"/>
    <m/>
    <s v="CONDITIONER STRAIGHT AND SLEEK"/>
    <s v="CONDITIONER"/>
    <s v="CONDITIONERS"/>
    <s v="FEMALE"/>
    <s v="ADVANCE-TECHNIQUES"/>
    <s v="SLEEK"/>
    <n v="0"/>
    <n v="33"/>
    <n v="100"/>
    <s v="N"/>
    <s v="N"/>
    <n v="40195"/>
    <m/>
    <s v="N"/>
    <m/>
    <m/>
    <m/>
    <m/>
    <m/>
    <m/>
    <m/>
    <m/>
    <s v="N"/>
    <m/>
    <m/>
    <m/>
    <x v="0"/>
    <m/>
    <n v="40"/>
    <s v="TOILETRIES - HAIR E DEOS"/>
    <s v="N"/>
    <m/>
    <m/>
    <s v="N"/>
    <n v="20230306"/>
    <m/>
    <n v="134471694"/>
    <s v="MIXED"/>
    <s v="Tech rep lvl"/>
    <s v="CosmÃ©ticos"/>
    <n v="2"/>
    <m/>
    <n v="0"/>
    <n v="0"/>
    <n v="100"/>
    <n v="134471709"/>
    <n v="999"/>
    <n v="2"/>
    <x v="0"/>
    <x v="0"/>
    <n v="0.68589999999999995"/>
    <n v="0.68589999999999995"/>
    <n v="0.68589999999999995"/>
    <n v="0.68589999999999995"/>
    <n v="0.68589999999999995"/>
    <n v="19.98"/>
    <n v="22.83"/>
    <n v="19.98"/>
    <n v="18.55"/>
    <n v="17.7"/>
    <s v="Brasil + Dia a Dia + VGF2"/>
    <s v="Bronze + Dia a Dia + VGF2"/>
    <s v="Prata + Dia a Dia + VGF2"/>
    <s v="Ouro + Dia a Dia + VGF2"/>
    <s v="Estrela + Dia a Dia + VGF2"/>
    <n v="30"/>
    <n v="20"/>
    <n v="30"/>
    <n v="35"/>
    <n v="38"/>
    <n v="45.79"/>
    <n v="45.79"/>
    <n v="45.79"/>
    <n v="45.79"/>
    <n v="45.79"/>
    <n v="0"/>
    <n v="0"/>
    <n v="0"/>
    <n v="0"/>
    <n v="0"/>
    <n v="9.99"/>
    <n v="11.414999999999999"/>
    <n v="9.99"/>
    <n v="9.2750000000000004"/>
    <n v="8.85"/>
    <n v="12"/>
    <n v="9.15"/>
    <n v="12"/>
    <n v="13.43"/>
    <n v="14.28"/>
    <n v="37"/>
    <n v="71"/>
    <n v="62"/>
    <n v="58"/>
    <n v="55"/>
  </r>
  <r>
    <n v="633291"/>
    <x v="915"/>
    <n v="20220312"/>
    <m/>
    <s v="FRAGRANCE"/>
    <x v="381"/>
    <s v="AQUAVIBE REFRESCANTES AMEIXA BODY SPLASH 300ML"/>
    <n v="1228027"/>
    <x v="915"/>
    <n v="1"/>
    <s v="IN-LINE (EXCL NR)"/>
    <s v="BUY X GET DISCOUNTED PRODUCT"/>
    <n v="0.48010000000000003"/>
    <m/>
    <n v="3.2120000000000002"/>
    <m/>
    <m/>
    <n v="25.99"/>
    <n v="25.99"/>
    <n v="8414"/>
    <n v="8414"/>
    <n v="140"/>
    <s v="WORK IN PROGRESS"/>
    <n v="134471949"/>
    <s v="NO INCENTIVE"/>
    <s v="N"/>
    <s v="N"/>
    <s v="N"/>
    <s v="Y"/>
    <x v="3"/>
    <n v="134472023"/>
    <n v="28"/>
    <n v="11"/>
    <n v="20230306"/>
    <s v="CUSTOMER"/>
    <n v="15"/>
    <s v="Y"/>
    <s v="Tech rep lvl + Dia a Dia + VGF2"/>
    <s v="FULL PAYMENT"/>
    <m/>
    <n v="102019.9375"/>
    <n v="74994.169500000004"/>
    <n v="81.98"/>
    <m/>
    <s v="EDT SPLASH"/>
    <s v="EDP/EDT/COLOGNE"/>
    <s v="FRAGRANCE JUICES"/>
    <s v="FEMALE"/>
    <s v="AQUAVIBE"/>
    <s v="REFRESCANTE"/>
    <n v="2"/>
    <n v="200"/>
    <n v="100"/>
    <s v="N"/>
    <s v="N"/>
    <n v="52303"/>
    <m/>
    <s v="N"/>
    <s v="RP"/>
    <n v="20.54"/>
    <n v="25.99"/>
    <n v="25.99"/>
    <m/>
    <m/>
    <m/>
    <m/>
    <s v="N"/>
    <n v="31603374"/>
    <s v="Final Folheto"/>
    <m/>
    <x v="0"/>
    <m/>
    <n v="140"/>
    <s v="PERFUMARIA - 12 - FFO - EVENTO VERAO"/>
    <s v="N"/>
    <m/>
    <m/>
    <s v="N"/>
    <n v="20230306"/>
    <m/>
    <n v="134471949"/>
    <s v="MIXED"/>
    <s v="Tech rep lvl"/>
    <s v="CosmÃ©ticos"/>
    <n v="1"/>
    <m/>
    <n v="0"/>
    <n v="0"/>
    <n v="100"/>
    <n v="134472022"/>
    <n v="999"/>
    <n v="2"/>
    <x v="0"/>
    <x v="0"/>
    <n v="0.48010000000000003"/>
    <n v="0.54869999999999997"/>
    <n v="0.48010000000000003"/>
    <n v="0.44579999999999997"/>
    <n v="0.42530000000000001"/>
    <n v="25.99"/>
    <n v="25.99"/>
    <n v="25.99"/>
    <n v="25.99"/>
    <n v="25.99"/>
    <s v="Brasil + Dia a Dia + VGF2"/>
    <s v="Bronze + Dia a Dia + VGF2"/>
    <s v="Prata + Dia a Dia + VGF2"/>
    <s v="Ouro + Dia a Dia + VGF2"/>
    <s v="Estrela + Dia a Dia + VGF2"/>
    <n v="30"/>
    <n v="20"/>
    <n v="30"/>
    <n v="35"/>
    <n v="38"/>
    <n v="45.79"/>
    <n v="45.79"/>
    <n v="45.79"/>
    <n v="45.79"/>
    <n v="45.79"/>
    <n v="0"/>
    <n v="0"/>
    <n v="0"/>
    <n v="0"/>
    <n v="0"/>
    <n v="18.193000000000001"/>
    <n v="20.792000000000002"/>
    <n v="18.193000000000001"/>
    <n v="16.8935"/>
    <n v="16.113800000000001"/>
    <n v="0"/>
    <n v="0"/>
    <n v="0"/>
    <n v="0"/>
    <n v="0"/>
    <n v="0"/>
    <n v="100"/>
    <n v="100"/>
    <n v="100"/>
    <n v="100"/>
  </r>
  <r>
    <n v="633291"/>
    <x v="915"/>
    <n v="20220312"/>
    <m/>
    <s v="FRAGRANCE"/>
    <x v="381"/>
    <s v="AQUAVIBE REFRESCANTES AMEIXA BODY SPLASH 300ML"/>
    <n v="1228027"/>
    <x v="915"/>
    <n v="1"/>
    <s v="IN-LINE (EXCL NR)"/>
    <s v="DISCOUNTED BEAUTY WITH PURCHASE (PWP)"/>
    <n v="0.48010000000000003"/>
    <m/>
    <n v="3.2120000000000002"/>
    <m/>
    <m/>
    <n v="12.99"/>
    <n v="25.99"/>
    <n v="5609"/>
    <n v="5609"/>
    <n v="140"/>
    <s v="WORK IN PROGRESS"/>
    <n v="134471949"/>
    <s v="NO INCENTIVE"/>
    <s v="N"/>
    <s v="Y"/>
    <s v="N"/>
    <s v="Y"/>
    <x v="3"/>
    <n v="134504974"/>
    <n v="28"/>
    <n v="11"/>
    <n v="20230306"/>
    <s v="CUSTOMER"/>
    <n v="15"/>
    <s v="Y"/>
    <s v="Tech rep lvl + Dia a Dia + VGF2"/>
    <s v="FULL PAYMENT"/>
    <m/>
    <n v="33991.096700000002"/>
    <n v="15974.9887"/>
    <n v="63.95"/>
    <m/>
    <s v="EDT SPLASH"/>
    <s v="EDP/EDT/COLOGNE"/>
    <s v="FRAGRANCE JUICES"/>
    <s v="FEMALE"/>
    <s v="AQUAVIBE"/>
    <s v="REFRESCANTE"/>
    <n v="2"/>
    <n v="200"/>
    <n v="100"/>
    <s v="N"/>
    <s v="N"/>
    <n v="52303"/>
    <m/>
    <s v="N"/>
    <m/>
    <m/>
    <m/>
    <m/>
    <m/>
    <m/>
    <m/>
    <m/>
    <s v="N"/>
    <n v="31603374"/>
    <s v="Final Folheto"/>
    <m/>
    <x v="0"/>
    <m/>
    <n v="140"/>
    <s v="PERFUMARIA - 12 - FFO - EVENTO VERAO"/>
    <s v="N"/>
    <m/>
    <m/>
    <s v="N"/>
    <n v="20230306"/>
    <m/>
    <n v="134471949"/>
    <s v="MIXED"/>
    <s v="Tech rep lvl"/>
    <s v="CosmÃ©ticos"/>
    <n v="1"/>
    <m/>
    <n v="0"/>
    <n v="0"/>
    <n v="100"/>
    <n v="134504973"/>
    <n v="999"/>
    <n v="2"/>
    <x v="0"/>
    <x v="0"/>
    <n v="0.48010000000000003"/>
    <n v="0.54869999999999997"/>
    <n v="0.48010000000000003"/>
    <n v="0.44579999999999997"/>
    <n v="0.42530000000000001"/>
    <n v="12.99"/>
    <n v="12.99"/>
    <n v="12.99"/>
    <n v="12.99"/>
    <n v="12.99"/>
    <s v="Brasil + Dia a Dia + VGF2"/>
    <s v="Bronze + Dia a Dia + VGF2"/>
    <s v="Prata + Dia a Dia + VGF2"/>
    <s v="Ouro + Dia a Dia + VGF2"/>
    <s v="Estrela + Dia a Dia + VGF2"/>
    <n v="30"/>
    <n v="20"/>
    <n v="30"/>
    <n v="35"/>
    <n v="38"/>
    <n v="45.79"/>
    <n v="45.79"/>
    <n v="45.79"/>
    <n v="45.79"/>
    <n v="45.79"/>
    <n v="0"/>
    <n v="0"/>
    <n v="0"/>
    <n v="0"/>
    <n v="0"/>
    <n v="9.093"/>
    <n v="10.391999999999999"/>
    <n v="9.093"/>
    <n v="8.4435000000000002"/>
    <n v="8.0538000000000007"/>
    <n v="0"/>
    <n v="0"/>
    <n v="0"/>
    <n v="0"/>
    <n v="0"/>
    <n v="0"/>
    <n v="100"/>
    <n v="100"/>
    <n v="100"/>
    <n v="100"/>
  </r>
  <r>
    <n v="633394"/>
    <x v="916"/>
    <n v="20220312"/>
    <m/>
    <s v="FRAGRANCE"/>
    <x v="381"/>
    <s v="AQUAVIBE REFRESCANTES JASMIN E VERBENA BODY SPLASH"/>
    <n v="1228065"/>
    <x v="916"/>
    <n v="1"/>
    <s v="IN-LINE (EXCL NR)"/>
    <s v="DISCOUNTED BEAUTY WITH PURCHASE (PWP)"/>
    <n v="0.48010000000000003"/>
    <m/>
    <n v="3.339"/>
    <m/>
    <m/>
    <n v="12.99"/>
    <n v="25.99"/>
    <n v="4852"/>
    <n v="4852"/>
    <n v="140"/>
    <s v="WORK IN PROGRESS"/>
    <n v="134471949"/>
    <s v="NO INCENTIVE"/>
    <s v="N"/>
    <s v="N"/>
    <s v="N"/>
    <s v="N"/>
    <x v="3"/>
    <n v="134504986"/>
    <n v="28"/>
    <n v="11"/>
    <n v="20230306"/>
    <s v="CUSTOMER"/>
    <n v="15"/>
    <s v="Y"/>
    <s v="Tech rep lvl + Dia a Dia + VGF2"/>
    <s v="FULL PAYMENT"/>
    <m/>
    <n v="29402.589599999999"/>
    <n v="13201.7616"/>
    <n v="62.52"/>
    <m/>
    <s v="EDT SPLASH"/>
    <s v="EDP/EDT/COLOGNE"/>
    <s v="FRAGRANCE JUICES"/>
    <s v="FEMALE"/>
    <s v="AQUAVIBE"/>
    <s v="REFRESCANTE"/>
    <n v="2"/>
    <n v="200"/>
    <n v="100"/>
    <s v="N"/>
    <s v="N"/>
    <n v="52378"/>
    <m/>
    <s v="N"/>
    <m/>
    <m/>
    <m/>
    <m/>
    <m/>
    <m/>
    <m/>
    <m/>
    <s v="N"/>
    <n v="31603374"/>
    <s v="Final Folheto"/>
    <m/>
    <x v="0"/>
    <m/>
    <n v="140"/>
    <s v="PERFUMARIA - 12 - FFO - EVENTO VERAO"/>
    <s v="N"/>
    <m/>
    <m/>
    <s v="N"/>
    <n v="20230306"/>
    <m/>
    <n v="134471949"/>
    <s v="MIXED"/>
    <s v="Tech rep lvl"/>
    <s v="CosmÃ©ticos"/>
    <n v="1"/>
    <m/>
    <n v="0"/>
    <n v="0"/>
    <n v="100"/>
    <n v="134504985"/>
    <n v="999"/>
    <n v="2"/>
    <x v="0"/>
    <x v="0"/>
    <n v="0.48010000000000003"/>
    <n v="0.54869999999999997"/>
    <n v="0.48010000000000003"/>
    <n v="0.44579999999999997"/>
    <n v="0.42530000000000001"/>
    <n v="12.99"/>
    <n v="12.99"/>
    <n v="12.99"/>
    <n v="12.99"/>
    <n v="12.99"/>
    <s v="Brasil + Dia a Dia + VGF2"/>
    <s v="Bronze + Dia a Dia + VGF2"/>
    <s v="Prata + Dia a Dia + VGF2"/>
    <s v="Ouro + Dia a Dia + VGF2"/>
    <s v="Estrela + Dia a Dia + VGF2"/>
    <n v="30"/>
    <n v="20"/>
    <n v="30"/>
    <n v="35"/>
    <n v="38"/>
    <n v="45.79"/>
    <n v="45.79"/>
    <n v="45.79"/>
    <n v="45.79"/>
    <n v="45.79"/>
    <n v="0"/>
    <n v="0"/>
    <n v="0"/>
    <n v="0"/>
    <n v="0"/>
    <n v="9.093"/>
    <n v="10.391999999999999"/>
    <n v="9.093"/>
    <n v="8.4435000000000002"/>
    <n v="8.0538000000000007"/>
    <n v="0"/>
    <n v="0"/>
    <n v="0"/>
    <n v="0"/>
    <n v="0"/>
    <n v="0"/>
    <n v="100"/>
    <n v="100"/>
    <n v="100"/>
    <n v="100"/>
  </r>
  <r>
    <n v="633394"/>
    <x v="916"/>
    <n v="20220312"/>
    <m/>
    <s v="FRAGRANCE"/>
    <x v="381"/>
    <s v="AQUAVIBE REFRESCANTES JASMIN E VERBENA BODY SPLASH"/>
    <n v="1228065"/>
    <x v="916"/>
    <n v="1"/>
    <s v="IN-LINE (EXCL NR)"/>
    <s v="BUY X GET DISCOUNTED PRODUCT"/>
    <n v="0.48010000000000003"/>
    <m/>
    <n v="3.339"/>
    <m/>
    <m/>
    <n v="25.99"/>
    <n v="25.99"/>
    <n v="7278"/>
    <n v="7278"/>
    <n v="140"/>
    <s v="WORK IN PROGRESS"/>
    <n v="134471949"/>
    <s v="NO INCENTIVE"/>
    <s v="N"/>
    <s v="N"/>
    <s v="N"/>
    <s v="N"/>
    <x v="3"/>
    <n v="134471951"/>
    <n v="28"/>
    <n v="11"/>
    <n v="20230306"/>
    <s v="CUSTOMER"/>
    <n v="15"/>
    <s v="Y"/>
    <s v="Tech rep lvl + Dia a Dia + VGF2"/>
    <s v="FULL PAYMENT"/>
    <m/>
    <n v="88243.857399999994"/>
    <n v="63942.615400000002"/>
    <n v="81.27"/>
    <m/>
    <s v="EDT SPLASH"/>
    <s v="EDP/EDT/COLOGNE"/>
    <s v="FRAGRANCE JUICES"/>
    <s v="FEMALE"/>
    <s v="AQUAVIBE"/>
    <s v="REFRESCANTE"/>
    <n v="2"/>
    <n v="200"/>
    <n v="100"/>
    <s v="N"/>
    <s v="N"/>
    <n v="52378"/>
    <m/>
    <s v="N"/>
    <s v="RP"/>
    <n v="20.54"/>
    <n v="25.99"/>
    <n v="25.99"/>
    <m/>
    <m/>
    <m/>
    <m/>
    <s v="N"/>
    <n v="31603374"/>
    <s v="Final Folheto"/>
    <m/>
    <x v="0"/>
    <m/>
    <n v="140"/>
    <s v="PERFUMARIA - 12 - FFO - EVENTO VERAO"/>
    <s v="N"/>
    <m/>
    <m/>
    <s v="N"/>
    <n v="20230306"/>
    <m/>
    <n v="134471949"/>
    <s v="MIXED"/>
    <s v="Tech rep lvl"/>
    <s v="CosmÃ©ticos"/>
    <n v="1"/>
    <m/>
    <n v="0"/>
    <n v="0"/>
    <n v="100"/>
    <n v="134471950"/>
    <n v="999"/>
    <n v="2"/>
    <x v="0"/>
    <x v="0"/>
    <n v="0.48010000000000003"/>
    <n v="0.54869999999999997"/>
    <n v="0.48010000000000003"/>
    <n v="0.44579999999999997"/>
    <n v="0.42530000000000001"/>
    <n v="25.99"/>
    <n v="25.99"/>
    <n v="25.99"/>
    <n v="25.99"/>
    <n v="25.99"/>
    <s v="Brasil + Dia a Dia + VGF2"/>
    <s v="Bronze + Dia a Dia + VGF2"/>
    <s v="Prata + Dia a Dia + VGF2"/>
    <s v="Ouro + Dia a Dia + VGF2"/>
    <s v="Estrela + Dia a Dia + VGF2"/>
    <n v="30"/>
    <n v="20"/>
    <n v="30"/>
    <n v="35"/>
    <n v="38"/>
    <n v="45.79"/>
    <n v="45.79"/>
    <n v="45.79"/>
    <n v="45.79"/>
    <n v="45.79"/>
    <n v="0"/>
    <n v="0"/>
    <n v="0"/>
    <n v="0"/>
    <n v="0"/>
    <n v="18.193000000000001"/>
    <n v="20.792000000000002"/>
    <n v="18.193000000000001"/>
    <n v="16.8935"/>
    <n v="16.113800000000001"/>
    <n v="0"/>
    <n v="0"/>
    <n v="0"/>
    <n v="0"/>
    <n v="0"/>
    <n v="0"/>
    <n v="100"/>
    <n v="100"/>
    <n v="100"/>
    <n v="100"/>
  </r>
  <r>
    <n v="634158"/>
    <x v="917"/>
    <n v="20220301"/>
    <m/>
    <s v="FRAGRANCE"/>
    <x v="381"/>
    <s v="AQUAVIBE REFRESCANTES LAVANDA BODY SPLASH 300ML"/>
    <n v="1228572"/>
    <x v="917"/>
    <n v="1"/>
    <s v="IN-LINE (EXCL NR)"/>
    <s v="DISCOUNTED BEAUTY WITH PURCHASE (PWP)"/>
    <n v="0.48010000000000003"/>
    <m/>
    <n v="3.0059999999999998"/>
    <m/>
    <m/>
    <n v="12.99"/>
    <n v="25.99"/>
    <n v="7619"/>
    <n v="7619"/>
    <n v="140"/>
    <s v="WORK IN PROGRESS"/>
    <n v="134471949"/>
    <s v="NO INCENTIVE"/>
    <s v="N"/>
    <s v="N"/>
    <s v="N"/>
    <s v="N"/>
    <x v="3"/>
    <n v="134505022"/>
    <n v="28"/>
    <n v="11"/>
    <n v="20230306"/>
    <s v="CUSTOMER"/>
    <n v="15"/>
    <s v="Y"/>
    <s v="Tech rep lvl + Dia a Dia + VGF2"/>
    <s v="FULL PAYMENT"/>
    <m/>
    <n v="46171.433900000004"/>
    <n v="23268.7199"/>
    <n v="66.260000000000005"/>
    <m/>
    <s v="BODY SPLASH"/>
    <s v="BODY SPRAY/SPLASH"/>
    <s v="FRAGRANCE JUICES"/>
    <s v="FEMALE"/>
    <s v="AQUAVIBE"/>
    <s v="REFRESCANTE LAVANDA"/>
    <n v="2"/>
    <n v="200"/>
    <n v="100"/>
    <s v="N"/>
    <s v="N"/>
    <n v="52387"/>
    <m/>
    <s v="N"/>
    <m/>
    <m/>
    <m/>
    <m/>
    <m/>
    <m/>
    <m/>
    <m/>
    <s v="N"/>
    <n v="31603374"/>
    <s v="Final Folheto"/>
    <m/>
    <x v="0"/>
    <m/>
    <n v="140"/>
    <s v="PERFUMARIA - 12 - FFO - EVENTO VERAO"/>
    <s v="N"/>
    <m/>
    <m/>
    <s v="N"/>
    <n v="20230306"/>
    <m/>
    <n v="134471949"/>
    <s v="MIXED"/>
    <s v="Tech rep lvl"/>
    <s v="CosmÃ©ticos"/>
    <n v="1"/>
    <m/>
    <n v="0"/>
    <n v="0"/>
    <n v="100"/>
    <n v="134505021"/>
    <n v="999"/>
    <n v="2"/>
    <x v="0"/>
    <x v="0"/>
    <n v="0.48010000000000003"/>
    <n v="0.54869999999999997"/>
    <n v="0.48010000000000003"/>
    <n v="0.44579999999999997"/>
    <n v="0.42530000000000001"/>
    <n v="12.99"/>
    <n v="12.99"/>
    <n v="12.99"/>
    <n v="12.99"/>
    <n v="12.99"/>
    <s v="Brasil + Dia a Dia + VGF2"/>
    <s v="Bronze + Dia a Dia + VGF2"/>
    <s v="Prata + Dia a Dia + VGF2"/>
    <s v="Ouro + Dia a Dia + VGF2"/>
    <s v="Estrela + Dia a Dia + VGF2"/>
    <n v="30"/>
    <n v="20"/>
    <n v="30"/>
    <n v="35"/>
    <n v="38"/>
    <n v="45.79"/>
    <n v="45.79"/>
    <n v="45.79"/>
    <n v="45.79"/>
    <n v="45.79"/>
    <n v="0"/>
    <n v="0"/>
    <n v="0"/>
    <n v="0"/>
    <n v="0"/>
    <n v="9.093"/>
    <n v="10.391999999999999"/>
    <n v="9.093"/>
    <n v="8.4435000000000002"/>
    <n v="8.0538000000000007"/>
    <n v="0"/>
    <n v="0"/>
    <n v="0"/>
    <n v="0"/>
    <n v="0"/>
    <n v="0"/>
    <n v="100"/>
    <n v="100"/>
    <n v="100"/>
    <n v="100"/>
  </r>
  <r>
    <n v="634158"/>
    <x v="917"/>
    <n v="20220301"/>
    <m/>
    <s v="FRAGRANCE"/>
    <x v="381"/>
    <s v="AQUAVIBE REFRESCANTES LAVANDA BODY SPLASH 300ML"/>
    <n v="1228572"/>
    <x v="917"/>
    <n v="1"/>
    <s v="IN-LINE (EXCL NR)"/>
    <s v="BUY X GET DISCOUNTED PRODUCT"/>
    <n v="0.48010000000000003"/>
    <m/>
    <n v="3.0059999999999998"/>
    <m/>
    <m/>
    <n v="25.99"/>
    <n v="25.99"/>
    <n v="11428"/>
    <n v="11428"/>
    <n v="140"/>
    <s v="WORK IN PROGRESS"/>
    <n v="134471949"/>
    <s v="NO INCENTIVE"/>
    <s v="N"/>
    <s v="N"/>
    <s v="N"/>
    <s v="N"/>
    <x v="3"/>
    <n v="134471999"/>
    <n v="28"/>
    <n v="11"/>
    <n v="20230306"/>
    <s v="CUSTOMER"/>
    <n v="15"/>
    <s v="Y"/>
    <s v="Tech rep lvl + Dia a Dia + VGF2"/>
    <s v="FULL PAYMENT"/>
    <m/>
    <n v="138565.11840000001"/>
    <n v="104212.55039999999"/>
    <n v="83.14"/>
    <m/>
    <s v="BODY SPLASH"/>
    <s v="BODY SPRAY/SPLASH"/>
    <s v="FRAGRANCE JUICES"/>
    <s v="FEMALE"/>
    <s v="AQUAVIBE"/>
    <s v="REFRESCANTE LAVANDA"/>
    <n v="2"/>
    <n v="200"/>
    <n v="100"/>
    <s v="N"/>
    <s v="N"/>
    <n v="52387"/>
    <m/>
    <s v="N"/>
    <s v="RP"/>
    <n v="20.54"/>
    <n v="25.99"/>
    <n v="25.99"/>
    <m/>
    <m/>
    <m/>
    <m/>
    <s v="N"/>
    <n v="31603374"/>
    <s v="Final Folheto"/>
    <m/>
    <x v="0"/>
    <m/>
    <n v="140"/>
    <s v="PERFUMARIA - 12 - FFO - EVENTO VERAO"/>
    <s v="N"/>
    <m/>
    <m/>
    <s v="N"/>
    <n v="20230306"/>
    <m/>
    <n v="134471949"/>
    <s v="MIXED"/>
    <s v="Tech rep lvl"/>
    <s v="CosmÃ©ticos"/>
    <n v="1"/>
    <m/>
    <n v="0"/>
    <n v="0"/>
    <n v="100"/>
    <n v="134471998"/>
    <n v="999"/>
    <n v="2"/>
    <x v="0"/>
    <x v="0"/>
    <n v="0.48010000000000003"/>
    <n v="0.54869999999999997"/>
    <n v="0.48010000000000003"/>
    <n v="0.44579999999999997"/>
    <n v="0.42530000000000001"/>
    <n v="25.99"/>
    <n v="25.99"/>
    <n v="25.99"/>
    <n v="25.99"/>
    <n v="25.99"/>
    <s v="Brasil + Dia a Dia + VGF2"/>
    <s v="Bronze + Dia a Dia + VGF2"/>
    <s v="Prata + Dia a Dia + VGF2"/>
    <s v="Ouro + Dia a Dia + VGF2"/>
    <s v="Estrela + Dia a Dia + VGF2"/>
    <n v="30"/>
    <n v="20"/>
    <n v="30"/>
    <n v="35"/>
    <n v="38"/>
    <n v="45.79"/>
    <n v="45.79"/>
    <n v="45.79"/>
    <n v="45.79"/>
    <n v="45.79"/>
    <n v="0"/>
    <n v="0"/>
    <n v="0"/>
    <n v="0"/>
    <n v="0"/>
    <n v="18.193000000000001"/>
    <n v="20.792000000000002"/>
    <n v="18.193000000000001"/>
    <n v="16.8935"/>
    <n v="16.113800000000001"/>
    <n v="0"/>
    <n v="0"/>
    <n v="0"/>
    <n v="0"/>
    <n v="0"/>
    <n v="0"/>
    <n v="100"/>
    <n v="100"/>
    <n v="100"/>
    <n v="100"/>
  </r>
  <r>
    <n v="634339"/>
    <x v="918"/>
    <n v="20220306"/>
    <m/>
    <s v="FRAGRANCE"/>
    <x v="381"/>
    <s v="AQUAVIBE REFRESCANTES BABY SMELL BODY SPLASH 300ML"/>
    <n v="1228714"/>
    <x v="918"/>
    <n v="1"/>
    <s v="IN-LINE (EXCL NR)"/>
    <s v="DISCOUNTED BEAUTY WITH PURCHASE (PWP)"/>
    <n v="0.48010000000000003"/>
    <m/>
    <n v="2.9729999999999999"/>
    <m/>
    <m/>
    <n v="12.99"/>
    <n v="25.99"/>
    <n v="10139"/>
    <n v="10139"/>
    <n v="140"/>
    <s v="WORK IN PROGRESS"/>
    <n v="134471949"/>
    <s v="NO INCENTIVE"/>
    <s v="N"/>
    <s v="N"/>
    <s v="N"/>
    <s v="N"/>
    <x v="3"/>
    <n v="134504998"/>
    <n v="28"/>
    <n v="11"/>
    <n v="20230306"/>
    <s v="CUSTOMER"/>
    <n v="15"/>
    <s v="Y"/>
    <s v="Tech rep lvl + Dia a Dia + VGF2"/>
    <s v="FULL PAYMENT"/>
    <m/>
    <n v="61443.116999999998"/>
    <n v="31299.87"/>
    <n v="66.63"/>
    <m/>
    <s v="BODY SPLASH"/>
    <s v="BODY SPRAY/SPLASH"/>
    <s v="FRAGRANCE JUICES"/>
    <s v="FEMALE"/>
    <s v="AQUAVIBE"/>
    <s v="REFRESCANTE BABY SMELL"/>
    <n v="2"/>
    <n v="200"/>
    <n v="100"/>
    <s v="N"/>
    <s v="N"/>
    <n v="50268"/>
    <m/>
    <s v="N"/>
    <m/>
    <m/>
    <m/>
    <m/>
    <m/>
    <m/>
    <m/>
    <m/>
    <s v="N"/>
    <n v="31603374"/>
    <s v="Final Folheto"/>
    <m/>
    <x v="0"/>
    <m/>
    <n v="140"/>
    <s v="PERFUMARIA - 12 - FFO - EVENTO VERAO"/>
    <s v="N"/>
    <m/>
    <m/>
    <s v="N"/>
    <n v="20230306"/>
    <m/>
    <n v="134471949"/>
    <s v="MIXED"/>
    <s v="Tech rep lvl"/>
    <s v="CosmÃ©ticos"/>
    <n v="1"/>
    <m/>
    <n v="0"/>
    <n v="0"/>
    <n v="100"/>
    <n v="134504997"/>
    <n v="999"/>
    <n v="2"/>
    <x v="0"/>
    <x v="0"/>
    <n v="0.48010000000000003"/>
    <n v="0.54869999999999997"/>
    <n v="0.48010000000000003"/>
    <n v="0.44579999999999997"/>
    <n v="0.42530000000000001"/>
    <n v="12.99"/>
    <n v="12.99"/>
    <n v="12.99"/>
    <n v="12.99"/>
    <n v="12.99"/>
    <s v="Brasil + Dia a Dia + VGF2"/>
    <s v="Bronze + Dia a Dia + VGF2"/>
    <s v="Prata + Dia a Dia + VGF2"/>
    <s v="Ouro + Dia a Dia + VGF2"/>
    <s v="Estrela + Dia a Dia + VGF2"/>
    <n v="30"/>
    <n v="20"/>
    <n v="30"/>
    <n v="35"/>
    <n v="38"/>
    <n v="45.79"/>
    <n v="45.79"/>
    <n v="45.79"/>
    <n v="45.79"/>
    <n v="45.79"/>
    <n v="0"/>
    <n v="0"/>
    <n v="0"/>
    <n v="0"/>
    <n v="0"/>
    <n v="9.093"/>
    <n v="10.391999999999999"/>
    <n v="9.093"/>
    <n v="8.4435000000000002"/>
    <n v="8.0538000000000007"/>
    <n v="0"/>
    <n v="0"/>
    <n v="0"/>
    <n v="0"/>
    <n v="0"/>
    <n v="0"/>
    <n v="100"/>
    <n v="100"/>
    <n v="100"/>
    <n v="100"/>
  </r>
  <r>
    <n v="634339"/>
    <x v="918"/>
    <n v="20220306"/>
    <m/>
    <s v="FRAGRANCE"/>
    <x v="381"/>
    <s v="AQUAVIBE REFRESCANTES BABY SMELL BODY SPLASH 300ML"/>
    <n v="1228714"/>
    <x v="918"/>
    <n v="1"/>
    <s v="IN-LINE (EXCL NR)"/>
    <s v="BUY X GET DISCOUNTED PRODUCT"/>
    <n v="0.48010000000000003"/>
    <m/>
    <n v="2.9729999999999999"/>
    <m/>
    <m/>
    <n v="25.99"/>
    <n v="25.99"/>
    <n v="15209"/>
    <n v="15209"/>
    <n v="140"/>
    <s v="WORK IN PROGRESS"/>
    <n v="134471949"/>
    <s v="NO INCENTIVE"/>
    <s v="N"/>
    <s v="N"/>
    <s v="N"/>
    <s v="N"/>
    <x v="3"/>
    <n v="134472011"/>
    <n v="28"/>
    <n v="11"/>
    <n v="20230306"/>
    <s v="CUSTOMER"/>
    <n v="15"/>
    <s v="Y"/>
    <s v="Tech rep lvl + Dia a Dia + VGF2"/>
    <s v="FULL PAYMENT"/>
    <m/>
    <n v="184410.4596"/>
    <n v="139194.10260000001"/>
    <n v="83.32"/>
    <m/>
    <s v="BODY SPLASH"/>
    <s v="BODY SPRAY/SPLASH"/>
    <s v="FRAGRANCE JUICES"/>
    <s v="FEMALE"/>
    <s v="AQUAVIBE"/>
    <s v="REFRESCANTE BABY SMELL"/>
    <n v="2"/>
    <n v="200"/>
    <n v="100"/>
    <s v="N"/>
    <s v="N"/>
    <n v="50268"/>
    <m/>
    <s v="N"/>
    <s v="RP"/>
    <n v="20.54"/>
    <n v="25.99"/>
    <n v="25.99"/>
    <m/>
    <m/>
    <m/>
    <m/>
    <s v="N"/>
    <n v="31603374"/>
    <s v="Final Folheto"/>
    <m/>
    <x v="0"/>
    <m/>
    <n v="140"/>
    <s v="PERFUMARIA - 12 - FFO - EVENTO VERAO"/>
    <s v="N"/>
    <m/>
    <m/>
    <s v="N"/>
    <n v="20230306"/>
    <m/>
    <n v="134471949"/>
    <s v="MIXED"/>
    <s v="Tech rep lvl"/>
    <s v="CosmÃ©ticos"/>
    <n v="1"/>
    <m/>
    <n v="0"/>
    <n v="0"/>
    <n v="100"/>
    <n v="134472010"/>
    <n v="999"/>
    <n v="2"/>
    <x v="0"/>
    <x v="0"/>
    <n v="0.48010000000000003"/>
    <n v="0.54869999999999997"/>
    <n v="0.48010000000000003"/>
    <n v="0.44579999999999997"/>
    <n v="0.42530000000000001"/>
    <n v="25.99"/>
    <n v="25.99"/>
    <n v="25.99"/>
    <n v="25.99"/>
    <n v="25.99"/>
    <s v="Brasil + Dia a Dia + VGF2"/>
    <s v="Bronze + Dia a Dia + VGF2"/>
    <s v="Prata + Dia a Dia + VGF2"/>
    <s v="Ouro + Dia a Dia + VGF2"/>
    <s v="Estrela + Dia a Dia + VGF2"/>
    <n v="30"/>
    <n v="20"/>
    <n v="30"/>
    <n v="35"/>
    <n v="38"/>
    <n v="45.79"/>
    <n v="45.79"/>
    <n v="45.79"/>
    <n v="45.79"/>
    <n v="45.79"/>
    <n v="0"/>
    <n v="0"/>
    <n v="0"/>
    <n v="0"/>
    <n v="0"/>
    <n v="18.193000000000001"/>
    <n v="20.792000000000002"/>
    <n v="18.193000000000001"/>
    <n v="16.8935"/>
    <n v="16.113800000000001"/>
    <n v="0"/>
    <n v="0"/>
    <n v="0"/>
    <n v="0"/>
    <n v="0"/>
    <n v="0"/>
    <n v="100"/>
    <n v="100"/>
    <n v="100"/>
    <n v="100"/>
  </r>
  <r>
    <n v="634341"/>
    <x v="919"/>
    <n v="20220306"/>
    <m/>
    <s v="FRAGRANCE"/>
    <x v="381"/>
    <s v="AQUAVIBE REFRESCANTES PRETTY BLUE BODY SPLASH 300ML"/>
    <n v="1228716"/>
    <x v="919"/>
    <n v="1"/>
    <s v="IN-LINE (EXCL NR)"/>
    <s v="BUY X GET DISCOUNTED PRODUCT"/>
    <n v="0.48010000000000003"/>
    <m/>
    <n v="3.5739999999999998"/>
    <m/>
    <m/>
    <n v="25.99"/>
    <n v="25.99"/>
    <n v="12778"/>
    <n v="12778"/>
    <n v="140"/>
    <s v="WORK IN PROGRESS"/>
    <n v="134471949"/>
    <s v="NO INCENTIVE"/>
    <s v="N"/>
    <s v="N"/>
    <s v="N"/>
    <s v="N"/>
    <x v="3"/>
    <n v="134471987"/>
    <n v="28"/>
    <n v="11"/>
    <n v="20230306"/>
    <s v="CUSTOMER"/>
    <n v="15"/>
    <s v="Y"/>
    <s v="Tech rep lvl + Dia a Dia + VGF2"/>
    <s v="FULL PAYMENT"/>
    <m/>
    <n v="154932.56"/>
    <n v="109263.988"/>
    <n v="79.95"/>
    <m/>
    <s v="BODY SPLASH"/>
    <s v="BODY SPRAY/SPLASH"/>
    <s v="FRAGRANCE JUICES"/>
    <s v="FEMALE"/>
    <s v="AQUAVIBE"/>
    <s v="REFRESCANTE PRETTY BLUE"/>
    <n v="2"/>
    <n v="200"/>
    <n v="100"/>
    <s v="N"/>
    <s v="N"/>
    <n v="50365"/>
    <m/>
    <s v="N"/>
    <s v="RP"/>
    <n v="20.54"/>
    <n v="25.99"/>
    <n v="25.99"/>
    <m/>
    <m/>
    <m/>
    <m/>
    <s v="N"/>
    <n v="31603374"/>
    <s v="Final Folheto"/>
    <m/>
    <x v="0"/>
    <m/>
    <n v="140"/>
    <s v="PERFUMARIA - 12 - FFO - EVENTO VERAO"/>
    <s v="N"/>
    <m/>
    <m/>
    <s v="N"/>
    <n v="20230306"/>
    <m/>
    <n v="134471949"/>
    <s v="MIXED"/>
    <s v="Tech rep lvl"/>
    <s v="CosmÃ©ticos"/>
    <n v="1"/>
    <m/>
    <n v="0"/>
    <n v="0"/>
    <n v="100"/>
    <n v="134471986"/>
    <n v="999"/>
    <n v="2"/>
    <x v="0"/>
    <x v="0"/>
    <n v="0.48010000000000003"/>
    <n v="0.54869999999999997"/>
    <n v="0.48010000000000003"/>
    <n v="0.44579999999999997"/>
    <n v="0.42530000000000001"/>
    <n v="25.99"/>
    <n v="25.99"/>
    <n v="25.99"/>
    <n v="25.99"/>
    <n v="25.99"/>
    <s v="Brasil + Dia a Dia + VGF2"/>
    <s v="Bronze + Dia a Dia + VGF2"/>
    <s v="Prata + Dia a Dia + VGF2"/>
    <s v="Ouro + Dia a Dia + VGF2"/>
    <s v="Estrela + Dia a Dia + VGF2"/>
    <n v="30"/>
    <n v="20"/>
    <n v="30"/>
    <n v="35"/>
    <n v="38"/>
    <n v="45.79"/>
    <n v="45.79"/>
    <n v="45.79"/>
    <n v="45.79"/>
    <n v="45.79"/>
    <n v="0"/>
    <n v="0"/>
    <n v="0"/>
    <n v="0"/>
    <n v="0"/>
    <n v="18.193000000000001"/>
    <n v="20.792000000000002"/>
    <n v="18.193000000000001"/>
    <n v="16.8935"/>
    <n v="16.113800000000001"/>
    <n v="0"/>
    <n v="0"/>
    <n v="0"/>
    <n v="0"/>
    <n v="0"/>
    <n v="0"/>
    <n v="100"/>
    <n v="100"/>
    <n v="100"/>
    <n v="100"/>
  </r>
  <r>
    <n v="634341"/>
    <x v="919"/>
    <n v="20220306"/>
    <m/>
    <s v="FRAGRANCE"/>
    <x v="381"/>
    <s v="AQUAVIBE REFRESCANTES PRETTY BLUE BODY SPLASH 300ML"/>
    <n v="1228716"/>
    <x v="919"/>
    <n v="1"/>
    <s v="IN-LINE (EXCL NR)"/>
    <s v="DISCOUNTED BEAUTY WITH PURCHASE (PWP)"/>
    <n v="0.48010000000000003"/>
    <m/>
    <n v="3.5739999999999998"/>
    <m/>
    <m/>
    <n v="12.99"/>
    <n v="25.99"/>
    <n v="8519"/>
    <n v="8519"/>
    <n v="140"/>
    <s v="WORK IN PROGRESS"/>
    <n v="134471949"/>
    <s v="NO INCENTIVE"/>
    <s v="N"/>
    <s v="N"/>
    <s v="N"/>
    <s v="N"/>
    <x v="3"/>
    <n v="134505010"/>
    <n v="28"/>
    <n v="11"/>
    <n v="20230306"/>
    <s v="CUSTOMER"/>
    <n v="15"/>
    <s v="Y"/>
    <s v="Tech rep lvl + Dia a Dia + VGF2"/>
    <s v="FULL PAYMENT"/>
    <m/>
    <n v="51625.6829"/>
    <n v="21178.776900000001"/>
    <n v="59.89"/>
    <m/>
    <s v="BODY SPLASH"/>
    <s v="BODY SPRAY/SPLASH"/>
    <s v="FRAGRANCE JUICES"/>
    <s v="FEMALE"/>
    <s v="AQUAVIBE"/>
    <s v="REFRESCANTE PRETTY BLUE"/>
    <n v="2"/>
    <n v="200"/>
    <n v="100"/>
    <s v="N"/>
    <s v="N"/>
    <n v="50365"/>
    <m/>
    <s v="N"/>
    <m/>
    <m/>
    <m/>
    <m/>
    <m/>
    <m/>
    <m/>
    <m/>
    <s v="N"/>
    <n v="31603374"/>
    <s v="Final Folheto"/>
    <m/>
    <x v="0"/>
    <m/>
    <n v="140"/>
    <s v="PERFUMARIA - 12 - FFO - EVENTO VERAO"/>
    <s v="N"/>
    <m/>
    <m/>
    <s v="N"/>
    <n v="20230306"/>
    <m/>
    <n v="134471949"/>
    <s v="MIXED"/>
    <s v="Tech rep lvl"/>
    <s v="CosmÃ©ticos"/>
    <n v="1"/>
    <m/>
    <n v="0"/>
    <n v="0"/>
    <n v="100"/>
    <n v="134505009"/>
    <n v="999"/>
    <n v="2"/>
    <x v="0"/>
    <x v="0"/>
    <n v="0.48010000000000003"/>
    <n v="0.54869999999999997"/>
    <n v="0.48010000000000003"/>
    <n v="0.44579999999999997"/>
    <n v="0.42530000000000001"/>
    <n v="12.99"/>
    <n v="12.99"/>
    <n v="12.99"/>
    <n v="12.99"/>
    <n v="12.99"/>
    <s v="Brasil + Dia a Dia + VGF2"/>
    <s v="Bronze + Dia a Dia + VGF2"/>
    <s v="Prata + Dia a Dia + VGF2"/>
    <s v="Ouro + Dia a Dia + VGF2"/>
    <s v="Estrela + Dia a Dia + VGF2"/>
    <n v="30"/>
    <n v="20"/>
    <n v="30"/>
    <n v="35"/>
    <n v="38"/>
    <n v="45.79"/>
    <n v="45.79"/>
    <n v="45.79"/>
    <n v="45.79"/>
    <n v="45.79"/>
    <n v="0"/>
    <n v="0"/>
    <n v="0"/>
    <n v="0"/>
    <n v="0"/>
    <n v="9.093"/>
    <n v="10.391999999999999"/>
    <n v="9.093"/>
    <n v="8.4435000000000002"/>
    <n v="8.0538000000000007"/>
    <n v="0"/>
    <n v="0"/>
    <n v="0"/>
    <n v="0"/>
    <n v="0"/>
    <n v="0"/>
    <n v="100"/>
    <n v="100"/>
    <n v="100"/>
    <n v="100"/>
  </r>
  <r>
    <n v="634343"/>
    <x v="920"/>
    <n v="20220306"/>
    <m/>
    <s v="FRAGRANCE"/>
    <x v="381"/>
    <s v="AQUAVIBE REFRESCANTES CHYPRE BODY SPLASH 300ML"/>
    <n v="1228718"/>
    <x v="920"/>
    <n v="1"/>
    <s v="IN-LINE (EXCL NR)"/>
    <s v="BUY X GET DISCOUNTED PRODUCT"/>
    <n v="0.48010000000000003"/>
    <m/>
    <n v="3.1819999999999999"/>
    <m/>
    <m/>
    <n v="25.99"/>
    <n v="25.99"/>
    <n v="7919"/>
    <n v="7919"/>
    <n v="140"/>
    <s v="WORK IN PROGRESS"/>
    <n v="134471949"/>
    <s v="NO INCENTIVE"/>
    <s v="N"/>
    <s v="N"/>
    <s v="N"/>
    <s v="N"/>
    <x v="3"/>
    <n v="134471963"/>
    <n v="28"/>
    <n v="11"/>
    <n v="20230306"/>
    <s v="CUSTOMER"/>
    <n v="15"/>
    <s v="Y"/>
    <s v="Tech rep lvl + Dia a Dia + VGF2"/>
    <s v="FULL PAYMENT"/>
    <m/>
    <n v="96015.977199999994"/>
    <n v="70817.719200000007"/>
    <n v="82.15"/>
    <m/>
    <s v="BODY SPLASH"/>
    <s v="BODY SPRAY/SPLASH"/>
    <s v="FRAGRANCE JUICES"/>
    <s v="FEMALE"/>
    <s v="AQUAVIBE"/>
    <s v="REFRESCANTE"/>
    <n v="2"/>
    <n v="200"/>
    <n v="100"/>
    <s v="N"/>
    <s v="N"/>
    <n v="50447"/>
    <m/>
    <s v="N"/>
    <s v="RP"/>
    <n v="20.54"/>
    <n v="25.99"/>
    <n v="25.99"/>
    <m/>
    <m/>
    <m/>
    <m/>
    <s v="N"/>
    <n v="31603374"/>
    <s v="Final Folheto"/>
    <m/>
    <x v="0"/>
    <m/>
    <n v="140"/>
    <s v="PERFUMARIA - 12 - FFO - EVENTO VERAO"/>
    <s v="N"/>
    <m/>
    <m/>
    <s v="N"/>
    <n v="20230306"/>
    <m/>
    <n v="134471949"/>
    <s v="MIXED"/>
    <s v="Tech rep lvl"/>
    <s v="CosmÃ©ticos"/>
    <n v="1"/>
    <m/>
    <n v="0"/>
    <n v="0"/>
    <n v="100"/>
    <n v="134471962"/>
    <n v="999"/>
    <n v="2"/>
    <x v="0"/>
    <x v="0"/>
    <n v="0.48010000000000003"/>
    <n v="0.54869999999999997"/>
    <n v="0.48010000000000003"/>
    <n v="0.44579999999999997"/>
    <n v="0.42530000000000001"/>
    <n v="25.99"/>
    <n v="25.99"/>
    <n v="25.99"/>
    <n v="25.99"/>
    <n v="25.99"/>
    <s v="Brasil + Dia a Dia + VGF2"/>
    <s v="Bronze + Dia a Dia + VGF2"/>
    <s v="Prata + Dia a Dia + VGF2"/>
    <s v="Ouro + Dia a Dia + VGF2"/>
    <s v="Estrela + Dia a Dia + VGF2"/>
    <n v="30"/>
    <n v="20"/>
    <n v="30"/>
    <n v="35"/>
    <n v="38"/>
    <n v="45.79"/>
    <n v="45.79"/>
    <n v="45.79"/>
    <n v="45.79"/>
    <n v="45.79"/>
    <n v="0"/>
    <n v="0"/>
    <n v="0"/>
    <n v="0"/>
    <n v="0"/>
    <n v="18.193000000000001"/>
    <n v="20.792000000000002"/>
    <n v="18.193000000000001"/>
    <n v="16.8935"/>
    <n v="16.113800000000001"/>
    <n v="0"/>
    <n v="0"/>
    <n v="0"/>
    <n v="0"/>
    <n v="0"/>
    <n v="0"/>
    <n v="100"/>
    <n v="100"/>
    <n v="100"/>
    <n v="100"/>
  </r>
  <r>
    <n v="634343"/>
    <x v="920"/>
    <n v="20220306"/>
    <m/>
    <s v="FRAGRANCE"/>
    <x v="381"/>
    <s v="AQUAVIBE REFRESCANTES CHYPRE BODY SPLASH 300ML"/>
    <n v="1228718"/>
    <x v="920"/>
    <n v="1"/>
    <s v="IN-LINE (EXCL NR)"/>
    <s v="DISCOUNTED BEAUTY WITH PURCHASE (PWP)"/>
    <n v="0.48010000000000003"/>
    <m/>
    <n v="3.1819999999999999"/>
    <m/>
    <m/>
    <n v="12.99"/>
    <n v="25.99"/>
    <n v="5280"/>
    <n v="5280"/>
    <n v="140"/>
    <s v="WORK IN PROGRESS"/>
    <n v="134471949"/>
    <s v="NO INCENTIVE"/>
    <s v="N"/>
    <s v="N"/>
    <s v="N"/>
    <s v="N"/>
    <x v="3"/>
    <n v="134504962"/>
    <n v="28"/>
    <n v="11"/>
    <n v="20230306"/>
    <s v="CUSTOMER"/>
    <n v="15"/>
    <s v="Y"/>
    <s v="Tech rep lvl + Dia a Dia + VGF2"/>
    <s v="FULL PAYMENT"/>
    <m/>
    <n v="31997.762999999999"/>
    <n v="15196.803"/>
    <n v="64.290000000000006"/>
    <m/>
    <s v="BODY SPLASH"/>
    <s v="BODY SPRAY/SPLASH"/>
    <s v="FRAGRANCE JUICES"/>
    <s v="FEMALE"/>
    <s v="AQUAVIBE"/>
    <s v="REFRESCANTE"/>
    <n v="2"/>
    <n v="200"/>
    <n v="100"/>
    <s v="N"/>
    <s v="N"/>
    <n v="50447"/>
    <m/>
    <s v="N"/>
    <m/>
    <m/>
    <m/>
    <m/>
    <m/>
    <m/>
    <m/>
    <m/>
    <s v="N"/>
    <n v="31603374"/>
    <s v="Final Folheto"/>
    <m/>
    <x v="0"/>
    <m/>
    <n v="140"/>
    <s v="PERFUMARIA - 12 - FFO - EVENTO VERAO"/>
    <s v="N"/>
    <m/>
    <m/>
    <s v="N"/>
    <n v="20230306"/>
    <m/>
    <n v="134471949"/>
    <s v="MIXED"/>
    <s v="Tech rep lvl"/>
    <s v="CosmÃ©ticos"/>
    <n v="1"/>
    <m/>
    <n v="0"/>
    <n v="0"/>
    <n v="100"/>
    <n v="134504961"/>
    <n v="999"/>
    <n v="2"/>
    <x v="0"/>
    <x v="0"/>
    <n v="0.48010000000000003"/>
    <n v="0.54869999999999997"/>
    <n v="0.48010000000000003"/>
    <n v="0.44579999999999997"/>
    <n v="0.42530000000000001"/>
    <n v="12.99"/>
    <n v="12.99"/>
    <n v="12.99"/>
    <n v="12.99"/>
    <n v="12.99"/>
    <s v="Brasil + Dia a Dia + VGF2"/>
    <s v="Bronze + Dia a Dia + VGF2"/>
    <s v="Prata + Dia a Dia + VGF2"/>
    <s v="Ouro + Dia a Dia + VGF2"/>
    <s v="Estrela + Dia a Dia + VGF2"/>
    <n v="30"/>
    <n v="20"/>
    <n v="30"/>
    <n v="35"/>
    <n v="38"/>
    <n v="45.79"/>
    <n v="45.79"/>
    <n v="45.79"/>
    <n v="45.79"/>
    <n v="45.79"/>
    <n v="0"/>
    <n v="0"/>
    <n v="0"/>
    <n v="0"/>
    <n v="0"/>
    <n v="9.093"/>
    <n v="10.391999999999999"/>
    <n v="9.093"/>
    <n v="8.4435000000000002"/>
    <n v="8.0538000000000007"/>
    <n v="0"/>
    <n v="0"/>
    <n v="0"/>
    <n v="0"/>
    <n v="0"/>
    <n v="0"/>
    <n v="100"/>
    <n v="100"/>
    <n v="100"/>
    <n v="100"/>
  </r>
  <r>
    <n v="635594"/>
    <x v="921"/>
    <n v="20220318"/>
    <m/>
    <s v="FRAGRANCE"/>
    <x v="381"/>
    <s v="REFRESCANTES FLOR DE LUA E PITAYA BODY SPLASH"/>
    <n v="1229481"/>
    <x v="921"/>
    <n v="1"/>
    <s v="IN-LINE (EXCL NR)"/>
    <s v="BUY X GET DISCOUNTED PRODUCT"/>
    <n v="0.48010000000000003"/>
    <m/>
    <n v="3.4820000000000002"/>
    <m/>
    <m/>
    <n v="25.99"/>
    <n v="25.99"/>
    <n v="7028"/>
    <n v="7028"/>
    <n v="140"/>
    <s v="WORK IN PROGRESS"/>
    <n v="134471949"/>
    <s v="NO INCENTIVE"/>
    <s v="N"/>
    <s v="N"/>
    <s v="N"/>
    <s v="Y"/>
    <x v="3"/>
    <n v="134471975"/>
    <n v="28"/>
    <n v="11"/>
    <n v="20230306"/>
    <s v="CUSTOMER"/>
    <n v="15"/>
    <s v="Y"/>
    <s v="Tech rep lvl + Dia a Dia + VGF2"/>
    <s v="FULL PAYMENT"/>
    <m/>
    <n v="85214.156300000002"/>
    <n v="60742.660300000003"/>
    <n v="80.47"/>
    <m/>
    <s v="BODY SPLASH"/>
    <s v="BODY SPRAY/SPLASH"/>
    <s v="FRAGRANCE JUICES"/>
    <s v="FEMALE"/>
    <s v="AQUAVIBE"/>
    <s v="REFRESCANTE"/>
    <n v="2"/>
    <n v="200"/>
    <n v="100"/>
    <s v="N"/>
    <s v="N"/>
    <n v="52128"/>
    <m/>
    <s v="N"/>
    <s v="RP"/>
    <n v="20.54"/>
    <n v="25.99"/>
    <n v="25.99"/>
    <m/>
    <m/>
    <m/>
    <m/>
    <s v="N"/>
    <n v="31603374"/>
    <s v="Final Folheto"/>
    <m/>
    <x v="0"/>
    <m/>
    <n v="140"/>
    <s v="PERFUMARIA - 12 - FFO - EVENTO VERAO"/>
    <s v="N"/>
    <m/>
    <m/>
    <s v="N"/>
    <n v="20230306"/>
    <m/>
    <n v="134471949"/>
    <s v="MIXED"/>
    <s v="Tech rep lvl"/>
    <s v="CosmÃ©ticos"/>
    <n v="1"/>
    <m/>
    <n v="0"/>
    <n v="0"/>
    <n v="100"/>
    <n v="134471974"/>
    <n v="999"/>
    <n v="2"/>
    <x v="0"/>
    <x v="0"/>
    <n v="0.48010000000000003"/>
    <n v="0.54869999999999997"/>
    <n v="0.48010000000000003"/>
    <n v="0.44579999999999997"/>
    <n v="0.42530000000000001"/>
    <n v="25.99"/>
    <n v="25.99"/>
    <n v="25.99"/>
    <n v="25.99"/>
    <n v="25.99"/>
    <s v="Brasil + Dia a Dia + VGF2"/>
    <s v="Bronze + Dia a Dia + VGF2"/>
    <s v="Prata + Dia a Dia + VGF2"/>
    <s v="Ouro + Dia a Dia + VGF2"/>
    <s v="Estrela + Dia a Dia + VGF2"/>
    <n v="30"/>
    <n v="20"/>
    <n v="30"/>
    <n v="35"/>
    <n v="38"/>
    <n v="45.79"/>
    <n v="45.79"/>
    <n v="45.79"/>
    <n v="45.79"/>
    <n v="45.79"/>
    <n v="0"/>
    <n v="0"/>
    <n v="0"/>
    <n v="0"/>
    <n v="0"/>
    <n v="18.193000000000001"/>
    <n v="20.792000000000002"/>
    <n v="18.193000000000001"/>
    <n v="16.8935"/>
    <n v="16.113800000000001"/>
    <n v="0"/>
    <n v="0"/>
    <n v="0"/>
    <n v="0"/>
    <n v="0"/>
    <n v="0"/>
    <n v="100"/>
    <n v="100"/>
    <n v="100"/>
    <n v="100"/>
  </r>
  <r>
    <n v="635594"/>
    <x v="921"/>
    <n v="20220318"/>
    <m/>
    <s v="FRAGRANCE"/>
    <x v="381"/>
    <s v="REFRESCANTES FLOR DE LUA E PITAYA BODY SPLASH"/>
    <n v="1229481"/>
    <x v="921"/>
    <n v="1"/>
    <s v="IN-LINE (EXCL NR)"/>
    <s v="DISCOUNTED BEAUTY WITH PURCHASE (PWP)"/>
    <n v="0.48010000000000003"/>
    <m/>
    <n v="3.4820000000000002"/>
    <m/>
    <m/>
    <n v="12.99"/>
    <n v="25.99"/>
    <n v="4686"/>
    <n v="4686"/>
    <n v="140"/>
    <s v="WORK IN PROGRESS"/>
    <n v="134471949"/>
    <s v="NO INCENTIVE"/>
    <s v="N"/>
    <s v="N"/>
    <s v="N"/>
    <s v="Y"/>
    <x v="3"/>
    <n v="134504950"/>
    <n v="28"/>
    <n v="11"/>
    <n v="20230306"/>
    <s v="CUSTOMER"/>
    <n v="15"/>
    <s v="Y"/>
    <s v="Tech rep lvl + Dia a Dia + VGF2"/>
    <s v="FULL PAYMENT"/>
    <m/>
    <n v="28396.7012"/>
    <n v="12080.049199999999"/>
    <n v="60.92"/>
    <m/>
    <s v="BODY SPLASH"/>
    <s v="BODY SPRAY/SPLASH"/>
    <s v="FRAGRANCE JUICES"/>
    <s v="FEMALE"/>
    <s v="AQUAVIBE"/>
    <s v="REFRESCANTE"/>
    <n v="2"/>
    <n v="200"/>
    <n v="100"/>
    <s v="N"/>
    <s v="N"/>
    <n v="52128"/>
    <m/>
    <s v="N"/>
    <m/>
    <m/>
    <m/>
    <m/>
    <m/>
    <m/>
    <m/>
    <m/>
    <s v="N"/>
    <n v="31603374"/>
    <s v="Final Folheto"/>
    <m/>
    <x v="0"/>
    <m/>
    <n v="140"/>
    <s v="PERFUMARIA - 12 - FFO - EVENTO VERAO"/>
    <s v="N"/>
    <m/>
    <m/>
    <s v="N"/>
    <n v="20230306"/>
    <m/>
    <n v="134471949"/>
    <s v="MIXED"/>
    <s v="Tech rep lvl"/>
    <s v="CosmÃ©ticos"/>
    <n v="1"/>
    <m/>
    <n v="0"/>
    <n v="0"/>
    <n v="100"/>
    <n v="134504949"/>
    <n v="999"/>
    <n v="2"/>
    <x v="0"/>
    <x v="0"/>
    <n v="0.48010000000000003"/>
    <n v="0.54869999999999997"/>
    <n v="0.48010000000000003"/>
    <n v="0.44579999999999997"/>
    <n v="0.42530000000000001"/>
    <n v="12.99"/>
    <n v="12.99"/>
    <n v="12.99"/>
    <n v="12.99"/>
    <n v="12.99"/>
    <s v="Brasil + Dia a Dia + VGF2"/>
    <s v="Bronze + Dia a Dia + VGF2"/>
    <s v="Prata + Dia a Dia + VGF2"/>
    <s v="Ouro + Dia a Dia + VGF2"/>
    <s v="Estrela + Dia a Dia + VGF2"/>
    <n v="30"/>
    <n v="20"/>
    <n v="30"/>
    <n v="35"/>
    <n v="38"/>
    <n v="45.79"/>
    <n v="45.79"/>
    <n v="45.79"/>
    <n v="45.79"/>
    <n v="45.79"/>
    <n v="0"/>
    <n v="0"/>
    <n v="0"/>
    <n v="0"/>
    <n v="0"/>
    <n v="9.093"/>
    <n v="10.391999999999999"/>
    <n v="9.093"/>
    <n v="8.4435000000000002"/>
    <n v="8.0538000000000007"/>
    <n v="0"/>
    <n v="0"/>
    <n v="0"/>
    <n v="0"/>
    <n v="0"/>
    <n v="0"/>
    <n v="100"/>
    <n v="100"/>
    <n v="100"/>
    <n v="100"/>
  </r>
  <r>
    <n v="635595"/>
    <x v="922"/>
    <n v="20220318"/>
    <m/>
    <s v="FRAGRANCE"/>
    <x v="381"/>
    <s v="REFRESCANTES FLOR DE LARANJEIRA E ACEROLA BODY SPLASH"/>
    <n v="1229482"/>
    <x v="922"/>
    <n v="1"/>
    <s v="IN-LINE (EXCL NR)"/>
    <s v="DISCOUNTED BEAUTY WITH PURCHASE (PWP)"/>
    <n v="0.48010000000000003"/>
    <m/>
    <n v="3.0819999999999999"/>
    <m/>
    <m/>
    <n v="12.99"/>
    <n v="25.99"/>
    <n v="4320"/>
    <n v="4320"/>
    <n v="140"/>
    <s v="WORK IN PROGRESS"/>
    <n v="134471949"/>
    <s v="NO INCENTIVE"/>
    <s v="N"/>
    <s v="Y"/>
    <s v="N"/>
    <s v="N"/>
    <x v="3"/>
    <n v="134504914"/>
    <n v="28"/>
    <n v="11"/>
    <n v="20230306"/>
    <s v="CUSTOMER"/>
    <n v="15"/>
    <s v="Y"/>
    <s v="Tech rep lvl + Dia a Dia + VGF2"/>
    <s v="FULL PAYMENT"/>
    <m/>
    <n v="26179.914799999999"/>
    <n v="12865.674800000001"/>
    <n v="65.41"/>
    <m/>
    <s v="BODY SPLASH"/>
    <s v="BODY SPRAY/SPLASH"/>
    <s v="FRAGRANCE JUICES"/>
    <s v="FEMALE"/>
    <s v="AQUAVIBE"/>
    <s v="REFRESCANTE"/>
    <n v="2"/>
    <n v="200"/>
    <n v="100"/>
    <s v="N"/>
    <s v="N"/>
    <n v="52154"/>
    <m/>
    <s v="N"/>
    <m/>
    <m/>
    <m/>
    <m/>
    <m/>
    <m/>
    <m/>
    <m/>
    <s v="N"/>
    <n v="31603374"/>
    <s v="Final Folheto"/>
    <m/>
    <x v="0"/>
    <m/>
    <n v="140"/>
    <s v="PERFUMARIA - 12 - FFO - EVENTO VERAO"/>
    <s v="N"/>
    <m/>
    <m/>
    <s v="N"/>
    <n v="20230306"/>
    <m/>
    <n v="134471949"/>
    <s v="MIXED"/>
    <s v="Tech rep lvl"/>
    <s v="CosmÃ©ticos"/>
    <n v="1"/>
    <m/>
    <n v="0"/>
    <n v="0"/>
    <n v="100"/>
    <n v="134504913"/>
    <n v="999"/>
    <n v="2"/>
    <x v="0"/>
    <x v="0"/>
    <n v="0.48010000000000003"/>
    <n v="0.54869999999999997"/>
    <n v="0.48010000000000003"/>
    <n v="0.44579999999999997"/>
    <n v="0.42530000000000001"/>
    <n v="12.99"/>
    <n v="12.99"/>
    <n v="12.99"/>
    <n v="12.99"/>
    <n v="12.99"/>
    <s v="Brasil + Dia a Dia + VGF2"/>
    <s v="Bronze + Dia a Dia + VGF2"/>
    <s v="Prata + Dia a Dia + VGF2"/>
    <s v="Ouro + Dia a Dia + VGF2"/>
    <s v="Estrela + Dia a Dia + VGF2"/>
    <n v="30"/>
    <n v="20"/>
    <n v="30"/>
    <n v="35"/>
    <n v="38"/>
    <n v="45.79"/>
    <n v="45.79"/>
    <n v="45.79"/>
    <n v="45.79"/>
    <n v="45.79"/>
    <n v="0"/>
    <n v="0"/>
    <n v="0"/>
    <n v="0"/>
    <n v="0"/>
    <n v="9.093"/>
    <n v="10.391999999999999"/>
    <n v="9.093"/>
    <n v="8.4435000000000002"/>
    <n v="8.0538000000000007"/>
    <n v="0"/>
    <n v="0"/>
    <n v="0"/>
    <n v="0"/>
    <n v="0"/>
    <n v="0"/>
    <n v="100"/>
    <n v="100"/>
    <n v="100"/>
    <n v="100"/>
  </r>
  <r>
    <n v="635595"/>
    <x v="922"/>
    <n v="20220318"/>
    <m/>
    <s v="FRAGRANCE"/>
    <x v="381"/>
    <s v="REFRESCANTES FLOR DE LARANJEIRA E ACEROLA BODY SPLASH"/>
    <n v="1229482"/>
    <x v="922"/>
    <n v="1"/>
    <s v="IN-LINE (EXCL NR)"/>
    <s v="BUY X GET DISCOUNTED PRODUCT"/>
    <n v="0.48010000000000003"/>
    <m/>
    <n v="3.0819999999999999"/>
    <m/>
    <m/>
    <n v="25.99"/>
    <n v="25.99"/>
    <n v="6480"/>
    <n v="6480"/>
    <n v="140"/>
    <s v="WORK IN PROGRESS"/>
    <n v="134471949"/>
    <s v="NO INCENTIVE"/>
    <s v="N"/>
    <s v="N"/>
    <s v="N"/>
    <s v="N"/>
    <x v="3"/>
    <n v="134472047"/>
    <n v="28"/>
    <n v="11"/>
    <n v="20230306"/>
    <s v="CUSTOMER"/>
    <n v="15"/>
    <s v="Y"/>
    <s v="Tech rep lvl + Dia a Dia + VGF2"/>
    <s v="FULL PAYMENT"/>
    <m/>
    <n v="78570.421000000002"/>
    <n v="58599.061000000002"/>
    <n v="82.71"/>
    <m/>
    <s v="BODY SPLASH"/>
    <s v="BODY SPRAY/SPLASH"/>
    <s v="FRAGRANCE JUICES"/>
    <s v="FEMALE"/>
    <s v="AQUAVIBE"/>
    <s v="REFRESCANTE"/>
    <n v="2"/>
    <n v="200"/>
    <n v="100"/>
    <s v="N"/>
    <s v="N"/>
    <n v="52154"/>
    <m/>
    <s v="N"/>
    <s v="RP"/>
    <n v="20.54"/>
    <n v="25.99"/>
    <n v="25.99"/>
    <m/>
    <m/>
    <m/>
    <m/>
    <s v="N"/>
    <n v="31603374"/>
    <s v="Final Folheto"/>
    <m/>
    <x v="0"/>
    <m/>
    <n v="140"/>
    <s v="PERFUMARIA - 12 - FFO - EVENTO VERAO"/>
    <s v="N"/>
    <m/>
    <m/>
    <s v="N"/>
    <n v="20230306"/>
    <m/>
    <n v="134471949"/>
    <s v="MIXED"/>
    <s v="Tech rep lvl"/>
    <s v="CosmÃ©ticos"/>
    <n v="1"/>
    <m/>
    <n v="0"/>
    <n v="0"/>
    <n v="100"/>
    <n v="134472046"/>
    <n v="999"/>
    <n v="2"/>
    <x v="0"/>
    <x v="0"/>
    <n v="0.48010000000000003"/>
    <n v="0.54869999999999997"/>
    <n v="0.48010000000000003"/>
    <n v="0.44579999999999997"/>
    <n v="0.42530000000000001"/>
    <n v="25.99"/>
    <n v="25.99"/>
    <n v="25.99"/>
    <n v="25.99"/>
    <n v="25.99"/>
    <s v="Brasil + Dia a Dia + VGF2"/>
    <s v="Bronze + Dia a Dia + VGF2"/>
    <s v="Prata + Dia a Dia + VGF2"/>
    <s v="Ouro + Dia a Dia + VGF2"/>
    <s v="Estrela + Dia a Dia + VGF2"/>
    <n v="30"/>
    <n v="20"/>
    <n v="30"/>
    <n v="35"/>
    <n v="38"/>
    <n v="45.79"/>
    <n v="45.79"/>
    <n v="45.79"/>
    <n v="45.79"/>
    <n v="45.79"/>
    <n v="0"/>
    <n v="0"/>
    <n v="0"/>
    <n v="0"/>
    <n v="0"/>
    <n v="18.193000000000001"/>
    <n v="20.792000000000002"/>
    <n v="18.193000000000001"/>
    <n v="16.8935"/>
    <n v="16.113800000000001"/>
    <n v="0"/>
    <n v="0"/>
    <n v="0"/>
    <n v="0"/>
    <n v="0"/>
    <n v="0"/>
    <n v="100"/>
    <n v="100"/>
    <n v="100"/>
    <n v="100"/>
  </r>
  <r>
    <n v="638769"/>
    <x v="923"/>
    <n v="20230303"/>
    <m/>
    <s v="FRAGRANCE"/>
    <x v="381"/>
    <s v="AQUAVIBE REFRESCANTES ALFAZEMA BODY SPLASH 300ML REFORMULATION"/>
    <n v="1231939"/>
    <x v="923"/>
    <n v="1"/>
    <s v="IN-LINE (EXCL NR)"/>
    <s v="DISCOUNTED BEAUTY WITH PURCHASE (PWP)"/>
    <n v="0.48010000000000003"/>
    <m/>
    <n v="3.2029999999999998"/>
    <m/>
    <m/>
    <n v="12.99"/>
    <n v="25.99"/>
    <n v="5760"/>
    <n v="5760"/>
    <n v="140"/>
    <s v="WORK IN PROGRESS"/>
    <n v="134471949"/>
    <s v="NO INCENTIVE"/>
    <s v="N"/>
    <s v="N"/>
    <s v="N"/>
    <s v="N"/>
    <x v="3"/>
    <n v="134504926"/>
    <n v="28"/>
    <n v="11"/>
    <n v="20230306"/>
    <s v="CUSTOMER"/>
    <n v="15"/>
    <s v="Y"/>
    <s v="Tech rep lvl + Dia a Dia + VGF2"/>
    <s v="FULL PAYMENT"/>
    <m/>
    <n v="34906.4643"/>
    <n v="16457.184300000001"/>
    <n v="64.05"/>
    <m/>
    <s v="BODY SPLASH"/>
    <s v="BODY SPRAY/SPLASH"/>
    <s v="FRAGRANCE JUICES"/>
    <s v="FEMALE"/>
    <s v="AQUAVIBE"/>
    <s v="REFRESCANTE ALFAZEMA"/>
    <n v="2"/>
    <n v="200"/>
    <n v="100"/>
    <s v="N"/>
    <s v="N"/>
    <n v="51626"/>
    <m/>
    <s v="N"/>
    <m/>
    <m/>
    <m/>
    <m/>
    <m/>
    <m/>
    <m/>
    <m/>
    <s v="N"/>
    <n v="31603374"/>
    <s v="Final Folheto"/>
    <m/>
    <x v="0"/>
    <m/>
    <n v="140"/>
    <s v="PERFUMARIA - 12 - FFO - EVENTO VERAO"/>
    <s v="N"/>
    <m/>
    <m/>
    <s v="N"/>
    <n v="20230306"/>
    <m/>
    <n v="134471949"/>
    <s v="MIXED"/>
    <s v="Tech rep lvl"/>
    <s v="CosmÃ©ticos"/>
    <n v="1"/>
    <m/>
    <n v="0"/>
    <n v="0"/>
    <n v="100"/>
    <n v="134504925"/>
    <n v="999"/>
    <n v="2"/>
    <x v="0"/>
    <x v="0"/>
    <n v="0.48010000000000003"/>
    <n v="0.54869999999999997"/>
    <n v="0.48010000000000003"/>
    <n v="0.44579999999999997"/>
    <n v="0.42530000000000001"/>
    <n v="12.99"/>
    <n v="12.99"/>
    <n v="12.99"/>
    <n v="12.99"/>
    <n v="12.99"/>
    <s v="Brasil + Dia a Dia + VGF2"/>
    <s v="Bronze + Dia a Dia + VGF2"/>
    <s v="Prata + Dia a Dia + VGF2"/>
    <s v="Ouro + Dia a Dia + VGF2"/>
    <s v="Estrela + Dia a Dia + VGF2"/>
    <n v="30"/>
    <n v="20"/>
    <n v="30"/>
    <n v="35"/>
    <n v="38"/>
    <n v="45.79"/>
    <n v="45.79"/>
    <n v="45.79"/>
    <n v="45.79"/>
    <n v="45.79"/>
    <n v="0"/>
    <n v="0"/>
    <n v="0"/>
    <n v="0"/>
    <n v="0"/>
    <n v="9.093"/>
    <n v="10.391999999999999"/>
    <n v="9.093"/>
    <n v="8.4435000000000002"/>
    <n v="8.0538000000000007"/>
    <n v="0"/>
    <n v="0"/>
    <n v="0"/>
    <n v="0"/>
    <n v="0"/>
    <n v="0"/>
    <n v="100"/>
    <n v="100"/>
    <n v="100"/>
    <n v="100"/>
  </r>
  <r>
    <n v="638769"/>
    <x v="923"/>
    <n v="20230303"/>
    <m/>
    <s v="FRAGRANCE"/>
    <x v="381"/>
    <s v="AQUAVIBE REFRESCANTES ALFAZEMA BODY SPLASH 300ML REFORMULATION"/>
    <n v="1231939"/>
    <x v="923"/>
    <n v="1"/>
    <s v="IN-LINE (EXCL NR)"/>
    <s v="BUY X GET DISCOUNTED PRODUCT"/>
    <n v="0.48010000000000003"/>
    <m/>
    <n v="3.2029999999999998"/>
    <m/>
    <m/>
    <n v="25.99"/>
    <n v="25.99"/>
    <n v="8639"/>
    <n v="8639"/>
    <n v="140"/>
    <s v="WORK IN PROGRESS"/>
    <n v="134471949"/>
    <s v="NO INCENTIVE"/>
    <s v="N"/>
    <s v="N"/>
    <s v="N"/>
    <s v="N"/>
    <x v="3"/>
    <n v="134472035"/>
    <n v="28"/>
    <n v="11"/>
    <n v="20230306"/>
    <s v="CUSTOMER"/>
    <n v="15"/>
    <s v="Y"/>
    <s v="Tech rep lvl + Dia a Dia + VGF2"/>
    <s v="FULL PAYMENT"/>
    <m/>
    <n v="104745.70630000001"/>
    <n v="77074.989300000001"/>
    <n v="82.03"/>
    <m/>
    <s v="BODY SPLASH"/>
    <s v="BODY SPRAY/SPLASH"/>
    <s v="FRAGRANCE JUICES"/>
    <s v="FEMALE"/>
    <s v="AQUAVIBE"/>
    <s v="REFRESCANTE ALFAZEMA"/>
    <n v="2"/>
    <n v="200"/>
    <n v="100"/>
    <s v="N"/>
    <s v="N"/>
    <n v="51626"/>
    <m/>
    <s v="N"/>
    <s v="RP"/>
    <n v="20.54"/>
    <n v="25.99"/>
    <n v="25.99"/>
    <m/>
    <m/>
    <m/>
    <m/>
    <s v="N"/>
    <n v="31603374"/>
    <s v="Final Folheto"/>
    <m/>
    <x v="0"/>
    <m/>
    <n v="140"/>
    <s v="PERFUMARIA - 12 - FFO - EVENTO VERAO"/>
    <s v="N"/>
    <m/>
    <m/>
    <s v="N"/>
    <n v="20230306"/>
    <m/>
    <n v="134471949"/>
    <s v="MIXED"/>
    <s v="Tech rep lvl"/>
    <s v="CosmÃ©ticos"/>
    <n v="1"/>
    <m/>
    <n v="0"/>
    <n v="0"/>
    <n v="100"/>
    <n v="134472034"/>
    <n v="999"/>
    <n v="2"/>
    <x v="0"/>
    <x v="0"/>
    <n v="0.48010000000000003"/>
    <n v="0.54869999999999997"/>
    <n v="0.48010000000000003"/>
    <n v="0.44579999999999997"/>
    <n v="0.42530000000000001"/>
    <n v="25.99"/>
    <n v="25.99"/>
    <n v="25.99"/>
    <n v="25.99"/>
    <n v="25.99"/>
    <s v="Brasil + Dia a Dia + VGF2"/>
    <s v="Bronze + Dia a Dia + VGF2"/>
    <s v="Prata + Dia a Dia + VGF2"/>
    <s v="Ouro + Dia a Dia + VGF2"/>
    <s v="Estrela + Dia a Dia + VGF2"/>
    <n v="30"/>
    <n v="20"/>
    <n v="30"/>
    <n v="35"/>
    <n v="38"/>
    <n v="45.79"/>
    <n v="45.79"/>
    <n v="45.79"/>
    <n v="45.79"/>
    <n v="45.79"/>
    <n v="0"/>
    <n v="0"/>
    <n v="0"/>
    <n v="0"/>
    <n v="0"/>
    <n v="18.193000000000001"/>
    <n v="20.792000000000002"/>
    <n v="18.193000000000001"/>
    <n v="16.8935"/>
    <n v="16.113800000000001"/>
    <n v="0"/>
    <n v="0"/>
    <n v="0"/>
    <n v="0"/>
    <n v="0"/>
    <n v="0"/>
    <n v="100"/>
    <n v="100"/>
    <n v="100"/>
    <n v="100"/>
  </r>
  <r>
    <n v="638770"/>
    <x v="924"/>
    <n v="20230303"/>
    <m/>
    <s v="FRAGRANCE"/>
    <x v="381"/>
    <s v="AQUAVIBE REFRESCANTES PITANGA BODY SPLASH 300ML REFORMULATION"/>
    <n v="1231940"/>
    <x v="924"/>
    <n v="1"/>
    <s v="IN-LINE (EXCL NR)"/>
    <s v="DISCOUNTED BEAUTY WITH PURCHASE (PWP)"/>
    <n v="0.48010000000000003"/>
    <m/>
    <n v="3.0590000000000002"/>
    <m/>
    <m/>
    <n v="12.99"/>
    <n v="25.99"/>
    <n v="5581"/>
    <n v="5581"/>
    <n v="140"/>
    <s v="WORK IN PROGRESS"/>
    <n v="134471949"/>
    <s v="NO INCENTIVE"/>
    <s v="N"/>
    <s v="N"/>
    <s v="N"/>
    <s v="N"/>
    <x v="3"/>
    <n v="134504938"/>
    <n v="28"/>
    <n v="11"/>
    <n v="20230306"/>
    <s v="CUSTOMER"/>
    <n v="15"/>
    <s v="Y"/>
    <s v="Tech rep lvl + Dia a Dia + VGF2"/>
    <s v="FULL PAYMENT"/>
    <m/>
    <n v="33821.636899999998"/>
    <n v="16749.357899999999"/>
    <n v="65.67"/>
    <m/>
    <s v="BODY SPLASH"/>
    <s v="BODY SPRAY/SPLASH"/>
    <s v="FRAGRANCE JUICES"/>
    <s v="FEMALE"/>
    <s v="AQUAVIBE"/>
    <s v="REFRESCANTE PITANGA"/>
    <n v="2"/>
    <n v="200"/>
    <n v="100"/>
    <s v="N"/>
    <s v="N"/>
    <n v="51651"/>
    <m/>
    <s v="N"/>
    <m/>
    <m/>
    <m/>
    <m/>
    <m/>
    <m/>
    <m/>
    <m/>
    <s v="N"/>
    <n v="31603374"/>
    <s v="Final Folheto"/>
    <m/>
    <x v="0"/>
    <m/>
    <n v="140"/>
    <s v="PERFUMARIA - 12 - FFO - EVENTO VERAO"/>
    <s v="N"/>
    <m/>
    <m/>
    <s v="N"/>
    <n v="20230306"/>
    <m/>
    <n v="134471949"/>
    <s v="MIXED"/>
    <s v="Tech rep lvl"/>
    <s v="CosmÃ©ticos"/>
    <n v="1"/>
    <m/>
    <n v="0"/>
    <n v="0"/>
    <n v="100"/>
    <n v="134504937"/>
    <n v="999"/>
    <n v="2"/>
    <x v="0"/>
    <x v="0"/>
    <n v="0.48010000000000003"/>
    <n v="0.54869999999999997"/>
    <n v="0.48010000000000003"/>
    <n v="0.44579999999999997"/>
    <n v="0.42530000000000001"/>
    <n v="12.99"/>
    <n v="12.99"/>
    <n v="12.99"/>
    <n v="12.99"/>
    <n v="12.99"/>
    <s v="Brasil + Dia a Dia + VGF2"/>
    <s v="Bronze + Dia a Dia + VGF2"/>
    <s v="Prata + Dia a Dia + VGF2"/>
    <s v="Ouro + Dia a Dia + VGF2"/>
    <s v="Estrela + Dia a Dia + VGF2"/>
    <n v="30"/>
    <n v="20"/>
    <n v="30"/>
    <n v="35"/>
    <n v="38"/>
    <n v="45.79"/>
    <n v="45.79"/>
    <n v="45.79"/>
    <n v="45.79"/>
    <n v="45.79"/>
    <n v="0"/>
    <n v="0"/>
    <n v="0"/>
    <n v="0"/>
    <n v="0"/>
    <n v="9.093"/>
    <n v="10.391999999999999"/>
    <n v="9.093"/>
    <n v="8.4435000000000002"/>
    <n v="8.0538000000000007"/>
    <n v="0"/>
    <n v="0"/>
    <n v="0"/>
    <n v="0"/>
    <n v="0"/>
    <n v="0"/>
    <n v="100"/>
    <n v="100"/>
    <n v="100"/>
    <n v="100"/>
  </r>
  <r>
    <n v="638770"/>
    <x v="924"/>
    <n v="20230303"/>
    <m/>
    <s v="FRAGRANCE"/>
    <x v="381"/>
    <s v="AQUAVIBE REFRESCANTES PITANGA BODY SPLASH 300ML REFORMULATION"/>
    <n v="1231940"/>
    <x v="924"/>
    <n v="1"/>
    <s v="IN-LINE (EXCL NR)"/>
    <s v="BUY X GET DISCOUNTED PRODUCT"/>
    <n v="0.48010000000000003"/>
    <m/>
    <n v="3.0590000000000002"/>
    <m/>
    <m/>
    <n v="25.99"/>
    <n v="25.99"/>
    <n v="8370"/>
    <n v="8370"/>
    <n v="140"/>
    <s v="WORK IN PROGRESS"/>
    <n v="134471949"/>
    <s v="NO INCENTIVE"/>
    <s v="N"/>
    <s v="N"/>
    <s v="N"/>
    <s v="N"/>
    <x v="3"/>
    <n v="134472059"/>
    <n v="28"/>
    <n v="11"/>
    <n v="20230306"/>
    <s v="CUSTOMER"/>
    <n v="15"/>
    <s v="Y"/>
    <s v="Tech rep lvl + Dia a Dia + VGF2"/>
    <s v="FULL PAYMENT"/>
    <m/>
    <n v="101485.51549999999"/>
    <n v="75881.685500000007"/>
    <n v="82.84"/>
    <m/>
    <s v="BODY SPLASH"/>
    <s v="BODY SPRAY/SPLASH"/>
    <s v="FRAGRANCE JUICES"/>
    <s v="FEMALE"/>
    <s v="AQUAVIBE"/>
    <s v="REFRESCANTE PITANGA"/>
    <n v="2"/>
    <n v="200"/>
    <n v="100"/>
    <s v="N"/>
    <s v="N"/>
    <n v="51651"/>
    <m/>
    <s v="N"/>
    <s v="RP"/>
    <n v="20.54"/>
    <n v="25.99"/>
    <n v="25.99"/>
    <m/>
    <m/>
    <m/>
    <m/>
    <s v="N"/>
    <n v="31603374"/>
    <s v="Final Folheto"/>
    <m/>
    <x v="0"/>
    <m/>
    <n v="140"/>
    <s v="PERFUMARIA - 12 - FFO - EVENTO VERAO"/>
    <s v="N"/>
    <m/>
    <m/>
    <s v="N"/>
    <n v="20230306"/>
    <m/>
    <n v="134471949"/>
    <s v="MIXED"/>
    <s v="Tech rep lvl"/>
    <s v="CosmÃ©ticos"/>
    <n v="1"/>
    <m/>
    <n v="0"/>
    <n v="0"/>
    <n v="100"/>
    <n v="134472058"/>
    <n v="999"/>
    <n v="2"/>
    <x v="0"/>
    <x v="0"/>
    <n v="0.48010000000000003"/>
    <n v="0.54869999999999997"/>
    <n v="0.48010000000000003"/>
    <n v="0.44579999999999997"/>
    <n v="0.42530000000000001"/>
    <n v="25.99"/>
    <n v="25.99"/>
    <n v="25.99"/>
    <n v="25.99"/>
    <n v="25.99"/>
    <s v="Brasil + Dia a Dia + VGF2"/>
    <s v="Bronze + Dia a Dia + VGF2"/>
    <s v="Prata + Dia a Dia + VGF2"/>
    <s v="Ouro + Dia a Dia + VGF2"/>
    <s v="Estrela + Dia a Dia + VGF2"/>
    <n v="30"/>
    <n v="20"/>
    <n v="30"/>
    <n v="35"/>
    <n v="38"/>
    <n v="45.79"/>
    <n v="45.79"/>
    <n v="45.79"/>
    <n v="45.79"/>
    <n v="45.79"/>
    <n v="0"/>
    <n v="0"/>
    <n v="0"/>
    <n v="0"/>
    <n v="0"/>
    <n v="18.193000000000001"/>
    <n v="20.792000000000002"/>
    <n v="18.193000000000001"/>
    <n v="16.8935"/>
    <n v="16.113800000000001"/>
    <n v="0"/>
    <n v="0"/>
    <n v="0"/>
    <n v="0"/>
    <n v="0"/>
    <n v="0"/>
    <n v="100"/>
    <n v="100"/>
    <n v="100"/>
    <n v="100"/>
  </r>
  <r>
    <n v="636960"/>
    <x v="925"/>
    <n v="20220313"/>
    <m/>
    <s v="FRAGRANCE"/>
    <x v="382"/>
    <s v="CRISTAL CHARISMA DEO COLOGNE 115ML"/>
    <n v="1230511"/>
    <x v="925"/>
    <n v="1"/>
    <s v="IN-LINE (EXCL NR)"/>
    <s v="DISCOUNTED BEAUTY WITH PURCHASE (PWP)"/>
    <n v="0.48010000000000003"/>
    <m/>
    <n v="3.6739999999999999"/>
    <m/>
    <m/>
    <n v="17.989999999999998"/>
    <n v="35.99"/>
    <n v="4858"/>
    <n v="4858"/>
    <n v="143"/>
    <s v="WORK IN PROGRESS"/>
    <n v="134505033"/>
    <s v="NO INCENTIVE"/>
    <s v="N"/>
    <s v="N"/>
    <s v="N"/>
    <s v="N"/>
    <x v="3"/>
    <n v="134505095"/>
    <n v="28"/>
    <n v="11"/>
    <n v="20230306"/>
    <s v="CUSTOMER"/>
    <n v="15"/>
    <s v="Y"/>
    <s v="Tech rep lvl + Dia a Dia + VGF2"/>
    <s v="FULL PAYMENT"/>
    <m/>
    <n v="40770.819799999997"/>
    <n v="22922.5278"/>
    <n v="70.23"/>
    <m/>
    <s v="EDT SPLASH"/>
    <s v="EDP/EDT/COLOGNE"/>
    <s v="FRAGRANCE JUICES"/>
    <s v="FEMALE"/>
    <s v="CRISTAIS/ALHAMBRA"/>
    <s v="CRISTAIS/ALHAMBRA"/>
    <n v="1"/>
    <n v="100"/>
    <n v="100"/>
    <s v="N"/>
    <s v="N"/>
    <n v="52550"/>
    <m/>
    <s v="N"/>
    <m/>
    <m/>
    <m/>
    <m/>
    <m/>
    <m/>
    <m/>
    <m/>
    <s v="N"/>
    <n v="31603374"/>
    <s v="Final Folheto"/>
    <m/>
    <x v="0"/>
    <m/>
    <n v="142"/>
    <s v="PERFUMARIA - 13 - FFO - EVENTO VERAO"/>
    <s v="N"/>
    <m/>
    <m/>
    <s v="N"/>
    <n v="20230306"/>
    <m/>
    <n v="134505033"/>
    <s v="MIXED"/>
    <s v="Tech rep lvl"/>
    <s v="CosmÃ©ticos"/>
    <n v="1"/>
    <m/>
    <n v="0"/>
    <n v="0"/>
    <n v="100"/>
    <n v="134505094"/>
    <n v="999"/>
    <n v="2"/>
    <x v="0"/>
    <x v="0"/>
    <n v="0.48010000000000003"/>
    <n v="0.54869999999999997"/>
    <n v="0.48010000000000003"/>
    <n v="0.44579999999999997"/>
    <n v="0.42530000000000001"/>
    <n v="17.989999999999998"/>
    <n v="17.989999999999998"/>
    <n v="17.989999999999998"/>
    <n v="17.989999999999998"/>
    <n v="17.989999999999998"/>
    <s v="Brasil + Dia a Dia + VGF2"/>
    <s v="Bronze + Dia a Dia + VGF2"/>
    <s v="Prata + Dia a Dia + VGF2"/>
    <s v="Ouro + Dia a Dia + VGF2"/>
    <s v="Estrela + Dia a Dia + VGF2"/>
    <n v="30"/>
    <n v="20"/>
    <n v="30"/>
    <n v="35"/>
    <n v="38"/>
    <n v="45.79"/>
    <n v="45.79"/>
    <n v="45.79"/>
    <n v="45.79"/>
    <n v="45.79"/>
    <n v="0"/>
    <n v="0"/>
    <n v="0"/>
    <n v="0"/>
    <n v="0"/>
    <n v="12.593"/>
    <n v="14.391999999999999"/>
    <n v="12.593"/>
    <n v="11.6935"/>
    <n v="11.1538"/>
    <n v="0"/>
    <n v="0"/>
    <n v="0"/>
    <n v="0"/>
    <n v="0"/>
    <n v="0"/>
    <n v="100"/>
    <n v="100"/>
    <n v="100"/>
    <n v="100"/>
  </r>
  <r>
    <n v="636960"/>
    <x v="925"/>
    <n v="20220313"/>
    <m/>
    <s v="FRAGRANCE"/>
    <x v="382"/>
    <s v="CRISTAL CHARISMA DEO COLOGNE 115ML"/>
    <n v="1230511"/>
    <x v="925"/>
    <n v="1"/>
    <s v="IN-LINE (EXCL NR)"/>
    <s v="BUY X GET DISCOUNTED PRODUCT"/>
    <n v="0.48010000000000003"/>
    <m/>
    <n v="3.6739999999999999"/>
    <m/>
    <m/>
    <n v="35.99"/>
    <n v="35.99"/>
    <n v="7286"/>
    <n v="7286"/>
    <n v="143"/>
    <s v="WORK IN PROGRESS"/>
    <n v="134505033"/>
    <s v="NO INCENTIVE"/>
    <s v="N"/>
    <s v="N"/>
    <s v="N"/>
    <s v="N"/>
    <x v="3"/>
    <n v="134505059"/>
    <n v="28"/>
    <n v="11"/>
    <n v="20230306"/>
    <s v="CUSTOMER"/>
    <n v="15"/>
    <s v="Y"/>
    <s v="Tech rep lvl + Dia a Dia + VGF2"/>
    <s v="FULL PAYMENT"/>
    <m/>
    <n v="122331.1473"/>
    <n v="95562.383300000001"/>
    <n v="85.12"/>
    <m/>
    <s v="EDT SPLASH"/>
    <s v="EDP/EDT/COLOGNE"/>
    <s v="FRAGRANCE JUICES"/>
    <s v="FEMALE"/>
    <s v="CRISTAIS/ALHAMBRA"/>
    <s v="CRISTAIS/ALHAMBRA"/>
    <n v="1"/>
    <n v="100"/>
    <n v="100"/>
    <s v="N"/>
    <s v="N"/>
    <n v="52550"/>
    <m/>
    <s v="N"/>
    <m/>
    <m/>
    <m/>
    <m/>
    <m/>
    <m/>
    <m/>
    <m/>
    <s v="N"/>
    <n v="31603374"/>
    <s v="Final Folheto"/>
    <m/>
    <x v="0"/>
    <m/>
    <n v="142"/>
    <s v="PERFUMARIA - 13 - FFO - EVENTO VERAO"/>
    <s v="N"/>
    <m/>
    <m/>
    <s v="N"/>
    <n v="20230306"/>
    <m/>
    <n v="134505033"/>
    <s v="MIXED"/>
    <s v="Tech rep lvl"/>
    <s v="CosmÃ©ticos"/>
    <n v="1"/>
    <m/>
    <n v="0"/>
    <n v="0"/>
    <n v="100"/>
    <n v="134505058"/>
    <n v="999"/>
    <n v="2"/>
    <x v="0"/>
    <x v="0"/>
    <n v="0.48010000000000003"/>
    <n v="0.54869999999999997"/>
    <n v="0.48010000000000003"/>
    <n v="0.44579999999999997"/>
    <n v="0.42530000000000001"/>
    <n v="35.99"/>
    <n v="35.99"/>
    <n v="35.99"/>
    <n v="35.99"/>
    <n v="35.99"/>
    <s v="Brasil + Dia a Dia + VGF2"/>
    <s v="Bronze + Dia a Dia + VGF2"/>
    <s v="Prata + Dia a Dia + VGF2"/>
    <s v="Ouro + Dia a Dia + VGF2"/>
    <s v="Estrela + Dia a Dia + VGF2"/>
    <n v="30"/>
    <n v="20"/>
    <n v="30"/>
    <n v="35"/>
    <n v="38"/>
    <n v="45.79"/>
    <n v="45.79"/>
    <n v="45.79"/>
    <n v="45.79"/>
    <n v="45.79"/>
    <n v="0"/>
    <n v="0"/>
    <n v="0"/>
    <n v="0"/>
    <n v="0"/>
    <n v="25.193000000000001"/>
    <n v="28.792000000000002"/>
    <n v="25.193000000000001"/>
    <n v="23.3935"/>
    <n v="22.313800000000001"/>
    <n v="0"/>
    <n v="0"/>
    <n v="0"/>
    <n v="0"/>
    <n v="0"/>
    <n v="0"/>
    <n v="100"/>
    <n v="100"/>
    <n v="100"/>
    <n v="100"/>
  </r>
  <r>
    <n v="636961"/>
    <x v="926"/>
    <n v="20220313"/>
    <m/>
    <s v="FRAGRANCE"/>
    <x v="382"/>
    <s v="CRISTAL TOQUE DE AMOR DEO COLOGNE 115ML"/>
    <n v="1230512"/>
    <x v="926"/>
    <n v="1"/>
    <s v="IN-LINE (EXCL NR)"/>
    <s v="DISCOUNTED BEAUTY WITH PURCHASE (PWP)"/>
    <n v="0.48010000000000003"/>
    <m/>
    <n v="3.7389999999999999"/>
    <m/>
    <m/>
    <n v="17.989999999999998"/>
    <n v="35.99"/>
    <n v="6484"/>
    <n v="6484"/>
    <n v="143"/>
    <s v="WORK IN PROGRESS"/>
    <n v="134505033"/>
    <s v="NO INCENTIVE"/>
    <s v="N"/>
    <s v="N"/>
    <s v="N"/>
    <s v="Y"/>
    <x v="3"/>
    <n v="134505083"/>
    <n v="28"/>
    <n v="11"/>
    <n v="20230306"/>
    <s v="CUSTOMER"/>
    <n v="15"/>
    <s v="Y"/>
    <s v="Tech rep lvl + Dia a Dia + VGF2"/>
    <s v="FULL PAYMENT"/>
    <m/>
    <n v="54417.932999999997"/>
    <n v="30174.257000000001"/>
    <n v="69.7"/>
    <m/>
    <s v="EDT SPLASH"/>
    <s v="EDP/EDT/COLOGNE"/>
    <s v="FRAGRANCE JUICES"/>
    <s v="FEMALE"/>
    <s v="CRISTAIS/ALHAMBRA"/>
    <s v="CRISTAIS/ALHAMBRA"/>
    <n v="1"/>
    <n v="100"/>
    <n v="100"/>
    <s v="N"/>
    <s v="N"/>
    <n v="52551"/>
    <m/>
    <s v="N"/>
    <m/>
    <m/>
    <m/>
    <m/>
    <m/>
    <m/>
    <m/>
    <m/>
    <s v="N"/>
    <n v="31603374"/>
    <s v="Final Folheto"/>
    <m/>
    <x v="0"/>
    <m/>
    <n v="142"/>
    <s v="PERFUMARIA - 13 - FFO - EVENTO VERAO"/>
    <s v="N"/>
    <m/>
    <m/>
    <s v="N"/>
    <n v="20230306"/>
    <m/>
    <n v="134505033"/>
    <s v="MIXED"/>
    <s v="Tech rep lvl"/>
    <s v="CosmÃ©ticos"/>
    <n v="1"/>
    <m/>
    <n v="0"/>
    <n v="0"/>
    <n v="100"/>
    <n v="134505082"/>
    <n v="999"/>
    <n v="2"/>
    <x v="0"/>
    <x v="0"/>
    <n v="0.48010000000000003"/>
    <n v="0.54869999999999997"/>
    <n v="0.48010000000000003"/>
    <n v="0.44579999999999997"/>
    <n v="0.42530000000000001"/>
    <n v="17.989999999999998"/>
    <n v="17.989999999999998"/>
    <n v="17.989999999999998"/>
    <n v="17.989999999999998"/>
    <n v="17.989999999999998"/>
    <s v="Brasil + Dia a Dia + VGF2"/>
    <s v="Bronze + Dia a Dia + VGF2"/>
    <s v="Prata + Dia a Dia + VGF2"/>
    <s v="Ouro + Dia a Dia + VGF2"/>
    <s v="Estrela + Dia a Dia + VGF2"/>
    <n v="30"/>
    <n v="20"/>
    <n v="30"/>
    <n v="35"/>
    <n v="38"/>
    <n v="45.79"/>
    <n v="45.79"/>
    <n v="45.79"/>
    <n v="45.79"/>
    <n v="45.79"/>
    <n v="0"/>
    <n v="0"/>
    <n v="0"/>
    <n v="0"/>
    <n v="0"/>
    <n v="12.593"/>
    <n v="14.391999999999999"/>
    <n v="12.593"/>
    <n v="11.6935"/>
    <n v="11.1538"/>
    <n v="0"/>
    <n v="0"/>
    <n v="0"/>
    <n v="0"/>
    <n v="0"/>
    <n v="0"/>
    <n v="100"/>
    <n v="100"/>
    <n v="100"/>
    <n v="100"/>
  </r>
  <r>
    <n v="636961"/>
    <x v="926"/>
    <n v="20220313"/>
    <m/>
    <s v="FRAGRANCE"/>
    <x v="382"/>
    <s v="CRISTAL TOQUE DE AMOR DEO COLOGNE 115ML"/>
    <n v="1230512"/>
    <x v="926"/>
    <n v="1"/>
    <s v="IN-LINE (EXCL NR)"/>
    <s v="BUY X GET DISCOUNTED PRODUCT"/>
    <n v="0.48010000000000003"/>
    <m/>
    <n v="3.7389999999999999"/>
    <m/>
    <m/>
    <n v="35.99"/>
    <n v="35.99"/>
    <n v="9726"/>
    <n v="9726"/>
    <n v="143"/>
    <s v="WORK IN PROGRESS"/>
    <n v="134505033"/>
    <s v="NO INCENTIVE"/>
    <s v="N"/>
    <s v="N"/>
    <s v="N"/>
    <s v="Y"/>
    <x v="3"/>
    <n v="134505035"/>
    <n v="28"/>
    <n v="11"/>
    <n v="20230306"/>
    <s v="CUSTOMER"/>
    <n v="15"/>
    <s v="Y"/>
    <s v="Tech rep lvl + Dia a Dia + VGF2"/>
    <s v="FULL PAYMENT"/>
    <m/>
    <n v="163300.1586"/>
    <n v="126934.6446"/>
    <n v="84.85"/>
    <m/>
    <s v="EDT SPLASH"/>
    <s v="EDP/EDT/COLOGNE"/>
    <s v="FRAGRANCE JUICES"/>
    <s v="FEMALE"/>
    <s v="CRISTAIS/ALHAMBRA"/>
    <s v="CRISTAIS/ALHAMBRA"/>
    <n v="1"/>
    <n v="100"/>
    <n v="100"/>
    <s v="N"/>
    <s v="N"/>
    <n v="52551"/>
    <m/>
    <s v="N"/>
    <m/>
    <m/>
    <m/>
    <m/>
    <m/>
    <m/>
    <m/>
    <m/>
    <s v="N"/>
    <n v="31603374"/>
    <s v="Final Folheto"/>
    <m/>
    <x v="0"/>
    <m/>
    <n v="142"/>
    <s v="PERFUMARIA - 13 - FFO - EVENTO VERAO"/>
    <s v="N"/>
    <m/>
    <m/>
    <s v="N"/>
    <n v="20230306"/>
    <m/>
    <n v="134505033"/>
    <s v="MIXED"/>
    <s v="Tech rep lvl"/>
    <s v="CosmÃ©ticos"/>
    <n v="1"/>
    <m/>
    <n v="0"/>
    <n v="0"/>
    <n v="100"/>
    <n v="134505034"/>
    <n v="999"/>
    <n v="2"/>
    <x v="0"/>
    <x v="0"/>
    <n v="0.48010000000000003"/>
    <n v="0.54869999999999997"/>
    <n v="0.48010000000000003"/>
    <n v="0.44579999999999997"/>
    <n v="0.42530000000000001"/>
    <n v="35.99"/>
    <n v="35.99"/>
    <n v="35.99"/>
    <n v="35.99"/>
    <n v="35.99"/>
    <s v="Brasil + Dia a Dia + VGF2"/>
    <s v="Bronze + Dia a Dia + VGF2"/>
    <s v="Prata + Dia a Dia + VGF2"/>
    <s v="Ouro + Dia a Dia + VGF2"/>
    <s v="Estrela + Dia a Dia + VGF2"/>
    <n v="30"/>
    <n v="20"/>
    <n v="30"/>
    <n v="35"/>
    <n v="38"/>
    <n v="45.79"/>
    <n v="45.79"/>
    <n v="45.79"/>
    <n v="45.79"/>
    <n v="45.79"/>
    <n v="0"/>
    <n v="0"/>
    <n v="0"/>
    <n v="0"/>
    <n v="0"/>
    <n v="25.193000000000001"/>
    <n v="28.792000000000002"/>
    <n v="25.193000000000001"/>
    <n v="23.3935"/>
    <n v="22.313800000000001"/>
    <n v="0"/>
    <n v="0"/>
    <n v="0"/>
    <n v="0"/>
    <n v="0"/>
    <n v="0"/>
    <n v="100"/>
    <n v="100"/>
    <n v="100"/>
    <n v="100"/>
  </r>
  <r>
    <n v="636962"/>
    <x v="927"/>
    <n v="20220313"/>
    <m/>
    <s v="FRAGRANCE"/>
    <x v="382"/>
    <s v="CRISTAL SWEET HONESTY DEO COLOGNE 115ML"/>
    <n v="1230513"/>
    <x v="927"/>
    <n v="1"/>
    <s v="IN-LINE (EXCL NR)"/>
    <s v="DISCOUNTED BEAUTY WITH PURCHASE (PWP)"/>
    <n v="0.48010000000000003"/>
    <m/>
    <n v="3.5659999999999998"/>
    <m/>
    <m/>
    <n v="17.989999999999998"/>
    <n v="35.99"/>
    <n v="4857"/>
    <n v="4857"/>
    <n v="143"/>
    <s v="WORK IN PROGRESS"/>
    <n v="134505033"/>
    <s v="NO INCENTIVE"/>
    <s v="N"/>
    <s v="N"/>
    <s v="N"/>
    <s v="N"/>
    <x v="3"/>
    <n v="134505071"/>
    <n v="28"/>
    <n v="11"/>
    <n v="20230306"/>
    <s v="CUSTOMER"/>
    <n v="15"/>
    <s v="Y"/>
    <s v="Tech rep lvl + Dia a Dia + VGF2"/>
    <s v="FULL PAYMENT"/>
    <m/>
    <n v="40762.182800000002"/>
    <n v="23442.120800000001"/>
    <n v="71.099999999999994"/>
    <m/>
    <s v="EDT SPLASH"/>
    <s v="EDP/EDT/COLOGNE"/>
    <s v="FRAGRANCE JUICES"/>
    <s v="FEMALE"/>
    <s v="CRISTAIS/ALHAMBRA"/>
    <s v="CRISTAIS/ALHAMBRA"/>
    <n v="1"/>
    <n v="100"/>
    <n v="100"/>
    <s v="N"/>
    <s v="N"/>
    <n v="52552"/>
    <m/>
    <s v="N"/>
    <m/>
    <m/>
    <m/>
    <m/>
    <m/>
    <m/>
    <m/>
    <m/>
    <s v="N"/>
    <n v="31603374"/>
    <s v="Final Folheto"/>
    <m/>
    <x v="0"/>
    <m/>
    <n v="142"/>
    <s v="PERFUMARIA - 13 - FFO - EVENTO VERAO"/>
    <s v="N"/>
    <m/>
    <m/>
    <s v="N"/>
    <n v="20230306"/>
    <m/>
    <n v="134505033"/>
    <s v="MIXED"/>
    <s v="Tech rep lvl"/>
    <s v="CosmÃ©ticos"/>
    <n v="1"/>
    <m/>
    <n v="0"/>
    <n v="0"/>
    <n v="100"/>
    <n v="134505070"/>
    <n v="999"/>
    <n v="2"/>
    <x v="0"/>
    <x v="0"/>
    <n v="0.48010000000000003"/>
    <n v="0.54869999999999997"/>
    <n v="0.48010000000000003"/>
    <n v="0.44579999999999997"/>
    <n v="0.42530000000000001"/>
    <n v="17.989999999999998"/>
    <n v="17.989999999999998"/>
    <n v="17.989999999999998"/>
    <n v="17.989999999999998"/>
    <n v="17.989999999999998"/>
    <s v="Brasil + Dia a Dia + VGF2"/>
    <s v="Bronze + Dia a Dia + VGF2"/>
    <s v="Prata + Dia a Dia + VGF2"/>
    <s v="Ouro + Dia a Dia + VGF2"/>
    <s v="Estrela + Dia a Dia + VGF2"/>
    <n v="30"/>
    <n v="20"/>
    <n v="30"/>
    <n v="35"/>
    <n v="38"/>
    <n v="45.79"/>
    <n v="45.79"/>
    <n v="45.79"/>
    <n v="45.79"/>
    <n v="45.79"/>
    <n v="0"/>
    <n v="0"/>
    <n v="0"/>
    <n v="0"/>
    <n v="0"/>
    <n v="12.593"/>
    <n v="14.391999999999999"/>
    <n v="12.593"/>
    <n v="11.6935"/>
    <n v="11.1538"/>
    <n v="0"/>
    <n v="0"/>
    <n v="0"/>
    <n v="0"/>
    <n v="0"/>
    <n v="0"/>
    <n v="100"/>
    <n v="100"/>
    <n v="100"/>
    <n v="100"/>
  </r>
  <r>
    <n v="636962"/>
    <x v="927"/>
    <n v="20220313"/>
    <m/>
    <s v="FRAGRANCE"/>
    <x v="382"/>
    <s v="CRISTAL SWEET HONESTY DEO COLOGNE 115ML"/>
    <n v="1230513"/>
    <x v="927"/>
    <n v="1"/>
    <s v="IN-LINE (EXCL NR)"/>
    <s v="BUY X GET DISCOUNTED PRODUCT"/>
    <n v="0.48010000000000003"/>
    <m/>
    <n v="3.5659999999999998"/>
    <m/>
    <m/>
    <n v="35.99"/>
    <n v="35.99"/>
    <n v="7286"/>
    <n v="7286"/>
    <n v="143"/>
    <s v="WORK IN PROGRESS"/>
    <n v="134505033"/>
    <s v="NO INCENTIVE"/>
    <s v="N"/>
    <s v="N"/>
    <s v="N"/>
    <s v="N"/>
    <x v="3"/>
    <n v="134505047"/>
    <n v="28"/>
    <n v="11"/>
    <n v="20230306"/>
    <s v="CUSTOMER"/>
    <n v="15"/>
    <s v="Y"/>
    <s v="Tech rep lvl + Dia a Dia + VGF2"/>
    <s v="FULL PAYMENT"/>
    <m/>
    <n v="122331.1473"/>
    <n v="96349.271299999993"/>
    <n v="85.55"/>
    <m/>
    <s v="EDT SPLASH"/>
    <s v="EDP/EDT/COLOGNE"/>
    <s v="FRAGRANCE JUICES"/>
    <s v="FEMALE"/>
    <s v="CRISTAIS/ALHAMBRA"/>
    <s v="CRISTAIS/ALHAMBRA"/>
    <n v="1"/>
    <n v="100"/>
    <n v="100"/>
    <s v="N"/>
    <s v="N"/>
    <n v="52552"/>
    <m/>
    <s v="N"/>
    <m/>
    <m/>
    <m/>
    <m/>
    <m/>
    <m/>
    <m/>
    <m/>
    <s v="N"/>
    <n v="31603374"/>
    <s v="Final Folheto"/>
    <m/>
    <x v="0"/>
    <m/>
    <n v="142"/>
    <s v="PERFUMARIA - 13 - FFO - EVENTO VERAO"/>
    <s v="N"/>
    <m/>
    <m/>
    <s v="N"/>
    <n v="20230306"/>
    <m/>
    <n v="134505033"/>
    <s v="MIXED"/>
    <s v="Tech rep lvl"/>
    <s v="CosmÃ©ticos"/>
    <n v="1"/>
    <m/>
    <n v="0"/>
    <n v="0"/>
    <n v="100"/>
    <n v="134505046"/>
    <n v="999"/>
    <n v="2"/>
    <x v="0"/>
    <x v="0"/>
    <n v="0.48010000000000003"/>
    <n v="0.54869999999999997"/>
    <n v="0.48010000000000003"/>
    <n v="0.44579999999999997"/>
    <n v="0.42530000000000001"/>
    <n v="35.99"/>
    <n v="35.99"/>
    <n v="35.99"/>
    <n v="35.99"/>
    <n v="35.99"/>
    <s v="Brasil + Dia a Dia + VGF2"/>
    <s v="Bronze + Dia a Dia + VGF2"/>
    <s v="Prata + Dia a Dia + VGF2"/>
    <s v="Ouro + Dia a Dia + VGF2"/>
    <s v="Estrela + Dia a Dia + VGF2"/>
    <n v="30"/>
    <n v="20"/>
    <n v="30"/>
    <n v="35"/>
    <n v="38"/>
    <n v="45.79"/>
    <n v="45.79"/>
    <n v="45.79"/>
    <n v="45.79"/>
    <n v="45.79"/>
    <n v="0"/>
    <n v="0"/>
    <n v="0"/>
    <n v="0"/>
    <n v="0"/>
    <n v="25.193000000000001"/>
    <n v="28.792000000000002"/>
    <n v="25.193000000000001"/>
    <n v="23.3935"/>
    <n v="22.313800000000001"/>
    <n v="0"/>
    <n v="0"/>
    <n v="0"/>
    <n v="0"/>
    <n v="0"/>
    <n v="0"/>
    <n v="100"/>
    <n v="100"/>
    <n v="100"/>
    <n v="100"/>
  </r>
  <r>
    <n v="627914"/>
    <x v="928"/>
    <n v="20220308"/>
    <m/>
    <s v="FRAGRANCE"/>
    <x v="383"/>
    <s v="AVON MUSK AIR"/>
    <n v="1224339"/>
    <x v="928"/>
    <n v="1"/>
    <s v="IN-LINE (EXCL NR)"/>
    <s v="BUY X GET DISCOUNTED PRODUCT"/>
    <n v="0.48010000000000003"/>
    <m/>
    <n v="2.843"/>
    <m/>
    <m/>
    <n v="25.99"/>
    <n v="25.99"/>
    <n v="1803"/>
    <n v="1803"/>
    <n v="144"/>
    <s v="WORK IN PROGRESS"/>
    <n v="134505106"/>
    <s v="NO INCENTIVE"/>
    <s v="N"/>
    <s v="N"/>
    <s v="N"/>
    <s v="N"/>
    <x v="3"/>
    <n v="134505132"/>
    <n v="28"/>
    <n v="11"/>
    <n v="20230306"/>
    <s v="CUSTOMER"/>
    <n v="15"/>
    <s v="Y"/>
    <s v="Tech rep lvl + Dia a Dia + VGF2"/>
    <s v="FULL PAYMENT"/>
    <m/>
    <n v="21859.087"/>
    <n v="16733.157999999999"/>
    <n v="84.05"/>
    <m/>
    <s v="BODY SPLASH"/>
    <s v="BODY SPRAY/SPLASH"/>
    <s v="FRAGRANCE JUICES"/>
    <s v="MALE"/>
    <s v="MUSK FRANCHISE"/>
    <s v="MUSK NEW VARIANT -WN-"/>
    <n v="2"/>
    <n v="200"/>
    <n v="100"/>
    <s v="N"/>
    <s v="N"/>
    <n v="50507"/>
    <m/>
    <s v="N"/>
    <m/>
    <m/>
    <m/>
    <m/>
    <m/>
    <m/>
    <m/>
    <m/>
    <s v="N"/>
    <n v="31603374"/>
    <s v="Final Folheto"/>
    <m/>
    <x v="0"/>
    <m/>
    <n v="144"/>
    <s v="PERFUMARIA - 14 - FFO - EVENTO VERAO"/>
    <s v="N"/>
    <m/>
    <m/>
    <s v="N"/>
    <n v="20230306"/>
    <m/>
    <n v="134505106"/>
    <s v="MIXED"/>
    <s v="Tech rep lvl"/>
    <s v="CosmÃ©ticos"/>
    <n v="1"/>
    <m/>
    <n v="0"/>
    <n v="0"/>
    <n v="100"/>
    <n v="134505131"/>
    <n v="999"/>
    <n v="2"/>
    <x v="0"/>
    <x v="0"/>
    <n v="0.48010000000000003"/>
    <n v="0.54869999999999997"/>
    <n v="0.48010000000000003"/>
    <n v="0.44579999999999997"/>
    <n v="0.42530000000000001"/>
    <n v="25.99"/>
    <n v="25.99"/>
    <n v="25.99"/>
    <n v="25.99"/>
    <n v="25.99"/>
    <s v="Brasil + Dia a Dia + VGF2"/>
    <s v="Bronze + Dia a Dia + VGF2"/>
    <s v="Prata + Dia a Dia + VGF2"/>
    <s v="Ouro + Dia a Dia + VGF2"/>
    <s v="Estrela + Dia a Dia + VGF2"/>
    <n v="30"/>
    <n v="20"/>
    <n v="30"/>
    <n v="35"/>
    <n v="38"/>
    <n v="45.79"/>
    <n v="45.79"/>
    <n v="45.79"/>
    <n v="45.79"/>
    <n v="45.79"/>
    <n v="0"/>
    <n v="0"/>
    <n v="0"/>
    <n v="0"/>
    <n v="0"/>
    <n v="18.193000000000001"/>
    <n v="20.792000000000002"/>
    <n v="18.193000000000001"/>
    <n v="16.8935"/>
    <n v="16.113800000000001"/>
    <n v="0"/>
    <n v="0"/>
    <n v="0"/>
    <n v="0"/>
    <n v="0"/>
    <n v="0"/>
    <n v="100"/>
    <n v="100"/>
    <n v="100"/>
    <n v="100"/>
  </r>
  <r>
    <n v="627914"/>
    <x v="928"/>
    <n v="20220308"/>
    <m/>
    <s v="FRAGRANCE"/>
    <x v="383"/>
    <s v="AVON MUSK AIR"/>
    <n v="1224339"/>
    <x v="928"/>
    <n v="1"/>
    <s v="IN-LINE (EXCL NR)"/>
    <s v="DISCOUNTED BEAUTY WITH PURCHASE (PWP)"/>
    <n v="0.48010000000000003"/>
    <m/>
    <n v="2.843"/>
    <m/>
    <m/>
    <n v="12.99"/>
    <n v="25.99"/>
    <n v="1002"/>
    <n v="1002"/>
    <n v="144"/>
    <s v="WORK IN PROGRESS"/>
    <n v="134505106"/>
    <s v="NO INCENTIVE"/>
    <s v="N"/>
    <s v="N"/>
    <s v="N"/>
    <s v="N"/>
    <x v="3"/>
    <n v="134505204"/>
    <n v="28"/>
    <n v="11"/>
    <n v="20230306"/>
    <s v="CUSTOMER"/>
    <n v="15"/>
    <s v="Y"/>
    <s v="Tech rep lvl + Dia a Dia + VGF2"/>
    <s v="FULL PAYMENT"/>
    <m/>
    <n v="6071.326"/>
    <n v="3222.64"/>
    <n v="68.09"/>
    <m/>
    <s v="BODY SPLASH"/>
    <s v="BODY SPRAY/SPLASH"/>
    <s v="FRAGRANCE JUICES"/>
    <s v="MALE"/>
    <s v="MUSK FRANCHISE"/>
    <s v="MUSK NEW VARIANT -WN-"/>
    <n v="2"/>
    <n v="200"/>
    <n v="100"/>
    <s v="N"/>
    <s v="N"/>
    <n v="50507"/>
    <m/>
    <s v="N"/>
    <m/>
    <m/>
    <m/>
    <m/>
    <m/>
    <m/>
    <m/>
    <m/>
    <s v="N"/>
    <n v="31603374"/>
    <s v="Final Folheto"/>
    <m/>
    <x v="0"/>
    <m/>
    <n v="144"/>
    <s v="PERFUMARIA - 14 - FFO - EVENTO VERAO"/>
    <s v="N"/>
    <m/>
    <m/>
    <s v="N"/>
    <n v="20230306"/>
    <m/>
    <n v="134505106"/>
    <s v="MIXED"/>
    <s v="Tech rep lvl"/>
    <s v="CosmÃ©ticos"/>
    <n v="1"/>
    <m/>
    <n v="0"/>
    <n v="0"/>
    <n v="100"/>
    <n v="134505203"/>
    <n v="999"/>
    <n v="2"/>
    <x v="0"/>
    <x v="0"/>
    <n v="0.48010000000000003"/>
    <n v="0.54869999999999997"/>
    <n v="0.48010000000000003"/>
    <n v="0.44579999999999997"/>
    <n v="0.42530000000000001"/>
    <n v="12.99"/>
    <n v="12.99"/>
    <n v="12.99"/>
    <n v="12.99"/>
    <n v="12.99"/>
    <s v="Brasil + Dia a Dia + VGF2"/>
    <s v="Bronze + Dia a Dia + VGF2"/>
    <s v="Prata + Dia a Dia + VGF2"/>
    <s v="Ouro + Dia a Dia + VGF2"/>
    <s v="Estrela + Dia a Dia + VGF2"/>
    <n v="30"/>
    <n v="20"/>
    <n v="30"/>
    <n v="35"/>
    <n v="38"/>
    <n v="45.79"/>
    <n v="45.79"/>
    <n v="45.79"/>
    <n v="45.79"/>
    <n v="45.79"/>
    <n v="0"/>
    <n v="0"/>
    <n v="0"/>
    <n v="0"/>
    <n v="0"/>
    <n v="9.093"/>
    <n v="10.391999999999999"/>
    <n v="9.093"/>
    <n v="8.4435000000000002"/>
    <n v="8.0538000000000007"/>
    <n v="0"/>
    <n v="0"/>
    <n v="0"/>
    <n v="0"/>
    <n v="0"/>
    <n v="0"/>
    <n v="100"/>
    <n v="100"/>
    <n v="100"/>
    <n v="100"/>
  </r>
  <r>
    <n v="632406"/>
    <x v="929"/>
    <n v="20230302"/>
    <m/>
    <s v="FRAGRANCE"/>
    <x v="383"/>
    <s v="MUSK INSTINCT SPLASH 90ML BRA"/>
    <n v="1227361"/>
    <x v="929"/>
    <n v="1"/>
    <s v="IN-LINE (EXCL NR)"/>
    <s v="BUY X GET DISCOUNTED PRODUCT"/>
    <n v="0.48010000000000003"/>
    <m/>
    <n v="2.8759999999999999"/>
    <m/>
    <m/>
    <n v="25.99"/>
    <n v="25.99"/>
    <n v="2478"/>
    <n v="2478"/>
    <n v="144"/>
    <s v="WORK IN PROGRESS"/>
    <n v="134505106"/>
    <s v="NO INCENTIVE"/>
    <s v="N"/>
    <s v="N"/>
    <s v="N"/>
    <s v="Y"/>
    <x v="3"/>
    <n v="134505108"/>
    <n v="28"/>
    <n v="11"/>
    <n v="20230306"/>
    <s v="CUSTOMER"/>
    <n v="15"/>
    <s v="Y"/>
    <s v="Tech rep lvl + Dia a Dia + VGF2"/>
    <s v="FULL PAYMENT"/>
    <m/>
    <n v="30042.807799999999"/>
    <n v="22916.0798"/>
    <n v="83.87"/>
    <m/>
    <s v="BODY SPLASH"/>
    <s v="BODY SPRAY/SPLASH"/>
    <s v="FRAGRANCE JUICES"/>
    <s v="MALE"/>
    <s v="MUSK FRANCHISE"/>
    <s v="MUSK INSTINCT"/>
    <n v="2"/>
    <n v="200"/>
    <n v="100"/>
    <s v="N"/>
    <s v="N"/>
    <n v="52365"/>
    <m/>
    <s v="N"/>
    <m/>
    <m/>
    <m/>
    <m/>
    <m/>
    <m/>
    <m/>
    <m/>
    <s v="N"/>
    <n v="31603374"/>
    <s v="Final Folheto"/>
    <m/>
    <x v="0"/>
    <m/>
    <n v="144"/>
    <s v="PERFUMARIA - 14 - FFO - EVENTO VERAO"/>
    <s v="N"/>
    <m/>
    <m/>
    <s v="N"/>
    <n v="20230306"/>
    <m/>
    <n v="134505106"/>
    <s v="MIXED"/>
    <s v="Tech rep lvl"/>
    <s v="CosmÃ©ticos"/>
    <n v="1"/>
    <m/>
    <n v="0"/>
    <n v="0"/>
    <n v="100"/>
    <n v="134505107"/>
    <n v="999"/>
    <n v="2"/>
    <x v="0"/>
    <x v="0"/>
    <n v="0.48010000000000003"/>
    <n v="0.54869999999999997"/>
    <n v="0.48010000000000003"/>
    <n v="0.44579999999999997"/>
    <n v="0.42530000000000001"/>
    <n v="25.99"/>
    <n v="25.99"/>
    <n v="25.99"/>
    <n v="25.99"/>
    <n v="25.99"/>
    <s v="Brasil + Dia a Dia + VGF2"/>
    <s v="Bronze + Dia a Dia + VGF2"/>
    <s v="Prata + Dia a Dia + VGF2"/>
    <s v="Ouro + Dia a Dia + VGF2"/>
    <s v="Estrela + Dia a Dia + VGF2"/>
    <n v="30"/>
    <n v="20"/>
    <n v="30"/>
    <n v="35"/>
    <n v="38"/>
    <n v="45.79"/>
    <n v="45.79"/>
    <n v="45.79"/>
    <n v="45.79"/>
    <n v="45.79"/>
    <n v="0"/>
    <n v="0"/>
    <n v="0"/>
    <n v="0"/>
    <n v="0"/>
    <n v="18.193000000000001"/>
    <n v="20.792000000000002"/>
    <n v="18.193000000000001"/>
    <n v="16.8935"/>
    <n v="16.113800000000001"/>
    <n v="0"/>
    <n v="0"/>
    <n v="0"/>
    <n v="0"/>
    <n v="0"/>
    <n v="0"/>
    <n v="100"/>
    <n v="100"/>
    <n v="100"/>
    <n v="100"/>
  </r>
  <r>
    <n v="632406"/>
    <x v="929"/>
    <n v="20230302"/>
    <m/>
    <s v="FRAGRANCE"/>
    <x v="383"/>
    <s v="MUSK INSTINCT SPLASH 90ML BRA"/>
    <n v="1227361"/>
    <x v="929"/>
    <n v="1"/>
    <s v="IN-LINE (EXCL NR)"/>
    <s v="DISCOUNTED BEAUTY WITH PURCHASE (PWP)"/>
    <n v="0.48010000000000003"/>
    <m/>
    <n v="2.8759999999999999"/>
    <m/>
    <m/>
    <n v="12.99"/>
    <n v="25.99"/>
    <n v="1377"/>
    <n v="1377"/>
    <n v="144"/>
    <s v="WORK IN PROGRESS"/>
    <n v="134505106"/>
    <s v="NO INCENTIVE"/>
    <s v="N"/>
    <s v="N"/>
    <s v="N"/>
    <s v="Y"/>
    <x v="3"/>
    <n v="134505240"/>
    <n v="28"/>
    <n v="11"/>
    <n v="20230306"/>
    <s v="CUSTOMER"/>
    <n v="15"/>
    <s v="Y"/>
    <s v="Tech rep lvl + Dia a Dia + VGF2"/>
    <s v="FULL PAYMENT"/>
    <m/>
    <n v="8343.5290000000005"/>
    <n v="4383.277"/>
    <n v="67.72"/>
    <m/>
    <s v="BODY SPLASH"/>
    <s v="BODY SPRAY/SPLASH"/>
    <s v="FRAGRANCE JUICES"/>
    <s v="MALE"/>
    <s v="MUSK FRANCHISE"/>
    <s v="MUSK INSTINCT"/>
    <n v="2"/>
    <n v="200"/>
    <n v="100"/>
    <s v="N"/>
    <s v="N"/>
    <n v="52365"/>
    <m/>
    <s v="N"/>
    <m/>
    <m/>
    <m/>
    <m/>
    <m/>
    <m/>
    <m/>
    <m/>
    <s v="N"/>
    <n v="31603374"/>
    <s v="Final Folheto"/>
    <m/>
    <x v="0"/>
    <m/>
    <n v="144"/>
    <s v="PERFUMARIA - 14 - FFO - EVENTO VERAO"/>
    <s v="N"/>
    <m/>
    <m/>
    <s v="N"/>
    <n v="20230306"/>
    <m/>
    <n v="134505106"/>
    <s v="MIXED"/>
    <s v="Tech rep lvl"/>
    <s v="CosmÃ©ticos"/>
    <n v="1"/>
    <m/>
    <n v="0"/>
    <n v="0"/>
    <n v="100"/>
    <n v="134505239"/>
    <n v="999"/>
    <n v="2"/>
    <x v="0"/>
    <x v="0"/>
    <n v="0.48010000000000003"/>
    <n v="0.54869999999999997"/>
    <n v="0.48010000000000003"/>
    <n v="0.44579999999999997"/>
    <n v="0.42530000000000001"/>
    <n v="12.99"/>
    <n v="12.99"/>
    <n v="12.99"/>
    <n v="12.99"/>
    <n v="12.99"/>
    <s v="Brasil + Dia a Dia + VGF2"/>
    <s v="Bronze + Dia a Dia + VGF2"/>
    <s v="Prata + Dia a Dia + VGF2"/>
    <s v="Ouro + Dia a Dia + VGF2"/>
    <s v="Estrela + Dia a Dia + VGF2"/>
    <n v="30"/>
    <n v="20"/>
    <n v="30"/>
    <n v="35"/>
    <n v="38"/>
    <n v="45.79"/>
    <n v="45.79"/>
    <n v="45.79"/>
    <n v="45.79"/>
    <n v="45.79"/>
    <n v="0"/>
    <n v="0"/>
    <n v="0"/>
    <n v="0"/>
    <n v="0"/>
    <n v="9.093"/>
    <n v="10.391999999999999"/>
    <n v="9.093"/>
    <n v="8.4435000000000002"/>
    <n v="8.0538000000000007"/>
    <n v="0"/>
    <n v="0"/>
    <n v="0"/>
    <n v="0"/>
    <n v="0"/>
    <n v="0"/>
    <n v="100"/>
    <n v="100"/>
    <n v="100"/>
    <n v="100"/>
  </r>
  <r>
    <n v="632859"/>
    <x v="930"/>
    <n v="20210316"/>
    <m/>
    <s v="FRAGRANCE"/>
    <x v="383"/>
    <s v="MUSK INTENSE BODY SPLASH 50ML"/>
    <n v="1227701"/>
    <x v="930"/>
    <n v="1"/>
    <s v="IN-LINE (EXCL NR)"/>
    <s v="DISCOUNTED BEAUTY WITH PURCHASE (PWP)"/>
    <n v="0.48010000000000003"/>
    <m/>
    <n v="2.8"/>
    <m/>
    <m/>
    <n v="12.99"/>
    <n v="25.99"/>
    <n v="1803"/>
    <n v="1803"/>
    <n v="144"/>
    <s v="WORK IN PROGRESS"/>
    <n v="134505106"/>
    <s v="NO INCENTIVE"/>
    <s v="N"/>
    <s v="N"/>
    <s v="N"/>
    <s v="N"/>
    <x v="3"/>
    <n v="134505228"/>
    <n v="28"/>
    <n v="11"/>
    <n v="20230306"/>
    <s v="CUSTOMER"/>
    <n v="15"/>
    <s v="Y"/>
    <s v="Tech rep lvl + Dia a Dia + VGF2"/>
    <s v="FULL PAYMENT"/>
    <m/>
    <n v="10925.3382"/>
    <n v="5876.9381999999996"/>
    <n v="68.569999999999993"/>
    <m/>
    <s v="BODY SPLASH"/>
    <s v="BODY SPRAY/SPLASH"/>
    <s v="FRAGRANCE JUICES"/>
    <s v="MALE"/>
    <s v="MUSK FRANCHISE"/>
    <s v="MUSK INTENSE"/>
    <n v="2"/>
    <n v="200"/>
    <n v="100"/>
    <s v="N"/>
    <s v="N"/>
    <n v="52277"/>
    <m/>
    <s v="N"/>
    <m/>
    <m/>
    <m/>
    <m/>
    <m/>
    <m/>
    <m/>
    <m/>
    <s v="N"/>
    <n v="31603374"/>
    <s v="Final Folheto"/>
    <m/>
    <x v="0"/>
    <m/>
    <n v="144"/>
    <s v="PERFUMARIA - 14 - FFO - EVENTO VERAO"/>
    <s v="N"/>
    <m/>
    <m/>
    <s v="N"/>
    <n v="20230306"/>
    <m/>
    <n v="134505106"/>
    <s v="MIXED"/>
    <s v="Tech rep lvl"/>
    <s v="CosmÃ©ticos"/>
    <n v="1"/>
    <m/>
    <n v="0"/>
    <n v="0"/>
    <n v="100"/>
    <n v="134505227"/>
    <n v="999"/>
    <n v="2"/>
    <x v="0"/>
    <x v="0"/>
    <n v="0.48010000000000003"/>
    <n v="0.54869999999999997"/>
    <n v="0.48010000000000003"/>
    <n v="0.44579999999999997"/>
    <n v="0.42530000000000001"/>
    <n v="12.99"/>
    <n v="12.99"/>
    <n v="12.99"/>
    <n v="12.99"/>
    <n v="12.99"/>
    <s v="Brasil + Dia a Dia + VGF2"/>
    <s v="Bronze + Dia a Dia + VGF2"/>
    <s v="Prata + Dia a Dia + VGF2"/>
    <s v="Ouro + Dia a Dia + VGF2"/>
    <s v="Estrela + Dia a Dia + VGF2"/>
    <n v="30"/>
    <n v="20"/>
    <n v="30"/>
    <n v="35"/>
    <n v="38"/>
    <n v="45.79"/>
    <n v="45.79"/>
    <n v="45.79"/>
    <n v="45.79"/>
    <n v="45.79"/>
    <n v="0"/>
    <n v="0"/>
    <n v="0"/>
    <n v="0"/>
    <n v="0"/>
    <n v="9.093"/>
    <n v="10.391999999999999"/>
    <n v="9.093"/>
    <n v="8.4435000000000002"/>
    <n v="8.0538000000000007"/>
    <n v="0"/>
    <n v="0"/>
    <n v="0"/>
    <n v="0"/>
    <n v="0"/>
    <n v="0"/>
    <n v="100"/>
    <n v="100"/>
    <n v="100"/>
    <n v="100"/>
  </r>
  <r>
    <n v="632859"/>
    <x v="930"/>
    <n v="20210316"/>
    <m/>
    <s v="FRAGRANCE"/>
    <x v="383"/>
    <s v="MUSK INTENSE BODY SPLASH 50ML"/>
    <n v="1227701"/>
    <x v="930"/>
    <n v="1"/>
    <s v="IN-LINE (EXCL NR)"/>
    <s v="BUY X GET DISCOUNTED PRODUCT"/>
    <n v="0.48010000000000003"/>
    <m/>
    <n v="2.8"/>
    <m/>
    <m/>
    <n v="25.99"/>
    <n v="25.99"/>
    <n v="3246"/>
    <n v="3246"/>
    <n v="144"/>
    <s v="WORK IN PROGRESS"/>
    <n v="134505106"/>
    <s v="NO INCENTIVE"/>
    <s v="N"/>
    <s v="N"/>
    <s v="N"/>
    <s v="N"/>
    <x v="3"/>
    <n v="134505156"/>
    <n v="28"/>
    <n v="11"/>
    <n v="20230306"/>
    <s v="CUSTOMER"/>
    <n v="15"/>
    <s v="Y"/>
    <s v="Tech rep lvl + Dia a Dia + VGF2"/>
    <s v="FULL PAYMENT"/>
    <m/>
    <n v="39354.0216"/>
    <n v="30265.221600000001"/>
    <n v="84.29"/>
    <m/>
    <s v="BODY SPLASH"/>
    <s v="BODY SPRAY/SPLASH"/>
    <s v="FRAGRANCE JUICES"/>
    <s v="MALE"/>
    <s v="MUSK FRANCHISE"/>
    <s v="MUSK INTENSE"/>
    <n v="2"/>
    <n v="200"/>
    <n v="100"/>
    <s v="N"/>
    <s v="N"/>
    <n v="52277"/>
    <m/>
    <s v="N"/>
    <m/>
    <m/>
    <m/>
    <m/>
    <m/>
    <m/>
    <m/>
    <m/>
    <s v="N"/>
    <n v="31603374"/>
    <s v="Final Folheto"/>
    <m/>
    <x v="0"/>
    <m/>
    <n v="144"/>
    <s v="PERFUMARIA - 14 - FFO - EVENTO VERAO"/>
    <s v="N"/>
    <m/>
    <m/>
    <s v="N"/>
    <n v="20230306"/>
    <m/>
    <n v="134505106"/>
    <s v="MIXED"/>
    <s v="Tech rep lvl"/>
    <s v="CosmÃ©ticos"/>
    <n v="1"/>
    <m/>
    <n v="0"/>
    <n v="0"/>
    <n v="100"/>
    <n v="134505155"/>
    <n v="999"/>
    <n v="2"/>
    <x v="0"/>
    <x v="0"/>
    <n v="0.48010000000000003"/>
    <n v="0.54869999999999997"/>
    <n v="0.48010000000000003"/>
    <n v="0.44579999999999997"/>
    <n v="0.42530000000000001"/>
    <n v="25.99"/>
    <n v="25.99"/>
    <n v="25.99"/>
    <n v="25.99"/>
    <n v="25.99"/>
    <s v="Brasil + Dia a Dia + VGF2"/>
    <s v="Bronze + Dia a Dia + VGF2"/>
    <s v="Prata + Dia a Dia + VGF2"/>
    <s v="Ouro + Dia a Dia + VGF2"/>
    <s v="Estrela + Dia a Dia + VGF2"/>
    <n v="30"/>
    <n v="20"/>
    <n v="30"/>
    <n v="35"/>
    <n v="38"/>
    <n v="45.79"/>
    <n v="45.79"/>
    <n v="45.79"/>
    <n v="45.79"/>
    <n v="45.79"/>
    <n v="0"/>
    <n v="0"/>
    <n v="0"/>
    <n v="0"/>
    <n v="0"/>
    <n v="18.193000000000001"/>
    <n v="20.792000000000002"/>
    <n v="18.193000000000001"/>
    <n v="16.8935"/>
    <n v="16.113800000000001"/>
    <n v="0"/>
    <n v="0"/>
    <n v="0"/>
    <n v="0"/>
    <n v="0"/>
    <n v="0"/>
    <n v="100"/>
    <n v="100"/>
    <n v="100"/>
    <n v="100"/>
  </r>
  <r>
    <n v="632861"/>
    <x v="931"/>
    <n v="20210316"/>
    <m/>
    <s v="FRAGRANCE"/>
    <x v="383"/>
    <s v="MUSK FRESH BODY SPLASH 50ML"/>
    <n v="1227703"/>
    <x v="931"/>
    <n v="1"/>
    <s v="IN-LINE (EXCL NR)"/>
    <s v="DISCOUNTED BEAUTY WITH PURCHASE (PWP)"/>
    <n v="0.48010000000000003"/>
    <m/>
    <n v="2.8460000000000001"/>
    <m/>
    <m/>
    <n v="12.99"/>
    <n v="25.99"/>
    <n v="1603"/>
    <n v="1603"/>
    <n v="144"/>
    <s v="WORK IN PROGRESS"/>
    <n v="134505106"/>
    <s v="NO INCENTIVE"/>
    <s v="N"/>
    <s v="N"/>
    <s v="N"/>
    <s v="Y"/>
    <x v="3"/>
    <n v="134505192"/>
    <n v="28"/>
    <n v="11"/>
    <n v="20230306"/>
    <s v="CUSTOMER"/>
    <n v="15"/>
    <s v="Y"/>
    <s v="Tech rep lvl + Dia a Dia + VGF2"/>
    <s v="FULL PAYMENT"/>
    <m/>
    <n v="9713.2829000000002"/>
    <n v="5151.1449000000002"/>
    <n v="68.06"/>
    <m/>
    <s v="BODY SPLASH"/>
    <s v="BODY SPRAY/SPLASH"/>
    <s v="FRAGRANCE JUICES"/>
    <s v="MALE"/>
    <s v="MUSK FRANCHISE"/>
    <s v="MUSK FRESH"/>
    <n v="2"/>
    <n v="200"/>
    <n v="100"/>
    <s v="N"/>
    <s v="N"/>
    <n v="52292"/>
    <m/>
    <s v="N"/>
    <m/>
    <m/>
    <m/>
    <m/>
    <m/>
    <m/>
    <m/>
    <m/>
    <s v="N"/>
    <n v="31603374"/>
    <s v="Final Folheto"/>
    <m/>
    <x v="0"/>
    <m/>
    <n v="144"/>
    <s v="PERFUMARIA - 14 - FFO - EVENTO VERAO"/>
    <s v="N"/>
    <m/>
    <m/>
    <s v="N"/>
    <n v="20230306"/>
    <m/>
    <n v="134505106"/>
    <s v="MIXED"/>
    <s v="Tech rep lvl"/>
    <s v="CosmÃ©ticos"/>
    <n v="1"/>
    <m/>
    <n v="0"/>
    <n v="0"/>
    <n v="100"/>
    <n v="134505191"/>
    <n v="999"/>
    <n v="2"/>
    <x v="0"/>
    <x v="0"/>
    <n v="0.48010000000000003"/>
    <n v="0.54869999999999997"/>
    <n v="0.48010000000000003"/>
    <n v="0.44579999999999997"/>
    <n v="0.42530000000000001"/>
    <n v="12.99"/>
    <n v="12.99"/>
    <n v="12.99"/>
    <n v="12.99"/>
    <n v="12.99"/>
    <s v="Brasil + Dia a Dia + VGF2"/>
    <s v="Bronze + Dia a Dia + VGF2"/>
    <s v="Prata + Dia a Dia + VGF2"/>
    <s v="Ouro + Dia a Dia + VGF2"/>
    <s v="Estrela + Dia a Dia + VGF2"/>
    <n v="30"/>
    <n v="20"/>
    <n v="30"/>
    <n v="35"/>
    <n v="38"/>
    <n v="45.79"/>
    <n v="45.79"/>
    <n v="45.79"/>
    <n v="45.79"/>
    <n v="45.79"/>
    <n v="0"/>
    <n v="0"/>
    <n v="0"/>
    <n v="0"/>
    <n v="0"/>
    <n v="9.093"/>
    <n v="10.391999999999999"/>
    <n v="9.093"/>
    <n v="8.4435000000000002"/>
    <n v="8.0538000000000007"/>
    <n v="0"/>
    <n v="0"/>
    <n v="0"/>
    <n v="0"/>
    <n v="0"/>
    <n v="0"/>
    <n v="100"/>
    <n v="100"/>
    <n v="100"/>
    <n v="100"/>
  </r>
  <r>
    <n v="632861"/>
    <x v="931"/>
    <n v="20210316"/>
    <m/>
    <s v="FRAGRANCE"/>
    <x v="383"/>
    <s v="MUSK FRESH BODY SPLASH 50ML"/>
    <n v="1227703"/>
    <x v="931"/>
    <n v="1"/>
    <s v="IN-LINE (EXCL NR)"/>
    <s v="BUY X GET DISCOUNTED PRODUCT"/>
    <n v="0.48010000000000003"/>
    <m/>
    <n v="2.8460000000000001"/>
    <m/>
    <m/>
    <n v="25.99"/>
    <n v="25.99"/>
    <n v="2885"/>
    <n v="2885"/>
    <n v="144"/>
    <s v="WORK IN PROGRESS"/>
    <n v="134505106"/>
    <s v="NO INCENTIVE"/>
    <s v="N"/>
    <s v="N"/>
    <s v="N"/>
    <s v="Y"/>
    <x v="3"/>
    <n v="134505144"/>
    <n v="28"/>
    <n v="11"/>
    <n v="20230306"/>
    <s v="CUSTOMER"/>
    <n v="15"/>
    <s v="Y"/>
    <s v="Tech rep lvl + Dia a Dia + VGF2"/>
    <s v="FULL PAYMENT"/>
    <m/>
    <n v="34977.3914"/>
    <n v="26766.681400000001"/>
    <n v="84.04"/>
    <m/>
    <s v="BODY SPLASH"/>
    <s v="BODY SPRAY/SPLASH"/>
    <s v="FRAGRANCE JUICES"/>
    <s v="MALE"/>
    <s v="MUSK FRANCHISE"/>
    <s v="MUSK FRESH"/>
    <n v="2"/>
    <n v="200"/>
    <n v="100"/>
    <s v="N"/>
    <s v="N"/>
    <n v="52292"/>
    <m/>
    <s v="N"/>
    <m/>
    <m/>
    <m/>
    <m/>
    <m/>
    <m/>
    <m/>
    <m/>
    <s v="N"/>
    <n v="31603374"/>
    <s v="Final Folheto"/>
    <m/>
    <x v="0"/>
    <m/>
    <n v="144"/>
    <s v="PERFUMARIA - 14 - FFO - EVENTO VERAO"/>
    <s v="N"/>
    <m/>
    <m/>
    <s v="N"/>
    <n v="20230306"/>
    <m/>
    <n v="134505106"/>
    <s v="MIXED"/>
    <s v="Tech rep lvl"/>
    <s v="CosmÃ©ticos"/>
    <n v="1"/>
    <m/>
    <n v="0"/>
    <n v="0"/>
    <n v="100"/>
    <n v="134505143"/>
    <n v="999"/>
    <n v="2"/>
    <x v="0"/>
    <x v="0"/>
    <n v="0.48010000000000003"/>
    <n v="0.54869999999999997"/>
    <n v="0.48010000000000003"/>
    <n v="0.44579999999999997"/>
    <n v="0.42530000000000001"/>
    <n v="25.99"/>
    <n v="25.99"/>
    <n v="25.99"/>
    <n v="25.99"/>
    <n v="25.99"/>
    <s v="Brasil + Dia a Dia + VGF2"/>
    <s v="Bronze + Dia a Dia + VGF2"/>
    <s v="Prata + Dia a Dia + VGF2"/>
    <s v="Ouro + Dia a Dia + VGF2"/>
    <s v="Estrela + Dia a Dia + VGF2"/>
    <n v="30"/>
    <n v="20"/>
    <n v="30"/>
    <n v="35"/>
    <n v="38"/>
    <n v="45.79"/>
    <n v="45.79"/>
    <n v="45.79"/>
    <n v="45.79"/>
    <n v="45.79"/>
    <n v="0"/>
    <n v="0"/>
    <n v="0"/>
    <n v="0"/>
    <n v="0"/>
    <n v="18.193000000000001"/>
    <n v="20.792000000000002"/>
    <n v="18.193000000000001"/>
    <n v="16.8935"/>
    <n v="16.113800000000001"/>
    <n v="0"/>
    <n v="0"/>
    <n v="0"/>
    <n v="0"/>
    <n v="0"/>
    <n v="0"/>
    <n v="100"/>
    <n v="100"/>
    <n v="100"/>
    <n v="100"/>
  </r>
  <r>
    <n v="632864"/>
    <x v="932"/>
    <n v="20210316"/>
    <m/>
    <s v="FRAGRANCE"/>
    <x v="383"/>
    <s v="MUSK FREEZE BODY SPLASH 50ML"/>
    <n v="1227706"/>
    <x v="932"/>
    <n v="1"/>
    <s v="IN-LINE (EXCL NR)"/>
    <s v="DISCOUNTED BEAUTY WITH PURCHASE (PWP)"/>
    <n v="0.48010000000000003"/>
    <m/>
    <n v="2.8690000000000002"/>
    <m/>
    <m/>
    <n v="12.99"/>
    <n v="25.99"/>
    <n v="1402"/>
    <n v="1402"/>
    <n v="144"/>
    <s v="WORK IN PROGRESS"/>
    <n v="134505106"/>
    <s v="NO INCENTIVE"/>
    <s v="N"/>
    <s v="N"/>
    <s v="N"/>
    <s v="N"/>
    <x v="3"/>
    <n v="134505216"/>
    <n v="28"/>
    <n v="11"/>
    <n v="20230306"/>
    <s v="CUSTOMER"/>
    <n v="15"/>
    <s v="Y"/>
    <s v="Tech rep lvl + Dia a Dia + VGF2"/>
    <s v="FULL PAYMENT"/>
    <m/>
    <n v="8495.4366000000009"/>
    <n v="4473.0986000000003"/>
    <n v="67.8"/>
    <m/>
    <s v="BODY SPLASH"/>
    <s v="BODY SPRAY/SPLASH"/>
    <s v="FRAGRANCE JUICES"/>
    <s v="MALE"/>
    <s v="MUSK FRANCHISE"/>
    <s v="MUSK FREEZE"/>
    <n v="2"/>
    <n v="200"/>
    <n v="100"/>
    <s v="N"/>
    <s v="N"/>
    <n v="52295"/>
    <m/>
    <s v="N"/>
    <m/>
    <m/>
    <m/>
    <m/>
    <m/>
    <m/>
    <m/>
    <m/>
    <s v="N"/>
    <n v="31603374"/>
    <s v="Final Folheto"/>
    <m/>
    <x v="0"/>
    <m/>
    <n v="144"/>
    <s v="PERFUMARIA - 14 - FFO - EVENTO VERAO"/>
    <s v="N"/>
    <m/>
    <m/>
    <s v="N"/>
    <n v="20230306"/>
    <m/>
    <n v="134505106"/>
    <s v="MIXED"/>
    <s v="Tech rep lvl"/>
    <s v="CosmÃ©ticos"/>
    <n v="1"/>
    <m/>
    <n v="0"/>
    <n v="0"/>
    <n v="100"/>
    <n v="134505215"/>
    <n v="999"/>
    <n v="2"/>
    <x v="0"/>
    <x v="0"/>
    <n v="0.48010000000000003"/>
    <n v="0.54869999999999997"/>
    <n v="0.48010000000000003"/>
    <n v="0.44579999999999997"/>
    <n v="0.42530000000000001"/>
    <n v="12.99"/>
    <n v="12.99"/>
    <n v="12.99"/>
    <n v="12.99"/>
    <n v="12.99"/>
    <s v="Brasil + Dia a Dia + VGF2"/>
    <s v="Bronze + Dia a Dia + VGF2"/>
    <s v="Prata + Dia a Dia + VGF2"/>
    <s v="Ouro + Dia a Dia + VGF2"/>
    <s v="Estrela + Dia a Dia + VGF2"/>
    <n v="30"/>
    <n v="20"/>
    <n v="30"/>
    <n v="35"/>
    <n v="38"/>
    <n v="45.79"/>
    <n v="45.79"/>
    <n v="45.79"/>
    <n v="45.79"/>
    <n v="45.79"/>
    <n v="0"/>
    <n v="0"/>
    <n v="0"/>
    <n v="0"/>
    <n v="0"/>
    <n v="9.093"/>
    <n v="10.391999999999999"/>
    <n v="9.093"/>
    <n v="8.4435000000000002"/>
    <n v="8.0538000000000007"/>
    <n v="0"/>
    <n v="0"/>
    <n v="0"/>
    <n v="0"/>
    <n v="0"/>
    <n v="0"/>
    <n v="100"/>
    <n v="100"/>
    <n v="100"/>
    <n v="100"/>
  </r>
  <r>
    <n v="632864"/>
    <x v="932"/>
    <n v="20210316"/>
    <m/>
    <s v="FRAGRANCE"/>
    <x v="383"/>
    <s v="MUSK FREEZE BODY SPLASH 50ML"/>
    <n v="1227706"/>
    <x v="932"/>
    <n v="1"/>
    <s v="IN-LINE (EXCL NR)"/>
    <s v="BUY X GET DISCOUNTED PRODUCT"/>
    <n v="0.48010000000000003"/>
    <m/>
    <n v="2.8690000000000002"/>
    <m/>
    <m/>
    <n v="25.99"/>
    <n v="25.99"/>
    <n v="2525"/>
    <n v="2525"/>
    <n v="144"/>
    <s v="WORK IN PROGRESS"/>
    <n v="134505106"/>
    <s v="NO INCENTIVE"/>
    <s v="N"/>
    <s v="N"/>
    <s v="N"/>
    <s v="N"/>
    <x v="3"/>
    <n v="134505120"/>
    <n v="28"/>
    <n v="11"/>
    <n v="20230306"/>
    <s v="CUSTOMER"/>
    <n v="15"/>
    <s v="Y"/>
    <s v="Tech rep lvl + Dia a Dia + VGF2"/>
    <s v="FULL PAYMENT"/>
    <m/>
    <n v="30613.771700000001"/>
    <n v="23369.546699999999"/>
    <n v="83.91"/>
    <m/>
    <s v="BODY SPLASH"/>
    <s v="BODY SPRAY/SPLASH"/>
    <s v="FRAGRANCE JUICES"/>
    <s v="MALE"/>
    <s v="MUSK FRANCHISE"/>
    <s v="MUSK FREEZE"/>
    <n v="2"/>
    <n v="200"/>
    <n v="100"/>
    <s v="N"/>
    <s v="N"/>
    <n v="52295"/>
    <m/>
    <s v="N"/>
    <m/>
    <m/>
    <m/>
    <m/>
    <m/>
    <m/>
    <m/>
    <m/>
    <s v="N"/>
    <n v="31603374"/>
    <s v="Final Folheto"/>
    <m/>
    <x v="0"/>
    <m/>
    <n v="144"/>
    <s v="PERFUMARIA - 14 - FFO - EVENTO VERAO"/>
    <s v="N"/>
    <m/>
    <m/>
    <s v="N"/>
    <n v="20230306"/>
    <m/>
    <n v="134505106"/>
    <s v="MIXED"/>
    <s v="Tech rep lvl"/>
    <s v="CosmÃ©ticos"/>
    <n v="1"/>
    <m/>
    <n v="0"/>
    <n v="0"/>
    <n v="100"/>
    <n v="134505119"/>
    <n v="999"/>
    <n v="2"/>
    <x v="0"/>
    <x v="0"/>
    <n v="0.48010000000000003"/>
    <n v="0.54869999999999997"/>
    <n v="0.48010000000000003"/>
    <n v="0.44579999999999997"/>
    <n v="0.42530000000000001"/>
    <n v="25.99"/>
    <n v="25.99"/>
    <n v="25.99"/>
    <n v="25.99"/>
    <n v="25.99"/>
    <s v="Brasil + Dia a Dia + VGF2"/>
    <s v="Bronze + Dia a Dia + VGF2"/>
    <s v="Prata + Dia a Dia + VGF2"/>
    <s v="Ouro + Dia a Dia + VGF2"/>
    <s v="Estrela + Dia a Dia + VGF2"/>
    <n v="30"/>
    <n v="20"/>
    <n v="30"/>
    <n v="35"/>
    <n v="38"/>
    <n v="45.79"/>
    <n v="45.79"/>
    <n v="45.79"/>
    <n v="45.79"/>
    <n v="45.79"/>
    <n v="0"/>
    <n v="0"/>
    <n v="0"/>
    <n v="0"/>
    <n v="0"/>
    <n v="18.193000000000001"/>
    <n v="20.792000000000002"/>
    <n v="18.193000000000001"/>
    <n v="16.8935"/>
    <n v="16.113800000000001"/>
    <n v="0"/>
    <n v="0"/>
    <n v="0"/>
    <n v="0"/>
    <n v="0"/>
    <n v="0"/>
    <n v="100"/>
    <n v="100"/>
    <n v="100"/>
    <n v="100"/>
  </r>
  <r>
    <n v="636714"/>
    <x v="933"/>
    <n v="20220311"/>
    <m/>
    <s v="FRAGRANCE"/>
    <x v="383"/>
    <s v="MUSK MARINE DEO COLOGNE REFORMULATION"/>
    <n v="1230319"/>
    <x v="933"/>
    <n v="1"/>
    <s v="IN-LINE (EXCL NR)"/>
    <s v="BUY X GET DISCOUNTED PRODUCT"/>
    <n v="0.48010000000000003"/>
    <m/>
    <n v="2.8239999999999998"/>
    <m/>
    <m/>
    <n v="25.99"/>
    <n v="25.99"/>
    <n v="3606"/>
    <n v="3606"/>
    <n v="144"/>
    <s v="WORK IN PROGRESS"/>
    <n v="134505106"/>
    <s v="NO INCENTIVE"/>
    <s v="N"/>
    <s v="N"/>
    <s v="N"/>
    <s v="N"/>
    <x v="3"/>
    <n v="134505168"/>
    <n v="28"/>
    <n v="11"/>
    <n v="20230306"/>
    <s v="CUSTOMER"/>
    <n v="15"/>
    <s v="Y"/>
    <s v="Tech rep lvl + Dia a Dia + VGF2"/>
    <s v="FULL PAYMENT"/>
    <m/>
    <n v="43719.598299999998"/>
    <n v="33536.254300000001"/>
    <n v="84.16"/>
    <m/>
    <s v="COLOGNE SPRAY"/>
    <s v="EDP/EDT/COLOGNE"/>
    <s v="FRAGRANCE JUICES"/>
    <s v="MALE"/>
    <s v="MUSK FRANCHISE"/>
    <s v="MUSK MARINE"/>
    <n v="2"/>
    <n v="200"/>
    <n v="100"/>
    <s v="N"/>
    <s v="N"/>
    <n v="52172"/>
    <m/>
    <s v="N"/>
    <m/>
    <m/>
    <m/>
    <m/>
    <m/>
    <m/>
    <m/>
    <m/>
    <s v="N"/>
    <n v="31603374"/>
    <s v="Final Folheto"/>
    <m/>
    <x v="0"/>
    <m/>
    <n v="144"/>
    <s v="PERFUMARIA - 14 - FFO - EVENTO VERAO"/>
    <s v="N"/>
    <m/>
    <m/>
    <s v="N"/>
    <n v="20230306"/>
    <m/>
    <n v="134505106"/>
    <s v="MIXED"/>
    <s v="Tech rep lvl"/>
    <s v="CosmÃ©ticos"/>
    <n v="1"/>
    <m/>
    <n v="0"/>
    <n v="0"/>
    <n v="100"/>
    <n v="134505167"/>
    <n v="999"/>
    <n v="2"/>
    <x v="0"/>
    <x v="0"/>
    <n v="0.48010000000000003"/>
    <n v="0.54869999999999997"/>
    <n v="0.48010000000000003"/>
    <n v="0.44579999999999997"/>
    <n v="0.42530000000000001"/>
    <n v="25.99"/>
    <n v="25.99"/>
    <n v="25.99"/>
    <n v="25.99"/>
    <n v="25.99"/>
    <s v="Brasil + Dia a Dia + VGF2"/>
    <s v="Bronze + Dia a Dia + VGF2"/>
    <s v="Prata + Dia a Dia + VGF2"/>
    <s v="Ouro + Dia a Dia + VGF2"/>
    <s v="Estrela + Dia a Dia + VGF2"/>
    <n v="30"/>
    <n v="20"/>
    <n v="30"/>
    <n v="35"/>
    <n v="38"/>
    <n v="45.79"/>
    <n v="45.79"/>
    <n v="45.79"/>
    <n v="45.79"/>
    <n v="45.79"/>
    <n v="0"/>
    <n v="0"/>
    <n v="0"/>
    <n v="0"/>
    <n v="0"/>
    <n v="18.193000000000001"/>
    <n v="20.792000000000002"/>
    <n v="18.193000000000001"/>
    <n v="16.8935"/>
    <n v="16.113800000000001"/>
    <n v="0"/>
    <n v="0"/>
    <n v="0"/>
    <n v="0"/>
    <n v="0"/>
    <n v="0"/>
    <n v="100"/>
    <n v="100"/>
    <n v="100"/>
    <n v="100"/>
  </r>
  <r>
    <n v="636714"/>
    <x v="933"/>
    <n v="20220311"/>
    <m/>
    <s v="FRAGRANCE"/>
    <x v="383"/>
    <s v="MUSK MARINE DEO COLOGNE REFORMULATION"/>
    <n v="1230319"/>
    <x v="933"/>
    <n v="1"/>
    <s v="IN-LINE (EXCL NR)"/>
    <s v="DISCOUNTED BEAUTY WITH PURCHASE (PWP)"/>
    <n v="0.48010000000000003"/>
    <m/>
    <n v="2.8239999999999998"/>
    <m/>
    <m/>
    <n v="12.99"/>
    <n v="25.99"/>
    <n v="2004"/>
    <n v="2004"/>
    <n v="144"/>
    <s v="WORK IN PROGRESS"/>
    <n v="134505106"/>
    <s v="NO INCENTIVE"/>
    <s v="N"/>
    <s v="N"/>
    <s v="N"/>
    <s v="N"/>
    <x v="3"/>
    <n v="134505180"/>
    <n v="28"/>
    <n v="11"/>
    <n v="20230306"/>
    <s v="CUSTOMER"/>
    <n v="15"/>
    <s v="Y"/>
    <s v="Tech rep lvl + Dia a Dia + VGF2"/>
    <s v="FULL PAYMENT"/>
    <m/>
    <n v="12143.6301"/>
    <n v="6484.3341"/>
    <n v="68.3"/>
    <m/>
    <s v="COLOGNE SPRAY"/>
    <s v="EDP/EDT/COLOGNE"/>
    <s v="FRAGRANCE JUICES"/>
    <s v="MALE"/>
    <s v="MUSK FRANCHISE"/>
    <s v="MUSK MARINE"/>
    <n v="2"/>
    <n v="200"/>
    <n v="100"/>
    <s v="N"/>
    <s v="N"/>
    <n v="52172"/>
    <m/>
    <s v="N"/>
    <m/>
    <m/>
    <m/>
    <m/>
    <m/>
    <m/>
    <m/>
    <m/>
    <s v="N"/>
    <n v="31603374"/>
    <s v="Final Folheto"/>
    <m/>
    <x v="0"/>
    <m/>
    <n v="144"/>
    <s v="PERFUMARIA - 14 - FFO - EVENTO VERAO"/>
    <s v="N"/>
    <m/>
    <m/>
    <s v="N"/>
    <n v="20230306"/>
    <m/>
    <n v="134505106"/>
    <s v="MIXED"/>
    <s v="Tech rep lvl"/>
    <s v="CosmÃ©ticos"/>
    <n v="1"/>
    <m/>
    <n v="0"/>
    <n v="0"/>
    <n v="100"/>
    <n v="134505179"/>
    <n v="999"/>
    <n v="2"/>
    <x v="0"/>
    <x v="0"/>
    <n v="0.48010000000000003"/>
    <n v="0.54869999999999997"/>
    <n v="0.48010000000000003"/>
    <n v="0.44579999999999997"/>
    <n v="0.42530000000000001"/>
    <n v="12.99"/>
    <n v="12.99"/>
    <n v="12.99"/>
    <n v="12.99"/>
    <n v="12.99"/>
    <s v="Brasil + Dia a Dia + VGF2"/>
    <s v="Bronze + Dia a Dia + VGF2"/>
    <s v="Prata + Dia a Dia + VGF2"/>
    <s v="Ouro + Dia a Dia + VGF2"/>
    <s v="Estrela + Dia a Dia + VGF2"/>
    <n v="30"/>
    <n v="20"/>
    <n v="30"/>
    <n v="35"/>
    <n v="38"/>
    <n v="45.79"/>
    <n v="45.79"/>
    <n v="45.79"/>
    <n v="45.79"/>
    <n v="45.79"/>
    <n v="0"/>
    <n v="0"/>
    <n v="0"/>
    <n v="0"/>
    <n v="0"/>
    <n v="9.093"/>
    <n v="10.391999999999999"/>
    <n v="9.093"/>
    <n v="8.4435000000000002"/>
    <n v="8.0538000000000007"/>
    <n v="0"/>
    <n v="0"/>
    <n v="0"/>
    <n v="0"/>
    <n v="0"/>
    <n v="0"/>
    <n v="100"/>
    <n v="100"/>
    <n v="100"/>
    <n v="100"/>
  </r>
  <r>
    <n v="638575"/>
    <x v="934"/>
    <n v="20230301"/>
    <m/>
    <s v="FRAGRANCE"/>
    <x v="384"/>
    <s v="MULHER"/>
    <n v="1231758"/>
    <x v="934"/>
    <n v="1"/>
    <s v="IN-LINE (EXCL NR)"/>
    <s v="REGULAR PRICE"/>
    <n v="0.48010000000000003"/>
    <m/>
    <n v="8.0660000000000007"/>
    <m/>
    <m/>
    <n v="74.900000000000006"/>
    <n v="74.900000000000006"/>
    <n v="1350"/>
    <n v="1350"/>
    <n v="173"/>
    <s v="WORK IN PROGRESS"/>
    <n v="134505252"/>
    <s v="NO INCENTIVE"/>
    <s v="N"/>
    <s v="N"/>
    <s v="N"/>
    <s v="N"/>
    <x v="3"/>
    <n v="134505254"/>
    <n v="28"/>
    <n v="11"/>
    <n v="20230306"/>
    <s v="CUSTOMER"/>
    <n v="15"/>
    <s v="Y"/>
    <s v="Tech rep lvl + Dia a Dia + VGF2"/>
    <s v="FULL PAYMENT"/>
    <m/>
    <n v="47168.964099999997"/>
    <n v="36279.864099999999"/>
    <n v="84.3"/>
    <m/>
    <s v="EDT SPRAY"/>
    <s v="EDP/EDT/COLOGNE"/>
    <s v="FRAGRANCE JUICES"/>
    <s v="FEMALE"/>
    <s v="MULHER E POESIA/POETRY"/>
    <s v="LUZ DOS OLHOS TEUS"/>
    <n v="1"/>
    <n v="100"/>
    <n v="100"/>
    <s v="N"/>
    <s v="N"/>
    <n v="51409"/>
    <m/>
    <s v="N"/>
    <m/>
    <m/>
    <m/>
    <m/>
    <m/>
    <m/>
    <m/>
    <m/>
    <s v="N"/>
    <n v="73976330"/>
    <s v="Extensao Revista Digital"/>
    <m/>
    <x v="0"/>
    <m/>
    <n v="172"/>
    <s v="FRAG - EXTENSAO REVISTA DIGITAL 1"/>
    <s v="N"/>
    <m/>
    <m/>
    <s v="N"/>
    <n v="20230306"/>
    <m/>
    <n v="134505252"/>
    <s v="MIXED"/>
    <s v="Tech rep lvl"/>
    <s v="CosmÃ©ticos"/>
    <n v="1"/>
    <m/>
    <n v="0"/>
    <n v="0"/>
    <n v="100"/>
    <n v="134505253"/>
    <n v="999"/>
    <n v="2"/>
    <x v="0"/>
    <x v="0"/>
    <n v="0.48010000000000003"/>
    <n v="0.54869999999999997"/>
    <n v="0.48010000000000003"/>
    <n v="0.44579999999999997"/>
    <n v="0.42530000000000001"/>
    <n v="74.900000000000006"/>
    <n v="74.900000000000006"/>
    <n v="74.900000000000006"/>
    <n v="74.900000000000006"/>
    <n v="74.900000000000006"/>
    <s v="Brasil + Dia a Dia + VGF2"/>
    <s v="Bronze + Dia a Dia + VGF2"/>
    <s v="Prata + Dia a Dia + VGF2"/>
    <s v="Ouro + Dia a Dia + VGF2"/>
    <s v="Estrela + Dia a Dia + VGF2"/>
    <n v="30"/>
    <n v="20"/>
    <n v="30"/>
    <n v="35"/>
    <n v="38"/>
    <n v="45.79"/>
    <n v="45.79"/>
    <n v="45.79"/>
    <n v="45.79"/>
    <n v="45.79"/>
    <n v="0"/>
    <n v="0"/>
    <n v="0"/>
    <n v="0"/>
    <n v="0"/>
    <n v="52.43"/>
    <n v="59.92"/>
    <n v="52.43"/>
    <n v="48.685000000000002"/>
    <n v="46.438000000000002"/>
    <n v="0"/>
    <n v="0"/>
    <n v="0"/>
    <n v="0"/>
    <n v="0"/>
    <n v="0"/>
    <n v="100"/>
    <n v="100"/>
    <n v="100"/>
    <n v="100"/>
  </r>
  <r>
    <n v="639476"/>
    <x v="935"/>
    <n v="20230306"/>
    <m/>
    <s v="FRAGRANCE"/>
    <x v="384"/>
    <s v="MULHER"/>
    <n v="1232364"/>
    <x v="935"/>
    <n v="1"/>
    <s v="NEW COI"/>
    <s v="REGULAR PRICE"/>
    <n v="0.48010000000000003"/>
    <m/>
    <n v="8.1180000000000003"/>
    <m/>
    <m/>
    <n v="74.900000000000006"/>
    <n v="74.900000000000006"/>
    <n v="733"/>
    <n v="733"/>
    <n v="173"/>
    <s v="WORK IN PROGRESS"/>
    <n v="134505252"/>
    <s v="NO INCENTIVE"/>
    <s v="N"/>
    <s v="N"/>
    <s v="N"/>
    <s v="N"/>
    <x v="3"/>
    <n v="134505266"/>
    <n v="28"/>
    <n v="11"/>
    <n v="20230306"/>
    <s v="CUSTOMER"/>
    <n v="15"/>
    <s v="Y"/>
    <s v="Tech rep lvl + Dia a Dia + VGF2"/>
    <s v="FULL PAYMENT"/>
    <m/>
    <n v="25602.392899999999"/>
    <n v="19651.8989"/>
    <n v="84.2"/>
    <m/>
    <s v="EDT SPRAY"/>
    <s v="EDP/EDT/COLOGNE"/>
    <s v="FRAGRANCE JUICES"/>
    <s v="FEMALE"/>
    <s v="MULHER E POESIA/POETRY"/>
    <s v="GAROTA DE IPANEMA"/>
    <n v="1"/>
    <n v="100"/>
    <n v="100"/>
    <s v="N"/>
    <s v="N"/>
    <n v="50982"/>
    <m/>
    <s v="N"/>
    <s v="RP"/>
    <n v="70.11"/>
    <n v="74.900000000000006"/>
    <n v="74.900000000000006"/>
    <m/>
    <m/>
    <m/>
    <m/>
    <s v="N"/>
    <n v="73976330"/>
    <s v="Extensao Revista Digital"/>
    <m/>
    <x v="0"/>
    <m/>
    <n v="172"/>
    <s v="FRAG - EXTENSAO REVISTA DIGITAL 1"/>
    <s v="N"/>
    <m/>
    <m/>
    <s v="N"/>
    <n v="20230306"/>
    <m/>
    <n v="134505252"/>
    <s v="MIXED"/>
    <s v="Tech rep lvl"/>
    <s v="CosmÃ©ticos"/>
    <n v="1"/>
    <m/>
    <n v="0"/>
    <n v="0"/>
    <n v="100"/>
    <n v="134505265"/>
    <n v="999"/>
    <n v="2"/>
    <x v="0"/>
    <x v="0"/>
    <n v="0.48010000000000003"/>
    <n v="0.54869999999999997"/>
    <n v="0.48010000000000003"/>
    <n v="0.44579999999999997"/>
    <n v="0.42530000000000001"/>
    <n v="74.900000000000006"/>
    <n v="74.900000000000006"/>
    <n v="74.900000000000006"/>
    <n v="74.900000000000006"/>
    <n v="74.900000000000006"/>
    <s v="Brasil + Dia a Dia + VGF2"/>
    <s v="Bronze + Dia a Dia + VGF2"/>
    <s v="Prata + Dia a Dia + VGF2"/>
    <s v="Ouro + Dia a Dia + VGF2"/>
    <s v="Estrela + Dia a Dia + VGF2"/>
    <n v="30"/>
    <n v="20"/>
    <n v="30"/>
    <n v="35"/>
    <n v="38"/>
    <n v="45.79"/>
    <n v="45.79"/>
    <n v="45.79"/>
    <n v="45.79"/>
    <n v="45.79"/>
    <n v="0"/>
    <n v="0"/>
    <n v="0"/>
    <n v="0"/>
    <n v="0"/>
    <n v="52.43"/>
    <n v="59.92"/>
    <n v="52.43"/>
    <n v="48.685000000000002"/>
    <n v="46.438000000000002"/>
    <n v="0"/>
    <n v="0"/>
    <n v="0"/>
    <n v="0"/>
    <n v="0"/>
    <n v="0"/>
    <n v="100"/>
    <n v="100"/>
    <n v="100"/>
    <n v="100"/>
  </r>
  <r>
    <n v="633373"/>
    <x v="936"/>
    <n v="20220309"/>
    <m/>
    <s v="FRAGRANCE"/>
    <x v="385"/>
    <s v="LUIZA PODEROSA DEO PARFUM NEW DECO 100ML"/>
    <n v="1228059"/>
    <x v="936"/>
    <n v="1"/>
    <s v="IN-LINE (EXCL NR)"/>
    <s v="REGULAR PRICE"/>
    <n v="0.48010000000000003"/>
    <m/>
    <n v="7.569"/>
    <m/>
    <m/>
    <n v="69.900000000000006"/>
    <n v="69.900000000000006"/>
    <n v="540"/>
    <n v="540"/>
    <n v="172"/>
    <s v="WORK IN PROGRESS"/>
    <n v="134505277"/>
    <s v="NO INCENTIVE"/>
    <s v="N"/>
    <s v="N"/>
    <s v="N"/>
    <s v="N"/>
    <x v="3"/>
    <n v="134505279"/>
    <n v="28"/>
    <n v="11"/>
    <n v="20230306"/>
    <s v="CUSTOMER"/>
    <n v="15"/>
    <s v="Y"/>
    <s v="Tech rep lvl + Dia a Dia + VGF2"/>
    <s v="FULL PAYMENT"/>
    <m/>
    <n v="17608.453099999999"/>
    <n v="13521.1931"/>
    <n v="84.21"/>
    <m/>
    <s v="EDP SPRAY"/>
    <s v="EDP/EDT/COLOGNE"/>
    <s v="FRAGRANCE JUICES"/>
    <s v="FEMALE"/>
    <s v="LUIZA BRUNET FRANCHISE"/>
    <s v="LUIZA BRUNET"/>
    <n v="0"/>
    <n v="100"/>
    <n v="100"/>
    <s v="N"/>
    <s v="N"/>
    <n v="51685"/>
    <m/>
    <s v="N"/>
    <m/>
    <m/>
    <m/>
    <m/>
    <m/>
    <m/>
    <m/>
    <m/>
    <s v="N"/>
    <n v="73976330"/>
    <s v="Extensao Revista Digital"/>
    <m/>
    <x v="0"/>
    <m/>
    <n v="172"/>
    <s v="FRAG - EXTENSAO REVISTA DIGITAL 1"/>
    <s v="N"/>
    <m/>
    <m/>
    <s v="N"/>
    <n v="20230306"/>
    <m/>
    <n v="134505277"/>
    <s v="MIXED"/>
    <s v="Tech rep lvl"/>
    <s v="CosmÃ©ticos"/>
    <n v="1"/>
    <m/>
    <n v="0"/>
    <n v="0"/>
    <n v="100"/>
    <n v="134505278"/>
    <n v="999"/>
    <n v="2"/>
    <x v="0"/>
    <x v="0"/>
    <n v="0.48010000000000003"/>
    <n v="0.54869999999999997"/>
    <n v="0.48010000000000003"/>
    <n v="0.44579999999999997"/>
    <n v="0.42530000000000001"/>
    <n v="69.900000000000006"/>
    <n v="69.900000000000006"/>
    <n v="69.900000000000006"/>
    <n v="69.900000000000006"/>
    <n v="69.900000000000006"/>
    <s v="Brasil + Dia a Dia + VGF2"/>
    <s v="Bronze + Dia a Dia + VGF2"/>
    <s v="Prata + Dia a Dia + VGF2"/>
    <s v="Ouro + Dia a Dia + VGF2"/>
    <s v="Estrela + Dia a Dia + VGF2"/>
    <n v="30"/>
    <n v="20"/>
    <n v="30"/>
    <n v="35"/>
    <n v="38"/>
    <n v="45.79"/>
    <n v="45.79"/>
    <n v="45.79"/>
    <n v="45.79"/>
    <n v="45.79"/>
    <n v="0"/>
    <n v="0"/>
    <n v="0"/>
    <n v="0"/>
    <n v="0"/>
    <n v="48.93"/>
    <n v="55.92"/>
    <n v="48.93"/>
    <n v="45.435000000000002"/>
    <n v="43.338000000000001"/>
    <n v="0"/>
    <n v="0"/>
    <n v="0"/>
    <n v="0"/>
    <n v="0"/>
    <n v="0"/>
    <n v="100"/>
    <n v="100"/>
    <n v="100"/>
    <n v="100"/>
  </r>
  <r>
    <n v="638576"/>
    <x v="937"/>
    <n v="20230301"/>
    <m/>
    <s v="FRAGRANCE"/>
    <x v="385"/>
    <s v="LUIZA BRUNET RADIANCE 100ML REFORMULATION"/>
    <n v="1231759"/>
    <x v="937"/>
    <n v="1"/>
    <s v="IN-LINE (EXCL NR)"/>
    <s v="REGULAR PRICE"/>
    <n v="0.48010000000000003"/>
    <m/>
    <n v="6.3769999999999998"/>
    <m/>
    <m/>
    <n v="59.9"/>
    <n v="59.9"/>
    <n v="540"/>
    <n v="540"/>
    <n v="172"/>
    <s v="WORK IN PROGRESS"/>
    <n v="134505277"/>
    <s v="NO INCENTIVE"/>
    <s v="N"/>
    <s v="N"/>
    <s v="N"/>
    <s v="N"/>
    <x v="3"/>
    <n v="134505291"/>
    <n v="28"/>
    <n v="11"/>
    <n v="20230306"/>
    <s v="CUSTOMER"/>
    <n v="15"/>
    <s v="Y"/>
    <s v="Tech rep lvl + Dia a Dia + VGF2"/>
    <s v="FULL PAYMENT"/>
    <m/>
    <n v="15089.3611"/>
    <n v="11645.7811"/>
    <n v="84.48"/>
    <m/>
    <s v="EDT SPRAY"/>
    <s v="EDP/EDT/COLOGNE"/>
    <s v="FRAGRANCE JUICES"/>
    <s v="FEMALE"/>
    <s v="LUIZA BRUNET FRANCHISE"/>
    <s v="LUIZA BRUNET"/>
    <n v="0"/>
    <n v="100"/>
    <n v="100"/>
    <s v="N"/>
    <s v="N"/>
    <n v="52690"/>
    <m/>
    <s v="N"/>
    <m/>
    <m/>
    <m/>
    <m/>
    <m/>
    <m/>
    <m/>
    <m/>
    <s v="N"/>
    <n v="73976330"/>
    <s v="Extensao Revista Digital"/>
    <m/>
    <x v="0"/>
    <m/>
    <n v="172"/>
    <s v="FRAG - EXTENSAO REVISTA DIGITAL 1"/>
    <s v="N"/>
    <m/>
    <m/>
    <s v="N"/>
    <n v="20230306"/>
    <m/>
    <n v="134505277"/>
    <s v="MIXED"/>
    <s v="Tech rep lvl"/>
    <s v="CosmÃ©ticos"/>
    <n v="1"/>
    <m/>
    <n v="0"/>
    <n v="0"/>
    <n v="100"/>
    <n v="134505290"/>
    <n v="999"/>
    <n v="2"/>
    <x v="0"/>
    <x v="0"/>
    <n v="0.48010000000000003"/>
    <n v="0.54869999999999997"/>
    <n v="0.48010000000000003"/>
    <n v="0.44579999999999997"/>
    <n v="0.42530000000000001"/>
    <n v="59.9"/>
    <n v="59.9"/>
    <n v="59.9"/>
    <n v="59.9"/>
    <n v="59.9"/>
    <s v="Brasil + Dia a Dia + VGF2"/>
    <s v="Bronze + Dia a Dia + VGF2"/>
    <s v="Prata + Dia a Dia + VGF2"/>
    <s v="Ouro + Dia a Dia + VGF2"/>
    <s v="Estrela + Dia a Dia + VGF2"/>
    <n v="30"/>
    <n v="20"/>
    <n v="30"/>
    <n v="35"/>
    <n v="38"/>
    <n v="45.79"/>
    <n v="45.79"/>
    <n v="45.79"/>
    <n v="45.79"/>
    <n v="45.79"/>
    <n v="0"/>
    <n v="0"/>
    <n v="0"/>
    <n v="0"/>
    <n v="0"/>
    <n v="41.93"/>
    <n v="47.92"/>
    <n v="41.93"/>
    <n v="38.935000000000002"/>
    <n v="37.137999999999998"/>
    <n v="0"/>
    <n v="0"/>
    <n v="0"/>
    <n v="0"/>
    <n v="0"/>
    <n v="0"/>
    <n v="100"/>
    <n v="100"/>
    <n v="100"/>
    <n v="100"/>
  </r>
  <r>
    <n v="627914"/>
    <x v="928"/>
    <n v="20220308"/>
    <m/>
    <s v="FRAGRANCE"/>
    <x v="386"/>
    <s v="AVON MUSK AIR"/>
    <n v="1224339"/>
    <x v="928"/>
    <n v="1"/>
    <s v="IN-LINE (EXCL NR)"/>
    <s v="BUY QUANTITY N OR MORE TO GET DISCOUNTED PRICE"/>
    <n v="0.68589999999999995"/>
    <m/>
    <n v="2.843"/>
    <m/>
    <m/>
    <n v="12.67"/>
    <n v="25.99"/>
    <n v="6010"/>
    <n v="6010"/>
    <n v="58"/>
    <s v="WORK IN PROGRESS"/>
    <n v="134505446"/>
    <s v="NO INCENTIVE"/>
    <s v="N"/>
    <s v="N"/>
    <s v="N"/>
    <s v="N"/>
    <x v="1"/>
    <n v="134505472"/>
    <n v="28"/>
    <n v="32"/>
    <n v="20230306"/>
    <s v="NET ITEM"/>
    <n v="15"/>
    <s v="Y"/>
    <s v="Tech rep lvl + Dia a Dia + VGF2"/>
    <s v="FULL PAYMENT"/>
    <m/>
    <n v="50755.235099999998"/>
    <n v="33668.805099999998"/>
    <n v="84.05"/>
    <m/>
    <s v="BODY SPLASH"/>
    <s v="BODY SPRAY/SPLASH"/>
    <s v="FRAGRANCE JUICES"/>
    <s v="MALE"/>
    <s v="MUSK FRANCHISE"/>
    <s v="MUSK NEW VARIANT -WN-"/>
    <n v="0"/>
    <n v="50"/>
    <n v="100"/>
    <s v="N"/>
    <s v="N"/>
    <n v="40698"/>
    <m/>
    <s v="N"/>
    <m/>
    <m/>
    <m/>
    <m/>
    <m/>
    <m/>
    <m/>
    <m/>
    <s v="N"/>
    <n v="31603374"/>
    <s v="Final Folheto"/>
    <m/>
    <x v="0"/>
    <m/>
    <n v="58"/>
    <s v="FRAG - COLOR E TOILETRIES - EVENTO VERAO"/>
    <s v="N"/>
    <m/>
    <m/>
    <s v="N"/>
    <n v="20230306"/>
    <m/>
    <n v="134505446"/>
    <s v="MIXED"/>
    <s v="Tech rep lvl"/>
    <s v="CosmÃ©ticos"/>
    <n v="4"/>
    <m/>
    <n v="0"/>
    <n v="0"/>
    <n v="100"/>
    <n v="134505471"/>
    <n v="999"/>
    <n v="2"/>
    <x v="0"/>
    <x v="0"/>
    <n v="0.68589999999999995"/>
    <n v="0.68589999999999995"/>
    <n v="0.68589999999999995"/>
    <n v="0.68589999999999995"/>
    <n v="0.68589999999999995"/>
    <n v="12.67"/>
    <n v="14.48"/>
    <n v="12.67"/>
    <n v="11.77"/>
    <n v="11.22"/>
    <s v="Brasil + Dia a Dia + VGF2"/>
    <s v="Bronze + Dia a Dia + VGF2"/>
    <s v="Prata + Dia a Dia + VGF2"/>
    <s v="Ouro + Dia a Dia + VGF2"/>
    <s v="Estrela + Dia a Dia + VGF2"/>
    <n v="30"/>
    <n v="20"/>
    <n v="30"/>
    <n v="35"/>
    <n v="38"/>
    <n v="45.79"/>
    <n v="45.79"/>
    <n v="45.79"/>
    <n v="45.79"/>
    <n v="45.79"/>
    <n v="0"/>
    <n v="0"/>
    <n v="0"/>
    <n v="0"/>
    <n v="0"/>
    <n v="12.67"/>
    <n v="14.48"/>
    <n v="12.67"/>
    <n v="11.77"/>
    <n v="11.22"/>
    <n v="53.28"/>
    <n v="46.04"/>
    <n v="53.28"/>
    <n v="56.88"/>
    <n v="59.08"/>
    <n v="51"/>
    <n v="55"/>
    <n v="48"/>
    <n v="45"/>
    <n v="43"/>
  </r>
  <r>
    <n v="627914"/>
    <x v="928"/>
    <n v="20220308"/>
    <m/>
    <s v="FRAGRANCE"/>
    <x v="386"/>
    <s v="AVON MUSK AIR"/>
    <n v="1224339"/>
    <x v="928"/>
    <n v="1"/>
    <s v="IN-LINE (EXCL NR)"/>
    <s v="BUY QUANTITY N OR MORE TO GET DISCOUNTED PRICE"/>
    <n v="0.68589999999999995"/>
    <m/>
    <n v="2.843"/>
    <m/>
    <m/>
    <n v="11.69"/>
    <n v="25.99"/>
    <n v="3206"/>
    <n v="3206"/>
    <n v="58"/>
    <s v="WORK IN PROGRESS"/>
    <n v="134505446"/>
    <s v="NO INCENTIVE"/>
    <s v="N"/>
    <s v="N"/>
    <s v="N"/>
    <s v="N"/>
    <x v="1"/>
    <n v="134505592"/>
    <n v="28"/>
    <n v="32"/>
    <n v="20230306"/>
    <s v="NET ITEM"/>
    <n v="15"/>
    <s v="Y"/>
    <s v="Tech rep lvl + Dia a Dia + VGF2"/>
    <s v="FULL PAYMENT"/>
    <m/>
    <n v="24978.7084"/>
    <n v="15864.0504"/>
    <n v="84.05"/>
    <m/>
    <s v="BODY SPLASH"/>
    <s v="BODY SPRAY/SPLASH"/>
    <s v="FRAGRANCE JUICES"/>
    <s v="MALE"/>
    <s v="MUSK FRANCHISE"/>
    <s v="MUSK NEW VARIANT -WN-"/>
    <n v="0"/>
    <n v="50"/>
    <n v="100"/>
    <s v="N"/>
    <s v="N"/>
    <n v="40698"/>
    <m/>
    <s v="N"/>
    <m/>
    <m/>
    <m/>
    <m/>
    <m/>
    <m/>
    <m/>
    <m/>
    <s v="N"/>
    <n v="31603374"/>
    <s v="Final Folheto"/>
    <m/>
    <x v="0"/>
    <m/>
    <n v="58"/>
    <s v="FRAG - COLOR E TOILETRIES - EVENTO VERAO"/>
    <s v="N"/>
    <m/>
    <m/>
    <s v="N"/>
    <n v="20230306"/>
    <m/>
    <n v="134505446"/>
    <s v="MIXED"/>
    <s v="Tech rep lvl"/>
    <s v="CosmÃ©ticos"/>
    <n v="7"/>
    <m/>
    <n v="0"/>
    <n v="0"/>
    <n v="100"/>
    <n v="134505591"/>
    <n v="999"/>
    <n v="2"/>
    <x v="0"/>
    <x v="0"/>
    <n v="0.68589999999999995"/>
    <n v="0.68589999999999995"/>
    <n v="0.68589999999999995"/>
    <n v="0.68589999999999995"/>
    <n v="0.68589999999999995"/>
    <n v="11.69"/>
    <n v="13.36"/>
    <n v="11.69"/>
    <n v="10.86"/>
    <n v="10.35"/>
    <s v="Brasil + Dia a Dia + VGF2"/>
    <s v="Bronze + Dia a Dia + VGF2"/>
    <s v="Prata + Dia a Dia + VGF2"/>
    <s v="Ouro + Dia a Dia + VGF2"/>
    <s v="Estrela + Dia a Dia + VGF2"/>
    <n v="30"/>
    <n v="20"/>
    <n v="30"/>
    <n v="35"/>
    <n v="38"/>
    <n v="45.79"/>
    <n v="45.79"/>
    <n v="45.79"/>
    <n v="45.79"/>
    <n v="45.79"/>
    <n v="0"/>
    <n v="0"/>
    <n v="0"/>
    <n v="0"/>
    <n v="0"/>
    <n v="11.69"/>
    <n v="13.36"/>
    <n v="11.69"/>
    <n v="10.86"/>
    <n v="10.35"/>
    <n v="100.1"/>
    <n v="88.41"/>
    <n v="100.1"/>
    <n v="105.91"/>
    <n v="109.48"/>
    <n v="55"/>
    <n v="51"/>
    <n v="44"/>
    <n v="41"/>
    <n v="39"/>
  </r>
  <r>
    <n v="627914"/>
    <x v="928"/>
    <n v="20220308"/>
    <m/>
    <s v="FRAGRANCE"/>
    <x v="386"/>
    <s v="AVON MUSK AIR"/>
    <n v="1224339"/>
    <x v="928"/>
    <n v="1"/>
    <s v="IN-LINE (EXCL NR)"/>
    <s v="BUY QUANTITY N OR MORE TO GET DISCOUNTED PRICE"/>
    <n v="0.68589999999999995"/>
    <m/>
    <n v="2.843"/>
    <m/>
    <m/>
    <n v="9.99"/>
    <n v="25.99"/>
    <n v="8014"/>
    <n v="8014"/>
    <n v="58"/>
    <s v="WORK IN PROGRESS"/>
    <n v="134505446"/>
    <s v="NO INCENTIVE"/>
    <s v="N"/>
    <s v="N"/>
    <s v="N"/>
    <s v="N"/>
    <x v="1"/>
    <n v="134726637"/>
    <n v="28"/>
    <n v="32"/>
    <n v="20230306"/>
    <s v="NET ITEM"/>
    <n v="15"/>
    <s v="Y"/>
    <s v="Tech rep lvl + Dia a Dia + VGF2"/>
    <s v="FULL PAYMENT"/>
    <m/>
    <n v="53370.297400000003"/>
    <n v="30586.4954"/>
    <n v="84.05"/>
    <m/>
    <s v="BODY SPLASH"/>
    <s v="BODY SPRAY/SPLASH"/>
    <s v="FRAGRANCE JUICES"/>
    <s v="MALE"/>
    <s v="MUSK FRANCHISE"/>
    <s v="MUSK NEW VARIANT -WN-"/>
    <n v="0"/>
    <n v="50"/>
    <n v="100"/>
    <s v="N"/>
    <s v="N"/>
    <n v="40698"/>
    <m/>
    <s v="N"/>
    <m/>
    <m/>
    <m/>
    <m/>
    <m/>
    <m/>
    <m/>
    <m/>
    <s v="N"/>
    <n v="31603374"/>
    <s v="Final Folheto"/>
    <m/>
    <x v="0"/>
    <m/>
    <n v="58"/>
    <s v="FRAG - COLOR E TOILETRIES - EVENTO VERAO"/>
    <s v="N"/>
    <m/>
    <m/>
    <s v="N"/>
    <n v="20230306"/>
    <m/>
    <n v="134505446"/>
    <s v="MIXED"/>
    <s v="Tech rep lvl"/>
    <s v="CosmÃ©ticos"/>
    <n v="8"/>
    <m/>
    <n v="0"/>
    <n v="0"/>
    <n v="100"/>
    <n v="134726636"/>
    <n v="999"/>
    <n v="2"/>
    <x v="0"/>
    <x v="0"/>
    <n v="0.68589999999999995"/>
    <n v="0.68589999999999995"/>
    <n v="0.68589999999999995"/>
    <n v="0.68589999999999995"/>
    <n v="0.68589999999999995"/>
    <n v="9.99"/>
    <n v="11.42"/>
    <n v="9.99"/>
    <n v="9.2799999999999994"/>
    <n v="8.85"/>
    <s v="Brasil + Dia a Dia + VGF2"/>
    <s v="Bronze + Dia a Dia + VGF2"/>
    <s v="Prata + Dia a Dia + VGF2"/>
    <s v="Ouro + Dia a Dia + VGF2"/>
    <s v="Estrela + Dia a Dia + VGF2"/>
    <n v="30"/>
    <n v="20"/>
    <n v="30"/>
    <n v="35"/>
    <n v="38"/>
    <n v="45.79"/>
    <n v="45.79"/>
    <n v="45.79"/>
    <n v="45.79"/>
    <n v="45.79"/>
    <n v="0"/>
    <n v="0"/>
    <n v="0"/>
    <n v="0"/>
    <n v="0"/>
    <n v="9.99"/>
    <n v="11.42"/>
    <n v="9.99"/>
    <n v="9.2799999999999994"/>
    <n v="8.85"/>
    <n v="128"/>
    <n v="116.56"/>
    <n v="128"/>
    <n v="133.68"/>
    <n v="137.12"/>
    <n v="61"/>
    <n v="43"/>
    <n v="38"/>
    <n v="35"/>
    <n v="34"/>
  </r>
  <r>
    <n v="632406"/>
    <x v="929"/>
    <n v="20230302"/>
    <m/>
    <s v="FRAGRANCE"/>
    <x v="386"/>
    <s v="MUSK INSTINCT SPLASH 90ML BRA"/>
    <n v="1227361"/>
    <x v="929"/>
    <n v="1"/>
    <s v="IN-LINE (EXCL NR)"/>
    <s v="BUY QUANTITY N OR MORE TO GET DISCOUNTED PRICE"/>
    <n v="0.68589999999999995"/>
    <m/>
    <n v="2.8759999999999999"/>
    <m/>
    <m/>
    <n v="12.67"/>
    <n v="25.99"/>
    <n v="8257"/>
    <n v="8257"/>
    <n v="58"/>
    <s v="WORK IN PROGRESS"/>
    <n v="134505446"/>
    <s v="NO INCENTIVE"/>
    <s v="N"/>
    <s v="N"/>
    <s v="N"/>
    <s v="N"/>
    <x v="1"/>
    <n v="134505448"/>
    <n v="28"/>
    <n v="32"/>
    <n v="20230306"/>
    <s v="NET ITEM"/>
    <n v="15"/>
    <s v="Y"/>
    <s v="Tech rep lvl + Dia a Dia + VGF2"/>
    <s v="FULL PAYMENT"/>
    <m/>
    <n v="69732.002900000007"/>
    <n v="45984.870900000002"/>
    <n v="83.87"/>
    <m/>
    <s v="BODY SPLASH"/>
    <s v="BODY SPRAY/SPLASH"/>
    <s v="FRAGRANCE JUICES"/>
    <s v="MALE"/>
    <s v="MUSK FRANCHISE"/>
    <s v="MUSK INSTINCT"/>
    <n v="0"/>
    <n v="50"/>
    <n v="100"/>
    <s v="N"/>
    <s v="N"/>
    <n v="40455"/>
    <m/>
    <s v="N"/>
    <m/>
    <m/>
    <m/>
    <m/>
    <m/>
    <m/>
    <m/>
    <m/>
    <s v="N"/>
    <n v="31603374"/>
    <s v="Final Folheto"/>
    <m/>
    <x v="0"/>
    <m/>
    <n v="58"/>
    <s v="FRAG - COLOR E TOILETRIES - EVENTO VERAO"/>
    <s v="N"/>
    <m/>
    <m/>
    <s v="N"/>
    <n v="20230306"/>
    <m/>
    <n v="134505446"/>
    <s v="MIXED"/>
    <s v="Tech rep lvl"/>
    <s v="CosmÃ©ticos"/>
    <n v="4"/>
    <m/>
    <n v="0"/>
    <n v="0"/>
    <n v="100"/>
    <n v="134505447"/>
    <n v="999"/>
    <n v="2"/>
    <x v="0"/>
    <x v="0"/>
    <n v="0.68589999999999995"/>
    <n v="0.68589999999999995"/>
    <n v="0.68589999999999995"/>
    <n v="0.68589999999999995"/>
    <n v="0.68589999999999995"/>
    <n v="12.67"/>
    <n v="14.48"/>
    <n v="12.67"/>
    <n v="11.77"/>
    <n v="11.22"/>
    <s v="Brasil + Dia a Dia + VGF2"/>
    <s v="Bronze + Dia a Dia + VGF2"/>
    <s v="Prata + Dia a Dia + VGF2"/>
    <s v="Ouro + Dia a Dia + VGF2"/>
    <s v="Estrela + Dia a Dia + VGF2"/>
    <n v="30"/>
    <n v="20"/>
    <n v="30"/>
    <n v="35"/>
    <n v="38"/>
    <n v="45.79"/>
    <n v="45.79"/>
    <n v="45.79"/>
    <n v="45.79"/>
    <n v="45.79"/>
    <n v="0"/>
    <n v="0"/>
    <n v="0"/>
    <n v="0"/>
    <n v="0"/>
    <n v="12.67"/>
    <n v="14.48"/>
    <n v="12.67"/>
    <n v="11.77"/>
    <n v="11.22"/>
    <n v="53.28"/>
    <n v="46.04"/>
    <n v="53.28"/>
    <n v="56.88"/>
    <n v="59.08"/>
    <n v="51"/>
    <n v="55"/>
    <n v="48"/>
    <n v="45"/>
    <n v="43"/>
  </r>
  <r>
    <n v="632406"/>
    <x v="929"/>
    <n v="20230302"/>
    <m/>
    <s v="FRAGRANCE"/>
    <x v="386"/>
    <s v="MUSK INSTINCT SPLASH 90ML BRA"/>
    <n v="1227361"/>
    <x v="929"/>
    <n v="1"/>
    <s v="IN-LINE (EXCL NR)"/>
    <s v="BUY QUANTITY N OR MORE TO GET DISCOUNTED PRICE"/>
    <n v="0.68589999999999995"/>
    <m/>
    <n v="2.8759999999999999"/>
    <m/>
    <m/>
    <n v="11.69"/>
    <n v="25.99"/>
    <n v="4404"/>
    <n v="4404"/>
    <n v="58"/>
    <s v="WORK IN PROGRESS"/>
    <n v="134505446"/>
    <s v="NO INCENTIVE"/>
    <s v="N"/>
    <s v="N"/>
    <s v="N"/>
    <s v="N"/>
    <x v="1"/>
    <n v="134505640"/>
    <n v="28"/>
    <n v="32"/>
    <n v="20230306"/>
    <s v="NET ITEM"/>
    <n v="15"/>
    <s v="Y"/>
    <s v="Tech rep lvl + Dia a Dia + VGF2"/>
    <s v="FULL PAYMENT"/>
    <m/>
    <n v="34314.5962"/>
    <n v="21648.692200000001"/>
    <n v="83.87"/>
    <m/>
    <s v="BODY SPLASH"/>
    <s v="BODY SPRAY/SPLASH"/>
    <s v="FRAGRANCE JUICES"/>
    <s v="MALE"/>
    <s v="MUSK FRANCHISE"/>
    <s v="MUSK INSTINCT"/>
    <n v="0"/>
    <n v="50"/>
    <n v="100"/>
    <s v="N"/>
    <s v="N"/>
    <n v="40455"/>
    <m/>
    <s v="N"/>
    <m/>
    <m/>
    <m/>
    <m/>
    <m/>
    <m/>
    <m/>
    <m/>
    <s v="N"/>
    <n v="31603374"/>
    <s v="Final Folheto"/>
    <m/>
    <x v="0"/>
    <m/>
    <n v="58"/>
    <s v="FRAG - COLOR E TOILETRIES - EVENTO VERAO"/>
    <s v="N"/>
    <m/>
    <m/>
    <s v="N"/>
    <n v="20230306"/>
    <m/>
    <n v="134505446"/>
    <s v="MIXED"/>
    <s v="Tech rep lvl"/>
    <s v="CosmÃ©ticos"/>
    <n v="7"/>
    <m/>
    <n v="0"/>
    <n v="0"/>
    <n v="100"/>
    <n v="134505639"/>
    <n v="999"/>
    <n v="2"/>
    <x v="0"/>
    <x v="0"/>
    <n v="0.68589999999999995"/>
    <n v="0.68589999999999995"/>
    <n v="0.68589999999999995"/>
    <n v="0.68589999999999995"/>
    <n v="0.68589999999999995"/>
    <n v="11.69"/>
    <n v="13.36"/>
    <n v="11.69"/>
    <n v="10.86"/>
    <n v="10.35"/>
    <s v="Brasil + Dia a Dia + VGF2"/>
    <s v="Bronze + Dia a Dia + VGF2"/>
    <s v="Prata + Dia a Dia + VGF2"/>
    <s v="Ouro + Dia a Dia + VGF2"/>
    <s v="Estrela + Dia a Dia + VGF2"/>
    <n v="30"/>
    <n v="20"/>
    <n v="30"/>
    <n v="35"/>
    <n v="38"/>
    <n v="45.79"/>
    <n v="45.79"/>
    <n v="45.79"/>
    <n v="45.79"/>
    <n v="45.79"/>
    <n v="0"/>
    <n v="0"/>
    <n v="0"/>
    <n v="0"/>
    <n v="0"/>
    <n v="11.69"/>
    <n v="13.36"/>
    <n v="11.69"/>
    <n v="10.86"/>
    <n v="10.35"/>
    <n v="100.1"/>
    <n v="88.41"/>
    <n v="100.1"/>
    <n v="105.91"/>
    <n v="109.48"/>
    <n v="55"/>
    <n v="51"/>
    <n v="44"/>
    <n v="41"/>
    <n v="39"/>
  </r>
  <r>
    <n v="632406"/>
    <x v="929"/>
    <n v="20230302"/>
    <m/>
    <s v="FRAGRANCE"/>
    <x v="386"/>
    <s v="MUSK INSTINCT SPLASH 90ML BRA"/>
    <n v="1227361"/>
    <x v="929"/>
    <n v="1"/>
    <s v="IN-LINE (EXCL NR)"/>
    <s v="BUY QUANTITY N OR MORE TO GET DISCOUNTED PRICE"/>
    <n v="0.68589999999999995"/>
    <m/>
    <n v="2.8759999999999999"/>
    <m/>
    <m/>
    <n v="9.99"/>
    <n v="25.99"/>
    <n v="11010"/>
    <n v="11010"/>
    <n v="58"/>
    <s v="WORK IN PROGRESS"/>
    <n v="134505446"/>
    <s v="NO INCENTIVE"/>
    <s v="N"/>
    <s v="N"/>
    <s v="N"/>
    <s v="N"/>
    <x v="1"/>
    <n v="134726649"/>
    <n v="28"/>
    <n v="32"/>
    <n v="20230306"/>
    <s v="NET ITEM"/>
    <n v="15"/>
    <s v="Y"/>
    <s v="Tech rep lvl + Dia a Dia + VGF2"/>
    <s v="FULL PAYMENT"/>
    <m/>
    <n v="73322.1201"/>
    <n v="41657.360099999998"/>
    <n v="83.87"/>
    <m/>
    <s v="BODY SPLASH"/>
    <s v="BODY SPRAY/SPLASH"/>
    <s v="FRAGRANCE JUICES"/>
    <s v="MALE"/>
    <s v="MUSK FRANCHISE"/>
    <s v="MUSK INSTINCT"/>
    <n v="0"/>
    <n v="50"/>
    <n v="100"/>
    <s v="N"/>
    <s v="N"/>
    <n v="40455"/>
    <m/>
    <s v="N"/>
    <m/>
    <m/>
    <m/>
    <m/>
    <m/>
    <m/>
    <m/>
    <m/>
    <s v="N"/>
    <n v="31603374"/>
    <s v="Final Folheto"/>
    <m/>
    <x v="0"/>
    <m/>
    <n v="58"/>
    <s v="FRAG - COLOR E TOILETRIES - EVENTO VERAO"/>
    <s v="N"/>
    <m/>
    <m/>
    <s v="N"/>
    <n v="20230306"/>
    <m/>
    <n v="134505446"/>
    <s v="MIXED"/>
    <s v="Tech rep lvl"/>
    <s v="CosmÃ©ticos"/>
    <n v="8"/>
    <m/>
    <n v="0"/>
    <n v="0"/>
    <n v="100"/>
    <n v="134726648"/>
    <n v="999"/>
    <n v="2"/>
    <x v="0"/>
    <x v="0"/>
    <n v="0.68589999999999995"/>
    <n v="0.68589999999999995"/>
    <n v="0.68589999999999995"/>
    <n v="0.68589999999999995"/>
    <n v="0.68589999999999995"/>
    <n v="9.99"/>
    <n v="11.42"/>
    <n v="9.99"/>
    <n v="9.2799999999999994"/>
    <n v="8.85"/>
    <s v="Brasil + Dia a Dia + VGF2"/>
    <s v="Bronze + Dia a Dia + VGF2"/>
    <s v="Prata + Dia a Dia + VGF2"/>
    <s v="Ouro + Dia a Dia + VGF2"/>
    <s v="Estrela + Dia a Dia + VGF2"/>
    <n v="30"/>
    <n v="20"/>
    <n v="30"/>
    <n v="35"/>
    <n v="38"/>
    <n v="45.79"/>
    <n v="45.79"/>
    <n v="45.79"/>
    <n v="45.79"/>
    <n v="45.79"/>
    <n v="0"/>
    <n v="0"/>
    <n v="0"/>
    <n v="0"/>
    <n v="0"/>
    <n v="9.99"/>
    <n v="11.42"/>
    <n v="9.99"/>
    <n v="9.2799999999999994"/>
    <n v="8.85"/>
    <n v="128"/>
    <n v="116.56"/>
    <n v="128"/>
    <n v="133.68"/>
    <n v="137.12"/>
    <n v="61"/>
    <n v="43"/>
    <n v="38"/>
    <n v="35"/>
    <n v="34"/>
  </r>
  <r>
    <n v="632859"/>
    <x v="930"/>
    <n v="20210316"/>
    <m/>
    <s v="FRAGRANCE"/>
    <x v="386"/>
    <s v="MUSK INTENSE BODY SPLASH 50ML"/>
    <n v="1227701"/>
    <x v="930"/>
    <n v="1"/>
    <s v="IN-LINE (EXCL NR)"/>
    <s v="BUY QUANTITY N OR MORE TO GET DISCOUNTED PRICE"/>
    <n v="0.68589999999999995"/>
    <m/>
    <n v="2.8"/>
    <m/>
    <m/>
    <n v="12.67"/>
    <n v="25.99"/>
    <n v="10819"/>
    <n v="10819"/>
    <n v="58"/>
    <s v="WORK IN PROGRESS"/>
    <n v="134505446"/>
    <s v="NO INCENTIVE"/>
    <s v="N"/>
    <s v="N"/>
    <s v="N"/>
    <s v="N"/>
    <x v="1"/>
    <n v="134505496"/>
    <n v="28"/>
    <n v="32"/>
    <n v="20230306"/>
    <s v="NET ITEM"/>
    <n v="15"/>
    <s v="Y"/>
    <s v="Tech rep lvl + Dia a Dia + VGF2"/>
    <s v="FULL PAYMENT"/>
    <m/>
    <n v="91369.184800000003"/>
    <n v="61075.984799999998"/>
    <n v="84.29"/>
    <m/>
    <s v="BODY SPLASH"/>
    <s v="BODY SPRAY/SPLASH"/>
    <s v="FRAGRANCE JUICES"/>
    <s v="MALE"/>
    <s v="MUSK FRANCHISE"/>
    <s v="MUSK INTENSE"/>
    <n v="0"/>
    <n v="50"/>
    <n v="100"/>
    <s v="N"/>
    <s v="N"/>
    <n v="42604"/>
    <m/>
    <s v="N"/>
    <m/>
    <m/>
    <m/>
    <m/>
    <m/>
    <m/>
    <m/>
    <m/>
    <s v="N"/>
    <n v="31603374"/>
    <s v="Final Folheto"/>
    <m/>
    <x v="0"/>
    <m/>
    <n v="58"/>
    <s v="FRAG - COLOR E TOILETRIES - EVENTO VERAO"/>
    <s v="N"/>
    <m/>
    <m/>
    <s v="N"/>
    <n v="20230306"/>
    <m/>
    <n v="134505446"/>
    <s v="MIXED"/>
    <s v="Tech rep lvl"/>
    <s v="CosmÃ©ticos"/>
    <n v="4"/>
    <m/>
    <n v="0"/>
    <n v="0"/>
    <n v="100"/>
    <n v="134505495"/>
    <n v="999"/>
    <n v="2"/>
    <x v="0"/>
    <x v="0"/>
    <n v="0.68589999999999995"/>
    <n v="0.68589999999999995"/>
    <n v="0.68589999999999995"/>
    <n v="0.68589999999999995"/>
    <n v="0.68589999999999995"/>
    <n v="12.67"/>
    <n v="14.48"/>
    <n v="12.67"/>
    <n v="11.77"/>
    <n v="11.22"/>
    <s v="Brasil + Dia a Dia + VGF2"/>
    <s v="Bronze + Dia a Dia + VGF2"/>
    <s v="Prata + Dia a Dia + VGF2"/>
    <s v="Ouro + Dia a Dia + VGF2"/>
    <s v="Estrela + Dia a Dia + VGF2"/>
    <n v="30"/>
    <n v="20"/>
    <n v="30"/>
    <n v="35"/>
    <n v="38"/>
    <n v="45.79"/>
    <n v="45.79"/>
    <n v="45.79"/>
    <n v="45.79"/>
    <n v="45.79"/>
    <n v="0"/>
    <n v="0"/>
    <n v="0"/>
    <n v="0"/>
    <n v="0"/>
    <n v="12.67"/>
    <n v="14.48"/>
    <n v="12.67"/>
    <n v="11.77"/>
    <n v="11.22"/>
    <n v="53.28"/>
    <n v="46.04"/>
    <n v="53.28"/>
    <n v="56.88"/>
    <n v="59.08"/>
    <n v="51"/>
    <n v="55"/>
    <n v="48"/>
    <n v="45"/>
    <n v="43"/>
  </r>
  <r>
    <n v="632859"/>
    <x v="930"/>
    <n v="20210316"/>
    <m/>
    <s v="FRAGRANCE"/>
    <x v="386"/>
    <s v="MUSK INTENSE BODY SPLASH 50ML"/>
    <n v="1227701"/>
    <x v="930"/>
    <n v="1"/>
    <s v="IN-LINE (EXCL NR)"/>
    <s v="BUY QUANTITY N OR MORE TO GET DISCOUNTED PRICE"/>
    <n v="0.68589999999999995"/>
    <m/>
    <n v="2.8"/>
    <m/>
    <m/>
    <n v="11.69"/>
    <n v="25.99"/>
    <n v="5771"/>
    <n v="5771"/>
    <n v="58"/>
    <s v="WORK IN PROGRESS"/>
    <n v="134505446"/>
    <s v="NO INCENTIVE"/>
    <s v="N"/>
    <s v="N"/>
    <s v="N"/>
    <s v="N"/>
    <x v="1"/>
    <n v="134505652"/>
    <n v="28"/>
    <n v="32"/>
    <n v="20230306"/>
    <s v="NET ITEM"/>
    <n v="15"/>
    <s v="Y"/>
    <s v="Tech rep lvl + Dia a Dia + VGF2"/>
    <s v="FULL PAYMENT"/>
    <m/>
    <n v="44965.4571"/>
    <n v="28806.6571"/>
    <n v="84.29"/>
    <m/>
    <s v="BODY SPLASH"/>
    <s v="BODY SPRAY/SPLASH"/>
    <s v="FRAGRANCE JUICES"/>
    <s v="MALE"/>
    <s v="MUSK FRANCHISE"/>
    <s v="MUSK INTENSE"/>
    <n v="0"/>
    <n v="50"/>
    <n v="100"/>
    <s v="N"/>
    <s v="N"/>
    <n v="42604"/>
    <m/>
    <s v="N"/>
    <m/>
    <m/>
    <m/>
    <m/>
    <m/>
    <m/>
    <m/>
    <m/>
    <s v="N"/>
    <n v="31603374"/>
    <s v="Final Folheto"/>
    <m/>
    <x v="0"/>
    <m/>
    <n v="58"/>
    <s v="FRAG - COLOR E TOILETRIES - EVENTO VERAO"/>
    <s v="N"/>
    <m/>
    <m/>
    <s v="N"/>
    <n v="20230306"/>
    <m/>
    <n v="134505446"/>
    <s v="MIXED"/>
    <s v="Tech rep lvl"/>
    <s v="CosmÃ©ticos"/>
    <n v="7"/>
    <m/>
    <n v="0"/>
    <n v="0"/>
    <n v="100"/>
    <n v="134505651"/>
    <n v="999"/>
    <n v="2"/>
    <x v="0"/>
    <x v="0"/>
    <n v="0.68589999999999995"/>
    <n v="0.68589999999999995"/>
    <n v="0.68589999999999995"/>
    <n v="0.68589999999999995"/>
    <n v="0.68589999999999995"/>
    <n v="11.69"/>
    <n v="13.36"/>
    <n v="11.69"/>
    <n v="10.86"/>
    <n v="10.35"/>
    <s v="Brasil + Dia a Dia + VGF2"/>
    <s v="Bronze + Dia a Dia + VGF2"/>
    <s v="Prata + Dia a Dia + VGF2"/>
    <s v="Ouro + Dia a Dia + VGF2"/>
    <s v="Estrela + Dia a Dia + VGF2"/>
    <n v="30"/>
    <n v="20"/>
    <n v="30"/>
    <n v="35"/>
    <n v="38"/>
    <n v="45.79"/>
    <n v="45.79"/>
    <n v="45.79"/>
    <n v="45.79"/>
    <n v="45.79"/>
    <n v="0"/>
    <n v="0"/>
    <n v="0"/>
    <n v="0"/>
    <n v="0"/>
    <n v="11.69"/>
    <n v="13.36"/>
    <n v="11.69"/>
    <n v="10.86"/>
    <n v="10.35"/>
    <n v="100.1"/>
    <n v="88.41"/>
    <n v="100.1"/>
    <n v="105.91"/>
    <n v="109.48"/>
    <n v="55"/>
    <n v="51"/>
    <n v="44"/>
    <n v="41"/>
    <n v="39"/>
  </r>
  <r>
    <n v="632859"/>
    <x v="930"/>
    <n v="20210316"/>
    <m/>
    <s v="FRAGRANCE"/>
    <x v="386"/>
    <s v="MUSK INTENSE BODY SPLASH 50ML"/>
    <n v="1227701"/>
    <x v="930"/>
    <n v="1"/>
    <s v="IN-LINE (EXCL NR)"/>
    <s v="BUY QUANTITY N OR MORE TO GET DISCOUNTED PRICE"/>
    <n v="0.68589999999999995"/>
    <m/>
    <n v="2.8"/>
    <m/>
    <m/>
    <n v="9.99"/>
    <n v="25.99"/>
    <n v="14426"/>
    <n v="14426"/>
    <n v="58"/>
    <s v="WORK IN PROGRESS"/>
    <n v="134505446"/>
    <s v="NO INCENTIVE"/>
    <s v="N"/>
    <s v="N"/>
    <s v="N"/>
    <s v="N"/>
    <x v="1"/>
    <n v="134726661"/>
    <n v="28"/>
    <n v="32"/>
    <n v="20230306"/>
    <s v="NET ITEM"/>
    <n v="15"/>
    <s v="Y"/>
    <s v="Tech rep lvl + Dia a Dia + VGF2"/>
    <s v="FULL PAYMENT"/>
    <m/>
    <n v="96071.584900000002"/>
    <n v="55678.784899999999"/>
    <n v="84.29"/>
    <m/>
    <s v="BODY SPLASH"/>
    <s v="BODY SPRAY/SPLASH"/>
    <s v="FRAGRANCE JUICES"/>
    <s v="MALE"/>
    <s v="MUSK FRANCHISE"/>
    <s v="MUSK INTENSE"/>
    <n v="0"/>
    <n v="50"/>
    <n v="100"/>
    <s v="N"/>
    <s v="N"/>
    <n v="42604"/>
    <m/>
    <s v="N"/>
    <m/>
    <m/>
    <m/>
    <m/>
    <m/>
    <m/>
    <m/>
    <m/>
    <s v="N"/>
    <n v="31603374"/>
    <s v="Final Folheto"/>
    <m/>
    <x v="0"/>
    <m/>
    <n v="58"/>
    <s v="FRAG - COLOR E TOILETRIES - EVENTO VERAO"/>
    <s v="N"/>
    <m/>
    <m/>
    <s v="N"/>
    <n v="20230306"/>
    <m/>
    <n v="134505446"/>
    <s v="MIXED"/>
    <s v="Tech rep lvl"/>
    <s v="CosmÃ©ticos"/>
    <n v="8"/>
    <m/>
    <n v="0"/>
    <n v="0"/>
    <n v="100"/>
    <n v="134726660"/>
    <n v="999"/>
    <n v="2"/>
    <x v="0"/>
    <x v="0"/>
    <n v="0.68589999999999995"/>
    <n v="0.68589999999999995"/>
    <n v="0.68589999999999995"/>
    <n v="0.68589999999999995"/>
    <n v="0.68589999999999995"/>
    <n v="9.99"/>
    <n v="11.42"/>
    <n v="9.99"/>
    <n v="9.2799999999999994"/>
    <n v="8.85"/>
    <s v="Brasil + Dia a Dia + VGF2"/>
    <s v="Bronze + Dia a Dia + VGF2"/>
    <s v="Prata + Dia a Dia + VGF2"/>
    <s v="Ouro + Dia a Dia + VGF2"/>
    <s v="Estrela + Dia a Dia + VGF2"/>
    <n v="30"/>
    <n v="20"/>
    <n v="30"/>
    <n v="35"/>
    <n v="38"/>
    <n v="45.79"/>
    <n v="45.79"/>
    <n v="45.79"/>
    <n v="45.79"/>
    <n v="45.79"/>
    <n v="0"/>
    <n v="0"/>
    <n v="0"/>
    <n v="0"/>
    <n v="0"/>
    <n v="9.99"/>
    <n v="11.42"/>
    <n v="9.99"/>
    <n v="9.2799999999999994"/>
    <n v="8.85"/>
    <n v="128"/>
    <n v="116.56"/>
    <n v="128"/>
    <n v="133.68"/>
    <n v="137.12"/>
    <n v="61"/>
    <n v="43"/>
    <n v="38"/>
    <n v="35"/>
    <n v="34"/>
  </r>
  <r>
    <n v="632861"/>
    <x v="931"/>
    <n v="20210316"/>
    <m/>
    <s v="FRAGRANCE"/>
    <x v="386"/>
    <s v="MUSK FRESH BODY SPLASH 50ML"/>
    <n v="1227703"/>
    <x v="931"/>
    <n v="1"/>
    <s v="IN-LINE (EXCL NR)"/>
    <s v="BUY QUANTITY N OR MORE TO GET DISCOUNTED PRICE"/>
    <n v="0.68589999999999995"/>
    <m/>
    <n v="2.8460000000000001"/>
    <m/>
    <m/>
    <n v="12.67"/>
    <n v="25.99"/>
    <n v="9617"/>
    <n v="9617"/>
    <n v="58"/>
    <s v="WORK IN PROGRESS"/>
    <n v="134505446"/>
    <s v="NO INCENTIVE"/>
    <s v="N"/>
    <s v="N"/>
    <s v="N"/>
    <s v="N"/>
    <x v="1"/>
    <n v="134505484"/>
    <n v="28"/>
    <n v="32"/>
    <n v="20230306"/>
    <s v="NET ITEM"/>
    <n v="15"/>
    <s v="Y"/>
    <s v="Tech rep lvl + Dia a Dia + VGF2"/>
    <s v="FULL PAYMENT"/>
    <m/>
    <n v="81218.214600000007"/>
    <n v="53848.232600000003"/>
    <n v="84.04"/>
    <m/>
    <s v="BODY SPLASH"/>
    <s v="BODY SPRAY/SPLASH"/>
    <s v="FRAGRANCE JUICES"/>
    <s v="MALE"/>
    <s v="MUSK FRANCHISE"/>
    <s v="MUSK FRESH"/>
    <n v="0"/>
    <n v="50"/>
    <n v="100"/>
    <s v="N"/>
    <s v="N"/>
    <n v="42606"/>
    <m/>
    <s v="N"/>
    <m/>
    <m/>
    <m/>
    <m/>
    <m/>
    <m/>
    <m/>
    <m/>
    <s v="N"/>
    <n v="31603374"/>
    <s v="Final Folheto"/>
    <m/>
    <x v="0"/>
    <m/>
    <n v="58"/>
    <s v="FRAG - COLOR E TOILETRIES - EVENTO VERAO"/>
    <s v="N"/>
    <m/>
    <m/>
    <s v="N"/>
    <n v="20230306"/>
    <m/>
    <n v="134505446"/>
    <s v="MIXED"/>
    <s v="Tech rep lvl"/>
    <s v="CosmÃ©ticos"/>
    <n v="4"/>
    <m/>
    <n v="0"/>
    <n v="0"/>
    <n v="100"/>
    <n v="134505483"/>
    <n v="999"/>
    <n v="2"/>
    <x v="0"/>
    <x v="0"/>
    <n v="0.68589999999999995"/>
    <n v="0.68589999999999995"/>
    <n v="0.68589999999999995"/>
    <n v="0.68589999999999995"/>
    <n v="0.68589999999999995"/>
    <n v="12.67"/>
    <n v="14.48"/>
    <n v="12.67"/>
    <n v="11.77"/>
    <n v="11.22"/>
    <s v="Brasil + Dia a Dia + VGF2"/>
    <s v="Bronze + Dia a Dia + VGF2"/>
    <s v="Prata + Dia a Dia + VGF2"/>
    <s v="Ouro + Dia a Dia + VGF2"/>
    <s v="Estrela + Dia a Dia + VGF2"/>
    <n v="30"/>
    <n v="20"/>
    <n v="30"/>
    <n v="35"/>
    <n v="38"/>
    <n v="45.79"/>
    <n v="45.79"/>
    <n v="45.79"/>
    <n v="45.79"/>
    <n v="45.79"/>
    <n v="0"/>
    <n v="0"/>
    <n v="0"/>
    <n v="0"/>
    <n v="0"/>
    <n v="12.67"/>
    <n v="14.48"/>
    <n v="12.67"/>
    <n v="11.77"/>
    <n v="11.22"/>
    <n v="53.28"/>
    <n v="46.04"/>
    <n v="53.28"/>
    <n v="56.88"/>
    <n v="59.08"/>
    <n v="51"/>
    <n v="55"/>
    <n v="48"/>
    <n v="45"/>
    <n v="43"/>
  </r>
  <r>
    <n v="632861"/>
    <x v="931"/>
    <n v="20210316"/>
    <m/>
    <s v="FRAGRANCE"/>
    <x v="386"/>
    <s v="MUSK FRESH BODY SPLASH 50ML"/>
    <n v="1227703"/>
    <x v="931"/>
    <n v="1"/>
    <s v="IN-LINE (EXCL NR)"/>
    <s v="BUY QUANTITY N OR MORE TO GET DISCOUNTED PRICE"/>
    <n v="0.68589999999999995"/>
    <m/>
    <n v="2.8460000000000001"/>
    <m/>
    <m/>
    <n v="11.69"/>
    <n v="25.99"/>
    <n v="5129"/>
    <n v="5129"/>
    <n v="58"/>
    <s v="WORK IN PROGRESS"/>
    <n v="134505446"/>
    <s v="NO INCENTIVE"/>
    <s v="N"/>
    <s v="N"/>
    <s v="N"/>
    <s v="N"/>
    <x v="1"/>
    <n v="134505604"/>
    <n v="28"/>
    <n v="32"/>
    <n v="20230306"/>
    <s v="NET ITEM"/>
    <n v="15"/>
    <s v="Y"/>
    <s v="Tech rep lvl + Dia a Dia + VGF2"/>
    <s v="FULL PAYMENT"/>
    <m/>
    <n v="39964.333899999998"/>
    <n v="25367.1999"/>
    <n v="84.04"/>
    <m/>
    <s v="BODY SPLASH"/>
    <s v="BODY SPRAY/SPLASH"/>
    <s v="FRAGRANCE JUICES"/>
    <s v="MALE"/>
    <s v="MUSK FRANCHISE"/>
    <s v="MUSK FRESH"/>
    <n v="0"/>
    <n v="50"/>
    <n v="100"/>
    <s v="N"/>
    <s v="N"/>
    <n v="42606"/>
    <m/>
    <s v="N"/>
    <m/>
    <m/>
    <m/>
    <m/>
    <m/>
    <m/>
    <m/>
    <m/>
    <s v="N"/>
    <n v="31603374"/>
    <s v="Final Folheto"/>
    <m/>
    <x v="0"/>
    <m/>
    <n v="58"/>
    <s v="FRAG - COLOR E TOILETRIES - EVENTO VERAO"/>
    <s v="N"/>
    <m/>
    <m/>
    <s v="N"/>
    <n v="20230306"/>
    <m/>
    <n v="134505446"/>
    <s v="MIXED"/>
    <s v="Tech rep lvl"/>
    <s v="CosmÃ©ticos"/>
    <n v="7"/>
    <m/>
    <n v="0"/>
    <n v="0"/>
    <n v="100"/>
    <n v="134505603"/>
    <n v="999"/>
    <n v="2"/>
    <x v="0"/>
    <x v="0"/>
    <n v="0.68589999999999995"/>
    <n v="0.68589999999999995"/>
    <n v="0.68589999999999995"/>
    <n v="0.68589999999999995"/>
    <n v="0.68589999999999995"/>
    <n v="11.69"/>
    <n v="13.36"/>
    <n v="11.69"/>
    <n v="10.86"/>
    <n v="10.35"/>
    <s v="Brasil + Dia a Dia + VGF2"/>
    <s v="Bronze + Dia a Dia + VGF2"/>
    <s v="Prata + Dia a Dia + VGF2"/>
    <s v="Ouro + Dia a Dia + VGF2"/>
    <s v="Estrela + Dia a Dia + VGF2"/>
    <n v="30"/>
    <n v="20"/>
    <n v="30"/>
    <n v="35"/>
    <n v="38"/>
    <n v="45.79"/>
    <n v="45.79"/>
    <n v="45.79"/>
    <n v="45.79"/>
    <n v="45.79"/>
    <n v="0"/>
    <n v="0"/>
    <n v="0"/>
    <n v="0"/>
    <n v="0"/>
    <n v="11.69"/>
    <n v="13.36"/>
    <n v="11.69"/>
    <n v="10.86"/>
    <n v="10.35"/>
    <n v="100.1"/>
    <n v="88.41"/>
    <n v="100.1"/>
    <n v="105.91"/>
    <n v="109.48"/>
    <n v="55"/>
    <n v="51"/>
    <n v="44"/>
    <n v="41"/>
    <n v="39"/>
  </r>
  <r>
    <n v="632861"/>
    <x v="931"/>
    <n v="20210316"/>
    <m/>
    <s v="FRAGRANCE"/>
    <x v="386"/>
    <s v="MUSK FRESH BODY SPLASH 50ML"/>
    <n v="1227703"/>
    <x v="931"/>
    <n v="1"/>
    <s v="IN-LINE (EXCL NR)"/>
    <s v="BUY QUANTITY N OR MORE TO GET DISCOUNTED PRICE"/>
    <n v="0.68589999999999995"/>
    <m/>
    <n v="2.8460000000000001"/>
    <m/>
    <m/>
    <n v="9.99"/>
    <n v="25.99"/>
    <n v="12823"/>
    <n v="12823"/>
    <n v="58"/>
    <s v="WORK IN PROGRESS"/>
    <n v="134505446"/>
    <s v="NO INCENTIVE"/>
    <s v="N"/>
    <s v="N"/>
    <s v="N"/>
    <s v="N"/>
    <x v="1"/>
    <n v="134726673"/>
    <n v="28"/>
    <n v="32"/>
    <n v="20230306"/>
    <s v="NET ITEM"/>
    <n v="15"/>
    <s v="Y"/>
    <s v="Tech rep lvl + Dia a Dia + VGF2"/>
    <s v="FULL PAYMENT"/>
    <m/>
    <n v="85396.703699999998"/>
    <n v="48902.445699999997"/>
    <n v="84.04"/>
    <m/>
    <s v="BODY SPLASH"/>
    <s v="BODY SPRAY/SPLASH"/>
    <s v="FRAGRANCE JUICES"/>
    <s v="MALE"/>
    <s v="MUSK FRANCHISE"/>
    <s v="MUSK FRESH"/>
    <n v="0"/>
    <n v="50"/>
    <n v="100"/>
    <s v="N"/>
    <s v="N"/>
    <n v="42606"/>
    <m/>
    <s v="N"/>
    <m/>
    <m/>
    <m/>
    <m/>
    <m/>
    <m/>
    <m/>
    <m/>
    <s v="N"/>
    <n v="31603374"/>
    <s v="Final Folheto"/>
    <m/>
    <x v="0"/>
    <m/>
    <n v="58"/>
    <s v="FRAG - COLOR E TOILETRIES - EVENTO VERAO"/>
    <s v="N"/>
    <m/>
    <m/>
    <s v="N"/>
    <n v="20230306"/>
    <m/>
    <n v="134505446"/>
    <s v="MIXED"/>
    <s v="Tech rep lvl"/>
    <s v="CosmÃ©ticos"/>
    <n v="8"/>
    <m/>
    <n v="0"/>
    <n v="0"/>
    <n v="100"/>
    <n v="134726672"/>
    <n v="999"/>
    <n v="2"/>
    <x v="0"/>
    <x v="0"/>
    <n v="0.68589999999999995"/>
    <n v="0.68589999999999995"/>
    <n v="0.68589999999999995"/>
    <n v="0.68589999999999995"/>
    <n v="0.68589999999999995"/>
    <n v="9.99"/>
    <n v="11.42"/>
    <n v="9.99"/>
    <n v="9.2799999999999994"/>
    <n v="8.85"/>
    <s v="Brasil + Dia a Dia + VGF2"/>
    <s v="Bronze + Dia a Dia + VGF2"/>
    <s v="Prata + Dia a Dia + VGF2"/>
    <s v="Ouro + Dia a Dia + VGF2"/>
    <s v="Estrela + Dia a Dia + VGF2"/>
    <n v="30"/>
    <n v="20"/>
    <n v="30"/>
    <n v="35"/>
    <n v="38"/>
    <n v="45.79"/>
    <n v="45.79"/>
    <n v="45.79"/>
    <n v="45.79"/>
    <n v="45.79"/>
    <n v="0"/>
    <n v="0"/>
    <n v="0"/>
    <n v="0"/>
    <n v="0"/>
    <n v="9.99"/>
    <n v="11.42"/>
    <n v="9.99"/>
    <n v="9.2799999999999994"/>
    <n v="8.85"/>
    <n v="128"/>
    <n v="116.56"/>
    <n v="128"/>
    <n v="133.68"/>
    <n v="137.12"/>
    <n v="61"/>
    <n v="43"/>
    <n v="38"/>
    <n v="35"/>
    <n v="34"/>
  </r>
  <r>
    <n v="632864"/>
    <x v="932"/>
    <n v="20210316"/>
    <m/>
    <s v="FRAGRANCE"/>
    <x v="386"/>
    <s v="MUSK FREEZE BODY SPLASH 50ML"/>
    <n v="1227706"/>
    <x v="932"/>
    <n v="1"/>
    <s v="IN-LINE (EXCL NR)"/>
    <s v="BUY QUANTITY N OR MORE TO GET DISCOUNTED PRICE"/>
    <n v="0.68589999999999995"/>
    <m/>
    <n v="2.8690000000000002"/>
    <m/>
    <m/>
    <n v="12.67"/>
    <n v="25.99"/>
    <n v="8415"/>
    <n v="8415"/>
    <n v="58"/>
    <s v="WORK IN PROGRESS"/>
    <n v="134505446"/>
    <s v="NO INCENTIVE"/>
    <s v="N"/>
    <s v="N"/>
    <s v="N"/>
    <s v="N"/>
    <x v="1"/>
    <n v="134505460"/>
    <n v="28"/>
    <n v="32"/>
    <n v="20230306"/>
    <s v="NET ITEM"/>
    <n v="15"/>
    <s v="Y"/>
    <s v="Tech rep lvl + Dia a Dia + VGF2"/>
    <s v="FULL PAYMENT"/>
    <m/>
    <n v="71067.861799999999"/>
    <n v="46925.226799999997"/>
    <n v="83.91"/>
    <m/>
    <s v="BODY SPLASH"/>
    <s v="BODY SPRAY/SPLASH"/>
    <s v="FRAGRANCE JUICES"/>
    <s v="MALE"/>
    <s v="MUSK FRANCHISE"/>
    <s v="MUSK FREEZE"/>
    <n v="0"/>
    <n v="50"/>
    <n v="100"/>
    <s v="N"/>
    <s v="N"/>
    <n v="42610"/>
    <m/>
    <s v="N"/>
    <m/>
    <m/>
    <m/>
    <m/>
    <m/>
    <m/>
    <m/>
    <m/>
    <s v="N"/>
    <n v="31603374"/>
    <s v="Final Folheto"/>
    <m/>
    <x v="0"/>
    <m/>
    <n v="58"/>
    <s v="FRAG - COLOR E TOILETRIES - EVENTO VERAO"/>
    <s v="N"/>
    <m/>
    <m/>
    <s v="N"/>
    <n v="20230306"/>
    <m/>
    <n v="134505446"/>
    <s v="MIXED"/>
    <s v="Tech rep lvl"/>
    <s v="CosmÃ©ticos"/>
    <n v="4"/>
    <m/>
    <n v="0"/>
    <n v="0"/>
    <n v="100"/>
    <n v="134505459"/>
    <n v="999"/>
    <n v="2"/>
    <x v="0"/>
    <x v="0"/>
    <n v="0.68589999999999995"/>
    <n v="0.68589999999999995"/>
    <n v="0.68589999999999995"/>
    <n v="0.68589999999999995"/>
    <n v="0.68589999999999995"/>
    <n v="12.67"/>
    <n v="14.48"/>
    <n v="12.67"/>
    <n v="11.77"/>
    <n v="11.22"/>
    <s v="Brasil + Dia a Dia + VGF2"/>
    <s v="Bronze + Dia a Dia + VGF2"/>
    <s v="Prata + Dia a Dia + VGF2"/>
    <s v="Ouro + Dia a Dia + VGF2"/>
    <s v="Estrela + Dia a Dia + VGF2"/>
    <n v="30"/>
    <n v="20"/>
    <n v="30"/>
    <n v="35"/>
    <n v="38"/>
    <n v="45.79"/>
    <n v="45.79"/>
    <n v="45.79"/>
    <n v="45.79"/>
    <n v="45.79"/>
    <n v="0"/>
    <n v="0"/>
    <n v="0"/>
    <n v="0"/>
    <n v="0"/>
    <n v="12.67"/>
    <n v="14.48"/>
    <n v="12.67"/>
    <n v="11.77"/>
    <n v="11.22"/>
    <n v="53.28"/>
    <n v="46.04"/>
    <n v="53.28"/>
    <n v="56.88"/>
    <n v="59.08"/>
    <n v="51"/>
    <n v="55"/>
    <n v="48"/>
    <n v="45"/>
    <n v="43"/>
  </r>
  <r>
    <n v="632864"/>
    <x v="932"/>
    <n v="20210316"/>
    <m/>
    <s v="FRAGRANCE"/>
    <x v="386"/>
    <s v="MUSK FREEZE BODY SPLASH 50ML"/>
    <n v="1227706"/>
    <x v="932"/>
    <n v="1"/>
    <s v="IN-LINE (EXCL NR)"/>
    <s v="BUY QUANTITY N OR MORE TO GET DISCOUNTED PRICE"/>
    <n v="0.68589999999999995"/>
    <m/>
    <n v="2.8690000000000002"/>
    <m/>
    <m/>
    <n v="11.69"/>
    <n v="25.99"/>
    <n v="4489"/>
    <n v="4489"/>
    <n v="58"/>
    <s v="WORK IN PROGRESS"/>
    <n v="134505446"/>
    <s v="NO INCENTIVE"/>
    <s v="N"/>
    <s v="N"/>
    <s v="N"/>
    <s v="N"/>
    <x v="1"/>
    <n v="134505628"/>
    <n v="28"/>
    <n v="32"/>
    <n v="20230306"/>
    <s v="NET ITEM"/>
    <n v="15"/>
    <s v="Y"/>
    <s v="Tech rep lvl + Dia a Dia + VGF2"/>
    <s v="FULL PAYMENT"/>
    <m/>
    <n v="34976.839500000002"/>
    <n v="22097.898499999999"/>
    <n v="83.91"/>
    <m/>
    <s v="BODY SPLASH"/>
    <s v="BODY SPRAY/SPLASH"/>
    <s v="FRAGRANCE JUICES"/>
    <s v="MALE"/>
    <s v="MUSK FRANCHISE"/>
    <s v="MUSK FREEZE"/>
    <n v="0"/>
    <n v="50"/>
    <n v="100"/>
    <s v="N"/>
    <s v="N"/>
    <n v="42610"/>
    <m/>
    <s v="N"/>
    <m/>
    <m/>
    <m/>
    <m/>
    <m/>
    <m/>
    <m/>
    <m/>
    <s v="N"/>
    <n v="31603374"/>
    <s v="Final Folheto"/>
    <m/>
    <x v="0"/>
    <m/>
    <n v="58"/>
    <s v="FRAG - COLOR E TOILETRIES - EVENTO VERAO"/>
    <s v="N"/>
    <m/>
    <m/>
    <s v="N"/>
    <n v="20230306"/>
    <m/>
    <n v="134505446"/>
    <s v="MIXED"/>
    <s v="Tech rep lvl"/>
    <s v="CosmÃ©ticos"/>
    <n v="7"/>
    <m/>
    <n v="0"/>
    <n v="0"/>
    <n v="100"/>
    <n v="134505627"/>
    <n v="999"/>
    <n v="2"/>
    <x v="0"/>
    <x v="0"/>
    <n v="0.68589999999999995"/>
    <n v="0.68589999999999995"/>
    <n v="0.68589999999999995"/>
    <n v="0.68589999999999995"/>
    <n v="0.68589999999999995"/>
    <n v="11.69"/>
    <n v="13.36"/>
    <n v="11.69"/>
    <n v="10.86"/>
    <n v="10.35"/>
    <s v="Brasil + Dia a Dia + VGF2"/>
    <s v="Bronze + Dia a Dia + VGF2"/>
    <s v="Prata + Dia a Dia + VGF2"/>
    <s v="Ouro + Dia a Dia + VGF2"/>
    <s v="Estrela + Dia a Dia + VGF2"/>
    <n v="30"/>
    <n v="20"/>
    <n v="30"/>
    <n v="35"/>
    <n v="38"/>
    <n v="45.79"/>
    <n v="45.79"/>
    <n v="45.79"/>
    <n v="45.79"/>
    <n v="45.79"/>
    <n v="0"/>
    <n v="0"/>
    <n v="0"/>
    <n v="0"/>
    <n v="0"/>
    <n v="11.69"/>
    <n v="13.36"/>
    <n v="11.69"/>
    <n v="10.86"/>
    <n v="10.35"/>
    <n v="100.1"/>
    <n v="88.41"/>
    <n v="100.1"/>
    <n v="105.91"/>
    <n v="109.48"/>
    <n v="55"/>
    <n v="51"/>
    <n v="44"/>
    <n v="41"/>
    <n v="39"/>
  </r>
  <r>
    <n v="632864"/>
    <x v="932"/>
    <n v="20210316"/>
    <m/>
    <s v="FRAGRANCE"/>
    <x v="386"/>
    <s v="MUSK FREEZE BODY SPLASH 50ML"/>
    <n v="1227706"/>
    <x v="932"/>
    <n v="1"/>
    <s v="IN-LINE (EXCL NR)"/>
    <s v="BUY QUANTITY N OR MORE TO GET DISCOUNTED PRICE"/>
    <n v="0.68589999999999995"/>
    <m/>
    <n v="2.8690000000000002"/>
    <m/>
    <m/>
    <n v="9.99"/>
    <n v="25.99"/>
    <n v="11220"/>
    <n v="11220"/>
    <n v="58"/>
    <s v="WORK IN PROGRESS"/>
    <n v="134505446"/>
    <s v="NO INCENTIVE"/>
    <s v="N"/>
    <s v="N"/>
    <s v="N"/>
    <s v="N"/>
    <x v="1"/>
    <n v="134726686"/>
    <n v="28"/>
    <n v="32"/>
    <n v="20230306"/>
    <s v="NET ITEM"/>
    <n v="15"/>
    <s v="Y"/>
    <s v="Tech rep lvl + Dia a Dia + VGF2"/>
    <s v="FULL PAYMENT"/>
    <m/>
    <n v="74721.822499999995"/>
    <n v="42531.642500000002"/>
    <n v="83.91"/>
    <m/>
    <s v="BODY SPLASH"/>
    <s v="BODY SPRAY/SPLASH"/>
    <s v="FRAGRANCE JUICES"/>
    <s v="MALE"/>
    <s v="MUSK FRANCHISE"/>
    <s v="MUSK FREEZE"/>
    <n v="0"/>
    <n v="50"/>
    <n v="100"/>
    <s v="N"/>
    <s v="N"/>
    <n v="42610"/>
    <m/>
    <s v="N"/>
    <m/>
    <m/>
    <m/>
    <m/>
    <m/>
    <m/>
    <m/>
    <m/>
    <s v="N"/>
    <n v="31603374"/>
    <s v="Final Folheto"/>
    <m/>
    <x v="0"/>
    <m/>
    <n v="58"/>
    <s v="FRAG - COLOR E TOILETRIES - EVENTO VERAO"/>
    <s v="N"/>
    <m/>
    <m/>
    <s v="N"/>
    <n v="20230306"/>
    <m/>
    <n v="134505446"/>
    <s v="MIXED"/>
    <s v="Tech rep lvl"/>
    <s v="CosmÃ©ticos"/>
    <n v="8"/>
    <m/>
    <n v="0"/>
    <n v="0"/>
    <n v="100"/>
    <n v="134726685"/>
    <n v="999"/>
    <n v="2"/>
    <x v="0"/>
    <x v="0"/>
    <n v="0.68589999999999995"/>
    <n v="0.68589999999999995"/>
    <n v="0.68589999999999995"/>
    <n v="0.68589999999999995"/>
    <n v="0.68589999999999995"/>
    <n v="9.99"/>
    <n v="11.42"/>
    <n v="9.99"/>
    <n v="9.2799999999999994"/>
    <n v="8.85"/>
    <s v="Brasil + Dia a Dia + VGF2"/>
    <s v="Bronze + Dia a Dia + VGF2"/>
    <s v="Prata + Dia a Dia + VGF2"/>
    <s v="Ouro + Dia a Dia + VGF2"/>
    <s v="Estrela + Dia a Dia + VGF2"/>
    <n v="30"/>
    <n v="20"/>
    <n v="30"/>
    <n v="35"/>
    <n v="38"/>
    <n v="45.79"/>
    <n v="45.79"/>
    <n v="45.79"/>
    <n v="45.79"/>
    <n v="45.79"/>
    <n v="0"/>
    <n v="0"/>
    <n v="0"/>
    <n v="0"/>
    <n v="0"/>
    <n v="9.99"/>
    <n v="11.42"/>
    <n v="9.99"/>
    <n v="9.2799999999999994"/>
    <n v="8.85"/>
    <n v="128"/>
    <n v="116.56"/>
    <n v="128"/>
    <n v="133.68"/>
    <n v="137.12"/>
    <n v="61"/>
    <n v="43"/>
    <n v="38"/>
    <n v="35"/>
    <n v="34"/>
  </r>
  <r>
    <n v="636714"/>
    <x v="933"/>
    <n v="20220311"/>
    <m/>
    <s v="FRAGRANCE"/>
    <x v="386"/>
    <s v="MUSK MARINE DEO COLOGNE REFORMULATION"/>
    <n v="1230319"/>
    <x v="933"/>
    <n v="1"/>
    <s v="IN-LINE (EXCL NR)"/>
    <s v="BUY QUANTITY N OR MORE TO GET DISCOUNTED PRICE"/>
    <n v="0.68589999999999995"/>
    <m/>
    <n v="2.8239999999999998"/>
    <m/>
    <m/>
    <n v="12.67"/>
    <n v="25.99"/>
    <n v="12021"/>
    <n v="12021"/>
    <n v="58"/>
    <s v="WORK IN PROGRESS"/>
    <n v="134505446"/>
    <s v="NO INCENTIVE"/>
    <s v="N"/>
    <s v="N"/>
    <s v="N"/>
    <s v="N"/>
    <x v="1"/>
    <n v="134505508"/>
    <n v="28"/>
    <n v="32"/>
    <n v="20230306"/>
    <s v="NET ITEM"/>
    <n v="15"/>
    <s v="Y"/>
    <s v="Tech rep lvl + Dia a Dia + VGF2"/>
    <s v="FULL PAYMENT"/>
    <m/>
    <n v="101521.77370000001"/>
    <n v="67574.469800000006"/>
    <n v="84.16"/>
    <m/>
    <s v="COLOGNE SPRAY"/>
    <s v="EDP/EDT/COLOGNE"/>
    <s v="FRAGRANCE JUICES"/>
    <s v="MALE"/>
    <s v="MUSK FRANCHISE"/>
    <s v="MUSK MARINE"/>
    <n v="0"/>
    <n v="50"/>
    <n v="100"/>
    <s v="N"/>
    <s v="N"/>
    <n v="40538"/>
    <m/>
    <s v="N"/>
    <m/>
    <m/>
    <m/>
    <m/>
    <m/>
    <m/>
    <m/>
    <m/>
    <s v="N"/>
    <n v="31603374"/>
    <s v="Final Folheto"/>
    <m/>
    <x v="0"/>
    <m/>
    <n v="58"/>
    <s v="FRAG - COLOR E TOILETRIES - EVENTO VERAO"/>
    <s v="N"/>
    <m/>
    <m/>
    <s v="N"/>
    <n v="20230306"/>
    <m/>
    <n v="134505446"/>
    <s v="MIXED"/>
    <s v="Tech rep lvl"/>
    <s v="CosmÃ©ticos"/>
    <n v="4"/>
    <m/>
    <n v="0"/>
    <n v="0"/>
    <n v="100"/>
    <n v="134505507"/>
    <n v="999"/>
    <n v="2"/>
    <x v="0"/>
    <x v="0"/>
    <n v="0.68589999999999995"/>
    <n v="0.68589999999999995"/>
    <n v="0.68589999999999995"/>
    <n v="0.68589999999999995"/>
    <n v="0.68589999999999995"/>
    <n v="12.67"/>
    <n v="14.48"/>
    <n v="12.67"/>
    <n v="11.77"/>
    <n v="11.22"/>
    <s v="Brasil + Dia a Dia + VGF2"/>
    <s v="Bronze + Dia a Dia + VGF2"/>
    <s v="Prata + Dia a Dia + VGF2"/>
    <s v="Ouro + Dia a Dia + VGF2"/>
    <s v="Estrela + Dia a Dia + VGF2"/>
    <n v="30"/>
    <n v="20"/>
    <n v="30"/>
    <n v="35"/>
    <n v="38"/>
    <n v="45.79"/>
    <n v="45.79"/>
    <n v="45.79"/>
    <n v="45.79"/>
    <n v="45.79"/>
    <n v="0"/>
    <n v="0"/>
    <n v="0"/>
    <n v="0"/>
    <n v="0"/>
    <n v="12.67"/>
    <n v="14.48"/>
    <n v="12.67"/>
    <n v="11.77"/>
    <n v="11.22"/>
    <n v="53.28"/>
    <n v="46.04"/>
    <n v="53.28"/>
    <n v="56.88"/>
    <n v="59.08"/>
    <n v="51"/>
    <n v="55"/>
    <n v="48"/>
    <n v="45"/>
    <n v="43"/>
  </r>
  <r>
    <n v="636714"/>
    <x v="933"/>
    <n v="20220311"/>
    <m/>
    <s v="FRAGRANCE"/>
    <x v="386"/>
    <s v="MUSK MARINE DEO COLOGNE REFORMULATION"/>
    <n v="1230319"/>
    <x v="933"/>
    <n v="1"/>
    <s v="IN-LINE (EXCL NR)"/>
    <s v="BUY QUANTITY N OR MORE TO GET DISCOUNTED PRICE"/>
    <n v="0.68589999999999995"/>
    <m/>
    <n v="2.8239999999999998"/>
    <m/>
    <m/>
    <n v="11.69"/>
    <n v="25.99"/>
    <n v="6411"/>
    <n v="6411"/>
    <n v="58"/>
    <s v="WORK IN PROGRESS"/>
    <n v="134505446"/>
    <s v="NO INCENTIVE"/>
    <s v="N"/>
    <s v="N"/>
    <s v="N"/>
    <s v="N"/>
    <x v="1"/>
    <n v="134505616"/>
    <n v="28"/>
    <n v="32"/>
    <n v="20230306"/>
    <s v="NET ITEM"/>
    <n v="15"/>
    <s v="Y"/>
    <s v="Tech rep lvl + Dia a Dia + VGF2"/>
    <s v="FULL PAYMENT"/>
    <m/>
    <n v="49952.951500000003"/>
    <n v="31848.287499999999"/>
    <n v="84.16"/>
    <m/>
    <s v="COLOGNE SPRAY"/>
    <s v="EDP/EDT/COLOGNE"/>
    <s v="FRAGRANCE JUICES"/>
    <s v="MALE"/>
    <s v="MUSK FRANCHISE"/>
    <s v="MUSK MARINE"/>
    <n v="0"/>
    <n v="50"/>
    <n v="100"/>
    <s v="N"/>
    <s v="N"/>
    <n v="40538"/>
    <m/>
    <s v="N"/>
    <m/>
    <m/>
    <m/>
    <m/>
    <m/>
    <m/>
    <m/>
    <m/>
    <s v="N"/>
    <n v="31603374"/>
    <s v="Final Folheto"/>
    <m/>
    <x v="0"/>
    <m/>
    <n v="58"/>
    <s v="FRAG - COLOR E TOILETRIES - EVENTO VERAO"/>
    <s v="N"/>
    <m/>
    <m/>
    <s v="N"/>
    <n v="20230306"/>
    <m/>
    <n v="134505446"/>
    <s v="MIXED"/>
    <s v="Tech rep lvl"/>
    <s v="CosmÃ©ticos"/>
    <n v="7"/>
    <m/>
    <n v="0"/>
    <n v="0"/>
    <n v="100"/>
    <n v="134505615"/>
    <n v="999"/>
    <n v="2"/>
    <x v="0"/>
    <x v="0"/>
    <n v="0.68589999999999995"/>
    <n v="0.68589999999999995"/>
    <n v="0.68589999999999995"/>
    <n v="0.68589999999999995"/>
    <n v="0.68589999999999995"/>
    <n v="11.69"/>
    <n v="13.36"/>
    <n v="11.69"/>
    <n v="10.86"/>
    <n v="10.35"/>
    <s v="Brasil + Dia a Dia + VGF2"/>
    <s v="Bronze + Dia a Dia + VGF2"/>
    <s v="Prata + Dia a Dia + VGF2"/>
    <s v="Ouro + Dia a Dia + VGF2"/>
    <s v="Estrela + Dia a Dia + VGF2"/>
    <n v="30"/>
    <n v="20"/>
    <n v="30"/>
    <n v="35"/>
    <n v="38"/>
    <n v="45.79"/>
    <n v="45.79"/>
    <n v="45.79"/>
    <n v="45.79"/>
    <n v="45.79"/>
    <n v="0"/>
    <n v="0"/>
    <n v="0"/>
    <n v="0"/>
    <n v="0"/>
    <n v="11.69"/>
    <n v="13.36"/>
    <n v="11.69"/>
    <n v="10.86"/>
    <n v="10.35"/>
    <n v="100.1"/>
    <n v="88.41"/>
    <n v="100.1"/>
    <n v="105.91"/>
    <n v="109.48"/>
    <n v="55"/>
    <n v="51"/>
    <n v="44"/>
    <n v="41"/>
    <n v="39"/>
  </r>
  <r>
    <n v="636714"/>
    <x v="933"/>
    <n v="20220311"/>
    <m/>
    <s v="FRAGRANCE"/>
    <x v="386"/>
    <s v="MUSK MARINE DEO COLOGNE REFORMULATION"/>
    <n v="1230319"/>
    <x v="933"/>
    <n v="1"/>
    <s v="IN-LINE (EXCL NR)"/>
    <s v="BUY QUANTITY N OR MORE TO GET DISCOUNTED PRICE"/>
    <n v="0.68589999999999995"/>
    <m/>
    <n v="2.8239999999999998"/>
    <m/>
    <m/>
    <n v="9.99"/>
    <n v="25.99"/>
    <n v="16028"/>
    <n v="16028"/>
    <n v="58"/>
    <s v="WORK IN PROGRESS"/>
    <n v="134505446"/>
    <s v="NO INCENTIVE"/>
    <s v="N"/>
    <s v="N"/>
    <s v="N"/>
    <s v="N"/>
    <x v="1"/>
    <n v="134726698"/>
    <n v="28"/>
    <n v="32"/>
    <n v="20230306"/>
    <s v="NET ITEM"/>
    <n v="15"/>
    <s v="Y"/>
    <s v="Tech rep lvl + Dia a Dia + VGF2"/>
    <s v="FULL PAYMENT"/>
    <m/>
    <n v="106741.37669999999"/>
    <n v="61478.304700000001"/>
    <n v="84.16"/>
    <m/>
    <s v="COLOGNE SPRAY"/>
    <s v="EDP/EDT/COLOGNE"/>
    <s v="FRAGRANCE JUICES"/>
    <s v="MALE"/>
    <s v="MUSK FRANCHISE"/>
    <s v="MUSK MARINE"/>
    <n v="0"/>
    <n v="50"/>
    <n v="100"/>
    <s v="N"/>
    <s v="N"/>
    <n v="40538"/>
    <m/>
    <s v="N"/>
    <m/>
    <m/>
    <m/>
    <m/>
    <m/>
    <m/>
    <m/>
    <m/>
    <s v="N"/>
    <n v="31603374"/>
    <s v="Final Folheto"/>
    <m/>
    <x v="0"/>
    <m/>
    <n v="58"/>
    <s v="FRAG - COLOR E TOILETRIES - EVENTO VERAO"/>
    <s v="N"/>
    <m/>
    <m/>
    <s v="N"/>
    <n v="20230306"/>
    <m/>
    <n v="134505446"/>
    <s v="MIXED"/>
    <s v="Tech rep lvl"/>
    <s v="CosmÃ©ticos"/>
    <n v="8"/>
    <m/>
    <n v="0"/>
    <n v="0"/>
    <n v="100"/>
    <n v="134726697"/>
    <n v="999"/>
    <n v="2"/>
    <x v="0"/>
    <x v="0"/>
    <n v="0.68589999999999995"/>
    <n v="0.68589999999999995"/>
    <n v="0.68589999999999995"/>
    <n v="0.68589999999999995"/>
    <n v="0.68589999999999995"/>
    <n v="9.99"/>
    <n v="11.42"/>
    <n v="9.99"/>
    <n v="9.2799999999999994"/>
    <n v="8.85"/>
    <s v="Brasil + Dia a Dia + VGF2"/>
    <s v="Bronze + Dia a Dia + VGF2"/>
    <s v="Prata + Dia a Dia + VGF2"/>
    <s v="Ouro + Dia a Dia + VGF2"/>
    <s v="Estrela + Dia a Dia + VGF2"/>
    <n v="30"/>
    <n v="20"/>
    <n v="30"/>
    <n v="35"/>
    <n v="38"/>
    <n v="45.79"/>
    <n v="45.79"/>
    <n v="45.79"/>
    <n v="45.79"/>
    <n v="45.79"/>
    <n v="0"/>
    <n v="0"/>
    <n v="0"/>
    <n v="0"/>
    <n v="0"/>
    <n v="9.99"/>
    <n v="11.42"/>
    <n v="9.99"/>
    <n v="9.2799999999999994"/>
    <n v="8.85"/>
    <n v="128"/>
    <n v="116.56"/>
    <n v="128"/>
    <n v="133.68"/>
    <n v="137.12"/>
    <n v="61"/>
    <n v="43"/>
    <n v="38"/>
    <n v="35"/>
    <n v="34"/>
  </r>
  <r>
    <n v="607400"/>
    <x v="54"/>
    <n v="20200303"/>
    <m/>
    <s v="FRAGRANCE"/>
    <x v="387"/>
    <s v="MULHER &amp; POESIA ALEGRIA BRASILEIRA - EDT"/>
    <n v="1203802"/>
    <x v="54"/>
    <n v="1"/>
    <s v="IN-LINE (EXCL NR)"/>
    <s v="BUY QUANTITY N OR MORE TO GET DISCOUNTED PRICE"/>
    <n v="0.65849999999999997"/>
    <m/>
    <n v="8.1229999999999993"/>
    <m/>
    <m/>
    <n v="35.44"/>
    <n v="74.900000000000006"/>
    <n v="3576"/>
    <n v="3576"/>
    <n v="30"/>
    <s v="WORK IN PROGRESS"/>
    <n v="134505663"/>
    <s v="NO INCENTIVE"/>
    <s v="N"/>
    <s v="N"/>
    <s v="N"/>
    <s v="N"/>
    <x v="1"/>
    <n v="134505677"/>
    <n v="28"/>
    <n v="32"/>
    <n v="20230306"/>
    <s v="NET ITEM"/>
    <n v="15"/>
    <s v="Y"/>
    <s v="Tech rep lvl + Dia a Dia + VGF2"/>
    <s v="FULL PAYMENT"/>
    <m/>
    <n v="81090.251600000003"/>
    <n v="52042.403599999998"/>
    <n v="76.680000000000007"/>
    <m/>
    <s v="EDT SPRAY"/>
    <s v="EDP/EDT/COLOGNE"/>
    <s v="FRAGRANCE JUICES"/>
    <s v="FEMALE"/>
    <s v="MULHER E POESIA/POETRY"/>
    <s v="MORENA FLOR/RED"/>
    <n v="0"/>
    <n v="34"/>
    <n v="100"/>
    <s v="N"/>
    <s v="N"/>
    <n v="40130"/>
    <m/>
    <s v="N"/>
    <s v="RO"/>
    <n v="51.82"/>
    <n v="48.68"/>
    <n v="55.97"/>
    <m/>
    <m/>
    <m/>
    <m/>
    <s v="N"/>
    <n v="86672584"/>
    <s v="Oferta Imperdivel"/>
    <m/>
    <x v="0"/>
    <m/>
    <n v="30"/>
    <s v="PERFUMARIA - 1"/>
    <s v="N"/>
    <m/>
    <m/>
    <s v="N"/>
    <n v="20230306"/>
    <m/>
    <n v="134505663"/>
    <s v="MIXED"/>
    <s v="Tech rep lvl"/>
    <s v="CosmÃ©ticos"/>
    <n v="3"/>
    <m/>
    <n v="0"/>
    <n v="0"/>
    <n v="100"/>
    <n v="134505676"/>
    <n v="999"/>
    <n v="2"/>
    <x v="0"/>
    <x v="0"/>
    <n v="0.65849999999999997"/>
    <n v="0.65849999999999997"/>
    <n v="0.65849999999999997"/>
    <n v="0.65849999999999997"/>
    <n v="0.65849999999999997"/>
    <n v="35.44"/>
    <n v="40.5"/>
    <n v="35.44"/>
    <n v="32.909999999999997"/>
    <n v="31.39"/>
    <s v="Brasil + Dia a Dia + VGF2"/>
    <s v="Bronze + Dia a Dia + VGF2"/>
    <s v="Prata + Dia a Dia + VGF2"/>
    <s v="Ouro + Dia a Dia + VGF2"/>
    <s v="Estrela + Dia a Dia + VGF2"/>
    <n v="30"/>
    <n v="20"/>
    <n v="30"/>
    <n v="35"/>
    <n v="38"/>
    <n v="45.79"/>
    <n v="45.79"/>
    <n v="45.79"/>
    <n v="45.79"/>
    <n v="45.79"/>
    <n v="4"/>
    <n v="4"/>
    <n v="4"/>
    <n v="4"/>
    <n v="4"/>
    <n v="35.44"/>
    <n v="40.5"/>
    <n v="35.44"/>
    <n v="32.909999999999997"/>
    <n v="31.39"/>
    <n v="52.38"/>
    <n v="37.200000000000003"/>
    <n v="52.38"/>
    <n v="59.97"/>
    <n v="64.53"/>
    <n v="33"/>
    <n v="76"/>
    <n v="66"/>
    <n v="62"/>
    <n v="59"/>
  </r>
  <r>
    <n v="607400"/>
    <x v="54"/>
    <n v="20200303"/>
    <m/>
    <s v="FRAGRANCE"/>
    <x v="387"/>
    <s v="MULHER &amp; POESIA ALEGRIA BRASILEIRA - EDT"/>
    <n v="1203802"/>
    <x v="54"/>
    <n v="1"/>
    <s v="IN-LINE (EXCL NR)"/>
    <s v="BUY QUANTITY N OR MORE TO GET DISCOUNTED PRICE"/>
    <n v="0.65849999999999997"/>
    <m/>
    <n v="8.1229999999999993"/>
    <m/>
    <m/>
    <n v="33.33"/>
    <n v="74.900000000000006"/>
    <n v="1916"/>
    <n v="1916"/>
    <n v="30"/>
    <s v="WORK IN PROGRESS"/>
    <n v="134505663"/>
    <s v="NO INCENTIVE"/>
    <s v="N"/>
    <s v="N"/>
    <s v="N"/>
    <s v="N"/>
    <x v="1"/>
    <n v="134505689"/>
    <n v="28"/>
    <n v="32"/>
    <n v="20230306"/>
    <s v="NET ITEM"/>
    <n v="15"/>
    <s v="Y"/>
    <s v="Tech rep lvl + Dia a Dia + VGF2"/>
    <s v="FULL PAYMENT"/>
    <m/>
    <n v="40858.1734"/>
    <n v="25294.505399999998"/>
    <n v="76.680000000000007"/>
    <m/>
    <s v="EDT SPRAY"/>
    <s v="EDP/EDT/COLOGNE"/>
    <s v="FRAGRANCE JUICES"/>
    <s v="FEMALE"/>
    <s v="MULHER E POESIA/POETRY"/>
    <s v="MORENA FLOR/RED"/>
    <n v="0"/>
    <n v="34"/>
    <n v="100"/>
    <s v="N"/>
    <s v="N"/>
    <n v="40130"/>
    <m/>
    <s v="N"/>
    <s v="RO"/>
    <n v="51.82"/>
    <n v="48.68"/>
    <n v="55.97"/>
    <m/>
    <m/>
    <m/>
    <m/>
    <s v="N"/>
    <n v="86672584"/>
    <s v="Oferta Imperdivel"/>
    <m/>
    <x v="0"/>
    <m/>
    <n v="30"/>
    <s v="PERFUMARIA - 1"/>
    <s v="N"/>
    <m/>
    <m/>
    <s v="N"/>
    <n v="20230306"/>
    <m/>
    <n v="134505663"/>
    <s v="MIXED"/>
    <s v="Tech rep lvl"/>
    <s v="CosmÃ©ticos"/>
    <n v="5"/>
    <m/>
    <n v="0"/>
    <n v="0"/>
    <n v="100"/>
    <n v="134505688"/>
    <n v="999"/>
    <n v="2"/>
    <x v="0"/>
    <x v="0"/>
    <n v="0.65849999999999997"/>
    <n v="0.65849999999999997"/>
    <n v="0.65849999999999997"/>
    <n v="0.65849999999999997"/>
    <n v="0.65849999999999997"/>
    <n v="33.33"/>
    <n v="38.090000000000003"/>
    <n v="33.33"/>
    <n v="30.95"/>
    <n v="29.52"/>
    <s v="Brasil + Dia a Dia + VGF2"/>
    <s v="Bronze + Dia a Dia + VGF2"/>
    <s v="Prata + Dia a Dia + VGF2"/>
    <s v="Ouro + Dia a Dia + VGF2"/>
    <s v="Estrela + Dia a Dia + VGF2"/>
    <n v="30"/>
    <n v="20"/>
    <n v="30"/>
    <n v="35"/>
    <n v="38"/>
    <n v="45.79"/>
    <n v="45.79"/>
    <n v="45.79"/>
    <n v="45.79"/>
    <n v="45.79"/>
    <n v="4"/>
    <n v="4"/>
    <n v="4"/>
    <n v="4"/>
    <n v="4"/>
    <n v="33.33"/>
    <n v="38.090000000000003"/>
    <n v="33.33"/>
    <n v="30.95"/>
    <n v="29.52"/>
    <n v="97.85"/>
    <n v="74.05"/>
    <n v="97.85"/>
    <n v="109.75"/>
    <n v="116.9"/>
    <n v="36"/>
    <n v="72"/>
    <n v="63"/>
    <n v="58"/>
    <n v="55"/>
  </r>
  <r>
    <n v="607400"/>
    <x v="54"/>
    <n v="20200303"/>
    <m/>
    <s v="FRAGRANCE"/>
    <x v="387"/>
    <s v="MULHER &amp; POESIA ALEGRIA BRASILEIRA - EDT"/>
    <n v="1203802"/>
    <x v="54"/>
    <n v="1"/>
    <s v="IN-LINE (EXCL NR)"/>
    <s v="BUY QUANTITY N OR MORE TO GET DISCOUNTED PRICE"/>
    <n v="0.65849999999999997"/>
    <m/>
    <n v="8.1229999999999993"/>
    <m/>
    <m/>
    <n v="30.54"/>
    <n v="74.900000000000006"/>
    <n v="4470"/>
    <n v="4470"/>
    <n v="30"/>
    <s v="WORK IN PROGRESS"/>
    <n v="134505663"/>
    <s v="NO INCENTIVE"/>
    <s v="N"/>
    <s v="N"/>
    <s v="N"/>
    <s v="N"/>
    <x v="1"/>
    <n v="134726106"/>
    <n v="28"/>
    <n v="32"/>
    <n v="20230306"/>
    <s v="NET ITEM"/>
    <n v="15"/>
    <s v="Y"/>
    <s v="Tech rep lvl + Dia a Dia + VGF2"/>
    <s v="FULL PAYMENT"/>
    <m/>
    <n v="87347.904599999994"/>
    <n v="51038.094599999997"/>
    <n v="76.680000000000007"/>
    <m/>
    <s v="EDT SPRAY"/>
    <s v="EDP/EDT/COLOGNE"/>
    <s v="FRAGRANCE JUICES"/>
    <s v="FEMALE"/>
    <s v="MULHER E POESIA/POETRY"/>
    <s v="MORENA FLOR/RED"/>
    <n v="0"/>
    <n v="34"/>
    <n v="100"/>
    <s v="N"/>
    <s v="N"/>
    <n v="40130"/>
    <m/>
    <s v="N"/>
    <s v="RO"/>
    <n v="51.82"/>
    <n v="48.68"/>
    <n v="55.97"/>
    <m/>
    <m/>
    <m/>
    <m/>
    <s v="N"/>
    <n v="86672584"/>
    <s v="Oferta Imperdivel"/>
    <m/>
    <x v="0"/>
    <m/>
    <n v="30"/>
    <s v="PERFUMARIA - 1"/>
    <s v="N"/>
    <m/>
    <m/>
    <s v="N"/>
    <n v="20230306"/>
    <m/>
    <n v="134505663"/>
    <s v="MIXED"/>
    <s v="Tech rep lvl"/>
    <s v="CosmÃ©ticos"/>
    <n v="6"/>
    <m/>
    <n v="0"/>
    <n v="0"/>
    <n v="100"/>
    <n v="134726105"/>
    <n v="999"/>
    <n v="2"/>
    <x v="0"/>
    <x v="0"/>
    <n v="0.65849999999999997"/>
    <n v="0.65849999999999997"/>
    <n v="0.65849999999999997"/>
    <n v="0.65849999999999997"/>
    <n v="0.65849999999999997"/>
    <n v="30.54"/>
    <n v="34.9"/>
    <n v="30.54"/>
    <n v="28.36"/>
    <n v="27.05"/>
    <s v="Brasil + Dia a Dia + VGF2"/>
    <s v="Bronze + Dia a Dia + VGF2"/>
    <s v="Prata + Dia a Dia + VGF2"/>
    <s v="Ouro + Dia a Dia + VGF2"/>
    <s v="Estrela + Dia a Dia + VGF2"/>
    <n v="30"/>
    <n v="20"/>
    <n v="30"/>
    <n v="35"/>
    <n v="38"/>
    <n v="45.79"/>
    <n v="45.79"/>
    <n v="45.79"/>
    <n v="45.79"/>
    <n v="45.79"/>
    <n v="4"/>
    <n v="4"/>
    <n v="4"/>
    <n v="4"/>
    <n v="4"/>
    <n v="30.54"/>
    <n v="34.9"/>
    <n v="30.54"/>
    <n v="28.36"/>
    <n v="27.05"/>
    <n v="134.16"/>
    <n v="108"/>
    <n v="134.16"/>
    <n v="147.24"/>
    <n v="155.1"/>
    <n v="42"/>
    <n v="65"/>
    <n v="57"/>
    <n v="53"/>
    <n v="51"/>
  </r>
  <r>
    <n v="623044"/>
    <x v="55"/>
    <n v="20200311"/>
    <m/>
    <s v="FRAGRANCE"/>
    <x v="387"/>
    <s v="MULHER E POESIA MORENA FLOR REDESIGN"/>
    <n v="1159912"/>
    <x v="55"/>
    <n v="1"/>
    <s v="IN-LINE (EXCL NR)"/>
    <s v="BUY QUANTITY N OR MORE TO GET DISCOUNTED PRICE"/>
    <n v="0.65849999999999997"/>
    <m/>
    <n v="7.88"/>
    <m/>
    <m/>
    <n v="35.44"/>
    <n v="74.900000000000006"/>
    <n v="11886"/>
    <n v="11886"/>
    <n v="30"/>
    <s v="WORK IN PROGRESS"/>
    <n v="134505663"/>
    <s v="NO INCENTIVE"/>
    <s v="N"/>
    <s v="N"/>
    <s v="N"/>
    <s v="N"/>
    <x v="1"/>
    <n v="134505665"/>
    <n v="28"/>
    <n v="32"/>
    <n v="20230306"/>
    <s v="NET ITEM"/>
    <n v="15"/>
    <s v="Y"/>
    <s v="Tech rep lvl + Dia a Dia + VGF2"/>
    <s v="FULL PAYMENT"/>
    <m/>
    <n v="269534.92839999998"/>
    <n v="175873.24840000001"/>
    <n v="77.38"/>
    <m/>
    <s v="EDT SPRAY"/>
    <s v="EDP/EDT/COLOGNE"/>
    <s v="FRAGRANCE JUICES"/>
    <s v="FEMALE"/>
    <s v="MULHER E POESIA/POETRY"/>
    <s v="MORENA FLOR/RED"/>
    <n v="0"/>
    <n v="34"/>
    <n v="100"/>
    <s v="N"/>
    <s v="N"/>
    <n v="40127"/>
    <m/>
    <s v="N"/>
    <s v="RO"/>
    <n v="51.82"/>
    <n v="48.68"/>
    <n v="55.97"/>
    <m/>
    <m/>
    <m/>
    <m/>
    <s v="N"/>
    <n v="86672584"/>
    <s v="Oferta Imperdivel"/>
    <m/>
    <x v="0"/>
    <m/>
    <n v="30"/>
    <s v="PERFUMARIA - 1"/>
    <s v="N"/>
    <m/>
    <m/>
    <s v="N"/>
    <n v="20230306"/>
    <m/>
    <n v="134505663"/>
    <s v="MIXED"/>
    <s v="Tech rep lvl"/>
    <s v="CosmÃ©ticos"/>
    <n v="3"/>
    <m/>
    <n v="0"/>
    <n v="0"/>
    <n v="100"/>
    <n v="134505664"/>
    <n v="999"/>
    <n v="2"/>
    <x v="0"/>
    <x v="0"/>
    <n v="0.65849999999999997"/>
    <n v="0.65849999999999997"/>
    <n v="0.65849999999999997"/>
    <n v="0.65849999999999997"/>
    <n v="0.65849999999999997"/>
    <n v="35.44"/>
    <n v="40.5"/>
    <n v="35.44"/>
    <n v="32.909999999999997"/>
    <n v="31.39"/>
    <s v="Brasil + Dia a Dia + VGF2"/>
    <s v="Bronze + Dia a Dia + VGF2"/>
    <s v="Prata + Dia a Dia + VGF2"/>
    <s v="Ouro + Dia a Dia + VGF2"/>
    <s v="Estrela + Dia a Dia + VGF2"/>
    <n v="30"/>
    <n v="20"/>
    <n v="30"/>
    <n v="35"/>
    <n v="38"/>
    <n v="45.79"/>
    <n v="45.79"/>
    <n v="45.79"/>
    <n v="45.79"/>
    <n v="45.79"/>
    <n v="4"/>
    <n v="4"/>
    <n v="4"/>
    <n v="4"/>
    <n v="4"/>
    <n v="35.44"/>
    <n v="40.5"/>
    <n v="35.44"/>
    <n v="32.909999999999997"/>
    <n v="31.39"/>
    <n v="52.38"/>
    <n v="37.200000000000003"/>
    <n v="52.38"/>
    <n v="59.97"/>
    <n v="64.53"/>
    <n v="33"/>
    <n v="76"/>
    <n v="66"/>
    <n v="62"/>
    <n v="59"/>
  </r>
  <r>
    <n v="623044"/>
    <x v="55"/>
    <n v="20200311"/>
    <m/>
    <s v="FRAGRANCE"/>
    <x v="387"/>
    <s v="MULHER E POESIA MORENA FLOR REDESIGN"/>
    <n v="1159912"/>
    <x v="55"/>
    <n v="1"/>
    <s v="IN-LINE (EXCL NR)"/>
    <s v="BUY QUANTITY N OR MORE TO GET DISCOUNTED PRICE"/>
    <n v="0.65849999999999997"/>
    <m/>
    <n v="7.88"/>
    <m/>
    <m/>
    <n v="33.33"/>
    <n v="74.900000000000006"/>
    <n v="6368"/>
    <n v="6368"/>
    <n v="30"/>
    <s v="WORK IN PROGRESS"/>
    <n v="134505663"/>
    <s v="NO INCENTIVE"/>
    <s v="N"/>
    <s v="N"/>
    <s v="N"/>
    <s v="N"/>
    <x v="1"/>
    <n v="134505701"/>
    <n v="28"/>
    <n v="32"/>
    <n v="20230306"/>
    <s v="NET ITEM"/>
    <n v="15"/>
    <s v="Y"/>
    <s v="Tech rep lvl + Dia a Dia + VGF2"/>
    <s v="FULL PAYMENT"/>
    <m/>
    <n v="135808.05230000001"/>
    <n v="85628.212199999994"/>
    <n v="77.38"/>
    <m/>
    <s v="EDT SPRAY"/>
    <s v="EDP/EDT/COLOGNE"/>
    <s v="FRAGRANCE JUICES"/>
    <s v="FEMALE"/>
    <s v="MULHER E POESIA/POETRY"/>
    <s v="MORENA FLOR/RED"/>
    <n v="0"/>
    <n v="34"/>
    <n v="100"/>
    <s v="N"/>
    <s v="N"/>
    <n v="40127"/>
    <m/>
    <s v="N"/>
    <s v="RO"/>
    <n v="51.82"/>
    <n v="48.68"/>
    <n v="55.97"/>
    <m/>
    <m/>
    <m/>
    <m/>
    <s v="N"/>
    <n v="86672584"/>
    <s v="Oferta Imperdivel"/>
    <m/>
    <x v="0"/>
    <m/>
    <n v="30"/>
    <s v="PERFUMARIA - 1"/>
    <s v="N"/>
    <m/>
    <m/>
    <s v="N"/>
    <n v="20230306"/>
    <m/>
    <n v="134505663"/>
    <s v="MIXED"/>
    <s v="Tech rep lvl"/>
    <s v="CosmÃ©ticos"/>
    <n v="5"/>
    <m/>
    <n v="0"/>
    <n v="0"/>
    <n v="100"/>
    <n v="134505700"/>
    <n v="999"/>
    <n v="2"/>
    <x v="0"/>
    <x v="0"/>
    <n v="0.65849999999999997"/>
    <n v="0.65849999999999997"/>
    <n v="0.65849999999999997"/>
    <n v="0.65849999999999997"/>
    <n v="0.65849999999999997"/>
    <n v="33.33"/>
    <n v="38.090000000000003"/>
    <n v="33.33"/>
    <n v="30.95"/>
    <n v="29.52"/>
    <s v="Brasil + Dia a Dia + VGF2"/>
    <s v="Bronze + Dia a Dia + VGF2"/>
    <s v="Prata + Dia a Dia + VGF2"/>
    <s v="Ouro + Dia a Dia + VGF2"/>
    <s v="Estrela + Dia a Dia + VGF2"/>
    <n v="30"/>
    <n v="20"/>
    <n v="30"/>
    <n v="35"/>
    <n v="38"/>
    <n v="45.79"/>
    <n v="45.79"/>
    <n v="45.79"/>
    <n v="45.79"/>
    <n v="45.79"/>
    <n v="4"/>
    <n v="4"/>
    <n v="4"/>
    <n v="4"/>
    <n v="4"/>
    <n v="33.33"/>
    <n v="38.090000000000003"/>
    <n v="33.33"/>
    <n v="30.95"/>
    <n v="29.52"/>
    <n v="97.85"/>
    <n v="74.05"/>
    <n v="97.85"/>
    <n v="109.75"/>
    <n v="116.9"/>
    <n v="36"/>
    <n v="72"/>
    <n v="63"/>
    <n v="58"/>
    <n v="55"/>
  </r>
  <r>
    <n v="623044"/>
    <x v="55"/>
    <n v="20200311"/>
    <m/>
    <s v="FRAGRANCE"/>
    <x v="387"/>
    <s v="MULHER E POESIA MORENA FLOR REDESIGN"/>
    <n v="1159912"/>
    <x v="55"/>
    <n v="1"/>
    <s v="IN-LINE (EXCL NR)"/>
    <s v="BUY QUANTITY N OR MORE TO GET DISCOUNTED PRICE"/>
    <n v="0.65849999999999997"/>
    <m/>
    <n v="7.88"/>
    <m/>
    <m/>
    <n v="30.54"/>
    <n v="74.900000000000006"/>
    <n v="14858"/>
    <n v="14858"/>
    <n v="30"/>
    <s v="WORK IN PROGRESS"/>
    <n v="134505663"/>
    <s v="NO INCENTIVE"/>
    <s v="N"/>
    <s v="N"/>
    <s v="N"/>
    <s v="N"/>
    <x v="1"/>
    <n v="134725646"/>
    <n v="28"/>
    <n v="32"/>
    <n v="20230306"/>
    <s v="NET ITEM"/>
    <n v="15"/>
    <s v="Y"/>
    <s v="Tech rep lvl + Dia a Dia + VGF2"/>
    <s v="FULL PAYMENT"/>
    <m/>
    <n v="290347.78230000002"/>
    <n v="173266.74230000001"/>
    <n v="77.38"/>
    <m/>
    <s v="EDT SPRAY"/>
    <s v="EDP/EDT/COLOGNE"/>
    <s v="FRAGRANCE JUICES"/>
    <s v="FEMALE"/>
    <s v="MULHER E POESIA/POETRY"/>
    <s v="MORENA FLOR/RED"/>
    <n v="0"/>
    <n v="34"/>
    <n v="100"/>
    <s v="N"/>
    <s v="N"/>
    <n v="40127"/>
    <m/>
    <s v="N"/>
    <s v="RO"/>
    <n v="51.82"/>
    <n v="48.68"/>
    <n v="55.97"/>
    <m/>
    <m/>
    <m/>
    <m/>
    <s v="N"/>
    <n v="86672584"/>
    <s v="Oferta Imperdivel"/>
    <m/>
    <x v="0"/>
    <m/>
    <n v="30"/>
    <s v="PERFUMARIA - 1"/>
    <s v="N"/>
    <m/>
    <m/>
    <s v="N"/>
    <n v="20230306"/>
    <m/>
    <n v="134505663"/>
    <s v="MIXED"/>
    <s v="Tech rep lvl"/>
    <s v="CosmÃ©ticos"/>
    <n v="6"/>
    <m/>
    <n v="0"/>
    <n v="0"/>
    <n v="100"/>
    <n v="134725644"/>
    <n v="999"/>
    <n v="2"/>
    <x v="0"/>
    <x v="0"/>
    <n v="0.65849999999999997"/>
    <n v="0.65849999999999997"/>
    <n v="0.65849999999999997"/>
    <n v="0.65849999999999997"/>
    <n v="0.65849999999999997"/>
    <n v="30.54"/>
    <n v="34.9"/>
    <n v="30.54"/>
    <n v="28.36"/>
    <n v="27.05"/>
    <s v="Brasil + Dia a Dia + VGF2"/>
    <s v="Bronze + Dia a Dia + VGF2"/>
    <s v="Prata + Dia a Dia + VGF2"/>
    <s v="Ouro + Dia a Dia + VGF2"/>
    <s v="Estrela + Dia a Dia + VGF2"/>
    <n v="30"/>
    <n v="20"/>
    <n v="30"/>
    <n v="35"/>
    <n v="38"/>
    <n v="45.79"/>
    <n v="45.79"/>
    <n v="45.79"/>
    <n v="45.79"/>
    <n v="45.79"/>
    <n v="4"/>
    <n v="4"/>
    <n v="4"/>
    <n v="4"/>
    <n v="4"/>
    <n v="30.54"/>
    <n v="34.9"/>
    <n v="30.54"/>
    <n v="28.36"/>
    <n v="27.05"/>
    <n v="134.16"/>
    <n v="108"/>
    <n v="134.16"/>
    <n v="147.24"/>
    <n v="155.1"/>
    <n v="42"/>
    <n v="65"/>
    <n v="57"/>
    <n v="53"/>
    <n v="51"/>
  </r>
  <r>
    <n v="638575"/>
    <x v="934"/>
    <n v="20230301"/>
    <m/>
    <s v="FRAGRANCE"/>
    <x v="387"/>
    <s v="MULHER"/>
    <n v="1231758"/>
    <x v="934"/>
    <n v="1"/>
    <s v="IN-LINE (EXCL NR)"/>
    <s v="BUY QUANTITY N OR MORE TO GET DISCOUNTED PRICE"/>
    <n v="0.68589999999999995"/>
    <m/>
    <n v="8.0660000000000007"/>
    <m/>
    <m/>
    <n v="35.44"/>
    <n v="74.900000000000006"/>
    <n v="9277"/>
    <n v="9277"/>
    <n v="30"/>
    <s v="WORK IN PROGRESS"/>
    <n v="134505663"/>
    <s v="NO INCENTIVE"/>
    <s v="N"/>
    <s v="N"/>
    <s v="N"/>
    <s v="N"/>
    <x v="1"/>
    <n v="134726322"/>
    <n v="28"/>
    <n v="32"/>
    <n v="20230306"/>
    <s v="NET ITEM"/>
    <n v="15"/>
    <s v="Y"/>
    <s v="Tech rep lvl + Dia a Dia + VGF2"/>
    <s v="FULL PAYMENT"/>
    <m/>
    <n v="219124.58960000001"/>
    <n v="144296.3076"/>
    <n v="77.77"/>
    <m/>
    <s v="EDT SPRAY"/>
    <s v="EDP/EDT/COLOGNE"/>
    <s v="FRAGRANCE JUICES"/>
    <s v="FEMALE"/>
    <s v="MULHER E POESIA/POETRY"/>
    <s v="LUZ DOS OLHOS TEUS"/>
    <n v="0"/>
    <n v="34"/>
    <n v="100"/>
    <s v="N"/>
    <s v="N"/>
    <n v="41498"/>
    <m/>
    <s v="N"/>
    <s v="SP"/>
    <n v="50.76"/>
    <n v="66.900000000000006"/>
    <n v="70.099999999999994"/>
    <m/>
    <m/>
    <m/>
    <m/>
    <s v="N"/>
    <n v="86672584"/>
    <s v="Oferta Imperdivel"/>
    <m/>
    <x v="0"/>
    <m/>
    <n v="30"/>
    <s v="PERFUMARIA - 1"/>
    <s v="N"/>
    <m/>
    <m/>
    <s v="N"/>
    <n v="20230306"/>
    <m/>
    <n v="134505663"/>
    <s v="MIXED"/>
    <s v="Tech rep lvl"/>
    <s v="CosmÃ©ticos"/>
    <n v="3"/>
    <m/>
    <n v="0"/>
    <n v="0"/>
    <n v="100"/>
    <n v="134726321"/>
    <n v="999"/>
    <n v="2"/>
    <x v="0"/>
    <x v="0"/>
    <n v="0.68589999999999995"/>
    <n v="0.68589999999999995"/>
    <n v="0.68589999999999995"/>
    <n v="0.68589999999999995"/>
    <n v="0.68589999999999995"/>
    <n v="35.44"/>
    <n v="40.5"/>
    <n v="35.44"/>
    <n v="32.909999999999997"/>
    <n v="31.39"/>
    <s v="Brasil + Dia a Dia + VGF2"/>
    <s v="Bronze + Dia a Dia + VGF2"/>
    <s v="Prata + Dia a Dia + VGF2"/>
    <s v="Ouro + Dia a Dia + VGF2"/>
    <s v="Estrela + Dia a Dia + VGF2"/>
    <n v="30"/>
    <n v="20"/>
    <n v="30"/>
    <n v="35"/>
    <n v="38"/>
    <n v="45.79"/>
    <n v="45.79"/>
    <n v="45.79"/>
    <n v="45.79"/>
    <n v="45.79"/>
    <n v="0"/>
    <n v="0"/>
    <n v="0"/>
    <n v="0"/>
    <n v="0"/>
    <n v="35.44"/>
    <n v="40.5"/>
    <n v="35.44"/>
    <n v="32.909999999999997"/>
    <n v="31.39"/>
    <n v="52.38"/>
    <n v="37.200000000000003"/>
    <n v="52.38"/>
    <n v="59.97"/>
    <n v="64.53"/>
    <n v="33"/>
    <n v="76"/>
    <n v="66"/>
    <n v="62"/>
    <n v="59"/>
  </r>
  <r>
    <n v="638575"/>
    <x v="934"/>
    <n v="20230301"/>
    <m/>
    <s v="FRAGRANCE"/>
    <x v="387"/>
    <s v="MULHER"/>
    <n v="1231758"/>
    <x v="934"/>
    <n v="1"/>
    <s v="IN-LINE (EXCL NR)"/>
    <s v="BUY QUANTITY N OR MORE TO GET DISCOUNTED PRICE"/>
    <n v="0.68589999999999995"/>
    <m/>
    <n v="8.0660000000000007"/>
    <m/>
    <m/>
    <n v="33.33"/>
    <n v="74.900000000000006"/>
    <n v="4970"/>
    <n v="4970"/>
    <n v="30"/>
    <s v="WORK IN PROGRESS"/>
    <n v="134505663"/>
    <s v="NO INCENTIVE"/>
    <s v="N"/>
    <s v="N"/>
    <s v="N"/>
    <s v="N"/>
    <x v="1"/>
    <n v="134726358"/>
    <n v="28"/>
    <n v="32"/>
    <n v="20230306"/>
    <s v="NET ITEM"/>
    <n v="15"/>
    <s v="Y"/>
    <s v="Tech rep lvl + Dia a Dia + VGF2"/>
    <s v="FULL PAYMENT"/>
    <m/>
    <n v="110400.42690000001"/>
    <n v="70312.406900000002"/>
    <n v="77.77"/>
    <m/>
    <s v="EDT SPRAY"/>
    <s v="EDP/EDT/COLOGNE"/>
    <s v="FRAGRANCE JUICES"/>
    <s v="FEMALE"/>
    <s v="MULHER E POESIA/POETRY"/>
    <s v="LUZ DOS OLHOS TEUS"/>
    <n v="0"/>
    <n v="34"/>
    <n v="100"/>
    <s v="N"/>
    <s v="N"/>
    <n v="41498"/>
    <m/>
    <s v="N"/>
    <s v="SP"/>
    <n v="50.76"/>
    <n v="66.900000000000006"/>
    <n v="70.099999999999994"/>
    <m/>
    <m/>
    <m/>
    <m/>
    <s v="N"/>
    <n v="86672584"/>
    <s v="Oferta Imperdivel"/>
    <m/>
    <x v="0"/>
    <m/>
    <n v="30"/>
    <s v="PERFUMARIA - 1"/>
    <s v="N"/>
    <m/>
    <m/>
    <s v="N"/>
    <n v="20230306"/>
    <m/>
    <n v="134505663"/>
    <s v="MIXED"/>
    <s v="Tech rep lvl"/>
    <s v="CosmÃ©ticos"/>
    <n v="5"/>
    <m/>
    <n v="0"/>
    <n v="0"/>
    <n v="100"/>
    <n v="134726357"/>
    <n v="999"/>
    <n v="2"/>
    <x v="0"/>
    <x v="0"/>
    <n v="0.68589999999999995"/>
    <n v="0.68589999999999995"/>
    <n v="0.68589999999999995"/>
    <n v="0.68589999999999995"/>
    <n v="0.68589999999999995"/>
    <n v="33.33"/>
    <n v="38.090000000000003"/>
    <n v="33.33"/>
    <n v="30.95"/>
    <n v="29.52"/>
    <s v="Brasil + Dia a Dia + VGF2"/>
    <s v="Bronze + Dia a Dia + VGF2"/>
    <s v="Prata + Dia a Dia + VGF2"/>
    <s v="Ouro + Dia a Dia + VGF2"/>
    <s v="Estrela + Dia a Dia + VGF2"/>
    <n v="30"/>
    <n v="20"/>
    <n v="30"/>
    <n v="35"/>
    <n v="38"/>
    <n v="45.79"/>
    <n v="45.79"/>
    <n v="45.79"/>
    <n v="45.79"/>
    <n v="45.79"/>
    <n v="0"/>
    <n v="0"/>
    <n v="0"/>
    <n v="0"/>
    <n v="0"/>
    <n v="33.33"/>
    <n v="38.090000000000003"/>
    <n v="33.33"/>
    <n v="30.95"/>
    <n v="29.52"/>
    <n v="97.85"/>
    <n v="74.05"/>
    <n v="97.85"/>
    <n v="109.75"/>
    <n v="116.9"/>
    <n v="36"/>
    <n v="72"/>
    <n v="63"/>
    <n v="58"/>
    <n v="55"/>
  </r>
  <r>
    <n v="638575"/>
    <x v="934"/>
    <n v="20230301"/>
    <m/>
    <s v="FRAGRANCE"/>
    <x v="387"/>
    <s v="MULHER"/>
    <n v="1231758"/>
    <x v="934"/>
    <n v="1"/>
    <s v="IN-LINE (EXCL NR)"/>
    <s v="BUY QUANTITY N OR MORE TO GET DISCOUNTED PRICE"/>
    <n v="0.68589999999999995"/>
    <m/>
    <n v="8.0660000000000007"/>
    <m/>
    <m/>
    <n v="30.54"/>
    <n v="74.900000000000006"/>
    <n v="11596"/>
    <n v="11596"/>
    <n v="30"/>
    <s v="WORK IN PROGRESS"/>
    <n v="134505663"/>
    <s v="NO INCENTIVE"/>
    <s v="N"/>
    <s v="N"/>
    <s v="N"/>
    <s v="N"/>
    <x v="1"/>
    <n v="134726418"/>
    <n v="28"/>
    <n v="32"/>
    <n v="20230306"/>
    <s v="NET ITEM"/>
    <n v="15"/>
    <s v="Y"/>
    <s v="Tech rep lvl + Dia a Dia + VGF2"/>
    <s v="FULL PAYMENT"/>
    <m/>
    <n v="236031.51699999999"/>
    <n v="142498.18100000001"/>
    <n v="77.77"/>
    <m/>
    <s v="EDT SPRAY"/>
    <s v="EDP/EDT/COLOGNE"/>
    <s v="FRAGRANCE JUICES"/>
    <s v="FEMALE"/>
    <s v="MULHER E POESIA/POETRY"/>
    <s v="LUZ DOS OLHOS TEUS"/>
    <n v="0"/>
    <n v="34"/>
    <n v="100"/>
    <s v="N"/>
    <s v="N"/>
    <n v="41498"/>
    <m/>
    <s v="N"/>
    <s v="SP"/>
    <n v="50.76"/>
    <n v="66.900000000000006"/>
    <n v="70.099999999999994"/>
    <m/>
    <m/>
    <m/>
    <m/>
    <s v="N"/>
    <n v="86672584"/>
    <s v="Oferta Imperdivel"/>
    <m/>
    <x v="0"/>
    <m/>
    <n v="30"/>
    <s v="PERFUMARIA - 1"/>
    <s v="N"/>
    <m/>
    <m/>
    <s v="N"/>
    <n v="20230306"/>
    <m/>
    <n v="134505663"/>
    <s v="MIXED"/>
    <s v="Tech rep lvl"/>
    <s v="CosmÃ©ticos"/>
    <n v="6"/>
    <m/>
    <n v="0"/>
    <n v="0"/>
    <n v="100"/>
    <n v="134726417"/>
    <n v="999"/>
    <n v="2"/>
    <x v="0"/>
    <x v="0"/>
    <n v="0.68589999999999995"/>
    <n v="0.68589999999999995"/>
    <n v="0.68589999999999995"/>
    <n v="0.68589999999999995"/>
    <n v="0.68589999999999995"/>
    <n v="30.54"/>
    <n v="34.9"/>
    <n v="30.54"/>
    <n v="28.36"/>
    <n v="27.05"/>
    <s v="Brasil + Dia a Dia + VGF2"/>
    <s v="Bronze + Dia a Dia + VGF2"/>
    <s v="Prata + Dia a Dia + VGF2"/>
    <s v="Ouro + Dia a Dia + VGF2"/>
    <s v="Estrela + Dia a Dia + VGF2"/>
    <n v="30"/>
    <n v="20"/>
    <n v="30"/>
    <n v="35"/>
    <n v="38"/>
    <n v="45.79"/>
    <n v="45.79"/>
    <n v="45.79"/>
    <n v="45.79"/>
    <n v="45.79"/>
    <n v="0"/>
    <n v="0"/>
    <n v="0"/>
    <n v="0"/>
    <n v="0"/>
    <n v="30.54"/>
    <n v="34.9"/>
    <n v="30.54"/>
    <n v="28.36"/>
    <n v="27.05"/>
    <n v="134.16"/>
    <n v="108"/>
    <n v="134.16"/>
    <n v="147.24"/>
    <n v="155.1"/>
    <n v="42"/>
    <n v="65"/>
    <n v="57"/>
    <n v="53"/>
    <n v="51"/>
  </r>
  <r>
    <n v="639476"/>
    <x v="935"/>
    <n v="20230306"/>
    <m/>
    <s v="FRAGRANCE"/>
    <x v="387"/>
    <s v="MULHER"/>
    <n v="1232364"/>
    <x v="935"/>
    <n v="1"/>
    <s v="NEW COI"/>
    <s v="BUY QUANTITY N OR MORE TO GET DISCOUNTED PRICE"/>
    <n v="0.68589999999999995"/>
    <m/>
    <n v="8.1180000000000003"/>
    <m/>
    <m/>
    <n v="35.44"/>
    <n v="74.900000000000006"/>
    <n v="5617"/>
    <n v="5617"/>
    <n v="30"/>
    <s v="WORK IN PROGRESS"/>
    <n v="134505663"/>
    <s v="NO INCENTIVE"/>
    <s v="N"/>
    <s v="N"/>
    <s v="N"/>
    <s v="N"/>
    <x v="1"/>
    <n v="134726166"/>
    <n v="28"/>
    <n v="32"/>
    <n v="20230306"/>
    <s v="NET ITEM"/>
    <n v="15"/>
    <s v="Y"/>
    <s v="Tech rep lvl + Dia a Dia + VGF2"/>
    <s v="FULL PAYMENT"/>
    <m/>
    <n v="132672.46410000001"/>
    <n v="87073.658100000001"/>
    <n v="77.63"/>
    <m/>
    <s v="EDT SPRAY"/>
    <s v="EDP/EDT/COLOGNE"/>
    <s v="FRAGRANCE JUICES"/>
    <s v="FEMALE"/>
    <s v="MULHER E POESIA/POETRY"/>
    <s v="GAROTA DE IPANEMA"/>
    <n v="0"/>
    <n v="34"/>
    <n v="100"/>
    <s v="N"/>
    <s v="N"/>
    <n v="41346"/>
    <m/>
    <s v="N"/>
    <s v="RO"/>
    <n v="51.83"/>
    <n v="48.69"/>
    <n v="55.97"/>
    <m/>
    <m/>
    <m/>
    <m/>
    <s v="N"/>
    <n v="86672584"/>
    <s v="Oferta Imperdivel"/>
    <m/>
    <x v="0"/>
    <m/>
    <n v="30"/>
    <s v="PERFUMARIA - 1"/>
    <s v="N"/>
    <m/>
    <m/>
    <s v="N"/>
    <n v="20230306"/>
    <m/>
    <n v="134505663"/>
    <s v="MIXED"/>
    <s v="Tech rep lvl"/>
    <s v="CosmÃ©ticos"/>
    <n v="3"/>
    <m/>
    <n v="0"/>
    <n v="0"/>
    <n v="100"/>
    <n v="134726165"/>
    <n v="999"/>
    <n v="2"/>
    <x v="0"/>
    <x v="0"/>
    <n v="0.68589999999999995"/>
    <n v="0.68589999999999995"/>
    <n v="0.68589999999999995"/>
    <n v="0.68589999999999995"/>
    <n v="0.68589999999999995"/>
    <n v="35.44"/>
    <n v="40.5"/>
    <n v="35.44"/>
    <n v="32.909999999999997"/>
    <n v="31.39"/>
    <s v="Brasil + Dia a Dia + VGF2"/>
    <s v="Bronze + Dia a Dia + VGF2"/>
    <s v="Prata + Dia a Dia + VGF2"/>
    <s v="Ouro + Dia a Dia + VGF2"/>
    <s v="Estrela + Dia a Dia + VGF2"/>
    <n v="30"/>
    <n v="20"/>
    <n v="30"/>
    <n v="35"/>
    <n v="38"/>
    <n v="45.79"/>
    <n v="45.79"/>
    <n v="45.79"/>
    <n v="45.79"/>
    <n v="45.79"/>
    <n v="0"/>
    <n v="0"/>
    <n v="0"/>
    <n v="0"/>
    <n v="0"/>
    <n v="35.44"/>
    <n v="40.5"/>
    <n v="35.44"/>
    <n v="32.909999999999997"/>
    <n v="31.39"/>
    <n v="52.38"/>
    <n v="37.200000000000003"/>
    <n v="52.38"/>
    <n v="59.97"/>
    <n v="64.53"/>
    <n v="33"/>
    <n v="76"/>
    <n v="66"/>
    <n v="62"/>
    <n v="59"/>
  </r>
  <r>
    <n v="639476"/>
    <x v="935"/>
    <n v="20230306"/>
    <m/>
    <s v="FRAGRANCE"/>
    <x v="387"/>
    <s v="MULHER"/>
    <n v="1232364"/>
    <x v="935"/>
    <n v="1"/>
    <s v="NEW COI"/>
    <s v="BUY QUANTITY N OR MORE TO GET DISCOUNTED PRICE"/>
    <n v="0.68589999999999995"/>
    <m/>
    <n v="8.1180000000000003"/>
    <m/>
    <m/>
    <n v="33.33"/>
    <n v="74.900000000000006"/>
    <n v="3009"/>
    <n v="3009"/>
    <n v="30"/>
    <s v="WORK IN PROGRESS"/>
    <n v="134505663"/>
    <s v="NO INCENTIVE"/>
    <s v="N"/>
    <s v="N"/>
    <s v="N"/>
    <s v="N"/>
    <x v="1"/>
    <n v="134726178"/>
    <n v="28"/>
    <n v="32"/>
    <n v="20230306"/>
    <s v="NET ITEM"/>
    <n v="15"/>
    <s v="Y"/>
    <s v="Tech rep lvl + Dia a Dia + VGF2"/>
    <s v="FULL PAYMENT"/>
    <m/>
    <n v="66839.212799999994"/>
    <n v="42412.150800000003"/>
    <n v="77.63"/>
    <m/>
    <s v="EDT SPRAY"/>
    <s v="EDP/EDT/COLOGNE"/>
    <s v="FRAGRANCE JUICES"/>
    <s v="FEMALE"/>
    <s v="MULHER E POESIA/POETRY"/>
    <s v="GAROTA DE IPANEMA"/>
    <n v="0"/>
    <n v="34"/>
    <n v="100"/>
    <s v="N"/>
    <s v="N"/>
    <n v="41346"/>
    <m/>
    <s v="N"/>
    <s v="RO"/>
    <n v="51.83"/>
    <n v="48.69"/>
    <n v="55.97"/>
    <m/>
    <m/>
    <m/>
    <m/>
    <s v="N"/>
    <n v="86672584"/>
    <s v="Oferta Imperdivel"/>
    <m/>
    <x v="0"/>
    <m/>
    <n v="30"/>
    <s v="PERFUMARIA - 1"/>
    <s v="N"/>
    <m/>
    <m/>
    <s v="N"/>
    <n v="20230306"/>
    <m/>
    <n v="134505663"/>
    <s v="MIXED"/>
    <s v="Tech rep lvl"/>
    <s v="CosmÃ©ticos"/>
    <n v="5"/>
    <m/>
    <n v="0"/>
    <n v="0"/>
    <n v="100"/>
    <n v="134726177"/>
    <n v="999"/>
    <n v="2"/>
    <x v="0"/>
    <x v="0"/>
    <n v="0.68589999999999995"/>
    <n v="0.68589999999999995"/>
    <n v="0.68589999999999995"/>
    <n v="0.68589999999999995"/>
    <n v="0.68589999999999995"/>
    <n v="33.33"/>
    <n v="38.090000000000003"/>
    <n v="33.33"/>
    <n v="30.95"/>
    <n v="29.52"/>
    <s v="Brasil + Dia a Dia + VGF2"/>
    <s v="Bronze + Dia a Dia + VGF2"/>
    <s v="Prata + Dia a Dia + VGF2"/>
    <s v="Ouro + Dia a Dia + VGF2"/>
    <s v="Estrela + Dia a Dia + VGF2"/>
    <n v="30"/>
    <n v="20"/>
    <n v="30"/>
    <n v="35"/>
    <n v="38"/>
    <n v="45.79"/>
    <n v="45.79"/>
    <n v="45.79"/>
    <n v="45.79"/>
    <n v="45.79"/>
    <n v="0"/>
    <n v="0"/>
    <n v="0"/>
    <n v="0"/>
    <n v="0"/>
    <n v="33.33"/>
    <n v="38.090000000000003"/>
    <n v="33.33"/>
    <n v="30.95"/>
    <n v="29.52"/>
    <n v="97.85"/>
    <n v="74.05"/>
    <n v="97.85"/>
    <n v="109.75"/>
    <n v="116.9"/>
    <n v="36"/>
    <n v="72"/>
    <n v="63"/>
    <n v="58"/>
    <n v="55"/>
  </r>
  <r>
    <n v="639476"/>
    <x v="935"/>
    <n v="20230306"/>
    <m/>
    <s v="FRAGRANCE"/>
    <x v="387"/>
    <s v="MULHER"/>
    <n v="1232364"/>
    <x v="935"/>
    <n v="1"/>
    <s v="NEW COI"/>
    <s v="BUY QUANTITY N OR MORE TO GET DISCOUNTED PRICE"/>
    <n v="0.68589999999999995"/>
    <m/>
    <n v="8.1180000000000003"/>
    <m/>
    <m/>
    <n v="30.54"/>
    <n v="74.900000000000006"/>
    <n v="7021"/>
    <n v="7021"/>
    <n v="30"/>
    <s v="WORK IN PROGRESS"/>
    <n v="134505663"/>
    <s v="NO INCENTIVE"/>
    <s v="N"/>
    <s v="N"/>
    <s v="N"/>
    <s v="N"/>
    <x v="1"/>
    <n v="134726310"/>
    <n v="28"/>
    <n v="32"/>
    <n v="20230306"/>
    <s v="NET ITEM"/>
    <n v="15"/>
    <s v="Y"/>
    <s v="Tech rep lvl + Dia a Dia + VGF2"/>
    <s v="FULL PAYMENT"/>
    <m/>
    <n v="142908.85630000001"/>
    <n v="85912.378299999997"/>
    <n v="77.63"/>
    <m/>
    <s v="EDT SPRAY"/>
    <s v="EDP/EDT/COLOGNE"/>
    <s v="FRAGRANCE JUICES"/>
    <s v="FEMALE"/>
    <s v="MULHER E POESIA/POETRY"/>
    <s v="GAROTA DE IPANEMA"/>
    <n v="0"/>
    <n v="34"/>
    <n v="100"/>
    <s v="N"/>
    <s v="N"/>
    <n v="41346"/>
    <m/>
    <s v="N"/>
    <s v="RO"/>
    <n v="51.83"/>
    <n v="48.69"/>
    <n v="55.97"/>
    <m/>
    <m/>
    <m/>
    <m/>
    <s v="N"/>
    <n v="86672584"/>
    <s v="Oferta Imperdivel"/>
    <m/>
    <x v="0"/>
    <m/>
    <n v="30"/>
    <s v="PERFUMARIA - 1"/>
    <s v="N"/>
    <m/>
    <m/>
    <s v="N"/>
    <n v="20230306"/>
    <m/>
    <n v="134505663"/>
    <s v="MIXED"/>
    <s v="Tech rep lvl"/>
    <s v="CosmÃ©ticos"/>
    <n v="6"/>
    <m/>
    <n v="0"/>
    <n v="0"/>
    <n v="100"/>
    <n v="134726309"/>
    <n v="999"/>
    <n v="2"/>
    <x v="0"/>
    <x v="0"/>
    <n v="0.68589999999999995"/>
    <n v="0.68589999999999995"/>
    <n v="0.68589999999999995"/>
    <n v="0.68589999999999995"/>
    <n v="0.68589999999999995"/>
    <n v="30.54"/>
    <n v="34.9"/>
    <n v="30.54"/>
    <n v="28.36"/>
    <n v="27.05"/>
    <s v="Brasil + Dia a Dia + VGF2"/>
    <s v="Bronze + Dia a Dia + VGF2"/>
    <s v="Prata + Dia a Dia + VGF2"/>
    <s v="Ouro + Dia a Dia + VGF2"/>
    <s v="Estrela + Dia a Dia + VGF2"/>
    <n v="30"/>
    <n v="20"/>
    <n v="30"/>
    <n v="35"/>
    <n v="38"/>
    <n v="45.79"/>
    <n v="45.79"/>
    <n v="45.79"/>
    <n v="45.79"/>
    <n v="45.79"/>
    <n v="0"/>
    <n v="0"/>
    <n v="0"/>
    <n v="0"/>
    <n v="0"/>
    <n v="30.54"/>
    <n v="34.9"/>
    <n v="30.54"/>
    <n v="28.36"/>
    <n v="27.05"/>
    <n v="134.16"/>
    <n v="108"/>
    <n v="134.16"/>
    <n v="147.24"/>
    <n v="155.1"/>
    <n v="42"/>
    <n v="65"/>
    <n v="57"/>
    <n v="53"/>
    <n v="51"/>
  </r>
  <r>
    <n v="627905"/>
    <x v="780"/>
    <n v="20220308"/>
    <m/>
    <s v="FRAGRANCE"/>
    <x v="388"/>
    <s v="AVON MUSK AIR EDT"/>
    <n v="1224331"/>
    <x v="780"/>
    <n v="1"/>
    <s v="IN-LINE (EXCL NR)"/>
    <s v="REPRESENTATIVE OFFER"/>
    <n v="0.68589999999999995"/>
    <m/>
    <n v="6.3330000000000002"/>
    <m/>
    <m/>
    <n v="27.99"/>
    <n v="49.99"/>
    <n v="3486"/>
    <n v="3486"/>
    <n v="32"/>
    <s v="WORK IN PROGRESS"/>
    <n v="134505712"/>
    <s v="NO INCENTIVE"/>
    <s v="N"/>
    <s v="N"/>
    <s v="N"/>
    <s v="N"/>
    <x v="1"/>
    <n v="134505798"/>
    <n v="28"/>
    <n v="32"/>
    <n v="20230306"/>
    <s v="NET ITEM"/>
    <n v="15"/>
    <s v="Y"/>
    <s v="Tech rep lvl + Dia a Dia + VGF2"/>
    <s v="FULL PAYMENT"/>
    <m/>
    <n v="65026.296799999996"/>
    <n v="42949.4588"/>
    <n v="76.91"/>
    <m/>
    <s v="EDT SPRAY"/>
    <s v="EDP/EDT/COLOGNE"/>
    <s v="FRAGRANCE JUICES"/>
    <s v="MALE"/>
    <s v="MUSK FRANCHISE"/>
    <s v="MUSK AIR"/>
    <n v="2"/>
    <n v="200"/>
    <n v="100"/>
    <s v="N"/>
    <s v="N"/>
    <n v="40693"/>
    <m/>
    <s v="N"/>
    <m/>
    <m/>
    <m/>
    <m/>
    <m/>
    <m/>
    <m/>
    <m/>
    <s v="N"/>
    <m/>
    <m/>
    <m/>
    <x v="0"/>
    <m/>
    <n v="32"/>
    <s v="PERFUMARIA - 2"/>
    <s v="N"/>
    <m/>
    <m/>
    <s v="N"/>
    <n v="20230306"/>
    <m/>
    <n v="134505712"/>
    <s v="MIXED"/>
    <s v="Tech rep lvl"/>
    <s v="CosmÃ©ticos"/>
    <n v="1"/>
    <m/>
    <n v="0"/>
    <n v="0"/>
    <n v="100"/>
    <n v="134505797"/>
    <n v="999"/>
    <n v="2"/>
    <x v="0"/>
    <x v="0"/>
    <n v="0.68589999999999995"/>
    <n v="0.68589999999999995"/>
    <n v="0.68589999999999995"/>
    <n v="0.68589999999999995"/>
    <n v="0.68589999999999995"/>
    <n v="27.99"/>
    <n v="31.99"/>
    <n v="27.99"/>
    <n v="25.99"/>
    <n v="24.79"/>
    <s v="Brasil + Dia a Dia + VGF2"/>
    <s v="Bronze + Dia a Dia + VGF2"/>
    <s v="Prata + Dia a Dia + VGF2"/>
    <s v="Ouro + Dia a Dia + VGF2"/>
    <s v="Estrela + Dia a Dia + VGF2"/>
    <n v="30"/>
    <n v="20"/>
    <n v="30"/>
    <n v="35"/>
    <n v="38"/>
    <n v="45.79"/>
    <n v="45.79"/>
    <n v="45.79"/>
    <n v="45.79"/>
    <n v="45.79"/>
    <n v="0"/>
    <n v="0"/>
    <n v="0"/>
    <n v="0"/>
    <n v="0"/>
    <n v="27.99"/>
    <n v="31.99"/>
    <n v="27.99"/>
    <n v="25.99"/>
    <n v="24.79"/>
    <n v="12"/>
    <n v="8"/>
    <n v="12"/>
    <n v="14"/>
    <n v="15.2"/>
    <n v="30"/>
    <n v="79"/>
    <n v="69"/>
    <n v="64"/>
    <n v="61"/>
  </r>
  <r>
    <n v="627905"/>
    <x v="780"/>
    <n v="20220308"/>
    <m/>
    <s v="FRAGRANCE"/>
    <x v="388"/>
    <s v="AVON MUSK AIR EDT"/>
    <n v="1224331"/>
    <x v="780"/>
    <n v="2"/>
    <s v="IN-LINE (EXCL NR)"/>
    <s v="ANY X FOR.."/>
    <n v="0.68589999999999995"/>
    <m/>
    <n v="6.3330000000000002"/>
    <m/>
    <m/>
    <n v="51.98"/>
    <n v="49.99"/>
    <n v="10458"/>
    <n v="10458"/>
    <n v="32"/>
    <s v="WORK IN PROGRESS"/>
    <n v="134505712"/>
    <s v="NO INCENTIVE"/>
    <s v="N"/>
    <s v="N"/>
    <s v="N"/>
    <s v="N"/>
    <x v="1"/>
    <n v="134505810"/>
    <n v="28"/>
    <n v="32"/>
    <n v="20230306"/>
    <s v="NET ITEM"/>
    <n v="15"/>
    <s v="Y"/>
    <s v="Tech rep lvl + Dia a Dia + VGF2"/>
    <s v="FULL PAYMENT"/>
    <m/>
    <n v="181158.7145"/>
    <n v="114928.20050000001"/>
    <n v="76.91"/>
    <m/>
    <s v="EDT SPRAY"/>
    <s v="EDP/EDT/COLOGNE"/>
    <s v="FRAGRANCE JUICES"/>
    <s v="MALE"/>
    <s v="MUSK FRANCHISE"/>
    <s v="MUSK AIR"/>
    <n v="2"/>
    <n v="200"/>
    <n v="100"/>
    <s v="N"/>
    <s v="N"/>
    <n v="40693"/>
    <m/>
    <s v="N"/>
    <s v="SP"/>
    <n v="36.700000000000003"/>
    <n v="42.99"/>
    <n v="45.79"/>
    <m/>
    <m/>
    <m/>
    <m/>
    <s v="N"/>
    <m/>
    <m/>
    <m/>
    <x v="0"/>
    <m/>
    <n v="32"/>
    <s v="PERFUMARIA - 2"/>
    <s v="N"/>
    <m/>
    <m/>
    <s v="N"/>
    <n v="20230306"/>
    <m/>
    <n v="134505712"/>
    <s v="MIXED"/>
    <s v="Tech rep lvl"/>
    <s v="CosmÃ©ticos"/>
    <n v="2"/>
    <m/>
    <n v="0"/>
    <n v="0"/>
    <n v="100"/>
    <n v="134505809"/>
    <n v="999"/>
    <n v="2"/>
    <x v="0"/>
    <x v="0"/>
    <n v="0.68589999999999995"/>
    <n v="0.68589999999999995"/>
    <n v="0.68589999999999995"/>
    <n v="0.68589999999999995"/>
    <n v="0.68589999999999995"/>
    <n v="51.98"/>
    <n v="59.41"/>
    <n v="51.98"/>
    <n v="48.27"/>
    <n v="46.04"/>
    <s v="Brasil + Dia a Dia + VGF2"/>
    <s v="Bronze + Dia a Dia + VGF2"/>
    <s v="Prata + Dia a Dia + VGF2"/>
    <s v="Ouro + Dia a Dia + VGF2"/>
    <s v="Estrela + Dia a Dia + VGF2"/>
    <n v="30"/>
    <n v="20"/>
    <n v="30"/>
    <n v="35"/>
    <n v="38"/>
    <n v="45.79"/>
    <n v="45.79"/>
    <n v="45.79"/>
    <n v="45.79"/>
    <n v="45.79"/>
    <n v="0"/>
    <n v="0"/>
    <n v="0"/>
    <n v="0"/>
    <n v="0"/>
    <n v="25.99"/>
    <n v="29.704999999999998"/>
    <n v="25.99"/>
    <n v="24.135000000000002"/>
    <n v="23.02"/>
    <n v="28"/>
    <n v="20.57"/>
    <n v="28"/>
    <n v="31.71"/>
    <n v="33.94"/>
    <n v="35"/>
    <n v="74"/>
    <n v="64"/>
    <n v="60"/>
    <n v="57"/>
  </r>
  <r>
    <n v="631388"/>
    <x v="786"/>
    <n v="20220316"/>
    <m/>
    <s v="FRAGRANCE"/>
    <x v="388"/>
    <s v="SEGNO IMPACT EDP"/>
    <n v="1226631"/>
    <x v="786"/>
    <n v="1"/>
    <s v="IN-LINE (EXCL NR)"/>
    <s v="REPRESENTATIVE OFFER"/>
    <n v="0.68589999999999995"/>
    <m/>
    <n v="14.538"/>
    <m/>
    <m/>
    <n v="75.53"/>
    <n v="128.9"/>
    <n v="2570"/>
    <n v="2570"/>
    <n v="32"/>
    <s v="WORK IN PROGRESS"/>
    <n v="134505712"/>
    <s v="NO INCENTIVE"/>
    <s v="N"/>
    <s v="N"/>
    <s v="N"/>
    <s v="N"/>
    <x v="1"/>
    <n v="134505762"/>
    <n v="28"/>
    <n v="32"/>
    <n v="20230306"/>
    <s v="NET ITEM"/>
    <n v="15"/>
    <s v="Y"/>
    <s v="Tech rep lvl + Dia a Dia + VGF2"/>
    <s v="FULL PAYMENT"/>
    <m/>
    <n v="129368.7445"/>
    <n v="92006.084499999997"/>
    <n v="80.36"/>
    <m/>
    <s v="EDP SPRAY"/>
    <s v="EDP/EDT/COLOGNE"/>
    <s v="FRAGRANCE JUICES"/>
    <s v="MALE"/>
    <s v="SEGNO FRANCHISE"/>
    <s v="SEGNO IMPACT"/>
    <n v="2"/>
    <n v="200"/>
    <n v="100"/>
    <s v="N"/>
    <s v="N"/>
    <n v="40778"/>
    <m/>
    <s v="N"/>
    <m/>
    <m/>
    <m/>
    <m/>
    <m/>
    <m/>
    <m/>
    <m/>
    <s v="N"/>
    <m/>
    <m/>
    <m/>
    <x v="0"/>
    <m/>
    <n v="32"/>
    <s v="PERFUMARIA - 2"/>
    <s v="N"/>
    <m/>
    <m/>
    <s v="N"/>
    <n v="20230306"/>
    <m/>
    <n v="134505712"/>
    <s v="MIXED"/>
    <s v="Tech rep lvl"/>
    <s v="CosmÃ©ticos"/>
    <n v="1"/>
    <m/>
    <n v="0"/>
    <n v="0"/>
    <n v="100"/>
    <n v="134505761"/>
    <n v="999"/>
    <n v="2"/>
    <x v="0"/>
    <x v="0"/>
    <n v="0.68589999999999995"/>
    <n v="0.68589999999999995"/>
    <n v="0.68589999999999995"/>
    <n v="0.68589999999999995"/>
    <n v="0.68589999999999995"/>
    <n v="75.53"/>
    <n v="86.32"/>
    <n v="75.53"/>
    <n v="70.14"/>
    <n v="66.900000000000006"/>
    <s v="Brasil + Dia a Dia + VGF2"/>
    <s v="Bronze + Dia a Dia + VGF2"/>
    <s v="Prata + Dia a Dia + VGF2"/>
    <s v="Ouro + Dia a Dia + VGF2"/>
    <s v="Estrela + Dia a Dia + VGF2"/>
    <n v="30"/>
    <n v="20"/>
    <n v="30"/>
    <n v="35"/>
    <n v="38"/>
    <n v="45.79"/>
    <n v="45.79"/>
    <n v="45.79"/>
    <n v="45.79"/>
    <n v="45.79"/>
    <n v="0"/>
    <n v="0"/>
    <n v="0"/>
    <n v="0"/>
    <n v="0"/>
    <n v="75.53"/>
    <n v="86.32"/>
    <n v="75.53"/>
    <n v="70.14"/>
    <n v="66.900000000000006"/>
    <n v="32.369999999999997"/>
    <n v="21.58"/>
    <n v="32.369999999999997"/>
    <n v="37.76"/>
    <n v="41"/>
    <n v="30"/>
    <n v="80"/>
    <n v="70"/>
    <n v="65"/>
    <n v="62"/>
  </r>
  <r>
    <n v="631388"/>
    <x v="786"/>
    <n v="20220316"/>
    <m/>
    <s v="FRAGRANCE"/>
    <x v="388"/>
    <s v="SEGNO IMPACT EDP"/>
    <n v="1226631"/>
    <x v="786"/>
    <n v="2"/>
    <s v="IN-LINE (EXCL NR)"/>
    <s v="ANY X FOR.."/>
    <n v="0.68589999999999995"/>
    <m/>
    <n v="14.538"/>
    <m/>
    <m/>
    <n v="140.28"/>
    <n v="128.9"/>
    <n v="4772"/>
    <n v="4772"/>
    <n v="32"/>
    <s v="WORK IN PROGRESS"/>
    <n v="134505712"/>
    <s v="NO INCENTIVE"/>
    <s v="N"/>
    <s v="N"/>
    <s v="N"/>
    <s v="N"/>
    <x v="1"/>
    <n v="134505774"/>
    <n v="28"/>
    <n v="32"/>
    <n v="20230306"/>
    <s v="NET ITEM"/>
    <n v="15"/>
    <s v="Y"/>
    <s v="Tech rep lvl + Dia a Dia + VGF2"/>
    <s v="FULL PAYMENT"/>
    <m/>
    <n v="223070.55859999999"/>
    <n v="153695.22260000001"/>
    <n v="80.36"/>
    <m/>
    <s v="EDP SPRAY"/>
    <s v="EDP/EDT/COLOGNE"/>
    <s v="FRAGRANCE JUICES"/>
    <s v="MALE"/>
    <s v="SEGNO FRANCHISE"/>
    <s v="SEGNO IMPACT"/>
    <n v="2"/>
    <n v="200"/>
    <n v="100"/>
    <s v="N"/>
    <s v="N"/>
    <n v="40778"/>
    <m/>
    <s v="N"/>
    <m/>
    <m/>
    <m/>
    <m/>
    <m/>
    <m/>
    <m/>
    <m/>
    <s v="N"/>
    <m/>
    <m/>
    <m/>
    <x v="0"/>
    <m/>
    <n v="32"/>
    <s v="PERFUMARIA - 2"/>
    <s v="N"/>
    <m/>
    <m/>
    <s v="N"/>
    <n v="20230306"/>
    <m/>
    <n v="134505712"/>
    <s v="MIXED"/>
    <s v="Tech rep lvl"/>
    <s v="CosmÃ©ticos"/>
    <n v="2"/>
    <m/>
    <n v="0"/>
    <n v="0"/>
    <n v="100"/>
    <n v="134505773"/>
    <n v="999"/>
    <n v="2"/>
    <x v="0"/>
    <x v="0"/>
    <n v="0.68589999999999995"/>
    <n v="0.68589999999999995"/>
    <n v="0.68589999999999995"/>
    <n v="0.68589999999999995"/>
    <n v="0.68589999999999995"/>
    <n v="140.28"/>
    <n v="160.32"/>
    <n v="140.28"/>
    <n v="130.26"/>
    <n v="124.25"/>
    <s v="Brasil + Dia a Dia + VGF2"/>
    <s v="Bronze + Dia a Dia + VGF2"/>
    <s v="Prata + Dia a Dia + VGF2"/>
    <s v="Ouro + Dia a Dia + VGF2"/>
    <s v="Estrela + Dia a Dia + VGF2"/>
    <n v="30"/>
    <n v="20"/>
    <n v="30"/>
    <n v="35"/>
    <n v="38"/>
    <n v="45.79"/>
    <n v="45.79"/>
    <n v="45.79"/>
    <n v="45.79"/>
    <n v="45.79"/>
    <n v="0"/>
    <n v="0"/>
    <n v="0"/>
    <n v="0"/>
    <n v="0"/>
    <n v="70.14"/>
    <n v="80.16"/>
    <n v="70.14"/>
    <n v="65.13"/>
    <n v="62.125"/>
    <n v="75.52"/>
    <n v="55.48"/>
    <n v="75.52"/>
    <n v="85.54"/>
    <n v="91.55"/>
    <n v="34"/>
    <n v="74"/>
    <n v="65"/>
    <n v="60"/>
    <n v="57"/>
  </r>
  <r>
    <n v="631413"/>
    <x v="770"/>
    <n v="20230304"/>
    <m/>
    <s v="FRAGRANCE"/>
    <x v="388"/>
    <s v="BLACK SUEDE SECRET EDT"/>
    <n v="1226651"/>
    <x v="770"/>
    <n v="1"/>
    <s v="IN-LINE (EXCL NR)"/>
    <s v="REPRESENTATIVE OFFER"/>
    <n v="0.68589999999999995"/>
    <m/>
    <n v="9.1289999999999996"/>
    <m/>
    <m/>
    <n v="41.93"/>
    <n v="71.900000000000006"/>
    <n v="6006"/>
    <n v="6006"/>
    <n v="32"/>
    <s v="WORK IN PROGRESS"/>
    <n v="134505712"/>
    <s v="NO INCENTIVE"/>
    <s v="N"/>
    <s v="N"/>
    <s v="N"/>
    <s v="N"/>
    <x v="1"/>
    <n v="134505726"/>
    <n v="28"/>
    <n v="32"/>
    <n v="20230306"/>
    <s v="NET ITEM"/>
    <n v="15"/>
    <s v="Y"/>
    <s v="Tech rep lvl + Dia a Dia + VGF2"/>
    <s v="FULL PAYMENT"/>
    <m/>
    <n v="167845.51209999999"/>
    <n v="113016.7381"/>
    <n v="77.78"/>
    <m/>
    <s v="EDT SPRAY"/>
    <s v="EDP/EDT/COLOGNE"/>
    <s v="FRAGRANCE JUICES"/>
    <s v="MALE"/>
    <s v="BLACK SUEDE FRANCHISE"/>
    <s v="BLACK SUEDE SECRET"/>
    <n v="2"/>
    <n v="200"/>
    <n v="100"/>
    <s v="N"/>
    <s v="N"/>
    <n v="40062"/>
    <m/>
    <s v="N"/>
    <m/>
    <m/>
    <m/>
    <m/>
    <m/>
    <m/>
    <m/>
    <m/>
    <s v="N"/>
    <m/>
    <m/>
    <m/>
    <x v="0"/>
    <m/>
    <n v="32"/>
    <s v="PERFUMARIA - 2"/>
    <s v="N"/>
    <m/>
    <m/>
    <s v="N"/>
    <n v="20230306"/>
    <m/>
    <n v="134505712"/>
    <s v="MIXED"/>
    <s v="Tech rep lvl"/>
    <s v="CosmÃ©ticos"/>
    <n v="1"/>
    <m/>
    <n v="0"/>
    <n v="0"/>
    <n v="100"/>
    <n v="134505725"/>
    <n v="999"/>
    <n v="2"/>
    <x v="0"/>
    <x v="0"/>
    <n v="0.68589999999999995"/>
    <n v="0.68589999999999995"/>
    <n v="0.68589999999999995"/>
    <n v="0.68589999999999995"/>
    <n v="0.68589999999999995"/>
    <n v="41.93"/>
    <n v="47.92"/>
    <n v="41.93"/>
    <n v="38.94"/>
    <n v="37.14"/>
    <s v="Brasil + Dia a Dia + VGF2"/>
    <s v="Bronze + Dia a Dia + VGF2"/>
    <s v="Prata + Dia a Dia + VGF2"/>
    <s v="Ouro + Dia a Dia + VGF2"/>
    <s v="Estrela + Dia a Dia + VGF2"/>
    <n v="30"/>
    <n v="20"/>
    <n v="30"/>
    <n v="35"/>
    <n v="38"/>
    <n v="45.79"/>
    <n v="45.79"/>
    <n v="45.79"/>
    <n v="45.79"/>
    <n v="45.79"/>
    <n v="0"/>
    <n v="0"/>
    <n v="0"/>
    <n v="0"/>
    <n v="0"/>
    <n v="41.93"/>
    <n v="47.92"/>
    <n v="41.93"/>
    <n v="38.94"/>
    <n v="37.14"/>
    <n v="17.97"/>
    <n v="11.98"/>
    <n v="17.97"/>
    <n v="20.96"/>
    <n v="22.76"/>
    <n v="30"/>
    <n v="80"/>
    <n v="70"/>
    <n v="65"/>
    <n v="62"/>
  </r>
  <r>
    <n v="631413"/>
    <x v="770"/>
    <n v="20230304"/>
    <m/>
    <s v="FRAGRANCE"/>
    <x v="388"/>
    <s v="BLACK SUEDE SECRET EDT"/>
    <n v="1226651"/>
    <x v="770"/>
    <n v="2"/>
    <s v="IN-LINE (EXCL NR)"/>
    <s v="ANY X FOR.."/>
    <n v="0.68589999999999995"/>
    <m/>
    <n v="9.1289999999999996"/>
    <m/>
    <m/>
    <n v="77.88"/>
    <n v="71.900000000000006"/>
    <n v="14016"/>
    <n v="14016"/>
    <n v="32"/>
    <s v="WORK IN PROGRESS"/>
    <n v="134505712"/>
    <s v="NO INCENTIVE"/>
    <s v="N"/>
    <s v="N"/>
    <s v="N"/>
    <s v="N"/>
    <x v="1"/>
    <n v="134505750"/>
    <n v="28"/>
    <n v="32"/>
    <n v="20230306"/>
    <s v="NET ITEM"/>
    <n v="15"/>
    <s v="Y"/>
    <s v="Tech rep lvl + Dia a Dia + VGF2"/>
    <s v="FULL PAYMENT"/>
    <m/>
    <n v="363767.28450000001"/>
    <n v="235815.2205"/>
    <n v="77.78"/>
    <m/>
    <s v="EDT SPRAY"/>
    <s v="EDP/EDT/COLOGNE"/>
    <s v="FRAGRANCE JUICES"/>
    <s v="MALE"/>
    <s v="BLACK SUEDE FRANCHISE"/>
    <s v="BLACK SUEDE SECRET"/>
    <n v="2"/>
    <n v="200"/>
    <n v="100"/>
    <s v="N"/>
    <s v="N"/>
    <n v="40062"/>
    <m/>
    <s v="N"/>
    <m/>
    <m/>
    <m/>
    <m/>
    <m/>
    <m/>
    <m/>
    <m/>
    <s v="N"/>
    <m/>
    <m/>
    <m/>
    <x v="0"/>
    <m/>
    <n v="32"/>
    <s v="PERFUMARIA - 2"/>
    <s v="N"/>
    <m/>
    <m/>
    <s v="N"/>
    <n v="20230306"/>
    <m/>
    <n v="134505712"/>
    <s v="MIXED"/>
    <s v="Tech rep lvl"/>
    <s v="CosmÃ©ticos"/>
    <n v="2"/>
    <m/>
    <n v="0"/>
    <n v="0"/>
    <n v="100"/>
    <n v="134505749"/>
    <n v="999"/>
    <n v="2"/>
    <x v="0"/>
    <x v="0"/>
    <n v="0.68589999999999995"/>
    <n v="0.68589999999999995"/>
    <n v="0.68589999999999995"/>
    <n v="0.68589999999999995"/>
    <n v="0.68589999999999995"/>
    <n v="77.88"/>
    <n v="89.01"/>
    <n v="77.88"/>
    <n v="72.319999999999993"/>
    <n v="68.98"/>
    <s v="Brasil + Dia a Dia + VGF2"/>
    <s v="Bronze + Dia a Dia + VGF2"/>
    <s v="Prata + Dia a Dia + VGF2"/>
    <s v="Ouro + Dia a Dia + VGF2"/>
    <s v="Estrela + Dia a Dia + VGF2"/>
    <n v="30"/>
    <n v="20"/>
    <n v="30"/>
    <n v="35"/>
    <n v="38"/>
    <n v="45.79"/>
    <n v="45.79"/>
    <n v="45.79"/>
    <n v="45.79"/>
    <n v="45.79"/>
    <n v="0"/>
    <n v="0"/>
    <n v="0"/>
    <n v="0"/>
    <n v="0"/>
    <n v="38.94"/>
    <n v="44.505000000000003"/>
    <n v="38.94"/>
    <n v="36.159999999999997"/>
    <n v="34.49"/>
    <n v="41.92"/>
    <n v="30.79"/>
    <n v="41.92"/>
    <n v="47.48"/>
    <n v="50.82"/>
    <n v="34"/>
    <n v="74"/>
    <n v="65"/>
    <n v="60"/>
    <n v="57"/>
  </r>
  <r>
    <n v="632346"/>
    <x v="891"/>
    <n v="20220312"/>
    <m/>
    <s v="FRAGRANCE"/>
    <x v="388"/>
    <s v="FULL SPEED QUANTUM EDT"/>
    <n v="1227313"/>
    <x v="891"/>
    <n v="1"/>
    <s v="IN-LINE (EXCL NR)"/>
    <s v="REPRESENTATIVE OFFER"/>
    <n v="0.68589999999999995"/>
    <m/>
    <n v="6.9889999999999999"/>
    <m/>
    <m/>
    <n v="44.03"/>
    <n v="74.900000000000006"/>
    <n v="4242"/>
    <n v="4242"/>
    <n v="32"/>
    <s v="WORK IN PROGRESS"/>
    <n v="134505712"/>
    <s v="NO INCENTIVE"/>
    <s v="N"/>
    <s v="N"/>
    <s v="N"/>
    <s v="N"/>
    <x v="1"/>
    <n v="134730126"/>
    <n v="28"/>
    <n v="32"/>
    <n v="20230306"/>
    <s v="NET ITEM"/>
    <n v="15"/>
    <s v="Y"/>
    <s v="Tech rep lvl + Dia a Dia + VGF2"/>
    <s v="FULL PAYMENT"/>
    <m/>
    <n v="124486.8443"/>
    <n v="94839.506299999994"/>
    <n v="83.8"/>
    <m/>
    <s v="EDT SPRAY"/>
    <s v="EDP/EDT/COLOGNE"/>
    <s v="FRAGRANCE JUICES"/>
    <s v="MALE"/>
    <s v="FULL SPEED/RPM FRANCHISE"/>
    <s v="FULL SPEED/RPM ORIGINAL"/>
    <n v="2"/>
    <n v="200"/>
    <n v="100"/>
    <s v="N"/>
    <s v="N"/>
    <n v="41079"/>
    <m/>
    <s v="N"/>
    <m/>
    <m/>
    <m/>
    <m/>
    <m/>
    <m/>
    <m/>
    <m/>
    <s v="N"/>
    <m/>
    <m/>
    <m/>
    <x v="0"/>
    <m/>
    <n v="32"/>
    <s v="PERFUMARIA - 2"/>
    <s v="N"/>
    <m/>
    <m/>
    <s v="N"/>
    <n v="20230306"/>
    <m/>
    <n v="134505712"/>
    <s v="MIXED"/>
    <s v="Tech rep lvl"/>
    <s v="CosmÃ©ticos"/>
    <n v="1"/>
    <m/>
    <n v="0"/>
    <n v="0"/>
    <n v="100"/>
    <n v="134730125"/>
    <n v="999"/>
    <n v="2"/>
    <x v="0"/>
    <x v="0"/>
    <n v="0.68589999999999995"/>
    <n v="0.68589999999999995"/>
    <n v="0.68589999999999995"/>
    <n v="0.68589999999999995"/>
    <n v="0.68589999999999995"/>
    <n v="44.03"/>
    <n v="50.32"/>
    <n v="44.03"/>
    <n v="40.89"/>
    <n v="39"/>
    <s v="Brasil + Dia a Dia + VGF2"/>
    <s v="Bronze + Dia a Dia + VGF2"/>
    <s v="Prata + Dia a Dia + VGF2"/>
    <s v="Ouro + Dia a Dia + VGF2"/>
    <s v="Estrela + Dia a Dia + VGF2"/>
    <n v="30"/>
    <n v="20"/>
    <n v="30"/>
    <n v="35"/>
    <n v="38"/>
    <n v="45.79"/>
    <n v="45.79"/>
    <n v="45.79"/>
    <n v="45.79"/>
    <n v="45.79"/>
    <n v="0"/>
    <n v="0"/>
    <n v="0"/>
    <n v="0"/>
    <n v="0"/>
    <n v="44.03"/>
    <n v="50.32"/>
    <n v="44.03"/>
    <n v="40.89"/>
    <n v="39"/>
    <n v="18.87"/>
    <n v="12.58"/>
    <n v="18.87"/>
    <n v="22.01"/>
    <n v="23.9"/>
    <n v="30"/>
    <n v="80"/>
    <n v="70"/>
    <n v="65"/>
    <n v="62"/>
  </r>
  <r>
    <n v="632346"/>
    <x v="891"/>
    <n v="20220312"/>
    <m/>
    <s v="FRAGRANCE"/>
    <x v="388"/>
    <s v="FULL SPEED QUANTUM EDT"/>
    <n v="1227313"/>
    <x v="891"/>
    <n v="2"/>
    <s v="IN-LINE (EXCL NR)"/>
    <s v="ANY X FOR.."/>
    <n v="0.68589999999999995"/>
    <m/>
    <n v="6.9889999999999999"/>
    <m/>
    <m/>
    <n v="81.78"/>
    <n v="74.900000000000006"/>
    <n v="10005"/>
    <n v="10005"/>
    <n v="32"/>
    <s v="WORK IN PROGRESS"/>
    <n v="134505712"/>
    <s v="NO INCENTIVE"/>
    <s v="N"/>
    <s v="N"/>
    <s v="N"/>
    <s v="N"/>
    <x v="1"/>
    <n v="134730164"/>
    <n v="28"/>
    <n v="32"/>
    <n v="20230306"/>
    <s v="NET ITEM"/>
    <n v="15"/>
    <s v="Y"/>
    <s v="Tech rep lvl + Dia a Dia + VGF2"/>
    <s v="FULL PAYMENT"/>
    <m/>
    <n v="272657.59960000002"/>
    <n v="202732.65460000001"/>
    <n v="83.8"/>
    <m/>
    <s v="EDT SPRAY"/>
    <s v="EDP/EDT/COLOGNE"/>
    <s v="FRAGRANCE JUICES"/>
    <s v="MALE"/>
    <s v="FULL SPEED/RPM FRANCHISE"/>
    <s v="FULL SPEED/RPM ORIGINAL"/>
    <n v="2"/>
    <n v="200"/>
    <n v="100"/>
    <s v="N"/>
    <s v="N"/>
    <n v="41079"/>
    <m/>
    <s v="N"/>
    <m/>
    <m/>
    <m/>
    <m/>
    <m/>
    <m/>
    <m/>
    <m/>
    <s v="N"/>
    <m/>
    <m/>
    <m/>
    <x v="0"/>
    <m/>
    <n v="32"/>
    <s v="PERFUMARIA - 2"/>
    <s v="N"/>
    <m/>
    <m/>
    <s v="N"/>
    <n v="20230306"/>
    <m/>
    <n v="134505712"/>
    <s v="MIXED"/>
    <s v="Tech rep lvl"/>
    <s v="CosmÃ©ticos"/>
    <n v="2"/>
    <m/>
    <n v="0"/>
    <n v="0"/>
    <n v="100"/>
    <n v="134730163"/>
    <n v="999"/>
    <n v="2"/>
    <x v="0"/>
    <x v="0"/>
    <n v="0.68589999999999995"/>
    <n v="0.68589999999999995"/>
    <n v="0.68589999999999995"/>
    <n v="0.68589999999999995"/>
    <n v="0.68589999999999995"/>
    <n v="81.78"/>
    <n v="93.46"/>
    <n v="81.78"/>
    <n v="75.94"/>
    <n v="72.430000000000007"/>
    <s v="Brasil + Dia a Dia + VGF2"/>
    <s v="Bronze + Dia a Dia + VGF2"/>
    <s v="Prata + Dia a Dia + VGF2"/>
    <s v="Ouro + Dia a Dia + VGF2"/>
    <s v="Estrela + Dia a Dia + VGF2"/>
    <n v="30"/>
    <n v="20"/>
    <n v="30"/>
    <n v="35"/>
    <n v="38"/>
    <n v="45.79"/>
    <n v="45.79"/>
    <n v="45.79"/>
    <n v="45.79"/>
    <n v="45.79"/>
    <n v="0"/>
    <n v="0"/>
    <n v="0"/>
    <n v="0"/>
    <n v="0"/>
    <n v="40.89"/>
    <n v="46.73"/>
    <n v="40.89"/>
    <n v="37.97"/>
    <n v="36.215000000000003"/>
    <n v="44.02"/>
    <n v="32.340000000000003"/>
    <n v="44.02"/>
    <n v="49.86"/>
    <n v="53.37"/>
    <n v="34"/>
    <n v="74"/>
    <n v="65"/>
    <n v="60"/>
    <n v="57"/>
  </r>
  <r>
    <n v="632400"/>
    <x v="781"/>
    <n v="20230302"/>
    <m/>
    <s v="FRAGRANCE"/>
    <x v="388"/>
    <s v="MUSK INSTINCT EDT"/>
    <n v="1227358"/>
    <x v="781"/>
    <n v="1"/>
    <s v="IN-LINE (EXCL NR)"/>
    <s v="REPRESENTATIVE OFFER"/>
    <n v="0.68589999999999995"/>
    <m/>
    <n v="5.9219999999999997"/>
    <m/>
    <m/>
    <n v="27.99"/>
    <n v="49.99"/>
    <n v="4006"/>
    <n v="4006"/>
    <n v="32"/>
    <s v="WORK IN PROGRESS"/>
    <n v="134505712"/>
    <s v="NO INCENTIVE"/>
    <s v="N"/>
    <s v="N"/>
    <s v="N"/>
    <s v="N"/>
    <x v="1"/>
    <n v="134505786"/>
    <n v="28"/>
    <n v="32"/>
    <n v="20230306"/>
    <s v="NET ITEM"/>
    <n v="15"/>
    <s v="Y"/>
    <s v="Tech rep lvl + Dia a Dia + VGF2"/>
    <s v="FULL PAYMENT"/>
    <m/>
    <n v="74726.294599999994"/>
    <n v="51002.762600000002"/>
    <n v="78.41"/>
    <m/>
    <s v="EDT SPRAY"/>
    <s v="EDP/EDT/COLOGNE"/>
    <s v="FRAGRANCE JUICES"/>
    <s v="MALE"/>
    <s v="MUSK FRANCHISE"/>
    <s v="MUSK INSTINCT"/>
    <n v="2"/>
    <n v="200"/>
    <n v="100"/>
    <s v="N"/>
    <s v="N"/>
    <n v="40447"/>
    <m/>
    <s v="N"/>
    <m/>
    <m/>
    <m/>
    <m/>
    <m/>
    <m/>
    <m/>
    <m/>
    <s v="N"/>
    <m/>
    <m/>
    <m/>
    <x v="0"/>
    <m/>
    <n v="32"/>
    <s v="PERFUMARIA - 2"/>
    <s v="N"/>
    <m/>
    <m/>
    <s v="N"/>
    <n v="20230306"/>
    <m/>
    <n v="134505712"/>
    <s v="MIXED"/>
    <s v="Tech rep lvl"/>
    <s v="CosmÃ©ticos"/>
    <n v="1"/>
    <m/>
    <n v="0"/>
    <n v="0"/>
    <n v="100"/>
    <n v="134505785"/>
    <n v="999"/>
    <n v="2"/>
    <x v="0"/>
    <x v="0"/>
    <n v="0.68589999999999995"/>
    <n v="0.68589999999999995"/>
    <n v="0.68589999999999995"/>
    <n v="0.68589999999999995"/>
    <n v="0.68589999999999995"/>
    <n v="27.99"/>
    <n v="31.99"/>
    <n v="27.99"/>
    <n v="25.99"/>
    <n v="24.79"/>
    <s v="Brasil + Dia a Dia + VGF2"/>
    <s v="Bronze + Dia a Dia + VGF2"/>
    <s v="Prata + Dia a Dia + VGF2"/>
    <s v="Ouro + Dia a Dia + VGF2"/>
    <s v="Estrela + Dia a Dia + VGF2"/>
    <n v="30"/>
    <n v="20"/>
    <n v="30"/>
    <n v="35"/>
    <n v="38"/>
    <n v="45.79"/>
    <n v="45.79"/>
    <n v="45.79"/>
    <n v="45.79"/>
    <n v="45.79"/>
    <n v="0"/>
    <n v="0"/>
    <n v="0"/>
    <n v="0"/>
    <n v="0"/>
    <n v="27.99"/>
    <n v="31.99"/>
    <n v="27.99"/>
    <n v="25.99"/>
    <n v="24.79"/>
    <n v="12"/>
    <n v="8"/>
    <n v="12"/>
    <n v="14"/>
    <n v="15.2"/>
    <n v="30"/>
    <n v="79"/>
    <n v="69"/>
    <n v="64"/>
    <n v="61"/>
  </r>
  <r>
    <n v="632400"/>
    <x v="781"/>
    <n v="20230302"/>
    <m/>
    <s v="FRAGRANCE"/>
    <x v="388"/>
    <s v="MUSK INSTINCT EDT"/>
    <n v="1227358"/>
    <x v="781"/>
    <n v="2"/>
    <s v="IN-LINE (EXCL NR)"/>
    <s v="ANY X FOR.."/>
    <n v="0.68589999999999995"/>
    <m/>
    <n v="5.9219999999999997"/>
    <m/>
    <m/>
    <n v="51.98"/>
    <n v="49.99"/>
    <n v="12017"/>
    <n v="12017"/>
    <n v="32"/>
    <s v="WORK IN PROGRESS"/>
    <n v="134505712"/>
    <s v="NO INCENTIVE"/>
    <s v="N"/>
    <s v="N"/>
    <s v="N"/>
    <s v="N"/>
    <x v="1"/>
    <n v="134505822"/>
    <n v="28"/>
    <n v="32"/>
    <n v="20230306"/>
    <s v="NET ITEM"/>
    <n v="15"/>
    <s v="Y"/>
    <s v="Tech rep lvl + Dia a Dia + VGF2"/>
    <s v="FULL PAYMENT"/>
    <m/>
    <n v="208165.35490000001"/>
    <n v="137000.68090000001"/>
    <n v="78.41"/>
    <m/>
    <s v="EDT SPRAY"/>
    <s v="EDP/EDT/COLOGNE"/>
    <s v="FRAGRANCE JUICES"/>
    <s v="MALE"/>
    <s v="MUSK FRANCHISE"/>
    <s v="MUSK INSTINCT"/>
    <n v="2"/>
    <n v="200"/>
    <n v="100"/>
    <s v="N"/>
    <s v="N"/>
    <n v="40447"/>
    <m/>
    <s v="N"/>
    <s v="SP"/>
    <n v="36.700000000000003"/>
    <n v="42.99"/>
    <n v="45.79"/>
    <m/>
    <m/>
    <m/>
    <m/>
    <s v="N"/>
    <m/>
    <m/>
    <m/>
    <x v="0"/>
    <m/>
    <n v="32"/>
    <s v="PERFUMARIA - 2"/>
    <s v="N"/>
    <m/>
    <m/>
    <s v="N"/>
    <n v="20230306"/>
    <m/>
    <n v="134505712"/>
    <s v="MIXED"/>
    <s v="Tech rep lvl"/>
    <s v="CosmÃ©ticos"/>
    <n v="2"/>
    <m/>
    <n v="0"/>
    <n v="0"/>
    <n v="100"/>
    <n v="134505821"/>
    <n v="999"/>
    <n v="2"/>
    <x v="0"/>
    <x v="0"/>
    <n v="0.68589999999999995"/>
    <n v="0.68589999999999995"/>
    <n v="0.68589999999999995"/>
    <n v="0.68589999999999995"/>
    <n v="0.68589999999999995"/>
    <n v="51.98"/>
    <n v="59.41"/>
    <n v="51.98"/>
    <n v="48.27"/>
    <n v="46.04"/>
    <s v="Brasil + Dia a Dia + VGF2"/>
    <s v="Bronze + Dia a Dia + VGF2"/>
    <s v="Prata + Dia a Dia + VGF2"/>
    <s v="Ouro + Dia a Dia + VGF2"/>
    <s v="Estrela + Dia a Dia + VGF2"/>
    <n v="30"/>
    <n v="20"/>
    <n v="30"/>
    <n v="35"/>
    <n v="38"/>
    <n v="45.79"/>
    <n v="45.79"/>
    <n v="45.79"/>
    <n v="45.79"/>
    <n v="45.79"/>
    <n v="0"/>
    <n v="0"/>
    <n v="0"/>
    <n v="0"/>
    <n v="0"/>
    <n v="25.99"/>
    <n v="29.704999999999998"/>
    <n v="25.99"/>
    <n v="24.135000000000002"/>
    <n v="23.02"/>
    <n v="28"/>
    <n v="20.57"/>
    <n v="28"/>
    <n v="31.71"/>
    <n v="33.94"/>
    <n v="35"/>
    <n v="74"/>
    <n v="64"/>
    <n v="60"/>
    <n v="57"/>
  </r>
  <r>
    <n v="633360"/>
    <x v="771"/>
    <n v="20220309"/>
    <m/>
    <s v="FRAGRANCE"/>
    <x v="388"/>
    <s v="BLACK SUEDE SELF EDT100ML"/>
    <n v="1228046"/>
    <x v="771"/>
    <n v="1"/>
    <s v="IN-LINE (EXCL NR)"/>
    <s v="REPRESENTATIVE OFFER"/>
    <n v="0.68589999999999995"/>
    <m/>
    <n v="8.0500000000000007"/>
    <m/>
    <m/>
    <n v="41.93"/>
    <n v="71.900000000000006"/>
    <n v="5339"/>
    <n v="5339"/>
    <n v="32"/>
    <s v="WORK IN PROGRESS"/>
    <n v="134505712"/>
    <s v="NO INCENTIVE"/>
    <s v="N"/>
    <s v="N"/>
    <s v="N"/>
    <s v="N"/>
    <x v="1"/>
    <n v="134505714"/>
    <n v="28"/>
    <n v="32"/>
    <n v="20230306"/>
    <s v="NET ITEM"/>
    <n v="15"/>
    <s v="Y"/>
    <s v="Tech rep lvl + Dia a Dia + VGF2"/>
    <s v="FULL PAYMENT"/>
    <m/>
    <n v="149204.0465"/>
    <n v="106225.0965"/>
    <n v="80.41"/>
    <m/>
    <s v="EDT SPRAY"/>
    <s v="EDP/EDT/COLOGNE"/>
    <s v="FRAGRANCE JUICES"/>
    <s v="MALE"/>
    <s v="BLACK SUEDE FRANCHISE"/>
    <s v="TOUCH BY BLACK SUEDE"/>
    <n v="2"/>
    <n v="200"/>
    <n v="100"/>
    <s v="N"/>
    <s v="N"/>
    <n v="40330"/>
    <m/>
    <s v="N"/>
    <m/>
    <m/>
    <m/>
    <m/>
    <m/>
    <m/>
    <m/>
    <m/>
    <s v="N"/>
    <m/>
    <m/>
    <m/>
    <x v="0"/>
    <m/>
    <n v="32"/>
    <s v="PERFUMARIA - 2"/>
    <s v="N"/>
    <m/>
    <m/>
    <s v="N"/>
    <n v="20230306"/>
    <m/>
    <n v="134505712"/>
    <s v="MIXED"/>
    <s v="Tech rep lvl"/>
    <s v="CosmÃ©ticos"/>
    <n v="1"/>
    <m/>
    <n v="0"/>
    <n v="0"/>
    <n v="100"/>
    <n v="134505713"/>
    <n v="999"/>
    <n v="2"/>
    <x v="0"/>
    <x v="0"/>
    <n v="0.68589999999999995"/>
    <n v="0.68589999999999995"/>
    <n v="0.68589999999999995"/>
    <n v="0.68589999999999995"/>
    <n v="0.68589999999999995"/>
    <n v="41.93"/>
    <n v="47.92"/>
    <n v="41.93"/>
    <n v="38.94"/>
    <n v="37.14"/>
    <s v="Brasil + Dia a Dia + VGF2"/>
    <s v="Bronze + Dia a Dia + VGF2"/>
    <s v="Prata + Dia a Dia + VGF2"/>
    <s v="Ouro + Dia a Dia + VGF2"/>
    <s v="Estrela + Dia a Dia + VGF2"/>
    <n v="30"/>
    <n v="20"/>
    <n v="30"/>
    <n v="35"/>
    <n v="38"/>
    <n v="45.79"/>
    <n v="45.79"/>
    <n v="45.79"/>
    <n v="45.79"/>
    <n v="45.79"/>
    <n v="0"/>
    <n v="0"/>
    <n v="0"/>
    <n v="0"/>
    <n v="0"/>
    <n v="41.93"/>
    <n v="47.92"/>
    <n v="41.93"/>
    <n v="38.94"/>
    <n v="37.14"/>
    <n v="17.97"/>
    <n v="11.98"/>
    <n v="17.97"/>
    <n v="20.96"/>
    <n v="22.76"/>
    <n v="30"/>
    <n v="80"/>
    <n v="70"/>
    <n v="65"/>
    <n v="62"/>
  </r>
  <r>
    <n v="633360"/>
    <x v="771"/>
    <n v="20220309"/>
    <m/>
    <s v="FRAGRANCE"/>
    <x v="388"/>
    <s v="BLACK SUEDE SELF EDT100ML"/>
    <n v="1228046"/>
    <x v="771"/>
    <n v="2"/>
    <s v="IN-LINE (EXCL NR)"/>
    <s v="ANY X FOR.."/>
    <n v="0.68589999999999995"/>
    <m/>
    <n v="8.0500000000000007"/>
    <m/>
    <m/>
    <n v="77.88"/>
    <n v="71.900000000000006"/>
    <n v="12456"/>
    <n v="12456"/>
    <n v="32"/>
    <s v="WORK IN PROGRESS"/>
    <n v="134505712"/>
    <s v="NO INCENTIVE"/>
    <s v="N"/>
    <s v="N"/>
    <s v="N"/>
    <s v="N"/>
    <x v="1"/>
    <n v="134505738"/>
    <n v="28"/>
    <n v="32"/>
    <n v="20230306"/>
    <s v="NET ITEM"/>
    <n v="15"/>
    <s v="Y"/>
    <s v="Tech rep lvl + Dia a Dia + VGF2"/>
    <s v="FULL PAYMENT"/>
    <m/>
    <n v="323278.99849999999"/>
    <n v="223008.1985"/>
    <n v="80.41"/>
    <m/>
    <s v="EDT SPRAY"/>
    <s v="EDP/EDT/COLOGNE"/>
    <s v="FRAGRANCE JUICES"/>
    <s v="MALE"/>
    <s v="BLACK SUEDE FRANCHISE"/>
    <s v="TOUCH BY BLACK SUEDE"/>
    <n v="2"/>
    <n v="200"/>
    <n v="100"/>
    <s v="N"/>
    <s v="N"/>
    <n v="40330"/>
    <m/>
    <s v="N"/>
    <m/>
    <m/>
    <m/>
    <m/>
    <m/>
    <m/>
    <m/>
    <m/>
    <s v="N"/>
    <m/>
    <m/>
    <m/>
    <x v="0"/>
    <m/>
    <n v="32"/>
    <s v="PERFUMARIA - 2"/>
    <s v="N"/>
    <m/>
    <m/>
    <s v="N"/>
    <n v="20230306"/>
    <m/>
    <n v="134505712"/>
    <s v="MIXED"/>
    <s v="Tech rep lvl"/>
    <s v="CosmÃ©ticos"/>
    <n v="2"/>
    <m/>
    <n v="0"/>
    <n v="0"/>
    <n v="100"/>
    <n v="134505737"/>
    <n v="999"/>
    <n v="2"/>
    <x v="0"/>
    <x v="0"/>
    <n v="0.68589999999999995"/>
    <n v="0.68589999999999995"/>
    <n v="0.68589999999999995"/>
    <n v="0.68589999999999995"/>
    <n v="0.68589999999999995"/>
    <n v="77.88"/>
    <n v="89.01"/>
    <n v="77.88"/>
    <n v="72.319999999999993"/>
    <n v="68.98"/>
    <s v="Brasil + Dia a Dia + VGF2"/>
    <s v="Bronze + Dia a Dia + VGF2"/>
    <s v="Prata + Dia a Dia + VGF2"/>
    <s v="Ouro + Dia a Dia + VGF2"/>
    <s v="Estrela + Dia a Dia + VGF2"/>
    <n v="30"/>
    <n v="20"/>
    <n v="30"/>
    <n v="35"/>
    <n v="38"/>
    <n v="45.79"/>
    <n v="45.79"/>
    <n v="45.79"/>
    <n v="45.79"/>
    <n v="45.79"/>
    <n v="0"/>
    <n v="0"/>
    <n v="0"/>
    <n v="0"/>
    <n v="0"/>
    <n v="38.94"/>
    <n v="44.505000000000003"/>
    <n v="38.94"/>
    <n v="36.159999999999997"/>
    <n v="34.49"/>
    <n v="41.92"/>
    <n v="30.79"/>
    <n v="41.92"/>
    <n v="47.48"/>
    <n v="50.82"/>
    <n v="34"/>
    <n v="74"/>
    <n v="65"/>
    <n v="60"/>
    <n v="57"/>
  </r>
  <r>
    <n v="627506"/>
    <x v="824"/>
    <n v="20220310"/>
    <m/>
    <s v="FRAGRANCE"/>
    <x v="389"/>
    <s v="FAR AWAY AURORA EDP"/>
    <n v="1224086"/>
    <x v="824"/>
    <n v="1"/>
    <s v="EXCESS"/>
    <s v="REPRESENTATIVE OFFER"/>
    <n v="0.68589999999999995"/>
    <m/>
    <n v="12.433999999999999"/>
    <m/>
    <m/>
    <n v="48.93"/>
    <n v="81.900000000000006"/>
    <n v="2867"/>
    <n v="2867"/>
    <n v="34"/>
    <s v="WORK IN PROGRESS"/>
    <n v="134505833"/>
    <s v="NO INCENTIVE"/>
    <s v="N"/>
    <s v="N"/>
    <s v="N"/>
    <s v="N"/>
    <x v="1"/>
    <n v="134505919"/>
    <n v="28"/>
    <n v="32"/>
    <n v="20230306"/>
    <s v="NET ITEM"/>
    <n v="15"/>
    <s v="Y"/>
    <s v="Tech rep lvl + Dia a Dia + VGF2"/>
    <s v="FULL PAYMENT"/>
    <m/>
    <n v="93498.842600000004"/>
    <n v="57850.564599999998"/>
    <n v="74.069999999999993"/>
    <m/>
    <s v="EDP SPRAY"/>
    <s v="EDP/EDT/COLOGNE"/>
    <s v="FRAGRANCE JUICES"/>
    <s v="FEMALE"/>
    <s v="FAR AWAY FRANCHISE"/>
    <s v="FAR AWAY AURORA"/>
    <n v="2"/>
    <n v="200"/>
    <n v="100"/>
    <s v="N"/>
    <s v="N"/>
    <n v="41127"/>
    <m/>
    <s v="N"/>
    <m/>
    <m/>
    <m/>
    <m/>
    <m/>
    <m/>
    <m/>
    <m/>
    <s v="N"/>
    <m/>
    <m/>
    <m/>
    <x v="0"/>
    <m/>
    <n v="34"/>
    <s v="PERFUMARIA - 3"/>
    <s v="N"/>
    <m/>
    <m/>
    <s v="N"/>
    <n v="20230306"/>
    <m/>
    <n v="134505833"/>
    <s v="MIXED"/>
    <s v="Tech rep lvl"/>
    <s v="CosmÃ©ticos"/>
    <n v="1"/>
    <m/>
    <n v="0"/>
    <n v="0"/>
    <n v="100"/>
    <n v="134505918"/>
    <n v="999"/>
    <n v="2"/>
    <x v="0"/>
    <x v="0"/>
    <n v="0.68589999999999995"/>
    <n v="0.68589999999999995"/>
    <n v="0.68589999999999995"/>
    <n v="0.68589999999999995"/>
    <n v="0.68589999999999995"/>
    <n v="48.93"/>
    <n v="55.92"/>
    <n v="48.93"/>
    <n v="45.44"/>
    <n v="43.34"/>
    <s v="Brasil + Dia a Dia + VGF2"/>
    <s v="Bronze + Dia a Dia + VGF2"/>
    <s v="Prata + Dia a Dia + VGF2"/>
    <s v="Ouro + Dia a Dia + VGF2"/>
    <s v="Estrela + Dia a Dia + VGF2"/>
    <n v="30"/>
    <n v="20"/>
    <n v="30"/>
    <n v="35"/>
    <n v="38"/>
    <n v="45.79"/>
    <n v="45.79"/>
    <n v="45.79"/>
    <n v="45.79"/>
    <n v="45.79"/>
    <n v="0"/>
    <n v="0"/>
    <n v="0"/>
    <n v="0"/>
    <n v="0"/>
    <n v="48.93"/>
    <n v="55.92"/>
    <n v="48.93"/>
    <n v="45.44"/>
    <n v="43.34"/>
    <n v="20.97"/>
    <n v="13.98"/>
    <n v="20.97"/>
    <n v="24.46"/>
    <n v="26.56"/>
    <n v="30"/>
    <n v="80"/>
    <n v="70"/>
    <n v="65"/>
    <n v="62"/>
  </r>
  <r>
    <n v="627506"/>
    <x v="824"/>
    <n v="20220310"/>
    <m/>
    <s v="FRAGRANCE"/>
    <x v="389"/>
    <s v="FAR AWAY AURORA EDP"/>
    <n v="1224086"/>
    <x v="824"/>
    <n v="2"/>
    <s v="EXCESS"/>
    <s v="ANY X FOR.."/>
    <n v="0.68589999999999995"/>
    <m/>
    <n v="12.433999999999999"/>
    <m/>
    <m/>
    <n v="90.86"/>
    <n v="81.900000000000006"/>
    <n v="6689"/>
    <n v="6689"/>
    <n v="34"/>
    <s v="WORK IN PROGRESS"/>
    <n v="134505833"/>
    <s v="NO INCENTIVE"/>
    <s v="N"/>
    <s v="N"/>
    <s v="N"/>
    <s v="N"/>
    <x v="1"/>
    <n v="134505931"/>
    <n v="28"/>
    <n v="32"/>
    <n v="20230306"/>
    <s v="NET ITEM"/>
    <n v="15"/>
    <s v="Y"/>
    <s v="Tech rep lvl + Dia a Dia + VGF2"/>
    <s v="FULL PAYMENT"/>
    <m/>
    <n v="202532.3051"/>
    <n v="119361.2791"/>
    <n v="74.069999999999993"/>
    <m/>
    <s v="EDP SPRAY"/>
    <s v="EDP/EDT/COLOGNE"/>
    <s v="FRAGRANCE JUICES"/>
    <s v="FEMALE"/>
    <s v="FAR AWAY FRANCHISE"/>
    <s v="FAR AWAY AURORA"/>
    <n v="2"/>
    <n v="200"/>
    <n v="100"/>
    <s v="N"/>
    <s v="N"/>
    <n v="41127"/>
    <m/>
    <s v="N"/>
    <m/>
    <m/>
    <m/>
    <m/>
    <m/>
    <m/>
    <m/>
    <m/>
    <s v="N"/>
    <m/>
    <m/>
    <m/>
    <x v="0"/>
    <m/>
    <n v="34"/>
    <s v="PERFUMARIA - 3"/>
    <s v="N"/>
    <m/>
    <m/>
    <s v="N"/>
    <n v="20230306"/>
    <m/>
    <n v="134505833"/>
    <s v="MIXED"/>
    <s v="Tech rep lvl"/>
    <s v="CosmÃ©ticos"/>
    <n v="2"/>
    <m/>
    <n v="0"/>
    <n v="0"/>
    <n v="100"/>
    <n v="134505930"/>
    <n v="999"/>
    <n v="2"/>
    <x v="0"/>
    <x v="0"/>
    <n v="0.68589999999999995"/>
    <n v="0.68589999999999995"/>
    <n v="0.68589999999999995"/>
    <n v="0.68589999999999995"/>
    <n v="0.68589999999999995"/>
    <n v="90.86"/>
    <n v="103.84"/>
    <n v="90.86"/>
    <n v="84.37"/>
    <n v="80.48"/>
    <s v="Brasil + Dia a Dia + VGF2"/>
    <s v="Bronze + Dia a Dia + VGF2"/>
    <s v="Prata + Dia a Dia + VGF2"/>
    <s v="Ouro + Dia a Dia + VGF2"/>
    <s v="Estrela + Dia a Dia + VGF2"/>
    <n v="30"/>
    <n v="20"/>
    <n v="30"/>
    <n v="35"/>
    <n v="38"/>
    <n v="45.79"/>
    <n v="45.79"/>
    <n v="45.79"/>
    <n v="45.79"/>
    <n v="45.79"/>
    <n v="0"/>
    <n v="0"/>
    <n v="0"/>
    <n v="0"/>
    <n v="0"/>
    <n v="45.43"/>
    <n v="51.92"/>
    <n v="45.43"/>
    <n v="42.185000000000002"/>
    <n v="40.24"/>
    <n v="48.94"/>
    <n v="35.96"/>
    <n v="48.94"/>
    <n v="55.43"/>
    <n v="59.32"/>
    <n v="35"/>
    <n v="74"/>
    <n v="64"/>
    <n v="60"/>
    <n v="57"/>
  </r>
  <r>
    <n v="631868"/>
    <x v="799"/>
    <n v="20220318"/>
    <m/>
    <s v="FRAGRANCE"/>
    <x v="389"/>
    <s v="IMARI ECLIPSE EDT FOR HER 50ML"/>
    <n v="1226985"/>
    <x v="799"/>
    <n v="1"/>
    <s v="IN-LINE (EXCL NR)"/>
    <s v="REPRESENTATIVE OFFER"/>
    <n v="0.68589999999999995"/>
    <m/>
    <n v="6.1429999999999998"/>
    <m/>
    <m/>
    <n v="31.49"/>
    <n v="56.99"/>
    <n v="5461"/>
    <n v="5461"/>
    <n v="34"/>
    <s v="WORK IN PROGRESS"/>
    <n v="134505833"/>
    <s v="NO INCENTIVE"/>
    <s v="N"/>
    <s v="N"/>
    <s v="N"/>
    <s v="N"/>
    <x v="1"/>
    <n v="134505835"/>
    <n v="28"/>
    <n v="32"/>
    <n v="20230306"/>
    <s v="NET ITEM"/>
    <n v="15"/>
    <s v="Y"/>
    <s v="Tech rep lvl + Dia a Dia + VGF2"/>
    <s v="FULL PAYMENT"/>
    <m/>
    <n v="114612.75139999999"/>
    <n v="81065.828399999999"/>
    <n v="80.09"/>
    <m/>
    <s v="EDT SPRAY"/>
    <s v="EDP/EDT/COLOGNE"/>
    <s v="FRAGRANCE JUICES"/>
    <s v="FEMALE"/>
    <s v="IMARI FRANCHISE"/>
    <s v="IMARI ECLIPSE"/>
    <n v="2"/>
    <n v="200"/>
    <n v="100"/>
    <s v="N"/>
    <s v="N"/>
    <n v="40250"/>
    <m/>
    <s v="N"/>
    <m/>
    <m/>
    <m/>
    <m/>
    <m/>
    <m/>
    <m/>
    <m/>
    <s v="N"/>
    <m/>
    <m/>
    <m/>
    <x v="0"/>
    <m/>
    <n v="34"/>
    <s v="PERFUMARIA - 3"/>
    <s v="N"/>
    <m/>
    <m/>
    <s v="N"/>
    <n v="20230306"/>
    <m/>
    <n v="134505833"/>
    <s v="MIXED"/>
    <s v="Tech rep lvl"/>
    <s v="CosmÃ©ticos"/>
    <n v="1"/>
    <m/>
    <n v="0"/>
    <n v="0"/>
    <n v="100"/>
    <n v="134505834"/>
    <n v="999"/>
    <n v="2"/>
    <x v="0"/>
    <x v="0"/>
    <n v="0.68589999999999995"/>
    <n v="0.68589999999999995"/>
    <n v="0.68589999999999995"/>
    <n v="0.68589999999999995"/>
    <n v="0.68589999999999995"/>
    <n v="31.49"/>
    <n v="35.99"/>
    <n v="31.49"/>
    <n v="29.24"/>
    <n v="27.89"/>
    <s v="Brasil + Dia a Dia + VGF2"/>
    <s v="Bronze + Dia a Dia + VGF2"/>
    <s v="Prata + Dia a Dia + VGF2"/>
    <s v="Ouro + Dia a Dia + VGF2"/>
    <s v="Estrela + Dia a Dia + VGF2"/>
    <n v="30"/>
    <n v="20"/>
    <n v="30"/>
    <n v="35"/>
    <n v="38"/>
    <n v="45.79"/>
    <n v="45.79"/>
    <n v="45.79"/>
    <n v="45.79"/>
    <n v="45.79"/>
    <n v="0"/>
    <n v="0"/>
    <n v="0"/>
    <n v="0"/>
    <n v="0"/>
    <n v="31.49"/>
    <n v="35.99"/>
    <n v="31.49"/>
    <n v="29.24"/>
    <n v="27.89"/>
    <n v="13.5"/>
    <n v="9"/>
    <n v="13.5"/>
    <n v="15.75"/>
    <n v="17.100000000000001"/>
    <n v="30"/>
    <n v="79"/>
    <n v="69"/>
    <n v="64"/>
    <n v="61"/>
  </r>
  <r>
    <n v="631868"/>
    <x v="799"/>
    <n v="20220318"/>
    <m/>
    <s v="FRAGRANCE"/>
    <x v="389"/>
    <s v="IMARI ECLIPSE EDT FOR HER 50ML"/>
    <n v="1226985"/>
    <x v="799"/>
    <n v="2"/>
    <s v="IN-LINE (EXCL NR)"/>
    <s v="ANY X FOR.."/>
    <n v="0.68589999999999995"/>
    <m/>
    <n v="6.1429999999999998"/>
    <m/>
    <m/>
    <n v="58.48"/>
    <n v="56.99"/>
    <n v="12740"/>
    <n v="12740"/>
    <n v="34"/>
    <s v="WORK IN PROGRESS"/>
    <n v="134505833"/>
    <s v="NO INCENTIVE"/>
    <s v="N"/>
    <s v="N"/>
    <s v="N"/>
    <s v="N"/>
    <x v="1"/>
    <n v="134505847"/>
    <n v="28"/>
    <n v="32"/>
    <n v="20230306"/>
    <s v="NET ITEM"/>
    <n v="15"/>
    <s v="Y"/>
    <s v="Tech rep lvl + Dia a Dia + VGF2"/>
    <s v="FULL PAYMENT"/>
    <m/>
    <n v="248277.58590000001"/>
    <n v="170015.7659"/>
    <n v="80.09"/>
    <m/>
    <s v="EDT SPRAY"/>
    <s v="EDP/EDT/COLOGNE"/>
    <s v="FRAGRANCE JUICES"/>
    <s v="FEMALE"/>
    <s v="IMARI FRANCHISE"/>
    <s v="IMARI ECLIPSE"/>
    <n v="2"/>
    <n v="200"/>
    <n v="100"/>
    <s v="N"/>
    <s v="N"/>
    <n v="40250"/>
    <m/>
    <s v="N"/>
    <s v="SP"/>
    <n v="43.03"/>
    <n v="51.99"/>
    <n v="53.99"/>
    <m/>
    <m/>
    <m/>
    <m/>
    <s v="N"/>
    <m/>
    <m/>
    <m/>
    <x v="0"/>
    <m/>
    <n v="34"/>
    <s v="PERFUMARIA - 3"/>
    <s v="N"/>
    <m/>
    <m/>
    <s v="N"/>
    <n v="20230306"/>
    <m/>
    <n v="134505833"/>
    <s v="MIXED"/>
    <s v="Tech rep lvl"/>
    <s v="CosmÃ©ticos"/>
    <n v="2"/>
    <m/>
    <n v="0"/>
    <n v="0"/>
    <n v="100"/>
    <n v="134505846"/>
    <n v="999"/>
    <n v="2"/>
    <x v="0"/>
    <x v="0"/>
    <n v="0.68589999999999995"/>
    <n v="0.68589999999999995"/>
    <n v="0.68589999999999995"/>
    <n v="0.68589999999999995"/>
    <n v="0.68589999999999995"/>
    <n v="58.48"/>
    <n v="66.83"/>
    <n v="58.48"/>
    <n v="54.3"/>
    <n v="51.8"/>
    <s v="Brasil + Dia a Dia + VGF2"/>
    <s v="Bronze + Dia a Dia + VGF2"/>
    <s v="Prata + Dia a Dia + VGF2"/>
    <s v="Ouro + Dia a Dia + VGF2"/>
    <s v="Estrela + Dia a Dia + VGF2"/>
    <n v="30"/>
    <n v="20"/>
    <n v="30"/>
    <n v="35"/>
    <n v="38"/>
    <n v="45.79"/>
    <n v="45.79"/>
    <n v="45.79"/>
    <n v="45.79"/>
    <n v="45.79"/>
    <n v="0"/>
    <n v="0"/>
    <n v="0"/>
    <n v="0"/>
    <n v="0"/>
    <n v="29.24"/>
    <n v="33.414999999999999"/>
    <n v="29.24"/>
    <n v="27.15"/>
    <n v="25.9"/>
    <n v="31.5"/>
    <n v="23.15"/>
    <n v="31.5"/>
    <n v="35.68"/>
    <n v="38.18"/>
    <n v="35"/>
    <n v="74"/>
    <n v="64"/>
    <n v="60"/>
    <n v="57"/>
  </r>
  <r>
    <n v="632324"/>
    <x v="825"/>
    <n v="20230301"/>
    <m/>
    <s v="FRAGRANCE"/>
    <x v="389"/>
    <s v="FAR AWAY SPLENDORIA EDP"/>
    <n v="1227294"/>
    <x v="825"/>
    <n v="1"/>
    <s v="IN-LINE (EXCL NR)"/>
    <s v="REPRESENTATIVE OFFER"/>
    <n v="0.68589999999999995"/>
    <m/>
    <n v="12.135"/>
    <m/>
    <m/>
    <n v="48.93"/>
    <n v="81.900000000000006"/>
    <n v="4700"/>
    <n v="4700"/>
    <n v="34"/>
    <s v="WORK IN PROGRESS"/>
    <n v="134505833"/>
    <s v="NO INCENTIVE"/>
    <s v="N"/>
    <s v="N"/>
    <s v="N"/>
    <s v="N"/>
    <x v="1"/>
    <n v="134505907"/>
    <n v="28"/>
    <n v="32"/>
    <n v="20230306"/>
    <s v="NET ITEM"/>
    <n v="15"/>
    <s v="Y"/>
    <s v="Tech rep lvl + Dia a Dia + VGF2"/>
    <s v="FULL PAYMENT"/>
    <m/>
    <n v="153282.5588"/>
    <n v="96248.058799999999"/>
    <n v="74.69"/>
    <m/>
    <s v="EDP SPRAY"/>
    <s v="EDP/EDT/COLOGNE"/>
    <s v="FRAGRANCE JUICES"/>
    <s v="FEMALE"/>
    <s v="FAR AWAY FRANCHISE"/>
    <s v="FAR AWAY SPLENDORIA"/>
    <n v="2"/>
    <n v="200"/>
    <n v="100"/>
    <s v="N"/>
    <s v="N"/>
    <n v="40965"/>
    <m/>
    <s v="N"/>
    <m/>
    <m/>
    <m/>
    <m/>
    <m/>
    <m/>
    <m/>
    <m/>
    <s v="N"/>
    <m/>
    <m/>
    <m/>
    <x v="0"/>
    <m/>
    <n v="34"/>
    <s v="PERFUMARIA - 3"/>
    <s v="N"/>
    <m/>
    <m/>
    <s v="N"/>
    <n v="20230306"/>
    <m/>
    <n v="134505833"/>
    <s v="MIXED"/>
    <s v="Tech rep lvl"/>
    <s v="CosmÃ©ticos"/>
    <n v="1"/>
    <m/>
    <n v="0"/>
    <n v="0"/>
    <n v="100"/>
    <n v="134505906"/>
    <n v="999"/>
    <n v="2"/>
    <x v="0"/>
    <x v="0"/>
    <n v="0.68589999999999995"/>
    <n v="0.68589999999999995"/>
    <n v="0.68589999999999995"/>
    <n v="0.68589999999999995"/>
    <n v="0.68589999999999995"/>
    <n v="48.93"/>
    <n v="55.92"/>
    <n v="48.93"/>
    <n v="45.44"/>
    <n v="43.34"/>
    <s v="Brasil + Dia a Dia + VGF2"/>
    <s v="Bronze + Dia a Dia + VGF2"/>
    <s v="Prata + Dia a Dia + VGF2"/>
    <s v="Ouro + Dia a Dia + VGF2"/>
    <s v="Estrela + Dia a Dia + VGF2"/>
    <n v="30"/>
    <n v="20"/>
    <n v="30"/>
    <n v="35"/>
    <n v="38"/>
    <n v="45.79"/>
    <n v="45.79"/>
    <n v="45.79"/>
    <n v="45.79"/>
    <n v="45.79"/>
    <n v="0"/>
    <n v="0"/>
    <n v="0"/>
    <n v="0"/>
    <n v="0"/>
    <n v="48.93"/>
    <n v="55.92"/>
    <n v="48.93"/>
    <n v="45.44"/>
    <n v="43.34"/>
    <n v="20.97"/>
    <n v="13.98"/>
    <n v="20.97"/>
    <n v="24.46"/>
    <n v="26.56"/>
    <n v="30"/>
    <n v="80"/>
    <n v="70"/>
    <n v="65"/>
    <n v="62"/>
  </r>
  <r>
    <n v="632324"/>
    <x v="825"/>
    <n v="20230301"/>
    <m/>
    <s v="FRAGRANCE"/>
    <x v="389"/>
    <s v="FAR AWAY SPLENDORIA EDP"/>
    <n v="1227294"/>
    <x v="825"/>
    <n v="2"/>
    <s v="IN-LINE (EXCL NR)"/>
    <s v="ANY X FOR.."/>
    <n v="0.68589999999999995"/>
    <m/>
    <n v="12.135"/>
    <m/>
    <m/>
    <n v="90.86"/>
    <n v="81.900000000000006"/>
    <n v="10967"/>
    <n v="10967"/>
    <n v="34"/>
    <s v="WORK IN PROGRESS"/>
    <n v="134505833"/>
    <s v="NO INCENTIVE"/>
    <s v="N"/>
    <s v="N"/>
    <s v="N"/>
    <s v="N"/>
    <x v="1"/>
    <n v="134505943"/>
    <n v="28"/>
    <n v="32"/>
    <n v="20230306"/>
    <s v="NET ITEM"/>
    <n v="15"/>
    <s v="Y"/>
    <s v="Tech rep lvl + Dia a Dia + VGF2"/>
    <s v="FULL PAYMENT"/>
    <m/>
    <n v="332070.14449999999"/>
    <n v="198985.59950000001"/>
    <n v="74.69"/>
    <m/>
    <s v="EDP SPRAY"/>
    <s v="EDP/EDT/COLOGNE"/>
    <s v="FRAGRANCE JUICES"/>
    <s v="FEMALE"/>
    <s v="FAR AWAY FRANCHISE"/>
    <s v="FAR AWAY SPLENDORIA"/>
    <n v="2"/>
    <n v="200"/>
    <n v="100"/>
    <s v="N"/>
    <s v="N"/>
    <n v="40965"/>
    <m/>
    <s v="N"/>
    <m/>
    <m/>
    <m/>
    <m/>
    <m/>
    <m/>
    <m/>
    <m/>
    <s v="N"/>
    <m/>
    <m/>
    <m/>
    <x v="0"/>
    <m/>
    <n v="34"/>
    <s v="PERFUMARIA - 3"/>
    <s v="N"/>
    <m/>
    <m/>
    <s v="N"/>
    <n v="20230306"/>
    <m/>
    <n v="134505833"/>
    <s v="MIXED"/>
    <s v="Tech rep lvl"/>
    <s v="CosmÃ©ticos"/>
    <n v="2"/>
    <m/>
    <n v="0"/>
    <n v="0"/>
    <n v="100"/>
    <n v="134505942"/>
    <n v="999"/>
    <n v="2"/>
    <x v="0"/>
    <x v="0"/>
    <n v="0.68589999999999995"/>
    <n v="0.68589999999999995"/>
    <n v="0.68589999999999995"/>
    <n v="0.68589999999999995"/>
    <n v="0.68589999999999995"/>
    <n v="90.86"/>
    <n v="103.84"/>
    <n v="90.86"/>
    <n v="84.37"/>
    <n v="80.48"/>
    <s v="Brasil + Dia a Dia + VGF2"/>
    <s v="Bronze + Dia a Dia + VGF2"/>
    <s v="Prata + Dia a Dia + VGF2"/>
    <s v="Ouro + Dia a Dia + VGF2"/>
    <s v="Estrela + Dia a Dia + VGF2"/>
    <n v="30"/>
    <n v="20"/>
    <n v="30"/>
    <n v="35"/>
    <n v="38"/>
    <n v="45.79"/>
    <n v="45.79"/>
    <n v="45.79"/>
    <n v="45.79"/>
    <n v="45.79"/>
    <n v="0"/>
    <n v="0"/>
    <n v="0"/>
    <n v="0"/>
    <n v="0"/>
    <n v="45.43"/>
    <n v="51.92"/>
    <n v="45.43"/>
    <n v="42.185000000000002"/>
    <n v="40.24"/>
    <n v="48.94"/>
    <n v="35.96"/>
    <n v="48.94"/>
    <n v="55.43"/>
    <n v="59.32"/>
    <n v="35"/>
    <n v="74"/>
    <n v="64"/>
    <n v="60"/>
    <n v="57"/>
  </r>
  <r>
    <n v="633302"/>
    <x v="910"/>
    <n v="20220308"/>
    <m/>
    <s v="FRAGRANCE"/>
    <x v="389"/>
    <s v="SURREAL DREAMS DEO COLOGNE"/>
    <n v="1228028"/>
    <x v="910"/>
    <n v="1"/>
    <s v="IN-LINE (EXCL NR)"/>
    <s v="REPRESENTATIVE OFFER"/>
    <n v="0.68589999999999995"/>
    <m/>
    <n v="7.7320000000000002"/>
    <m/>
    <m/>
    <n v="45.43"/>
    <n v="74.900000000000006"/>
    <n v="4586"/>
    <n v="4586"/>
    <n v="34"/>
    <s v="WORK IN PROGRESS"/>
    <n v="134505833"/>
    <s v="NO INCENTIVE"/>
    <s v="N"/>
    <s v="N"/>
    <s v="N"/>
    <s v="N"/>
    <x v="1"/>
    <n v="134505883"/>
    <n v="28"/>
    <n v="32"/>
    <n v="20230306"/>
    <s v="NET ITEM"/>
    <n v="15"/>
    <s v="Y"/>
    <s v="Tech rep lvl + Dia a Dia + VGF2"/>
    <s v="FULL PAYMENT"/>
    <m/>
    <n v="138857.8897"/>
    <n v="103398.93769999999"/>
    <n v="82.63"/>
    <m/>
    <s v="EDT SPRAY"/>
    <s v="EDP/EDT/COLOGNE"/>
    <s v="FRAGRANCE JUICES"/>
    <s v="FEMALE"/>
    <s v="SURREAL"/>
    <s v="SURREAL GARDEN"/>
    <n v="2"/>
    <n v="200"/>
    <n v="100"/>
    <s v="N"/>
    <s v="N"/>
    <n v="40948"/>
    <m/>
    <s v="N"/>
    <m/>
    <m/>
    <m/>
    <m/>
    <m/>
    <m/>
    <m/>
    <m/>
    <s v="N"/>
    <m/>
    <m/>
    <m/>
    <x v="0"/>
    <m/>
    <n v="34"/>
    <s v="PERFUMARIA - 3"/>
    <s v="N"/>
    <m/>
    <m/>
    <s v="N"/>
    <n v="20230306"/>
    <m/>
    <n v="134505833"/>
    <s v="MIXED"/>
    <s v="Tech rep lvl"/>
    <s v="CosmÃ©ticos"/>
    <n v="1"/>
    <m/>
    <n v="0"/>
    <n v="0"/>
    <n v="100"/>
    <n v="134505882"/>
    <n v="999"/>
    <n v="2"/>
    <x v="0"/>
    <x v="0"/>
    <n v="0.68589999999999995"/>
    <n v="0.68589999999999995"/>
    <n v="0.68589999999999995"/>
    <n v="0.68589999999999995"/>
    <n v="0.68589999999999995"/>
    <n v="45.43"/>
    <n v="51.92"/>
    <n v="45.43"/>
    <n v="42.19"/>
    <n v="40.24"/>
    <s v="Brasil + Dia a Dia + VGF2"/>
    <s v="Bronze + Dia a Dia + VGF2"/>
    <s v="Prata + Dia a Dia + VGF2"/>
    <s v="Ouro + Dia a Dia + VGF2"/>
    <s v="Estrela + Dia a Dia + VGF2"/>
    <n v="30"/>
    <n v="20"/>
    <n v="30"/>
    <n v="35"/>
    <n v="38"/>
    <n v="45.79"/>
    <n v="45.79"/>
    <n v="45.79"/>
    <n v="45.79"/>
    <n v="45.79"/>
    <n v="0"/>
    <n v="0"/>
    <n v="0"/>
    <n v="0"/>
    <n v="0"/>
    <n v="45.43"/>
    <n v="51.92"/>
    <n v="45.43"/>
    <n v="42.19"/>
    <n v="40.24"/>
    <n v="19.47"/>
    <n v="12.98"/>
    <n v="19.47"/>
    <n v="22.71"/>
    <n v="24.66"/>
    <n v="30"/>
    <n v="80"/>
    <n v="70"/>
    <n v="65"/>
    <n v="62"/>
  </r>
  <r>
    <n v="633302"/>
    <x v="910"/>
    <n v="20220308"/>
    <m/>
    <s v="FRAGRANCE"/>
    <x v="389"/>
    <s v="SURREAL DREAMS DEO COLOGNE"/>
    <n v="1228028"/>
    <x v="910"/>
    <n v="2"/>
    <s v="IN-LINE (EXCL NR)"/>
    <s v="ANY X FOR.."/>
    <n v="0.68589999999999995"/>
    <m/>
    <n v="7.7320000000000002"/>
    <m/>
    <m/>
    <n v="84.36"/>
    <n v="74.900000000000006"/>
    <n v="15135"/>
    <n v="15135"/>
    <n v="34"/>
    <s v="WORK IN PROGRESS"/>
    <n v="134505833"/>
    <s v="NO INCENTIVE"/>
    <s v="N"/>
    <s v="N"/>
    <s v="N"/>
    <s v="N"/>
    <x v="1"/>
    <n v="134505895"/>
    <n v="28"/>
    <n v="32"/>
    <n v="20230306"/>
    <s v="NET ITEM"/>
    <n v="15"/>
    <s v="Y"/>
    <s v="Tech rep lvl + Dia a Dia + VGF2"/>
    <s v="FULL PAYMENT"/>
    <m/>
    <n v="425475.93099999998"/>
    <n v="308452.11099999998"/>
    <n v="82.63"/>
    <m/>
    <s v="EDT SPRAY"/>
    <s v="EDP/EDT/COLOGNE"/>
    <s v="FRAGRANCE JUICES"/>
    <s v="FEMALE"/>
    <s v="SURREAL"/>
    <s v="SURREAL GARDEN"/>
    <n v="2"/>
    <n v="200"/>
    <n v="100"/>
    <s v="N"/>
    <s v="N"/>
    <n v="40948"/>
    <m/>
    <s v="N"/>
    <m/>
    <m/>
    <m/>
    <m/>
    <m/>
    <m/>
    <m/>
    <m/>
    <s v="N"/>
    <m/>
    <m/>
    <m/>
    <x v="0"/>
    <m/>
    <n v="34"/>
    <s v="PERFUMARIA - 3"/>
    <s v="N"/>
    <m/>
    <m/>
    <s v="N"/>
    <n v="20230306"/>
    <m/>
    <n v="134505833"/>
    <s v="MIXED"/>
    <s v="Tech rep lvl"/>
    <s v="CosmÃ©ticos"/>
    <n v="2"/>
    <m/>
    <n v="0"/>
    <n v="0"/>
    <n v="100"/>
    <n v="134505894"/>
    <n v="999"/>
    <n v="2"/>
    <x v="0"/>
    <x v="0"/>
    <n v="0.68589999999999995"/>
    <n v="0.68589999999999995"/>
    <n v="0.68589999999999995"/>
    <n v="0.68589999999999995"/>
    <n v="0.68589999999999995"/>
    <n v="84.36"/>
    <n v="96.41"/>
    <n v="84.36"/>
    <n v="78.33"/>
    <n v="74.72"/>
    <s v="Brasil + Dia a Dia + VGF2"/>
    <s v="Bronze + Dia a Dia + VGF2"/>
    <s v="Prata + Dia a Dia + VGF2"/>
    <s v="Ouro + Dia a Dia + VGF2"/>
    <s v="Estrela + Dia a Dia + VGF2"/>
    <n v="30"/>
    <n v="20"/>
    <n v="30"/>
    <n v="35"/>
    <n v="38"/>
    <n v="45.79"/>
    <n v="45.79"/>
    <n v="45.79"/>
    <n v="45.79"/>
    <n v="45.79"/>
    <n v="0"/>
    <n v="0"/>
    <n v="0"/>
    <n v="0"/>
    <n v="0"/>
    <n v="42.18"/>
    <n v="48.204999999999998"/>
    <n v="42.18"/>
    <n v="39.164999999999999"/>
    <n v="37.36"/>
    <n v="45.44"/>
    <n v="33.39"/>
    <n v="45.44"/>
    <n v="51.47"/>
    <n v="55.08"/>
    <n v="35"/>
    <n v="74"/>
    <n v="64"/>
    <n v="60"/>
    <n v="57"/>
  </r>
  <r>
    <n v="633991"/>
    <x v="53"/>
    <n v="20230304"/>
    <m/>
    <s v="FRAGRANCE"/>
    <x v="389"/>
    <s v="LOV U A TOUCH"/>
    <n v="1228496"/>
    <x v="53"/>
    <n v="1"/>
    <s v="IN-LINE (EXCL NR)"/>
    <s v="REPRESENTATIVE OFFER"/>
    <n v="0.68589999999999995"/>
    <m/>
    <n v="13.128"/>
    <m/>
    <m/>
    <n v="62.93"/>
    <n v="99.9"/>
    <n v="5401"/>
    <n v="5401"/>
    <n v="34"/>
    <s v="WORK IN PROGRESS"/>
    <n v="134505833"/>
    <s v="NO INCENTIVE"/>
    <s v="N"/>
    <s v="N"/>
    <s v="N"/>
    <s v="N"/>
    <x v="1"/>
    <n v="134505859"/>
    <n v="28"/>
    <n v="32"/>
    <n v="20230306"/>
    <s v="NET ITEM"/>
    <n v="15"/>
    <s v="Y"/>
    <s v="Tech rep lvl + Dia a Dia + VGF2"/>
    <s v="FULL PAYMENT"/>
    <m/>
    <n v="226537.41959999999"/>
    <n v="155633.09160000001"/>
    <n v="78.709999999999994"/>
    <m/>
    <s v="EDP SPRAY"/>
    <s v="EDP/EDT/COLOGNE"/>
    <s v="FRAGRANCE JUICES"/>
    <s v="FEMALE"/>
    <s v="LOV U FRANCHISE"/>
    <s v="LOV U"/>
    <n v="2"/>
    <n v="200"/>
    <n v="100"/>
    <s v="N"/>
    <s v="N"/>
    <n v="40962"/>
    <m/>
    <s v="N"/>
    <m/>
    <m/>
    <m/>
    <m/>
    <m/>
    <m/>
    <m/>
    <m/>
    <s v="N"/>
    <m/>
    <m/>
    <m/>
    <x v="0"/>
    <m/>
    <n v="34"/>
    <s v="PERFUMARIA - 3"/>
    <s v="N"/>
    <m/>
    <m/>
    <s v="N"/>
    <n v="20230306"/>
    <m/>
    <n v="134505833"/>
    <s v="MIXED"/>
    <s v="Tech rep lvl"/>
    <s v="CosmÃ©ticos"/>
    <n v="1"/>
    <m/>
    <n v="0"/>
    <n v="0"/>
    <n v="100"/>
    <n v="134505858"/>
    <n v="999"/>
    <n v="2"/>
    <x v="0"/>
    <x v="0"/>
    <n v="0.68589999999999995"/>
    <n v="0.68589999999999995"/>
    <n v="0.68589999999999995"/>
    <n v="0.68589999999999995"/>
    <n v="0.68589999999999995"/>
    <n v="62.93"/>
    <n v="71.92"/>
    <n v="62.93"/>
    <n v="58.44"/>
    <n v="55.74"/>
    <s v="Brasil + Dia a Dia + VGF2"/>
    <s v="Bronze + Dia a Dia + VGF2"/>
    <s v="Prata + Dia a Dia + VGF2"/>
    <s v="Ouro + Dia a Dia + VGF2"/>
    <s v="Estrela + Dia a Dia + VGF2"/>
    <n v="30"/>
    <n v="20"/>
    <n v="30"/>
    <n v="35"/>
    <n v="38"/>
    <n v="45.79"/>
    <n v="45.79"/>
    <n v="45.79"/>
    <n v="45.79"/>
    <n v="45.79"/>
    <n v="0"/>
    <n v="0"/>
    <n v="0"/>
    <n v="0"/>
    <n v="0"/>
    <n v="62.93"/>
    <n v="71.92"/>
    <n v="62.93"/>
    <n v="58.44"/>
    <n v="55.74"/>
    <n v="26.97"/>
    <n v="17.98"/>
    <n v="26.97"/>
    <n v="31.46"/>
    <n v="34.159999999999997"/>
    <n v="30"/>
    <n v="80"/>
    <n v="70"/>
    <n v="65"/>
    <n v="62"/>
  </r>
  <r>
    <n v="633991"/>
    <x v="53"/>
    <n v="20230304"/>
    <m/>
    <s v="FRAGRANCE"/>
    <x v="389"/>
    <s v="LOV U A TOUCH"/>
    <n v="1228496"/>
    <x v="53"/>
    <n v="2"/>
    <s v="IN-LINE (EXCL NR)"/>
    <s v="ANY X FOR.."/>
    <n v="0.68589999999999995"/>
    <m/>
    <n v="13.128"/>
    <m/>
    <m/>
    <n v="116.86"/>
    <n v="99.9"/>
    <n v="8103"/>
    <n v="8103"/>
    <n v="34"/>
    <s v="WORK IN PROGRESS"/>
    <n v="134505833"/>
    <s v="NO INCENTIVE"/>
    <s v="N"/>
    <s v="N"/>
    <s v="N"/>
    <s v="N"/>
    <x v="1"/>
    <n v="134505871"/>
    <n v="28"/>
    <n v="32"/>
    <n v="20230306"/>
    <s v="NET ITEM"/>
    <n v="15"/>
    <s v="Y"/>
    <s v="Tech rep lvl + Dia a Dia + VGF2"/>
    <s v="FULL PAYMENT"/>
    <m/>
    <n v="315543.45939999999"/>
    <n v="209167.27540000001"/>
    <n v="78.709999999999994"/>
    <m/>
    <s v="EDP SPRAY"/>
    <s v="EDP/EDT/COLOGNE"/>
    <s v="FRAGRANCE JUICES"/>
    <s v="FEMALE"/>
    <s v="LOV U FRANCHISE"/>
    <s v="LOV U"/>
    <n v="2"/>
    <n v="200"/>
    <n v="100"/>
    <s v="N"/>
    <s v="N"/>
    <n v="40962"/>
    <m/>
    <s v="N"/>
    <m/>
    <m/>
    <m/>
    <m/>
    <m/>
    <m/>
    <m/>
    <m/>
    <s v="N"/>
    <m/>
    <m/>
    <m/>
    <x v="0"/>
    <m/>
    <n v="34"/>
    <s v="PERFUMARIA - 3"/>
    <s v="N"/>
    <m/>
    <m/>
    <s v="N"/>
    <n v="20230306"/>
    <m/>
    <n v="134505833"/>
    <s v="MIXED"/>
    <s v="Tech rep lvl"/>
    <s v="CosmÃ©ticos"/>
    <n v="2"/>
    <m/>
    <n v="0"/>
    <n v="0"/>
    <n v="100"/>
    <n v="134505870"/>
    <n v="999"/>
    <n v="2"/>
    <x v="0"/>
    <x v="0"/>
    <n v="0.68589999999999995"/>
    <n v="0.68589999999999995"/>
    <n v="0.68589999999999995"/>
    <n v="0.68589999999999995"/>
    <n v="0.68589999999999995"/>
    <n v="116.86"/>
    <n v="133.55000000000001"/>
    <n v="116.86"/>
    <n v="108.51"/>
    <n v="103.5"/>
    <s v="Brasil + Dia a Dia + VGF2"/>
    <s v="Bronze + Dia a Dia + VGF2"/>
    <s v="Prata + Dia a Dia + VGF2"/>
    <s v="Ouro + Dia a Dia + VGF2"/>
    <s v="Estrela + Dia a Dia + VGF2"/>
    <n v="30"/>
    <n v="20"/>
    <n v="30"/>
    <n v="35"/>
    <n v="38"/>
    <n v="45.79"/>
    <n v="45.79"/>
    <n v="45.79"/>
    <n v="45.79"/>
    <n v="45.79"/>
    <n v="0"/>
    <n v="0"/>
    <n v="0"/>
    <n v="0"/>
    <n v="0"/>
    <n v="58.43"/>
    <n v="66.775000000000006"/>
    <n v="58.43"/>
    <n v="54.255000000000003"/>
    <n v="51.75"/>
    <n v="62.94"/>
    <n v="46.25"/>
    <n v="62.94"/>
    <n v="71.290000000000006"/>
    <n v="76.3"/>
    <n v="35"/>
    <n v="74"/>
    <n v="64"/>
    <n v="60"/>
    <n v="57"/>
  </r>
  <r>
    <n v="635590"/>
    <x v="827"/>
    <n v="20220317"/>
    <m/>
    <s v="FRAGRANCE"/>
    <x v="389"/>
    <s v="PETIT GIRL POWER DEO COLOGNE 50 ML"/>
    <n v="1229477"/>
    <x v="827"/>
    <n v="1"/>
    <s v="IN-LINE (EXCL NR)"/>
    <s v="REPRESENTATIVE OFFER"/>
    <n v="0.68589999999999995"/>
    <m/>
    <n v="3.9129999999999998"/>
    <m/>
    <m/>
    <n v="19.59"/>
    <n v="36.99"/>
    <n v="7550"/>
    <n v="7550"/>
    <n v="34"/>
    <s v="WORK IN PROGRESS"/>
    <n v="134505833"/>
    <s v="NO INCENTIVE"/>
    <s v="N"/>
    <s v="N"/>
    <s v="N"/>
    <s v="N"/>
    <x v="1"/>
    <n v="134726806"/>
    <n v="28"/>
    <n v="32"/>
    <n v="20230306"/>
    <s v="NET ITEM"/>
    <n v="15"/>
    <s v="Y"/>
    <s v="Tech rep lvl + Dia a Dia + VGF2"/>
    <s v="FULL PAYMENT"/>
    <m/>
    <n v="98574.982699999993"/>
    <n v="69031.832699999999"/>
    <n v="79.62"/>
    <m/>
    <s v="EDT SPRAY"/>
    <s v="EDP/EDT/COLOGNE"/>
    <s v="FRAGRANCE JUICES"/>
    <s v="FEMALE"/>
    <s v="PETIT - DEAR FRIENDS"/>
    <s v="PETIT - DEAR FRIENDS"/>
    <n v="2"/>
    <n v="200"/>
    <n v="100"/>
    <s v="N"/>
    <s v="N"/>
    <n v="41319"/>
    <m/>
    <s v="N"/>
    <m/>
    <m/>
    <m/>
    <m/>
    <m/>
    <m/>
    <m/>
    <m/>
    <s v="N"/>
    <m/>
    <m/>
    <m/>
    <x v="0"/>
    <m/>
    <n v="34"/>
    <s v="PERFUMARIA - 3"/>
    <s v="N"/>
    <m/>
    <m/>
    <s v="N"/>
    <n v="20230306"/>
    <m/>
    <n v="134505833"/>
    <s v="MIXED"/>
    <s v="Tech rep lvl"/>
    <s v="CosmÃ©ticos"/>
    <n v="1"/>
    <m/>
    <n v="0"/>
    <n v="0"/>
    <n v="100"/>
    <n v="134726805"/>
    <n v="999"/>
    <n v="2"/>
    <x v="0"/>
    <x v="0"/>
    <n v="0.68589999999999995"/>
    <n v="0.68589999999999995"/>
    <n v="0.68589999999999995"/>
    <n v="0.68589999999999995"/>
    <n v="0.68589999999999995"/>
    <n v="19.59"/>
    <n v="22.39"/>
    <n v="19.59"/>
    <n v="18.190000000000001"/>
    <n v="17.350000000000001"/>
    <s v="Brasil + Dia a Dia + VGF2"/>
    <s v="Bronze + Dia a Dia + VGF2"/>
    <s v="Prata + Dia a Dia + VGF2"/>
    <s v="Ouro + Dia a Dia + VGF2"/>
    <s v="Estrela + Dia a Dia + VGF2"/>
    <n v="30"/>
    <n v="20"/>
    <n v="30"/>
    <n v="35"/>
    <n v="38"/>
    <n v="45.79"/>
    <n v="45.79"/>
    <n v="45.79"/>
    <n v="45.79"/>
    <n v="45.79"/>
    <n v="0"/>
    <n v="0"/>
    <n v="0"/>
    <n v="0"/>
    <n v="0"/>
    <n v="19.59"/>
    <n v="22.39"/>
    <n v="19.59"/>
    <n v="18.190000000000001"/>
    <n v="17.350000000000001"/>
    <n v="8.4"/>
    <n v="5.6"/>
    <n v="8.4"/>
    <n v="9.8000000000000007"/>
    <n v="10.64"/>
    <n v="30"/>
    <n v="79"/>
    <n v="69"/>
    <n v="64"/>
    <n v="61"/>
  </r>
  <r>
    <n v="635590"/>
    <x v="827"/>
    <n v="20220317"/>
    <m/>
    <s v="FRAGRANCE"/>
    <x v="389"/>
    <s v="PETIT GIRL POWER DEO COLOGNE 50 ML"/>
    <n v="1229477"/>
    <x v="827"/>
    <n v="2"/>
    <s v="IN-LINE (EXCL NR)"/>
    <s v="ANY X FOR.."/>
    <n v="0.68589999999999995"/>
    <m/>
    <n v="3.9129999999999998"/>
    <m/>
    <m/>
    <n v="36.380000000000003"/>
    <n v="36.99"/>
    <n v="30203"/>
    <n v="30203"/>
    <n v="34"/>
    <s v="WORK IN PROGRESS"/>
    <n v="134505833"/>
    <s v="NO INCENTIVE"/>
    <s v="N"/>
    <s v="N"/>
    <s v="N"/>
    <s v="N"/>
    <x v="1"/>
    <n v="134726818"/>
    <n v="28"/>
    <n v="32"/>
    <n v="20230306"/>
    <s v="NET ITEM"/>
    <n v="15"/>
    <s v="Y"/>
    <s v="Tech rep lvl + Dia a Dia + VGF2"/>
    <s v="FULL PAYMENT"/>
    <m/>
    <n v="366160.95890000003"/>
    <n v="247976.61989999999"/>
    <n v="79.62"/>
    <m/>
    <s v="EDT SPRAY"/>
    <s v="EDP/EDT/COLOGNE"/>
    <s v="FRAGRANCE JUICES"/>
    <s v="FEMALE"/>
    <s v="PETIT - DEAR FRIENDS"/>
    <s v="PETIT - DEAR FRIENDS"/>
    <n v="2"/>
    <n v="200"/>
    <n v="100"/>
    <s v="N"/>
    <s v="N"/>
    <n v="41319"/>
    <m/>
    <s v="N"/>
    <m/>
    <m/>
    <m/>
    <m/>
    <m/>
    <m/>
    <m/>
    <m/>
    <s v="N"/>
    <m/>
    <m/>
    <m/>
    <x v="0"/>
    <m/>
    <n v="34"/>
    <s v="PERFUMARIA - 3"/>
    <s v="N"/>
    <m/>
    <m/>
    <s v="N"/>
    <n v="20230306"/>
    <m/>
    <n v="134505833"/>
    <s v="MIXED"/>
    <s v="Tech rep lvl"/>
    <s v="CosmÃ©ticos"/>
    <n v="2"/>
    <m/>
    <n v="0"/>
    <n v="0"/>
    <n v="100"/>
    <n v="134726817"/>
    <n v="999"/>
    <n v="2"/>
    <x v="0"/>
    <x v="0"/>
    <n v="0.68589999999999995"/>
    <n v="0.68589999999999995"/>
    <n v="0.68589999999999995"/>
    <n v="0.68589999999999995"/>
    <n v="0.68589999999999995"/>
    <n v="36.380000000000003"/>
    <n v="41.58"/>
    <n v="36.380000000000003"/>
    <n v="33.78"/>
    <n v="32.22"/>
    <s v="Brasil + Dia a Dia + VGF2"/>
    <s v="Bronze + Dia a Dia + VGF2"/>
    <s v="Prata + Dia a Dia + VGF2"/>
    <s v="Ouro + Dia a Dia + VGF2"/>
    <s v="Estrela + Dia a Dia + VGF2"/>
    <n v="30"/>
    <n v="20"/>
    <n v="30"/>
    <n v="35"/>
    <n v="38"/>
    <n v="45.79"/>
    <n v="45.79"/>
    <n v="45.79"/>
    <n v="45.79"/>
    <n v="45.79"/>
    <n v="0"/>
    <n v="0"/>
    <n v="0"/>
    <n v="0"/>
    <n v="0"/>
    <n v="18.190000000000001"/>
    <n v="20.79"/>
    <n v="18.190000000000001"/>
    <n v="16.89"/>
    <n v="16.11"/>
    <n v="19.600000000000001"/>
    <n v="14.4"/>
    <n v="19.600000000000001"/>
    <n v="22.2"/>
    <n v="23.76"/>
    <n v="35"/>
    <n v="74"/>
    <n v="64"/>
    <n v="60"/>
    <n v="57"/>
  </r>
  <r>
    <n v="624022"/>
    <x v="938"/>
    <n v="20220301"/>
    <m/>
    <s v="TOILETRIES"/>
    <x v="390"/>
    <s v="AVON ERVA DOCE AND LAVENDER AEROSOL"/>
    <n v="1221914"/>
    <x v="938"/>
    <n v="1"/>
    <s v="IN-LINE (EXCL NR)"/>
    <s v="REGULAR PRICE"/>
    <n v="0.48010000000000003"/>
    <m/>
    <n v="3.7309999999999999"/>
    <m/>
    <m/>
    <n v="17.989999999999998"/>
    <n v="17.989999999999998"/>
    <n v="3537"/>
    <n v="3537"/>
    <n v="108"/>
    <s v="WORK IN PROGRESS"/>
    <n v="134506002"/>
    <s v="NO INCENTIVE"/>
    <s v="N"/>
    <s v="N"/>
    <s v="N"/>
    <s v="N"/>
    <x v="3"/>
    <n v="134506016"/>
    <n v="28"/>
    <n v="11"/>
    <n v="20230306"/>
    <s v="CUSTOMER"/>
    <n v="15"/>
    <s v="Y"/>
    <s v="Tech rep lvl + Dia a Dia + VGF2"/>
    <s v="FULL PAYMENT"/>
    <m/>
    <n v="29684.1584"/>
    <n v="16487.611400000002"/>
    <n v="69.760000000000005"/>
    <m/>
    <s v="DEODORANT SPRAY"/>
    <s v="DEODORANT"/>
    <s v="DEODORANT"/>
    <s v="FEMALE"/>
    <s v="AVON"/>
    <s v="AVON"/>
    <n v="0"/>
    <n v="100"/>
    <n v="100"/>
    <s v="N"/>
    <s v="N"/>
    <n v="52385"/>
    <m/>
    <s v="N"/>
    <m/>
    <m/>
    <m/>
    <m/>
    <m/>
    <m/>
    <m/>
    <m/>
    <s v="N"/>
    <m/>
    <m/>
    <m/>
    <x v="0"/>
    <m/>
    <n v="108"/>
    <s v="DEOS - 1"/>
    <s v="N"/>
    <m/>
    <m/>
    <s v="N"/>
    <n v="20230306"/>
    <m/>
    <n v="134506002"/>
    <s v="MIXED"/>
    <s v="Tech rep lvl"/>
    <s v="CosmÃ©ticos"/>
    <n v="1"/>
    <m/>
    <n v="0"/>
    <n v="0"/>
    <n v="100"/>
    <n v="134506015"/>
    <n v="999"/>
    <n v="2"/>
    <x v="0"/>
    <x v="0"/>
    <n v="0.48010000000000003"/>
    <n v="0.54869999999999997"/>
    <n v="0.48010000000000003"/>
    <n v="0.44579999999999997"/>
    <n v="0.42530000000000001"/>
    <n v="17.989999999999998"/>
    <n v="17.989999999999998"/>
    <n v="17.989999999999998"/>
    <n v="17.989999999999998"/>
    <n v="17.989999999999998"/>
    <s v="Brasil + Dia a Dia + VGF2"/>
    <s v="Bronze + Dia a Dia + VGF2"/>
    <s v="Prata + Dia a Dia + VGF2"/>
    <s v="Ouro + Dia a Dia + VGF2"/>
    <s v="Estrela + Dia a Dia + VGF2"/>
    <n v="30"/>
    <n v="20"/>
    <n v="30"/>
    <n v="35"/>
    <n v="38"/>
    <n v="45.79"/>
    <n v="45.79"/>
    <n v="45.79"/>
    <n v="45.79"/>
    <n v="45.79"/>
    <n v="0"/>
    <n v="0"/>
    <n v="0"/>
    <n v="0"/>
    <n v="0"/>
    <n v="12.593"/>
    <n v="14.391999999999999"/>
    <n v="12.593"/>
    <n v="11.6935"/>
    <n v="11.1538"/>
    <n v="0"/>
    <n v="0"/>
    <n v="0"/>
    <n v="0"/>
    <n v="0"/>
    <n v="0"/>
    <n v="100"/>
    <n v="100"/>
    <n v="100"/>
    <n v="100"/>
  </r>
  <r>
    <n v="629526"/>
    <x v="939"/>
    <n v="20220301"/>
    <m/>
    <s v="TOILETRIES"/>
    <x v="390"/>
    <s v="DESODORANTE AEROSSOL AVON MELÃƒO E PEPINO"/>
    <n v="1225431"/>
    <x v="939"/>
    <n v="1"/>
    <s v="IN-LINE (EXCL NR)"/>
    <s v="REGULAR PRICE"/>
    <n v="0.48010000000000003"/>
    <m/>
    <n v="3.7290000000000001"/>
    <m/>
    <m/>
    <n v="17.989999999999998"/>
    <n v="17.989999999999998"/>
    <n v="2189"/>
    <n v="2189"/>
    <n v="108"/>
    <s v="WORK IN PROGRESS"/>
    <n v="134506002"/>
    <s v="NO INCENTIVE"/>
    <s v="N"/>
    <s v="N"/>
    <s v="N"/>
    <s v="N"/>
    <x v="3"/>
    <n v="134506004"/>
    <n v="28"/>
    <n v="11"/>
    <n v="20230306"/>
    <s v="CUSTOMER"/>
    <n v="15"/>
    <s v="Y"/>
    <s v="Tech rep lvl + Dia a Dia + VGF2"/>
    <s v="FULL PAYMENT"/>
    <m/>
    <n v="18370.461500000001"/>
    <n v="10207.6805"/>
    <n v="69.78"/>
    <m/>
    <s v="DEODORANT SPRAY"/>
    <s v="DEODORANT"/>
    <s v="DEODORANT"/>
    <s v="FEMALE"/>
    <s v="AVON"/>
    <s v="AVON"/>
    <n v="0"/>
    <n v="100"/>
    <n v="100"/>
    <s v="N"/>
    <s v="N"/>
    <n v="52386"/>
    <m/>
    <s v="N"/>
    <m/>
    <m/>
    <m/>
    <m/>
    <m/>
    <m/>
    <m/>
    <m/>
    <s v="N"/>
    <m/>
    <m/>
    <m/>
    <x v="0"/>
    <m/>
    <n v="108"/>
    <s v="DEOS - 1"/>
    <s v="N"/>
    <m/>
    <m/>
    <s v="N"/>
    <n v="20230306"/>
    <m/>
    <n v="134506002"/>
    <s v="MIXED"/>
    <s v="Tech rep lvl"/>
    <s v="CosmÃ©ticos"/>
    <n v="1"/>
    <m/>
    <n v="0"/>
    <n v="0"/>
    <n v="100"/>
    <n v="134506003"/>
    <n v="999"/>
    <n v="2"/>
    <x v="0"/>
    <x v="0"/>
    <n v="0.48010000000000003"/>
    <n v="0.54869999999999997"/>
    <n v="0.48010000000000003"/>
    <n v="0.44579999999999997"/>
    <n v="0.42530000000000001"/>
    <n v="17.989999999999998"/>
    <n v="17.989999999999998"/>
    <n v="17.989999999999998"/>
    <n v="17.989999999999998"/>
    <n v="17.989999999999998"/>
    <s v="Brasil + Dia a Dia + VGF2"/>
    <s v="Bronze + Dia a Dia + VGF2"/>
    <s v="Prata + Dia a Dia + VGF2"/>
    <s v="Ouro + Dia a Dia + VGF2"/>
    <s v="Estrela + Dia a Dia + VGF2"/>
    <n v="30"/>
    <n v="20"/>
    <n v="30"/>
    <n v="35"/>
    <n v="38"/>
    <n v="45.79"/>
    <n v="45.79"/>
    <n v="45.79"/>
    <n v="45.79"/>
    <n v="45.79"/>
    <n v="0"/>
    <n v="0"/>
    <n v="0"/>
    <n v="0"/>
    <n v="0"/>
    <n v="12.593"/>
    <n v="14.391999999999999"/>
    <n v="12.593"/>
    <n v="11.6935"/>
    <n v="11.1538"/>
    <n v="0"/>
    <n v="0"/>
    <n v="0"/>
    <n v="0"/>
    <n v="0"/>
    <n v="0"/>
    <n v="100"/>
    <n v="100"/>
    <n v="100"/>
    <n v="100"/>
  </r>
  <r>
    <n v="587487"/>
    <x v="940"/>
    <n v="20180306"/>
    <m/>
    <s v="TOILETRIES"/>
    <x v="391"/>
    <s v="OD CARE AEROSOL WHITENING 3Q17 SMG AND BRA"/>
    <n v="1196517"/>
    <x v="940"/>
    <n v="1"/>
    <s v="IN-LINE (EXCL NR)"/>
    <s v="REGULAR PRICE"/>
    <n v="0.48010000000000003"/>
    <m/>
    <n v="3.7410000000000001"/>
    <m/>
    <m/>
    <n v="17.989999999999998"/>
    <n v="17.989999999999998"/>
    <n v="9713"/>
    <n v="9713"/>
    <n v="138"/>
    <s v="WORK IN PROGRESS"/>
    <n v="134506245"/>
    <s v="NO INCENTIVE"/>
    <s v="N"/>
    <s v="N"/>
    <s v="N"/>
    <s v="N"/>
    <x v="3"/>
    <n v="134506259"/>
    <n v="28"/>
    <n v="11"/>
    <n v="20230306"/>
    <s v="CUSTOMER"/>
    <n v="15"/>
    <s v="Y"/>
    <s v="Tech rep lvl + Dia a Dia + VGF2"/>
    <s v="FULL PAYMENT"/>
    <m/>
    <n v="81517.700200000007"/>
    <n v="45181.367200000001"/>
    <n v="69.680000000000007"/>
    <m/>
    <s v="DEODORANT SPRAY"/>
    <s v="DEODORANT"/>
    <s v="DEODORANT"/>
    <s v="UNISEX"/>
    <s v="ON DUTY"/>
    <s v="ON DUTY 48HR 2Q14"/>
    <n v="0"/>
    <n v="100"/>
    <n v="100"/>
    <s v="N"/>
    <s v="N"/>
    <n v="50331"/>
    <m/>
    <s v="N"/>
    <m/>
    <m/>
    <m/>
    <m/>
    <m/>
    <m/>
    <m/>
    <m/>
    <s v="N"/>
    <n v="31603374"/>
    <s v="Final Folheto"/>
    <m/>
    <x v="0"/>
    <m/>
    <n v="138"/>
    <s v="DEOS - 3 - FFO - EVENTO VERAO"/>
    <s v="N"/>
    <m/>
    <m/>
    <s v="N"/>
    <n v="20230306"/>
    <m/>
    <n v="134506245"/>
    <s v="MIXED"/>
    <s v="Tech rep lvl"/>
    <s v="CosmÃ©ticos"/>
    <n v="1"/>
    <m/>
    <n v="0"/>
    <n v="0"/>
    <n v="100"/>
    <n v="134506258"/>
    <n v="999"/>
    <n v="2"/>
    <x v="0"/>
    <x v="0"/>
    <n v="0.48010000000000003"/>
    <n v="0.54869999999999997"/>
    <n v="0.48010000000000003"/>
    <n v="0.44579999999999997"/>
    <n v="0.42530000000000001"/>
    <n v="17.989999999999998"/>
    <n v="17.989999999999998"/>
    <n v="17.989999999999998"/>
    <n v="17.989999999999998"/>
    <n v="17.989999999999998"/>
    <s v="Brasil + Dia a Dia + VGF2"/>
    <s v="Bronze + Dia a Dia + VGF2"/>
    <s v="Prata + Dia a Dia + VGF2"/>
    <s v="Ouro + Dia a Dia + VGF2"/>
    <s v="Estrela + Dia a Dia + VGF2"/>
    <n v="30"/>
    <n v="20"/>
    <n v="30"/>
    <n v="35"/>
    <n v="38"/>
    <n v="45.79"/>
    <n v="45.79"/>
    <n v="45.79"/>
    <n v="45.79"/>
    <n v="45.79"/>
    <n v="0"/>
    <n v="0"/>
    <n v="0"/>
    <n v="0"/>
    <n v="0"/>
    <n v="12.593"/>
    <n v="14.391999999999999"/>
    <n v="12.593"/>
    <n v="11.6935"/>
    <n v="11.1538"/>
    <n v="0"/>
    <n v="0"/>
    <n v="0"/>
    <n v="0"/>
    <n v="0"/>
    <n v="0"/>
    <n v="100"/>
    <n v="100"/>
    <n v="100"/>
    <n v="100"/>
  </r>
  <r>
    <n v="591998"/>
    <x v="941"/>
    <n v="20190302"/>
    <m/>
    <s v="TOILETRIES"/>
    <x v="391"/>
    <s v="ON DUTY ACTIVE WOMEN AEROSOL REDESIGN AND ROLL OUT"/>
    <n v="1198180"/>
    <x v="941"/>
    <n v="1"/>
    <s v="IN-LINE (EXCL NR)"/>
    <s v="REGULAR PRICE"/>
    <n v="0.48010000000000003"/>
    <m/>
    <n v="3.6640000000000001"/>
    <m/>
    <m/>
    <n v="17.989999999999998"/>
    <n v="17.989999999999998"/>
    <n v="6769"/>
    <n v="6769"/>
    <n v="138"/>
    <s v="WORK IN PROGRESS"/>
    <n v="134506245"/>
    <s v="NO INCENTIVE"/>
    <s v="N"/>
    <s v="N"/>
    <s v="N"/>
    <s v="N"/>
    <x v="3"/>
    <n v="134506283"/>
    <n v="28"/>
    <n v="11"/>
    <n v="20230306"/>
    <s v="CUSTOMER"/>
    <n v="15"/>
    <s v="Y"/>
    <s v="Tech rep lvl + Dia a Dia + VGF2"/>
    <s v="FULL PAYMENT"/>
    <m/>
    <n v="56810.453699999998"/>
    <n v="32008.8377"/>
    <n v="70.31"/>
    <m/>
    <s v="DEODORANT SPRAY"/>
    <s v="DEODORANT"/>
    <s v="DEODORANT"/>
    <s v="FEMALE"/>
    <s v="ON DUTY"/>
    <s v="ON DUTY 48HR 2Q14"/>
    <n v="0"/>
    <n v="100"/>
    <n v="100"/>
    <s v="N"/>
    <s v="N"/>
    <n v="50332"/>
    <m/>
    <s v="N"/>
    <m/>
    <m/>
    <m/>
    <m/>
    <m/>
    <m/>
    <m/>
    <m/>
    <s v="N"/>
    <n v="31603374"/>
    <s v="Final Folheto"/>
    <m/>
    <x v="0"/>
    <m/>
    <n v="138"/>
    <s v="DEOS - 3 - FFO - EVENTO VERAO"/>
    <s v="N"/>
    <m/>
    <m/>
    <s v="N"/>
    <n v="20230306"/>
    <m/>
    <n v="134506245"/>
    <s v="MIXED"/>
    <s v="Tech rep lvl"/>
    <s v="CosmÃ©ticos"/>
    <n v="1"/>
    <m/>
    <n v="0"/>
    <n v="0"/>
    <n v="100"/>
    <n v="134506282"/>
    <n v="999"/>
    <n v="2"/>
    <x v="0"/>
    <x v="0"/>
    <n v="0.48010000000000003"/>
    <n v="0.54869999999999997"/>
    <n v="0.48010000000000003"/>
    <n v="0.44579999999999997"/>
    <n v="0.42530000000000001"/>
    <n v="17.989999999999998"/>
    <n v="17.989999999999998"/>
    <n v="17.989999999999998"/>
    <n v="17.989999999999998"/>
    <n v="17.989999999999998"/>
    <s v="Brasil + Dia a Dia + VGF2"/>
    <s v="Bronze + Dia a Dia + VGF2"/>
    <s v="Prata + Dia a Dia + VGF2"/>
    <s v="Ouro + Dia a Dia + VGF2"/>
    <s v="Estrela + Dia a Dia + VGF2"/>
    <n v="30"/>
    <n v="20"/>
    <n v="30"/>
    <n v="35"/>
    <n v="38"/>
    <n v="45.79"/>
    <n v="45.79"/>
    <n v="45.79"/>
    <n v="45.79"/>
    <n v="45.79"/>
    <n v="0"/>
    <n v="0"/>
    <n v="0"/>
    <n v="0"/>
    <n v="0"/>
    <n v="12.593"/>
    <n v="14.391999999999999"/>
    <n v="12.593"/>
    <n v="11.6935"/>
    <n v="11.1538"/>
    <n v="0"/>
    <n v="0"/>
    <n v="0"/>
    <n v="0"/>
    <n v="0"/>
    <n v="0"/>
    <n v="100"/>
    <n v="100"/>
    <n v="100"/>
    <n v="100"/>
  </r>
  <r>
    <n v="592006"/>
    <x v="942"/>
    <n v="20190302"/>
    <m/>
    <s v="TOILETRIES"/>
    <x v="391"/>
    <s v="ON DUTY MAX PROTECTION WOMEN AEROSOL REDESIGN AND ROLL OUT"/>
    <n v="1198184"/>
    <x v="942"/>
    <n v="1"/>
    <s v="IN-LINE (EXCL NR)"/>
    <s v="REGULAR PRICE"/>
    <n v="0.48010000000000003"/>
    <m/>
    <n v="3.6560000000000001"/>
    <m/>
    <m/>
    <n v="17.989999999999998"/>
    <n v="17.989999999999998"/>
    <n v="4857"/>
    <n v="4857"/>
    <n v="138"/>
    <s v="WORK IN PROGRESS"/>
    <n v="134506245"/>
    <s v="NO INCENTIVE"/>
    <s v="N"/>
    <s v="N"/>
    <s v="N"/>
    <s v="N"/>
    <x v="3"/>
    <n v="134506271"/>
    <n v="28"/>
    <n v="11"/>
    <n v="20230306"/>
    <s v="CUSTOMER"/>
    <n v="15"/>
    <s v="Y"/>
    <s v="Tech rep lvl + Dia a Dia + VGF2"/>
    <s v="FULL PAYMENT"/>
    <m/>
    <n v="40762.182800000002"/>
    <n v="23004.9908"/>
    <n v="70.37"/>
    <m/>
    <s v="DEODORANT SPRAY"/>
    <s v="DEODORANT"/>
    <s v="DEODORANT"/>
    <s v="FEMALE"/>
    <s v="ON DUTY"/>
    <s v="ON DUTY 48HR 2Q14"/>
    <n v="0"/>
    <n v="100"/>
    <n v="100"/>
    <s v="N"/>
    <s v="N"/>
    <n v="50336"/>
    <m/>
    <s v="N"/>
    <m/>
    <m/>
    <m/>
    <m/>
    <m/>
    <m/>
    <m/>
    <m/>
    <s v="N"/>
    <n v="31603374"/>
    <s v="Final Folheto"/>
    <m/>
    <x v="0"/>
    <m/>
    <n v="138"/>
    <s v="DEOS - 3 - FFO - EVENTO VERAO"/>
    <s v="N"/>
    <m/>
    <m/>
    <s v="N"/>
    <n v="20230306"/>
    <m/>
    <n v="134506245"/>
    <s v="MIXED"/>
    <s v="Tech rep lvl"/>
    <s v="CosmÃ©ticos"/>
    <n v="1"/>
    <m/>
    <n v="0"/>
    <n v="0"/>
    <n v="100"/>
    <n v="134506270"/>
    <n v="999"/>
    <n v="2"/>
    <x v="0"/>
    <x v="0"/>
    <n v="0.48010000000000003"/>
    <n v="0.54869999999999997"/>
    <n v="0.48010000000000003"/>
    <n v="0.44579999999999997"/>
    <n v="0.42530000000000001"/>
    <n v="17.989999999999998"/>
    <n v="17.989999999999998"/>
    <n v="17.989999999999998"/>
    <n v="17.989999999999998"/>
    <n v="17.989999999999998"/>
    <s v="Brasil + Dia a Dia + VGF2"/>
    <s v="Bronze + Dia a Dia + VGF2"/>
    <s v="Prata + Dia a Dia + VGF2"/>
    <s v="Ouro + Dia a Dia + VGF2"/>
    <s v="Estrela + Dia a Dia + VGF2"/>
    <n v="30"/>
    <n v="20"/>
    <n v="30"/>
    <n v="35"/>
    <n v="38"/>
    <n v="45.79"/>
    <n v="45.79"/>
    <n v="45.79"/>
    <n v="45.79"/>
    <n v="45.79"/>
    <n v="0"/>
    <n v="0"/>
    <n v="0"/>
    <n v="0"/>
    <n v="0"/>
    <n v="12.593"/>
    <n v="14.391999999999999"/>
    <n v="12.593"/>
    <n v="11.6935"/>
    <n v="11.1538"/>
    <n v="0"/>
    <n v="0"/>
    <n v="0"/>
    <n v="0"/>
    <n v="0"/>
    <n v="0"/>
    <n v="100"/>
    <n v="100"/>
    <n v="100"/>
    <n v="100"/>
  </r>
  <r>
    <n v="592008"/>
    <x v="943"/>
    <n v="20190302"/>
    <m/>
    <s v="TOILETRIES"/>
    <x v="391"/>
    <s v="ON DUTY MAX PROTECTION MEN AEROSOL REDESIGN AND ROLL OUT"/>
    <n v="1198185"/>
    <x v="943"/>
    <n v="1"/>
    <s v="IN-LINE (EXCL NR)"/>
    <s v="REGULAR PRICE"/>
    <n v="0.48010000000000003"/>
    <m/>
    <n v="3.6619999999999999"/>
    <m/>
    <m/>
    <n v="17.989999999999998"/>
    <n v="17.989999999999998"/>
    <n v="10143"/>
    <n v="10143"/>
    <n v="138"/>
    <s v="WORK IN PROGRESS"/>
    <n v="134506245"/>
    <s v="NO INCENTIVE"/>
    <s v="N"/>
    <s v="N"/>
    <s v="N"/>
    <s v="N"/>
    <x v="3"/>
    <n v="134506247"/>
    <n v="28"/>
    <n v="11"/>
    <n v="20230306"/>
    <s v="CUSTOMER"/>
    <n v="15"/>
    <s v="Y"/>
    <s v="Tech rep lvl + Dia a Dia + VGF2"/>
    <s v="FULL PAYMENT"/>
    <m/>
    <n v="85128.442500000005"/>
    <n v="47984.7765"/>
    <n v="70.319999999999993"/>
    <m/>
    <s v="DEODORANT SPRAY"/>
    <s v="DEODORANT"/>
    <s v="DEODORANT"/>
    <s v="MALE"/>
    <s v="ON DUTY"/>
    <s v="ON DUTY 48HR 2Q14"/>
    <n v="0"/>
    <n v="100"/>
    <n v="100"/>
    <s v="N"/>
    <s v="N"/>
    <n v="50344"/>
    <m/>
    <s v="N"/>
    <m/>
    <m/>
    <m/>
    <m/>
    <m/>
    <m/>
    <m/>
    <m/>
    <s v="N"/>
    <n v="31603374"/>
    <s v="Final Folheto"/>
    <m/>
    <x v="0"/>
    <m/>
    <n v="138"/>
    <s v="DEOS - 3 - FFO - EVENTO VERAO"/>
    <s v="N"/>
    <m/>
    <m/>
    <s v="N"/>
    <n v="20230306"/>
    <m/>
    <n v="134506245"/>
    <s v="MIXED"/>
    <s v="Tech rep lvl"/>
    <s v="CosmÃ©ticos"/>
    <n v="1"/>
    <m/>
    <n v="0"/>
    <n v="0"/>
    <n v="100"/>
    <n v="134506246"/>
    <n v="999"/>
    <n v="2"/>
    <x v="0"/>
    <x v="0"/>
    <n v="0.48010000000000003"/>
    <n v="0.54869999999999997"/>
    <n v="0.48010000000000003"/>
    <n v="0.44579999999999997"/>
    <n v="0.42530000000000001"/>
    <n v="17.989999999999998"/>
    <n v="17.989999999999998"/>
    <n v="17.989999999999998"/>
    <n v="17.989999999999998"/>
    <n v="17.989999999999998"/>
    <s v="Brasil + Dia a Dia + VGF2"/>
    <s v="Bronze + Dia a Dia + VGF2"/>
    <s v="Prata + Dia a Dia + VGF2"/>
    <s v="Ouro + Dia a Dia + VGF2"/>
    <s v="Estrela + Dia a Dia + VGF2"/>
    <n v="30"/>
    <n v="20"/>
    <n v="30"/>
    <n v="35"/>
    <n v="38"/>
    <n v="45.79"/>
    <n v="45.79"/>
    <n v="45.79"/>
    <n v="45.79"/>
    <n v="45.79"/>
    <n v="0"/>
    <n v="0"/>
    <n v="0"/>
    <n v="0"/>
    <n v="0"/>
    <n v="12.593"/>
    <n v="14.391999999999999"/>
    <n v="12.593"/>
    <n v="11.6935"/>
    <n v="11.1538"/>
    <n v="0"/>
    <n v="0"/>
    <n v="0"/>
    <n v="0"/>
    <n v="0"/>
    <n v="0"/>
    <n v="100"/>
    <n v="100"/>
    <n v="100"/>
    <n v="100"/>
  </r>
  <r>
    <n v="636965"/>
    <x v="944"/>
    <n v="20220314"/>
    <m/>
    <s v="TOILETRIES"/>
    <x v="391"/>
    <s v="ON DUTY ULTRA SPORT AEROSOL REFORM"/>
    <n v="1230516"/>
    <x v="944"/>
    <n v="1"/>
    <s v="IN-LINE (EXCL NR)"/>
    <s v="REGULAR PRICE"/>
    <n v="0.48010000000000003"/>
    <m/>
    <n v="4.5129999999999999"/>
    <m/>
    <m/>
    <n v="17.989999999999998"/>
    <n v="17.989999999999998"/>
    <n v="5064"/>
    <n v="5064"/>
    <n v="138"/>
    <s v="WORK IN PROGRESS"/>
    <n v="134506245"/>
    <s v="NO INCENTIVE"/>
    <s v="N"/>
    <s v="N"/>
    <s v="N"/>
    <s v="N"/>
    <x v="3"/>
    <n v="135296424"/>
    <n v="28"/>
    <n v="11"/>
    <n v="20230306"/>
    <s v="CUSTOMER"/>
    <n v="15"/>
    <s v="Y"/>
    <s v="Tech rep lvl + Dia a Dia + VGF2"/>
    <s v="FULL PAYMENT"/>
    <m/>
    <n v="42499.628199999999"/>
    <n v="19645.796200000001"/>
    <n v="63.43"/>
    <m/>
    <s v="DEODORANT SPRAY"/>
    <s v="DEODORANT"/>
    <s v="DEODORANT"/>
    <s v="MALE"/>
    <s v="ON DUTY"/>
    <s v="ON DUTY 48HR 2Q14"/>
    <n v="0"/>
    <n v="100"/>
    <n v="100"/>
    <s v="N"/>
    <s v="N"/>
    <n v="51668"/>
    <m/>
    <s v="N"/>
    <m/>
    <m/>
    <m/>
    <m/>
    <m/>
    <m/>
    <m/>
    <m/>
    <s v="N"/>
    <n v="31603374"/>
    <s v="Final Folheto"/>
    <m/>
    <x v="0"/>
    <m/>
    <n v="138"/>
    <s v="DEOS - 3 - FFO - EVENTO VERAO"/>
    <s v="N"/>
    <m/>
    <m/>
    <s v="N"/>
    <n v="20230306"/>
    <m/>
    <n v="134506245"/>
    <s v="MIXED"/>
    <s v="Tech rep lvl"/>
    <s v="CosmÃ©ticos"/>
    <n v="1"/>
    <m/>
    <n v="0"/>
    <n v="0"/>
    <n v="100"/>
    <n v="135296423"/>
    <n v="999"/>
    <n v="2"/>
    <x v="0"/>
    <x v="0"/>
    <n v="0.48010000000000003"/>
    <n v="0.54869999999999997"/>
    <n v="0.48010000000000003"/>
    <n v="0.44579999999999997"/>
    <n v="0.42530000000000001"/>
    <n v="17.989999999999998"/>
    <n v="17.989999999999998"/>
    <n v="17.989999999999998"/>
    <n v="17.989999999999998"/>
    <n v="17.989999999999998"/>
    <s v="Brasil + Dia a Dia + VGF2"/>
    <s v="Bronze + Dia a Dia + VGF2"/>
    <s v="Prata + Dia a Dia + VGF2"/>
    <s v="Ouro + Dia a Dia + VGF2"/>
    <s v="Estrela + Dia a Dia + VGF2"/>
    <n v="30"/>
    <n v="20"/>
    <n v="30"/>
    <n v="35"/>
    <n v="38"/>
    <n v="45.79"/>
    <n v="45.79"/>
    <n v="45.79"/>
    <n v="45.79"/>
    <n v="45.79"/>
    <n v="0"/>
    <n v="0"/>
    <n v="0"/>
    <n v="0"/>
    <n v="0"/>
    <n v="12.593"/>
    <n v="14.391999999999999"/>
    <n v="12.593"/>
    <n v="11.6935"/>
    <n v="11.1538"/>
    <n v="0"/>
    <n v="0"/>
    <n v="0"/>
    <n v="0"/>
    <n v="0"/>
    <n v="0"/>
    <n v="100"/>
    <n v="100"/>
    <n v="100"/>
    <n v="100"/>
  </r>
  <r>
    <n v="636966"/>
    <x v="945"/>
    <n v="20220314"/>
    <m/>
    <s v="TOILETRIES"/>
    <x v="391"/>
    <s v="ON DUTY ENERGY MEN AEROSOL REFORM"/>
    <n v="1230517"/>
    <x v="945"/>
    <n v="1"/>
    <s v="IN-LINE (EXCL NR)"/>
    <s v="REGULAR PRICE"/>
    <n v="0.48010000000000003"/>
    <m/>
    <n v="4.6820000000000004"/>
    <m/>
    <m/>
    <n v="17.989999999999998"/>
    <n v="17.989999999999998"/>
    <n v="6644"/>
    <n v="6644"/>
    <n v="138"/>
    <s v="WORK IN PROGRESS"/>
    <n v="134506245"/>
    <s v="NO INCENTIVE"/>
    <s v="N"/>
    <s v="N"/>
    <s v="N"/>
    <s v="N"/>
    <x v="3"/>
    <n v="134506295"/>
    <n v="28"/>
    <n v="11"/>
    <n v="20230306"/>
    <s v="CUSTOMER"/>
    <n v="15"/>
    <s v="Y"/>
    <s v="Tech rep lvl + Dia a Dia + VGF2"/>
    <s v="FULL PAYMENT"/>
    <m/>
    <n v="55760.780400000003"/>
    <n v="24653.572400000001"/>
    <n v="62.06"/>
    <m/>
    <s v="DEODORANT SPRAY"/>
    <s v="DEODORANT"/>
    <s v="DEODORANT"/>
    <s v="MALE"/>
    <s v="ON DUTY"/>
    <s v="ON DUTY 48HR 2Q14"/>
    <n v="0"/>
    <n v="100"/>
    <n v="100"/>
    <s v="N"/>
    <s v="N"/>
    <n v="51681"/>
    <m/>
    <s v="N"/>
    <m/>
    <m/>
    <m/>
    <m/>
    <m/>
    <m/>
    <m/>
    <m/>
    <s v="N"/>
    <n v="31603374"/>
    <s v="Final Folheto"/>
    <m/>
    <x v="0"/>
    <m/>
    <n v="138"/>
    <s v="DEOS - 3 - FFO - EVENTO VERAO"/>
    <s v="N"/>
    <m/>
    <m/>
    <s v="N"/>
    <n v="20230306"/>
    <m/>
    <n v="134506245"/>
    <s v="MIXED"/>
    <s v="Tech rep lvl"/>
    <s v="CosmÃ©ticos"/>
    <n v="1"/>
    <m/>
    <n v="0"/>
    <n v="0"/>
    <n v="100"/>
    <n v="134506294"/>
    <n v="999"/>
    <n v="2"/>
    <x v="0"/>
    <x v="0"/>
    <n v="0.48010000000000003"/>
    <n v="0.54869999999999997"/>
    <n v="0.48010000000000003"/>
    <n v="0.44579999999999997"/>
    <n v="0.42530000000000001"/>
    <n v="17.989999999999998"/>
    <n v="17.989999999999998"/>
    <n v="17.989999999999998"/>
    <n v="17.989999999999998"/>
    <n v="17.989999999999998"/>
    <s v="Brasil + Dia a Dia + VGF2"/>
    <s v="Bronze + Dia a Dia + VGF2"/>
    <s v="Prata + Dia a Dia + VGF2"/>
    <s v="Ouro + Dia a Dia + VGF2"/>
    <s v="Estrela + Dia a Dia + VGF2"/>
    <n v="30"/>
    <n v="20"/>
    <n v="30"/>
    <n v="35"/>
    <n v="38"/>
    <n v="45.79"/>
    <n v="45.79"/>
    <n v="45.79"/>
    <n v="45.79"/>
    <n v="45.79"/>
    <n v="0"/>
    <n v="0"/>
    <n v="0"/>
    <n v="0"/>
    <n v="0"/>
    <n v="12.593"/>
    <n v="14.391999999999999"/>
    <n v="12.593"/>
    <n v="11.6935"/>
    <n v="11.1538"/>
    <n v="0"/>
    <n v="0"/>
    <n v="0"/>
    <n v="0"/>
    <n v="0"/>
    <n v="0"/>
    <n v="100"/>
    <n v="100"/>
    <n v="100"/>
    <n v="100"/>
  </r>
  <r>
    <n v="625174"/>
    <x v="946"/>
    <n v="20210307"/>
    <m/>
    <s v="FRAGRANCE"/>
    <x v="392"/>
    <s v="DESODORANTE CORPORAL SPRAY EXCLUSIVE IN BLACK 100MLÂ "/>
    <n v="1222603"/>
    <x v="946"/>
    <n v="1"/>
    <s v="IN-LINE (EXCL NR)"/>
    <s v="REGULAR PRICE"/>
    <n v="0.48010000000000003"/>
    <m/>
    <n v="5.92"/>
    <m/>
    <m/>
    <n v="29.99"/>
    <n v="29.99"/>
    <n v="1982"/>
    <n v="1982"/>
    <n v="110"/>
    <s v="WORK IN PROGRESS"/>
    <n v="134506802"/>
    <s v="NO INCENTIVE"/>
    <s v="N"/>
    <s v="N"/>
    <s v="N"/>
    <s v="N"/>
    <x v="3"/>
    <n v="134506864"/>
    <n v="28"/>
    <n v="11"/>
    <n v="20230306"/>
    <s v="CUSTOMER"/>
    <n v="15"/>
    <s v="Y"/>
    <s v="Tech rep lvl + Dia a Dia + VGF2"/>
    <s v="FULL PAYMENT"/>
    <m/>
    <n v="27727.8573"/>
    <n v="15994.417299999999"/>
    <n v="71.22"/>
    <m/>
    <s v="DEODORANT SPRAY"/>
    <s v="DEODORANT"/>
    <s v="DEODORANT"/>
    <s v="MALE"/>
    <s v="BLACK SUEDE FRANCHISE"/>
    <s v="BLACK SUEDE ESSENTIAL"/>
    <n v="0"/>
    <n v="100"/>
    <n v="100"/>
    <s v="N"/>
    <s v="N"/>
    <n v="52442"/>
    <m/>
    <s v="N"/>
    <m/>
    <m/>
    <m/>
    <m/>
    <m/>
    <m/>
    <m/>
    <m/>
    <s v="N"/>
    <m/>
    <m/>
    <m/>
    <x v="0"/>
    <m/>
    <n v="110"/>
    <s v="DEOS - 2"/>
    <s v="N"/>
    <m/>
    <m/>
    <s v="N"/>
    <n v="20230306"/>
    <m/>
    <n v="134506802"/>
    <s v="MIXED"/>
    <s v="Tech rep lvl"/>
    <s v="CosmÃ©ticos"/>
    <n v="1"/>
    <m/>
    <n v="0"/>
    <n v="0"/>
    <n v="100"/>
    <n v="134506863"/>
    <n v="999"/>
    <n v="2"/>
    <x v="0"/>
    <x v="0"/>
    <n v="0.48010000000000003"/>
    <n v="0.54869999999999997"/>
    <n v="0.48010000000000003"/>
    <n v="0.44579999999999997"/>
    <n v="0.42530000000000001"/>
    <n v="29.99"/>
    <n v="29.99"/>
    <n v="29.99"/>
    <n v="29.99"/>
    <n v="29.99"/>
    <s v="Brasil + Dia a Dia + VGF2"/>
    <s v="Bronze + Dia a Dia + VGF2"/>
    <s v="Prata + Dia a Dia + VGF2"/>
    <s v="Ouro + Dia a Dia + VGF2"/>
    <s v="Estrela + Dia a Dia + VGF2"/>
    <n v="30"/>
    <n v="20"/>
    <n v="30"/>
    <n v="35"/>
    <n v="38"/>
    <n v="45.79"/>
    <n v="45.79"/>
    <n v="45.79"/>
    <n v="45.79"/>
    <n v="45.79"/>
    <n v="0"/>
    <n v="0"/>
    <n v="0"/>
    <n v="0"/>
    <n v="0"/>
    <n v="20.992999999999999"/>
    <n v="23.992000000000001"/>
    <n v="20.992999999999999"/>
    <n v="19.493500000000001"/>
    <n v="18.593800000000002"/>
    <n v="0"/>
    <n v="0"/>
    <n v="0"/>
    <n v="0"/>
    <n v="0"/>
    <n v="0"/>
    <n v="100"/>
    <n v="100"/>
    <n v="100"/>
    <n v="100"/>
  </r>
  <r>
    <n v="625175"/>
    <x v="947"/>
    <n v="20210307"/>
    <m/>
    <s v="FRAGRANCE"/>
    <x v="392"/>
    <s v="DESODORANTE SPRAY FAR AWAY ORIGINAL 100ML"/>
    <n v="1222604"/>
    <x v="947"/>
    <n v="1"/>
    <s v="IN-LINE (EXCL NR)"/>
    <s v="REGULAR PRICE"/>
    <n v="0.48010000000000003"/>
    <m/>
    <n v="6.202"/>
    <m/>
    <m/>
    <n v="29.99"/>
    <n v="29.99"/>
    <n v="3389"/>
    <n v="3389"/>
    <n v="110"/>
    <s v="WORK IN PROGRESS"/>
    <n v="134506802"/>
    <s v="NO INCENTIVE"/>
    <s v="N"/>
    <s v="N"/>
    <s v="N"/>
    <s v="N"/>
    <x v="3"/>
    <n v="134506876"/>
    <n v="28"/>
    <n v="11"/>
    <n v="20230306"/>
    <s v="CUSTOMER"/>
    <n v="15"/>
    <s v="Y"/>
    <s v="Tech rep lvl + Dia a Dia + VGF2"/>
    <s v="FULL PAYMENT"/>
    <m/>
    <n v="47413.869100000004"/>
    <n v="26395.291099999999"/>
    <n v="69.849999999999994"/>
    <m/>
    <s v="DEODORANT SPRAY"/>
    <s v="DEODORANT"/>
    <s v="DEODORANT"/>
    <s v="FEMALE"/>
    <s v="FAR AWAY FRANCHISE"/>
    <s v="FAR AWAY"/>
    <n v="0"/>
    <n v="100"/>
    <n v="100"/>
    <s v="N"/>
    <s v="N"/>
    <n v="52443"/>
    <m/>
    <s v="N"/>
    <m/>
    <m/>
    <m/>
    <m/>
    <m/>
    <m/>
    <m/>
    <m/>
    <s v="N"/>
    <m/>
    <m/>
    <m/>
    <x v="0"/>
    <m/>
    <n v="110"/>
    <s v="DEOS - 2"/>
    <s v="N"/>
    <m/>
    <m/>
    <s v="N"/>
    <n v="20230306"/>
    <m/>
    <n v="134506802"/>
    <s v="MIXED"/>
    <s v="Tech rep lvl"/>
    <s v="CosmÃ©ticos"/>
    <n v="1"/>
    <m/>
    <n v="0"/>
    <n v="0"/>
    <n v="100"/>
    <n v="134506875"/>
    <n v="999"/>
    <n v="2"/>
    <x v="0"/>
    <x v="0"/>
    <n v="0.48010000000000003"/>
    <n v="0.54869999999999997"/>
    <n v="0.48010000000000003"/>
    <n v="0.44579999999999997"/>
    <n v="0.42530000000000001"/>
    <n v="29.99"/>
    <n v="29.99"/>
    <n v="29.99"/>
    <n v="29.99"/>
    <n v="29.99"/>
    <s v="Brasil + Dia a Dia + VGF2"/>
    <s v="Bronze + Dia a Dia + VGF2"/>
    <s v="Prata + Dia a Dia + VGF2"/>
    <s v="Ouro + Dia a Dia + VGF2"/>
    <s v="Estrela + Dia a Dia + VGF2"/>
    <n v="30"/>
    <n v="20"/>
    <n v="30"/>
    <n v="35"/>
    <n v="38"/>
    <n v="45.79"/>
    <n v="45.79"/>
    <n v="45.79"/>
    <n v="45.79"/>
    <n v="45.79"/>
    <n v="0"/>
    <n v="0"/>
    <n v="0"/>
    <n v="0"/>
    <n v="0"/>
    <n v="20.992999999999999"/>
    <n v="23.992000000000001"/>
    <n v="20.992999999999999"/>
    <n v="19.493500000000001"/>
    <n v="18.593800000000002"/>
    <n v="0"/>
    <n v="0"/>
    <n v="0"/>
    <n v="0"/>
    <n v="0"/>
    <n v="0"/>
    <n v="100"/>
    <n v="100"/>
    <n v="100"/>
    <n v="100"/>
  </r>
  <r>
    <n v="625176"/>
    <x v="948"/>
    <n v="20210307"/>
    <m/>
    <s v="FRAGRANCE"/>
    <x v="392"/>
    <s v="DESODORANTE SPRAY FAR AWAY GLAMOUR 100ML"/>
    <n v="1222605"/>
    <x v="948"/>
    <n v="1"/>
    <s v="IN-LINE (EXCL NR)"/>
    <s v="REGULAR PRICE"/>
    <n v="0.48010000000000003"/>
    <m/>
    <n v="6.4349999999999996"/>
    <m/>
    <m/>
    <n v="29.99"/>
    <n v="29.99"/>
    <n v="2659"/>
    <n v="2659"/>
    <n v="110"/>
    <s v="WORK IN PROGRESS"/>
    <n v="134506802"/>
    <s v="NO INCENTIVE"/>
    <s v="N"/>
    <s v="N"/>
    <s v="N"/>
    <s v="N"/>
    <x v="3"/>
    <n v="134506900"/>
    <n v="28"/>
    <n v="11"/>
    <n v="20230306"/>
    <s v="CUSTOMER"/>
    <n v="15"/>
    <s v="Y"/>
    <s v="Tech rep lvl + Dia a Dia + VGF2"/>
    <s v="FULL PAYMENT"/>
    <m/>
    <n v="37198.864200000004"/>
    <n v="20088.199199999999"/>
    <n v="68.72"/>
    <m/>
    <s v="DEODORANT SPRAY"/>
    <s v="DEODORANT"/>
    <s v="DEODORANT"/>
    <s v="FEMALE"/>
    <s v="FAR AWAY FRANCHISE"/>
    <s v="FAR AWAY GLAMOUR"/>
    <n v="0"/>
    <n v="100"/>
    <n v="100"/>
    <s v="N"/>
    <s v="N"/>
    <n v="52444"/>
    <m/>
    <s v="N"/>
    <m/>
    <m/>
    <m/>
    <m/>
    <m/>
    <m/>
    <m/>
    <m/>
    <s v="N"/>
    <m/>
    <m/>
    <m/>
    <x v="0"/>
    <m/>
    <n v="110"/>
    <s v="DEOS - 2"/>
    <s v="N"/>
    <m/>
    <m/>
    <s v="N"/>
    <n v="20230306"/>
    <m/>
    <n v="134506802"/>
    <s v="MIXED"/>
    <s v="Tech rep lvl"/>
    <s v="CosmÃ©ticos"/>
    <n v="1"/>
    <m/>
    <n v="0"/>
    <n v="0"/>
    <n v="100"/>
    <n v="134506899"/>
    <n v="999"/>
    <n v="2"/>
    <x v="0"/>
    <x v="0"/>
    <n v="0.48010000000000003"/>
    <n v="0.54869999999999997"/>
    <n v="0.48010000000000003"/>
    <n v="0.44579999999999997"/>
    <n v="0.42530000000000001"/>
    <n v="29.99"/>
    <n v="29.99"/>
    <n v="29.99"/>
    <n v="29.99"/>
    <n v="29.99"/>
    <s v="Brasil + Dia a Dia + VGF2"/>
    <s v="Bronze + Dia a Dia + VGF2"/>
    <s v="Prata + Dia a Dia + VGF2"/>
    <s v="Ouro + Dia a Dia + VGF2"/>
    <s v="Estrela + Dia a Dia + VGF2"/>
    <n v="30"/>
    <n v="20"/>
    <n v="30"/>
    <n v="35"/>
    <n v="38"/>
    <n v="45.79"/>
    <n v="45.79"/>
    <n v="45.79"/>
    <n v="45.79"/>
    <n v="45.79"/>
    <n v="0"/>
    <n v="0"/>
    <n v="0"/>
    <n v="0"/>
    <n v="0"/>
    <n v="20.992999999999999"/>
    <n v="23.992000000000001"/>
    <n v="20.992999999999999"/>
    <n v="19.493500000000001"/>
    <n v="18.593800000000002"/>
    <n v="0"/>
    <n v="0"/>
    <n v="0"/>
    <n v="0"/>
    <n v="0"/>
    <n v="0"/>
    <n v="100"/>
    <n v="100"/>
    <n v="100"/>
    <n v="100"/>
  </r>
  <r>
    <n v="630653"/>
    <x v="949"/>
    <n v="20220308"/>
    <m/>
    <s v="FRAGRANCE"/>
    <x v="392"/>
    <s v="DEODORANT BODY SPRAY 300KM GAMER 100ML"/>
    <n v="1226152"/>
    <x v="949"/>
    <n v="1"/>
    <s v="IN-LINE (EXCL NR)"/>
    <s v="REGULAR PRICE"/>
    <n v="0.48010000000000003"/>
    <m/>
    <n v="5.7649999999999997"/>
    <m/>
    <m/>
    <n v="29.99"/>
    <n v="29.99"/>
    <n v="1307"/>
    <n v="1307"/>
    <n v="110"/>
    <s v="WORK IN PROGRESS"/>
    <n v="134506802"/>
    <s v="NO INCENTIVE"/>
    <s v="N"/>
    <s v="N"/>
    <s v="N"/>
    <s v="N"/>
    <x v="3"/>
    <n v="134506840"/>
    <n v="28"/>
    <n v="11"/>
    <n v="20230306"/>
    <s v="CUSTOMER"/>
    <n v="15"/>
    <s v="Y"/>
    <s v="Tech rep lvl + Dia a Dia + VGF2"/>
    <s v="FULL PAYMENT"/>
    <m/>
    <n v="18284.6181"/>
    <n v="10749.7631"/>
    <n v="71.97"/>
    <m/>
    <s v="DEODORANT SPRAY"/>
    <s v="DEODORANT"/>
    <s v="DEODORANT"/>
    <s v="MALE"/>
    <s v="FULL SPEED/RPM FRANCHISE"/>
    <s v="POLE POSITION"/>
    <n v="0"/>
    <n v="100"/>
    <n v="100"/>
    <s v="N"/>
    <s v="N"/>
    <n v="50867"/>
    <m/>
    <s v="N"/>
    <m/>
    <m/>
    <m/>
    <m/>
    <m/>
    <m/>
    <m/>
    <m/>
    <s v="N"/>
    <m/>
    <m/>
    <m/>
    <x v="0"/>
    <m/>
    <n v="110"/>
    <s v="DEOS - 2"/>
    <s v="N"/>
    <m/>
    <m/>
    <s v="N"/>
    <n v="20230306"/>
    <m/>
    <n v="134506802"/>
    <s v="MIXED"/>
    <s v="Tech rep lvl"/>
    <s v="CosmÃ©ticos"/>
    <n v="1"/>
    <m/>
    <n v="0"/>
    <n v="0"/>
    <n v="100"/>
    <n v="134506839"/>
    <n v="999"/>
    <n v="2"/>
    <x v="0"/>
    <x v="0"/>
    <n v="0.48010000000000003"/>
    <n v="0.54869999999999997"/>
    <n v="0.48010000000000003"/>
    <n v="0.44579999999999997"/>
    <n v="0.42530000000000001"/>
    <n v="29.99"/>
    <n v="29.99"/>
    <n v="29.99"/>
    <n v="29.99"/>
    <n v="29.99"/>
    <s v="Brasil + Dia a Dia + VGF2"/>
    <s v="Bronze + Dia a Dia + VGF2"/>
    <s v="Prata + Dia a Dia + VGF2"/>
    <s v="Ouro + Dia a Dia + VGF2"/>
    <s v="Estrela + Dia a Dia + VGF2"/>
    <n v="30"/>
    <n v="20"/>
    <n v="30"/>
    <n v="35"/>
    <n v="38"/>
    <n v="45.79"/>
    <n v="45.79"/>
    <n v="45.79"/>
    <n v="45.79"/>
    <n v="45.79"/>
    <n v="0"/>
    <n v="0"/>
    <n v="0"/>
    <n v="0"/>
    <n v="0"/>
    <n v="20.992999999999999"/>
    <n v="23.992000000000001"/>
    <n v="20.992999999999999"/>
    <n v="19.493500000000001"/>
    <n v="18.593800000000002"/>
    <n v="0"/>
    <n v="0"/>
    <n v="0"/>
    <n v="0"/>
    <n v="0"/>
    <n v="0"/>
    <n v="100"/>
    <n v="100"/>
    <n v="100"/>
    <n v="100"/>
  </r>
  <r>
    <n v="630654"/>
    <x v="950"/>
    <n v="20220308"/>
    <m/>
    <s v="FRAGRANCE"/>
    <x v="392"/>
    <s v="DEODORANT BODY SPRAY SEGNO VISIONARY 100ML"/>
    <n v="1226153"/>
    <x v="950"/>
    <n v="1"/>
    <s v="IN-LINE (EXCL NR)"/>
    <s v="REGULAR PRICE"/>
    <n v="0.48010000000000003"/>
    <m/>
    <n v="6.0039999999999996"/>
    <m/>
    <m/>
    <n v="29.99"/>
    <n v="29.99"/>
    <n v="3421"/>
    <n v="3421"/>
    <n v="110"/>
    <s v="WORK IN PROGRESS"/>
    <n v="134506802"/>
    <s v="NO INCENTIVE"/>
    <s v="N"/>
    <s v="N"/>
    <s v="N"/>
    <s v="N"/>
    <x v="3"/>
    <n v="134506804"/>
    <n v="28"/>
    <n v="11"/>
    <n v="20230306"/>
    <s v="CUSTOMER"/>
    <n v="15"/>
    <s v="Y"/>
    <s v="Tech rep lvl + Dia a Dia + VGF2"/>
    <s v="FULL PAYMENT"/>
    <m/>
    <n v="47862.078699999998"/>
    <n v="27322.394700000001"/>
    <n v="70.81"/>
    <m/>
    <s v="DEODORANT SPRAY"/>
    <s v="DEODORANT"/>
    <s v="DEODORANT"/>
    <s v="MALE"/>
    <s v="SEGNO FRANCHISE"/>
    <s v="SEGNO"/>
    <n v="0"/>
    <n v="100"/>
    <n v="100"/>
    <s v="N"/>
    <s v="N"/>
    <n v="50869"/>
    <m/>
    <s v="N"/>
    <m/>
    <m/>
    <m/>
    <m/>
    <m/>
    <m/>
    <m/>
    <m/>
    <s v="N"/>
    <m/>
    <m/>
    <m/>
    <x v="0"/>
    <m/>
    <n v="110"/>
    <s v="DEOS - 2"/>
    <s v="N"/>
    <m/>
    <m/>
    <s v="N"/>
    <n v="20230306"/>
    <m/>
    <n v="134506802"/>
    <s v="MIXED"/>
    <s v="Tech rep lvl"/>
    <s v="CosmÃ©ticos"/>
    <n v="1"/>
    <m/>
    <n v="0"/>
    <n v="0"/>
    <n v="100"/>
    <n v="134506803"/>
    <n v="999"/>
    <n v="2"/>
    <x v="0"/>
    <x v="0"/>
    <n v="0.48010000000000003"/>
    <n v="0.54869999999999997"/>
    <n v="0.48010000000000003"/>
    <n v="0.44579999999999997"/>
    <n v="0.42530000000000001"/>
    <n v="29.99"/>
    <n v="29.99"/>
    <n v="29.99"/>
    <n v="29.99"/>
    <n v="29.99"/>
    <s v="Brasil + Dia a Dia + VGF2"/>
    <s v="Bronze + Dia a Dia + VGF2"/>
    <s v="Prata + Dia a Dia + VGF2"/>
    <s v="Ouro + Dia a Dia + VGF2"/>
    <s v="Estrela + Dia a Dia + VGF2"/>
    <n v="30"/>
    <n v="20"/>
    <n v="30"/>
    <n v="35"/>
    <n v="38"/>
    <n v="45.79"/>
    <n v="45.79"/>
    <n v="45.79"/>
    <n v="45.79"/>
    <n v="45.79"/>
    <n v="0"/>
    <n v="0"/>
    <n v="0"/>
    <n v="0"/>
    <n v="0"/>
    <n v="20.992999999999999"/>
    <n v="23.992000000000001"/>
    <n v="20.992999999999999"/>
    <n v="19.493500000000001"/>
    <n v="18.593800000000002"/>
    <n v="0"/>
    <n v="0"/>
    <n v="0"/>
    <n v="0"/>
    <n v="0"/>
    <n v="0"/>
    <n v="100"/>
    <n v="100"/>
    <n v="100"/>
    <n v="100"/>
  </r>
  <r>
    <n v="630655"/>
    <x v="951"/>
    <n v="20220308"/>
    <m/>
    <s v="FRAGRANCE"/>
    <x v="392"/>
    <s v="DEODORANT BODY SPRAY FAR AWAY BEYOND 100ML"/>
    <n v="1226154"/>
    <x v="951"/>
    <n v="1"/>
    <s v="IN-LINE (EXCL NR)"/>
    <s v="REGULAR PRICE"/>
    <n v="0.48010000000000003"/>
    <m/>
    <n v="5.9329999999999998"/>
    <m/>
    <m/>
    <n v="29.99"/>
    <n v="29.99"/>
    <n v="1690"/>
    <n v="1690"/>
    <n v="110"/>
    <s v="WORK IN PROGRESS"/>
    <n v="134506802"/>
    <s v="NO INCENTIVE"/>
    <s v="N"/>
    <s v="N"/>
    <s v="N"/>
    <s v="N"/>
    <x v="3"/>
    <n v="134506912"/>
    <n v="28"/>
    <n v="11"/>
    <n v="20230306"/>
    <s v="CUSTOMER"/>
    <n v="15"/>
    <s v="Y"/>
    <s v="Tech rep lvl + Dia a Dia + VGF2"/>
    <s v="FULL PAYMENT"/>
    <m/>
    <n v="23642.964400000001"/>
    <n v="13616.1944"/>
    <n v="71.16"/>
    <m/>
    <s v="DEODORANT SPRAY"/>
    <s v="DEODORANT"/>
    <s v="DEODORANT"/>
    <s v="FEMALE"/>
    <s v="FAR AWAY FRANCHISE"/>
    <s v="FAR AWAY BEYOND"/>
    <n v="0"/>
    <n v="100"/>
    <n v="100"/>
    <s v="N"/>
    <s v="N"/>
    <n v="50900"/>
    <m/>
    <s v="N"/>
    <m/>
    <m/>
    <m/>
    <m/>
    <m/>
    <m/>
    <m/>
    <m/>
    <s v="N"/>
    <m/>
    <m/>
    <m/>
    <x v="0"/>
    <m/>
    <n v="110"/>
    <s v="DEOS - 2"/>
    <s v="N"/>
    <m/>
    <m/>
    <s v="N"/>
    <n v="20230306"/>
    <m/>
    <n v="134506802"/>
    <s v="MIXED"/>
    <s v="Tech rep lvl"/>
    <s v="CosmÃ©ticos"/>
    <n v="1"/>
    <m/>
    <n v="0"/>
    <n v="0"/>
    <n v="100"/>
    <n v="134506911"/>
    <n v="999"/>
    <n v="2"/>
    <x v="0"/>
    <x v="0"/>
    <n v="0.48010000000000003"/>
    <n v="0.54869999999999997"/>
    <n v="0.48010000000000003"/>
    <n v="0.44579999999999997"/>
    <n v="0.42530000000000001"/>
    <n v="29.99"/>
    <n v="29.99"/>
    <n v="29.99"/>
    <n v="29.99"/>
    <n v="29.99"/>
    <s v="Brasil + Dia a Dia + VGF2"/>
    <s v="Bronze + Dia a Dia + VGF2"/>
    <s v="Prata + Dia a Dia + VGF2"/>
    <s v="Ouro + Dia a Dia + VGF2"/>
    <s v="Estrela + Dia a Dia + VGF2"/>
    <n v="30"/>
    <n v="20"/>
    <n v="30"/>
    <n v="35"/>
    <n v="38"/>
    <n v="45.79"/>
    <n v="45.79"/>
    <n v="45.79"/>
    <n v="45.79"/>
    <n v="45.79"/>
    <n v="0"/>
    <n v="0"/>
    <n v="0"/>
    <n v="0"/>
    <n v="0"/>
    <n v="20.992999999999999"/>
    <n v="23.992000000000001"/>
    <n v="20.992999999999999"/>
    <n v="19.493500000000001"/>
    <n v="18.593800000000002"/>
    <n v="0"/>
    <n v="0"/>
    <n v="0"/>
    <n v="0"/>
    <n v="0"/>
    <n v="0"/>
    <n v="100"/>
    <n v="100"/>
    <n v="100"/>
    <n v="100"/>
  </r>
  <r>
    <n v="633822"/>
    <x v="952"/>
    <n v="20220313"/>
    <m/>
    <s v="FRAGRANCE"/>
    <x v="392"/>
    <s v="DESODORANTE CORPORAL LOVU"/>
    <n v="1228345"/>
    <x v="952"/>
    <n v="1"/>
    <s v="IN-LINE (EXCL NR)"/>
    <s v="REGULAR PRICE"/>
    <n v="0.48010000000000003"/>
    <m/>
    <n v="6.1970000000000001"/>
    <m/>
    <m/>
    <n v="29.99"/>
    <n v="29.99"/>
    <n v="3668"/>
    <n v="3668"/>
    <n v="110"/>
    <s v="WORK IN PROGRESS"/>
    <n v="134506802"/>
    <s v="NO INCENTIVE"/>
    <s v="N"/>
    <s v="N"/>
    <s v="N"/>
    <s v="N"/>
    <x v="3"/>
    <n v="134506852"/>
    <n v="28"/>
    <n v="11"/>
    <n v="20230306"/>
    <s v="CUSTOMER"/>
    <n v="15"/>
    <s v="Y"/>
    <s v="Tech rep lvl + Dia a Dia + VGF2"/>
    <s v="FULL PAYMENT"/>
    <m/>
    <n v="51319.187899999997"/>
    <n v="28588.591899999999"/>
    <n v="69.87"/>
    <m/>
    <s v="DEODORANT SPRAY"/>
    <s v="DEODORANT"/>
    <s v="DEODORANT"/>
    <s v="UNISEX"/>
    <s v="NEW UM BRAND -WN-"/>
    <s v="NEW UM BRAND -WN-"/>
    <n v="0"/>
    <n v="100"/>
    <n v="100"/>
    <s v="N"/>
    <s v="N"/>
    <n v="51691"/>
    <m/>
    <s v="N"/>
    <m/>
    <m/>
    <m/>
    <m/>
    <m/>
    <m/>
    <m/>
    <m/>
    <s v="N"/>
    <m/>
    <m/>
    <m/>
    <x v="0"/>
    <m/>
    <n v="110"/>
    <s v="DEOS - 2"/>
    <s v="N"/>
    <m/>
    <m/>
    <s v="N"/>
    <n v="20230306"/>
    <m/>
    <n v="134506802"/>
    <s v="MIXED"/>
    <s v="Tech rep lvl"/>
    <s v="CosmÃ©ticos"/>
    <n v="1"/>
    <m/>
    <n v="0"/>
    <n v="0"/>
    <n v="100"/>
    <n v="134506851"/>
    <n v="999"/>
    <n v="2"/>
    <x v="0"/>
    <x v="0"/>
    <n v="0.48010000000000003"/>
    <n v="0.54869999999999997"/>
    <n v="0.48010000000000003"/>
    <n v="0.44579999999999997"/>
    <n v="0.42530000000000001"/>
    <n v="29.99"/>
    <n v="29.99"/>
    <n v="29.99"/>
    <n v="29.99"/>
    <n v="29.99"/>
    <s v="Brasil + Dia a Dia + VGF2"/>
    <s v="Bronze + Dia a Dia + VGF2"/>
    <s v="Prata + Dia a Dia + VGF2"/>
    <s v="Ouro + Dia a Dia + VGF2"/>
    <s v="Estrela + Dia a Dia + VGF2"/>
    <n v="30"/>
    <n v="20"/>
    <n v="30"/>
    <n v="35"/>
    <n v="38"/>
    <n v="45.79"/>
    <n v="45.79"/>
    <n v="45.79"/>
    <n v="45.79"/>
    <n v="45.79"/>
    <n v="0"/>
    <n v="0"/>
    <n v="0"/>
    <n v="0"/>
    <n v="0"/>
    <n v="20.992999999999999"/>
    <n v="23.992000000000001"/>
    <n v="20.992999999999999"/>
    <n v="19.493500000000001"/>
    <n v="18.593800000000002"/>
    <n v="0"/>
    <n v="0"/>
    <n v="0"/>
    <n v="0"/>
    <n v="0"/>
    <n v="0"/>
    <n v="100"/>
    <n v="100"/>
    <n v="100"/>
    <n v="100"/>
  </r>
  <r>
    <n v="638773"/>
    <x v="953"/>
    <n v="20230301"/>
    <m/>
    <s v="FRAGRANCE"/>
    <x v="392"/>
    <s v="DESODORANTE SPRAY SEGNO 100ML"/>
    <n v="1222597"/>
    <x v="953"/>
    <n v="1"/>
    <s v="IN-LINE (EXCL NR)"/>
    <s v="REGULAR PRICE"/>
    <n v="0.48010000000000003"/>
    <m/>
    <n v="6.3040000000000003"/>
    <m/>
    <m/>
    <n v="29.99"/>
    <n v="29.99"/>
    <n v="3505"/>
    <n v="3505"/>
    <n v="110"/>
    <s v="WORK IN PROGRESS"/>
    <n v="134506802"/>
    <s v="NO INCENTIVE"/>
    <s v="N"/>
    <s v="N"/>
    <s v="N"/>
    <s v="N"/>
    <x v="3"/>
    <n v="134506818"/>
    <n v="28"/>
    <n v="11"/>
    <n v="20230306"/>
    <s v="CUSTOMER"/>
    <n v="15"/>
    <s v="Y"/>
    <s v="Tech rep lvl + Dia a Dia + VGF2"/>
    <s v="FULL PAYMENT"/>
    <m/>
    <n v="49035.773300000001"/>
    <n v="26940.2533"/>
    <n v="69.349999999999994"/>
    <m/>
    <s v="DEODORANT SPRAY"/>
    <s v="DEODORANT"/>
    <s v="DEODORANT"/>
    <s v="MALE"/>
    <s v="SEGNO FRANCHISE"/>
    <s v="SEGNO"/>
    <n v="0"/>
    <n v="100"/>
    <n v="100"/>
    <s v="N"/>
    <s v="N"/>
    <n v="51178"/>
    <m/>
    <s v="N"/>
    <m/>
    <m/>
    <m/>
    <m/>
    <m/>
    <m/>
    <m/>
    <m/>
    <s v="N"/>
    <m/>
    <m/>
    <m/>
    <x v="0"/>
    <m/>
    <n v="110"/>
    <s v="DEOS - 2"/>
    <s v="N"/>
    <m/>
    <m/>
    <s v="N"/>
    <n v="20230306"/>
    <m/>
    <n v="134506802"/>
    <s v="MIXED"/>
    <s v="Tech rep lvl"/>
    <s v="CosmÃ©ticos"/>
    <n v="1"/>
    <m/>
    <n v="0"/>
    <n v="0"/>
    <n v="100"/>
    <n v="134506817"/>
    <n v="999"/>
    <n v="2"/>
    <x v="0"/>
    <x v="0"/>
    <n v="0.48010000000000003"/>
    <n v="0.54869999999999997"/>
    <n v="0.48010000000000003"/>
    <n v="0.44579999999999997"/>
    <n v="0.42530000000000001"/>
    <n v="29.99"/>
    <n v="29.99"/>
    <n v="29.99"/>
    <n v="29.99"/>
    <n v="29.99"/>
    <s v="Brasil + Dia a Dia + VGF2"/>
    <s v="Bronze + Dia a Dia + VGF2"/>
    <s v="Prata + Dia a Dia + VGF2"/>
    <s v="Ouro + Dia a Dia + VGF2"/>
    <s v="Estrela + Dia a Dia + VGF2"/>
    <n v="30"/>
    <n v="20"/>
    <n v="30"/>
    <n v="35"/>
    <n v="38"/>
    <n v="45.79"/>
    <n v="45.79"/>
    <n v="45.79"/>
    <n v="45.79"/>
    <n v="45.79"/>
    <n v="0"/>
    <n v="0"/>
    <n v="0"/>
    <n v="0"/>
    <n v="0"/>
    <n v="20.992999999999999"/>
    <n v="23.992000000000001"/>
    <n v="20.992999999999999"/>
    <n v="19.493500000000001"/>
    <n v="18.593800000000002"/>
    <n v="0"/>
    <n v="0"/>
    <n v="0"/>
    <n v="0"/>
    <n v="0"/>
    <n v="0"/>
    <n v="100"/>
    <n v="100"/>
    <n v="100"/>
    <n v="100"/>
  </r>
  <r>
    <n v="639133"/>
    <x v="954"/>
    <n v="20230302"/>
    <m/>
    <s v="FRAGRANCE"/>
    <x v="392"/>
    <s v="300 KM/H MAX TURBO DEODORANT BODY SPRAY 100ML REFORM"/>
    <n v="1232126"/>
    <x v="954"/>
    <n v="1"/>
    <s v="IN-LINE (EXCL NR)"/>
    <s v="REGULAR PRICE"/>
    <n v="0.48010000000000003"/>
    <m/>
    <n v="5.3"/>
    <m/>
    <m/>
    <n v="29.99"/>
    <n v="29.99"/>
    <n v="2049"/>
    <n v="2049"/>
    <n v="110"/>
    <s v="WORK IN PROGRESS"/>
    <n v="134506802"/>
    <s v="NO INCENTIVE"/>
    <s v="N"/>
    <s v="N"/>
    <s v="N"/>
    <s v="N"/>
    <x v="3"/>
    <n v="134506888"/>
    <n v="28"/>
    <n v="11"/>
    <n v="20230306"/>
    <s v="CUSTOMER"/>
    <n v="15"/>
    <s v="Y"/>
    <s v="Tech rep lvl + Dia a Dia + VGF2"/>
    <s v="FULL PAYMENT"/>
    <m/>
    <n v="28665.413700000001"/>
    <n v="17805.7137"/>
    <n v="74.23"/>
    <m/>
    <s v="DEODORANT SPRAY"/>
    <s v="DEODORANT"/>
    <s v="DEODORANT"/>
    <s v="MALE"/>
    <s v="FULL SPEED/RPM FRANCHISE"/>
    <s v="FULL SPEED MAX TURBO"/>
    <n v="0"/>
    <n v="100"/>
    <n v="100"/>
    <s v="N"/>
    <s v="N"/>
    <n v="52374"/>
    <m/>
    <s v="N"/>
    <s v="RP"/>
    <n v="28.2"/>
    <n v="29.99"/>
    <n v="29.99"/>
    <m/>
    <m/>
    <m/>
    <m/>
    <s v="N"/>
    <m/>
    <m/>
    <m/>
    <x v="0"/>
    <m/>
    <n v="110"/>
    <s v="DEOS - 2"/>
    <s v="N"/>
    <m/>
    <m/>
    <s v="N"/>
    <n v="20230306"/>
    <m/>
    <n v="134506802"/>
    <s v="MIXED"/>
    <s v="Tech rep lvl"/>
    <s v="CosmÃ©ticos"/>
    <n v="1"/>
    <m/>
    <n v="0"/>
    <n v="0"/>
    <n v="100"/>
    <n v="134506887"/>
    <n v="999"/>
    <n v="2"/>
    <x v="0"/>
    <x v="0"/>
    <n v="0.48010000000000003"/>
    <n v="0.54869999999999997"/>
    <n v="0.48010000000000003"/>
    <n v="0.44579999999999997"/>
    <n v="0.42530000000000001"/>
    <n v="29.99"/>
    <n v="29.99"/>
    <n v="29.99"/>
    <n v="29.99"/>
    <n v="29.99"/>
    <s v="Brasil + Dia a Dia + VGF2"/>
    <s v="Bronze + Dia a Dia + VGF2"/>
    <s v="Prata + Dia a Dia + VGF2"/>
    <s v="Ouro + Dia a Dia + VGF2"/>
    <s v="Estrela + Dia a Dia + VGF2"/>
    <n v="30"/>
    <n v="20"/>
    <n v="30"/>
    <n v="35"/>
    <n v="38"/>
    <n v="45.79"/>
    <n v="45.79"/>
    <n v="45.79"/>
    <n v="45.79"/>
    <n v="45.79"/>
    <n v="0"/>
    <n v="0"/>
    <n v="0"/>
    <n v="0"/>
    <n v="0"/>
    <n v="20.992999999999999"/>
    <n v="23.992000000000001"/>
    <n v="20.992999999999999"/>
    <n v="19.493500000000001"/>
    <n v="18.593800000000002"/>
    <n v="0"/>
    <n v="0"/>
    <n v="0"/>
    <n v="0"/>
    <n v="0"/>
    <n v="0"/>
    <n v="100"/>
    <n v="100"/>
    <n v="100"/>
    <n v="100"/>
  </r>
  <r>
    <n v="624976"/>
    <x v="955"/>
    <n v="20200317"/>
    <m/>
    <s v="TOILETRIES"/>
    <x v="393"/>
    <s v="AVON ERVA DOCE CREME REFORMULAÃ‡ÃƒO"/>
    <n v="1222442"/>
    <x v="955"/>
    <n v="1"/>
    <s v="IN-LINE (EXCL NR)"/>
    <s v="REGULAR PRICE"/>
    <n v="0.48010000000000003"/>
    <m/>
    <n v="0.76"/>
    <m/>
    <m/>
    <n v="9.99"/>
    <n v="9.99"/>
    <n v="18556"/>
    <n v="18556"/>
    <n v="110"/>
    <s v="WORK IN PROGRESS"/>
    <n v="134506995"/>
    <s v="NO INCENTIVE"/>
    <s v="N"/>
    <s v="N"/>
    <s v="N"/>
    <s v="N"/>
    <x v="3"/>
    <n v="134506997"/>
    <n v="28"/>
    <n v="11"/>
    <n v="20230306"/>
    <s v="CUSTOMER"/>
    <n v="15"/>
    <s v="Y"/>
    <s v="Tech rep lvl + Dia a Dia + VGF2"/>
    <s v="FULL PAYMENT"/>
    <m/>
    <n v="86482.580799999996"/>
    <n v="72380.020900000003"/>
    <n v="88.91"/>
    <m/>
    <s v="DEODORANT CREAM"/>
    <s v="DEODORANT"/>
    <s v="DEODORANT"/>
    <s v="FEMALE"/>
    <s v="AVON"/>
    <s v="AVON"/>
    <n v="0"/>
    <n v="100"/>
    <n v="100"/>
    <s v="N"/>
    <s v="N"/>
    <n v="51807"/>
    <m/>
    <s v="N"/>
    <s v="RP"/>
    <n v="9.1"/>
    <n v="9.99"/>
    <n v="9.99"/>
    <m/>
    <m/>
    <m/>
    <m/>
    <s v="N"/>
    <m/>
    <m/>
    <m/>
    <x v="0"/>
    <m/>
    <n v="110"/>
    <s v="DEOS - 2"/>
    <s v="N"/>
    <m/>
    <m/>
    <s v="N"/>
    <n v="20230306"/>
    <m/>
    <n v="134506995"/>
    <s v="MIXED"/>
    <s v="Tech rep lvl"/>
    <s v="CosmÃ©ticos"/>
    <n v="1"/>
    <m/>
    <n v="0"/>
    <n v="0"/>
    <n v="100"/>
    <n v="134506996"/>
    <n v="999"/>
    <n v="2"/>
    <x v="0"/>
    <x v="0"/>
    <n v="0.48010000000000003"/>
    <n v="0.54869999999999997"/>
    <n v="0.48010000000000003"/>
    <n v="0.44579999999999997"/>
    <n v="0.42530000000000001"/>
    <n v="9.99"/>
    <n v="9.99"/>
    <n v="9.99"/>
    <n v="9.99"/>
    <n v="9.99"/>
    <s v="Brasil + Dia a Dia + VGF2"/>
    <s v="Bronze + Dia a Dia + VGF2"/>
    <s v="Prata + Dia a Dia + VGF2"/>
    <s v="Ouro + Dia a Dia + VGF2"/>
    <s v="Estrela + Dia a Dia + VGF2"/>
    <n v="30"/>
    <n v="20"/>
    <n v="30"/>
    <n v="35"/>
    <n v="38"/>
    <n v="45.79"/>
    <n v="45.79"/>
    <n v="45.79"/>
    <n v="45.79"/>
    <n v="45.79"/>
    <n v="0"/>
    <n v="0"/>
    <n v="0"/>
    <n v="0"/>
    <n v="0"/>
    <n v="6.9930000000000003"/>
    <n v="7.992"/>
    <n v="6.9930000000000003"/>
    <n v="6.4935"/>
    <n v="6.1938000000000004"/>
    <n v="0"/>
    <n v="0"/>
    <n v="0"/>
    <n v="0"/>
    <n v="0"/>
    <n v="0"/>
    <n v="100"/>
    <n v="100"/>
    <n v="100"/>
    <n v="100"/>
  </r>
  <r>
    <n v="625442"/>
    <x v="956"/>
    <n v="20200317"/>
    <m/>
    <s v="FRAGRANCE"/>
    <x v="393"/>
    <s v="DESODORANTE EM CREME POTE CRISTAL CHARISMA"/>
    <n v="1222724"/>
    <x v="956"/>
    <n v="1"/>
    <s v="IN-LINE (EXCL NR)"/>
    <s v="REGULAR PRICE"/>
    <n v="0.48010000000000003"/>
    <m/>
    <n v="0.755"/>
    <m/>
    <m/>
    <n v="9.99"/>
    <n v="9.99"/>
    <n v="21549"/>
    <n v="21549"/>
    <n v="110"/>
    <s v="WORK IN PROGRESS"/>
    <n v="134506995"/>
    <s v="NO INCENTIVE"/>
    <s v="N"/>
    <s v="N"/>
    <s v="N"/>
    <s v="N"/>
    <x v="3"/>
    <n v="134507009"/>
    <n v="28"/>
    <n v="11"/>
    <n v="20230306"/>
    <s v="CUSTOMER"/>
    <n v="15"/>
    <s v="Y"/>
    <s v="Tech rep lvl + Dia a Dia + VGF2"/>
    <s v="FULL PAYMENT"/>
    <m/>
    <n v="100431.9215"/>
    <n v="84162.426500000001"/>
    <n v="88.98"/>
    <m/>
    <s v="DEODORANT CREAM"/>
    <s v="DEODORANT"/>
    <s v="DEODORANT"/>
    <s v="FEMALE"/>
    <s v="CHARISMA FRANCHISE"/>
    <s v="CHARISMA"/>
    <n v="0"/>
    <n v="100"/>
    <n v="100"/>
    <s v="N"/>
    <s v="N"/>
    <n v="51820"/>
    <m/>
    <s v="N"/>
    <s v="RP"/>
    <n v="9.1"/>
    <n v="9.99"/>
    <n v="9.99"/>
    <m/>
    <m/>
    <m/>
    <m/>
    <s v="N"/>
    <m/>
    <m/>
    <m/>
    <x v="0"/>
    <m/>
    <n v="110"/>
    <s v="DEOS - 2"/>
    <s v="N"/>
    <m/>
    <m/>
    <s v="N"/>
    <n v="20230306"/>
    <m/>
    <n v="134506995"/>
    <s v="MIXED"/>
    <s v="Tech rep lvl"/>
    <s v="CosmÃ©ticos"/>
    <n v="1"/>
    <m/>
    <n v="0"/>
    <n v="0"/>
    <n v="100"/>
    <n v="134507008"/>
    <n v="999"/>
    <n v="2"/>
    <x v="0"/>
    <x v="0"/>
    <n v="0.48010000000000003"/>
    <n v="0.54869999999999997"/>
    <n v="0.48010000000000003"/>
    <n v="0.44579999999999997"/>
    <n v="0.42530000000000001"/>
    <n v="9.99"/>
    <n v="9.99"/>
    <n v="9.99"/>
    <n v="9.99"/>
    <n v="9.99"/>
    <s v="Brasil + Dia a Dia + VGF2"/>
    <s v="Bronze + Dia a Dia + VGF2"/>
    <s v="Prata + Dia a Dia + VGF2"/>
    <s v="Ouro + Dia a Dia + VGF2"/>
    <s v="Estrela + Dia a Dia + VGF2"/>
    <n v="30"/>
    <n v="20"/>
    <n v="30"/>
    <n v="35"/>
    <n v="38"/>
    <n v="45.79"/>
    <n v="45.79"/>
    <n v="45.79"/>
    <n v="45.79"/>
    <n v="45.79"/>
    <n v="0"/>
    <n v="0"/>
    <n v="0"/>
    <n v="0"/>
    <n v="0"/>
    <n v="6.9930000000000003"/>
    <n v="7.992"/>
    <n v="6.9930000000000003"/>
    <n v="6.4935"/>
    <n v="6.1938000000000004"/>
    <n v="0"/>
    <n v="0"/>
    <n v="0"/>
    <n v="0"/>
    <n v="0"/>
    <n v="0"/>
    <n v="100"/>
    <n v="100"/>
    <n v="100"/>
    <n v="100"/>
  </r>
  <r>
    <n v="625443"/>
    <x v="957"/>
    <n v="20200317"/>
    <m/>
    <s v="FRAGRANCE"/>
    <x v="393"/>
    <s v="DESODORANTE EM CREME POTE CRISTAL TOQUE DE AMOR"/>
    <n v="1222725"/>
    <x v="957"/>
    <n v="1"/>
    <s v="IN-LINE (EXCL NR)"/>
    <s v="REGULAR PRICE"/>
    <n v="0.48010000000000003"/>
    <m/>
    <n v="0.76800000000000002"/>
    <m/>
    <m/>
    <n v="9.99"/>
    <n v="9.99"/>
    <n v="19899"/>
    <n v="19899"/>
    <n v="110"/>
    <s v="WORK IN PROGRESS"/>
    <n v="134506995"/>
    <s v="NO INCENTIVE"/>
    <s v="N"/>
    <s v="N"/>
    <s v="N"/>
    <s v="N"/>
    <x v="3"/>
    <n v="134507021"/>
    <n v="28"/>
    <n v="11"/>
    <n v="20230306"/>
    <s v="CUSTOMER"/>
    <n v="15"/>
    <s v="Y"/>
    <s v="Tech rep lvl + Dia a Dia + VGF2"/>
    <s v="FULL PAYMENT"/>
    <m/>
    <n v="92741.191999999995"/>
    <n v="77458.759999999995"/>
    <n v="88.79"/>
    <m/>
    <s v="DEODORANT CREAM"/>
    <s v="DEODORANT"/>
    <s v="DEODORANT"/>
    <s v="FEMALE"/>
    <s v="CRISTAIS/ALHAMBRA"/>
    <s v="CRISTAIS/ALHAMBRA"/>
    <n v="0"/>
    <n v="100"/>
    <n v="100"/>
    <s v="N"/>
    <s v="N"/>
    <n v="51853"/>
    <m/>
    <s v="N"/>
    <s v="RP"/>
    <n v="9.1"/>
    <n v="9.99"/>
    <n v="9.99"/>
    <m/>
    <m/>
    <m/>
    <m/>
    <s v="N"/>
    <m/>
    <m/>
    <m/>
    <x v="0"/>
    <m/>
    <n v="110"/>
    <s v="DEOS - 2"/>
    <s v="N"/>
    <m/>
    <m/>
    <s v="N"/>
    <n v="20230306"/>
    <m/>
    <n v="134506995"/>
    <s v="MIXED"/>
    <s v="Tech rep lvl"/>
    <s v="CosmÃ©ticos"/>
    <n v="1"/>
    <m/>
    <n v="0"/>
    <n v="0"/>
    <n v="100"/>
    <n v="134507020"/>
    <n v="999"/>
    <n v="2"/>
    <x v="0"/>
    <x v="0"/>
    <n v="0.48010000000000003"/>
    <n v="0.54869999999999997"/>
    <n v="0.48010000000000003"/>
    <n v="0.44579999999999997"/>
    <n v="0.42530000000000001"/>
    <n v="9.99"/>
    <n v="9.99"/>
    <n v="9.99"/>
    <n v="9.99"/>
    <n v="9.99"/>
    <s v="Brasil + Dia a Dia + VGF2"/>
    <s v="Bronze + Dia a Dia + VGF2"/>
    <s v="Prata + Dia a Dia + VGF2"/>
    <s v="Ouro + Dia a Dia + VGF2"/>
    <s v="Estrela + Dia a Dia + VGF2"/>
    <n v="30"/>
    <n v="20"/>
    <n v="30"/>
    <n v="35"/>
    <n v="38"/>
    <n v="45.79"/>
    <n v="45.79"/>
    <n v="45.79"/>
    <n v="45.79"/>
    <n v="45.79"/>
    <n v="0"/>
    <n v="0"/>
    <n v="0"/>
    <n v="0"/>
    <n v="0"/>
    <n v="6.9930000000000003"/>
    <n v="7.992"/>
    <n v="6.9930000000000003"/>
    <n v="6.4935"/>
    <n v="6.1938000000000004"/>
    <n v="0"/>
    <n v="0"/>
    <n v="0"/>
    <n v="0"/>
    <n v="0"/>
    <n v="0"/>
    <n v="100"/>
    <n v="100"/>
    <n v="100"/>
    <n v="100"/>
  </r>
  <r>
    <n v="625444"/>
    <x v="958"/>
    <n v="20210314"/>
    <m/>
    <s v="FRAGRANCE"/>
    <x v="393"/>
    <s v="DESODORANTE EM CREME POTE CRISTAL TOPAZE"/>
    <n v="1222726"/>
    <x v="958"/>
    <n v="1"/>
    <s v="IN-LINE (EXCL NR)"/>
    <s v="REGULAR PRICE"/>
    <n v="0.48010000000000003"/>
    <m/>
    <n v="0.68300000000000005"/>
    <m/>
    <m/>
    <n v="9.99"/>
    <n v="9.99"/>
    <n v="11412"/>
    <n v="11412"/>
    <n v="110"/>
    <s v="WORK IN PROGRESS"/>
    <n v="134506995"/>
    <s v="NO INCENTIVE"/>
    <s v="N"/>
    <s v="N"/>
    <s v="N"/>
    <s v="N"/>
    <x v="3"/>
    <n v="134507033"/>
    <n v="28"/>
    <n v="11"/>
    <n v="20230306"/>
    <s v="CUSTOMER"/>
    <n v="15"/>
    <s v="Y"/>
    <s v="Tech rep lvl + Dia a Dia + VGF2"/>
    <s v="FULL PAYMENT"/>
    <m/>
    <n v="53186.3704"/>
    <n v="45391.974399999999"/>
    <n v="90.03"/>
    <m/>
    <s v="DEODORANT CREAM"/>
    <s v="DEODORANT"/>
    <s v="DEODORANT"/>
    <s v="FEMALE"/>
    <s v="TOPAZE"/>
    <s v="TOPAZE/ELEGANTE"/>
    <n v="0"/>
    <n v="100"/>
    <n v="100"/>
    <s v="N"/>
    <s v="N"/>
    <n v="52121"/>
    <m/>
    <s v="N"/>
    <s v="RP"/>
    <n v="9.1"/>
    <n v="9.99"/>
    <n v="9.99"/>
    <m/>
    <m/>
    <m/>
    <m/>
    <s v="N"/>
    <m/>
    <m/>
    <m/>
    <x v="0"/>
    <m/>
    <n v="110"/>
    <s v="DEOS - 2"/>
    <s v="N"/>
    <m/>
    <m/>
    <s v="N"/>
    <n v="20230306"/>
    <m/>
    <n v="134506995"/>
    <s v="MIXED"/>
    <s v="Tech rep lvl"/>
    <s v="CosmÃ©ticos"/>
    <n v="1"/>
    <m/>
    <n v="0"/>
    <n v="0"/>
    <n v="100"/>
    <n v="134507032"/>
    <n v="999"/>
    <n v="2"/>
    <x v="0"/>
    <x v="0"/>
    <n v="0.48010000000000003"/>
    <n v="0.54869999999999997"/>
    <n v="0.48010000000000003"/>
    <n v="0.44579999999999997"/>
    <n v="0.42530000000000001"/>
    <n v="9.99"/>
    <n v="9.99"/>
    <n v="9.99"/>
    <n v="9.99"/>
    <n v="9.99"/>
    <s v="Brasil + Dia a Dia + VGF2"/>
    <s v="Bronze + Dia a Dia + VGF2"/>
    <s v="Prata + Dia a Dia + VGF2"/>
    <s v="Ouro + Dia a Dia + VGF2"/>
    <s v="Estrela + Dia a Dia + VGF2"/>
    <n v="30"/>
    <n v="20"/>
    <n v="30"/>
    <n v="35"/>
    <n v="38"/>
    <n v="45.79"/>
    <n v="45.79"/>
    <n v="45.79"/>
    <n v="45.79"/>
    <n v="45.79"/>
    <n v="0"/>
    <n v="0"/>
    <n v="0"/>
    <n v="0"/>
    <n v="0"/>
    <n v="6.9930000000000003"/>
    <n v="7.992"/>
    <n v="6.9930000000000003"/>
    <n v="6.4935"/>
    <n v="6.1938000000000004"/>
    <n v="0"/>
    <n v="0"/>
    <n v="0"/>
    <n v="0"/>
    <n v="0"/>
    <n v="0"/>
    <n v="100"/>
    <n v="100"/>
    <n v="100"/>
    <n v="100"/>
  </r>
  <r>
    <n v="560752"/>
    <x v="959"/>
    <n v="20140317"/>
    <m/>
    <s v="FRAGRANCE"/>
    <x v="394"/>
    <s v="CLASSIC SQUEEZE REDESIGN"/>
    <n v="1186501"/>
    <x v="959"/>
    <n v="1"/>
    <s v="IN-LINE (EXCL NR)"/>
    <s v="LOWEST/BEST PRICE/VALUE"/>
    <n v="0.48010000000000003"/>
    <m/>
    <n v="1.4890000000000001"/>
    <m/>
    <m/>
    <n v="6.99"/>
    <n v="9.99"/>
    <n v="58745"/>
    <n v="58745"/>
    <n v="110"/>
    <s v="WORK IN PROGRESS"/>
    <n v="134507044"/>
    <s v="NO INCENTIVE"/>
    <s v="N"/>
    <s v="N"/>
    <s v="N"/>
    <s v="N"/>
    <x v="3"/>
    <n v="134507082"/>
    <n v="28"/>
    <n v="11"/>
    <n v="20230306"/>
    <s v="CUSTOMER"/>
    <n v="15"/>
    <s v="Y"/>
    <s v="Tech rep lvl + Dia a Dia + VGF2"/>
    <s v="FULL PAYMENT"/>
    <m/>
    <n v="191570.80799999999"/>
    <n v="104099.503"/>
    <n v="68.94"/>
    <m/>
    <s v="DEODORANT SQUEEZE"/>
    <s v="DEODORANT"/>
    <s v="DEODORANT"/>
    <s v="FEMALE"/>
    <s v="CLASSIQUE"/>
    <s v="CLASSIQUE"/>
    <n v="2"/>
    <n v="200"/>
    <n v="100"/>
    <s v="N"/>
    <s v="N"/>
    <n v="52584"/>
    <m/>
    <s v="N"/>
    <s v="SP"/>
    <n v="6.58"/>
    <n v="8.99"/>
    <n v="9.39"/>
    <m/>
    <m/>
    <m/>
    <m/>
    <s v="N"/>
    <m/>
    <m/>
    <m/>
    <x v="0"/>
    <m/>
    <n v="110"/>
    <s v="DEOS - 2"/>
    <s v="N"/>
    <m/>
    <m/>
    <s v="N"/>
    <n v="20230306"/>
    <m/>
    <n v="134507044"/>
    <s v="MIXED"/>
    <s v="Tech rep lvl"/>
    <s v="CosmÃ©ticos"/>
    <n v="1"/>
    <m/>
    <n v="0"/>
    <n v="0"/>
    <n v="100"/>
    <n v="134507081"/>
    <n v="999"/>
    <n v="2"/>
    <x v="0"/>
    <x v="0"/>
    <n v="0.48010000000000003"/>
    <n v="0.54869999999999997"/>
    <n v="0.48010000000000003"/>
    <n v="0.44579999999999997"/>
    <n v="0.42530000000000001"/>
    <n v="6.99"/>
    <n v="6.99"/>
    <n v="6.99"/>
    <n v="6.99"/>
    <n v="6.99"/>
    <s v="Brasil + Dia a Dia + VGF2"/>
    <s v="Bronze + Dia a Dia + VGF2"/>
    <s v="Prata + Dia a Dia + VGF2"/>
    <s v="Ouro + Dia a Dia + VGF2"/>
    <s v="Estrela + Dia a Dia + VGF2"/>
    <n v="30"/>
    <n v="20"/>
    <n v="30"/>
    <n v="35"/>
    <n v="38"/>
    <n v="45.79"/>
    <n v="45.79"/>
    <n v="45.79"/>
    <n v="45.79"/>
    <n v="45.79"/>
    <n v="0"/>
    <n v="0"/>
    <n v="0"/>
    <n v="0"/>
    <n v="0"/>
    <n v="4.8929999999999998"/>
    <n v="5.5919999999999996"/>
    <n v="4.8929999999999998"/>
    <n v="4.5434999999999999"/>
    <n v="4.3338000000000001"/>
    <n v="0"/>
    <n v="0"/>
    <n v="0"/>
    <n v="0"/>
    <n v="0"/>
    <n v="0"/>
    <n v="100"/>
    <n v="100"/>
    <n v="100"/>
    <n v="100"/>
  </r>
  <r>
    <n v="569822"/>
    <x v="960"/>
    <n v="20170302"/>
    <m/>
    <s v="FRAGRANCE"/>
    <x v="394"/>
    <s v="TOQUE DE AMOR SQUEEZE REDESIGN"/>
    <n v="1186130"/>
    <x v="960"/>
    <n v="1"/>
    <s v="IN-LINE (EXCL NR)"/>
    <s v="LOWEST/BEST PRICE/VALUE"/>
    <n v="0.48010000000000003"/>
    <m/>
    <n v="1.639"/>
    <m/>
    <m/>
    <n v="6.99"/>
    <n v="9.99"/>
    <n v="62407"/>
    <n v="62407"/>
    <n v="110"/>
    <s v="WORK IN PROGRESS"/>
    <n v="134507044"/>
    <s v="NO INCENTIVE"/>
    <s v="N"/>
    <s v="N"/>
    <s v="N"/>
    <s v="N"/>
    <x v="3"/>
    <n v="134507094"/>
    <n v="28"/>
    <n v="11"/>
    <n v="20230306"/>
    <s v="CUSTOMER"/>
    <n v="15"/>
    <s v="Y"/>
    <s v="Tech rep lvl + Dia a Dia + VGF2"/>
    <s v="FULL PAYMENT"/>
    <m/>
    <n v="203513.27609999999"/>
    <n v="101228.2031"/>
    <n v="65.81"/>
    <m/>
    <s v="DEODORANT SQUEEZE"/>
    <s v="DEODORANT"/>
    <s v="DEODORANT"/>
    <s v="FEMALE"/>
    <s v="HERE'S MY HEART"/>
    <s v="HERE'S MY HEART"/>
    <n v="2"/>
    <n v="200"/>
    <n v="100"/>
    <s v="N"/>
    <s v="N"/>
    <n v="50476"/>
    <m/>
    <s v="N"/>
    <s v="SP"/>
    <n v="6.58"/>
    <n v="8.99"/>
    <n v="9.39"/>
    <m/>
    <m/>
    <m/>
    <m/>
    <s v="N"/>
    <m/>
    <m/>
    <m/>
    <x v="0"/>
    <m/>
    <n v="110"/>
    <s v="DEOS - 2"/>
    <s v="N"/>
    <m/>
    <m/>
    <s v="N"/>
    <n v="20230306"/>
    <m/>
    <n v="134507044"/>
    <s v="MIXED"/>
    <s v="Tech rep lvl"/>
    <s v="CosmÃ©ticos"/>
    <n v="1"/>
    <m/>
    <n v="0"/>
    <n v="0"/>
    <n v="100"/>
    <n v="134507093"/>
    <n v="999"/>
    <n v="2"/>
    <x v="0"/>
    <x v="0"/>
    <n v="0.48010000000000003"/>
    <n v="0.54869999999999997"/>
    <n v="0.48010000000000003"/>
    <n v="0.44579999999999997"/>
    <n v="0.42530000000000001"/>
    <n v="6.99"/>
    <n v="6.99"/>
    <n v="6.99"/>
    <n v="6.99"/>
    <n v="6.99"/>
    <s v="Brasil + Dia a Dia + VGF2"/>
    <s v="Bronze + Dia a Dia + VGF2"/>
    <s v="Prata + Dia a Dia + VGF2"/>
    <s v="Ouro + Dia a Dia + VGF2"/>
    <s v="Estrela + Dia a Dia + VGF2"/>
    <n v="30"/>
    <n v="20"/>
    <n v="30"/>
    <n v="35"/>
    <n v="38"/>
    <n v="45.79"/>
    <n v="45.79"/>
    <n v="45.79"/>
    <n v="45.79"/>
    <n v="45.79"/>
    <n v="0"/>
    <n v="0"/>
    <n v="0"/>
    <n v="0"/>
    <n v="0"/>
    <n v="4.8929999999999998"/>
    <n v="5.5919999999999996"/>
    <n v="4.8929999999999998"/>
    <n v="4.5434999999999999"/>
    <n v="4.3338000000000001"/>
    <n v="0"/>
    <n v="0"/>
    <n v="0"/>
    <n v="0"/>
    <n v="0"/>
    <n v="0"/>
    <n v="100"/>
    <n v="100"/>
    <n v="100"/>
    <n v="100"/>
  </r>
  <r>
    <n v="569824"/>
    <x v="961"/>
    <n v="20170302"/>
    <m/>
    <s v="FRAGRANCE"/>
    <x v="394"/>
    <s v="WILD COUNTRY SQUEEZE REDESIGN"/>
    <n v="1186131"/>
    <x v="961"/>
    <n v="1"/>
    <s v="IN-LINE (EXCL NR)"/>
    <s v="LOWEST/BEST PRICE/VALUE"/>
    <n v="0.48010000000000003"/>
    <m/>
    <n v="1.5549999999999999"/>
    <m/>
    <m/>
    <n v="6.99"/>
    <n v="9.99"/>
    <n v="76617"/>
    <n v="76617"/>
    <n v="110"/>
    <s v="WORK IN PROGRESS"/>
    <n v="134507044"/>
    <s v="NO INCENTIVE"/>
    <s v="N"/>
    <s v="N"/>
    <s v="N"/>
    <s v="N"/>
    <x v="3"/>
    <n v="134507058"/>
    <n v="28"/>
    <n v="11"/>
    <n v="20230306"/>
    <s v="CUSTOMER"/>
    <n v="15"/>
    <s v="Y"/>
    <s v="Tech rep lvl + Dia a Dia + VGF2"/>
    <s v="FULL PAYMENT"/>
    <m/>
    <n v="249852.82130000001"/>
    <n v="130713.3863"/>
    <n v="67.569999999999993"/>
    <m/>
    <s v="DEODORANT SQUEEZE"/>
    <s v="DEODORANT"/>
    <s v="DEODORANT"/>
    <s v="MALE"/>
    <s v="WILD COUNTRY FRANCHISE"/>
    <s v="WILD COUNTRY"/>
    <n v="2"/>
    <n v="200"/>
    <n v="100"/>
    <s v="N"/>
    <s v="N"/>
    <n v="50487"/>
    <m/>
    <s v="N"/>
    <s v="SP"/>
    <n v="6.58"/>
    <n v="8.99"/>
    <n v="9.39"/>
    <m/>
    <m/>
    <m/>
    <m/>
    <s v="N"/>
    <m/>
    <m/>
    <m/>
    <x v="0"/>
    <m/>
    <n v="110"/>
    <s v="DEOS - 2"/>
    <s v="N"/>
    <m/>
    <m/>
    <s v="N"/>
    <n v="20230306"/>
    <m/>
    <n v="134507044"/>
    <s v="MIXED"/>
    <s v="Tech rep lvl"/>
    <s v="CosmÃ©ticos"/>
    <n v="1"/>
    <m/>
    <n v="0"/>
    <n v="0"/>
    <n v="100"/>
    <n v="134507057"/>
    <n v="999"/>
    <n v="2"/>
    <x v="0"/>
    <x v="0"/>
    <n v="0.48010000000000003"/>
    <n v="0.54869999999999997"/>
    <n v="0.48010000000000003"/>
    <n v="0.44579999999999997"/>
    <n v="0.42530000000000001"/>
    <n v="6.99"/>
    <n v="6.99"/>
    <n v="6.99"/>
    <n v="6.99"/>
    <n v="6.99"/>
    <s v="Brasil + Dia a Dia + VGF2"/>
    <s v="Bronze + Dia a Dia + VGF2"/>
    <s v="Prata + Dia a Dia + VGF2"/>
    <s v="Ouro + Dia a Dia + VGF2"/>
    <s v="Estrela + Dia a Dia + VGF2"/>
    <n v="30"/>
    <n v="20"/>
    <n v="30"/>
    <n v="35"/>
    <n v="38"/>
    <n v="45.79"/>
    <n v="45.79"/>
    <n v="45.79"/>
    <n v="45.79"/>
    <n v="45.79"/>
    <n v="0"/>
    <n v="0"/>
    <n v="0"/>
    <n v="0"/>
    <n v="0"/>
    <n v="4.8929999999999998"/>
    <n v="5.5919999999999996"/>
    <n v="4.8929999999999998"/>
    <n v="4.5434999999999999"/>
    <n v="4.3338000000000001"/>
    <n v="0"/>
    <n v="0"/>
    <n v="0"/>
    <n v="0"/>
    <n v="0"/>
    <n v="0"/>
    <n v="100"/>
    <n v="100"/>
    <n v="100"/>
    <n v="100"/>
  </r>
  <r>
    <n v="629502"/>
    <x v="962"/>
    <n v="20200318"/>
    <m/>
    <s v="TOILETRIES"/>
    <x v="394"/>
    <s v="AVON DESODODORANTE SPRAY SQUEEZE REFORM. MUSK FRESH"/>
    <n v="1225407"/>
    <x v="962"/>
    <n v="1"/>
    <s v="IN-LINE (EXCL NR)"/>
    <s v="LOWEST/BEST PRICE/VALUE"/>
    <n v="0.48010000000000003"/>
    <m/>
    <n v="1.53"/>
    <m/>
    <m/>
    <n v="6.99"/>
    <n v="9.99"/>
    <n v="75018"/>
    <n v="75018"/>
    <n v="110"/>
    <s v="WORK IN PROGRESS"/>
    <n v="134507044"/>
    <s v="NO INCENTIVE"/>
    <s v="N"/>
    <s v="N"/>
    <s v="N"/>
    <s v="N"/>
    <x v="3"/>
    <n v="134507070"/>
    <n v="28"/>
    <n v="11"/>
    <n v="20230306"/>
    <s v="CUSTOMER"/>
    <n v="15"/>
    <s v="Y"/>
    <s v="Tech rep lvl + Dia a Dia + VGF2"/>
    <s v="FULL PAYMENT"/>
    <m/>
    <n v="244638.46090000001"/>
    <n v="129860.9209"/>
    <n v="68.09"/>
    <m/>
    <s v="DEODORANT SQUEEZE"/>
    <s v="DEODORANT"/>
    <s v="DEODORANT"/>
    <s v="MALE"/>
    <s v="AVON"/>
    <s v="AVON"/>
    <n v="2"/>
    <n v="200"/>
    <n v="100"/>
    <s v="N"/>
    <s v="N"/>
    <n v="50343"/>
    <m/>
    <s v="N"/>
    <s v="SP"/>
    <n v="6.58"/>
    <n v="8.99"/>
    <n v="9.39"/>
    <m/>
    <m/>
    <m/>
    <m/>
    <s v="N"/>
    <m/>
    <m/>
    <m/>
    <x v="0"/>
    <m/>
    <n v="110"/>
    <s v="DEOS - 2"/>
    <s v="N"/>
    <m/>
    <m/>
    <s v="N"/>
    <n v="20230306"/>
    <m/>
    <n v="134507044"/>
    <s v="MIXED"/>
    <s v="Tech rep lvl"/>
    <s v="CosmÃ©ticos"/>
    <n v="1"/>
    <m/>
    <n v="0"/>
    <n v="0"/>
    <n v="100"/>
    <n v="134507069"/>
    <n v="999"/>
    <n v="2"/>
    <x v="0"/>
    <x v="0"/>
    <n v="0.48010000000000003"/>
    <n v="0.54869999999999997"/>
    <n v="0.48010000000000003"/>
    <n v="0.44579999999999997"/>
    <n v="0.42530000000000001"/>
    <n v="6.99"/>
    <n v="6.99"/>
    <n v="6.99"/>
    <n v="6.99"/>
    <n v="6.99"/>
    <s v="Brasil + Dia a Dia + VGF2"/>
    <s v="Bronze + Dia a Dia + VGF2"/>
    <s v="Prata + Dia a Dia + VGF2"/>
    <s v="Ouro + Dia a Dia + VGF2"/>
    <s v="Estrela + Dia a Dia + VGF2"/>
    <n v="30"/>
    <n v="20"/>
    <n v="30"/>
    <n v="35"/>
    <n v="38"/>
    <n v="45.79"/>
    <n v="45.79"/>
    <n v="45.79"/>
    <n v="45.79"/>
    <n v="45.79"/>
    <n v="0"/>
    <n v="0"/>
    <n v="0"/>
    <n v="0"/>
    <n v="0"/>
    <n v="4.8929999999999998"/>
    <n v="5.5919999999999996"/>
    <n v="4.8929999999999998"/>
    <n v="4.5434999999999999"/>
    <n v="4.3338000000000001"/>
    <n v="0"/>
    <n v="0"/>
    <n v="0"/>
    <n v="0"/>
    <n v="0"/>
    <n v="0"/>
    <n v="100"/>
    <n v="100"/>
    <n v="100"/>
    <n v="100"/>
  </r>
  <r>
    <n v="629504"/>
    <x v="963"/>
    <n v="20200318"/>
    <m/>
    <s v="TOILETRIES"/>
    <x v="394"/>
    <s v="AVON DESODODORANTE SPRAY SQUEEZE REFORM. TAI WINDS"/>
    <n v="1225409"/>
    <x v="963"/>
    <n v="1"/>
    <s v="IN-LINE (EXCL NR)"/>
    <s v="LOWEST/BEST PRICE/VALUE"/>
    <n v="0.48010000000000003"/>
    <m/>
    <n v="1.605"/>
    <m/>
    <m/>
    <n v="6.99"/>
    <n v="9.99"/>
    <n v="65221"/>
    <n v="65221"/>
    <n v="110"/>
    <s v="WORK IN PROGRESS"/>
    <n v="134507044"/>
    <s v="NO INCENTIVE"/>
    <s v="N"/>
    <s v="N"/>
    <s v="N"/>
    <s v="N"/>
    <x v="3"/>
    <n v="134507046"/>
    <n v="28"/>
    <n v="11"/>
    <n v="20230306"/>
    <s v="CUSTOMER"/>
    <n v="15"/>
    <s v="Y"/>
    <s v="Tech rep lvl + Dia a Dia + VGF2"/>
    <s v="FULL PAYMENT"/>
    <m/>
    <n v="212689.8732"/>
    <n v="108010.1682"/>
    <n v="66.52"/>
    <m/>
    <s v="DEODORANT SQUEEZE"/>
    <s v="DEODORANT"/>
    <s v="DEODORANT"/>
    <s v="MALE"/>
    <s v="AVON"/>
    <s v="AVON"/>
    <n v="2"/>
    <n v="200"/>
    <n v="100"/>
    <s v="N"/>
    <s v="N"/>
    <n v="50378"/>
    <m/>
    <s v="N"/>
    <s v="SP"/>
    <n v="6.58"/>
    <n v="8.99"/>
    <n v="9.39"/>
    <m/>
    <m/>
    <m/>
    <m/>
    <s v="N"/>
    <m/>
    <m/>
    <m/>
    <x v="0"/>
    <m/>
    <n v="110"/>
    <s v="DEOS - 2"/>
    <s v="N"/>
    <m/>
    <m/>
    <s v="N"/>
    <n v="20230306"/>
    <m/>
    <n v="134507044"/>
    <s v="MIXED"/>
    <s v="Tech rep lvl"/>
    <s v="CosmÃ©ticos"/>
    <n v="1"/>
    <m/>
    <n v="0"/>
    <n v="0"/>
    <n v="100"/>
    <n v="134507045"/>
    <n v="999"/>
    <n v="2"/>
    <x v="0"/>
    <x v="0"/>
    <n v="0.48010000000000003"/>
    <n v="0.54869999999999997"/>
    <n v="0.48010000000000003"/>
    <n v="0.44579999999999997"/>
    <n v="0.42530000000000001"/>
    <n v="6.99"/>
    <n v="6.99"/>
    <n v="6.99"/>
    <n v="6.99"/>
    <n v="6.99"/>
    <s v="Brasil + Dia a Dia + VGF2"/>
    <s v="Bronze + Dia a Dia + VGF2"/>
    <s v="Prata + Dia a Dia + VGF2"/>
    <s v="Ouro + Dia a Dia + VGF2"/>
    <s v="Estrela + Dia a Dia + VGF2"/>
    <n v="30"/>
    <n v="20"/>
    <n v="30"/>
    <n v="35"/>
    <n v="38"/>
    <n v="45.79"/>
    <n v="45.79"/>
    <n v="45.79"/>
    <n v="45.79"/>
    <n v="45.79"/>
    <n v="0"/>
    <n v="0"/>
    <n v="0"/>
    <n v="0"/>
    <n v="0"/>
    <n v="4.8929999999999998"/>
    <n v="5.5919999999999996"/>
    <n v="4.8929999999999998"/>
    <n v="4.5434999999999999"/>
    <n v="4.3338000000000001"/>
    <n v="0"/>
    <n v="0"/>
    <n v="0"/>
    <n v="0"/>
    <n v="0"/>
    <n v="0"/>
    <n v="100"/>
    <n v="100"/>
    <n v="100"/>
    <n v="100"/>
  </r>
  <r>
    <n v="638030"/>
    <x v="964"/>
    <n v="20220317"/>
    <m/>
    <s v="FRAGRANCE"/>
    <x v="394"/>
    <s v="CHARISMA SQUEEZE REFORM"/>
    <n v="1231327"/>
    <x v="964"/>
    <n v="1"/>
    <s v="IN-LINE (EXCL NR)"/>
    <s v="LOWEST/BEST PRICE/VALUE"/>
    <n v="0.48010000000000003"/>
    <m/>
    <n v="1.861"/>
    <m/>
    <m/>
    <n v="6.99"/>
    <n v="9.99"/>
    <n v="59696"/>
    <n v="59696"/>
    <n v="110"/>
    <s v="WORK IN PROGRESS"/>
    <n v="134507044"/>
    <s v="NO INCENTIVE"/>
    <s v="N"/>
    <s v="N"/>
    <s v="N"/>
    <s v="N"/>
    <x v="3"/>
    <n v="134507106"/>
    <n v="28"/>
    <n v="11"/>
    <n v="20230306"/>
    <s v="CUSTOMER"/>
    <n v="15"/>
    <s v="Y"/>
    <s v="Tech rep lvl + Dia a Dia + VGF2"/>
    <s v="FULL PAYMENT"/>
    <m/>
    <n v="194672.23120000001"/>
    <n v="83577.975200000001"/>
    <n v="61.18"/>
    <m/>
    <s v="DEODORANT SQUEEZE"/>
    <s v="DEODORANT"/>
    <s v="DEODORANT"/>
    <s v="FEMALE"/>
    <s v="CHARISMA FRANCHISE"/>
    <s v="CHARISMA"/>
    <n v="2"/>
    <n v="200"/>
    <n v="100"/>
    <s v="N"/>
    <s v="N"/>
    <n v="52646"/>
    <m/>
    <s v="N"/>
    <s v="SP"/>
    <n v="6.58"/>
    <n v="8.99"/>
    <n v="9.39"/>
    <m/>
    <m/>
    <m/>
    <m/>
    <s v="N"/>
    <m/>
    <m/>
    <m/>
    <x v="0"/>
    <m/>
    <n v="110"/>
    <s v="DEOS - 2"/>
    <s v="N"/>
    <m/>
    <m/>
    <s v="N"/>
    <n v="20230306"/>
    <m/>
    <n v="134507044"/>
    <s v="MIXED"/>
    <s v="Tech rep lvl"/>
    <s v="CosmÃ©ticos"/>
    <n v="1"/>
    <m/>
    <n v="0"/>
    <n v="0"/>
    <n v="100"/>
    <n v="134507105"/>
    <n v="999"/>
    <n v="2"/>
    <x v="0"/>
    <x v="0"/>
    <n v="0.48010000000000003"/>
    <n v="0.54869999999999997"/>
    <n v="0.48010000000000003"/>
    <n v="0.44579999999999997"/>
    <n v="0.42530000000000001"/>
    <n v="6.99"/>
    <n v="6.99"/>
    <n v="6.99"/>
    <n v="6.99"/>
    <n v="6.99"/>
    <s v="Brasil + Dia a Dia + VGF2"/>
    <s v="Bronze + Dia a Dia + VGF2"/>
    <s v="Prata + Dia a Dia + VGF2"/>
    <s v="Ouro + Dia a Dia + VGF2"/>
    <s v="Estrela + Dia a Dia + VGF2"/>
    <n v="30"/>
    <n v="20"/>
    <n v="30"/>
    <n v="35"/>
    <n v="38"/>
    <n v="45.79"/>
    <n v="45.79"/>
    <n v="45.79"/>
    <n v="45.79"/>
    <n v="45.79"/>
    <n v="0"/>
    <n v="0"/>
    <n v="0"/>
    <n v="0"/>
    <n v="0"/>
    <n v="4.8929999999999998"/>
    <n v="5.5919999999999996"/>
    <n v="4.8929999999999998"/>
    <n v="4.5434999999999999"/>
    <n v="4.3338000000000001"/>
    <n v="0"/>
    <n v="0"/>
    <n v="0"/>
    <n v="0"/>
    <n v="0"/>
    <n v="0"/>
    <n v="100"/>
    <n v="100"/>
    <n v="100"/>
    <n v="100"/>
  </r>
  <r>
    <n v="624065"/>
    <x v="965"/>
    <n v="20210309"/>
    <m/>
    <s v="TOILETRIES"/>
    <x v="395"/>
    <s v="AVON ERVA DOCE CREAM TUBE"/>
    <n v="1221949"/>
    <x v="965"/>
    <n v="1"/>
    <s v="IN-LINE (EXCL NR)"/>
    <s v="CROSS-OUT"/>
    <n v="0.48010000000000003"/>
    <m/>
    <n v="1.2290000000000001"/>
    <m/>
    <m/>
    <n v="6.99"/>
    <n v="9.99"/>
    <n v="19221"/>
    <n v="19221"/>
    <n v="110"/>
    <s v="WORK IN PROGRESS"/>
    <n v="134507189"/>
    <s v="NO INCENTIVE"/>
    <s v="N"/>
    <s v="N"/>
    <s v="N"/>
    <s v="N"/>
    <x v="3"/>
    <n v="134507191"/>
    <n v="28"/>
    <n v="11"/>
    <n v="20230306"/>
    <s v="CUSTOMER"/>
    <n v="15"/>
    <s v="Y"/>
    <s v="Tech rep lvl + Dia a Dia + VGF2"/>
    <s v="FULL PAYMENT"/>
    <m/>
    <n v="62680.530899999998"/>
    <n v="39057.921900000001"/>
    <n v="74.37"/>
    <m/>
    <s v="DEODORANT CREAM"/>
    <s v="DEODORANT"/>
    <s v="DEODORANT"/>
    <s v="FEMALE"/>
    <s v="AVON"/>
    <s v="AVON"/>
    <n v="2"/>
    <n v="200"/>
    <n v="100"/>
    <s v="N"/>
    <s v="N"/>
    <n v="52449"/>
    <m/>
    <s v="N"/>
    <m/>
    <m/>
    <m/>
    <m/>
    <m/>
    <m/>
    <m/>
    <m/>
    <s v="N"/>
    <m/>
    <m/>
    <m/>
    <x v="0"/>
    <m/>
    <n v="110"/>
    <s v="DEOS - 2"/>
    <s v="N"/>
    <m/>
    <m/>
    <s v="N"/>
    <n v="20230306"/>
    <m/>
    <n v="134507189"/>
    <s v="MIXED"/>
    <s v="Tech rep lvl"/>
    <s v="CosmÃ©ticos"/>
    <n v="1"/>
    <m/>
    <n v="0"/>
    <n v="0"/>
    <n v="100"/>
    <n v="134507190"/>
    <n v="999"/>
    <n v="2"/>
    <x v="0"/>
    <x v="0"/>
    <n v="0.48010000000000003"/>
    <n v="0.54869999999999997"/>
    <n v="0.48010000000000003"/>
    <n v="0.44579999999999997"/>
    <n v="0.42530000000000001"/>
    <n v="6.99"/>
    <n v="6.99"/>
    <n v="6.99"/>
    <n v="6.99"/>
    <n v="6.99"/>
    <s v="Brasil + Dia a Dia + VGF2"/>
    <s v="Bronze + Dia a Dia + VGF2"/>
    <s v="Prata + Dia a Dia + VGF2"/>
    <s v="Ouro + Dia a Dia + VGF2"/>
    <s v="Estrela + Dia a Dia + VGF2"/>
    <n v="30"/>
    <n v="20"/>
    <n v="30"/>
    <n v="35"/>
    <n v="38"/>
    <n v="45.79"/>
    <n v="45.79"/>
    <n v="45.79"/>
    <n v="45.79"/>
    <n v="45.79"/>
    <n v="0"/>
    <n v="0"/>
    <n v="0"/>
    <n v="0"/>
    <n v="0"/>
    <n v="4.8929999999999998"/>
    <n v="5.5919999999999996"/>
    <n v="4.8929999999999998"/>
    <n v="4.5434999999999999"/>
    <n v="4.3338000000000001"/>
    <n v="0"/>
    <n v="0"/>
    <n v="0"/>
    <n v="0"/>
    <n v="0"/>
    <n v="0"/>
    <n v="100"/>
    <n v="100"/>
    <n v="100"/>
    <n v="100"/>
  </r>
  <r>
    <n v="625437"/>
    <x v="966"/>
    <n v="20210309"/>
    <m/>
    <s v="FRAGRANCE"/>
    <x v="395"/>
    <s v="DESODORANTE EM CREME BISNAGA FAR AWAY ORIGINAL"/>
    <n v="1222719"/>
    <x v="966"/>
    <n v="1"/>
    <s v="IN-LINE (EXCL NR)"/>
    <s v="CROSS-OUT"/>
    <n v="0.48010000000000003"/>
    <m/>
    <n v="1.236"/>
    <m/>
    <m/>
    <n v="6.99"/>
    <n v="9.99"/>
    <n v="21685"/>
    <n v="21685"/>
    <n v="110"/>
    <s v="WORK IN PROGRESS"/>
    <n v="134507189"/>
    <s v="NO INCENTIVE"/>
    <s v="N"/>
    <s v="N"/>
    <s v="N"/>
    <s v="N"/>
    <x v="3"/>
    <n v="134507251"/>
    <n v="28"/>
    <n v="11"/>
    <n v="20230306"/>
    <s v="CUSTOMER"/>
    <n v="15"/>
    <s v="Y"/>
    <s v="Tech rep lvl + Dia a Dia + VGF2"/>
    <s v="FULL PAYMENT"/>
    <m/>
    <n v="70715.321299999996"/>
    <n v="43912.6613"/>
    <n v="74.22"/>
    <m/>
    <s v="DEODORANT CREAM"/>
    <s v="DEODORANT"/>
    <s v="DEODORANT"/>
    <s v="FEMALE"/>
    <s v="FAR AWAY FRANCHISE"/>
    <s v="FAR AWAY"/>
    <n v="2"/>
    <n v="200"/>
    <n v="100"/>
    <s v="N"/>
    <s v="N"/>
    <n v="52451"/>
    <m/>
    <s v="N"/>
    <m/>
    <m/>
    <m/>
    <m/>
    <m/>
    <m/>
    <m/>
    <m/>
    <s v="N"/>
    <m/>
    <m/>
    <m/>
    <x v="0"/>
    <m/>
    <n v="110"/>
    <s v="DEOS - 2"/>
    <s v="N"/>
    <m/>
    <m/>
    <s v="N"/>
    <n v="20230306"/>
    <m/>
    <n v="134507189"/>
    <s v="MIXED"/>
    <s v="Tech rep lvl"/>
    <s v="CosmÃ©ticos"/>
    <n v="1"/>
    <m/>
    <n v="0"/>
    <n v="0"/>
    <n v="100"/>
    <n v="134507250"/>
    <n v="999"/>
    <n v="2"/>
    <x v="0"/>
    <x v="0"/>
    <n v="0.48010000000000003"/>
    <n v="0.54869999999999997"/>
    <n v="0.48010000000000003"/>
    <n v="0.44579999999999997"/>
    <n v="0.42530000000000001"/>
    <n v="6.99"/>
    <n v="6.99"/>
    <n v="6.99"/>
    <n v="6.99"/>
    <n v="6.99"/>
    <s v="Brasil + Dia a Dia + VGF2"/>
    <s v="Bronze + Dia a Dia + VGF2"/>
    <s v="Prata + Dia a Dia + VGF2"/>
    <s v="Ouro + Dia a Dia + VGF2"/>
    <s v="Estrela + Dia a Dia + VGF2"/>
    <n v="30"/>
    <n v="20"/>
    <n v="30"/>
    <n v="35"/>
    <n v="38"/>
    <n v="45.79"/>
    <n v="45.79"/>
    <n v="45.79"/>
    <n v="45.79"/>
    <n v="45.79"/>
    <n v="0"/>
    <n v="0"/>
    <n v="0"/>
    <n v="0"/>
    <n v="0"/>
    <n v="4.8929999999999998"/>
    <n v="5.5919999999999996"/>
    <n v="4.8929999999999998"/>
    <n v="4.5434999999999999"/>
    <n v="4.3338000000000001"/>
    <n v="0"/>
    <n v="0"/>
    <n v="0"/>
    <n v="0"/>
    <n v="0"/>
    <n v="0"/>
    <n v="100"/>
    <n v="100"/>
    <n v="100"/>
    <n v="100"/>
  </r>
  <r>
    <n v="625438"/>
    <x v="967"/>
    <n v="20210309"/>
    <m/>
    <s v="FRAGRANCE"/>
    <x v="395"/>
    <s v="DESOD EM CREME BISNAGA MEP MORENA FLOR"/>
    <n v="1222720"/>
    <x v="967"/>
    <n v="1"/>
    <s v="IN-LINE (EXCL NR)"/>
    <s v="CROSS-OUT"/>
    <n v="0.48010000000000003"/>
    <m/>
    <n v="1.21"/>
    <m/>
    <m/>
    <n v="6.99"/>
    <n v="9.99"/>
    <n v="17216"/>
    <n v="17216"/>
    <n v="110"/>
    <s v="WORK IN PROGRESS"/>
    <n v="134507189"/>
    <s v="NO INCENTIVE"/>
    <s v="N"/>
    <s v="N"/>
    <s v="N"/>
    <s v="N"/>
    <x v="3"/>
    <n v="134507227"/>
    <n v="28"/>
    <n v="11"/>
    <n v="20230306"/>
    <s v="CUSTOMER"/>
    <n v="15"/>
    <s v="Y"/>
    <s v="Tech rep lvl + Dia a Dia + VGF2"/>
    <s v="FULL PAYMENT"/>
    <m/>
    <n v="56141.989099999999"/>
    <n v="35310.629099999998"/>
    <n v="74.760000000000005"/>
    <m/>
    <s v="DEODORANT CREAM"/>
    <s v="DEODORANT"/>
    <s v="DEODORANT"/>
    <s v="FEMALE"/>
    <s v="MULHER E POESIA/POETRY"/>
    <s v="MORENA FLOR/RED"/>
    <n v="2"/>
    <n v="200"/>
    <n v="100"/>
    <s v="N"/>
    <s v="N"/>
    <n v="52452"/>
    <m/>
    <s v="N"/>
    <m/>
    <m/>
    <m/>
    <m/>
    <m/>
    <m/>
    <m/>
    <m/>
    <s v="N"/>
    <m/>
    <m/>
    <m/>
    <x v="0"/>
    <m/>
    <n v="110"/>
    <s v="DEOS - 2"/>
    <s v="N"/>
    <m/>
    <m/>
    <s v="N"/>
    <n v="20230306"/>
    <m/>
    <n v="134507189"/>
    <s v="MIXED"/>
    <s v="Tech rep lvl"/>
    <s v="CosmÃ©ticos"/>
    <n v="1"/>
    <m/>
    <n v="0"/>
    <n v="0"/>
    <n v="100"/>
    <n v="134507226"/>
    <n v="999"/>
    <n v="2"/>
    <x v="0"/>
    <x v="0"/>
    <n v="0.48010000000000003"/>
    <n v="0.54869999999999997"/>
    <n v="0.48010000000000003"/>
    <n v="0.44579999999999997"/>
    <n v="0.42530000000000001"/>
    <n v="6.99"/>
    <n v="6.99"/>
    <n v="6.99"/>
    <n v="6.99"/>
    <n v="6.99"/>
    <s v="Brasil + Dia a Dia + VGF2"/>
    <s v="Bronze + Dia a Dia + VGF2"/>
    <s v="Prata + Dia a Dia + VGF2"/>
    <s v="Ouro + Dia a Dia + VGF2"/>
    <s v="Estrela + Dia a Dia + VGF2"/>
    <n v="30"/>
    <n v="20"/>
    <n v="30"/>
    <n v="35"/>
    <n v="38"/>
    <n v="45.79"/>
    <n v="45.79"/>
    <n v="45.79"/>
    <n v="45.79"/>
    <n v="45.79"/>
    <n v="0"/>
    <n v="0"/>
    <n v="0"/>
    <n v="0"/>
    <n v="0"/>
    <n v="4.8929999999999998"/>
    <n v="5.5919999999999996"/>
    <n v="4.8929999999999998"/>
    <n v="4.5434999999999999"/>
    <n v="4.3338000000000001"/>
    <n v="0"/>
    <n v="0"/>
    <n v="0"/>
    <n v="0"/>
    <n v="0"/>
    <n v="0"/>
    <n v="100"/>
    <n v="100"/>
    <n v="100"/>
    <n v="100"/>
  </r>
  <r>
    <n v="633187"/>
    <x v="968"/>
    <n v="20220307"/>
    <m/>
    <s v="TOILETRIES"/>
    <x v="395"/>
    <s v="DESODORANTE EM CREME BISNAGA SEM PERFUME"/>
    <n v="1227960"/>
    <x v="968"/>
    <n v="1"/>
    <s v="IN-LINE (EXCL NR)"/>
    <s v="CROSS-OUT"/>
    <n v="0.48010000000000003"/>
    <m/>
    <n v="1.29"/>
    <m/>
    <m/>
    <n v="6.99"/>
    <n v="9.99"/>
    <n v="25850"/>
    <n v="25850"/>
    <n v="110"/>
    <s v="WORK IN PROGRESS"/>
    <n v="134507189"/>
    <s v="NO INCENTIVE"/>
    <s v="N"/>
    <s v="N"/>
    <s v="N"/>
    <s v="N"/>
    <x v="3"/>
    <n v="134507263"/>
    <n v="28"/>
    <n v="11"/>
    <n v="20230306"/>
    <s v="CUSTOMER"/>
    <n v="15"/>
    <s v="Y"/>
    <s v="Tech rep lvl + Dia a Dia + VGF2"/>
    <s v="FULL PAYMENT"/>
    <m/>
    <n v="84298.297000000006"/>
    <n v="50951.796999999999"/>
    <n v="73.09"/>
    <m/>
    <s v="DEODORANT CREAM"/>
    <s v="DEODORANT"/>
    <s v="DEODORANT"/>
    <s v="UNISEX"/>
    <s v="AVON"/>
    <s v="AVON"/>
    <n v="2"/>
    <n v="200"/>
    <n v="100"/>
    <s v="N"/>
    <s v="N"/>
    <n v="52544"/>
    <m/>
    <s v="N"/>
    <m/>
    <m/>
    <m/>
    <m/>
    <m/>
    <m/>
    <m/>
    <m/>
    <s v="N"/>
    <m/>
    <m/>
    <m/>
    <x v="0"/>
    <m/>
    <n v="110"/>
    <s v="DEOS - 2"/>
    <s v="N"/>
    <m/>
    <m/>
    <s v="N"/>
    <n v="20230306"/>
    <m/>
    <n v="134507189"/>
    <s v="MIXED"/>
    <s v="Tech rep lvl"/>
    <s v="CosmÃ©ticos"/>
    <n v="1"/>
    <m/>
    <n v="0"/>
    <n v="0"/>
    <n v="100"/>
    <n v="134507262"/>
    <n v="999"/>
    <n v="2"/>
    <x v="0"/>
    <x v="0"/>
    <n v="0.48010000000000003"/>
    <n v="0.54869999999999997"/>
    <n v="0.48010000000000003"/>
    <n v="0.44579999999999997"/>
    <n v="0.42530000000000001"/>
    <n v="6.99"/>
    <n v="6.99"/>
    <n v="6.99"/>
    <n v="6.99"/>
    <n v="6.99"/>
    <s v="Brasil + Dia a Dia + VGF2"/>
    <s v="Bronze + Dia a Dia + VGF2"/>
    <s v="Prata + Dia a Dia + VGF2"/>
    <s v="Ouro + Dia a Dia + VGF2"/>
    <s v="Estrela + Dia a Dia + VGF2"/>
    <n v="30"/>
    <n v="20"/>
    <n v="30"/>
    <n v="35"/>
    <n v="38"/>
    <n v="45.79"/>
    <n v="45.79"/>
    <n v="45.79"/>
    <n v="45.79"/>
    <n v="45.79"/>
    <n v="0"/>
    <n v="0"/>
    <n v="0"/>
    <n v="0"/>
    <n v="0"/>
    <n v="4.8929999999999998"/>
    <n v="5.5919999999999996"/>
    <n v="4.8929999999999998"/>
    <n v="4.5434999999999999"/>
    <n v="4.3338000000000001"/>
    <n v="0"/>
    <n v="0"/>
    <n v="0"/>
    <n v="0"/>
    <n v="0"/>
    <n v="0"/>
    <n v="100"/>
    <n v="100"/>
    <n v="100"/>
    <n v="100"/>
  </r>
  <r>
    <n v="633195"/>
    <x v="969"/>
    <n v="20220308"/>
    <m/>
    <s v="FRAGRANCE"/>
    <x v="395"/>
    <s v="DESODORANTE EM CREME BISNAGA MUSK FRESH"/>
    <n v="1227963"/>
    <x v="969"/>
    <n v="1"/>
    <s v="IN-LINE (EXCL NR)"/>
    <s v="CROSS-OUT"/>
    <n v="0.48010000000000003"/>
    <m/>
    <n v="1.397"/>
    <m/>
    <m/>
    <n v="6.99"/>
    <n v="9.99"/>
    <n v="23276"/>
    <n v="23276"/>
    <n v="110"/>
    <s v="WORK IN PROGRESS"/>
    <n v="134507189"/>
    <s v="NO INCENTIVE"/>
    <s v="N"/>
    <s v="N"/>
    <s v="N"/>
    <s v="N"/>
    <x v="3"/>
    <n v="134507239"/>
    <n v="28"/>
    <n v="11"/>
    <n v="20230306"/>
    <s v="CUSTOMER"/>
    <n v="15"/>
    <s v="Y"/>
    <s v="Tech rep lvl + Dia a Dia + VGF2"/>
    <s v="FULL PAYMENT"/>
    <m/>
    <n v="75904.223400000003"/>
    <n v="43387.651400000002"/>
    <n v="70.86"/>
    <m/>
    <s v="DEODORANT CREAM"/>
    <s v="DEODORANT"/>
    <s v="DEODORANT"/>
    <s v="MALE"/>
    <s v="MUSK FRANCHISE"/>
    <s v="MUSK FRESH"/>
    <n v="2"/>
    <n v="200"/>
    <n v="100"/>
    <s v="N"/>
    <s v="N"/>
    <n v="50902"/>
    <m/>
    <s v="N"/>
    <m/>
    <m/>
    <m/>
    <m/>
    <m/>
    <m/>
    <m/>
    <m/>
    <s v="N"/>
    <m/>
    <m/>
    <m/>
    <x v="0"/>
    <m/>
    <n v="110"/>
    <s v="DEOS - 2"/>
    <s v="N"/>
    <m/>
    <m/>
    <s v="N"/>
    <n v="20230306"/>
    <m/>
    <n v="134507189"/>
    <s v="MIXED"/>
    <s v="Tech rep lvl"/>
    <s v="CosmÃ©ticos"/>
    <n v="1"/>
    <m/>
    <n v="0"/>
    <n v="0"/>
    <n v="100"/>
    <n v="134507238"/>
    <n v="999"/>
    <n v="2"/>
    <x v="0"/>
    <x v="0"/>
    <n v="0.48010000000000003"/>
    <n v="0.54869999999999997"/>
    <n v="0.48010000000000003"/>
    <n v="0.44579999999999997"/>
    <n v="0.42530000000000001"/>
    <n v="6.99"/>
    <n v="6.99"/>
    <n v="6.99"/>
    <n v="6.99"/>
    <n v="6.99"/>
    <s v="Brasil + Dia a Dia + VGF2"/>
    <s v="Bronze + Dia a Dia + VGF2"/>
    <s v="Prata + Dia a Dia + VGF2"/>
    <s v="Ouro + Dia a Dia + VGF2"/>
    <s v="Estrela + Dia a Dia + VGF2"/>
    <n v="30"/>
    <n v="20"/>
    <n v="30"/>
    <n v="35"/>
    <n v="38"/>
    <n v="45.79"/>
    <n v="45.79"/>
    <n v="45.79"/>
    <n v="45.79"/>
    <n v="45.79"/>
    <n v="0"/>
    <n v="0"/>
    <n v="0"/>
    <n v="0"/>
    <n v="0"/>
    <n v="4.8929999999999998"/>
    <n v="5.5919999999999996"/>
    <n v="4.8929999999999998"/>
    <n v="4.5434999999999999"/>
    <n v="4.3338000000000001"/>
    <n v="0"/>
    <n v="0"/>
    <n v="0"/>
    <n v="0"/>
    <n v="0"/>
    <n v="0"/>
    <n v="100"/>
    <n v="100"/>
    <n v="100"/>
    <n v="100"/>
  </r>
  <r>
    <n v="633802"/>
    <x v="970"/>
    <n v="20220314"/>
    <m/>
    <s v="FRAGRANCE"/>
    <x v="395"/>
    <s v="DESODORANTE EM CREME BISNAGA PUR BLANCA NOITE"/>
    <n v="1228329"/>
    <x v="970"/>
    <n v="1"/>
    <s v="IN-LINE (EXCL NR)"/>
    <s v="CROSS-OUT"/>
    <n v="0.48010000000000003"/>
    <m/>
    <n v="1.181"/>
    <m/>
    <m/>
    <n v="6.99"/>
    <n v="9.99"/>
    <n v="13763"/>
    <n v="13763"/>
    <n v="110"/>
    <s v="WORK IN PROGRESS"/>
    <n v="134507189"/>
    <s v="NO INCENTIVE"/>
    <s v="N"/>
    <s v="N"/>
    <s v="N"/>
    <s v="N"/>
    <x v="3"/>
    <n v="135296455"/>
    <n v="28"/>
    <n v="11"/>
    <n v="20230306"/>
    <s v="CUSTOMER"/>
    <n v="15"/>
    <s v="Y"/>
    <s v="Tech rep lvl + Dia a Dia + VGF2"/>
    <s v="FULL PAYMENT"/>
    <m/>
    <n v="44881.412300000004"/>
    <n v="28627.309300000001"/>
    <n v="75.37"/>
    <m/>
    <s v="DEODORANT CREAM"/>
    <s v="DEODORANT"/>
    <s v="DEODORANT"/>
    <s v="FEMALE"/>
    <s v="PUR BLANCA FRANCHISE"/>
    <s v="PUR BLANCA NIGHT/PUR BLANCA NOITE"/>
    <n v="2"/>
    <n v="200"/>
    <n v="100"/>
    <s v="N"/>
    <s v="N"/>
    <n v="51581"/>
    <m/>
    <s v="N"/>
    <s v="SP"/>
    <n v="6.11"/>
    <n v="8.49"/>
    <n v="9.09"/>
    <m/>
    <m/>
    <m/>
    <m/>
    <s v="N"/>
    <m/>
    <m/>
    <m/>
    <x v="0"/>
    <m/>
    <n v="110"/>
    <s v="DEOS - 2"/>
    <s v="N"/>
    <m/>
    <m/>
    <s v="N"/>
    <n v="20230306"/>
    <m/>
    <n v="134507189"/>
    <s v="MIXED"/>
    <s v="Tech rep lvl"/>
    <s v="CosmÃ©ticos"/>
    <n v="1"/>
    <m/>
    <n v="0"/>
    <n v="0"/>
    <n v="100"/>
    <n v="135296454"/>
    <n v="999"/>
    <n v="2"/>
    <x v="0"/>
    <x v="0"/>
    <n v="0.48010000000000003"/>
    <n v="0.54869999999999997"/>
    <n v="0.48010000000000003"/>
    <n v="0.44579999999999997"/>
    <n v="0.42530000000000001"/>
    <n v="6.99"/>
    <n v="6.99"/>
    <n v="6.99"/>
    <n v="6.99"/>
    <n v="6.99"/>
    <s v="Brasil + Dia a Dia + VGF2"/>
    <s v="Bronze + Dia a Dia + VGF2"/>
    <s v="Prata + Dia a Dia + VGF2"/>
    <s v="Ouro + Dia a Dia + VGF2"/>
    <s v="Estrela + Dia a Dia + VGF2"/>
    <n v="30"/>
    <n v="20"/>
    <n v="30"/>
    <n v="35"/>
    <n v="38"/>
    <n v="45.79"/>
    <n v="45.79"/>
    <n v="45.79"/>
    <n v="45.79"/>
    <n v="45.79"/>
    <n v="0"/>
    <n v="0"/>
    <n v="0"/>
    <n v="0"/>
    <n v="0"/>
    <n v="4.8929999999999998"/>
    <n v="5.5919999999999996"/>
    <n v="4.8929999999999998"/>
    <n v="4.5434999999999999"/>
    <n v="4.3338000000000001"/>
    <n v="0"/>
    <n v="0"/>
    <n v="0"/>
    <n v="0"/>
    <n v="0"/>
    <n v="0"/>
    <n v="100"/>
    <n v="100"/>
    <n v="100"/>
    <n v="100"/>
  </r>
  <r>
    <n v="634285"/>
    <x v="971"/>
    <n v="20230304"/>
    <m/>
    <s v="FRAGRANCE"/>
    <x v="395"/>
    <s v="DESODORANTE EM CREME BISNAGA FAR AWAY SPLENDOUR"/>
    <n v="1228676"/>
    <x v="971"/>
    <n v="1"/>
    <s v="IN-LINE (EXCL NR)"/>
    <s v="CROSS-OUT"/>
    <n v="0.48010000000000003"/>
    <m/>
    <n v="1.4379999999999999"/>
    <m/>
    <m/>
    <n v="6.99"/>
    <n v="9.99"/>
    <n v="20266"/>
    <n v="20266"/>
    <n v="110"/>
    <s v="WORK IN PROGRESS"/>
    <n v="134507189"/>
    <s v="NO INCENTIVE"/>
    <s v="N"/>
    <s v="N"/>
    <s v="N"/>
    <s v="N"/>
    <x v="3"/>
    <n v="134507203"/>
    <n v="28"/>
    <n v="11"/>
    <n v="20230306"/>
    <s v="CUSTOMER"/>
    <n v="15"/>
    <s v="Y"/>
    <s v="Tech rep lvl + Dia a Dia + VGF2"/>
    <s v="FULL PAYMENT"/>
    <m/>
    <n v="66087.829400000002"/>
    <n v="36945.321400000001"/>
    <n v="70.010000000000005"/>
    <m/>
    <s v="DEODORANT CREAM"/>
    <s v="DEODORANT"/>
    <s v="DEODORANT"/>
    <s v="FEMALE"/>
    <s v="FAR AWAY FRANCHISE"/>
    <s v="FAR AWAY"/>
    <n v="2"/>
    <n v="200"/>
    <n v="100"/>
    <s v="N"/>
    <s v="N"/>
    <n v="50951"/>
    <m/>
    <s v="N"/>
    <s v="SP"/>
    <n v="6.31"/>
    <n v="8.99"/>
    <n v="9.39"/>
    <m/>
    <m/>
    <m/>
    <m/>
    <s v="N"/>
    <m/>
    <m/>
    <m/>
    <x v="0"/>
    <m/>
    <n v="110"/>
    <s v="DEOS - 2"/>
    <s v="N"/>
    <m/>
    <m/>
    <s v="N"/>
    <n v="20230306"/>
    <m/>
    <n v="134507189"/>
    <s v="MIXED"/>
    <s v="Tech rep lvl"/>
    <s v="CosmÃ©ticos"/>
    <n v="1"/>
    <m/>
    <n v="0"/>
    <n v="0"/>
    <n v="100"/>
    <n v="134507202"/>
    <n v="999"/>
    <n v="2"/>
    <x v="0"/>
    <x v="0"/>
    <n v="0.48010000000000003"/>
    <n v="0.54869999999999997"/>
    <n v="0.48010000000000003"/>
    <n v="0.44579999999999997"/>
    <n v="0.42530000000000001"/>
    <n v="6.99"/>
    <n v="6.99"/>
    <n v="6.99"/>
    <n v="6.99"/>
    <n v="6.99"/>
    <s v="Brasil + Dia a Dia + VGF2"/>
    <s v="Bronze + Dia a Dia + VGF2"/>
    <s v="Prata + Dia a Dia + VGF2"/>
    <s v="Ouro + Dia a Dia + VGF2"/>
    <s v="Estrela + Dia a Dia + VGF2"/>
    <n v="30"/>
    <n v="20"/>
    <n v="30"/>
    <n v="35"/>
    <n v="38"/>
    <n v="45.79"/>
    <n v="45.79"/>
    <n v="45.79"/>
    <n v="45.79"/>
    <n v="45.79"/>
    <n v="0"/>
    <n v="0"/>
    <n v="0"/>
    <n v="0"/>
    <n v="0"/>
    <n v="4.8929999999999998"/>
    <n v="5.5919999999999996"/>
    <n v="4.8929999999999998"/>
    <n v="4.5434999999999999"/>
    <n v="4.3338000000000001"/>
    <n v="0"/>
    <n v="0"/>
    <n v="0"/>
    <n v="0"/>
    <n v="0"/>
    <n v="0"/>
    <n v="100"/>
    <n v="100"/>
    <n v="100"/>
    <n v="100"/>
  </r>
  <r>
    <n v="622698"/>
    <x v="972"/>
    <n v="20200305"/>
    <m/>
    <s v="FRAGRANCE"/>
    <x v="396"/>
    <s v="BLACK ESSENTIAL LEATHER DEMOVIAL"/>
    <n v="1221214"/>
    <x v="972"/>
    <n v="1"/>
    <s v="IN-LINE (EXCL NR)"/>
    <s v="REPRESENTATIVE OFFER"/>
    <n v="0.68589999999999995"/>
    <m/>
    <n v="0.57699999999999996"/>
    <m/>
    <m/>
    <n v="1.95"/>
    <n v="1.95"/>
    <n v="1351"/>
    <n v="1351"/>
    <n v="51"/>
    <s v="WORK IN PROGRESS"/>
    <n v="134507419"/>
    <s v="NO INCENTIVE"/>
    <s v="N"/>
    <s v="N"/>
    <s v="N"/>
    <s v="N"/>
    <x v="1"/>
    <n v="134507505"/>
    <n v="28"/>
    <n v="32"/>
    <n v="20230306"/>
    <s v="NET ITEM"/>
    <n v="15"/>
    <s v="Y"/>
    <s v="Tech rep lvl + ExceÃ§Ã£o + VGF2"/>
    <s v="FULL PAYMENT"/>
    <m/>
    <n v="1806.9693"/>
    <n v="1027.4422999999999"/>
    <n v="56.86"/>
    <m/>
    <s v="SAMPLE VIAL"/>
    <s v="SAMPLE"/>
    <s v="FRAGRANCE JUICES"/>
    <s v="MALE"/>
    <s v="BLACK SUEDE FRANCHISE"/>
    <s v="BLACK SUEDE LEATHER"/>
    <n v="1"/>
    <n v="100"/>
    <n v="100"/>
    <s v="N"/>
    <s v="N"/>
    <n v="51390"/>
    <m/>
    <s v="N"/>
    <m/>
    <m/>
    <m/>
    <m/>
    <m/>
    <m/>
    <m/>
    <m/>
    <s v="N"/>
    <m/>
    <m/>
    <m/>
    <x v="0"/>
    <m/>
    <n v="50"/>
    <s v="AMOSTRAS"/>
    <s v="N"/>
    <m/>
    <m/>
    <s v="N"/>
    <n v="20230306"/>
    <m/>
    <n v="134507419"/>
    <s v="MIXED"/>
    <s v="Tech rep lvl"/>
    <s v="ExceÃ§Ã£o"/>
    <n v="1"/>
    <m/>
    <n v="0"/>
    <n v="0"/>
    <n v="100"/>
    <n v="134507504"/>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630479"/>
    <x v="973"/>
    <n v="20220311"/>
    <m/>
    <s v="FRAGRANCE"/>
    <x v="396"/>
    <s v="FAR AWAY AUREALIS DEMOVIAL"/>
    <n v="1226021"/>
    <x v="973"/>
    <n v="1"/>
    <s v="IN-LINE (EXCL NR)"/>
    <s v="REPRESENTATIVE OFFER"/>
    <n v="0.68589999999999995"/>
    <m/>
    <n v="0.74099999999999999"/>
    <m/>
    <m/>
    <n v="1.95"/>
    <n v="1.95"/>
    <n v="1980"/>
    <n v="1980"/>
    <n v="51"/>
    <s v="WORK IN PROGRESS"/>
    <n v="134507419"/>
    <s v="NO INCENTIVE"/>
    <s v="N"/>
    <s v="N"/>
    <s v="N"/>
    <s v="N"/>
    <x v="1"/>
    <n v="134507457"/>
    <n v="28"/>
    <n v="32"/>
    <n v="20230306"/>
    <s v="NET ITEM"/>
    <n v="15"/>
    <s v="Y"/>
    <s v="Tech rep lvl + ExceÃ§Ã£o + VGF2"/>
    <s v="FULL PAYMENT"/>
    <m/>
    <n v="2648.2599"/>
    <n v="1181.0799"/>
    <n v="44.6"/>
    <m/>
    <s v="SAMPLE VIAL"/>
    <s v="SAMPLE"/>
    <s v="FRAGRANCE JUICES"/>
    <s v="FEMALE"/>
    <s v="FAR AWAY FRANCHISE"/>
    <s v="FAR AWAY AURORA"/>
    <n v="1"/>
    <n v="100"/>
    <n v="100"/>
    <s v="N"/>
    <s v="N"/>
    <n v="50705"/>
    <m/>
    <s v="N"/>
    <m/>
    <m/>
    <m/>
    <m/>
    <m/>
    <m/>
    <m/>
    <m/>
    <s v="N"/>
    <m/>
    <m/>
    <m/>
    <x v="0"/>
    <m/>
    <n v="50"/>
    <s v="AMOSTRAS"/>
    <s v="N"/>
    <m/>
    <m/>
    <s v="N"/>
    <n v="20230306"/>
    <m/>
    <n v="134507419"/>
    <s v="MIXED"/>
    <s v="Tech rep lvl"/>
    <s v="ExceÃ§Ã£o"/>
    <n v="1"/>
    <m/>
    <n v="0"/>
    <n v="0"/>
    <n v="100"/>
    <n v="134507456"/>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631642"/>
    <x v="974"/>
    <n v="20230302"/>
    <m/>
    <s v="FRAGRANCE"/>
    <x v="396"/>
    <s v="BLACK SUEDE DEEP DEMOVIAL"/>
    <n v="1226832"/>
    <x v="974"/>
    <n v="1"/>
    <s v="IN-LINE (EXCL NR)"/>
    <s v="REPRESENTATIVE OFFER"/>
    <n v="0.68589999999999995"/>
    <m/>
    <n v="0.64"/>
    <m/>
    <m/>
    <n v="1.95"/>
    <n v="1.95"/>
    <n v="1801"/>
    <n v="1801"/>
    <n v="51"/>
    <s v="WORK IN PROGRESS"/>
    <n v="134507419"/>
    <s v="NO INCENTIVE"/>
    <s v="N"/>
    <s v="N"/>
    <s v="N"/>
    <s v="N"/>
    <x v="1"/>
    <n v="134507433"/>
    <n v="28"/>
    <n v="32"/>
    <n v="20230306"/>
    <s v="NET ITEM"/>
    <n v="15"/>
    <s v="Y"/>
    <s v="Tech rep lvl + ExceÃ§Ã£o + VGF2"/>
    <s v="FULL PAYMENT"/>
    <m/>
    <n v="2408.8465000000001"/>
    <n v="1256.2065"/>
    <n v="52.15"/>
    <m/>
    <s v="SAMPLE VIAL"/>
    <s v="SAMPLE"/>
    <s v="FRAGRANCE JUICES"/>
    <s v="MALE"/>
    <s v="BLACK SUEDE FRANCHISE"/>
    <s v="BLACK SUEDE"/>
    <n v="1"/>
    <n v="100"/>
    <n v="100"/>
    <s v="N"/>
    <s v="N"/>
    <n v="52667"/>
    <m/>
    <s v="N"/>
    <m/>
    <m/>
    <m/>
    <m/>
    <m/>
    <m/>
    <m/>
    <m/>
    <s v="N"/>
    <m/>
    <m/>
    <m/>
    <x v="0"/>
    <m/>
    <n v="50"/>
    <s v="AMOSTRAS"/>
    <s v="N"/>
    <m/>
    <m/>
    <s v="N"/>
    <n v="20230306"/>
    <m/>
    <n v="134507419"/>
    <s v="MIXED"/>
    <s v="Tech rep lvl"/>
    <s v="ExceÃ§Ã£o"/>
    <n v="1"/>
    <m/>
    <n v="0"/>
    <n v="0"/>
    <n v="100"/>
    <n v="134507432"/>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633303"/>
    <x v="975"/>
    <n v="20220307"/>
    <m/>
    <s v="FRAGRANCE"/>
    <x v="396"/>
    <s v="SURREAL DREAMS DEO COLOGNE DEMOVIAL 4ML"/>
    <n v="1228029"/>
    <x v="975"/>
    <n v="1"/>
    <s v="IN-LINE (EXCL NR)"/>
    <s v="REPRESENTATIVE OFFER"/>
    <n v="0.68589999999999995"/>
    <m/>
    <n v="0.66800000000000004"/>
    <m/>
    <m/>
    <n v="1.95"/>
    <n v="1.95"/>
    <n v="2475"/>
    <n v="2475"/>
    <n v="51"/>
    <s v="WORK IN PROGRESS"/>
    <n v="134507419"/>
    <s v="NO INCENTIVE"/>
    <s v="N"/>
    <s v="N"/>
    <s v="N"/>
    <s v="N"/>
    <x v="1"/>
    <n v="134507469"/>
    <n v="28"/>
    <n v="32"/>
    <n v="20230306"/>
    <s v="NET ITEM"/>
    <n v="15"/>
    <s v="Y"/>
    <s v="Tech rep lvl + ExceÃ§Ã£o + VGF2"/>
    <s v="FULL PAYMENT"/>
    <m/>
    <n v="3310.3249000000001"/>
    <n v="1657.0248999999999"/>
    <n v="50.06"/>
    <m/>
    <s v="SAMPLE VIAL"/>
    <s v="SAMPLE"/>
    <s v="FRAGRANCE JUICES"/>
    <s v="FEMALE"/>
    <s v="SURREAL"/>
    <s v="SURREAL GARDEN"/>
    <n v="1"/>
    <n v="100"/>
    <n v="100"/>
    <s v="N"/>
    <s v="N"/>
    <n v="50710"/>
    <m/>
    <s v="N"/>
    <m/>
    <m/>
    <m/>
    <m/>
    <m/>
    <m/>
    <m/>
    <m/>
    <s v="N"/>
    <m/>
    <m/>
    <m/>
    <x v="0"/>
    <m/>
    <n v="50"/>
    <s v="AMOSTRAS"/>
    <s v="N"/>
    <m/>
    <m/>
    <s v="N"/>
    <n v="20230306"/>
    <m/>
    <n v="134507419"/>
    <s v="MIXED"/>
    <s v="Tech rep lvl"/>
    <s v="ExceÃ§Ã£o"/>
    <n v="1"/>
    <m/>
    <n v="0"/>
    <n v="0"/>
    <n v="100"/>
    <n v="134507468"/>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634607"/>
    <x v="976"/>
    <n v="20220314"/>
    <m/>
    <s v="FRAGRANCE"/>
    <x v="396"/>
    <s v="SEGNO IMPACT DEMOVIAL 4ML"/>
    <n v="1228872"/>
    <x v="976"/>
    <n v="1"/>
    <s v="IN-LINE (EXCL NR)"/>
    <s v="REPRESENTATIVE OFFER"/>
    <n v="0.68589999999999995"/>
    <m/>
    <n v="0.752"/>
    <m/>
    <m/>
    <n v="2.2999999999999998"/>
    <n v="2.2999999999999998"/>
    <n v="1980"/>
    <n v="1980"/>
    <n v="51"/>
    <s v="WORK IN PROGRESS"/>
    <n v="134507419"/>
    <s v="NO INCENTIVE"/>
    <s v="N"/>
    <s v="N"/>
    <s v="N"/>
    <s v="N"/>
    <x v="1"/>
    <n v="134507481"/>
    <n v="28"/>
    <n v="32"/>
    <n v="20230306"/>
    <s v="NET ITEM"/>
    <n v="15"/>
    <s v="Y"/>
    <s v="Tech rep lvl + ExceÃ§Ã£o + VGF2"/>
    <s v="FULL PAYMENT"/>
    <m/>
    <n v="3123.5886"/>
    <n v="1634.6286"/>
    <n v="52.33"/>
    <m/>
    <s v="SAMPLE VIAL"/>
    <s v="SAMPLE"/>
    <s v="FRAGRANCE JUICES"/>
    <s v="MALE"/>
    <s v="SEGNO FRANCHISE"/>
    <s v="SEGNO IMPACT"/>
    <n v="1"/>
    <n v="100"/>
    <n v="100"/>
    <s v="N"/>
    <s v="N"/>
    <n v="52395"/>
    <m/>
    <s v="N"/>
    <s v="RP"/>
    <n v="2.2999999999999998"/>
    <n v="2.2999999999999998"/>
    <n v="2.2999999999999998"/>
    <m/>
    <m/>
    <m/>
    <m/>
    <s v="N"/>
    <m/>
    <m/>
    <m/>
    <x v="0"/>
    <m/>
    <n v="50"/>
    <s v="AMOSTRAS"/>
    <s v="N"/>
    <m/>
    <m/>
    <s v="N"/>
    <n v="20230306"/>
    <m/>
    <n v="134507419"/>
    <s v="MIXED"/>
    <s v="Tech rep lvl"/>
    <s v="ExceÃ§Ã£o"/>
    <n v="1"/>
    <m/>
    <n v="0"/>
    <n v="0"/>
    <n v="100"/>
    <n v="134507480"/>
    <n v="999"/>
    <n v="4"/>
    <x v="0"/>
    <x v="0"/>
    <n v="0.68589999999999995"/>
    <n v="0.68589999999999995"/>
    <n v="0.68589999999999995"/>
    <n v="0.68589999999999995"/>
    <n v="0.68589999999999995"/>
    <n v="2.2999999999999998"/>
    <n v="2.2999999999999998"/>
    <n v="2.2999999999999998"/>
    <n v="2.2999999999999998"/>
    <n v="2.2999999999999998"/>
    <s v="Brasil + ExceÃ§Ã£o + VGF2"/>
    <s v="Bronze + ExceÃ§Ã£o + VGF2"/>
    <s v="Prata + ExceÃ§Ã£o + VGF2"/>
    <s v="Ouro + ExceÃ§Ã£o + VGF2"/>
    <s v="Estrela + ExceÃ§Ã£o + VGF2"/>
    <n v="0"/>
    <n v="0"/>
    <n v="0"/>
    <n v="0"/>
    <n v="0"/>
    <n v="45.79"/>
    <n v="45.79"/>
    <n v="45.79"/>
    <n v="45.79"/>
    <n v="45.79"/>
    <n v="0"/>
    <n v="0"/>
    <n v="0"/>
    <n v="0"/>
    <n v="0"/>
    <n v="2.2999999999999998"/>
    <n v="2.2999999999999998"/>
    <n v="2.2999999999999998"/>
    <n v="2.2999999999999998"/>
    <n v="2.2999999999999998"/>
    <n v="0"/>
    <n v="0"/>
    <n v="0"/>
    <n v="0"/>
    <n v="0"/>
    <n v="0"/>
    <n v="100"/>
    <n v="100"/>
    <n v="100"/>
    <n v="100"/>
  </r>
  <r>
    <n v="635829"/>
    <x v="977"/>
    <n v="20220319"/>
    <m/>
    <s v="FRAGRANCE"/>
    <x v="396"/>
    <s v="FAR AWAY SPLENDORIA EDP FOR HER DEMOVIAL 4ML"/>
    <n v="1229632"/>
    <x v="977"/>
    <n v="1"/>
    <s v="IN-LINE (EXCL NR)"/>
    <s v="REPRESENTATIVE OFFER"/>
    <n v="0.68589999999999995"/>
    <m/>
    <n v="0.754"/>
    <m/>
    <m/>
    <n v="1.95"/>
    <n v="1.95"/>
    <n v="2880"/>
    <n v="2880"/>
    <n v="51"/>
    <s v="WORK IN PROGRESS"/>
    <n v="134507419"/>
    <s v="NO INCENTIVE"/>
    <s v="N"/>
    <s v="N"/>
    <s v="N"/>
    <s v="N"/>
    <x v="1"/>
    <n v="134507493"/>
    <n v="28"/>
    <n v="32"/>
    <n v="20230306"/>
    <s v="NET ITEM"/>
    <n v="15"/>
    <s v="Y"/>
    <s v="Tech rep lvl + ExceÃ§Ã£o + VGF2"/>
    <s v="FULL PAYMENT"/>
    <m/>
    <n v="3852.0144"/>
    <n v="1680.4944"/>
    <n v="43.63"/>
    <m/>
    <s v="SAMPLE VIAL"/>
    <s v="SAMPLE"/>
    <s v="FRAGRANCE JUICES"/>
    <s v="FEMALE"/>
    <s v="FAR AWAY FRANCHISE"/>
    <s v="FAR AWAY"/>
    <n v="1"/>
    <n v="100"/>
    <n v="100"/>
    <s v="N"/>
    <s v="N"/>
    <n v="52057"/>
    <m/>
    <s v="N"/>
    <m/>
    <m/>
    <m/>
    <m/>
    <m/>
    <m/>
    <m/>
    <m/>
    <s v="N"/>
    <m/>
    <m/>
    <m/>
    <x v="0"/>
    <m/>
    <n v="50"/>
    <s v="AMOSTRAS"/>
    <s v="N"/>
    <m/>
    <m/>
    <s v="N"/>
    <n v="20230306"/>
    <m/>
    <n v="134507419"/>
    <s v="MIXED"/>
    <s v="Tech rep lvl"/>
    <s v="ExceÃ§Ã£o"/>
    <n v="1"/>
    <m/>
    <n v="0"/>
    <n v="0"/>
    <n v="100"/>
    <n v="134507492"/>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636825"/>
    <x v="978"/>
    <n v="20220313"/>
    <m/>
    <s v="FRAGRANCE"/>
    <x v="396"/>
    <s v="FULL SPEED MAX TURBO DEO COLOGNE DEMOVIAL 4ML REFORMULATION"/>
    <n v="1230406"/>
    <x v="978"/>
    <n v="1"/>
    <s v="IN-LINE (EXCL NR)"/>
    <s v="REPRESENTATIVE OFFER"/>
    <n v="0.68589999999999995"/>
    <m/>
    <n v="0.63"/>
    <m/>
    <m/>
    <n v="1.95"/>
    <n v="1.95"/>
    <n v="1489"/>
    <n v="1489"/>
    <n v="51"/>
    <s v="WORK IN PROGRESS"/>
    <n v="134507419"/>
    <s v="NO INCENTIVE"/>
    <s v="N"/>
    <s v="N"/>
    <s v="N"/>
    <s v="N"/>
    <x v="1"/>
    <n v="134507421"/>
    <n v="28"/>
    <n v="32"/>
    <n v="20230306"/>
    <s v="NET ITEM"/>
    <n v="15"/>
    <s v="Y"/>
    <s v="Tech rep lvl + ExceÃ§Ã£o + VGF2"/>
    <s v="FULL PAYMENT"/>
    <m/>
    <n v="1991.5449000000001"/>
    <n v="1053.4748999999999"/>
    <n v="52.9"/>
    <m/>
    <s v="SAMPLE VIAL"/>
    <s v="SAMPLE"/>
    <s v="FRAGRANCE JUICES"/>
    <s v="MALE"/>
    <s v="FULL SPEED/RPM FRANCHISE"/>
    <s v="FULL SPEED MAX TURBO"/>
    <n v="1"/>
    <n v="100"/>
    <n v="100"/>
    <s v="N"/>
    <s v="N"/>
    <n v="52513"/>
    <m/>
    <s v="N"/>
    <m/>
    <m/>
    <m/>
    <m/>
    <m/>
    <m/>
    <m/>
    <m/>
    <s v="N"/>
    <m/>
    <m/>
    <m/>
    <x v="0"/>
    <m/>
    <n v="50"/>
    <s v="AMOSTRAS"/>
    <s v="N"/>
    <m/>
    <m/>
    <s v="N"/>
    <n v="20230306"/>
    <m/>
    <n v="134507419"/>
    <s v="MIXED"/>
    <s v="Tech rep lvl"/>
    <s v="ExceÃ§Ã£o"/>
    <n v="1"/>
    <m/>
    <n v="0"/>
    <n v="0"/>
    <n v="100"/>
    <n v="134507420"/>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567972"/>
    <x v="979"/>
    <n v="20160307"/>
    <m/>
    <s v="FRAGRANCE"/>
    <x v="397"/>
    <s v="FAR AWAY BODY LOTION REDESIGN WITH DEO"/>
    <n v="1190517"/>
    <x v="979"/>
    <n v="1"/>
    <s v="IN-LINE (EXCL NR)"/>
    <s v="REPRESENTATIVE OFFER"/>
    <n v="0.68589999999999995"/>
    <m/>
    <n v="1.4730000000000001"/>
    <m/>
    <m/>
    <n v="13.29"/>
    <n v="18.989999999999998"/>
    <n v="498"/>
    <n v="498"/>
    <n v="6"/>
    <s v="WORK IN PROGRESS"/>
    <n v="134507579"/>
    <s v="NO INCENTIVE"/>
    <s v="N"/>
    <s v="N"/>
    <s v="N"/>
    <s v="N"/>
    <x v="2"/>
    <n v="134507978"/>
    <n v="28"/>
    <n v="43"/>
    <n v="20230306"/>
    <s v="NET ITEM"/>
    <n v="15"/>
    <s v="Y"/>
    <s v="Tech rep lvl + Dia a Dia + VGF2"/>
    <s v="FULL PAYMENT"/>
    <m/>
    <n v="4408.8622999999998"/>
    <n v="3675.3083000000001"/>
    <n v="88.69"/>
    <m/>
    <s v="MOISTURIZER LOTION"/>
    <s v="MOISTURIZER"/>
    <s v="BODY CARE"/>
    <s v="FEMALE"/>
    <s v="FAR AWAY FRANCHISE"/>
    <s v="FAR AWAY"/>
    <n v="0"/>
    <n v="100"/>
    <n v="100"/>
    <s v="N"/>
    <s v="N"/>
    <n v="50461"/>
    <m/>
    <s v="N"/>
    <m/>
    <m/>
    <m/>
    <m/>
    <m/>
    <m/>
    <m/>
    <m/>
    <s v="N"/>
    <n v="60853019"/>
    <s v="NCF"/>
    <m/>
    <x v="0"/>
    <m/>
    <n v="6"/>
    <s v="NCF BEAUTY"/>
    <s v="N"/>
    <m/>
    <m/>
    <s v="N"/>
    <n v="20230306"/>
    <m/>
    <n v="134507579"/>
    <s v="MIXED"/>
    <s v="Tech rep lvl"/>
    <s v="CosmÃ©ticos"/>
    <n v="1"/>
    <m/>
    <n v="0"/>
    <n v="0"/>
    <n v="100"/>
    <n v="134507977"/>
    <n v="999"/>
    <n v="2"/>
    <x v="0"/>
    <x v="0"/>
    <n v="0.68589999999999995"/>
    <n v="0.68589999999999995"/>
    <n v="0.68589999999999995"/>
    <n v="0.68589999999999995"/>
    <n v="0.68589999999999995"/>
    <n v="13.29"/>
    <n v="15.19"/>
    <n v="13.29"/>
    <n v="12.34"/>
    <n v="11.77"/>
    <s v="Brasil + Dia a Dia + VGF2"/>
    <s v="Bronze + Dia a Dia + VGF2"/>
    <s v="Prata + Dia a Dia + VGF2"/>
    <s v="Ouro + Dia a Dia + VGF2"/>
    <s v="Estrela + Dia a Dia + VGF2"/>
    <n v="30"/>
    <n v="20"/>
    <n v="30"/>
    <n v="35"/>
    <n v="38"/>
    <n v="45.79"/>
    <n v="45.79"/>
    <n v="45.79"/>
    <n v="45.79"/>
    <n v="45.79"/>
    <n v="0"/>
    <n v="0"/>
    <n v="0"/>
    <n v="0"/>
    <n v="0"/>
    <n v="13.29"/>
    <n v="15.19"/>
    <n v="13.29"/>
    <n v="12.34"/>
    <n v="11.77"/>
    <n v="5.7"/>
    <n v="3.8"/>
    <n v="5.7"/>
    <n v="6.65"/>
    <n v="7.22"/>
    <n v="30"/>
    <n v="79"/>
    <n v="69"/>
    <n v="64"/>
    <n v="61"/>
  </r>
  <r>
    <n v="587319"/>
    <x v="980"/>
    <n v="20180317"/>
    <m/>
    <s v="FRAGRANCE"/>
    <x v="397"/>
    <s v="BLACK SUEDE INTENSE HBW LATAM"/>
    <n v="1196454"/>
    <x v="980"/>
    <n v="1"/>
    <s v="IN-LINE (EXCL NR)"/>
    <s v="REPRESENTATIVE OFFER"/>
    <n v="0.68589999999999995"/>
    <m/>
    <n v="1.7290000000000001"/>
    <m/>
    <m/>
    <n v="13.29"/>
    <n v="18.989999999999998"/>
    <n v="141"/>
    <n v="141"/>
    <n v="6"/>
    <s v="WORK IN PROGRESS"/>
    <n v="134507579"/>
    <s v="NO INCENTIVE"/>
    <s v="N"/>
    <s v="N"/>
    <s v="N"/>
    <s v="N"/>
    <x v="2"/>
    <n v="134508428"/>
    <n v="28"/>
    <n v="43"/>
    <n v="20230306"/>
    <s v="NET ITEM"/>
    <n v="15"/>
    <s v="Y"/>
    <s v="Tech rep lvl + Dia a Dia + VGF2"/>
    <s v="FULL PAYMENT"/>
    <m/>
    <n v="1247.7687000000001"/>
    <n v="1003.9797"/>
    <n v="86.73"/>
    <m/>
    <s v="BODY WASH"/>
    <s v="SHOWER GEL/BODY WASH"/>
    <s v="WASH"/>
    <s v="MALE"/>
    <s v="BLACK SUEDE FRANCHISE"/>
    <s v="BLACK SUEDE INTENSE"/>
    <n v="0"/>
    <n v="100"/>
    <n v="100"/>
    <s v="N"/>
    <s v="N"/>
    <n v="40186"/>
    <m/>
    <s v="N"/>
    <m/>
    <m/>
    <m/>
    <m/>
    <m/>
    <m/>
    <m/>
    <m/>
    <s v="N"/>
    <n v="60853019"/>
    <s v="NCF"/>
    <m/>
    <x v="0"/>
    <m/>
    <n v="6"/>
    <s v="NCF BEAUTY"/>
    <s v="N"/>
    <m/>
    <m/>
    <s v="N"/>
    <n v="20230306"/>
    <m/>
    <n v="134507579"/>
    <s v="MIXED"/>
    <s v="Tech rep lvl"/>
    <s v="CosmÃ©ticos"/>
    <n v="1"/>
    <m/>
    <n v="0"/>
    <n v="0"/>
    <n v="100"/>
    <n v="134508427"/>
    <n v="999"/>
    <n v="2"/>
    <x v="0"/>
    <x v="0"/>
    <n v="0.68589999999999995"/>
    <n v="0.68589999999999995"/>
    <n v="0.68589999999999995"/>
    <n v="0.68589999999999995"/>
    <n v="0.68589999999999995"/>
    <n v="13.29"/>
    <n v="15.19"/>
    <n v="13.29"/>
    <n v="12.34"/>
    <n v="11.77"/>
    <s v="Brasil + Dia a Dia + VGF2"/>
    <s v="Bronze + Dia a Dia + VGF2"/>
    <s v="Prata + Dia a Dia + VGF2"/>
    <s v="Ouro + Dia a Dia + VGF2"/>
    <s v="Estrela + Dia a Dia + VGF2"/>
    <n v="30"/>
    <n v="20"/>
    <n v="30"/>
    <n v="35"/>
    <n v="38"/>
    <n v="45.79"/>
    <n v="45.79"/>
    <n v="45.79"/>
    <n v="45.79"/>
    <n v="45.79"/>
    <n v="0"/>
    <n v="0"/>
    <n v="0"/>
    <n v="0"/>
    <n v="0"/>
    <n v="13.29"/>
    <n v="15.19"/>
    <n v="13.29"/>
    <n v="12.34"/>
    <n v="11.77"/>
    <n v="5.7"/>
    <n v="3.8"/>
    <n v="5.7"/>
    <n v="6.65"/>
    <n v="7.22"/>
    <n v="30"/>
    <n v="79"/>
    <n v="69"/>
    <n v="64"/>
    <n v="61"/>
  </r>
  <r>
    <n v="587784"/>
    <x v="981"/>
    <n v="20180307"/>
    <m/>
    <s v="FRAGRANCE"/>
    <x v="397"/>
    <s v="LUIZA BY LUIZA BAR SOAP 2017"/>
    <n v="1196626"/>
    <x v="981"/>
    <n v="1"/>
    <s v="IN-LINE (EXCL NR)"/>
    <s v="REPRESENTATIVE OFFER"/>
    <n v="0.75190000000000001"/>
    <m/>
    <n v="3.871"/>
    <m/>
    <m/>
    <n v="10.49"/>
    <n v="14.99"/>
    <n v="707"/>
    <n v="707"/>
    <n v="6"/>
    <s v="WORK IN PROGRESS"/>
    <n v="134507579"/>
    <s v="NO INCENTIVE"/>
    <s v="N"/>
    <s v="N"/>
    <s v="N"/>
    <s v="N"/>
    <x v="2"/>
    <n v="134507954"/>
    <n v="28"/>
    <n v="43"/>
    <n v="20230306"/>
    <s v="NET ITEM"/>
    <n v="15"/>
    <s v="Y"/>
    <s v="Tech rep lvl + Dia a Dia + VGF2"/>
    <s v="FULL PAYMENT"/>
    <m/>
    <n v="5417.3869000000004"/>
    <n v="2680.5898999999999"/>
    <n v="65.66"/>
    <m/>
    <s v="SOAP BAR"/>
    <s v="SOAP"/>
    <s v="WASH"/>
    <s v="FEMALE"/>
    <s v="LUIZA BRUNET FRANCHISE"/>
    <s v="LUIZA BRUNET"/>
    <n v="0"/>
    <n v="100"/>
    <n v="100"/>
    <s v="N"/>
    <s v="N"/>
    <n v="51598"/>
    <m/>
    <s v="N"/>
    <m/>
    <m/>
    <m/>
    <m/>
    <m/>
    <m/>
    <m/>
    <m/>
    <s v="N"/>
    <n v="60853019"/>
    <s v="NCF"/>
    <m/>
    <x v="0"/>
    <m/>
    <n v="6"/>
    <s v="NCF BEAUTY"/>
    <s v="N"/>
    <m/>
    <m/>
    <s v="N"/>
    <n v="20230306"/>
    <m/>
    <n v="134507579"/>
    <s v="MIXED"/>
    <s v="Tech rep lvl"/>
    <s v="CosmÃ©ticos"/>
    <n v="1"/>
    <m/>
    <n v="0"/>
    <n v="0"/>
    <n v="100"/>
    <n v="134507953"/>
    <n v="999"/>
    <n v="2"/>
    <x v="0"/>
    <x v="0"/>
    <n v="0.75190000000000001"/>
    <n v="0.75190000000000001"/>
    <n v="0.75190000000000001"/>
    <n v="0.75190000000000001"/>
    <n v="0.75190000000000001"/>
    <n v="10.49"/>
    <n v="11.99"/>
    <n v="10.49"/>
    <n v="9.74"/>
    <n v="9.2899999999999991"/>
    <s v="Brasil + Dia a Dia + VGF2"/>
    <s v="Bronze + Dia a Dia + VGF2"/>
    <s v="Prata + Dia a Dia + VGF2"/>
    <s v="Ouro + Dia a Dia + VGF2"/>
    <s v="Estrela + Dia a Dia + VGF2"/>
    <n v="30"/>
    <n v="20"/>
    <n v="30"/>
    <n v="35"/>
    <n v="38"/>
    <n v="27.68"/>
    <n v="27.68"/>
    <n v="27.68"/>
    <n v="27.68"/>
    <n v="27.68"/>
    <n v="4"/>
    <n v="4"/>
    <n v="4"/>
    <n v="4"/>
    <n v="4"/>
    <n v="10.49"/>
    <n v="11.99"/>
    <n v="10.49"/>
    <n v="9.74"/>
    <n v="9.2899999999999991"/>
    <n v="4.5"/>
    <n v="3"/>
    <n v="4.5"/>
    <n v="5.25"/>
    <n v="5.7"/>
    <n v="30"/>
    <n v="79"/>
    <n v="69"/>
    <n v="64"/>
    <n v="61"/>
  </r>
  <r>
    <n v="588462"/>
    <x v="982"/>
    <n v="20190314"/>
    <m/>
    <s v="FRAGRANCE"/>
    <x v="397"/>
    <s v="SEGNO HBW LATAM"/>
    <n v="1196898"/>
    <x v="982"/>
    <n v="1"/>
    <s v="IN-LINE (EXCL NR)"/>
    <s v="REPRESENTATIVE OFFER"/>
    <n v="0.68589999999999995"/>
    <m/>
    <n v="1.9830000000000001"/>
    <m/>
    <m/>
    <n v="15.39"/>
    <n v="21.99"/>
    <n v="614"/>
    <n v="614"/>
    <n v="6"/>
    <s v="WORK IN PROGRESS"/>
    <n v="134507579"/>
    <s v="NO INCENTIVE"/>
    <s v="N"/>
    <s v="N"/>
    <s v="N"/>
    <s v="N"/>
    <x v="2"/>
    <n v="134508416"/>
    <n v="28"/>
    <n v="43"/>
    <n v="20230306"/>
    <s v="NET ITEM"/>
    <n v="15"/>
    <s v="Y"/>
    <s v="Tech rep lvl + Dia a Dia + VGF2"/>
    <s v="FULL PAYMENT"/>
    <m/>
    <n v="6296.5346"/>
    <n v="5078.9726000000001"/>
    <n v="86.85"/>
    <m/>
    <s v="BODY WASH"/>
    <s v="SHOWER GEL/BODY WASH"/>
    <s v="WASH"/>
    <s v="MALE"/>
    <s v="SEGNO FRANCHISE"/>
    <s v="SEGNO"/>
    <n v="0"/>
    <n v="100"/>
    <n v="100"/>
    <s v="N"/>
    <s v="N"/>
    <n v="50764"/>
    <m/>
    <s v="N"/>
    <s v="RP"/>
    <n v="15.4"/>
    <n v="21.99"/>
    <n v="21.99"/>
    <m/>
    <m/>
    <m/>
    <m/>
    <s v="N"/>
    <n v="60853019"/>
    <s v="NCF"/>
    <m/>
    <x v="0"/>
    <m/>
    <n v="6"/>
    <s v="NCF BEAUTY"/>
    <s v="N"/>
    <m/>
    <m/>
    <s v="N"/>
    <n v="20230306"/>
    <m/>
    <n v="134507579"/>
    <s v="MIXED"/>
    <s v="Tech rep lvl"/>
    <s v="CosmÃ©ticos"/>
    <n v="1"/>
    <m/>
    <n v="0"/>
    <n v="0"/>
    <n v="100"/>
    <n v="134508415"/>
    <n v="999"/>
    <n v="2"/>
    <x v="0"/>
    <x v="0"/>
    <n v="0.68589999999999995"/>
    <n v="0.68589999999999995"/>
    <n v="0.68589999999999995"/>
    <n v="0.68589999999999995"/>
    <n v="0.68589999999999995"/>
    <n v="15.39"/>
    <n v="17.59"/>
    <n v="15.39"/>
    <n v="14.29"/>
    <n v="13.63"/>
    <s v="Brasil + Dia a Dia + VGF2"/>
    <s v="Bronze + Dia a Dia + VGF2"/>
    <s v="Prata + Dia a Dia + VGF2"/>
    <s v="Ouro + Dia a Dia + VGF2"/>
    <s v="Estrela + Dia a Dia + VGF2"/>
    <n v="30"/>
    <n v="20"/>
    <n v="30"/>
    <n v="35"/>
    <n v="38"/>
    <n v="45.79"/>
    <n v="45.79"/>
    <n v="45.79"/>
    <n v="45.79"/>
    <n v="45.79"/>
    <n v="0"/>
    <n v="0"/>
    <n v="0"/>
    <n v="0"/>
    <n v="0"/>
    <n v="15.39"/>
    <n v="17.59"/>
    <n v="15.39"/>
    <n v="14.29"/>
    <n v="13.63"/>
    <n v="6.6"/>
    <n v="4.4000000000000004"/>
    <n v="6.6"/>
    <n v="7.7"/>
    <n v="8.36"/>
    <n v="30"/>
    <n v="79"/>
    <n v="69"/>
    <n v="64"/>
    <n v="61"/>
  </r>
  <r>
    <n v="596209"/>
    <x v="983"/>
    <n v="20180319"/>
    <m/>
    <s v="FRAGRANCE"/>
    <x v="397"/>
    <s v="PUR BLANCA BODY LOTION LATAM"/>
    <n v="1199690"/>
    <x v="983"/>
    <n v="1"/>
    <s v="IN-LINE (EXCL NR)"/>
    <s v="REPRESENTATIVE OFFER"/>
    <n v="0.68589999999999995"/>
    <m/>
    <n v="1.5329999999999999"/>
    <m/>
    <m/>
    <n v="10.49"/>
    <n v="14.99"/>
    <n v="328"/>
    <n v="328"/>
    <n v="6"/>
    <s v="WORK IN PROGRESS"/>
    <n v="134507579"/>
    <s v="NO INCENTIVE"/>
    <s v="N"/>
    <s v="N"/>
    <s v="N"/>
    <s v="N"/>
    <x v="2"/>
    <n v="134507762"/>
    <n v="28"/>
    <n v="43"/>
    <n v="20230306"/>
    <s v="NET ITEM"/>
    <n v="15"/>
    <s v="Y"/>
    <s v="Tech rep lvl + Dia a Dia + VGF2"/>
    <s v="FULL PAYMENT"/>
    <m/>
    <n v="2292.0857000000001"/>
    <n v="1789.2617"/>
    <n v="85.09"/>
    <m/>
    <s v="MOISTURIZER LOTION"/>
    <s v="MOISTURIZER"/>
    <s v="BODY CARE"/>
    <s v="FEMALE"/>
    <s v="PUR BLANCA FRANCHISE"/>
    <s v="PUR BLANCA REFRESH"/>
    <n v="0"/>
    <n v="100"/>
    <n v="100"/>
    <s v="N"/>
    <s v="N"/>
    <n v="53017"/>
    <m/>
    <s v="N"/>
    <m/>
    <m/>
    <m/>
    <m/>
    <m/>
    <m/>
    <m/>
    <m/>
    <s v="N"/>
    <n v="60853019"/>
    <s v="NCF"/>
    <m/>
    <x v="0"/>
    <m/>
    <n v="6"/>
    <s v="NCF BEAUTY"/>
    <s v="N"/>
    <m/>
    <m/>
    <s v="N"/>
    <n v="20230306"/>
    <m/>
    <n v="134507579"/>
    <s v="MIXED"/>
    <s v="Tech rep lvl"/>
    <s v="CosmÃ©ticos"/>
    <n v="1"/>
    <m/>
    <n v="0"/>
    <n v="0"/>
    <n v="100"/>
    <n v="134507761"/>
    <n v="999"/>
    <n v="2"/>
    <x v="0"/>
    <x v="0"/>
    <n v="0.68589999999999995"/>
    <n v="0.68589999999999995"/>
    <n v="0.68589999999999995"/>
    <n v="0.68589999999999995"/>
    <n v="0.68589999999999995"/>
    <n v="10.49"/>
    <n v="11.99"/>
    <n v="10.49"/>
    <n v="9.74"/>
    <n v="9.2899999999999991"/>
    <s v="Brasil + Dia a Dia + VGF2"/>
    <s v="Bronze + Dia a Dia + VGF2"/>
    <s v="Prata + Dia a Dia + VGF2"/>
    <s v="Ouro + Dia a Dia + VGF2"/>
    <s v="Estrela + Dia a Dia + VGF2"/>
    <n v="30"/>
    <n v="20"/>
    <n v="30"/>
    <n v="35"/>
    <n v="38"/>
    <n v="45.79"/>
    <n v="45.79"/>
    <n v="45.79"/>
    <n v="45.79"/>
    <n v="45.79"/>
    <n v="0"/>
    <n v="0"/>
    <n v="0"/>
    <n v="0"/>
    <n v="0"/>
    <n v="10.49"/>
    <n v="11.99"/>
    <n v="10.49"/>
    <n v="9.74"/>
    <n v="9.2899999999999991"/>
    <n v="4.5"/>
    <n v="3"/>
    <n v="4.5"/>
    <n v="5.25"/>
    <n v="5.7"/>
    <n v="30"/>
    <n v="79"/>
    <n v="69"/>
    <n v="64"/>
    <n v="61"/>
  </r>
  <r>
    <n v="597577"/>
    <x v="984"/>
    <n v="20190319"/>
    <m/>
    <s v="FRAGRANCE"/>
    <x v="397"/>
    <s v="AVON ATTRACTION SENSATION FOR HER BODY LOTION 90ML"/>
    <n v="1200228"/>
    <x v="984"/>
    <n v="1"/>
    <s v="IN-LINE (EXCL NR)"/>
    <s v="REPRESENTATIVE OFFER"/>
    <n v="0.68589999999999995"/>
    <m/>
    <n v="1.9410000000000001"/>
    <m/>
    <m/>
    <n v="15.39"/>
    <n v="21.99"/>
    <n v="89"/>
    <n v="89"/>
    <n v="6"/>
    <s v="WORK IN PROGRESS"/>
    <n v="134507579"/>
    <s v="NO INCENTIVE"/>
    <s v="N"/>
    <s v="N"/>
    <s v="N"/>
    <s v="N"/>
    <x v="2"/>
    <n v="134507906"/>
    <n v="28"/>
    <n v="43"/>
    <n v="20230306"/>
    <s v="NET ITEM"/>
    <n v="15"/>
    <s v="Y"/>
    <s v="Tech rep lvl + Dia a Dia + VGF2"/>
    <s v="FULL PAYMENT"/>
    <m/>
    <n v="910.81349999999998"/>
    <n v="738.06449999999995"/>
    <n v="87.13"/>
    <m/>
    <s v="MOISTURIZER LOTION"/>
    <s v="MOISTURIZER"/>
    <s v="BODY CARE"/>
    <s v="FEMALE"/>
    <s v="AVON ATTRACTION FRANCHISE"/>
    <s v="AVON ATTRACTION SENSATION"/>
    <n v="0"/>
    <n v="100"/>
    <n v="100"/>
    <s v="N"/>
    <s v="N"/>
    <n v="50354"/>
    <m/>
    <s v="N"/>
    <s v="RP"/>
    <n v="15.4"/>
    <n v="21.99"/>
    <n v="21.99"/>
    <m/>
    <m/>
    <m/>
    <m/>
    <s v="N"/>
    <n v="60853019"/>
    <s v="NCF"/>
    <m/>
    <x v="0"/>
    <m/>
    <n v="6"/>
    <s v="NCF BEAUTY"/>
    <s v="N"/>
    <m/>
    <m/>
    <s v="N"/>
    <n v="20230306"/>
    <m/>
    <n v="134507579"/>
    <s v="MIXED"/>
    <s v="Tech rep lvl"/>
    <s v="CosmÃ©ticos"/>
    <n v="1"/>
    <m/>
    <n v="0"/>
    <n v="0"/>
    <n v="100"/>
    <n v="134507905"/>
    <n v="999"/>
    <n v="2"/>
    <x v="0"/>
    <x v="0"/>
    <n v="0.68589999999999995"/>
    <n v="0.68589999999999995"/>
    <n v="0.68589999999999995"/>
    <n v="0.68589999999999995"/>
    <n v="0.68589999999999995"/>
    <n v="15.39"/>
    <n v="17.59"/>
    <n v="15.39"/>
    <n v="14.29"/>
    <n v="13.63"/>
    <s v="Brasil + Dia a Dia + VGF2"/>
    <s v="Bronze + Dia a Dia + VGF2"/>
    <s v="Prata + Dia a Dia + VGF2"/>
    <s v="Ouro + Dia a Dia + VGF2"/>
    <s v="Estrela + Dia a Dia + VGF2"/>
    <n v="30"/>
    <n v="20"/>
    <n v="30"/>
    <n v="35"/>
    <n v="38"/>
    <n v="45.79"/>
    <n v="45.79"/>
    <n v="45.79"/>
    <n v="45.79"/>
    <n v="45.79"/>
    <n v="0"/>
    <n v="0"/>
    <n v="0"/>
    <n v="0"/>
    <n v="0"/>
    <n v="15.39"/>
    <n v="17.59"/>
    <n v="15.39"/>
    <n v="14.29"/>
    <n v="13.63"/>
    <n v="6.6"/>
    <n v="4.4000000000000004"/>
    <n v="6.6"/>
    <n v="7.7"/>
    <n v="8.36"/>
    <n v="30"/>
    <n v="79"/>
    <n v="69"/>
    <n v="64"/>
    <n v="61"/>
  </r>
  <r>
    <n v="597587"/>
    <x v="985"/>
    <n v="20190319"/>
    <m/>
    <s v="FRAGRANCE"/>
    <x v="397"/>
    <s v="AVON ATTRACTION SENSATION FOR HIM HAIR AND BODY WASH 90ML"/>
    <n v="1200234"/>
    <x v="985"/>
    <n v="1"/>
    <s v="IN-LINE (EXCL NR)"/>
    <s v="REPRESENTATIVE OFFER"/>
    <n v="0.68589999999999995"/>
    <m/>
    <n v="1.8560000000000001"/>
    <m/>
    <m/>
    <n v="13.29"/>
    <n v="21.99"/>
    <n v="106"/>
    <n v="106"/>
    <n v="6"/>
    <s v="WORK IN PROGRESS"/>
    <n v="134507579"/>
    <s v="NO INCENTIVE"/>
    <s v="N"/>
    <s v="N"/>
    <s v="N"/>
    <s v="N"/>
    <x v="2"/>
    <n v="134508368"/>
    <n v="28"/>
    <n v="43"/>
    <n v="20230306"/>
    <s v="NET ITEM"/>
    <n v="15"/>
    <s v="Y"/>
    <s v="Tech rep lvl + Dia a Dia + VGF2"/>
    <s v="FULL PAYMENT"/>
    <m/>
    <n v="936.02030000000002"/>
    <n v="739.28430000000003"/>
    <n v="85.75"/>
    <m/>
    <s v="BODY WASH"/>
    <s v="SHOWER GEL/BODY WASH"/>
    <s v="WASH"/>
    <s v="MALE"/>
    <s v="AVON ATTRACTION FRANCHISE"/>
    <s v="AVON ATTRACTION"/>
    <n v="0"/>
    <n v="100"/>
    <n v="100"/>
    <s v="N"/>
    <s v="N"/>
    <n v="50527"/>
    <m/>
    <s v="N"/>
    <s v="RP"/>
    <n v="14.8"/>
    <n v="21.99"/>
    <n v="21.99"/>
    <m/>
    <m/>
    <m/>
    <m/>
    <s v="N"/>
    <n v="60853019"/>
    <s v="NCF"/>
    <m/>
    <x v="0"/>
    <m/>
    <n v="6"/>
    <s v="NCF BEAUTY"/>
    <s v="N"/>
    <m/>
    <m/>
    <s v="N"/>
    <n v="20230306"/>
    <m/>
    <n v="134507579"/>
    <s v="MIXED"/>
    <s v="Tech rep lvl"/>
    <s v="CosmÃ©ticos"/>
    <n v="1"/>
    <m/>
    <n v="0"/>
    <n v="0"/>
    <n v="100"/>
    <n v="134508367"/>
    <n v="999"/>
    <n v="2"/>
    <x v="0"/>
    <x v="0"/>
    <n v="0.68589999999999995"/>
    <n v="0.68589999999999995"/>
    <n v="0.68589999999999995"/>
    <n v="0.68589999999999995"/>
    <n v="0.68589999999999995"/>
    <n v="13.29"/>
    <n v="15.19"/>
    <n v="13.29"/>
    <n v="12.34"/>
    <n v="11.77"/>
    <s v="Brasil + Dia a Dia + VGF2"/>
    <s v="Bronze + Dia a Dia + VGF2"/>
    <s v="Prata + Dia a Dia + VGF2"/>
    <s v="Ouro + Dia a Dia + VGF2"/>
    <s v="Estrela + Dia a Dia + VGF2"/>
    <n v="30"/>
    <n v="20"/>
    <n v="30"/>
    <n v="35"/>
    <n v="38"/>
    <n v="45.79"/>
    <n v="45.79"/>
    <n v="45.79"/>
    <n v="45.79"/>
    <n v="45.79"/>
    <n v="0"/>
    <n v="0"/>
    <n v="0"/>
    <n v="0"/>
    <n v="0"/>
    <n v="13.29"/>
    <n v="15.19"/>
    <n v="13.29"/>
    <n v="12.34"/>
    <n v="11.77"/>
    <n v="5.7"/>
    <n v="3.8"/>
    <n v="5.7"/>
    <n v="6.65"/>
    <n v="7.22"/>
    <n v="30"/>
    <n v="79"/>
    <n v="69"/>
    <n v="64"/>
    <n v="61"/>
  </r>
  <r>
    <n v="598315"/>
    <x v="986"/>
    <n v="20190319"/>
    <m/>
    <s v="FRAGRANCE"/>
    <x v="397"/>
    <s v="FAR AWAY NEW FLANKER - RESTAGE 2019 HERO BODY LOTION LATAM"/>
    <n v="1200535"/>
    <x v="986"/>
    <n v="1"/>
    <s v="IN-LINE (EXCL NR)"/>
    <s v="REPRESENTATIVE OFFER"/>
    <n v="0.68589999999999995"/>
    <m/>
    <n v="1.7969999999999999"/>
    <m/>
    <m/>
    <n v="13.29"/>
    <n v="18.989999999999998"/>
    <n v="253"/>
    <n v="253"/>
    <n v="6"/>
    <s v="WORK IN PROGRESS"/>
    <n v="134507579"/>
    <s v="NO INCENTIVE"/>
    <s v="N"/>
    <s v="N"/>
    <s v="N"/>
    <s v="N"/>
    <x v="2"/>
    <n v="134507870"/>
    <n v="28"/>
    <n v="43"/>
    <n v="20230306"/>
    <s v="NET ITEM"/>
    <n v="15"/>
    <s v="Y"/>
    <s v="Tech rep lvl + Dia a Dia + VGF2"/>
    <s v="FULL PAYMENT"/>
    <m/>
    <n v="2237.8310999999999"/>
    <n v="1783.1901"/>
    <n v="86.2"/>
    <m/>
    <s v="MOISTURIZER LOTION"/>
    <s v="MOISTURIZER"/>
    <s v="BODY CARE"/>
    <s v="FEMALE"/>
    <s v="FAR AWAY FRANCHISE"/>
    <s v="FAR AWAY GLAMOUR"/>
    <n v="0"/>
    <n v="100"/>
    <n v="100"/>
    <s v="N"/>
    <s v="N"/>
    <n v="51055"/>
    <m/>
    <s v="N"/>
    <m/>
    <m/>
    <m/>
    <m/>
    <m/>
    <m/>
    <m/>
    <m/>
    <s v="N"/>
    <n v="60853019"/>
    <s v="NCF"/>
    <m/>
    <x v="0"/>
    <m/>
    <n v="6"/>
    <s v="NCF BEAUTY"/>
    <s v="N"/>
    <m/>
    <m/>
    <s v="N"/>
    <n v="20230306"/>
    <m/>
    <n v="134507579"/>
    <s v="MIXED"/>
    <s v="Tech rep lvl"/>
    <s v="CosmÃ©ticos"/>
    <n v="1"/>
    <m/>
    <n v="0"/>
    <n v="0"/>
    <n v="100"/>
    <n v="134507869"/>
    <n v="999"/>
    <n v="2"/>
    <x v="0"/>
    <x v="0"/>
    <n v="0.68589999999999995"/>
    <n v="0.68589999999999995"/>
    <n v="0.68589999999999995"/>
    <n v="0.68589999999999995"/>
    <n v="0.68589999999999995"/>
    <n v="13.29"/>
    <n v="15.19"/>
    <n v="13.29"/>
    <n v="12.34"/>
    <n v="11.77"/>
    <s v="Brasil + Dia a Dia + VGF2"/>
    <s v="Bronze + Dia a Dia + VGF2"/>
    <s v="Prata + Dia a Dia + VGF2"/>
    <s v="Ouro + Dia a Dia + VGF2"/>
    <s v="Estrela + Dia a Dia + VGF2"/>
    <n v="30"/>
    <n v="20"/>
    <n v="30"/>
    <n v="35"/>
    <n v="38"/>
    <n v="45.79"/>
    <n v="45.79"/>
    <n v="45.79"/>
    <n v="45.79"/>
    <n v="45.79"/>
    <n v="0"/>
    <n v="0"/>
    <n v="0"/>
    <n v="0"/>
    <n v="0"/>
    <n v="13.29"/>
    <n v="15.19"/>
    <n v="13.29"/>
    <n v="12.34"/>
    <n v="11.77"/>
    <n v="5.7"/>
    <n v="3.8"/>
    <n v="5.7"/>
    <n v="6.65"/>
    <n v="7.22"/>
    <n v="30"/>
    <n v="79"/>
    <n v="69"/>
    <n v="64"/>
    <n v="61"/>
  </r>
  <r>
    <n v="598402"/>
    <x v="987"/>
    <n v="20200308"/>
    <m/>
    <s v="FRAGRANCE"/>
    <x v="397"/>
    <s v="SURREAL UTOPIA BODY LOTION LATAM"/>
    <n v="1200578"/>
    <x v="987"/>
    <n v="1"/>
    <s v="IN-LINE (EXCL NR)"/>
    <s v="REPRESENTATIVE OFFER"/>
    <n v="0.68589999999999995"/>
    <m/>
    <n v="1.909"/>
    <m/>
    <m/>
    <n v="13.29"/>
    <n v="18.989999999999998"/>
    <n v="1044"/>
    <n v="1044"/>
    <n v="6"/>
    <s v="WORK IN PROGRESS"/>
    <n v="134507579"/>
    <s v="NO INCENTIVE"/>
    <s v="N"/>
    <s v="N"/>
    <s v="N"/>
    <s v="N"/>
    <x v="2"/>
    <n v="134508086"/>
    <n v="28"/>
    <n v="43"/>
    <n v="20230306"/>
    <s v="NET ITEM"/>
    <n v="15"/>
    <s v="Y"/>
    <s v="Tech rep lvl + Dia a Dia + VGF2"/>
    <s v="FULL PAYMENT"/>
    <m/>
    <n v="9245.2392"/>
    <n v="7252.2431999999999"/>
    <n v="85.34"/>
    <m/>
    <s v="MOISTURIZER LOTION"/>
    <s v="MOISTURIZER"/>
    <s v="BODY CARE"/>
    <s v="FEMALE"/>
    <s v="SURREAL"/>
    <s v="SURREAL ORIGINAL"/>
    <n v="0"/>
    <n v="100"/>
    <n v="100"/>
    <s v="N"/>
    <s v="N"/>
    <n v="50033"/>
    <m/>
    <s v="N"/>
    <m/>
    <m/>
    <m/>
    <m/>
    <m/>
    <m/>
    <m/>
    <m/>
    <s v="N"/>
    <n v="60853019"/>
    <s v="NCF"/>
    <m/>
    <x v="0"/>
    <m/>
    <n v="6"/>
    <s v="NCF BEAUTY"/>
    <s v="N"/>
    <m/>
    <m/>
    <s v="N"/>
    <n v="20230306"/>
    <m/>
    <n v="134507579"/>
    <s v="MIXED"/>
    <s v="Tech rep lvl"/>
    <s v="CosmÃ©ticos"/>
    <n v="1"/>
    <m/>
    <n v="0"/>
    <n v="0"/>
    <n v="100"/>
    <n v="134508085"/>
    <n v="999"/>
    <n v="2"/>
    <x v="0"/>
    <x v="0"/>
    <n v="0.68589999999999995"/>
    <n v="0.68589999999999995"/>
    <n v="0.68589999999999995"/>
    <n v="0.68589999999999995"/>
    <n v="0.68589999999999995"/>
    <n v="13.29"/>
    <n v="15.19"/>
    <n v="13.29"/>
    <n v="12.34"/>
    <n v="11.77"/>
    <s v="Brasil + Dia a Dia + VGF2"/>
    <s v="Bronze + Dia a Dia + VGF2"/>
    <s v="Prata + Dia a Dia + VGF2"/>
    <s v="Ouro + Dia a Dia + VGF2"/>
    <s v="Estrela + Dia a Dia + VGF2"/>
    <n v="30"/>
    <n v="20"/>
    <n v="30"/>
    <n v="35"/>
    <n v="38"/>
    <n v="45.79"/>
    <n v="45.79"/>
    <n v="45.79"/>
    <n v="45.79"/>
    <n v="45.79"/>
    <n v="0"/>
    <n v="0"/>
    <n v="0"/>
    <n v="0"/>
    <n v="0"/>
    <n v="13.29"/>
    <n v="15.19"/>
    <n v="13.29"/>
    <n v="12.34"/>
    <n v="11.77"/>
    <n v="5.7"/>
    <n v="3.8"/>
    <n v="5.7"/>
    <n v="6.65"/>
    <n v="7.22"/>
    <n v="30"/>
    <n v="79"/>
    <n v="69"/>
    <n v="64"/>
    <n v="61"/>
  </r>
  <r>
    <n v="598775"/>
    <x v="988"/>
    <n v="20200308"/>
    <m/>
    <s v="FRAGRANCE"/>
    <x v="397"/>
    <s v="IMARI ..CORSET BODY LOTION LATAM"/>
    <n v="1200701"/>
    <x v="988"/>
    <n v="1"/>
    <s v="IN-LINE (EXCL NR)"/>
    <s v="REPRESENTATIVE OFFER"/>
    <n v="0.68589999999999995"/>
    <m/>
    <n v="1.7729999999999999"/>
    <m/>
    <m/>
    <n v="13.29"/>
    <n v="18.989999999999998"/>
    <n v="165"/>
    <n v="165"/>
    <n v="6"/>
    <s v="WORK IN PROGRESS"/>
    <n v="134507579"/>
    <s v="NO INCENTIVE"/>
    <s v="N"/>
    <s v="N"/>
    <s v="N"/>
    <s v="N"/>
    <x v="2"/>
    <n v="134508110"/>
    <n v="28"/>
    <n v="43"/>
    <n v="20230306"/>
    <s v="NET ITEM"/>
    <n v="15"/>
    <s v="Y"/>
    <s v="Tech rep lvl + Dia a Dia + VGF2"/>
    <s v="FULL PAYMENT"/>
    <m/>
    <n v="1459.3757000000001"/>
    <n v="1166.8307"/>
    <n v="86.39"/>
    <m/>
    <s v="MOISTURIZER LOTION"/>
    <s v="MOISTURIZER"/>
    <s v="BODY CARE"/>
    <s v="FEMALE"/>
    <s v="IMARI FRANCHISE"/>
    <s v="IMARI CORSET"/>
    <n v="0"/>
    <n v="100"/>
    <n v="100"/>
    <s v="N"/>
    <s v="N"/>
    <n v="51723"/>
    <m/>
    <s v="N"/>
    <m/>
    <m/>
    <m/>
    <m/>
    <m/>
    <m/>
    <m/>
    <m/>
    <s v="N"/>
    <n v="60853019"/>
    <s v="NCF"/>
    <m/>
    <x v="0"/>
    <m/>
    <n v="6"/>
    <s v="NCF BEAUTY"/>
    <s v="N"/>
    <m/>
    <m/>
    <s v="N"/>
    <n v="20230306"/>
    <m/>
    <n v="134507579"/>
    <s v="MIXED"/>
    <s v="Tech rep lvl"/>
    <s v="CosmÃ©ticos"/>
    <n v="1"/>
    <m/>
    <n v="0"/>
    <n v="0"/>
    <n v="100"/>
    <n v="134508109"/>
    <n v="999"/>
    <n v="2"/>
    <x v="0"/>
    <x v="0"/>
    <n v="0.68589999999999995"/>
    <n v="0.68589999999999995"/>
    <n v="0.68589999999999995"/>
    <n v="0.68589999999999995"/>
    <n v="0.68589999999999995"/>
    <n v="13.29"/>
    <n v="15.19"/>
    <n v="13.29"/>
    <n v="12.34"/>
    <n v="11.77"/>
    <s v="Brasil + Dia a Dia + VGF2"/>
    <s v="Bronze + Dia a Dia + VGF2"/>
    <s v="Prata + Dia a Dia + VGF2"/>
    <s v="Ouro + Dia a Dia + VGF2"/>
    <s v="Estrela + Dia a Dia + VGF2"/>
    <n v="30"/>
    <n v="20"/>
    <n v="30"/>
    <n v="35"/>
    <n v="38"/>
    <n v="45.79"/>
    <n v="45.79"/>
    <n v="45.79"/>
    <n v="45.79"/>
    <n v="45.79"/>
    <n v="0"/>
    <n v="0"/>
    <n v="0"/>
    <n v="0"/>
    <n v="0"/>
    <n v="13.29"/>
    <n v="15.19"/>
    <n v="13.29"/>
    <n v="12.34"/>
    <n v="11.77"/>
    <n v="5.7"/>
    <n v="3.8"/>
    <n v="5.7"/>
    <n v="6.65"/>
    <n v="7.22"/>
    <n v="30"/>
    <n v="79"/>
    <n v="69"/>
    <n v="64"/>
    <n v="61"/>
  </r>
  <r>
    <n v="600523"/>
    <x v="989"/>
    <n v="20190313"/>
    <m/>
    <s v="FRAGRANCE"/>
    <x v="397"/>
    <s v="BLACK SUEDE ESSENTIAL BAR SOAP (BRAZIL ONLY)"/>
    <n v="1201359"/>
    <x v="989"/>
    <n v="1"/>
    <s v="IN-LINE (EXCL NR)"/>
    <s v="REPRESENTATIVE OFFER"/>
    <n v="0.78320000000000001"/>
    <m/>
    <n v="3.8090000000000002"/>
    <m/>
    <m/>
    <n v="13.29"/>
    <n v="18.989999999999998"/>
    <n v="845"/>
    <n v="845"/>
    <n v="6"/>
    <s v="WORK IN PROGRESS"/>
    <n v="134507579"/>
    <s v="NO INCENTIVE"/>
    <s v="N"/>
    <s v="N"/>
    <s v="N"/>
    <s v="N"/>
    <x v="2"/>
    <n v="134508292"/>
    <n v="28"/>
    <n v="43"/>
    <n v="20230306"/>
    <s v="NET ITEM"/>
    <n v="15"/>
    <s v="Y"/>
    <s v="Tech rep lvl + Dia a Dia + VGF2"/>
    <s v="FULL PAYMENT"/>
    <m/>
    <n v="8543.5920000000006"/>
    <n v="5324.9870000000001"/>
    <n v="74.39"/>
    <m/>
    <s v="SOAP BAR"/>
    <s v="SOAP"/>
    <s v="WASH"/>
    <s v="MALE"/>
    <s v="BLACK SUEDE FRANCHISE"/>
    <s v="BLACK SUEDE ESSENTIAL"/>
    <n v="0"/>
    <n v="100"/>
    <n v="100"/>
    <s v="N"/>
    <s v="N"/>
    <n v="50777"/>
    <m/>
    <s v="N"/>
    <m/>
    <m/>
    <m/>
    <m/>
    <m/>
    <m/>
    <m/>
    <m/>
    <s v="N"/>
    <n v="60853019"/>
    <s v="NCF"/>
    <m/>
    <x v="0"/>
    <m/>
    <n v="6"/>
    <s v="NCF BEAUTY"/>
    <s v="N"/>
    <m/>
    <m/>
    <s v="N"/>
    <n v="20230306"/>
    <m/>
    <n v="134507579"/>
    <s v="MIXED"/>
    <s v="Tech rep lvl"/>
    <s v="CosmÃ©ticos"/>
    <n v="1"/>
    <m/>
    <n v="0"/>
    <n v="0"/>
    <n v="100"/>
    <n v="134508291"/>
    <n v="999"/>
    <n v="2"/>
    <x v="0"/>
    <x v="0"/>
    <n v="0.78320000000000001"/>
    <n v="0.78320000000000001"/>
    <n v="0.78320000000000001"/>
    <n v="0.78320000000000001"/>
    <n v="0.78320000000000001"/>
    <n v="13.29"/>
    <n v="15.19"/>
    <n v="13.29"/>
    <n v="12.34"/>
    <n v="11.77"/>
    <s v="Brasil + Dia a Dia + VGF2"/>
    <s v="Bronze + Dia a Dia + VGF2"/>
    <s v="Prata + Dia a Dia + VGF2"/>
    <s v="Ouro + Dia a Dia + VGF2"/>
    <s v="Estrela + Dia a Dia + VGF2"/>
    <n v="30"/>
    <n v="20"/>
    <n v="30"/>
    <n v="35"/>
    <n v="38"/>
    <n v="27.68"/>
    <n v="27.68"/>
    <n v="27.68"/>
    <n v="27.68"/>
    <n v="27.68"/>
    <n v="0"/>
    <n v="0"/>
    <n v="0"/>
    <n v="0"/>
    <n v="0"/>
    <n v="13.29"/>
    <n v="15.19"/>
    <n v="13.29"/>
    <n v="12.34"/>
    <n v="11.77"/>
    <n v="5.7"/>
    <n v="3.8"/>
    <n v="5.7"/>
    <n v="6.65"/>
    <n v="7.22"/>
    <n v="30"/>
    <n v="79"/>
    <n v="69"/>
    <n v="64"/>
    <n v="61"/>
  </r>
  <r>
    <n v="601014"/>
    <x v="990"/>
    <n v="20210301"/>
    <m/>
    <s v="FRAGRANCE"/>
    <x v="397"/>
    <s v="SEGNO SUCCESS HBW LATAM"/>
    <n v="1201487"/>
    <x v="990"/>
    <n v="1"/>
    <s v="IN-LINE (EXCL NR)"/>
    <s v="REPRESENTATIVE OFFER"/>
    <n v="0.68589999999999995"/>
    <m/>
    <n v="1.782"/>
    <m/>
    <m/>
    <n v="11.89"/>
    <n v="18.989999999999998"/>
    <n v="406"/>
    <n v="406"/>
    <n v="6"/>
    <s v="WORK IN PROGRESS"/>
    <n v="134507579"/>
    <s v="NO INCENTIVE"/>
    <s v="N"/>
    <s v="N"/>
    <s v="N"/>
    <s v="N"/>
    <x v="2"/>
    <n v="134508404"/>
    <n v="28"/>
    <n v="43"/>
    <n v="20230306"/>
    <s v="NET ITEM"/>
    <n v="15"/>
    <s v="Y"/>
    <s v="Tech rep lvl + Dia a Dia + VGF2"/>
    <s v="FULL PAYMENT"/>
    <m/>
    <n v="3214.7584000000002"/>
    <n v="2491.2664"/>
    <n v="84.71"/>
    <m/>
    <s v="BODY WASH"/>
    <s v="SHOWER GEL/BODY WASH"/>
    <s v="WASH"/>
    <s v="MALE"/>
    <s v="SEGNO FRANCHISE"/>
    <s v="SEGNO SUCCESS"/>
    <n v="0"/>
    <n v="100"/>
    <n v="100"/>
    <s v="N"/>
    <s v="N"/>
    <n v="50018"/>
    <m/>
    <s v="N"/>
    <s v="RP"/>
    <n v="13.6"/>
    <n v="18.989999999999998"/>
    <n v="18.989999999999998"/>
    <m/>
    <m/>
    <m/>
    <m/>
    <s v="N"/>
    <n v="60853019"/>
    <s v="NCF"/>
    <m/>
    <x v="0"/>
    <m/>
    <n v="6"/>
    <s v="NCF BEAUTY"/>
    <s v="N"/>
    <m/>
    <m/>
    <s v="N"/>
    <n v="20230306"/>
    <m/>
    <n v="134507579"/>
    <s v="MIXED"/>
    <s v="Tech rep lvl"/>
    <s v="CosmÃ©ticos"/>
    <n v="1"/>
    <m/>
    <n v="0"/>
    <n v="0"/>
    <n v="100"/>
    <n v="134508403"/>
    <n v="999"/>
    <n v="2"/>
    <x v="0"/>
    <x v="0"/>
    <n v="0.68589999999999995"/>
    <n v="0.68589999999999995"/>
    <n v="0.68589999999999995"/>
    <n v="0.68589999999999995"/>
    <n v="0.68589999999999995"/>
    <n v="11.89"/>
    <n v="13.59"/>
    <n v="11.89"/>
    <n v="11.04"/>
    <n v="10.53"/>
    <s v="Brasil + Dia a Dia + VGF2"/>
    <s v="Bronze + Dia a Dia + VGF2"/>
    <s v="Prata + Dia a Dia + VGF2"/>
    <s v="Ouro + Dia a Dia + VGF2"/>
    <s v="Estrela + Dia a Dia + VGF2"/>
    <n v="30"/>
    <n v="20"/>
    <n v="30"/>
    <n v="35"/>
    <n v="38"/>
    <n v="45.79"/>
    <n v="45.79"/>
    <n v="45.79"/>
    <n v="45.79"/>
    <n v="45.79"/>
    <n v="0"/>
    <n v="0"/>
    <n v="0"/>
    <n v="0"/>
    <n v="0"/>
    <n v="11.89"/>
    <n v="13.59"/>
    <n v="11.89"/>
    <n v="11.04"/>
    <n v="10.53"/>
    <n v="5.0999999999999996"/>
    <n v="3.4"/>
    <n v="5.0999999999999996"/>
    <n v="5.95"/>
    <n v="6.46"/>
    <n v="30"/>
    <n v="79"/>
    <n v="69"/>
    <n v="64"/>
    <n v="61"/>
  </r>
  <r>
    <n v="607102"/>
    <x v="991"/>
    <n v="20190313"/>
    <m/>
    <s v="FRAGRANCE"/>
    <x v="397"/>
    <s v="FULL SPEED TURBO CARE FACE MOISTURIZER"/>
    <n v="1203698"/>
    <x v="991"/>
    <n v="1"/>
    <s v="IN-LINE (EXCL NR)"/>
    <s v="REPRESENTATIVE OFFER"/>
    <n v="0.54369999999999996"/>
    <m/>
    <n v="2.6160000000000001"/>
    <m/>
    <m/>
    <n v="17.489999999999998"/>
    <n v="24.99"/>
    <n v="201"/>
    <n v="201"/>
    <n v="6"/>
    <s v="WORK IN PROGRESS"/>
    <n v="134507579"/>
    <s v="NO INCENTIVE"/>
    <s v="N"/>
    <s v="N"/>
    <s v="N"/>
    <s v="N"/>
    <x v="2"/>
    <n v="134508392"/>
    <n v="28"/>
    <n v="43"/>
    <n v="20230306"/>
    <s v="NET ITEM"/>
    <n v="15"/>
    <s v="Y"/>
    <s v="Tech rep lvl + Dia a Dia + VGF2"/>
    <s v="FULL PAYMENT"/>
    <m/>
    <n v="1856.4582"/>
    <n v="1330.6422"/>
    <n v="80.75"/>
    <m/>
    <s v="MOISTURIZER CREAM"/>
    <s v="MOISTURIZER"/>
    <s v="BODY CARE"/>
    <s v="MALE"/>
    <s v="FULL SPEED/RPM FRANCHISE"/>
    <s v="FULL SPEED TURBO CARE"/>
    <n v="0"/>
    <n v="100"/>
    <n v="100"/>
    <s v="N"/>
    <s v="N"/>
    <n v="50984"/>
    <m/>
    <s v="N"/>
    <m/>
    <m/>
    <m/>
    <m/>
    <m/>
    <m/>
    <m/>
    <m/>
    <s v="N"/>
    <n v="60853019"/>
    <s v="NCF"/>
    <m/>
    <x v="0"/>
    <m/>
    <n v="6"/>
    <s v="NCF BEAUTY"/>
    <s v="N"/>
    <m/>
    <m/>
    <s v="N"/>
    <n v="20230306"/>
    <m/>
    <n v="134507579"/>
    <s v="MIXED"/>
    <s v="Tech rep lvl"/>
    <s v="CosmÃ©ticos"/>
    <n v="1"/>
    <m/>
    <n v="0"/>
    <n v="0"/>
    <n v="100"/>
    <n v="134508391"/>
    <n v="999"/>
    <n v="2"/>
    <x v="0"/>
    <x v="0"/>
    <n v="0.54369999999999996"/>
    <n v="0.54369999999999996"/>
    <n v="0.54369999999999996"/>
    <n v="0.54369999999999996"/>
    <n v="0.54369999999999996"/>
    <n v="17.489999999999998"/>
    <n v="19.989999999999998"/>
    <n v="17.489999999999998"/>
    <n v="16.239999999999998"/>
    <n v="15.49"/>
    <s v="Brasil + Dia a Dia + VGF2"/>
    <s v="Bronze + Dia a Dia + VGF2"/>
    <s v="Prata + Dia a Dia + VGF2"/>
    <s v="Ouro + Dia a Dia + VGF2"/>
    <s v="Estrela + Dia a Dia + VGF2"/>
    <n v="30"/>
    <n v="20"/>
    <n v="30"/>
    <n v="35"/>
    <n v="38"/>
    <n v="83.92"/>
    <n v="83.92"/>
    <n v="83.92"/>
    <n v="83.92"/>
    <n v="83.92"/>
    <n v="0"/>
    <n v="0"/>
    <n v="0"/>
    <n v="0"/>
    <n v="0"/>
    <n v="17.489999999999998"/>
    <n v="19.989999999999998"/>
    <n v="17.489999999999998"/>
    <n v="16.239999999999998"/>
    <n v="15.49"/>
    <n v="7.5"/>
    <n v="5"/>
    <n v="7.5"/>
    <n v="8.75"/>
    <n v="9.5"/>
    <n v="30"/>
    <n v="79"/>
    <n v="69"/>
    <n v="64"/>
    <n v="61"/>
  </r>
  <r>
    <n v="620326"/>
    <x v="992"/>
    <n v="20210303"/>
    <m/>
    <s v="FRAGRANCE"/>
    <x v="397"/>
    <s v="ABSOLUTE BY EXCLUSIVE HBW BRA CPE AND SMG"/>
    <n v="1220244"/>
    <x v="992"/>
    <n v="1"/>
    <s v="IN-LINE (EXCL NR)"/>
    <s v="REPRESENTATIVE OFFER"/>
    <n v="0.68589999999999995"/>
    <m/>
    <n v="2.0750000000000002"/>
    <m/>
    <m/>
    <n v="13.29"/>
    <n v="18.989999999999998"/>
    <n v="78"/>
    <n v="78"/>
    <n v="6"/>
    <s v="WORK IN PROGRESS"/>
    <n v="134507579"/>
    <s v="NO INCENTIVE"/>
    <s v="N"/>
    <s v="N"/>
    <s v="N"/>
    <s v="N"/>
    <x v="2"/>
    <n v="134508598"/>
    <n v="28"/>
    <n v="43"/>
    <n v="20230306"/>
    <s v="NET ITEM"/>
    <n v="15"/>
    <s v="Y"/>
    <s v="Tech rep lvl + Dia a Dia + VGF2"/>
    <s v="FULL PAYMENT"/>
    <m/>
    <n v="688.34180000000003"/>
    <n v="526.49180000000001"/>
    <n v="84.07"/>
    <m/>
    <s v="BODY WASH"/>
    <s v="SHOWER GEL/BODY WASH"/>
    <s v="WASH"/>
    <s v="MALE"/>
    <s v="EXCLUSIVE/PRIVE FRANCHISE"/>
    <s v="EXCLUSIVE RESERVE"/>
    <n v="0"/>
    <n v="100"/>
    <n v="100"/>
    <s v="N"/>
    <s v="N"/>
    <n v="50011"/>
    <m/>
    <s v="N"/>
    <m/>
    <m/>
    <m/>
    <m/>
    <m/>
    <m/>
    <m/>
    <m/>
    <s v="N"/>
    <n v="60853019"/>
    <s v="NCF"/>
    <m/>
    <x v="0"/>
    <m/>
    <n v="6"/>
    <s v="NCF BEAUTY"/>
    <s v="N"/>
    <m/>
    <m/>
    <s v="N"/>
    <n v="20230306"/>
    <m/>
    <n v="134507579"/>
    <s v="MIXED"/>
    <s v="Tech rep lvl"/>
    <s v="CosmÃ©ticos"/>
    <n v="1"/>
    <m/>
    <n v="0"/>
    <n v="0"/>
    <n v="100"/>
    <n v="134508597"/>
    <n v="999"/>
    <n v="2"/>
    <x v="0"/>
    <x v="0"/>
    <n v="0.68589999999999995"/>
    <n v="0.68589999999999995"/>
    <n v="0.68589999999999995"/>
    <n v="0.68589999999999995"/>
    <n v="0.68589999999999995"/>
    <n v="13.29"/>
    <n v="15.19"/>
    <n v="13.29"/>
    <n v="12.34"/>
    <n v="11.77"/>
    <s v="Brasil + Dia a Dia + VGF2"/>
    <s v="Bronze + Dia a Dia + VGF2"/>
    <s v="Prata + Dia a Dia + VGF2"/>
    <s v="Ouro + Dia a Dia + VGF2"/>
    <s v="Estrela + Dia a Dia + VGF2"/>
    <n v="30"/>
    <n v="20"/>
    <n v="30"/>
    <n v="35"/>
    <n v="38"/>
    <n v="45.79"/>
    <n v="45.79"/>
    <n v="45.79"/>
    <n v="45.79"/>
    <n v="45.79"/>
    <n v="0"/>
    <n v="0"/>
    <n v="0"/>
    <n v="0"/>
    <n v="0"/>
    <n v="13.29"/>
    <n v="15.19"/>
    <n v="13.29"/>
    <n v="12.34"/>
    <n v="11.77"/>
    <n v="5.7"/>
    <n v="3.8"/>
    <n v="5.7"/>
    <n v="6.65"/>
    <n v="7.22"/>
    <n v="30"/>
    <n v="79"/>
    <n v="69"/>
    <n v="64"/>
    <n v="61"/>
  </r>
  <r>
    <n v="624222"/>
    <x v="993"/>
    <n v="20200319"/>
    <m/>
    <s v="FRAGRANCE"/>
    <x v="397"/>
    <s v="AVON BLACK SUEDE DARK HAIR AND BODY WASH"/>
    <n v="1222013"/>
    <x v="993"/>
    <n v="1"/>
    <s v="IN-LINE (EXCL NR)"/>
    <s v="REPRESENTATIVE OFFER"/>
    <n v="0.68589999999999995"/>
    <m/>
    <n v="1.8140000000000001"/>
    <m/>
    <m/>
    <n v="13.29"/>
    <n v="18.989999999999998"/>
    <n v="156"/>
    <n v="156"/>
    <n v="6"/>
    <s v="WORK IN PROGRESS"/>
    <n v="134507579"/>
    <s v="NO INCENTIVE"/>
    <s v="N"/>
    <s v="N"/>
    <s v="N"/>
    <s v="N"/>
    <x v="2"/>
    <n v="134508380"/>
    <n v="28"/>
    <n v="43"/>
    <n v="20230306"/>
    <s v="NET ITEM"/>
    <n v="15"/>
    <s v="Y"/>
    <s v="Tech rep lvl + Dia a Dia + VGF2"/>
    <s v="FULL PAYMENT"/>
    <m/>
    <n v="1380.0719999999999"/>
    <n v="1097.088"/>
    <n v="86.07"/>
    <m/>
    <s v="BODY WASH"/>
    <s v="SHOWER GEL/BODY WASH"/>
    <s v="WASH"/>
    <s v="MALE"/>
    <s v="BLACK SUEDE FRANCHISE"/>
    <s v="BLACK SUEDE DARK"/>
    <n v="0"/>
    <n v="100"/>
    <n v="100"/>
    <s v="N"/>
    <s v="N"/>
    <n v="50030"/>
    <m/>
    <s v="N"/>
    <m/>
    <m/>
    <m/>
    <m/>
    <m/>
    <m/>
    <m/>
    <m/>
    <s v="N"/>
    <n v="60853019"/>
    <s v="NCF"/>
    <m/>
    <x v="0"/>
    <m/>
    <n v="6"/>
    <s v="NCF BEAUTY"/>
    <s v="N"/>
    <m/>
    <m/>
    <s v="N"/>
    <n v="20230306"/>
    <m/>
    <n v="134507579"/>
    <s v="MIXED"/>
    <s v="Tech rep lvl"/>
    <s v="CosmÃ©ticos"/>
    <n v="1"/>
    <m/>
    <n v="0"/>
    <n v="0"/>
    <n v="100"/>
    <n v="134508379"/>
    <n v="999"/>
    <n v="2"/>
    <x v="0"/>
    <x v="0"/>
    <n v="0.68589999999999995"/>
    <n v="0.68589999999999995"/>
    <n v="0.68589999999999995"/>
    <n v="0.68589999999999995"/>
    <n v="0.68589999999999995"/>
    <n v="13.29"/>
    <n v="15.19"/>
    <n v="13.29"/>
    <n v="12.34"/>
    <n v="11.77"/>
    <s v="Brasil + Dia a Dia + VGF2"/>
    <s v="Bronze + Dia a Dia + VGF2"/>
    <s v="Prata + Dia a Dia + VGF2"/>
    <s v="Ouro + Dia a Dia + VGF2"/>
    <s v="Estrela + Dia a Dia + VGF2"/>
    <n v="30"/>
    <n v="20"/>
    <n v="30"/>
    <n v="35"/>
    <n v="38"/>
    <n v="45.79"/>
    <n v="45.79"/>
    <n v="45.79"/>
    <n v="45.79"/>
    <n v="45.79"/>
    <n v="0"/>
    <n v="0"/>
    <n v="0"/>
    <n v="0"/>
    <n v="0"/>
    <n v="13.29"/>
    <n v="15.19"/>
    <n v="13.29"/>
    <n v="12.34"/>
    <n v="11.77"/>
    <n v="5.7"/>
    <n v="3.8"/>
    <n v="5.7"/>
    <n v="6.65"/>
    <n v="7.22"/>
    <n v="30"/>
    <n v="79"/>
    <n v="69"/>
    <n v="64"/>
    <n v="61"/>
  </r>
  <r>
    <n v="625185"/>
    <x v="994"/>
    <n v="20210301"/>
    <m/>
    <s v="FRAGRANCE"/>
    <x v="397"/>
    <s v="PROJETO HOMOTETICOS SEGNO"/>
    <n v="1222608"/>
    <x v="994"/>
    <n v="1"/>
    <s v="IN-LINE (EXCL NR)"/>
    <s v="REPRESENTATIVE OFFER"/>
    <n v="0.68589999999999995"/>
    <m/>
    <n v="8.0579999999999998"/>
    <m/>
    <m/>
    <n v="58.03"/>
    <n v="82.9"/>
    <n v="113"/>
    <n v="113"/>
    <n v="6"/>
    <s v="WORK IN PROGRESS"/>
    <n v="134507579"/>
    <s v="NO INCENTIVE"/>
    <s v="N"/>
    <s v="N"/>
    <s v="N"/>
    <s v="N"/>
    <x v="2"/>
    <n v="134508586"/>
    <n v="28"/>
    <n v="43"/>
    <n v="20230306"/>
    <s v="NET ITEM"/>
    <n v="15"/>
    <s v="Y"/>
    <s v="Tech rep lvl + Dia a Dia + VGF2"/>
    <s v="FULL PAYMENT"/>
    <m/>
    <n v="4356.8711000000003"/>
    <n v="3446.3171000000002"/>
    <n v="85.83"/>
    <m/>
    <s v="EDP SPRAY"/>
    <s v="EDP/EDT/COLOGNE"/>
    <s v="FRAGRANCE JUICES"/>
    <s v="MALE"/>
    <s v="SEGNO FRANCHISE"/>
    <s v="SEGNO"/>
    <n v="0"/>
    <n v="100"/>
    <n v="100"/>
    <s v="N"/>
    <s v="N"/>
    <n v="50371"/>
    <m/>
    <s v="N"/>
    <m/>
    <m/>
    <m/>
    <m/>
    <m/>
    <m/>
    <m/>
    <m/>
    <s v="N"/>
    <n v="60853019"/>
    <s v="NCF"/>
    <m/>
    <x v="0"/>
    <m/>
    <n v="6"/>
    <s v="NCF BEAUTY"/>
    <s v="N"/>
    <m/>
    <m/>
    <s v="N"/>
    <n v="20230306"/>
    <m/>
    <n v="134507579"/>
    <s v="MIXED"/>
    <s v="Tech rep lvl"/>
    <s v="CosmÃ©ticos"/>
    <n v="1"/>
    <m/>
    <n v="0"/>
    <n v="0"/>
    <n v="100"/>
    <n v="134508585"/>
    <n v="999"/>
    <n v="2"/>
    <x v="0"/>
    <x v="0"/>
    <n v="0.68589999999999995"/>
    <n v="0.68589999999999995"/>
    <n v="0.68589999999999995"/>
    <n v="0.68589999999999995"/>
    <n v="0.68589999999999995"/>
    <n v="58.03"/>
    <n v="66.319999999999993"/>
    <n v="58.03"/>
    <n v="53.89"/>
    <n v="51.4"/>
    <s v="Brasil + Dia a Dia + VGF2"/>
    <s v="Bronze + Dia a Dia + VGF2"/>
    <s v="Prata + Dia a Dia + VGF2"/>
    <s v="Ouro + Dia a Dia + VGF2"/>
    <s v="Estrela + Dia a Dia + VGF2"/>
    <n v="30"/>
    <n v="20"/>
    <n v="30"/>
    <n v="35"/>
    <n v="38"/>
    <n v="45.79"/>
    <n v="45.79"/>
    <n v="45.79"/>
    <n v="45.79"/>
    <n v="45.79"/>
    <n v="0"/>
    <n v="0"/>
    <n v="0"/>
    <n v="0"/>
    <n v="0"/>
    <n v="58.03"/>
    <n v="66.319999999999993"/>
    <n v="58.03"/>
    <n v="53.89"/>
    <n v="51.4"/>
    <n v="24.87"/>
    <n v="16.579999999999998"/>
    <n v="24.87"/>
    <n v="29.01"/>
    <n v="31.5"/>
    <n v="30"/>
    <n v="80"/>
    <n v="70"/>
    <n v="65"/>
    <n v="62"/>
  </r>
  <r>
    <n v="625186"/>
    <x v="995"/>
    <n v="20210310"/>
    <m/>
    <s v="FRAGRANCE"/>
    <x v="397"/>
    <s v="PROJETO HOMOTETICO SEGNO SUCCESS"/>
    <n v="1222609"/>
    <x v="995"/>
    <n v="1"/>
    <s v="IN-LINE (EXCL NR)"/>
    <s v="REPRESENTATIVE OFFER"/>
    <n v="0.68589999999999995"/>
    <m/>
    <n v="8.7349999999999994"/>
    <m/>
    <m/>
    <n v="58.03"/>
    <n v="82.9"/>
    <n v="92"/>
    <n v="92"/>
    <n v="6"/>
    <s v="WORK IN PROGRESS"/>
    <n v="134507579"/>
    <s v="NO INCENTIVE"/>
    <s v="N"/>
    <s v="N"/>
    <s v="N"/>
    <s v="N"/>
    <x v="2"/>
    <n v="134508062"/>
    <n v="28"/>
    <n v="43"/>
    <n v="20230306"/>
    <s v="NET ITEM"/>
    <n v="15"/>
    <s v="Y"/>
    <s v="Tech rep lvl + Dia a Dia + VGF2"/>
    <s v="FULL PAYMENT"/>
    <m/>
    <n v="3546.5693999999999"/>
    <n v="2742.9494"/>
    <n v="84.64"/>
    <m/>
    <s v="EDP SPRAY"/>
    <s v="EDP/EDT/COLOGNE"/>
    <s v="FRAGRANCE JUICES"/>
    <s v="MALE"/>
    <s v="SEGNO FRANCHISE"/>
    <s v="SEGNO SUCCESS"/>
    <n v="0"/>
    <n v="100"/>
    <n v="100"/>
    <s v="N"/>
    <s v="N"/>
    <n v="40497"/>
    <m/>
    <s v="N"/>
    <m/>
    <m/>
    <m/>
    <m/>
    <m/>
    <m/>
    <m/>
    <m/>
    <s v="N"/>
    <n v="60853019"/>
    <s v="NCF"/>
    <m/>
    <x v="0"/>
    <m/>
    <n v="6"/>
    <s v="NCF BEAUTY"/>
    <s v="N"/>
    <m/>
    <m/>
    <s v="N"/>
    <n v="20230306"/>
    <m/>
    <n v="134507579"/>
    <s v="MIXED"/>
    <s v="Tech rep lvl"/>
    <s v="CosmÃ©ticos"/>
    <n v="1"/>
    <m/>
    <n v="0"/>
    <n v="0"/>
    <n v="100"/>
    <n v="134508061"/>
    <n v="999"/>
    <n v="2"/>
    <x v="0"/>
    <x v="0"/>
    <n v="0.68589999999999995"/>
    <n v="0.68589999999999995"/>
    <n v="0.68589999999999995"/>
    <n v="0.68589999999999995"/>
    <n v="0.68589999999999995"/>
    <n v="58.03"/>
    <n v="66.319999999999993"/>
    <n v="58.03"/>
    <n v="53.89"/>
    <n v="51.4"/>
    <s v="Brasil + Dia a Dia + VGF2"/>
    <s v="Bronze + Dia a Dia + VGF2"/>
    <s v="Prata + Dia a Dia + VGF2"/>
    <s v="Ouro + Dia a Dia + VGF2"/>
    <s v="Estrela + Dia a Dia + VGF2"/>
    <n v="30"/>
    <n v="20"/>
    <n v="30"/>
    <n v="35"/>
    <n v="38"/>
    <n v="45.79"/>
    <n v="45.79"/>
    <n v="45.79"/>
    <n v="45.79"/>
    <n v="45.79"/>
    <n v="0"/>
    <n v="0"/>
    <n v="0"/>
    <n v="0"/>
    <n v="0"/>
    <n v="58.03"/>
    <n v="66.319999999999993"/>
    <n v="58.03"/>
    <n v="53.89"/>
    <n v="51.4"/>
    <n v="24.87"/>
    <n v="16.579999999999998"/>
    <n v="24.87"/>
    <n v="29.01"/>
    <n v="31.5"/>
    <n v="30"/>
    <n v="80"/>
    <n v="70"/>
    <n v="65"/>
    <n v="62"/>
  </r>
  <r>
    <n v="625187"/>
    <x v="996"/>
    <n v="20200311"/>
    <m/>
    <s v="FRAGRANCE"/>
    <x v="397"/>
    <s v="PROJETO HOMOTETICO FAR AWAY GLAMOUR"/>
    <n v="1222610"/>
    <x v="996"/>
    <n v="1"/>
    <s v="IN-LINE (EXCL NR)"/>
    <s v="REPRESENTATIVE OFFER"/>
    <n v="0.68589999999999995"/>
    <m/>
    <n v="7.2610000000000001"/>
    <m/>
    <m/>
    <n v="41.93"/>
    <n v="59.9"/>
    <n v="260"/>
    <n v="260"/>
    <n v="6"/>
    <s v="WORK IN PROGRESS"/>
    <n v="134507579"/>
    <s v="NO INCENTIVE"/>
    <s v="N"/>
    <s v="N"/>
    <s v="N"/>
    <s v="N"/>
    <x v="2"/>
    <n v="134507605"/>
    <n v="28"/>
    <n v="43"/>
    <n v="20230306"/>
    <s v="NET ITEM"/>
    <n v="15"/>
    <s v="Y"/>
    <s v="Tech rep lvl + Dia a Dia + VGF2"/>
    <s v="FULL PAYMENT"/>
    <m/>
    <n v="7263.0636999999997"/>
    <n v="5375.2037"/>
    <n v="82.33"/>
    <m/>
    <s v="EDP SPRAY"/>
    <s v="EDP/EDT/COLOGNE"/>
    <s v="FRAGRANCE JUICES"/>
    <s v="FEMALE"/>
    <s v="FAR AWAY FRANCHISE"/>
    <s v="FAR AWAY GLAMOUR"/>
    <n v="0"/>
    <n v="100"/>
    <n v="100"/>
    <s v="N"/>
    <s v="N"/>
    <n v="51543"/>
    <m/>
    <s v="N"/>
    <m/>
    <m/>
    <m/>
    <m/>
    <m/>
    <m/>
    <m/>
    <m/>
    <s v="N"/>
    <n v="60853019"/>
    <s v="NCF"/>
    <m/>
    <x v="0"/>
    <m/>
    <n v="6"/>
    <s v="NCF BEAUTY"/>
    <s v="N"/>
    <m/>
    <m/>
    <s v="N"/>
    <n v="20230306"/>
    <m/>
    <n v="134507579"/>
    <s v="MIXED"/>
    <s v="Tech rep lvl"/>
    <s v="CosmÃ©ticos"/>
    <n v="1"/>
    <m/>
    <n v="0"/>
    <n v="0"/>
    <n v="100"/>
    <n v="134507604"/>
    <n v="999"/>
    <n v="2"/>
    <x v="0"/>
    <x v="0"/>
    <n v="0.68589999999999995"/>
    <n v="0.68589999999999995"/>
    <n v="0.68589999999999995"/>
    <n v="0.68589999999999995"/>
    <n v="0.68589999999999995"/>
    <n v="41.93"/>
    <n v="47.92"/>
    <n v="41.93"/>
    <n v="38.94"/>
    <n v="37.14"/>
    <s v="Brasil + Dia a Dia + VGF2"/>
    <s v="Bronze + Dia a Dia + VGF2"/>
    <s v="Prata + Dia a Dia + VGF2"/>
    <s v="Ouro + Dia a Dia + VGF2"/>
    <s v="Estrela + Dia a Dia + VGF2"/>
    <n v="30"/>
    <n v="20"/>
    <n v="30"/>
    <n v="35"/>
    <n v="38"/>
    <n v="45.79"/>
    <n v="45.79"/>
    <n v="45.79"/>
    <n v="45.79"/>
    <n v="45.79"/>
    <n v="0"/>
    <n v="0"/>
    <n v="0"/>
    <n v="0"/>
    <n v="0"/>
    <n v="41.93"/>
    <n v="47.92"/>
    <n v="41.93"/>
    <n v="38.94"/>
    <n v="37.14"/>
    <n v="17.97"/>
    <n v="11.98"/>
    <n v="17.97"/>
    <n v="20.96"/>
    <n v="22.76"/>
    <n v="30"/>
    <n v="80"/>
    <n v="70"/>
    <n v="65"/>
    <n v="62"/>
  </r>
  <r>
    <n v="625188"/>
    <x v="997"/>
    <n v="20210301"/>
    <m/>
    <s v="FRAGRANCE"/>
    <x v="397"/>
    <s v="PROJETO HOMOTETICO FAR AWAY"/>
    <n v="1222611"/>
    <x v="997"/>
    <n v="1"/>
    <s v="IN-LINE (EXCL NR)"/>
    <s v="REPRESENTATIVE OFFER"/>
    <n v="0.68589999999999995"/>
    <m/>
    <n v="6.4480000000000004"/>
    <m/>
    <m/>
    <n v="41.93"/>
    <n v="59.9"/>
    <n v="202"/>
    <n v="202"/>
    <n v="6"/>
    <s v="WORK IN PROGRESS"/>
    <n v="134507579"/>
    <s v="NO INCENTIVE"/>
    <s v="N"/>
    <s v="N"/>
    <s v="N"/>
    <s v="N"/>
    <x v="2"/>
    <n v="134507858"/>
    <n v="28"/>
    <n v="43"/>
    <n v="20230306"/>
    <s v="NET ITEM"/>
    <n v="15"/>
    <s v="Y"/>
    <s v="Tech rep lvl + Dia a Dia + VGF2"/>
    <s v="FULL PAYMENT"/>
    <m/>
    <n v="5640.5123999999996"/>
    <n v="4338.0164000000004"/>
    <n v="84.31"/>
    <m/>
    <s v="EDP SPRAY"/>
    <s v="EDP/EDT/COLOGNE"/>
    <s v="FRAGRANCE JUICES"/>
    <s v="FEMALE"/>
    <s v="FAR AWAY FRANCHISE"/>
    <s v="FAR AWAY"/>
    <n v="0"/>
    <n v="100"/>
    <n v="100"/>
    <s v="N"/>
    <s v="N"/>
    <n v="50028"/>
    <m/>
    <s v="N"/>
    <m/>
    <m/>
    <m/>
    <m/>
    <m/>
    <m/>
    <m/>
    <m/>
    <s v="N"/>
    <n v="60853019"/>
    <s v="NCF"/>
    <m/>
    <x v="0"/>
    <m/>
    <n v="6"/>
    <s v="NCF BEAUTY"/>
    <s v="N"/>
    <m/>
    <m/>
    <s v="N"/>
    <n v="20230306"/>
    <m/>
    <n v="134507579"/>
    <s v="MIXED"/>
    <s v="Tech rep lvl"/>
    <s v="CosmÃ©ticos"/>
    <n v="1"/>
    <m/>
    <n v="0"/>
    <n v="0"/>
    <n v="100"/>
    <n v="134507857"/>
    <n v="999"/>
    <n v="2"/>
    <x v="0"/>
    <x v="0"/>
    <n v="0.68589999999999995"/>
    <n v="0.68589999999999995"/>
    <n v="0.68589999999999995"/>
    <n v="0.68589999999999995"/>
    <n v="0.68589999999999995"/>
    <n v="41.93"/>
    <n v="47.92"/>
    <n v="41.93"/>
    <n v="38.94"/>
    <n v="37.14"/>
    <s v="Brasil + Dia a Dia + VGF2"/>
    <s v="Bronze + Dia a Dia + VGF2"/>
    <s v="Prata + Dia a Dia + VGF2"/>
    <s v="Ouro + Dia a Dia + VGF2"/>
    <s v="Estrela + Dia a Dia + VGF2"/>
    <n v="30"/>
    <n v="20"/>
    <n v="30"/>
    <n v="35"/>
    <n v="38"/>
    <n v="45.79"/>
    <n v="45.79"/>
    <n v="45.79"/>
    <n v="45.79"/>
    <n v="45.79"/>
    <n v="0"/>
    <n v="0"/>
    <n v="0"/>
    <n v="0"/>
    <n v="0"/>
    <n v="41.93"/>
    <n v="47.92"/>
    <n v="41.93"/>
    <n v="38.94"/>
    <n v="37.14"/>
    <n v="17.97"/>
    <n v="11.98"/>
    <n v="17.97"/>
    <n v="20.96"/>
    <n v="22.76"/>
    <n v="30"/>
    <n v="80"/>
    <n v="70"/>
    <n v="65"/>
    <n v="62"/>
  </r>
  <r>
    <n v="625642"/>
    <x v="998"/>
    <n v="20210311"/>
    <m/>
    <s v="FRAGRANCE"/>
    <x v="397"/>
    <s v="300KM/H GAMER HBW LATAM"/>
    <n v="1222802"/>
    <x v="998"/>
    <n v="1"/>
    <s v="IN-LINE (EXCL NR)"/>
    <s v="REPRESENTATIVE OFFER"/>
    <n v="0.68589999999999995"/>
    <m/>
    <n v="1.722"/>
    <m/>
    <m/>
    <n v="13.29"/>
    <n v="18.989999999999998"/>
    <n v="117"/>
    <n v="117"/>
    <n v="6"/>
    <s v="WORK IN PROGRESS"/>
    <n v="134507579"/>
    <s v="NO INCENTIVE"/>
    <s v="N"/>
    <s v="N"/>
    <s v="N"/>
    <s v="N"/>
    <x v="2"/>
    <n v="134508280"/>
    <n v="28"/>
    <n v="43"/>
    <n v="20230306"/>
    <s v="NET ITEM"/>
    <n v="15"/>
    <s v="Y"/>
    <s v="Tech rep lvl + Dia a Dia + VGF2"/>
    <s v="FULL PAYMENT"/>
    <m/>
    <n v="1034.2068999999999"/>
    <n v="832.73289999999997"/>
    <n v="86.78"/>
    <m/>
    <s v="BODY WASH"/>
    <s v="SHOWER GEL/BODY WASH"/>
    <s v="WASH"/>
    <s v="MALE"/>
    <s v="FULL SPEED/RPM FRANCHISE"/>
    <s v="FULL SPEED GAMER"/>
    <n v="0"/>
    <n v="100"/>
    <n v="100"/>
    <s v="N"/>
    <s v="N"/>
    <n v="50193"/>
    <m/>
    <s v="N"/>
    <s v="RP"/>
    <n v="13.6"/>
    <n v="18.989999999999998"/>
    <n v="18.989999999999998"/>
    <m/>
    <m/>
    <m/>
    <m/>
    <s v="N"/>
    <n v="60853019"/>
    <s v="NCF"/>
    <m/>
    <x v="0"/>
    <m/>
    <n v="6"/>
    <s v="NCF BEAUTY"/>
    <s v="N"/>
    <m/>
    <m/>
    <s v="N"/>
    <n v="20230306"/>
    <m/>
    <n v="134507579"/>
    <s v="MIXED"/>
    <s v="Tech rep lvl"/>
    <s v="CosmÃ©ticos"/>
    <n v="1"/>
    <m/>
    <n v="0"/>
    <n v="0"/>
    <n v="100"/>
    <n v="134508279"/>
    <n v="999"/>
    <n v="2"/>
    <x v="0"/>
    <x v="0"/>
    <n v="0.68589999999999995"/>
    <n v="0.68589999999999995"/>
    <n v="0.68589999999999995"/>
    <n v="0.68589999999999995"/>
    <n v="0.68589999999999995"/>
    <n v="13.29"/>
    <n v="15.19"/>
    <n v="13.29"/>
    <n v="12.34"/>
    <n v="11.77"/>
    <s v="Brasil + Dia a Dia + VGF2"/>
    <s v="Bronze + Dia a Dia + VGF2"/>
    <s v="Prata + Dia a Dia + VGF2"/>
    <s v="Ouro + Dia a Dia + VGF2"/>
    <s v="Estrela + Dia a Dia + VGF2"/>
    <n v="30"/>
    <n v="20"/>
    <n v="30"/>
    <n v="35"/>
    <n v="38"/>
    <n v="45.79"/>
    <n v="45.79"/>
    <n v="45.79"/>
    <n v="45.79"/>
    <n v="45.79"/>
    <n v="0"/>
    <n v="0"/>
    <n v="0"/>
    <n v="0"/>
    <n v="0"/>
    <n v="13.29"/>
    <n v="15.19"/>
    <n v="13.29"/>
    <n v="12.34"/>
    <n v="11.77"/>
    <n v="5.7"/>
    <n v="3.8"/>
    <n v="5.7"/>
    <n v="6.65"/>
    <n v="7.22"/>
    <n v="30"/>
    <n v="79"/>
    <n v="69"/>
    <n v="64"/>
    <n v="61"/>
  </r>
  <r>
    <n v="625847"/>
    <x v="999"/>
    <n v="20200314"/>
    <m/>
    <s v="FRAGRANCE"/>
    <x v="397"/>
    <s v="EXCLUSIVE IN BLUE ASC NEW DECO"/>
    <n v="1222915"/>
    <x v="999"/>
    <n v="1"/>
    <s v="IN-LINE (EXCL NR)"/>
    <s v="REPRESENTATIVE OFFER"/>
    <n v="0.54369999999999996"/>
    <m/>
    <n v="1.788"/>
    <m/>
    <m/>
    <n v="13.29"/>
    <n v="18.989999999999998"/>
    <n v="548"/>
    <n v="548"/>
    <n v="6"/>
    <s v="WORK IN PROGRESS"/>
    <n v="134507579"/>
    <s v="NO INCENTIVE"/>
    <s v="N"/>
    <s v="N"/>
    <s v="N"/>
    <s v="N"/>
    <x v="2"/>
    <n v="134509213"/>
    <n v="28"/>
    <n v="43"/>
    <n v="20230306"/>
    <s v="NET ITEM"/>
    <n v="15"/>
    <s v="Y"/>
    <s v="Tech rep lvl + Dia a Dia + VGF2"/>
    <s v="FULL PAYMENT"/>
    <m/>
    <n v="3846.8134"/>
    <n v="2866.9893999999999"/>
    <n v="82.68"/>
    <m/>
    <s v="AFTER SHAVE LOTION"/>
    <s v="AFTER SHAVE"/>
    <s v="GROOMING"/>
    <s v="MALE"/>
    <s v="REFINED FRANCHISE"/>
    <s v="REFINED ORIGINAL"/>
    <n v="0"/>
    <n v="100"/>
    <n v="100"/>
    <s v="N"/>
    <s v="N"/>
    <n v="52053"/>
    <m/>
    <s v="N"/>
    <m/>
    <m/>
    <m/>
    <m/>
    <m/>
    <m/>
    <m/>
    <m/>
    <s v="N"/>
    <n v="60853019"/>
    <s v="NCF"/>
    <m/>
    <x v="0"/>
    <m/>
    <n v="6"/>
    <s v="NCF BEAUTY"/>
    <s v="N"/>
    <m/>
    <m/>
    <s v="N"/>
    <n v="20230306"/>
    <m/>
    <n v="134507579"/>
    <s v="MIXED"/>
    <s v="Tech rep lvl"/>
    <s v="CosmÃ©ticos"/>
    <n v="1"/>
    <m/>
    <n v="0"/>
    <n v="0"/>
    <n v="100"/>
    <n v="134509212"/>
    <n v="999"/>
    <n v="2"/>
    <x v="0"/>
    <x v="0"/>
    <n v="0.54369999999999996"/>
    <n v="0.54369999999999996"/>
    <n v="0.54369999999999996"/>
    <n v="0.54369999999999996"/>
    <n v="0.54369999999999996"/>
    <n v="13.29"/>
    <n v="15.19"/>
    <n v="13.29"/>
    <n v="12.34"/>
    <n v="11.77"/>
    <s v="Brasil + Dia a Dia + VGF2"/>
    <s v="Bronze + Dia a Dia + VGF2"/>
    <s v="Prata + Dia a Dia + VGF2"/>
    <s v="Ouro + Dia a Dia + VGF2"/>
    <s v="Estrela + Dia a Dia + VGF2"/>
    <n v="30"/>
    <n v="20"/>
    <n v="30"/>
    <n v="35"/>
    <n v="38"/>
    <n v="83.92"/>
    <n v="83.92"/>
    <n v="83.92"/>
    <n v="83.92"/>
    <n v="83.92"/>
    <n v="0"/>
    <n v="0"/>
    <n v="0"/>
    <n v="0"/>
    <n v="0"/>
    <n v="13.29"/>
    <n v="15.19"/>
    <n v="13.29"/>
    <n v="12.34"/>
    <n v="11.77"/>
    <n v="5.7"/>
    <n v="3.8"/>
    <n v="5.7"/>
    <n v="6.65"/>
    <n v="7.22"/>
    <n v="30"/>
    <n v="79"/>
    <n v="69"/>
    <n v="64"/>
    <n v="61"/>
  </r>
  <r>
    <n v="626099"/>
    <x v="1000"/>
    <n v="20210302"/>
    <m/>
    <s v="FRAGRANCE"/>
    <x v="397"/>
    <s v="PETIT HAPPY BUG SHOWER GEL"/>
    <n v="1223064"/>
    <x v="1000"/>
    <n v="1"/>
    <s v="IN-LINE (EXCL NR)"/>
    <s v="REPRESENTATIVE OFFER"/>
    <n v="0.66269999999999996"/>
    <m/>
    <n v="1.4059999999999999"/>
    <m/>
    <m/>
    <n v="10.49"/>
    <n v="14.99"/>
    <n v="668"/>
    <n v="668"/>
    <n v="6"/>
    <s v="WORK IN PROGRESS"/>
    <n v="134507579"/>
    <s v="NO INCENTIVE"/>
    <s v="N"/>
    <s v="N"/>
    <s v="N"/>
    <s v="N"/>
    <x v="2"/>
    <n v="134507894"/>
    <n v="28"/>
    <n v="43"/>
    <n v="20230306"/>
    <s v="NET ITEM"/>
    <n v="15"/>
    <s v="Y"/>
    <s v="Tech rep lvl + Dia a Dia + VGF2"/>
    <s v="FULL PAYMENT"/>
    <m/>
    <n v="4511.7411000000002"/>
    <n v="3572.5331000000001"/>
    <n v="85.85"/>
    <m/>
    <s v="SHOWER GEL"/>
    <s v="SHOWER GEL/BODY WASH"/>
    <s v="WASH"/>
    <s v="FEMALE"/>
    <s v="PETIT - DEAR FRIENDS"/>
    <s v="PETIT - DEAR FRIENDS"/>
    <n v="0"/>
    <n v="100"/>
    <n v="100"/>
    <s v="N"/>
    <s v="N"/>
    <n v="50964"/>
    <m/>
    <s v="N"/>
    <m/>
    <m/>
    <m/>
    <m/>
    <m/>
    <m/>
    <m/>
    <m/>
    <s v="N"/>
    <n v="60853019"/>
    <s v="NCF"/>
    <m/>
    <x v="0"/>
    <m/>
    <n v="6"/>
    <s v="NCF BEAUTY"/>
    <s v="N"/>
    <m/>
    <m/>
    <s v="N"/>
    <n v="20230306"/>
    <m/>
    <n v="134507579"/>
    <s v="MIXED"/>
    <s v="Tech rep lvl"/>
    <s v="CosmÃ©ticos"/>
    <n v="1"/>
    <m/>
    <n v="0"/>
    <n v="0"/>
    <n v="100"/>
    <n v="134507893"/>
    <n v="999"/>
    <n v="2"/>
    <x v="0"/>
    <x v="0"/>
    <n v="0.66269999999999996"/>
    <n v="0.66269999999999996"/>
    <n v="0.66269999999999996"/>
    <n v="0.66269999999999996"/>
    <n v="0.66269999999999996"/>
    <n v="10.49"/>
    <n v="11.99"/>
    <n v="10.49"/>
    <n v="9.74"/>
    <n v="9.2899999999999991"/>
    <s v="Brasil + Dia a Dia + VGF2"/>
    <s v="Bronze + Dia a Dia + VGF2"/>
    <s v="Prata + Dia a Dia + VGF2"/>
    <s v="Ouro + Dia a Dia + VGF2"/>
    <s v="Estrela + Dia a Dia + VGF2"/>
    <n v="30"/>
    <n v="20"/>
    <n v="30"/>
    <n v="35"/>
    <n v="38"/>
    <n v="50.9"/>
    <n v="50.9"/>
    <n v="50.9"/>
    <n v="50.9"/>
    <n v="50.9"/>
    <n v="0"/>
    <n v="0"/>
    <n v="0"/>
    <n v="0"/>
    <n v="0"/>
    <n v="10.49"/>
    <n v="11.99"/>
    <n v="10.49"/>
    <n v="9.74"/>
    <n v="9.2899999999999991"/>
    <n v="4.5"/>
    <n v="3"/>
    <n v="4.5"/>
    <n v="5.25"/>
    <n v="5.7"/>
    <n v="30"/>
    <n v="79"/>
    <n v="69"/>
    <n v="64"/>
    <n v="61"/>
  </r>
  <r>
    <n v="626102"/>
    <x v="1001"/>
    <n v="20210302"/>
    <m/>
    <s v="FRAGRANCE"/>
    <x v="397"/>
    <s v="PUR BLANCA MY ESSENCE BL"/>
    <n v="1223067"/>
    <x v="1001"/>
    <n v="1"/>
    <s v="IN-LINE (EXCL NR)"/>
    <s v="REPRESENTATIVE OFFER"/>
    <n v="0.68589999999999995"/>
    <m/>
    <n v="2.028"/>
    <m/>
    <m/>
    <n v="10.49"/>
    <n v="14.99"/>
    <n v="579"/>
    <n v="579"/>
    <n v="6"/>
    <s v="WORK IN PROGRESS"/>
    <n v="134507579"/>
    <s v="NO INCENTIVE"/>
    <s v="N"/>
    <s v="N"/>
    <s v="N"/>
    <s v="N"/>
    <x v="2"/>
    <n v="134507942"/>
    <n v="28"/>
    <n v="43"/>
    <n v="20230306"/>
    <s v="NET ITEM"/>
    <n v="15"/>
    <s v="Y"/>
    <s v="Tech rep lvl + Dia a Dia + VGF2"/>
    <s v="FULL PAYMENT"/>
    <m/>
    <n v="4046.1995000000002"/>
    <n v="2871.9875000000002"/>
    <n v="80.28"/>
    <m/>
    <s v="MOISTURIZER CREAM"/>
    <s v="MOISTURIZER"/>
    <s v="BODY CARE"/>
    <s v="FEMALE"/>
    <s v="PUR BLANCA FRANCHISE"/>
    <s v="PUR BLANCA"/>
    <n v="0"/>
    <n v="100"/>
    <n v="100"/>
    <s v="N"/>
    <s v="N"/>
    <n v="52446"/>
    <m/>
    <s v="N"/>
    <m/>
    <m/>
    <m/>
    <m/>
    <m/>
    <m/>
    <m/>
    <m/>
    <s v="N"/>
    <n v="60853019"/>
    <s v="NCF"/>
    <m/>
    <x v="0"/>
    <m/>
    <n v="6"/>
    <s v="NCF BEAUTY"/>
    <s v="N"/>
    <m/>
    <m/>
    <s v="N"/>
    <n v="20230306"/>
    <m/>
    <n v="134507579"/>
    <s v="MIXED"/>
    <s v="Tech rep lvl"/>
    <s v="CosmÃ©ticos"/>
    <n v="1"/>
    <m/>
    <n v="0"/>
    <n v="0"/>
    <n v="100"/>
    <n v="134507941"/>
    <n v="999"/>
    <n v="2"/>
    <x v="0"/>
    <x v="0"/>
    <n v="0.68589999999999995"/>
    <n v="0.68589999999999995"/>
    <n v="0.68589999999999995"/>
    <n v="0.68589999999999995"/>
    <n v="0.68589999999999995"/>
    <n v="10.49"/>
    <n v="11.99"/>
    <n v="10.49"/>
    <n v="9.74"/>
    <n v="9.2899999999999991"/>
    <s v="Brasil + Dia a Dia + VGF2"/>
    <s v="Bronze + Dia a Dia + VGF2"/>
    <s v="Prata + Dia a Dia + VGF2"/>
    <s v="Ouro + Dia a Dia + VGF2"/>
    <s v="Estrela + Dia a Dia + VGF2"/>
    <n v="30"/>
    <n v="20"/>
    <n v="30"/>
    <n v="35"/>
    <n v="38"/>
    <n v="45.79"/>
    <n v="45.79"/>
    <n v="45.79"/>
    <n v="45.79"/>
    <n v="45.79"/>
    <n v="0"/>
    <n v="0"/>
    <n v="0"/>
    <n v="0"/>
    <n v="0"/>
    <n v="10.49"/>
    <n v="11.99"/>
    <n v="10.49"/>
    <n v="9.74"/>
    <n v="9.2899999999999991"/>
    <n v="4.5"/>
    <n v="3"/>
    <n v="4.5"/>
    <n v="5.25"/>
    <n v="5.7"/>
    <n v="30"/>
    <n v="79"/>
    <n v="69"/>
    <n v="64"/>
    <n v="61"/>
  </r>
  <r>
    <n v="626103"/>
    <x v="1002"/>
    <n v="20210302"/>
    <m/>
    <s v="FRAGRANCE"/>
    <x v="397"/>
    <s v="FAR AWAY ROYALE IN SHOWER MOISTURIZER"/>
    <n v="1223068"/>
    <x v="1002"/>
    <n v="1"/>
    <s v="IN-LINE (EXCL NR)"/>
    <s v="REPRESENTATIVE OFFER"/>
    <n v="0.68589999999999995"/>
    <m/>
    <n v="3.7440000000000002"/>
    <m/>
    <m/>
    <n v="18.89"/>
    <n v="26.99"/>
    <n v="378"/>
    <n v="378"/>
    <n v="6"/>
    <s v="WORK IN PROGRESS"/>
    <n v="134507579"/>
    <s v="NO INCENTIVE"/>
    <s v="N"/>
    <s v="N"/>
    <s v="N"/>
    <s v="N"/>
    <x v="2"/>
    <n v="134507930"/>
    <n v="28"/>
    <n v="43"/>
    <n v="20230306"/>
    <s v="NET ITEM"/>
    <n v="15"/>
    <s v="Y"/>
    <s v="Tech rep lvl + Dia a Dia + VGF2"/>
    <s v="FULL PAYMENT"/>
    <m/>
    <n v="4755.3859000000002"/>
    <n v="3340.1538999999998"/>
    <n v="79.78"/>
    <m/>
    <s v="MOISTURIZER LOTION"/>
    <s v="MOISTURIZER"/>
    <s v="BODY CARE"/>
    <s v="FEMALE"/>
    <s v="FAR AWAY FRANCHISE"/>
    <s v="FAR AWAY ROYALE"/>
    <n v="0"/>
    <n v="100"/>
    <n v="100"/>
    <s v="N"/>
    <s v="N"/>
    <n v="50166"/>
    <m/>
    <s v="N"/>
    <m/>
    <m/>
    <m/>
    <m/>
    <m/>
    <m/>
    <m/>
    <m/>
    <s v="N"/>
    <n v="60853019"/>
    <s v="NCF"/>
    <m/>
    <x v="0"/>
    <m/>
    <n v="6"/>
    <s v="NCF BEAUTY"/>
    <s v="N"/>
    <m/>
    <m/>
    <s v="N"/>
    <n v="20230306"/>
    <m/>
    <n v="134507579"/>
    <s v="MIXED"/>
    <s v="Tech rep lvl"/>
    <s v="CosmÃ©ticos"/>
    <n v="1"/>
    <m/>
    <n v="0"/>
    <n v="0"/>
    <n v="100"/>
    <n v="134507929"/>
    <n v="999"/>
    <n v="2"/>
    <x v="0"/>
    <x v="0"/>
    <n v="0.68589999999999995"/>
    <n v="0.68589999999999995"/>
    <n v="0.68589999999999995"/>
    <n v="0.68589999999999995"/>
    <n v="0.68589999999999995"/>
    <n v="18.89"/>
    <n v="21.59"/>
    <n v="18.89"/>
    <n v="17.54"/>
    <n v="16.73"/>
    <s v="Brasil + Dia a Dia + VGF2"/>
    <s v="Bronze + Dia a Dia + VGF2"/>
    <s v="Prata + Dia a Dia + VGF2"/>
    <s v="Ouro + Dia a Dia + VGF2"/>
    <s v="Estrela + Dia a Dia + VGF2"/>
    <n v="30"/>
    <n v="20"/>
    <n v="30"/>
    <n v="35"/>
    <n v="38"/>
    <n v="45.79"/>
    <n v="45.79"/>
    <n v="45.79"/>
    <n v="45.79"/>
    <n v="45.79"/>
    <n v="0"/>
    <n v="0"/>
    <n v="0"/>
    <n v="0"/>
    <n v="0"/>
    <n v="18.89"/>
    <n v="21.59"/>
    <n v="18.89"/>
    <n v="17.54"/>
    <n v="16.73"/>
    <n v="8.1"/>
    <n v="5.4"/>
    <n v="8.1"/>
    <n v="9.4499999999999993"/>
    <n v="10.26"/>
    <n v="30"/>
    <n v="79"/>
    <n v="69"/>
    <n v="64"/>
    <n v="61"/>
  </r>
  <r>
    <n v="626105"/>
    <x v="1003"/>
    <n v="20210301"/>
    <m/>
    <s v="FRAGRANCE"/>
    <x v="397"/>
    <s v="SPIRIT BAR SOAP"/>
    <n v="1223070"/>
    <x v="1003"/>
    <n v="1"/>
    <s v="IN-LINE (EXCL NR)"/>
    <s v="REPRESENTATIVE OFFER"/>
    <n v="0.78320000000000001"/>
    <m/>
    <n v="3.698"/>
    <m/>
    <m/>
    <n v="10.49"/>
    <n v="14.99"/>
    <n v="263"/>
    <n v="263"/>
    <n v="6"/>
    <s v="WORK IN PROGRESS"/>
    <n v="134507579"/>
    <s v="NO INCENTIVE"/>
    <s v="N"/>
    <s v="N"/>
    <s v="N"/>
    <s v="N"/>
    <x v="2"/>
    <n v="134508574"/>
    <n v="28"/>
    <n v="43"/>
    <n v="20230306"/>
    <s v="NET ITEM"/>
    <n v="15"/>
    <s v="Y"/>
    <s v="Tech rep lvl + Dia a Dia + VGF2"/>
    <s v="FULL PAYMENT"/>
    <m/>
    <n v="2097.7777000000001"/>
    <n v="1125.2037"/>
    <n v="68.5"/>
    <m/>
    <s v="SOAP BAR"/>
    <s v="SOAP"/>
    <s v="WASH"/>
    <s v="MALE"/>
    <s v="SPIRIT"/>
    <s v="SPIRIT"/>
    <n v="0"/>
    <n v="100"/>
    <n v="100"/>
    <s v="N"/>
    <s v="N"/>
    <n v="50351"/>
    <m/>
    <s v="N"/>
    <m/>
    <m/>
    <m/>
    <m/>
    <m/>
    <m/>
    <m/>
    <m/>
    <s v="N"/>
    <n v="60853019"/>
    <s v="NCF"/>
    <m/>
    <x v="0"/>
    <m/>
    <n v="6"/>
    <s v="NCF BEAUTY"/>
    <s v="N"/>
    <m/>
    <m/>
    <s v="N"/>
    <n v="20230306"/>
    <m/>
    <n v="134507579"/>
    <s v="MIXED"/>
    <s v="Tech rep lvl"/>
    <s v="CosmÃ©ticos"/>
    <n v="1"/>
    <m/>
    <n v="0"/>
    <n v="0"/>
    <n v="100"/>
    <n v="134508573"/>
    <n v="999"/>
    <n v="2"/>
    <x v="0"/>
    <x v="0"/>
    <n v="0.78320000000000001"/>
    <n v="0.78320000000000001"/>
    <n v="0.78320000000000001"/>
    <n v="0.78320000000000001"/>
    <n v="0.78320000000000001"/>
    <n v="10.49"/>
    <n v="11.99"/>
    <n v="10.49"/>
    <n v="9.74"/>
    <n v="9.2899999999999991"/>
    <s v="Brasil + Dia a Dia + VGF2"/>
    <s v="Bronze + Dia a Dia + VGF2"/>
    <s v="Prata + Dia a Dia + VGF2"/>
    <s v="Ouro + Dia a Dia + VGF2"/>
    <s v="Estrela + Dia a Dia + VGF2"/>
    <n v="30"/>
    <n v="20"/>
    <n v="30"/>
    <n v="35"/>
    <n v="38"/>
    <n v="27.68"/>
    <n v="27.68"/>
    <n v="27.68"/>
    <n v="27.68"/>
    <n v="27.68"/>
    <n v="0"/>
    <n v="0"/>
    <n v="0"/>
    <n v="0"/>
    <n v="0"/>
    <n v="10.49"/>
    <n v="11.99"/>
    <n v="10.49"/>
    <n v="9.74"/>
    <n v="9.2899999999999991"/>
    <n v="4.5"/>
    <n v="3"/>
    <n v="4.5"/>
    <n v="5.25"/>
    <n v="5.7"/>
    <n v="30"/>
    <n v="79"/>
    <n v="69"/>
    <n v="64"/>
    <n v="61"/>
  </r>
  <r>
    <n v="627946"/>
    <x v="1004"/>
    <n v="20210301"/>
    <m/>
    <s v="FRAGRANCE"/>
    <x v="397"/>
    <s v="FAR AWAY SKIN ELIXIR BODY OIL"/>
    <n v="1220556"/>
    <x v="1004"/>
    <n v="1"/>
    <s v="IN-LINE (EXCL NR)"/>
    <s v="REPRESENTATIVE OFFER"/>
    <n v="0.68589999999999995"/>
    <m/>
    <n v="6.6509999999999998"/>
    <m/>
    <m/>
    <n v="34.99"/>
    <n v="49.99"/>
    <n v="347"/>
    <n v="347"/>
    <n v="6"/>
    <s v="WORK IN PROGRESS"/>
    <n v="134507579"/>
    <s v="NO INCENTIVE"/>
    <s v="N"/>
    <s v="N"/>
    <s v="N"/>
    <s v="N"/>
    <x v="2"/>
    <n v="134507882"/>
    <n v="28"/>
    <n v="43"/>
    <n v="20230306"/>
    <s v="NET ITEM"/>
    <n v="15"/>
    <s v="Y"/>
    <s v="Tech rep lvl + Dia a Dia + VGF2"/>
    <s v="FULL PAYMENT"/>
    <m/>
    <n v="8090.5540000000001"/>
    <n v="5782.6570000000002"/>
    <n v="80.599999999999994"/>
    <m/>
    <s v="ESSENTIAL OIL"/>
    <s v="ESSENTIAL OIL"/>
    <s v="BODY CARE"/>
    <s v="FEMALE"/>
    <s v="FAR AWAY FRANCHISE"/>
    <s v="FAR AWAY"/>
    <n v="0"/>
    <n v="100"/>
    <n v="100"/>
    <s v="N"/>
    <s v="N"/>
    <n v="52183"/>
    <m/>
    <s v="N"/>
    <m/>
    <m/>
    <m/>
    <m/>
    <m/>
    <m/>
    <m/>
    <m/>
    <s v="N"/>
    <n v="60853019"/>
    <s v="NCF"/>
    <m/>
    <x v="0"/>
    <m/>
    <n v="6"/>
    <s v="NCF BEAUTY"/>
    <s v="N"/>
    <m/>
    <m/>
    <s v="N"/>
    <n v="20230306"/>
    <m/>
    <n v="134507579"/>
    <s v="MIXED"/>
    <s v="Tech rep lvl"/>
    <s v="CosmÃ©ticos"/>
    <n v="1"/>
    <m/>
    <n v="0"/>
    <n v="0"/>
    <n v="100"/>
    <n v="134507881"/>
    <n v="999"/>
    <n v="2"/>
    <x v="0"/>
    <x v="0"/>
    <n v="0.68589999999999995"/>
    <n v="0.68589999999999995"/>
    <n v="0.68589999999999995"/>
    <n v="0.68589999999999995"/>
    <n v="0.68589999999999995"/>
    <n v="34.99"/>
    <n v="39.99"/>
    <n v="34.99"/>
    <n v="32.49"/>
    <n v="30.99"/>
    <s v="Brasil + Dia a Dia + VGF2"/>
    <s v="Bronze + Dia a Dia + VGF2"/>
    <s v="Prata + Dia a Dia + VGF2"/>
    <s v="Ouro + Dia a Dia + VGF2"/>
    <s v="Estrela + Dia a Dia + VGF2"/>
    <n v="30"/>
    <n v="20"/>
    <n v="30"/>
    <n v="35"/>
    <n v="38"/>
    <n v="45.79"/>
    <n v="45.79"/>
    <n v="45.79"/>
    <n v="45.79"/>
    <n v="45.79"/>
    <n v="0"/>
    <n v="0"/>
    <n v="0"/>
    <n v="0"/>
    <n v="0"/>
    <n v="34.99"/>
    <n v="39.99"/>
    <n v="34.99"/>
    <n v="32.49"/>
    <n v="30.99"/>
    <n v="15"/>
    <n v="10"/>
    <n v="15"/>
    <n v="17.5"/>
    <n v="19"/>
    <n v="30"/>
    <n v="79"/>
    <n v="69"/>
    <n v="64"/>
    <n v="61"/>
  </r>
  <r>
    <n v="627980"/>
    <x v="1005"/>
    <n v="20210308"/>
    <m/>
    <s v="FRAGRANCE"/>
    <x v="397"/>
    <s v="SURREAL MAGIC LIQUID SOAP"/>
    <n v="1224396"/>
    <x v="1005"/>
    <n v="1"/>
    <s v="IN-LINE (EXCL NR)"/>
    <s v="REPRESENTATIVE OFFER"/>
    <n v="0.66269999999999996"/>
    <m/>
    <n v="3.7080000000000002"/>
    <m/>
    <m/>
    <n v="19.59"/>
    <n v="27.99"/>
    <n v="428"/>
    <n v="428"/>
    <n v="6"/>
    <s v="WORK IN PROGRESS"/>
    <n v="134507579"/>
    <s v="NO INCENTIVE"/>
    <s v="N"/>
    <s v="N"/>
    <s v="N"/>
    <s v="N"/>
    <x v="2"/>
    <n v="134508074"/>
    <n v="28"/>
    <n v="43"/>
    <n v="20230306"/>
    <s v="NET ITEM"/>
    <n v="15"/>
    <s v="Y"/>
    <s v="Tech rep lvl + Dia a Dia + VGF2"/>
    <s v="FULL PAYMENT"/>
    <m/>
    <n v="5397.2143999999998"/>
    <n v="3810.1904"/>
    <n v="80.010000000000005"/>
    <m/>
    <s v="SOAP LIQUID"/>
    <s v="SOAP"/>
    <s v="WASH"/>
    <s v="FEMALE"/>
    <s v="SURREAL"/>
    <s v="SURREAL ORIGINAL"/>
    <n v="0"/>
    <n v="100"/>
    <n v="100"/>
    <s v="N"/>
    <s v="N"/>
    <n v="52472"/>
    <m/>
    <s v="N"/>
    <s v="RP"/>
    <n v="27.99"/>
    <n v="27.99"/>
    <n v="27.99"/>
    <m/>
    <m/>
    <m/>
    <m/>
    <s v="N"/>
    <n v="60853019"/>
    <s v="NCF"/>
    <m/>
    <x v="0"/>
    <m/>
    <n v="6"/>
    <s v="NCF BEAUTY"/>
    <s v="N"/>
    <m/>
    <m/>
    <s v="N"/>
    <n v="20230306"/>
    <m/>
    <n v="134507579"/>
    <s v="MIXED"/>
    <s v="Tech rep lvl"/>
    <s v="CosmÃ©ticos"/>
    <n v="1"/>
    <m/>
    <n v="0"/>
    <n v="0"/>
    <n v="100"/>
    <n v="134508073"/>
    <n v="999"/>
    <n v="2"/>
    <x v="0"/>
    <x v="0"/>
    <n v="0.66269999999999996"/>
    <n v="0.66269999999999996"/>
    <n v="0.66269999999999996"/>
    <n v="0.66269999999999996"/>
    <n v="0.66269999999999996"/>
    <n v="19.59"/>
    <n v="22.39"/>
    <n v="19.59"/>
    <n v="18.190000000000001"/>
    <n v="17.350000000000001"/>
    <s v="Brasil + Dia a Dia + VGF2"/>
    <s v="Bronze + Dia a Dia + VGF2"/>
    <s v="Prata + Dia a Dia + VGF2"/>
    <s v="Ouro + Dia a Dia + VGF2"/>
    <s v="Estrela + Dia a Dia + VGF2"/>
    <n v="30"/>
    <n v="20"/>
    <n v="30"/>
    <n v="35"/>
    <n v="38"/>
    <n v="50.9"/>
    <n v="50.9"/>
    <n v="50.9"/>
    <n v="50.9"/>
    <n v="50.9"/>
    <n v="0"/>
    <n v="0"/>
    <n v="0"/>
    <n v="0"/>
    <n v="0"/>
    <n v="19.59"/>
    <n v="22.39"/>
    <n v="19.59"/>
    <n v="18.190000000000001"/>
    <n v="17.350000000000001"/>
    <n v="8.4"/>
    <n v="5.6"/>
    <n v="8.4"/>
    <n v="9.8000000000000007"/>
    <n v="10.64"/>
    <n v="30"/>
    <n v="79"/>
    <n v="69"/>
    <n v="64"/>
    <n v="61"/>
  </r>
  <r>
    <n v="628061"/>
    <x v="1006"/>
    <n v="20210311"/>
    <m/>
    <s v="FRAGRANCE"/>
    <x v="397"/>
    <s v="ATTRACTION DESIRE HAIR"/>
    <n v="1224435"/>
    <x v="1006"/>
    <n v="1"/>
    <s v="IN-LINE (EXCL NR)"/>
    <s v="REPRESENTATIVE OFFER"/>
    <n v="0.68589999999999995"/>
    <m/>
    <n v="1.847"/>
    <m/>
    <m/>
    <n v="15.39"/>
    <n v="21.99"/>
    <n v="45"/>
    <n v="45"/>
    <n v="6"/>
    <s v="WORK IN PROGRESS"/>
    <n v="134507579"/>
    <s v="NO INCENTIVE"/>
    <s v="N"/>
    <s v="N"/>
    <s v="N"/>
    <s v="N"/>
    <x v="2"/>
    <n v="134508256"/>
    <n v="28"/>
    <n v="43"/>
    <n v="20230306"/>
    <s v="NET ITEM"/>
    <n v="15"/>
    <s v="Y"/>
    <s v="Tech rep lvl + Dia a Dia + VGF2"/>
    <s v="FULL PAYMENT"/>
    <m/>
    <n v="458.72309999999999"/>
    <n v="375.60809999999998"/>
    <n v="87.75"/>
    <m/>
    <s v="BODY WASH"/>
    <s v="SHOWER GEL/BODY WASH"/>
    <s v="WASH"/>
    <s v="MALE"/>
    <s v="AVON ATTRACTION FRANCHISE"/>
    <s v="AVON ATTRACTION DESIRE -WN-"/>
    <n v="0"/>
    <n v="100"/>
    <n v="100"/>
    <s v="N"/>
    <s v="N"/>
    <n v="40217"/>
    <m/>
    <s v="N"/>
    <s v="RP"/>
    <n v="14.8"/>
    <n v="21.99"/>
    <n v="21.99"/>
    <m/>
    <m/>
    <m/>
    <m/>
    <s v="N"/>
    <n v="60853019"/>
    <s v="NCF"/>
    <m/>
    <x v="0"/>
    <m/>
    <n v="6"/>
    <s v="NCF BEAUTY"/>
    <s v="N"/>
    <m/>
    <m/>
    <s v="N"/>
    <n v="20230306"/>
    <m/>
    <n v="134507579"/>
    <s v="MIXED"/>
    <s v="Tech rep lvl"/>
    <s v="CosmÃ©ticos"/>
    <n v="1"/>
    <m/>
    <n v="0"/>
    <n v="0"/>
    <n v="100"/>
    <n v="134508255"/>
    <n v="999"/>
    <n v="2"/>
    <x v="0"/>
    <x v="0"/>
    <n v="0.68589999999999995"/>
    <n v="0.68589999999999995"/>
    <n v="0.68589999999999995"/>
    <n v="0.68589999999999995"/>
    <n v="0.68589999999999995"/>
    <n v="15.39"/>
    <n v="17.59"/>
    <n v="15.39"/>
    <n v="14.29"/>
    <n v="13.63"/>
    <s v="Brasil + Dia a Dia + VGF2"/>
    <s v="Bronze + Dia a Dia + VGF2"/>
    <s v="Prata + Dia a Dia + VGF2"/>
    <s v="Ouro + Dia a Dia + VGF2"/>
    <s v="Estrela + Dia a Dia + VGF2"/>
    <n v="30"/>
    <n v="20"/>
    <n v="30"/>
    <n v="35"/>
    <n v="38"/>
    <n v="45.79"/>
    <n v="45.79"/>
    <n v="45.79"/>
    <n v="45.79"/>
    <n v="45.79"/>
    <n v="0"/>
    <n v="0"/>
    <n v="0"/>
    <n v="0"/>
    <n v="0"/>
    <n v="15.39"/>
    <n v="17.59"/>
    <n v="15.39"/>
    <n v="14.29"/>
    <n v="13.63"/>
    <n v="6.6"/>
    <n v="4.4000000000000004"/>
    <n v="6.6"/>
    <n v="7.7"/>
    <n v="8.36"/>
    <n v="30"/>
    <n v="79"/>
    <n v="69"/>
    <n v="64"/>
    <n v="61"/>
  </r>
  <r>
    <n v="628063"/>
    <x v="1007"/>
    <n v="20210311"/>
    <m/>
    <s v="FRAGRANCE"/>
    <x v="397"/>
    <s v="ATTRACTION DESIRE BODY LOTION FOR HER 90ML"/>
    <n v="1224437"/>
    <x v="1007"/>
    <n v="1"/>
    <s v="IN-LINE (EXCL NR)"/>
    <s v="REPRESENTATIVE OFFER"/>
    <n v="0.68589999999999995"/>
    <m/>
    <n v="1.901"/>
    <m/>
    <m/>
    <n v="15.39"/>
    <n v="21.99"/>
    <n v="67"/>
    <n v="67"/>
    <n v="6"/>
    <s v="WORK IN PROGRESS"/>
    <n v="134507579"/>
    <s v="NO INCENTIVE"/>
    <s v="N"/>
    <s v="N"/>
    <s v="N"/>
    <s v="N"/>
    <x v="2"/>
    <n v="134507629"/>
    <n v="28"/>
    <n v="43"/>
    <n v="20230306"/>
    <s v="NET ITEM"/>
    <n v="15"/>
    <s v="Y"/>
    <s v="Tech rep lvl + Dia a Dia + VGF2"/>
    <s v="FULL PAYMENT"/>
    <m/>
    <n v="686.12630000000001"/>
    <n v="558.75930000000005"/>
    <n v="87.4"/>
    <m/>
    <s v="MOISTURIZER LOTION"/>
    <s v="MOISTURIZER"/>
    <s v="BODY CARE"/>
    <s v="FEMALE"/>
    <s v="AVON ATTRACTION FRANCHISE"/>
    <s v="AVON ATTRACTION DESIRE -WN-"/>
    <n v="0"/>
    <n v="100"/>
    <n v="100"/>
    <s v="N"/>
    <s v="N"/>
    <n v="40235"/>
    <m/>
    <s v="N"/>
    <s v="RP"/>
    <n v="21.99"/>
    <n v="21.99"/>
    <n v="21.99"/>
    <m/>
    <m/>
    <m/>
    <m/>
    <s v="N"/>
    <n v="60853019"/>
    <s v="NCF"/>
    <m/>
    <x v="0"/>
    <m/>
    <n v="6"/>
    <s v="NCF BEAUTY"/>
    <s v="N"/>
    <m/>
    <m/>
    <s v="N"/>
    <n v="20230306"/>
    <m/>
    <n v="134507579"/>
    <s v="MIXED"/>
    <s v="Tech rep lvl"/>
    <s v="CosmÃ©ticos"/>
    <n v="1"/>
    <m/>
    <n v="0"/>
    <n v="0"/>
    <n v="100"/>
    <n v="134507628"/>
    <n v="999"/>
    <n v="2"/>
    <x v="0"/>
    <x v="0"/>
    <n v="0.68589999999999995"/>
    <n v="0.68589999999999995"/>
    <n v="0.68589999999999995"/>
    <n v="0.68589999999999995"/>
    <n v="0.68589999999999995"/>
    <n v="15.39"/>
    <n v="17.59"/>
    <n v="15.39"/>
    <n v="14.29"/>
    <n v="13.63"/>
    <s v="Brasil + Dia a Dia + VGF2"/>
    <s v="Bronze + Dia a Dia + VGF2"/>
    <s v="Prata + Dia a Dia + VGF2"/>
    <s v="Ouro + Dia a Dia + VGF2"/>
    <s v="Estrela + Dia a Dia + VGF2"/>
    <n v="30"/>
    <n v="20"/>
    <n v="30"/>
    <n v="35"/>
    <n v="38"/>
    <n v="45.79"/>
    <n v="45.79"/>
    <n v="45.79"/>
    <n v="45.79"/>
    <n v="45.79"/>
    <n v="0"/>
    <n v="0"/>
    <n v="0"/>
    <n v="0"/>
    <n v="0"/>
    <n v="15.39"/>
    <n v="17.59"/>
    <n v="15.39"/>
    <n v="14.29"/>
    <n v="13.63"/>
    <n v="6.6"/>
    <n v="4.4000000000000004"/>
    <n v="6.6"/>
    <n v="7.7"/>
    <n v="8.36"/>
    <n v="30"/>
    <n v="79"/>
    <n v="69"/>
    <n v="64"/>
    <n v="61"/>
  </r>
  <r>
    <n v="628193"/>
    <x v="1008"/>
    <n v="20210301"/>
    <m/>
    <s v="FRAGRANCE"/>
    <x v="397"/>
    <s v="FAR AWAY SKIN ELIXIR HAND CREAM"/>
    <n v="1220622"/>
    <x v="1008"/>
    <n v="1"/>
    <s v="IN-LINE (EXCL NR)"/>
    <s v="REPRESENTATIVE OFFER"/>
    <n v="0.68589999999999995"/>
    <m/>
    <n v="1.9610000000000001"/>
    <m/>
    <m/>
    <n v="18.190000000000001"/>
    <n v="25.99"/>
    <n v="115"/>
    <n v="115"/>
    <n v="6"/>
    <s v="WORK IN PROGRESS"/>
    <n v="134507579"/>
    <s v="NO INCENTIVE"/>
    <s v="N"/>
    <s v="N"/>
    <s v="N"/>
    <s v="N"/>
    <x v="2"/>
    <n v="134507846"/>
    <n v="28"/>
    <n v="43"/>
    <n v="20230306"/>
    <s v="NET ITEM"/>
    <n v="15"/>
    <s v="Y"/>
    <s v="Tech rep lvl + Dia a Dia + VGF2"/>
    <s v="FULL PAYMENT"/>
    <m/>
    <n v="1392.8914"/>
    <n v="1167.3764000000001"/>
    <n v="89"/>
    <m/>
    <s v="MOISTURIZER CREAM"/>
    <s v="MOISTURIZER"/>
    <s v="HAND CARE"/>
    <s v="FEMALE"/>
    <s v="FAR AWAY FRANCHISE"/>
    <s v="FAR AWAY"/>
    <n v="0"/>
    <n v="100"/>
    <n v="100"/>
    <s v="N"/>
    <s v="N"/>
    <n v="50439"/>
    <m/>
    <s v="N"/>
    <m/>
    <m/>
    <m/>
    <m/>
    <m/>
    <m/>
    <m/>
    <m/>
    <s v="N"/>
    <n v="60853019"/>
    <s v="NCF"/>
    <m/>
    <x v="0"/>
    <m/>
    <n v="6"/>
    <s v="NCF BEAUTY"/>
    <s v="N"/>
    <m/>
    <m/>
    <s v="N"/>
    <n v="20230306"/>
    <m/>
    <n v="134507579"/>
    <s v="MIXED"/>
    <s v="Tech rep lvl"/>
    <s v="CosmÃ©ticos"/>
    <n v="1"/>
    <m/>
    <n v="0"/>
    <n v="0"/>
    <n v="100"/>
    <n v="134507845"/>
    <n v="999"/>
    <n v="2"/>
    <x v="0"/>
    <x v="0"/>
    <n v="0.68589999999999995"/>
    <n v="0.68589999999999995"/>
    <n v="0.68589999999999995"/>
    <n v="0.68589999999999995"/>
    <n v="0.68589999999999995"/>
    <n v="18.190000000000001"/>
    <n v="20.79"/>
    <n v="18.190000000000001"/>
    <n v="16.89"/>
    <n v="16.11"/>
    <s v="Brasil + Dia a Dia + VGF2"/>
    <s v="Bronze + Dia a Dia + VGF2"/>
    <s v="Prata + Dia a Dia + VGF2"/>
    <s v="Ouro + Dia a Dia + VGF2"/>
    <s v="Estrela + Dia a Dia + VGF2"/>
    <n v="30"/>
    <n v="20"/>
    <n v="30"/>
    <n v="35"/>
    <n v="38"/>
    <n v="45.79"/>
    <n v="45.79"/>
    <n v="45.79"/>
    <n v="45.79"/>
    <n v="45.79"/>
    <n v="0"/>
    <n v="0"/>
    <n v="0"/>
    <n v="0"/>
    <n v="0"/>
    <n v="18.190000000000001"/>
    <n v="20.79"/>
    <n v="18.190000000000001"/>
    <n v="16.89"/>
    <n v="16.11"/>
    <n v="7.8"/>
    <n v="5.2"/>
    <n v="7.8"/>
    <n v="9.1"/>
    <n v="9.8800000000000008"/>
    <n v="30"/>
    <n v="79"/>
    <n v="69"/>
    <n v="64"/>
    <n v="61"/>
  </r>
  <r>
    <n v="628511"/>
    <x v="1009"/>
    <n v="20210316"/>
    <m/>
    <s v="FRAGRANCE"/>
    <x v="397"/>
    <s v="FAR AWAY BEYOND BODY LOTION 150ML"/>
    <n v="1224722"/>
    <x v="1009"/>
    <n v="1"/>
    <s v="IN-LINE (EXCL NR)"/>
    <s v="REPRESENTATIVE OFFER"/>
    <n v="0.68589999999999995"/>
    <m/>
    <n v="2.7890000000000001"/>
    <m/>
    <m/>
    <n v="18.89"/>
    <n v="26.99"/>
    <n v="139"/>
    <n v="139"/>
    <n v="6"/>
    <s v="WORK IN PROGRESS"/>
    <n v="134507579"/>
    <s v="NO INCENTIVE"/>
    <s v="N"/>
    <s v="N"/>
    <s v="N"/>
    <s v="N"/>
    <x v="2"/>
    <n v="134507798"/>
    <n v="28"/>
    <n v="43"/>
    <n v="20230306"/>
    <s v="NET ITEM"/>
    <n v="15"/>
    <s v="Y"/>
    <s v="Tech rep lvl + Dia a Dia + VGF2"/>
    <s v="FULL PAYMENT"/>
    <m/>
    <n v="1745.787"/>
    <n v="1358.116"/>
    <n v="84.93"/>
    <m/>
    <s v="MOISTURIZER LOTION"/>
    <s v="MOISTURIZER"/>
    <s v="BODY CARE"/>
    <s v="FEMALE"/>
    <s v="FAR AWAY FRANCHISE"/>
    <s v="FAR AWAY BEYOND"/>
    <n v="0"/>
    <n v="100"/>
    <n v="100"/>
    <s v="N"/>
    <s v="N"/>
    <n v="50272"/>
    <m/>
    <s v="N"/>
    <m/>
    <m/>
    <m/>
    <m/>
    <m/>
    <m/>
    <m/>
    <m/>
    <s v="N"/>
    <n v="60853019"/>
    <s v="NCF"/>
    <m/>
    <x v="0"/>
    <m/>
    <n v="6"/>
    <s v="NCF BEAUTY"/>
    <s v="N"/>
    <m/>
    <m/>
    <s v="N"/>
    <n v="20230306"/>
    <m/>
    <n v="134507579"/>
    <s v="MIXED"/>
    <s v="Tech rep lvl"/>
    <s v="CosmÃ©ticos"/>
    <n v="1"/>
    <m/>
    <n v="0"/>
    <n v="0"/>
    <n v="100"/>
    <n v="134507797"/>
    <n v="999"/>
    <n v="2"/>
    <x v="0"/>
    <x v="0"/>
    <n v="0.68589999999999995"/>
    <n v="0.68589999999999995"/>
    <n v="0.68589999999999995"/>
    <n v="0.68589999999999995"/>
    <n v="0.68589999999999995"/>
    <n v="18.89"/>
    <n v="21.59"/>
    <n v="18.89"/>
    <n v="17.54"/>
    <n v="16.73"/>
    <s v="Brasil + Dia a Dia + VGF2"/>
    <s v="Bronze + Dia a Dia + VGF2"/>
    <s v="Prata + Dia a Dia + VGF2"/>
    <s v="Ouro + Dia a Dia + VGF2"/>
    <s v="Estrela + Dia a Dia + VGF2"/>
    <n v="30"/>
    <n v="20"/>
    <n v="30"/>
    <n v="35"/>
    <n v="38"/>
    <n v="45.79"/>
    <n v="45.79"/>
    <n v="45.79"/>
    <n v="45.79"/>
    <n v="45.79"/>
    <n v="0"/>
    <n v="0"/>
    <n v="0"/>
    <n v="0"/>
    <n v="0"/>
    <n v="18.89"/>
    <n v="21.59"/>
    <n v="18.89"/>
    <n v="17.54"/>
    <n v="16.73"/>
    <n v="8.1"/>
    <n v="5.4"/>
    <n v="8.1"/>
    <n v="9.4499999999999993"/>
    <n v="10.26"/>
    <n v="30"/>
    <n v="79"/>
    <n v="69"/>
    <n v="64"/>
    <n v="61"/>
  </r>
  <r>
    <n v="628516"/>
    <x v="1010"/>
    <n v="20210316"/>
    <m/>
    <s v="FRAGRANCE"/>
    <x v="397"/>
    <s v="FAR AWAY BEYOND SHOWER GEL 150ML"/>
    <n v="1224727"/>
    <x v="1010"/>
    <n v="1"/>
    <s v="IN-LINE (EXCL NR)"/>
    <s v="REPRESENTATIVE OFFER"/>
    <n v="0.66269999999999996"/>
    <m/>
    <n v="2.7829999999999999"/>
    <m/>
    <m/>
    <n v="18.89"/>
    <n v="26.99"/>
    <n v="0"/>
    <n v="0"/>
    <n v="6"/>
    <s v="WORK IN PROGRESS"/>
    <n v="134507579"/>
    <s v="NO INCENTIVE"/>
    <s v="N"/>
    <s v="N"/>
    <s v="N"/>
    <s v="N"/>
    <x v="2"/>
    <n v="134507714"/>
    <n v="28"/>
    <n v="43"/>
    <n v="20230306"/>
    <s v="NET ITEM"/>
    <n v="15"/>
    <s v="Y"/>
    <s v="Tech rep lvl + Dia a Dia + VGF2"/>
    <s v="FULL PAYMENT"/>
    <m/>
    <n v="0"/>
    <n v="0"/>
    <n v="0"/>
    <m/>
    <s v="SHOWER GEL"/>
    <s v="SHOWER GEL/BODY WASH"/>
    <s v="WASH"/>
    <s v="FEMALE"/>
    <s v="FAR AWAY FRANCHISE"/>
    <s v="FAR AWAY BEYOND"/>
    <n v="0"/>
    <n v="100"/>
    <n v="100"/>
    <s v="N"/>
    <s v="N"/>
    <n v="50173"/>
    <m/>
    <s v="N"/>
    <m/>
    <m/>
    <m/>
    <m/>
    <m/>
    <m/>
    <m/>
    <m/>
    <s v="N"/>
    <n v="60853019"/>
    <s v="NCF"/>
    <m/>
    <x v="0"/>
    <m/>
    <n v="6"/>
    <s v="NCF BEAUTY"/>
    <s v="N"/>
    <m/>
    <m/>
    <s v="N"/>
    <n v="20230306"/>
    <m/>
    <n v="134507579"/>
    <s v="MIXED"/>
    <s v="Tech rep lvl"/>
    <s v="CosmÃ©ticos"/>
    <n v="1"/>
    <m/>
    <n v="0"/>
    <n v="0"/>
    <n v="100"/>
    <n v="134507713"/>
    <n v="999"/>
    <n v="2"/>
    <x v="0"/>
    <x v="0"/>
    <n v="0.66269999999999996"/>
    <n v="0.66269999999999996"/>
    <n v="0.66269999999999996"/>
    <n v="0.66269999999999996"/>
    <n v="0.66269999999999996"/>
    <n v="18.89"/>
    <n v="21.59"/>
    <n v="18.89"/>
    <n v="17.54"/>
    <n v="16.73"/>
    <s v="Brasil + Dia a Dia + VGF2"/>
    <s v="Bronze + Dia a Dia + VGF2"/>
    <s v="Prata + Dia a Dia + VGF2"/>
    <s v="Ouro + Dia a Dia + VGF2"/>
    <s v="Estrela + Dia a Dia + VGF2"/>
    <n v="30"/>
    <n v="20"/>
    <n v="30"/>
    <n v="35"/>
    <n v="38"/>
    <n v="50.9"/>
    <n v="50.9"/>
    <n v="50.9"/>
    <n v="50.9"/>
    <n v="50.9"/>
    <n v="0"/>
    <n v="0"/>
    <n v="0"/>
    <n v="0"/>
    <n v="0"/>
    <n v="18.89"/>
    <n v="21.59"/>
    <n v="18.89"/>
    <n v="17.54"/>
    <n v="16.73"/>
    <n v="8.1"/>
    <n v="5.4"/>
    <n v="8.1"/>
    <n v="9.4499999999999993"/>
    <n v="10.26"/>
    <n v="30"/>
    <n v="79"/>
    <n v="69"/>
    <n v="64"/>
    <n v="61"/>
  </r>
  <r>
    <n v="628516"/>
    <x v="1010"/>
    <n v="20210316"/>
    <m/>
    <s v="FRAGRANCE"/>
    <x v="397"/>
    <s v="FAR AWAY BEYOND SHOWER GEL 150ML"/>
    <n v="1224727"/>
    <x v="1010"/>
    <n v="1"/>
    <s v="IN-LINE (EXCL NR)"/>
    <s v="REPRESENTATIVE OFFER"/>
    <n v="0.66269999999999996"/>
    <m/>
    <n v="2.7829999999999999"/>
    <m/>
    <m/>
    <n v="18.89"/>
    <n v="26.99"/>
    <n v="186"/>
    <n v="186"/>
    <n v="6"/>
    <s v="WORK IN PROGRESS"/>
    <n v="134507579"/>
    <s v="NO INCENTIVE"/>
    <s v="N"/>
    <s v="N"/>
    <s v="N"/>
    <s v="N"/>
    <x v="2"/>
    <n v="134507738"/>
    <n v="28"/>
    <n v="43"/>
    <n v="20230306"/>
    <s v="NET ITEM"/>
    <n v="15"/>
    <s v="Y"/>
    <s v="Tech rep lvl + Dia a Dia + VGF2"/>
    <s v="FULL PAYMENT"/>
    <m/>
    <n v="2258.9985000000001"/>
    <n v="1741.3605"/>
    <n v="84.44"/>
    <m/>
    <s v="SHOWER GEL"/>
    <s v="SHOWER GEL/BODY WASH"/>
    <s v="WASH"/>
    <s v="FEMALE"/>
    <s v="FAR AWAY FRANCHISE"/>
    <s v="FAR AWAY BEYOND"/>
    <n v="0"/>
    <n v="100"/>
    <n v="100"/>
    <s v="N"/>
    <s v="N"/>
    <n v="50173"/>
    <m/>
    <s v="N"/>
    <m/>
    <m/>
    <m/>
    <m/>
    <m/>
    <m/>
    <m/>
    <m/>
    <s v="N"/>
    <n v="60853019"/>
    <s v="NCF"/>
    <m/>
    <x v="0"/>
    <m/>
    <n v="6"/>
    <s v="NCF BEAUTY"/>
    <s v="N"/>
    <m/>
    <m/>
    <s v="N"/>
    <n v="20230306"/>
    <m/>
    <n v="134507579"/>
    <s v="MIXED"/>
    <s v="Tech rep lvl"/>
    <s v="CosmÃ©ticos"/>
    <n v="1"/>
    <m/>
    <n v="0"/>
    <n v="0"/>
    <n v="100"/>
    <n v="134507737"/>
    <n v="999"/>
    <n v="2"/>
    <x v="0"/>
    <x v="0"/>
    <n v="0.66269999999999996"/>
    <n v="0.66269999999999996"/>
    <n v="0.66269999999999996"/>
    <n v="0.66269999999999996"/>
    <n v="0.66269999999999996"/>
    <n v="18.89"/>
    <n v="21.59"/>
    <n v="18.89"/>
    <n v="17.54"/>
    <n v="16.73"/>
    <s v="Brasil + Dia a Dia + VGF2"/>
    <s v="Bronze + Dia a Dia + VGF2"/>
    <s v="Prata + Dia a Dia + VGF2"/>
    <s v="Ouro + Dia a Dia + VGF2"/>
    <s v="Estrela + Dia a Dia + VGF2"/>
    <n v="30"/>
    <n v="20"/>
    <n v="30"/>
    <n v="35"/>
    <n v="38"/>
    <n v="50.9"/>
    <n v="50.9"/>
    <n v="50.9"/>
    <n v="50.9"/>
    <n v="50.9"/>
    <n v="0"/>
    <n v="0"/>
    <n v="0"/>
    <n v="0"/>
    <n v="0"/>
    <n v="18.89"/>
    <n v="21.59"/>
    <n v="18.89"/>
    <n v="17.54"/>
    <n v="16.73"/>
    <n v="8.1"/>
    <n v="5.4"/>
    <n v="8.1"/>
    <n v="9.4499999999999993"/>
    <n v="10.26"/>
    <n v="30"/>
    <n v="79"/>
    <n v="69"/>
    <n v="64"/>
    <n v="61"/>
  </r>
  <r>
    <n v="629304"/>
    <x v="1011"/>
    <n v="20220301"/>
    <m/>
    <s v="FRAGRANCE"/>
    <x v="397"/>
    <s v="PUR BLANCA NOITE BODY LOTION NEW DECO"/>
    <n v="1225251"/>
    <x v="1011"/>
    <n v="1"/>
    <s v="IN-LINE (EXCL NR)"/>
    <s v="REPRESENTATIVE OFFER"/>
    <n v="0.68589999999999995"/>
    <m/>
    <n v="1.6"/>
    <m/>
    <m/>
    <n v="10.49"/>
    <n v="14.99"/>
    <n v="220"/>
    <n v="220"/>
    <n v="6"/>
    <s v="WORK IN PROGRESS"/>
    <n v="134507579"/>
    <s v="NO INCENTIVE"/>
    <s v="N"/>
    <s v="N"/>
    <s v="N"/>
    <s v="N"/>
    <x v="2"/>
    <n v="134507918"/>
    <n v="28"/>
    <n v="43"/>
    <n v="20230306"/>
    <s v="NET ITEM"/>
    <n v="15"/>
    <s v="Y"/>
    <s v="Tech rep lvl + Dia a Dia + VGF2"/>
    <s v="FULL PAYMENT"/>
    <m/>
    <n v="1537.5477000000001"/>
    <n v="1185.5477000000001"/>
    <n v="84.44"/>
    <m/>
    <s v="MOISTURIZER LOTION"/>
    <s v="MOISTURIZER"/>
    <s v="BODY CARE"/>
    <s v="FEMALE"/>
    <s v="PUR BLANCA FRANCHISE"/>
    <s v="PUR BLANCA NIGHT/PUR BLANCA NOITE"/>
    <n v="0"/>
    <n v="100"/>
    <n v="100"/>
    <s v="N"/>
    <s v="N"/>
    <n v="40579"/>
    <m/>
    <s v="N"/>
    <m/>
    <m/>
    <m/>
    <m/>
    <m/>
    <m/>
    <m/>
    <m/>
    <s v="N"/>
    <n v="60853019"/>
    <s v="NCF"/>
    <m/>
    <x v="0"/>
    <m/>
    <n v="6"/>
    <s v="NCF BEAUTY"/>
    <s v="N"/>
    <m/>
    <m/>
    <s v="N"/>
    <n v="20230306"/>
    <m/>
    <n v="134507579"/>
    <s v="MIXED"/>
    <s v="Tech rep lvl"/>
    <s v="CosmÃ©ticos"/>
    <n v="1"/>
    <m/>
    <n v="0"/>
    <n v="0"/>
    <n v="100"/>
    <n v="134507917"/>
    <n v="999"/>
    <n v="2"/>
    <x v="0"/>
    <x v="0"/>
    <n v="0.68589999999999995"/>
    <n v="0.68589999999999995"/>
    <n v="0.68589999999999995"/>
    <n v="0.68589999999999995"/>
    <n v="0.68589999999999995"/>
    <n v="10.49"/>
    <n v="11.99"/>
    <n v="10.49"/>
    <n v="9.74"/>
    <n v="9.2899999999999991"/>
    <s v="Brasil + Dia a Dia + VGF2"/>
    <s v="Bronze + Dia a Dia + VGF2"/>
    <s v="Prata + Dia a Dia + VGF2"/>
    <s v="Ouro + Dia a Dia + VGF2"/>
    <s v="Estrela + Dia a Dia + VGF2"/>
    <n v="30"/>
    <n v="20"/>
    <n v="30"/>
    <n v="35"/>
    <n v="38"/>
    <n v="45.79"/>
    <n v="45.79"/>
    <n v="45.79"/>
    <n v="45.79"/>
    <n v="45.79"/>
    <n v="0"/>
    <n v="0"/>
    <n v="0"/>
    <n v="0"/>
    <n v="0"/>
    <n v="10.49"/>
    <n v="11.99"/>
    <n v="10.49"/>
    <n v="9.74"/>
    <n v="9.2899999999999991"/>
    <n v="4.5"/>
    <n v="3"/>
    <n v="4.5"/>
    <n v="5.25"/>
    <n v="5.7"/>
    <n v="30"/>
    <n v="79"/>
    <n v="69"/>
    <n v="64"/>
    <n v="61"/>
  </r>
  <r>
    <n v="629310"/>
    <x v="1012"/>
    <n v="20210311"/>
    <m/>
    <s v="FRAGRANCE"/>
    <x v="397"/>
    <s v="015 MIAMI NIGHTS HBW"/>
    <n v="1225257"/>
    <x v="1012"/>
    <n v="1"/>
    <s v="IN-LINE (EXCL NR)"/>
    <s v="REPRESENTATIVE OFFER"/>
    <n v="0.68589999999999995"/>
    <m/>
    <n v="1.7949999999999999"/>
    <m/>
    <m/>
    <n v="9.09"/>
    <n v="14.99"/>
    <n v="438"/>
    <n v="438"/>
    <n v="6"/>
    <s v="WORK IN PROGRESS"/>
    <n v="134507579"/>
    <s v="NO INCENTIVE"/>
    <s v="N"/>
    <s v="N"/>
    <s v="N"/>
    <s v="N"/>
    <x v="2"/>
    <n v="134508098"/>
    <n v="28"/>
    <n v="43"/>
    <n v="20230306"/>
    <s v="NET ITEM"/>
    <n v="15"/>
    <s v="Y"/>
    <s v="Tech rep lvl + Dia a Dia + VGF2"/>
    <s v="FULL PAYMENT"/>
    <m/>
    <n v="2651.7647999999999"/>
    <n v="1865.5547999999999"/>
    <n v="79.849999999999994"/>
    <m/>
    <s v="BODY WASH"/>
    <s v="SHOWER GEL/BODY WASH"/>
    <s v="WASH"/>
    <s v="MALE"/>
    <s v="ZONA METRO"/>
    <s v="ZONA METRO"/>
    <n v="0"/>
    <n v="100"/>
    <n v="100"/>
    <s v="N"/>
    <s v="N"/>
    <n v="50921"/>
    <m/>
    <s v="N"/>
    <s v="RP"/>
    <n v="10.8"/>
    <n v="14.99"/>
    <n v="14.99"/>
    <m/>
    <m/>
    <m/>
    <m/>
    <s v="N"/>
    <n v="60853019"/>
    <s v="NCF"/>
    <m/>
    <x v="0"/>
    <m/>
    <n v="6"/>
    <s v="NCF BEAUTY"/>
    <s v="N"/>
    <m/>
    <m/>
    <s v="N"/>
    <n v="20230306"/>
    <m/>
    <n v="134507579"/>
    <s v="MIXED"/>
    <s v="Tech rep lvl"/>
    <s v="CosmÃ©ticos"/>
    <n v="1"/>
    <m/>
    <n v="0"/>
    <n v="0"/>
    <n v="100"/>
    <n v="134508097"/>
    <n v="999"/>
    <n v="2"/>
    <x v="0"/>
    <x v="0"/>
    <n v="0.68589999999999995"/>
    <n v="0.68589999999999995"/>
    <n v="0.68589999999999995"/>
    <n v="0.68589999999999995"/>
    <n v="0.68589999999999995"/>
    <n v="9.09"/>
    <n v="10.39"/>
    <n v="9.09"/>
    <n v="8.44"/>
    <n v="8.0500000000000007"/>
    <s v="Brasil + Dia a Dia + VGF2"/>
    <s v="Bronze + Dia a Dia + VGF2"/>
    <s v="Prata + Dia a Dia + VGF2"/>
    <s v="Ouro + Dia a Dia + VGF2"/>
    <s v="Estrela + Dia a Dia + VGF2"/>
    <n v="30"/>
    <n v="20"/>
    <n v="30"/>
    <n v="35"/>
    <n v="38"/>
    <n v="45.79"/>
    <n v="45.79"/>
    <n v="45.79"/>
    <n v="45.79"/>
    <n v="45.79"/>
    <n v="0"/>
    <n v="0"/>
    <n v="0"/>
    <n v="0"/>
    <n v="0"/>
    <n v="9.09"/>
    <n v="10.39"/>
    <n v="9.09"/>
    <n v="8.44"/>
    <n v="8.0500000000000007"/>
    <n v="3.9"/>
    <n v="2.6"/>
    <n v="3.9"/>
    <n v="4.55"/>
    <n v="4.9400000000000004"/>
    <n v="30"/>
    <n v="79"/>
    <n v="69"/>
    <n v="64"/>
    <n v="61"/>
  </r>
  <r>
    <n v="629311"/>
    <x v="1013"/>
    <n v="20210311"/>
    <m/>
    <s v="FRAGRANCE"/>
    <x v="397"/>
    <s v="BLACK ESSENTIAL SHAMPOO"/>
    <n v="1225259"/>
    <x v="1013"/>
    <n v="1"/>
    <s v="IN-LINE (EXCL NR)"/>
    <s v="REPRESENTATIVE OFFER"/>
    <n v="0.68589999999999995"/>
    <m/>
    <n v="2.35"/>
    <m/>
    <m/>
    <n v="13.29"/>
    <n v="18.989999999999998"/>
    <n v="362"/>
    <n v="362"/>
    <n v="6"/>
    <s v="WORK IN PROGRESS"/>
    <n v="134507579"/>
    <s v="NO INCENTIVE"/>
    <s v="N"/>
    <s v="N"/>
    <s v="N"/>
    <s v="N"/>
    <x v="2"/>
    <n v="134508268"/>
    <n v="28"/>
    <n v="43"/>
    <n v="20230306"/>
    <s v="NET ITEM"/>
    <n v="15"/>
    <s v="Y"/>
    <s v="Tech rep lvl + Dia a Dia + VGF2"/>
    <s v="FULL PAYMENT"/>
    <m/>
    <n v="3205.2381"/>
    <n v="2354.5381000000002"/>
    <n v="81.96"/>
    <m/>
    <s v="BODY WASH"/>
    <s v="SHOWER GEL/BODY WASH"/>
    <s v="WASH"/>
    <s v="MALE"/>
    <s v="BLACK SUEDE FRANCHISE"/>
    <s v="BLACK SUEDE ESSENTIAL"/>
    <n v="0"/>
    <n v="100"/>
    <n v="100"/>
    <s v="N"/>
    <s v="N"/>
    <n v="50866"/>
    <m/>
    <s v="N"/>
    <m/>
    <m/>
    <m/>
    <m/>
    <m/>
    <m/>
    <m/>
    <m/>
    <s v="N"/>
    <n v="60853019"/>
    <s v="NCF"/>
    <m/>
    <x v="0"/>
    <m/>
    <n v="6"/>
    <s v="NCF BEAUTY"/>
    <s v="N"/>
    <m/>
    <m/>
    <s v="N"/>
    <n v="20230306"/>
    <m/>
    <n v="134507579"/>
    <s v="MIXED"/>
    <s v="Tech rep lvl"/>
    <s v="CosmÃ©ticos"/>
    <n v="1"/>
    <m/>
    <n v="0"/>
    <n v="0"/>
    <n v="100"/>
    <n v="134508267"/>
    <n v="999"/>
    <n v="2"/>
    <x v="0"/>
    <x v="0"/>
    <n v="0.68589999999999995"/>
    <n v="0.68589999999999995"/>
    <n v="0.68589999999999995"/>
    <n v="0.68589999999999995"/>
    <n v="0.68589999999999995"/>
    <n v="13.29"/>
    <n v="15.19"/>
    <n v="13.29"/>
    <n v="12.34"/>
    <n v="11.77"/>
    <s v="Brasil + Dia a Dia + VGF2"/>
    <s v="Bronze + Dia a Dia + VGF2"/>
    <s v="Prata + Dia a Dia + VGF2"/>
    <s v="Ouro + Dia a Dia + VGF2"/>
    <s v="Estrela + Dia a Dia + VGF2"/>
    <n v="30"/>
    <n v="20"/>
    <n v="30"/>
    <n v="35"/>
    <n v="38"/>
    <n v="45.79"/>
    <n v="45.79"/>
    <n v="45.79"/>
    <n v="45.79"/>
    <n v="45.79"/>
    <n v="0"/>
    <n v="0"/>
    <n v="0"/>
    <n v="0"/>
    <n v="0"/>
    <n v="13.29"/>
    <n v="15.19"/>
    <n v="13.29"/>
    <n v="12.34"/>
    <n v="11.77"/>
    <n v="5.7"/>
    <n v="3.8"/>
    <n v="5.7"/>
    <n v="6.65"/>
    <n v="7.22"/>
    <n v="30"/>
    <n v="79"/>
    <n v="69"/>
    <n v="64"/>
    <n v="61"/>
  </r>
  <r>
    <n v="630164"/>
    <x v="1014"/>
    <n v="20220303"/>
    <m/>
    <s v="FRAGRANCE"/>
    <x v="397"/>
    <s v="SURREAL LOVE GARDEN BODY CREAM"/>
    <n v="1225803"/>
    <x v="1014"/>
    <n v="1"/>
    <s v="IN-LINE (EXCL NR)"/>
    <s v="REPRESENTATIVE OFFER"/>
    <n v="0.68589999999999995"/>
    <m/>
    <n v="5.26"/>
    <m/>
    <m/>
    <n v="20.99"/>
    <n v="29.99"/>
    <n v="550"/>
    <n v="550"/>
    <n v="6"/>
    <s v="WORK IN PROGRESS"/>
    <n v="134507579"/>
    <s v="NO INCENTIVE"/>
    <s v="N"/>
    <s v="N"/>
    <s v="N"/>
    <s v="N"/>
    <x v="2"/>
    <n v="134507966"/>
    <n v="28"/>
    <n v="43"/>
    <n v="20230306"/>
    <s v="NET ITEM"/>
    <n v="15"/>
    <s v="Y"/>
    <s v="Tech rep lvl + Dia a Dia + VGF2"/>
    <s v="FULL PAYMENT"/>
    <m/>
    <n v="7692.4371000000001"/>
    <n v="4799.4371000000001"/>
    <n v="74.430000000000007"/>
    <m/>
    <s v="MOISTURIZER CREAM"/>
    <s v="MOISTURIZER"/>
    <s v="BODY CARE"/>
    <s v="FEMALE"/>
    <s v="SURREAL"/>
    <s v="SURREAL ORIGINAL"/>
    <n v="0"/>
    <n v="100"/>
    <n v="100"/>
    <s v="N"/>
    <s v="N"/>
    <n v="50428"/>
    <m/>
    <s v="N"/>
    <m/>
    <m/>
    <m/>
    <m/>
    <m/>
    <m/>
    <m/>
    <m/>
    <s v="N"/>
    <n v="60853019"/>
    <s v="NCF"/>
    <m/>
    <x v="0"/>
    <m/>
    <n v="6"/>
    <s v="NCF BEAUTY"/>
    <s v="N"/>
    <m/>
    <m/>
    <s v="N"/>
    <n v="20230306"/>
    <m/>
    <n v="134507579"/>
    <s v="MIXED"/>
    <s v="Tech rep lvl"/>
    <s v="CosmÃ©ticos"/>
    <n v="1"/>
    <m/>
    <n v="0"/>
    <n v="0"/>
    <n v="100"/>
    <n v="134507965"/>
    <n v="999"/>
    <n v="2"/>
    <x v="0"/>
    <x v="0"/>
    <n v="0.68589999999999995"/>
    <n v="0.68589999999999995"/>
    <n v="0.68589999999999995"/>
    <n v="0.68589999999999995"/>
    <n v="0.68589999999999995"/>
    <n v="20.99"/>
    <n v="23.99"/>
    <n v="20.99"/>
    <n v="19.489999999999998"/>
    <n v="18.59"/>
    <s v="Brasil + Dia a Dia + VGF2"/>
    <s v="Bronze + Dia a Dia + VGF2"/>
    <s v="Prata + Dia a Dia + VGF2"/>
    <s v="Ouro + Dia a Dia + VGF2"/>
    <s v="Estrela + Dia a Dia + VGF2"/>
    <n v="30"/>
    <n v="20"/>
    <n v="30"/>
    <n v="35"/>
    <n v="38"/>
    <n v="45.79"/>
    <n v="45.79"/>
    <n v="45.79"/>
    <n v="45.79"/>
    <n v="45.79"/>
    <n v="0"/>
    <n v="0"/>
    <n v="0"/>
    <n v="0"/>
    <n v="0"/>
    <n v="20.99"/>
    <n v="23.99"/>
    <n v="20.99"/>
    <n v="19.489999999999998"/>
    <n v="18.59"/>
    <n v="9"/>
    <n v="6"/>
    <n v="9"/>
    <n v="10.5"/>
    <n v="11.4"/>
    <n v="30"/>
    <n v="79"/>
    <n v="69"/>
    <n v="64"/>
    <n v="61"/>
  </r>
  <r>
    <n v="630221"/>
    <x v="1015"/>
    <n v="20210314"/>
    <m/>
    <s v="FRAGRANCE"/>
    <x v="397"/>
    <s v="015 HBW UNIVERSAL"/>
    <n v="1225839"/>
    <x v="1015"/>
    <n v="1"/>
    <s v="IN-LINE (EXCL NR)"/>
    <s v="REPRESENTATIVE OFFER"/>
    <n v="0.68589999999999995"/>
    <m/>
    <n v="1.766"/>
    <m/>
    <m/>
    <n v="10.49"/>
    <n v="14.99"/>
    <n v="294"/>
    <n v="294"/>
    <n v="6"/>
    <s v="WORK IN PROGRESS"/>
    <n v="134507579"/>
    <s v="NO INCENTIVE"/>
    <s v="N"/>
    <s v="N"/>
    <s v="N"/>
    <s v="N"/>
    <x v="2"/>
    <n v="134508440"/>
    <n v="28"/>
    <n v="43"/>
    <n v="20230306"/>
    <s v="NET ITEM"/>
    <n v="15"/>
    <s v="Y"/>
    <s v="Tech rep lvl + Dia a Dia + VGF2"/>
    <s v="FULL PAYMENT"/>
    <m/>
    <n v="2054.7575000000002"/>
    <n v="1535.5535"/>
    <n v="82.82"/>
    <m/>
    <s v="BODY WASH"/>
    <s v="SHOWER GEL/BODY WASH"/>
    <s v="WASH"/>
    <s v="MALE"/>
    <s v="ZONA METRO"/>
    <s v="ZONA METRO"/>
    <n v="0"/>
    <n v="100"/>
    <n v="100"/>
    <s v="N"/>
    <s v="N"/>
    <n v="52621"/>
    <m/>
    <s v="N"/>
    <m/>
    <m/>
    <m/>
    <m/>
    <m/>
    <m/>
    <m/>
    <m/>
    <s v="N"/>
    <n v="60853019"/>
    <s v="NCF"/>
    <m/>
    <x v="0"/>
    <m/>
    <n v="6"/>
    <s v="NCF BEAUTY"/>
    <s v="N"/>
    <m/>
    <m/>
    <s v="N"/>
    <n v="20230306"/>
    <m/>
    <n v="134507579"/>
    <s v="MIXED"/>
    <s v="Tech rep lvl"/>
    <s v="CosmÃ©ticos"/>
    <n v="1"/>
    <m/>
    <n v="0"/>
    <n v="0"/>
    <n v="100"/>
    <n v="134508439"/>
    <n v="999"/>
    <n v="2"/>
    <x v="0"/>
    <x v="0"/>
    <n v="0.68589999999999995"/>
    <n v="0.68589999999999995"/>
    <n v="0.68589999999999995"/>
    <n v="0.68589999999999995"/>
    <n v="0.68589999999999995"/>
    <n v="10.49"/>
    <n v="11.99"/>
    <n v="10.49"/>
    <n v="9.74"/>
    <n v="9.2899999999999991"/>
    <s v="Brasil + Dia a Dia + VGF2"/>
    <s v="Bronze + Dia a Dia + VGF2"/>
    <s v="Prata + Dia a Dia + VGF2"/>
    <s v="Ouro + Dia a Dia + VGF2"/>
    <s v="Estrela + Dia a Dia + VGF2"/>
    <n v="30"/>
    <n v="20"/>
    <n v="30"/>
    <n v="35"/>
    <n v="38"/>
    <n v="45.79"/>
    <n v="45.79"/>
    <n v="45.79"/>
    <n v="45.79"/>
    <n v="45.79"/>
    <n v="0"/>
    <n v="0"/>
    <n v="0"/>
    <n v="0"/>
    <n v="0"/>
    <n v="10.49"/>
    <n v="11.99"/>
    <n v="10.49"/>
    <n v="9.74"/>
    <n v="9.2899999999999991"/>
    <n v="4.5"/>
    <n v="3"/>
    <n v="4.5"/>
    <n v="5.25"/>
    <n v="5.7"/>
    <n v="30"/>
    <n v="79"/>
    <n v="69"/>
    <n v="64"/>
    <n v="61"/>
  </r>
  <r>
    <n v="631073"/>
    <x v="1016"/>
    <n v="20220301"/>
    <m/>
    <s v="FRAGRANCE"/>
    <x v="397"/>
    <s v="FULL SPEED SURFER HBW"/>
    <n v="1226457"/>
    <x v="1016"/>
    <n v="1"/>
    <s v="IN-LINE (EXCL NR)"/>
    <s v="REPRESENTATIVE OFFER"/>
    <n v="0.68589999999999995"/>
    <m/>
    <n v="1.599"/>
    <m/>
    <m/>
    <n v="13.29"/>
    <n v="18.989999999999998"/>
    <n v="177"/>
    <n v="177"/>
    <n v="6"/>
    <s v="WORK IN PROGRESS"/>
    <n v="134507579"/>
    <s v="NO INCENTIVE"/>
    <s v="N"/>
    <s v="N"/>
    <s v="N"/>
    <s v="N"/>
    <x v="2"/>
    <n v="134508562"/>
    <n v="28"/>
    <n v="43"/>
    <n v="20230306"/>
    <s v="NET ITEM"/>
    <n v="15"/>
    <s v="Y"/>
    <s v="Tech rep lvl + Dia a Dia + VGF2"/>
    <s v="FULL PAYMENT"/>
    <m/>
    <n v="1565.6352999999999"/>
    <n v="1282.6123"/>
    <n v="87.72"/>
    <m/>
    <s v="BODY WASH"/>
    <s v="SHOWER GEL/BODY WASH"/>
    <s v="WASH"/>
    <s v="MALE"/>
    <s v="FULL SPEED/RPM FRANCHISE"/>
    <s v="FULL SPEED SURFER"/>
    <n v="0"/>
    <n v="100"/>
    <n v="100"/>
    <s v="N"/>
    <s v="N"/>
    <n v="50410"/>
    <m/>
    <s v="N"/>
    <m/>
    <m/>
    <m/>
    <m/>
    <m/>
    <m/>
    <m/>
    <m/>
    <s v="N"/>
    <n v="60853019"/>
    <s v="NCF"/>
    <m/>
    <x v="0"/>
    <m/>
    <n v="6"/>
    <s v="NCF BEAUTY"/>
    <s v="N"/>
    <m/>
    <m/>
    <s v="N"/>
    <n v="20230306"/>
    <m/>
    <n v="134507579"/>
    <s v="MIXED"/>
    <s v="Tech rep lvl"/>
    <s v="CosmÃ©ticos"/>
    <n v="1"/>
    <m/>
    <n v="0"/>
    <n v="0"/>
    <n v="100"/>
    <n v="134508561"/>
    <n v="999"/>
    <n v="2"/>
    <x v="0"/>
    <x v="0"/>
    <n v="0.68589999999999995"/>
    <n v="0.68589999999999995"/>
    <n v="0.68589999999999995"/>
    <n v="0.68589999999999995"/>
    <n v="0.68589999999999995"/>
    <n v="13.29"/>
    <n v="15.19"/>
    <n v="13.29"/>
    <n v="12.34"/>
    <n v="11.77"/>
    <s v="Brasil + Dia a Dia + VGF2"/>
    <s v="Bronze + Dia a Dia + VGF2"/>
    <s v="Prata + Dia a Dia + VGF2"/>
    <s v="Ouro + Dia a Dia + VGF2"/>
    <s v="Estrela + Dia a Dia + VGF2"/>
    <n v="30"/>
    <n v="20"/>
    <n v="30"/>
    <n v="35"/>
    <n v="38"/>
    <n v="45.79"/>
    <n v="45.79"/>
    <n v="45.79"/>
    <n v="45.79"/>
    <n v="45.79"/>
    <n v="0"/>
    <n v="0"/>
    <n v="0"/>
    <n v="0"/>
    <n v="0"/>
    <n v="13.29"/>
    <n v="15.19"/>
    <n v="13.29"/>
    <n v="12.34"/>
    <n v="11.77"/>
    <n v="5.7"/>
    <n v="3.8"/>
    <n v="5.7"/>
    <n v="6.65"/>
    <n v="7.22"/>
    <n v="30"/>
    <n v="79"/>
    <n v="69"/>
    <n v="64"/>
    <n v="61"/>
  </r>
  <r>
    <n v="631564"/>
    <x v="1017"/>
    <n v="20220312"/>
    <m/>
    <s v="FRAGRANCE"/>
    <x v="397"/>
    <s v="LOV/U BODY LOTION"/>
    <n v="1226781"/>
    <x v="1017"/>
    <n v="1"/>
    <s v="IN-LINE (EXCL NR)"/>
    <s v="REPRESENTATIVE OFFER"/>
    <n v="0.68589999999999995"/>
    <m/>
    <n v="1.798"/>
    <m/>
    <m/>
    <n v="13.29"/>
    <n v="18.989999999999998"/>
    <n v="809"/>
    <n v="809"/>
    <n v="6"/>
    <s v="WORK IN PROGRESS"/>
    <n v="134507579"/>
    <s v="NO INCENTIVE"/>
    <s v="N"/>
    <s v="N"/>
    <s v="N"/>
    <s v="N"/>
    <x v="2"/>
    <n v="134507810"/>
    <n v="28"/>
    <n v="43"/>
    <n v="20230306"/>
    <s v="NET ITEM"/>
    <n v="15"/>
    <s v="Y"/>
    <s v="Tech rep lvl + Dia a Dia + VGF2"/>
    <s v="FULL PAYMENT"/>
    <m/>
    <n v="7164.3215"/>
    <n v="5709.7394999999997"/>
    <n v="86.2"/>
    <m/>
    <s v="MOISTURIZER LOTION"/>
    <s v="MOISTURIZER"/>
    <s v="BODY CARE"/>
    <s v="FEMALE"/>
    <s v="LOV U FRANCHISE"/>
    <s v="LOV U"/>
    <n v="0"/>
    <n v="100"/>
    <n v="100"/>
    <s v="N"/>
    <s v="N"/>
    <n v="51013"/>
    <m/>
    <s v="N"/>
    <m/>
    <m/>
    <m/>
    <m/>
    <m/>
    <m/>
    <m/>
    <m/>
    <s v="N"/>
    <n v="60853019"/>
    <s v="NCF"/>
    <m/>
    <x v="0"/>
    <m/>
    <n v="6"/>
    <s v="NCF BEAUTY"/>
    <s v="N"/>
    <m/>
    <m/>
    <s v="N"/>
    <n v="20230306"/>
    <m/>
    <n v="134507579"/>
    <s v="MIXED"/>
    <s v="Tech rep lvl"/>
    <s v="CosmÃ©ticos"/>
    <n v="1"/>
    <m/>
    <n v="0"/>
    <n v="0"/>
    <n v="100"/>
    <n v="134507809"/>
    <n v="999"/>
    <n v="2"/>
    <x v="0"/>
    <x v="0"/>
    <n v="0.68589999999999995"/>
    <n v="0.68589999999999995"/>
    <n v="0.68589999999999995"/>
    <n v="0.68589999999999995"/>
    <n v="0.68589999999999995"/>
    <n v="13.29"/>
    <n v="15.19"/>
    <n v="13.29"/>
    <n v="12.34"/>
    <n v="11.77"/>
    <s v="Brasil + Dia a Dia + VGF2"/>
    <s v="Bronze + Dia a Dia + VGF2"/>
    <s v="Prata + Dia a Dia + VGF2"/>
    <s v="Ouro + Dia a Dia + VGF2"/>
    <s v="Estrela + Dia a Dia + VGF2"/>
    <n v="30"/>
    <n v="20"/>
    <n v="30"/>
    <n v="35"/>
    <n v="38"/>
    <n v="45.79"/>
    <n v="45.79"/>
    <n v="45.79"/>
    <n v="45.79"/>
    <n v="45.79"/>
    <n v="0"/>
    <n v="0"/>
    <n v="0"/>
    <n v="0"/>
    <n v="0"/>
    <n v="13.29"/>
    <n v="15.19"/>
    <n v="13.29"/>
    <n v="12.34"/>
    <n v="11.77"/>
    <n v="5.7"/>
    <n v="3.8"/>
    <n v="5.7"/>
    <n v="6.65"/>
    <n v="7.22"/>
    <n v="30"/>
    <n v="79"/>
    <n v="69"/>
    <n v="64"/>
    <n v="61"/>
  </r>
  <r>
    <n v="633364"/>
    <x v="1018"/>
    <n v="20220310"/>
    <m/>
    <s v="FRAGRANCE"/>
    <x v="397"/>
    <s v="FAR AWAY ROYALE DEO PARFUM HOMOTHETIC 25ML"/>
    <n v="1228050"/>
    <x v="1018"/>
    <n v="1"/>
    <s v="IN-LINE (EXCL NR)"/>
    <s v="REPRESENTATIVE OFFER"/>
    <n v="0.68589999999999995"/>
    <m/>
    <n v="7.4379999999999997"/>
    <m/>
    <m/>
    <n v="41.93"/>
    <n v="59.9"/>
    <n v="352"/>
    <n v="352"/>
    <n v="6"/>
    <s v="WORK IN PROGRESS"/>
    <n v="134507579"/>
    <s v="NO INCENTIVE"/>
    <s v="N"/>
    <s v="N"/>
    <s v="N"/>
    <s v="N"/>
    <x v="2"/>
    <n v="134507617"/>
    <n v="28"/>
    <n v="43"/>
    <n v="20230306"/>
    <s v="NET ITEM"/>
    <n v="15"/>
    <s v="Y"/>
    <s v="Tech rep lvl + Dia a Dia + VGF2"/>
    <s v="FULL PAYMENT"/>
    <m/>
    <n v="9828.9881999999998"/>
    <n v="7210.8122000000003"/>
    <n v="81.900000000000006"/>
    <m/>
    <s v="EDP SPRAY"/>
    <s v="EDP/EDT/COLOGNE"/>
    <s v="FRAGRANCE JUICES"/>
    <s v="FEMALE"/>
    <s v="FAR AWAY FRANCHISE"/>
    <s v="FAR AWAY ROYALE"/>
    <n v="0"/>
    <n v="100"/>
    <n v="100"/>
    <s v="N"/>
    <s v="N"/>
    <n v="51557"/>
    <m/>
    <s v="N"/>
    <m/>
    <m/>
    <m/>
    <m/>
    <m/>
    <m/>
    <m/>
    <m/>
    <s v="N"/>
    <n v="60853019"/>
    <s v="NCF"/>
    <m/>
    <x v="0"/>
    <m/>
    <n v="6"/>
    <s v="NCF BEAUTY"/>
    <s v="N"/>
    <m/>
    <m/>
    <s v="N"/>
    <n v="20230306"/>
    <m/>
    <n v="134507579"/>
    <s v="MIXED"/>
    <s v="Tech rep lvl"/>
    <s v="CosmÃ©ticos"/>
    <n v="1"/>
    <m/>
    <n v="0"/>
    <n v="0"/>
    <n v="100"/>
    <n v="134507616"/>
    <n v="999"/>
    <n v="2"/>
    <x v="0"/>
    <x v="0"/>
    <n v="0.68589999999999995"/>
    <n v="0.68589999999999995"/>
    <n v="0.68589999999999995"/>
    <n v="0.68589999999999995"/>
    <n v="0.68589999999999995"/>
    <n v="41.93"/>
    <n v="47.92"/>
    <n v="41.93"/>
    <n v="38.94"/>
    <n v="37.14"/>
    <s v="Brasil + Dia a Dia + VGF2"/>
    <s v="Bronze + Dia a Dia + VGF2"/>
    <s v="Prata + Dia a Dia + VGF2"/>
    <s v="Ouro + Dia a Dia + VGF2"/>
    <s v="Estrela + Dia a Dia + VGF2"/>
    <n v="30"/>
    <n v="20"/>
    <n v="30"/>
    <n v="35"/>
    <n v="38"/>
    <n v="45.79"/>
    <n v="45.79"/>
    <n v="45.79"/>
    <n v="45.79"/>
    <n v="45.79"/>
    <n v="0"/>
    <n v="0"/>
    <n v="0"/>
    <n v="0"/>
    <n v="0"/>
    <n v="41.93"/>
    <n v="47.92"/>
    <n v="41.93"/>
    <n v="38.94"/>
    <n v="37.14"/>
    <n v="17.97"/>
    <n v="11.98"/>
    <n v="17.97"/>
    <n v="20.96"/>
    <n v="22.76"/>
    <n v="30"/>
    <n v="80"/>
    <n v="70"/>
    <n v="65"/>
    <n v="62"/>
  </r>
  <r>
    <n v="633365"/>
    <x v="1019"/>
    <n v="20220309"/>
    <m/>
    <s v="FRAGRANCE"/>
    <x v="397"/>
    <s v="REFRESCANTES BODY SPLASH 150ML NEW 1"/>
    <n v="1228051"/>
    <x v="1019"/>
    <n v="1"/>
    <s v="IN-LINE (EXCL NR)"/>
    <s v="REPRESENTATIVE OFFER"/>
    <n v="0.68589999999999995"/>
    <m/>
    <n v="2.3849999999999998"/>
    <m/>
    <m/>
    <n v="11.89"/>
    <n v="16.989999999999998"/>
    <n v="1217"/>
    <n v="1217"/>
    <n v="6"/>
    <s v="WORK IN PROGRESS"/>
    <n v="134507579"/>
    <s v="NO INCENTIVE"/>
    <s v="N"/>
    <s v="N"/>
    <s v="N"/>
    <s v="N"/>
    <x v="2"/>
    <n v="134508550"/>
    <n v="28"/>
    <n v="43"/>
    <n v="20230306"/>
    <s v="NET ITEM"/>
    <n v="15"/>
    <s v="Y"/>
    <s v="Tech rep lvl + Dia a Dia + VGF2"/>
    <s v="FULL PAYMENT"/>
    <m/>
    <n v="9642.1833000000006"/>
    <n v="6739.6382999999996"/>
    <n v="79.53"/>
    <m/>
    <s v="EDT SPLASH"/>
    <s v="EDP/EDT/COLOGNE"/>
    <s v="FRAGRANCE JUICES"/>
    <s v="FEMALE"/>
    <s v="AQUAVIBE"/>
    <s v="REFRESCANTE"/>
    <n v="0"/>
    <n v="100"/>
    <n v="100"/>
    <s v="N"/>
    <s v="N"/>
    <n v="51577"/>
    <m/>
    <s v="N"/>
    <m/>
    <m/>
    <m/>
    <m/>
    <m/>
    <m/>
    <m/>
    <m/>
    <s v="N"/>
    <n v="60853019"/>
    <s v="NCF"/>
    <m/>
    <x v="0"/>
    <m/>
    <n v="6"/>
    <s v="NCF BEAUTY"/>
    <s v="N"/>
    <m/>
    <m/>
    <s v="N"/>
    <n v="20230306"/>
    <m/>
    <n v="134507579"/>
    <s v="MIXED"/>
    <s v="Tech rep lvl"/>
    <s v="CosmÃ©ticos"/>
    <n v="1"/>
    <m/>
    <n v="0"/>
    <n v="0"/>
    <n v="100"/>
    <n v="134508549"/>
    <n v="999"/>
    <n v="2"/>
    <x v="0"/>
    <x v="0"/>
    <n v="0.68589999999999995"/>
    <n v="0.68589999999999995"/>
    <n v="0.68589999999999995"/>
    <n v="0.68589999999999995"/>
    <n v="0.68589999999999995"/>
    <n v="11.89"/>
    <n v="13.59"/>
    <n v="11.89"/>
    <n v="11.04"/>
    <n v="10.53"/>
    <s v="Brasil + Dia a Dia + VGF2"/>
    <s v="Bronze + Dia a Dia + VGF2"/>
    <s v="Prata + Dia a Dia + VGF2"/>
    <s v="Ouro + Dia a Dia + VGF2"/>
    <s v="Estrela + Dia a Dia + VGF2"/>
    <n v="30"/>
    <n v="20"/>
    <n v="30"/>
    <n v="35"/>
    <n v="38"/>
    <n v="45.79"/>
    <n v="45.79"/>
    <n v="45.79"/>
    <n v="45.79"/>
    <n v="45.79"/>
    <n v="0"/>
    <n v="0"/>
    <n v="0"/>
    <n v="0"/>
    <n v="0"/>
    <n v="11.89"/>
    <n v="13.59"/>
    <n v="11.89"/>
    <n v="11.04"/>
    <n v="10.53"/>
    <n v="5.0999999999999996"/>
    <n v="3.4"/>
    <n v="5.0999999999999996"/>
    <n v="5.95"/>
    <n v="6.46"/>
    <n v="30"/>
    <n v="79"/>
    <n v="69"/>
    <n v="64"/>
    <n v="61"/>
  </r>
  <r>
    <n v="633366"/>
    <x v="1020"/>
    <n v="20220309"/>
    <m/>
    <s v="FRAGRANCE"/>
    <x v="397"/>
    <s v="REFRESCANTES BODY SPLASH 150ML NEW 2"/>
    <n v="1228052"/>
    <x v="1020"/>
    <n v="1"/>
    <s v="IN-LINE (EXCL NR)"/>
    <s v="REPRESENTATIVE OFFER"/>
    <n v="0.68589999999999995"/>
    <m/>
    <n v="2.254"/>
    <m/>
    <m/>
    <n v="11.89"/>
    <n v="16.989999999999998"/>
    <n v="1158"/>
    <n v="1158"/>
    <n v="6"/>
    <s v="WORK IN PROGRESS"/>
    <n v="134507579"/>
    <s v="NO INCENTIVE"/>
    <s v="N"/>
    <s v="N"/>
    <s v="N"/>
    <s v="N"/>
    <x v="2"/>
    <n v="134508538"/>
    <n v="28"/>
    <n v="43"/>
    <n v="20230306"/>
    <s v="NET ITEM"/>
    <n v="15"/>
    <s v="Y"/>
    <s v="Tech rep lvl + Dia a Dia + VGF2"/>
    <s v="FULL PAYMENT"/>
    <m/>
    <n v="9174.5434999999998"/>
    <n v="6564.4115000000002"/>
    <n v="80.66"/>
    <m/>
    <s v="EDT SPLASH"/>
    <s v="EDP/EDT/COLOGNE"/>
    <s v="FRAGRANCE JUICES"/>
    <s v="FEMALE"/>
    <s v="AQUAVIBE"/>
    <s v="REFRESCANTE"/>
    <n v="0"/>
    <n v="100"/>
    <n v="100"/>
    <s v="N"/>
    <s v="N"/>
    <n v="51583"/>
    <m/>
    <s v="N"/>
    <m/>
    <m/>
    <m/>
    <m/>
    <m/>
    <m/>
    <m/>
    <m/>
    <s v="N"/>
    <n v="60853019"/>
    <s v="NCF"/>
    <m/>
    <x v="0"/>
    <m/>
    <n v="6"/>
    <s v="NCF BEAUTY"/>
    <s v="N"/>
    <m/>
    <m/>
    <s v="N"/>
    <n v="20230306"/>
    <m/>
    <n v="134507579"/>
    <s v="MIXED"/>
    <s v="Tech rep lvl"/>
    <s v="CosmÃ©ticos"/>
    <n v="1"/>
    <m/>
    <n v="0"/>
    <n v="0"/>
    <n v="100"/>
    <n v="134508537"/>
    <n v="999"/>
    <n v="2"/>
    <x v="0"/>
    <x v="0"/>
    <n v="0.68589999999999995"/>
    <n v="0.68589999999999995"/>
    <n v="0.68589999999999995"/>
    <n v="0.68589999999999995"/>
    <n v="0.68589999999999995"/>
    <n v="11.89"/>
    <n v="13.59"/>
    <n v="11.89"/>
    <n v="11.04"/>
    <n v="10.53"/>
    <s v="Brasil + Dia a Dia + VGF2"/>
    <s v="Bronze + Dia a Dia + VGF2"/>
    <s v="Prata + Dia a Dia + VGF2"/>
    <s v="Ouro + Dia a Dia + VGF2"/>
    <s v="Estrela + Dia a Dia + VGF2"/>
    <n v="30"/>
    <n v="20"/>
    <n v="30"/>
    <n v="35"/>
    <n v="38"/>
    <n v="45.79"/>
    <n v="45.79"/>
    <n v="45.79"/>
    <n v="45.79"/>
    <n v="45.79"/>
    <n v="0"/>
    <n v="0"/>
    <n v="0"/>
    <n v="0"/>
    <n v="0"/>
    <n v="11.89"/>
    <n v="13.59"/>
    <n v="11.89"/>
    <n v="11.04"/>
    <n v="10.53"/>
    <n v="5.0999999999999996"/>
    <n v="3.4"/>
    <n v="5.0999999999999996"/>
    <n v="5.95"/>
    <n v="6.46"/>
    <n v="30"/>
    <n v="79"/>
    <n v="69"/>
    <n v="64"/>
    <n v="61"/>
  </r>
  <r>
    <n v="633367"/>
    <x v="1021"/>
    <n v="20220310"/>
    <m/>
    <s v="FRAGRANCE"/>
    <x v="397"/>
    <s v="PETIT LIBELLULE BODY LOTION 50ML"/>
    <n v="1228053"/>
    <x v="1021"/>
    <n v="1"/>
    <s v="IN-LINE (EXCL NR)"/>
    <s v="REPRESENTATIVE OFFER"/>
    <n v="0.68589999999999995"/>
    <m/>
    <n v="1.4630000000000001"/>
    <m/>
    <m/>
    <n v="10.49"/>
    <n v="14.99"/>
    <n v="2764"/>
    <n v="2764"/>
    <n v="6"/>
    <s v="WORK IN PROGRESS"/>
    <n v="134507579"/>
    <s v="NO INCENTIVE"/>
    <s v="N"/>
    <s v="N"/>
    <s v="N"/>
    <s v="N"/>
    <x v="2"/>
    <n v="134507665"/>
    <n v="28"/>
    <n v="43"/>
    <n v="20230306"/>
    <s v="NET ITEM"/>
    <n v="15"/>
    <s v="Y"/>
    <s v="Tech rep lvl + Dia a Dia + VGF2"/>
    <s v="FULL PAYMENT"/>
    <m/>
    <n v="19322.29"/>
    <n v="15278.558000000001"/>
    <n v="85.77"/>
    <m/>
    <s v="MOISTURIZER LOTION"/>
    <s v="MOISTURIZER"/>
    <s v="BODY CARE"/>
    <s v="FEMALE"/>
    <s v="PETIT - DEAR FRIENDS"/>
    <s v="PETIT - DEAR FRIENDS"/>
    <n v="0"/>
    <n v="100"/>
    <n v="100"/>
    <s v="N"/>
    <s v="N"/>
    <n v="51653"/>
    <m/>
    <s v="N"/>
    <m/>
    <m/>
    <m/>
    <m/>
    <m/>
    <m/>
    <m/>
    <m/>
    <s v="N"/>
    <n v="60853019"/>
    <s v="NCF"/>
    <m/>
    <x v="0"/>
    <m/>
    <n v="6"/>
    <s v="NCF BEAUTY"/>
    <s v="N"/>
    <m/>
    <m/>
    <s v="N"/>
    <n v="20230306"/>
    <m/>
    <n v="134507579"/>
    <s v="MIXED"/>
    <s v="Tech rep lvl"/>
    <s v="CosmÃ©ticos"/>
    <n v="1"/>
    <m/>
    <n v="0"/>
    <n v="0"/>
    <n v="100"/>
    <n v="134507664"/>
    <n v="999"/>
    <n v="2"/>
    <x v="0"/>
    <x v="0"/>
    <n v="0.68589999999999995"/>
    <n v="0.68589999999999995"/>
    <n v="0.68589999999999995"/>
    <n v="0.68589999999999995"/>
    <n v="0.68589999999999995"/>
    <n v="10.49"/>
    <n v="11.99"/>
    <n v="10.49"/>
    <n v="9.74"/>
    <n v="9.2899999999999991"/>
    <s v="Brasil + Dia a Dia + VGF2"/>
    <s v="Bronze + Dia a Dia + VGF2"/>
    <s v="Prata + Dia a Dia + VGF2"/>
    <s v="Ouro + Dia a Dia + VGF2"/>
    <s v="Estrela + Dia a Dia + VGF2"/>
    <n v="30"/>
    <n v="20"/>
    <n v="30"/>
    <n v="35"/>
    <n v="38"/>
    <n v="45.79"/>
    <n v="45.79"/>
    <n v="45.79"/>
    <n v="45.79"/>
    <n v="45.79"/>
    <n v="0"/>
    <n v="0"/>
    <n v="0"/>
    <n v="0"/>
    <n v="0"/>
    <n v="10.49"/>
    <n v="11.99"/>
    <n v="10.49"/>
    <n v="9.74"/>
    <n v="9.2899999999999991"/>
    <n v="4.5"/>
    <n v="3"/>
    <n v="4.5"/>
    <n v="5.25"/>
    <n v="5.7"/>
    <n v="30"/>
    <n v="79"/>
    <n v="69"/>
    <n v="64"/>
    <n v="61"/>
  </r>
  <r>
    <n v="633368"/>
    <x v="1022"/>
    <n v="20220310"/>
    <m/>
    <s v="FRAGRANCE"/>
    <x v="397"/>
    <s v="MP LUZ DOS OLHOS TEUS BODY LOTION 90ML"/>
    <n v="1228054"/>
    <x v="1022"/>
    <n v="1"/>
    <s v="IN-LINE (EXCL NR)"/>
    <s v="REPRESENTATIVE OFFER"/>
    <n v="0.68589999999999995"/>
    <m/>
    <n v="1.853"/>
    <m/>
    <m/>
    <n v="13.29"/>
    <n v="18.989999999999998"/>
    <n v="309"/>
    <n v="309"/>
    <n v="6"/>
    <s v="WORK IN PROGRESS"/>
    <n v="134507579"/>
    <s v="NO INCENTIVE"/>
    <s v="N"/>
    <s v="N"/>
    <s v="N"/>
    <s v="N"/>
    <x v="2"/>
    <n v="134507581"/>
    <n v="28"/>
    <n v="43"/>
    <n v="20230306"/>
    <s v="NET ITEM"/>
    <n v="15"/>
    <s v="Y"/>
    <s v="Tech rep lvl + Dia a Dia + VGF2"/>
    <s v="FULL PAYMENT"/>
    <m/>
    <n v="2735.5338000000002"/>
    <n v="2162.9567999999999"/>
    <n v="85.77"/>
    <m/>
    <s v="MOISTURIZER LOTION"/>
    <s v="MOISTURIZER"/>
    <s v="BODY CARE"/>
    <s v="FEMALE"/>
    <s v="MULHER E POESIA/POETRY"/>
    <s v="LUZ DOS OLHOS TEUS"/>
    <n v="0"/>
    <n v="100"/>
    <n v="100"/>
    <s v="N"/>
    <s v="N"/>
    <n v="51666"/>
    <m/>
    <s v="N"/>
    <m/>
    <m/>
    <m/>
    <m/>
    <m/>
    <m/>
    <m/>
    <m/>
    <s v="N"/>
    <n v="60853019"/>
    <s v="NCF"/>
    <m/>
    <x v="0"/>
    <m/>
    <n v="6"/>
    <s v="NCF BEAUTY"/>
    <s v="N"/>
    <m/>
    <m/>
    <s v="N"/>
    <n v="20230306"/>
    <m/>
    <n v="134507579"/>
    <s v="MIXED"/>
    <s v="Tech rep lvl"/>
    <s v="CosmÃ©ticos"/>
    <n v="1"/>
    <m/>
    <n v="0"/>
    <n v="0"/>
    <n v="100"/>
    <n v="134507580"/>
    <n v="999"/>
    <n v="2"/>
    <x v="0"/>
    <x v="0"/>
    <n v="0.68589999999999995"/>
    <n v="0.68589999999999995"/>
    <n v="0.68589999999999995"/>
    <n v="0.68589999999999995"/>
    <n v="0.68589999999999995"/>
    <n v="13.29"/>
    <n v="15.19"/>
    <n v="13.29"/>
    <n v="12.34"/>
    <n v="11.77"/>
    <s v="Brasil + Dia a Dia + VGF2"/>
    <s v="Bronze + Dia a Dia + VGF2"/>
    <s v="Prata + Dia a Dia + VGF2"/>
    <s v="Ouro + Dia a Dia + VGF2"/>
    <s v="Estrela + Dia a Dia + VGF2"/>
    <n v="30"/>
    <n v="20"/>
    <n v="30"/>
    <n v="35"/>
    <n v="38"/>
    <n v="45.79"/>
    <n v="45.79"/>
    <n v="45.79"/>
    <n v="45.79"/>
    <n v="45.79"/>
    <n v="0"/>
    <n v="0"/>
    <n v="0"/>
    <n v="0"/>
    <n v="0"/>
    <n v="13.29"/>
    <n v="15.19"/>
    <n v="13.29"/>
    <n v="12.34"/>
    <n v="11.77"/>
    <n v="5.7"/>
    <n v="3.8"/>
    <n v="5.7"/>
    <n v="6.65"/>
    <n v="7.22"/>
    <n v="30"/>
    <n v="79"/>
    <n v="69"/>
    <n v="64"/>
    <n v="61"/>
  </r>
  <r>
    <n v="633374"/>
    <x v="1023"/>
    <n v="20220309"/>
    <m/>
    <s v="FRAGRANCE"/>
    <x v="397"/>
    <s v="LUIZA PODEROSA BAR SOAP 90G"/>
    <n v="1228060"/>
    <x v="1023"/>
    <n v="1"/>
    <s v="IN-LINE (EXCL NR)"/>
    <s v="REPRESENTATIVE OFFER"/>
    <n v="0.78320000000000001"/>
    <m/>
    <n v="3.4449999999999998"/>
    <m/>
    <m/>
    <n v="13.29"/>
    <n v="18.989999999999998"/>
    <n v="321"/>
    <n v="321"/>
    <n v="6"/>
    <s v="WORK IN PROGRESS"/>
    <n v="134507579"/>
    <s v="NO INCENTIVE"/>
    <s v="N"/>
    <s v="N"/>
    <s v="N"/>
    <s v="N"/>
    <x v="2"/>
    <n v="134508134"/>
    <n v="28"/>
    <n v="43"/>
    <n v="20230306"/>
    <s v="NET ITEM"/>
    <n v="15"/>
    <s v="Y"/>
    <s v="Tech rep lvl + Dia a Dia + VGF2"/>
    <s v="FULL PAYMENT"/>
    <m/>
    <n v="3244.9229"/>
    <n v="2139.0779000000002"/>
    <n v="76.84"/>
    <m/>
    <s v="SOAP BAR"/>
    <s v="SOAP"/>
    <s v="WASH"/>
    <s v="FEMALE"/>
    <s v="LUIZA BRUNET FRANCHISE"/>
    <s v="LUIZA BRUNET"/>
    <n v="0"/>
    <n v="100"/>
    <n v="100"/>
    <s v="N"/>
    <s v="N"/>
    <n v="51705"/>
    <m/>
    <s v="N"/>
    <m/>
    <m/>
    <m/>
    <m/>
    <m/>
    <m/>
    <m/>
    <m/>
    <s v="N"/>
    <n v="60853019"/>
    <s v="NCF"/>
    <m/>
    <x v="0"/>
    <m/>
    <n v="6"/>
    <s v="NCF BEAUTY"/>
    <s v="N"/>
    <m/>
    <m/>
    <s v="N"/>
    <n v="20230306"/>
    <m/>
    <n v="134507579"/>
    <s v="MIXED"/>
    <s v="Tech rep lvl"/>
    <s v="CosmÃ©ticos"/>
    <n v="1"/>
    <m/>
    <n v="0"/>
    <n v="0"/>
    <n v="100"/>
    <n v="134508133"/>
    <n v="999"/>
    <n v="2"/>
    <x v="0"/>
    <x v="0"/>
    <n v="0.78320000000000001"/>
    <n v="0.78320000000000001"/>
    <n v="0.78320000000000001"/>
    <n v="0.78320000000000001"/>
    <n v="0.78320000000000001"/>
    <n v="13.29"/>
    <n v="15.19"/>
    <n v="13.29"/>
    <n v="12.34"/>
    <n v="11.77"/>
    <s v="Brasil + Dia a Dia + VGF2"/>
    <s v="Bronze + Dia a Dia + VGF2"/>
    <s v="Prata + Dia a Dia + VGF2"/>
    <s v="Ouro + Dia a Dia + VGF2"/>
    <s v="Estrela + Dia a Dia + VGF2"/>
    <n v="30"/>
    <n v="20"/>
    <n v="30"/>
    <n v="35"/>
    <n v="38"/>
    <n v="27.68"/>
    <n v="27.68"/>
    <n v="27.68"/>
    <n v="27.68"/>
    <n v="27.68"/>
    <n v="0"/>
    <n v="0"/>
    <n v="0"/>
    <n v="0"/>
    <n v="0"/>
    <n v="13.29"/>
    <n v="15.19"/>
    <n v="13.29"/>
    <n v="12.34"/>
    <n v="11.77"/>
    <n v="5.7"/>
    <n v="3.8"/>
    <n v="5.7"/>
    <n v="6.65"/>
    <n v="7.22"/>
    <n v="30"/>
    <n v="79"/>
    <n v="69"/>
    <n v="64"/>
    <n v="61"/>
  </r>
  <r>
    <n v="633375"/>
    <x v="1024"/>
    <n v="20220313"/>
    <m/>
    <s v="FRAGRANCE"/>
    <x v="397"/>
    <s v="IMARI ROUGE BODY LOTION 90ML"/>
    <n v="1228061"/>
    <x v="1024"/>
    <n v="1"/>
    <s v="IN-LINE (EXCL NR)"/>
    <s v="REPRESENTATIVE OFFER"/>
    <n v="0.68589999999999995"/>
    <m/>
    <n v="2.5219999999999998"/>
    <m/>
    <m/>
    <n v="13.29"/>
    <n v="18.989999999999998"/>
    <n v="119"/>
    <n v="119"/>
    <n v="6"/>
    <s v="WORK IN PROGRESS"/>
    <n v="134507579"/>
    <s v="NO INCENTIVE"/>
    <s v="N"/>
    <s v="N"/>
    <s v="N"/>
    <s v="N"/>
    <x v="2"/>
    <n v="134507786"/>
    <n v="28"/>
    <n v="43"/>
    <n v="20230306"/>
    <s v="NET ITEM"/>
    <n v="15"/>
    <s v="Y"/>
    <s v="Tech rep lvl + Dia a Dia + VGF2"/>
    <s v="FULL PAYMENT"/>
    <m/>
    <n v="1051.3955000000001"/>
    <n v="751.27750000000003"/>
    <n v="80.64"/>
    <m/>
    <s v="MOISTURIZER LOTION"/>
    <s v="MOISTURIZER"/>
    <s v="BODY CARE"/>
    <s v="FEMALE"/>
    <s v="IMARI FRANCHISE"/>
    <s v="IMARI ROUGE"/>
    <n v="0"/>
    <n v="100"/>
    <n v="100"/>
    <s v="N"/>
    <s v="N"/>
    <n v="51075"/>
    <m/>
    <s v="N"/>
    <s v="RP"/>
    <n v="13.6"/>
    <n v="18.989999999999998"/>
    <n v="18.989999999999998"/>
    <m/>
    <m/>
    <m/>
    <m/>
    <s v="N"/>
    <n v="60853019"/>
    <s v="NCF"/>
    <m/>
    <x v="0"/>
    <m/>
    <n v="6"/>
    <s v="NCF BEAUTY"/>
    <s v="N"/>
    <m/>
    <m/>
    <s v="N"/>
    <n v="20230306"/>
    <m/>
    <n v="134507579"/>
    <s v="MIXED"/>
    <s v="Tech rep lvl"/>
    <s v="CosmÃ©ticos"/>
    <n v="1"/>
    <m/>
    <n v="0"/>
    <n v="0"/>
    <n v="100"/>
    <n v="134507785"/>
    <n v="999"/>
    <n v="2"/>
    <x v="0"/>
    <x v="0"/>
    <n v="0.68589999999999995"/>
    <n v="0.68589999999999995"/>
    <n v="0.68589999999999995"/>
    <n v="0.68589999999999995"/>
    <n v="0.68589999999999995"/>
    <n v="13.29"/>
    <n v="15.19"/>
    <n v="13.29"/>
    <n v="12.34"/>
    <n v="11.77"/>
    <s v="Brasil + Dia a Dia + VGF2"/>
    <s v="Bronze + Dia a Dia + VGF2"/>
    <s v="Prata + Dia a Dia + VGF2"/>
    <s v="Ouro + Dia a Dia + VGF2"/>
    <s v="Estrela + Dia a Dia + VGF2"/>
    <n v="30"/>
    <n v="20"/>
    <n v="30"/>
    <n v="35"/>
    <n v="38"/>
    <n v="45.79"/>
    <n v="45.79"/>
    <n v="45.79"/>
    <n v="45.79"/>
    <n v="45.79"/>
    <n v="0"/>
    <n v="0"/>
    <n v="0"/>
    <n v="0"/>
    <n v="0"/>
    <n v="13.29"/>
    <n v="15.19"/>
    <n v="13.29"/>
    <n v="12.34"/>
    <n v="11.77"/>
    <n v="5.7"/>
    <n v="3.8"/>
    <n v="5.7"/>
    <n v="6.65"/>
    <n v="7.22"/>
    <n v="30"/>
    <n v="79"/>
    <n v="69"/>
    <n v="64"/>
    <n v="61"/>
  </r>
  <r>
    <n v="633376"/>
    <x v="1025"/>
    <n v="20220313"/>
    <m/>
    <s v="FRAGRANCE"/>
    <x v="397"/>
    <s v="BLACK ESSENTIAL HOT BODY LOTION 150ML"/>
    <n v="1228062"/>
    <x v="1025"/>
    <n v="1"/>
    <s v="IN-LINE (EXCL NR)"/>
    <s v="REPRESENTATIVE OFFER"/>
    <n v="0.68589999999999995"/>
    <m/>
    <n v="3.165"/>
    <m/>
    <m/>
    <n v="18.89"/>
    <n v="26.99"/>
    <n v="132"/>
    <n v="132"/>
    <n v="6"/>
    <s v="WORK IN PROGRESS"/>
    <n v="134507579"/>
    <s v="NO INCENTIVE"/>
    <s v="N"/>
    <s v="N"/>
    <s v="N"/>
    <s v="N"/>
    <x v="2"/>
    <n v="134508232"/>
    <n v="28"/>
    <n v="43"/>
    <n v="20230306"/>
    <s v="NET ITEM"/>
    <n v="15"/>
    <s v="Y"/>
    <s v="Tech rep lvl + Dia a Dia + VGF2"/>
    <s v="FULL PAYMENT"/>
    <m/>
    <n v="1657.4979000000001"/>
    <n v="1239.7179000000001"/>
    <n v="82.9"/>
    <m/>
    <s v="MOISTURIZER LOTION"/>
    <s v="MOISTURIZER"/>
    <s v="BODY CARE"/>
    <s v="MALE"/>
    <s v="BLACK SUEDE FRANCHISE"/>
    <s v="BLACK SUEDE"/>
    <n v="0"/>
    <n v="100"/>
    <n v="100"/>
    <s v="N"/>
    <s v="N"/>
    <n v="51147"/>
    <m/>
    <s v="N"/>
    <m/>
    <m/>
    <m/>
    <m/>
    <m/>
    <m/>
    <m/>
    <m/>
    <s v="N"/>
    <n v="60853019"/>
    <s v="NCF"/>
    <m/>
    <x v="0"/>
    <m/>
    <n v="6"/>
    <s v="NCF BEAUTY"/>
    <s v="N"/>
    <m/>
    <m/>
    <s v="N"/>
    <n v="20230306"/>
    <m/>
    <n v="134507579"/>
    <s v="MIXED"/>
    <s v="Tech rep lvl"/>
    <s v="CosmÃ©ticos"/>
    <n v="1"/>
    <m/>
    <n v="0"/>
    <n v="0"/>
    <n v="100"/>
    <n v="134508231"/>
    <n v="999"/>
    <n v="2"/>
    <x v="0"/>
    <x v="0"/>
    <n v="0.68589999999999995"/>
    <n v="0.68589999999999995"/>
    <n v="0.68589999999999995"/>
    <n v="0.68589999999999995"/>
    <n v="0.68589999999999995"/>
    <n v="18.89"/>
    <n v="21.59"/>
    <n v="18.89"/>
    <n v="17.54"/>
    <n v="16.73"/>
    <s v="Brasil + Dia a Dia + VGF2"/>
    <s v="Bronze + Dia a Dia + VGF2"/>
    <s v="Prata + Dia a Dia + VGF2"/>
    <s v="Ouro + Dia a Dia + VGF2"/>
    <s v="Estrela + Dia a Dia + VGF2"/>
    <n v="30"/>
    <n v="20"/>
    <n v="30"/>
    <n v="35"/>
    <n v="38"/>
    <n v="45.79"/>
    <n v="45.79"/>
    <n v="45.79"/>
    <n v="45.79"/>
    <n v="45.79"/>
    <n v="0"/>
    <n v="0"/>
    <n v="0"/>
    <n v="0"/>
    <n v="0"/>
    <n v="18.89"/>
    <n v="21.59"/>
    <n v="18.89"/>
    <n v="17.54"/>
    <n v="16.73"/>
    <n v="8.1"/>
    <n v="5.4"/>
    <n v="8.1"/>
    <n v="9.4499999999999993"/>
    <n v="10.26"/>
    <n v="30"/>
    <n v="79"/>
    <n v="69"/>
    <n v="64"/>
    <n v="61"/>
  </r>
  <r>
    <n v="633377"/>
    <x v="1026"/>
    <n v="20220313"/>
    <m/>
    <s v="FRAGRANCE"/>
    <x v="397"/>
    <s v="REFRESCANTES BODY SPLASH 150ML VALENTINE NEW 1"/>
    <n v="1228063"/>
    <x v="1026"/>
    <n v="1"/>
    <s v="IN-LINE (EXCL NR)"/>
    <s v="REPRESENTATIVE OFFER"/>
    <n v="0.68589999999999995"/>
    <m/>
    <n v="2.0659999999999998"/>
    <m/>
    <m/>
    <n v="11.89"/>
    <n v="16.989999999999998"/>
    <n v="681"/>
    <n v="681"/>
    <n v="6"/>
    <s v="WORK IN PROGRESS"/>
    <n v="134507579"/>
    <s v="NO INCENTIVE"/>
    <s v="N"/>
    <s v="N"/>
    <s v="N"/>
    <s v="N"/>
    <x v="2"/>
    <n v="134508526"/>
    <n v="28"/>
    <n v="43"/>
    <n v="20230306"/>
    <s v="NET ITEM"/>
    <n v="15"/>
    <s v="Y"/>
    <s v="Tech rep lvl + Dia a Dia + VGF2"/>
    <s v="FULL PAYMENT"/>
    <m/>
    <n v="5395.5637999999999"/>
    <n v="3988.6178"/>
    <n v="82.27"/>
    <m/>
    <s v="EDT SPLASH"/>
    <s v="EDP/EDT/COLOGNE"/>
    <s v="FRAGRANCE JUICES"/>
    <s v="FEMALE"/>
    <s v="AQUAVIBE"/>
    <s v="REFRESCANTE"/>
    <n v="0"/>
    <n v="100"/>
    <n v="100"/>
    <s v="N"/>
    <s v="N"/>
    <n v="51264"/>
    <m/>
    <s v="N"/>
    <m/>
    <m/>
    <m/>
    <m/>
    <m/>
    <m/>
    <m/>
    <m/>
    <s v="N"/>
    <n v="60853019"/>
    <s v="NCF"/>
    <m/>
    <x v="0"/>
    <m/>
    <n v="6"/>
    <s v="NCF BEAUTY"/>
    <s v="N"/>
    <m/>
    <m/>
    <s v="N"/>
    <n v="20230306"/>
    <m/>
    <n v="134507579"/>
    <s v="MIXED"/>
    <s v="Tech rep lvl"/>
    <s v="CosmÃ©ticos"/>
    <n v="1"/>
    <m/>
    <n v="0"/>
    <n v="0"/>
    <n v="100"/>
    <n v="134508525"/>
    <n v="999"/>
    <n v="2"/>
    <x v="0"/>
    <x v="0"/>
    <n v="0.68589999999999995"/>
    <n v="0.68589999999999995"/>
    <n v="0.68589999999999995"/>
    <n v="0.68589999999999995"/>
    <n v="0.68589999999999995"/>
    <n v="11.89"/>
    <n v="13.59"/>
    <n v="11.89"/>
    <n v="11.04"/>
    <n v="10.53"/>
    <s v="Brasil + Dia a Dia + VGF2"/>
    <s v="Bronze + Dia a Dia + VGF2"/>
    <s v="Prata + Dia a Dia + VGF2"/>
    <s v="Ouro + Dia a Dia + VGF2"/>
    <s v="Estrela + Dia a Dia + VGF2"/>
    <n v="30"/>
    <n v="20"/>
    <n v="30"/>
    <n v="35"/>
    <n v="38"/>
    <n v="45.79"/>
    <n v="45.79"/>
    <n v="45.79"/>
    <n v="45.79"/>
    <n v="45.79"/>
    <n v="0"/>
    <n v="0"/>
    <n v="0"/>
    <n v="0"/>
    <n v="0"/>
    <n v="11.89"/>
    <n v="13.59"/>
    <n v="11.89"/>
    <n v="11.04"/>
    <n v="10.53"/>
    <n v="5.0999999999999996"/>
    <n v="3.4"/>
    <n v="5.0999999999999996"/>
    <n v="5.95"/>
    <n v="6.46"/>
    <n v="30"/>
    <n v="79"/>
    <n v="69"/>
    <n v="64"/>
    <n v="61"/>
  </r>
  <r>
    <n v="633378"/>
    <x v="1027"/>
    <n v="20220313"/>
    <m/>
    <s v="FRAGRANCE"/>
    <x v="397"/>
    <s v="REFRESCANTES PITANGA 150ML"/>
    <n v="1228064"/>
    <x v="1027"/>
    <n v="1"/>
    <s v="IN-LINE (EXCL NR)"/>
    <s v="REPRESENTATIVE OFFER"/>
    <n v="0.68589999999999995"/>
    <m/>
    <n v="2.234"/>
    <m/>
    <m/>
    <n v="11.89"/>
    <n v="16.989999999999998"/>
    <n v="949"/>
    <n v="949"/>
    <n v="6"/>
    <s v="WORK IN PROGRESS"/>
    <n v="134507579"/>
    <s v="NO INCENTIVE"/>
    <s v="N"/>
    <s v="N"/>
    <s v="N"/>
    <s v="N"/>
    <x v="2"/>
    <n v="134508622"/>
    <n v="28"/>
    <n v="43"/>
    <n v="20230306"/>
    <s v="NET ITEM"/>
    <n v="15"/>
    <s v="Y"/>
    <s v="Tech rep lvl + Dia a Dia + VGF2"/>
    <s v="FULL PAYMENT"/>
    <m/>
    <n v="7518.6985999999997"/>
    <n v="5398.6325999999999"/>
    <n v="80.83"/>
    <m/>
    <s v="EDT SPLASH"/>
    <s v="EDP/EDT/COLOGNE"/>
    <s v="FRAGRANCE JUICES"/>
    <s v="FEMALE"/>
    <s v="AQUAVIBE"/>
    <s v="REFRESCANTE"/>
    <n v="0"/>
    <n v="100"/>
    <n v="100"/>
    <s v="N"/>
    <s v="N"/>
    <n v="51335"/>
    <m/>
    <s v="N"/>
    <m/>
    <m/>
    <m/>
    <m/>
    <m/>
    <m/>
    <m/>
    <m/>
    <s v="N"/>
    <n v="60853019"/>
    <s v="NCF"/>
    <m/>
    <x v="0"/>
    <m/>
    <n v="6"/>
    <s v="NCF BEAUTY"/>
    <s v="N"/>
    <m/>
    <m/>
    <s v="N"/>
    <n v="20230306"/>
    <m/>
    <n v="134507579"/>
    <s v="MIXED"/>
    <s v="Tech rep lvl"/>
    <s v="CosmÃ©ticos"/>
    <n v="1"/>
    <m/>
    <n v="0"/>
    <n v="0"/>
    <n v="100"/>
    <n v="134508621"/>
    <n v="999"/>
    <n v="2"/>
    <x v="0"/>
    <x v="0"/>
    <n v="0.68589999999999995"/>
    <n v="0.68589999999999995"/>
    <n v="0.68589999999999995"/>
    <n v="0.68589999999999995"/>
    <n v="0.68589999999999995"/>
    <n v="11.89"/>
    <n v="13.59"/>
    <n v="11.89"/>
    <n v="11.04"/>
    <n v="10.53"/>
    <s v="Brasil + Dia a Dia + VGF2"/>
    <s v="Bronze + Dia a Dia + VGF2"/>
    <s v="Prata + Dia a Dia + VGF2"/>
    <s v="Ouro + Dia a Dia + VGF2"/>
    <s v="Estrela + Dia a Dia + VGF2"/>
    <n v="30"/>
    <n v="20"/>
    <n v="30"/>
    <n v="35"/>
    <n v="38"/>
    <n v="45.79"/>
    <n v="45.79"/>
    <n v="45.79"/>
    <n v="45.79"/>
    <n v="45.79"/>
    <n v="0"/>
    <n v="0"/>
    <n v="0"/>
    <n v="0"/>
    <n v="0"/>
    <n v="11.89"/>
    <n v="13.59"/>
    <n v="11.89"/>
    <n v="11.04"/>
    <n v="10.53"/>
    <n v="5.0999999999999996"/>
    <n v="3.4"/>
    <n v="5.0999999999999996"/>
    <n v="5.95"/>
    <n v="6.46"/>
    <n v="30"/>
    <n v="79"/>
    <n v="69"/>
    <n v="64"/>
    <n v="61"/>
  </r>
  <r>
    <n v="633993"/>
    <x v="1028"/>
    <n v="20230304"/>
    <m/>
    <s v="FRAGRANCE"/>
    <x v="397"/>
    <s v="LOV U A TOUCH SHOWER GEL"/>
    <n v="1228498"/>
    <x v="1028"/>
    <n v="1"/>
    <s v="IN-LINE (EXCL NR)"/>
    <s v="REPRESENTATIVE OFFER"/>
    <n v="0.66269999999999996"/>
    <m/>
    <n v="3.1739999999999999"/>
    <m/>
    <m/>
    <n v="18.89"/>
    <n v="26.99"/>
    <n v="657"/>
    <n v="657"/>
    <n v="6"/>
    <s v="WORK IN PROGRESS"/>
    <n v="134507579"/>
    <s v="NO INCENTIVE"/>
    <s v="N"/>
    <s v="N"/>
    <s v="N"/>
    <s v="N"/>
    <x v="2"/>
    <n v="134508014"/>
    <n v="28"/>
    <n v="43"/>
    <n v="20230306"/>
    <s v="NET ITEM"/>
    <n v="15"/>
    <s v="Y"/>
    <s v="Tech rep lvl + Dia a Dia + VGF2"/>
    <s v="FULL PAYMENT"/>
    <m/>
    <n v="7988.4044999999996"/>
    <n v="5903.0865000000003"/>
    <n v="82.25"/>
    <m/>
    <s v="SHOWER GEL"/>
    <s v="SHOWER GEL/BODY WASH"/>
    <s v="WASH"/>
    <s v="FEMALE"/>
    <s v="LOV U FRANCHISE"/>
    <s v="LOV U"/>
    <n v="0"/>
    <n v="100"/>
    <n v="100"/>
    <s v="N"/>
    <s v="N"/>
    <n v="50790"/>
    <m/>
    <s v="N"/>
    <m/>
    <m/>
    <m/>
    <m/>
    <m/>
    <m/>
    <m/>
    <m/>
    <s v="N"/>
    <n v="60853019"/>
    <s v="NCF"/>
    <m/>
    <x v="0"/>
    <m/>
    <n v="6"/>
    <s v="NCF BEAUTY"/>
    <s v="N"/>
    <m/>
    <m/>
    <s v="N"/>
    <n v="20230306"/>
    <m/>
    <n v="134507579"/>
    <s v="MIXED"/>
    <s v="Tech rep lvl"/>
    <s v="CosmÃ©ticos"/>
    <n v="1"/>
    <m/>
    <n v="0"/>
    <n v="0"/>
    <n v="100"/>
    <n v="134508013"/>
    <n v="999"/>
    <n v="2"/>
    <x v="0"/>
    <x v="0"/>
    <n v="0.66269999999999996"/>
    <n v="0.66269999999999996"/>
    <n v="0.66269999999999996"/>
    <n v="0.66269999999999996"/>
    <n v="0.66269999999999996"/>
    <n v="18.89"/>
    <n v="21.59"/>
    <n v="18.89"/>
    <n v="17.54"/>
    <n v="16.73"/>
    <s v="Brasil + Dia a Dia + VGF2"/>
    <s v="Bronze + Dia a Dia + VGF2"/>
    <s v="Prata + Dia a Dia + VGF2"/>
    <s v="Ouro + Dia a Dia + VGF2"/>
    <s v="Estrela + Dia a Dia + VGF2"/>
    <n v="30"/>
    <n v="20"/>
    <n v="30"/>
    <n v="35"/>
    <n v="38"/>
    <n v="50.9"/>
    <n v="50.9"/>
    <n v="50.9"/>
    <n v="50.9"/>
    <n v="50.9"/>
    <n v="0"/>
    <n v="0"/>
    <n v="0"/>
    <n v="0"/>
    <n v="0"/>
    <n v="18.89"/>
    <n v="21.59"/>
    <n v="18.89"/>
    <n v="17.54"/>
    <n v="16.73"/>
    <n v="8.1"/>
    <n v="5.4"/>
    <n v="8.1"/>
    <n v="9.4499999999999993"/>
    <n v="10.26"/>
    <n v="30"/>
    <n v="79"/>
    <n v="69"/>
    <n v="64"/>
    <n v="61"/>
  </r>
  <r>
    <n v="634092"/>
    <x v="1029"/>
    <n v="20230303"/>
    <m/>
    <s v="FRAGRANCE"/>
    <x v="397"/>
    <s v="FAR AWAY THE JOURNEY BODY SCRUB"/>
    <n v="1227531"/>
    <x v="1029"/>
    <n v="1"/>
    <s v="IN-LINE (EXCL NR)"/>
    <s v="REPRESENTATIVE OFFER"/>
    <n v="0.66269999999999996"/>
    <m/>
    <n v="5.1379999999999999"/>
    <m/>
    <m/>
    <n v="23.09"/>
    <n v="32.99"/>
    <n v="1276"/>
    <n v="1276"/>
    <n v="6"/>
    <s v="WORK IN PROGRESS"/>
    <n v="134507579"/>
    <s v="NO INCENTIVE"/>
    <s v="N"/>
    <s v="N"/>
    <s v="N"/>
    <s v="N"/>
    <x v="2"/>
    <n v="134508038"/>
    <n v="28"/>
    <n v="43"/>
    <n v="20230306"/>
    <s v="NET ITEM"/>
    <n v="15"/>
    <s v="Y"/>
    <s v="Tech rep lvl + Dia a Dia + VGF2"/>
    <s v="FULL PAYMENT"/>
    <m/>
    <n v="18970.205000000002"/>
    <n v="12414.117"/>
    <n v="76.5"/>
    <m/>
    <s v="BODY SCRUB"/>
    <s v="CLEANSER"/>
    <s v="BODY CARE"/>
    <s v="FEMALE"/>
    <s v="FAR AWAY FRANCHISE"/>
    <s v="FAR AWAY"/>
    <n v="0"/>
    <n v="100"/>
    <n v="100"/>
    <s v="N"/>
    <s v="N"/>
    <n v="50929"/>
    <m/>
    <s v="N"/>
    <m/>
    <m/>
    <m/>
    <m/>
    <m/>
    <m/>
    <m/>
    <m/>
    <s v="N"/>
    <n v="60853019"/>
    <s v="NCF"/>
    <m/>
    <x v="0"/>
    <m/>
    <n v="6"/>
    <s v="NCF BEAUTY"/>
    <s v="N"/>
    <m/>
    <m/>
    <s v="N"/>
    <n v="20230306"/>
    <m/>
    <n v="134507579"/>
    <s v="MIXED"/>
    <s v="Tech rep lvl"/>
    <s v="CosmÃ©ticos"/>
    <n v="1"/>
    <m/>
    <n v="0"/>
    <n v="0"/>
    <n v="100"/>
    <n v="134508037"/>
    <n v="999"/>
    <n v="2"/>
    <x v="0"/>
    <x v="0"/>
    <n v="0.66269999999999996"/>
    <n v="0.66269999999999996"/>
    <n v="0.66269999999999996"/>
    <n v="0.66269999999999996"/>
    <n v="0.66269999999999996"/>
    <n v="23.09"/>
    <n v="26.39"/>
    <n v="23.09"/>
    <n v="21.44"/>
    <n v="20.45"/>
    <s v="Brasil + Dia a Dia + VGF2"/>
    <s v="Bronze + Dia a Dia + VGF2"/>
    <s v="Prata + Dia a Dia + VGF2"/>
    <s v="Ouro + Dia a Dia + VGF2"/>
    <s v="Estrela + Dia a Dia + VGF2"/>
    <n v="30"/>
    <n v="20"/>
    <n v="30"/>
    <n v="35"/>
    <n v="38"/>
    <n v="50.9"/>
    <n v="50.9"/>
    <n v="50.9"/>
    <n v="50.9"/>
    <n v="50.9"/>
    <n v="0"/>
    <n v="0"/>
    <n v="0"/>
    <n v="0"/>
    <n v="0"/>
    <n v="23.09"/>
    <n v="26.39"/>
    <n v="23.09"/>
    <n v="21.44"/>
    <n v="20.45"/>
    <n v="9.9"/>
    <n v="6.6"/>
    <n v="9.9"/>
    <n v="11.55"/>
    <n v="12.54"/>
    <n v="30"/>
    <n v="79"/>
    <n v="69"/>
    <n v="64"/>
    <n v="61"/>
  </r>
  <r>
    <n v="634405"/>
    <x v="1030"/>
    <n v="20220312"/>
    <m/>
    <s v="FRAGRANCE"/>
    <x v="397"/>
    <s v="LOV U HAND CREAM 90ML"/>
    <n v="1228766"/>
    <x v="1030"/>
    <n v="1"/>
    <s v="IN-LINE (EXCL NR)"/>
    <s v="REPRESENTATIVE OFFER"/>
    <n v="0.68589999999999995"/>
    <m/>
    <n v="1.905"/>
    <m/>
    <m/>
    <n v="18.190000000000001"/>
    <n v="25.99"/>
    <n v="3206"/>
    <n v="3206"/>
    <n v="6"/>
    <s v="WORK IN PROGRESS"/>
    <n v="134507579"/>
    <s v="NO INCENTIVE"/>
    <s v="N"/>
    <s v="N"/>
    <s v="N"/>
    <s v="N"/>
    <x v="2"/>
    <n v="134507774"/>
    <n v="28"/>
    <n v="43"/>
    <n v="20230306"/>
    <s v="NET ITEM"/>
    <n v="15"/>
    <s v="Y"/>
    <s v="Tech rep lvl + Dia a Dia + VGF2"/>
    <s v="FULL PAYMENT"/>
    <m/>
    <n v="38863.738700000002"/>
    <n v="32756.308700000001"/>
    <n v="89.31"/>
    <m/>
    <s v="MOISTURIZER CREAM"/>
    <s v="MOISTURIZER"/>
    <s v="HAND CARE"/>
    <s v="FEMALE"/>
    <s v="LOV U FRANCHISE"/>
    <s v="LOV U"/>
    <n v="0"/>
    <n v="100"/>
    <n v="100"/>
    <s v="N"/>
    <s v="N"/>
    <n v="51918"/>
    <m/>
    <s v="N"/>
    <s v="RP"/>
    <n v="17.600000000000001"/>
    <n v="25.99"/>
    <n v="25.99"/>
    <m/>
    <m/>
    <m/>
    <m/>
    <s v="N"/>
    <n v="60853019"/>
    <s v="NCF"/>
    <m/>
    <x v="0"/>
    <m/>
    <n v="6"/>
    <s v="NCF BEAUTY"/>
    <s v="N"/>
    <m/>
    <m/>
    <s v="N"/>
    <n v="20230306"/>
    <m/>
    <n v="134507579"/>
    <s v="MIXED"/>
    <s v="Tech rep lvl"/>
    <s v="CosmÃ©ticos"/>
    <n v="1"/>
    <m/>
    <n v="0"/>
    <n v="0"/>
    <n v="100"/>
    <n v="134507773"/>
    <n v="999"/>
    <n v="2"/>
    <x v="0"/>
    <x v="0"/>
    <n v="0.68589999999999995"/>
    <n v="0.68589999999999995"/>
    <n v="0.68589999999999995"/>
    <n v="0.68589999999999995"/>
    <n v="0.68589999999999995"/>
    <n v="18.190000000000001"/>
    <n v="20.79"/>
    <n v="18.190000000000001"/>
    <n v="16.89"/>
    <n v="16.11"/>
    <s v="Brasil + Dia a Dia + VGF2"/>
    <s v="Bronze + Dia a Dia + VGF2"/>
    <s v="Prata + Dia a Dia + VGF2"/>
    <s v="Ouro + Dia a Dia + VGF2"/>
    <s v="Estrela + Dia a Dia + VGF2"/>
    <n v="30"/>
    <n v="20"/>
    <n v="30"/>
    <n v="35"/>
    <n v="38"/>
    <n v="45.79"/>
    <n v="45.79"/>
    <n v="45.79"/>
    <n v="45.79"/>
    <n v="45.79"/>
    <n v="0"/>
    <n v="0"/>
    <n v="0"/>
    <n v="0"/>
    <n v="0"/>
    <n v="18.190000000000001"/>
    <n v="20.79"/>
    <n v="18.190000000000001"/>
    <n v="16.89"/>
    <n v="16.11"/>
    <n v="7.8"/>
    <n v="5.2"/>
    <n v="7.8"/>
    <n v="9.1"/>
    <n v="9.8800000000000008"/>
    <n v="30"/>
    <n v="79"/>
    <n v="69"/>
    <n v="64"/>
    <n v="61"/>
  </r>
  <r>
    <n v="635866"/>
    <x v="1031"/>
    <n v="20220316"/>
    <m/>
    <s v="FRAGRANCE"/>
    <x v="397"/>
    <s v="SEGNO VISIONARY EDP HOMOTHETIC 25ML"/>
    <n v="1229661"/>
    <x v="1031"/>
    <n v="1"/>
    <s v="IN-LINE (EXCL NR)"/>
    <s v="REPRESENTATIVE OFFER"/>
    <n v="0.68589999999999995"/>
    <m/>
    <n v="7.1669999999999998"/>
    <m/>
    <m/>
    <n v="58.03"/>
    <n v="82.9"/>
    <n v="427"/>
    <n v="427"/>
    <n v="6"/>
    <s v="WORK IN PROGRESS"/>
    <n v="134507579"/>
    <s v="NO INCENTIVE"/>
    <s v="N"/>
    <s v="N"/>
    <s v="N"/>
    <s v="N"/>
    <x v="2"/>
    <n v="134508122"/>
    <n v="28"/>
    <n v="43"/>
    <n v="20230306"/>
    <s v="NET ITEM"/>
    <n v="15"/>
    <s v="Y"/>
    <s v="Tech rep lvl + Dia a Dia + VGF2"/>
    <s v="FULL PAYMENT"/>
    <m/>
    <n v="16511.410100000001"/>
    <n v="13451.1011"/>
    <n v="87.4"/>
    <m/>
    <s v="EDP SPRAY"/>
    <s v="EDP/EDT/COLOGNE"/>
    <s v="FRAGRANCE JUICES"/>
    <s v="MALE"/>
    <s v="SEGNO FRANCHISE"/>
    <s v="SEGNO VISIONARY"/>
    <n v="0"/>
    <n v="100"/>
    <n v="100"/>
    <s v="N"/>
    <s v="N"/>
    <n v="41060"/>
    <m/>
    <s v="N"/>
    <m/>
    <m/>
    <m/>
    <m/>
    <m/>
    <m/>
    <m/>
    <m/>
    <s v="N"/>
    <n v="60853019"/>
    <s v="NCF"/>
    <m/>
    <x v="0"/>
    <m/>
    <n v="6"/>
    <s v="NCF BEAUTY"/>
    <s v="N"/>
    <m/>
    <m/>
    <s v="N"/>
    <n v="20230306"/>
    <m/>
    <n v="134507579"/>
    <s v="MIXED"/>
    <s v="Tech rep lvl"/>
    <s v="CosmÃ©ticos"/>
    <n v="1"/>
    <m/>
    <n v="0"/>
    <n v="0"/>
    <n v="100"/>
    <n v="134508121"/>
    <n v="999"/>
    <n v="2"/>
    <x v="0"/>
    <x v="0"/>
    <n v="0.68589999999999995"/>
    <n v="0.68589999999999995"/>
    <n v="0.68589999999999995"/>
    <n v="0.68589999999999995"/>
    <n v="0.68589999999999995"/>
    <n v="58.03"/>
    <n v="66.319999999999993"/>
    <n v="58.03"/>
    <n v="53.89"/>
    <n v="51.4"/>
    <s v="Brasil + Dia a Dia + VGF2"/>
    <s v="Bronze + Dia a Dia + VGF2"/>
    <s v="Prata + Dia a Dia + VGF2"/>
    <s v="Ouro + Dia a Dia + VGF2"/>
    <s v="Estrela + Dia a Dia + VGF2"/>
    <n v="30"/>
    <n v="20"/>
    <n v="30"/>
    <n v="35"/>
    <n v="38"/>
    <n v="45.79"/>
    <n v="45.79"/>
    <n v="45.79"/>
    <n v="45.79"/>
    <n v="45.79"/>
    <n v="0"/>
    <n v="0"/>
    <n v="0"/>
    <n v="0"/>
    <n v="0"/>
    <n v="58.03"/>
    <n v="66.319999999999993"/>
    <n v="58.03"/>
    <n v="53.89"/>
    <n v="51.4"/>
    <n v="24.87"/>
    <n v="16.579999999999998"/>
    <n v="24.87"/>
    <n v="29.01"/>
    <n v="31.5"/>
    <n v="30"/>
    <n v="80"/>
    <n v="70"/>
    <n v="65"/>
    <n v="62"/>
  </r>
  <r>
    <n v="635867"/>
    <x v="1032"/>
    <n v="20220316"/>
    <m/>
    <s v="FRAGRANCE"/>
    <x v="397"/>
    <s v="FULL SPEED TURBO CARE SHAVING GEL 90G NEW DECO"/>
    <n v="1229662"/>
    <x v="1032"/>
    <n v="1"/>
    <s v="IN-LINE (EXCL NR)"/>
    <s v="REPRESENTATIVE OFFER"/>
    <n v="0.54369999999999996"/>
    <m/>
    <n v="1.9550000000000001"/>
    <m/>
    <m/>
    <n v="13.29"/>
    <n v="18.989999999999998"/>
    <n v="3351"/>
    <n v="3351"/>
    <n v="6"/>
    <s v="WORK IN PROGRESS"/>
    <n v="134507579"/>
    <s v="NO INCENTIVE"/>
    <s v="N"/>
    <s v="N"/>
    <s v="N"/>
    <s v="N"/>
    <x v="2"/>
    <n v="134508452"/>
    <n v="28"/>
    <n v="43"/>
    <n v="20230306"/>
    <s v="NET ITEM"/>
    <n v="15"/>
    <s v="Y"/>
    <s v="Tech rep lvl + Dia a Dia + VGF2"/>
    <s v="FULL PAYMENT"/>
    <m/>
    <n v="23526.600399999999"/>
    <n v="16975.395400000001"/>
    <n v="81.069999999999993"/>
    <m/>
    <s v="SHAVE GEL"/>
    <s v="SHAVE"/>
    <s v="GROOMING"/>
    <s v="MALE"/>
    <s v="FULL SPEED/RPM FRANCHISE"/>
    <s v="FULL SPEED TURBO CARE"/>
    <n v="0"/>
    <n v="100"/>
    <n v="100"/>
    <s v="N"/>
    <s v="N"/>
    <n v="40878"/>
    <m/>
    <s v="N"/>
    <m/>
    <m/>
    <m/>
    <m/>
    <m/>
    <m/>
    <m/>
    <m/>
    <s v="N"/>
    <n v="60853019"/>
    <s v="NCF"/>
    <m/>
    <x v="0"/>
    <m/>
    <n v="6"/>
    <s v="NCF BEAUTY"/>
    <s v="N"/>
    <m/>
    <m/>
    <s v="N"/>
    <n v="20230306"/>
    <m/>
    <n v="134507579"/>
    <s v="MIXED"/>
    <s v="Tech rep lvl"/>
    <s v="CosmÃ©ticos"/>
    <n v="1"/>
    <m/>
    <n v="0"/>
    <n v="0"/>
    <n v="100"/>
    <n v="134508451"/>
    <n v="999"/>
    <n v="2"/>
    <x v="0"/>
    <x v="0"/>
    <n v="0.54369999999999996"/>
    <n v="0.54369999999999996"/>
    <n v="0.54369999999999996"/>
    <n v="0.54369999999999996"/>
    <n v="0.54369999999999996"/>
    <n v="13.29"/>
    <n v="15.19"/>
    <n v="13.29"/>
    <n v="12.34"/>
    <n v="11.77"/>
    <s v="Brasil + Dia a Dia + VGF2"/>
    <s v="Bronze + Dia a Dia + VGF2"/>
    <s v="Prata + Dia a Dia + VGF2"/>
    <s v="Ouro + Dia a Dia + VGF2"/>
    <s v="Estrela + Dia a Dia + VGF2"/>
    <n v="30"/>
    <n v="20"/>
    <n v="30"/>
    <n v="35"/>
    <n v="38"/>
    <n v="83.92"/>
    <n v="83.92"/>
    <n v="83.92"/>
    <n v="83.92"/>
    <n v="83.92"/>
    <n v="0"/>
    <n v="0"/>
    <n v="0"/>
    <n v="0"/>
    <n v="0"/>
    <n v="13.29"/>
    <n v="15.19"/>
    <n v="13.29"/>
    <n v="12.34"/>
    <n v="11.77"/>
    <n v="5.7"/>
    <n v="3.8"/>
    <n v="5.7"/>
    <n v="6.65"/>
    <n v="7.22"/>
    <n v="30"/>
    <n v="79"/>
    <n v="69"/>
    <n v="64"/>
    <n v="61"/>
  </r>
  <r>
    <n v="635870"/>
    <x v="1033"/>
    <n v="20230303"/>
    <m/>
    <s v="FRAGRANCE"/>
    <x v="397"/>
    <s v="SURREAL GARDEN BODY LOTION 90ML"/>
    <n v="1229665"/>
    <x v="1033"/>
    <n v="1"/>
    <s v="IN-LINE (EXCL NR)"/>
    <s v="REPRESENTATIVE OFFER"/>
    <n v="0.68589999999999995"/>
    <m/>
    <n v="2.1160000000000001"/>
    <m/>
    <m/>
    <n v="13.29"/>
    <n v="18.989999999999998"/>
    <n v="513"/>
    <n v="513"/>
    <n v="6"/>
    <s v="WORK IN PROGRESS"/>
    <n v="134507579"/>
    <s v="NO INCENTIVE"/>
    <s v="N"/>
    <s v="N"/>
    <s v="N"/>
    <s v="N"/>
    <x v="2"/>
    <n v="134507689"/>
    <n v="28"/>
    <n v="43"/>
    <n v="20230306"/>
    <s v="NET ITEM"/>
    <n v="15"/>
    <s v="Y"/>
    <s v="Tech rep lvl + Dia a Dia + VGF2"/>
    <s v="FULL PAYMENT"/>
    <m/>
    <n v="4540.7745999999997"/>
    <n v="3455.2665999999999"/>
    <n v="83.75"/>
    <m/>
    <s v="MOISTURIZER LOTION"/>
    <s v="MOISTURIZER"/>
    <s v="BODY CARE"/>
    <s v="FEMALE"/>
    <s v="SURREAL"/>
    <s v="SURREAL GARDEN"/>
    <n v="0"/>
    <n v="100"/>
    <n v="100"/>
    <s v="N"/>
    <s v="N"/>
    <n v="51269"/>
    <m/>
    <s v="N"/>
    <s v="RP"/>
    <n v="13.6"/>
    <n v="18.989999999999998"/>
    <n v="18.989999999999998"/>
    <m/>
    <m/>
    <m/>
    <m/>
    <s v="N"/>
    <n v="60853019"/>
    <s v="NCF"/>
    <m/>
    <x v="0"/>
    <m/>
    <n v="6"/>
    <s v="NCF BEAUTY"/>
    <s v="N"/>
    <m/>
    <m/>
    <s v="N"/>
    <n v="20230306"/>
    <m/>
    <n v="134507579"/>
    <s v="MIXED"/>
    <s v="Tech rep lvl"/>
    <s v="CosmÃ©ticos"/>
    <n v="1"/>
    <m/>
    <n v="0"/>
    <n v="0"/>
    <n v="100"/>
    <n v="134507688"/>
    <n v="999"/>
    <n v="2"/>
    <x v="0"/>
    <x v="0"/>
    <n v="0.68589999999999995"/>
    <n v="0.68589999999999995"/>
    <n v="0.68589999999999995"/>
    <n v="0.68589999999999995"/>
    <n v="0.68589999999999995"/>
    <n v="13.29"/>
    <n v="15.19"/>
    <n v="13.29"/>
    <n v="12.34"/>
    <n v="11.77"/>
    <s v="Brasil + Dia a Dia + VGF2"/>
    <s v="Bronze + Dia a Dia + VGF2"/>
    <s v="Prata + Dia a Dia + VGF2"/>
    <s v="Ouro + Dia a Dia + VGF2"/>
    <s v="Estrela + Dia a Dia + VGF2"/>
    <n v="30"/>
    <n v="20"/>
    <n v="30"/>
    <n v="35"/>
    <n v="38"/>
    <n v="45.79"/>
    <n v="45.79"/>
    <n v="45.79"/>
    <n v="45.79"/>
    <n v="45.79"/>
    <n v="0"/>
    <n v="0"/>
    <n v="0"/>
    <n v="0"/>
    <n v="0"/>
    <n v="13.29"/>
    <n v="15.19"/>
    <n v="13.29"/>
    <n v="12.34"/>
    <n v="11.77"/>
    <n v="5.7"/>
    <n v="3.8"/>
    <n v="5.7"/>
    <n v="6.65"/>
    <n v="7.22"/>
    <n v="30"/>
    <n v="79"/>
    <n v="69"/>
    <n v="64"/>
    <n v="61"/>
  </r>
  <r>
    <n v="635871"/>
    <x v="1034"/>
    <n v="20230303"/>
    <m/>
    <s v="FRAGRANCE"/>
    <x v="397"/>
    <s v="PUR BLANCA ORIGINAL BODY LOTION NEW DECO 90ML"/>
    <n v="1229666"/>
    <x v="1034"/>
    <n v="1"/>
    <s v="IN-LINE (EXCL NR)"/>
    <s v="REPRESENTATIVE OFFER"/>
    <n v="0.68589999999999995"/>
    <m/>
    <n v="1.6930000000000001"/>
    <m/>
    <m/>
    <n v="13.29"/>
    <n v="14.99"/>
    <n v="323"/>
    <n v="323"/>
    <n v="6"/>
    <s v="WORK IN PROGRESS"/>
    <n v="134507579"/>
    <s v="NO INCENTIVE"/>
    <s v="N"/>
    <s v="N"/>
    <s v="N"/>
    <s v="N"/>
    <x v="2"/>
    <n v="134507593"/>
    <n v="28"/>
    <n v="43"/>
    <n v="20230306"/>
    <s v="NET ITEM"/>
    <n v="15"/>
    <s v="Y"/>
    <s v="Tech rep lvl + Dia a Dia + VGF2"/>
    <s v="FULL PAYMENT"/>
    <m/>
    <n v="2859.3730999999998"/>
    <n v="2312.5340999999999"/>
    <n v="87"/>
    <m/>
    <s v="MOISTURIZER LOTION"/>
    <s v="MOISTURIZER"/>
    <s v="BODY CARE"/>
    <s v="FEMALE"/>
    <s v="PUR BLANCA FRANCHISE"/>
    <s v="PUR BLANCA"/>
    <n v="0"/>
    <n v="100"/>
    <n v="100"/>
    <s v="N"/>
    <s v="N"/>
    <n v="51322"/>
    <m/>
    <s v="N"/>
    <m/>
    <m/>
    <m/>
    <m/>
    <m/>
    <m/>
    <m/>
    <m/>
    <s v="N"/>
    <n v="60853019"/>
    <s v="NCF"/>
    <m/>
    <x v="0"/>
    <m/>
    <n v="6"/>
    <s v="NCF BEAUTY"/>
    <s v="N"/>
    <m/>
    <m/>
    <s v="N"/>
    <n v="20230306"/>
    <m/>
    <n v="134507579"/>
    <s v="MIXED"/>
    <s v="Tech rep lvl"/>
    <s v="CosmÃ©ticos"/>
    <n v="1"/>
    <m/>
    <n v="0"/>
    <n v="0"/>
    <n v="100"/>
    <n v="134507592"/>
    <n v="999"/>
    <n v="2"/>
    <x v="0"/>
    <x v="0"/>
    <n v="0.68589999999999995"/>
    <n v="0.68589999999999995"/>
    <n v="0.68589999999999995"/>
    <n v="0.68589999999999995"/>
    <n v="0.68589999999999995"/>
    <n v="13.29"/>
    <n v="15.19"/>
    <n v="13.29"/>
    <n v="12.34"/>
    <n v="11.77"/>
    <s v="Brasil + Dia a Dia + VGF2"/>
    <s v="Bronze + Dia a Dia + VGF2"/>
    <s v="Prata + Dia a Dia + VGF2"/>
    <s v="Ouro + Dia a Dia + VGF2"/>
    <s v="Estrela + Dia a Dia + VGF2"/>
    <n v="30"/>
    <n v="20"/>
    <n v="30"/>
    <n v="35"/>
    <n v="38"/>
    <n v="45.79"/>
    <n v="45.79"/>
    <n v="45.79"/>
    <n v="45.79"/>
    <n v="45.79"/>
    <n v="0"/>
    <n v="0"/>
    <n v="0"/>
    <n v="0"/>
    <n v="0"/>
    <n v="13.29"/>
    <n v="15.19"/>
    <n v="13.29"/>
    <n v="12.34"/>
    <n v="11.77"/>
    <n v="5.7"/>
    <n v="3.8"/>
    <n v="5.7"/>
    <n v="6.65"/>
    <n v="7.22"/>
    <n v="30"/>
    <n v="79"/>
    <n v="69"/>
    <n v="64"/>
    <n v="61"/>
  </r>
  <r>
    <n v="635892"/>
    <x v="1035"/>
    <n v="20230303"/>
    <m/>
    <s v="FRAGRANCE"/>
    <x v="397"/>
    <s v="AQUAVIBE MINI REFRESCANTES BLUE LOTUS BODY SPLASH 150ML"/>
    <n v="1229679"/>
    <x v="1035"/>
    <n v="1"/>
    <s v="IN-LINE (EXCL NR)"/>
    <s v="REPRESENTATIVE OFFER"/>
    <n v="0.68589999999999995"/>
    <m/>
    <n v="2.2109999999999999"/>
    <m/>
    <m/>
    <n v="11.89"/>
    <n v="16.989999999999998"/>
    <n v="657"/>
    <n v="657"/>
    <n v="6"/>
    <s v="WORK IN PROGRESS"/>
    <n v="134507579"/>
    <s v="NO INCENTIVE"/>
    <s v="N"/>
    <s v="N"/>
    <s v="N"/>
    <s v="N"/>
    <x v="2"/>
    <n v="134508514"/>
    <n v="28"/>
    <n v="43"/>
    <n v="20230306"/>
    <s v="NET ITEM"/>
    <n v="15"/>
    <s v="Y"/>
    <s v="Tech rep lvl + Dia a Dia + VGF2"/>
    <s v="FULL PAYMENT"/>
    <m/>
    <n v="5204.1495999999997"/>
    <n v="3751.5225999999998"/>
    <n v="81.03"/>
    <m/>
    <s v="BODY SPLASH"/>
    <s v="BODY SPRAY/SPLASH"/>
    <s v="FRAGRANCE JUICES"/>
    <s v="FEMALE"/>
    <s v="AQUAVIBE"/>
    <s v="REFRESCANTE"/>
    <n v="0"/>
    <n v="100"/>
    <n v="100"/>
    <s v="N"/>
    <s v="N"/>
    <n v="51380"/>
    <m/>
    <s v="N"/>
    <m/>
    <m/>
    <m/>
    <m/>
    <m/>
    <m/>
    <m/>
    <m/>
    <s v="N"/>
    <n v="60853019"/>
    <s v="NCF"/>
    <m/>
    <x v="0"/>
    <m/>
    <n v="6"/>
    <s v="NCF BEAUTY"/>
    <s v="N"/>
    <m/>
    <m/>
    <s v="N"/>
    <n v="20230306"/>
    <m/>
    <n v="134507579"/>
    <s v="MIXED"/>
    <s v="Tech rep lvl"/>
    <s v="CosmÃ©ticos"/>
    <n v="1"/>
    <m/>
    <n v="0"/>
    <n v="0"/>
    <n v="100"/>
    <n v="134508513"/>
    <n v="999"/>
    <n v="2"/>
    <x v="0"/>
    <x v="0"/>
    <n v="0.68589999999999995"/>
    <n v="0.68589999999999995"/>
    <n v="0.68589999999999995"/>
    <n v="0.68589999999999995"/>
    <n v="0.68589999999999995"/>
    <n v="11.89"/>
    <n v="13.59"/>
    <n v="11.89"/>
    <n v="11.04"/>
    <n v="10.53"/>
    <s v="Brasil + Dia a Dia + VGF2"/>
    <s v="Bronze + Dia a Dia + VGF2"/>
    <s v="Prata + Dia a Dia + VGF2"/>
    <s v="Ouro + Dia a Dia + VGF2"/>
    <s v="Estrela + Dia a Dia + VGF2"/>
    <n v="30"/>
    <n v="20"/>
    <n v="30"/>
    <n v="35"/>
    <n v="38"/>
    <n v="45.79"/>
    <n v="45.79"/>
    <n v="45.79"/>
    <n v="45.79"/>
    <n v="45.79"/>
    <n v="0"/>
    <n v="0"/>
    <n v="0"/>
    <n v="0"/>
    <n v="0"/>
    <n v="11.89"/>
    <n v="13.59"/>
    <n v="11.89"/>
    <n v="11.04"/>
    <n v="10.53"/>
    <n v="5.0999999999999996"/>
    <n v="3.4"/>
    <n v="5.0999999999999996"/>
    <n v="5.95"/>
    <n v="6.46"/>
    <n v="30"/>
    <n v="79"/>
    <n v="69"/>
    <n v="64"/>
    <n v="61"/>
  </r>
  <r>
    <n v="635893"/>
    <x v="1036"/>
    <n v="20230303"/>
    <m/>
    <s v="FRAGRANCE"/>
    <x v="397"/>
    <s v="AQUAVIBE MINI REFRESCANTES FLOR DE LARANJEIRA E ACEROLA BODY SPLASH - 150ML"/>
    <n v="1229680"/>
    <x v="1036"/>
    <n v="1"/>
    <s v="IN-LINE (EXCL NR)"/>
    <s v="REPRESENTATIVE OFFER"/>
    <n v="0.68589999999999995"/>
    <m/>
    <n v="2.1269999999999998"/>
    <m/>
    <m/>
    <n v="11.89"/>
    <n v="16.989999999999998"/>
    <n v="658"/>
    <n v="658"/>
    <n v="6"/>
    <s v="WORK IN PROGRESS"/>
    <n v="134507579"/>
    <s v="NO INCENTIVE"/>
    <s v="N"/>
    <s v="N"/>
    <s v="N"/>
    <s v="N"/>
    <x v="2"/>
    <n v="134508610"/>
    <n v="28"/>
    <n v="43"/>
    <n v="20230306"/>
    <s v="NET ITEM"/>
    <n v="15"/>
    <s v="Y"/>
    <s v="Tech rep lvl + Dia a Dia + VGF2"/>
    <s v="FULL PAYMENT"/>
    <m/>
    <n v="5212.3050000000003"/>
    <n v="3812.739"/>
    <n v="81.75"/>
    <m/>
    <s v="BODY SPLASH"/>
    <s v="BODY SPRAY/SPLASH"/>
    <s v="FRAGRANCE JUICES"/>
    <s v="FEMALE"/>
    <s v="AQUAVIBE"/>
    <s v="REFRESCANTE"/>
    <n v="0"/>
    <n v="100"/>
    <n v="100"/>
    <s v="N"/>
    <s v="N"/>
    <n v="51415"/>
    <m/>
    <s v="N"/>
    <m/>
    <m/>
    <m/>
    <m/>
    <m/>
    <m/>
    <m/>
    <m/>
    <s v="N"/>
    <n v="60853019"/>
    <s v="NCF"/>
    <m/>
    <x v="0"/>
    <m/>
    <n v="6"/>
    <s v="NCF BEAUTY"/>
    <s v="N"/>
    <m/>
    <m/>
    <s v="N"/>
    <n v="20230306"/>
    <m/>
    <n v="134507579"/>
    <s v="MIXED"/>
    <s v="Tech rep lvl"/>
    <s v="CosmÃ©ticos"/>
    <n v="1"/>
    <m/>
    <n v="0"/>
    <n v="0"/>
    <n v="100"/>
    <n v="134508609"/>
    <n v="999"/>
    <n v="2"/>
    <x v="0"/>
    <x v="0"/>
    <n v="0.68589999999999995"/>
    <n v="0.68589999999999995"/>
    <n v="0.68589999999999995"/>
    <n v="0.68589999999999995"/>
    <n v="0.68589999999999995"/>
    <n v="11.89"/>
    <n v="13.59"/>
    <n v="11.89"/>
    <n v="11.04"/>
    <n v="10.53"/>
    <s v="Brasil + Dia a Dia + VGF2"/>
    <s v="Bronze + Dia a Dia + VGF2"/>
    <s v="Prata + Dia a Dia + VGF2"/>
    <s v="Ouro + Dia a Dia + VGF2"/>
    <s v="Estrela + Dia a Dia + VGF2"/>
    <n v="30"/>
    <n v="20"/>
    <n v="30"/>
    <n v="35"/>
    <n v="38"/>
    <n v="45.79"/>
    <n v="45.79"/>
    <n v="45.79"/>
    <n v="45.79"/>
    <n v="45.79"/>
    <n v="0"/>
    <n v="0"/>
    <n v="0"/>
    <n v="0"/>
    <n v="0"/>
    <n v="11.89"/>
    <n v="13.59"/>
    <n v="11.89"/>
    <n v="11.04"/>
    <n v="10.53"/>
    <n v="5.0999999999999996"/>
    <n v="3.4"/>
    <n v="5.0999999999999996"/>
    <n v="5.95"/>
    <n v="6.46"/>
    <n v="30"/>
    <n v="79"/>
    <n v="69"/>
    <n v="64"/>
    <n v="61"/>
  </r>
  <r>
    <n v="636556"/>
    <x v="1037"/>
    <n v="20220312"/>
    <m/>
    <s v="FRAGRANCE"/>
    <x v="397"/>
    <s v="PETIT ATTITUDE BODY LOTION REFORMULATION 50ML"/>
    <n v="1230194"/>
    <x v="1037"/>
    <n v="1"/>
    <s v="IN-LINE (EXCL NR)"/>
    <s v="REPRESENTATIVE OFFER"/>
    <n v="0.68589999999999995"/>
    <m/>
    <n v="1.6319999999999999"/>
    <m/>
    <m/>
    <n v="10.49"/>
    <n v="14.99"/>
    <n v="266"/>
    <n v="266"/>
    <n v="6"/>
    <s v="WORK IN PROGRESS"/>
    <n v="134507579"/>
    <s v="NO INCENTIVE"/>
    <s v="N"/>
    <s v="N"/>
    <s v="N"/>
    <s v="N"/>
    <x v="2"/>
    <n v="134507834"/>
    <n v="28"/>
    <n v="43"/>
    <n v="20230306"/>
    <s v="NET ITEM"/>
    <n v="15"/>
    <s v="Y"/>
    <s v="Tech rep lvl + Dia a Dia + VGF2"/>
    <s v="FULL PAYMENT"/>
    <m/>
    <n v="1857.4103"/>
    <n v="1423.2982999999999"/>
    <n v="84.13"/>
    <m/>
    <s v="MOISTURIZER LOTION"/>
    <s v="MOISTURIZER"/>
    <s v="BODY CARE"/>
    <s v="FEMALE"/>
    <s v="PETIT - DEAR FRIENDS"/>
    <s v="PETIT - DEAR FRIENDS"/>
    <n v="0"/>
    <n v="100"/>
    <n v="100"/>
    <s v="N"/>
    <s v="N"/>
    <n v="52615"/>
    <m/>
    <s v="N"/>
    <s v="RP"/>
    <n v="10.8"/>
    <n v="14.99"/>
    <n v="14.99"/>
    <m/>
    <m/>
    <m/>
    <m/>
    <s v="N"/>
    <n v="60853019"/>
    <s v="NCF"/>
    <m/>
    <x v="0"/>
    <m/>
    <n v="6"/>
    <s v="NCF BEAUTY"/>
    <s v="N"/>
    <m/>
    <m/>
    <s v="N"/>
    <n v="20230306"/>
    <m/>
    <n v="134507579"/>
    <s v="MIXED"/>
    <s v="Tech rep lvl"/>
    <s v="CosmÃ©ticos"/>
    <n v="1"/>
    <m/>
    <n v="0"/>
    <n v="0"/>
    <n v="100"/>
    <n v="134507833"/>
    <n v="999"/>
    <n v="2"/>
    <x v="0"/>
    <x v="0"/>
    <n v="0.68589999999999995"/>
    <n v="0.68589999999999995"/>
    <n v="0.68589999999999995"/>
    <n v="0.68589999999999995"/>
    <n v="0.68589999999999995"/>
    <n v="10.49"/>
    <n v="11.99"/>
    <n v="10.49"/>
    <n v="9.74"/>
    <n v="9.2899999999999991"/>
    <s v="Brasil + Dia a Dia + VGF2"/>
    <s v="Bronze + Dia a Dia + VGF2"/>
    <s v="Prata + Dia a Dia + VGF2"/>
    <s v="Ouro + Dia a Dia + VGF2"/>
    <s v="Estrela + Dia a Dia + VGF2"/>
    <n v="30"/>
    <n v="20"/>
    <n v="30"/>
    <n v="35"/>
    <n v="38"/>
    <n v="45.79"/>
    <n v="45.79"/>
    <n v="45.79"/>
    <n v="45.79"/>
    <n v="45.79"/>
    <n v="0"/>
    <n v="0"/>
    <n v="0"/>
    <n v="0"/>
    <n v="0"/>
    <n v="10.49"/>
    <n v="11.99"/>
    <n v="10.49"/>
    <n v="9.74"/>
    <n v="9.2899999999999991"/>
    <n v="4.5"/>
    <n v="3"/>
    <n v="4.5"/>
    <n v="5.25"/>
    <n v="5.7"/>
    <n v="30"/>
    <n v="79"/>
    <n v="69"/>
    <n v="64"/>
    <n v="61"/>
  </r>
  <r>
    <n v="636710"/>
    <x v="1038"/>
    <n v="20220311"/>
    <m/>
    <s v="FRAGRANCE"/>
    <x v="397"/>
    <s v="MUSK MARINE AFTER SHAVE GEL REFORMULATION"/>
    <n v="1230315"/>
    <x v="1038"/>
    <n v="1"/>
    <s v="IN-LINE (EXCL NR)"/>
    <s v="REPRESENTATIVE OFFER"/>
    <n v="0.54369999999999996"/>
    <m/>
    <n v="1.44"/>
    <m/>
    <m/>
    <n v="10.49"/>
    <n v="14.99"/>
    <n v="3999"/>
    <n v="3999"/>
    <n v="6"/>
    <s v="WORK IN PROGRESS"/>
    <n v="134507579"/>
    <s v="NO INCENTIVE"/>
    <s v="N"/>
    <s v="N"/>
    <s v="N"/>
    <s v="N"/>
    <x v="2"/>
    <n v="134508220"/>
    <n v="28"/>
    <n v="43"/>
    <n v="20230306"/>
    <s v="NET ITEM"/>
    <n v="15"/>
    <s v="Y"/>
    <s v="Tech rep lvl + Dia a Dia + VGF2"/>
    <s v="FULL PAYMENT"/>
    <m/>
    <n v="22160.320299999999"/>
    <n v="16401.760300000002"/>
    <n v="82.33"/>
    <m/>
    <s v="AFTER SHAVE GEL"/>
    <s v="AFTER SHAVE"/>
    <s v="GROOMING"/>
    <s v="MALE"/>
    <s v="MUSK FRANCHISE"/>
    <s v="MUSK MARINE"/>
    <n v="0"/>
    <n v="100"/>
    <n v="100"/>
    <s v="N"/>
    <s v="N"/>
    <n v="52616"/>
    <m/>
    <s v="N"/>
    <s v="RP"/>
    <n v="10.8"/>
    <n v="14.99"/>
    <n v="14.99"/>
    <m/>
    <m/>
    <m/>
    <m/>
    <s v="N"/>
    <n v="60853019"/>
    <s v="NCF"/>
    <m/>
    <x v="0"/>
    <m/>
    <n v="6"/>
    <s v="NCF BEAUTY"/>
    <s v="N"/>
    <m/>
    <m/>
    <s v="N"/>
    <n v="20230306"/>
    <m/>
    <n v="134507579"/>
    <s v="MIXED"/>
    <s v="Tech rep lvl"/>
    <s v="CosmÃ©ticos"/>
    <n v="1"/>
    <m/>
    <n v="0"/>
    <n v="0"/>
    <n v="100"/>
    <n v="134508219"/>
    <n v="999"/>
    <n v="2"/>
    <x v="0"/>
    <x v="0"/>
    <n v="0.54369999999999996"/>
    <n v="0.54369999999999996"/>
    <n v="0.54369999999999996"/>
    <n v="0.54369999999999996"/>
    <n v="0.54369999999999996"/>
    <n v="10.49"/>
    <n v="11.99"/>
    <n v="10.49"/>
    <n v="9.74"/>
    <n v="9.2899999999999991"/>
    <s v="Brasil + Dia a Dia + VGF2"/>
    <s v="Bronze + Dia a Dia + VGF2"/>
    <s v="Prata + Dia a Dia + VGF2"/>
    <s v="Ouro + Dia a Dia + VGF2"/>
    <s v="Estrela + Dia a Dia + VGF2"/>
    <n v="30"/>
    <n v="20"/>
    <n v="30"/>
    <n v="35"/>
    <n v="38"/>
    <n v="83.92"/>
    <n v="83.92"/>
    <n v="83.92"/>
    <n v="83.92"/>
    <n v="83.92"/>
    <n v="0"/>
    <n v="0"/>
    <n v="0"/>
    <n v="0"/>
    <n v="0"/>
    <n v="10.49"/>
    <n v="11.99"/>
    <n v="10.49"/>
    <n v="9.74"/>
    <n v="9.2899999999999991"/>
    <n v="4.5"/>
    <n v="3"/>
    <n v="4.5"/>
    <n v="5.25"/>
    <n v="5.7"/>
    <n v="30"/>
    <n v="79"/>
    <n v="69"/>
    <n v="64"/>
    <n v="61"/>
  </r>
  <r>
    <n v="636711"/>
    <x v="1039"/>
    <n v="20220311"/>
    <m/>
    <s v="FRAGRANCE"/>
    <x v="397"/>
    <s v="MUSK MARINE CREAMY SOAP REFORMULATION"/>
    <n v="1230316"/>
    <x v="1039"/>
    <n v="1"/>
    <s v="IN-LINE (EXCL NR)"/>
    <s v="REPRESENTATIVE OFFER"/>
    <n v="0.78320000000000001"/>
    <m/>
    <n v="3.7309999999999999"/>
    <m/>
    <m/>
    <n v="10.49"/>
    <n v="14.99"/>
    <n v="1560"/>
    <n v="1560"/>
    <n v="6"/>
    <s v="WORK IN PROGRESS"/>
    <n v="134507579"/>
    <s v="NO INCENTIVE"/>
    <s v="N"/>
    <s v="N"/>
    <s v="N"/>
    <s v="N"/>
    <x v="2"/>
    <n v="134508208"/>
    <n v="28"/>
    <n v="43"/>
    <n v="20230306"/>
    <s v="NET ITEM"/>
    <n v="15"/>
    <s v="Y"/>
    <s v="Tech rep lvl + Dia a Dia + VGF2"/>
    <s v="FULL PAYMENT"/>
    <m/>
    <n v="12452.762500000001"/>
    <n v="6632.4025000000001"/>
    <n v="68.22"/>
    <m/>
    <s v="SOAP BAR"/>
    <s v="SOAP"/>
    <s v="WASH"/>
    <s v="MALE"/>
    <s v="MUSK FRANCHISE"/>
    <s v="MUSK MARINE"/>
    <n v="0"/>
    <n v="100"/>
    <n v="100"/>
    <s v="N"/>
    <s v="N"/>
    <n v="52617"/>
    <m/>
    <s v="N"/>
    <s v="RP"/>
    <n v="10.8"/>
    <n v="14.99"/>
    <n v="14.99"/>
    <m/>
    <m/>
    <m/>
    <m/>
    <s v="N"/>
    <n v="60853019"/>
    <s v="NCF"/>
    <m/>
    <x v="0"/>
    <m/>
    <n v="6"/>
    <s v="NCF BEAUTY"/>
    <s v="N"/>
    <m/>
    <m/>
    <s v="N"/>
    <n v="20230306"/>
    <m/>
    <n v="134507579"/>
    <s v="MIXED"/>
    <s v="Tech rep lvl"/>
    <s v="CosmÃ©ticos"/>
    <n v="1"/>
    <m/>
    <n v="0"/>
    <n v="0"/>
    <n v="100"/>
    <n v="134508207"/>
    <n v="999"/>
    <n v="2"/>
    <x v="0"/>
    <x v="0"/>
    <n v="0.78320000000000001"/>
    <n v="0.78320000000000001"/>
    <n v="0.78320000000000001"/>
    <n v="0.78320000000000001"/>
    <n v="0.78320000000000001"/>
    <n v="10.49"/>
    <n v="11.99"/>
    <n v="10.49"/>
    <n v="9.74"/>
    <n v="9.2899999999999991"/>
    <s v="Brasil + Dia a Dia + VGF2"/>
    <s v="Bronze + Dia a Dia + VGF2"/>
    <s v="Prata + Dia a Dia + VGF2"/>
    <s v="Ouro + Dia a Dia + VGF2"/>
    <s v="Estrela + Dia a Dia + VGF2"/>
    <n v="30"/>
    <n v="20"/>
    <n v="30"/>
    <n v="35"/>
    <n v="38"/>
    <n v="27.68"/>
    <n v="27.68"/>
    <n v="27.68"/>
    <n v="27.68"/>
    <n v="27.68"/>
    <n v="0"/>
    <n v="0"/>
    <n v="0"/>
    <n v="0"/>
    <n v="0"/>
    <n v="10.49"/>
    <n v="11.99"/>
    <n v="10.49"/>
    <n v="9.74"/>
    <n v="9.2899999999999991"/>
    <n v="4.5"/>
    <n v="3"/>
    <n v="4.5"/>
    <n v="5.25"/>
    <n v="5.7"/>
    <n v="30"/>
    <n v="79"/>
    <n v="69"/>
    <n v="64"/>
    <n v="61"/>
  </r>
  <r>
    <n v="636713"/>
    <x v="1040"/>
    <n v="20220311"/>
    <m/>
    <s v="FRAGRANCE"/>
    <x v="397"/>
    <s v="MUSK UNIVERSAL HBW REFORMULATION"/>
    <n v="1230318"/>
    <x v="1040"/>
    <n v="1"/>
    <s v="IN-LINE (EXCL NR)"/>
    <s v="REPRESENTATIVE OFFER"/>
    <n v="0.68589999999999995"/>
    <m/>
    <n v="1.8540000000000001"/>
    <m/>
    <m/>
    <n v="10.49"/>
    <n v="14.99"/>
    <n v="494"/>
    <n v="494"/>
    <n v="6"/>
    <s v="WORK IN PROGRESS"/>
    <n v="134507579"/>
    <s v="NO INCENTIVE"/>
    <s v="N"/>
    <s v="N"/>
    <s v="N"/>
    <s v="N"/>
    <x v="2"/>
    <n v="134508304"/>
    <n v="28"/>
    <n v="43"/>
    <n v="20230306"/>
    <s v="NET ITEM"/>
    <n v="15"/>
    <s v="Y"/>
    <s v="Tech rep lvl + Dia a Dia + VGF2"/>
    <s v="FULL PAYMENT"/>
    <m/>
    <n v="3453.0331999999999"/>
    <n v="2537.1572000000001"/>
    <n v="81.97"/>
    <m/>
    <s v="SHAMPOO 2-IN-1/3 IN 1"/>
    <s v="SHAMPOO"/>
    <s v="SHAMPOOS"/>
    <s v="MALE"/>
    <s v="MUSK FRANCHISE"/>
    <s v="MUSK MARINE"/>
    <n v="0"/>
    <n v="100"/>
    <n v="100"/>
    <s v="N"/>
    <s v="N"/>
    <n v="52618"/>
    <m/>
    <s v="N"/>
    <s v="RP"/>
    <n v="10.8"/>
    <n v="14.99"/>
    <n v="14.99"/>
    <m/>
    <m/>
    <m/>
    <m/>
    <s v="N"/>
    <n v="60853019"/>
    <s v="NCF"/>
    <m/>
    <x v="0"/>
    <m/>
    <n v="6"/>
    <s v="NCF BEAUTY"/>
    <s v="N"/>
    <m/>
    <m/>
    <s v="N"/>
    <n v="20230306"/>
    <m/>
    <n v="134507579"/>
    <s v="MIXED"/>
    <s v="Tech rep lvl"/>
    <s v="CosmÃ©ticos"/>
    <n v="1"/>
    <m/>
    <n v="0"/>
    <n v="0"/>
    <n v="100"/>
    <n v="134508303"/>
    <n v="999"/>
    <n v="2"/>
    <x v="0"/>
    <x v="0"/>
    <n v="0.68589999999999995"/>
    <n v="0.68589999999999995"/>
    <n v="0.68589999999999995"/>
    <n v="0.68589999999999995"/>
    <n v="0.68589999999999995"/>
    <n v="10.49"/>
    <n v="11.99"/>
    <n v="10.49"/>
    <n v="9.74"/>
    <n v="9.2899999999999991"/>
    <s v="Brasil + Dia a Dia + VGF2"/>
    <s v="Bronze + Dia a Dia + VGF2"/>
    <s v="Prata + Dia a Dia + VGF2"/>
    <s v="Ouro + Dia a Dia + VGF2"/>
    <s v="Estrela + Dia a Dia + VGF2"/>
    <n v="30"/>
    <n v="20"/>
    <n v="30"/>
    <n v="35"/>
    <n v="38"/>
    <n v="45.79"/>
    <n v="45.79"/>
    <n v="45.79"/>
    <n v="45.79"/>
    <n v="45.79"/>
    <n v="0"/>
    <n v="0"/>
    <n v="0"/>
    <n v="0"/>
    <n v="0"/>
    <n v="10.49"/>
    <n v="11.99"/>
    <n v="10.49"/>
    <n v="9.74"/>
    <n v="9.2899999999999991"/>
    <n v="4.5"/>
    <n v="3"/>
    <n v="4.5"/>
    <n v="5.25"/>
    <n v="5.7"/>
    <n v="30"/>
    <n v="79"/>
    <n v="69"/>
    <n v="64"/>
    <n v="61"/>
  </r>
  <r>
    <n v="637940"/>
    <x v="1041"/>
    <n v="20220317"/>
    <m/>
    <s v="FRAGRANCE"/>
    <x v="397"/>
    <s v="FAR AWAY SOAP BAR REFORMULATION"/>
    <n v="1231269"/>
    <x v="1041"/>
    <n v="1"/>
    <s v="IN-LINE (EXCL NR)"/>
    <s v="REPRESENTATIVE OFFER"/>
    <n v="0.78320000000000001"/>
    <m/>
    <n v="4.6639999999999997"/>
    <m/>
    <m/>
    <n v="10.49"/>
    <n v="14.99"/>
    <n v="935"/>
    <n v="935"/>
    <n v="6"/>
    <s v="WORK IN PROGRESS"/>
    <n v="134507579"/>
    <s v="NO INCENTIVE"/>
    <s v="N"/>
    <s v="N"/>
    <s v="N"/>
    <s v="N"/>
    <x v="2"/>
    <n v="134507822"/>
    <n v="28"/>
    <n v="43"/>
    <n v="20230306"/>
    <s v="NET ITEM"/>
    <n v="15"/>
    <s v="Y"/>
    <s v="Tech rep lvl + Dia a Dia + VGF2"/>
    <s v="FULL PAYMENT"/>
    <m/>
    <n v="7462.7604000000001"/>
    <n v="3101.9204"/>
    <n v="60.27"/>
    <m/>
    <s v="SOAP BAR"/>
    <s v="SOAP"/>
    <s v="WASH"/>
    <s v="FEMALE"/>
    <s v="FAR AWAY FRANCHISE"/>
    <s v="FAR AWAY"/>
    <n v="0"/>
    <n v="100"/>
    <n v="100"/>
    <s v="N"/>
    <s v="N"/>
    <n v="52181"/>
    <m/>
    <s v="N"/>
    <s v="RP"/>
    <n v="10.8"/>
    <n v="14.99"/>
    <n v="14.99"/>
    <m/>
    <m/>
    <m/>
    <m/>
    <s v="N"/>
    <n v="60853019"/>
    <s v="NCF"/>
    <m/>
    <x v="0"/>
    <m/>
    <n v="6"/>
    <s v="NCF BEAUTY"/>
    <s v="N"/>
    <m/>
    <m/>
    <s v="N"/>
    <n v="20230306"/>
    <m/>
    <n v="134507579"/>
    <s v="MIXED"/>
    <s v="Tech rep lvl"/>
    <s v="CosmÃ©ticos"/>
    <n v="1"/>
    <m/>
    <n v="0"/>
    <n v="0"/>
    <n v="100"/>
    <n v="134507821"/>
    <n v="999"/>
    <n v="2"/>
    <x v="0"/>
    <x v="0"/>
    <n v="0.78320000000000001"/>
    <n v="0.78320000000000001"/>
    <n v="0.78320000000000001"/>
    <n v="0.78320000000000001"/>
    <n v="0.78320000000000001"/>
    <n v="10.49"/>
    <n v="11.99"/>
    <n v="10.49"/>
    <n v="9.74"/>
    <n v="9.2899999999999991"/>
    <s v="Brasil + Dia a Dia + VGF2"/>
    <s v="Bronze + Dia a Dia + VGF2"/>
    <s v="Prata + Dia a Dia + VGF2"/>
    <s v="Ouro + Dia a Dia + VGF2"/>
    <s v="Estrela + Dia a Dia + VGF2"/>
    <n v="30"/>
    <n v="20"/>
    <n v="30"/>
    <n v="35"/>
    <n v="38"/>
    <n v="27.68"/>
    <n v="27.68"/>
    <n v="27.68"/>
    <n v="27.68"/>
    <n v="27.68"/>
    <n v="0"/>
    <n v="0"/>
    <n v="0"/>
    <n v="0"/>
    <n v="0"/>
    <n v="10.49"/>
    <n v="11.99"/>
    <n v="10.49"/>
    <n v="9.74"/>
    <n v="9.2899999999999991"/>
    <n v="4.5"/>
    <n v="3"/>
    <n v="4.5"/>
    <n v="5.25"/>
    <n v="5.7"/>
    <n v="30"/>
    <n v="79"/>
    <n v="69"/>
    <n v="64"/>
    <n v="61"/>
  </r>
  <r>
    <n v="638771"/>
    <x v="1042"/>
    <n v="20230303"/>
    <m/>
    <s v="FRAGRANCE"/>
    <x v="397"/>
    <s v="EXCLUSIVE HBW 90ML REFORMULATION"/>
    <n v="1231942"/>
    <x v="1042"/>
    <n v="1"/>
    <s v="IN-LINE (EXCL NR)"/>
    <s v="REPRESENTATIVE OFFER"/>
    <n v="0.68589999999999995"/>
    <m/>
    <n v="1.863"/>
    <m/>
    <m/>
    <n v="13.29"/>
    <n v="18.989999999999998"/>
    <n v="134"/>
    <n v="134"/>
    <n v="6"/>
    <s v="WORK IN PROGRESS"/>
    <n v="134507579"/>
    <s v="NO INCENTIVE"/>
    <s v="N"/>
    <s v="N"/>
    <s v="N"/>
    <s v="N"/>
    <x v="2"/>
    <n v="134508158"/>
    <n v="28"/>
    <n v="43"/>
    <n v="20230306"/>
    <s v="NET ITEM"/>
    <n v="15"/>
    <s v="Y"/>
    <s v="Tech rep lvl + Dia a Dia + VGF2"/>
    <s v="FULL PAYMENT"/>
    <m/>
    <n v="1186.0445999999999"/>
    <n v="936.40260000000001"/>
    <n v="85.7"/>
    <m/>
    <s v="BODY WASH"/>
    <s v="SHOWER GEL/BODY WASH"/>
    <s v="WASH"/>
    <s v="MALE"/>
    <s v="EXCLUSIVE/PRIVE FRANCHISE"/>
    <s v="EXCLUSIVE/PRIVE"/>
    <n v="0"/>
    <n v="100"/>
    <n v="100"/>
    <s v="N"/>
    <s v="N"/>
    <n v="51756"/>
    <m/>
    <s v="N"/>
    <s v="RP"/>
    <n v="13.6"/>
    <n v="18.989999999999998"/>
    <n v="18.989999999999998"/>
    <m/>
    <m/>
    <m/>
    <m/>
    <s v="N"/>
    <n v="60853019"/>
    <s v="NCF"/>
    <m/>
    <x v="0"/>
    <m/>
    <n v="6"/>
    <s v="NCF BEAUTY"/>
    <s v="N"/>
    <m/>
    <m/>
    <s v="N"/>
    <n v="20230306"/>
    <m/>
    <n v="134507579"/>
    <s v="MIXED"/>
    <s v="Tech rep lvl"/>
    <s v="CosmÃ©ticos"/>
    <n v="1"/>
    <m/>
    <n v="0"/>
    <n v="0"/>
    <n v="100"/>
    <n v="134508157"/>
    <n v="999"/>
    <n v="2"/>
    <x v="0"/>
    <x v="0"/>
    <n v="0.68589999999999995"/>
    <n v="0.68589999999999995"/>
    <n v="0.68589999999999995"/>
    <n v="0.68589999999999995"/>
    <n v="0.68589999999999995"/>
    <n v="13.29"/>
    <n v="15.19"/>
    <n v="13.29"/>
    <n v="12.34"/>
    <n v="11.77"/>
    <s v="Brasil + Dia a Dia + VGF2"/>
    <s v="Bronze + Dia a Dia + VGF2"/>
    <s v="Prata + Dia a Dia + VGF2"/>
    <s v="Ouro + Dia a Dia + VGF2"/>
    <s v="Estrela + Dia a Dia + VGF2"/>
    <n v="30"/>
    <n v="20"/>
    <n v="30"/>
    <n v="35"/>
    <n v="38"/>
    <n v="45.79"/>
    <n v="45.79"/>
    <n v="45.79"/>
    <n v="45.79"/>
    <n v="45.79"/>
    <n v="0"/>
    <n v="0"/>
    <n v="0"/>
    <n v="0"/>
    <n v="0"/>
    <n v="13.29"/>
    <n v="15.19"/>
    <n v="13.29"/>
    <n v="12.34"/>
    <n v="11.77"/>
    <n v="5.7"/>
    <n v="3.8"/>
    <n v="5.7"/>
    <n v="6.65"/>
    <n v="7.22"/>
    <n v="30"/>
    <n v="79"/>
    <n v="69"/>
    <n v="64"/>
    <n v="61"/>
  </r>
  <r>
    <n v="636721"/>
    <x v="1043"/>
    <n v="20220315"/>
    <m/>
    <s v="TOILETRIES"/>
    <x v="398"/>
    <s v="AT RECONST MASK IN A TUBE 200G"/>
    <n v="1230325"/>
    <x v="1043"/>
    <n v="1"/>
    <s v="IN-LINE (EXCL NR)"/>
    <s v="REGULAR PRICE"/>
    <n v="0.38059999999999999"/>
    <m/>
    <n v="3.7"/>
    <m/>
    <m/>
    <n v="22.99"/>
    <n v="22.99"/>
    <n v="4550"/>
    <n v="4550"/>
    <n v="102"/>
    <s v="WORK IN PROGRESS"/>
    <n v="134508475"/>
    <s v="NO INCENTIVE"/>
    <s v="N"/>
    <s v="N"/>
    <s v="N"/>
    <s v="N"/>
    <x v="3"/>
    <n v="134508477"/>
    <n v="28"/>
    <n v="11"/>
    <n v="20230306"/>
    <s v="CUSTOMER"/>
    <n v="15"/>
    <s v="Y"/>
    <s v="Tech rep lvl + Dia a Dia + VGF2"/>
    <s v="FULL PAYMENT"/>
    <m/>
    <n v="38685.070699999997"/>
    <n v="21850.0707"/>
    <n v="70.400000000000006"/>
    <m/>
    <s v="TREATMENT MASK"/>
    <s v="TREATMENT"/>
    <s v="HAIR TREATMENT"/>
    <s v="FEMALE"/>
    <s v="ADVANCE-TECHNIQUES"/>
    <s v="REPAIR"/>
    <n v="0"/>
    <n v="33"/>
    <n v="100"/>
    <s v="N"/>
    <s v="N"/>
    <n v="52184"/>
    <m/>
    <s v="N"/>
    <m/>
    <m/>
    <m/>
    <m/>
    <m/>
    <m/>
    <m/>
    <m/>
    <s v="N"/>
    <m/>
    <m/>
    <m/>
    <x v="0"/>
    <m/>
    <n v="102"/>
    <s v="HAIR - 2"/>
    <s v="N"/>
    <m/>
    <m/>
    <s v="N"/>
    <n v="20230306"/>
    <m/>
    <n v="134508475"/>
    <s v="MIXED"/>
    <s v="Tech rep lvl"/>
    <s v="CosmÃ©ticos"/>
    <n v="1"/>
    <m/>
    <n v="0"/>
    <n v="0"/>
    <n v="100"/>
    <n v="134508476"/>
    <n v="999"/>
    <n v="2"/>
    <x v="0"/>
    <x v="0"/>
    <n v="0.38059999999999999"/>
    <n v="0.435"/>
    <n v="0.38059999999999999"/>
    <n v="0.35339999999999999"/>
    <n v="0.33710000000000001"/>
    <n v="22.99"/>
    <n v="22.99"/>
    <n v="22.99"/>
    <n v="22.99"/>
    <n v="22.99"/>
    <s v="Brasil + Dia a Dia + VGF2"/>
    <s v="Bronze + Dia a Dia + VGF2"/>
    <s v="Prata + Dia a Dia + VGF2"/>
    <s v="Ouro + Dia a Dia + VGF2"/>
    <s v="Estrela + Dia a Dia + VGF2"/>
    <n v="30"/>
    <n v="20"/>
    <n v="30"/>
    <n v="35"/>
    <n v="38"/>
    <n v="83.92"/>
    <n v="83.92"/>
    <n v="83.92"/>
    <n v="83.92"/>
    <n v="83.92"/>
    <n v="0"/>
    <n v="0"/>
    <n v="0"/>
    <n v="0"/>
    <n v="0"/>
    <n v="16.093"/>
    <n v="18.391999999999999"/>
    <n v="16.093"/>
    <n v="14.9435"/>
    <n v="14.2538"/>
    <n v="0"/>
    <n v="0"/>
    <n v="0"/>
    <n v="0"/>
    <n v="0"/>
    <n v="0"/>
    <n v="100"/>
    <n v="100"/>
    <n v="100"/>
    <n v="100"/>
  </r>
  <r>
    <n v="552846"/>
    <x v="1044"/>
    <n v="20140307"/>
    <m/>
    <s v="FRAGRANCE"/>
    <x v="399"/>
    <s v="FAR AWAY GOLD DEMOVIAL"/>
    <n v="1183299"/>
    <x v="1044"/>
    <n v="1"/>
    <s v="IN-LINE (EXCL NR)"/>
    <s v="REPRESENTATIVE OFFER"/>
    <n v="0.68589999999999995"/>
    <m/>
    <n v="0.76400000000000001"/>
    <m/>
    <m/>
    <n v="1.95"/>
    <n v="1.95"/>
    <n v="644"/>
    <n v="644"/>
    <n v="7"/>
    <s v="WORK IN PROGRESS"/>
    <n v="134508670"/>
    <s v="NO INCENTIVE"/>
    <s v="N"/>
    <s v="N"/>
    <s v="N"/>
    <s v="N"/>
    <x v="2"/>
    <n v="134508948"/>
    <n v="28"/>
    <n v="43"/>
    <n v="20230306"/>
    <s v="NET ITEM"/>
    <n v="15"/>
    <s v="Y"/>
    <s v="Tech rep lvl + ExceÃ§Ã£o + VGF2"/>
    <s v="FULL PAYMENT"/>
    <m/>
    <n v="861.35320000000002"/>
    <n v="369.3372"/>
    <n v="42.88"/>
    <m/>
    <s v="SAMPLE VIAL"/>
    <s v="SAMPLE"/>
    <s v="FRAGRANCE JUICES"/>
    <s v="FEMALE"/>
    <s v="FAR AWAY FRANCHISE"/>
    <s v="FAR AWAY GOLD"/>
    <n v="1"/>
    <n v="100"/>
    <n v="100"/>
    <s v="N"/>
    <s v="N"/>
    <n v="50919"/>
    <m/>
    <s v="N"/>
    <s v="RP"/>
    <n v="1.95"/>
    <n v="1.95"/>
    <n v="1.95"/>
    <m/>
    <m/>
    <m/>
    <m/>
    <s v="N"/>
    <n v="60853019"/>
    <s v="NCF"/>
    <m/>
    <x v="0"/>
    <m/>
    <n v="6"/>
    <s v="NCF BEAUTY"/>
    <s v="N"/>
    <m/>
    <m/>
    <s v="N"/>
    <n v="20230306"/>
    <m/>
    <n v="134508670"/>
    <s v="MIXED"/>
    <s v="Tech rep lvl"/>
    <s v="ExceÃ§Ã£o"/>
    <n v="1"/>
    <m/>
    <n v="0"/>
    <n v="0"/>
    <n v="100"/>
    <n v="134508947"/>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583683"/>
    <x v="1045"/>
    <n v="20170309"/>
    <m/>
    <s v="FRAGRANCE"/>
    <x v="399"/>
    <s v="BLACK SUEDE NIGHT - DEMOVIAL"/>
    <n v="1195174"/>
    <x v="1045"/>
    <n v="1"/>
    <s v="EXCESS"/>
    <s v="REPRESENTATIVE OFFER"/>
    <n v="0.68589999999999995"/>
    <m/>
    <n v="0.66200000000000003"/>
    <m/>
    <m/>
    <n v="1.95"/>
    <n v="1.95"/>
    <n v="279"/>
    <n v="279"/>
    <n v="7"/>
    <s v="WORK IN PROGRESS"/>
    <n v="134508670"/>
    <s v="NO INCENTIVE"/>
    <s v="N"/>
    <s v="N"/>
    <s v="N"/>
    <s v="N"/>
    <x v="2"/>
    <n v="134508804"/>
    <n v="28"/>
    <n v="43"/>
    <n v="20230306"/>
    <s v="NET ITEM"/>
    <n v="15"/>
    <s v="Y"/>
    <s v="Tech rep lvl + ExceÃ§Ã£o + VGF2"/>
    <s v="FULL PAYMENT"/>
    <m/>
    <n v="373.16390000000001"/>
    <n v="188.4659"/>
    <n v="50.5"/>
    <m/>
    <s v="SAMPLE VIAL"/>
    <s v="SAMPLE"/>
    <s v="FRAGRANCE JUICES"/>
    <s v="MALE"/>
    <s v="BLACK SUEDE FRANCHISE"/>
    <s v="BLACK SUEDE NIGHT"/>
    <n v="1"/>
    <n v="100"/>
    <n v="100"/>
    <s v="N"/>
    <s v="N"/>
    <n v="51616"/>
    <m/>
    <s v="N"/>
    <m/>
    <m/>
    <m/>
    <m/>
    <m/>
    <m/>
    <m/>
    <m/>
    <s v="N"/>
    <n v="60853019"/>
    <s v="NCF"/>
    <m/>
    <x v="0"/>
    <m/>
    <n v="6"/>
    <s v="NCF BEAUTY"/>
    <s v="N"/>
    <m/>
    <m/>
    <s v="N"/>
    <n v="20230306"/>
    <m/>
    <n v="134508670"/>
    <s v="MIXED"/>
    <s v="Tech rep lvl"/>
    <s v="ExceÃ§Ã£o"/>
    <n v="1"/>
    <m/>
    <n v="0"/>
    <n v="0"/>
    <n v="100"/>
    <n v="134508803"/>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595670"/>
    <x v="1046"/>
    <n v="20180317"/>
    <m/>
    <s v="FRAGRANCE"/>
    <x v="399"/>
    <s v="BLACK SUEDE INTENSE DEMOVIAL"/>
    <n v="1199523"/>
    <x v="1046"/>
    <n v="1"/>
    <s v="IN-LINE (EXCL NR)"/>
    <s v="REPRESENTATIVE OFFER"/>
    <n v="0.68589999999999995"/>
    <m/>
    <n v="0.628"/>
    <m/>
    <m/>
    <n v="1.95"/>
    <n v="1.95"/>
    <n v="265"/>
    <n v="265"/>
    <n v="7"/>
    <s v="WORK IN PROGRESS"/>
    <n v="134508670"/>
    <s v="NO INCENTIVE"/>
    <s v="N"/>
    <s v="N"/>
    <s v="N"/>
    <s v="N"/>
    <x v="2"/>
    <n v="134508816"/>
    <n v="28"/>
    <n v="43"/>
    <n v="20230306"/>
    <s v="NET ITEM"/>
    <n v="15"/>
    <s v="Y"/>
    <s v="Tech rep lvl + ExceÃ§Ã£o + VGF2"/>
    <s v="FULL PAYMENT"/>
    <m/>
    <n v="354.43880000000001"/>
    <n v="188.0188"/>
    <n v="53.05"/>
    <m/>
    <s v="SAMPLE VIAL"/>
    <s v="SAMPLE"/>
    <s v="FRAGRANCE JUICES"/>
    <s v="MALE"/>
    <s v="BLACK SUEDE FRANCHISE"/>
    <s v="BLACK SUEDE INTENSE"/>
    <n v="1"/>
    <n v="100"/>
    <n v="100"/>
    <s v="N"/>
    <s v="N"/>
    <n v="51619"/>
    <m/>
    <s v="N"/>
    <m/>
    <m/>
    <m/>
    <m/>
    <m/>
    <m/>
    <m/>
    <m/>
    <s v="N"/>
    <n v="60853019"/>
    <s v="NCF"/>
    <m/>
    <x v="0"/>
    <m/>
    <n v="6"/>
    <s v="NCF BEAUTY"/>
    <s v="N"/>
    <m/>
    <m/>
    <s v="N"/>
    <n v="20230306"/>
    <m/>
    <n v="134508670"/>
    <s v="MIXED"/>
    <s v="Tech rep lvl"/>
    <s v="ExceÃ§Ã£o"/>
    <n v="1"/>
    <m/>
    <n v="0"/>
    <n v="0"/>
    <n v="100"/>
    <n v="134508815"/>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595672"/>
    <x v="1047"/>
    <n v="20180310"/>
    <m/>
    <s v="FRAGRANCE"/>
    <x v="399"/>
    <s v="NEW PILLAR DEMOVIAL"/>
    <n v="1199524"/>
    <x v="1047"/>
    <n v="1"/>
    <s v="IN-LINE (EXCL NR)"/>
    <s v="REPRESENTATIVE OFFER"/>
    <n v="0.68589999999999995"/>
    <m/>
    <n v="0.74099999999999999"/>
    <m/>
    <m/>
    <n v="2.2999999999999998"/>
    <n v="2.2999999999999998"/>
    <n v="362"/>
    <n v="362"/>
    <n v="7"/>
    <s v="WORK IN PROGRESS"/>
    <n v="134508670"/>
    <s v="NO INCENTIVE"/>
    <s v="N"/>
    <s v="N"/>
    <s v="N"/>
    <s v="N"/>
    <x v="2"/>
    <n v="134509128"/>
    <n v="28"/>
    <n v="43"/>
    <n v="20230306"/>
    <s v="NET ITEM"/>
    <n v="15"/>
    <s v="Y"/>
    <s v="Tech rep lvl + ExceÃ§Ã£o + VGF2"/>
    <s v="FULL PAYMENT"/>
    <m/>
    <n v="571.08029999999997"/>
    <n v="302.8383"/>
    <n v="53.03"/>
    <m/>
    <s v="SAMPLE VIAL"/>
    <s v="SAMPLE"/>
    <s v="FRAGRANCE JUICES"/>
    <s v="MALE"/>
    <s v="SEGNO FRANCHISE"/>
    <s v="SEGNO"/>
    <n v="1"/>
    <n v="100"/>
    <n v="100"/>
    <s v="N"/>
    <s v="N"/>
    <n v="52371"/>
    <m/>
    <s v="N"/>
    <m/>
    <m/>
    <m/>
    <m/>
    <m/>
    <m/>
    <m/>
    <m/>
    <s v="N"/>
    <n v="60853019"/>
    <s v="NCF"/>
    <m/>
    <x v="0"/>
    <m/>
    <n v="6"/>
    <s v="NCF BEAUTY"/>
    <s v="N"/>
    <m/>
    <m/>
    <s v="N"/>
    <n v="20230306"/>
    <m/>
    <n v="134508670"/>
    <s v="MIXED"/>
    <s v="Tech rep lvl"/>
    <s v="ExceÃ§Ã£o"/>
    <n v="1"/>
    <m/>
    <n v="0"/>
    <n v="0"/>
    <n v="100"/>
    <n v="134509127"/>
    <n v="999"/>
    <n v="4"/>
    <x v="0"/>
    <x v="0"/>
    <n v="0.68589999999999995"/>
    <n v="0.68589999999999995"/>
    <n v="0.68589999999999995"/>
    <n v="0.68589999999999995"/>
    <n v="0.68589999999999995"/>
    <n v="2.2999999999999998"/>
    <n v="2.2999999999999998"/>
    <n v="2.2999999999999998"/>
    <n v="2.2999999999999998"/>
    <n v="2.2999999999999998"/>
    <s v="Brasil + ExceÃ§Ã£o + VGF2"/>
    <s v="Bronze + ExceÃ§Ã£o + VGF2"/>
    <s v="Prata + ExceÃ§Ã£o + VGF2"/>
    <s v="Ouro + ExceÃ§Ã£o + VGF2"/>
    <s v="Estrela + ExceÃ§Ã£o + VGF2"/>
    <n v="0"/>
    <n v="0"/>
    <n v="0"/>
    <n v="0"/>
    <n v="0"/>
    <n v="45.79"/>
    <n v="45.79"/>
    <n v="45.79"/>
    <n v="45.79"/>
    <n v="45.79"/>
    <n v="0"/>
    <n v="0"/>
    <n v="0"/>
    <n v="0"/>
    <n v="0"/>
    <n v="2.2999999999999998"/>
    <n v="2.2999999999999998"/>
    <n v="2.2999999999999998"/>
    <n v="2.2999999999999998"/>
    <n v="2.2999999999999998"/>
    <n v="0"/>
    <n v="0"/>
    <n v="0"/>
    <n v="0"/>
    <n v="0"/>
    <n v="0"/>
    <n v="100"/>
    <n v="100"/>
    <n v="100"/>
    <n v="100"/>
  </r>
  <r>
    <n v="602519"/>
    <x v="1048"/>
    <n v="20200304"/>
    <m/>
    <s v="FRAGRANCE"/>
    <x v="399"/>
    <s v="SURREAL UTOPIA DEMOVIAL"/>
    <n v="1202046"/>
    <x v="1048"/>
    <n v="1"/>
    <s v="IN-LINE (EXCL NR)"/>
    <s v="REPRESENTATIVE OFFER"/>
    <n v="0.68589999999999995"/>
    <m/>
    <n v="0.68"/>
    <m/>
    <m/>
    <n v="1.95"/>
    <n v="1.95"/>
    <n v="603"/>
    <n v="603"/>
    <n v="7"/>
    <s v="WORK IN PROGRESS"/>
    <n v="134508670"/>
    <s v="NO INCENTIVE"/>
    <s v="N"/>
    <s v="N"/>
    <s v="N"/>
    <s v="N"/>
    <x v="2"/>
    <n v="134509092"/>
    <n v="28"/>
    <n v="43"/>
    <n v="20230306"/>
    <s v="NET ITEM"/>
    <n v="15"/>
    <s v="Y"/>
    <s v="Tech rep lvl + ExceÃ§Ã£o + VGF2"/>
    <s v="FULL PAYMENT"/>
    <m/>
    <n v="806.51549999999997"/>
    <n v="396.47550000000001"/>
    <n v="49.16"/>
    <m/>
    <s v="SAMPLE VIAL"/>
    <s v="SAMPLE"/>
    <s v="FRAGRANCE JUICES"/>
    <s v="FEMALE"/>
    <s v="SURREAL"/>
    <s v="SURREAL ORIGINAL"/>
    <n v="1"/>
    <n v="100"/>
    <n v="100"/>
    <s v="N"/>
    <s v="N"/>
    <n v="51222"/>
    <m/>
    <s v="N"/>
    <m/>
    <m/>
    <m/>
    <m/>
    <m/>
    <m/>
    <m/>
    <m/>
    <s v="N"/>
    <n v="60853019"/>
    <s v="NCF"/>
    <m/>
    <x v="0"/>
    <m/>
    <n v="6"/>
    <s v="NCF BEAUTY"/>
    <s v="N"/>
    <m/>
    <m/>
    <s v="N"/>
    <n v="20230306"/>
    <m/>
    <n v="134508670"/>
    <s v="MIXED"/>
    <s v="Tech rep lvl"/>
    <s v="ExceÃ§Ã£o"/>
    <n v="1"/>
    <m/>
    <n v="0"/>
    <n v="0"/>
    <n v="100"/>
    <n v="134509091"/>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603484"/>
    <x v="1049"/>
    <n v="20200319"/>
    <m/>
    <s v="FRAGRANCE"/>
    <x v="399"/>
    <s v="SEGNO TRENDY FLANKER DEMOVIAL"/>
    <n v="1202398"/>
    <x v="1049"/>
    <n v="1"/>
    <s v="IN-LINE (EXCL NR)"/>
    <s v="REPRESENTATIVE OFFER"/>
    <n v="0.68589999999999995"/>
    <m/>
    <n v="0.76800000000000002"/>
    <m/>
    <m/>
    <n v="2.2999999999999998"/>
    <n v="2.2999999999999998"/>
    <n v="355"/>
    <n v="355"/>
    <n v="7"/>
    <s v="WORK IN PROGRESS"/>
    <n v="134508670"/>
    <s v="NO INCENTIVE"/>
    <s v="N"/>
    <s v="N"/>
    <s v="N"/>
    <s v="N"/>
    <x v="2"/>
    <n v="134509104"/>
    <n v="28"/>
    <n v="43"/>
    <n v="20230306"/>
    <s v="NET ITEM"/>
    <n v="15"/>
    <s v="Y"/>
    <s v="Tech rep lvl + ExceÃ§Ã£o + VGF2"/>
    <s v="FULL PAYMENT"/>
    <m/>
    <n v="560.03729999999996"/>
    <n v="287.3974"/>
    <n v="51.32"/>
    <m/>
    <s v="SAMPLE VIAL"/>
    <s v="SAMPLE"/>
    <s v="FRAGRANCE JUICES"/>
    <s v="MALE"/>
    <s v="SEGNO FRANCHISE"/>
    <s v="SEGNO SUCCESS"/>
    <n v="1"/>
    <n v="100"/>
    <n v="100"/>
    <s v="N"/>
    <s v="N"/>
    <n v="50677"/>
    <m/>
    <s v="N"/>
    <s v="RP"/>
    <n v="2.2999999999999998"/>
    <n v="2.2999999999999998"/>
    <n v="2.2999999999999998"/>
    <m/>
    <m/>
    <m/>
    <m/>
    <s v="N"/>
    <n v="60853019"/>
    <s v="NCF"/>
    <m/>
    <x v="0"/>
    <m/>
    <n v="6"/>
    <s v="NCF BEAUTY"/>
    <s v="N"/>
    <m/>
    <m/>
    <s v="N"/>
    <n v="20230306"/>
    <m/>
    <n v="134508670"/>
    <s v="MIXED"/>
    <s v="Tech rep lvl"/>
    <s v="ExceÃ§Ã£o"/>
    <n v="1"/>
    <m/>
    <n v="0"/>
    <n v="0"/>
    <n v="100"/>
    <n v="134509103"/>
    <n v="999"/>
    <n v="4"/>
    <x v="0"/>
    <x v="0"/>
    <n v="0.68589999999999995"/>
    <n v="0.68589999999999995"/>
    <n v="0.68589999999999995"/>
    <n v="0.68589999999999995"/>
    <n v="0.68589999999999995"/>
    <n v="2.2999999999999998"/>
    <n v="2.2999999999999998"/>
    <n v="2.2999999999999998"/>
    <n v="2.2999999999999998"/>
    <n v="2.2999999999999998"/>
    <s v="Brasil + ExceÃ§Ã£o + VGF2"/>
    <s v="Bronze + ExceÃ§Ã£o + VGF2"/>
    <s v="Prata + ExceÃ§Ã£o + VGF2"/>
    <s v="Ouro + ExceÃ§Ã£o + VGF2"/>
    <s v="Estrela + ExceÃ§Ã£o + VGF2"/>
    <n v="0"/>
    <n v="0"/>
    <n v="0"/>
    <n v="0"/>
    <n v="0"/>
    <n v="45.79"/>
    <n v="45.79"/>
    <n v="45.79"/>
    <n v="45.79"/>
    <n v="45.79"/>
    <n v="0"/>
    <n v="0"/>
    <n v="0"/>
    <n v="0"/>
    <n v="0"/>
    <n v="2.2999999999999998"/>
    <n v="2.2999999999999998"/>
    <n v="2.2999999999999998"/>
    <n v="2.2999999999999998"/>
    <n v="2.2999999999999998"/>
    <n v="0"/>
    <n v="0"/>
    <n v="0"/>
    <n v="0"/>
    <n v="0"/>
    <n v="0"/>
    <n v="100"/>
    <n v="100"/>
    <n v="100"/>
    <n v="100"/>
  </r>
  <r>
    <n v="604578"/>
    <x v="1050"/>
    <n v="20190317"/>
    <m/>
    <s v="FRAGRANCE"/>
    <x v="399"/>
    <s v="AVON ATTRACTION NEW PILLAR EDT FOR HIM DEMOVIAL BR 4ML"/>
    <n v="1202800"/>
    <x v="1050"/>
    <n v="1"/>
    <s v="IN-LINE (EXCL NR)"/>
    <s v="REPRESENTATIVE OFFER"/>
    <n v="0.68589999999999995"/>
    <m/>
    <n v="0.68400000000000005"/>
    <m/>
    <m/>
    <n v="2.2999999999999998"/>
    <n v="2.2999999999999998"/>
    <n v="168"/>
    <n v="168"/>
    <n v="7"/>
    <s v="WORK IN PROGRESS"/>
    <n v="134508670"/>
    <s v="NO INCENTIVE"/>
    <s v="N"/>
    <s v="N"/>
    <s v="N"/>
    <s v="N"/>
    <x v="2"/>
    <n v="134508732"/>
    <n v="28"/>
    <n v="43"/>
    <n v="20230306"/>
    <s v="NET ITEM"/>
    <n v="15"/>
    <s v="Y"/>
    <s v="Tech rep lvl + ExceÃ§Ã£o + VGF2"/>
    <s v="FULL PAYMENT"/>
    <m/>
    <n v="265.03179999999998"/>
    <n v="150.1198"/>
    <n v="56.64"/>
    <m/>
    <s v="SAMPLE VIAL"/>
    <s v="SAMPLE"/>
    <s v="FRAGRANCE JUICES"/>
    <s v="MALE"/>
    <s v="AVON ATTRACTION FRANCHISE"/>
    <s v="AVON ATTRACTION"/>
    <n v="1"/>
    <n v="100"/>
    <n v="100"/>
    <s v="N"/>
    <s v="N"/>
    <n v="51615"/>
    <m/>
    <s v="N"/>
    <m/>
    <m/>
    <m/>
    <m/>
    <m/>
    <m/>
    <m/>
    <m/>
    <s v="N"/>
    <n v="60853019"/>
    <s v="NCF"/>
    <m/>
    <x v="0"/>
    <m/>
    <n v="6"/>
    <s v="NCF BEAUTY"/>
    <s v="N"/>
    <m/>
    <m/>
    <s v="N"/>
    <n v="20230306"/>
    <m/>
    <n v="134508670"/>
    <s v="MIXED"/>
    <s v="Tech rep lvl"/>
    <s v="ExceÃ§Ã£o"/>
    <n v="1"/>
    <m/>
    <n v="0"/>
    <n v="0"/>
    <n v="100"/>
    <n v="134508731"/>
    <n v="999"/>
    <n v="4"/>
    <x v="0"/>
    <x v="0"/>
    <n v="0.68589999999999995"/>
    <n v="0.68589999999999995"/>
    <n v="0.68589999999999995"/>
    <n v="0.68589999999999995"/>
    <n v="0.68589999999999995"/>
    <n v="2.2999999999999998"/>
    <n v="2.2999999999999998"/>
    <n v="2.2999999999999998"/>
    <n v="2.2999999999999998"/>
    <n v="2.2999999999999998"/>
    <s v="Brasil + ExceÃ§Ã£o + VGF2"/>
    <s v="Bronze + ExceÃ§Ã£o + VGF2"/>
    <s v="Prata + ExceÃ§Ã£o + VGF2"/>
    <s v="Ouro + ExceÃ§Ã£o + VGF2"/>
    <s v="Estrela + ExceÃ§Ã£o + VGF2"/>
    <n v="0"/>
    <n v="0"/>
    <n v="0"/>
    <n v="0"/>
    <n v="0"/>
    <n v="45.79"/>
    <n v="45.79"/>
    <n v="45.79"/>
    <n v="45.79"/>
    <n v="45.79"/>
    <n v="0"/>
    <n v="0"/>
    <n v="0"/>
    <n v="0"/>
    <n v="0"/>
    <n v="2.2999999999999998"/>
    <n v="2.2999999999999998"/>
    <n v="2.2999999999999998"/>
    <n v="2.2999999999999998"/>
    <n v="2.2999999999999998"/>
    <n v="0"/>
    <n v="0"/>
    <n v="0"/>
    <n v="0"/>
    <n v="0"/>
    <n v="0"/>
    <n v="100"/>
    <n v="100"/>
    <n v="100"/>
    <n v="100"/>
  </r>
  <r>
    <n v="604598"/>
    <x v="1051"/>
    <n v="20190317"/>
    <m/>
    <s v="FRAGRANCE"/>
    <x v="399"/>
    <s v="AVON ATTRACTION NEW PILLAR EDP HER DEMOVIAL BR 4ML"/>
    <n v="1202810"/>
    <x v="1051"/>
    <n v="1"/>
    <s v="IN-LINE (EXCL NR)"/>
    <s v="REPRESENTATIVE OFFER"/>
    <n v="0.68589999999999995"/>
    <m/>
    <n v="0.79400000000000004"/>
    <m/>
    <m/>
    <n v="2.2999999999999998"/>
    <n v="2.2999999999999998"/>
    <n v="178"/>
    <n v="178"/>
    <n v="7"/>
    <s v="WORK IN PROGRESS"/>
    <n v="134508670"/>
    <s v="NO INCENTIVE"/>
    <s v="N"/>
    <s v="N"/>
    <s v="N"/>
    <s v="N"/>
    <x v="2"/>
    <n v="134508780"/>
    <n v="28"/>
    <n v="43"/>
    <n v="20230306"/>
    <s v="NET ITEM"/>
    <n v="15"/>
    <s v="Y"/>
    <s v="Tech rep lvl + ExceÃ§Ã£o + VGF2"/>
    <s v="FULL PAYMENT"/>
    <m/>
    <n v="280.8075"/>
    <n v="139.47550000000001"/>
    <n v="49.67"/>
    <m/>
    <s v="SAMPLE VIAL"/>
    <s v="SAMPLE"/>
    <s v="FRAGRANCE JUICES"/>
    <s v="FEMALE"/>
    <s v="AVON ATTRACTION FRANCHISE"/>
    <s v="AVON ATTRACTION"/>
    <n v="1"/>
    <n v="100"/>
    <n v="100"/>
    <s v="N"/>
    <s v="N"/>
    <n v="52037"/>
    <m/>
    <s v="N"/>
    <m/>
    <m/>
    <m/>
    <m/>
    <m/>
    <m/>
    <m/>
    <m/>
    <s v="N"/>
    <n v="60853019"/>
    <s v="NCF"/>
    <m/>
    <x v="0"/>
    <m/>
    <n v="6"/>
    <s v="NCF BEAUTY"/>
    <s v="N"/>
    <m/>
    <m/>
    <s v="N"/>
    <n v="20230306"/>
    <m/>
    <n v="134508670"/>
    <s v="MIXED"/>
    <s v="Tech rep lvl"/>
    <s v="ExceÃ§Ã£o"/>
    <n v="1"/>
    <m/>
    <n v="0"/>
    <n v="0"/>
    <n v="100"/>
    <n v="134508779"/>
    <n v="999"/>
    <n v="4"/>
    <x v="0"/>
    <x v="0"/>
    <n v="0.68589999999999995"/>
    <n v="0.68589999999999995"/>
    <n v="0.68589999999999995"/>
    <n v="0.68589999999999995"/>
    <n v="0.68589999999999995"/>
    <n v="2.2999999999999998"/>
    <n v="2.2999999999999998"/>
    <n v="2.2999999999999998"/>
    <n v="2.2999999999999998"/>
    <n v="2.2999999999999998"/>
    <s v="Brasil + ExceÃ§Ã£o + VGF2"/>
    <s v="Bronze + ExceÃ§Ã£o + VGF2"/>
    <s v="Prata + ExceÃ§Ã£o + VGF2"/>
    <s v="Ouro + ExceÃ§Ã£o + VGF2"/>
    <s v="Estrela + ExceÃ§Ã£o + VGF2"/>
    <n v="0"/>
    <n v="0"/>
    <n v="0"/>
    <n v="0"/>
    <n v="0"/>
    <n v="45.79"/>
    <n v="45.79"/>
    <n v="45.79"/>
    <n v="45.79"/>
    <n v="45.79"/>
    <n v="0"/>
    <n v="0"/>
    <n v="0"/>
    <n v="0"/>
    <n v="0"/>
    <n v="2.2999999999999998"/>
    <n v="2.2999999999999998"/>
    <n v="2.2999999999999998"/>
    <n v="2.2999999999999998"/>
    <n v="2.2999999999999998"/>
    <n v="0"/>
    <n v="0"/>
    <n v="0"/>
    <n v="0"/>
    <n v="0"/>
    <n v="0"/>
    <n v="100"/>
    <n v="100"/>
    <n v="100"/>
    <n v="100"/>
  </r>
  <r>
    <n v="608025"/>
    <x v="1052"/>
    <n v="20190313"/>
    <m/>
    <s v="FRAGRANCE"/>
    <x v="399"/>
    <s v="FAR AWAY NEW FLANKER DEMOVIAL"/>
    <n v="1203986"/>
    <x v="1052"/>
    <n v="1"/>
    <s v="IN-LINE (EXCL NR)"/>
    <s v="REPRESENTATIVE OFFER"/>
    <n v="0.68589999999999995"/>
    <m/>
    <n v="0.76500000000000001"/>
    <m/>
    <m/>
    <n v="1.95"/>
    <n v="1.95"/>
    <n v="721"/>
    <n v="721"/>
    <n v="7"/>
    <s v="WORK IN PROGRESS"/>
    <n v="134508670"/>
    <s v="NO INCENTIVE"/>
    <s v="N"/>
    <s v="N"/>
    <s v="N"/>
    <s v="N"/>
    <x v="2"/>
    <n v="134508840"/>
    <n v="28"/>
    <n v="43"/>
    <n v="20230306"/>
    <s v="NET ITEM"/>
    <n v="15"/>
    <s v="Y"/>
    <s v="Tech rep lvl + ExceÃ§Ã£o + VGF2"/>
    <s v="FULL PAYMENT"/>
    <m/>
    <n v="964.34109999999998"/>
    <n v="412.77609999999999"/>
    <n v="42.8"/>
    <m/>
    <s v="SAMPLE VIAL"/>
    <s v="SAMPLE"/>
    <s v="FRAGRANCE JUICES"/>
    <s v="FEMALE"/>
    <s v="FAR AWAY FRANCHISE"/>
    <s v="FAR AWAY GLAMOUR"/>
    <n v="1"/>
    <n v="100"/>
    <n v="100"/>
    <s v="N"/>
    <s v="N"/>
    <n v="50588"/>
    <m/>
    <s v="N"/>
    <m/>
    <m/>
    <m/>
    <m/>
    <m/>
    <m/>
    <m/>
    <m/>
    <s v="N"/>
    <n v="60853019"/>
    <s v="NCF"/>
    <m/>
    <x v="0"/>
    <m/>
    <n v="6"/>
    <s v="NCF BEAUTY"/>
    <s v="N"/>
    <m/>
    <m/>
    <s v="N"/>
    <n v="20230306"/>
    <m/>
    <n v="134508670"/>
    <s v="MIXED"/>
    <s v="Tech rep lvl"/>
    <s v="ExceÃ§Ã£o"/>
    <n v="1"/>
    <m/>
    <n v="0"/>
    <n v="0"/>
    <n v="100"/>
    <n v="134508839"/>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622829"/>
    <x v="1053"/>
    <n v="20200317"/>
    <m/>
    <s v="FRAGRANCE"/>
    <x v="399"/>
    <s v="ABSOLUTE BY EXCLUSIVE DEMOVIAL"/>
    <n v="1221289"/>
    <x v="1053"/>
    <n v="1"/>
    <s v="IN-LINE (EXCL NR)"/>
    <s v="REPRESENTATIVE OFFER"/>
    <n v="0.68589999999999995"/>
    <m/>
    <n v="0.73699999999999999"/>
    <m/>
    <m/>
    <n v="1.95"/>
    <n v="1.95"/>
    <n v="278"/>
    <n v="278"/>
    <n v="7"/>
    <s v="WORK IN PROGRESS"/>
    <n v="134508670"/>
    <s v="NO INCENTIVE"/>
    <s v="N"/>
    <s v="N"/>
    <s v="N"/>
    <s v="N"/>
    <x v="2"/>
    <n v="134508852"/>
    <n v="28"/>
    <n v="43"/>
    <n v="20230306"/>
    <s v="NET ITEM"/>
    <n v="15"/>
    <s v="Y"/>
    <s v="Tech rep lvl + ExceÃ§Ã£o + VGF2"/>
    <s v="FULL PAYMENT"/>
    <m/>
    <n v="371.82639999999998"/>
    <n v="166.94040000000001"/>
    <n v="44.9"/>
    <m/>
    <s v="SAMPLE VIAL"/>
    <s v="SAMPLE"/>
    <s v="FRAGRANCE JUICES"/>
    <s v="MALE"/>
    <s v="EXCLUSIVE/PRIVE FRANCHISE"/>
    <s v="EXCLUSIVE RESERVE"/>
    <n v="1"/>
    <n v="100"/>
    <n v="100"/>
    <s v="N"/>
    <s v="N"/>
    <n v="50053"/>
    <m/>
    <s v="N"/>
    <m/>
    <m/>
    <m/>
    <m/>
    <m/>
    <m/>
    <m/>
    <m/>
    <s v="N"/>
    <n v="60853019"/>
    <s v="NCF"/>
    <m/>
    <x v="0"/>
    <m/>
    <n v="6"/>
    <s v="NCF BEAUTY"/>
    <s v="N"/>
    <m/>
    <m/>
    <s v="N"/>
    <n v="20230306"/>
    <m/>
    <n v="134508670"/>
    <s v="MIXED"/>
    <s v="Tech rep lvl"/>
    <s v="ExceÃ§Ã£o"/>
    <n v="1"/>
    <m/>
    <n v="0"/>
    <n v="0"/>
    <n v="100"/>
    <n v="134508851"/>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626038"/>
    <x v="1054"/>
    <n v="20200310"/>
    <m/>
    <s v="FRAGRANCE"/>
    <x v="399"/>
    <s v="FAR AWAY DEMOVIAL 4ML RENAME"/>
    <n v="1181155"/>
    <x v="1054"/>
    <n v="1"/>
    <s v="IN-LINE (EXCL NR)"/>
    <s v="REPRESENTATIVE OFFER"/>
    <n v="0.68589999999999995"/>
    <m/>
    <n v="0.878"/>
    <m/>
    <m/>
    <n v="1.95"/>
    <n v="1.95"/>
    <n v="515"/>
    <n v="515"/>
    <n v="7"/>
    <s v="WORK IN PROGRESS"/>
    <n v="134508670"/>
    <s v="NO INCENTIVE"/>
    <s v="N"/>
    <s v="N"/>
    <s v="N"/>
    <s v="N"/>
    <x v="2"/>
    <n v="134508864"/>
    <n v="28"/>
    <n v="43"/>
    <n v="20230306"/>
    <s v="NET ITEM"/>
    <n v="15"/>
    <s v="Y"/>
    <s v="Tech rep lvl + ExceÃ§Ã£o + VGF2"/>
    <s v="FULL PAYMENT"/>
    <m/>
    <n v="688.81510000000003"/>
    <n v="236.64510000000001"/>
    <n v="34.36"/>
    <m/>
    <s v="SAMPLE VIAL"/>
    <s v="SAMPLE"/>
    <s v="FRAGRANCE JUICES"/>
    <s v="FEMALE"/>
    <s v="FAR AWAY FRANCHISE"/>
    <s v="FAR AWAY"/>
    <n v="1"/>
    <n v="100"/>
    <n v="100"/>
    <s v="N"/>
    <s v="N"/>
    <n v="51907"/>
    <m/>
    <s v="N"/>
    <m/>
    <m/>
    <m/>
    <m/>
    <m/>
    <m/>
    <m/>
    <m/>
    <s v="N"/>
    <n v="60853019"/>
    <s v="NCF"/>
    <m/>
    <x v="0"/>
    <m/>
    <n v="6"/>
    <s v="NCF BEAUTY"/>
    <s v="N"/>
    <m/>
    <m/>
    <s v="N"/>
    <n v="20230306"/>
    <m/>
    <n v="134508670"/>
    <s v="MIXED"/>
    <s v="Tech rep lvl"/>
    <s v="ExceÃ§Ã£o"/>
    <n v="1"/>
    <m/>
    <n v="0"/>
    <n v="0"/>
    <n v="100"/>
    <n v="134508863"/>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627006"/>
    <x v="1055"/>
    <n v="20210301"/>
    <m/>
    <s v="FRAGRANCE"/>
    <x v="399"/>
    <s v="FAR AWAY ROYALE DEMOVIAL"/>
    <n v="1223726"/>
    <x v="1055"/>
    <n v="1"/>
    <s v="IN-LINE (EXCL NR)"/>
    <s v="REPRESENTATIVE OFFER"/>
    <n v="0.68589999999999995"/>
    <m/>
    <n v="0.73499999999999999"/>
    <m/>
    <m/>
    <n v="1.95"/>
    <n v="1.95"/>
    <n v="529"/>
    <n v="529"/>
    <n v="7"/>
    <s v="WORK IN PROGRESS"/>
    <n v="134508670"/>
    <s v="NO INCENTIVE"/>
    <s v="N"/>
    <s v="N"/>
    <s v="N"/>
    <s v="N"/>
    <x v="2"/>
    <n v="134508960"/>
    <n v="28"/>
    <n v="43"/>
    <n v="20230306"/>
    <s v="NET ITEM"/>
    <n v="15"/>
    <s v="Y"/>
    <s v="Tech rep lvl + ExceÃ§Ã£o + VGF2"/>
    <s v="FULL PAYMENT"/>
    <m/>
    <n v="707.54010000000005"/>
    <n v="318.7251"/>
    <n v="45.05"/>
    <m/>
    <s v="SAMPLE VIAL"/>
    <s v="SAMPLE"/>
    <s v="FRAGRANCE JUICES"/>
    <s v="FEMALE"/>
    <s v="FAR AWAY FRANCHISE"/>
    <s v="FAR AWAY ROYALE"/>
    <n v="1"/>
    <n v="100"/>
    <n v="100"/>
    <s v="N"/>
    <s v="N"/>
    <n v="52189"/>
    <m/>
    <s v="N"/>
    <m/>
    <m/>
    <m/>
    <m/>
    <m/>
    <m/>
    <m/>
    <m/>
    <s v="N"/>
    <n v="60853019"/>
    <s v="NCF"/>
    <m/>
    <x v="0"/>
    <m/>
    <n v="6"/>
    <s v="NCF BEAUTY"/>
    <s v="N"/>
    <m/>
    <m/>
    <s v="N"/>
    <n v="20230306"/>
    <m/>
    <n v="134508670"/>
    <s v="MIXED"/>
    <s v="Tech rep lvl"/>
    <s v="ExceÃ§Ã£o"/>
    <n v="1"/>
    <m/>
    <n v="0"/>
    <n v="0"/>
    <n v="100"/>
    <n v="134508959"/>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627981"/>
    <x v="1056"/>
    <n v="20210305"/>
    <m/>
    <s v="FRAGRANCE"/>
    <x v="399"/>
    <s v="SURREAL NEW FLANKER DEMOVIAL BR"/>
    <n v="1224397"/>
    <x v="1056"/>
    <n v="1"/>
    <s v="IN-LINE (EXCL NR)"/>
    <s v="REPRESENTATIVE OFFER"/>
    <n v="0.68589999999999995"/>
    <m/>
    <n v="0.66700000000000004"/>
    <m/>
    <m/>
    <n v="1.95"/>
    <n v="1.95"/>
    <n v="550"/>
    <n v="550"/>
    <n v="7"/>
    <s v="WORK IN PROGRESS"/>
    <n v="134508670"/>
    <s v="NO INCENTIVE"/>
    <s v="N"/>
    <s v="N"/>
    <s v="N"/>
    <s v="N"/>
    <x v="2"/>
    <n v="134509080"/>
    <n v="28"/>
    <n v="43"/>
    <n v="20230306"/>
    <s v="NET ITEM"/>
    <n v="15"/>
    <s v="Y"/>
    <s v="Tech rep lvl + ExceÃ§Ã£o + VGF2"/>
    <s v="FULL PAYMENT"/>
    <m/>
    <n v="735.6277"/>
    <n v="368.77780000000001"/>
    <n v="50.13"/>
    <m/>
    <s v="SAMPLE VIAL"/>
    <s v="SAMPLE"/>
    <s v="FRAGRANCE JUICES"/>
    <s v="FEMALE"/>
    <s v="SURREAL"/>
    <s v="SURREAL ORIGINAL"/>
    <n v="1"/>
    <n v="100"/>
    <n v="100"/>
    <s v="N"/>
    <s v="N"/>
    <n v="52408"/>
    <m/>
    <s v="N"/>
    <s v="RP"/>
    <n v="1.95"/>
    <n v="1.95"/>
    <n v="1.95"/>
    <m/>
    <m/>
    <m/>
    <m/>
    <s v="N"/>
    <n v="60853019"/>
    <s v="NCF"/>
    <m/>
    <x v="0"/>
    <m/>
    <n v="6"/>
    <s v="NCF BEAUTY"/>
    <s v="N"/>
    <m/>
    <m/>
    <s v="N"/>
    <n v="20230306"/>
    <m/>
    <n v="134508670"/>
    <s v="MIXED"/>
    <s v="Tech rep lvl"/>
    <s v="ExceÃ§Ã£o"/>
    <n v="1"/>
    <m/>
    <n v="0"/>
    <n v="0"/>
    <n v="100"/>
    <n v="134509079"/>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629134"/>
    <x v="1057"/>
    <n v="20210313"/>
    <m/>
    <s v="FRAGRANCE"/>
    <x v="399"/>
    <s v="SEGNO VISIONARY DEMOVIAL"/>
    <n v="1225159"/>
    <x v="1057"/>
    <n v="1"/>
    <s v="IN-LINE (EXCL NR)"/>
    <s v="REPRESENTATIVE OFFER"/>
    <n v="0.68589999999999995"/>
    <m/>
    <n v="0.77200000000000002"/>
    <m/>
    <m/>
    <n v="2.2999999999999998"/>
    <n v="2.2999999999999998"/>
    <n v="267"/>
    <n v="267"/>
    <n v="7"/>
    <s v="WORK IN PROGRESS"/>
    <n v="134508670"/>
    <s v="NO INCENTIVE"/>
    <s v="N"/>
    <s v="N"/>
    <s v="N"/>
    <s v="N"/>
    <x v="2"/>
    <n v="134509116"/>
    <n v="28"/>
    <n v="43"/>
    <n v="20230306"/>
    <s v="NET ITEM"/>
    <n v="15"/>
    <s v="Y"/>
    <s v="Tech rep lvl + ExceÃ§Ã£o + VGF2"/>
    <s v="FULL PAYMENT"/>
    <m/>
    <n v="421.21120000000002"/>
    <n v="215.0872"/>
    <n v="51.06"/>
    <m/>
    <s v="SAMPLE VIAL"/>
    <s v="SAMPLE"/>
    <s v="FRAGRANCE JUICES"/>
    <s v="MALE"/>
    <s v="SEGNO FRANCHISE"/>
    <s v="SEGNO SUCCESS"/>
    <n v="1"/>
    <n v="100"/>
    <n v="100"/>
    <s v="N"/>
    <s v="N"/>
    <n v="52299"/>
    <m/>
    <s v="N"/>
    <m/>
    <m/>
    <m/>
    <m/>
    <m/>
    <m/>
    <m/>
    <m/>
    <s v="N"/>
    <n v="60853019"/>
    <s v="NCF"/>
    <m/>
    <x v="0"/>
    <m/>
    <n v="6"/>
    <s v="NCF BEAUTY"/>
    <s v="N"/>
    <m/>
    <m/>
    <s v="N"/>
    <n v="20230306"/>
    <m/>
    <n v="134508670"/>
    <s v="MIXED"/>
    <s v="Tech rep lvl"/>
    <s v="ExceÃ§Ã£o"/>
    <n v="1"/>
    <m/>
    <n v="0"/>
    <n v="0"/>
    <n v="100"/>
    <n v="134509115"/>
    <n v="999"/>
    <n v="4"/>
    <x v="0"/>
    <x v="0"/>
    <n v="0.68589999999999995"/>
    <n v="0.68589999999999995"/>
    <n v="0.68589999999999995"/>
    <n v="0.68589999999999995"/>
    <n v="0.68589999999999995"/>
    <n v="2.2999999999999998"/>
    <n v="2.2999999999999998"/>
    <n v="2.2999999999999998"/>
    <n v="2.2999999999999998"/>
    <n v="2.2999999999999998"/>
    <s v="Brasil + ExceÃ§Ã£o + VGF2"/>
    <s v="Bronze + ExceÃ§Ã£o + VGF2"/>
    <s v="Prata + ExceÃ§Ã£o + VGF2"/>
    <s v="Ouro + ExceÃ§Ã£o + VGF2"/>
    <s v="Estrela + ExceÃ§Ã£o + VGF2"/>
    <n v="0"/>
    <n v="0"/>
    <n v="0"/>
    <n v="0"/>
    <n v="0"/>
    <n v="45.79"/>
    <n v="45.79"/>
    <n v="45.79"/>
    <n v="45.79"/>
    <n v="45.79"/>
    <n v="0"/>
    <n v="0"/>
    <n v="0"/>
    <n v="0"/>
    <n v="0"/>
    <n v="2.2999999999999998"/>
    <n v="2.2999999999999998"/>
    <n v="2.2999999999999998"/>
    <n v="2.2999999999999998"/>
    <n v="2.2999999999999998"/>
    <n v="0"/>
    <n v="0"/>
    <n v="0"/>
    <n v="0"/>
    <n v="0"/>
    <n v="0"/>
    <n v="100"/>
    <n v="100"/>
    <n v="100"/>
    <n v="100"/>
  </r>
  <r>
    <n v="629521"/>
    <x v="1058"/>
    <n v="20210310"/>
    <m/>
    <s v="FRAGRANCE"/>
    <x v="399"/>
    <s v="FULL SPEED GAMECHANGER DEMOVIAL"/>
    <n v="1225426"/>
    <x v="1058"/>
    <n v="1"/>
    <s v="IN-LINE (EXCL NR)"/>
    <s v="REPRESENTATIVE OFFER"/>
    <n v="0.68589999999999995"/>
    <m/>
    <n v="0.625"/>
    <m/>
    <m/>
    <n v="1.95"/>
    <n v="1.95"/>
    <n v="194"/>
    <n v="194"/>
    <n v="7"/>
    <s v="WORK IN PROGRESS"/>
    <n v="134508670"/>
    <s v="NO INCENTIVE"/>
    <s v="N"/>
    <s v="N"/>
    <s v="N"/>
    <s v="N"/>
    <x v="2"/>
    <n v="134508684"/>
    <n v="28"/>
    <n v="43"/>
    <n v="20230306"/>
    <s v="NET ITEM"/>
    <n v="15"/>
    <s v="Y"/>
    <s v="Tech rep lvl + ExceÃ§Ã£o + VGF2"/>
    <s v="FULL PAYMENT"/>
    <m/>
    <n v="259.476"/>
    <n v="138.226"/>
    <n v="53.27"/>
    <m/>
    <s v="SAMPLE VIAL"/>
    <s v="SAMPLE"/>
    <s v="FRAGRANCE JUICES"/>
    <s v="MALE"/>
    <s v="FULL SPEED/RPM FRANCHISE"/>
    <s v="FULL SPEED GAMER"/>
    <n v="1"/>
    <n v="100"/>
    <n v="100"/>
    <s v="N"/>
    <s v="N"/>
    <n v="51076"/>
    <m/>
    <s v="N"/>
    <m/>
    <m/>
    <m/>
    <m/>
    <m/>
    <m/>
    <m/>
    <m/>
    <s v="N"/>
    <n v="60853019"/>
    <s v="NCF"/>
    <m/>
    <x v="0"/>
    <m/>
    <n v="6"/>
    <s v="NCF BEAUTY"/>
    <s v="N"/>
    <m/>
    <m/>
    <s v="N"/>
    <n v="20230306"/>
    <m/>
    <n v="134508670"/>
    <s v="MIXED"/>
    <s v="Tech rep lvl"/>
    <s v="ExceÃ§Ã£o"/>
    <n v="1"/>
    <m/>
    <n v="0"/>
    <n v="0"/>
    <n v="100"/>
    <n v="134508683"/>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629581"/>
    <x v="1059"/>
    <n v="20210310"/>
    <m/>
    <s v="FRAGRANCE"/>
    <x v="399"/>
    <s v="ATTRACTION DESIRE FOR HER DEMOVIAL"/>
    <n v="1225466"/>
    <x v="1059"/>
    <n v="1"/>
    <s v="IN-LINE (EXCL NR)"/>
    <s v="REPRESENTATIVE OFFER"/>
    <n v="0.68589999999999995"/>
    <m/>
    <n v="0.73099999999999998"/>
    <m/>
    <m/>
    <n v="2.2999999999999998"/>
    <n v="2.2999999999999998"/>
    <n v="281"/>
    <n v="281"/>
    <n v="7"/>
    <s v="WORK IN PROGRESS"/>
    <n v="134508670"/>
    <s v="NO INCENTIVE"/>
    <s v="N"/>
    <s v="N"/>
    <s v="N"/>
    <s v="N"/>
    <x v="2"/>
    <n v="134508744"/>
    <n v="28"/>
    <n v="43"/>
    <n v="20230306"/>
    <s v="NET ITEM"/>
    <n v="15"/>
    <s v="Y"/>
    <s v="Tech rep lvl + ExceÃ§Ã£o + VGF2"/>
    <s v="FULL PAYMENT"/>
    <m/>
    <n v="443.29719999999998"/>
    <n v="237.8862"/>
    <n v="53.66"/>
    <m/>
    <s v="SAMPLE VIAL"/>
    <s v="SAMPLE"/>
    <s v="FRAGRANCE JUICES"/>
    <s v="FEMALE"/>
    <s v="AVON ATTRACTION FRANCHISE"/>
    <s v="AVON ATTRACTION DESIRE -WN-"/>
    <n v="1"/>
    <n v="100"/>
    <n v="100"/>
    <s v="N"/>
    <s v="N"/>
    <n v="51078"/>
    <m/>
    <s v="N"/>
    <m/>
    <m/>
    <m/>
    <m/>
    <m/>
    <m/>
    <m/>
    <m/>
    <s v="N"/>
    <n v="60853019"/>
    <s v="NCF"/>
    <m/>
    <x v="0"/>
    <m/>
    <n v="6"/>
    <s v="NCF BEAUTY"/>
    <s v="N"/>
    <m/>
    <m/>
    <s v="N"/>
    <n v="20230306"/>
    <m/>
    <n v="134508670"/>
    <s v="MIXED"/>
    <s v="Tech rep lvl"/>
    <s v="ExceÃ§Ã£o"/>
    <n v="1"/>
    <m/>
    <n v="0"/>
    <n v="0"/>
    <n v="100"/>
    <n v="134508743"/>
    <n v="999"/>
    <n v="4"/>
    <x v="0"/>
    <x v="0"/>
    <n v="0.68589999999999995"/>
    <n v="0.68589999999999995"/>
    <n v="0.68589999999999995"/>
    <n v="0.68589999999999995"/>
    <n v="0.68589999999999995"/>
    <n v="2.2999999999999998"/>
    <n v="2.2999999999999998"/>
    <n v="2.2999999999999998"/>
    <n v="2.2999999999999998"/>
    <n v="2.2999999999999998"/>
    <s v="Brasil + ExceÃ§Ã£o + VGF2"/>
    <s v="Bronze + ExceÃ§Ã£o + VGF2"/>
    <s v="Prata + ExceÃ§Ã£o + VGF2"/>
    <s v="Ouro + ExceÃ§Ã£o + VGF2"/>
    <s v="Estrela + ExceÃ§Ã£o + VGF2"/>
    <n v="0"/>
    <n v="0"/>
    <n v="0"/>
    <n v="0"/>
    <n v="0"/>
    <n v="45.79"/>
    <n v="45.79"/>
    <n v="45.79"/>
    <n v="45.79"/>
    <n v="45.79"/>
    <n v="0"/>
    <n v="0"/>
    <n v="0"/>
    <n v="0"/>
    <n v="0"/>
    <n v="2.2999999999999998"/>
    <n v="2.2999999999999998"/>
    <n v="2.2999999999999998"/>
    <n v="2.2999999999999998"/>
    <n v="2.2999999999999998"/>
    <n v="0"/>
    <n v="0"/>
    <n v="0"/>
    <n v="0"/>
    <n v="0"/>
    <n v="0"/>
    <n v="100"/>
    <n v="100"/>
    <n v="100"/>
    <n v="100"/>
  </r>
  <r>
    <n v="629583"/>
    <x v="1060"/>
    <n v="20210310"/>
    <m/>
    <s v="FRAGRANCE"/>
    <x v="399"/>
    <s v="ATTRACTION DESIRE FOR HIM DEMOVIAL"/>
    <n v="1225468"/>
    <x v="1060"/>
    <n v="1"/>
    <s v="IN-LINE (EXCL NR)"/>
    <s v="REPRESENTATIVE OFFER"/>
    <n v="0.68589999999999995"/>
    <m/>
    <n v="0.62"/>
    <m/>
    <m/>
    <n v="2.2999999999999998"/>
    <n v="2.2999999999999998"/>
    <n v="187"/>
    <n v="187"/>
    <n v="7"/>
    <s v="WORK IN PROGRESS"/>
    <n v="134508670"/>
    <s v="NO INCENTIVE"/>
    <s v="N"/>
    <s v="N"/>
    <s v="N"/>
    <s v="N"/>
    <x v="2"/>
    <n v="134508672"/>
    <n v="28"/>
    <n v="43"/>
    <n v="20230306"/>
    <s v="NET ITEM"/>
    <n v="15"/>
    <s v="Y"/>
    <s v="Tech rep lvl + ExceÃ§Ã£o + VGF2"/>
    <s v="FULL PAYMENT"/>
    <m/>
    <n v="295.00560000000002"/>
    <n v="179.06559999999999"/>
    <n v="60.7"/>
    <m/>
    <s v="SAMPLE VIAL"/>
    <s v="SAMPLE"/>
    <s v="FRAGRANCE JUICES"/>
    <s v="FEMALE"/>
    <s v="AVON ATTRACTION FRANCHISE"/>
    <s v="AVON ATTRACTION DESIRE -WN-"/>
    <n v="1"/>
    <n v="100"/>
    <n v="100"/>
    <s v="N"/>
    <s v="N"/>
    <n v="51095"/>
    <m/>
    <s v="N"/>
    <m/>
    <m/>
    <m/>
    <m/>
    <m/>
    <m/>
    <m/>
    <m/>
    <s v="N"/>
    <n v="60853019"/>
    <s v="NCF"/>
    <m/>
    <x v="0"/>
    <m/>
    <n v="6"/>
    <s v="NCF BEAUTY"/>
    <s v="N"/>
    <m/>
    <m/>
    <s v="N"/>
    <n v="20230306"/>
    <m/>
    <n v="134508670"/>
    <s v="MIXED"/>
    <s v="Tech rep lvl"/>
    <s v="ExceÃ§Ã£o"/>
    <n v="1"/>
    <m/>
    <n v="0"/>
    <n v="0"/>
    <n v="100"/>
    <n v="134508671"/>
    <n v="999"/>
    <n v="4"/>
    <x v="0"/>
    <x v="0"/>
    <n v="0.68589999999999995"/>
    <n v="0.68589999999999995"/>
    <n v="0.68589999999999995"/>
    <n v="0.68589999999999995"/>
    <n v="0.68589999999999995"/>
    <n v="2.2999999999999998"/>
    <n v="2.2999999999999998"/>
    <n v="2.2999999999999998"/>
    <n v="2.2999999999999998"/>
    <n v="2.2999999999999998"/>
    <s v="Brasil + ExceÃ§Ã£o + VGF2"/>
    <s v="Bronze + ExceÃ§Ã£o + VGF2"/>
    <s v="Prata + ExceÃ§Ã£o + VGF2"/>
    <s v="Ouro + ExceÃ§Ã£o + VGF2"/>
    <s v="Estrela + ExceÃ§Ã£o + VGF2"/>
    <n v="0"/>
    <n v="0"/>
    <n v="0"/>
    <n v="0"/>
    <n v="0"/>
    <n v="45.79"/>
    <n v="45.79"/>
    <n v="45.79"/>
    <n v="45.79"/>
    <n v="45.79"/>
    <n v="0"/>
    <n v="0"/>
    <n v="0"/>
    <n v="0"/>
    <n v="0"/>
    <n v="2.2999999999999998"/>
    <n v="2.2999999999999998"/>
    <n v="2.2999999999999998"/>
    <n v="2.2999999999999998"/>
    <n v="2.2999999999999998"/>
    <n v="0"/>
    <n v="0"/>
    <n v="0"/>
    <n v="0"/>
    <n v="0"/>
    <n v="0"/>
    <n v="100"/>
    <n v="100"/>
    <n v="100"/>
    <n v="100"/>
  </r>
  <r>
    <n v="630166"/>
    <x v="1061"/>
    <n v="20220301"/>
    <m/>
    <s v="FRAGRANCE"/>
    <x v="399"/>
    <s v="SURREAL NEW FLANKER DEMOVIAL"/>
    <n v="1225805"/>
    <x v="1061"/>
    <n v="1"/>
    <s v="IN-LINE (EXCL NR)"/>
    <s v="REPRESENTATIVE OFFER"/>
    <n v="0.68589999999999995"/>
    <m/>
    <n v="0.66300000000000003"/>
    <m/>
    <m/>
    <n v="1.95"/>
    <n v="1.95"/>
    <n v="391"/>
    <n v="391"/>
    <n v="7"/>
    <s v="WORK IN PROGRESS"/>
    <n v="134508670"/>
    <s v="NO INCENTIVE"/>
    <s v="N"/>
    <s v="N"/>
    <s v="N"/>
    <s v="N"/>
    <x v="2"/>
    <n v="134509152"/>
    <n v="28"/>
    <n v="43"/>
    <n v="20230306"/>
    <s v="NET ITEM"/>
    <n v="15"/>
    <s v="Y"/>
    <s v="Tech rep lvl + ExceÃ§Ã£o + VGF2"/>
    <s v="FULL PAYMENT"/>
    <m/>
    <n v="522.96450000000004"/>
    <n v="263.73149999999998"/>
    <n v="50.43"/>
    <m/>
    <s v="SAMPLE VIAL"/>
    <s v="SAMPLE"/>
    <s v="FRAGRANCE JUICES"/>
    <s v="FEMALE"/>
    <s v="SURREAL"/>
    <s v="SURREAL ORIGINAL"/>
    <n v="1"/>
    <n v="100"/>
    <n v="100"/>
    <s v="N"/>
    <s v="N"/>
    <n v="52620"/>
    <m/>
    <s v="N"/>
    <m/>
    <m/>
    <m/>
    <m/>
    <m/>
    <m/>
    <m/>
    <m/>
    <s v="N"/>
    <n v="60853019"/>
    <s v="NCF"/>
    <m/>
    <x v="0"/>
    <m/>
    <n v="6"/>
    <s v="NCF BEAUTY"/>
    <s v="N"/>
    <m/>
    <m/>
    <s v="N"/>
    <n v="20230306"/>
    <m/>
    <n v="134508670"/>
    <s v="MIXED"/>
    <s v="Tech rep lvl"/>
    <s v="ExceÃ§Ã£o"/>
    <n v="1"/>
    <m/>
    <n v="0"/>
    <n v="0"/>
    <n v="100"/>
    <n v="134509151"/>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630172"/>
    <x v="1062"/>
    <n v="20210315"/>
    <m/>
    <s v="FRAGRANCE"/>
    <x v="399"/>
    <s v="BLACK ESSENTIAL HOT DEMOVIAL"/>
    <n v="1225810"/>
    <x v="1062"/>
    <n v="1"/>
    <s v="IN-LINE (EXCL NR)"/>
    <s v="REPRESENTATIVE OFFER"/>
    <n v="0.68589999999999995"/>
    <m/>
    <n v="0.65300000000000002"/>
    <m/>
    <m/>
    <n v="1.95"/>
    <n v="1.95"/>
    <n v="384"/>
    <n v="384"/>
    <n v="7"/>
    <s v="WORK IN PROGRESS"/>
    <n v="134508670"/>
    <s v="NO INCENTIVE"/>
    <s v="N"/>
    <s v="N"/>
    <s v="N"/>
    <s v="N"/>
    <x v="2"/>
    <n v="134508768"/>
    <n v="28"/>
    <n v="43"/>
    <n v="20230306"/>
    <s v="NET ITEM"/>
    <n v="15"/>
    <s v="Y"/>
    <s v="Tech rep lvl + ExceÃ§Ã£o + VGF2"/>
    <s v="FULL PAYMENT"/>
    <m/>
    <n v="513.6019"/>
    <n v="262.84989999999999"/>
    <n v="51.18"/>
    <m/>
    <s v="SAMPLE VIAL"/>
    <s v="SAMPLE"/>
    <s v="FRAGRANCE JUICES"/>
    <s v="MALE"/>
    <s v="BLACK SUEDE FRANCHISE"/>
    <s v="BLACK SUEDE"/>
    <n v="1"/>
    <n v="100"/>
    <n v="100"/>
    <s v="N"/>
    <s v="N"/>
    <n v="52143"/>
    <m/>
    <s v="N"/>
    <m/>
    <m/>
    <m/>
    <m/>
    <m/>
    <m/>
    <m/>
    <m/>
    <s v="N"/>
    <n v="60853019"/>
    <s v="NCF"/>
    <m/>
    <x v="0"/>
    <m/>
    <n v="6"/>
    <s v="NCF BEAUTY"/>
    <s v="N"/>
    <m/>
    <m/>
    <s v="N"/>
    <n v="20230306"/>
    <m/>
    <n v="134508670"/>
    <s v="MIXED"/>
    <s v="Tech rep lvl"/>
    <s v="ExceÃ§Ã£o"/>
    <n v="1"/>
    <m/>
    <n v="0"/>
    <n v="0"/>
    <n v="100"/>
    <n v="134508767"/>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630476"/>
    <x v="1063"/>
    <n v="20210315"/>
    <m/>
    <s v="FRAGRANCE"/>
    <x v="399"/>
    <s v="FAR AWAY BEYOND DEMOVIAL"/>
    <n v="1226018"/>
    <x v="1063"/>
    <n v="1"/>
    <s v="IN-LINE (EXCL NR)"/>
    <s v="REPRESENTATIVE OFFER"/>
    <n v="0.68589999999999995"/>
    <m/>
    <n v="0.79800000000000004"/>
    <m/>
    <m/>
    <n v="1.95"/>
    <n v="1.95"/>
    <n v="417"/>
    <n v="417"/>
    <n v="7"/>
    <s v="WORK IN PROGRESS"/>
    <n v="134508670"/>
    <s v="NO INCENTIVE"/>
    <s v="N"/>
    <s v="N"/>
    <s v="N"/>
    <s v="N"/>
    <x v="2"/>
    <n v="134508924"/>
    <n v="28"/>
    <n v="43"/>
    <n v="20230306"/>
    <s v="NET ITEM"/>
    <n v="15"/>
    <s v="Y"/>
    <s v="Tech rep lvl + ExceÃ§Ã£o + VGF2"/>
    <s v="FULL PAYMENT"/>
    <m/>
    <n v="557.7396"/>
    <n v="224.9736"/>
    <n v="40.340000000000003"/>
    <m/>
    <s v="SAMPLE VIAL"/>
    <s v="SAMPLE"/>
    <s v="FRAGRANCE JUICES"/>
    <s v="FEMALE"/>
    <s v="FAR AWAY FRANCHISE"/>
    <s v="FAR AWAY"/>
    <n v="1"/>
    <n v="100"/>
    <n v="100"/>
    <s v="N"/>
    <s v="N"/>
    <n v="52250"/>
    <m/>
    <s v="N"/>
    <m/>
    <m/>
    <m/>
    <m/>
    <m/>
    <m/>
    <m/>
    <m/>
    <s v="N"/>
    <n v="60853019"/>
    <s v="NCF"/>
    <m/>
    <x v="0"/>
    <m/>
    <n v="6"/>
    <s v="NCF BEAUTY"/>
    <s v="N"/>
    <m/>
    <m/>
    <s v="N"/>
    <n v="20230306"/>
    <m/>
    <n v="134508670"/>
    <s v="MIXED"/>
    <s v="Tech rep lvl"/>
    <s v="ExceÃ§Ã£o"/>
    <n v="1"/>
    <m/>
    <n v="0"/>
    <n v="0"/>
    <n v="100"/>
    <n v="134508923"/>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630478"/>
    <x v="1064"/>
    <n v="20200315"/>
    <m/>
    <s v="FRAGRANCE"/>
    <x v="399"/>
    <s v="IMARI ROUGE DEMOVIAL"/>
    <n v="1226020"/>
    <x v="1064"/>
    <n v="1"/>
    <s v="IN-LINE (EXCL NR)"/>
    <s v="REPRESENTATIVE OFFER"/>
    <n v="0.68589999999999995"/>
    <m/>
    <n v="0.7"/>
    <m/>
    <m/>
    <n v="1.95"/>
    <n v="1.95"/>
    <n v="322"/>
    <n v="322"/>
    <n v="7"/>
    <s v="WORK IN PROGRESS"/>
    <n v="134508670"/>
    <s v="NO INCENTIVE"/>
    <s v="N"/>
    <s v="N"/>
    <s v="N"/>
    <s v="N"/>
    <x v="2"/>
    <n v="134508936"/>
    <n v="28"/>
    <n v="43"/>
    <n v="20230306"/>
    <s v="NET ITEM"/>
    <n v="15"/>
    <s v="Y"/>
    <s v="Tech rep lvl + ExceÃ§Ã£o + VGF2"/>
    <s v="FULL PAYMENT"/>
    <m/>
    <n v="430.67660000000001"/>
    <n v="205.2766"/>
    <n v="47.66"/>
    <m/>
    <s v="SAMPLE VIAL"/>
    <s v="SAMPLE"/>
    <s v="FRAGRANCE JUICES"/>
    <s v="FEMALE"/>
    <s v="IMARI FRANCHISE"/>
    <s v="IMARI ROUGE"/>
    <n v="1"/>
    <n v="100"/>
    <n v="100"/>
    <s v="N"/>
    <s v="N"/>
    <n v="52622"/>
    <m/>
    <s v="N"/>
    <m/>
    <m/>
    <m/>
    <m/>
    <m/>
    <m/>
    <m/>
    <m/>
    <s v="N"/>
    <n v="60853019"/>
    <s v="NCF"/>
    <m/>
    <x v="0"/>
    <m/>
    <n v="6"/>
    <s v="NCF BEAUTY"/>
    <s v="N"/>
    <m/>
    <m/>
    <s v="N"/>
    <n v="20230306"/>
    <m/>
    <n v="134508670"/>
    <s v="MIXED"/>
    <s v="Tech rep lvl"/>
    <s v="ExceÃ§Ã£o"/>
    <n v="1"/>
    <m/>
    <n v="0"/>
    <n v="0"/>
    <n v="100"/>
    <n v="134508935"/>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631135"/>
    <x v="1065"/>
    <n v="20210319"/>
    <m/>
    <s v="FRAGRANCE"/>
    <x v="399"/>
    <s v="FULL SPEED BIG WAVE DEMOVIAL"/>
    <n v="1226497"/>
    <x v="1065"/>
    <n v="1"/>
    <s v="IN-LINE (EXCL NR)"/>
    <s v="REPRESENTATIVE OFFER"/>
    <n v="0.68589999999999995"/>
    <m/>
    <n v="0.58399999999999996"/>
    <m/>
    <m/>
    <n v="1.95"/>
    <n v="1.95"/>
    <n v="138"/>
    <n v="138"/>
    <n v="7"/>
    <s v="WORK IN PROGRESS"/>
    <n v="134508670"/>
    <s v="NO INCENTIVE"/>
    <s v="N"/>
    <s v="N"/>
    <s v="N"/>
    <s v="N"/>
    <x v="2"/>
    <n v="134508708"/>
    <n v="28"/>
    <n v="43"/>
    <n v="20230306"/>
    <s v="NET ITEM"/>
    <n v="15"/>
    <s v="Y"/>
    <s v="Tech rep lvl + ExceÃ§Ã£o + VGF2"/>
    <s v="FULL PAYMENT"/>
    <m/>
    <n v="184.57570000000001"/>
    <n v="103.9837"/>
    <n v="56.34"/>
    <m/>
    <s v="SAMPLE VIAL"/>
    <s v="SAMPLE"/>
    <s v="FRAGRANCE JUICES"/>
    <s v="MALE"/>
    <s v="FULL SPEED/RPM FRANCHISE"/>
    <s v="FULL SPEED/RPM ORIGINAL"/>
    <n v="1"/>
    <n v="100"/>
    <n v="100"/>
    <s v="N"/>
    <s v="N"/>
    <n v="52461"/>
    <m/>
    <s v="N"/>
    <m/>
    <m/>
    <m/>
    <m/>
    <m/>
    <m/>
    <m/>
    <m/>
    <s v="N"/>
    <n v="60853019"/>
    <s v="NCF"/>
    <m/>
    <x v="0"/>
    <m/>
    <n v="6"/>
    <s v="NCF BEAUTY"/>
    <s v="N"/>
    <m/>
    <m/>
    <s v="N"/>
    <n v="20230306"/>
    <m/>
    <n v="134508670"/>
    <s v="MIXED"/>
    <s v="Tech rep lvl"/>
    <s v="ExceÃ§Ã£o"/>
    <n v="1"/>
    <m/>
    <n v="0"/>
    <n v="0"/>
    <n v="100"/>
    <n v="134508707"/>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632194"/>
    <x v="1066"/>
    <n v="20210315"/>
    <m/>
    <s v="FRAGRANCE"/>
    <x v="399"/>
    <s v="IMARI ELIXIR DEO COLOGNE DEMOVIAL 4ML"/>
    <n v="1227205"/>
    <x v="1066"/>
    <n v="1"/>
    <s v="EXCESS"/>
    <s v="REPRESENTATIVE OFFER"/>
    <n v="0.68589999999999995"/>
    <m/>
    <n v="0.71699999999999997"/>
    <m/>
    <m/>
    <n v="1.95"/>
    <n v="1.95"/>
    <n v="247"/>
    <n v="247"/>
    <n v="7"/>
    <s v="WORK IN PROGRESS"/>
    <n v="134508670"/>
    <s v="NO INCENTIVE"/>
    <s v="N"/>
    <s v="N"/>
    <s v="N"/>
    <s v="N"/>
    <x v="2"/>
    <n v="134508972"/>
    <n v="28"/>
    <n v="43"/>
    <n v="20230306"/>
    <s v="NET ITEM"/>
    <n v="15"/>
    <s v="Y"/>
    <s v="Tech rep lvl + ExceÃ§Ã£o + VGF2"/>
    <s v="FULL PAYMENT"/>
    <m/>
    <n v="330.36369999999999"/>
    <n v="153.2647"/>
    <n v="46.39"/>
    <m/>
    <s v="SAMPLE VIAL"/>
    <s v="SAMPLE"/>
    <s v="FRAGRANCE JUICES"/>
    <s v="FEMALE"/>
    <s v="IMARI FRANCHISE"/>
    <s v="IMARI ELIXIR"/>
    <n v="1"/>
    <n v="100"/>
    <n v="100"/>
    <s v="N"/>
    <s v="N"/>
    <n v="51837"/>
    <m/>
    <s v="N"/>
    <m/>
    <m/>
    <m/>
    <m/>
    <m/>
    <m/>
    <m/>
    <m/>
    <s v="N"/>
    <n v="60853019"/>
    <s v="NCF"/>
    <m/>
    <x v="0"/>
    <m/>
    <n v="6"/>
    <s v="NCF BEAUTY"/>
    <s v="N"/>
    <m/>
    <m/>
    <s v="N"/>
    <n v="20230306"/>
    <m/>
    <n v="134508670"/>
    <s v="MIXED"/>
    <s v="Tech rep lvl"/>
    <s v="ExceÃ§Ã£o"/>
    <n v="1"/>
    <m/>
    <n v="0"/>
    <n v="0"/>
    <n v="100"/>
    <n v="134508971"/>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632196"/>
    <x v="1067"/>
    <n v="20210315"/>
    <m/>
    <s v="FRAGRANCE"/>
    <x v="399"/>
    <s v="IMARI CORSET DEO COLOGNE DEMOVIAL 4ML"/>
    <n v="1227207"/>
    <x v="1067"/>
    <n v="1"/>
    <s v="IN-LINE (EXCL NR)"/>
    <s v="REPRESENTATIVE OFFER"/>
    <n v="0.68589999999999995"/>
    <m/>
    <n v="0.72699999999999998"/>
    <m/>
    <m/>
    <n v="1.95"/>
    <n v="1.95"/>
    <n v="224"/>
    <n v="224"/>
    <n v="7"/>
    <s v="WORK IN PROGRESS"/>
    <n v="134508670"/>
    <s v="NO INCENTIVE"/>
    <s v="N"/>
    <s v="N"/>
    <s v="N"/>
    <s v="N"/>
    <x v="2"/>
    <n v="134508912"/>
    <n v="28"/>
    <n v="43"/>
    <n v="20230306"/>
    <s v="NET ITEM"/>
    <n v="15"/>
    <s v="Y"/>
    <s v="Tech rep lvl + ExceÃ§Ã£o + VGF2"/>
    <s v="FULL PAYMENT"/>
    <m/>
    <n v="299.60109999999997"/>
    <n v="136.75309999999999"/>
    <n v="45.65"/>
    <m/>
    <s v="SAMPLE VIAL"/>
    <s v="SAMPLE"/>
    <s v="FRAGRANCE JUICES"/>
    <s v="FEMALE"/>
    <s v="IMARI FRANCHISE"/>
    <s v="IMARI CORSET"/>
    <n v="1"/>
    <n v="100"/>
    <n v="100"/>
    <s v="N"/>
    <s v="N"/>
    <n v="52323"/>
    <m/>
    <s v="N"/>
    <m/>
    <m/>
    <m/>
    <m/>
    <m/>
    <m/>
    <m/>
    <m/>
    <s v="N"/>
    <n v="60853019"/>
    <s v="NCF"/>
    <m/>
    <x v="0"/>
    <m/>
    <n v="6"/>
    <s v="NCF BEAUTY"/>
    <s v="N"/>
    <m/>
    <m/>
    <s v="N"/>
    <n v="20230306"/>
    <m/>
    <n v="134508670"/>
    <s v="MIXED"/>
    <s v="Tech rep lvl"/>
    <s v="ExceÃ§Ã£o"/>
    <n v="1"/>
    <m/>
    <n v="0"/>
    <n v="0"/>
    <n v="100"/>
    <n v="134508911"/>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632868"/>
    <x v="1068"/>
    <n v="20210314"/>
    <m/>
    <s v="FRAGRANCE"/>
    <x v="399"/>
    <s v="300KMH VIRTUAL ADRENALINE DEO COLOGNE DEMOVIAL 4ML"/>
    <n v="1227710"/>
    <x v="1068"/>
    <n v="1"/>
    <s v="IN-LINE (EXCL NR)"/>
    <s v="REPRESENTATIVE OFFER"/>
    <n v="0.68589999999999995"/>
    <m/>
    <n v="0.63"/>
    <m/>
    <m/>
    <n v="1.95"/>
    <n v="1.95"/>
    <n v="184"/>
    <n v="184"/>
    <n v="7"/>
    <s v="WORK IN PROGRESS"/>
    <n v="134508670"/>
    <s v="NO INCENTIVE"/>
    <s v="N"/>
    <s v="N"/>
    <s v="N"/>
    <s v="N"/>
    <x v="2"/>
    <n v="134508696"/>
    <n v="28"/>
    <n v="43"/>
    <n v="20230306"/>
    <s v="NET ITEM"/>
    <n v="15"/>
    <s v="Y"/>
    <s v="Tech rep lvl + ExceÃ§Ã£o + VGF2"/>
    <s v="FULL PAYMENT"/>
    <m/>
    <n v="246.1009"/>
    <n v="130.18090000000001"/>
    <n v="52.9"/>
    <m/>
    <s v="SAMPLE VIAL"/>
    <s v="SAMPLE"/>
    <s v="FRAGRANCE JUICES"/>
    <s v="MALE"/>
    <s v="FULL SPEED/RPM FRANCHISE"/>
    <s v="FULL SPEED/RPM ORIGINAL"/>
    <n v="1"/>
    <n v="100"/>
    <n v="100"/>
    <s v="N"/>
    <s v="N"/>
    <n v="52357"/>
    <m/>
    <s v="N"/>
    <s v="RP"/>
    <n v="1.95"/>
    <n v="1.95"/>
    <n v="1.95"/>
    <m/>
    <m/>
    <m/>
    <m/>
    <s v="N"/>
    <n v="60853019"/>
    <s v="NCF"/>
    <m/>
    <x v="0"/>
    <m/>
    <n v="6"/>
    <s v="NCF BEAUTY"/>
    <s v="N"/>
    <m/>
    <m/>
    <s v="N"/>
    <n v="20230306"/>
    <m/>
    <n v="134508670"/>
    <s v="MIXED"/>
    <s v="Tech rep lvl"/>
    <s v="ExceÃ§Ã£o"/>
    <n v="1"/>
    <m/>
    <n v="0"/>
    <n v="0"/>
    <n v="100"/>
    <n v="134508695"/>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632869"/>
    <x v="1069"/>
    <n v="20210314"/>
    <m/>
    <s v="FRAGRANCE"/>
    <x v="399"/>
    <s v="300KMH SUPERSONIC DEO COLOGNE DEMOVIAL 4ML"/>
    <n v="1227711"/>
    <x v="1069"/>
    <n v="1"/>
    <s v="IN-LINE (EXCL NR)"/>
    <s v="REPRESENTATIVE OFFER"/>
    <n v="0.68589999999999995"/>
    <m/>
    <n v="0.63100000000000001"/>
    <m/>
    <m/>
    <n v="1.95"/>
    <n v="1.95"/>
    <n v="173"/>
    <n v="173"/>
    <n v="7"/>
    <s v="WORK IN PROGRESS"/>
    <n v="134508670"/>
    <s v="NO INCENTIVE"/>
    <s v="N"/>
    <s v="N"/>
    <s v="N"/>
    <s v="N"/>
    <x v="2"/>
    <n v="134508756"/>
    <n v="28"/>
    <n v="43"/>
    <n v="20230306"/>
    <s v="NET ITEM"/>
    <n v="15"/>
    <s v="Y"/>
    <s v="Tech rep lvl + ExceÃ§Ã£o + VGF2"/>
    <s v="FULL PAYMENT"/>
    <m/>
    <n v="231.38839999999999"/>
    <n v="122.22539999999999"/>
    <n v="52.82"/>
    <m/>
    <s v="SAMPLE VIAL"/>
    <s v="SAMPLE"/>
    <s v="FRAGRANCE JUICES"/>
    <s v="MALE"/>
    <s v="FULL SPEED/RPM FRANCHISE"/>
    <s v="FULL SPEED SUPERSONIC -WN-"/>
    <n v="1"/>
    <n v="100"/>
    <n v="100"/>
    <s v="N"/>
    <s v="N"/>
    <n v="52358"/>
    <m/>
    <s v="N"/>
    <m/>
    <m/>
    <m/>
    <m/>
    <m/>
    <m/>
    <m/>
    <m/>
    <s v="N"/>
    <n v="60853019"/>
    <s v="NCF"/>
    <m/>
    <x v="0"/>
    <m/>
    <n v="6"/>
    <s v="NCF BEAUTY"/>
    <s v="N"/>
    <m/>
    <m/>
    <s v="N"/>
    <n v="20230306"/>
    <m/>
    <n v="134508670"/>
    <s v="MIXED"/>
    <s v="Tech rep lvl"/>
    <s v="ExceÃ§Ã£o"/>
    <n v="1"/>
    <m/>
    <n v="0"/>
    <n v="0"/>
    <n v="100"/>
    <n v="134508755"/>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633131"/>
    <x v="1070"/>
    <n v="20210319"/>
    <m/>
    <s v="FRAGRANCE"/>
    <x v="399"/>
    <s v="BLACK ESSENTIAL DEO COLOGNE DEMOVIAL 4ML"/>
    <n v="1227925"/>
    <x v="1070"/>
    <n v="1"/>
    <s v="IN-LINE (EXCL NR)"/>
    <s v="REPRESENTATIVE OFFER"/>
    <n v="0.68589999999999995"/>
    <m/>
    <n v="0.60399999999999998"/>
    <m/>
    <m/>
    <n v="1.95"/>
    <n v="1.95"/>
    <n v="225"/>
    <n v="225"/>
    <n v="7"/>
    <s v="WORK IN PROGRESS"/>
    <n v="134508670"/>
    <s v="NO INCENTIVE"/>
    <s v="N"/>
    <s v="N"/>
    <s v="N"/>
    <s v="N"/>
    <x v="2"/>
    <n v="134508828"/>
    <n v="28"/>
    <n v="43"/>
    <n v="20230306"/>
    <s v="NET ITEM"/>
    <n v="15"/>
    <s v="Y"/>
    <s v="Tech rep lvl + ExceÃ§Ã£o + VGF2"/>
    <s v="FULL PAYMENT"/>
    <m/>
    <n v="300.93860000000001"/>
    <n v="165.0386"/>
    <n v="54.84"/>
    <m/>
    <s v="SAMPLE VIAL"/>
    <s v="SAMPLE"/>
    <s v="FRAGRANCE JUICES"/>
    <s v="MALE"/>
    <s v="BLACK SUEDE FRANCHISE"/>
    <s v="BLACK SUEDE"/>
    <n v="1"/>
    <n v="100"/>
    <n v="100"/>
    <s v="N"/>
    <s v="N"/>
    <n v="52506"/>
    <m/>
    <s v="N"/>
    <s v="RP"/>
    <n v="1.95"/>
    <n v="1.95"/>
    <n v="1.95"/>
    <m/>
    <m/>
    <m/>
    <m/>
    <s v="N"/>
    <n v="60853019"/>
    <s v="NCF"/>
    <m/>
    <x v="0"/>
    <m/>
    <n v="6"/>
    <s v="NCF BEAUTY"/>
    <s v="N"/>
    <m/>
    <m/>
    <s v="N"/>
    <n v="20230306"/>
    <m/>
    <n v="134508670"/>
    <s v="MIXED"/>
    <s v="Tech rep lvl"/>
    <s v="ExceÃ§Ã£o"/>
    <n v="1"/>
    <m/>
    <n v="0"/>
    <n v="0"/>
    <n v="100"/>
    <n v="134508827"/>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633361"/>
    <x v="1071"/>
    <n v="20220308"/>
    <m/>
    <s v="FRAGRANCE"/>
    <x v="399"/>
    <s v="BLACK ESSENTIAL SELF DEO COLOGNE DEMOVIAL 4ML"/>
    <n v="1228047"/>
    <x v="1071"/>
    <n v="1"/>
    <s v="IN-LINE (EXCL NR)"/>
    <s v="REPRESENTATIVE OFFER"/>
    <n v="0.68589999999999995"/>
    <m/>
    <n v="0.64500000000000002"/>
    <m/>
    <m/>
    <n v="1.95"/>
    <n v="1.95"/>
    <n v="394"/>
    <n v="394"/>
    <n v="7"/>
    <s v="WORK IN PROGRESS"/>
    <n v="134508670"/>
    <s v="NO INCENTIVE"/>
    <s v="N"/>
    <s v="N"/>
    <s v="N"/>
    <s v="N"/>
    <x v="2"/>
    <n v="134508792"/>
    <n v="28"/>
    <n v="43"/>
    <n v="20230306"/>
    <s v="NET ITEM"/>
    <n v="15"/>
    <s v="Y"/>
    <s v="Tech rep lvl + ExceÃ§Ã£o + VGF2"/>
    <s v="FULL PAYMENT"/>
    <m/>
    <n v="526.97699999999998"/>
    <n v="272.84699999999998"/>
    <n v="51.78"/>
    <m/>
    <s v="SAMPLE VIAL"/>
    <s v="SAMPLE"/>
    <s v="FRAGRANCE JUICES"/>
    <s v="MALE"/>
    <s v="BLACK SUEDE FRANCHISE"/>
    <s v="TOUCH BY BLACK SUEDE"/>
    <n v="1"/>
    <n v="100"/>
    <n v="100"/>
    <s v="N"/>
    <s v="N"/>
    <n v="51248"/>
    <m/>
    <s v="N"/>
    <s v="RP"/>
    <n v="1.95"/>
    <n v="1.95"/>
    <n v="1.95"/>
    <m/>
    <m/>
    <m/>
    <m/>
    <s v="N"/>
    <n v="60853019"/>
    <s v="NCF"/>
    <m/>
    <x v="0"/>
    <m/>
    <n v="6"/>
    <s v="NCF BEAUTY"/>
    <s v="N"/>
    <m/>
    <m/>
    <s v="N"/>
    <n v="20230306"/>
    <m/>
    <n v="134508670"/>
    <s v="MIXED"/>
    <s v="Tech rep lvl"/>
    <s v="ExceÃ§Ã£o"/>
    <n v="1"/>
    <m/>
    <n v="0"/>
    <n v="0"/>
    <n v="100"/>
    <n v="134508791"/>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634596"/>
    <x v="1072"/>
    <n v="20220310"/>
    <m/>
    <s v="FRAGRANCE"/>
    <x v="399"/>
    <s v="LOV U DEMOVIAL 4ML"/>
    <n v="1228869"/>
    <x v="1072"/>
    <n v="1"/>
    <s v="IN-LINE (EXCL NR)"/>
    <s v="REPRESENTATIVE OFFER"/>
    <n v="0.68589999999999995"/>
    <m/>
    <n v="0.78100000000000003"/>
    <m/>
    <m/>
    <n v="1.95"/>
    <n v="1.95"/>
    <n v="2595"/>
    <n v="2595"/>
    <n v="7"/>
    <s v="WORK IN PROGRESS"/>
    <n v="134508670"/>
    <s v="NO INCENTIVE"/>
    <s v="N"/>
    <s v="N"/>
    <s v="N"/>
    <s v="N"/>
    <x v="2"/>
    <n v="134509068"/>
    <n v="28"/>
    <n v="43"/>
    <n v="20230306"/>
    <s v="NET ITEM"/>
    <n v="15"/>
    <s v="Y"/>
    <s v="Tech rep lvl + ExceÃ§Ã£o + VGF2"/>
    <s v="FULL PAYMENT"/>
    <m/>
    <n v="3470.8254999999999"/>
    <n v="1444.1305"/>
    <n v="41.61"/>
    <m/>
    <s v="SAMPLE VIAL"/>
    <s v="SAMPLE"/>
    <s v="FRAGRANCE JUICES"/>
    <s v="FEMALE"/>
    <s v="LOV U FRANCHISE"/>
    <s v="LOV U"/>
    <n v="1"/>
    <n v="100"/>
    <n v="100"/>
    <s v="N"/>
    <s v="N"/>
    <n v="51702"/>
    <m/>
    <s v="N"/>
    <m/>
    <m/>
    <m/>
    <m/>
    <m/>
    <m/>
    <m/>
    <m/>
    <s v="N"/>
    <n v="60853019"/>
    <s v="NCF"/>
    <m/>
    <x v="0"/>
    <m/>
    <n v="6"/>
    <s v="NCF BEAUTY"/>
    <s v="N"/>
    <m/>
    <m/>
    <s v="N"/>
    <n v="20230306"/>
    <m/>
    <n v="134508670"/>
    <s v="MIXED"/>
    <s v="Tech rep lvl"/>
    <s v="ExceÃ§Ã£o"/>
    <n v="1"/>
    <m/>
    <n v="0"/>
    <n v="0"/>
    <n v="100"/>
    <n v="134509067"/>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635323"/>
    <x v="1073"/>
    <n v="20220315"/>
    <m/>
    <s v="FRAGRANCE"/>
    <x v="399"/>
    <s v="IMARI ECLIPSE EDT FOR HER DEMOVIAL 4ML"/>
    <n v="1229271"/>
    <x v="1073"/>
    <n v="1"/>
    <s v="IN-LINE (EXCL NR)"/>
    <s v="REPRESENTATIVE OFFER"/>
    <n v="0.68589999999999995"/>
    <m/>
    <n v="0.69199999999999995"/>
    <m/>
    <m/>
    <n v="1.95"/>
    <n v="1.95"/>
    <n v="605"/>
    <n v="605"/>
    <n v="7"/>
    <s v="WORK IN PROGRESS"/>
    <n v="134508670"/>
    <s v="NO INCENTIVE"/>
    <s v="N"/>
    <s v="N"/>
    <s v="N"/>
    <s v="N"/>
    <x v="2"/>
    <n v="134509056"/>
    <n v="28"/>
    <n v="43"/>
    <n v="20230306"/>
    <s v="NET ITEM"/>
    <n v="15"/>
    <s v="Y"/>
    <s v="Tech rep lvl + ExceÃ§Ã£o + VGF2"/>
    <s v="FULL PAYMENT"/>
    <m/>
    <n v="809.19050000000004"/>
    <n v="390.53050000000002"/>
    <n v="48.26"/>
    <m/>
    <s v="SAMPLE VIAL"/>
    <s v="SAMPLE"/>
    <s v="FRAGRANCE JUICES"/>
    <s v="FEMALE"/>
    <s v="IMARI FRANCHISE"/>
    <s v="IMARI FLANKER -WN-"/>
    <n v="1"/>
    <n v="100"/>
    <n v="100"/>
    <s v="N"/>
    <s v="N"/>
    <n v="52652"/>
    <m/>
    <s v="N"/>
    <m/>
    <m/>
    <m/>
    <m/>
    <m/>
    <m/>
    <m/>
    <m/>
    <s v="N"/>
    <n v="60853019"/>
    <s v="NCF"/>
    <m/>
    <x v="0"/>
    <m/>
    <n v="6"/>
    <s v="NCF BEAUTY"/>
    <s v="N"/>
    <m/>
    <m/>
    <s v="N"/>
    <n v="20230306"/>
    <m/>
    <n v="134508670"/>
    <s v="MIXED"/>
    <s v="Tech rep lvl"/>
    <s v="ExceÃ§Ã£o"/>
    <n v="1"/>
    <m/>
    <n v="0"/>
    <n v="0"/>
    <n v="100"/>
    <n v="134509055"/>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635826"/>
    <x v="1074"/>
    <n v="20220311"/>
    <m/>
    <s v="FRAGRANCE"/>
    <x v="399"/>
    <s v="FULL SPEED QUANTUM EDT DEMOVIAL 4ML"/>
    <n v="1229630"/>
    <x v="1074"/>
    <n v="1"/>
    <s v="IN-LINE (EXCL NR)"/>
    <s v="REPRESENTATIVE OFFER"/>
    <n v="0.68589999999999995"/>
    <m/>
    <n v="0.63600000000000001"/>
    <m/>
    <m/>
    <n v="1.95"/>
    <n v="1.95"/>
    <n v="296"/>
    <n v="296"/>
    <n v="7"/>
    <s v="WORK IN PROGRESS"/>
    <n v="134508670"/>
    <s v="NO INCENTIVE"/>
    <s v="N"/>
    <s v="N"/>
    <s v="N"/>
    <s v="N"/>
    <x v="2"/>
    <n v="134508720"/>
    <n v="28"/>
    <n v="43"/>
    <n v="20230306"/>
    <s v="NET ITEM"/>
    <n v="15"/>
    <s v="Y"/>
    <s v="Tech rep lvl + ExceÃ§Ã£o + VGF2"/>
    <s v="FULL PAYMENT"/>
    <m/>
    <n v="395.9015"/>
    <n v="207.6455"/>
    <n v="52.45"/>
    <m/>
    <s v="SAMPLE VIAL"/>
    <s v="SAMPLE"/>
    <s v="FRAGRANCE JUICES"/>
    <s v="MALE"/>
    <s v="FULL SPEED/RPM FRANCHISE"/>
    <s v="POLE POSITION"/>
    <n v="1"/>
    <n v="100"/>
    <n v="100"/>
    <s v="N"/>
    <s v="N"/>
    <n v="50734"/>
    <m/>
    <s v="N"/>
    <m/>
    <m/>
    <m/>
    <m/>
    <m/>
    <m/>
    <m/>
    <m/>
    <s v="N"/>
    <n v="60853019"/>
    <s v="NCF"/>
    <m/>
    <x v="0"/>
    <m/>
    <n v="6"/>
    <s v="NCF BEAUTY"/>
    <s v="N"/>
    <m/>
    <m/>
    <s v="N"/>
    <n v="20230306"/>
    <m/>
    <n v="134508670"/>
    <s v="MIXED"/>
    <s v="Tech rep lvl"/>
    <s v="ExceÃ§Ã£o"/>
    <n v="1"/>
    <m/>
    <n v="0"/>
    <n v="0"/>
    <n v="100"/>
    <n v="134508719"/>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636558"/>
    <x v="1075"/>
    <n v="20220312"/>
    <m/>
    <s v="FRAGRANCE"/>
    <x v="399"/>
    <s v="FAR AWAY INFINITY DEMOVIAL DEO PARFUM REFORMULATION 4ML"/>
    <n v="1230196"/>
    <x v="1075"/>
    <n v="1"/>
    <s v="IN-LINE (EXCL NR)"/>
    <s v="REPRESENTATIVE OFFER"/>
    <n v="0.68589999999999995"/>
    <m/>
    <n v="0.77500000000000002"/>
    <m/>
    <m/>
    <n v="1.95"/>
    <n v="1.95"/>
    <n v="506"/>
    <n v="506"/>
    <n v="7"/>
    <s v="WORK IN PROGRESS"/>
    <n v="134508670"/>
    <s v="NO INCENTIVE"/>
    <s v="N"/>
    <s v="N"/>
    <s v="N"/>
    <s v="N"/>
    <x v="2"/>
    <n v="134508900"/>
    <n v="28"/>
    <n v="43"/>
    <n v="20230306"/>
    <s v="NET ITEM"/>
    <n v="15"/>
    <s v="Y"/>
    <s v="Tech rep lvl + ExceÃ§Ã£o + VGF2"/>
    <s v="FULL PAYMENT"/>
    <m/>
    <n v="676.77750000000003"/>
    <n v="284.6275"/>
    <n v="42.06"/>
    <m/>
    <s v="SAMPLE VIAL"/>
    <s v="SAMPLE"/>
    <s v="FRAGRANCE JUICES"/>
    <s v="FEMALE"/>
    <s v="FAR AWAY FRANCHISE"/>
    <s v="FAR AWAY INFINITY"/>
    <n v="1"/>
    <n v="100"/>
    <n v="100"/>
    <s v="N"/>
    <s v="N"/>
    <n v="52511"/>
    <m/>
    <s v="N"/>
    <m/>
    <m/>
    <m/>
    <m/>
    <m/>
    <m/>
    <m/>
    <m/>
    <s v="N"/>
    <n v="60853019"/>
    <s v="NCF"/>
    <m/>
    <x v="0"/>
    <m/>
    <n v="6"/>
    <s v="NCF BEAUTY"/>
    <s v="N"/>
    <m/>
    <m/>
    <s v="N"/>
    <n v="20230306"/>
    <m/>
    <n v="134508670"/>
    <s v="MIXED"/>
    <s v="Tech rep lvl"/>
    <s v="ExceÃ§Ã£o"/>
    <n v="1"/>
    <m/>
    <n v="0"/>
    <n v="0"/>
    <n v="100"/>
    <n v="134508899"/>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637048"/>
    <x v="1076"/>
    <n v="20220314"/>
    <m/>
    <s v="FRAGRANCE"/>
    <x v="399"/>
    <s v="SURREAL GARDEN DEMOVIAL 4ML REFORMULATION"/>
    <n v="1230570"/>
    <x v="1076"/>
    <n v="1"/>
    <s v="IN-LINE (EXCL NR)"/>
    <s v="REPRESENTATIVE OFFER"/>
    <n v="0.68589999999999995"/>
    <m/>
    <n v="0.61699999999999999"/>
    <m/>
    <m/>
    <n v="1.95"/>
    <n v="1.95"/>
    <n v="342"/>
    <n v="342"/>
    <n v="7"/>
    <s v="WORK IN PROGRESS"/>
    <n v="134508670"/>
    <s v="NO INCENTIVE"/>
    <s v="N"/>
    <s v="N"/>
    <s v="N"/>
    <s v="N"/>
    <x v="2"/>
    <n v="134509140"/>
    <n v="28"/>
    <n v="43"/>
    <n v="20230306"/>
    <s v="NET ITEM"/>
    <n v="15"/>
    <s v="Y"/>
    <s v="Tech rep lvl + ExceÃ§Ã£o + VGF2"/>
    <s v="FULL PAYMENT"/>
    <m/>
    <n v="457.42669999999998"/>
    <n v="246.4127"/>
    <n v="53.87"/>
    <m/>
    <s v="SAMPLE VIAL"/>
    <s v="SAMPLE"/>
    <s v="FRAGRANCE JUICES"/>
    <s v="FEMALE"/>
    <s v="SURREAL"/>
    <s v="SURREAL GARDEN"/>
    <n v="1"/>
    <n v="100"/>
    <n v="100"/>
    <s v="N"/>
    <s v="N"/>
    <n v="52614"/>
    <m/>
    <s v="N"/>
    <m/>
    <m/>
    <m/>
    <m/>
    <m/>
    <m/>
    <m/>
    <m/>
    <s v="N"/>
    <n v="60853019"/>
    <s v="NCF"/>
    <m/>
    <x v="0"/>
    <m/>
    <n v="6"/>
    <s v="NCF BEAUTY"/>
    <s v="N"/>
    <m/>
    <m/>
    <s v="N"/>
    <n v="20230306"/>
    <m/>
    <n v="134508670"/>
    <s v="MIXED"/>
    <s v="Tech rep lvl"/>
    <s v="ExceÃ§Ã£o"/>
    <n v="1"/>
    <m/>
    <n v="0"/>
    <n v="0"/>
    <n v="100"/>
    <n v="134509139"/>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637051"/>
    <x v="1077"/>
    <n v="20220314"/>
    <m/>
    <s v="FRAGRANCE"/>
    <x v="399"/>
    <s v="EXCLUSIVE IN BLACK DEMOVIAL 4ML REFORMULATION"/>
    <n v="1230573"/>
    <x v="1077"/>
    <n v="1"/>
    <s v="IN-LINE (EXCL NR)"/>
    <s v="REPRESENTATIVE OFFER"/>
    <n v="0.68589999999999995"/>
    <m/>
    <n v="0.66500000000000004"/>
    <m/>
    <m/>
    <n v="1.95"/>
    <n v="1.95"/>
    <n v="261"/>
    <n v="261"/>
    <n v="7"/>
    <s v="WORK IN PROGRESS"/>
    <n v="134508670"/>
    <s v="NO INCENTIVE"/>
    <s v="N"/>
    <s v="N"/>
    <s v="N"/>
    <s v="N"/>
    <x v="2"/>
    <n v="134508888"/>
    <n v="28"/>
    <n v="43"/>
    <n v="20230306"/>
    <s v="NET ITEM"/>
    <n v="15"/>
    <s v="Y"/>
    <s v="Tech rep lvl + ExceÃ§Ã£o + VGF2"/>
    <s v="FULL PAYMENT"/>
    <m/>
    <n v="349.08879999999999"/>
    <n v="175.52379999999999"/>
    <n v="50.28"/>
    <m/>
    <s v="SAMPLE VIAL"/>
    <s v="SAMPLE"/>
    <s v="FRAGRANCE JUICES"/>
    <s v="MALE"/>
    <s v="EXCLUSIVE/PRIVE FRANCHISE"/>
    <s v="EXCLUSIVE BLACK"/>
    <n v="1"/>
    <n v="100"/>
    <n v="100"/>
    <s v="N"/>
    <s v="N"/>
    <n v="52514"/>
    <m/>
    <s v="N"/>
    <m/>
    <m/>
    <m/>
    <m/>
    <m/>
    <m/>
    <m/>
    <m/>
    <s v="N"/>
    <n v="60853019"/>
    <s v="NCF"/>
    <m/>
    <x v="0"/>
    <m/>
    <n v="6"/>
    <s v="NCF BEAUTY"/>
    <s v="N"/>
    <m/>
    <m/>
    <s v="N"/>
    <n v="20230306"/>
    <m/>
    <n v="134508670"/>
    <s v="MIXED"/>
    <s v="Tech rep lvl"/>
    <s v="ExceÃ§Ã£o"/>
    <n v="1"/>
    <m/>
    <n v="0"/>
    <n v="0"/>
    <n v="100"/>
    <n v="134508887"/>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637177"/>
    <x v="1078"/>
    <n v="20220319"/>
    <m/>
    <s v="FRAGRANCE"/>
    <x v="399"/>
    <s v="LOV/U A TOUCH DEMOVIAL 4ML"/>
    <n v="1230689"/>
    <x v="1078"/>
    <n v="1"/>
    <s v="IN-LINE (EXCL NR)"/>
    <s v="REPRESENTATIVE OFFER"/>
    <n v="0.68589999999999995"/>
    <m/>
    <n v="0.74399999999999999"/>
    <m/>
    <m/>
    <n v="1.95"/>
    <n v="1.95"/>
    <n v="1382"/>
    <n v="1382"/>
    <n v="7"/>
    <s v="WORK IN PROGRESS"/>
    <n v="134508670"/>
    <s v="NO INCENTIVE"/>
    <s v="N"/>
    <s v="N"/>
    <s v="N"/>
    <s v="N"/>
    <x v="2"/>
    <n v="134510760"/>
    <n v="28"/>
    <n v="43"/>
    <n v="20230306"/>
    <s v="NET ITEM"/>
    <n v="15"/>
    <s v="Y"/>
    <s v="Tech rep lvl + ExceÃ§Ã£o + VGF2"/>
    <s v="FULL PAYMENT"/>
    <m/>
    <n v="1848.4319"/>
    <n v="820.22389999999996"/>
    <n v="44.37"/>
    <m/>
    <s v="SAMPLE VIAL"/>
    <s v="SAMPLE"/>
    <s v="FRAGRANCE JUICES"/>
    <s v="FEMALE"/>
    <s v="LOV U FRANCHISE"/>
    <s v="LOV U"/>
    <n v="1"/>
    <n v="100"/>
    <n v="100"/>
    <s v="N"/>
    <s v="N"/>
    <n v="50408"/>
    <m/>
    <s v="N"/>
    <s v="RP"/>
    <n v="1.95"/>
    <n v="1.95"/>
    <n v="1.95"/>
    <m/>
    <m/>
    <m/>
    <m/>
    <s v="N"/>
    <n v="60853019"/>
    <s v="NCF"/>
    <m/>
    <x v="0"/>
    <m/>
    <n v="6"/>
    <s v="NCF BEAUTY"/>
    <s v="N"/>
    <m/>
    <m/>
    <s v="N"/>
    <n v="20230306"/>
    <m/>
    <n v="134508670"/>
    <s v="MIXED"/>
    <s v="Tech rep lvl"/>
    <s v="ExceÃ§Ã£o"/>
    <n v="1"/>
    <m/>
    <n v="0"/>
    <n v="0"/>
    <n v="100"/>
    <n v="134510759"/>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638572"/>
    <x v="1079"/>
    <n v="20220305"/>
    <m/>
    <s v="FRAGRANCE"/>
    <x v="399"/>
    <s v="EXCLUSIVE RESERVE DEMOVIAL 4ML REFORMULATION"/>
    <n v="1231755"/>
    <x v="1079"/>
    <n v="1"/>
    <s v="IN-LINE (EXCL NR)"/>
    <s v="REPRESENTATIVE OFFER"/>
    <n v="0.68589999999999995"/>
    <m/>
    <n v="0.69"/>
    <m/>
    <m/>
    <n v="1.95"/>
    <n v="1.95"/>
    <n v="145"/>
    <n v="145"/>
    <n v="7"/>
    <s v="WORK IN PROGRESS"/>
    <n v="134508670"/>
    <s v="NO INCENTIVE"/>
    <s v="N"/>
    <s v="N"/>
    <s v="N"/>
    <s v="N"/>
    <x v="2"/>
    <n v="134508876"/>
    <n v="28"/>
    <n v="43"/>
    <n v="20230306"/>
    <s v="NET ITEM"/>
    <n v="15"/>
    <s v="Y"/>
    <s v="Tech rep lvl + ExceÃ§Ã£o + VGF2"/>
    <s v="FULL PAYMENT"/>
    <m/>
    <n v="193.93819999999999"/>
    <n v="93.888199999999998"/>
    <n v="48.41"/>
    <m/>
    <s v="SAMPLE VIAL"/>
    <s v="SAMPLE"/>
    <s v="FRAGRANCE JUICES"/>
    <s v="MALE"/>
    <s v="EXCLUSIVE/PRIVE FRANCHISE"/>
    <s v="EXCLUSIVE RESERVE"/>
    <n v="1"/>
    <n v="100"/>
    <n v="100"/>
    <s v="N"/>
    <s v="N"/>
    <n v="52163"/>
    <m/>
    <s v="N"/>
    <m/>
    <m/>
    <m/>
    <m/>
    <m/>
    <m/>
    <m/>
    <m/>
    <s v="N"/>
    <n v="60853019"/>
    <s v="NCF"/>
    <m/>
    <x v="0"/>
    <m/>
    <n v="6"/>
    <s v="NCF BEAUTY"/>
    <s v="N"/>
    <m/>
    <m/>
    <s v="N"/>
    <n v="20230306"/>
    <m/>
    <n v="134508670"/>
    <s v="MIXED"/>
    <s v="Tech rep lvl"/>
    <s v="ExceÃ§Ã£o"/>
    <n v="1"/>
    <m/>
    <n v="0"/>
    <n v="0"/>
    <n v="100"/>
    <n v="134508875"/>
    <n v="999"/>
    <n v="4"/>
    <x v="0"/>
    <x v="0"/>
    <n v="0.68589999999999995"/>
    <n v="0.68589999999999995"/>
    <n v="0.68589999999999995"/>
    <n v="0.68589999999999995"/>
    <n v="0.68589999999999995"/>
    <n v="1.95"/>
    <n v="1.95"/>
    <n v="1.95"/>
    <n v="1.95"/>
    <n v="1.95"/>
    <s v="Brasil + ExceÃ§Ã£o + VGF2"/>
    <s v="Bronze + ExceÃ§Ã£o + VGF2"/>
    <s v="Prata + ExceÃ§Ã£o + VGF2"/>
    <s v="Ouro + ExceÃ§Ã£o + VGF2"/>
    <s v="Estrela + ExceÃ§Ã£o + VGF2"/>
    <n v="0"/>
    <n v="0"/>
    <n v="0"/>
    <n v="0"/>
    <n v="0"/>
    <n v="45.79"/>
    <n v="45.79"/>
    <n v="45.79"/>
    <n v="45.79"/>
    <n v="45.79"/>
    <n v="0"/>
    <n v="0"/>
    <n v="0"/>
    <n v="0"/>
    <n v="0"/>
    <n v="1.95"/>
    <n v="1.95"/>
    <n v="1.95"/>
    <n v="1.95"/>
    <n v="1.95"/>
    <n v="0"/>
    <n v="0"/>
    <n v="0"/>
    <n v="0"/>
    <n v="0"/>
    <n v="0"/>
    <n v="100"/>
    <n v="100"/>
    <n v="100"/>
    <n v="100"/>
  </r>
  <r>
    <n v="598556"/>
    <x v="1080"/>
    <n v="20190311"/>
    <m/>
    <s v="FRAGRANCE"/>
    <x v="400"/>
    <s v="RARE FLOWERS NIGHT ORCHID EDP OPTION A"/>
    <n v="1200614"/>
    <x v="1080"/>
    <n v="1"/>
    <s v="EXCESS"/>
    <s v="REPRESENTATIVE OFFER"/>
    <n v="0.68589999999999995"/>
    <m/>
    <n v="10.356999999999999"/>
    <m/>
    <m/>
    <n v="85.9"/>
    <n v="85.9"/>
    <n v="170"/>
    <n v="170"/>
    <n v="7"/>
    <s v="WORK IN PROGRESS"/>
    <n v="134509163"/>
    <s v="NO INCENTIVE"/>
    <s v="N"/>
    <s v="N"/>
    <s v="N"/>
    <s v="N"/>
    <x v="2"/>
    <n v="134509189"/>
    <n v="28"/>
    <n v="43"/>
    <n v="20230306"/>
    <s v="NET ITEM"/>
    <n v="15"/>
    <s v="Y"/>
    <s v="Tech rep lvl + ExceÃ§Ã£o + VGF2"/>
    <s v="FULL PAYMENT"/>
    <m/>
    <n v="10016.197700000001"/>
    <n v="8255.5077000000001"/>
    <n v="82.42"/>
    <m/>
    <s v="EDP SPRAY"/>
    <s v="EDP/EDT/COLOGNE"/>
    <s v="FRAGRANCE JUICES"/>
    <s v="FEMALE"/>
    <s v="RARE FRANCHISE"/>
    <s v="RARE FLOWERS"/>
    <n v="1"/>
    <n v="100"/>
    <n v="100"/>
    <s v="N"/>
    <s v="N"/>
    <n v="50275"/>
    <m/>
    <s v="N"/>
    <m/>
    <m/>
    <m/>
    <m/>
    <m/>
    <m/>
    <m/>
    <m/>
    <s v="N"/>
    <n v="60853019"/>
    <s v="NCF"/>
    <m/>
    <x v="0"/>
    <m/>
    <n v="6"/>
    <s v="NCF BEAUTY"/>
    <s v="N"/>
    <m/>
    <m/>
    <s v="N"/>
    <n v="20230306"/>
    <m/>
    <n v="134509163"/>
    <s v="MIXED"/>
    <s v="Tech rep lvl"/>
    <s v="ExceÃ§Ã£o"/>
    <n v="1"/>
    <m/>
    <n v="0"/>
    <n v="0"/>
    <n v="100"/>
    <n v="134509188"/>
    <n v="999"/>
    <n v="4"/>
    <x v="0"/>
    <x v="0"/>
    <n v="0.68589999999999995"/>
    <n v="0.68589999999999995"/>
    <n v="0.68589999999999995"/>
    <n v="0.68589999999999995"/>
    <n v="0.68589999999999995"/>
    <n v="85.9"/>
    <n v="85.9"/>
    <n v="85.9"/>
    <n v="85.9"/>
    <n v="85.9"/>
    <s v="Brasil + ExceÃ§Ã£o + VGF2"/>
    <s v="Bronze + ExceÃ§Ã£o + VGF2"/>
    <s v="Prata + ExceÃ§Ã£o + VGF2"/>
    <s v="Ouro + ExceÃ§Ã£o + VGF2"/>
    <s v="Estrela + ExceÃ§Ã£o + VGF2"/>
    <n v="0"/>
    <n v="0"/>
    <n v="0"/>
    <n v="0"/>
    <n v="0"/>
    <n v="45.79"/>
    <n v="45.79"/>
    <n v="45.79"/>
    <n v="45.79"/>
    <n v="45.79"/>
    <n v="0"/>
    <n v="0"/>
    <n v="0"/>
    <n v="0"/>
    <n v="0"/>
    <n v="85.9"/>
    <n v="85.9"/>
    <n v="85.9"/>
    <n v="85.9"/>
    <n v="85.9"/>
    <n v="0"/>
    <n v="0"/>
    <n v="0"/>
    <n v="0"/>
    <n v="0"/>
    <n v="0"/>
    <n v="100"/>
    <n v="100"/>
    <n v="100"/>
    <n v="100"/>
  </r>
  <r>
    <n v="629298"/>
    <x v="1081"/>
    <n v="20220301"/>
    <m/>
    <s v="FRAGRANCE"/>
    <x v="400"/>
    <s v="PUR BLANCA NOITE NEW DECO"/>
    <n v="1225245"/>
    <x v="1081"/>
    <n v="1"/>
    <s v="IN-LINE (EXCL NR)"/>
    <s v="REPRESENTATIVE OFFER"/>
    <n v="0.68589999999999995"/>
    <m/>
    <n v="5.0670000000000002"/>
    <m/>
    <m/>
    <n v="37.03"/>
    <n v="52.9"/>
    <n v="226"/>
    <n v="226"/>
    <n v="7"/>
    <s v="WORK IN PROGRESS"/>
    <n v="134509163"/>
    <s v="NO INCENTIVE"/>
    <s v="N"/>
    <s v="N"/>
    <s v="N"/>
    <s v="N"/>
    <x v="2"/>
    <n v="134509177"/>
    <n v="28"/>
    <n v="43"/>
    <n v="20230306"/>
    <s v="NET ITEM"/>
    <n v="15"/>
    <s v="Y"/>
    <s v="Tech rep lvl + Dia a Dia + VGF2"/>
    <s v="FULL PAYMENT"/>
    <m/>
    <n v="5571.0443999999998"/>
    <n v="4425.9023999999999"/>
    <n v="86.04"/>
    <m/>
    <s v="EDT SPRAY"/>
    <s v="EDP/EDT/COLOGNE"/>
    <s v="FRAGRANCE JUICES"/>
    <s v="FEMALE"/>
    <s v="PUR BLANCA FRANCHISE"/>
    <s v="PUR BLANCA NIGHT/PUR BLANCA NOITE"/>
    <n v="1"/>
    <n v="100"/>
    <n v="100"/>
    <s v="N"/>
    <s v="N"/>
    <n v="41590"/>
    <m/>
    <s v="N"/>
    <m/>
    <m/>
    <m/>
    <m/>
    <m/>
    <m/>
    <m/>
    <m/>
    <s v="N"/>
    <n v="60853019"/>
    <s v="NCF"/>
    <m/>
    <x v="0"/>
    <m/>
    <n v="6"/>
    <s v="NCF BEAUTY"/>
    <s v="N"/>
    <m/>
    <m/>
    <s v="N"/>
    <n v="20230306"/>
    <m/>
    <n v="134509163"/>
    <s v="MIXED"/>
    <s v="Tech rep lvl"/>
    <s v="CosmÃ©ticos"/>
    <n v="1"/>
    <m/>
    <n v="0"/>
    <n v="0"/>
    <n v="100"/>
    <n v="134509176"/>
    <n v="999"/>
    <n v="2"/>
    <x v="0"/>
    <x v="0"/>
    <n v="0.68589999999999995"/>
    <n v="0.68589999999999995"/>
    <n v="0.68589999999999995"/>
    <n v="0.68589999999999995"/>
    <n v="0.68589999999999995"/>
    <n v="37.03"/>
    <n v="42.32"/>
    <n v="37.03"/>
    <n v="34.39"/>
    <n v="32.799999999999997"/>
    <s v="Brasil + Dia a Dia + VGF2"/>
    <s v="Bronze + Dia a Dia + VGF2"/>
    <s v="Prata + Dia a Dia + VGF2"/>
    <s v="Ouro + Dia a Dia + VGF2"/>
    <s v="Estrela + Dia a Dia + VGF2"/>
    <n v="30"/>
    <n v="20"/>
    <n v="30"/>
    <n v="35"/>
    <n v="38"/>
    <n v="45.79"/>
    <n v="45.79"/>
    <n v="45.79"/>
    <n v="45.79"/>
    <n v="45.79"/>
    <n v="0"/>
    <n v="0"/>
    <n v="0"/>
    <n v="0"/>
    <n v="0"/>
    <n v="37.03"/>
    <n v="42.32"/>
    <n v="37.03"/>
    <n v="34.39"/>
    <n v="32.799999999999997"/>
    <n v="15.87"/>
    <n v="10.58"/>
    <n v="15.87"/>
    <n v="18.510000000000002"/>
    <n v="20.100000000000001"/>
    <n v="30"/>
    <n v="80"/>
    <n v="70"/>
    <n v="65"/>
    <n v="62"/>
  </r>
  <r>
    <n v="630458"/>
    <x v="836"/>
    <n v="20230307"/>
    <m/>
    <s v="COLOR"/>
    <x v="401"/>
    <s v="LATAM: AVON SUPERSHOCK VOLUME MAX MASCARA, EMEA: AVON SUPERSHOCK VOLUME LOADER MASCARA"/>
    <n v="1226012"/>
    <x v="836"/>
    <n v="1"/>
    <s v="DEMO REPEAT"/>
    <s v="REPRESENTATIVE OFFER"/>
    <n v="0.54369999999999996"/>
    <m/>
    <n v="3.5550000000000002"/>
    <m/>
    <m/>
    <n v="20.99"/>
    <n v="35.99"/>
    <n v="18234"/>
    <n v="18234"/>
    <n v="21"/>
    <s v="WORK IN PROGRESS"/>
    <n v="134510892"/>
    <s v="NO INCENTIVE"/>
    <s v="N"/>
    <s v="N"/>
    <s v="N"/>
    <s v="N"/>
    <x v="1"/>
    <n v="134510894"/>
    <n v="28"/>
    <n v="32"/>
    <n v="20230306"/>
    <s v="NET ITEM"/>
    <n v="15"/>
    <s v="Y"/>
    <s v="Tech rep lvl + Dia a Dia + VGF2"/>
    <s v="FULL PAYMENT"/>
    <m/>
    <n v="202201.3014"/>
    <n v="137379.4314"/>
    <n v="78.2"/>
    <m/>
    <s v="MASCARA"/>
    <s v="MASCARA"/>
    <s v="EYE COLOR"/>
    <s v="FEMALE"/>
    <s v="AVON"/>
    <s v="AVON"/>
    <n v="1"/>
    <n v="10"/>
    <n v="100"/>
    <s v="N"/>
    <s v="N"/>
    <n v="51725"/>
    <m/>
    <s v="N"/>
    <m/>
    <m/>
    <m/>
    <m/>
    <m/>
    <m/>
    <m/>
    <m/>
    <s v="N"/>
    <m/>
    <m/>
    <m/>
    <x v="0"/>
    <m/>
    <n v="20"/>
    <s v="COLOR TREND - 2"/>
    <s v="N"/>
    <m/>
    <m/>
    <s v="N"/>
    <n v="20230306"/>
    <m/>
    <n v="134510892"/>
    <s v="MIXED"/>
    <s v="Tech rep lvl"/>
    <s v="CosmÃ©ticos"/>
    <n v="1"/>
    <m/>
    <n v="0"/>
    <n v="0"/>
    <n v="100"/>
    <n v="134510893"/>
    <n v="999"/>
    <n v="2"/>
    <x v="0"/>
    <x v="0"/>
    <n v="0.54369999999999996"/>
    <n v="0.54369999999999996"/>
    <n v="0.54369999999999996"/>
    <n v="0.54369999999999996"/>
    <n v="0.54369999999999996"/>
    <n v="20.99"/>
    <n v="23.99"/>
    <n v="20.99"/>
    <n v="19.489999999999998"/>
    <n v="18.59"/>
    <s v="Brasil + Dia a Dia + VGF2"/>
    <s v="Bronze + Dia a Dia + VGF2"/>
    <s v="Prata + Dia a Dia + VGF2"/>
    <s v="Ouro + Dia a Dia + VGF2"/>
    <s v="Estrela + Dia a Dia + VGF2"/>
    <n v="30"/>
    <n v="20"/>
    <n v="30"/>
    <n v="35"/>
    <n v="38"/>
    <n v="83.92"/>
    <n v="83.92"/>
    <n v="83.92"/>
    <n v="83.92"/>
    <n v="83.92"/>
    <n v="0"/>
    <n v="0"/>
    <n v="0"/>
    <n v="0"/>
    <n v="0"/>
    <n v="20.99"/>
    <n v="23.99"/>
    <n v="20.99"/>
    <n v="19.489999999999998"/>
    <n v="18.59"/>
    <n v="9"/>
    <n v="6"/>
    <n v="9"/>
    <n v="10.5"/>
    <n v="11.4"/>
    <n v="30"/>
    <n v="79"/>
    <n v="69"/>
    <n v="64"/>
    <n v="61"/>
  </r>
  <r>
    <n v="594173"/>
    <x v="452"/>
    <n v="20180317"/>
    <m/>
    <s v="BODY"/>
    <x v="402"/>
    <s v="SSS SILKY STAY SHAVE GEL PICKUP FOR BRAZIL &amp; CPE"/>
    <n v="1199006"/>
    <x v="452"/>
    <n v="1"/>
    <s v="IN-LINE (EXCL NR)"/>
    <s v="REPRESENTATIVE OFFER"/>
    <n v="0.54369999999999996"/>
    <m/>
    <n v="2.0209999999999999"/>
    <m/>
    <m/>
    <n v="18.190000000000001"/>
    <n v="25.99"/>
    <n v="264"/>
    <n v="264"/>
    <n v="9"/>
    <s v="WORK IN PROGRESS"/>
    <n v="134689869"/>
    <s v="NO INCENTIVE"/>
    <s v="N"/>
    <s v="N"/>
    <s v="N"/>
    <s v="N"/>
    <x v="2"/>
    <n v="134689907"/>
    <n v="28"/>
    <n v="43"/>
    <n v="20230306"/>
    <s v="EXCLUSIVE OFFER"/>
    <n v="15"/>
    <s v="Y"/>
    <s v="Tech rep lvl + Dia a Dia + VGF2"/>
    <s v="FULL PAYMENT"/>
    <m/>
    <n v="2534.4576000000002"/>
    <n v="2000.9135000000001"/>
    <n v="85.7"/>
    <m/>
    <s v="DEPILATORY CREAM"/>
    <s v="DEPILATORY"/>
    <s v="DEPILATORY"/>
    <s v="FEMALE"/>
    <s v="SKIN SO SOFT"/>
    <s v="SSS (NO SUB BRAND APPLIES)"/>
    <n v="1"/>
    <n v="100"/>
    <n v="100"/>
    <s v="N"/>
    <s v="N"/>
    <n v="40006"/>
    <m/>
    <s v="N"/>
    <s v="RP"/>
    <n v="24.8"/>
    <n v="25.99"/>
    <n v="25.99"/>
    <m/>
    <m/>
    <m/>
    <m/>
    <s v="N"/>
    <n v="73243896"/>
    <s v="Doacao IA"/>
    <m/>
    <x v="0"/>
    <m/>
    <n v="8"/>
    <s v="CODIGO SEM DOACAO"/>
    <s v="N"/>
    <m/>
    <m/>
    <s v="N"/>
    <n v="20230306"/>
    <m/>
    <n v="134689869"/>
    <s v="MIXED"/>
    <s v="Tech rep lvl"/>
    <s v="CosmÃ©ticos"/>
    <n v="1"/>
    <m/>
    <n v="0"/>
    <n v="0"/>
    <n v="100"/>
    <n v="134689906"/>
    <n v="999"/>
    <n v="2"/>
    <x v="0"/>
    <x v="0"/>
    <n v="0.54369999999999996"/>
    <n v="0.54369999999999996"/>
    <n v="0.54369999999999996"/>
    <n v="0.54369999999999996"/>
    <n v="0.54369999999999996"/>
    <n v="18.190000000000001"/>
    <n v="20.79"/>
    <n v="18.190000000000001"/>
    <n v="16.89"/>
    <n v="16.11"/>
    <s v="Brasil + Dia a Dia + VGF2"/>
    <s v="Bronze + Dia a Dia + VGF2"/>
    <s v="Prata + Dia a Dia + VGF2"/>
    <s v="Ouro + Dia a Dia + VGF2"/>
    <s v="Estrela + Dia a Dia + VGF2"/>
    <n v="30"/>
    <n v="20"/>
    <n v="30"/>
    <n v="35"/>
    <n v="38"/>
    <n v="83.92"/>
    <n v="83.92"/>
    <n v="83.92"/>
    <n v="83.92"/>
    <n v="83.92"/>
    <n v="0"/>
    <n v="0"/>
    <n v="0"/>
    <n v="0"/>
    <n v="0"/>
    <n v="18.190000000000001"/>
    <n v="20.79"/>
    <n v="18.190000000000001"/>
    <n v="16.89"/>
    <n v="16.11"/>
    <n v="7.8"/>
    <n v="5.2"/>
    <n v="7.8"/>
    <n v="9.1"/>
    <n v="9.8800000000000008"/>
    <n v="30"/>
    <n v="79"/>
    <n v="69"/>
    <n v="64"/>
    <n v="61"/>
  </r>
  <r>
    <n v="594175"/>
    <x v="453"/>
    <n v="20180318"/>
    <m/>
    <s v="BODY"/>
    <x v="402"/>
    <s v="SSS SENSITIVE BIKINI HAIR REMOVAL CREAM PICKUP FOR LATAM"/>
    <n v="1199007"/>
    <x v="453"/>
    <n v="1"/>
    <s v="IN-LINE (EXCL NR)"/>
    <s v="REPRESENTATIVE OFFER"/>
    <n v="0.54369999999999996"/>
    <m/>
    <n v="2.2349999999999999"/>
    <m/>
    <m/>
    <n v="24.49"/>
    <n v="34.99"/>
    <n v="627"/>
    <n v="627"/>
    <n v="9"/>
    <s v="WORK IN PROGRESS"/>
    <n v="134689869"/>
    <s v="NO INCENTIVE"/>
    <s v="N"/>
    <s v="N"/>
    <s v="N"/>
    <s v="N"/>
    <x v="2"/>
    <n v="134689883"/>
    <n v="28"/>
    <n v="43"/>
    <n v="20230306"/>
    <s v="EXCLUSIVE OFFER"/>
    <n v="15"/>
    <s v="Y"/>
    <s v="Tech rep lvl + Dia a Dia + VGF2"/>
    <s v="FULL PAYMENT"/>
    <m/>
    <n v="8110.9601000000002"/>
    <n v="6709.6151"/>
    <n v="88.25"/>
    <m/>
    <s v="DEPILATORY CREAM"/>
    <s v="DEPILATORY"/>
    <s v="DEPILATORY"/>
    <s v="FEMALE"/>
    <s v="SKIN SO SOFT"/>
    <s v="SSS (NO SUB BRAND APPLIES)"/>
    <n v="1"/>
    <n v="100"/>
    <n v="100"/>
    <s v="N"/>
    <s v="N"/>
    <n v="40000"/>
    <m/>
    <s v="N"/>
    <s v="RP"/>
    <n v="32"/>
    <n v="34.99"/>
    <n v="34.99"/>
    <m/>
    <m/>
    <m/>
    <m/>
    <s v="N"/>
    <n v="73243896"/>
    <s v="Doacao IA"/>
    <m/>
    <x v="0"/>
    <m/>
    <n v="8"/>
    <s v="CODIGO SEM DOACAO"/>
    <s v="N"/>
    <m/>
    <m/>
    <s v="N"/>
    <n v="20230306"/>
    <m/>
    <n v="134689869"/>
    <s v="MIXED"/>
    <s v="Tech rep lvl"/>
    <s v="CosmÃ©ticos"/>
    <n v="1"/>
    <m/>
    <n v="0"/>
    <n v="0"/>
    <n v="100"/>
    <n v="134689882"/>
    <n v="999"/>
    <n v="2"/>
    <x v="0"/>
    <x v="0"/>
    <n v="0.54369999999999996"/>
    <n v="0.54369999999999996"/>
    <n v="0.54369999999999996"/>
    <n v="0.54369999999999996"/>
    <n v="0.54369999999999996"/>
    <n v="24.49"/>
    <n v="27.99"/>
    <n v="24.49"/>
    <n v="22.74"/>
    <n v="21.69"/>
    <s v="Brasil + Dia a Dia + VGF2"/>
    <s v="Bronze + Dia a Dia + VGF2"/>
    <s v="Prata + Dia a Dia + VGF2"/>
    <s v="Ouro + Dia a Dia + VGF2"/>
    <s v="Estrela + Dia a Dia + VGF2"/>
    <n v="30"/>
    <n v="20"/>
    <n v="30"/>
    <n v="35"/>
    <n v="38"/>
    <n v="83.92"/>
    <n v="83.92"/>
    <n v="83.92"/>
    <n v="83.92"/>
    <n v="83.92"/>
    <n v="0"/>
    <n v="0"/>
    <n v="0"/>
    <n v="0"/>
    <n v="0"/>
    <n v="24.49"/>
    <n v="27.99"/>
    <n v="24.49"/>
    <n v="22.74"/>
    <n v="21.69"/>
    <n v="10.5"/>
    <n v="7"/>
    <n v="10.5"/>
    <n v="12.25"/>
    <n v="13.3"/>
    <n v="30"/>
    <n v="79"/>
    <n v="69"/>
    <n v="64"/>
    <n v="61"/>
  </r>
  <r>
    <n v="606650"/>
    <x v="45"/>
    <n v="20190303"/>
    <m/>
    <s v="BODY"/>
    <x v="402"/>
    <s v="SSS SOFT AND .SMOOTH MOISTURING COMPLEX HAIR REMOVAL CREAM BODY"/>
    <n v="1187634"/>
    <x v="45"/>
    <n v="1"/>
    <s v="IN-LINE (EXCL NR)"/>
    <s v="REPRESENTATIVE OFFER"/>
    <n v="0.54369999999999996"/>
    <m/>
    <n v="3.0310000000000001"/>
    <m/>
    <m/>
    <n v="16.09"/>
    <n v="34.99"/>
    <n v="943"/>
    <n v="943"/>
    <n v="9"/>
    <s v="WORK IN PROGRESS"/>
    <n v="134689869"/>
    <s v="NO INCENTIVE"/>
    <s v="N"/>
    <s v="N"/>
    <s v="N"/>
    <s v="N"/>
    <x v="2"/>
    <n v="134689895"/>
    <n v="28"/>
    <n v="43"/>
    <n v="20230306"/>
    <s v="EXCLUSIVE OFFER"/>
    <n v="15"/>
    <s v="Y"/>
    <s v="Tech rep lvl + Dia a Dia + VGF2"/>
    <s v="FULL PAYMENT"/>
    <m/>
    <n v="8014.7686999999996"/>
    <n v="5156.5357000000004"/>
    <n v="75.75"/>
    <m/>
    <s v="DEPILATORY CREAM"/>
    <s v="DEPILATORY"/>
    <s v="DEPILATORY"/>
    <s v="FEMALE"/>
    <s v="SKIN SO SOFT"/>
    <s v="SSS DEPILATORIES"/>
    <n v="1"/>
    <n v="100"/>
    <n v="100"/>
    <s v="N"/>
    <s v="N"/>
    <n v="40748"/>
    <m/>
    <s v="N"/>
    <s v="OPT"/>
    <n v="20.12"/>
    <n v="22.99"/>
    <n v="23.79"/>
    <m/>
    <m/>
    <m/>
    <m/>
    <s v="N"/>
    <n v="73243896"/>
    <s v="Doacao IA"/>
    <m/>
    <x v="0"/>
    <m/>
    <n v="8"/>
    <s v="CODIGO SEM DOACAO"/>
    <s v="N"/>
    <m/>
    <m/>
    <s v="N"/>
    <n v="20230306"/>
    <m/>
    <n v="134689869"/>
    <s v="MIXED"/>
    <s v="Tech rep lvl"/>
    <s v="CosmÃ©ticos"/>
    <n v="1"/>
    <m/>
    <n v="0"/>
    <n v="0"/>
    <n v="100"/>
    <n v="134689894"/>
    <n v="999"/>
    <n v="2"/>
    <x v="0"/>
    <x v="0"/>
    <n v="0.54369999999999996"/>
    <n v="0.54369999999999996"/>
    <n v="0.54369999999999996"/>
    <n v="0.54369999999999996"/>
    <n v="0.54369999999999996"/>
    <n v="16.09"/>
    <n v="18.39"/>
    <n v="16.09"/>
    <n v="14.94"/>
    <n v="14.25"/>
    <s v="Brasil + Dia a Dia + VGF2"/>
    <s v="Bronze + Dia a Dia + VGF2"/>
    <s v="Prata + Dia a Dia + VGF2"/>
    <s v="Ouro + Dia a Dia + VGF2"/>
    <s v="Estrela + Dia a Dia + VGF2"/>
    <n v="30"/>
    <n v="20"/>
    <n v="30"/>
    <n v="35"/>
    <n v="38"/>
    <n v="83.92"/>
    <n v="83.92"/>
    <n v="83.92"/>
    <n v="83.92"/>
    <n v="83.92"/>
    <n v="0"/>
    <n v="0"/>
    <n v="0"/>
    <n v="0"/>
    <n v="0"/>
    <n v="16.09"/>
    <n v="18.39"/>
    <n v="16.09"/>
    <n v="14.94"/>
    <n v="14.25"/>
    <n v="6.9"/>
    <n v="4.5999999999999996"/>
    <n v="6.9"/>
    <n v="8.0500000000000007"/>
    <n v="8.74"/>
    <n v="30"/>
    <n v="79"/>
    <n v="69"/>
    <n v="64"/>
    <n v="61"/>
  </r>
  <r>
    <n v="638087"/>
    <x v="1082"/>
    <n v="20220316"/>
    <m/>
    <s v="BODY"/>
    <x v="402"/>
    <s v="FACIAL HAIR REMOVAL CREAM REFORMULATION"/>
    <n v="1231358"/>
    <x v="1082"/>
    <n v="1"/>
    <s v="IN-LINE (EXCL NR)"/>
    <s v="REPRESENTATIVE OFFER"/>
    <n v="0.54369999999999996"/>
    <m/>
    <n v="1.4590000000000001"/>
    <m/>
    <m/>
    <n v="18.88"/>
    <n v="26.99"/>
    <n v="580"/>
    <n v="580"/>
    <n v="9"/>
    <s v="WORK IN PROGRESS"/>
    <n v="134689869"/>
    <s v="NO INCENTIVE"/>
    <s v="N"/>
    <s v="N"/>
    <s v="N"/>
    <s v="N"/>
    <x v="2"/>
    <n v="134689871"/>
    <n v="28"/>
    <n v="43"/>
    <n v="20230306"/>
    <s v="EXCLUSIVE OFFER"/>
    <n v="15"/>
    <s v="Y"/>
    <s v="Tech rep lvl + Dia a Dia + VGF2"/>
    <s v="FULL PAYMENT"/>
    <m/>
    <n v="5784.3263999999999"/>
    <n v="4938.1063999999997"/>
    <n v="90.06"/>
    <m/>
    <s v="DEPILATORY CREAM"/>
    <s v="DEPILATORY"/>
    <s v="DEPILATORY"/>
    <s v="FEMALE"/>
    <s v="SKIN SO SOFT"/>
    <s v="SSS (NO SUB BRAND APPLIES)"/>
    <n v="1"/>
    <n v="100"/>
    <n v="100"/>
    <s v="N"/>
    <s v="N"/>
    <n v="41331"/>
    <m/>
    <s v="N"/>
    <s v="RP"/>
    <n v="25.8"/>
    <n v="26.99"/>
    <n v="26.99"/>
    <m/>
    <m/>
    <m/>
    <m/>
    <s v="N"/>
    <n v="73243896"/>
    <s v="Doacao IA"/>
    <m/>
    <x v="0"/>
    <m/>
    <n v="8"/>
    <s v="CODIGO SEM DOACAO"/>
    <s v="N"/>
    <m/>
    <m/>
    <s v="N"/>
    <n v="20230306"/>
    <m/>
    <n v="134689869"/>
    <s v="MIXED"/>
    <s v="Tech rep lvl"/>
    <s v="CosmÃ©ticos"/>
    <n v="1"/>
    <m/>
    <n v="0"/>
    <n v="0"/>
    <n v="100"/>
    <n v="134689870"/>
    <n v="999"/>
    <n v="2"/>
    <x v="0"/>
    <x v="0"/>
    <n v="0.54369999999999996"/>
    <n v="0.54369999999999996"/>
    <n v="0.54369999999999996"/>
    <n v="0.54369999999999996"/>
    <n v="0.54369999999999996"/>
    <n v="18.88"/>
    <n v="21.58"/>
    <n v="18.88"/>
    <n v="17.53"/>
    <n v="16.72"/>
    <s v="Brasil + Dia a Dia + VGF2"/>
    <s v="Bronze + Dia a Dia + VGF2"/>
    <s v="Prata + Dia a Dia + VGF2"/>
    <s v="Ouro + Dia a Dia + VGF2"/>
    <s v="Estrela + Dia a Dia + VGF2"/>
    <n v="30"/>
    <n v="20"/>
    <n v="30"/>
    <n v="35"/>
    <n v="38"/>
    <n v="83.92"/>
    <n v="83.92"/>
    <n v="83.92"/>
    <n v="83.92"/>
    <n v="83.92"/>
    <n v="0"/>
    <n v="0"/>
    <n v="0"/>
    <n v="0"/>
    <n v="0"/>
    <n v="18.88"/>
    <n v="21.58"/>
    <n v="18.88"/>
    <n v="17.53"/>
    <n v="16.72"/>
    <n v="8.11"/>
    <n v="5.41"/>
    <n v="8.11"/>
    <n v="9.4600000000000009"/>
    <n v="10.27"/>
    <n v="30"/>
    <n v="79"/>
    <n v="69"/>
    <n v="64"/>
    <n v="61"/>
  </r>
  <r>
    <n v="598904"/>
    <x v="46"/>
    <n v="20190318"/>
    <m/>
    <s v="BODY"/>
    <x v="403"/>
    <s v="AC SUN FACE AND BODY SPF 50 VWR WITH FRAGRANCE 120ML (LATAM)"/>
    <n v="1200744"/>
    <x v="46"/>
    <n v="1"/>
    <s v="IN-LINE (EXCL NR)"/>
    <s v="REPRESENTATIVE OFFER"/>
    <n v="0.70140000000000002"/>
    <m/>
    <n v="5.7709999999999999"/>
    <m/>
    <m/>
    <n v="21.69"/>
    <n v="42.99"/>
    <n v="1026"/>
    <n v="1026"/>
    <n v="8"/>
    <s v="WORK IN PROGRESS"/>
    <n v="134689918"/>
    <s v="NO INCENTIVE"/>
    <s v="N"/>
    <s v="N"/>
    <s v="N"/>
    <s v="N"/>
    <x v="2"/>
    <n v="134689920"/>
    <n v="28"/>
    <n v="43"/>
    <n v="20230306"/>
    <s v="EXCLUSIVE OFFER"/>
    <n v="15"/>
    <s v="Y"/>
    <s v="Tech rep lvl + Dia a Dia + VGF2"/>
    <s v="FULL PAYMENT"/>
    <m/>
    <n v="15162.956399999999"/>
    <n v="9241.9104000000007"/>
    <n v="73.45"/>
    <m/>
    <s v="SUNSCREEN LOTION"/>
    <s v="SUNSCREEN"/>
    <s v="SUN CARE"/>
    <s v="UNISEX"/>
    <s v="AVON CARE FRANCHISE"/>
    <s v="AVON CARE SUN+"/>
    <n v="0"/>
    <n v="100"/>
    <n v="100"/>
    <s v="N"/>
    <s v="N"/>
    <n v="41290"/>
    <m/>
    <s v="N"/>
    <s v="RO"/>
    <n v="29.78"/>
    <n v="27.94"/>
    <n v="31.96"/>
    <m/>
    <m/>
    <m/>
    <m/>
    <s v="N"/>
    <n v="73243896"/>
    <s v="Doacao IA"/>
    <m/>
    <x v="0"/>
    <m/>
    <n v="8"/>
    <s v="CODIGO SEM DOACAO"/>
    <s v="N"/>
    <m/>
    <m/>
    <s v="N"/>
    <n v="20230306"/>
    <m/>
    <n v="134689918"/>
    <s v="MIXED"/>
    <s v="Tech rep lvl"/>
    <s v="CosmÃ©ticos"/>
    <n v="1"/>
    <m/>
    <n v="0"/>
    <n v="0"/>
    <n v="100"/>
    <n v="134689919"/>
    <n v="999"/>
    <n v="2"/>
    <x v="0"/>
    <x v="0"/>
    <n v="0.70140000000000002"/>
    <n v="0.70140000000000002"/>
    <n v="0.70140000000000002"/>
    <n v="0.70140000000000002"/>
    <n v="0.70140000000000002"/>
    <n v="21.69"/>
    <n v="24.79"/>
    <n v="21.69"/>
    <n v="20.14"/>
    <n v="19.21"/>
    <s v="Brasil + Dia a Dia + VGF2"/>
    <s v="Bronze + Dia a Dia + VGF2"/>
    <s v="Prata + Dia a Dia + VGF2"/>
    <s v="Ouro + Dia a Dia + VGF2"/>
    <s v="Estrela + Dia a Dia + VGF2"/>
    <n v="30"/>
    <n v="20"/>
    <n v="30"/>
    <n v="35"/>
    <n v="38"/>
    <n v="42.57"/>
    <n v="42.57"/>
    <n v="42.57"/>
    <n v="42.57"/>
    <n v="42.57"/>
    <n v="0"/>
    <n v="0"/>
    <n v="0"/>
    <n v="0"/>
    <n v="0"/>
    <n v="21.69"/>
    <n v="24.79"/>
    <n v="21.69"/>
    <n v="20.14"/>
    <n v="19.21"/>
    <n v="9.3000000000000007"/>
    <n v="6.2"/>
    <n v="9.3000000000000007"/>
    <n v="10.85"/>
    <n v="11.78"/>
    <n v="30"/>
    <n v="79"/>
    <n v="69"/>
    <n v="64"/>
    <n v="61"/>
  </r>
  <r>
    <n v="637865"/>
    <x v="47"/>
    <n v="20220315"/>
    <m/>
    <s v="BODY"/>
    <x v="403"/>
    <s v="AVON CARE SUN  PROTETOR SOLAR OIL FREE FPS 50 40ML"/>
    <n v="1231224"/>
    <x v="47"/>
    <n v="1"/>
    <s v="IN-LINE (EXCL NR)"/>
    <s v="REPRESENTATIVE OFFER"/>
    <n v="0.70140000000000002"/>
    <m/>
    <n v="2.6920000000000002"/>
    <m/>
    <m/>
    <n v="21.69"/>
    <n v="42.99"/>
    <n v="421"/>
    <n v="421"/>
    <n v="8"/>
    <s v="WORK IN PROGRESS"/>
    <n v="134689918"/>
    <s v="NO INCENTIVE"/>
    <s v="N"/>
    <s v="N"/>
    <s v="N"/>
    <s v="N"/>
    <x v="2"/>
    <n v="134689932"/>
    <n v="28"/>
    <n v="43"/>
    <n v="20230306"/>
    <s v="EXCLUSIVE OFFER"/>
    <n v="15"/>
    <s v="Y"/>
    <s v="Tech rep lvl + Dia a Dia + VGF2"/>
    <s v="FULL PAYMENT"/>
    <m/>
    <n v="6221.0954000000002"/>
    <n v="5087.7633999999998"/>
    <n v="87.62"/>
    <m/>
    <s v="SUNSCREEN LOTION"/>
    <s v="SUNSCREEN"/>
    <s v="SUN CARE"/>
    <s v="UNISEX"/>
    <s v="AVON CARE FRANCHISE"/>
    <s v="AVON CARE SUN+"/>
    <n v="0"/>
    <n v="100"/>
    <n v="100"/>
    <s v="N"/>
    <s v="N"/>
    <n v="41292"/>
    <m/>
    <s v="N"/>
    <s v="RO"/>
    <n v="29.78"/>
    <n v="27.94"/>
    <n v="31.96"/>
    <m/>
    <m/>
    <m/>
    <m/>
    <s v="N"/>
    <n v="73243896"/>
    <s v="Doacao IA"/>
    <m/>
    <x v="0"/>
    <m/>
    <n v="8"/>
    <s v="CODIGO SEM DOACAO"/>
    <s v="N"/>
    <m/>
    <m/>
    <s v="N"/>
    <n v="20230306"/>
    <m/>
    <n v="134689918"/>
    <s v="MIXED"/>
    <s v="Tech rep lvl"/>
    <s v="CosmÃ©ticos"/>
    <n v="1"/>
    <m/>
    <n v="0"/>
    <n v="0"/>
    <n v="100"/>
    <n v="134689931"/>
    <n v="999"/>
    <n v="2"/>
    <x v="0"/>
    <x v="0"/>
    <n v="0.70140000000000002"/>
    <n v="0.70140000000000002"/>
    <n v="0.70140000000000002"/>
    <n v="0.70140000000000002"/>
    <n v="0.70140000000000002"/>
    <n v="21.69"/>
    <n v="24.79"/>
    <n v="21.69"/>
    <n v="20.14"/>
    <n v="19.21"/>
    <s v="Brasil + Dia a Dia + VGF2"/>
    <s v="Bronze + Dia a Dia + VGF2"/>
    <s v="Prata + Dia a Dia + VGF2"/>
    <s v="Ouro + Dia a Dia + VGF2"/>
    <s v="Estrela + Dia a Dia + VGF2"/>
    <n v="30"/>
    <n v="20"/>
    <n v="30"/>
    <n v="35"/>
    <n v="38"/>
    <n v="42.57"/>
    <n v="42.57"/>
    <n v="42.57"/>
    <n v="42.57"/>
    <n v="42.57"/>
    <n v="0"/>
    <n v="0"/>
    <n v="0"/>
    <n v="0"/>
    <n v="0"/>
    <n v="21.69"/>
    <n v="24.79"/>
    <n v="21.69"/>
    <n v="20.14"/>
    <n v="19.21"/>
    <n v="9.3000000000000007"/>
    <n v="6.2"/>
    <n v="9.3000000000000007"/>
    <n v="10.85"/>
    <n v="11.78"/>
    <n v="30"/>
    <n v="79"/>
    <n v="69"/>
    <n v="64"/>
    <n v="61"/>
  </r>
  <r>
    <n v="598904"/>
    <x v="46"/>
    <n v="20190318"/>
    <m/>
    <s v="BODY"/>
    <x v="404"/>
    <s v="AC SUN FACE AND BODY SPF 50 VWR WITH FRAGRANCE 120ML (LATAM)"/>
    <n v="1200744"/>
    <x v="46"/>
    <n v="1"/>
    <s v="IN-LINE (EXCL NR)"/>
    <s v="BUY QUANTITY N OR MORE TO GET DISCOUNTED PRICE"/>
    <n v="0.70140000000000002"/>
    <m/>
    <n v="5.7709999999999999"/>
    <m/>
    <m/>
    <n v="21.07"/>
    <n v="42.99"/>
    <n v="2219"/>
    <n v="2219"/>
    <n v="8"/>
    <s v="WORK IN PROGRESS"/>
    <n v="134689943"/>
    <s v="NO INCENTIVE"/>
    <s v="N"/>
    <s v="N"/>
    <s v="N"/>
    <s v="N"/>
    <x v="2"/>
    <n v="134689945"/>
    <n v="28"/>
    <n v="43"/>
    <n v="20230306"/>
    <s v="EXCLUSIVE OFFER"/>
    <n v="15"/>
    <s v="Y"/>
    <s v="Tech rep lvl + Dia a Dia + VGF2"/>
    <s v="FULL PAYMENT"/>
    <m/>
    <n v="31863.739300000001"/>
    <n v="19057.890299999999"/>
    <n v="73.45"/>
    <m/>
    <s v="SUNSCREEN LOTION"/>
    <s v="SUNSCREEN"/>
    <s v="SUN CARE"/>
    <s v="UNISEX"/>
    <s v="AVON CARE FRANCHISE"/>
    <s v="AVON CARE SUN+"/>
    <n v="0"/>
    <n v="100"/>
    <n v="100"/>
    <s v="N"/>
    <s v="N"/>
    <n v="41290"/>
    <m/>
    <s v="N"/>
    <s v="RO"/>
    <n v="29.78"/>
    <n v="27.94"/>
    <n v="31.96"/>
    <m/>
    <m/>
    <m/>
    <m/>
    <s v="N"/>
    <n v="73243896"/>
    <s v="Doacao IA"/>
    <m/>
    <x v="0"/>
    <n v="134689918"/>
    <n v="8"/>
    <s v="CODIGO SEM DOACAO"/>
    <s v="N"/>
    <m/>
    <m/>
    <s v="N"/>
    <n v="20230306"/>
    <m/>
    <n v="134689943"/>
    <s v="MIXED"/>
    <s v="Tech rep lvl"/>
    <s v="CosmÃ©ticos"/>
    <n v="2"/>
    <m/>
    <n v="0"/>
    <n v="0"/>
    <n v="100"/>
    <n v="134689944"/>
    <n v="999"/>
    <n v="2"/>
    <x v="0"/>
    <x v="0"/>
    <n v="0.70140000000000002"/>
    <n v="0.70140000000000002"/>
    <n v="0.70140000000000002"/>
    <n v="0.70140000000000002"/>
    <n v="0.70140000000000002"/>
    <n v="21.07"/>
    <n v="24.08"/>
    <n v="21.07"/>
    <n v="19.57"/>
    <n v="18.66"/>
    <s v="Brasil + Dia a Dia + VGF2"/>
    <s v="Bronze + Dia a Dia + VGF2"/>
    <s v="Prata + Dia a Dia + VGF2"/>
    <s v="Ouro + Dia a Dia + VGF2"/>
    <s v="Estrela + Dia a Dia + VGF2"/>
    <n v="30"/>
    <n v="20"/>
    <n v="30"/>
    <n v="35"/>
    <n v="38"/>
    <n v="42.57"/>
    <n v="42.57"/>
    <n v="42.57"/>
    <n v="42.57"/>
    <n v="42.57"/>
    <n v="0"/>
    <n v="0"/>
    <n v="0"/>
    <n v="0"/>
    <n v="0"/>
    <n v="21.07"/>
    <n v="24.08"/>
    <n v="21.07"/>
    <n v="19.57"/>
    <n v="18.66"/>
    <n v="19.84"/>
    <n v="13.82"/>
    <n v="19.84"/>
    <n v="22.84"/>
    <n v="24.66"/>
    <n v="32"/>
    <n v="77"/>
    <n v="67"/>
    <n v="63"/>
    <n v="60"/>
  </r>
  <r>
    <n v="637865"/>
    <x v="47"/>
    <n v="20220315"/>
    <m/>
    <s v="BODY"/>
    <x v="404"/>
    <s v="AVON CARE SUN  PROTETOR SOLAR OIL FREE FPS 50 40ML"/>
    <n v="1231224"/>
    <x v="47"/>
    <n v="1"/>
    <s v="IN-LINE (EXCL NR)"/>
    <s v="BUY QUANTITY N OR MORE TO GET DISCOUNTED PRICE"/>
    <n v="0.70140000000000002"/>
    <m/>
    <n v="2.6920000000000002"/>
    <m/>
    <m/>
    <n v="21.07"/>
    <n v="42.99"/>
    <n v="913"/>
    <n v="913"/>
    <n v="8"/>
    <s v="WORK IN PROGRESS"/>
    <n v="134689943"/>
    <s v="NO INCENTIVE"/>
    <s v="N"/>
    <s v="N"/>
    <s v="N"/>
    <s v="N"/>
    <x v="2"/>
    <n v="134689957"/>
    <n v="28"/>
    <n v="43"/>
    <n v="20230306"/>
    <s v="EXCLUSIVE OFFER"/>
    <n v="15"/>
    <s v="Y"/>
    <s v="Tech rep lvl + Dia a Dia + VGF2"/>
    <s v="FULL PAYMENT"/>
    <m/>
    <n v="13106.8724"/>
    <n v="10649.0764"/>
    <n v="87.62"/>
    <m/>
    <s v="SUNSCREEN LOTION"/>
    <s v="SUNSCREEN"/>
    <s v="SUN CARE"/>
    <s v="UNISEX"/>
    <s v="AVON CARE FRANCHISE"/>
    <s v="AVON CARE SUN+"/>
    <n v="0"/>
    <n v="100"/>
    <n v="100"/>
    <s v="N"/>
    <s v="N"/>
    <n v="41292"/>
    <m/>
    <s v="N"/>
    <s v="RO"/>
    <n v="29.78"/>
    <n v="27.94"/>
    <n v="31.96"/>
    <m/>
    <m/>
    <m/>
    <m/>
    <s v="N"/>
    <n v="73243896"/>
    <s v="Doacao IA"/>
    <m/>
    <x v="0"/>
    <n v="134689918"/>
    <n v="8"/>
    <s v="CODIGO SEM DOACAO"/>
    <s v="N"/>
    <m/>
    <m/>
    <s v="N"/>
    <n v="20230306"/>
    <m/>
    <n v="134689943"/>
    <s v="MIXED"/>
    <s v="Tech rep lvl"/>
    <s v="CosmÃ©ticos"/>
    <n v="2"/>
    <m/>
    <n v="0"/>
    <n v="0"/>
    <n v="100"/>
    <n v="134689956"/>
    <n v="999"/>
    <n v="2"/>
    <x v="0"/>
    <x v="0"/>
    <n v="0.70140000000000002"/>
    <n v="0.70140000000000002"/>
    <n v="0.70140000000000002"/>
    <n v="0.70140000000000002"/>
    <n v="0.70140000000000002"/>
    <n v="21.07"/>
    <n v="24.08"/>
    <n v="21.07"/>
    <n v="19.57"/>
    <n v="18.66"/>
    <s v="Brasil + Dia a Dia + VGF2"/>
    <s v="Bronze + Dia a Dia + VGF2"/>
    <s v="Prata + Dia a Dia + VGF2"/>
    <s v="Ouro + Dia a Dia + VGF2"/>
    <s v="Estrela + Dia a Dia + VGF2"/>
    <n v="30"/>
    <n v="20"/>
    <n v="30"/>
    <n v="35"/>
    <n v="38"/>
    <n v="42.57"/>
    <n v="42.57"/>
    <n v="42.57"/>
    <n v="42.57"/>
    <n v="42.57"/>
    <n v="0"/>
    <n v="0"/>
    <n v="0"/>
    <n v="0"/>
    <n v="0"/>
    <n v="21.07"/>
    <n v="24.08"/>
    <n v="21.07"/>
    <n v="19.57"/>
    <n v="18.66"/>
    <n v="19.84"/>
    <n v="13.82"/>
    <n v="19.84"/>
    <n v="22.84"/>
    <n v="24.66"/>
    <n v="32"/>
    <n v="77"/>
    <n v="67"/>
    <n v="63"/>
    <n v="60"/>
  </r>
  <r>
    <n v="606650"/>
    <x v="45"/>
    <n v="20190303"/>
    <m/>
    <s v="BODY"/>
    <x v="405"/>
    <s v="SSS SOFT AND .SMOOTH MOISTURING COMPLEX HAIR REMOVAL CREAM BODY"/>
    <n v="1187634"/>
    <x v="45"/>
    <n v="1"/>
    <s v="IN-LINE (EXCL NR)"/>
    <s v="BUY QUANTITY N OR MORE TO GET DISCOUNTED PRICE"/>
    <n v="0.54369999999999996"/>
    <m/>
    <n v="3.0310000000000001"/>
    <m/>
    <m/>
    <n v="15.63"/>
    <n v="34.99"/>
    <n v="4805"/>
    <n v="4805"/>
    <n v="9"/>
    <s v="WORK IN PROGRESS"/>
    <n v="134689968"/>
    <s v="NO INCENTIVE"/>
    <s v="N"/>
    <s v="N"/>
    <s v="N"/>
    <s v="N"/>
    <x v="2"/>
    <n v="134689970"/>
    <n v="28"/>
    <n v="43"/>
    <n v="20230306"/>
    <s v="EXCLUSIVE OFFER"/>
    <n v="15"/>
    <s v="Y"/>
    <s v="Tech rep lvl + Dia a Dia + VGF2"/>
    <s v="FULL PAYMENT"/>
    <m/>
    <n v="39669.211000000003"/>
    <n v="25105.256000000001"/>
    <n v="75.75"/>
    <m/>
    <s v="DEPILATORY CREAM"/>
    <s v="DEPILATORY"/>
    <s v="DEPILATORY"/>
    <s v="FEMALE"/>
    <s v="SKIN SO SOFT"/>
    <s v="SSS DEPILATORIES"/>
    <n v="1"/>
    <n v="100"/>
    <n v="100"/>
    <s v="N"/>
    <s v="N"/>
    <n v="40748"/>
    <m/>
    <s v="N"/>
    <s v="OPT"/>
    <n v="20.12"/>
    <n v="22.99"/>
    <n v="23.79"/>
    <m/>
    <m/>
    <m/>
    <m/>
    <s v="N"/>
    <n v="73243896"/>
    <s v="Doacao IA"/>
    <m/>
    <x v="0"/>
    <m/>
    <n v="8"/>
    <s v="CODIGO SEM DOACAO"/>
    <s v="N"/>
    <m/>
    <m/>
    <s v="N"/>
    <n v="20230306"/>
    <m/>
    <n v="134689968"/>
    <s v="MIXED"/>
    <s v="Tech rep lvl"/>
    <s v="CosmÃ©ticos"/>
    <n v="2"/>
    <m/>
    <n v="0"/>
    <n v="0"/>
    <n v="100"/>
    <n v="134689969"/>
    <n v="999"/>
    <n v="2"/>
    <x v="0"/>
    <x v="0"/>
    <n v="0.54369999999999996"/>
    <n v="0.54369999999999996"/>
    <n v="0.54369999999999996"/>
    <n v="0.54369999999999996"/>
    <n v="0.54369999999999996"/>
    <n v="15.63"/>
    <n v="17.86"/>
    <n v="15.63"/>
    <n v="14.51"/>
    <n v="13.84"/>
    <s v="Brasil + Dia a Dia + VGF2"/>
    <s v="Bronze + Dia a Dia + VGF2"/>
    <s v="Prata + Dia a Dia + VGF2"/>
    <s v="Ouro + Dia a Dia + VGF2"/>
    <s v="Estrela + Dia a Dia + VGF2"/>
    <n v="30"/>
    <n v="20"/>
    <n v="30"/>
    <n v="35"/>
    <n v="38"/>
    <n v="83.92"/>
    <n v="83.92"/>
    <n v="83.92"/>
    <n v="83.92"/>
    <n v="83.92"/>
    <n v="0"/>
    <n v="0"/>
    <n v="0"/>
    <n v="0"/>
    <n v="0"/>
    <n v="15.63"/>
    <n v="17.86"/>
    <n v="15.63"/>
    <n v="14.51"/>
    <n v="13.84"/>
    <n v="14.72"/>
    <n v="10.26"/>
    <n v="14.72"/>
    <n v="16.96"/>
    <n v="18.3"/>
    <n v="32"/>
    <n v="77"/>
    <n v="67"/>
    <n v="63"/>
    <n v="60"/>
  </r>
  <r>
    <n v="633198"/>
    <x v="1083"/>
    <n v="20220304"/>
    <m/>
    <s v="COLOR"/>
    <x v="406"/>
    <s v="POWDER BLUSH"/>
    <n v="1227966"/>
    <x v="1083"/>
    <n v="1"/>
    <s v="IN-LINE (EXCL NR)"/>
    <s v="CROSS-OUT"/>
    <n v="0.38059999999999999"/>
    <m/>
    <n v="6.6680000000000001"/>
    <m/>
    <m/>
    <n v="39.99"/>
    <n v="51.99"/>
    <n v="641"/>
    <n v="641"/>
    <n v="44"/>
    <s v="WORK IN PROGRESS"/>
    <n v="134690306"/>
    <s v="NO INCENTIVE"/>
    <s v="N"/>
    <s v="N"/>
    <s v="N"/>
    <s v="N"/>
    <x v="3"/>
    <n v="134690311"/>
    <n v="28"/>
    <n v="11"/>
    <n v="20230306"/>
    <s v="CUSTOMER"/>
    <n v="15"/>
    <s v="Y"/>
    <s v="Tech rep lvl + Dia a Dia + VGF2"/>
    <s v="FULL PAYMENT"/>
    <m/>
    <n v="9478.2297999999992"/>
    <n v="5204.0418"/>
    <n v="69.33"/>
    <m/>
    <s v="BLUSH POWDER"/>
    <s v="BLUSH"/>
    <s v="FACE COLOR"/>
    <s v="FEMALE"/>
    <s v="AVON"/>
    <s v="AVON"/>
    <n v="0"/>
    <n v="50"/>
    <n v="20"/>
    <s v="N"/>
    <s v="N"/>
    <n v="51305"/>
    <m/>
    <s v="N"/>
    <m/>
    <m/>
    <m/>
    <m/>
    <m/>
    <m/>
    <m/>
    <m/>
    <s v="N"/>
    <m/>
    <m/>
    <m/>
    <x v="0"/>
    <m/>
    <n v="44"/>
    <s v="AVON COLOR - 8"/>
    <s v="N"/>
    <m/>
    <m/>
    <s v="N"/>
    <n v="20230306"/>
    <m/>
    <n v="134690306"/>
    <s v="MIXED"/>
    <s v="Tech rep lvl"/>
    <s v="CosmÃ©ticos"/>
    <n v="1"/>
    <m/>
    <n v="0"/>
    <n v="0"/>
    <n v="100"/>
    <n v="13469030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4068"/>
    <x v="1084"/>
    <n v="20220304"/>
    <m/>
    <s v="COLOR"/>
    <x v="406"/>
    <s v="POWDER BLUSH"/>
    <n v="1227966"/>
    <x v="1084"/>
    <n v="1"/>
    <s v="IN-LINE (EXCL NR)"/>
    <s v="CROSS-OUT"/>
    <n v="0.38059999999999999"/>
    <m/>
    <n v="6.48"/>
    <m/>
    <m/>
    <n v="39.99"/>
    <n v="51.99"/>
    <n v="1620"/>
    <n v="1620"/>
    <n v="44"/>
    <s v="WORK IN PROGRESS"/>
    <n v="134690306"/>
    <s v="NO INCENTIVE"/>
    <s v="N"/>
    <s v="N"/>
    <s v="N"/>
    <s v="N"/>
    <x v="3"/>
    <n v="134690308"/>
    <n v="28"/>
    <n v="11"/>
    <n v="20230306"/>
    <s v="CUSTOMER"/>
    <n v="15"/>
    <s v="Y"/>
    <s v="Tech rep lvl + Dia a Dia + VGF2"/>
    <s v="FULL PAYMENT"/>
    <m/>
    <n v="23958.012999999999"/>
    <n v="13460.413"/>
    <n v="70.2"/>
    <m/>
    <s v="BLUSH POWDER"/>
    <s v="BLUSH"/>
    <s v="FACE COLOR"/>
    <s v="FEMALE"/>
    <s v="AVON"/>
    <s v="AVON"/>
    <n v="0"/>
    <n v="50"/>
    <n v="20"/>
    <s v="N"/>
    <s v="N"/>
    <n v="51306"/>
    <m/>
    <s v="N"/>
    <m/>
    <m/>
    <m/>
    <m/>
    <m/>
    <m/>
    <m/>
    <m/>
    <s v="N"/>
    <m/>
    <m/>
    <m/>
    <x v="0"/>
    <m/>
    <n v="44"/>
    <s v="AVON COLOR - 8"/>
    <s v="N"/>
    <m/>
    <m/>
    <s v="N"/>
    <n v="20230306"/>
    <m/>
    <n v="134690306"/>
    <s v="MIXED"/>
    <s v="Tech rep lvl"/>
    <s v="CosmÃ©ticos"/>
    <n v="1"/>
    <m/>
    <n v="0"/>
    <n v="0"/>
    <n v="100"/>
    <n v="13469030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4069"/>
    <x v="1085"/>
    <n v="20220304"/>
    <m/>
    <s v="COLOR"/>
    <x v="406"/>
    <s v="POWDER BLUSH"/>
    <n v="1227966"/>
    <x v="1085"/>
    <n v="1"/>
    <s v="IN-LINE (EXCL NR)"/>
    <s v="CROSS-OUT"/>
    <n v="0.38059999999999999"/>
    <m/>
    <n v="6.3780000000000001"/>
    <m/>
    <m/>
    <n v="39.99"/>
    <n v="51.99"/>
    <n v="4987"/>
    <n v="4987"/>
    <n v="44"/>
    <s v="WORK IN PROGRESS"/>
    <n v="134690306"/>
    <s v="NO INCENTIVE"/>
    <s v="N"/>
    <s v="N"/>
    <s v="N"/>
    <s v="N"/>
    <x v="3"/>
    <n v="134690309"/>
    <n v="28"/>
    <n v="11"/>
    <n v="20230306"/>
    <s v="CUSTOMER"/>
    <n v="15"/>
    <s v="Y"/>
    <s v="Tech rep lvl + Dia a Dia + VGF2"/>
    <s v="FULL PAYMENT"/>
    <m/>
    <n v="73754.812699999995"/>
    <n v="41947.726699999999"/>
    <n v="70.67"/>
    <m/>
    <s v="BLUSH POWDER"/>
    <s v="BLUSH"/>
    <s v="FACE COLOR"/>
    <s v="FEMALE"/>
    <s v="AVON"/>
    <s v="AVON"/>
    <n v="0"/>
    <n v="50"/>
    <n v="20"/>
    <s v="N"/>
    <s v="N"/>
    <n v="51586"/>
    <m/>
    <s v="N"/>
    <m/>
    <m/>
    <m/>
    <m/>
    <m/>
    <m/>
    <m/>
    <m/>
    <s v="N"/>
    <m/>
    <m/>
    <m/>
    <x v="0"/>
    <m/>
    <n v="44"/>
    <s v="AVON COLOR - 8"/>
    <s v="N"/>
    <m/>
    <m/>
    <s v="N"/>
    <n v="20230306"/>
    <m/>
    <n v="134690306"/>
    <s v="MIXED"/>
    <s v="Tech rep lvl"/>
    <s v="CosmÃ©ticos"/>
    <n v="1"/>
    <m/>
    <n v="0"/>
    <n v="0"/>
    <n v="100"/>
    <n v="13469030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4070"/>
    <x v="1086"/>
    <n v="20220304"/>
    <m/>
    <s v="COLOR"/>
    <x v="406"/>
    <s v="POWDER BLUSH"/>
    <n v="1227966"/>
    <x v="1086"/>
    <n v="1"/>
    <s v="IN-LINE (EXCL NR)"/>
    <s v="CROSS-OUT"/>
    <n v="0.38059999999999999"/>
    <m/>
    <n v="6.3949999999999996"/>
    <m/>
    <m/>
    <n v="39.99"/>
    <n v="51.99"/>
    <n v="8433"/>
    <n v="8433"/>
    <n v="44"/>
    <s v="WORK IN PROGRESS"/>
    <n v="134690306"/>
    <s v="NO INCENTIVE"/>
    <s v="N"/>
    <s v="N"/>
    <s v="N"/>
    <s v="N"/>
    <x v="3"/>
    <n v="134690310"/>
    <n v="28"/>
    <n v="11"/>
    <n v="20230306"/>
    <s v="CUSTOMER"/>
    <n v="15"/>
    <s v="Y"/>
    <s v="Tech rep lvl + Dia a Dia + VGF2"/>
    <s v="FULL PAYMENT"/>
    <m/>
    <n v="124716.1692"/>
    <n v="70787.1342"/>
    <n v="70.59"/>
    <m/>
    <s v="BLUSH POWDER"/>
    <s v="BLUSH"/>
    <s v="FACE COLOR"/>
    <s v="FEMALE"/>
    <s v="AVON"/>
    <s v="AVON"/>
    <n v="0"/>
    <n v="50"/>
    <n v="20"/>
    <s v="N"/>
    <s v="N"/>
    <n v="51779"/>
    <m/>
    <s v="N"/>
    <m/>
    <m/>
    <m/>
    <m/>
    <m/>
    <m/>
    <m/>
    <m/>
    <s v="N"/>
    <m/>
    <m/>
    <m/>
    <x v="0"/>
    <m/>
    <n v="44"/>
    <s v="AVON COLOR - 8"/>
    <s v="N"/>
    <m/>
    <m/>
    <s v="N"/>
    <n v="20230306"/>
    <m/>
    <n v="134690306"/>
    <s v="MIXED"/>
    <s v="Tech rep lvl"/>
    <s v="CosmÃ©ticos"/>
    <n v="1"/>
    <m/>
    <n v="0"/>
    <n v="0"/>
    <n v="100"/>
    <n v="13469030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34071"/>
    <x v="1087"/>
    <n v="20220304"/>
    <m/>
    <s v="COLOR"/>
    <x v="406"/>
    <s v="POWDER BLUSH"/>
    <n v="1227966"/>
    <x v="1087"/>
    <n v="1"/>
    <s v="IN-LINE (EXCL NR)"/>
    <s v="CROSS-OUT"/>
    <n v="0.38059999999999999"/>
    <m/>
    <n v="6.431"/>
    <m/>
    <m/>
    <n v="39.99"/>
    <n v="51.99"/>
    <n v="7726"/>
    <n v="7726"/>
    <n v="44"/>
    <s v="WORK IN PROGRESS"/>
    <n v="134690306"/>
    <s v="NO INCENTIVE"/>
    <s v="N"/>
    <s v="N"/>
    <s v="N"/>
    <s v="N"/>
    <x v="3"/>
    <n v="134690312"/>
    <n v="28"/>
    <n v="11"/>
    <n v="20230306"/>
    <s v="CUSTOMER"/>
    <n v="15"/>
    <s v="Y"/>
    <s v="Tech rep lvl + Dia a Dia + VGF2"/>
    <s v="FULL PAYMENT"/>
    <m/>
    <n v="114260.37179999999"/>
    <n v="64574.465799999998"/>
    <n v="70.42"/>
    <m/>
    <s v="BLUSH POWDER"/>
    <s v="BLUSH"/>
    <s v="FACE COLOR"/>
    <s v="FEMALE"/>
    <s v="AVON"/>
    <s v="AVON"/>
    <n v="0"/>
    <n v="50"/>
    <n v="20"/>
    <s v="N"/>
    <s v="N"/>
    <n v="52258"/>
    <m/>
    <s v="N"/>
    <m/>
    <m/>
    <m/>
    <m/>
    <m/>
    <m/>
    <m/>
    <m/>
    <s v="N"/>
    <m/>
    <m/>
    <m/>
    <x v="0"/>
    <m/>
    <n v="44"/>
    <s v="AVON COLOR - 8"/>
    <s v="N"/>
    <m/>
    <m/>
    <s v="N"/>
    <n v="20230306"/>
    <m/>
    <n v="134690306"/>
    <s v="MIXED"/>
    <s v="Tech rep lvl"/>
    <s v="CosmÃ©ticos"/>
    <n v="1"/>
    <m/>
    <n v="0"/>
    <n v="0"/>
    <n v="100"/>
    <n v="134690307"/>
    <n v="999"/>
    <n v="2"/>
    <x v="0"/>
    <x v="0"/>
    <n v="0.38059999999999999"/>
    <n v="0.435"/>
    <n v="0.38059999999999999"/>
    <n v="0.35339999999999999"/>
    <n v="0.33710000000000001"/>
    <n v="39.99"/>
    <n v="39.99"/>
    <n v="39.99"/>
    <n v="39.99"/>
    <n v="39.99"/>
    <s v="Brasil + Dia a Dia + VGF2"/>
    <s v="Bronze + Dia a Dia + VGF2"/>
    <s v="Prata + Dia a Dia + VGF2"/>
    <s v="Ouro + Dia a Dia + VGF2"/>
    <s v="Estrela + Dia a Dia + VGF2"/>
    <n v="30"/>
    <n v="20"/>
    <n v="30"/>
    <n v="35"/>
    <n v="38"/>
    <n v="83.92"/>
    <n v="83.92"/>
    <n v="83.92"/>
    <n v="83.92"/>
    <n v="83.92"/>
    <n v="0"/>
    <n v="0"/>
    <n v="0"/>
    <n v="0"/>
    <n v="0"/>
    <n v="27.992999999999999"/>
    <n v="31.992000000000001"/>
    <n v="27.992999999999999"/>
    <n v="25.993500000000001"/>
    <n v="24.793800000000001"/>
    <n v="0"/>
    <n v="0"/>
    <n v="0"/>
    <n v="0"/>
    <n v="0"/>
    <n v="0"/>
    <n v="100"/>
    <n v="100"/>
    <n v="100"/>
    <n v="100"/>
  </r>
  <r>
    <n v="622612"/>
    <x v="614"/>
    <n v="20200313"/>
    <m/>
    <s v="COLOR"/>
    <x v="407"/>
    <s v="COSMETIC BRUSH RESTAGE - LATAM - ANGLED BLUSH BRUSH"/>
    <n v="1221170"/>
    <x v="614"/>
    <n v="1"/>
    <s v="IN-LINE (EXCL NR)"/>
    <s v="PACK PRICE - MARKETING SET"/>
    <n v="0.49099999999999999"/>
    <m/>
    <n v="6.3470000000000004"/>
    <m/>
    <m/>
    <n v="31.96"/>
    <n v="41.99"/>
    <n v="1108"/>
    <n v="1108"/>
    <n v="45"/>
    <s v="WORK IN PROGRESS"/>
    <n v="134690344"/>
    <s v="NO INCENTIVE"/>
    <s v="N"/>
    <s v="Y"/>
    <s v="N"/>
    <s v="N"/>
    <x v="3"/>
    <n v="134690451"/>
    <n v="28"/>
    <n v="11"/>
    <n v="20230306"/>
    <s v="CUSTOMER"/>
    <n v="15"/>
    <s v="Y"/>
    <s v="Tech rep lvl + Dia a Dia + VGF2"/>
    <s v="FULL PAYMENT"/>
    <m/>
    <n v="16893.0141"/>
    <n v="9860.5380999999998"/>
    <n v="71.69"/>
    <m/>
    <s v="MAKE UP BRUSH"/>
    <s v="BRUSHES/COMBS"/>
    <s v="IMPLEMENTS"/>
    <s v="FEMALE"/>
    <s v="AVON"/>
    <s v="AVON"/>
    <n v="1"/>
    <n v="10"/>
    <n v="100"/>
    <s v="N"/>
    <s v="N"/>
    <n v="50062"/>
    <n v="1"/>
    <s v="N"/>
    <m/>
    <m/>
    <m/>
    <m/>
    <m/>
    <m/>
    <m/>
    <m/>
    <s v="N"/>
    <m/>
    <m/>
    <n v="134690447"/>
    <x v="10"/>
    <m/>
    <n v="44"/>
    <s v="AVON COLOR - 8"/>
    <s v="N"/>
    <m/>
    <s v="N"/>
    <s v="N"/>
    <n v="20230306"/>
    <m/>
    <n v="134690344"/>
    <s v="MIXED"/>
    <s v="Tech rep lvl"/>
    <s v="CosmÃ©ticos"/>
    <n v="1"/>
    <m/>
    <n v="0"/>
    <n v="0"/>
    <n v="100"/>
    <n v="134690450"/>
    <n v="999"/>
    <n v="2"/>
    <x v="9"/>
    <x v="13"/>
    <n v="0.49099999999999999"/>
    <n v="0.56110000000000004"/>
    <n v="0.49099999999999999"/>
    <n v="0.45590000000000003"/>
    <n v="0.43490000000000001"/>
    <n v="31.96"/>
    <n v="31.96"/>
    <n v="31.96"/>
    <n v="31.96"/>
    <n v="31.96"/>
    <s v="Brasil + Dia a Dia + VGF2"/>
    <s v="Bronze + Dia a Dia + VGF2"/>
    <s v="Prata + Dia a Dia + VGF2"/>
    <s v="Ouro + Dia a Dia + VGF2"/>
    <s v="Estrela + Dia a Dia + VGF2"/>
    <n v="30"/>
    <n v="20"/>
    <n v="30"/>
    <n v="35"/>
    <n v="38"/>
    <n v="42.57"/>
    <n v="42.57"/>
    <n v="42.57"/>
    <n v="42.57"/>
    <n v="42.57"/>
    <n v="0"/>
    <n v="0"/>
    <n v="0"/>
    <n v="0"/>
    <n v="0"/>
    <n v="22.372"/>
    <n v="25.568000000000001"/>
    <n v="22.372"/>
    <n v="20.774000000000001"/>
    <n v="19.815200000000001"/>
    <n v="0"/>
    <n v="0"/>
    <n v="0"/>
    <n v="0"/>
    <n v="0"/>
    <n v="0"/>
    <n v="100"/>
    <n v="100"/>
    <n v="100"/>
    <n v="100"/>
  </r>
  <r>
    <n v="622634"/>
    <x v="616"/>
    <n v="20200313"/>
    <m/>
    <s v="COLOR"/>
    <x v="407"/>
    <s v="COSMETIC BRUSH RESTAGE - LATAM - KABUKI BRUSH"/>
    <n v="1221192"/>
    <x v="616"/>
    <n v="1"/>
    <s v="IN-LINE (EXCL NR)"/>
    <s v="PACK PRICE - MARKETING SET"/>
    <n v="0.49099999999999999"/>
    <m/>
    <n v="7.0650000000000004"/>
    <m/>
    <m/>
    <n v="30.98"/>
    <n v="36.99"/>
    <n v="1108"/>
    <n v="1108"/>
    <n v="45"/>
    <s v="WORK IN PROGRESS"/>
    <n v="134690344"/>
    <s v="NO INCENTIVE"/>
    <s v="N"/>
    <s v="N"/>
    <s v="N"/>
    <s v="N"/>
    <x v="3"/>
    <n v="134690453"/>
    <n v="28"/>
    <n v="11"/>
    <n v="20230306"/>
    <s v="CUSTOMER"/>
    <n v="15"/>
    <s v="Y"/>
    <s v="Tech rep lvl + Dia a Dia + VGF2"/>
    <s v="FULL PAYMENT"/>
    <m/>
    <n v="16375.018099999999"/>
    <n v="8546.9981000000007"/>
    <n v="67.489999999999995"/>
    <m/>
    <s v="MAKE UP BRUSH"/>
    <s v="BRUSHES/COMBS"/>
    <s v="IMPLEMENTS"/>
    <s v="FEMALE"/>
    <s v="AVON"/>
    <s v="AVON"/>
    <n v="1"/>
    <n v="10"/>
    <n v="100"/>
    <s v="N"/>
    <s v="N"/>
    <n v="50449"/>
    <n v="1"/>
    <s v="N"/>
    <s v="RP"/>
    <n v="28"/>
    <n v="36.99"/>
    <n v="36.99"/>
    <m/>
    <m/>
    <m/>
    <m/>
    <s v="N"/>
    <m/>
    <m/>
    <n v="134690447"/>
    <x v="10"/>
    <m/>
    <n v="44"/>
    <s v="AVON COLOR - 8"/>
    <s v="N"/>
    <m/>
    <s v="N"/>
    <s v="N"/>
    <n v="20230306"/>
    <m/>
    <n v="134690344"/>
    <s v="MIXED"/>
    <s v="Tech rep lvl"/>
    <s v="CosmÃ©ticos"/>
    <n v="1"/>
    <m/>
    <n v="0"/>
    <n v="0"/>
    <n v="100"/>
    <n v="134690452"/>
    <n v="999"/>
    <n v="2"/>
    <x v="9"/>
    <x v="13"/>
    <n v="0.49099999999999999"/>
    <n v="0.56110000000000004"/>
    <n v="0.49099999999999999"/>
    <n v="0.45590000000000003"/>
    <n v="0.43490000000000001"/>
    <n v="30.98"/>
    <n v="30.98"/>
    <n v="30.98"/>
    <n v="30.98"/>
    <n v="30.98"/>
    <s v="Brasil + Dia a Dia + VGF2"/>
    <s v="Bronze + Dia a Dia + VGF2"/>
    <s v="Prata + Dia a Dia + VGF2"/>
    <s v="Ouro + Dia a Dia + VGF2"/>
    <s v="Estrela + Dia a Dia + VGF2"/>
    <n v="30"/>
    <n v="20"/>
    <n v="30"/>
    <n v="35"/>
    <n v="38"/>
    <n v="42.57"/>
    <n v="42.57"/>
    <n v="42.57"/>
    <n v="42.57"/>
    <n v="42.57"/>
    <n v="0"/>
    <n v="0"/>
    <n v="0"/>
    <n v="0"/>
    <n v="0"/>
    <n v="21.686"/>
    <n v="24.783999999999999"/>
    <n v="21.686"/>
    <n v="20.137"/>
    <n v="19.207599999999999"/>
    <n v="0"/>
    <n v="0"/>
    <n v="0"/>
    <n v="0"/>
    <n v="0"/>
    <n v="0"/>
    <n v="100"/>
    <n v="100"/>
    <n v="100"/>
    <n v="100"/>
  </r>
  <r>
    <n v="622635"/>
    <x v="615"/>
    <n v="20200313"/>
    <m/>
    <s v="COLOR"/>
    <x v="407"/>
    <s v="COSMETIC BRUSH RESTAGE - LATAM - FLAT BUFFING BRUSH"/>
    <n v="1221193"/>
    <x v="615"/>
    <n v="1"/>
    <s v="IN-LINE (EXCL NR)"/>
    <s v="PACK PRICE - MARKETING SET"/>
    <n v="0.49099999999999999"/>
    <m/>
    <n v="6.3789999999999996"/>
    <m/>
    <m/>
    <n v="31.96"/>
    <n v="41.99"/>
    <n v="1108"/>
    <n v="1108"/>
    <n v="45"/>
    <s v="WORK IN PROGRESS"/>
    <n v="134690344"/>
    <s v="NO INCENTIVE"/>
    <s v="N"/>
    <s v="Y"/>
    <s v="N"/>
    <s v="N"/>
    <x v="3"/>
    <n v="134690449"/>
    <n v="28"/>
    <n v="11"/>
    <n v="20230306"/>
    <s v="CUSTOMER"/>
    <n v="15"/>
    <s v="Y"/>
    <s v="Tech rep lvl + Dia a Dia + VGF2"/>
    <s v="FULL PAYMENT"/>
    <m/>
    <n v="16893.0141"/>
    <n v="9825.0820999999996"/>
    <n v="71.540000000000006"/>
    <m/>
    <s v="MAKE UP BRUSH"/>
    <s v="BRUSHES/COMBS"/>
    <s v="IMPLEMENTS"/>
    <s v="FEMALE"/>
    <s v="AVON"/>
    <s v="AVON"/>
    <n v="1"/>
    <n v="10"/>
    <n v="100"/>
    <s v="N"/>
    <s v="N"/>
    <n v="50453"/>
    <n v="1"/>
    <s v="N"/>
    <m/>
    <m/>
    <m/>
    <m/>
    <m/>
    <m/>
    <m/>
    <m/>
    <s v="N"/>
    <m/>
    <m/>
    <n v="134690447"/>
    <x v="10"/>
    <m/>
    <n v="44"/>
    <s v="AVON COLOR - 8"/>
    <s v="N"/>
    <m/>
    <s v="N"/>
    <s v="N"/>
    <n v="20230306"/>
    <m/>
    <n v="134690344"/>
    <s v="MIXED"/>
    <s v="Tech rep lvl"/>
    <s v="CosmÃ©ticos"/>
    <n v="1"/>
    <m/>
    <n v="0"/>
    <n v="0"/>
    <n v="100"/>
    <n v="134690448"/>
    <n v="999"/>
    <n v="2"/>
    <x v="9"/>
    <x v="13"/>
    <n v="0.49099999999999999"/>
    <n v="0.56110000000000004"/>
    <n v="0.49099999999999999"/>
    <n v="0.45590000000000003"/>
    <n v="0.43490000000000001"/>
    <n v="31.96"/>
    <n v="31.96"/>
    <n v="31.96"/>
    <n v="31.96"/>
    <n v="31.96"/>
    <s v="Brasil + Dia a Dia + VGF2"/>
    <s v="Bronze + Dia a Dia + VGF2"/>
    <s v="Prata + Dia a Dia + VGF2"/>
    <s v="Ouro + Dia a Dia + VGF2"/>
    <s v="Estrela + Dia a Dia + VGF2"/>
    <n v="30"/>
    <n v="20"/>
    <n v="30"/>
    <n v="35"/>
    <n v="38"/>
    <n v="42.57"/>
    <n v="42.57"/>
    <n v="42.57"/>
    <n v="42.57"/>
    <n v="42.57"/>
    <n v="0"/>
    <n v="0"/>
    <n v="0"/>
    <n v="0"/>
    <n v="0"/>
    <n v="22.372"/>
    <n v="25.568000000000001"/>
    <n v="22.372"/>
    <n v="20.774000000000001"/>
    <n v="19.815200000000001"/>
    <n v="0"/>
    <n v="0"/>
    <n v="0"/>
    <n v="0"/>
    <n v="0"/>
    <n v="0"/>
    <n v="100"/>
    <n v="100"/>
    <n v="100"/>
    <n v="100"/>
  </r>
  <r>
    <n v="567329"/>
    <x v="1088"/>
    <n v="20150318"/>
    <m/>
    <s v="COLOR"/>
    <x v="408"/>
    <s v="AVON SHARPENER FABER CASTELL"/>
    <n v="1190097"/>
    <x v="1088"/>
    <n v="1"/>
    <s v="IN-LINE (EXCL NR)"/>
    <s v="REPRESENTATIVE OFFER"/>
    <n v="0.70330000000000004"/>
    <m/>
    <n v="2.766"/>
    <m/>
    <m/>
    <n v="13.99"/>
    <n v="19.989999999999998"/>
    <n v="4011"/>
    <n v="4011"/>
    <n v="7"/>
    <s v="WORK IN PROGRESS"/>
    <n v="134690540"/>
    <s v="NO INCENTIVE"/>
    <s v="N"/>
    <s v="N"/>
    <s v="N"/>
    <s v="N"/>
    <x v="2"/>
    <n v="134991770"/>
    <n v="28"/>
    <n v="43"/>
    <n v="20230306"/>
    <s v="NET ITEM"/>
    <n v="15"/>
    <s v="Y"/>
    <s v="Tech rep lvl + Dia a Dia + VGF2"/>
    <s v="FULL PAYMENT"/>
    <m/>
    <n v="38345.667200000004"/>
    <n v="27251.2412"/>
    <n v="80.33"/>
    <m/>
    <s v="SHARPENER"/>
    <s v="IMPLEMENTS/ACCESSORIES"/>
    <s v="IMPLEMENTS"/>
    <s v="FEMALE"/>
    <s v="AVON COLOR"/>
    <s v="AC (NO SUB BRAND APPLIES)"/>
    <n v="1"/>
    <n v="100"/>
    <n v="100"/>
    <s v="N"/>
    <s v="N"/>
    <n v="51271"/>
    <m/>
    <s v="N"/>
    <m/>
    <m/>
    <m/>
    <m/>
    <m/>
    <m/>
    <m/>
    <m/>
    <s v="N"/>
    <n v="60853019"/>
    <s v="NCF"/>
    <m/>
    <x v="0"/>
    <m/>
    <n v="6"/>
    <s v="NCF BEAUTY"/>
    <s v="N"/>
    <m/>
    <m/>
    <s v="N"/>
    <n v="20230306"/>
    <m/>
    <n v="134690540"/>
    <s v="MIXED"/>
    <s v="Tech rep lvl"/>
    <s v="CosmÃ©ticos"/>
    <n v="1"/>
    <m/>
    <n v="0"/>
    <n v="0"/>
    <n v="100"/>
    <n v="134991769"/>
    <n v="999"/>
    <n v="2"/>
    <x v="0"/>
    <x v="0"/>
    <n v="0.70330000000000004"/>
    <n v="0.70330000000000004"/>
    <n v="0.70330000000000004"/>
    <n v="0.70330000000000004"/>
    <n v="0.70330000000000004"/>
    <n v="13.99"/>
    <n v="15.99"/>
    <n v="13.99"/>
    <n v="12.99"/>
    <n v="12.39"/>
    <s v="Brasil + Dia a Dia + VGF2"/>
    <s v="Bronze + Dia a Dia + VGF2"/>
    <s v="Prata + Dia a Dia + VGF2"/>
    <s v="Ouro + Dia a Dia + VGF2"/>
    <s v="Estrela + Dia a Dia + VGF2"/>
    <n v="30"/>
    <n v="20"/>
    <n v="30"/>
    <n v="35"/>
    <n v="38"/>
    <n v="42.19"/>
    <n v="42.19"/>
    <n v="42.19"/>
    <n v="42.19"/>
    <n v="42.19"/>
    <n v="0"/>
    <n v="0"/>
    <n v="0"/>
    <n v="0"/>
    <n v="0"/>
    <n v="13.99"/>
    <n v="15.99"/>
    <n v="13.99"/>
    <n v="12.99"/>
    <n v="12.39"/>
    <n v="6"/>
    <n v="4"/>
    <n v="6"/>
    <n v="7"/>
    <n v="7.6"/>
    <n v="30"/>
    <n v="79"/>
    <n v="69"/>
    <n v="64"/>
    <n v="61"/>
  </r>
  <r>
    <n v="620745"/>
    <x v="1089"/>
    <n v="20200311"/>
    <m/>
    <s v="COLOR"/>
    <x v="408"/>
    <s v="AVON GEL SHINE NAIL ENAMEL"/>
    <n v="1202033"/>
    <x v="1089"/>
    <n v="1"/>
    <s v="IN-LINE (EXCL NR)"/>
    <s v="REPRESENTATIVE OFFER"/>
    <n v="0.54369999999999996"/>
    <m/>
    <n v="1.8420000000000001"/>
    <m/>
    <m/>
    <n v="13.99"/>
    <n v="19.989999999999998"/>
    <n v="135"/>
    <n v="135"/>
    <n v="7"/>
    <s v="WORK IN PROGRESS"/>
    <n v="134690540"/>
    <s v="NO INCENTIVE"/>
    <s v="N"/>
    <s v="N"/>
    <s v="N"/>
    <s v="N"/>
    <x v="2"/>
    <n v="134690616"/>
    <n v="28"/>
    <n v="43"/>
    <n v="20230306"/>
    <s v="NET ITEM"/>
    <n v="15"/>
    <s v="Y"/>
    <s v="Tech rep lvl + Dia a Dia + VGF2"/>
    <s v="FULL PAYMENT"/>
    <m/>
    <n v="996.41179999999997"/>
    <n v="747.74180000000001"/>
    <n v="83.05"/>
    <m/>
    <s v="NAIL ENAMEL"/>
    <s v="NAIL ENAMEL/TINT"/>
    <s v="NAIL COLOR"/>
    <s v="FEMALE"/>
    <s v="AVON TRUE"/>
    <s v="AVON TRUE COLOR"/>
    <n v="1"/>
    <n v="100"/>
    <s v="5.26"/>
    <s v="N"/>
    <s v="N"/>
    <n v="51252"/>
    <m/>
    <s v="N"/>
    <m/>
    <m/>
    <m/>
    <m/>
    <m/>
    <m/>
    <m/>
    <m/>
    <s v="N"/>
    <n v="60853019"/>
    <s v="NCF"/>
    <m/>
    <x v="0"/>
    <m/>
    <n v="6"/>
    <s v="NCF BEAUTY"/>
    <s v="N"/>
    <m/>
    <m/>
    <s v="N"/>
    <n v="20230306"/>
    <m/>
    <n v="134690540"/>
    <s v="MIXED"/>
    <s v="Tech rep lvl"/>
    <s v="CosmÃ©ticos"/>
    <n v="1"/>
    <m/>
    <n v="0"/>
    <n v="0"/>
    <n v="100"/>
    <n v="134690607"/>
    <n v="999"/>
    <n v="2"/>
    <x v="0"/>
    <x v="0"/>
    <n v="0.54369999999999996"/>
    <n v="0.54369999999999996"/>
    <n v="0.54369999999999996"/>
    <n v="0.54369999999999996"/>
    <n v="0.54369999999999996"/>
    <n v="13.99"/>
    <n v="15.99"/>
    <n v="13.99"/>
    <n v="12.99"/>
    <n v="12.39"/>
    <s v="Brasil + Dia a Dia + VGF2"/>
    <s v="Bronze + Dia a Dia + VGF2"/>
    <s v="Prata + Dia a Dia + VGF2"/>
    <s v="Ouro + Dia a Dia + VGF2"/>
    <s v="Estrela + Dia a Dia + VGF2"/>
    <n v="30"/>
    <n v="20"/>
    <n v="30"/>
    <n v="35"/>
    <n v="38"/>
    <n v="83.92"/>
    <n v="83.92"/>
    <n v="83.92"/>
    <n v="83.92"/>
    <n v="83.92"/>
    <n v="0"/>
    <n v="0"/>
    <n v="0"/>
    <n v="0"/>
    <n v="0"/>
    <n v="13.99"/>
    <n v="15.99"/>
    <n v="13.99"/>
    <n v="12.99"/>
    <n v="12.39"/>
    <n v="6"/>
    <n v="4"/>
    <n v="6"/>
    <n v="7"/>
    <n v="7.6"/>
    <n v="30"/>
    <n v="79"/>
    <n v="69"/>
    <n v="64"/>
    <n v="61"/>
  </r>
  <r>
    <n v="620746"/>
    <x v="1090"/>
    <n v="20200311"/>
    <m/>
    <s v="COLOR"/>
    <x v="408"/>
    <s v="AVON GEL SHINE NAIL ENAMEL"/>
    <n v="1202033"/>
    <x v="1090"/>
    <n v="1"/>
    <s v="IN-LINE (EXCL NR)"/>
    <s v="REPRESENTATIVE OFFER"/>
    <n v="0.54369999999999996"/>
    <m/>
    <n v="1.881"/>
    <m/>
    <m/>
    <n v="13.99"/>
    <n v="19.989999999999998"/>
    <n v="65"/>
    <n v="65"/>
    <n v="7"/>
    <s v="WORK IN PROGRESS"/>
    <n v="134690540"/>
    <s v="NO INCENTIVE"/>
    <s v="N"/>
    <s v="N"/>
    <s v="N"/>
    <s v="N"/>
    <x v="2"/>
    <n v="134690621"/>
    <n v="28"/>
    <n v="43"/>
    <n v="20230306"/>
    <s v="NET ITEM"/>
    <n v="15"/>
    <s v="Y"/>
    <s v="Tech rep lvl + Dia a Dia + VGF2"/>
    <s v="FULL PAYMENT"/>
    <m/>
    <n v="478.6463"/>
    <n v="356.38130000000001"/>
    <n v="82.69"/>
    <m/>
    <s v="NAIL ENAMEL"/>
    <s v="NAIL ENAMEL/TINT"/>
    <s v="NAIL COLOR"/>
    <s v="FEMALE"/>
    <s v="AVON TRUE"/>
    <s v="AVON TRUE COLOR"/>
    <n v="1"/>
    <n v="100"/>
    <s v="5.26"/>
    <s v="N"/>
    <s v="N"/>
    <n v="51237"/>
    <m/>
    <s v="N"/>
    <m/>
    <m/>
    <m/>
    <m/>
    <m/>
    <m/>
    <m/>
    <m/>
    <s v="N"/>
    <n v="60853019"/>
    <s v="NCF"/>
    <m/>
    <x v="0"/>
    <m/>
    <n v="6"/>
    <s v="NCF BEAUTY"/>
    <s v="N"/>
    <m/>
    <m/>
    <s v="N"/>
    <n v="20230306"/>
    <m/>
    <n v="134690540"/>
    <s v="MIXED"/>
    <s v="Tech rep lvl"/>
    <s v="CosmÃ©ticos"/>
    <n v="1"/>
    <m/>
    <n v="0"/>
    <n v="0"/>
    <n v="100"/>
    <n v="134690607"/>
    <n v="999"/>
    <n v="2"/>
    <x v="0"/>
    <x v="0"/>
    <n v="0.54369999999999996"/>
    <n v="0.54369999999999996"/>
    <n v="0.54369999999999996"/>
    <n v="0.54369999999999996"/>
    <n v="0.54369999999999996"/>
    <n v="13.99"/>
    <n v="15.99"/>
    <n v="13.99"/>
    <n v="12.99"/>
    <n v="12.39"/>
    <s v="Brasil + Dia a Dia + VGF2"/>
    <s v="Bronze + Dia a Dia + VGF2"/>
    <s v="Prata + Dia a Dia + VGF2"/>
    <s v="Ouro + Dia a Dia + VGF2"/>
    <s v="Estrela + Dia a Dia + VGF2"/>
    <n v="30"/>
    <n v="20"/>
    <n v="30"/>
    <n v="35"/>
    <n v="38"/>
    <n v="83.92"/>
    <n v="83.92"/>
    <n v="83.92"/>
    <n v="83.92"/>
    <n v="83.92"/>
    <n v="0"/>
    <n v="0"/>
    <n v="0"/>
    <n v="0"/>
    <n v="0"/>
    <n v="13.99"/>
    <n v="15.99"/>
    <n v="13.99"/>
    <n v="12.99"/>
    <n v="12.39"/>
    <n v="6"/>
    <n v="4"/>
    <n v="6"/>
    <n v="7"/>
    <n v="7.6"/>
    <n v="30"/>
    <n v="79"/>
    <n v="69"/>
    <n v="64"/>
    <n v="61"/>
  </r>
  <r>
    <n v="620752"/>
    <x v="1091"/>
    <n v="20200311"/>
    <m/>
    <s v="COLOR"/>
    <x v="408"/>
    <s v="AVON GEL SHINE NAIL ENAMEL"/>
    <n v="1202033"/>
    <x v="1091"/>
    <n v="1"/>
    <s v="IN-LINE (EXCL NR)"/>
    <s v="REPRESENTATIVE OFFER"/>
    <n v="0.54369999999999996"/>
    <m/>
    <n v="1.516"/>
    <m/>
    <m/>
    <n v="13.99"/>
    <n v="19.989999999999998"/>
    <n v="123"/>
    <n v="123"/>
    <n v="7"/>
    <s v="WORK IN PROGRESS"/>
    <n v="134690540"/>
    <s v="NO INCENTIVE"/>
    <s v="N"/>
    <s v="N"/>
    <s v="N"/>
    <s v="N"/>
    <x v="2"/>
    <n v="134690612"/>
    <n v="28"/>
    <n v="43"/>
    <n v="20230306"/>
    <s v="NET ITEM"/>
    <n v="15"/>
    <s v="Y"/>
    <s v="Tech rep lvl + Dia a Dia + VGF2"/>
    <s v="FULL PAYMENT"/>
    <m/>
    <n v="907.74519999999995"/>
    <n v="721.27719999999999"/>
    <n v="86.05"/>
    <m/>
    <s v="NAIL ENAMEL"/>
    <s v="NAIL ENAMEL/TINT"/>
    <s v="NAIL COLOR"/>
    <s v="FEMALE"/>
    <s v="AVON TRUE"/>
    <s v="AVON TRUE COLOR"/>
    <n v="1"/>
    <n v="100"/>
    <s v="5.26"/>
    <s v="N"/>
    <s v="N"/>
    <n v="51362"/>
    <m/>
    <s v="N"/>
    <m/>
    <m/>
    <m/>
    <m/>
    <m/>
    <m/>
    <m/>
    <m/>
    <s v="N"/>
    <n v="60853019"/>
    <s v="NCF"/>
    <m/>
    <x v="0"/>
    <m/>
    <n v="6"/>
    <s v="NCF BEAUTY"/>
    <s v="N"/>
    <m/>
    <m/>
    <s v="N"/>
    <n v="20230306"/>
    <m/>
    <n v="134690540"/>
    <s v="MIXED"/>
    <s v="Tech rep lvl"/>
    <s v="CosmÃ©ticos"/>
    <n v="1"/>
    <m/>
    <n v="0"/>
    <n v="0"/>
    <n v="100"/>
    <n v="134690607"/>
    <n v="999"/>
    <n v="2"/>
    <x v="0"/>
    <x v="0"/>
    <n v="0.54369999999999996"/>
    <n v="0.54369999999999996"/>
    <n v="0.54369999999999996"/>
    <n v="0.54369999999999996"/>
    <n v="0.54369999999999996"/>
    <n v="13.99"/>
    <n v="15.99"/>
    <n v="13.99"/>
    <n v="12.99"/>
    <n v="12.39"/>
    <s v="Brasil + Dia a Dia + VGF2"/>
    <s v="Bronze + Dia a Dia + VGF2"/>
    <s v="Prata + Dia a Dia + VGF2"/>
    <s v="Ouro + Dia a Dia + VGF2"/>
    <s v="Estrela + Dia a Dia + VGF2"/>
    <n v="30"/>
    <n v="20"/>
    <n v="30"/>
    <n v="35"/>
    <n v="38"/>
    <n v="83.92"/>
    <n v="83.92"/>
    <n v="83.92"/>
    <n v="83.92"/>
    <n v="83.92"/>
    <n v="0"/>
    <n v="0"/>
    <n v="0"/>
    <n v="0"/>
    <n v="0"/>
    <n v="13.99"/>
    <n v="15.99"/>
    <n v="13.99"/>
    <n v="12.99"/>
    <n v="12.39"/>
    <n v="6"/>
    <n v="4"/>
    <n v="6"/>
    <n v="7"/>
    <n v="7.6"/>
    <n v="30"/>
    <n v="79"/>
    <n v="69"/>
    <n v="64"/>
    <n v="61"/>
  </r>
  <r>
    <n v="620754"/>
    <x v="1092"/>
    <n v="20200311"/>
    <m/>
    <s v="COLOR"/>
    <x v="408"/>
    <s v="AVON GEL SHINE NAIL ENAMEL"/>
    <n v="1202033"/>
    <x v="1092"/>
    <n v="1"/>
    <s v="IN-LINE (EXCL NR)"/>
    <s v="REPRESENTATIVE OFFER"/>
    <n v="0.54369999999999996"/>
    <m/>
    <n v="1.8779999999999999"/>
    <m/>
    <m/>
    <n v="13.99"/>
    <n v="19.989999999999998"/>
    <n v="169"/>
    <n v="169"/>
    <n v="7"/>
    <s v="WORK IN PROGRESS"/>
    <n v="134690540"/>
    <s v="NO INCENTIVE"/>
    <s v="N"/>
    <s v="N"/>
    <s v="N"/>
    <s v="N"/>
    <x v="2"/>
    <n v="134690622"/>
    <n v="28"/>
    <n v="43"/>
    <n v="20230306"/>
    <s v="NET ITEM"/>
    <n v="15"/>
    <s v="Y"/>
    <s v="Tech rep lvl + Dia a Dia + VGF2"/>
    <s v="FULL PAYMENT"/>
    <m/>
    <n v="1247.8513"/>
    <n v="930.46929999999998"/>
    <n v="82.72"/>
    <m/>
    <s v="NAIL ENAMEL"/>
    <s v="NAIL ENAMEL/TINT"/>
    <s v="NAIL COLOR"/>
    <s v="FEMALE"/>
    <s v="AVON TRUE"/>
    <s v="AVON TRUE COLOR"/>
    <n v="1"/>
    <n v="100"/>
    <s v="5.26"/>
    <s v="N"/>
    <s v="N"/>
    <n v="51348"/>
    <m/>
    <s v="N"/>
    <m/>
    <m/>
    <m/>
    <m/>
    <m/>
    <m/>
    <m/>
    <m/>
    <s v="N"/>
    <n v="60853019"/>
    <s v="NCF"/>
    <m/>
    <x v="0"/>
    <m/>
    <n v="6"/>
    <s v="NCF BEAUTY"/>
    <s v="N"/>
    <m/>
    <m/>
    <s v="N"/>
    <n v="20230306"/>
    <m/>
    <n v="134690540"/>
    <s v="MIXED"/>
    <s v="Tech rep lvl"/>
    <s v="CosmÃ©ticos"/>
    <n v="1"/>
    <m/>
    <n v="0"/>
    <n v="0"/>
    <n v="100"/>
    <n v="134690607"/>
    <n v="999"/>
    <n v="2"/>
    <x v="0"/>
    <x v="0"/>
    <n v="0.54369999999999996"/>
    <n v="0.54369999999999996"/>
    <n v="0.54369999999999996"/>
    <n v="0.54369999999999996"/>
    <n v="0.54369999999999996"/>
    <n v="13.99"/>
    <n v="15.99"/>
    <n v="13.99"/>
    <n v="12.99"/>
    <n v="12.39"/>
    <s v="Brasil + Dia a Dia + VGF2"/>
    <s v="Bronze + Dia a Dia + VGF2"/>
    <s v="Prata + Dia a Dia + VGF2"/>
    <s v="Ouro + Dia a Dia + VGF2"/>
    <s v="Estrela + Dia a Dia + VGF2"/>
    <n v="30"/>
    <n v="20"/>
    <n v="30"/>
    <n v="35"/>
    <n v="38"/>
    <n v="83.92"/>
    <n v="83.92"/>
    <n v="83.92"/>
    <n v="83.92"/>
    <n v="83.92"/>
    <n v="0"/>
    <n v="0"/>
    <n v="0"/>
    <n v="0"/>
    <n v="0"/>
    <n v="13.99"/>
    <n v="15.99"/>
    <n v="13.99"/>
    <n v="12.99"/>
    <n v="12.39"/>
    <n v="6"/>
    <n v="4"/>
    <n v="6"/>
    <n v="7"/>
    <n v="7.6"/>
    <n v="30"/>
    <n v="79"/>
    <n v="69"/>
    <n v="64"/>
    <n v="61"/>
  </r>
  <r>
    <n v="620762"/>
    <x v="1093"/>
    <n v="20200311"/>
    <m/>
    <s v="COLOR"/>
    <x v="408"/>
    <s v="AVON GEL SHINE NAIL ENAMEL"/>
    <n v="1202033"/>
    <x v="1093"/>
    <n v="1"/>
    <s v="IN-LINE (EXCL NR)"/>
    <s v="REPRESENTATIVE OFFER"/>
    <n v="0.54369999999999996"/>
    <m/>
    <n v="1.917"/>
    <m/>
    <m/>
    <n v="13.99"/>
    <n v="19.989999999999998"/>
    <n v="152"/>
    <n v="152"/>
    <n v="7"/>
    <s v="WORK IN PROGRESS"/>
    <n v="134690540"/>
    <s v="NO INCENTIVE"/>
    <s v="N"/>
    <s v="N"/>
    <s v="N"/>
    <s v="N"/>
    <x v="2"/>
    <n v="134690613"/>
    <n v="28"/>
    <n v="43"/>
    <n v="20230306"/>
    <s v="NET ITEM"/>
    <n v="15"/>
    <s v="Y"/>
    <s v="Tech rep lvl + Dia a Dia + VGF2"/>
    <s v="FULL PAYMENT"/>
    <m/>
    <n v="1121.1529"/>
    <n v="829.76890000000003"/>
    <n v="82.36"/>
    <m/>
    <s v="NAIL ENAMEL"/>
    <s v="NAIL ENAMEL/TINT"/>
    <s v="NAIL COLOR"/>
    <s v="FEMALE"/>
    <s v="AVON TRUE"/>
    <s v="AVON TRUE COLOR"/>
    <n v="1"/>
    <n v="100"/>
    <s v="5.26"/>
    <s v="N"/>
    <s v="N"/>
    <n v="51382"/>
    <m/>
    <s v="N"/>
    <m/>
    <m/>
    <m/>
    <m/>
    <m/>
    <m/>
    <m/>
    <m/>
    <s v="N"/>
    <n v="60853019"/>
    <s v="NCF"/>
    <m/>
    <x v="0"/>
    <m/>
    <n v="6"/>
    <s v="NCF BEAUTY"/>
    <s v="N"/>
    <m/>
    <m/>
    <s v="N"/>
    <n v="20230306"/>
    <m/>
    <n v="134690540"/>
    <s v="MIXED"/>
    <s v="Tech rep lvl"/>
    <s v="CosmÃ©ticos"/>
    <n v="1"/>
    <m/>
    <n v="0"/>
    <n v="0"/>
    <n v="100"/>
    <n v="134690607"/>
    <n v="999"/>
    <n v="2"/>
    <x v="0"/>
    <x v="0"/>
    <n v="0.54369999999999996"/>
    <n v="0.54369999999999996"/>
    <n v="0.54369999999999996"/>
    <n v="0.54369999999999996"/>
    <n v="0.54369999999999996"/>
    <n v="13.99"/>
    <n v="15.99"/>
    <n v="13.99"/>
    <n v="12.99"/>
    <n v="12.39"/>
    <s v="Brasil + Dia a Dia + VGF2"/>
    <s v="Bronze + Dia a Dia + VGF2"/>
    <s v="Prata + Dia a Dia + VGF2"/>
    <s v="Ouro + Dia a Dia + VGF2"/>
    <s v="Estrela + Dia a Dia + VGF2"/>
    <n v="30"/>
    <n v="20"/>
    <n v="30"/>
    <n v="35"/>
    <n v="38"/>
    <n v="83.92"/>
    <n v="83.92"/>
    <n v="83.92"/>
    <n v="83.92"/>
    <n v="83.92"/>
    <n v="0"/>
    <n v="0"/>
    <n v="0"/>
    <n v="0"/>
    <n v="0"/>
    <n v="13.99"/>
    <n v="15.99"/>
    <n v="13.99"/>
    <n v="12.99"/>
    <n v="12.39"/>
    <n v="6"/>
    <n v="4"/>
    <n v="6"/>
    <n v="7"/>
    <n v="7.6"/>
    <n v="30"/>
    <n v="79"/>
    <n v="69"/>
    <n v="64"/>
    <n v="61"/>
  </r>
  <r>
    <n v="620767"/>
    <x v="1094"/>
    <n v="20200311"/>
    <m/>
    <s v="COLOR"/>
    <x v="408"/>
    <s v="AVON GEL SHINE NAIL ENAMEL"/>
    <n v="1202033"/>
    <x v="1094"/>
    <n v="1"/>
    <s v="IN-LINE (EXCL NR)"/>
    <s v="REPRESENTATIVE OFFER"/>
    <n v="0.54369999999999996"/>
    <m/>
    <n v="2.0129999999999999"/>
    <m/>
    <m/>
    <n v="13.99"/>
    <n v="19.989999999999998"/>
    <n v="159"/>
    <n v="159"/>
    <n v="7"/>
    <s v="WORK IN PROGRESS"/>
    <n v="134690540"/>
    <s v="NO INCENTIVE"/>
    <s v="N"/>
    <s v="N"/>
    <s v="N"/>
    <s v="N"/>
    <x v="2"/>
    <n v="134690614"/>
    <n v="28"/>
    <n v="43"/>
    <n v="20230306"/>
    <s v="NET ITEM"/>
    <n v="15"/>
    <s v="Y"/>
    <s v="Tech rep lvl + Dia a Dia + VGF2"/>
    <s v="FULL PAYMENT"/>
    <m/>
    <n v="1172.9838"/>
    <n v="852.91679999999997"/>
    <n v="81.48"/>
    <m/>
    <s v="NAIL ENAMEL"/>
    <s v="NAIL ENAMEL/TINT"/>
    <s v="NAIL COLOR"/>
    <s v="FEMALE"/>
    <s v="AVON TRUE"/>
    <s v="AVON TRUE COLOR"/>
    <n v="1"/>
    <n v="100"/>
    <s v="5.26"/>
    <s v="N"/>
    <s v="N"/>
    <n v="51276"/>
    <m/>
    <s v="N"/>
    <m/>
    <m/>
    <m/>
    <m/>
    <m/>
    <m/>
    <m/>
    <m/>
    <s v="N"/>
    <n v="60853019"/>
    <s v="NCF"/>
    <m/>
    <x v="0"/>
    <m/>
    <n v="6"/>
    <s v="NCF BEAUTY"/>
    <s v="N"/>
    <m/>
    <m/>
    <s v="N"/>
    <n v="20230306"/>
    <m/>
    <n v="134690540"/>
    <s v="MIXED"/>
    <s v="Tech rep lvl"/>
    <s v="CosmÃ©ticos"/>
    <n v="1"/>
    <m/>
    <n v="0"/>
    <n v="0"/>
    <n v="100"/>
    <n v="134690607"/>
    <n v="999"/>
    <n v="2"/>
    <x v="0"/>
    <x v="0"/>
    <n v="0.54369999999999996"/>
    <n v="0.54369999999999996"/>
    <n v="0.54369999999999996"/>
    <n v="0.54369999999999996"/>
    <n v="0.54369999999999996"/>
    <n v="13.99"/>
    <n v="15.99"/>
    <n v="13.99"/>
    <n v="12.99"/>
    <n v="12.39"/>
    <s v="Brasil + Dia a Dia + VGF2"/>
    <s v="Bronze + Dia a Dia + VGF2"/>
    <s v="Prata + Dia a Dia + VGF2"/>
    <s v="Ouro + Dia a Dia + VGF2"/>
    <s v="Estrela + Dia a Dia + VGF2"/>
    <n v="30"/>
    <n v="20"/>
    <n v="30"/>
    <n v="35"/>
    <n v="38"/>
    <n v="83.92"/>
    <n v="83.92"/>
    <n v="83.92"/>
    <n v="83.92"/>
    <n v="83.92"/>
    <n v="0"/>
    <n v="0"/>
    <n v="0"/>
    <n v="0"/>
    <n v="0"/>
    <n v="13.99"/>
    <n v="15.99"/>
    <n v="13.99"/>
    <n v="12.99"/>
    <n v="12.39"/>
    <n v="6"/>
    <n v="4"/>
    <n v="6"/>
    <n v="7"/>
    <n v="7.6"/>
    <n v="30"/>
    <n v="79"/>
    <n v="69"/>
    <n v="64"/>
    <n v="61"/>
  </r>
  <r>
    <n v="621414"/>
    <x v="1095"/>
    <n v="20200310"/>
    <m/>
    <s v="COLOR"/>
    <x v="408"/>
    <s v="AVON MASCARA SUPERSHOCK MAX DE VOLUME PARA CILIOS A PROVA D?AGUA 10G"/>
    <n v="1220639"/>
    <x v="1095"/>
    <n v="1"/>
    <s v="IN-LINE (EXCL NR)"/>
    <s v="REPRESENTATIVE OFFER"/>
    <n v="0.54369999999999996"/>
    <m/>
    <n v="3.4420000000000002"/>
    <m/>
    <m/>
    <n v="24.49"/>
    <n v="34.99"/>
    <n v="1630"/>
    <n v="1630"/>
    <n v="7"/>
    <s v="WORK IN PROGRESS"/>
    <n v="134690540"/>
    <s v="NO INCENTIVE"/>
    <s v="N"/>
    <s v="N"/>
    <s v="N"/>
    <s v="N"/>
    <x v="2"/>
    <n v="136686525"/>
    <n v="28"/>
    <n v="43"/>
    <n v="20230306"/>
    <s v="NET ITEM"/>
    <n v="15"/>
    <s v="Y"/>
    <s v="Tech rep lvl + Dia a Dia + VGF2"/>
    <s v="FULL PAYMENT"/>
    <m/>
    <n v="21086.860799999999"/>
    <n v="15476.400799999999"/>
    <n v="81.91"/>
    <m/>
    <s v="MASCARA"/>
    <s v="MASCARA"/>
    <s v="EYE COLOR"/>
    <s v="FEMALE"/>
    <s v="AVON TRUE"/>
    <s v="AVON TRUE COLOR"/>
    <n v="1"/>
    <n v="100"/>
    <n v="100"/>
    <s v="N"/>
    <s v="N"/>
    <n v="40934"/>
    <m/>
    <s v="N"/>
    <m/>
    <m/>
    <m/>
    <m/>
    <m/>
    <m/>
    <m/>
    <m/>
    <s v="N"/>
    <n v="60853019"/>
    <s v="NCF"/>
    <m/>
    <x v="0"/>
    <m/>
    <n v="6"/>
    <s v="NCF BEAUTY"/>
    <s v="N"/>
    <m/>
    <m/>
    <s v="N"/>
    <n v="20230306"/>
    <m/>
    <n v="134690540"/>
    <s v="MIXED"/>
    <s v="Tech rep lvl"/>
    <s v="CosmÃ©ticos"/>
    <n v="1"/>
    <m/>
    <n v="0"/>
    <n v="0"/>
    <n v="100"/>
    <n v="136686524"/>
    <n v="999"/>
    <n v="2"/>
    <x v="0"/>
    <x v="0"/>
    <n v="0.54369999999999996"/>
    <n v="0.54369999999999996"/>
    <n v="0.54369999999999996"/>
    <n v="0.54369999999999996"/>
    <n v="0.54369999999999996"/>
    <n v="24.49"/>
    <n v="27.99"/>
    <n v="24.49"/>
    <n v="22.74"/>
    <n v="21.69"/>
    <s v="Brasil + Dia a Dia + VGF2"/>
    <s v="Bronze + Dia a Dia + VGF2"/>
    <s v="Prata + Dia a Dia + VGF2"/>
    <s v="Ouro + Dia a Dia + VGF2"/>
    <s v="Estrela + Dia a Dia + VGF2"/>
    <n v="30"/>
    <n v="20"/>
    <n v="30"/>
    <n v="35"/>
    <n v="38"/>
    <n v="83.92"/>
    <n v="83.92"/>
    <n v="83.92"/>
    <n v="83.92"/>
    <n v="83.92"/>
    <n v="0"/>
    <n v="0"/>
    <n v="0"/>
    <n v="0"/>
    <n v="0"/>
    <n v="24.49"/>
    <n v="27.99"/>
    <n v="24.49"/>
    <n v="22.74"/>
    <n v="21.69"/>
    <n v="10.5"/>
    <n v="7"/>
    <n v="10.5"/>
    <n v="12.25"/>
    <n v="13.3"/>
    <n v="30"/>
    <n v="79"/>
    <n v="69"/>
    <n v="64"/>
    <n v="61"/>
  </r>
  <r>
    <n v="621695"/>
    <x v="1096"/>
    <n v="20200311"/>
    <m/>
    <s v="COLOR"/>
    <x v="408"/>
    <s v="Q220 AVON NAIL ROCKET GEL TOP COAT (LATAM ONLY)"/>
    <n v="1220685"/>
    <x v="1096"/>
    <n v="1"/>
    <s v="IN-LINE (EXCL NR)"/>
    <s v="REPRESENTATIVE OFFER"/>
    <n v="0.54369999999999996"/>
    <m/>
    <n v="1.7030000000000001"/>
    <m/>
    <m/>
    <n v="13.99"/>
    <n v="19.989999999999998"/>
    <n v="1500"/>
    <n v="1500"/>
    <n v="7"/>
    <s v="WORK IN PROGRESS"/>
    <n v="134690540"/>
    <s v="NO INCENTIVE"/>
    <s v="N"/>
    <s v="N"/>
    <s v="N"/>
    <s v="N"/>
    <x v="2"/>
    <n v="134690860"/>
    <n v="28"/>
    <n v="43"/>
    <n v="20230306"/>
    <s v="NET ITEM"/>
    <n v="15"/>
    <s v="Y"/>
    <s v="Tech rep lvl + Dia a Dia + VGF2"/>
    <s v="FULL PAYMENT"/>
    <m/>
    <n v="11086.5867"/>
    <n v="8532.0866999999998"/>
    <n v="84.33"/>
    <m/>
    <s v="NAIL TOP COAT"/>
    <s v="BASE &amp; TOP"/>
    <s v="NAIL COLOR"/>
    <s v="FEMALE"/>
    <s v="AVON TRUE"/>
    <s v="AVON TRUE COLOR"/>
    <n v="1"/>
    <n v="100"/>
    <n v="100"/>
    <s v="N"/>
    <s v="N"/>
    <n v="51420"/>
    <m/>
    <s v="N"/>
    <m/>
    <m/>
    <m/>
    <m/>
    <m/>
    <m/>
    <m/>
    <m/>
    <s v="N"/>
    <n v="60853019"/>
    <s v="NCF"/>
    <m/>
    <x v="0"/>
    <m/>
    <n v="6"/>
    <s v="NCF BEAUTY"/>
    <s v="N"/>
    <m/>
    <m/>
    <s v="N"/>
    <n v="20230306"/>
    <m/>
    <n v="134690540"/>
    <s v="MIXED"/>
    <s v="Tech rep lvl"/>
    <s v="CosmÃ©ticos"/>
    <n v="1"/>
    <m/>
    <n v="0"/>
    <n v="0"/>
    <n v="100"/>
    <n v="134690859"/>
    <n v="999"/>
    <n v="2"/>
    <x v="0"/>
    <x v="0"/>
    <n v="0.54369999999999996"/>
    <n v="0.54369999999999996"/>
    <n v="0.54369999999999996"/>
    <n v="0.54369999999999996"/>
    <n v="0.54369999999999996"/>
    <n v="13.99"/>
    <n v="15.99"/>
    <n v="13.99"/>
    <n v="12.99"/>
    <n v="12.39"/>
    <s v="Brasil + Dia a Dia + VGF2"/>
    <s v="Bronze + Dia a Dia + VGF2"/>
    <s v="Prata + Dia a Dia + VGF2"/>
    <s v="Ouro + Dia a Dia + VGF2"/>
    <s v="Estrela + Dia a Dia + VGF2"/>
    <n v="30"/>
    <n v="20"/>
    <n v="30"/>
    <n v="35"/>
    <n v="38"/>
    <n v="83.92"/>
    <n v="83.92"/>
    <n v="83.92"/>
    <n v="83.92"/>
    <n v="83.92"/>
    <n v="0"/>
    <n v="0"/>
    <n v="0"/>
    <n v="0"/>
    <n v="0"/>
    <n v="13.99"/>
    <n v="15.99"/>
    <n v="13.99"/>
    <n v="12.99"/>
    <n v="12.39"/>
    <n v="6"/>
    <n v="4"/>
    <n v="6"/>
    <n v="7"/>
    <n v="7.6"/>
    <n v="30"/>
    <n v="79"/>
    <n v="69"/>
    <n v="64"/>
    <n v="61"/>
  </r>
  <r>
    <n v="622721"/>
    <x v="1097"/>
    <n v="20200311"/>
    <m/>
    <s v="COLOR"/>
    <x v="408"/>
    <s v="AVON GEL SHINE NAIL ENAMEL"/>
    <n v="1202033"/>
    <x v="1097"/>
    <n v="1"/>
    <s v="IN-LINE (EXCL NR)"/>
    <s v="REPRESENTATIVE OFFER"/>
    <n v="0.54369999999999996"/>
    <m/>
    <n v="1.982"/>
    <m/>
    <m/>
    <n v="13.99"/>
    <n v="19.989999999999998"/>
    <n v="84"/>
    <n v="84"/>
    <n v="7"/>
    <s v="WORK IN PROGRESS"/>
    <n v="134690540"/>
    <s v="NO INCENTIVE"/>
    <s v="N"/>
    <s v="N"/>
    <s v="N"/>
    <s v="N"/>
    <x v="2"/>
    <n v="134690609"/>
    <n v="28"/>
    <n v="43"/>
    <n v="20230306"/>
    <s v="NET ITEM"/>
    <n v="15"/>
    <s v="Y"/>
    <s v="Tech rep lvl + Dia a Dia + VGF2"/>
    <s v="FULL PAYMENT"/>
    <m/>
    <n v="619.14380000000006"/>
    <n v="452.6558"/>
    <n v="81.760000000000005"/>
    <m/>
    <s v="NAIL ENAMEL"/>
    <s v="NAIL ENAMEL/TINT"/>
    <s v="NAIL COLOR"/>
    <s v="FEMALE"/>
    <s v="AVON TRUE"/>
    <s v="AVON TRUE COLOR"/>
    <n v="1"/>
    <n v="100"/>
    <s v="5.26"/>
    <s v="N"/>
    <s v="N"/>
    <n v="51434"/>
    <m/>
    <s v="N"/>
    <m/>
    <m/>
    <m/>
    <m/>
    <m/>
    <m/>
    <m/>
    <m/>
    <s v="N"/>
    <n v="60853019"/>
    <s v="NCF"/>
    <m/>
    <x v="0"/>
    <m/>
    <n v="6"/>
    <s v="NCF BEAUTY"/>
    <s v="N"/>
    <m/>
    <m/>
    <s v="N"/>
    <n v="20230306"/>
    <m/>
    <n v="134690540"/>
    <s v="MIXED"/>
    <s v="Tech rep lvl"/>
    <s v="CosmÃ©ticos"/>
    <n v="1"/>
    <m/>
    <n v="0"/>
    <n v="0"/>
    <n v="100"/>
    <n v="134690607"/>
    <n v="999"/>
    <n v="2"/>
    <x v="0"/>
    <x v="0"/>
    <n v="0.54369999999999996"/>
    <n v="0.54369999999999996"/>
    <n v="0.54369999999999996"/>
    <n v="0.54369999999999996"/>
    <n v="0.54369999999999996"/>
    <n v="13.99"/>
    <n v="15.99"/>
    <n v="13.99"/>
    <n v="12.99"/>
    <n v="12.39"/>
    <s v="Brasil + Dia a Dia + VGF2"/>
    <s v="Bronze + Dia a Dia + VGF2"/>
    <s v="Prata + Dia a Dia + VGF2"/>
    <s v="Ouro + Dia a Dia + VGF2"/>
    <s v="Estrela + Dia a Dia + VGF2"/>
    <n v="30"/>
    <n v="20"/>
    <n v="30"/>
    <n v="35"/>
    <n v="38"/>
    <n v="83.92"/>
    <n v="83.92"/>
    <n v="83.92"/>
    <n v="83.92"/>
    <n v="83.92"/>
    <n v="0"/>
    <n v="0"/>
    <n v="0"/>
    <n v="0"/>
    <n v="0"/>
    <n v="13.99"/>
    <n v="15.99"/>
    <n v="13.99"/>
    <n v="12.99"/>
    <n v="12.39"/>
    <n v="6"/>
    <n v="4"/>
    <n v="6"/>
    <n v="7"/>
    <n v="7.6"/>
    <n v="30"/>
    <n v="79"/>
    <n v="69"/>
    <n v="64"/>
    <n v="61"/>
  </r>
  <r>
    <n v="625181"/>
    <x v="1098"/>
    <n v="20210309"/>
    <m/>
    <s v="COLOR"/>
    <x v="408"/>
    <s v="AVON GEL SHINE NAIL ENAMEL"/>
    <n v="1202033"/>
    <x v="1098"/>
    <n v="1"/>
    <s v="IN-LINE (EXCL NR)"/>
    <s v="REPRESENTATIVE OFFER"/>
    <n v="0.54369999999999996"/>
    <m/>
    <n v="1.8740000000000001"/>
    <m/>
    <m/>
    <n v="13.99"/>
    <n v="19.989999999999998"/>
    <n v="69"/>
    <n v="69"/>
    <n v="7"/>
    <s v="WORK IN PROGRESS"/>
    <n v="134690540"/>
    <s v="NO INCENTIVE"/>
    <s v="N"/>
    <s v="N"/>
    <s v="N"/>
    <s v="N"/>
    <x v="2"/>
    <n v="134690623"/>
    <n v="28"/>
    <n v="43"/>
    <n v="20230306"/>
    <s v="NET ITEM"/>
    <n v="15"/>
    <s v="Y"/>
    <s v="Tech rep lvl + Dia a Dia + VGF2"/>
    <s v="FULL PAYMENT"/>
    <m/>
    <n v="508.74549999999999"/>
    <n v="379.43950000000001"/>
    <n v="82.76"/>
    <m/>
    <s v="NAIL ENAMEL"/>
    <s v="NAIL ENAMEL/TINT"/>
    <s v="NAIL COLOR"/>
    <s v="FEMALE"/>
    <s v="AVON TRUE"/>
    <s v="AVON TRUE COLOR"/>
    <n v="1"/>
    <n v="100"/>
    <s v="5.26"/>
    <s v="N"/>
    <s v="N"/>
    <n v="50071"/>
    <m/>
    <s v="N"/>
    <m/>
    <m/>
    <m/>
    <m/>
    <m/>
    <m/>
    <m/>
    <m/>
    <s v="N"/>
    <n v="60853019"/>
    <s v="NCF"/>
    <m/>
    <x v="0"/>
    <m/>
    <n v="6"/>
    <s v="NCF BEAUTY"/>
    <s v="N"/>
    <m/>
    <m/>
    <s v="N"/>
    <n v="20230306"/>
    <m/>
    <n v="134690540"/>
    <s v="MIXED"/>
    <s v="Tech rep lvl"/>
    <s v="CosmÃ©ticos"/>
    <n v="1"/>
    <m/>
    <n v="0"/>
    <n v="0"/>
    <n v="100"/>
    <n v="134690607"/>
    <n v="999"/>
    <n v="2"/>
    <x v="0"/>
    <x v="0"/>
    <n v="0.54369999999999996"/>
    <n v="0.54369999999999996"/>
    <n v="0.54369999999999996"/>
    <n v="0.54369999999999996"/>
    <n v="0.54369999999999996"/>
    <n v="13.99"/>
    <n v="15.99"/>
    <n v="13.99"/>
    <n v="12.99"/>
    <n v="12.39"/>
    <s v="Brasil + Dia a Dia + VGF2"/>
    <s v="Bronze + Dia a Dia + VGF2"/>
    <s v="Prata + Dia a Dia + VGF2"/>
    <s v="Ouro + Dia a Dia + VGF2"/>
    <s v="Estrela + Dia a Dia + VGF2"/>
    <n v="30"/>
    <n v="20"/>
    <n v="30"/>
    <n v="35"/>
    <n v="38"/>
    <n v="83.92"/>
    <n v="83.92"/>
    <n v="83.92"/>
    <n v="83.92"/>
    <n v="83.92"/>
    <n v="0"/>
    <n v="0"/>
    <n v="0"/>
    <n v="0"/>
    <n v="0"/>
    <n v="13.99"/>
    <n v="15.99"/>
    <n v="13.99"/>
    <n v="12.99"/>
    <n v="12.39"/>
    <n v="6"/>
    <n v="4"/>
    <n v="6"/>
    <n v="7"/>
    <n v="7.6"/>
    <n v="30"/>
    <n v="79"/>
    <n v="69"/>
    <n v="64"/>
    <n v="61"/>
  </r>
  <r>
    <n v="625278"/>
    <x v="1099"/>
    <n v="20200317"/>
    <m/>
    <s v="COLOR"/>
    <x v="408"/>
    <s v="AVON LOADED LIP LACQUER"/>
    <n v="1220717"/>
    <x v="1099"/>
    <n v="1"/>
    <s v="EXCESS"/>
    <s v="REPRESENTATIVE OFFER"/>
    <n v="0.54369999999999996"/>
    <m/>
    <n v="2.802"/>
    <m/>
    <m/>
    <n v="16.79"/>
    <n v="23.99"/>
    <n v="715"/>
    <n v="715"/>
    <n v="7"/>
    <s v="WORK IN PROGRESS"/>
    <n v="134690540"/>
    <s v="NO INCENTIVE"/>
    <s v="N"/>
    <s v="N"/>
    <s v="N"/>
    <s v="N"/>
    <x v="2"/>
    <n v="135025439"/>
    <n v="28"/>
    <n v="43"/>
    <n v="20230306"/>
    <s v="NET ITEM"/>
    <n v="15"/>
    <s v="Y"/>
    <s v="Tech rep lvl + Dia a Dia + VGF2"/>
    <s v="FULL PAYMENT"/>
    <m/>
    <n v="6341.3525"/>
    <n v="4337.9224999999997"/>
    <n v="78.52"/>
    <m/>
    <s v="LIPGLOSS"/>
    <s v="LIPGLOSS/TINT"/>
    <s v="LIP COLOR"/>
    <s v="FEMALE"/>
    <s v="AVON TRUE"/>
    <s v="AVON TRUE COLOR"/>
    <n v="1"/>
    <n v="100"/>
    <n v="100"/>
    <s v="N"/>
    <s v="N"/>
    <n v="51924"/>
    <m/>
    <s v="N"/>
    <m/>
    <m/>
    <m/>
    <m/>
    <m/>
    <m/>
    <m/>
    <m/>
    <s v="N"/>
    <n v="60853019"/>
    <s v="NCF"/>
    <m/>
    <x v="0"/>
    <m/>
    <n v="6"/>
    <s v="NCF BEAUTY"/>
    <s v="N"/>
    <m/>
    <m/>
    <s v="N"/>
    <n v="20230306"/>
    <m/>
    <n v="134690540"/>
    <s v="MIXED"/>
    <s v="Tech rep lvl"/>
    <s v="CosmÃ©ticos"/>
    <n v="1"/>
    <m/>
    <n v="0"/>
    <n v="0"/>
    <n v="100"/>
    <n v="135025438"/>
    <n v="999"/>
    <n v="2"/>
    <x v="0"/>
    <x v="0"/>
    <n v="0.54369999999999996"/>
    <n v="0.54369999999999996"/>
    <n v="0.54369999999999996"/>
    <n v="0.54369999999999996"/>
    <n v="0.54369999999999996"/>
    <n v="16.79"/>
    <n v="19.190000000000001"/>
    <n v="16.79"/>
    <n v="15.59"/>
    <n v="14.87"/>
    <s v="Brasil + Dia a Dia + VGF2"/>
    <s v="Bronze + Dia a Dia + VGF2"/>
    <s v="Prata + Dia a Dia + VGF2"/>
    <s v="Ouro + Dia a Dia + VGF2"/>
    <s v="Estrela + Dia a Dia + VGF2"/>
    <n v="30"/>
    <n v="20"/>
    <n v="30"/>
    <n v="35"/>
    <n v="38"/>
    <n v="83.92"/>
    <n v="83.92"/>
    <n v="83.92"/>
    <n v="83.92"/>
    <n v="83.92"/>
    <n v="0"/>
    <n v="0"/>
    <n v="0"/>
    <n v="0"/>
    <n v="0"/>
    <n v="16.79"/>
    <n v="19.190000000000001"/>
    <n v="16.79"/>
    <n v="15.59"/>
    <n v="14.87"/>
    <n v="7.2"/>
    <n v="4.8"/>
    <n v="7.2"/>
    <n v="8.4"/>
    <n v="9.1199999999999992"/>
    <n v="30"/>
    <n v="79"/>
    <n v="69"/>
    <n v="64"/>
    <n v="61"/>
  </r>
  <r>
    <n v="625902"/>
    <x v="1100"/>
    <n v="20200315"/>
    <m/>
    <s v="COLOR"/>
    <x v="408"/>
    <s v="AVON GEL SHINE NAIL ENAMEL"/>
    <n v="1202033"/>
    <x v="1100"/>
    <n v="1"/>
    <s v="IN-LINE (EXCL NR)"/>
    <s v="REPRESENTATIVE OFFER"/>
    <n v="0.54369999999999996"/>
    <m/>
    <n v="1.8340000000000001"/>
    <m/>
    <m/>
    <n v="13.99"/>
    <n v="19.989999999999998"/>
    <n v="123"/>
    <n v="123"/>
    <n v="7"/>
    <s v="WORK IN PROGRESS"/>
    <n v="134690540"/>
    <s v="NO INCENTIVE"/>
    <s v="N"/>
    <s v="N"/>
    <s v="N"/>
    <s v="N"/>
    <x v="2"/>
    <n v="134690610"/>
    <n v="28"/>
    <n v="43"/>
    <n v="20230306"/>
    <s v="NET ITEM"/>
    <n v="15"/>
    <s v="Y"/>
    <s v="Tech rep lvl + Dia a Dia + VGF2"/>
    <s v="FULL PAYMENT"/>
    <m/>
    <n v="907.74519999999995"/>
    <n v="682.16319999999996"/>
    <n v="83.13"/>
    <m/>
    <s v="NAIL ENAMEL"/>
    <s v="NAIL ENAMEL/TINT"/>
    <s v="NAIL COLOR"/>
    <s v="FEMALE"/>
    <s v="AVON TRUE"/>
    <s v="AVON TRUE COLOR"/>
    <n v="1"/>
    <n v="100"/>
    <s v="5.26"/>
    <s v="N"/>
    <s v="N"/>
    <n v="50572"/>
    <m/>
    <s v="N"/>
    <m/>
    <m/>
    <m/>
    <m/>
    <m/>
    <m/>
    <m/>
    <m/>
    <s v="N"/>
    <n v="60853019"/>
    <s v="NCF"/>
    <m/>
    <x v="0"/>
    <m/>
    <n v="6"/>
    <s v="NCF BEAUTY"/>
    <s v="N"/>
    <m/>
    <m/>
    <s v="N"/>
    <n v="20230306"/>
    <m/>
    <n v="134690540"/>
    <s v="MIXED"/>
    <s v="Tech rep lvl"/>
    <s v="CosmÃ©ticos"/>
    <n v="1"/>
    <m/>
    <n v="0"/>
    <n v="0"/>
    <n v="100"/>
    <n v="134690607"/>
    <n v="999"/>
    <n v="2"/>
    <x v="0"/>
    <x v="0"/>
    <n v="0.54369999999999996"/>
    <n v="0.54369999999999996"/>
    <n v="0.54369999999999996"/>
    <n v="0.54369999999999996"/>
    <n v="0.54369999999999996"/>
    <n v="13.99"/>
    <n v="15.99"/>
    <n v="13.99"/>
    <n v="12.99"/>
    <n v="12.39"/>
    <s v="Brasil + Dia a Dia + VGF2"/>
    <s v="Bronze + Dia a Dia + VGF2"/>
    <s v="Prata + Dia a Dia + VGF2"/>
    <s v="Ouro + Dia a Dia + VGF2"/>
    <s v="Estrela + Dia a Dia + VGF2"/>
    <n v="30"/>
    <n v="20"/>
    <n v="30"/>
    <n v="35"/>
    <n v="38"/>
    <n v="83.92"/>
    <n v="83.92"/>
    <n v="83.92"/>
    <n v="83.92"/>
    <n v="83.92"/>
    <n v="0"/>
    <n v="0"/>
    <n v="0"/>
    <n v="0"/>
    <n v="0"/>
    <n v="13.99"/>
    <n v="15.99"/>
    <n v="13.99"/>
    <n v="12.99"/>
    <n v="12.39"/>
    <n v="6"/>
    <n v="4"/>
    <n v="6"/>
    <n v="7"/>
    <n v="7.6"/>
    <n v="30"/>
    <n v="79"/>
    <n v="69"/>
    <n v="64"/>
    <n v="61"/>
  </r>
  <r>
    <n v="629025"/>
    <x v="1101"/>
    <n v="20210314"/>
    <m/>
    <s v="COLOR"/>
    <x v="408"/>
    <s v="AVON GEL SHINE NAIL ENAMEL"/>
    <n v="1202033"/>
    <x v="1101"/>
    <n v="1"/>
    <s v="IN-LINE (EXCL NR)"/>
    <s v="REPRESENTATIVE OFFER"/>
    <n v="0.54369999999999996"/>
    <m/>
    <n v="1.756"/>
    <m/>
    <m/>
    <n v="13.99"/>
    <n v="19.989999999999998"/>
    <n v="79"/>
    <n v="79"/>
    <n v="7"/>
    <s v="WORK IN PROGRESS"/>
    <n v="134690540"/>
    <s v="NO INCENTIVE"/>
    <s v="N"/>
    <s v="N"/>
    <s v="N"/>
    <s v="N"/>
    <x v="2"/>
    <n v="134690624"/>
    <n v="28"/>
    <n v="43"/>
    <n v="20230306"/>
    <s v="NET ITEM"/>
    <n v="15"/>
    <s v="Y"/>
    <s v="Tech rep lvl + Dia a Dia + VGF2"/>
    <s v="FULL PAYMENT"/>
    <m/>
    <n v="581.9819"/>
    <n v="443.25790000000001"/>
    <n v="83.84"/>
    <m/>
    <s v="NAIL ENAMEL"/>
    <s v="NAIL ENAMEL/TINT"/>
    <s v="NAIL COLOR"/>
    <s v="FEMALE"/>
    <s v="AVON TRUE"/>
    <s v="AVON TRUE COLOR"/>
    <n v="1"/>
    <n v="100"/>
    <s v="5.26"/>
    <s v="N"/>
    <s v="N"/>
    <n v="52126"/>
    <m/>
    <s v="N"/>
    <m/>
    <m/>
    <m/>
    <m/>
    <m/>
    <m/>
    <m/>
    <m/>
    <s v="N"/>
    <n v="60853019"/>
    <s v="NCF"/>
    <m/>
    <x v="0"/>
    <m/>
    <n v="6"/>
    <s v="NCF BEAUTY"/>
    <s v="N"/>
    <m/>
    <m/>
    <s v="N"/>
    <n v="20230306"/>
    <m/>
    <n v="134690540"/>
    <s v="MIXED"/>
    <s v="Tech rep lvl"/>
    <s v="CosmÃ©ticos"/>
    <n v="1"/>
    <m/>
    <n v="0"/>
    <n v="0"/>
    <n v="100"/>
    <n v="134690607"/>
    <n v="999"/>
    <n v="2"/>
    <x v="0"/>
    <x v="0"/>
    <n v="0.54369999999999996"/>
    <n v="0.54369999999999996"/>
    <n v="0.54369999999999996"/>
    <n v="0.54369999999999996"/>
    <n v="0.54369999999999996"/>
    <n v="13.99"/>
    <n v="15.99"/>
    <n v="13.99"/>
    <n v="12.99"/>
    <n v="12.39"/>
    <s v="Brasil + Dia a Dia + VGF2"/>
    <s v="Bronze + Dia a Dia + VGF2"/>
    <s v="Prata + Dia a Dia + VGF2"/>
    <s v="Ouro + Dia a Dia + VGF2"/>
    <s v="Estrela + Dia a Dia + VGF2"/>
    <n v="30"/>
    <n v="20"/>
    <n v="30"/>
    <n v="35"/>
    <n v="38"/>
    <n v="83.92"/>
    <n v="83.92"/>
    <n v="83.92"/>
    <n v="83.92"/>
    <n v="83.92"/>
    <n v="0"/>
    <n v="0"/>
    <n v="0"/>
    <n v="0"/>
    <n v="0"/>
    <n v="13.99"/>
    <n v="15.99"/>
    <n v="13.99"/>
    <n v="12.99"/>
    <n v="12.39"/>
    <n v="6"/>
    <n v="4"/>
    <n v="6"/>
    <n v="7"/>
    <n v="7.6"/>
    <n v="30"/>
    <n v="79"/>
    <n v="69"/>
    <n v="64"/>
    <n v="61"/>
  </r>
  <r>
    <n v="629026"/>
    <x v="1102"/>
    <n v="20210314"/>
    <m/>
    <s v="COLOR"/>
    <x v="408"/>
    <s v="AVON GEL SHINE NAIL ENAMEL"/>
    <n v="1202033"/>
    <x v="1102"/>
    <n v="1"/>
    <s v="IN-LINE (EXCL NR)"/>
    <s v="REPRESENTATIVE OFFER"/>
    <n v="0.54369999999999996"/>
    <m/>
    <n v="1.867"/>
    <m/>
    <m/>
    <n v="13.99"/>
    <n v="19.989999999999998"/>
    <n v="155"/>
    <n v="155"/>
    <n v="7"/>
    <s v="WORK IN PROGRESS"/>
    <n v="134690540"/>
    <s v="NO INCENTIVE"/>
    <s v="N"/>
    <s v="N"/>
    <s v="N"/>
    <s v="N"/>
    <x v="2"/>
    <n v="134690620"/>
    <n v="28"/>
    <n v="43"/>
    <n v="20230306"/>
    <s v="NET ITEM"/>
    <n v="15"/>
    <s v="Y"/>
    <s v="Tech rep lvl + Dia a Dia + VGF2"/>
    <s v="FULL PAYMENT"/>
    <m/>
    <n v="1144.5156999999999"/>
    <n v="855.13070000000005"/>
    <n v="82.82"/>
    <m/>
    <s v="NAIL ENAMEL"/>
    <s v="NAIL ENAMEL/TINT"/>
    <s v="NAIL COLOR"/>
    <s v="FEMALE"/>
    <s v="AVON TRUE"/>
    <s v="AVON TRUE COLOR"/>
    <n v="1"/>
    <n v="100"/>
    <s v="5.26"/>
    <s v="N"/>
    <s v="N"/>
    <n v="52127"/>
    <m/>
    <s v="N"/>
    <m/>
    <m/>
    <m/>
    <m/>
    <m/>
    <m/>
    <m/>
    <m/>
    <s v="N"/>
    <n v="60853019"/>
    <s v="NCF"/>
    <m/>
    <x v="0"/>
    <m/>
    <n v="6"/>
    <s v="NCF BEAUTY"/>
    <s v="N"/>
    <m/>
    <m/>
    <s v="N"/>
    <n v="20230306"/>
    <m/>
    <n v="134690540"/>
    <s v="MIXED"/>
    <s v="Tech rep lvl"/>
    <s v="CosmÃ©ticos"/>
    <n v="1"/>
    <m/>
    <n v="0"/>
    <n v="0"/>
    <n v="100"/>
    <n v="134690607"/>
    <n v="999"/>
    <n v="2"/>
    <x v="0"/>
    <x v="0"/>
    <n v="0.54369999999999996"/>
    <n v="0.54369999999999996"/>
    <n v="0.54369999999999996"/>
    <n v="0.54369999999999996"/>
    <n v="0.54369999999999996"/>
    <n v="13.99"/>
    <n v="15.99"/>
    <n v="13.99"/>
    <n v="12.99"/>
    <n v="12.39"/>
    <s v="Brasil + Dia a Dia + VGF2"/>
    <s v="Bronze + Dia a Dia + VGF2"/>
    <s v="Prata + Dia a Dia + VGF2"/>
    <s v="Ouro + Dia a Dia + VGF2"/>
    <s v="Estrela + Dia a Dia + VGF2"/>
    <n v="30"/>
    <n v="20"/>
    <n v="30"/>
    <n v="35"/>
    <n v="38"/>
    <n v="83.92"/>
    <n v="83.92"/>
    <n v="83.92"/>
    <n v="83.92"/>
    <n v="83.92"/>
    <n v="0"/>
    <n v="0"/>
    <n v="0"/>
    <n v="0"/>
    <n v="0"/>
    <n v="13.99"/>
    <n v="15.99"/>
    <n v="13.99"/>
    <n v="12.99"/>
    <n v="12.39"/>
    <n v="6"/>
    <n v="4"/>
    <n v="6"/>
    <n v="7"/>
    <n v="7.6"/>
    <n v="30"/>
    <n v="79"/>
    <n v="69"/>
    <n v="64"/>
    <n v="61"/>
  </r>
  <r>
    <n v="629029"/>
    <x v="1103"/>
    <n v="20210314"/>
    <m/>
    <s v="COLOR"/>
    <x v="408"/>
    <s v="AVON GEL SHINE NAIL ENAMEL"/>
    <n v="1202033"/>
    <x v="1103"/>
    <n v="1"/>
    <s v="IN-LINE (EXCL NR)"/>
    <s v="REPRESENTATIVE OFFER"/>
    <n v="0.54369999999999996"/>
    <m/>
    <n v="1.855"/>
    <m/>
    <m/>
    <n v="13.99"/>
    <n v="19.989999999999998"/>
    <n v="163"/>
    <n v="163"/>
    <n v="7"/>
    <s v="WORK IN PROGRESS"/>
    <n v="134690540"/>
    <s v="NO INCENTIVE"/>
    <s v="N"/>
    <s v="N"/>
    <s v="N"/>
    <s v="N"/>
    <x v="2"/>
    <n v="134690611"/>
    <n v="28"/>
    <n v="43"/>
    <n v="20230306"/>
    <s v="NET ITEM"/>
    <n v="15"/>
    <s v="Y"/>
    <s v="Tech rep lvl + Dia a Dia + VGF2"/>
    <s v="FULL PAYMENT"/>
    <m/>
    <n v="1203.0830000000001"/>
    <n v="900.71799999999996"/>
    <n v="82.93"/>
    <m/>
    <s v="NAIL ENAMEL"/>
    <s v="NAIL ENAMEL/TINT"/>
    <s v="NAIL COLOR"/>
    <s v="FEMALE"/>
    <s v="AVON TRUE"/>
    <s v="AVON TRUE COLOR"/>
    <n v="1"/>
    <n v="100"/>
    <s v="5.26"/>
    <s v="N"/>
    <s v="N"/>
    <n v="52144"/>
    <m/>
    <s v="N"/>
    <m/>
    <m/>
    <m/>
    <m/>
    <m/>
    <m/>
    <m/>
    <m/>
    <s v="N"/>
    <n v="60853019"/>
    <s v="NCF"/>
    <m/>
    <x v="0"/>
    <m/>
    <n v="6"/>
    <s v="NCF BEAUTY"/>
    <s v="N"/>
    <m/>
    <m/>
    <s v="N"/>
    <n v="20230306"/>
    <m/>
    <n v="134690540"/>
    <s v="MIXED"/>
    <s v="Tech rep lvl"/>
    <s v="CosmÃ©ticos"/>
    <n v="1"/>
    <m/>
    <n v="0"/>
    <n v="0"/>
    <n v="100"/>
    <n v="134690607"/>
    <n v="999"/>
    <n v="2"/>
    <x v="0"/>
    <x v="0"/>
    <n v="0.54369999999999996"/>
    <n v="0.54369999999999996"/>
    <n v="0.54369999999999996"/>
    <n v="0.54369999999999996"/>
    <n v="0.54369999999999996"/>
    <n v="13.99"/>
    <n v="15.99"/>
    <n v="13.99"/>
    <n v="12.99"/>
    <n v="12.39"/>
    <s v="Brasil + Dia a Dia + VGF2"/>
    <s v="Bronze + Dia a Dia + VGF2"/>
    <s v="Prata + Dia a Dia + VGF2"/>
    <s v="Ouro + Dia a Dia + VGF2"/>
    <s v="Estrela + Dia a Dia + VGF2"/>
    <n v="30"/>
    <n v="20"/>
    <n v="30"/>
    <n v="35"/>
    <n v="38"/>
    <n v="83.92"/>
    <n v="83.92"/>
    <n v="83.92"/>
    <n v="83.92"/>
    <n v="83.92"/>
    <n v="0"/>
    <n v="0"/>
    <n v="0"/>
    <n v="0"/>
    <n v="0"/>
    <n v="13.99"/>
    <n v="15.99"/>
    <n v="13.99"/>
    <n v="12.99"/>
    <n v="12.39"/>
    <n v="6"/>
    <n v="4"/>
    <n v="6"/>
    <n v="7"/>
    <n v="7.6"/>
    <n v="30"/>
    <n v="79"/>
    <n v="69"/>
    <n v="64"/>
    <n v="61"/>
  </r>
  <r>
    <n v="629030"/>
    <x v="1104"/>
    <n v="20210314"/>
    <m/>
    <s v="COLOR"/>
    <x v="408"/>
    <s v="AVON GEL SHINE NAIL ENAMEL"/>
    <n v="1202033"/>
    <x v="1104"/>
    <n v="1"/>
    <s v="IN-LINE (EXCL NR)"/>
    <s v="REPRESENTATIVE OFFER"/>
    <n v="0.54369999999999996"/>
    <m/>
    <n v="1.782"/>
    <m/>
    <m/>
    <n v="13.99"/>
    <n v="19.989999999999998"/>
    <n v="73"/>
    <n v="73"/>
    <n v="7"/>
    <s v="WORK IN PROGRESS"/>
    <n v="134690540"/>
    <s v="NO INCENTIVE"/>
    <s v="N"/>
    <s v="N"/>
    <s v="N"/>
    <s v="N"/>
    <x v="2"/>
    <n v="134690617"/>
    <n v="28"/>
    <n v="43"/>
    <n v="20230306"/>
    <s v="NET ITEM"/>
    <n v="15"/>
    <s v="Y"/>
    <s v="Tech rep lvl + Dia a Dia + VGF2"/>
    <s v="FULL PAYMENT"/>
    <m/>
    <n v="537.21370000000002"/>
    <n v="407.1277"/>
    <n v="83.6"/>
    <m/>
    <s v="NAIL ENAMEL"/>
    <s v="NAIL ENAMEL/TINT"/>
    <s v="NAIL COLOR"/>
    <s v="FEMALE"/>
    <s v="AVON TRUE"/>
    <s v="AVON TRUE COLOR"/>
    <n v="1"/>
    <n v="100"/>
    <s v="5.26"/>
    <s v="N"/>
    <s v="N"/>
    <n v="52145"/>
    <m/>
    <s v="N"/>
    <m/>
    <m/>
    <m/>
    <m/>
    <m/>
    <m/>
    <m/>
    <m/>
    <s v="N"/>
    <n v="60853019"/>
    <s v="NCF"/>
    <m/>
    <x v="0"/>
    <m/>
    <n v="6"/>
    <s v="NCF BEAUTY"/>
    <s v="N"/>
    <m/>
    <m/>
    <s v="N"/>
    <n v="20230306"/>
    <m/>
    <n v="134690540"/>
    <s v="MIXED"/>
    <s v="Tech rep lvl"/>
    <s v="CosmÃ©ticos"/>
    <n v="1"/>
    <m/>
    <n v="0"/>
    <n v="0"/>
    <n v="100"/>
    <n v="134690607"/>
    <n v="999"/>
    <n v="2"/>
    <x v="0"/>
    <x v="0"/>
    <n v="0.54369999999999996"/>
    <n v="0.54369999999999996"/>
    <n v="0.54369999999999996"/>
    <n v="0.54369999999999996"/>
    <n v="0.54369999999999996"/>
    <n v="13.99"/>
    <n v="15.99"/>
    <n v="13.99"/>
    <n v="12.99"/>
    <n v="12.39"/>
    <s v="Brasil + Dia a Dia + VGF2"/>
    <s v="Bronze + Dia a Dia + VGF2"/>
    <s v="Prata + Dia a Dia + VGF2"/>
    <s v="Ouro + Dia a Dia + VGF2"/>
    <s v="Estrela + Dia a Dia + VGF2"/>
    <n v="30"/>
    <n v="20"/>
    <n v="30"/>
    <n v="35"/>
    <n v="38"/>
    <n v="83.92"/>
    <n v="83.92"/>
    <n v="83.92"/>
    <n v="83.92"/>
    <n v="83.92"/>
    <n v="0"/>
    <n v="0"/>
    <n v="0"/>
    <n v="0"/>
    <n v="0"/>
    <n v="13.99"/>
    <n v="15.99"/>
    <n v="13.99"/>
    <n v="12.99"/>
    <n v="12.39"/>
    <n v="6"/>
    <n v="4"/>
    <n v="6"/>
    <n v="7"/>
    <n v="7.6"/>
    <n v="30"/>
    <n v="79"/>
    <n v="69"/>
    <n v="64"/>
    <n v="61"/>
  </r>
  <r>
    <n v="629385"/>
    <x v="1105"/>
    <n v="20210311"/>
    <m/>
    <s v="COLOR"/>
    <x v="408"/>
    <s v="AVON PRO COLOUR IN 60 SECONDS"/>
    <n v="1200278"/>
    <x v="1105"/>
    <n v="1"/>
    <s v="EXCESS"/>
    <s v="REPRESENTATIVE OFFER"/>
    <n v="0.54369999999999996"/>
    <m/>
    <n v="1.5580000000000001"/>
    <m/>
    <m/>
    <n v="11.19"/>
    <n v="15.99"/>
    <n v="0"/>
    <n v="0"/>
    <n v="7"/>
    <s v="WORK IN PROGRESS"/>
    <n v="134690540"/>
    <s v="NO INCENTIVE"/>
    <s v="N"/>
    <s v="N"/>
    <s v="N"/>
    <s v="N"/>
    <x v="2"/>
    <n v="137639657"/>
    <n v="28"/>
    <n v="43"/>
    <n v="20230306"/>
    <s v="NET ITEM"/>
    <n v="15"/>
    <s v="Y"/>
    <s v="Tech rep lvl + Dia a Dia + VGF2"/>
    <s v="FULL PAYMENT"/>
    <m/>
    <n v="0"/>
    <n v="0"/>
    <n v="0"/>
    <m/>
    <s v="NAIL ENAMEL"/>
    <s v="NAIL ENAMEL/TINT"/>
    <s v="NAIL COLOR"/>
    <s v="FEMALE"/>
    <s v="AVON TRUE"/>
    <s v="AVON TRUE COLOR"/>
    <n v="1"/>
    <n v="100"/>
    <n v="100"/>
    <s v="N"/>
    <s v="N"/>
    <m/>
    <m/>
    <s v="N"/>
    <m/>
    <m/>
    <m/>
    <m/>
    <m/>
    <m/>
    <m/>
    <m/>
    <s v="N"/>
    <n v="60853019"/>
    <s v="NCF"/>
    <m/>
    <x v="0"/>
    <m/>
    <n v="6"/>
    <s v="NCF BEAUTY"/>
    <s v="N"/>
    <m/>
    <m/>
    <s v="N"/>
    <n v="20230306"/>
    <m/>
    <n v="134690540"/>
    <s v="MIXED"/>
    <s v="Tech rep lvl"/>
    <s v="CosmÃ©ticos"/>
    <n v="1"/>
    <m/>
    <n v="0"/>
    <n v="0"/>
    <n v="100"/>
    <n v="137639656"/>
    <n v="999"/>
    <n v="2"/>
    <x v="0"/>
    <x v="0"/>
    <n v="0.54369999999999996"/>
    <n v="0.54369999999999996"/>
    <n v="0.54369999999999996"/>
    <n v="0.54369999999999996"/>
    <n v="0.54369999999999996"/>
    <n v="11.19"/>
    <n v="12.79"/>
    <n v="11.19"/>
    <n v="10.39"/>
    <n v="9.91"/>
    <s v="Brasil + Dia a Dia + VGF2"/>
    <s v="Bronze + Dia a Dia + VGF2"/>
    <s v="Prata + Dia a Dia + VGF2"/>
    <s v="Ouro + Dia a Dia + VGF2"/>
    <s v="Estrela + Dia a Dia + VGF2"/>
    <n v="30"/>
    <n v="20"/>
    <n v="30"/>
    <n v="35"/>
    <n v="38"/>
    <n v="83.92"/>
    <n v="83.92"/>
    <n v="83.92"/>
    <n v="83.92"/>
    <n v="83.92"/>
    <n v="0"/>
    <n v="0"/>
    <n v="0"/>
    <n v="0"/>
    <n v="0"/>
    <n v="11.19"/>
    <n v="12.79"/>
    <n v="11.19"/>
    <n v="10.39"/>
    <n v="9.91"/>
    <n v="4.8"/>
    <n v="3.2"/>
    <n v="4.8"/>
    <n v="5.6"/>
    <n v="6.08"/>
    <n v="30"/>
    <n v="79"/>
    <n v="69"/>
    <n v="64"/>
    <n v="61"/>
  </r>
  <r>
    <n v="629820"/>
    <x v="1106"/>
    <n v="20220304"/>
    <m/>
    <s v="COLOR"/>
    <x v="408"/>
    <s v="AVON GEL SHINE NAIL ENAMEL"/>
    <n v="1202033"/>
    <x v="1106"/>
    <n v="1"/>
    <s v="IN-LINE (EXCL NR)"/>
    <s v="REPRESENTATIVE OFFER"/>
    <n v="0.54369999999999996"/>
    <m/>
    <n v="2.0230000000000001"/>
    <m/>
    <m/>
    <n v="13.99"/>
    <n v="19.989999999999998"/>
    <n v="194"/>
    <n v="194"/>
    <n v="7"/>
    <s v="WORK IN PROGRESS"/>
    <n v="134690540"/>
    <s v="NO INCENTIVE"/>
    <s v="N"/>
    <s v="N"/>
    <s v="N"/>
    <s v="N"/>
    <x v="2"/>
    <n v="134690615"/>
    <n v="28"/>
    <n v="43"/>
    <n v="20230306"/>
    <s v="NET ITEM"/>
    <n v="15"/>
    <s v="Y"/>
    <s v="Tech rep lvl + Dia a Dia + VGF2"/>
    <s v="FULL PAYMENT"/>
    <m/>
    <n v="1433.1170999999999"/>
    <n v="1040.6550999999999"/>
    <n v="81.39"/>
    <m/>
    <s v="NAIL ENAMEL"/>
    <s v="NAIL ENAMEL/TINT"/>
    <s v="NAIL COLOR"/>
    <s v="FEMALE"/>
    <s v="AVON TRUE"/>
    <s v="AVON TRUE COLOR"/>
    <n v="1"/>
    <n v="100"/>
    <s v="5.26"/>
    <s v="N"/>
    <s v="N"/>
    <n v="50662"/>
    <m/>
    <s v="N"/>
    <m/>
    <m/>
    <m/>
    <m/>
    <m/>
    <m/>
    <m/>
    <m/>
    <s v="N"/>
    <n v="60853019"/>
    <s v="NCF"/>
    <m/>
    <x v="0"/>
    <m/>
    <n v="6"/>
    <s v="NCF BEAUTY"/>
    <s v="N"/>
    <m/>
    <m/>
    <s v="N"/>
    <n v="20230306"/>
    <m/>
    <n v="134690540"/>
    <s v="MIXED"/>
    <s v="Tech rep lvl"/>
    <s v="CosmÃ©ticos"/>
    <n v="1"/>
    <m/>
    <n v="0"/>
    <n v="0"/>
    <n v="100"/>
    <n v="134690607"/>
    <n v="999"/>
    <n v="2"/>
    <x v="0"/>
    <x v="0"/>
    <n v="0.54369999999999996"/>
    <n v="0.54369999999999996"/>
    <n v="0.54369999999999996"/>
    <n v="0.54369999999999996"/>
    <n v="0.54369999999999996"/>
    <n v="13.99"/>
    <n v="15.99"/>
    <n v="13.99"/>
    <n v="12.99"/>
    <n v="12.39"/>
    <s v="Brasil + Dia a Dia + VGF2"/>
    <s v="Bronze + Dia a Dia + VGF2"/>
    <s v="Prata + Dia a Dia + VGF2"/>
    <s v="Ouro + Dia a Dia + VGF2"/>
    <s v="Estrela + Dia a Dia + VGF2"/>
    <n v="30"/>
    <n v="20"/>
    <n v="30"/>
    <n v="35"/>
    <n v="38"/>
    <n v="83.92"/>
    <n v="83.92"/>
    <n v="83.92"/>
    <n v="83.92"/>
    <n v="83.92"/>
    <n v="0"/>
    <n v="0"/>
    <n v="0"/>
    <n v="0"/>
    <n v="0"/>
    <n v="13.99"/>
    <n v="15.99"/>
    <n v="13.99"/>
    <n v="12.99"/>
    <n v="12.39"/>
    <n v="6"/>
    <n v="4"/>
    <n v="6"/>
    <n v="7"/>
    <n v="7.6"/>
    <n v="30"/>
    <n v="79"/>
    <n v="69"/>
    <n v="64"/>
    <n v="61"/>
  </r>
  <r>
    <n v="629823"/>
    <x v="1107"/>
    <n v="20220304"/>
    <m/>
    <s v="COLOR"/>
    <x v="408"/>
    <s v="AVON GEL SHINE NAIL ENAMEL"/>
    <n v="1202033"/>
    <x v="1107"/>
    <n v="1"/>
    <s v="IN-LINE (EXCL NR)"/>
    <s v="REPRESENTATIVE OFFER"/>
    <n v="0.54369999999999996"/>
    <m/>
    <n v="2.2770000000000001"/>
    <m/>
    <m/>
    <n v="13.99"/>
    <n v="19.989999999999998"/>
    <n v="190"/>
    <n v="190"/>
    <n v="7"/>
    <s v="WORK IN PROGRESS"/>
    <n v="134690540"/>
    <s v="NO INCENTIVE"/>
    <s v="N"/>
    <s v="N"/>
    <s v="N"/>
    <s v="N"/>
    <x v="2"/>
    <n v="134690618"/>
    <n v="28"/>
    <n v="43"/>
    <n v="20230306"/>
    <s v="NET ITEM"/>
    <n v="15"/>
    <s v="Y"/>
    <s v="Tech rep lvl + Dia a Dia + VGF2"/>
    <s v="FULL PAYMENT"/>
    <m/>
    <n v="1403.0178000000001"/>
    <n v="970.38779999999997"/>
    <n v="79.05"/>
    <m/>
    <s v="NAIL ENAMEL"/>
    <s v="NAIL ENAMEL/TINT"/>
    <s v="NAIL COLOR"/>
    <s v="FEMALE"/>
    <s v="AVON TRUE"/>
    <s v="AVON TRUE COLOR"/>
    <n v="1"/>
    <n v="100"/>
    <s v="5.26"/>
    <s v="N"/>
    <s v="N"/>
    <n v="50720"/>
    <m/>
    <s v="N"/>
    <m/>
    <m/>
    <m/>
    <m/>
    <m/>
    <m/>
    <m/>
    <m/>
    <s v="N"/>
    <n v="60853019"/>
    <s v="NCF"/>
    <m/>
    <x v="0"/>
    <m/>
    <n v="6"/>
    <s v="NCF BEAUTY"/>
    <s v="N"/>
    <m/>
    <m/>
    <s v="N"/>
    <n v="20230306"/>
    <m/>
    <n v="134690540"/>
    <s v="MIXED"/>
    <s v="Tech rep lvl"/>
    <s v="CosmÃ©ticos"/>
    <n v="1"/>
    <m/>
    <n v="0"/>
    <n v="0"/>
    <n v="100"/>
    <n v="134690607"/>
    <n v="999"/>
    <n v="2"/>
    <x v="0"/>
    <x v="0"/>
    <n v="0.54369999999999996"/>
    <n v="0.54369999999999996"/>
    <n v="0.54369999999999996"/>
    <n v="0.54369999999999996"/>
    <n v="0.54369999999999996"/>
    <n v="13.99"/>
    <n v="15.99"/>
    <n v="13.99"/>
    <n v="12.99"/>
    <n v="12.39"/>
    <s v="Brasil + Dia a Dia + VGF2"/>
    <s v="Bronze + Dia a Dia + VGF2"/>
    <s v="Prata + Dia a Dia + VGF2"/>
    <s v="Ouro + Dia a Dia + VGF2"/>
    <s v="Estrela + Dia a Dia + VGF2"/>
    <n v="30"/>
    <n v="20"/>
    <n v="30"/>
    <n v="35"/>
    <n v="38"/>
    <n v="83.92"/>
    <n v="83.92"/>
    <n v="83.92"/>
    <n v="83.92"/>
    <n v="83.92"/>
    <n v="0"/>
    <n v="0"/>
    <n v="0"/>
    <n v="0"/>
    <n v="0"/>
    <n v="13.99"/>
    <n v="15.99"/>
    <n v="13.99"/>
    <n v="12.99"/>
    <n v="12.39"/>
    <n v="6"/>
    <n v="4"/>
    <n v="6"/>
    <n v="7"/>
    <n v="7.6"/>
    <n v="30"/>
    <n v="79"/>
    <n v="69"/>
    <n v="64"/>
    <n v="61"/>
  </r>
  <r>
    <n v="630515"/>
    <x v="1108"/>
    <n v="20220310"/>
    <m/>
    <s v="COLOR"/>
    <x v="408"/>
    <s v="AVON GEL SHINE NAIL ENAMEL"/>
    <n v="1202033"/>
    <x v="1108"/>
    <n v="1"/>
    <s v="IN-LINE (EXCL NR)"/>
    <s v="REPRESENTATIVE OFFER"/>
    <n v="0.54369999999999996"/>
    <m/>
    <n v="1.958"/>
    <m/>
    <m/>
    <n v="13.99"/>
    <n v="19.989999999999998"/>
    <n v="123"/>
    <n v="123"/>
    <n v="7"/>
    <s v="WORK IN PROGRESS"/>
    <n v="134690540"/>
    <s v="NO INCENTIVE"/>
    <s v="N"/>
    <s v="N"/>
    <s v="N"/>
    <s v="N"/>
    <x v="2"/>
    <n v="134690625"/>
    <n v="28"/>
    <n v="43"/>
    <n v="20230306"/>
    <s v="NET ITEM"/>
    <n v="15"/>
    <s v="Y"/>
    <s v="Tech rep lvl + Dia a Dia + VGF2"/>
    <s v="FULL PAYMENT"/>
    <m/>
    <n v="907.74519999999995"/>
    <n v="666.91120000000001"/>
    <n v="81.98"/>
    <m/>
    <s v="NAIL ENAMEL"/>
    <s v="NAIL ENAMEL/TINT"/>
    <s v="NAIL COLOR"/>
    <s v="FEMALE"/>
    <s v="AVON TRUE"/>
    <s v="AVON TRUE COLOR"/>
    <n v="1"/>
    <n v="100"/>
    <s v="5.26"/>
    <s v="N"/>
    <s v="N"/>
    <n v="51279"/>
    <m/>
    <s v="N"/>
    <m/>
    <m/>
    <m/>
    <m/>
    <m/>
    <m/>
    <m/>
    <m/>
    <s v="N"/>
    <n v="60853019"/>
    <s v="NCF"/>
    <m/>
    <x v="0"/>
    <m/>
    <n v="6"/>
    <s v="NCF BEAUTY"/>
    <s v="N"/>
    <m/>
    <m/>
    <s v="N"/>
    <n v="20230306"/>
    <m/>
    <n v="134690540"/>
    <s v="MIXED"/>
    <s v="Tech rep lvl"/>
    <s v="CosmÃ©ticos"/>
    <n v="1"/>
    <m/>
    <n v="0"/>
    <n v="0"/>
    <n v="100"/>
    <n v="134690607"/>
    <n v="999"/>
    <n v="2"/>
    <x v="0"/>
    <x v="0"/>
    <n v="0.54369999999999996"/>
    <n v="0.54369999999999996"/>
    <n v="0.54369999999999996"/>
    <n v="0.54369999999999996"/>
    <n v="0.54369999999999996"/>
    <n v="13.99"/>
    <n v="15.99"/>
    <n v="13.99"/>
    <n v="12.99"/>
    <n v="12.39"/>
    <s v="Brasil + Dia a Dia + VGF2"/>
    <s v="Bronze + Dia a Dia + VGF2"/>
    <s v="Prata + Dia a Dia + VGF2"/>
    <s v="Ouro + Dia a Dia + VGF2"/>
    <s v="Estrela + Dia a Dia + VGF2"/>
    <n v="30"/>
    <n v="20"/>
    <n v="30"/>
    <n v="35"/>
    <n v="38"/>
    <n v="83.92"/>
    <n v="83.92"/>
    <n v="83.92"/>
    <n v="83.92"/>
    <n v="83.92"/>
    <n v="0"/>
    <n v="0"/>
    <n v="0"/>
    <n v="0"/>
    <n v="0"/>
    <n v="13.99"/>
    <n v="15.99"/>
    <n v="13.99"/>
    <n v="12.99"/>
    <n v="12.39"/>
    <n v="6"/>
    <n v="4"/>
    <n v="6"/>
    <n v="7"/>
    <n v="7.6"/>
    <n v="30"/>
    <n v="79"/>
    <n v="69"/>
    <n v="64"/>
    <n v="61"/>
  </r>
  <r>
    <n v="630516"/>
    <x v="1109"/>
    <n v="20220310"/>
    <m/>
    <s v="COLOR"/>
    <x v="408"/>
    <s v="AVON GEL SHINE NAIL ENAMEL"/>
    <n v="1202033"/>
    <x v="1109"/>
    <n v="1"/>
    <s v="IN-LINE (EXCL NR)"/>
    <s v="REPRESENTATIVE OFFER"/>
    <n v="0.54369999999999996"/>
    <m/>
    <n v="2.2509999999999999"/>
    <m/>
    <m/>
    <n v="13.99"/>
    <n v="19.989999999999998"/>
    <n v="84"/>
    <n v="84"/>
    <n v="7"/>
    <s v="WORK IN PROGRESS"/>
    <n v="134690540"/>
    <s v="NO INCENTIVE"/>
    <s v="N"/>
    <s v="N"/>
    <s v="N"/>
    <s v="N"/>
    <x v="2"/>
    <n v="134690619"/>
    <n v="28"/>
    <n v="43"/>
    <n v="20230306"/>
    <s v="NET ITEM"/>
    <n v="15"/>
    <s v="Y"/>
    <s v="Tech rep lvl + Dia a Dia + VGF2"/>
    <s v="FULL PAYMENT"/>
    <m/>
    <n v="619.14380000000006"/>
    <n v="430.0598"/>
    <n v="79.290000000000006"/>
    <m/>
    <s v="NAIL ENAMEL"/>
    <s v="NAIL ENAMEL/TINT"/>
    <s v="NAIL COLOR"/>
    <s v="FEMALE"/>
    <s v="AVON TRUE"/>
    <s v="AVON TRUE COLOR"/>
    <n v="1"/>
    <n v="100"/>
    <s v="5.26"/>
    <s v="N"/>
    <s v="N"/>
    <n v="51290"/>
    <m/>
    <s v="N"/>
    <m/>
    <m/>
    <m/>
    <m/>
    <m/>
    <m/>
    <m/>
    <m/>
    <s v="N"/>
    <n v="60853019"/>
    <s v="NCF"/>
    <m/>
    <x v="0"/>
    <m/>
    <n v="6"/>
    <s v="NCF BEAUTY"/>
    <s v="N"/>
    <m/>
    <m/>
    <s v="N"/>
    <n v="20230306"/>
    <m/>
    <n v="134690540"/>
    <s v="MIXED"/>
    <s v="Tech rep lvl"/>
    <s v="CosmÃ©ticos"/>
    <n v="1"/>
    <m/>
    <n v="0"/>
    <n v="0"/>
    <n v="100"/>
    <n v="134690607"/>
    <n v="999"/>
    <n v="2"/>
    <x v="0"/>
    <x v="0"/>
    <n v="0.54369999999999996"/>
    <n v="0.54369999999999996"/>
    <n v="0.54369999999999996"/>
    <n v="0.54369999999999996"/>
    <n v="0.54369999999999996"/>
    <n v="13.99"/>
    <n v="15.99"/>
    <n v="13.99"/>
    <n v="12.99"/>
    <n v="12.39"/>
    <s v="Brasil + Dia a Dia + VGF2"/>
    <s v="Bronze + Dia a Dia + VGF2"/>
    <s v="Prata + Dia a Dia + VGF2"/>
    <s v="Ouro + Dia a Dia + VGF2"/>
    <s v="Estrela + Dia a Dia + VGF2"/>
    <n v="30"/>
    <n v="20"/>
    <n v="30"/>
    <n v="35"/>
    <n v="38"/>
    <n v="83.92"/>
    <n v="83.92"/>
    <n v="83.92"/>
    <n v="83.92"/>
    <n v="83.92"/>
    <n v="0"/>
    <n v="0"/>
    <n v="0"/>
    <n v="0"/>
    <n v="0"/>
    <n v="13.99"/>
    <n v="15.99"/>
    <n v="13.99"/>
    <n v="12.99"/>
    <n v="12.39"/>
    <n v="6"/>
    <n v="4"/>
    <n v="6"/>
    <n v="7"/>
    <n v="7.6"/>
    <n v="30"/>
    <n v="79"/>
    <n v="69"/>
    <n v="64"/>
    <n v="61"/>
  </r>
  <r>
    <n v="630517"/>
    <x v="1110"/>
    <n v="20220310"/>
    <m/>
    <s v="COLOR"/>
    <x v="408"/>
    <s v="AVON GEL SHINE NAIL ENAMEL"/>
    <n v="1202033"/>
    <x v="1110"/>
    <n v="1"/>
    <s v="IN-LINE (EXCL NR)"/>
    <s v="REPRESENTATIVE OFFER"/>
    <n v="0.54369999999999996"/>
    <m/>
    <n v="2.016"/>
    <m/>
    <m/>
    <n v="13.99"/>
    <n v="19.989999999999998"/>
    <n v="289"/>
    <n v="289"/>
    <n v="7"/>
    <s v="WORK IN PROGRESS"/>
    <n v="134690540"/>
    <s v="NO INCENTIVE"/>
    <s v="N"/>
    <s v="N"/>
    <s v="N"/>
    <s v="N"/>
    <x v="2"/>
    <n v="134690626"/>
    <n v="28"/>
    <n v="43"/>
    <n v="20230306"/>
    <s v="NET ITEM"/>
    <n v="15"/>
    <s v="Y"/>
    <s v="Tech rep lvl + Dia a Dia + VGF2"/>
    <s v="FULL PAYMENT"/>
    <m/>
    <n v="2134.5173"/>
    <n v="1551.8933"/>
    <n v="81.45"/>
    <m/>
    <s v="NAIL ENAMEL"/>
    <s v="NAIL ENAMEL/TINT"/>
    <s v="NAIL COLOR"/>
    <s v="FEMALE"/>
    <s v="AVON TRUE"/>
    <s v="AVON TRUE COLOR"/>
    <n v="1"/>
    <n v="100"/>
    <s v="5.26"/>
    <s v="N"/>
    <s v="N"/>
    <n v="51323"/>
    <m/>
    <s v="N"/>
    <m/>
    <m/>
    <m/>
    <m/>
    <m/>
    <m/>
    <m/>
    <m/>
    <s v="N"/>
    <n v="60853019"/>
    <s v="NCF"/>
    <m/>
    <x v="0"/>
    <m/>
    <n v="6"/>
    <s v="NCF BEAUTY"/>
    <s v="N"/>
    <m/>
    <m/>
    <s v="N"/>
    <n v="20230306"/>
    <m/>
    <n v="134690540"/>
    <s v="MIXED"/>
    <s v="Tech rep lvl"/>
    <s v="CosmÃ©ticos"/>
    <n v="1"/>
    <m/>
    <n v="0"/>
    <n v="0"/>
    <n v="100"/>
    <n v="134690607"/>
    <n v="999"/>
    <n v="2"/>
    <x v="0"/>
    <x v="0"/>
    <n v="0.54369999999999996"/>
    <n v="0.54369999999999996"/>
    <n v="0.54369999999999996"/>
    <n v="0.54369999999999996"/>
    <n v="0.54369999999999996"/>
    <n v="13.99"/>
    <n v="15.99"/>
    <n v="13.99"/>
    <n v="12.99"/>
    <n v="12.39"/>
    <s v="Brasil + Dia a Dia + VGF2"/>
    <s v="Bronze + Dia a Dia + VGF2"/>
    <s v="Prata + Dia a Dia + VGF2"/>
    <s v="Ouro + Dia a Dia + VGF2"/>
    <s v="Estrela + Dia a Dia + VGF2"/>
    <n v="30"/>
    <n v="20"/>
    <n v="30"/>
    <n v="35"/>
    <n v="38"/>
    <n v="83.92"/>
    <n v="83.92"/>
    <n v="83.92"/>
    <n v="83.92"/>
    <n v="83.92"/>
    <n v="0"/>
    <n v="0"/>
    <n v="0"/>
    <n v="0"/>
    <n v="0"/>
    <n v="13.99"/>
    <n v="15.99"/>
    <n v="13.99"/>
    <n v="12.99"/>
    <n v="12.39"/>
    <n v="6"/>
    <n v="4"/>
    <n v="6"/>
    <n v="7"/>
    <n v="7.6"/>
    <n v="30"/>
    <n v="79"/>
    <n v="69"/>
    <n v="64"/>
    <n v="61"/>
  </r>
  <r>
    <n v="634386"/>
    <x v="1111"/>
    <n v="20220314"/>
    <m/>
    <s v="COLOR"/>
    <x v="408"/>
    <s v="AVON GEL SHINE NAIL ENAMEL"/>
    <n v="1202033"/>
    <x v="1111"/>
    <n v="1"/>
    <s v="IN-LINE (EXCL NR)"/>
    <s v="REPRESENTATIVE OFFER"/>
    <n v="0.54369999999999996"/>
    <m/>
    <n v="2.2170000000000001"/>
    <m/>
    <m/>
    <n v="13.99"/>
    <n v="19.989999999999998"/>
    <n v="87"/>
    <n v="87"/>
    <n v="7"/>
    <s v="WORK IN PROGRESS"/>
    <n v="134690540"/>
    <s v="NO INCENTIVE"/>
    <s v="N"/>
    <s v="N"/>
    <s v="N"/>
    <s v="N"/>
    <x v="2"/>
    <n v="134690608"/>
    <n v="28"/>
    <n v="43"/>
    <n v="20230306"/>
    <s v="NET ITEM"/>
    <n v="15"/>
    <s v="Y"/>
    <s v="Tech rep lvl + Dia a Dia + VGF2"/>
    <s v="FULL PAYMENT"/>
    <m/>
    <n v="642.50660000000005"/>
    <n v="449.62759999999997"/>
    <n v="79.599999999999994"/>
    <m/>
    <s v="NAIL ENAMEL"/>
    <s v="NAIL ENAMEL/TINT"/>
    <s v="NAIL COLOR"/>
    <s v="FEMALE"/>
    <s v="AVON TRUE"/>
    <s v="AVON TRUE COLOR"/>
    <n v="1"/>
    <n v="100"/>
    <s v="5.26"/>
    <s v="N"/>
    <s v="N"/>
    <n v="52478"/>
    <m/>
    <s v="N"/>
    <m/>
    <m/>
    <m/>
    <m/>
    <m/>
    <m/>
    <m/>
    <m/>
    <s v="N"/>
    <n v="60853019"/>
    <s v="NCF"/>
    <m/>
    <x v="0"/>
    <m/>
    <n v="6"/>
    <s v="NCF BEAUTY"/>
    <s v="N"/>
    <m/>
    <m/>
    <s v="N"/>
    <n v="20230306"/>
    <m/>
    <n v="134690540"/>
    <s v="MIXED"/>
    <s v="Tech rep lvl"/>
    <s v="CosmÃ©ticos"/>
    <n v="1"/>
    <m/>
    <n v="0"/>
    <n v="0"/>
    <n v="100"/>
    <n v="134690607"/>
    <n v="999"/>
    <n v="2"/>
    <x v="0"/>
    <x v="0"/>
    <n v="0.54369999999999996"/>
    <n v="0.54369999999999996"/>
    <n v="0.54369999999999996"/>
    <n v="0.54369999999999996"/>
    <n v="0.54369999999999996"/>
    <n v="13.99"/>
    <n v="15.99"/>
    <n v="13.99"/>
    <n v="12.99"/>
    <n v="12.39"/>
    <s v="Brasil + Dia a Dia + VGF2"/>
    <s v="Bronze + Dia a Dia + VGF2"/>
    <s v="Prata + Dia a Dia + VGF2"/>
    <s v="Ouro + Dia a Dia + VGF2"/>
    <s v="Estrela + Dia a Dia + VGF2"/>
    <n v="30"/>
    <n v="20"/>
    <n v="30"/>
    <n v="35"/>
    <n v="38"/>
    <n v="83.92"/>
    <n v="83.92"/>
    <n v="83.92"/>
    <n v="83.92"/>
    <n v="83.92"/>
    <n v="0"/>
    <n v="0"/>
    <n v="0"/>
    <n v="0"/>
    <n v="0"/>
    <n v="13.99"/>
    <n v="15.99"/>
    <n v="13.99"/>
    <n v="12.99"/>
    <n v="12.39"/>
    <n v="6"/>
    <n v="4"/>
    <n v="6"/>
    <n v="7"/>
    <n v="7.6"/>
    <n v="30"/>
    <n v="79"/>
    <n v="69"/>
    <n v="64"/>
    <n v="61"/>
  </r>
  <r>
    <n v="633990"/>
    <x v="1112"/>
    <n v="20230304"/>
    <m/>
    <s v="FRAGRANCE"/>
    <x v="409"/>
    <s v="LOV U A TOUCH BODY LOTION"/>
    <n v="1228495"/>
    <x v="1112"/>
    <n v="1"/>
    <s v="IN-LINE (EXCL NR)"/>
    <s v="PACK PRICE - MARKETING SET"/>
    <n v="0.48010000000000003"/>
    <m/>
    <n v="1.915"/>
    <m/>
    <m/>
    <n v="14"/>
    <n v="18.989999999999998"/>
    <n v="1193"/>
    <n v="1193"/>
    <n v="176"/>
    <s v="WORK IN PROGRESS"/>
    <n v="134691316"/>
    <s v="NO INCENTIVE"/>
    <s v="N"/>
    <s v="N"/>
    <s v="N"/>
    <s v="N"/>
    <x v="3"/>
    <n v="134691604"/>
    <n v="28"/>
    <n v="11"/>
    <n v="20230306"/>
    <s v="GIFTING/PRESENTS"/>
    <n v="15"/>
    <s v="Y"/>
    <s v="Tech rep lvl + Dia a Dia + VGF2"/>
    <s v="FULL PAYMENT"/>
    <m/>
    <n v="7790.2412000000004"/>
    <n v="5505.6462000000001"/>
    <n v="80.06"/>
    <m/>
    <s v="MOISTURIZER LOTION"/>
    <s v="MOISTURIZER"/>
    <s v="BODY CARE"/>
    <s v="FEMALE"/>
    <s v="LOV U FRANCHISE"/>
    <s v="LOV U"/>
    <n v="0"/>
    <n v="100"/>
    <n v="100"/>
    <s v="N"/>
    <s v="N"/>
    <n v="52459"/>
    <n v="1"/>
    <s v="N"/>
    <s v="RP"/>
    <n v="13.6"/>
    <n v="18.989999999999998"/>
    <n v="18.989999999999998"/>
    <m/>
    <m/>
    <m/>
    <m/>
    <s v="N"/>
    <n v="73976330"/>
    <s v="Extensao Revista Digital"/>
    <n v="134691598"/>
    <x v="11"/>
    <m/>
    <n v="176"/>
    <s v="PRESENTES - EXTENSAO REVISTA DIGITAL 2"/>
    <s v="N"/>
    <m/>
    <s v="N"/>
    <s v="N"/>
    <n v="20230306"/>
    <m/>
    <n v="134691316"/>
    <s v="MIXED"/>
    <s v="Tech rep lvl"/>
    <s v="CosmÃ©ticos"/>
    <n v="1"/>
    <m/>
    <n v="0"/>
    <n v="0"/>
    <n v="100"/>
    <n v="134691603"/>
    <n v="999"/>
    <n v="2"/>
    <x v="10"/>
    <x v="14"/>
    <n v="0.48010000000000003"/>
    <n v="0.54869999999999997"/>
    <n v="0.48010000000000003"/>
    <n v="0.44579999999999997"/>
    <n v="0.42530000000000001"/>
    <n v="14"/>
    <n v="14"/>
    <n v="14"/>
    <n v="14"/>
    <n v="14"/>
    <s v="Brasil + Dia a Dia + VGF2"/>
    <s v="Bronze + Dia a Dia + VGF2"/>
    <s v="Prata + Dia a Dia + VGF2"/>
    <s v="Ouro + Dia a Dia + VGF2"/>
    <s v="Estrela + Dia a Dia + VGF2"/>
    <n v="30"/>
    <n v="20"/>
    <n v="30"/>
    <n v="35"/>
    <n v="38"/>
    <n v="45.79"/>
    <n v="45.79"/>
    <n v="45.79"/>
    <n v="45.79"/>
    <n v="45.79"/>
    <n v="0"/>
    <n v="0"/>
    <n v="0"/>
    <n v="0"/>
    <n v="0"/>
    <n v="9.8000000000000007"/>
    <n v="11.2"/>
    <n v="9.8000000000000007"/>
    <n v="9.1"/>
    <n v="8.68"/>
    <n v="0"/>
    <n v="0"/>
    <n v="0"/>
    <n v="0"/>
    <n v="0"/>
    <n v="0"/>
    <n v="100"/>
    <n v="100"/>
    <n v="100"/>
    <n v="100"/>
  </r>
  <r>
    <n v="633991"/>
    <x v="53"/>
    <n v="20230304"/>
    <m/>
    <s v="FRAGRANCE"/>
    <x v="409"/>
    <s v="LOV U A TOUCH"/>
    <n v="1228496"/>
    <x v="53"/>
    <n v="1"/>
    <s v="IN-LINE (EXCL NR)"/>
    <s v="PACK PRICE - MARKETING SET"/>
    <n v="0.48010000000000003"/>
    <m/>
    <n v="13.128"/>
    <m/>
    <m/>
    <n v="83.91"/>
    <n v="99.9"/>
    <n v="1193"/>
    <n v="1193"/>
    <n v="176"/>
    <s v="WORK IN PROGRESS"/>
    <n v="134691316"/>
    <s v="NO INCENTIVE"/>
    <s v="N"/>
    <s v="N"/>
    <s v="N"/>
    <s v="N"/>
    <x v="3"/>
    <n v="134691602"/>
    <n v="28"/>
    <n v="11"/>
    <n v="20230306"/>
    <s v="GIFTING/PRESENTS"/>
    <n v="15"/>
    <s v="Y"/>
    <s v="Tech rep lvl + Dia a Dia + VGF2"/>
    <s v="FULL PAYMENT"/>
    <m/>
    <n v="46691.367100000003"/>
    <n v="31029.663100000002"/>
    <n v="77.19"/>
    <m/>
    <s v="EDP SPRAY"/>
    <s v="EDP/EDT/COLOGNE"/>
    <s v="FRAGRANCE JUICES"/>
    <s v="FEMALE"/>
    <s v="LOV U FRANCHISE"/>
    <s v="LOV U"/>
    <n v="0"/>
    <n v="100"/>
    <n v="100"/>
    <s v="N"/>
    <s v="N"/>
    <n v="52496"/>
    <n v="1"/>
    <s v="N"/>
    <m/>
    <m/>
    <m/>
    <m/>
    <m/>
    <m/>
    <m/>
    <m/>
    <s v="N"/>
    <n v="73976330"/>
    <s v="Extensao Revista Digital"/>
    <n v="134691598"/>
    <x v="11"/>
    <m/>
    <n v="176"/>
    <s v="PRESENTES - EXTENSAO REVISTA DIGITAL 2"/>
    <s v="N"/>
    <m/>
    <s v="N"/>
    <s v="N"/>
    <n v="20230306"/>
    <m/>
    <n v="134691316"/>
    <s v="MIXED"/>
    <s v="Tech rep lvl"/>
    <s v="CosmÃ©ticos"/>
    <n v="1"/>
    <m/>
    <n v="0"/>
    <n v="0"/>
    <n v="100"/>
    <n v="134691601"/>
    <n v="999"/>
    <n v="2"/>
    <x v="10"/>
    <x v="14"/>
    <n v="0.48010000000000003"/>
    <n v="0.54869999999999997"/>
    <n v="0.48010000000000003"/>
    <n v="0.44579999999999997"/>
    <n v="0.42530000000000001"/>
    <n v="83.91"/>
    <n v="83.91"/>
    <n v="83.91"/>
    <n v="83.91"/>
    <n v="83.91"/>
    <s v="Brasil + Dia a Dia + VGF2"/>
    <s v="Bronze + Dia a Dia + VGF2"/>
    <s v="Prata + Dia a Dia + VGF2"/>
    <s v="Ouro + Dia a Dia + VGF2"/>
    <s v="Estrela + Dia a Dia + VGF2"/>
    <n v="30"/>
    <n v="20"/>
    <n v="30"/>
    <n v="35"/>
    <n v="38"/>
    <n v="45.79"/>
    <n v="45.79"/>
    <n v="45.79"/>
    <n v="45.79"/>
    <n v="45.79"/>
    <n v="0"/>
    <n v="0"/>
    <n v="0"/>
    <n v="0"/>
    <n v="0"/>
    <n v="58.737000000000002"/>
    <n v="67.128"/>
    <n v="58.737000000000002"/>
    <n v="54.541499999999999"/>
    <n v="52.0242"/>
    <n v="0"/>
    <n v="0"/>
    <n v="0"/>
    <n v="0"/>
    <n v="0"/>
    <n v="0"/>
    <n v="100"/>
    <n v="100"/>
    <n v="100"/>
    <n v="100"/>
  </r>
  <r>
    <n v="636909"/>
    <x v="1113"/>
    <n v="20220310"/>
    <m/>
    <s v="FRAGRANCE"/>
    <x v="409"/>
    <s v="SACOLA P UNISEX 2022"/>
    <n v="1230471"/>
    <x v="1113"/>
    <n v="1"/>
    <s v="IN-LINE (EXCL NR)"/>
    <s v="PACK PRICE - MARKETING SET"/>
    <n v="0.49230000000000002"/>
    <m/>
    <n v="1.52"/>
    <m/>
    <m/>
    <n v="6.99"/>
    <n v="6.99"/>
    <n v="1193"/>
    <n v="1193"/>
    <n v="176"/>
    <s v="WORK IN PROGRESS"/>
    <n v="134691316"/>
    <s v="NO INCENTIVE"/>
    <s v="N"/>
    <s v="N"/>
    <s v="N"/>
    <s v="N"/>
    <x v="3"/>
    <n v="134691600"/>
    <n v="28"/>
    <n v="11"/>
    <n v="20230306"/>
    <s v="GIFTING/PRESENTS"/>
    <n v="15"/>
    <s v="Y"/>
    <s v="Tech rep lvl + Dia a Dia + VGF2"/>
    <s v="FULL PAYMENT"/>
    <m/>
    <n v="3988.0668999999998"/>
    <n v="2174.7069000000001"/>
    <n v="69.08"/>
    <m/>
    <s v="CARTON/GIFT BAG"/>
    <s v="ORGANIZERS/CONTAINERS"/>
    <s v="IMPLEMENTS"/>
    <s v="UNISEX"/>
    <s v="AVON"/>
    <s v="AVON"/>
    <n v="0"/>
    <n v="100"/>
    <n v="100"/>
    <s v="N"/>
    <s v="N"/>
    <n v="52336"/>
    <n v="1"/>
    <s v="N"/>
    <m/>
    <m/>
    <m/>
    <m/>
    <m/>
    <m/>
    <m/>
    <m/>
    <s v="N"/>
    <n v="73976330"/>
    <s v="Extensao Revista Digital"/>
    <n v="134691598"/>
    <x v="11"/>
    <m/>
    <n v="176"/>
    <s v="PRESENTES - EXTENSAO REVISTA DIGITAL 2"/>
    <s v="N"/>
    <m/>
    <s v="N"/>
    <s v="N"/>
    <n v="20230306"/>
    <m/>
    <n v="134691316"/>
    <s v="MIXED"/>
    <s v="Tech rep lvl"/>
    <s v="CosmÃ©ticos"/>
    <n v="1"/>
    <m/>
    <n v="0"/>
    <n v="0"/>
    <n v="100"/>
    <n v="134691599"/>
    <n v="999"/>
    <n v="2"/>
    <x v="10"/>
    <x v="14"/>
    <n v="0.49230000000000002"/>
    <n v="0.56259999999999999"/>
    <n v="0.49230000000000002"/>
    <n v="0.45710000000000001"/>
    <n v="0.436"/>
    <n v="6.99"/>
    <n v="6.99"/>
    <n v="6.99"/>
    <n v="6.99"/>
    <n v="6.99"/>
    <s v="Brasil + Dia a Dia + VGF2"/>
    <s v="Bronze + Dia a Dia + VGF2"/>
    <s v="Prata + Dia a Dia + VGF2"/>
    <s v="Ouro + Dia a Dia + VGF2"/>
    <s v="Estrela + Dia a Dia + VGF2"/>
    <n v="30"/>
    <n v="20"/>
    <n v="30"/>
    <n v="35"/>
    <n v="38"/>
    <n v="42.19"/>
    <n v="42.19"/>
    <n v="42.19"/>
    <n v="42.19"/>
    <n v="42.19"/>
    <n v="0"/>
    <n v="0"/>
    <n v="0"/>
    <n v="0"/>
    <n v="0"/>
    <n v="4.8929999999999998"/>
    <n v="5.5919999999999996"/>
    <n v="4.8929999999999998"/>
    <n v="4.5434999999999999"/>
    <n v="4.3338000000000001"/>
    <n v="0"/>
    <n v="0"/>
    <n v="0"/>
    <n v="0"/>
    <n v="0"/>
    <n v="0"/>
    <n v="100"/>
    <n v="100"/>
    <n v="100"/>
    <n v="100"/>
  </r>
  <r>
    <n v="629298"/>
    <x v="1081"/>
    <n v="20220301"/>
    <m/>
    <s v="FRAGRANCE"/>
    <x v="410"/>
    <s v="PUR BLANCA NOITE NEW DECO"/>
    <n v="1225245"/>
    <x v="1081"/>
    <n v="1"/>
    <s v="IN-LINE (EXCL NR)"/>
    <s v="PACK PRICE - MARKETING SET"/>
    <n v="0.48010000000000003"/>
    <m/>
    <n v="5.0670000000000002"/>
    <m/>
    <m/>
    <n v="33.33"/>
    <n v="52.9"/>
    <n v="2684"/>
    <n v="2684"/>
    <n v="181"/>
    <s v="WORK IN PROGRESS"/>
    <n v="134691426"/>
    <s v="NO INCENTIVE"/>
    <s v="N"/>
    <s v="N"/>
    <s v="N"/>
    <s v="N"/>
    <x v="3"/>
    <n v="134691778"/>
    <n v="28"/>
    <n v="11"/>
    <n v="20230306"/>
    <s v="GIFTING/PRESENTS"/>
    <n v="15"/>
    <s v="Y"/>
    <s v="Tech rep lvl + Dia a Dia + VGF2"/>
    <s v="FULL PAYMENT"/>
    <m/>
    <n v="41731.486400000002"/>
    <n v="28131.6584"/>
    <n v="77.84"/>
    <m/>
    <s v="EDT SPRAY"/>
    <s v="EDP/EDT/COLOGNE"/>
    <s v="FRAGRANCE JUICES"/>
    <s v="FEMALE"/>
    <s v="PUR BLANCA FRANCHISE"/>
    <s v="PUR BLANCA NIGHT/PUR BLANCA NOITE"/>
    <n v="1"/>
    <n v="34"/>
    <n v="100"/>
    <s v="N"/>
    <s v="N"/>
    <n v="50444"/>
    <n v="1"/>
    <s v="N"/>
    <m/>
    <m/>
    <m/>
    <m/>
    <m/>
    <m/>
    <m/>
    <m/>
    <s v="N"/>
    <n v="73976330"/>
    <s v="Extensao Revista Digital"/>
    <n v="134691772"/>
    <x v="12"/>
    <m/>
    <n v="180"/>
    <s v="PRESENTES - EXTENSAO REVISTA DIGITAL 4"/>
    <s v="N"/>
    <m/>
    <s v="N"/>
    <s v="N"/>
    <n v="20230306"/>
    <m/>
    <n v="134691426"/>
    <s v="MIXED"/>
    <s v="Tech rep lvl"/>
    <s v="CosmÃ©ticos"/>
    <n v="1"/>
    <m/>
    <n v="0"/>
    <n v="0"/>
    <n v="100"/>
    <n v="134691777"/>
    <n v="999"/>
    <n v="2"/>
    <x v="11"/>
    <x v="15"/>
    <n v="0.48010000000000003"/>
    <n v="0.54869999999999997"/>
    <n v="0.48010000000000003"/>
    <n v="0.44579999999999997"/>
    <n v="0.42530000000000001"/>
    <n v="33.33"/>
    <n v="33.33"/>
    <n v="33.33"/>
    <n v="33.33"/>
    <n v="33.33"/>
    <s v="Brasil + Dia a Dia + VGF2"/>
    <s v="Bronze + Dia a Dia + VGF2"/>
    <s v="Prata + Dia a Dia + VGF2"/>
    <s v="Ouro + Dia a Dia + VGF2"/>
    <s v="Estrela + Dia a Dia + VGF2"/>
    <n v="30"/>
    <n v="20"/>
    <n v="30"/>
    <n v="35"/>
    <n v="38"/>
    <n v="45.79"/>
    <n v="45.79"/>
    <n v="45.79"/>
    <n v="45.79"/>
    <n v="45.79"/>
    <n v="0"/>
    <n v="0"/>
    <n v="0"/>
    <n v="0"/>
    <n v="0"/>
    <n v="23.331"/>
    <n v="26.664000000000001"/>
    <n v="23.331"/>
    <n v="21.6645"/>
    <n v="20.6646"/>
    <n v="0"/>
    <n v="0"/>
    <n v="0"/>
    <n v="0"/>
    <n v="0"/>
    <n v="0"/>
    <n v="100"/>
    <n v="100"/>
    <n v="100"/>
    <n v="100"/>
  </r>
  <r>
    <n v="629304"/>
    <x v="1011"/>
    <n v="20220301"/>
    <m/>
    <s v="FRAGRANCE"/>
    <x v="410"/>
    <s v="PUR BLANCA NOITE BODY LOTION NEW DECO"/>
    <n v="1225251"/>
    <x v="1011"/>
    <n v="1"/>
    <s v="IN-LINE (EXCL NR)"/>
    <s v="PACK PRICE - MARKETING SET"/>
    <n v="0.48010000000000003"/>
    <m/>
    <n v="1.6"/>
    <m/>
    <m/>
    <n v="11.11"/>
    <n v="14.99"/>
    <n v="2684"/>
    <n v="2684"/>
    <n v="181"/>
    <s v="WORK IN PROGRESS"/>
    <n v="134691426"/>
    <s v="NO INCENTIVE"/>
    <s v="N"/>
    <s v="N"/>
    <s v="N"/>
    <s v="N"/>
    <x v="3"/>
    <n v="134691774"/>
    <n v="28"/>
    <n v="11"/>
    <n v="20230306"/>
    <s v="GIFTING/PRESENTS"/>
    <n v="15"/>
    <s v="Y"/>
    <s v="Tech rep lvl + Dia a Dia + VGF2"/>
    <s v="FULL PAYMENT"/>
    <m/>
    <n v="13910.495500000001"/>
    <n v="9616.0954999999994"/>
    <n v="79"/>
    <m/>
    <s v="MOISTURIZER LOTION"/>
    <s v="MOISTURIZER"/>
    <s v="BODY CARE"/>
    <s v="FEMALE"/>
    <s v="PUR BLANCA FRANCHISE"/>
    <s v="PUR BLANCA NIGHT/PUR BLANCA NOITE"/>
    <n v="1"/>
    <n v="34"/>
    <n v="100"/>
    <s v="N"/>
    <s v="N"/>
    <n v="50267"/>
    <n v="1"/>
    <s v="N"/>
    <m/>
    <m/>
    <m/>
    <m/>
    <m/>
    <m/>
    <m/>
    <m/>
    <s v="N"/>
    <n v="73976330"/>
    <s v="Extensao Revista Digital"/>
    <n v="134691772"/>
    <x v="12"/>
    <m/>
    <n v="180"/>
    <s v="PRESENTES - EXTENSAO REVISTA DIGITAL 4"/>
    <s v="N"/>
    <m/>
    <s v="N"/>
    <s v="N"/>
    <n v="20230306"/>
    <m/>
    <n v="134691426"/>
    <s v="MIXED"/>
    <s v="Tech rep lvl"/>
    <s v="CosmÃ©ticos"/>
    <n v="1"/>
    <m/>
    <n v="0"/>
    <n v="0"/>
    <n v="100"/>
    <n v="134691773"/>
    <n v="999"/>
    <n v="2"/>
    <x v="11"/>
    <x v="15"/>
    <n v="0.48010000000000003"/>
    <n v="0.54869999999999997"/>
    <n v="0.48010000000000003"/>
    <n v="0.44579999999999997"/>
    <n v="0.42530000000000001"/>
    <n v="11.11"/>
    <n v="11.11"/>
    <n v="11.11"/>
    <n v="11.11"/>
    <n v="11.11"/>
    <s v="Brasil + Dia a Dia + VGF2"/>
    <s v="Bronze + Dia a Dia + VGF2"/>
    <s v="Prata + Dia a Dia + VGF2"/>
    <s v="Ouro + Dia a Dia + VGF2"/>
    <s v="Estrela + Dia a Dia + VGF2"/>
    <n v="30"/>
    <n v="20"/>
    <n v="30"/>
    <n v="35"/>
    <n v="38"/>
    <n v="45.79"/>
    <n v="45.79"/>
    <n v="45.79"/>
    <n v="45.79"/>
    <n v="45.79"/>
    <n v="0"/>
    <n v="0"/>
    <n v="0"/>
    <n v="0"/>
    <n v="0"/>
    <n v="7.7770000000000001"/>
    <n v="8.8879999999999999"/>
    <n v="7.7770000000000001"/>
    <n v="7.2214999999999998"/>
    <n v="6.8882000000000003"/>
    <n v="0"/>
    <n v="0"/>
    <n v="0"/>
    <n v="0"/>
    <n v="0"/>
    <n v="0"/>
    <n v="100"/>
    <n v="100"/>
    <n v="100"/>
    <n v="100"/>
  </r>
  <r>
    <n v="636909"/>
    <x v="1113"/>
    <n v="20220310"/>
    <m/>
    <s v="FRAGRANCE"/>
    <x v="410"/>
    <s v="SACOLA P UNISEX 2022"/>
    <n v="1230471"/>
    <x v="1113"/>
    <n v="1"/>
    <s v="IN-LINE (EXCL NR)"/>
    <s v="PACK PRICE - MARKETING SET"/>
    <n v="0.49230000000000002"/>
    <m/>
    <n v="1.52"/>
    <m/>
    <m/>
    <n v="5.55"/>
    <n v="6.99"/>
    <n v="2684"/>
    <n v="2684"/>
    <n v="181"/>
    <s v="WORK IN PROGRESS"/>
    <n v="134691426"/>
    <s v="NO INCENTIVE"/>
    <s v="N"/>
    <s v="N"/>
    <s v="N"/>
    <s v="N"/>
    <x v="3"/>
    <n v="134691776"/>
    <n v="28"/>
    <n v="11"/>
    <n v="20230306"/>
    <s v="GIFTING/PRESENTS"/>
    <n v="15"/>
    <s v="Y"/>
    <s v="Tech rep lvl + Dia a Dia + VGF2"/>
    <s v="FULL PAYMENT"/>
    <m/>
    <n v="7124.9850999999999"/>
    <n v="3045.3051"/>
    <n v="61.06"/>
    <m/>
    <s v="CARTON/GIFT BAG"/>
    <s v="ORGANIZERS/CONTAINERS"/>
    <s v="IMPLEMENTS"/>
    <s v="UNISEX"/>
    <s v="AVON"/>
    <s v="AVON"/>
    <n v="1"/>
    <n v="34"/>
    <n v="100"/>
    <s v="N"/>
    <s v="N"/>
    <n v="52336"/>
    <n v="1"/>
    <s v="N"/>
    <m/>
    <m/>
    <m/>
    <m/>
    <m/>
    <m/>
    <m/>
    <m/>
    <s v="N"/>
    <n v="73976330"/>
    <s v="Extensao Revista Digital"/>
    <n v="134691772"/>
    <x v="12"/>
    <m/>
    <n v="180"/>
    <s v="PRESENTES - EXTENSAO REVISTA DIGITAL 4"/>
    <s v="N"/>
    <m/>
    <s v="N"/>
    <s v="N"/>
    <n v="20230306"/>
    <m/>
    <n v="134691426"/>
    <s v="MIXED"/>
    <s v="Tech rep lvl"/>
    <s v="CosmÃ©ticos"/>
    <n v="1"/>
    <m/>
    <n v="0"/>
    <n v="0"/>
    <n v="100"/>
    <n v="134691775"/>
    <n v="999"/>
    <n v="2"/>
    <x v="11"/>
    <x v="15"/>
    <n v="0.49230000000000002"/>
    <n v="0.56259999999999999"/>
    <n v="0.49230000000000002"/>
    <n v="0.45710000000000001"/>
    <n v="0.436"/>
    <n v="5.55"/>
    <n v="5.55"/>
    <n v="5.55"/>
    <n v="5.55"/>
    <n v="5.55"/>
    <s v="Brasil + Dia a Dia + VGF2"/>
    <s v="Bronze + Dia a Dia + VGF2"/>
    <s v="Prata + Dia a Dia + VGF2"/>
    <s v="Ouro + Dia a Dia + VGF2"/>
    <s v="Estrela + Dia a Dia + VGF2"/>
    <n v="30"/>
    <n v="20"/>
    <n v="30"/>
    <n v="35"/>
    <n v="38"/>
    <n v="42.19"/>
    <n v="42.19"/>
    <n v="42.19"/>
    <n v="42.19"/>
    <n v="42.19"/>
    <n v="0"/>
    <n v="0"/>
    <n v="0"/>
    <n v="0"/>
    <n v="0"/>
    <n v="3.8849999999999998"/>
    <n v="4.4400000000000004"/>
    <n v="3.8849999999999998"/>
    <n v="3.6074999999999999"/>
    <n v="3.4409999999999998"/>
    <n v="0"/>
    <n v="0"/>
    <n v="0"/>
    <n v="0"/>
    <n v="0"/>
    <n v="0"/>
    <n v="100"/>
    <n v="100"/>
    <n v="100"/>
    <n v="100"/>
  </r>
  <r>
    <n v="635867"/>
    <x v="1032"/>
    <n v="20220316"/>
    <m/>
    <s v="FRAGRANCE"/>
    <x v="411"/>
    <s v="FULL SPEED TURBO CARE SHAVING GEL 90G NEW DECO"/>
    <n v="1229662"/>
    <x v="1032"/>
    <n v="1"/>
    <s v="IN-LINE (EXCL NR)"/>
    <s v="PACK PRICE - MARKETING SET"/>
    <n v="0.38059999999999999"/>
    <m/>
    <n v="1.9550000000000001"/>
    <m/>
    <m/>
    <n v="11.67"/>
    <n v="18.989999999999998"/>
    <n v="1250"/>
    <n v="1250"/>
    <n v="181"/>
    <s v="WORK IN PROGRESS"/>
    <n v="134691463"/>
    <s v="NO INCENTIVE"/>
    <s v="N"/>
    <s v="Y"/>
    <s v="N"/>
    <s v="N"/>
    <x v="3"/>
    <n v="134691818"/>
    <n v="28"/>
    <n v="11"/>
    <n v="20230306"/>
    <s v="GIFTING/PRESENTS"/>
    <n v="15"/>
    <s v="Y"/>
    <s v="Tech rep lvl + Dia a Dia + VGF2"/>
    <s v="FULL PAYMENT"/>
    <m/>
    <n v="5394.3675999999996"/>
    <n v="2950.6176"/>
    <n v="69.19"/>
    <m/>
    <s v="SHAVE GEL"/>
    <s v="SHAVE"/>
    <s v="GROOMING"/>
    <s v="MALE"/>
    <s v="FULL SPEED/RPM FRANCHISE"/>
    <s v="FULL SPEED TURBO CARE"/>
    <n v="1"/>
    <n v="33"/>
    <n v="100"/>
    <s v="N"/>
    <s v="N"/>
    <n v="51334"/>
    <n v="1"/>
    <s v="N"/>
    <m/>
    <m/>
    <m/>
    <m/>
    <m/>
    <m/>
    <m/>
    <m/>
    <s v="N"/>
    <n v="73976330"/>
    <s v="Extensao Revista Digital"/>
    <n v="134691814"/>
    <x v="13"/>
    <m/>
    <n v="180"/>
    <s v="PRESENTES - EXTENSAO REVISTA DIGITAL 4"/>
    <s v="N"/>
    <m/>
    <s v="N"/>
    <s v="N"/>
    <n v="20230306"/>
    <m/>
    <n v="134691463"/>
    <s v="MIXED"/>
    <s v="Tech rep lvl"/>
    <s v="CosmÃ©ticos"/>
    <n v="1"/>
    <m/>
    <n v="0"/>
    <n v="0"/>
    <n v="100"/>
    <n v="134691817"/>
    <n v="999"/>
    <n v="2"/>
    <x v="12"/>
    <x v="16"/>
    <n v="0.38059999999999999"/>
    <n v="0.435"/>
    <n v="0.38059999999999999"/>
    <n v="0.35339999999999999"/>
    <n v="0.33710000000000001"/>
    <n v="11.67"/>
    <n v="11.67"/>
    <n v="11.67"/>
    <n v="11.67"/>
    <n v="11.67"/>
    <s v="Brasil + Dia a Dia + VGF2"/>
    <s v="Bronze + Dia a Dia + VGF2"/>
    <s v="Prata + Dia a Dia + VGF2"/>
    <s v="Ouro + Dia a Dia + VGF2"/>
    <s v="Estrela + Dia a Dia + VGF2"/>
    <n v="30"/>
    <n v="20"/>
    <n v="30"/>
    <n v="35"/>
    <n v="38"/>
    <n v="83.92"/>
    <n v="83.92"/>
    <n v="83.92"/>
    <n v="83.92"/>
    <n v="83.92"/>
    <n v="0"/>
    <n v="0"/>
    <n v="0"/>
    <n v="0"/>
    <n v="0"/>
    <n v="8.1690000000000005"/>
    <n v="9.3360000000000003"/>
    <n v="8.1690000000000005"/>
    <n v="7.5854999999999997"/>
    <n v="7.2354000000000003"/>
    <n v="0"/>
    <n v="0"/>
    <n v="0"/>
    <n v="0"/>
    <n v="0"/>
    <n v="0"/>
    <n v="100"/>
    <n v="100"/>
    <n v="100"/>
    <n v="100"/>
  </r>
  <r>
    <n v="636824"/>
    <x v="870"/>
    <n v="20220313"/>
    <m/>
    <s v="FRAGRANCE"/>
    <x v="411"/>
    <s v="FULL SPEED MAX TURBO 100ML REFORMULATION"/>
    <n v="1230405"/>
    <x v="870"/>
    <n v="1"/>
    <s v="IN-LINE (EXCL NR)"/>
    <s v="PACK PRICE - MARKETING SET"/>
    <n v="0.48010000000000003"/>
    <m/>
    <n v="7.4359999999999999"/>
    <m/>
    <m/>
    <n v="51.35"/>
    <n v="74.900000000000006"/>
    <n v="1250"/>
    <n v="1250"/>
    <n v="181"/>
    <s v="WORK IN PROGRESS"/>
    <n v="134691463"/>
    <s v="NO INCENTIVE"/>
    <s v="N"/>
    <s v="N"/>
    <s v="N"/>
    <s v="N"/>
    <x v="3"/>
    <n v="134691820"/>
    <n v="28"/>
    <n v="11"/>
    <n v="20230306"/>
    <s v="GIFTING/PRESENTS"/>
    <n v="15"/>
    <s v="Y"/>
    <s v="Tech rep lvl + Dia a Dia + VGF2"/>
    <s v="FULL PAYMENT"/>
    <m/>
    <n v="29942.482800000002"/>
    <n v="20647.482800000002"/>
    <n v="78.89"/>
    <m/>
    <s v="EDT SPRAY"/>
    <s v="EDP/EDT/COLOGNE"/>
    <s v="FRAGRANCE JUICES"/>
    <s v="MALE"/>
    <s v="FULL SPEED/RPM FRANCHISE"/>
    <s v="FULL SPEED MAX TURBO"/>
    <n v="1"/>
    <n v="33"/>
    <n v="100"/>
    <s v="N"/>
    <s v="N"/>
    <n v="52187"/>
    <n v="1"/>
    <s v="N"/>
    <m/>
    <m/>
    <m/>
    <m/>
    <m/>
    <m/>
    <m/>
    <m/>
    <s v="N"/>
    <n v="73976330"/>
    <s v="Extensao Revista Digital"/>
    <n v="134691814"/>
    <x v="13"/>
    <m/>
    <n v="180"/>
    <s v="PRESENTES - EXTENSAO REVISTA DIGITAL 4"/>
    <s v="N"/>
    <m/>
    <s v="N"/>
    <s v="N"/>
    <n v="20230306"/>
    <m/>
    <n v="134691463"/>
    <s v="MIXED"/>
    <s v="Tech rep lvl"/>
    <s v="CosmÃ©ticos"/>
    <n v="1"/>
    <m/>
    <n v="0"/>
    <n v="0"/>
    <n v="100"/>
    <n v="134691819"/>
    <n v="999"/>
    <n v="2"/>
    <x v="12"/>
    <x v="16"/>
    <n v="0.48010000000000003"/>
    <n v="0.54869999999999997"/>
    <n v="0.48010000000000003"/>
    <n v="0.44579999999999997"/>
    <n v="0.42530000000000001"/>
    <n v="51.35"/>
    <n v="51.35"/>
    <n v="51.35"/>
    <n v="51.35"/>
    <n v="51.35"/>
    <s v="Brasil + Dia a Dia + VGF2"/>
    <s v="Bronze + Dia a Dia + VGF2"/>
    <s v="Prata + Dia a Dia + VGF2"/>
    <s v="Ouro + Dia a Dia + VGF2"/>
    <s v="Estrela + Dia a Dia + VGF2"/>
    <n v="30"/>
    <n v="20"/>
    <n v="30"/>
    <n v="35"/>
    <n v="38"/>
    <n v="45.79"/>
    <n v="45.79"/>
    <n v="45.79"/>
    <n v="45.79"/>
    <n v="45.79"/>
    <n v="0"/>
    <n v="0"/>
    <n v="0"/>
    <n v="0"/>
    <n v="0"/>
    <n v="35.945"/>
    <n v="41.08"/>
    <n v="35.945"/>
    <n v="33.377499999999998"/>
    <n v="31.837"/>
    <n v="0"/>
    <n v="0"/>
    <n v="0"/>
    <n v="0"/>
    <n v="0"/>
    <n v="0"/>
    <n v="100"/>
    <n v="100"/>
    <n v="100"/>
    <n v="100"/>
  </r>
  <r>
    <n v="636909"/>
    <x v="1113"/>
    <n v="20220310"/>
    <m/>
    <s v="FRAGRANCE"/>
    <x v="411"/>
    <s v="SACOLA P UNISEX 2022"/>
    <n v="1230471"/>
    <x v="1113"/>
    <n v="1"/>
    <s v="IN-LINE (EXCL NR)"/>
    <s v="PACK PRICE - MARKETING SET"/>
    <n v="0.49230000000000002"/>
    <m/>
    <n v="1.52"/>
    <m/>
    <m/>
    <n v="6.88"/>
    <n v="6.99"/>
    <n v="1250"/>
    <n v="1250"/>
    <n v="181"/>
    <s v="WORK IN PROGRESS"/>
    <n v="134691463"/>
    <s v="NO INCENTIVE"/>
    <s v="N"/>
    <s v="N"/>
    <s v="N"/>
    <s v="N"/>
    <x v="3"/>
    <n v="134691816"/>
    <n v="28"/>
    <n v="11"/>
    <n v="20230306"/>
    <s v="GIFTING/PRESENTS"/>
    <n v="15"/>
    <s v="Y"/>
    <s v="Tech rep lvl + Dia a Dia + VGF2"/>
    <s v="FULL PAYMENT"/>
    <m/>
    <n v="4113.3744999999999"/>
    <n v="2213.3744999999999"/>
    <n v="68.59"/>
    <m/>
    <s v="CARTON/GIFT BAG"/>
    <s v="ORGANIZERS/CONTAINERS"/>
    <s v="IMPLEMENTS"/>
    <s v="UNISEX"/>
    <s v="AVON"/>
    <s v="AVON"/>
    <n v="1"/>
    <n v="33"/>
    <n v="100"/>
    <s v="N"/>
    <s v="N"/>
    <n v="52336"/>
    <n v="1"/>
    <s v="N"/>
    <m/>
    <m/>
    <m/>
    <m/>
    <m/>
    <m/>
    <m/>
    <m/>
    <s v="N"/>
    <n v="73976330"/>
    <s v="Extensao Revista Digital"/>
    <n v="134691814"/>
    <x v="13"/>
    <m/>
    <n v="180"/>
    <s v="PRESENTES - EXTENSAO REVISTA DIGITAL 4"/>
    <s v="N"/>
    <m/>
    <s v="N"/>
    <s v="N"/>
    <n v="20230306"/>
    <m/>
    <n v="134691463"/>
    <s v="MIXED"/>
    <s v="Tech rep lvl"/>
    <s v="CosmÃ©ticos"/>
    <n v="1"/>
    <m/>
    <n v="0"/>
    <n v="0"/>
    <n v="100"/>
    <n v="134691815"/>
    <n v="999"/>
    <n v="2"/>
    <x v="12"/>
    <x v="16"/>
    <n v="0.49230000000000002"/>
    <n v="0.56259999999999999"/>
    <n v="0.49230000000000002"/>
    <n v="0.45710000000000001"/>
    <n v="0.436"/>
    <n v="6.88"/>
    <n v="6.88"/>
    <n v="6.88"/>
    <n v="6.88"/>
    <n v="6.88"/>
    <s v="Brasil + Dia a Dia + VGF2"/>
    <s v="Bronze + Dia a Dia + VGF2"/>
    <s v="Prata + Dia a Dia + VGF2"/>
    <s v="Ouro + Dia a Dia + VGF2"/>
    <s v="Estrela + Dia a Dia + VGF2"/>
    <n v="30"/>
    <n v="20"/>
    <n v="30"/>
    <n v="35"/>
    <n v="38"/>
    <n v="42.19"/>
    <n v="42.19"/>
    <n v="42.19"/>
    <n v="42.19"/>
    <n v="42.19"/>
    <n v="0"/>
    <n v="0"/>
    <n v="0"/>
    <n v="0"/>
    <n v="0"/>
    <n v="4.8159999999999998"/>
    <n v="5.5039999999999996"/>
    <n v="4.8159999999999998"/>
    <n v="4.4720000000000004"/>
    <n v="4.2656000000000001"/>
    <n v="0"/>
    <n v="0"/>
    <n v="0"/>
    <n v="0"/>
    <n v="0"/>
    <n v="0"/>
    <n v="100"/>
    <n v="100"/>
    <n v="100"/>
    <n v="100"/>
  </r>
  <r>
    <n v="625859"/>
    <x v="797"/>
    <n v="20210311"/>
    <m/>
    <s v="FRAGRANCE"/>
    <x v="412"/>
    <s v="ATTRACTION DESIRE EDP FOR HER 50ML"/>
    <n v="1222927"/>
    <x v="797"/>
    <n v="1"/>
    <s v="IN-LINE (EXCL NR)"/>
    <s v="PACK PRICE - MARKETING SET"/>
    <n v="0.48010000000000003"/>
    <m/>
    <n v="12.468999999999999"/>
    <m/>
    <m/>
    <n v="89.65"/>
    <n v="106.9"/>
    <n v="606"/>
    <n v="606"/>
    <n v="178"/>
    <s v="WORK IN PROGRESS"/>
    <n v="134691500"/>
    <s v="NO INCENTIVE"/>
    <s v="N"/>
    <s v="Y"/>
    <s v="N"/>
    <s v="N"/>
    <x v="3"/>
    <n v="134691914"/>
    <n v="28"/>
    <n v="11"/>
    <n v="20230306"/>
    <s v="GIFTING/PRESENTS"/>
    <n v="15"/>
    <s v="Y"/>
    <s v="Tech rep lvl + Dia a Dia + VGF2"/>
    <s v="FULL PAYMENT"/>
    <m/>
    <n v="25332.2212"/>
    <n v="17776.0072"/>
    <n v="79.72"/>
    <m/>
    <s v="EDP SPRAY"/>
    <s v="EDP/EDT/COLOGNE"/>
    <s v="FRAGRANCE JUICES"/>
    <s v="FEMALE"/>
    <s v="AVON ATTRACTION FRANCHISE"/>
    <s v="AVON ATTRACTION DESIRE -WN-"/>
    <n v="0"/>
    <n v="50"/>
    <n v="100"/>
    <s v="N"/>
    <s v="N"/>
    <n v="50415"/>
    <n v="1"/>
    <s v="N"/>
    <m/>
    <m/>
    <m/>
    <m/>
    <m/>
    <m/>
    <m/>
    <m/>
    <s v="N"/>
    <n v="73976330"/>
    <s v="Extensao Revista Digital"/>
    <n v="134691910"/>
    <x v="14"/>
    <m/>
    <n v="178"/>
    <s v="PRESENTES - EXTENSAO REVISTA DIGITAL 3"/>
    <s v="N"/>
    <m/>
    <s v="N"/>
    <s v="N"/>
    <n v="20230306"/>
    <m/>
    <n v="134691500"/>
    <s v="MIXED"/>
    <s v="Tech rep lvl"/>
    <s v="CosmÃ©ticos"/>
    <n v="1"/>
    <m/>
    <n v="0"/>
    <n v="0"/>
    <n v="100"/>
    <n v="134691913"/>
    <n v="999"/>
    <n v="2"/>
    <x v="4"/>
    <x v="17"/>
    <n v="0.48010000000000003"/>
    <n v="0.54869999999999997"/>
    <n v="0.48010000000000003"/>
    <n v="0.44579999999999997"/>
    <n v="0.42530000000000001"/>
    <n v="89.65"/>
    <n v="89.65"/>
    <n v="89.65"/>
    <n v="89.65"/>
    <n v="89.65"/>
    <s v="Brasil + Dia a Dia + VGF2"/>
    <s v="Bronze + Dia a Dia + VGF2"/>
    <s v="Prata + Dia a Dia + VGF2"/>
    <s v="Ouro + Dia a Dia + VGF2"/>
    <s v="Estrela + Dia a Dia + VGF2"/>
    <n v="30"/>
    <n v="20"/>
    <n v="30"/>
    <n v="35"/>
    <n v="38"/>
    <n v="45.79"/>
    <n v="45.79"/>
    <n v="45.79"/>
    <n v="45.79"/>
    <n v="45.79"/>
    <n v="0"/>
    <n v="0"/>
    <n v="0"/>
    <n v="0"/>
    <n v="0"/>
    <n v="62.755000000000003"/>
    <n v="71.72"/>
    <n v="62.755000000000003"/>
    <n v="58.272500000000001"/>
    <n v="55.582999999999998"/>
    <n v="0"/>
    <n v="0"/>
    <n v="0"/>
    <n v="0"/>
    <n v="0"/>
    <n v="0"/>
    <n v="100"/>
    <n v="100"/>
    <n v="100"/>
    <n v="100"/>
  </r>
  <r>
    <n v="628063"/>
    <x v="1007"/>
    <n v="20210311"/>
    <m/>
    <s v="FRAGRANCE"/>
    <x v="412"/>
    <s v="ATTRACTION DESIRE BODY LOTION FOR HER 90ML"/>
    <n v="1224437"/>
    <x v="1007"/>
    <n v="1"/>
    <s v="IN-LINE (EXCL NR)"/>
    <s v="PACK PRICE - MARKETING SET"/>
    <n v="0.48010000000000003"/>
    <m/>
    <n v="1.901"/>
    <m/>
    <m/>
    <n v="11.36"/>
    <n v="21.99"/>
    <n v="606"/>
    <n v="606"/>
    <n v="178"/>
    <s v="WORK IN PROGRESS"/>
    <n v="134691500"/>
    <s v="NO INCENTIVE"/>
    <s v="N"/>
    <s v="Y"/>
    <s v="N"/>
    <s v="N"/>
    <x v="3"/>
    <n v="134691912"/>
    <n v="28"/>
    <n v="11"/>
    <n v="20230306"/>
    <s v="GIFTING/PRESENTS"/>
    <n v="15"/>
    <s v="Y"/>
    <s v="Tech rep lvl + Dia a Dia + VGF2"/>
    <s v="FULL PAYMENT"/>
    <m/>
    <n v="3209.9724999999999"/>
    <n v="2057.9665"/>
    <n v="75.599999999999994"/>
    <m/>
    <s v="MOISTURIZER LOTION"/>
    <s v="MOISTURIZER"/>
    <s v="BODY CARE"/>
    <s v="FEMALE"/>
    <s v="AVON ATTRACTION FRANCHISE"/>
    <s v="AVON ATTRACTION DESIRE -WN-"/>
    <n v="0"/>
    <n v="50"/>
    <n v="100"/>
    <s v="N"/>
    <s v="N"/>
    <n v="50915"/>
    <n v="1"/>
    <s v="N"/>
    <m/>
    <m/>
    <m/>
    <m/>
    <m/>
    <m/>
    <m/>
    <m/>
    <s v="N"/>
    <n v="73976330"/>
    <s v="Extensao Revista Digital"/>
    <n v="134691910"/>
    <x v="14"/>
    <m/>
    <n v="178"/>
    <s v="PRESENTES - EXTENSAO REVISTA DIGITAL 3"/>
    <s v="N"/>
    <m/>
    <s v="N"/>
    <s v="N"/>
    <n v="20230306"/>
    <m/>
    <n v="134691500"/>
    <s v="MIXED"/>
    <s v="Tech rep lvl"/>
    <s v="CosmÃ©ticos"/>
    <n v="1"/>
    <m/>
    <n v="0"/>
    <n v="0"/>
    <n v="100"/>
    <n v="134691911"/>
    <n v="999"/>
    <n v="2"/>
    <x v="4"/>
    <x v="17"/>
    <n v="0.48010000000000003"/>
    <n v="0.54869999999999997"/>
    <n v="0.48010000000000003"/>
    <n v="0.44579999999999997"/>
    <n v="0.42530000000000001"/>
    <n v="11.36"/>
    <n v="11.36"/>
    <n v="11.36"/>
    <n v="11.36"/>
    <n v="11.36"/>
    <s v="Brasil + Dia a Dia + VGF2"/>
    <s v="Bronze + Dia a Dia + VGF2"/>
    <s v="Prata + Dia a Dia + VGF2"/>
    <s v="Ouro + Dia a Dia + VGF2"/>
    <s v="Estrela + Dia a Dia + VGF2"/>
    <n v="30"/>
    <n v="20"/>
    <n v="30"/>
    <n v="35"/>
    <n v="38"/>
    <n v="45.79"/>
    <n v="45.79"/>
    <n v="45.79"/>
    <n v="45.79"/>
    <n v="45.79"/>
    <n v="0"/>
    <n v="0"/>
    <n v="0"/>
    <n v="0"/>
    <n v="0"/>
    <n v="7.952"/>
    <n v="9.0879999999999992"/>
    <n v="7.952"/>
    <n v="7.3840000000000003"/>
    <n v="7.0431999999999997"/>
    <n v="0"/>
    <n v="0"/>
    <n v="0"/>
    <n v="0"/>
    <n v="0"/>
    <n v="0"/>
    <n v="100"/>
    <n v="100"/>
    <n v="100"/>
    <n v="100"/>
  </r>
  <r>
    <n v="636912"/>
    <x v="1114"/>
    <n v="20220310"/>
    <m/>
    <s v="FRAGRANCE"/>
    <x v="412"/>
    <s v="CAIXA UNISEX 2022"/>
    <n v="1230474"/>
    <x v="1114"/>
    <n v="1"/>
    <s v="IN-LINE (EXCL NR)"/>
    <s v="PACK PRICE - MARKETING SET"/>
    <n v="0.49230000000000002"/>
    <m/>
    <n v="2.887"/>
    <m/>
    <m/>
    <n v="8.99"/>
    <n v="8.99"/>
    <n v="606"/>
    <n v="606"/>
    <n v="178"/>
    <s v="WORK IN PROGRESS"/>
    <n v="134691500"/>
    <s v="NO INCENTIVE"/>
    <s v="N"/>
    <s v="Y"/>
    <s v="N"/>
    <s v="N"/>
    <x v="3"/>
    <n v="134691918"/>
    <n v="28"/>
    <n v="11"/>
    <n v="20230306"/>
    <s v="GIFTING/PRESENTS"/>
    <n v="15"/>
    <s v="Y"/>
    <s v="Tech rep lvl + Dia a Dia + VGF2"/>
    <s v="FULL PAYMENT"/>
    <m/>
    <n v="2604.6233000000002"/>
    <n v="855.10130000000004"/>
    <n v="54.34"/>
    <m/>
    <s v="CARTON/GIFT BAG"/>
    <s v="ORGANIZERS/CONTAINERS"/>
    <s v="IMPLEMENTS"/>
    <s v="UNISEX"/>
    <s v="AVON"/>
    <s v="AVON"/>
    <n v="0"/>
    <n v="50"/>
    <n v="100"/>
    <s v="N"/>
    <s v="N"/>
    <n v="52359"/>
    <n v="1"/>
    <s v="N"/>
    <m/>
    <m/>
    <m/>
    <m/>
    <m/>
    <m/>
    <m/>
    <m/>
    <s v="N"/>
    <n v="73976330"/>
    <s v="Extensao Revista Digital"/>
    <n v="134691910"/>
    <x v="14"/>
    <m/>
    <n v="178"/>
    <s v="PRESENTES - EXTENSAO REVISTA DIGITAL 3"/>
    <s v="N"/>
    <m/>
    <s v="N"/>
    <s v="N"/>
    <n v="20230306"/>
    <m/>
    <n v="134691500"/>
    <s v="MIXED"/>
    <s v="Tech rep lvl"/>
    <s v="CosmÃ©ticos"/>
    <n v="1"/>
    <m/>
    <n v="0"/>
    <n v="0"/>
    <n v="100"/>
    <n v="134691917"/>
    <n v="999"/>
    <n v="2"/>
    <x v="4"/>
    <x v="17"/>
    <n v="0.49230000000000002"/>
    <n v="0.56259999999999999"/>
    <n v="0.49230000000000002"/>
    <n v="0.45710000000000001"/>
    <n v="0.436"/>
    <n v="8.99"/>
    <n v="8.99"/>
    <n v="8.99"/>
    <n v="8.99"/>
    <n v="8.99"/>
    <s v="Brasil + Dia a Dia + VGF2"/>
    <s v="Bronze + Dia a Dia + VGF2"/>
    <s v="Prata + Dia a Dia + VGF2"/>
    <s v="Ouro + Dia a Dia + VGF2"/>
    <s v="Estrela + Dia a Dia + VGF2"/>
    <n v="30"/>
    <n v="20"/>
    <n v="30"/>
    <n v="35"/>
    <n v="38"/>
    <n v="42.19"/>
    <n v="42.19"/>
    <n v="42.19"/>
    <n v="42.19"/>
    <n v="42.19"/>
    <n v="0"/>
    <n v="0"/>
    <n v="0"/>
    <n v="0"/>
    <n v="0"/>
    <n v="6.2930000000000001"/>
    <n v="7.1920000000000002"/>
    <n v="6.2930000000000001"/>
    <n v="5.8434999999999997"/>
    <n v="5.5738000000000003"/>
    <n v="0"/>
    <n v="0"/>
    <n v="0"/>
    <n v="0"/>
    <n v="0"/>
    <n v="0"/>
    <n v="100"/>
    <n v="100"/>
    <n v="100"/>
    <n v="100"/>
  </r>
  <r>
    <n v="2289776"/>
    <x v="1115"/>
    <n v="20210314"/>
    <m/>
    <s v="ACCESSORIES"/>
    <x v="412"/>
    <s v="ESSENTIAL NECESSAIRE BLACK"/>
    <n v="5567501"/>
    <x v="1115"/>
    <n v="1"/>
    <s v="EXCESS"/>
    <s v="PACK PRICE - MARKETING SET"/>
    <n v="0.49230000000000002"/>
    <m/>
    <n v="6.1239999999999997"/>
    <m/>
    <m/>
    <n v="29.9"/>
    <n v="39.99"/>
    <n v="606"/>
    <n v="606"/>
    <n v="178"/>
    <s v="WORK IN PROGRESS"/>
    <n v="134691500"/>
    <s v="NO INCENTIVE"/>
    <s v="N"/>
    <s v="Y"/>
    <s v="N"/>
    <s v="N"/>
    <x v="3"/>
    <n v="134691916"/>
    <n v="28"/>
    <n v="11"/>
    <n v="20230306"/>
    <s v="GIFTING/PRESENTS"/>
    <n v="15"/>
    <s v="Y"/>
    <s v="Tech rep lvl + Dia a Dia + VGF2"/>
    <s v="FULL PAYMENT"/>
    <m/>
    <n v="8662.7625000000007"/>
    <n v="4951.6185999999998"/>
    <n v="70.88"/>
    <m/>
    <s v="COSMETIC CASE-TOILETRY BAG"/>
    <s v="BEAUTY BAGS"/>
    <s v="HANDBAGS &amp; TOTES"/>
    <s v="FEMALE"/>
    <s v="AVON"/>
    <s v="AVON"/>
    <n v="0"/>
    <n v="50"/>
    <n v="100"/>
    <s v="N"/>
    <s v="N"/>
    <n v="46871"/>
    <n v="1"/>
    <s v="N"/>
    <m/>
    <m/>
    <m/>
    <m/>
    <m/>
    <m/>
    <m/>
    <m/>
    <s v="N"/>
    <n v="73976330"/>
    <s v="Extensao Revista Digital"/>
    <n v="134691910"/>
    <x v="14"/>
    <m/>
    <n v="178"/>
    <s v="PRESENTES - EXTENSAO REVISTA DIGITAL 3"/>
    <s v="N"/>
    <m/>
    <s v="N"/>
    <s v="N"/>
    <n v="20230306"/>
    <m/>
    <n v="134691500"/>
    <s v="MIXED"/>
    <s v="Tech rep lvl"/>
    <s v="CosmÃ©ticos"/>
    <n v="1"/>
    <m/>
    <n v="0"/>
    <n v="0"/>
    <n v="100"/>
    <n v="134691915"/>
    <n v="999"/>
    <n v="2"/>
    <x v="4"/>
    <x v="17"/>
    <n v="0.49230000000000002"/>
    <n v="0.56259999999999999"/>
    <n v="0.49230000000000002"/>
    <n v="0.45710000000000001"/>
    <n v="0.436"/>
    <n v="29.9"/>
    <n v="29.9"/>
    <n v="29.9"/>
    <n v="29.9"/>
    <n v="29.9"/>
    <s v="Brasil + Dia a Dia + VGF2"/>
    <s v="Bronze + Dia a Dia + VGF2"/>
    <s v="Prata + Dia a Dia + VGF2"/>
    <s v="Ouro + Dia a Dia + VGF2"/>
    <s v="Estrela + Dia a Dia + VGF2"/>
    <n v="30"/>
    <n v="20"/>
    <n v="30"/>
    <n v="35"/>
    <n v="38"/>
    <n v="42.19"/>
    <n v="42.19"/>
    <n v="42.19"/>
    <n v="42.19"/>
    <n v="42.19"/>
    <n v="0"/>
    <n v="0"/>
    <n v="0"/>
    <n v="0"/>
    <n v="0"/>
    <n v="20.93"/>
    <n v="23.92"/>
    <n v="20.93"/>
    <n v="19.434999999999999"/>
    <n v="18.538"/>
    <n v="0"/>
    <n v="0"/>
    <n v="0"/>
    <n v="0"/>
    <n v="0"/>
    <n v="0"/>
    <n v="100"/>
    <n v="100"/>
    <n v="100"/>
    <n v="100"/>
  </r>
  <r>
    <n v="625862"/>
    <x v="798"/>
    <n v="20210311"/>
    <m/>
    <s v="FRAGRANCE"/>
    <x v="413"/>
    <s v="ATTRACTION DESIRE EDT FOR HIM 75ML"/>
    <n v="1222928"/>
    <x v="798"/>
    <n v="1"/>
    <s v="IN-LINE (EXCL NR)"/>
    <s v="PACK PRICE - MARKETING SET"/>
    <n v="0.48010000000000003"/>
    <m/>
    <n v="12.398"/>
    <m/>
    <m/>
    <n v="89.65"/>
    <n v="106.9"/>
    <n v="493"/>
    <n v="493"/>
    <n v="178"/>
    <s v="WORK IN PROGRESS"/>
    <n v="134691549"/>
    <s v="NO INCENTIVE"/>
    <s v="N"/>
    <s v="Y"/>
    <s v="N"/>
    <s v="N"/>
    <x v="3"/>
    <n v="134691970"/>
    <n v="28"/>
    <n v="11"/>
    <n v="20230306"/>
    <s v="GIFTING/PRESENTS"/>
    <n v="15"/>
    <s v="Y"/>
    <s v="Tech rep lvl + Dia a Dia + VGF2"/>
    <s v="FULL PAYMENT"/>
    <m/>
    <n v="20608.024799999999"/>
    <n v="14495.810799999999"/>
    <n v="79.84"/>
    <m/>
    <s v="EDT SPRAY"/>
    <s v="EDP/EDT/COLOGNE"/>
    <s v="FRAGRANCE JUICES"/>
    <s v="MALE"/>
    <s v="AVON ATTRACTION FRANCHISE"/>
    <s v="AVON ATTRACTION DESIRE -WN-"/>
    <n v="0"/>
    <n v="50"/>
    <n v="100"/>
    <s v="N"/>
    <s v="N"/>
    <n v="50511"/>
    <n v="1"/>
    <s v="N"/>
    <m/>
    <m/>
    <m/>
    <m/>
    <m/>
    <m/>
    <m/>
    <m/>
    <s v="N"/>
    <n v="73976330"/>
    <s v="Extensao Revista Digital"/>
    <n v="134691964"/>
    <x v="15"/>
    <m/>
    <n v="178"/>
    <s v="PRESENTES - EXTENSAO REVISTA DIGITAL 3"/>
    <s v="N"/>
    <m/>
    <s v="N"/>
    <s v="N"/>
    <n v="20230306"/>
    <m/>
    <n v="134691549"/>
    <s v="MIXED"/>
    <s v="Tech rep lvl"/>
    <s v="CosmÃ©ticos"/>
    <n v="1"/>
    <m/>
    <n v="0"/>
    <n v="0"/>
    <n v="100"/>
    <n v="134691969"/>
    <n v="999"/>
    <n v="2"/>
    <x v="4"/>
    <x v="18"/>
    <n v="0.48010000000000003"/>
    <n v="0.54869999999999997"/>
    <n v="0.48010000000000003"/>
    <n v="0.44579999999999997"/>
    <n v="0.42530000000000001"/>
    <n v="89.65"/>
    <n v="89.65"/>
    <n v="89.65"/>
    <n v="89.65"/>
    <n v="89.65"/>
    <s v="Brasil + Dia a Dia + VGF2"/>
    <s v="Bronze + Dia a Dia + VGF2"/>
    <s v="Prata + Dia a Dia + VGF2"/>
    <s v="Ouro + Dia a Dia + VGF2"/>
    <s v="Estrela + Dia a Dia + VGF2"/>
    <n v="30"/>
    <n v="20"/>
    <n v="30"/>
    <n v="35"/>
    <n v="38"/>
    <n v="45.79"/>
    <n v="45.79"/>
    <n v="45.79"/>
    <n v="45.79"/>
    <n v="45.79"/>
    <n v="0"/>
    <n v="0"/>
    <n v="0"/>
    <n v="0"/>
    <n v="0"/>
    <n v="62.755000000000003"/>
    <n v="71.72"/>
    <n v="62.755000000000003"/>
    <n v="58.272500000000001"/>
    <n v="55.582999999999998"/>
    <n v="0"/>
    <n v="0"/>
    <n v="0"/>
    <n v="0"/>
    <n v="0"/>
    <n v="0"/>
    <n v="100"/>
    <n v="100"/>
    <n v="100"/>
    <n v="100"/>
  </r>
  <r>
    <n v="628061"/>
    <x v="1006"/>
    <n v="20210311"/>
    <m/>
    <s v="FRAGRANCE"/>
    <x v="413"/>
    <s v="ATTRACTION DESIRE HAIR"/>
    <n v="1224435"/>
    <x v="1006"/>
    <n v="1"/>
    <s v="IN-LINE (EXCL NR)"/>
    <s v="PACK PRICE - MARKETING SET"/>
    <n v="0.48010000000000003"/>
    <m/>
    <n v="1.847"/>
    <m/>
    <m/>
    <n v="11.36"/>
    <n v="21.99"/>
    <n v="493"/>
    <n v="493"/>
    <n v="178"/>
    <s v="WORK IN PROGRESS"/>
    <n v="134691549"/>
    <s v="NO INCENTIVE"/>
    <s v="N"/>
    <s v="Y"/>
    <s v="N"/>
    <s v="N"/>
    <x v="3"/>
    <n v="134691972"/>
    <n v="28"/>
    <n v="11"/>
    <n v="20230306"/>
    <s v="GIFTING/PRESENTS"/>
    <n v="15"/>
    <s v="Y"/>
    <s v="Tech rep lvl + Dia a Dia + VGF2"/>
    <s v="FULL PAYMENT"/>
    <m/>
    <n v="2611.3458999999998"/>
    <n v="1700.7748999999999"/>
    <n v="76.3"/>
    <m/>
    <s v="BODY WASH"/>
    <s v="SHOWER GEL/BODY WASH"/>
    <s v="WASH"/>
    <s v="MALE"/>
    <s v="AVON ATTRACTION FRANCHISE"/>
    <s v="AVON ATTRACTION DESIRE -WN-"/>
    <n v="0"/>
    <n v="50"/>
    <n v="100"/>
    <s v="N"/>
    <s v="N"/>
    <n v="50570"/>
    <n v="1"/>
    <s v="N"/>
    <s v="AXF"/>
    <n v="9.99"/>
    <n v="9.99"/>
    <n v="14.79"/>
    <m/>
    <m/>
    <m/>
    <m/>
    <s v="N"/>
    <n v="73976330"/>
    <s v="Extensao Revista Digital"/>
    <n v="134691964"/>
    <x v="15"/>
    <m/>
    <n v="178"/>
    <s v="PRESENTES - EXTENSAO REVISTA DIGITAL 3"/>
    <s v="N"/>
    <m/>
    <s v="N"/>
    <s v="N"/>
    <n v="20230306"/>
    <m/>
    <n v="134691549"/>
    <s v="MIXED"/>
    <s v="Tech rep lvl"/>
    <s v="CosmÃ©ticos"/>
    <n v="1"/>
    <m/>
    <n v="0"/>
    <n v="0"/>
    <n v="100"/>
    <n v="134691971"/>
    <n v="999"/>
    <n v="2"/>
    <x v="4"/>
    <x v="18"/>
    <n v="0.48010000000000003"/>
    <n v="0.54869999999999997"/>
    <n v="0.48010000000000003"/>
    <n v="0.44579999999999997"/>
    <n v="0.42530000000000001"/>
    <n v="11.36"/>
    <n v="11.36"/>
    <n v="11.36"/>
    <n v="11.36"/>
    <n v="11.36"/>
    <s v="Brasil + Dia a Dia + VGF2"/>
    <s v="Bronze + Dia a Dia + VGF2"/>
    <s v="Prata + Dia a Dia + VGF2"/>
    <s v="Ouro + Dia a Dia + VGF2"/>
    <s v="Estrela + Dia a Dia + VGF2"/>
    <n v="30"/>
    <n v="20"/>
    <n v="30"/>
    <n v="35"/>
    <n v="38"/>
    <n v="45.79"/>
    <n v="45.79"/>
    <n v="45.79"/>
    <n v="45.79"/>
    <n v="45.79"/>
    <n v="0"/>
    <n v="0"/>
    <n v="0"/>
    <n v="0"/>
    <n v="0"/>
    <n v="7.952"/>
    <n v="9.0879999999999992"/>
    <n v="7.952"/>
    <n v="7.3840000000000003"/>
    <n v="7.0431999999999997"/>
    <n v="0"/>
    <n v="0"/>
    <n v="0"/>
    <n v="0"/>
    <n v="0"/>
    <n v="0"/>
    <n v="100"/>
    <n v="100"/>
    <n v="100"/>
    <n v="100"/>
  </r>
  <r>
    <n v="636912"/>
    <x v="1114"/>
    <n v="20220310"/>
    <m/>
    <s v="FRAGRANCE"/>
    <x v="413"/>
    <s v="CAIXA UNISEX 2022"/>
    <n v="1230474"/>
    <x v="1114"/>
    <n v="1"/>
    <s v="IN-LINE (EXCL NR)"/>
    <s v="PACK PRICE - MARKETING SET"/>
    <n v="0.49230000000000002"/>
    <m/>
    <n v="2.887"/>
    <m/>
    <m/>
    <n v="8.99"/>
    <n v="8.99"/>
    <n v="493"/>
    <n v="493"/>
    <n v="178"/>
    <s v="WORK IN PROGRESS"/>
    <n v="134691549"/>
    <s v="NO INCENTIVE"/>
    <s v="N"/>
    <s v="Y"/>
    <s v="N"/>
    <s v="N"/>
    <x v="3"/>
    <n v="134691966"/>
    <n v="28"/>
    <n v="11"/>
    <n v="20230306"/>
    <s v="GIFTING/PRESENTS"/>
    <n v="15"/>
    <s v="Y"/>
    <s v="Tech rep lvl + Dia a Dia + VGF2"/>
    <s v="FULL PAYMENT"/>
    <m/>
    <n v="2118.8881999999999"/>
    <n v="695.59720000000004"/>
    <n v="54.34"/>
    <m/>
    <s v="CARTON/GIFT BAG"/>
    <s v="ORGANIZERS/CONTAINERS"/>
    <s v="IMPLEMENTS"/>
    <s v="UNISEX"/>
    <s v="AVON"/>
    <s v="AVON"/>
    <n v="0"/>
    <n v="50"/>
    <n v="100"/>
    <s v="N"/>
    <s v="N"/>
    <n v="52359"/>
    <n v="1"/>
    <s v="N"/>
    <m/>
    <m/>
    <m/>
    <m/>
    <m/>
    <m/>
    <m/>
    <m/>
    <s v="N"/>
    <n v="73976330"/>
    <s v="Extensao Revista Digital"/>
    <n v="134691964"/>
    <x v="15"/>
    <m/>
    <n v="178"/>
    <s v="PRESENTES - EXTENSAO REVISTA DIGITAL 3"/>
    <s v="N"/>
    <m/>
    <s v="N"/>
    <s v="N"/>
    <n v="20230306"/>
    <m/>
    <n v="134691549"/>
    <s v="MIXED"/>
    <s v="Tech rep lvl"/>
    <s v="CosmÃ©ticos"/>
    <n v="1"/>
    <m/>
    <n v="0"/>
    <n v="0"/>
    <n v="100"/>
    <n v="134691965"/>
    <n v="999"/>
    <n v="2"/>
    <x v="4"/>
    <x v="18"/>
    <n v="0.49230000000000002"/>
    <n v="0.56259999999999999"/>
    <n v="0.49230000000000002"/>
    <n v="0.45710000000000001"/>
    <n v="0.436"/>
    <n v="8.99"/>
    <n v="8.99"/>
    <n v="8.99"/>
    <n v="8.99"/>
    <n v="8.99"/>
    <s v="Brasil + Dia a Dia + VGF2"/>
    <s v="Bronze + Dia a Dia + VGF2"/>
    <s v="Prata + Dia a Dia + VGF2"/>
    <s v="Ouro + Dia a Dia + VGF2"/>
    <s v="Estrela + Dia a Dia + VGF2"/>
    <n v="30"/>
    <n v="20"/>
    <n v="30"/>
    <n v="35"/>
    <n v="38"/>
    <n v="42.19"/>
    <n v="42.19"/>
    <n v="42.19"/>
    <n v="42.19"/>
    <n v="42.19"/>
    <n v="0"/>
    <n v="0"/>
    <n v="0"/>
    <n v="0"/>
    <n v="0"/>
    <n v="6.2930000000000001"/>
    <n v="7.1920000000000002"/>
    <n v="6.2930000000000001"/>
    <n v="5.8434999999999997"/>
    <n v="5.5738000000000003"/>
    <n v="0"/>
    <n v="0"/>
    <n v="0"/>
    <n v="0"/>
    <n v="0"/>
    <n v="0"/>
    <n v="100"/>
    <n v="100"/>
    <n v="100"/>
    <n v="100"/>
  </r>
  <r>
    <n v="2289776"/>
    <x v="1115"/>
    <n v="20210314"/>
    <m/>
    <s v="ACCESSORIES"/>
    <x v="413"/>
    <s v="ESSENTIAL NECESSAIRE BLACK"/>
    <n v="5567501"/>
    <x v="1115"/>
    <n v="1"/>
    <s v="EXCESS"/>
    <s v="PACK PRICE - MARKETING SET"/>
    <n v="0.70330000000000004"/>
    <m/>
    <n v="6.1239999999999997"/>
    <m/>
    <m/>
    <n v="29.9"/>
    <n v="39.99"/>
    <n v="493"/>
    <n v="493"/>
    <n v="178"/>
    <s v="WORK IN PROGRESS"/>
    <n v="134691549"/>
    <s v="NO INCENTIVE"/>
    <s v="N"/>
    <s v="Y"/>
    <s v="N"/>
    <s v="N"/>
    <x v="3"/>
    <n v="134691968"/>
    <n v="28"/>
    <n v="11"/>
    <n v="20230306"/>
    <s v="GIFTING/PRESENTS"/>
    <n v="15"/>
    <s v="Y"/>
    <s v="Tech rep lvl + ExceÃ§Ã£o + VGF2"/>
    <s v="FULL PAYMENT"/>
    <m/>
    <n v="10367.1343"/>
    <n v="7348.0023000000001"/>
    <n v="70.88"/>
    <m/>
    <s v="COSMETIC CASE-TOILETRY BAG"/>
    <s v="BEAUTY BAGS"/>
    <s v="HANDBAGS &amp; TOTES"/>
    <s v="FEMALE"/>
    <s v="AVON"/>
    <s v="AVON"/>
    <n v="0"/>
    <n v="50"/>
    <n v="100"/>
    <s v="N"/>
    <s v="N"/>
    <n v="46871"/>
    <n v="1"/>
    <s v="N"/>
    <m/>
    <m/>
    <m/>
    <m/>
    <m/>
    <m/>
    <m/>
    <m/>
    <s v="N"/>
    <n v="73976330"/>
    <s v="Extensao Revista Digital"/>
    <n v="134691964"/>
    <x v="15"/>
    <m/>
    <n v="178"/>
    <s v="PRESENTES - EXTENSAO REVISTA DIGITAL 3"/>
    <s v="N"/>
    <m/>
    <s v="N"/>
    <s v="N"/>
    <n v="20230306"/>
    <m/>
    <n v="134691549"/>
    <s v="MIXED"/>
    <s v="Tech rep lvl"/>
    <s v="ExceÃ§Ã£o"/>
    <n v="1"/>
    <m/>
    <n v="0"/>
    <n v="0"/>
    <n v="100"/>
    <n v="134691967"/>
    <n v="999"/>
    <n v="4"/>
    <x v="4"/>
    <x v="18"/>
    <n v="0.70330000000000004"/>
    <n v="0.70330000000000004"/>
    <n v="0.70330000000000004"/>
    <n v="0.70330000000000004"/>
    <n v="0.70330000000000004"/>
    <n v="29.9"/>
    <n v="29.9"/>
    <n v="29.9"/>
    <n v="29.9"/>
    <n v="29.9"/>
    <s v="Brasil + ExceÃ§Ã£o + VGF2"/>
    <s v="Bronze + ExceÃ§Ã£o + VGF2"/>
    <s v="Prata + ExceÃ§Ã£o + VGF2"/>
    <s v="Ouro + ExceÃ§Ã£o + VGF2"/>
    <s v="Estrela + ExceÃ§Ã£o + VGF2"/>
    <n v="0"/>
    <n v="0"/>
    <n v="0"/>
    <n v="0"/>
    <n v="0"/>
    <n v="42.19"/>
    <n v="42.19"/>
    <n v="42.19"/>
    <n v="42.19"/>
    <n v="42.19"/>
    <n v="0"/>
    <n v="0"/>
    <n v="0"/>
    <n v="0"/>
    <n v="0"/>
    <n v="29.9"/>
    <n v="29.9"/>
    <n v="29.9"/>
    <n v="29.9"/>
    <n v="29.9"/>
    <n v="0"/>
    <n v="0"/>
    <n v="0"/>
    <n v="0"/>
    <n v="0"/>
    <n v="0"/>
    <n v="100"/>
    <n v="100"/>
    <n v="100"/>
    <n v="100"/>
  </r>
  <r>
    <n v="581030"/>
    <x v="660"/>
    <n v="20170316"/>
    <m/>
    <s v="FACE"/>
    <x v="414"/>
    <s v="CLEARSKIN BLEMISH CLEARING SPOT ON INSTANT GEL"/>
    <n v="1194452"/>
    <x v="660"/>
    <n v="2"/>
    <s v="IN-LINE (EXCL NR)"/>
    <s v="ANY X FOR.."/>
    <n v="0.54369999999999996"/>
    <m/>
    <n v="2.609"/>
    <m/>
    <m/>
    <n v="20.78"/>
    <n v="22.99"/>
    <n v="19112"/>
    <n v="19112"/>
    <n v="28"/>
    <s v="WORK IN PROGRESS"/>
    <n v="134692070"/>
    <s v="NO INCENTIVE"/>
    <s v="N"/>
    <s v="N"/>
    <s v="N"/>
    <s v="N"/>
    <x v="1"/>
    <n v="134692072"/>
    <n v="28"/>
    <n v="32"/>
    <n v="20230306"/>
    <s v="NET ITEM"/>
    <n v="15"/>
    <s v="Y"/>
    <s v="Tech rep lvl + Dia a Dia + VGF2"/>
    <s v="FULL PAYMENT"/>
    <m/>
    <n v="104923.61470000001"/>
    <n v="55060.4067"/>
    <n v="69.989999999999995"/>
    <m/>
    <s v="ANTI-ACNE SPOT TREATMENT"/>
    <s v="TREATMENT"/>
    <s v="FACIAL CARE"/>
    <s v="UNISEX"/>
    <s v="CLEARSKIN FRANCHISE"/>
    <s v="CLEARSKIN CORE"/>
    <n v="0"/>
    <n v="50"/>
    <n v="100"/>
    <s v="N"/>
    <s v="N"/>
    <n v="40015"/>
    <m/>
    <s v="N"/>
    <m/>
    <m/>
    <m/>
    <m/>
    <m/>
    <m/>
    <m/>
    <m/>
    <s v="N"/>
    <m/>
    <m/>
    <m/>
    <x v="0"/>
    <m/>
    <n v="28"/>
    <s v="FACE - CLEARSKIN"/>
    <s v="N"/>
    <m/>
    <m/>
    <s v="N"/>
    <n v="20230306"/>
    <m/>
    <n v="134692070"/>
    <s v="MIXED"/>
    <s v="Tech rep lvl"/>
    <s v="CosmÃ©ticos"/>
    <n v="2"/>
    <m/>
    <n v="0"/>
    <n v="0"/>
    <n v="100"/>
    <n v="134692071"/>
    <n v="999"/>
    <n v="2"/>
    <x v="0"/>
    <x v="0"/>
    <n v="0.54369999999999996"/>
    <n v="0.54369999999999996"/>
    <n v="0.54369999999999996"/>
    <n v="0.54369999999999996"/>
    <n v="0.54369999999999996"/>
    <n v="20.78"/>
    <n v="23.75"/>
    <n v="20.78"/>
    <n v="19.3"/>
    <n v="18.41"/>
    <s v="Brasil + Dia a Dia + VGF2"/>
    <s v="Bronze + Dia a Dia + VGF2"/>
    <s v="Prata + Dia a Dia + VGF2"/>
    <s v="Ouro + Dia a Dia + VGF2"/>
    <s v="Estrela + Dia a Dia + VGF2"/>
    <n v="30"/>
    <n v="20"/>
    <n v="30"/>
    <n v="35"/>
    <n v="38"/>
    <n v="83.92"/>
    <n v="83.92"/>
    <n v="83.92"/>
    <n v="83.92"/>
    <n v="83.92"/>
    <n v="0"/>
    <n v="0"/>
    <n v="0"/>
    <n v="0"/>
    <n v="0"/>
    <n v="10.39"/>
    <n v="11.875"/>
    <n v="10.39"/>
    <n v="9.65"/>
    <n v="9.2050000000000001"/>
    <n v="11.2"/>
    <n v="8.23"/>
    <n v="11.2"/>
    <n v="12.68"/>
    <n v="13.57"/>
    <n v="35"/>
    <n v="74"/>
    <n v="64"/>
    <n v="60"/>
    <n v="57"/>
  </r>
  <r>
    <n v="2270365"/>
    <x v="1116"/>
    <n v="20210306"/>
    <m/>
    <s v="TOILETRIES"/>
    <x v="415"/>
    <s v="TOUCA UNITARIA SIMPLES"/>
    <n v="5536032"/>
    <x v="1116"/>
    <n v="1"/>
    <s v="IN-LINE (EXCL NR)"/>
    <s v="CROSS-OUT"/>
    <n v="0.5978"/>
    <m/>
    <n v="0.67100000000000004"/>
    <m/>
    <m/>
    <n v="2.99"/>
    <n v="3.99"/>
    <n v="47221"/>
    <n v="47221"/>
    <n v="57"/>
    <s v="WORK IN PROGRESS"/>
    <n v="134692591"/>
    <s v="NO INCENTIVE"/>
    <s v="N"/>
    <s v="N"/>
    <s v="N"/>
    <s v="N"/>
    <x v="0"/>
    <n v="134692594"/>
    <n v="28"/>
    <n v="42"/>
    <n v="20230306"/>
    <s v="CUSTOMER"/>
    <n v="15"/>
    <s v="Y"/>
    <s v="Tech rep lvl + Moda &amp; Casa + VGF2"/>
    <s v="FULL PAYMENT"/>
    <m/>
    <n v="84403.854300000006"/>
    <n v="52718.563300000002"/>
    <n v="68.09"/>
    <m/>
    <s v="CAP"/>
    <s v="IMPLEMENTS/ACCESSORIES"/>
    <s v="IMPLEMENTS"/>
    <s v="FEMALE"/>
    <s v="AVON WELLNESS"/>
    <s v="AVON WELLNESS (NO SUB BRAND APPLIES)"/>
    <n v="1"/>
    <n v="100"/>
    <n v="50"/>
    <s v="N"/>
    <s v="N"/>
    <n v="52420"/>
    <m/>
    <s v="N"/>
    <m/>
    <m/>
    <m/>
    <m/>
    <m/>
    <m/>
    <m/>
    <m/>
    <s v="N"/>
    <m/>
    <m/>
    <m/>
    <x v="0"/>
    <m/>
    <n v="56"/>
    <s v="SELF - MEU ESPACO 3"/>
    <s v="N"/>
    <m/>
    <m/>
    <s v="N"/>
    <n v="20230306"/>
    <m/>
    <n v="134692591"/>
    <s v="MIXED"/>
    <s v="Tech rep lvl"/>
    <s v="Moda &amp; Casa"/>
    <n v="1"/>
    <m/>
    <n v="0"/>
    <n v="0"/>
    <n v="100"/>
    <n v="134692592"/>
    <n v="999"/>
    <n v="3"/>
    <x v="0"/>
    <x v="0"/>
    <n v="0.5978"/>
    <n v="0.5978"/>
    <n v="0.5978"/>
    <n v="0.5978"/>
    <n v="0.5978"/>
    <n v="2.99"/>
    <n v="2.99"/>
    <n v="2.99"/>
    <n v="2.99"/>
    <n v="2.99"/>
    <s v="Brasil + Moda &amp; Casa + VGF2"/>
    <s v="Bronze + Moda &amp; Casa + VGF2"/>
    <s v="Prata + Moda &amp; Casa + VGF2"/>
    <s v="Ouro + Moda &amp; Casa + VGF2"/>
    <s v="Estrela + Moda &amp; Casa + VGF2"/>
    <n v="15"/>
    <n v="15"/>
    <n v="15"/>
    <n v="15"/>
    <n v="15"/>
    <n v="42.19"/>
    <n v="42.19"/>
    <n v="42.19"/>
    <n v="42.19"/>
    <n v="42.19"/>
    <n v="0"/>
    <n v="0"/>
    <n v="0"/>
    <n v="0"/>
    <n v="0"/>
    <n v="2.5415000000000001"/>
    <n v="2.5415000000000001"/>
    <n v="2.5415000000000001"/>
    <n v="2.5415000000000001"/>
    <n v="2.5415000000000001"/>
    <n v="0"/>
    <n v="0"/>
    <n v="0"/>
    <n v="0"/>
    <n v="0"/>
    <n v="0"/>
    <n v="100"/>
    <n v="100"/>
    <n v="100"/>
    <n v="100"/>
  </r>
  <r>
    <n v="2274840"/>
    <x v="1117"/>
    <n v="20210306"/>
    <m/>
    <s v="TOILETRIES"/>
    <x v="415"/>
    <s v="TOUCA UNITARIA SIMPLES"/>
    <n v="5536032"/>
    <x v="1117"/>
    <n v="1"/>
    <s v="IN-LINE (EXCL NR)"/>
    <s v="CROSS-OUT"/>
    <n v="0.5978"/>
    <m/>
    <n v="0.67100000000000004"/>
    <m/>
    <m/>
    <n v="2.99"/>
    <n v="3.99"/>
    <n v="35378"/>
    <n v="35378"/>
    <n v="57"/>
    <s v="WORK IN PROGRESS"/>
    <n v="134692591"/>
    <s v="NO INCENTIVE"/>
    <s v="N"/>
    <s v="N"/>
    <s v="N"/>
    <s v="N"/>
    <x v="0"/>
    <n v="134692593"/>
    <n v="28"/>
    <n v="42"/>
    <n v="20230306"/>
    <s v="CUSTOMER"/>
    <n v="15"/>
    <s v="Y"/>
    <s v="Tech rep lvl + Moda &amp; Casa + VGF2"/>
    <s v="FULL PAYMENT"/>
    <m/>
    <n v="63235.415500000003"/>
    <n v="39496.777499999997"/>
    <n v="68.09"/>
    <m/>
    <s v="CAP"/>
    <s v="IMPLEMENTS/ACCESSORIES"/>
    <s v="IMPLEMENTS"/>
    <s v="FEMALE"/>
    <s v="AVON WELLNESS"/>
    <s v="AVON WELLNESS (NO SUB BRAND APPLIES)"/>
    <n v="1"/>
    <n v="100"/>
    <n v="50"/>
    <s v="N"/>
    <s v="N"/>
    <n v="52424"/>
    <m/>
    <s v="N"/>
    <m/>
    <m/>
    <m/>
    <m/>
    <m/>
    <m/>
    <m/>
    <m/>
    <s v="N"/>
    <m/>
    <m/>
    <m/>
    <x v="0"/>
    <m/>
    <n v="56"/>
    <s v="SELF - MEU ESPACO 3"/>
    <s v="N"/>
    <m/>
    <m/>
    <s v="N"/>
    <n v="20230306"/>
    <m/>
    <n v="134692591"/>
    <s v="MIXED"/>
    <s v="Tech rep lvl"/>
    <s v="Moda &amp; Casa"/>
    <n v="1"/>
    <m/>
    <n v="0"/>
    <n v="0"/>
    <n v="100"/>
    <n v="134692592"/>
    <n v="999"/>
    <n v="3"/>
    <x v="0"/>
    <x v="0"/>
    <n v="0.5978"/>
    <n v="0.5978"/>
    <n v="0.5978"/>
    <n v="0.5978"/>
    <n v="0.5978"/>
    <n v="2.99"/>
    <n v="2.99"/>
    <n v="2.99"/>
    <n v="2.99"/>
    <n v="2.99"/>
    <s v="Brasil + Moda &amp; Casa + VGF2"/>
    <s v="Bronze + Moda &amp; Casa + VGF2"/>
    <s v="Prata + Moda &amp; Casa + VGF2"/>
    <s v="Ouro + Moda &amp; Casa + VGF2"/>
    <s v="Estrela + Moda &amp; Casa + VGF2"/>
    <n v="15"/>
    <n v="15"/>
    <n v="15"/>
    <n v="15"/>
    <n v="15"/>
    <n v="42.19"/>
    <n v="42.19"/>
    <n v="42.19"/>
    <n v="42.19"/>
    <n v="42.19"/>
    <n v="0"/>
    <n v="0"/>
    <n v="0"/>
    <n v="0"/>
    <n v="0"/>
    <n v="2.5415000000000001"/>
    <n v="2.5415000000000001"/>
    <n v="2.5415000000000001"/>
    <n v="2.5415000000000001"/>
    <n v="2.5415000000000001"/>
    <n v="0"/>
    <n v="0"/>
    <n v="0"/>
    <n v="0"/>
    <n v="0"/>
    <n v="0"/>
    <n v="100"/>
    <n v="100"/>
    <n v="100"/>
    <n v="100"/>
  </r>
  <r>
    <n v="2297560"/>
    <x v="1118"/>
    <n v="20220309"/>
    <m/>
    <s v="TOILETRIES"/>
    <x v="416"/>
    <s v="ESCOVA DE BANHO NOVA COR"/>
    <n v="5582467"/>
    <x v="1118"/>
    <n v="1"/>
    <s v="IN-LINE (EXCL NR)"/>
    <s v="CROSS-OUT"/>
    <n v="0.5978"/>
    <m/>
    <n v="4.883"/>
    <m/>
    <m/>
    <n v="19.989999999999998"/>
    <n v="24.99"/>
    <n v="21109"/>
    <n v="21109"/>
    <n v="57"/>
    <s v="WORK IN PROGRESS"/>
    <n v="134692610"/>
    <s v="NO INCENTIVE"/>
    <s v="N"/>
    <s v="N"/>
    <s v="N"/>
    <s v="N"/>
    <x v="0"/>
    <n v="134692612"/>
    <n v="28"/>
    <n v="42"/>
    <n v="20230306"/>
    <s v="CUSTOMER"/>
    <n v="15"/>
    <s v="Y"/>
    <s v="Tech rep lvl + Moda &amp; Casa + VGF2"/>
    <s v="FULL PAYMENT"/>
    <m/>
    <n v="252253.01439999999"/>
    <n v="149177.76740000001"/>
    <n v="65.27"/>
    <m/>
    <s v="SPONGE"/>
    <s v="IMPLEMENTS/ACCESSORIES"/>
    <s v="IMPLEMENTS"/>
    <s v="UNISEX"/>
    <s v="AVON"/>
    <s v="AVON"/>
    <n v="1"/>
    <n v="100"/>
    <n v="100"/>
    <s v="N"/>
    <s v="N"/>
    <n v="51114"/>
    <m/>
    <s v="N"/>
    <m/>
    <m/>
    <m/>
    <m/>
    <m/>
    <m/>
    <m/>
    <m/>
    <s v="N"/>
    <m/>
    <m/>
    <m/>
    <x v="0"/>
    <m/>
    <n v="56"/>
    <s v="SELF - MEU ESPACO 3"/>
    <s v="N"/>
    <m/>
    <m/>
    <s v="N"/>
    <n v="20230306"/>
    <m/>
    <n v="134692610"/>
    <s v="MIXED"/>
    <s v="Tech rep lvl"/>
    <s v="Moda &amp; Casa"/>
    <n v="1"/>
    <m/>
    <n v="0"/>
    <n v="0"/>
    <n v="100"/>
    <n v="134692611"/>
    <n v="999"/>
    <n v="3"/>
    <x v="0"/>
    <x v="0"/>
    <n v="0.5978"/>
    <n v="0.5978"/>
    <n v="0.5978"/>
    <n v="0.5978"/>
    <n v="0.5978"/>
    <n v="19.989999999999998"/>
    <n v="19.989999999999998"/>
    <n v="19.989999999999998"/>
    <n v="19.989999999999998"/>
    <n v="19.989999999999998"/>
    <s v="Brasil + Moda &amp; Casa + VGF2"/>
    <s v="Bronze + Moda &amp; Casa + VGF2"/>
    <s v="Prata + Moda &amp; Casa + VGF2"/>
    <s v="Ouro + Moda &amp; Casa + VGF2"/>
    <s v="Estrela + Moda &amp; Casa + VGF2"/>
    <n v="15"/>
    <n v="15"/>
    <n v="15"/>
    <n v="15"/>
    <n v="15"/>
    <n v="42.19"/>
    <n v="42.19"/>
    <n v="42.19"/>
    <n v="42.19"/>
    <n v="42.19"/>
    <n v="0"/>
    <n v="0"/>
    <n v="0"/>
    <n v="0"/>
    <n v="0"/>
    <n v="16.991499999999998"/>
    <n v="16.991499999999998"/>
    <n v="16.991499999999998"/>
    <n v="16.991499999999998"/>
    <n v="16.991499999999998"/>
    <n v="0"/>
    <n v="0"/>
    <n v="0"/>
    <n v="0"/>
    <n v="0"/>
    <n v="0"/>
    <n v="100"/>
    <n v="100"/>
    <n v="100"/>
    <n v="100"/>
  </r>
  <r>
    <n v="2293283"/>
    <x v="1119"/>
    <n v="20220318"/>
    <m/>
    <s v="TOILETRIES"/>
    <x v="417"/>
    <s v="ESCOVA COMPLETA"/>
    <n v="5573991"/>
    <x v="1119"/>
    <n v="1"/>
    <s v="IN-LINE (EXCL NR)"/>
    <s v="REGULAR PRICE"/>
    <n v="0.5978"/>
    <m/>
    <n v="6.2370000000000001"/>
    <m/>
    <m/>
    <n v="29.99"/>
    <n v="29.99"/>
    <n v="3722"/>
    <n v="3722"/>
    <n v="4"/>
    <s v="WORK IN PROGRESS"/>
    <n v="134692624"/>
    <s v="NO INCENTIVE"/>
    <s v="N"/>
    <s v="N"/>
    <s v="N"/>
    <s v="N"/>
    <x v="0"/>
    <n v="134692626"/>
    <n v="28"/>
    <n v="42"/>
    <n v="20230306"/>
    <s v="CUSTOMER"/>
    <n v="15"/>
    <s v="Y"/>
    <s v="Tech rep lvl + Moda &amp; Casa + VGF2"/>
    <s v="FULL PAYMENT"/>
    <m/>
    <n v="66728.097899999993"/>
    <n v="43513.983899999999"/>
    <n v="70.430000000000007"/>
    <m/>
    <s v="HAIR BRUSH"/>
    <s v="BRUSHES/COMBS"/>
    <s v="IMPLEMENTS"/>
    <s v="FEMALE"/>
    <s v="AVON WELLNESS"/>
    <s v="AVON WELLNESS (NO SUB BRAND APPLIES)"/>
    <n v="0"/>
    <n v="100"/>
    <n v="100"/>
    <s v="N"/>
    <s v="N"/>
    <n v="51985"/>
    <m/>
    <s v="N"/>
    <s v="RP"/>
    <n v="26.4"/>
    <n v="29.99"/>
    <n v="29.99"/>
    <m/>
    <m/>
    <m/>
    <m/>
    <s v="N"/>
    <n v="64050596"/>
    <s v="F&amp;H Plataforma"/>
    <m/>
    <x v="0"/>
    <m/>
    <n v="4"/>
    <s v="SELF - MEU ESPACO  - PLATA 1  - EVENTO VERAO"/>
    <s v="N"/>
    <m/>
    <m/>
    <s v="N"/>
    <n v="20230306"/>
    <m/>
    <n v="134692624"/>
    <s v="MIXED"/>
    <s v="Tech rep lvl"/>
    <s v="Moda &amp; Casa"/>
    <n v="1"/>
    <m/>
    <n v="0"/>
    <n v="0"/>
    <n v="100"/>
    <n v="134692625"/>
    <n v="999"/>
    <n v="3"/>
    <x v="0"/>
    <x v="0"/>
    <n v="0.5978"/>
    <n v="0.5978"/>
    <n v="0.5978"/>
    <n v="0.5978"/>
    <n v="0.5978"/>
    <n v="29.99"/>
    <n v="29.99"/>
    <n v="29.99"/>
    <n v="29.99"/>
    <n v="29.99"/>
    <s v="Brasil + Moda &amp; Casa + VGF2"/>
    <s v="Bronze + Moda &amp; Casa + VGF2"/>
    <s v="Prata + Moda &amp; Casa + VGF2"/>
    <s v="Ouro + Moda &amp; Casa + VGF2"/>
    <s v="Estrela + Moda &amp; Casa + VGF2"/>
    <n v="15"/>
    <n v="15"/>
    <n v="15"/>
    <n v="15"/>
    <n v="15"/>
    <n v="42.19"/>
    <n v="42.19"/>
    <n v="42.19"/>
    <n v="42.19"/>
    <n v="42.19"/>
    <n v="0"/>
    <n v="0"/>
    <n v="0"/>
    <n v="0"/>
    <n v="0"/>
    <n v="25.491499999999998"/>
    <n v="25.491499999999998"/>
    <n v="25.491499999999998"/>
    <n v="25.491499999999998"/>
    <n v="25.491499999999998"/>
    <n v="0"/>
    <n v="0"/>
    <n v="0"/>
    <n v="0"/>
    <n v="0"/>
    <n v="0"/>
    <n v="100"/>
    <n v="100"/>
    <n v="100"/>
    <n v="100"/>
  </r>
  <r>
    <n v="2293284"/>
    <x v="1120"/>
    <n v="20220318"/>
    <m/>
    <s v="TOILETRIES"/>
    <x v="418"/>
    <s v="ESCOVA ONDULADA"/>
    <n v="5573993"/>
    <x v="1120"/>
    <n v="1"/>
    <s v="IN-LINE (EXCL NR)"/>
    <s v="CROSS-OUT"/>
    <n v="0.5978"/>
    <m/>
    <n v="5.5910000000000002"/>
    <m/>
    <m/>
    <n v="26.99"/>
    <n v="29.99"/>
    <n v="2832"/>
    <n v="2832"/>
    <n v="4"/>
    <s v="WORK IN PROGRESS"/>
    <n v="134692650"/>
    <s v="NO INCENTIVE"/>
    <s v="N"/>
    <s v="N"/>
    <s v="N"/>
    <s v="N"/>
    <x v="0"/>
    <n v="134692652"/>
    <n v="28"/>
    <n v="42"/>
    <n v="20230306"/>
    <s v="CUSTOMER"/>
    <n v="15"/>
    <s v="Y"/>
    <s v="Tech rep lvl + Moda &amp; Casa + VGF2"/>
    <s v="FULL PAYMENT"/>
    <m/>
    <n v="45693.249499999998"/>
    <n v="29859.537499999999"/>
    <n v="70.55"/>
    <m/>
    <s v="HAIR BRUSH"/>
    <s v="BRUSHES/COMBS"/>
    <s v="IMPLEMENTS"/>
    <s v="FEMALE"/>
    <s v="AVON WELLNESS"/>
    <s v="AVON WELLNESS (NO SUB BRAND APPLIES)"/>
    <n v="0"/>
    <n v="100"/>
    <n v="100"/>
    <s v="N"/>
    <s v="N"/>
    <n v="52465"/>
    <m/>
    <s v="N"/>
    <m/>
    <m/>
    <m/>
    <m/>
    <m/>
    <m/>
    <m/>
    <m/>
    <s v="N"/>
    <n v="64050596"/>
    <s v="F&amp;H Plataforma"/>
    <m/>
    <x v="0"/>
    <m/>
    <n v="4"/>
    <s v="SELF - MEU ESPACO  - PLATA 1  - EVENTO VERAO"/>
    <s v="N"/>
    <m/>
    <m/>
    <s v="N"/>
    <n v="20230306"/>
    <m/>
    <n v="134692650"/>
    <s v="MIXED"/>
    <s v="Tech rep lvl"/>
    <s v="Moda &amp; Casa"/>
    <n v="1"/>
    <m/>
    <n v="0"/>
    <n v="0"/>
    <n v="100"/>
    <n v="134692651"/>
    <n v="999"/>
    <n v="3"/>
    <x v="0"/>
    <x v="0"/>
    <n v="0.5978"/>
    <n v="0.5978"/>
    <n v="0.5978"/>
    <n v="0.5978"/>
    <n v="0.5978"/>
    <n v="26.99"/>
    <n v="26.99"/>
    <n v="26.99"/>
    <n v="26.99"/>
    <n v="26.99"/>
    <s v="Brasil + Moda &amp; Casa + VGF2"/>
    <s v="Bronze + Moda &amp; Casa + VGF2"/>
    <s v="Prata + Moda &amp; Casa + VGF2"/>
    <s v="Ouro + Moda &amp; Casa + VGF2"/>
    <s v="Estrela + Moda &amp; Casa + VGF2"/>
    <n v="15"/>
    <n v="15"/>
    <n v="15"/>
    <n v="15"/>
    <n v="15"/>
    <n v="42.19"/>
    <n v="42.19"/>
    <n v="42.19"/>
    <n v="42.19"/>
    <n v="42.19"/>
    <n v="0"/>
    <n v="0"/>
    <n v="0"/>
    <n v="0"/>
    <n v="0"/>
    <n v="22.941500000000001"/>
    <n v="22.941500000000001"/>
    <n v="22.941500000000001"/>
    <n v="22.941500000000001"/>
    <n v="22.941500000000001"/>
    <n v="0"/>
    <n v="0"/>
    <n v="0"/>
    <n v="0"/>
    <n v="0"/>
    <n v="0"/>
    <n v="100"/>
    <n v="100"/>
    <n v="100"/>
    <n v="100"/>
  </r>
  <r>
    <n v="2262018"/>
    <x v="1121"/>
    <n v="20210312"/>
    <m/>
    <s v="TOILETRIES"/>
    <x v="419"/>
    <s v="HAIR TOWEL BAND"/>
    <n v="5521207"/>
    <x v="1121"/>
    <n v="1"/>
    <s v="IN-LINE (EXCL NR)"/>
    <s v="DISCOUNTED NON BEAUTY WITH PURCHASE (PWP)"/>
    <n v="0.51080000000000003"/>
    <m/>
    <n v="4.8109999999999999"/>
    <m/>
    <m/>
    <n v="14.99"/>
    <n v="29.99"/>
    <n v="580"/>
    <n v="580"/>
    <n v="58"/>
    <s v="WORK IN PROGRESS"/>
    <n v="134692663"/>
    <s v="NO INCENTIVE"/>
    <s v="N"/>
    <s v="N"/>
    <s v="N"/>
    <s v="N"/>
    <x v="0"/>
    <n v="134942734"/>
    <n v="28"/>
    <n v="42"/>
    <n v="20230306"/>
    <s v="CUSTOMER"/>
    <n v="15"/>
    <s v="Y"/>
    <s v="Tech rep lvl + Moda &amp; Casa + VGF2"/>
    <s v="FULL PAYMENT"/>
    <m/>
    <n v="4440.9974000000002"/>
    <n v="1650.6174000000001"/>
    <n v="46.59"/>
    <m/>
    <s v="CAP"/>
    <s v="IMPLEMENTS/ACCESSORIES"/>
    <s v="IMPLEMENTS"/>
    <s v="FEMALE"/>
    <s v="AVON WELLNESS"/>
    <s v="AVON WELLNESS (NO SUB BRAND APPLIES)"/>
    <n v="0"/>
    <n v="100"/>
    <n v="100"/>
    <s v="N"/>
    <s v="N"/>
    <n v="52134"/>
    <m/>
    <s v="N"/>
    <m/>
    <m/>
    <m/>
    <m/>
    <m/>
    <m/>
    <m/>
    <m/>
    <s v="N"/>
    <m/>
    <m/>
    <m/>
    <x v="0"/>
    <m/>
    <n v="58"/>
    <s v="SELF - MEU ESPACO 4"/>
    <s v="N"/>
    <m/>
    <m/>
    <s v="N"/>
    <n v="20230306"/>
    <m/>
    <n v="134692663"/>
    <s v="MIXED"/>
    <s v="Tech rep lvl"/>
    <s v="Moda &amp; Casa"/>
    <n v="1"/>
    <m/>
    <n v="0"/>
    <n v="0"/>
    <n v="100"/>
    <n v="134942733"/>
    <n v="999"/>
    <n v="3"/>
    <x v="0"/>
    <x v="0"/>
    <n v="0.51080000000000003"/>
    <n v="0.51080000000000003"/>
    <n v="0.51080000000000003"/>
    <n v="0.51080000000000003"/>
    <n v="0.51080000000000003"/>
    <n v="14.99"/>
    <n v="14.99"/>
    <n v="14.99"/>
    <n v="14.99"/>
    <n v="14.99"/>
    <s v="Brasil + Moda &amp; Casa + VGF2"/>
    <s v="Bronze + Moda &amp; Casa + VGF2"/>
    <s v="Prata + Moda &amp; Casa + VGF2"/>
    <s v="Ouro + Moda &amp; Casa + VGF2"/>
    <s v="Estrela + Moda &amp; Casa + VGF2"/>
    <n v="15"/>
    <n v="15"/>
    <n v="15"/>
    <n v="15"/>
    <n v="15"/>
    <n v="66.42"/>
    <n v="66.42"/>
    <n v="66.42"/>
    <n v="66.42"/>
    <n v="66.42"/>
    <n v="0"/>
    <n v="0"/>
    <n v="0"/>
    <n v="0"/>
    <n v="0"/>
    <n v="12.7415"/>
    <n v="12.7415"/>
    <n v="12.7415"/>
    <n v="12.7415"/>
    <n v="12.7415"/>
    <n v="0"/>
    <n v="0"/>
    <n v="0"/>
    <n v="0"/>
    <n v="0"/>
    <n v="0"/>
    <n v="100"/>
    <n v="100"/>
    <n v="100"/>
    <n v="100"/>
  </r>
  <r>
    <n v="2262018"/>
    <x v="1121"/>
    <n v="20210312"/>
    <m/>
    <s v="TOILETRIES"/>
    <x v="419"/>
    <s v="HAIR TOWEL BAND"/>
    <n v="5521207"/>
    <x v="1121"/>
    <n v="1"/>
    <s v="IN-LINE (EXCL NR)"/>
    <s v="REGULAR PRICE"/>
    <n v="0.51080000000000003"/>
    <m/>
    <n v="4.8109999999999999"/>
    <m/>
    <m/>
    <n v="29.99"/>
    <n v="29.99"/>
    <n v="246"/>
    <n v="246"/>
    <n v="58"/>
    <s v="WORK IN PROGRESS"/>
    <n v="134692663"/>
    <s v="NO INCENTIVE"/>
    <s v="N"/>
    <s v="N"/>
    <s v="N"/>
    <s v="N"/>
    <x v="0"/>
    <n v="134692665"/>
    <n v="28"/>
    <n v="42"/>
    <n v="20230306"/>
    <s v="CUSTOMER"/>
    <n v="15"/>
    <s v="Y"/>
    <s v="Tech rep lvl + Moda &amp; Casa + VGF2"/>
    <s v="FULL PAYMENT"/>
    <m/>
    <n v="3768.4474"/>
    <n v="2584.9414000000002"/>
    <n v="73.3"/>
    <m/>
    <s v="CAP"/>
    <s v="IMPLEMENTS/ACCESSORIES"/>
    <s v="IMPLEMENTS"/>
    <s v="FEMALE"/>
    <s v="AVON WELLNESS"/>
    <s v="AVON WELLNESS (NO SUB BRAND APPLIES)"/>
    <n v="0"/>
    <n v="100"/>
    <n v="100"/>
    <s v="N"/>
    <s v="N"/>
    <n v="52134"/>
    <m/>
    <s v="N"/>
    <s v="RP"/>
    <n v="26.4"/>
    <n v="29.99"/>
    <n v="29.99"/>
    <m/>
    <m/>
    <m/>
    <m/>
    <s v="N"/>
    <m/>
    <m/>
    <m/>
    <x v="0"/>
    <m/>
    <n v="58"/>
    <s v="SELF - MEU ESPACO 4"/>
    <s v="N"/>
    <m/>
    <m/>
    <s v="N"/>
    <n v="20230306"/>
    <m/>
    <n v="134692663"/>
    <s v="MIXED"/>
    <s v="Tech rep lvl"/>
    <s v="Moda &amp; Casa"/>
    <n v="1"/>
    <m/>
    <n v="0"/>
    <n v="0"/>
    <n v="100"/>
    <n v="134692664"/>
    <n v="999"/>
    <n v="3"/>
    <x v="0"/>
    <x v="0"/>
    <n v="0.51080000000000003"/>
    <n v="0.51080000000000003"/>
    <n v="0.51080000000000003"/>
    <n v="0.51080000000000003"/>
    <n v="0.51080000000000003"/>
    <n v="29.99"/>
    <n v="29.99"/>
    <n v="29.99"/>
    <n v="29.99"/>
    <n v="29.99"/>
    <s v="Brasil + Moda &amp; Casa + VGF2"/>
    <s v="Bronze + Moda &amp; Casa + VGF2"/>
    <s v="Prata + Moda &amp; Casa + VGF2"/>
    <s v="Ouro + Moda &amp; Casa + VGF2"/>
    <s v="Estrela + Moda &amp; Casa + VGF2"/>
    <n v="15"/>
    <n v="15"/>
    <n v="15"/>
    <n v="15"/>
    <n v="15"/>
    <n v="66.42"/>
    <n v="66.42"/>
    <n v="66.42"/>
    <n v="66.42"/>
    <n v="66.42"/>
    <n v="0"/>
    <n v="0"/>
    <n v="0"/>
    <n v="0"/>
    <n v="0"/>
    <n v="25.491499999999998"/>
    <n v="25.491499999999998"/>
    <n v="25.491499999999998"/>
    <n v="25.491499999999998"/>
    <n v="25.491499999999998"/>
    <n v="0"/>
    <n v="0"/>
    <n v="0"/>
    <n v="0"/>
    <n v="0"/>
    <n v="0"/>
    <n v="100"/>
    <n v="100"/>
    <n v="100"/>
    <n v="100"/>
  </r>
  <r>
    <n v="2300619"/>
    <x v="1122"/>
    <n v="20220315"/>
    <m/>
    <s v="TOILETRIES"/>
    <x v="420"/>
    <s v="HAIR ROLLER SET"/>
    <n v="5587998"/>
    <x v="1122"/>
    <n v="1"/>
    <s v="IN-LINE (EXCL NR)"/>
    <s v="CROSS-OUT"/>
    <n v="0.51080000000000003"/>
    <m/>
    <n v="8.08"/>
    <m/>
    <m/>
    <n v="79.989999999999995"/>
    <n v="89.99"/>
    <n v="88"/>
    <n v="88"/>
    <n v="105"/>
    <s v="WORK IN PROGRESS"/>
    <n v="134692676"/>
    <s v="NO INCENTIVE"/>
    <s v="N"/>
    <s v="N"/>
    <s v="N"/>
    <s v="N"/>
    <x v="0"/>
    <n v="134692678"/>
    <n v="28"/>
    <n v="42"/>
    <n v="20230306"/>
    <s v="CUSTOMER"/>
    <n v="15"/>
    <s v="Y"/>
    <s v="Tech rep lvl + Moda &amp; Casa + VGF2"/>
    <s v="FULL PAYMENT"/>
    <m/>
    <n v="3595.5825"/>
    <n v="2884.5425"/>
    <n v="83.19"/>
    <m/>
    <s v="IMPLEMENT HAIR ACCESSORIES"/>
    <s v="HEADWEAR"/>
    <s v="IMPLEMENTS"/>
    <s v="FEMALE"/>
    <s v="AVON WELLNESS"/>
    <s v="AVON WELLNESS (NO SUB BRAND APPLIES)"/>
    <n v="1"/>
    <n v="50"/>
    <n v="100"/>
    <s v="N"/>
    <s v="N"/>
    <n v="50924"/>
    <m/>
    <s v="N"/>
    <m/>
    <m/>
    <m/>
    <m/>
    <m/>
    <m/>
    <m/>
    <m/>
    <s v="N"/>
    <n v="68926258"/>
    <s v="Revista Digital F&amp;H"/>
    <m/>
    <x v="0"/>
    <m/>
    <n v="104"/>
    <s v="SELF - REVISTA DIGITAL 1"/>
    <s v="N"/>
    <m/>
    <m/>
    <s v="N"/>
    <n v="20230306"/>
    <m/>
    <n v="134692676"/>
    <s v="MIXED"/>
    <s v="Tech rep lvl"/>
    <s v="Moda &amp; Casa"/>
    <n v="1"/>
    <m/>
    <n v="0"/>
    <n v="0"/>
    <n v="100"/>
    <n v="134692677"/>
    <n v="999"/>
    <n v="3"/>
    <x v="0"/>
    <x v="0"/>
    <n v="0.51080000000000003"/>
    <n v="0.51080000000000003"/>
    <n v="0.51080000000000003"/>
    <n v="0.51080000000000003"/>
    <n v="0.51080000000000003"/>
    <n v="79.989999999999995"/>
    <n v="79.989999999999995"/>
    <n v="79.989999999999995"/>
    <n v="79.989999999999995"/>
    <n v="79.989999999999995"/>
    <s v="Brasil + Moda &amp; Casa + VGF2"/>
    <s v="Bronze + Moda &amp; Casa + VGF2"/>
    <s v="Prata + Moda &amp; Casa + VGF2"/>
    <s v="Ouro + Moda &amp; Casa + VGF2"/>
    <s v="Estrela + Moda &amp; Casa + VGF2"/>
    <n v="15"/>
    <n v="15"/>
    <n v="15"/>
    <n v="15"/>
    <n v="15"/>
    <n v="66.42"/>
    <n v="66.42"/>
    <n v="66.42"/>
    <n v="66.42"/>
    <n v="66.42"/>
    <n v="0"/>
    <n v="0"/>
    <n v="0"/>
    <n v="0"/>
    <n v="0"/>
    <n v="67.991500000000002"/>
    <n v="67.991500000000002"/>
    <n v="67.991500000000002"/>
    <n v="67.991500000000002"/>
    <n v="67.991500000000002"/>
    <n v="0"/>
    <n v="0"/>
    <n v="0"/>
    <n v="0"/>
    <n v="0"/>
    <n v="0"/>
    <n v="100"/>
    <n v="100"/>
    <n v="100"/>
    <n v="100"/>
  </r>
  <r>
    <n v="2184251"/>
    <x v="1123"/>
    <n v="20200305"/>
    <m/>
    <s v="BODY"/>
    <x v="421"/>
    <s v="TIRA EXFOLIANTE PARA BANO SPA"/>
    <n v="5381536"/>
    <x v="1123"/>
    <n v="1"/>
    <s v="IN-LINE (EXCL NR)"/>
    <s v="REGULAR PRICE"/>
    <n v="0.5978"/>
    <m/>
    <n v="4.2350000000000003"/>
    <m/>
    <m/>
    <n v="19.989999999999998"/>
    <n v="19.989999999999998"/>
    <n v="459"/>
    <n v="459"/>
    <n v="106"/>
    <s v="WORK IN PROGRESS"/>
    <n v="134692689"/>
    <s v="NO INCENTIVE"/>
    <s v="N"/>
    <s v="N"/>
    <s v="N"/>
    <s v="N"/>
    <x v="0"/>
    <n v="134692691"/>
    <n v="28"/>
    <n v="42"/>
    <n v="20230306"/>
    <s v="CUSTOMER"/>
    <n v="15"/>
    <s v="Y"/>
    <s v="Tech rep lvl + Moda &amp; Casa + VGF2"/>
    <s v="FULL PAYMENT"/>
    <m/>
    <n v="5485.0600999999997"/>
    <n v="3541.1950999999999"/>
    <n v="69.88"/>
    <m/>
    <s v="EXFOLIATOR IMPLEMENTS"/>
    <s v="IMPLEMENTS/ACCESSORIES"/>
    <s v="IMPLEMENTS"/>
    <s v="UNISEX"/>
    <s v="AVON WELLNESS"/>
    <s v="AVON WELLNESS (NO SUB BRAND APPLIES)"/>
    <n v="0"/>
    <n v="50"/>
    <n v="100"/>
    <s v="N"/>
    <s v="N"/>
    <n v="50954"/>
    <m/>
    <s v="N"/>
    <s v="RP"/>
    <n v="17.600000000000001"/>
    <n v="19.989999999999998"/>
    <n v="19.989999999999998"/>
    <m/>
    <m/>
    <m/>
    <m/>
    <s v="N"/>
    <n v="68926258"/>
    <s v="Revista Digital F&amp;H"/>
    <m/>
    <x v="0"/>
    <m/>
    <n v="106"/>
    <s v="SELF - REVISTA DIGITAL 2"/>
    <s v="N"/>
    <m/>
    <m/>
    <s v="N"/>
    <n v="20230306"/>
    <m/>
    <n v="134692689"/>
    <s v="MIXED"/>
    <s v="Tech rep lvl"/>
    <s v="Moda &amp; Casa"/>
    <n v="1"/>
    <m/>
    <n v="0"/>
    <n v="0"/>
    <n v="100"/>
    <n v="134692690"/>
    <n v="999"/>
    <n v="3"/>
    <x v="0"/>
    <x v="0"/>
    <n v="0.5978"/>
    <n v="0.5978"/>
    <n v="0.5978"/>
    <n v="0.5978"/>
    <n v="0.5978"/>
    <n v="19.989999999999998"/>
    <n v="19.989999999999998"/>
    <n v="19.989999999999998"/>
    <n v="19.989999999999998"/>
    <n v="19.989999999999998"/>
    <s v="Brasil + Moda &amp; Casa + VGF2"/>
    <s v="Bronze + Moda &amp; Casa + VGF2"/>
    <s v="Prata + Moda &amp; Casa + VGF2"/>
    <s v="Ouro + Moda &amp; Casa + VGF2"/>
    <s v="Estrela + Moda &amp; Casa + VGF2"/>
    <n v="15"/>
    <n v="15"/>
    <n v="15"/>
    <n v="15"/>
    <n v="15"/>
    <n v="42.19"/>
    <n v="42.19"/>
    <n v="42.19"/>
    <n v="42.19"/>
    <n v="42.19"/>
    <n v="0"/>
    <n v="0"/>
    <n v="0"/>
    <n v="0"/>
    <n v="0"/>
    <n v="16.991499999999998"/>
    <n v="16.991499999999998"/>
    <n v="16.991499999999998"/>
    <n v="16.991499999999998"/>
    <n v="16.991499999999998"/>
    <n v="0"/>
    <n v="0"/>
    <n v="0"/>
    <n v="0"/>
    <n v="0"/>
    <n v="0"/>
    <n v="100"/>
    <n v="100"/>
    <n v="100"/>
    <n v="100"/>
  </r>
  <r>
    <n v="2300347"/>
    <x v="1124"/>
    <n v="20220312"/>
    <m/>
    <s v="TOILETRIES"/>
    <x v="422"/>
    <s v="AUXILIAR DE MECHA NO CABELO"/>
    <n v="5587427"/>
    <x v="1124"/>
    <n v="1"/>
    <s v="IN-LINE (EXCL NR)"/>
    <s v="CROSS-OUT"/>
    <n v="0.5978"/>
    <m/>
    <n v="1.718"/>
    <m/>
    <m/>
    <n v="6.99"/>
    <n v="9.99"/>
    <n v="1096"/>
    <n v="1096"/>
    <n v="106"/>
    <s v="WORK IN PROGRESS"/>
    <n v="134692702"/>
    <s v="NO INCENTIVE"/>
    <s v="N"/>
    <s v="N"/>
    <s v="N"/>
    <s v="N"/>
    <x v="0"/>
    <n v="134692704"/>
    <n v="28"/>
    <n v="42"/>
    <n v="20230306"/>
    <s v="CUSTOMER"/>
    <n v="15"/>
    <s v="Y"/>
    <s v="Tech rep lvl + Moda &amp; Casa + VGF2"/>
    <s v="FULL PAYMENT"/>
    <m/>
    <n v="4579.7696999999998"/>
    <n v="2696.8416999999999"/>
    <n v="65.05"/>
    <m/>
    <s v="HAIR IMPLEMENTS SET"/>
    <s v="BUNDLE"/>
    <s v="IMPLEMENTS"/>
    <s v="UNISEX"/>
    <s v="AVON"/>
    <s v="AVON"/>
    <n v="0"/>
    <n v="50"/>
    <n v="100"/>
    <s v="N"/>
    <s v="N"/>
    <n v="51618"/>
    <m/>
    <s v="N"/>
    <m/>
    <m/>
    <m/>
    <m/>
    <m/>
    <m/>
    <m/>
    <m/>
    <s v="N"/>
    <n v="68926258"/>
    <s v="Revista Digital F&amp;H"/>
    <m/>
    <x v="0"/>
    <m/>
    <n v="106"/>
    <s v="SELF - REVISTA DIGITAL 2"/>
    <s v="N"/>
    <m/>
    <m/>
    <s v="N"/>
    <n v="20230306"/>
    <m/>
    <n v="134692702"/>
    <s v="MIXED"/>
    <s v="Tech rep lvl"/>
    <s v="Moda &amp; Casa"/>
    <n v="1"/>
    <m/>
    <n v="0"/>
    <n v="0"/>
    <n v="100"/>
    <n v="134692703"/>
    <n v="999"/>
    <n v="3"/>
    <x v="0"/>
    <x v="0"/>
    <n v="0.5978"/>
    <n v="0.5978"/>
    <n v="0.5978"/>
    <n v="0.5978"/>
    <n v="0.5978"/>
    <n v="6.99"/>
    <n v="6.99"/>
    <n v="6.99"/>
    <n v="6.99"/>
    <n v="6.99"/>
    <s v="Brasil + Moda &amp; Casa + VGF2"/>
    <s v="Bronze + Moda &amp; Casa + VGF2"/>
    <s v="Prata + Moda &amp; Casa + VGF2"/>
    <s v="Ouro + Moda &amp; Casa + VGF2"/>
    <s v="Estrela + Moda &amp; Casa + VGF2"/>
    <n v="15"/>
    <n v="15"/>
    <n v="15"/>
    <n v="15"/>
    <n v="15"/>
    <n v="42.19"/>
    <n v="42.19"/>
    <n v="42.19"/>
    <n v="42.19"/>
    <n v="42.19"/>
    <n v="0"/>
    <n v="0"/>
    <n v="0"/>
    <n v="0"/>
    <n v="0"/>
    <n v="5.9414999999999996"/>
    <n v="5.9414999999999996"/>
    <n v="5.9414999999999996"/>
    <n v="5.9414999999999996"/>
    <n v="5.9414999999999996"/>
    <n v="0"/>
    <n v="0"/>
    <n v="0"/>
    <n v="0"/>
    <n v="0"/>
    <n v="0"/>
    <n v="100"/>
    <n v="100"/>
    <n v="100"/>
    <n v="100"/>
  </r>
  <r>
    <n v="2285356"/>
    <x v="1125"/>
    <n v="20220306"/>
    <m/>
    <s v="TOILETRIES"/>
    <x v="423"/>
    <s v="DEPILADOR ELETRONICO"/>
    <n v="5560857"/>
    <x v="1125"/>
    <n v="1"/>
    <s v="IN-LINE (EXCL NR)"/>
    <s v="REPRESENTATIVE OFFER"/>
    <n v="0.63249999999999995"/>
    <m/>
    <n v="17.991"/>
    <m/>
    <m/>
    <n v="67.989999999999995"/>
    <n v="129.99"/>
    <n v="361"/>
    <n v="361"/>
    <n v="3"/>
    <s v="WORK IN PROGRESS"/>
    <n v="134692717"/>
    <s v="NO INCENTIVE"/>
    <s v="N"/>
    <s v="N"/>
    <s v="N"/>
    <s v="N"/>
    <x v="2"/>
    <n v="134692719"/>
    <n v="28"/>
    <n v="43"/>
    <n v="20230306"/>
    <s v="EXCLUSIVE OFFER"/>
    <n v="15"/>
    <s v="Y"/>
    <s v="Tech rep lvl + Moda &amp; Casa + VGF2"/>
    <s v="FULL PAYMENT"/>
    <m/>
    <n v="15524.3267"/>
    <n v="9029.5756999999994"/>
    <n v="64.44"/>
    <m/>
    <s v="DEPILATORY DEVICE"/>
    <s v="ELECTRIC TOOLS/APPLIANCES"/>
    <s v="IMPLEMENTS"/>
    <s v="FEMALE"/>
    <s v="AVON WELLNESS"/>
    <s v="AVON WELLNESS (NO SUB BRAND APPLIES)"/>
    <n v="1"/>
    <n v="100"/>
    <n v="100"/>
    <s v="N"/>
    <s v="N"/>
    <n v="51780"/>
    <m/>
    <s v="N"/>
    <m/>
    <m/>
    <m/>
    <m/>
    <m/>
    <m/>
    <m/>
    <m/>
    <s v="N"/>
    <m/>
    <m/>
    <m/>
    <x v="0"/>
    <m/>
    <n v="2"/>
    <s v="F&amp;H"/>
    <s v="N"/>
    <m/>
    <m/>
    <s v="N"/>
    <n v="20230306"/>
    <m/>
    <n v="134692717"/>
    <s v="MIXED"/>
    <s v="Tech rep lvl"/>
    <s v="Moda &amp; Casa"/>
    <n v="1"/>
    <m/>
    <n v="0"/>
    <n v="0"/>
    <n v="100"/>
    <n v="134692718"/>
    <n v="999"/>
    <n v="3"/>
    <x v="0"/>
    <x v="0"/>
    <n v="0.63249999999999995"/>
    <n v="0.63249999999999995"/>
    <n v="0.63249999999999995"/>
    <n v="0.63249999999999995"/>
    <n v="0.63249999999999995"/>
    <n v="67.989999999999995"/>
    <n v="67.989999999999995"/>
    <n v="67.989999999999995"/>
    <n v="67.989999999999995"/>
    <n v="67.989999999999995"/>
    <s v="Brasil + Moda &amp; Casa + VGF2"/>
    <s v="Bronze + Moda &amp; Casa + VGF2"/>
    <s v="Prata + Moda &amp; Casa + VGF2"/>
    <s v="Ouro + Moda &amp; Casa + VGF2"/>
    <s v="Estrela + Moda &amp; Casa + VGF2"/>
    <n v="15"/>
    <n v="15"/>
    <n v="15"/>
    <n v="15"/>
    <n v="15"/>
    <n v="58.1"/>
    <n v="58.1"/>
    <n v="58.1"/>
    <n v="58.1"/>
    <n v="58.1"/>
    <n v="0"/>
    <n v="0"/>
    <n v="0"/>
    <n v="0"/>
    <n v="0"/>
    <n v="67.989999999999995"/>
    <n v="67.989999999999995"/>
    <n v="67.989999999999995"/>
    <n v="67.989999999999995"/>
    <n v="67.989999999999995"/>
    <n v="12"/>
    <n v="12"/>
    <n v="12"/>
    <n v="12"/>
    <n v="12"/>
    <n v="15"/>
    <n v="84"/>
    <n v="84"/>
    <n v="84"/>
    <n v="84"/>
  </r>
  <r>
    <n v="2255993"/>
    <x v="295"/>
    <n v="20200315"/>
    <m/>
    <s v="TOILETRIES"/>
    <x v="158"/>
    <s v="ACESSORIO LIMPEZA FACIAL BASIC"/>
    <n v="5511944"/>
    <x v="295"/>
    <n v="1"/>
    <s v="IN-LINE (EXCL NR)"/>
    <s v="REPRESENTATIVE OFFER"/>
    <n v="0.64390000000000003"/>
    <m/>
    <n v="16.503"/>
    <m/>
    <m/>
    <n v="49.99"/>
    <n v="79.989999999999995"/>
    <n v="2630"/>
    <n v="2630"/>
    <n v="44"/>
    <s v="WORK IN PROGRESS"/>
    <n v="134692730"/>
    <s v="NO INCENTIVE"/>
    <s v="N"/>
    <s v="N"/>
    <s v="N"/>
    <s v="N"/>
    <x v="1"/>
    <n v="134692732"/>
    <n v="28"/>
    <n v="32"/>
    <n v="20230306"/>
    <s v="NET ITEM"/>
    <n v="15"/>
    <s v="Y"/>
    <s v="Tech rep lvl + Moda &amp; Casa + VGF2"/>
    <s v="FULL PAYMENT"/>
    <m/>
    <n v="84655.915399999998"/>
    <n v="41253.025399999999"/>
    <n v="67.959999999999994"/>
    <m/>
    <s v="IMPLEMENT MASSAGER"/>
    <s v="MASSAGER/RELAXER"/>
    <s v="IMPLEMENTS"/>
    <s v="FEMALE"/>
    <s v="AVON WELLNESS"/>
    <s v="AVON WELLNESS (NO SUB BRAND APPLIES)"/>
    <n v="0"/>
    <n v="34"/>
    <n v="100"/>
    <s v="N"/>
    <s v="N"/>
    <n v="41447"/>
    <m/>
    <s v="N"/>
    <s v="RP"/>
    <n v="70.400000000000006"/>
    <n v="79.989999999999995"/>
    <n v="79.989999999999995"/>
    <m/>
    <m/>
    <m/>
    <m/>
    <s v="N"/>
    <m/>
    <m/>
    <m/>
    <x v="0"/>
    <m/>
    <n v="44"/>
    <s v="C&amp;E IMPORTADOS"/>
    <s v="N"/>
    <m/>
    <m/>
    <s v="N"/>
    <n v="20230306"/>
    <m/>
    <n v="134692730"/>
    <s v="MIXED"/>
    <s v="Tech rep lvl"/>
    <s v="Moda &amp; Casa"/>
    <n v="1"/>
    <m/>
    <n v="0"/>
    <n v="0"/>
    <n v="100"/>
    <n v="134692731"/>
    <n v="999"/>
    <n v="3"/>
    <x v="0"/>
    <x v="0"/>
    <n v="0.64390000000000003"/>
    <n v="0.64390000000000003"/>
    <n v="0.64390000000000003"/>
    <n v="0.64390000000000003"/>
    <n v="0.64390000000000003"/>
    <n v="49.99"/>
    <n v="49.99"/>
    <n v="49.99"/>
    <n v="49.99"/>
    <n v="49.99"/>
    <s v="Brasil + Moda &amp; Casa + VGF2"/>
    <s v="Bronze + Moda &amp; Casa + VGF2"/>
    <s v="Prata + Moda &amp; Casa + VGF2"/>
    <s v="Ouro + Moda &amp; Casa + VGF2"/>
    <s v="Estrela + Moda &amp; Casa + VGF2"/>
    <n v="15"/>
    <n v="15"/>
    <n v="15"/>
    <n v="15"/>
    <n v="15"/>
    <n v="55.31"/>
    <n v="55.31"/>
    <n v="55.31"/>
    <n v="55.31"/>
    <n v="55.31"/>
    <n v="0"/>
    <n v="0"/>
    <n v="0"/>
    <n v="0"/>
    <n v="0"/>
    <n v="49.99"/>
    <n v="49.99"/>
    <n v="49.99"/>
    <n v="49.99"/>
    <n v="49.99"/>
    <n v="30"/>
    <n v="30"/>
    <n v="30"/>
    <n v="30"/>
    <n v="30"/>
    <n v="37"/>
    <n v="62"/>
    <n v="62"/>
    <n v="62"/>
    <n v="62"/>
  </r>
  <r>
    <n v="2276738"/>
    <x v="13"/>
    <n v="20210310"/>
    <m/>
    <s v="ENTERTAINMENT &amp; LEISURE"/>
    <x v="9"/>
    <s v="TONIFICADOR CORPORAL"/>
    <n v="5547759"/>
    <x v="13"/>
    <n v="1"/>
    <s v="IN-LINE (EXCL NR)"/>
    <s v="REPRESENTATIVE OFFER"/>
    <n v="0.64390000000000003"/>
    <m/>
    <n v="38.012999999999998"/>
    <m/>
    <m/>
    <n v="127.99"/>
    <n v="229.99"/>
    <n v="878"/>
    <n v="878"/>
    <n v="44"/>
    <s v="WORK IN PROGRESS"/>
    <n v="134692743"/>
    <s v="NO INCENTIVE"/>
    <s v="N"/>
    <s v="N"/>
    <s v="N"/>
    <s v="N"/>
    <x v="1"/>
    <n v="134692745"/>
    <n v="28"/>
    <n v="32"/>
    <n v="20230306"/>
    <s v="NET ITEM"/>
    <n v="15"/>
    <s v="Y"/>
    <s v="Tech rep lvl + Moda &amp; Casa + VGF2"/>
    <s v="FULL PAYMENT"/>
    <m/>
    <n v="72358.404200000004"/>
    <n v="38982.9902"/>
    <n v="70.48"/>
    <m/>
    <s v="FITNESS TONER"/>
    <s v="FITNESS"/>
    <s v="HEALTH &amp; FITNESS EQUIPMENT"/>
    <s v="FEMALE"/>
    <s v="AVON WELLNESS"/>
    <s v="AVON WELLNESS (NO SUB BRAND APPLIES)"/>
    <n v="0"/>
    <n v="33"/>
    <n v="100"/>
    <s v="N"/>
    <s v="N"/>
    <n v="60820"/>
    <m/>
    <s v="N"/>
    <s v="RO"/>
    <n v="181.6"/>
    <n v="183.99"/>
    <n v="202.39"/>
    <m/>
    <m/>
    <m/>
    <m/>
    <s v="N"/>
    <m/>
    <m/>
    <m/>
    <x v="0"/>
    <m/>
    <n v="44"/>
    <s v="C&amp;E IMPORTADOS"/>
    <s v="N"/>
    <m/>
    <m/>
    <s v="N"/>
    <n v="20230306"/>
    <m/>
    <n v="134692743"/>
    <s v="MIXED"/>
    <s v="Tech rep lvl"/>
    <s v="Moda &amp; Casa"/>
    <n v="1"/>
    <m/>
    <n v="0"/>
    <n v="0"/>
    <n v="100"/>
    <n v="134692744"/>
    <n v="999"/>
    <n v="3"/>
    <x v="0"/>
    <x v="0"/>
    <n v="0.64390000000000003"/>
    <n v="0.64390000000000003"/>
    <n v="0.64390000000000003"/>
    <n v="0.64390000000000003"/>
    <n v="0.64390000000000003"/>
    <n v="127.99"/>
    <n v="127.99"/>
    <n v="127.99"/>
    <n v="127.99"/>
    <n v="127.99"/>
    <s v="Brasil + Moda &amp; Casa + VGF2"/>
    <s v="Bronze + Moda &amp; Casa + VGF2"/>
    <s v="Prata + Moda &amp; Casa + VGF2"/>
    <s v="Ouro + Moda &amp; Casa + VGF2"/>
    <s v="Estrela + Moda &amp; Casa + VGF2"/>
    <n v="15"/>
    <n v="15"/>
    <n v="15"/>
    <n v="15"/>
    <n v="15"/>
    <n v="55.31"/>
    <n v="55.31"/>
    <n v="55.31"/>
    <n v="55.31"/>
    <n v="55.31"/>
    <n v="0"/>
    <n v="0"/>
    <n v="0"/>
    <n v="0"/>
    <n v="0"/>
    <n v="127.99"/>
    <n v="127.99"/>
    <n v="127.99"/>
    <n v="127.99"/>
    <n v="127.99"/>
    <n v="72"/>
    <n v="72"/>
    <n v="72"/>
    <n v="72"/>
    <n v="72"/>
    <n v="36"/>
    <n v="63"/>
    <n v="63"/>
    <n v="63"/>
    <n v="63"/>
  </r>
  <r>
    <n v="625186"/>
    <x v="995"/>
    <n v="20210310"/>
    <m/>
    <s v="FRAGRANCE"/>
    <x v="424"/>
    <s v="PROJETO HOMOTETICO SEGNO SUCCESS"/>
    <n v="1222609"/>
    <x v="995"/>
    <n v="1"/>
    <s v="IN-LINE (EXCL NR)"/>
    <s v="PACK PRICE - MARKETING SET"/>
    <n v="0.48010000000000003"/>
    <m/>
    <n v="8.7349999999999994"/>
    <m/>
    <m/>
    <n v="57.21"/>
    <n v="82.9"/>
    <n v="212"/>
    <n v="212"/>
    <n v="179"/>
    <s v="WORK IN PROGRESS"/>
    <n v="134692878"/>
    <s v="NO INCENTIVE"/>
    <s v="N"/>
    <s v="N"/>
    <s v="N"/>
    <s v="N"/>
    <x v="3"/>
    <n v="134693097"/>
    <n v="28"/>
    <n v="11"/>
    <n v="20230306"/>
    <s v="GIFTING/PRESENTS"/>
    <n v="15"/>
    <s v="Y"/>
    <s v="Tech rep lvl + Dia a Dia + VGF2"/>
    <s v="FULL PAYMENT"/>
    <m/>
    <n v="5651.2151999999996"/>
    <n v="3799.3951999999999"/>
    <n v="77.739999999999995"/>
    <m/>
    <s v="EDP SPRAY"/>
    <s v="EDP/EDT/COLOGNE"/>
    <s v="FRAGRANCE JUICES"/>
    <s v="MALE"/>
    <s v="SEGNO FRANCHISE"/>
    <s v="SEGNO SUCCESS"/>
    <n v="1"/>
    <n v="50"/>
    <n v="100"/>
    <s v="N"/>
    <s v="N"/>
    <n v="50269"/>
    <n v="1"/>
    <s v="N"/>
    <m/>
    <m/>
    <m/>
    <m/>
    <m/>
    <m/>
    <m/>
    <m/>
    <s v="N"/>
    <n v="73976330"/>
    <s v="Extensao Revista Digital"/>
    <n v="134693091"/>
    <x v="16"/>
    <m/>
    <n v="178"/>
    <s v="PRESENTES - EXTENSAO REVISTA DIGITAL 3"/>
    <s v="N"/>
    <m/>
    <s v="N"/>
    <s v="N"/>
    <n v="20230306"/>
    <m/>
    <n v="134692878"/>
    <s v="MIXED"/>
    <s v="Tech rep lvl"/>
    <s v="CosmÃ©ticos"/>
    <n v="1"/>
    <m/>
    <n v="0"/>
    <n v="0"/>
    <n v="100"/>
    <n v="134693096"/>
    <n v="999"/>
    <n v="2"/>
    <x v="13"/>
    <x v="19"/>
    <n v="0.48010000000000003"/>
    <n v="0.54869999999999997"/>
    <n v="0.48010000000000003"/>
    <n v="0.44579999999999997"/>
    <n v="0.42530000000000001"/>
    <n v="57.21"/>
    <n v="57.21"/>
    <n v="57.21"/>
    <n v="57.21"/>
    <n v="57.21"/>
    <s v="Brasil + Dia a Dia + VGF2"/>
    <s v="Bronze + Dia a Dia + VGF2"/>
    <s v="Prata + Dia a Dia + VGF2"/>
    <s v="Ouro + Dia a Dia + VGF2"/>
    <s v="Estrela + Dia a Dia + VGF2"/>
    <n v="30"/>
    <n v="20"/>
    <n v="30"/>
    <n v="35"/>
    <n v="38"/>
    <n v="45.79"/>
    <n v="45.79"/>
    <n v="45.79"/>
    <n v="45.79"/>
    <n v="45.79"/>
    <n v="0"/>
    <n v="0"/>
    <n v="0"/>
    <n v="0"/>
    <n v="0"/>
    <n v="40.046999999999997"/>
    <n v="45.768000000000001"/>
    <n v="40.046999999999997"/>
    <n v="37.186500000000002"/>
    <n v="35.470199999999998"/>
    <n v="0"/>
    <n v="0"/>
    <n v="0"/>
    <n v="0"/>
    <n v="0"/>
    <n v="0"/>
    <n v="100"/>
    <n v="100"/>
    <n v="100"/>
    <n v="100"/>
  </r>
  <r>
    <n v="632471"/>
    <x v="1126"/>
    <n v="20210313"/>
    <m/>
    <s v="FRAGRANCE"/>
    <x v="424"/>
    <s v="CAIXA SEGNO MINI"/>
    <n v="1227412"/>
    <x v="1126"/>
    <n v="1"/>
    <s v="IN-LINE (EXCL NR)"/>
    <s v="PACK PRICE - MARKETING SET"/>
    <n v="0.49230000000000002"/>
    <m/>
    <n v="1.95"/>
    <m/>
    <m/>
    <n v="6.49"/>
    <n v="6.99"/>
    <n v="212"/>
    <n v="212"/>
    <n v="179"/>
    <s v="WORK IN PROGRESS"/>
    <n v="134692878"/>
    <s v="NO INCENTIVE"/>
    <s v="N"/>
    <s v="Y"/>
    <s v="N"/>
    <s v="N"/>
    <x v="3"/>
    <n v="134693093"/>
    <n v="28"/>
    <n v="11"/>
    <n v="20230306"/>
    <s v="GIFTING/PRESENTS"/>
    <n v="15"/>
    <s v="Y"/>
    <s v="Tech rep lvl + Dia a Dia + VGF2"/>
    <s v="FULL PAYMENT"/>
    <m/>
    <n v="657.31949999999995"/>
    <n v="243.9195"/>
    <n v="57.28"/>
    <m/>
    <s v="CARTON/GIFT BAG"/>
    <s v="ORGANIZERS/CONTAINERS"/>
    <s v="IMPLEMENTS"/>
    <s v="MALE"/>
    <s v="AVON"/>
    <s v="AVON"/>
    <n v="1"/>
    <n v="50"/>
    <n v="100"/>
    <s v="N"/>
    <s v="N"/>
    <n v="50638"/>
    <n v="1"/>
    <s v="N"/>
    <m/>
    <m/>
    <m/>
    <m/>
    <m/>
    <m/>
    <m/>
    <m/>
    <s v="N"/>
    <n v="73976330"/>
    <s v="Extensao Revista Digital"/>
    <n v="134693091"/>
    <x v="16"/>
    <m/>
    <n v="178"/>
    <s v="PRESENTES - EXTENSAO REVISTA DIGITAL 3"/>
    <s v="N"/>
    <m/>
    <s v="N"/>
    <s v="N"/>
    <n v="20230306"/>
    <m/>
    <n v="134692878"/>
    <s v="MIXED"/>
    <s v="Tech rep lvl"/>
    <s v="CosmÃ©ticos"/>
    <n v="1"/>
    <m/>
    <n v="0"/>
    <n v="0"/>
    <n v="100"/>
    <n v="134693092"/>
    <n v="999"/>
    <n v="2"/>
    <x v="13"/>
    <x v="19"/>
    <n v="0.49230000000000002"/>
    <n v="0.56259999999999999"/>
    <n v="0.49230000000000002"/>
    <n v="0.45710000000000001"/>
    <n v="0.436"/>
    <n v="6.49"/>
    <n v="6.49"/>
    <n v="6.49"/>
    <n v="6.49"/>
    <n v="6.49"/>
    <s v="Brasil + Dia a Dia + VGF2"/>
    <s v="Bronze + Dia a Dia + VGF2"/>
    <s v="Prata + Dia a Dia + VGF2"/>
    <s v="Ouro + Dia a Dia + VGF2"/>
    <s v="Estrela + Dia a Dia + VGF2"/>
    <n v="30"/>
    <n v="20"/>
    <n v="30"/>
    <n v="35"/>
    <n v="38"/>
    <n v="42.19"/>
    <n v="42.19"/>
    <n v="42.19"/>
    <n v="42.19"/>
    <n v="42.19"/>
    <n v="0"/>
    <n v="0"/>
    <n v="0"/>
    <n v="0"/>
    <n v="0"/>
    <n v="4.5430000000000001"/>
    <n v="5.1920000000000002"/>
    <n v="4.5430000000000001"/>
    <n v="4.2184999999999997"/>
    <n v="4.0237999999999996"/>
    <n v="0"/>
    <n v="0"/>
    <n v="0"/>
    <n v="0"/>
    <n v="0"/>
    <n v="0"/>
    <n v="100"/>
    <n v="100"/>
    <n v="100"/>
    <n v="100"/>
  </r>
  <r>
    <n v="635866"/>
    <x v="1031"/>
    <n v="20220316"/>
    <m/>
    <s v="FRAGRANCE"/>
    <x v="424"/>
    <s v="SEGNO VISIONARY EDP HOMOTHETIC 25ML"/>
    <n v="1229661"/>
    <x v="1031"/>
    <n v="1"/>
    <s v="IN-LINE (EXCL NR)"/>
    <s v="PACK PRICE - MARKETING SET"/>
    <n v="0.48010000000000003"/>
    <m/>
    <n v="7.1669999999999998"/>
    <m/>
    <m/>
    <n v="46.2"/>
    <n v="82.9"/>
    <n v="212"/>
    <n v="212"/>
    <n v="179"/>
    <s v="WORK IN PROGRESS"/>
    <n v="134692878"/>
    <s v="NO INCENTIVE"/>
    <s v="N"/>
    <s v="Y"/>
    <s v="N"/>
    <s v="N"/>
    <x v="3"/>
    <n v="134693095"/>
    <n v="28"/>
    <n v="11"/>
    <n v="20230306"/>
    <s v="GIFTING/PRESENTS"/>
    <n v="15"/>
    <s v="Y"/>
    <s v="Tech rep lvl + Dia a Dia + VGF2"/>
    <s v="FULL PAYMENT"/>
    <m/>
    <n v="4563.6451999999999"/>
    <n v="3044.2411999999999"/>
    <n v="77.38"/>
    <m/>
    <s v="EDP SPRAY"/>
    <s v="EDP/EDT/COLOGNE"/>
    <s v="FRAGRANCE JUICES"/>
    <s v="MALE"/>
    <s v="SEGNO FRANCHISE"/>
    <s v="SEGNO VISIONARY"/>
    <n v="1"/>
    <n v="50"/>
    <n v="100"/>
    <s v="N"/>
    <s v="N"/>
    <n v="51964"/>
    <n v="1"/>
    <s v="N"/>
    <m/>
    <m/>
    <m/>
    <m/>
    <m/>
    <m/>
    <m/>
    <m/>
    <s v="N"/>
    <n v="73976330"/>
    <s v="Extensao Revista Digital"/>
    <n v="134693091"/>
    <x v="16"/>
    <m/>
    <n v="178"/>
    <s v="PRESENTES - EXTENSAO REVISTA DIGITAL 3"/>
    <s v="N"/>
    <m/>
    <s v="N"/>
    <s v="N"/>
    <n v="20230306"/>
    <m/>
    <n v="134692878"/>
    <s v="MIXED"/>
    <s v="Tech rep lvl"/>
    <s v="CosmÃ©ticos"/>
    <n v="1"/>
    <m/>
    <n v="0"/>
    <n v="0"/>
    <n v="100"/>
    <n v="134693094"/>
    <n v="999"/>
    <n v="2"/>
    <x v="13"/>
    <x v="19"/>
    <n v="0.48010000000000003"/>
    <n v="0.54869999999999997"/>
    <n v="0.48010000000000003"/>
    <n v="0.44579999999999997"/>
    <n v="0.42530000000000001"/>
    <n v="46.2"/>
    <n v="46.2"/>
    <n v="46.2"/>
    <n v="46.2"/>
    <n v="46.2"/>
    <s v="Brasil + Dia a Dia + VGF2"/>
    <s v="Bronze + Dia a Dia + VGF2"/>
    <s v="Prata + Dia a Dia + VGF2"/>
    <s v="Ouro + Dia a Dia + VGF2"/>
    <s v="Estrela + Dia a Dia + VGF2"/>
    <n v="30"/>
    <n v="20"/>
    <n v="30"/>
    <n v="35"/>
    <n v="38"/>
    <n v="45.79"/>
    <n v="45.79"/>
    <n v="45.79"/>
    <n v="45.79"/>
    <n v="45.79"/>
    <n v="0"/>
    <n v="0"/>
    <n v="0"/>
    <n v="0"/>
    <n v="0"/>
    <n v="32.340000000000003"/>
    <n v="36.96"/>
    <n v="32.340000000000003"/>
    <n v="30.03"/>
    <n v="28.643999999999998"/>
    <n v="0"/>
    <n v="0"/>
    <n v="0"/>
    <n v="0"/>
    <n v="0"/>
    <n v="0"/>
    <n v="100"/>
    <n v="100"/>
    <n v="100"/>
    <n v="100"/>
  </r>
  <r>
    <n v="587319"/>
    <x v="980"/>
    <n v="20180317"/>
    <m/>
    <s v="FRAGRANCE"/>
    <x v="425"/>
    <s v="BLACK SUEDE INTENSE HBW LATAM"/>
    <n v="1196454"/>
    <x v="980"/>
    <n v="1"/>
    <s v="IN-LINE (EXCL NR)"/>
    <s v="PACK PRICE - MARKETING SET"/>
    <n v="0.48010000000000003"/>
    <m/>
    <n v="1.7290000000000001"/>
    <m/>
    <m/>
    <n v="9.5500000000000007"/>
    <n v="18.989999999999998"/>
    <n v="1888"/>
    <n v="1888"/>
    <n v="179"/>
    <s v="WORK IN PROGRESS"/>
    <n v="134692940"/>
    <s v="NO INCENTIVE"/>
    <s v="N"/>
    <s v="Y"/>
    <s v="N"/>
    <s v="N"/>
    <x v="3"/>
    <n v="134693135"/>
    <n v="28"/>
    <n v="11"/>
    <n v="20230306"/>
    <s v="GIFTING/PRESENTS"/>
    <n v="15"/>
    <s v="Y"/>
    <s v="Tech rep lvl + Dia a Dia + VGF2"/>
    <s v="FULL PAYMENT"/>
    <m/>
    <n v="8411.0908999999992"/>
    <n v="5146.7389000000003"/>
    <n v="73.599999999999994"/>
    <m/>
    <s v="BODY WASH"/>
    <s v="SHOWER GEL/BODY WASH"/>
    <s v="WASH"/>
    <s v="MALE"/>
    <s v="BLACK SUEDE FRANCHISE"/>
    <s v="BLACK SUEDE INTENSE"/>
    <n v="1"/>
    <n v="50"/>
    <n v="100"/>
    <s v="N"/>
    <s v="N"/>
    <n v="50019"/>
    <n v="1"/>
    <s v="N"/>
    <m/>
    <m/>
    <m/>
    <m/>
    <m/>
    <m/>
    <m/>
    <m/>
    <s v="N"/>
    <n v="73976330"/>
    <s v="Extensao Revista Digital"/>
    <n v="134693133"/>
    <x v="17"/>
    <m/>
    <n v="178"/>
    <s v="PRESENTES - EXTENSAO REVISTA DIGITAL 3"/>
    <s v="N"/>
    <m/>
    <s v="N"/>
    <s v="N"/>
    <n v="20230306"/>
    <m/>
    <n v="134692940"/>
    <s v="MIXED"/>
    <s v="Tech rep lvl"/>
    <s v="CosmÃ©ticos"/>
    <n v="1"/>
    <m/>
    <n v="0"/>
    <n v="0"/>
    <n v="100"/>
    <n v="134693134"/>
    <n v="999"/>
    <n v="2"/>
    <x v="14"/>
    <x v="20"/>
    <n v="0.48010000000000003"/>
    <n v="0.54869999999999997"/>
    <n v="0.48010000000000003"/>
    <n v="0.44579999999999997"/>
    <n v="0.42530000000000001"/>
    <n v="9.5500000000000007"/>
    <n v="9.5500000000000007"/>
    <n v="9.5500000000000007"/>
    <n v="9.5500000000000007"/>
    <n v="9.5500000000000007"/>
    <s v="Brasil + Dia a Dia + VGF2"/>
    <s v="Bronze + Dia a Dia + VGF2"/>
    <s v="Prata + Dia a Dia + VGF2"/>
    <s v="Ouro + Dia a Dia + VGF2"/>
    <s v="Estrela + Dia a Dia + VGF2"/>
    <n v="30"/>
    <n v="20"/>
    <n v="30"/>
    <n v="35"/>
    <n v="38"/>
    <n v="45.79"/>
    <n v="45.79"/>
    <n v="45.79"/>
    <n v="45.79"/>
    <n v="45.79"/>
    <n v="0"/>
    <n v="0"/>
    <n v="0"/>
    <n v="0"/>
    <n v="0"/>
    <n v="6.6849999999999996"/>
    <n v="7.64"/>
    <n v="6.6849999999999996"/>
    <n v="6.2074999999999996"/>
    <n v="5.9210000000000003"/>
    <n v="0"/>
    <n v="0"/>
    <n v="0"/>
    <n v="0"/>
    <n v="0"/>
    <n v="0"/>
    <n v="100"/>
    <n v="100"/>
    <n v="100"/>
    <n v="100"/>
  </r>
  <r>
    <n v="622623"/>
    <x v="765"/>
    <n v="20200306"/>
    <m/>
    <s v="FRAGRANCE"/>
    <x v="425"/>
    <s v="BLACK ESSENTIAL INTENSE EDT"/>
    <n v="1221181"/>
    <x v="765"/>
    <n v="1"/>
    <s v="IN-LINE (EXCL NR)"/>
    <s v="PACK PRICE - MARKETING SET"/>
    <n v="0.48010000000000003"/>
    <m/>
    <n v="7.6920000000000002"/>
    <m/>
    <m/>
    <n v="57.1"/>
    <n v="71.900000000000006"/>
    <n v="1888"/>
    <n v="1888"/>
    <n v="179"/>
    <s v="WORK IN PROGRESS"/>
    <n v="134692940"/>
    <s v="NO INCENTIVE"/>
    <s v="N"/>
    <s v="Y"/>
    <s v="N"/>
    <s v="N"/>
    <x v="3"/>
    <n v="134693139"/>
    <n v="28"/>
    <n v="11"/>
    <n v="20230306"/>
    <s v="GIFTING/PRESENTS"/>
    <n v="15"/>
    <s v="Y"/>
    <s v="Tech rep lvl + Dia a Dia + VGF2"/>
    <s v="FULL PAYMENT"/>
    <m/>
    <n v="50290.396699999998"/>
    <n v="35767.900800000003"/>
    <n v="80.36"/>
    <m/>
    <s v="EDT SPRAY"/>
    <s v="EDP/EDT/COLOGNE"/>
    <s v="FRAGRANCE JUICES"/>
    <s v="MALE"/>
    <s v="BLACK SUEDE FRANCHISE"/>
    <s v="BLACK SUEDE INTENSE"/>
    <n v="1"/>
    <n v="50"/>
    <n v="100"/>
    <s v="N"/>
    <s v="N"/>
    <n v="51040"/>
    <n v="1"/>
    <s v="N"/>
    <s v="SP"/>
    <n v="53.22"/>
    <n v="63.9"/>
    <n v="67.099999999999994"/>
    <m/>
    <m/>
    <m/>
    <m/>
    <s v="N"/>
    <n v="73976330"/>
    <s v="Extensao Revista Digital"/>
    <n v="134693133"/>
    <x v="17"/>
    <m/>
    <n v="178"/>
    <s v="PRESENTES - EXTENSAO REVISTA DIGITAL 3"/>
    <s v="N"/>
    <m/>
    <s v="N"/>
    <s v="N"/>
    <n v="20230306"/>
    <m/>
    <n v="134692940"/>
    <s v="MIXED"/>
    <s v="Tech rep lvl"/>
    <s v="CosmÃ©ticos"/>
    <n v="1"/>
    <m/>
    <n v="0"/>
    <n v="0"/>
    <n v="100"/>
    <n v="134693138"/>
    <n v="999"/>
    <n v="2"/>
    <x v="14"/>
    <x v="20"/>
    <n v="0.48010000000000003"/>
    <n v="0.54869999999999997"/>
    <n v="0.48010000000000003"/>
    <n v="0.44579999999999997"/>
    <n v="0.42530000000000001"/>
    <n v="57.1"/>
    <n v="57.1"/>
    <n v="57.1"/>
    <n v="57.1"/>
    <n v="57.1"/>
    <s v="Brasil + Dia a Dia + VGF2"/>
    <s v="Bronze + Dia a Dia + VGF2"/>
    <s v="Prata + Dia a Dia + VGF2"/>
    <s v="Ouro + Dia a Dia + VGF2"/>
    <s v="Estrela + Dia a Dia + VGF2"/>
    <n v="30"/>
    <n v="20"/>
    <n v="30"/>
    <n v="35"/>
    <n v="38"/>
    <n v="45.79"/>
    <n v="45.79"/>
    <n v="45.79"/>
    <n v="45.79"/>
    <n v="45.79"/>
    <n v="0"/>
    <n v="0"/>
    <n v="0"/>
    <n v="0"/>
    <n v="0"/>
    <n v="39.97"/>
    <n v="45.68"/>
    <n v="39.97"/>
    <n v="37.115000000000002"/>
    <n v="35.402000000000001"/>
    <n v="0"/>
    <n v="0"/>
    <n v="0"/>
    <n v="0"/>
    <n v="0"/>
    <n v="0"/>
    <n v="100"/>
    <n v="100"/>
    <n v="100"/>
    <n v="100"/>
  </r>
  <r>
    <n v="636909"/>
    <x v="1113"/>
    <n v="20220310"/>
    <m/>
    <s v="FRAGRANCE"/>
    <x v="425"/>
    <s v="SACOLA P UNISEX 2022"/>
    <n v="1230471"/>
    <x v="1113"/>
    <n v="1"/>
    <s v="IN-LINE (EXCL NR)"/>
    <s v="PACK PRICE - MARKETING SET"/>
    <n v="0.49230000000000002"/>
    <m/>
    <n v="1.52"/>
    <m/>
    <m/>
    <n v="6.25"/>
    <n v="6.99"/>
    <n v="1888"/>
    <n v="1888"/>
    <n v="179"/>
    <s v="WORK IN PROGRESS"/>
    <n v="134692940"/>
    <s v="NO INCENTIVE"/>
    <s v="N"/>
    <s v="N"/>
    <s v="N"/>
    <s v="N"/>
    <x v="3"/>
    <n v="134693137"/>
    <n v="28"/>
    <n v="11"/>
    <n v="20230306"/>
    <s v="GIFTING/PRESENTS"/>
    <n v="15"/>
    <s v="Y"/>
    <s v="Tech rep lvl + Dia a Dia + VGF2"/>
    <s v="FULL PAYMENT"/>
    <m/>
    <n v="5644.0568999999996"/>
    <n v="2774.2968999999998"/>
    <n v="65.42"/>
    <m/>
    <s v="CARTON/GIFT BAG"/>
    <s v="ORGANIZERS/CONTAINERS"/>
    <s v="IMPLEMENTS"/>
    <s v="UNISEX"/>
    <s v="AVON"/>
    <s v="AVON"/>
    <n v="1"/>
    <n v="50"/>
    <n v="100"/>
    <s v="N"/>
    <s v="N"/>
    <n v="52336"/>
    <n v="1"/>
    <s v="N"/>
    <m/>
    <m/>
    <m/>
    <m/>
    <m/>
    <m/>
    <m/>
    <m/>
    <s v="N"/>
    <n v="73976330"/>
    <s v="Extensao Revista Digital"/>
    <n v="134693133"/>
    <x v="17"/>
    <m/>
    <n v="178"/>
    <s v="PRESENTES - EXTENSAO REVISTA DIGITAL 3"/>
    <s v="N"/>
    <m/>
    <s v="N"/>
    <s v="N"/>
    <n v="20230306"/>
    <m/>
    <n v="134692940"/>
    <s v="MIXED"/>
    <s v="Tech rep lvl"/>
    <s v="CosmÃ©ticos"/>
    <n v="1"/>
    <m/>
    <n v="0"/>
    <n v="0"/>
    <n v="100"/>
    <n v="134693136"/>
    <n v="999"/>
    <n v="2"/>
    <x v="14"/>
    <x v="20"/>
    <n v="0.49230000000000002"/>
    <n v="0.56259999999999999"/>
    <n v="0.49230000000000002"/>
    <n v="0.45710000000000001"/>
    <n v="0.436"/>
    <n v="6.25"/>
    <n v="6.25"/>
    <n v="6.25"/>
    <n v="6.25"/>
    <n v="6.25"/>
    <s v="Brasil + Dia a Dia + VGF2"/>
    <s v="Bronze + Dia a Dia + VGF2"/>
    <s v="Prata + Dia a Dia + VGF2"/>
    <s v="Ouro + Dia a Dia + VGF2"/>
    <s v="Estrela + Dia a Dia + VGF2"/>
    <n v="30"/>
    <n v="20"/>
    <n v="30"/>
    <n v="35"/>
    <n v="38"/>
    <n v="42.19"/>
    <n v="42.19"/>
    <n v="42.19"/>
    <n v="42.19"/>
    <n v="42.19"/>
    <n v="0"/>
    <n v="0"/>
    <n v="0"/>
    <n v="0"/>
    <n v="0"/>
    <n v="4.375"/>
    <n v="5"/>
    <n v="4.375"/>
    <n v="4.0625"/>
    <n v="3.875"/>
    <n v="0"/>
    <n v="0"/>
    <n v="0"/>
    <n v="0"/>
    <n v="0"/>
    <n v="0"/>
    <n v="100"/>
    <n v="100"/>
    <n v="100"/>
    <n v="100"/>
  </r>
  <r>
    <n v="631667"/>
    <x v="402"/>
    <n v="20220310"/>
    <m/>
    <s v="TOILETRIES"/>
    <x v="426"/>
    <s v="2Q2ENCANTO DIVINE &amp; GLORIOUS  BAR SOAP LATAM"/>
    <n v="1226860"/>
    <x v="402"/>
    <n v="1"/>
    <s v="IN-LINE (EXCL NR)"/>
    <s v="PACK PRICE - MARKETING SET"/>
    <n v="0.54820000000000002"/>
    <m/>
    <n v="3.2069999999999999"/>
    <m/>
    <m/>
    <n v="21"/>
    <n v="21.99"/>
    <n v="1655"/>
    <n v="1655"/>
    <n v="180"/>
    <s v="WORK IN PROGRESS"/>
    <n v="134693175"/>
    <s v="NO INCENTIVE"/>
    <s v="N"/>
    <s v="Y"/>
    <s v="N"/>
    <s v="N"/>
    <x v="3"/>
    <n v="134693472"/>
    <n v="28"/>
    <n v="11"/>
    <n v="20230306"/>
    <s v="GIFTING/PRESENTS"/>
    <n v="15"/>
    <s v="Y"/>
    <s v="Tech rep lvl + Dia a Dia + VGF2"/>
    <s v="FULL PAYMENT"/>
    <m/>
    <n v="18513.648300000001"/>
    <n v="13206.0633"/>
    <n v="80.5"/>
    <m/>
    <s v="SOAP BAR"/>
    <s v="SOAP"/>
    <s v="WASH"/>
    <s v="FEMALE"/>
    <s v="AVON ENCANTO"/>
    <s v="ENCANTO (NO SUB BRAND)"/>
    <n v="0"/>
    <n v="100"/>
    <n v="100"/>
    <s v="N"/>
    <s v="N"/>
    <n v="51333"/>
    <n v="1"/>
    <s v="N"/>
    <m/>
    <m/>
    <m/>
    <m/>
    <m/>
    <m/>
    <m/>
    <m/>
    <s v="N"/>
    <n v="73976330"/>
    <s v="Extensao Revista Digital"/>
    <n v="134693468"/>
    <x v="18"/>
    <m/>
    <n v="180"/>
    <s v="PRESENTES - EXTENSAO REVISTA DIGITAL 4"/>
    <s v="N"/>
    <m/>
    <s v="N"/>
    <s v="N"/>
    <n v="20230306"/>
    <m/>
    <n v="134693175"/>
    <s v="MIXED"/>
    <s v="Tech rep lvl"/>
    <s v="CosmÃ©ticos"/>
    <n v="1"/>
    <m/>
    <n v="0"/>
    <n v="0"/>
    <n v="100"/>
    <n v="134693471"/>
    <n v="999"/>
    <n v="2"/>
    <x v="15"/>
    <x v="21"/>
    <n v="0.54820000000000002"/>
    <n v="0.62660000000000005"/>
    <n v="0.54820000000000002"/>
    <n v="0.5091"/>
    <n v="0.48559999999999998"/>
    <n v="21"/>
    <n v="21"/>
    <n v="21"/>
    <n v="21"/>
    <n v="21"/>
    <s v="Brasil + Dia a Dia + VGF2"/>
    <s v="Bronze + Dia a Dia + VGF2"/>
    <s v="Prata + Dia a Dia + VGF2"/>
    <s v="Ouro + Dia a Dia + VGF2"/>
    <s v="Estrela + Dia a Dia + VGF2"/>
    <n v="30"/>
    <n v="20"/>
    <n v="30"/>
    <n v="35"/>
    <n v="38"/>
    <n v="27.68"/>
    <n v="27.68"/>
    <n v="27.68"/>
    <n v="27.68"/>
    <n v="27.68"/>
    <n v="0"/>
    <n v="0"/>
    <n v="0"/>
    <n v="0"/>
    <n v="0"/>
    <n v="14.7"/>
    <n v="16.8"/>
    <n v="14.7"/>
    <n v="13.65"/>
    <n v="13.02"/>
    <n v="0"/>
    <n v="0"/>
    <n v="0"/>
    <n v="0"/>
    <n v="0"/>
    <n v="0"/>
    <n v="100"/>
    <n v="100"/>
    <n v="100"/>
    <n v="100"/>
  </r>
  <r>
    <n v="634406"/>
    <x v="1127"/>
    <n v="20230304"/>
    <m/>
    <s v="BODY"/>
    <x v="426"/>
    <s v="MOISTURIZER JAM"/>
    <n v="1228767"/>
    <x v="1127"/>
    <n v="1"/>
    <s v="IN-LINE (EXCL NR)"/>
    <s v="PACK PRICE - MARKETING SET"/>
    <n v="0.48010000000000003"/>
    <m/>
    <n v="3.46"/>
    <m/>
    <m/>
    <n v="14"/>
    <n v="23.99"/>
    <n v="1655"/>
    <n v="1655"/>
    <n v="180"/>
    <s v="WORK IN PROGRESS"/>
    <n v="134693175"/>
    <s v="NO INCENTIVE"/>
    <s v="N"/>
    <s v="Y"/>
    <s v="N"/>
    <s v="N"/>
    <x v="3"/>
    <n v="134693474"/>
    <n v="28"/>
    <n v="11"/>
    <n v="20230306"/>
    <s v="GIFTING/PRESENTS"/>
    <n v="15"/>
    <s v="Y"/>
    <s v="Tech rep lvl + Dia a Dia + VGF2"/>
    <s v="FULL PAYMENT"/>
    <m/>
    <n v="10808.624400000001"/>
    <n v="5082.3244000000004"/>
    <n v="63.97"/>
    <m/>
    <s v="MOISTURIZER GEL"/>
    <s v="MOISTURIZER"/>
    <s v="BODY CARE"/>
    <s v="FEMALE"/>
    <s v="AVON ENCANTO"/>
    <s v="ENCANTO DELICACY"/>
    <n v="0"/>
    <n v="100"/>
    <n v="100"/>
    <s v="N"/>
    <s v="N"/>
    <n v="51000"/>
    <n v="1"/>
    <s v="N"/>
    <m/>
    <m/>
    <m/>
    <m/>
    <m/>
    <m/>
    <m/>
    <m/>
    <s v="N"/>
    <n v="73976330"/>
    <s v="Extensao Revista Digital"/>
    <n v="134693468"/>
    <x v="18"/>
    <m/>
    <n v="180"/>
    <s v="PRESENTES - EXTENSAO REVISTA DIGITAL 4"/>
    <s v="N"/>
    <m/>
    <s v="N"/>
    <s v="N"/>
    <n v="20230306"/>
    <m/>
    <n v="134693175"/>
    <s v="MIXED"/>
    <s v="Tech rep lvl"/>
    <s v="CosmÃ©ticos"/>
    <n v="1"/>
    <m/>
    <n v="0"/>
    <n v="0"/>
    <n v="100"/>
    <n v="134693473"/>
    <n v="999"/>
    <n v="2"/>
    <x v="15"/>
    <x v="21"/>
    <n v="0.48010000000000003"/>
    <n v="0.54869999999999997"/>
    <n v="0.48010000000000003"/>
    <n v="0.44579999999999997"/>
    <n v="0.42530000000000001"/>
    <n v="14"/>
    <n v="14"/>
    <n v="14"/>
    <n v="14"/>
    <n v="14"/>
    <s v="Brasil + Dia a Dia + VGF2"/>
    <s v="Bronze + Dia a Dia + VGF2"/>
    <s v="Prata + Dia a Dia + VGF2"/>
    <s v="Ouro + Dia a Dia + VGF2"/>
    <s v="Estrela + Dia a Dia + VGF2"/>
    <n v="30"/>
    <n v="20"/>
    <n v="30"/>
    <n v="35"/>
    <n v="38"/>
    <n v="45.79"/>
    <n v="45.79"/>
    <n v="45.79"/>
    <n v="45.79"/>
    <n v="45.79"/>
    <n v="0"/>
    <n v="0"/>
    <n v="0"/>
    <n v="0"/>
    <n v="0"/>
    <n v="9.8000000000000007"/>
    <n v="11.2"/>
    <n v="9.8000000000000007"/>
    <n v="9.1"/>
    <n v="8.68"/>
    <n v="0"/>
    <n v="0"/>
    <n v="0"/>
    <n v="0"/>
    <n v="0"/>
    <n v="0"/>
    <n v="100"/>
    <n v="100"/>
    <n v="100"/>
    <n v="100"/>
  </r>
  <r>
    <n v="636909"/>
    <x v="1113"/>
    <n v="20220310"/>
    <m/>
    <s v="FRAGRANCE"/>
    <x v="426"/>
    <s v="SACOLA P UNISEX 2022"/>
    <n v="1230471"/>
    <x v="1113"/>
    <n v="1"/>
    <s v="IN-LINE (EXCL NR)"/>
    <s v="PACK PRICE - MARKETING SET"/>
    <n v="0.49230000000000002"/>
    <m/>
    <n v="1.52"/>
    <m/>
    <m/>
    <n v="6.99"/>
    <n v="6.99"/>
    <n v="1655"/>
    <n v="1655"/>
    <n v="180"/>
    <s v="WORK IN PROGRESS"/>
    <n v="134693175"/>
    <s v="NO INCENTIVE"/>
    <s v="N"/>
    <s v="N"/>
    <s v="N"/>
    <s v="N"/>
    <x v="3"/>
    <n v="134693470"/>
    <n v="28"/>
    <n v="11"/>
    <n v="20230306"/>
    <s v="GIFTING/PRESENTS"/>
    <n v="15"/>
    <s v="Y"/>
    <s v="Tech rep lvl + Dia a Dia + VGF2"/>
    <s v="FULL PAYMENT"/>
    <m/>
    <n v="5533.2713999999996"/>
    <n v="3017.6714000000002"/>
    <n v="69.08"/>
    <m/>
    <s v="CARTON/GIFT BAG"/>
    <s v="ORGANIZERS/CONTAINERS"/>
    <s v="IMPLEMENTS"/>
    <s v="UNISEX"/>
    <s v="AVON"/>
    <s v="AVON"/>
    <n v="0"/>
    <n v="100"/>
    <n v="100"/>
    <s v="N"/>
    <s v="N"/>
    <n v="52336"/>
    <n v="1"/>
    <s v="N"/>
    <m/>
    <m/>
    <m/>
    <m/>
    <m/>
    <m/>
    <m/>
    <m/>
    <s v="N"/>
    <n v="73976330"/>
    <s v="Extensao Revista Digital"/>
    <n v="134693468"/>
    <x v="18"/>
    <m/>
    <n v="180"/>
    <s v="PRESENTES - EXTENSAO REVISTA DIGITAL 4"/>
    <s v="N"/>
    <m/>
    <s v="N"/>
    <s v="N"/>
    <n v="20230306"/>
    <m/>
    <n v="134693175"/>
    <s v="MIXED"/>
    <s v="Tech rep lvl"/>
    <s v="CosmÃ©ticos"/>
    <n v="1"/>
    <m/>
    <n v="0"/>
    <n v="0"/>
    <n v="100"/>
    <n v="134693469"/>
    <n v="999"/>
    <n v="2"/>
    <x v="15"/>
    <x v="21"/>
    <n v="0.49230000000000002"/>
    <n v="0.56259999999999999"/>
    <n v="0.49230000000000002"/>
    <n v="0.45710000000000001"/>
    <n v="0.436"/>
    <n v="6.99"/>
    <n v="6.99"/>
    <n v="6.99"/>
    <n v="6.99"/>
    <n v="6.99"/>
    <s v="Brasil + Dia a Dia + VGF2"/>
    <s v="Bronze + Dia a Dia + VGF2"/>
    <s v="Prata + Dia a Dia + VGF2"/>
    <s v="Ouro + Dia a Dia + VGF2"/>
    <s v="Estrela + Dia a Dia + VGF2"/>
    <n v="30"/>
    <n v="20"/>
    <n v="30"/>
    <n v="35"/>
    <n v="38"/>
    <n v="42.19"/>
    <n v="42.19"/>
    <n v="42.19"/>
    <n v="42.19"/>
    <n v="42.19"/>
    <n v="0"/>
    <n v="0"/>
    <n v="0"/>
    <n v="0"/>
    <n v="0"/>
    <n v="4.8929999999999998"/>
    <n v="5.5919999999999996"/>
    <n v="4.8929999999999998"/>
    <n v="4.5434999999999999"/>
    <n v="4.3338000000000001"/>
    <n v="0"/>
    <n v="0"/>
    <n v="0"/>
    <n v="0"/>
    <n v="0"/>
    <n v="0"/>
    <n v="100"/>
    <n v="100"/>
    <n v="100"/>
    <n v="100"/>
  </r>
  <r>
    <n v="2309935"/>
    <x v="1128"/>
    <n v="20230302"/>
    <m/>
    <s v="HOUSEWARES"/>
    <x v="426"/>
    <s v="BANHEIRA NATAL 2022"/>
    <n v="5607539"/>
    <x v="1128"/>
    <n v="1"/>
    <s v="IN-LINE (EXCL NR)"/>
    <s v="PACK PRICE - MARKETING SET"/>
    <n v="0.49230000000000002"/>
    <m/>
    <n v="4.6559999999999997"/>
    <m/>
    <m/>
    <n v="18"/>
    <n v="37.99"/>
    <n v="1655"/>
    <n v="1655"/>
    <n v="180"/>
    <s v="WORK IN PROGRESS"/>
    <n v="134693175"/>
    <s v="NO INCENTIVE"/>
    <s v="N"/>
    <s v="Y"/>
    <s v="N"/>
    <s v="N"/>
    <x v="3"/>
    <n v="134693476"/>
    <n v="28"/>
    <n v="11"/>
    <n v="20230306"/>
    <s v="GIFTING/PRESENTS"/>
    <n v="15"/>
    <s v="Y"/>
    <s v="Tech rep lvl + Dia a Dia + VGF2"/>
    <s v="FULL PAYMENT"/>
    <m/>
    <n v="14248.767599999999"/>
    <n v="6543.0875999999998"/>
    <n v="63.22"/>
    <m/>
    <s v="BATH ACCESSORIES"/>
    <s v="BATH"/>
    <s v="STORAGE/ORGANIZERS"/>
    <s v="FEMALE"/>
    <s v="AVON"/>
    <s v="AVON"/>
    <n v="0"/>
    <n v="100"/>
    <n v="100"/>
    <s v="N"/>
    <s v="N"/>
    <n v="46024"/>
    <n v="1"/>
    <s v="N"/>
    <m/>
    <m/>
    <m/>
    <m/>
    <m/>
    <m/>
    <m/>
    <m/>
    <s v="N"/>
    <n v="73976330"/>
    <s v="Extensao Revista Digital"/>
    <n v="134693468"/>
    <x v="18"/>
    <m/>
    <n v="180"/>
    <s v="PRESENTES - EXTENSAO REVISTA DIGITAL 4"/>
    <s v="N"/>
    <m/>
    <s v="N"/>
    <s v="N"/>
    <n v="20230306"/>
    <m/>
    <n v="134693175"/>
    <s v="MIXED"/>
    <s v="Tech rep lvl"/>
    <s v="CosmÃ©ticos"/>
    <n v="1"/>
    <m/>
    <n v="0"/>
    <n v="0"/>
    <n v="100"/>
    <n v="134693475"/>
    <n v="999"/>
    <n v="2"/>
    <x v="15"/>
    <x v="21"/>
    <n v="0.49230000000000002"/>
    <n v="0.56259999999999999"/>
    <n v="0.49230000000000002"/>
    <n v="0.45710000000000001"/>
    <n v="0.436"/>
    <n v="18"/>
    <n v="18"/>
    <n v="18"/>
    <n v="18"/>
    <n v="18"/>
    <s v="Brasil + Dia a Dia + VGF2"/>
    <s v="Bronze + Dia a Dia + VGF2"/>
    <s v="Prata + Dia a Dia + VGF2"/>
    <s v="Ouro + Dia a Dia + VGF2"/>
    <s v="Estrela + Dia a Dia + VGF2"/>
    <n v="30"/>
    <n v="20"/>
    <n v="30"/>
    <n v="35"/>
    <n v="38"/>
    <n v="42.19"/>
    <n v="42.19"/>
    <n v="42.19"/>
    <n v="42.19"/>
    <n v="42.19"/>
    <n v="0"/>
    <n v="0"/>
    <n v="0"/>
    <n v="0"/>
    <n v="0"/>
    <n v="12.6"/>
    <n v="14.4"/>
    <n v="12.6"/>
    <n v="11.7"/>
    <n v="11.16"/>
    <n v="0"/>
    <n v="0"/>
    <n v="0"/>
    <n v="0"/>
    <n v="0"/>
    <n v="0"/>
    <n v="100"/>
    <n v="100"/>
    <n v="100"/>
    <n v="100"/>
  </r>
  <r>
    <n v="629246"/>
    <x v="600"/>
    <n v="20220301"/>
    <m/>
    <s v="BODY"/>
    <x v="427"/>
    <s v="AVON ENCANTO SUMMER BODY LOTION 200ML LATAM"/>
    <n v="1225203"/>
    <x v="600"/>
    <n v="1"/>
    <s v="IN-LINE (EXCL NR)"/>
    <s v="PACK PRICE - MARKETING SET"/>
    <n v="0.48010000000000003"/>
    <m/>
    <n v="2.7320000000000002"/>
    <m/>
    <m/>
    <n v="15"/>
    <n v="24.99"/>
    <n v="694"/>
    <n v="694"/>
    <n v="181"/>
    <s v="WORK IN PROGRESS"/>
    <n v="134693224"/>
    <s v="NO INCENTIVE"/>
    <s v="N"/>
    <s v="Y"/>
    <s v="N"/>
    <s v="N"/>
    <x v="3"/>
    <n v="134693584"/>
    <n v="28"/>
    <n v="11"/>
    <n v="20230306"/>
    <s v="GIFTING/PRESENTS"/>
    <n v="15"/>
    <s v="Y"/>
    <s v="Tech rep lvl + Dia a Dia + VGF2"/>
    <s v="FULL PAYMENT"/>
    <m/>
    <n v="4855.9125000000004"/>
    <n v="2959.9045000000001"/>
    <n v="73.45"/>
    <m/>
    <s v="MOISTURIZER LOTION"/>
    <s v="MOISTURIZER"/>
    <s v="BODY CARE"/>
    <s v="FEMALE"/>
    <s v="AVON ENCANTO"/>
    <s v="ENCANTO (NO SUB BRAND)"/>
    <n v="1"/>
    <n v="33"/>
    <n v="100"/>
    <s v="N"/>
    <s v="N"/>
    <n v="50310"/>
    <n v="1"/>
    <s v="N"/>
    <m/>
    <m/>
    <m/>
    <m/>
    <m/>
    <m/>
    <m/>
    <m/>
    <s v="N"/>
    <m/>
    <m/>
    <n v="134693576"/>
    <x v="19"/>
    <m/>
    <n v="180"/>
    <s v="PRESENTES - EXTENSAO REVISTA DIGITAL 4"/>
    <s v="N"/>
    <m/>
    <s v="N"/>
    <s v="N"/>
    <n v="20230306"/>
    <m/>
    <n v="134693224"/>
    <s v="MIXED"/>
    <s v="Tech rep lvl"/>
    <s v="CosmÃ©ticos"/>
    <n v="1"/>
    <m/>
    <n v="0"/>
    <n v="0"/>
    <n v="100"/>
    <n v="134693583"/>
    <n v="999"/>
    <n v="2"/>
    <x v="16"/>
    <x v="22"/>
    <n v="0.48010000000000003"/>
    <n v="0.54869999999999997"/>
    <n v="0.48010000000000003"/>
    <n v="0.44579999999999997"/>
    <n v="0.42530000000000001"/>
    <n v="15"/>
    <n v="15"/>
    <n v="15"/>
    <n v="15"/>
    <n v="15"/>
    <s v="Brasil + Dia a Dia + VGF2"/>
    <s v="Bronze + Dia a Dia + VGF2"/>
    <s v="Prata + Dia a Dia + VGF2"/>
    <s v="Ouro + Dia a Dia + VGF2"/>
    <s v="Estrela + Dia a Dia + VGF2"/>
    <n v="30"/>
    <n v="20"/>
    <n v="30"/>
    <n v="35"/>
    <n v="38"/>
    <n v="45.79"/>
    <n v="45.79"/>
    <n v="45.79"/>
    <n v="45.79"/>
    <n v="45.79"/>
    <n v="0"/>
    <n v="0"/>
    <n v="0"/>
    <n v="0"/>
    <n v="0"/>
    <n v="10.5"/>
    <n v="12"/>
    <n v="10.5"/>
    <n v="9.75"/>
    <n v="9.3000000000000007"/>
    <n v="0"/>
    <n v="0"/>
    <n v="0"/>
    <n v="0"/>
    <n v="0"/>
    <n v="0"/>
    <n v="100"/>
    <n v="100"/>
    <n v="100"/>
    <n v="100"/>
  </r>
  <r>
    <n v="634412"/>
    <x v="400"/>
    <n v="20220319"/>
    <m/>
    <s v="BODY"/>
    <x v="427"/>
    <s v="ENCANTO ATTRACTIVE HAND CREAM 75G"/>
    <n v="1228773"/>
    <x v="400"/>
    <n v="1"/>
    <s v="IN-LINE (EXCL NR)"/>
    <s v="PACK PRICE - MARKETING SET"/>
    <n v="0.48010000000000003"/>
    <m/>
    <n v="1.9810000000000001"/>
    <m/>
    <m/>
    <n v="13.91"/>
    <n v="23.99"/>
    <n v="694"/>
    <n v="694"/>
    <n v="181"/>
    <s v="WORK IN PROGRESS"/>
    <n v="134693224"/>
    <s v="NO INCENTIVE"/>
    <s v="N"/>
    <s v="Y"/>
    <s v="N"/>
    <s v="N"/>
    <x v="3"/>
    <n v="134693580"/>
    <n v="28"/>
    <n v="11"/>
    <n v="20230306"/>
    <s v="GIFTING/PRESENTS"/>
    <n v="15"/>
    <s v="Y"/>
    <s v="Tech rep lvl + Dia a Dia + VGF2"/>
    <s v="FULL PAYMENT"/>
    <m/>
    <n v="4503.0495000000001"/>
    <n v="3128.2354999999998"/>
    <n v="79.239999999999995"/>
    <m/>
    <s v="MOISTURIZER CREAM"/>
    <s v="MOISTURIZER"/>
    <s v="HAND CARE"/>
    <s v="FEMALE"/>
    <s v="AVON ENCANTO"/>
    <s v="ENCANTO IRRESISTIBLE"/>
    <n v="1"/>
    <n v="33"/>
    <n v="100"/>
    <s v="N"/>
    <s v="N"/>
    <n v="50337"/>
    <n v="1"/>
    <s v="N"/>
    <m/>
    <m/>
    <m/>
    <m/>
    <m/>
    <m/>
    <m/>
    <m/>
    <s v="N"/>
    <m/>
    <m/>
    <n v="134693576"/>
    <x v="19"/>
    <m/>
    <n v="180"/>
    <s v="PRESENTES - EXTENSAO REVISTA DIGITAL 4"/>
    <s v="N"/>
    <m/>
    <s v="N"/>
    <s v="N"/>
    <n v="20230306"/>
    <m/>
    <n v="134693224"/>
    <s v="MIXED"/>
    <s v="Tech rep lvl"/>
    <s v="CosmÃ©ticos"/>
    <n v="1"/>
    <m/>
    <n v="0"/>
    <n v="0"/>
    <n v="100"/>
    <n v="134693579"/>
    <n v="999"/>
    <n v="2"/>
    <x v="16"/>
    <x v="22"/>
    <n v="0.48010000000000003"/>
    <n v="0.54869999999999997"/>
    <n v="0.48010000000000003"/>
    <n v="0.44579999999999997"/>
    <n v="0.42530000000000001"/>
    <n v="13.91"/>
    <n v="13.91"/>
    <n v="13.91"/>
    <n v="13.91"/>
    <n v="13.91"/>
    <s v="Brasil + Dia a Dia + VGF2"/>
    <s v="Bronze + Dia a Dia + VGF2"/>
    <s v="Prata + Dia a Dia + VGF2"/>
    <s v="Ouro + Dia a Dia + VGF2"/>
    <s v="Estrela + Dia a Dia + VGF2"/>
    <n v="30"/>
    <n v="20"/>
    <n v="30"/>
    <n v="35"/>
    <n v="38"/>
    <n v="45.79"/>
    <n v="45.79"/>
    <n v="45.79"/>
    <n v="45.79"/>
    <n v="45.79"/>
    <n v="0"/>
    <n v="0"/>
    <n v="0"/>
    <n v="0"/>
    <n v="0"/>
    <n v="9.7370000000000001"/>
    <n v="11.128"/>
    <n v="9.7370000000000001"/>
    <n v="9.0414999999999992"/>
    <n v="8.6242000000000001"/>
    <n v="0"/>
    <n v="0"/>
    <n v="0"/>
    <n v="0"/>
    <n v="0"/>
    <n v="0"/>
    <n v="100"/>
    <n v="100"/>
    <n v="100"/>
    <n v="100"/>
  </r>
  <r>
    <n v="639286"/>
    <x v="1129"/>
    <n v="20230301"/>
    <m/>
    <s v="FRAGRANCE"/>
    <x v="427"/>
    <s v="BOX CHRISTMAS SOUVENIRS"/>
    <n v="1232259"/>
    <x v="1129"/>
    <n v="1"/>
    <s v="IN-LINE (EXCL NR)"/>
    <s v="PACK PRICE - MARKETING SET"/>
    <n v="0.49230000000000002"/>
    <m/>
    <n v="1.202"/>
    <m/>
    <m/>
    <n v="3.99"/>
    <n v="3.99"/>
    <n v="694"/>
    <n v="694"/>
    <n v="181"/>
    <s v="WORK IN PROGRESS"/>
    <n v="134693224"/>
    <s v="NO INCENTIVE"/>
    <s v="N"/>
    <s v="Y"/>
    <s v="N"/>
    <s v="N"/>
    <x v="3"/>
    <n v="134693582"/>
    <n v="28"/>
    <n v="11"/>
    <n v="20230306"/>
    <s v="GIFTING/PRESENTS"/>
    <n v="15"/>
    <s v="Y"/>
    <s v="Tech rep lvl + Dia a Dia + VGF2"/>
    <s v="FULL PAYMENT"/>
    <m/>
    <n v="1324.3867"/>
    <n v="490.19869999999997"/>
    <n v="57.17"/>
    <m/>
    <s v="CARTON/GIFT BAG"/>
    <s v="ORGANIZERS/CONTAINERS"/>
    <s v="IMPLEMENTS"/>
    <s v="UNISEX"/>
    <s v="AVON"/>
    <s v="AVON"/>
    <n v="1"/>
    <n v="33"/>
    <n v="100"/>
    <s v="N"/>
    <s v="N"/>
    <n v="52153"/>
    <n v="1"/>
    <s v="N"/>
    <m/>
    <m/>
    <m/>
    <m/>
    <m/>
    <m/>
    <m/>
    <m/>
    <s v="N"/>
    <m/>
    <m/>
    <n v="134693576"/>
    <x v="19"/>
    <m/>
    <n v="180"/>
    <s v="PRESENTES - EXTENSAO REVISTA DIGITAL 4"/>
    <s v="N"/>
    <m/>
    <s v="N"/>
    <s v="N"/>
    <n v="20230306"/>
    <m/>
    <n v="134693224"/>
    <s v="MIXED"/>
    <s v="Tech rep lvl"/>
    <s v="CosmÃ©ticos"/>
    <n v="1"/>
    <m/>
    <n v="0"/>
    <n v="0"/>
    <n v="100"/>
    <n v="134693581"/>
    <n v="999"/>
    <n v="2"/>
    <x v="16"/>
    <x v="22"/>
    <n v="0.49230000000000002"/>
    <n v="0.56259999999999999"/>
    <n v="0.49230000000000002"/>
    <n v="0.45710000000000001"/>
    <n v="0.436"/>
    <n v="3.99"/>
    <n v="3.99"/>
    <n v="3.99"/>
    <n v="3.99"/>
    <n v="3.99"/>
    <s v="Brasil + Dia a Dia + VGF2"/>
    <s v="Bronze + Dia a Dia + VGF2"/>
    <s v="Prata + Dia a Dia + VGF2"/>
    <s v="Ouro + Dia a Dia + VGF2"/>
    <s v="Estrela + Dia a Dia + VGF2"/>
    <n v="30"/>
    <n v="20"/>
    <n v="30"/>
    <n v="35"/>
    <n v="38"/>
    <n v="42.19"/>
    <n v="42.19"/>
    <n v="42.19"/>
    <n v="42.19"/>
    <n v="42.19"/>
    <n v="0"/>
    <n v="0"/>
    <n v="0"/>
    <n v="0"/>
    <n v="0"/>
    <n v="2.7930000000000001"/>
    <n v="3.1920000000000002"/>
    <n v="2.7930000000000001"/>
    <n v="2.5935000000000001"/>
    <n v="2.4738000000000002"/>
    <n v="0"/>
    <n v="0"/>
    <n v="0"/>
    <n v="0"/>
    <n v="0"/>
    <n v="0"/>
    <n v="100"/>
    <n v="100"/>
    <n v="100"/>
    <n v="100"/>
  </r>
  <r>
    <n v="2313231"/>
    <x v="1130"/>
    <n v="20230302"/>
    <m/>
    <s v="JEWELRY"/>
    <x v="427"/>
    <s v="BRINCO DELICADO SPRING"/>
    <n v="5607086"/>
    <x v="1130"/>
    <n v="1"/>
    <s v="IN-LINE (EXCL NR)"/>
    <s v="PACK PRICE - MARKETING SET"/>
    <n v="0.49230000000000002"/>
    <m/>
    <n v="3.5649999999999999"/>
    <m/>
    <m/>
    <n v="17"/>
    <n v="24.99"/>
    <n v="694"/>
    <n v="694"/>
    <n v="181"/>
    <s v="WORK IN PROGRESS"/>
    <n v="134693224"/>
    <s v="NO INCENTIVE"/>
    <s v="N"/>
    <s v="Y"/>
    <s v="N"/>
    <s v="N"/>
    <x v="3"/>
    <n v="134693586"/>
    <n v="28"/>
    <n v="11"/>
    <n v="20230306"/>
    <s v="GIFTING/PRESENTS"/>
    <n v="15"/>
    <s v="Y"/>
    <s v="Tech rep lvl + Dia a Dia + VGF2"/>
    <s v="FULL PAYMENT"/>
    <m/>
    <n v="5642.7505000000001"/>
    <n v="3168.6405"/>
    <n v="70.180000000000007"/>
    <m/>
    <s v="EARRING CHARM"/>
    <s v="EARRING"/>
    <s v="FINE JEWELRY"/>
    <s v="FEMALE"/>
    <s v="AVON"/>
    <s v="AVON"/>
    <n v="1"/>
    <n v="33"/>
    <n v="100"/>
    <s v="N"/>
    <s v="N"/>
    <n v="80239"/>
    <n v="1"/>
    <s v="N"/>
    <m/>
    <m/>
    <m/>
    <m/>
    <m/>
    <m/>
    <m/>
    <m/>
    <s v="N"/>
    <m/>
    <m/>
    <n v="134693576"/>
    <x v="19"/>
    <m/>
    <n v="180"/>
    <s v="PRESENTES - EXTENSAO REVISTA DIGITAL 4"/>
    <s v="N"/>
    <m/>
    <s v="N"/>
    <s v="N"/>
    <n v="20230306"/>
    <m/>
    <n v="134693224"/>
    <s v="MIXED"/>
    <s v="Tech rep lvl"/>
    <s v="CosmÃ©ticos"/>
    <n v="1"/>
    <m/>
    <n v="0"/>
    <n v="0"/>
    <n v="100"/>
    <n v="134693585"/>
    <n v="999"/>
    <n v="2"/>
    <x v="16"/>
    <x v="22"/>
    <n v="0.49230000000000002"/>
    <n v="0.56259999999999999"/>
    <n v="0.49230000000000002"/>
    <n v="0.45710000000000001"/>
    <n v="0.436"/>
    <n v="17"/>
    <n v="17"/>
    <n v="17"/>
    <n v="17"/>
    <n v="17"/>
    <s v="Brasil + Dia a Dia + VGF2"/>
    <s v="Bronze + Dia a Dia + VGF2"/>
    <s v="Prata + Dia a Dia + VGF2"/>
    <s v="Ouro + Dia a Dia + VGF2"/>
    <s v="Estrela + Dia a Dia + VGF2"/>
    <n v="30"/>
    <n v="20"/>
    <n v="30"/>
    <n v="35"/>
    <n v="38"/>
    <n v="42.19"/>
    <n v="42.19"/>
    <n v="42.19"/>
    <n v="42.19"/>
    <n v="42.19"/>
    <n v="0"/>
    <n v="0"/>
    <n v="0"/>
    <n v="0"/>
    <n v="0"/>
    <n v="11.9"/>
    <n v="13.6"/>
    <n v="11.9"/>
    <n v="11.05"/>
    <n v="10.54"/>
    <n v="0"/>
    <n v="0"/>
    <n v="0"/>
    <n v="0"/>
    <n v="0"/>
    <n v="0"/>
    <n v="100"/>
    <n v="100"/>
    <n v="100"/>
    <n v="100"/>
  </r>
  <r>
    <n v="623398"/>
    <x v="589"/>
    <n v="20200319"/>
    <m/>
    <s v="BODY"/>
    <x v="428"/>
    <s v="HAND CREAM 30G FASCINATING"/>
    <n v="1221550"/>
    <x v="589"/>
    <n v="1"/>
    <s v="IN-LINE (EXCL NR)"/>
    <s v="PACK PRICE - MARKETING SET"/>
    <n v="0.48010000000000003"/>
    <m/>
    <n v="1.228"/>
    <m/>
    <m/>
    <n v="9.43"/>
    <n v="11.99"/>
    <n v="2753"/>
    <n v="2753"/>
    <n v="177"/>
    <s v="WORK IN PROGRESS"/>
    <n v="134693285"/>
    <s v="NO INCENTIVE"/>
    <s v="N"/>
    <s v="N"/>
    <s v="N"/>
    <s v="N"/>
    <x v="3"/>
    <n v="134693756"/>
    <n v="28"/>
    <n v="11"/>
    <n v="20230306"/>
    <s v="GIFTING/PRESENTS"/>
    <n v="15"/>
    <s v="Y"/>
    <s v="Tech rep lvl + Dia a Dia + VGF2"/>
    <s v="FULL PAYMENT"/>
    <m/>
    <n v="12110.0362"/>
    <n v="8729.3521999999994"/>
    <n v="81.010000000000005"/>
    <m/>
    <s v="MOISTURIZER CREAM"/>
    <s v="MOISTURIZER"/>
    <s v="HAND CARE"/>
    <s v="FEMALE"/>
    <s v="AVON ENCANTO"/>
    <s v="ENCANTO FASCINATING"/>
    <n v="1"/>
    <n v="50"/>
    <n v="100"/>
    <s v="N"/>
    <s v="N"/>
    <n v="52147"/>
    <n v="1"/>
    <s v="N"/>
    <m/>
    <m/>
    <m/>
    <m/>
    <m/>
    <m/>
    <m/>
    <m/>
    <s v="N"/>
    <m/>
    <m/>
    <n v="134693750"/>
    <x v="20"/>
    <m/>
    <n v="176"/>
    <s v="PRESENTES - EXTENSAO REVISTA DIGITAL 2"/>
    <s v="N"/>
    <m/>
    <s v="N"/>
    <s v="N"/>
    <n v="20230306"/>
    <m/>
    <n v="134693285"/>
    <s v="MIXED"/>
    <s v="Tech rep lvl"/>
    <s v="CosmÃ©ticos"/>
    <n v="1"/>
    <m/>
    <n v="0"/>
    <n v="0"/>
    <n v="100"/>
    <n v="134693755"/>
    <n v="999"/>
    <n v="2"/>
    <x v="17"/>
    <x v="23"/>
    <n v="0.48010000000000003"/>
    <n v="0.54869999999999997"/>
    <n v="0.48010000000000003"/>
    <n v="0.44579999999999997"/>
    <n v="0.42530000000000001"/>
    <n v="9.43"/>
    <n v="9.43"/>
    <n v="9.43"/>
    <n v="9.43"/>
    <n v="9.43"/>
    <s v="Brasil + Dia a Dia + VGF2"/>
    <s v="Bronze + Dia a Dia + VGF2"/>
    <s v="Prata + Dia a Dia + VGF2"/>
    <s v="Ouro + Dia a Dia + VGF2"/>
    <s v="Estrela + Dia a Dia + VGF2"/>
    <n v="30"/>
    <n v="20"/>
    <n v="30"/>
    <n v="35"/>
    <n v="38"/>
    <n v="45.79"/>
    <n v="45.79"/>
    <n v="45.79"/>
    <n v="45.79"/>
    <n v="45.79"/>
    <n v="0"/>
    <n v="0"/>
    <n v="0"/>
    <n v="0"/>
    <n v="0"/>
    <n v="6.601"/>
    <n v="7.5439999999999996"/>
    <n v="6.601"/>
    <n v="6.1295000000000002"/>
    <n v="5.8465999999999996"/>
    <n v="0"/>
    <n v="0"/>
    <n v="0"/>
    <n v="0"/>
    <n v="0"/>
    <n v="0"/>
    <n v="100"/>
    <n v="100"/>
    <n v="100"/>
    <n v="100"/>
  </r>
  <r>
    <n v="623486"/>
    <x v="591"/>
    <n v="20210301"/>
    <m/>
    <s v="BODY"/>
    <x v="428"/>
    <s v="MINI HAND CREAM SEDUCTION"/>
    <n v="1221600"/>
    <x v="591"/>
    <n v="1"/>
    <s v="IN-LINE (EXCL NR)"/>
    <s v="PACK PRICE - MARKETING SET"/>
    <n v="0.48010000000000003"/>
    <m/>
    <n v="1.2350000000000001"/>
    <m/>
    <m/>
    <n v="8.25"/>
    <n v="11.99"/>
    <n v="2753"/>
    <n v="2753"/>
    <n v="177"/>
    <s v="WORK IN PROGRESS"/>
    <n v="134693285"/>
    <s v="NO INCENTIVE"/>
    <s v="N"/>
    <s v="N"/>
    <s v="N"/>
    <s v="N"/>
    <x v="3"/>
    <n v="134693752"/>
    <n v="28"/>
    <n v="11"/>
    <n v="20230306"/>
    <s v="GIFTING/PRESENTS"/>
    <n v="15"/>
    <s v="Y"/>
    <s v="Tech rep lvl + Dia a Dia + VGF2"/>
    <s v="FULL PAYMENT"/>
    <m/>
    <n v="10594.6764"/>
    <n v="7194.7214000000004"/>
    <n v="78.180000000000007"/>
    <m/>
    <s v="MOISTURIZER CREAM"/>
    <s v="MOISTURIZER"/>
    <s v="HAND CARE"/>
    <s v="FEMALE"/>
    <s v="AVON ENCANTO"/>
    <s v="ENCANTO SEDUCTION"/>
    <n v="1"/>
    <n v="50"/>
    <n v="100"/>
    <s v="N"/>
    <s v="N"/>
    <n v="52149"/>
    <n v="1"/>
    <s v="N"/>
    <m/>
    <m/>
    <m/>
    <m/>
    <m/>
    <m/>
    <m/>
    <m/>
    <s v="N"/>
    <m/>
    <m/>
    <n v="134693750"/>
    <x v="20"/>
    <m/>
    <n v="176"/>
    <s v="PRESENTES - EXTENSAO REVISTA DIGITAL 2"/>
    <s v="N"/>
    <m/>
    <s v="N"/>
    <s v="N"/>
    <n v="20230306"/>
    <m/>
    <n v="134693285"/>
    <s v="MIXED"/>
    <s v="Tech rep lvl"/>
    <s v="CosmÃ©ticos"/>
    <n v="1"/>
    <m/>
    <n v="0"/>
    <n v="0"/>
    <n v="100"/>
    <n v="134693751"/>
    <n v="999"/>
    <n v="2"/>
    <x v="17"/>
    <x v="23"/>
    <n v="0.48010000000000003"/>
    <n v="0.54869999999999997"/>
    <n v="0.48010000000000003"/>
    <n v="0.44579999999999997"/>
    <n v="0.42530000000000001"/>
    <n v="8.25"/>
    <n v="8.25"/>
    <n v="8.25"/>
    <n v="8.25"/>
    <n v="8.25"/>
    <s v="Brasil + Dia a Dia + VGF2"/>
    <s v="Bronze + Dia a Dia + VGF2"/>
    <s v="Prata + Dia a Dia + VGF2"/>
    <s v="Ouro + Dia a Dia + VGF2"/>
    <s v="Estrela + Dia a Dia + VGF2"/>
    <n v="30"/>
    <n v="20"/>
    <n v="30"/>
    <n v="35"/>
    <n v="38"/>
    <n v="45.79"/>
    <n v="45.79"/>
    <n v="45.79"/>
    <n v="45.79"/>
    <n v="45.79"/>
    <n v="0"/>
    <n v="0"/>
    <n v="0"/>
    <n v="0"/>
    <n v="0"/>
    <n v="5.7750000000000004"/>
    <n v="6.6"/>
    <n v="5.7750000000000004"/>
    <n v="5.3624999999999998"/>
    <n v="5.1150000000000002"/>
    <n v="0"/>
    <n v="0"/>
    <n v="0"/>
    <n v="0"/>
    <n v="0"/>
    <n v="0"/>
    <n v="100"/>
    <n v="100"/>
    <n v="100"/>
    <n v="100"/>
  </r>
  <r>
    <n v="636148"/>
    <x v="597"/>
    <n v="20220310"/>
    <m/>
    <s v="BODY"/>
    <x v="428"/>
    <s v="MINI HAND CREAM IRRESISTIBLE REFORMULATION"/>
    <n v="1229869"/>
    <x v="597"/>
    <n v="1"/>
    <s v="IN-LINE (EXCL NR)"/>
    <s v="PACK PRICE - MARKETING SET"/>
    <n v="0.48010000000000003"/>
    <m/>
    <n v="1.272"/>
    <m/>
    <m/>
    <n v="9.32"/>
    <n v="11.99"/>
    <n v="2753"/>
    <n v="2753"/>
    <n v="177"/>
    <s v="WORK IN PROGRESS"/>
    <n v="134693285"/>
    <s v="NO INCENTIVE"/>
    <s v="N"/>
    <s v="N"/>
    <s v="N"/>
    <s v="N"/>
    <x v="3"/>
    <n v="134693758"/>
    <n v="28"/>
    <n v="11"/>
    <n v="20230306"/>
    <s v="GIFTING/PRESENTS"/>
    <n v="15"/>
    <s v="Y"/>
    <s v="Tech rep lvl + Dia a Dia + VGF2"/>
    <s v="FULL PAYMENT"/>
    <m/>
    <n v="11968.773800000001"/>
    <n v="8466.9578000000001"/>
    <n v="80.099999999999994"/>
    <m/>
    <s v="MOISTURIZER CREAM"/>
    <s v="MOISTURIZER"/>
    <s v="HAND CARE"/>
    <s v="FEMALE"/>
    <s v="AVON ENCANTO"/>
    <s v="ENCANTO IRRESISTIBLE"/>
    <n v="1"/>
    <n v="50"/>
    <n v="100"/>
    <s v="N"/>
    <s v="N"/>
    <n v="50573"/>
    <n v="1"/>
    <s v="N"/>
    <s v="RO"/>
    <n v="7.92"/>
    <n v="7.79"/>
    <n v="9.4700000000000006"/>
    <m/>
    <m/>
    <m/>
    <m/>
    <s v="N"/>
    <m/>
    <m/>
    <n v="134693750"/>
    <x v="20"/>
    <m/>
    <n v="176"/>
    <s v="PRESENTES - EXTENSAO REVISTA DIGITAL 2"/>
    <s v="N"/>
    <m/>
    <s v="N"/>
    <s v="N"/>
    <n v="20230306"/>
    <m/>
    <n v="134693285"/>
    <s v="MIXED"/>
    <s v="Tech rep lvl"/>
    <s v="CosmÃ©ticos"/>
    <n v="1"/>
    <m/>
    <n v="0"/>
    <n v="0"/>
    <n v="100"/>
    <n v="134693757"/>
    <n v="999"/>
    <n v="2"/>
    <x v="17"/>
    <x v="23"/>
    <n v="0.48010000000000003"/>
    <n v="0.54869999999999997"/>
    <n v="0.48010000000000003"/>
    <n v="0.44579999999999997"/>
    <n v="0.42530000000000001"/>
    <n v="9.32"/>
    <n v="9.32"/>
    <n v="9.32"/>
    <n v="9.32"/>
    <n v="9.32"/>
    <s v="Brasil + Dia a Dia + VGF2"/>
    <s v="Bronze + Dia a Dia + VGF2"/>
    <s v="Prata + Dia a Dia + VGF2"/>
    <s v="Ouro + Dia a Dia + VGF2"/>
    <s v="Estrela + Dia a Dia + VGF2"/>
    <n v="30"/>
    <n v="20"/>
    <n v="30"/>
    <n v="35"/>
    <n v="38"/>
    <n v="45.79"/>
    <n v="45.79"/>
    <n v="45.79"/>
    <n v="45.79"/>
    <n v="45.79"/>
    <n v="0"/>
    <n v="0"/>
    <n v="0"/>
    <n v="0"/>
    <n v="0"/>
    <n v="6.524"/>
    <n v="7.4560000000000004"/>
    <n v="6.524"/>
    <n v="6.0579999999999998"/>
    <n v="5.7784000000000004"/>
    <n v="0"/>
    <n v="0"/>
    <n v="0"/>
    <n v="0"/>
    <n v="0"/>
    <n v="0"/>
    <n v="100"/>
    <n v="100"/>
    <n v="100"/>
    <n v="100"/>
  </r>
  <r>
    <n v="639285"/>
    <x v="1131"/>
    <n v="20230301"/>
    <m/>
    <s v="FRAGRANCE"/>
    <x v="428"/>
    <s v="BOX ENCANTO HANDCREAM"/>
    <n v="1232258"/>
    <x v="1131"/>
    <n v="1"/>
    <s v="IN-LINE (EXCL NR)"/>
    <s v="PACK PRICE - MARKETING SET"/>
    <n v="0.49230000000000002"/>
    <m/>
    <n v="1.244"/>
    <m/>
    <m/>
    <n v="5.99"/>
    <n v="5.99"/>
    <n v="2753"/>
    <n v="2753"/>
    <n v="177"/>
    <s v="WORK IN PROGRESS"/>
    <n v="134693285"/>
    <s v="NO INCENTIVE"/>
    <s v="N"/>
    <s v="Y"/>
    <s v="N"/>
    <s v="N"/>
    <x v="3"/>
    <n v="134693754"/>
    <n v="28"/>
    <n v="11"/>
    <n v="20230306"/>
    <s v="GIFTING/PRESENTS"/>
    <n v="15"/>
    <s v="Y"/>
    <s v="Tech rep lvl + Dia a Dia + VGF2"/>
    <s v="FULL PAYMENT"/>
    <m/>
    <n v="7887.2025000000003"/>
    <n v="4462.4705000000004"/>
    <n v="70.47"/>
    <m/>
    <s v="CARTON/GIFT BAG"/>
    <s v="ORGANIZERS/CONTAINERS"/>
    <s v="IMPLEMENTS"/>
    <s v="UNISEX"/>
    <s v="AVON"/>
    <s v="AVON"/>
    <n v="1"/>
    <n v="50"/>
    <n v="100"/>
    <s v="N"/>
    <s v="N"/>
    <n v="52152"/>
    <n v="1"/>
    <s v="N"/>
    <m/>
    <m/>
    <m/>
    <m/>
    <m/>
    <m/>
    <m/>
    <m/>
    <s v="N"/>
    <m/>
    <m/>
    <n v="134693750"/>
    <x v="20"/>
    <m/>
    <n v="176"/>
    <s v="PRESENTES - EXTENSAO REVISTA DIGITAL 2"/>
    <s v="N"/>
    <m/>
    <s v="N"/>
    <s v="N"/>
    <n v="20230306"/>
    <m/>
    <n v="134693285"/>
    <s v="MIXED"/>
    <s v="Tech rep lvl"/>
    <s v="CosmÃ©ticos"/>
    <n v="1"/>
    <m/>
    <n v="0"/>
    <n v="0"/>
    <n v="100"/>
    <n v="134693753"/>
    <n v="999"/>
    <n v="2"/>
    <x v="17"/>
    <x v="23"/>
    <n v="0.49230000000000002"/>
    <n v="0.56259999999999999"/>
    <n v="0.49230000000000002"/>
    <n v="0.45710000000000001"/>
    <n v="0.436"/>
    <n v="5.99"/>
    <n v="5.99"/>
    <n v="5.99"/>
    <n v="5.99"/>
    <n v="5.99"/>
    <s v="Brasil + Dia a Dia + VGF2"/>
    <s v="Bronze + Dia a Dia + VGF2"/>
    <s v="Prata + Dia a Dia + VGF2"/>
    <s v="Ouro + Dia a Dia + VGF2"/>
    <s v="Estrela + Dia a Dia + VGF2"/>
    <n v="30"/>
    <n v="20"/>
    <n v="30"/>
    <n v="35"/>
    <n v="38"/>
    <n v="42.19"/>
    <n v="42.19"/>
    <n v="42.19"/>
    <n v="42.19"/>
    <n v="42.19"/>
    <n v="0"/>
    <n v="0"/>
    <n v="0"/>
    <n v="0"/>
    <n v="0"/>
    <n v="4.1929999999999996"/>
    <n v="4.7919999999999998"/>
    <n v="4.1929999999999996"/>
    <n v="3.8935"/>
    <n v="3.7138"/>
    <n v="0"/>
    <n v="0"/>
    <n v="0"/>
    <n v="0"/>
    <n v="0"/>
    <n v="0"/>
    <n v="100"/>
    <n v="100"/>
    <n v="100"/>
    <n v="100"/>
  </r>
  <r>
    <n v="636910"/>
    <x v="1132"/>
    <n v="20220310"/>
    <m/>
    <s v="FRAGRANCE"/>
    <x v="429"/>
    <s v="SACOLA M UNISEX 2022"/>
    <n v="1230472"/>
    <x v="1132"/>
    <n v="1"/>
    <s v="IN-LINE (EXCL NR)"/>
    <s v="PACK PRICE - MARKETING SET"/>
    <n v="0.49230000000000002"/>
    <m/>
    <n v="2.3140000000000001"/>
    <m/>
    <m/>
    <n v="8.99"/>
    <n v="8.99"/>
    <n v="429"/>
    <n v="429"/>
    <n v="182"/>
    <s v="WORK IN PROGRESS"/>
    <n v="134693334"/>
    <s v="NO INCENTIVE"/>
    <s v="N"/>
    <s v="Y"/>
    <s v="N"/>
    <s v="N"/>
    <x v="3"/>
    <n v="134693702"/>
    <n v="28"/>
    <n v="11"/>
    <n v="20230306"/>
    <s v="GIFTING/PRESENTS"/>
    <n v="15"/>
    <s v="Y"/>
    <s v="Tech rep lvl + Dia a Dia + VGF2"/>
    <s v="FULL PAYMENT"/>
    <m/>
    <n v="1844.3146999999999"/>
    <n v="851.6087"/>
    <n v="63.4"/>
    <m/>
    <s v="CARTON/GIFT BAG"/>
    <s v="ORGANIZERS/CONTAINERS"/>
    <s v="IMPLEMENTS"/>
    <s v="UNISEX"/>
    <s v="AVON"/>
    <s v="AVON"/>
    <n v="0"/>
    <n v="100"/>
    <n v="100"/>
    <s v="N"/>
    <s v="N"/>
    <n v="52350"/>
    <n v="1"/>
    <s v="N"/>
    <m/>
    <m/>
    <m/>
    <m/>
    <m/>
    <m/>
    <m/>
    <m/>
    <s v="N"/>
    <n v="73976330"/>
    <s v="Extensao Revista Digital"/>
    <n v="134693696"/>
    <x v="21"/>
    <m/>
    <n v="182"/>
    <s v="PRESENTES - EXTENSAO REVISTA DIGITAL 5"/>
    <s v="N"/>
    <m/>
    <s v="N"/>
    <s v="N"/>
    <n v="20230306"/>
    <m/>
    <n v="134693334"/>
    <s v="MIXED"/>
    <s v="Tech rep lvl"/>
    <s v="CosmÃ©ticos"/>
    <n v="1"/>
    <m/>
    <n v="0"/>
    <n v="0"/>
    <n v="100"/>
    <n v="134693701"/>
    <n v="999"/>
    <n v="2"/>
    <x v="18"/>
    <x v="24"/>
    <n v="0.49230000000000002"/>
    <n v="0.56259999999999999"/>
    <n v="0.49230000000000002"/>
    <n v="0.45710000000000001"/>
    <n v="0.436"/>
    <n v="8.99"/>
    <n v="8.99"/>
    <n v="8.99"/>
    <n v="8.99"/>
    <n v="8.99"/>
    <s v="Brasil + Dia a Dia + VGF2"/>
    <s v="Bronze + Dia a Dia + VGF2"/>
    <s v="Prata + Dia a Dia + VGF2"/>
    <s v="Ouro + Dia a Dia + VGF2"/>
    <s v="Estrela + Dia a Dia + VGF2"/>
    <n v="30"/>
    <n v="20"/>
    <n v="30"/>
    <n v="35"/>
    <n v="38"/>
    <n v="42.19"/>
    <n v="42.19"/>
    <n v="42.19"/>
    <n v="42.19"/>
    <n v="42.19"/>
    <n v="0"/>
    <n v="0"/>
    <n v="0"/>
    <n v="0"/>
    <n v="0"/>
    <n v="6.2930000000000001"/>
    <n v="7.1920000000000002"/>
    <n v="6.2930000000000001"/>
    <n v="5.8434999999999997"/>
    <n v="5.5738000000000003"/>
    <n v="0"/>
    <n v="0"/>
    <n v="0"/>
    <n v="0"/>
    <n v="0"/>
    <n v="0"/>
    <n v="100"/>
    <n v="100"/>
    <n v="100"/>
    <n v="100"/>
  </r>
  <r>
    <n v="638778"/>
    <x v="428"/>
    <n v="20230301"/>
    <m/>
    <s v="BODY"/>
    <x v="429"/>
    <s v="AVON CARE BABY SHAMPOO 2 IN 1"/>
    <n v="1231944"/>
    <x v="428"/>
    <n v="1"/>
    <s v="IN-LINE (EXCL NR)"/>
    <s v="PACK PRICE - MARKETING SET"/>
    <n v="0.48010000000000003"/>
    <m/>
    <n v="3.302"/>
    <m/>
    <m/>
    <n v="21.11"/>
    <n v="25.99"/>
    <n v="429"/>
    <n v="429"/>
    <n v="182"/>
    <s v="WORK IN PROGRESS"/>
    <n v="134693334"/>
    <s v="NO INCENTIVE"/>
    <s v="N"/>
    <s v="Y"/>
    <s v="N"/>
    <s v="N"/>
    <x v="3"/>
    <n v="134693698"/>
    <n v="28"/>
    <n v="11"/>
    <n v="20230306"/>
    <s v="GIFTING/PRESENTS"/>
    <n v="15"/>
    <s v="Y"/>
    <s v="Tech rep lvl + Dia a Dia + VGF2"/>
    <s v="FULL PAYMENT"/>
    <m/>
    <n v="4223.7795999999998"/>
    <n v="2807.2215999999999"/>
    <n v="77.2"/>
    <m/>
    <s v="SHAMPOO 2-IN-1/3 IN 1"/>
    <s v="SHAMPOO"/>
    <s v="BABY CARE"/>
    <s v="UNISEX"/>
    <s v="AVON CARE FRANCHISE"/>
    <s v="AVON CARE BABY"/>
    <n v="0"/>
    <n v="100"/>
    <n v="100"/>
    <s v="N"/>
    <s v="N"/>
    <n v="51307"/>
    <n v="1"/>
    <s v="N"/>
    <m/>
    <m/>
    <m/>
    <m/>
    <m/>
    <m/>
    <m/>
    <m/>
    <s v="N"/>
    <n v="73976330"/>
    <s v="Extensao Revista Digital"/>
    <n v="134693696"/>
    <x v="21"/>
    <m/>
    <n v="182"/>
    <s v="PRESENTES - EXTENSAO REVISTA DIGITAL 5"/>
    <s v="N"/>
    <m/>
    <s v="N"/>
    <s v="N"/>
    <n v="20230306"/>
    <m/>
    <n v="134693334"/>
    <s v="MIXED"/>
    <s v="Tech rep lvl"/>
    <s v="CosmÃ©ticos"/>
    <n v="1"/>
    <m/>
    <n v="0"/>
    <n v="0"/>
    <n v="100"/>
    <n v="134693697"/>
    <n v="999"/>
    <n v="2"/>
    <x v="18"/>
    <x v="24"/>
    <n v="0.48010000000000003"/>
    <n v="0.54869999999999997"/>
    <n v="0.48010000000000003"/>
    <n v="0.44579999999999997"/>
    <n v="0.42530000000000001"/>
    <n v="21.11"/>
    <n v="21.11"/>
    <n v="21.11"/>
    <n v="21.11"/>
    <n v="21.11"/>
    <s v="Brasil + Dia a Dia + VGF2"/>
    <s v="Bronze + Dia a Dia + VGF2"/>
    <s v="Prata + Dia a Dia + VGF2"/>
    <s v="Ouro + Dia a Dia + VGF2"/>
    <s v="Estrela + Dia a Dia + VGF2"/>
    <n v="30"/>
    <n v="20"/>
    <n v="30"/>
    <n v="35"/>
    <n v="38"/>
    <n v="45.79"/>
    <n v="45.79"/>
    <n v="45.79"/>
    <n v="45.79"/>
    <n v="45.79"/>
    <n v="0"/>
    <n v="0"/>
    <n v="0"/>
    <n v="0"/>
    <n v="0"/>
    <n v="14.776999999999999"/>
    <n v="16.888000000000002"/>
    <n v="14.776999999999999"/>
    <n v="13.721500000000001"/>
    <n v="13.088200000000001"/>
    <n v="0"/>
    <n v="0"/>
    <n v="0"/>
    <n v="0"/>
    <n v="0"/>
    <n v="0"/>
    <n v="100"/>
    <n v="100"/>
    <n v="100"/>
    <n v="100"/>
  </r>
  <r>
    <n v="638983"/>
    <x v="429"/>
    <n v="20230302"/>
    <m/>
    <s v="BODY"/>
    <x v="429"/>
    <s v="AC BABY COLOGNE-PLUTO REFORMULATION"/>
    <n v="1232045"/>
    <x v="429"/>
    <n v="1"/>
    <s v="IN-LINE (EXCL NR)"/>
    <s v="PACK PRICE - MARKETING SET"/>
    <n v="0.44929999999999998"/>
    <m/>
    <n v="2.919"/>
    <m/>
    <m/>
    <n v="18.68"/>
    <n v="31.99"/>
    <n v="429"/>
    <n v="429"/>
    <n v="182"/>
    <s v="WORK IN PROGRESS"/>
    <n v="134693334"/>
    <s v="NO INCENTIVE"/>
    <s v="N"/>
    <s v="Y"/>
    <s v="N"/>
    <s v="N"/>
    <x v="3"/>
    <n v="134693704"/>
    <n v="28"/>
    <n v="11"/>
    <n v="20230306"/>
    <s v="GIFTING/PRESENTS"/>
    <n v="15"/>
    <s v="Y"/>
    <s v="Tech rep lvl + Dia a Dia + VGF2"/>
    <s v="FULL PAYMENT"/>
    <m/>
    <n v="3497.4807000000001"/>
    <n v="2245.2296999999999"/>
    <n v="75.650000000000006"/>
    <m/>
    <s v="COLOGNE SPLASH"/>
    <s v="EDP/EDT/COLOGNE"/>
    <s v="BABY CARE"/>
    <s v="UNISEX"/>
    <s v="AVON CARE FRANCHISE"/>
    <s v="AVON CARE BABY"/>
    <n v="0"/>
    <n v="100"/>
    <n v="100"/>
    <s v="N"/>
    <s v="N"/>
    <n v="52372"/>
    <n v="1"/>
    <s v="N"/>
    <m/>
    <m/>
    <m/>
    <m/>
    <m/>
    <m/>
    <m/>
    <m/>
    <s v="N"/>
    <n v="73976330"/>
    <s v="Extensao Revista Digital"/>
    <n v="134693696"/>
    <x v="21"/>
    <m/>
    <n v="182"/>
    <s v="PRESENTES - EXTENSAO REVISTA DIGITAL 5"/>
    <s v="N"/>
    <m/>
    <s v="N"/>
    <s v="N"/>
    <n v="20230306"/>
    <m/>
    <n v="134693334"/>
    <s v="MIXED"/>
    <s v="Tech rep lvl"/>
    <s v="CosmÃ©ticos"/>
    <n v="1"/>
    <m/>
    <n v="0"/>
    <n v="0"/>
    <n v="100"/>
    <n v="134693703"/>
    <n v="999"/>
    <n v="2"/>
    <x v="18"/>
    <x v="24"/>
    <n v="0.44929999999999998"/>
    <n v="0.51339999999999997"/>
    <n v="0.44929999999999998"/>
    <n v="0.41720000000000002"/>
    <n v="0.39789999999999998"/>
    <n v="18.68"/>
    <n v="18.68"/>
    <n v="18.68"/>
    <n v="18.68"/>
    <n v="18.68"/>
    <s v="Brasil + Dia a Dia + VGF2"/>
    <s v="Bronze + Dia a Dia + VGF2"/>
    <s v="Prata + Dia a Dia + VGF2"/>
    <s v="Ouro + Dia a Dia + VGF2"/>
    <s v="Estrela + Dia a Dia + VGF2"/>
    <n v="30"/>
    <n v="20"/>
    <n v="30"/>
    <n v="35"/>
    <n v="38"/>
    <n v="55.81"/>
    <n v="55.81"/>
    <n v="55.81"/>
    <n v="55.81"/>
    <n v="55.81"/>
    <n v="0"/>
    <n v="0"/>
    <n v="0"/>
    <n v="0"/>
    <n v="0"/>
    <n v="13.076000000000001"/>
    <n v="14.944000000000001"/>
    <n v="13.076000000000001"/>
    <n v="12.141999999999999"/>
    <n v="11.5816"/>
    <n v="0"/>
    <n v="0"/>
    <n v="0"/>
    <n v="0"/>
    <n v="0"/>
    <n v="0"/>
    <n v="100"/>
    <n v="100"/>
    <n v="100"/>
    <n v="100"/>
  </r>
  <r>
    <n v="2297906"/>
    <x v="1133"/>
    <n v="20220310"/>
    <m/>
    <s v="KIDS FASHION"/>
    <x v="429"/>
    <s v="FRASQUEIRA BABY"/>
    <n v="5583314"/>
    <x v="1133"/>
    <n v="1"/>
    <s v="IN-LINE (EXCL NR)"/>
    <s v="PACK PRICE - MARKETING SET"/>
    <n v="0.49230000000000002"/>
    <m/>
    <n v="8.9380000000000006"/>
    <m/>
    <m/>
    <n v="51.12"/>
    <n v="59.9"/>
    <n v="429"/>
    <n v="429"/>
    <n v="182"/>
    <s v="WORK IN PROGRESS"/>
    <n v="134693334"/>
    <s v="NO INCENTIVE"/>
    <s v="N"/>
    <s v="Y"/>
    <s v="N"/>
    <s v="N"/>
    <x v="3"/>
    <n v="134693700"/>
    <n v="28"/>
    <n v="11"/>
    <n v="20230306"/>
    <s v="GIFTING/PRESENTS"/>
    <n v="15"/>
    <s v="Y"/>
    <s v="Tech rep lvl + Dia a Dia + VGF2"/>
    <s v="FULL PAYMENT"/>
    <m/>
    <n v="10487.36"/>
    <n v="6652.9579999999996"/>
    <n v="75.14"/>
    <m/>
    <s v="BACKPACK"/>
    <s v="HANDBAG &amp; TOTE"/>
    <s v="KIDS ACCESSORIES"/>
    <s v="UNISEX"/>
    <s v="AVON"/>
    <s v="AVON"/>
    <n v="0"/>
    <n v="100"/>
    <n v="100"/>
    <s v="N"/>
    <s v="N"/>
    <n v="46004"/>
    <n v="1"/>
    <s v="N"/>
    <m/>
    <m/>
    <m/>
    <m/>
    <m/>
    <m/>
    <m/>
    <m/>
    <s v="N"/>
    <n v="73976330"/>
    <s v="Extensao Revista Digital"/>
    <n v="134693696"/>
    <x v="21"/>
    <m/>
    <n v="182"/>
    <s v="PRESENTES - EXTENSAO REVISTA DIGITAL 5"/>
    <s v="N"/>
    <m/>
    <s v="N"/>
    <s v="N"/>
    <n v="20230306"/>
    <m/>
    <n v="134693334"/>
    <s v="MIXED"/>
    <s v="Tech rep lvl"/>
    <s v="CosmÃ©ticos"/>
    <n v="1"/>
    <m/>
    <n v="0"/>
    <n v="0"/>
    <n v="100"/>
    <n v="134693699"/>
    <n v="999"/>
    <n v="2"/>
    <x v="18"/>
    <x v="24"/>
    <n v="0.49230000000000002"/>
    <n v="0.56259999999999999"/>
    <n v="0.49230000000000002"/>
    <n v="0.45710000000000001"/>
    <n v="0.436"/>
    <n v="51.12"/>
    <n v="51.12"/>
    <n v="51.12"/>
    <n v="51.12"/>
    <n v="51.12"/>
    <s v="Brasil + Dia a Dia + VGF2"/>
    <s v="Bronze + Dia a Dia + VGF2"/>
    <s v="Prata + Dia a Dia + VGF2"/>
    <s v="Ouro + Dia a Dia + VGF2"/>
    <s v="Estrela + Dia a Dia + VGF2"/>
    <n v="30"/>
    <n v="20"/>
    <n v="30"/>
    <n v="35"/>
    <n v="38"/>
    <n v="42.19"/>
    <n v="42.19"/>
    <n v="42.19"/>
    <n v="42.19"/>
    <n v="42.19"/>
    <n v="0"/>
    <n v="0"/>
    <n v="0"/>
    <n v="0"/>
    <n v="0"/>
    <n v="35.783999999999999"/>
    <n v="40.896000000000001"/>
    <n v="35.783999999999999"/>
    <n v="33.228000000000002"/>
    <n v="31.694400000000002"/>
    <n v="0"/>
    <n v="0"/>
    <n v="0"/>
    <n v="0"/>
    <n v="0"/>
    <n v="0"/>
    <n v="100"/>
    <n v="100"/>
    <n v="100"/>
    <n v="100"/>
  </r>
  <r>
    <n v="593851"/>
    <x v="110"/>
    <n v="20180312"/>
    <m/>
    <s v="COLOR"/>
    <x v="430"/>
    <s v="COLOR TREND GLIMMERSTICK"/>
    <n v="1198883"/>
    <x v="110"/>
    <n v="1"/>
    <s v="IN-LINE (EXCL NR)"/>
    <s v="PACK PRICE - MARKETING SET"/>
    <n v="0.38059999999999999"/>
    <m/>
    <n v="1.171"/>
    <m/>
    <m/>
    <n v="9"/>
    <n v="13.99"/>
    <n v="632"/>
    <n v="632"/>
    <n v="175"/>
    <s v="WORK IN PROGRESS"/>
    <n v="134693804"/>
    <s v="NO INCENTIVE"/>
    <s v="N"/>
    <s v="N"/>
    <s v="N"/>
    <s v="N"/>
    <x v="3"/>
    <n v="134728617"/>
    <n v="28"/>
    <n v="11"/>
    <n v="20230306"/>
    <s v="GIFTING/PRESENTS"/>
    <n v="15"/>
    <s v="Y"/>
    <s v="Tech rep lvl + Dia a Dia + VGF2"/>
    <s v="FULL PAYMENT"/>
    <m/>
    <n v="2102.4531000000002"/>
    <n v="1362.3811000000001"/>
    <n v="76.069999999999993"/>
    <m/>
    <s v="LINER MECHANIC"/>
    <s v="LINER"/>
    <s v="EYE COLOR"/>
    <s v="FEMALE"/>
    <s v="COLOR TREND"/>
    <s v="COLOR TREND"/>
    <n v="1"/>
    <n v="34"/>
    <n v="100"/>
    <s v="N"/>
    <s v="N"/>
    <n v="51077"/>
    <n v="1"/>
    <s v="N"/>
    <m/>
    <m/>
    <m/>
    <m/>
    <m/>
    <m/>
    <m/>
    <m/>
    <s v="N"/>
    <m/>
    <m/>
    <n v="134728615"/>
    <x v="22"/>
    <m/>
    <n v="174"/>
    <s v="PRESENTES - EXTENSAO REVISTA DIGITAL 1"/>
    <s v="N"/>
    <m/>
    <s v="N"/>
    <s v="N"/>
    <n v="20230306"/>
    <m/>
    <n v="134693804"/>
    <s v="MIXED"/>
    <s v="Tech rep lvl"/>
    <s v="CosmÃ©ticos"/>
    <n v="1"/>
    <m/>
    <n v="0"/>
    <n v="0"/>
    <n v="100"/>
    <n v="134728616"/>
    <n v="999"/>
    <n v="2"/>
    <x v="19"/>
    <x v="25"/>
    <n v="0.38059999999999999"/>
    <n v="0.435"/>
    <n v="0.38059999999999999"/>
    <n v="0.35339999999999999"/>
    <n v="0.33710000000000001"/>
    <n v="9"/>
    <n v="9"/>
    <n v="9"/>
    <n v="9"/>
    <n v="9"/>
    <s v="Brasil + Dia a Dia + VGF2"/>
    <s v="Bronze + Dia a Dia + VGF2"/>
    <s v="Prata + Dia a Dia + VGF2"/>
    <s v="Ouro + Dia a Dia + VGF2"/>
    <s v="Estrela + Dia a Dia + VGF2"/>
    <n v="30"/>
    <n v="20"/>
    <n v="30"/>
    <n v="35"/>
    <n v="38"/>
    <n v="83.92"/>
    <n v="83.92"/>
    <n v="83.92"/>
    <n v="83.92"/>
    <n v="83.92"/>
    <n v="0"/>
    <n v="0"/>
    <n v="0"/>
    <n v="0"/>
    <n v="0"/>
    <n v="6.3"/>
    <n v="7.2"/>
    <n v="6.3"/>
    <n v="5.85"/>
    <n v="5.58"/>
    <n v="0"/>
    <n v="0"/>
    <n v="0"/>
    <n v="0"/>
    <n v="0"/>
    <n v="0"/>
    <n v="100"/>
    <n v="100"/>
    <n v="100"/>
    <n v="100"/>
  </r>
  <r>
    <n v="624522"/>
    <x v="296"/>
    <n v="20210302"/>
    <m/>
    <s v="COLOR"/>
    <x v="430"/>
    <s v="CT NEW BROW PENCIL"/>
    <n v="1222176"/>
    <x v="296"/>
    <n v="1"/>
    <s v="IN-LINE (EXCL NR)"/>
    <s v="PACK PRICE - MARKETING SET"/>
    <n v="0.38059999999999999"/>
    <m/>
    <n v="1.1080000000000001"/>
    <m/>
    <m/>
    <n v="8"/>
    <n v="12.99"/>
    <n v="632"/>
    <n v="632"/>
    <n v="175"/>
    <s v="WORK IN PROGRESS"/>
    <n v="134693804"/>
    <s v="NO INCENTIVE"/>
    <s v="N"/>
    <s v="Y"/>
    <s v="N"/>
    <s v="N"/>
    <x v="3"/>
    <n v="134728625"/>
    <n v="28"/>
    <n v="11"/>
    <n v="20230306"/>
    <s v="GIFTING/PRESENTS"/>
    <n v="15"/>
    <s v="Y"/>
    <s v="Tech rep lvl + Dia a Dia + VGF2"/>
    <s v="FULL PAYMENT"/>
    <m/>
    <n v="1868.8471999999999"/>
    <n v="1168.5912000000001"/>
    <n v="74.53"/>
    <m/>
    <s v="BROW LINER"/>
    <s v="BROW"/>
    <s v="EYE COLOR"/>
    <s v="FEMALE"/>
    <s v="COLOR TREND"/>
    <s v="COLOR TREND"/>
    <n v="1"/>
    <n v="34"/>
    <n v="100"/>
    <s v="N"/>
    <s v="N"/>
    <n v="50372"/>
    <n v="1"/>
    <s v="N"/>
    <m/>
    <m/>
    <m/>
    <m/>
    <m/>
    <m/>
    <m/>
    <m/>
    <s v="N"/>
    <m/>
    <m/>
    <n v="134728615"/>
    <x v="22"/>
    <m/>
    <n v="174"/>
    <s v="PRESENTES - EXTENSAO REVISTA DIGITAL 1"/>
    <s v="N"/>
    <m/>
    <s v="N"/>
    <s v="N"/>
    <n v="20230306"/>
    <m/>
    <n v="134693804"/>
    <s v="MIXED"/>
    <s v="Tech rep lvl"/>
    <s v="CosmÃ©ticos"/>
    <n v="1"/>
    <m/>
    <n v="0"/>
    <n v="0"/>
    <n v="100"/>
    <n v="134728624"/>
    <n v="999"/>
    <n v="2"/>
    <x v="19"/>
    <x v="25"/>
    <n v="0.38059999999999999"/>
    <n v="0.435"/>
    <n v="0.38059999999999999"/>
    <n v="0.35339999999999999"/>
    <n v="0.33710000000000001"/>
    <n v="8"/>
    <n v="8"/>
    <n v="8"/>
    <n v="8"/>
    <n v="8"/>
    <s v="Brasil + Dia a Dia + VGF2"/>
    <s v="Bronze + Dia a Dia + VGF2"/>
    <s v="Prata + Dia a Dia + VGF2"/>
    <s v="Ouro + Dia a Dia + VGF2"/>
    <s v="Estrela + Dia a Dia + VGF2"/>
    <n v="30"/>
    <n v="20"/>
    <n v="30"/>
    <n v="35"/>
    <n v="38"/>
    <n v="83.92"/>
    <n v="83.92"/>
    <n v="83.92"/>
    <n v="83.92"/>
    <n v="83.92"/>
    <n v="0"/>
    <n v="0"/>
    <n v="0"/>
    <n v="0"/>
    <n v="0"/>
    <n v="5.6"/>
    <n v="6.4"/>
    <n v="5.6"/>
    <n v="5.2"/>
    <n v="4.96"/>
    <n v="0"/>
    <n v="0"/>
    <n v="0"/>
    <n v="0"/>
    <n v="0"/>
    <n v="0"/>
    <n v="100"/>
    <n v="100"/>
    <n v="100"/>
    <n v="100"/>
  </r>
  <r>
    <n v="626540"/>
    <x v="142"/>
    <n v="20210317"/>
    <m/>
    <s v="COLOR"/>
    <x v="430"/>
    <s v="COLOR TREND SUPER LOOONG LENGTHENING MASCARA"/>
    <n v="1223381"/>
    <x v="142"/>
    <n v="1"/>
    <s v="IN-LINE (EXCL NR)"/>
    <s v="PACK PRICE - MARKETING SET"/>
    <n v="0.38059999999999999"/>
    <m/>
    <n v="2.028"/>
    <m/>
    <m/>
    <n v="14"/>
    <n v="21.99"/>
    <n v="632"/>
    <n v="632"/>
    <n v="175"/>
    <s v="WORK IN PROGRESS"/>
    <n v="134693804"/>
    <s v="NO INCENTIVE"/>
    <s v="N"/>
    <s v="N"/>
    <s v="N"/>
    <s v="N"/>
    <x v="3"/>
    <n v="134728619"/>
    <n v="28"/>
    <n v="11"/>
    <n v="20230306"/>
    <s v="GIFTING/PRESENTS"/>
    <n v="15"/>
    <s v="Y"/>
    <s v="Tech rep lvl + Dia a Dia + VGF2"/>
    <s v="FULL PAYMENT"/>
    <m/>
    <n v="3270.4825999999998"/>
    <n v="1988.7865999999999"/>
    <n v="73.36"/>
    <m/>
    <s v="MASCARA"/>
    <s v="MASCARA"/>
    <s v="EYE COLOR"/>
    <s v="FEMALE"/>
    <s v="COLOR TREND"/>
    <s v="COLOR TREND"/>
    <n v="1"/>
    <n v="34"/>
    <n v="100"/>
    <s v="N"/>
    <s v="N"/>
    <n v="50006"/>
    <n v="1"/>
    <s v="N"/>
    <m/>
    <m/>
    <m/>
    <m/>
    <m/>
    <m/>
    <m/>
    <m/>
    <s v="N"/>
    <m/>
    <m/>
    <n v="134728615"/>
    <x v="22"/>
    <m/>
    <n v="174"/>
    <s v="PRESENTES - EXTENSAO REVISTA DIGITAL 1"/>
    <s v="N"/>
    <m/>
    <s v="N"/>
    <s v="N"/>
    <n v="20230306"/>
    <m/>
    <n v="134693804"/>
    <s v="MIXED"/>
    <s v="Tech rep lvl"/>
    <s v="CosmÃ©ticos"/>
    <n v="1"/>
    <m/>
    <n v="0"/>
    <n v="0"/>
    <n v="100"/>
    <n v="134728618"/>
    <n v="999"/>
    <n v="2"/>
    <x v="19"/>
    <x v="25"/>
    <n v="0.38059999999999999"/>
    <n v="0.435"/>
    <n v="0.38059999999999999"/>
    <n v="0.35339999999999999"/>
    <n v="0.33710000000000001"/>
    <n v="14"/>
    <n v="14"/>
    <n v="14"/>
    <n v="14"/>
    <n v="14"/>
    <s v="Brasil + Dia a Dia + VGF2"/>
    <s v="Bronze + Dia a Dia + VGF2"/>
    <s v="Prata + Dia a Dia + VGF2"/>
    <s v="Ouro + Dia a Dia + VGF2"/>
    <s v="Estrela + Dia a Dia + VGF2"/>
    <n v="30"/>
    <n v="20"/>
    <n v="30"/>
    <n v="35"/>
    <n v="38"/>
    <n v="83.92"/>
    <n v="83.92"/>
    <n v="83.92"/>
    <n v="83.92"/>
    <n v="83.92"/>
    <n v="0"/>
    <n v="0"/>
    <n v="0"/>
    <n v="0"/>
    <n v="0"/>
    <n v="9.8000000000000007"/>
    <n v="11.2"/>
    <n v="9.8000000000000007"/>
    <n v="9.1"/>
    <n v="8.68"/>
    <n v="0"/>
    <n v="0"/>
    <n v="0"/>
    <n v="0"/>
    <n v="0"/>
    <n v="0"/>
    <n v="100"/>
    <n v="100"/>
    <n v="100"/>
    <n v="100"/>
  </r>
  <r>
    <n v="636908"/>
    <x v="1134"/>
    <n v="20220310"/>
    <m/>
    <s v="FRAGRANCE"/>
    <x v="430"/>
    <s v="SACOLA PP UNISEX 2022"/>
    <n v="1230470"/>
    <x v="1134"/>
    <n v="1"/>
    <s v="IN-LINE (EXCL NR)"/>
    <s v="PACK PRICE - MARKETING SET"/>
    <n v="0.49230000000000002"/>
    <m/>
    <n v="1.282"/>
    <m/>
    <m/>
    <n v="3.99"/>
    <n v="4.99"/>
    <n v="632"/>
    <n v="632"/>
    <n v="175"/>
    <s v="WORK IN PROGRESS"/>
    <n v="134693804"/>
    <s v="NO INCENTIVE"/>
    <s v="N"/>
    <s v="Y"/>
    <s v="N"/>
    <s v="N"/>
    <x v="3"/>
    <n v="134728621"/>
    <n v="28"/>
    <n v="11"/>
    <n v="20230306"/>
    <s v="GIFTING/PRESENTS"/>
    <n v="15"/>
    <s v="Y"/>
    <s v="Tech rep lvl + Dia a Dia + VGF2"/>
    <s v="FULL PAYMENT"/>
    <m/>
    <n v="1205.5821000000001"/>
    <n v="395.35809999999998"/>
    <n v="54.31"/>
    <m/>
    <s v="CARTON/GIFT BAG"/>
    <s v="ORGANIZERS/CONTAINERS"/>
    <s v="IMPLEMENTS"/>
    <s v="UNISEX"/>
    <s v="AVON"/>
    <s v="AVON"/>
    <n v="1"/>
    <n v="34"/>
    <n v="100"/>
    <s v="N"/>
    <s v="N"/>
    <n v="52327"/>
    <n v="1"/>
    <s v="N"/>
    <m/>
    <m/>
    <m/>
    <m/>
    <m/>
    <m/>
    <m/>
    <m/>
    <s v="N"/>
    <m/>
    <m/>
    <n v="134728615"/>
    <x v="22"/>
    <m/>
    <n v="174"/>
    <s v="PRESENTES - EXTENSAO REVISTA DIGITAL 1"/>
    <s v="N"/>
    <m/>
    <s v="N"/>
    <s v="N"/>
    <n v="20230306"/>
    <m/>
    <n v="134693804"/>
    <s v="MIXED"/>
    <s v="Tech rep lvl"/>
    <s v="CosmÃ©ticos"/>
    <n v="1"/>
    <m/>
    <n v="0"/>
    <n v="0"/>
    <n v="100"/>
    <n v="134728620"/>
    <n v="999"/>
    <n v="2"/>
    <x v="19"/>
    <x v="25"/>
    <n v="0.49230000000000002"/>
    <n v="0.56259999999999999"/>
    <n v="0.49230000000000002"/>
    <n v="0.45710000000000001"/>
    <n v="0.436"/>
    <n v="3.99"/>
    <n v="3.99"/>
    <n v="3.99"/>
    <n v="3.99"/>
    <n v="3.99"/>
    <s v="Brasil + Dia a Dia + VGF2"/>
    <s v="Bronze + Dia a Dia + VGF2"/>
    <s v="Prata + Dia a Dia + VGF2"/>
    <s v="Ouro + Dia a Dia + VGF2"/>
    <s v="Estrela + Dia a Dia + VGF2"/>
    <n v="30"/>
    <n v="20"/>
    <n v="30"/>
    <n v="35"/>
    <n v="38"/>
    <n v="42.19"/>
    <n v="42.19"/>
    <n v="42.19"/>
    <n v="42.19"/>
    <n v="42.19"/>
    <n v="0"/>
    <n v="0"/>
    <n v="0"/>
    <n v="0"/>
    <n v="0"/>
    <n v="2.7930000000000001"/>
    <n v="3.1920000000000002"/>
    <n v="2.7930000000000001"/>
    <n v="2.5935000000000001"/>
    <n v="2.4738000000000002"/>
    <n v="0"/>
    <n v="0"/>
    <n v="0"/>
    <n v="0"/>
    <n v="0"/>
    <n v="0"/>
    <n v="100"/>
    <n v="100"/>
    <n v="100"/>
    <n v="100"/>
  </r>
  <r>
    <n v="593851"/>
    <x v="110"/>
    <n v="20180312"/>
    <m/>
    <s v="COLOR"/>
    <x v="431"/>
    <s v="COLOR TREND GLIMMERSTICK"/>
    <n v="1198883"/>
    <x v="110"/>
    <n v="1"/>
    <s v="IN-LINE (EXCL NR)"/>
    <s v="PACK PRICE - MARKETING SET"/>
    <n v="0.38059999999999999"/>
    <m/>
    <n v="1.171"/>
    <m/>
    <m/>
    <n v="9"/>
    <n v="13.99"/>
    <n v="764"/>
    <n v="764"/>
    <n v="175"/>
    <s v="WORK IN PROGRESS"/>
    <n v="134693865"/>
    <s v="NO INCENTIVE"/>
    <s v="N"/>
    <s v="N"/>
    <s v="N"/>
    <s v="N"/>
    <x v="3"/>
    <n v="134728759"/>
    <n v="28"/>
    <n v="11"/>
    <n v="20230306"/>
    <s v="GIFTING/PRESENTS"/>
    <n v="15"/>
    <s v="Y"/>
    <s v="Tech rep lvl + Dia a Dia + VGF2"/>
    <s v="FULL PAYMENT"/>
    <m/>
    <n v="2542.0770000000002"/>
    <n v="1647.433"/>
    <n v="76.069999999999993"/>
    <m/>
    <s v="LINER MECHANIC"/>
    <s v="LINER"/>
    <s v="EYE COLOR"/>
    <s v="FEMALE"/>
    <s v="COLOR TREND"/>
    <s v="COLOR TREND"/>
    <n v="1"/>
    <n v="33"/>
    <n v="100"/>
    <s v="N"/>
    <s v="N"/>
    <n v="51077"/>
    <n v="1"/>
    <s v="N"/>
    <m/>
    <m/>
    <m/>
    <m/>
    <m/>
    <m/>
    <m/>
    <m/>
    <s v="N"/>
    <m/>
    <m/>
    <n v="134728753"/>
    <x v="22"/>
    <m/>
    <n v="174"/>
    <s v="PRESENTES - EXTENSAO REVISTA DIGITAL 1"/>
    <s v="N"/>
    <m/>
    <s v="N"/>
    <s v="N"/>
    <n v="20230306"/>
    <m/>
    <n v="134693865"/>
    <s v="MIXED"/>
    <s v="Tech rep lvl"/>
    <s v="CosmÃ©ticos"/>
    <n v="1"/>
    <m/>
    <n v="0"/>
    <n v="0"/>
    <n v="100"/>
    <n v="134728758"/>
    <n v="999"/>
    <n v="2"/>
    <x v="19"/>
    <x v="26"/>
    <n v="0.38059999999999999"/>
    <n v="0.435"/>
    <n v="0.38059999999999999"/>
    <n v="0.35339999999999999"/>
    <n v="0.33710000000000001"/>
    <n v="9"/>
    <n v="9"/>
    <n v="9"/>
    <n v="9"/>
    <n v="9"/>
    <s v="Brasil + Dia a Dia + VGF2"/>
    <s v="Bronze + Dia a Dia + VGF2"/>
    <s v="Prata + Dia a Dia + VGF2"/>
    <s v="Ouro + Dia a Dia + VGF2"/>
    <s v="Estrela + Dia a Dia + VGF2"/>
    <n v="30"/>
    <n v="20"/>
    <n v="30"/>
    <n v="35"/>
    <n v="38"/>
    <n v="83.92"/>
    <n v="83.92"/>
    <n v="83.92"/>
    <n v="83.92"/>
    <n v="83.92"/>
    <n v="0"/>
    <n v="0"/>
    <n v="0"/>
    <n v="0"/>
    <n v="0"/>
    <n v="6.3"/>
    <n v="7.2"/>
    <n v="6.3"/>
    <n v="5.85"/>
    <n v="5.58"/>
    <n v="0"/>
    <n v="0"/>
    <n v="0"/>
    <n v="0"/>
    <n v="0"/>
    <n v="0"/>
    <n v="100"/>
    <n v="100"/>
    <n v="100"/>
    <n v="100"/>
  </r>
  <r>
    <n v="625770"/>
    <x v="297"/>
    <n v="20210302"/>
    <m/>
    <s v="COLOR"/>
    <x v="431"/>
    <s v="CT NEW BROW PENCIL"/>
    <n v="1222176"/>
    <x v="297"/>
    <n v="1"/>
    <s v="IN-LINE (EXCL NR)"/>
    <s v="PACK PRICE - MARKETING SET"/>
    <n v="0.38059999999999999"/>
    <m/>
    <n v="1.1080000000000001"/>
    <m/>
    <m/>
    <n v="8"/>
    <n v="12.99"/>
    <n v="764"/>
    <n v="764"/>
    <n v="175"/>
    <s v="WORK IN PROGRESS"/>
    <n v="134693865"/>
    <s v="NO INCENTIVE"/>
    <s v="N"/>
    <s v="Y"/>
    <s v="N"/>
    <s v="N"/>
    <x v="3"/>
    <n v="134728761"/>
    <n v="28"/>
    <n v="11"/>
    <n v="20230306"/>
    <s v="GIFTING/PRESENTS"/>
    <n v="15"/>
    <s v="Y"/>
    <s v="Tech rep lvl + Dia a Dia + VGF2"/>
    <s v="FULL PAYMENT"/>
    <m/>
    <n v="2259.6239999999998"/>
    <n v="1413.1120000000001"/>
    <n v="74.53"/>
    <m/>
    <s v="BROW LINER"/>
    <s v="BROW"/>
    <s v="EYE COLOR"/>
    <s v="FEMALE"/>
    <s v="COLOR TREND"/>
    <s v="COLOR TREND"/>
    <n v="1"/>
    <n v="33"/>
    <n v="100"/>
    <s v="N"/>
    <s v="N"/>
    <n v="50417"/>
    <n v="1"/>
    <s v="N"/>
    <m/>
    <m/>
    <m/>
    <m/>
    <m/>
    <m/>
    <m/>
    <m/>
    <s v="N"/>
    <m/>
    <m/>
    <n v="134728753"/>
    <x v="22"/>
    <m/>
    <n v="174"/>
    <s v="PRESENTES - EXTENSAO REVISTA DIGITAL 1"/>
    <s v="N"/>
    <m/>
    <s v="N"/>
    <s v="N"/>
    <n v="20230306"/>
    <m/>
    <n v="134693865"/>
    <s v="MIXED"/>
    <s v="Tech rep lvl"/>
    <s v="CosmÃ©ticos"/>
    <n v="1"/>
    <m/>
    <n v="0"/>
    <n v="0"/>
    <n v="100"/>
    <n v="134728760"/>
    <n v="999"/>
    <n v="2"/>
    <x v="19"/>
    <x v="26"/>
    <n v="0.38059999999999999"/>
    <n v="0.435"/>
    <n v="0.38059999999999999"/>
    <n v="0.35339999999999999"/>
    <n v="0.33710000000000001"/>
    <n v="8"/>
    <n v="8"/>
    <n v="8"/>
    <n v="8"/>
    <n v="8"/>
    <s v="Brasil + Dia a Dia + VGF2"/>
    <s v="Bronze + Dia a Dia + VGF2"/>
    <s v="Prata + Dia a Dia + VGF2"/>
    <s v="Ouro + Dia a Dia + VGF2"/>
    <s v="Estrela + Dia a Dia + VGF2"/>
    <n v="30"/>
    <n v="20"/>
    <n v="30"/>
    <n v="35"/>
    <n v="38"/>
    <n v="83.92"/>
    <n v="83.92"/>
    <n v="83.92"/>
    <n v="83.92"/>
    <n v="83.92"/>
    <n v="0"/>
    <n v="0"/>
    <n v="0"/>
    <n v="0"/>
    <n v="0"/>
    <n v="5.6"/>
    <n v="6.4"/>
    <n v="5.6"/>
    <n v="5.2"/>
    <n v="4.96"/>
    <n v="0"/>
    <n v="0"/>
    <n v="0"/>
    <n v="0"/>
    <n v="0"/>
    <n v="0"/>
    <n v="100"/>
    <n v="100"/>
    <n v="100"/>
    <n v="100"/>
  </r>
  <r>
    <n v="626540"/>
    <x v="142"/>
    <n v="20210317"/>
    <m/>
    <s v="COLOR"/>
    <x v="431"/>
    <s v="COLOR TREND SUPER LOOONG LENGTHENING MASCARA"/>
    <n v="1223381"/>
    <x v="142"/>
    <n v="1"/>
    <s v="IN-LINE (EXCL NR)"/>
    <s v="PACK PRICE - MARKETING SET"/>
    <n v="0.38059999999999999"/>
    <m/>
    <n v="2.028"/>
    <m/>
    <m/>
    <n v="14"/>
    <n v="21.99"/>
    <n v="764"/>
    <n v="764"/>
    <n v="175"/>
    <s v="WORK IN PROGRESS"/>
    <n v="134693865"/>
    <s v="NO INCENTIVE"/>
    <s v="N"/>
    <s v="N"/>
    <s v="N"/>
    <s v="N"/>
    <x v="3"/>
    <n v="134728755"/>
    <n v="28"/>
    <n v="11"/>
    <n v="20230306"/>
    <s v="GIFTING/PRESENTS"/>
    <n v="15"/>
    <s v="Y"/>
    <s v="Tech rep lvl + Dia a Dia + VGF2"/>
    <s v="FULL PAYMENT"/>
    <m/>
    <n v="3954.3420000000001"/>
    <n v="2404.9499999999998"/>
    <n v="73.36"/>
    <m/>
    <s v="MASCARA"/>
    <s v="MASCARA"/>
    <s v="EYE COLOR"/>
    <s v="FEMALE"/>
    <s v="COLOR TREND"/>
    <s v="COLOR TREND"/>
    <n v="1"/>
    <n v="33"/>
    <n v="100"/>
    <s v="N"/>
    <s v="N"/>
    <n v="50006"/>
    <n v="1"/>
    <s v="N"/>
    <m/>
    <m/>
    <m/>
    <m/>
    <m/>
    <m/>
    <m/>
    <m/>
    <s v="N"/>
    <m/>
    <m/>
    <n v="134728753"/>
    <x v="22"/>
    <m/>
    <n v="174"/>
    <s v="PRESENTES - EXTENSAO REVISTA DIGITAL 1"/>
    <s v="N"/>
    <m/>
    <s v="N"/>
    <s v="N"/>
    <n v="20230306"/>
    <m/>
    <n v="134693865"/>
    <s v="MIXED"/>
    <s v="Tech rep lvl"/>
    <s v="CosmÃ©ticos"/>
    <n v="1"/>
    <m/>
    <n v="0"/>
    <n v="0"/>
    <n v="100"/>
    <n v="134728754"/>
    <n v="999"/>
    <n v="2"/>
    <x v="19"/>
    <x v="26"/>
    <n v="0.38059999999999999"/>
    <n v="0.435"/>
    <n v="0.38059999999999999"/>
    <n v="0.35339999999999999"/>
    <n v="0.33710000000000001"/>
    <n v="14"/>
    <n v="14"/>
    <n v="14"/>
    <n v="14"/>
    <n v="14"/>
    <s v="Brasil + Dia a Dia + VGF2"/>
    <s v="Bronze + Dia a Dia + VGF2"/>
    <s v="Prata + Dia a Dia + VGF2"/>
    <s v="Ouro + Dia a Dia + VGF2"/>
    <s v="Estrela + Dia a Dia + VGF2"/>
    <n v="30"/>
    <n v="20"/>
    <n v="30"/>
    <n v="35"/>
    <n v="38"/>
    <n v="83.92"/>
    <n v="83.92"/>
    <n v="83.92"/>
    <n v="83.92"/>
    <n v="83.92"/>
    <n v="0"/>
    <n v="0"/>
    <n v="0"/>
    <n v="0"/>
    <n v="0"/>
    <n v="9.8000000000000007"/>
    <n v="11.2"/>
    <n v="9.8000000000000007"/>
    <n v="9.1"/>
    <n v="8.68"/>
    <n v="0"/>
    <n v="0"/>
    <n v="0"/>
    <n v="0"/>
    <n v="0"/>
    <n v="0"/>
    <n v="100"/>
    <n v="100"/>
    <n v="100"/>
    <n v="100"/>
  </r>
  <r>
    <n v="636908"/>
    <x v="1134"/>
    <n v="20220310"/>
    <m/>
    <s v="FRAGRANCE"/>
    <x v="431"/>
    <s v="SACOLA PP UNISEX 2022"/>
    <n v="1230470"/>
    <x v="1134"/>
    <n v="1"/>
    <s v="IN-LINE (EXCL NR)"/>
    <s v="PACK PRICE - MARKETING SET"/>
    <n v="0.49230000000000002"/>
    <m/>
    <n v="1.282"/>
    <m/>
    <m/>
    <n v="3.99"/>
    <n v="4.99"/>
    <n v="764"/>
    <n v="764"/>
    <n v="175"/>
    <s v="WORK IN PROGRESS"/>
    <n v="134693865"/>
    <s v="NO INCENTIVE"/>
    <s v="N"/>
    <s v="Y"/>
    <s v="N"/>
    <s v="N"/>
    <x v="3"/>
    <n v="134728757"/>
    <n v="28"/>
    <n v="11"/>
    <n v="20230306"/>
    <s v="GIFTING/PRESENTS"/>
    <n v="15"/>
    <s v="Y"/>
    <s v="Tech rep lvl + Dia a Dia + VGF2"/>
    <s v="FULL PAYMENT"/>
    <m/>
    <n v="1457.6699000000001"/>
    <n v="478.22190000000001"/>
    <n v="54.31"/>
    <m/>
    <s v="CARTON/GIFT BAG"/>
    <s v="ORGANIZERS/CONTAINERS"/>
    <s v="IMPLEMENTS"/>
    <s v="UNISEX"/>
    <s v="AVON"/>
    <s v="AVON"/>
    <n v="1"/>
    <n v="33"/>
    <n v="100"/>
    <s v="N"/>
    <s v="N"/>
    <n v="52327"/>
    <n v="1"/>
    <s v="N"/>
    <m/>
    <m/>
    <m/>
    <m/>
    <m/>
    <m/>
    <m/>
    <m/>
    <s v="N"/>
    <m/>
    <m/>
    <n v="134728753"/>
    <x v="22"/>
    <m/>
    <n v="174"/>
    <s v="PRESENTES - EXTENSAO REVISTA DIGITAL 1"/>
    <s v="N"/>
    <m/>
    <s v="N"/>
    <s v="N"/>
    <n v="20230306"/>
    <m/>
    <n v="134693865"/>
    <s v="MIXED"/>
    <s v="Tech rep lvl"/>
    <s v="CosmÃ©ticos"/>
    <n v="1"/>
    <m/>
    <n v="0"/>
    <n v="0"/>
    <n v="100"/>
    <n v="134728756"/>
    <n v="999"/>
    <n v="2"/>
    <x v="19"/>
    <x v="26"/>
    <n v="0.49230000000000002"/>
    <n v="0.56259999999999999"/>
    <n v="0.49230000000000002"/>
    <n v="0.45710000000000001"/>
    <n v="0.436"/>
    <n v="3.99"/>
    <n v="3.99"/>
    <n v="3.99"/>
    <n v="3.99"/>
    <n v="3.99"/>
    <s v="Brasil + Dia a Dia + VGF2"/>
    <s v="Bronze + Dia a Dia + VGF2"/>
    <s v="Prata + Dia a Dia + VGF2"/>
    <s v="Ouro + Dia a Dia + VGF2"/>
    <s v="Estrela + Dia a Dia + VGF2"/>
    <n v="30"/>
    <n v="20"/>
    <n v="30"/>
    <n v="35"/>
    <n v="38"/>
    <n v="42.19"/>
    <n v="42.19"/>
    <n v="42.19"/>
    <n v="42.19"/>
    <n v="42.19"/>
    <n v="0"/>
    <n v="0"/>
    <n v="0"/>
    <n v="0"/>
    <n v="0"/>
    <n v="2.7930000000000001"/>
    <n v="3.1920000000000002"/>
    <n v="2.7930000000000001"/>
    <n v="2.5935000000000001"/>
    <n v="2.4738000000000002"/>
    <n v="0"/>
    <n v="0"/>
    <n v="0"/>
    <n v="0"/>
    <n v="0"/>
    <n v="0"/>
    <n v="100"/>
    <n v="100"/>
    <n v="100"/>
    <n v="100"/>
  </r>
  <r>
    <n v="621421"/>
    <x v="617"/>
    <n v="20200310"/>
    <m/>
    <s v="COLOR"/>
    <x v="432"/>
    <s v="AVON MASCARA MULTIBENEFICIO GENIUS PARA CILIOS"/>
    <n v="1220643"/>
    <x v="617"/>
    <n v="1"/>
    <s v="IN-LINE (EXCL NR)"/>
    <s v="PACK PRICE - MARKETING SET"/>
    <n v="0.38059999999999999"/>
    <m/>
    <n v="3.698"/>
    <m/>
    <m/>
    <n v="31.11"/>
    <n v="45.99"/>
    <n v="246"/>
    <n v="246"/>
    <n v="175"/>
    <s v="WORK IN PROGRESS"/>
    <n v="134693976"/>
    <s v="NO INCENTIVE"/>
    <s v="N"/>
    <s v="Y"/>
    <s v="N"/>
    <s v="N"/>
    <x v="3"/>
    <n v="134728821"/>
    <n v="28"/>
    <n v="11"/>
    <n v="20230306"/>
    <s v="GIFTING/PRESENTS"/>
    <n v="15"/>
    <s v="Y"/>
    <s v="Tech rep lvl + Dia a Dia + VGF2"/>
    <s v="FULL PAYMENT"/>
    <m/>
    <n v="2826.1381999999999"/>
    <n v="1916.4302"/>
    <n v="78.14"/>
    <m/>
    <s v="MASCARA"/>
    <s v="MASCARA"/>
    <s v="EYE COLOR"/>
    <s v="FEMALE"/>
    <s v="AVON TRUE"/>
    <s v="AVON TRUE COLOR"/>
    <n v="1"/>
    <n v="33"/>
    <n v="100"/>
    <s v="N"/>
    <s v="N"/>
    <n v="50433"/>
    <n v="1"/>
    <s v="N"/>
    <m/>
    <m/>
    <m/>
    <m/>
    <m/>
    <m/>
    <m/>
    <m/>
    <s v="N"/>
    <m/>
    <m/>
    <n v="134728819"/>
    <x v="23"/>
    <m/>
    <n v="174"/>
    <s v="PRESENTES - EXTENSAO REVISTA DIGITAL 1"/>
    <s v="N"/>
    <m/>
    <s v="N"/>
    <s v="N"/>
    <n v="20230306"/>
    <m/>
    <n v="134693976"/>
    <s v="MIXED"/>
    <s v="Tech rep lvl"/>
    <s v="CosmÃ©ticos"/>
    <n v="1"/>
    <m/>
    <n v="0"/>
    <n v="0"/>
    <n v="100"/>
    <n v="134728820"/>
    <n v="999"/>
    <n v="2"/>
    <x v="18"/>
    <x v="27"/>
    <n v="0.38059999999999999"/>
    <n v="0.435"/>
    <n v="0.38059999999999999"/>
    <n v="0.35339999999999999"/>
    <n v="0.33710000000000001"/>
    <n v="31.11"/>
    <n v="31.11"/>
    <n v="31.11"/>
    <n v="31.11"/>
    <n v="31.11"/>
    <s v="Brasil + Dia a Dia + VGF2"/>
    <s v="Bronze + Dia a Dia + VGF2"/>
    <s v="Prata + Dia a Dia + VGF2"/>
    <s v="Ouro + Dia a Dia + VGF2"/>
    <s v="Estrela + Dia a Dia + VGF2"/>
    <n v="30"/>
    <n v="20"/>
    <n v="30"/>
    <n v="35"/>
    <n v="38"/>
    <n v="83.92"/>
    <n v="83.92"/>
    <n v="83.92"/>
    <n v="83.92"/>
    <n v="83.92"/>
    <n v="0"/>
    <n v="0"/>
    <n v="0"/>
    <n v="0"/>
    <n v="0"/>
    <n v="21.777000000000001"/>
    <n v="24.888000000000002"/>
    <n v="21.777000000000001"/>
    <n v="20.221499999999999"/>
    <n v="19.2882"/>
    <n v="0"/>
    <n v="0"/>
    <n v="0"/>
    <n v="0"/>
    <n v="0"/>
    <n v="0"/>
    <n v="100"/>
    <n v="100"/>
    <n v="100"/>
    <n v="100"/>
  </r>
  <r>
    <n v="635972"/>
    <x v="498"/>
    <n v="20230304"/>
    <m/>
    <s v="COLOR"/>
    <x v="432"/>
    <s v="AVON QUEEN BEE EYESHADOW PALETTE"/>
    <n v="1229735"/>
    <x v="498"/>
    <n v="1"/>
    <s v="IN-LINE (EXCL NR)"/>
    <s v="PACK PRICE - MARKETING SET"/>
    <n v="0.38059999999999999"/>
    <m/>
    <n v="8.6229999999999993"/>
    <m/>
    <m/>
    <n v="63.8"/>
    <n v="84.99"/>
    <n v="246"/>
    <n v="246"/>
    <n v="175"/>
    <s v="WORK IN PROGRESS"/>
    <n v="134693976"/>
    <s v="NO INCENTIVE"/>
    <s v="N"/>
    <s v="Y"/>
    <s v="N"/>
    <s v="N"/>
    <x v="3"/>
    <n v="134728823"/>
    <n v="28"/>
    <n v="11"/>
    <n v="20230306"/>
    <s v="GIFTING/PRESENTS"/>
    <n v="15"/>
    <s v="Y"/>
    <s v="Tech rep lvl + Dia a Dia + VGF2"/>
    <s v="FULL PAYMENT"/>
    <m/>
    <n v="5795.8089"/>
    <n v="3674.5509000000002"/>
    <n v="75.14"/>
    <m/>
    <s v="EYESHADOW POWDER + THAN 4"/>
    <s v="EYESHADOW"/>
    <s v="EYE COLOR"/>
    <s v="FEMALE"/>
    <s v="AVON"/>
    <s v="AVON"/>
    <n v="1"/>
    <n v="33"/>
    <n v="100"/>
    <s v="N"/>
    <s v="N"/>
    <n v="52548"/>
    <n v="1"/>
    <s v="N"/>
    <m/>
    <m/>
    <m/>
    <m/>
    <m/>
    <m/>
    <m/>
    <m/>
    <s v="N"/>
    <m/>
    <m/>
    <n v="134728819"/>
    <x v="23"/>
    <m/>
    <n v="174"/>
    <s v="PRESENTES - EXTENSAO REVISTA DIGITAL 1"/>
    <s v="N"/>
    <m/>
    <s v="N"/>
    <s v="N"/>
    <n v="20230306"/>
    <m/>
    <n v="134693976"/>
    <s v="MIXED"/>
    <s v="Tech rep lvl"/>
    <s v="CosmÃ©ticos"/>
    <n v="1"/>
    <m/>
    <n v="0"/>
    <n v="0"/>
    <n v="100"/>
    <n v="134728822"/>
    <n v="999"/>
    <n v="2"/>
    <x v="18"/>
    <x v="27"/>
    <n v="0.38059999999999999"/>
    <n v="0.435"/>
    <n v="0.38059999999999999"/>
    <n v="0.35339999999999999"/>
    <n v="0.33710000000000001"/>
    <n v="63.8"/>
    <n v="63.8"/>
    <n v="63.8"/>
    <n v="63.8"/>
    <n v="63.8"/>
    <s v="Brasil + Dia a Dia + VGF2"/>
    <s v="Bronze + Dia a Dia + VGF2"/>
    <s v="Prata + Dia a Dia + VGF2"/>
    <s v="Ouro + Dia a Dia + VGF2"/>
    <s v="Estrela + Dia a Dia + VGF2"/>
    <n v="30"/>
    <n v="20"/>
    <n v="30"/>
    <n v="35"/>
    <n v="38"/>
    <n v="83.92"/>
    <n v="83.92"/>
    <n v="83.92"/>
    <n v="83.92"/>
    <n v="83.92"/>
    <n v="0"/>
    <n v="0"/>
    <n v="0"/>
    <n v="0"/>
    <n v="0"/>
    <n v="44.66"/>
    <n v="51.04"/>
    <n v="44.66"/>
    <n v="41.47"/>
    <n v="39.555999999999997"/>
    <n v="0"/>
    <n v="0"/>
    <n v="0"/>
    <n v="0"/>
    <n v="0"/>
    <n v="0"/>
    <n v="100"/>
    <n v="100"/>
    <n v="100"/>
    <n v="100"/>
  </r>
  <r>
    <n v="636908"/>
    <x v="1134"/>
    <n v="20220310"/>
    <m/>
    <s v="FRAGRANCE"/>
    <x v="432"/>
    <s v="SACOLA PP UNISEX 2022"/>
    <n v="1230470"/>
    <x v="1134"/>
    <n v="1"/>
    <s v="IN-LINE (EXCL NR)"/>
    <s v="PACK PRICE - MARKETING SET"/>
    <n v="0.49230000000000002"/>
    <m/>
    <n v="1.282"/>
    <m/>
    <m/>
    <n v="4.99"/>
    <n v="4.99"/>
    <n v="246"/>
    <n v="246"/>
    <n v="175"/>
    <s v="WORK IN PROGRESS"/>
    <n v="134693976"/>
    <s v="NO INCENTIVE"/>
    <s v="N"/>
    <s v="N"/>
    <s v="N"/>
    <s v="N"/>
    <x v="3"/>
    <n v="134728825"/>
    <n v="28"/>
    <n v="11"/>
    <n v="20230306"/>
    <s v="GIFTING/PRESENTS"/>
    <n v="15"/>
    <s v="Y"/>
    <s v="Tech rep lvl + Dia a Dia + VGF2"/>
    <s v="FULL PAYMENT"/>
    <m/>
    <n v="586.31899999999996"/>
    <n v="270.947"/>
    <n v="63.47"/>
    <m/>
    <s v="CARTON/GIFT BAG"/>
    <s v="ORGANIZERS/CONTAINERS"/>
    <s v="IMPLEMENTS"/>
    <s v="UNISEX"/>
    <s v="AVON"/>
    <s v="AVON"/>
    <n v="1"/>
    <n v="33"/>
    <n v="100"/>
    <s v="N"/>
    <s v="N"/>
    <n v="52327"/>
    <n v="1"/>
    <s v="N"/>
    <m/>
    <m/>
    <m/>
    <m/>
    <m/>
    <m/>
    <m/>
    <m/>
    <s v="N"/>
    <m/>
    <m/>
    <n v="134728819"/>
    <x v="23"/>
    <m/>
    <n v="174"/>
    <s v="PRESENTES - EXTENSAO REVISTA DIGITAL 1"/>
    <s v="N"/>
    <m/>
    <s v="N"/>
    <s v="N"/>
    <n v="20230306"/>
    <m/>
    <n v="134693976"/>
    <s v="MIXED"/>
    <s v="Tech rep lvl"/>
    <s v="CosmÃ©ticos"/>
    <n v="1"/>
    <m/>
    <n v="0"/>
    <n v="0"/>
    <n v="100"/>
    <n v="134728824"/>
    <n v="999"/>
    <n v="2"/>
    <x v="18"/>
    <x v="27"/>
    <n v="0.49230000000000002"/>
    <n v="0.56259999999999999"/>
    <n v="0.49230000000000002"/>
    <n v="0.45710000000000001"/>
    <n v="0.436"/>
    <n v="4.99"/>
    <n v="4.99"/>
    <n v="4.99"/>
    <n v="4.99"/>
    <n v="4.99"/>
    <s v="Brasil + Dia a Dia + VGF2"/>
    <s v="Bronze + Dia a Dia + VGF2"/>
    <s v="Prata + Dia a Dia + VGF2"/>
    <s v="Ouro + Dia a Dia + VGF2"/>
    <s v="Estrela + Dia a Dia + VGF2"/>
    <n v="30"/>
    <n v="20"/>
    <n v="30"/>
    <n v="35"/>
    <n v="38"/>
    <n v="42.19"/>
    <n v="42.19"/>
    <n v="42.19"/>
    <n v="42.19"/>
    <n v="42.19"/>
    <n v="0"/>
    <n v="0"/>
    <n v="0"/>
    <n v="0"/>
    <n v="0"/>
    <n v="3.4929999999999999"/>
    <n v="3.992"/>
    <n v="3.4929999999999999"/>
    <n v="3.2435"/>
    <n v="3.0937999999999999"/>
    <n v="0"/>
    <n v="0"/>
    <n v="0"/>
    <n v="0"/>
    <n v="0"/>
    <n v="0"/>
    <n v="100"/>
    <n v="100"/>
    <n v="100"/>
    <n v="100"/>
  </r>
  <r>
    <n v="627870"/>
    <x v="1135"/>
    <n v="20210315"/>
    <m/>
    <s v="TOILETRIES"/>
    <x v="433"/>
    <s v="DISNEY FROZEN BAR SOAPS"/>
    <n v="1224296"/>
    <x v="1135"/>
    <n v="1"/>
    <s v="IN-LINE (EXCL NR)"/>
    <s v="PACK PRICE - MARKETING SET"/>
    <n v="0.63239999999999996"/>
    <m/>
    <n v="2.9910000000000001"/>
    <m/>
    <m/>
    <n v="15.38"/>
    <n v="16.989999999999998"/>
    <n v="4243"/>
    <n v="4243"/>
    <n v="183"/>
    <s v="WORK IN PROGRESS"/>
    <n v="134694013"/>
    <s v="NO INCENTIVE"/>
    <s v="N"/>
    <s v="Y"/>
    <s v="N"/>
    <s v="N"/>
    <x v="3"/>
    <n v="134728867"/>
    <n v="28"/>
    <n v="11"/>
    <n v="20230306"/>
    <s v="GIFTING/PRESENTS"/>
    <n v="15"/>
    <s v="Y"/>
    <s v="Tech rep lvl + Moda &amp; Casa + VGF2"/>
    <s v="FULL PAYMENT"/>
    <m/>
    <n v="41268.741800000003"/>
    <n v="28577.928800000002"/>
    <n v="73.86"/>
    <m/>
    <s v="SOAP BAR"/>
    <s v="SOAP"/>
    <s v="WASH"/>
    <s v="FEMALE"/>
    <s v="DISNEY BRAND"/>
    <s v="FROZEN"/>
    <n v="1"/>
    <n v="50"/>
    <n v="100"/>
    <s v="N"/>
    <s v="N"/>
    <n v="51787"/>
    <n v="1"/>
    <s v="N"/>
    <m/>
    <m/>
    <m/>
    <m/>
    <m/>
    <m/>
    <m/>
    <m/>
    <s v="N"/>
    <n v="73976330"/>
    <s v="Extensao Revista Digital"/>
    <n v="134728861"/>
    <x v="24"/>
    <m/>
    <n v="182"/>
    <s v="PRESENTES - EXTENSAO REVISTA DIGITAL 5"/>
    <s v="N"/>
    <m/>
    <s v="N"/>
    <s v="N"/>
    <n v="20230306"/>
    <m/>
    <n v="134694013"/>
    <s v="MIXED"/>
    <s v="Tech rep lvl"/>
    <s v="Moda &amp; Casa"/>
    <n v="1"/>
    <m/>
    <n v="0"/>
    <n v="0"/>
    <n v="100"/>
    <n v="134728866"/>
    <n v="999"/>
    <n v="3"/>
    <x v="20"/>
    <x v="28"/>
    <n v="0.63239999999999996"/>
    <n v="0.63239999999999996"/>
    <n v="0.63239999999999996"/>
    <n v="0.63239999999999996"/>
    <n v="0.63239999999999996"/>
    <n v="15.38"/>
    <n v="15.38"/>
    <n v="15.38"/>
    <n v="15.38"/>
    <n v="15.38"/>
    <s v="Brasil + Moda &amp; Casa + VGF2"/>
    <s v="Bronze + Moda &amp; Casa + VGF2"/>
    <s v="Prata + Moda &amp; Casa + VGF2"/>
    <s v="Ouro + Moda &amp; Casa + VGF2"/>
    <s v="Estrela + Moda &amp; Casa + VGF2"/>
    <n v="15"/>
    <n v="15"/>
    <n v="15"/>
    <n v="15"/>
    <n v="15"/>
    <n v="27.68"/>
    <n v="27.68"/>
    <n v="27.68"/>
    <n v="27.68"/>
    <n v="27.68"/>
    <n v="5"/>
    <n v="5"/>
    <n v="5"/>
    <n v="5"/>
    <n v="5"/>
    <n v="13.073"/>
    <n v="13.073"/>
    <n v="13.073"/>
    <n v="13.073"/>
    <n v="13.073"/>
    <n v="0"/>
    <n v="0"/>
    <n v="0"/>
    <n v="0"/>
    <n v="0"/>
    <n v="0"/>
    <n v="100"/>
    <n v="100"/>
    <n v="100"/>
    <n v="100"/>
  </r>
  <r>
    <n v="627871"/>
    <x v="1136"/>
    <n v="20210315"/>
    <m/>
    <s v="TOILETRIES"/>
    <x v="433"/>
    <s v="DISNEY FROZEN COLOGNE RELABEL LATAM"/>
    <n v="1224297"/>
    <x v="1136"/>
    <n v="1"/>
    <s v="IN-LINE (EXCL NR)"/>
    <s v="PACK PRICE - MARKETING SET"/>
    <n v="0.51829999999999998"/>
    <m/>
    <n v="1.647"/>
    <m/>
    <m/>
    <n v="10.26"/>
    <n v="16.989999999999998"/>
    <n v="4243"/>
    <n v="4243"/>
    <n v="183"/>
    <s v="WORK IN PROGRESS"/>
    <n v="134694013"/>
    <s v="NO INCENTIVE"/>
    <s v="N"/>
    <s v="Y"/>
    <s v="N"/>
    <s v="N"/>
    <x v="3"/>
    <n v="134728869"/>
    <n v="28"/>
    <n v="11"/>
    <n v="20230306"/>
    <s v="GIFTING/PRESENTS"/>
    <n v="15"/>
    <s v="Y"/>
    <s v="Tech rep lvl + Moda &amp; Casa + VGF2"/>
    <s v="FULL PAYMENT"/>
    <m/>
    <n v="22563.247200000002"/>
    <n v="15575.0262"/>
    <n v="73.67"/>
    <m/>
    <s v="COLOGNE SPLASH"/>
    <s v="EDP/EDT/COLOGNE"/>
    <s v="FRAGRANCE JUICES"/>
    <s v="FEMALE"/>
    <s v="DISNEY BRAND"/>
    <s v="FROZEN"/>
    <n v="1"/>
    <n v="50"/>
    <n v="100"/>
    <s v="N"/>
    <s v="N"/>
    <n v="51789"/>
    <n v="1"/>
    <s v="N"/>
    <m/>
    <m/>
    <m/>
    <m/>
    <m/>
    <m/>
    <m/>
    <m/>
    <s v="N"/>
    <n v="73976330"/>
    <s v="Extensao Revista Digital"/>
    <n v="134728861"/>
    <x v="24"/>
    <m/>
    <n v="182"/>
    <s v="PRESENTES - EXTENSAO REVISTA DIGITAL 5"/>
    <s v="N"/>
    <m/>
    <s v="N"/>
    <s v="N"/>
    <n v="20230306"/>
    <m/>
    <n v="134694013"/>
    <s v="MIXED"/>
    <s v="Tech rep lvl"/>
    <s v="Moda &amp; Casa"/>
    <n v="1"/>
    <m/>
    <n v="0"/>
    <n v="0"/>
    <n v="100"/>
    <n v="134728868"/>
    <n v="999"/>
    <n v="3"/>
    <x v="20"/>
    <x v="28"/>
    <n v="0.51829999999999998"/>
    <n v="0.51829999999999998"/>
    <n v="0.51829999999999998"/>
    <n v="0.51829999999999998"/>
    <n v="0.51829999999999998"/>
    <n v="10.26"/>
    <n v="10.26"/>
    <n v="10.26"/>
    <n v="10.26"/>
    <n v="10.26"/>
    <s v="Brasil + Moda &amp; Casa + VGF2"/>
    <s v="Bronze + Moda &amp; Casa + VGF2"/>
    <s v="Prata + Moda &amp; Casa + VGF2"/>
    <s v="Ouro + Moda &amp; Casa + VGF2"/>
    <s v="Estrela + Moda &amp; Casa + VGF2"/>
    <n v="15"/>
    <n v="15"/>
    <n v="15"/>
    <n v="15"/>
    <n v="15"/>
    <n v="55.81"/>
    <n v="55.81"/>
    <n v="55.81"/>
    <n v="55.81"/>
    <n v="55.81"/>
    <n v="5"/>
    <n v="5"/>
    <n v="5"/>
    <n v="5"/>
    <n v="5"/>
    <n v="8.7210000000000001"/>
    <n v="8.7210000000000001"/>
    <n v="8.7210000000000001"/>
    <n v="8.7210000000000001"/>
    <n v="8.7210000000000001"/>
    <n v="0"/>
    <n v="0"/>
    <n v="0"/>
    <n v="0"/>
    <n v="0"/>
    <n v="0"/>
    <n v="100"/>
    <n v="100"/>
    <n v="100"/>
    <n v="100"/>
  </r>
  <r>
    <n v="627873"/>
    <x v="1137"/>
    <n v="20210315"/>
    <m/>
    <s v="TOILETRIES"/>
    <x v="433"/>
    <s v="DISNEY FROZEN LIPBALM RELABEL LATAM"/>
    <n v="1224299"/>
    <x v="1137"/>
    <n v="1"/>
    <s v="IN-LINE (EXCL NR)"/>
    <s v="PACK PRICE - MARKETING SET"/>
    <n v="0.439"/>
    <m/>
    <n v="1.429"/>
    <m/>
    <m/>
    <n v="9.23"/>
    <n v="12.99"/>
    <n v="4243"/>
    <n v="4243"/>
    <n v="183"/>
    <s v="WORK IN PROGRESS"/>
    <n v="134694013"/>
    <s v="NO INCENTIVE"/>
    <s v="N"/>
    <s v="Y"/>
    <s v="N"/>
    <s v="N"/>
    <x v="3"/>
    <n v="134728863"/>
    <n v="28"/>
    <n v="11"/>
    <n v="20230306"/>
    <s v="GIFTING/PRESENTS"/>
    <n v="15"/>
    <s v="Y"/>
    <s v="Tech rep lvl + Moda &amp; Casa + VGF2"/>
    <s v="FULL PAYMENT"/>
    <m/>
    <n v="17192.508699999998"/>
    <n v="11129.261699999999"/>
    <n v="70.02"/>
    <m/>
    <s v="LIP BALM"/>
    <s v="LIP CARE"/>
    <s v="LIP CARE"/>
    <s v="FEMALE"/>
    <s v="DISNEY BRAND"/>
    <s v="FROZEN"/>
    <n v="1"/>
    <n v="50"/>
    <n v="100"/>
    <s v="N"/>
    <s v="N"/>
    <n v="52039"/>
    <n v="1"/>
    <s v="N"/>
    <m/>
    <m/>
    <m/>
    <m/>
    <m/>
    <m/>
    <m/>
    <m/>
    <s v="N"/>
    <n v="73976330"/>
    <s v="Extensao Revista Digital"/>
    <n v="134728861"/>
    <x v="24"/>
    <m/>
    <n v="182"/>
    <s v="PRESENTES - EXTENSAO REVISTA DIGITAL 5"/>
    <s v="N"/>
    <m/>
    <s v="N"/>
    <s v="N"/>
    <n v="20230306"/>
    <m/>
    <n v="134694013"/>
    <s v="MIXED"/>
    <s v="Tech rep lvl"/>
    <s v="Moda &amp; Casa"/>
    <n v="1"/>
    <m/>
    <n v="0"/>
    <n v="0"/>
    <n v="100"/>
    <n v="134728862"/>
    <n v="999"/>
    <n v="3"/>
    <x v="20"/>
    <x v="28"/>
    <n v="0.439"/>
    <n v="0.439"/>
    <n v="0.439"/>
    <n v="0.439"/>
    <n v="0.439"/>
    <n v="9.23"/>
    <n v="9.23"/>
    <n v="9.23"/>
    <n v="9.23"/>
    <n v="9.23"/>
    <s v="Brasil + Moda &amp; Casa + VGF2"/>
    <s v="Bronze + Moda &amp; Casa + VGF2"/>
    <s v="Prata + Moda &amp; Casa + VGF2"/>
    <s v="Ouro + Moda &amp; Casa + VGF2"/>
    <s v="Estrela + Moda &amp; Casa + VGF2"/>
    <n v="15"/>
    <n v="15"/>
    <n v="15"/>
    <n v="15"/>
    <n v="15"/>
    <n v="83.92"/>
    <n v="83.92"/>
    <n v="83.92"/>
    <n v="83.92"/>
    <n v="83.92"/>
    <n v="5"/>
    <n v="5"/>
    <n v="5"/>
    <n v="5"/>
    <n v="5"/>
    <n v="7.8455000000000004"/>
    <n v="7.8455000000000004"/>
    <n v="7.8455000000000004"/>
    <n v="7.8455000000000004"/>
    <n v="7.8455000000000004"/>
    <n v="0"/>
    <n v="0"/>
    <n v="0"/>
    <n v="0"/>
    <n v="0"/>
    <n v="0"/>
    <n v="100"/>
    <n v="100"/>
    <n v="100"/>
    <n v="100"/>
  </r>
  <r>
    <n v="636909"/>
    <x v="1113"/>
    <n v="20220310"/>
    <m/>
    <s v="FRAGRANCE"/>
    <x v="433"/>
    <s v="SACOLA P UNISEX 2022"/>
    <n v="1230471"/>
    <x v="1113"/>
    <n v="1"/>
    <s v="IN-LINE (EXCL NR)"/>
    <s v="PACK PRICE - MARKETING SET"/>
    <n v="0.49230000000000002"/>
    <m/>
    <n v="1.52"/>
    <m/>
    <m/>
    <n v="5.12"/>
    <n v="6.99"/>
    <n v="4243"/>
    <n v="4243"/>
    <n v="183"/>
    <s v="WORK IN PROGRESS"/>
    <n v="134694013"/>
    <s v="NO INCENTIVE"/>
    <s v="N"/>
    <s v="Y"/>
    <s v="N"/>
    <s v="N"/>
    <x v="3"/>
    <n v="134728865"/>
    <n v="28"/>
    <n v="11"/>
    <n v="20230306"/>
    <s v="GIFTING/PRESENTS"/>
    <n v="15"/>
    <s v="Y"/>
    <s v="Tech rep lvl + Dia a Dia + VGF2"/>
    <s v="FULL PAYMENT"/>
    <m/>
    <n v="10391.3969"/>
    <n v="3942.0369000000001"/>
    <n v="57.79"/>
    <m/>
    <s v="CARTON/GIFT BAG"/>
    <s v="ORGANIZERS/CONTAINERS"/>
    <s v="IMPLEMENTS"/>
    <s v="UNISEX"/>
    <s v="AVON"/>
    <s v="AVON"/>
    <n v="1"/>
    <n v="50"/>
    <n v="100"/>
    <s v="N"/>
    <s v="N"/>
    <n v="52336"/>
    <n v="1"/>
    <s v="N"/>
    <m/>
    <m/>
    <m/>
    <m/>
    <m/>
    <m/>
    <m/>
    <m/>
    <s v="N"/>
    <n v="73976330"/>
    <s v="Extensao Revista Digital"/>
    <n v="134728861"/>
    <x v="24"/>
    <m/>
    <n v="182"/>
    <s v="PRESENTES - EXTENSAO REVISTA DIGITAL 5"/>
    <s v="N"/>
    <m/>
    <s v="N"/>
    <s v="N"/>
    <n v="20230306"/>
    <m/>
    <n v="134694013"/>
    <s v="MIXED"/>
    <s v="Tech rep lvl"/>
    <s v="CosmÃ©ticos"/>
    <n v="1"/>
    <m/>
    <n v="0"/>
    <n v="0"/>
    <n v="100"/>
    <n v="134728864"/>
    <n v="999"/>
    <n v="2"/>
    <x v="20"/>
    <x v="28"/>
    <n v="0.49230000000000002"/>
    <n v="0.56259999999999999"/>
    <n v="0.49230000000000002"/>
    <n v="0.45710000000000001"/>
    <n v="0.436"/>
    <n v="5.12"/>
    <n v="5.12"/>
    <n v="5.12"/>
    <n v="5.12"/>
    <n v="5.12"/>
    <s v="Brasil + Dia a Dia + VGF2"/>
    <s v="Bronze + Dia a Dia + VGF2"/>
    <s v="Prata + Dia a Dia + VGF2"/>
    <s v="Ouro + Dia a Dia + VGF2"/>
    <s v="Estrela + Dia a Dia + VGF2"/>
    <n v="30"/>
    <n v="20"/>
    <n v="30"/>
    <n v="35"/>
    <n v="38"/>
    <n v="42.19"/>
    <n v="42.19"/>
    <n v="42.19"/>
    <n v="42.19"/>
    <n v="42.19"/>
    <n v="0"/>
    <n v="0"/>
    <n v="0"/>
    <n v="0"/>
    <n v="0"/>
    <n v="3.5840000000000001"/>
    <n v="4.0960000000000001"/>
    <n v="3.5840000000000001"/>
    <n v="3.3279999999999998"/>
    <n v="3.1743999999999999"/>
    <n v="0"/>
    <n v="0"/>
    <n v="0"/>
    <n v="0"/>
    <n v="0"/>
    <n v="0"/>
    <n v="100"/>
    <n v="100"/>
    <n v="100"/>
    <n v="100"/>
  </r>
  <r>
    <n v="638975"/>
    <x v="704"/>
    <n v="20230306"/>
    <m/>
    <s v="COLOR"/>
    <x v="434"/>
    <s v="3Q21 AVON H2O LIQUID LIP"/>
    <n v="1222996"/>
    <x v="704"/>
    <n v="2"/>
    <s v="NEW COI"/>
    <s v="ANY X FOR.."/>
    <n v="0.54369999999999996"/>
    <m/>
    <n v="2.6709999999999998"/>
    <m/>
    <m/>
    <n v="35.08"/>
    <n v="32.99"/>
    <n v="12810"/>
    <n v="12810"/>
    <n v="58"/>
    <s v="WORK IN PROGRESS"/>
    <n v="134695466"/>
    <s v="NO INCENTIVE"/>
    <s v="N"/>
    <s v="N"/>
    <s v="N"/>
    <s v="N"/>
    <x v="1"/>
    <n v="134695480"/>
    <n v="28"/>
    <n v="32"/>
    <n v="20230306"/>
    <s v="NET ITEM"/>
    <n v="15"/>
    <s v="Y"/>
    <s v="Tech rep lvl + Dia a Dia + VGF2"/>
    <s v="FULL PAYMENT"/>
    <m/>
    <n v="118697.996"/>
    <n v="84482.486000000004"/>
    <n v="81.8"/>
    <m/>
    <s v="LIQUID LIP COLOR"/>
    <s v="LIQUID LIP COLOR"/>
    <s v="LIP COLOR"/>
    <s v="FEMALE"/>
    <s v="AVON TRUE"/>
    <s v="AVON TRUE COLOR"/>
    <n v="0"/>
    <n v="50"/>
    <s v="14.29"/>
    <s v="N"/>
    <s v="N"/>
    <n v="41277"/>
    <m/>
    <s v="N"/>
    <m/>
    <m/>
    <m/>
    <m/>
    <m/>
    <m/>
    <m/>
    <m/>
    <s v="N"/>
    <n v="31603374"/>
    <s v="Final Folheto"/>
    <m/>
    <x v="0"/>
    <m/>
    <n v="58"/>
    <s v="FRAG - COLOR E TOILETRIES - EVENTO VERAO"/>
    <s v="N"/>
    <m/>
    <m/>
    <s v="N"/>
    <n v="20230306"/>
    <m/>
    <n v="134695466"/>
    <s v="MIXED"/>
    <s v="Tech rep lvl"/>
    <s v="CosmÃ©ticos"/>
    <n v="2"/>
    <m/>
    <n v="0"/>
    <n v="0"/>
    <n v="100"/>
    <n v="134695475"/>
    <n v="999"/>
    <n v="2"/>
    <x v="0"/>
    <x v="0"/>
    <n v="0.54369999999999996"/>
    <n v="0.54369999999999996"/>
    <n v="0.54369999999999996"/>
    <n v="0.54369999999999996"/>
    <n v="0.54369999999999996"/>
    <n v="35.08"/>
    <n v="40.090000000000003"/>
    <n v="35.08"/>
    <n v="32.57"/>
    <n v="31.07"/>
    <s v="Brasil + Dia a Dia + VGF2"/>
    <s v="Bronze + Dia a Dia + VGF2"/>
    <s v="Prata + Dia a Dia + VGF2"/>
    <s v="Ouro + Dia a Dia + VGF2"/>
    <s v="Estrela + Dia a Dia + VGF2"/>
    <n v="30"/>
    <n v="20"/>
    <n v="30"/>
    <n v="35"/>
    <n v="38"/>
    <n v="83.92"/>
    <n v="83.92"/>
    <n v="83.92"/>
    <n v="83.92"/>
    <n v="83.92"/>
    <n v="0"/>
    <n v="0"/>
    <n v="0"/>
    <n v="0"/>
    <n v="0"/>
    <n v="17.54"/>
    <n v="20.045000000000002"/>
    <n v="17.54"/>
    <n v="16.285"/>
    <n v="15.535"/>
    <n v="18.899999999999999"/>
    <n v="13.89"/>
    <n v="18.899999999999999"/>
    <n v="21.41"/>
    <n v="22.91"/>
    <n v="35"/>
    <n v="74"/>
    <n v="64"/>
    <n v="60"/>
    <n v="57"/>
  </r>
  <r>
    <n v="638976"/>
    <x v="705"/>
    <n v="20230306"/>
    <m/>
    <s v="COLOR"/>
    <x v="434"/>
    <s v="3Q21 AVON H2O LIQUID LIP"/>
    <n v="1222996"/>
    <x v="705"/>
    <n v="2"/>
    <s v="NEW COI"/>
    <s v="ANY X FOR.."/>
    <n v="0.54369999999999996"/>
    <m/>
    <n v="2.6709999999999998"/>
    <m/>
    <m/>
    <n v="35.08"/>
    <n v="32.99"/>
    <n v="5650"/>
    <n v="5650"/>
    <n v="58"/>
    <s v="WORK IN PROGRESS"/>
    <n v="134695466"/>
    <s v="NO INCENTIVE"/>
    <s v="N"/>
    <s v="N"/>
    <s v="N"/>
    <s v="N"/>
    <x v="1"/>
    <n v="134695476"/>
    <n v="28"/>
    <n v="32"/>
    <n v="20230306"/>
    <s v="NET ITEM"/>
    <n v="15"/>
    <s v="Y"/>
    <s v="Tech rep lvl + Dia a Dia + VGF2"/>
    <s v="FULL PAYMENT"/>
    <m/>
    <n v="52352.943700000003"/>
    <n v="37261.793700000002"/>
    <n v="81.8"/>
    <m/>
    <s v="LIQUID LIP COLOR"/>
    <s v="LIQUID LIP COLOR"/>
    <s v="LIP COLOR"/>
    <s v="FEMALE"/>
    <s v="AVON TRUE"/>
    <s v="AVON TRUE COLOR"/>
    <n v="0"/>
    <n v="50"/>
    <s v="14.29"/>
    <s v="N"/>
    <s v="N"/>
    <n v="41336"/>
    <m/>
    <s v="N"/>
    <m/>
    <m/>
    <m/>
    <m/>
    <m/>
    <m/>
    <m/>
    <m/>
    <s v="N"/>
    <n v="31603374"/>
    <s v="Final Folheto"/>
    <m/>
    <x v="0"/>
    <m/>
    <n v="58"/>
    <s v="FRAG - COLOR E TOILETRIES - EVENTO VERAO"/>
    <s v="N"/>
    <m/>
    <m/>
    <s v="N"/>
    <n v="20230306"/>
    <m/>
    <n v="134695466"/>
    <s v="MIXED"/>
    <s v="Tech rep lvl"/>
    <s v="CosmÃ©ticos"/>
    <n v="2"/>
    <m/>
    <n v="0"/>
    <n v="0"/>
    <n v="100"/>
    <n v="134695475"/>
    <n v="999"/>
    <n v="2"/>
    <x v="0"/>
    <x v="0"/>
    <n v="0.54369999999999996"/>
    <n v="0.54369999999999996"/>
    <n v="0.54369999999999996"/>
    <n v="0.54369999999999996"/>
    <n v="0.54369999999999996"/>
    <n v="35.08"/>
    <n v="40.090000000000003"/>
    <n v="35.08"/>
    <n v="32.57"/>
    <n v="31.07"/>
    <s v="Brasil + Dia a Dia + VGF2"/>
    <s v="Bronze + Dia a Dia + VGF2"/>
    <s v="Prata + Dia a Dia + VGF2"/>
    <s v="Ouro + Dia a Dia + VGF2"/>
    <s v="Estrela + Dia a Dia + VGF2"/>
    <n v="30"/>
    <n v="20"/>
    <n v="30"/>
    <n v="35"/>
    <n v="38"/>
    <n v="83.92"/>
    <n v="83.92"/>
    <n v="83.92"/>
    <n v="83.92"/>
    <n v="83.92"/>
    <n v="0"/>
    <n v="0"/>
    <n v="0"/>
    <n v="0"/>
    <n v="0"/>
    <n v="17.54"/>
    <n v="20.045000000000002"/>
    <n v="17.54"/>
    <n v="16.285"/>
    <n v="15.535"/>
    <n v="18.899999999999999"/>
    <n v="13.89"/>
    <n v="18.899999999999999"/>
    <n v="21.41"/>
    <n v="22.91"/>
    <n v="35"/>
    <n v="74"/>
    <n v="64"/>
    <n v="60"/>
    <n v="57"/>
  </r>
  <r>
    <n v="638977"/>
    <x v="706"/>
    <n v="20230306"/>
    <m/>
    <s v="COLOR"/>
    <x v="434"/>
    <s v="3Q21 AVON H2O LIQUID LIP"/>
    <n v="1222996"/>
    <x v="706"/>
    <n v="2"/>
    <s v="NEW COI"/>
    <s v="ANY X FOR.."/>
    <n v="0.54369999999999996"/>
    <m/>
    <n v="2.6709999999999998"/>
    <m/>
    <m/>
    <n v="35.08"/>
    <n v="32.99"/>
    <n v="15594"/>
    <n v="15594"/>
    <n v="58"/>
    <s v="WORK IN PROGRESS"/>
    <n v="134695466"/>
    <s v="NO INCENTIVE"/>
    <s v="N"/>
    <s v="N"/>
    <s v="N"/>
    <s v="N"/>
    <x v="1"/>
    <n v="134695482"/>
    <n v="28"/>
    <n v="32"/>
    <n v="20230306"/>
    <s v="NET ITEM"/>
    <n v="15"/>
    <s v="Y"/>
    <s v="Tech rep lvl + Dia a Dia + VGF2"/>
    <s v="FULL PAYMENT"/>
    <m/>
    <n v="144496.57190000001"/>
    <n v="102844.9979"/>
    <n v="81.8"/>
    <m/>
    <s v="LIQUID LIP COLOR"/>
    <s v="LIQUID LIP COLOR"/>
    <s v="LIP COLOR"/>
    <s v="FEMALE"/>
    <s v="AVON TRUE"/>
    <s v="AVON TRUE COLOR"/>
    <n v="0"/>
    <n v="50"/>
    <s v="14.29"/>
    <s v="N"/>
    <s v="N"/>
    <n v="41338"/>
    <m/>
    <s v="N"/>
    <m/>
    <m/>
    <m/>
    <m/>
    <m/>
    <m/>
    <m/>
    <m/>
    <s v="N"/>
    <n v="31603374"/>
    <s v="Final Folheto"/>
    <m/>
    <x v="0"/>
    <m/>
    <n v="58"/>
    <s v="FRAG - COLOR E TOILETRIES - EVENTO VERAO"/>
    <s v="N"/>
    <m/>
    <m/>
    <s v="N"/>
    <n v="20230306"/>
    <m/>
    <n v="134695466"/>
    <s v="MIXED"/>
    <s v="Tech rep lvl"/>
    <s v="CosmÃ©ticos"/>
    <n v="2"/>
    <m/>
    <n v="0"/>
    <n v="0"/>
    <n v="100"/>
    <n v="134695475"/>
    <n v="999"/>
    <n v="2"/>
    <x v="0"/>
    <x v="0"/>
    <n v="0.54369999999999996"/>
    <n v="0.54369999999999996"/>
    <n v="0.54369999999999996"/>
    <n v="0.54369999999999996"/>
    <n v="0.54369999999999996"/>
    <n v="35.08"/>
    <n v="40.090000000000003"/>
    <n v="35.08"/>
    <n v="32.57"/>
    <n v="31.07"/>
    <s v="Brasil + Dia a Dia + VGF2"/>
    <s v="Bronze + Dia a Dia + VGF2"/>
    <s v="Prata + Dia a Dia + VGF2"/>
    <s v="Ouro + Dia a Dia + VGF2"/>
    <s v="Estrela + Dia a Dia + VGF2"/>
    <n v="30"/>
    <n v="20"/>
    <n v="30"/>
    <n v="35"/>
    <n v="38"/>
    <n v="83.92"/>
    <n v="83.92"/>
    <n v="83.92"/>
    <n v="83.92"/>
    <n v="83.92"/>
    <n v="0"/>
    <n v="0"/>
    <n v="0"/>
    <n v="0"/>
    <n v="0"/>
    <n v="17.54"/>
    <n v="20.045000000000002"/>
    <n v="17.54"/>
    <n v="16.285"/>
    <n v="15.535"/>
    <n v="18.899999999999999"/>
    <n v="13.89"/>
    <n v="18.899999999999999"/>
    <n v="21.41"/>
    <n v="22.91"/>
    <n v="35"/>
    <n v="74"/>
    <n v="64"/>
    <n v="60"/>
    <n v="57"/>
  </r>
  <r>
    <n v="638978"/>
    <x v="707"/>
    <n v="20230306"/>
    <m/>
    <s v="COLOR"/>
    <x v="434"/>
    <s v="3Q21 AVON H2O LIQUID LIP"/>
    <n v="1222996"/>
    <x v="707"/>
    <n v="2"/>
    <s v="NEW COI"/>
    <s v="ANY X FOR.."/>
    <n v="0.54369999999999996"/>
    <m/>
    <n v="2.6709999999999998"/>
    <m/>
    <m/>
    <n v="35.08"/>
    <n v="32.99"/>
    <n v="11950"/>
    <n v="11950"/>
    <n v="58"/>
    <s v="WORK IN PROGRESS"/>
    <n v="134695466"/>
    <s v="NO INCENTIVE"/>
    <s v="N"/>
    <s v="N"/>
    <s v="N"/>
    <s v="N"/>
    <x v="1"/>
    <n v="134695481"/>
    <n v="28"/>
    <n v="32"/>
    <n v="20230306"/>
    <s v="NET ITEM"/>
    <n v="15"/>
    <s v="Y"/>
    <s v="Tech rep lvl + Dia a Dia + VGF2"/>
    <s v="FULL PAYMENT"/>
    <m/>
    <n v="110730.15949999999"/>
    <n v="78811.709499999997"/>
    <n v="81.8"/>
    <m/>
    <s v="LIQUID LIP COLOR"/>
    <s v="LIQUID LIP COLOR"/>
    <s v="LIP COLOR"/>
    <s v="FEMALE"/>
    <s v="AVON TRUE"/>
    <s v="AVON TRUE COLOR"/>
    <n v="0"/>
    <n v="50"/>
    <s v="14.29"/>
    <s v="N"/>
    <s v="N"/>
    <n v="41339"/>
    <m/>
    <s v="N"/>
    <m/>
    <m/>
    <m/>
    <m/>
    <m/>
    <m/>
    <m/>
    <m/>
    <s v="N"/>
    <n v="31603374"/>
    <s v="Final Folheto"/>
    <m/>
    <x v="0"/>
    <m/>
    <n v="58"/>
    <s v="FRAG - COLOR E TOILETRIES - EVENTO VERAO"/>
    <s v="N"/>
    <m/>
    <m/>
    <s v="N"/>
    <n v="20230306"/>
    <m/>
    <n v="134695466"/>
    <s v="MIXED"/>
    <s v="Tech rep lvl"/>
    <s v="CosmÃ©ticos"/>
    <n v="2"/>
    <m/>
    <n v="0"/>
    <n v="0"/>
    <n v="100"/>
    <n v="134695475"/>
    <n v="999"/>
    <n v="2"/>
    <x v="0"/>
    <x v="0"/>
    <n v="0.54369999999999996"/>
    <n v="0.54369999999999996"/>
    <n v="0.54369999999999996"/>
    <n v="0.54369999999999996"/>
    <n v="0.54369999999999996"/>
    <n v="35.08"/>
    <n v="40.090000000000003"/>
    <n v="35.08"/>
    <n v="32.57"/>
    <n v="31.07"/>
    <s v="Brasil + Dia a Dia + VGF2"/>
    <s v="Bronze + Dia a Dia + VGF2"/>
    <s v="Prata + Dia a Dia + VGF2"/>
    <s v="Ouro + Dia a Dia + VGF2"/>
    <s v="Estrela + Dia a Dia + VGF2"/>
    <n v="30"/>
    <n v="20"/>
    <n v="30"/>
    <n v="35"/>
    <n v="38"/>
    <n v="83.92"/>
    <n v="83.92"/>
    <n v="83.92"/>
    <n v="83.92"/>
    <n v="83.92"/>
    <n v="0"/>
    <n v="0"/>
    <n v="0"/>
    <n v="0"/>
    <n v="0"/>
    <n v="17.54"/>
    <n v="20.045000000000002"/>
    <n v="17.54"/>
    <n v="16.285"/>
    <n v="15.535"/>
    <n v="18.899999999999999"/>
    <n v="13.89"/>
    <n v="18.899999999999999"/>
    <n v="21.41"/>
    <n v="22.91"/>
    <n v="35"/>
    <n v="74"/>
    <n v="64"/>
    <n v="60"/>
    <n v="57"/>
  </r>
  <r>
    <n v="638979"/>
    <x v="708"/>
    <n v="20230306"/>
    <m/>
    <s v="COLOR"/>
    <x v="434"/>
    <s v="3Q21 AVON H2O LIQUID LIP"/>
    <n v="1222996"/>
    <x v="708"/>
    <n v="2"/>
    <s v="NEW COI"/>
    <s v="ANY X FOR.."/>
    <n v="0.54369999999999996"/>
    <m/>
    <n v="2.6709999999999998"/>
    <m/>
    <m/>
    <n v="35.08"/>
    <n v="32.99"/>
    <n v="12526"/>
    <n v="12526"/>
    <n v="58"/>
    <s v="WORK IN PROGRESS"/>
    <n v="134695466"/>
    <s v="NO INCENTIVE"/>
    <s v="N"/>
    <s v="N"/>
    <s v="N"/>
    <s v="N"/>
    <x v="1"/>
    <n v="134695477"/>
    <n v="28"/>
    <n v="32"/>
    <n v="20230306"/>
    <s v="NET ITEM"/>
    <n v="15"/>
    <s v="Y"/>
    <s v="Tech rep lvl + Dia a Dia + VGF2"/>
    <s v="FULL PAYMENT"/>
    <m/>
    <n v="116066.0721"/>
    <n v="82609.126099999994"/>
    <n v="81.8"/>
    <m/>
    <s v="LIQUID LIP COLOR"/>
    <s v="LIQUID LIP COLOR"/>
    <s v="LIP COLOR"/>
    <s v="FEMALE"/>
    <s v="AVON TRUE"/>
    <s v="AVON TRUE COLOR"/>
    <n v="0"/>
    <n v="50"/>
    <s v="14.29"/>
    <s v="N"/>
    <s v="N"/>
    <n v="41340"/>
    <m/>
    <s v="N"/>
    <m/>
    <m/>
    <m/>
    <m/>
    <m/>
    <m/>
    <m/>
    <m/>
    <s v="N"/>
    <n v="31603374"/>
    <s v="Final Folheto"/>
    <m/>
    <x v="0"/>
    <m/>
    <n v="58"/>
    <s v="FRAG - COLOR E TOILETRIES - EVENTO VERAO"/>
    <s v="N"/>
    <m/>
    <m/>
    <s v="N"/>
    <n v="20230306"/>
    <m/>
    <n v="134695466"/>
    <s v="MIXED"/>
    <s v="Tech rep lvl"/>
    <s v="CosmÃ©ticos"/>
    <n v="2"/>
    <m/>
    <n v="0"/>
    <n v="0"/>
    <n v="100"/>
    <n v="134695475"/>
    <n v="999"/>
    <n v="2"/>
    <x v="0"/>
    <x v="0"/>
    <n v="0.54369999999999996"/>
    <n v="0.54369999999999996"/>
    <n v="0.54369999999999996"/>
    <n v="0.54369999999999996"/>
    <n v="0.54369999999999996"/>
    <n v="35.08"/>
    <n v="40.090000000000003"/>
    <n v="35.08"/>
    <n v="32.57"/>
    <n v="31.07"/>
    <s v="Brasil + Dia a Dia + VGF2"/>
    <s v="Bronze + Dia a Dia + VGF2"/>
    <s v="Prata + Dia a Dia + VGF2"/>
    <s v="Ouro + Dia a Dia + VGF2"/>
    <s v="Estrela + Dia a Dia + VGF2"/>
    <n v="30"/>
    <n v="20"/>
    <n v="30"/>
    <n v="35"/>
    <n v="38"/>
    <n v="83.92"/>
    <n v="83.92"/>
    <n v="83.92"/>
    <n v="83.92"/>
    <n v="83.92"/>
    <n v="0"/>
    <n v="0"/>
    <n v="0"/>
    <n v="0"/>
    <n v="0"/>
    <n v="17.54"/>
    <n v="20.045000000000002"/>
    <n v="17.54"/>
    <n v="16.285"/>
    <n v="15.535"/>
    <n v="18.899999999999999"/>
    <n v="13.89"/>
    <n v="18.899999999999999"/>
    <n v="21.41"/>
    <n v="22.91"/>
    <n v="35"/>
    <n v="74"/>
    <n v="64"/>
    <n v="60"/>
    <n v="57"/>
  </r>
  <r>
    <n v="638980"/>
    <x v="709"/>
    <n v="20230306"/>
    <m/>
    <s v="COLOR"/>
    <x v="434"/>
    <s v="3Q21 AVON H2O LIQUID LIP"/>
    <n v="1222996"/>
    <x v="709"/>
    <n v="2"/>
    <s v="NEW COI"/>
    <s v="ANY X FOR.."/>
    <n v="0.54369999999999996"/>
    <m/>
    <n v="2.6709999999999998"/>
    <m/>
    <m/>
    <n v="35.08"/>
    <n v="32.99"/>
    <n v="9997"/>
    <n v="9997"/>
    <n v="58"/>
    <s v="WORK IN PROGRESS"/>
    <n v="134695466"/>
    <s v="NO INCENTIVE"/>
    <s v="N"/>
    <s v="N"/>
    <s v="N"/>
    <s v="N"/>
    <x v="1"/>
    <n v="134695478"/>
    <n v="28"/>
    <n v="32"/>
    <n v="20230306"/>
    <s v="NET ITEM"/>
    <n v="15"/>
    <s v="Y"/>
    <s v="Tech rep lvl + Dia a Dia + VGF2"/>
    <s v="FULL PAYMENT"/>
    <m/>
    <n v="92632.550399999993"/>
    <n v="65930.563399999999"/>
    <n v="81.8"/>
    <m/>
    <s v="LIQUID LIP COLOR"/>
    <s v="LIQUID LIP COLOR"/>
    <s v="LIP COLOR"/>
    <s v="FEMALE"/>
    <s v="AVON TRUE"/>
    <s v="AVON TRUE COLOR"/>
    <n v="0"/>
    <n v="50"/>
    <s v="14.29"/>
    <s v="N"/>
    <s v="N"/>
    <n v="41341"/>
    <m/>
    <s v="N"/>
    <m/>
    <m/>
    <m/>
    <m/>
    <m/>
    <m/>
    <m/>
    <m/>
    <s v="N"/>
    <n v="31603374"/>
    <s v="Final Folheto"/>
    <m/>
    <x v="0"/>
    <m/>
    <n v="58"/>
    <s v="FRAG - COLOR E TOILETRIES - EVENTO VERAO"/>
    <s v="N"/>
    <m/>
    <m/>
    <s v="N"/>
    <n v="20230306"/>
    <m/>
    <n v="134695466"/>
    <s v="MIXED"/>
    <s v="Tech rep lvl"/>
    <s v="CosmÃ©ticos"/>
    <n v="2"/>
    <m/>
    <n v="0"/>
    <n v="0"/>
    <n v="100"/>
    <n v="134695475"/>
    <n v="999"/>
    <n v="2"/>
    <x v="0"/>
    <x v="0"/>
    <n v="0.54369999999999996"/>
    <n v="0.54369999999999996"/>
    <n v="0.54369999999999996"/>
    <n v="0.54369999999999996"/>
    <n v="0.54369999999999996"/>
    <n v="35.08"/>
    <n v="40.090000000000003"/>
    <n v="35.08"/>
    <n v="32.57"/>
    <n v="31.07"/>
    <s v="Brasil + Dia a Dia + VGF2"/>
    <s v="Bronze + Dia a Dia + VGF2"/>
    <s v="Prata + Dia a Dia + VGF2"/>
    <s v="Ouro + Dia a Dia + VGF2"/>
    <s v="Estrela + Dia a Dia + VGF2"/>
    <n v="30"/>
    <n v="20"/>
    <n v="30"/>
    <n v="35"/>
    <n v="38"/>
    <n v="83.92"/>
    <n v="83.92"/>
    <n v="83.92"/>
    <n v="83.92"/>
    <n v="83.92"/>
    <n v="0"/>
    <n v="0"/>
    <n v="0"/>
    <n v="0"/>
    <n v="0"/>
    <n v="17.54"/>
    <n v="20.045000000000002"/>
    <n v="17.54"/>
    <n v="16.285"/>
    <n v="15.535"/>
    <n v="18.899999999999999"/>
    <n v="13.89"/>
    <n v="18.899999999999999"/>
    <n v="21.41"/>
    <n v="22.91"/>
    <n v="35"/>
    <n v="74"/>
    <n v="64"/>
    <n v="60"/>
    <n v="57"/>
  </r>
  <r>
    <n v="638981"/>
    <x v="710"/>
    <n v="20230306"/>
    <m/>
    <s v="COLOR"/>
    <x v="434"/>
    <s v="3Q21 AVON H2O LIQUID LIP"/>
    <n v="1222996"/>
    <x v="710"/>
    <n v="2"/>
    <s v="NEW COI"/>
    <s v="ANY X FOR.."/>
    <n v="0.54369999999999996"/>
    <m/>
    <n v="2.6709999999999998"/>
    <m/>
    <m/>
    <n v="35.08"/>
    <n v="32.99"/>
    <n v="14428"/>
    <n v="14428"/>
    <n v="58"/>
    <s v="WORK IN PROGRESS"/>
    <n v="134695466"/>
    <s v="NO INCENTIVE"/>
    <s v="N"/>
    <s v="N"/>
    <s v="N"/>
    <s v="N"/>
    <x v="1"/>
    <n v="134695479"/>
    <n v="28"/>
    <n v="32"/>
    <n v="20230306"/>
    <s v="NET ITEM"/>
    <n v="15"/>
    <s v="Y"/>
    <s v="Tech rep lvl + Dia a Dia + VGF2"/>
    <s v="FULL PAYMENT"/>
    <m/>
    <n v="133691.65169999999"/>
    <n v="95154.463699999993"/>
    <n v="81.8"/>
    <m/>
    <s v="LIQUID LIP COLOR"/>
    <s v="LIQUID LIP COLOR"/>
    <s v="LIP COLOR"/>
    <s v="FEMALE"/>
    <s v="AVON TRUE"/>
    <s v="AVON TRUE COLOR"/>
    <n v="0"/>
    <n v="50"/>
    <s v="14.29"/>
    <s v="N"/>
    <s v="N"/>
    <n v="41344"/>
    <m/>
    <s v="N"/>
    <m/>
    <m/>
    <m/>
    <m/>
    <m/>
    <m/>
    <m/>
    <m/>
    <s v="N"/>
    <n v="31603374"/>
    <s v="Final Folheto"/>
    <m/>
    <x v="0"/>
    <m/>
    <n v="58"/>
    <s v="FRAG - COLOR E TOILETRIES - EVENTO VERAO"/>
    <s v="N"/>
    <m/>
    <m/>
    <s v="N"/>
    <n v="20230306"/>
    <m/>
    <n v="134695466"/>
    <s v="MIXED"/>
    <s v="Tech rep lvl"/>
    <s v="CosmÃ©ticos"/>
    <n v="2"/>
    <m/>
    <n v="0"/>
    <n v="0"/>
    <n v="100"/>
    <n v="134695475"/>
    <n v="999"/>
    <n v="2"/>
    <x v="0"/>
    <x v="0"/>
    <n v="0.54369999999999996"/>
    <n v="0.54369999999999996"/>
    <n v="0.54369999999999996"/>
    <n v="0.54369999999999996"/>
    <n v="0.54369999999999996"/>
    <n v="35.08"/>
    <n v="40.090000000000003"/>
    <n v="35.08"/>
    <n v="32.57"/>
    <n v="31.07"/>
    <s v="Brasil + Dia a Dia + VGF2"/>
    <s v="Bronze + Dia a Dia + VGF2"/>
    <s v="Prata + Dia a Dia + VGF2"/>
    <s v="Ouro + Dia a Dia + VGF2"/>
    <s v="Estrela + Dia a Dia + VGF2"/>
    <n v="30"/>
    <n v="20"/>
    <n v="30"/>
    <n v="35"/>
    <n v="38"/>
    <n v="83.92"/>
    <n v="83.92"/>
    <n v="83.92"/>
    <n v="83.92"/>
    <n v="83.92"/>
    <n v="0"/>
    <n v="0"/>
    <n v="0"/>
    <n v="0"/>
    <n v="0"/>
    <n v="17.54"/>
    <n v="20.045000000000002"/>
    <n v="17.54"/>
    <n v="16.285"/>
    <n v="15.535"/>
    <n v="18.899999999999999"/>
    <n v="13.89"/>
    <n v="18.899999999999999"/>
    <n v="21.41"/>
    <n v="22.91"/>
    <n v="35"/>
    <n v="74"/>
    <n v="64"/>
    <n v="60"/>
    <n v="57"/>
  </r>
  <r>
    <n v="625972"/>
    <x v="820"/>
    <n v="20200310"/>
    <m/>
    <s v="FRAGRANCE"/>
    <x v="435"/>
    <s v="FAR..AWAY ORGINAL RESTAGE EDP BRAZIL"/>
    <n v="1200495"/>
    <x v="820"/>
    <n v="1"/>
    <s v="IN-LINE (EXCL NR)"/>
    <s v="PACK PRICE - MARKETING SET"/>
    <n v="0.68589999999999995"/>
    <m/>
    <n v="9.8010000000000002"/>
    <m/>
    <m/>
    <n v="40.950000000000003"/>
    <n v="81.900000000000006"/>
    <n v="16206"/>
    <n v="16206"/>
    <n v="30"/>
    <s v="WORK IN PROGRESS"/>
    <n v="134726830"/>
    <s v="NO INCENTIVE"/>
    <s v="N"/>
    <s v="N"/>
    <s v="N"/>
    <s v="N"/>
    <x v="1"/>
    <n v="135469925"/>
    <n v="28"/>
    <n v="32"/>
    <n v="20230306"/>
    <s v="NET ITEM"/>
    <n v="15"/>
    <s v="Y"/>
    <s v="Tech rep lvl + Dia a Dia + VGF2"/>
    <s v="FULL PAYMENT"/>
    <m/>
    <n v="442323.54869999998"/>
    <n v="283488.54269999999"/>
    <n v="82.55"/>
    <m/>
    <s v="EDP SPRAY"/>
    <s v="EDP/EDT/COLOGNE"/>
    <s v="FRAGRANCE JUICES"/>
    <s v="FEMALE"/>
    <s v="FAR AWAY FRANCHISE"/>
    <s v="FAR AWAY"/>
    <n v="0"/>
    <n v="33"/>
    <n v="100"/>
    <s v="N"/>
    <s v="N"/>
    <n v="41166"/>
    <n v="1"/>
    <s v="N"/>
    <m/>
    <m/>
    <m/>
    <m/>
    <m/>
    <m/>
    <m/>
    <m/>
    <s v="N"/>
    <m/>
    <m/>
    <n v="135469921"/>
    <x v="25"/>
    <m/>
    <n v="30"/>
    <s v="PERFUMARIA - 1"/>
    <s v="N"/>
    <m/>
    <s v="N"/>
    <s v="N"/>
    <n v="20230306"/>
    <m/>
    <n v="134726830"/>
    <s v="MIXED"/>
    <s v="Tech rep lvl"/>
    <s v="CosmÃ©ticos"/>
    <n v="1"/>
    <m/>
    <n v="0"/>
    <n v="0"/>
    <n v="100"/>
    <n v="135469924"/>
    <n v="999"/>
    <n v="2"/>
    <x v="21"/>
    <x v="29"/>
    <n v="0.68589999999999995"/>
    <n v="0.68589999999999995"/>
    <n v="0.68589999999999995"/>
    <n v="0.68589999999999995"/>
    <n v="0.68589999999999995"/>
    <n v="40.950000000000003"/>
    <n v="46.8"/>
    <n v="40.950000000000003"/>
    <n v="38.03"/>
    <n v="36.270000000000003"/>
    <s v="Brasil + Dia a Dia + VGF2"/>
    <s v="Bronze + Dia a Dia + VGF2"/>
    <s v="Prata + Dia a Dia + VGF2"/>
    <s v="Ouro + Dia a Dia + VGF2"/>
    <s v="Estrela + Dia a Dia + VGF2"/>
    <n v="30"/>
    <n v="20"/>
    <n v="30"/>
    <n v="35"/>
    <n v="38"/>
    <n v="45.79"/>
    <n v="45.79"/>
    <n v="45.79"/>
    <n v="45.79"/>
    <n v="45.79"/>
    <n v="0"/>
    <n v="0"/>
    <n v="0"/>
    <n v="0"/>
    <n v="0"/>
    <n v="40.950000000000003"/>
    <n v="46.8"/>
    <n v="40.950000000000003"/>
    <n v="38.03"/>
    <n v="36.270000000000003"/>
    <n v="40.950000000000003"/>
    <n v="35.1"/>
    <n v="40.950000000000003"/>
    <n v="43.87"/>
    <n v="45.63"/>
    <n v="50"/>
    <n v="57"/>
    <n v="50"/>
    <n v="46"/>
    <n v="44"/>
  </r>
  <r>
    <n v="630685"/>
    <x v="619"/>
    <n v="20220310"/>
    <m/>
    <s v="COLOR"/>
    <x v="435"/>
    <s v="AVON UNLIMITED DRAMA INSTANT LIFT MASCARA"/>
    <n v="1225974"/>
    <x v="619"/>
    <n v="1"/>
    <s v="IN-LINE (EXCL NR)"/>
    <s v="PACK PRICE - MARKETING SET"/>
    <n v="0.54369999999999996"/>
    <m/>
    <n v="4.7549999999999999"/>
    <m/>
    <m/>
    <n v="18.5"/>
    <n v="45.99"/>
    <n v="16206"/>
    <n v="16206"/>
    <n v="30"/>
    <s v="WORK IN PROGRESS"/>
    <n v="134726830"/>
    <s v="NO INCENTIVE"/>
    <s v="N"/>
    <s v="N"/>
    <s v="N"/>
    <s v="N"/>
    <x v="1"/>
    <n v="135469923"/>
    <n v="28"/>
    <n v="32"/>
    <n v="20230306"/>
    <s v="NET ITEM"/>
    <n v="15"/>
    <s v="Y"/>
    <s v="Tech rep lvl + Dia a Dia + VGF2"/>
    <s v="FULL PAYMENT"/>
    <m/>
    <n v="158401.97659999999"/>
    <n v="81342.446599999996"/>
    <n v="76.36"/>
    <m/>
    <s v="MASCARA"/>
    <s v="MASCARA"/>
    <s v="EYE COLOR"/>
    <s v="FEMALE"/>
    <s v="AVON"/>
    <s v="AVON"/>
    <n v="0"/>
    <n v="33"/>
    <n v="100"/>
    <s v="N"/>
    <s v="N"/>
    <n v="40369"/>
    <n v="1"/>
    <s v="N"/>
    <m/>
    <m/>
    <m/>
    <m/>
    <m/>
    <m/>
    <m/>
    <m/>
    <s v="N"/>
    <m/>
    <m/>
    <n v="135469921"/>
    <x v="25"/>
    <m/>
    <n v="30"/>
    <s v="PERFUMARIA - 1"/>
    <s v="N"/>
    <m/>
    <s v="N"/>
    <s v="N"/>
    <n v="20230306"/>
    <m/>
    <n v="134726830"/>
    <s v="MIXED"/>
    <s v="Tech rep lvl"/>
    <s v="CosmÃ©ticos"/>
    <n v="1"/>
    <m/>
    <n v="0"/>
    <n v="0"/>
    <n v="100"/>
    <n v="135469922"/>
    <n v="999"/>
    <n v="2"/>
    <x v="21"/>
    <x v="29"/>
    <n v="0.54369999999999996"/>
    <n v="0.54369999999999996"/>
    <n v="0.54369999999999996"/>
    <n v="0.54369999999999996"/>
    <n v="0.54369999999999996"/>
    <n v="18.5"/>
    <n v="21.14"/>
    <n v="18.5"/>
    <n v="17.18"/>
    <n v="16.39"/>
    <s v="Brasil + Dia a Dia + VGF2"/>
    <s v="Bronze + Dia a Dia + VGF2"/>
    <s v="Prata + Dia a Dia + VGF2"/>
    <s v="Ouro + Dia a Dia + VGF2"/>
    <s v="Estrela + Dia a Dia + VGF2"/>
    <n v="30"/>
    <n v="20"/>
    <n v="30"/>
    <n v="35"/>
    <n v="38"/>
    <n v="83.92"/>
    <n v="83.92"/>
    <n v="83.92"/>
    <n v="83.92"/>
    <n v="83.92"/>
    <n v="0"/>
    <n v="0"/>
    <n v="0"/>
    <n v="0"/>
    <n v="0"/>
    <n v="18.5"/>
    <n v="21.14"/>
    <n v="18.5"/>
    <n v="17.18"/>
    <n v="16.39"/>
    <n v="18.489999999999998"/>
    <n v="15.85"/>
    <n v="18.489999999999998"/>
    <n v="19.809999999999999"/>
    <n v="20.6"/>
    <n v="49"/>
    <n v="57"/>
    <n v="50"/>
    <n v="46"/>
    <n v="44"/>
  </r>
  <r>
    <n v="625972"/>
    <x v="820"/>
    <n v="20200310"/>
    <m/>
    <s v="FRAGRANCE"/>
    <x v="436"/>
    <s v="FAR..AWAY ORGINAL RESTAGE EDP BRAZIL"/>
    <n v="1200495"/>
    <x v="820"/>
    <n v="1"/>
    <s v="IN-LINE (EXCL NR)"/>
    <s v="REPRESENTATIVE OFFER"/>
    <n v="0.68589999999999995"/>
    <m/>
    <n v="9.8010000000000002"/>
    <m/>
    <m/>
    <n v="57.33"/>
    <n v="81.900000000000006"/>
    <n v="1"/>
    <n v="1"/>
    <n v="30"/>
    <s v="WORK IN PROGRESS"/>
    <n v="134726855"/>
    <s v="NO INCENTIVE"/>
    <s v="N"/>
    <s v="N"/>
    <s v="N"/>
    <s v="N"/>
    <x v="1"/>
    <n v="135469955"/>
    <n v="28"/>
    <n v="32"/>
    <n v="20230306"/>
    <s v="NET ITEM"/>
    <n v="15"/>
    <s v="Y"/>
    <s v="Tech rep lvl + Dia a Dia + VGF2"/>
    <s v="FULL PAYMENT"/>
    <m/>
    <n v="34.83"/>
    <n v="25.029"/>
    <n v="82.55"/>
    <m/>
    <s v="EDP SPRAY"/>
    <s v="EDP/EDT/COLOGNE"/>
    <s v="FRAGRANCE JUICES"/>
    <s v="FEMALE"/>
    <s v="FAR AWAY FRANCHISE"/>
    <s v="FAR AWAY"/>
    <n v="0"/>
    <n v="33"/>
    <n v="100"/>
    <s v="N"/>
    <s v="N"/>
    <n v="41166"/>
    <n v="1"/>
    <s v="N"/>
    <m/>
    <m/>
    <m/>
    <m/>
    <m/>
    <m/>
    <m/>
    <m/>
    <s v="N"/>
    <m/>
    <m/>
    <n v="135469951"/>
    <x v="26"/>
    <n v="134726830"/>
    <n v="30"/>
    <s v="PERFUMARIA - 1"/>
    <s v="N"/>
    <m/>
    <s v="N"/>
    <s v="N"/>
    <n v="20230306"/>
    <m/>
    <n v="134726855"/>
    <s v="MIXED"/>
    <s v="Tech rep lvl"/>
    <s v="CosmÃ©ticos"/>
    <n v="1"/>
    <m/>
    <n v="0"/>
    <n v="0"/>
    <n v="100"/>
    <n v="135469954"/>
    <n v="999"/>
    <n v="2"/>
    <x v="21"/>
    <x v="30"/>
    <n v="0.68589999999999995"/>
    <n v="0.68589999999999995"/>
    <n v="0.68589999999999995"/>
    <n v="0.68589999999999995"/>
    <n v="0.68589999999999995"/>
    <n v="57.33"/>
    <n v="65.52"/>
    <n v="57.33"/>
    <n v="53.24"/>
    <n v="50.78"/>
    <s v="Brasil + Dia a Dia + VGF2"/>
    <s v="Bronze + Dia a Dia + VGF2"/>
    <s v="Prata + Dia a Dia + VGF2"/>
    <s v="Ouro + Dia a Dia + VGF2"/>
    <s v="Estrela + Dia a Dia + VGF2"/>
    <n v="30"/>
    <n v="20"/>
    <n v="30"/>
    <n v="35"/>
    <n v="38"/>
    <n v="45.79"/>
    <n v="45.79"/>
    <n v="45.79"/>
    <n v="45.79"/>
    <n v="45.79"/>
    <n v="0"/>
    <n v="0"/>
    <n v="0"/>
    <n v="0"/>
    <n v="0"/>
    <n v="57.33"/>
    <n v="65.52"/>
    <n v="57.33"/>
    <n v="53.24"/>
    <n v="50.78"/>
    <n v="24.57"/>
    <n v="16.38"/>
    <n v="24.57"/>
    <n v="28.66"/>
    <n v="31.12"/>
    <n v="30"/>
    <n v="80"/>
    <n v="70"/>
    <n v="65"/>
    <n v="62"/>
  </r>
  <r>
    <n v="630685"/>
    <x v="619"/>
    <n v="20220310"/>
    <m/>
    <s v="COLOR"/>
    <x v="436"/>
    <s v="AVON UNLIMITED DRAMA INSTANT LIFT MASCARA"/>
    <n v="1225974"/>
    <x v="619"/>
    <n v="1"/>
    <s v="IN-LINE (EXCL NR)"/>
    <s v="REPRESENTATIVE OFFER"/>
    <n v="0.54369999999999996"/>
    <m/>
    <n v="4.7549999999999999"/>
    <m/>
    <m/>
    <n v="25.89"/>
    <n v="45.99"/>
    <n v="1"/>
    <n v="1"/>
    <n v="30"/>
    <s v="WORK IN PROGRESS"/>
    <n v="134726855"/>
    <s v="NO INCENTIVE"/>
    <s v="N"/>
    <s v="N"/>
    <s v="N"/>
    <s v="N"/>
    <x v="1"/>
    <n v="135469953"/>
    <n v="28"/>
    <n v="32"/>
    <n v="20230306"/>
    <s v="NET ITEM"/>
    <n v="15"/>
    <s v="Y"/>
    <s v="Tech rep lvl + Dia a Dia + VGF2"/>
    <s v="FULL PAYMENT"/>
    <m/>
    <n v="12.467000000000001"/>
    <n v="7.7119999999999997"/>
    <n v="76.36"/>
    <m/>
    <s v="MASCARA"/>
    <s v="MASCARA"/>
    <s v="EYE COLOR"/>
    <s v="FEMALE"/>
    <s v="AVON"/>
    <s v="AVON"/>
    <n v="0"/>
    <n v="33"/>
    <n v="100"/>
    <s v="N"/>
    <s v="N"/>
    <n v="40369"/>
    <n v="1"/>
    <s v="N"/>
    <m/>
    <m/>
    <m/>
    <m/>
    <m/>
    <m/>
    <m/>
    <m/>
    <s v="N"/>
    <m/>
    <m/>
    <n v="135469951"/>
    <x v="26"/>
    <n v="134726830"/>
    <n v="30"/>
    <s v="PERFUMARIA - 1"/>
    <s v="N"/>
    <m/>
    <s v="N"/>
    <s v="N"/>
    <n v="20230306"/>
    <m/>
    <n v="134726855"/>
    <s v="MIXED"/>
    <s v="Tech rep lvl"/>
    <s v="CosmÃ©ticos"/>
    <n v="1"/>
    <m/>
    <n v="0"/>
    <n v="0"/>
    <n v="100"/>
    <n v="135469952"/>
    <n v="999"/>
    <n v="2"/>
    <x v="21"/>
    <x v="30"/>
    <n v="0.54369999999999996"/>
    <n v="0.54369999999999996"/>
    <n v="0.54369999999999996"/>
    <n v="0.54369999999999996"/>
    <n v="0.54369999999999996"/>
    <n v="25.89"/>
    <n v="29.59"/>
    <n v="25.89"/>
    <n v="24.04"/>
    <n v="22.93"/>
    <s v="Brasil + Dia a Dia + VGF2"/>
    <s v="Bronze + Dia a Dia + VGF2"/>
    <s v="Prata + Dia a Dia + VGF2"/>
    <s v="Ouro + Dia a Dia + VGF2"/>
    <s v="Estrela + Dia a Dia + VGF2"/>
    <n v="30"/>
    <n v="20"/>
    <n v="30"/>
    <n v="35"/>
    <n v="38"/>
    <n v="83.92"/>
    <n v="83.92"/>
    <n v="83.92"/>
    <n v="83.92"/>
    <n v="83.92"/>
    <n v="0"/>
    <n v="0"/>
    <n v="0"/>
    <n v="0"/>
    <n v="0"/>
    <n v="25.89"/>
    <n v="29.59"/>
    <n v="25.89"/>
    <n v="24.04"/>
    <n v="22.93"/>
    <n v="11.1"/>
    <n v="7.4"/>
    <n v="11.1"/>
    <n v="12.95"/>
    <n v="14.06"/>
    <n v="30"/>
    <n v="79"/>
    <n v="69"/>
    <n v="64"/>
    <n v="61"/>
  </r>
  <r>
    <n v="560752"/>
    <x v="959"/>
    <n v="20140317"/>
    <m/>
    <s v="FRAGRANCE"/>
    <x v="437"/>
    <s v="CLASSIC SQUEEZE REDESIGN"/>
    <n v="1186501"/>
    <x v="959"/>
    <n v="2"/>
    <s v="IN-LINE (EXCL NR)"/>
    <s v="ANY X FOR.."/>
    <n v="0.68589999999999995"/>
    <m/>
    <n v="1.4890000000000001"/>
    <m/>
    <m/>
    <n v="7"/>
    <n v="9.99"/>
    <n v="119269"/>
    <n v="119269"/>
    <n v="41"/>
    <s v="WORK IN PROGRESS"/>
    <n v="134727457"/>
    <s v="NO INCENTIVE"/>
    <s v="N"/>
    <s v="N"/>
    <s v="N"/>
    <s v="N"/>
    <x v="1"/>
    <n v="134727495"/>
    <n v="28"/>
    <n v="32"/>
    <n v="20230306"/>
    <s v="NET ITEM"/>
    <n v="15"/>
    <s v="Y"/>
    <s v="Tech rep lvl + Dia a Dia + VGF2"/>
    <s v="FULL PAYMENT"/>
    <m/>
    <n v="278223.88050000003"/>
    <n v="100632.3395"/>
    <n v="68.94"/>
    <m/>
    <s v="DEODORANT SQUEEZE"/>
    <s v="DEODORANT"/>
    <s v="DEODORANT"/>
    <s v="FEMALE"/>
    <s v="CLASSIQUE"/>
    <s v="CLASSIQUE"/>
    <n v="1"/>
    <n v="50"/>
    <n v="100"/>
    <s v="N"/>
    <s v="N"/>
    <n v="43334"/>
    <m/>
    <s v="N"/>
    <m/>
    <m/>
    <m/>
    <m/>
    <m/>
    <m/>
    <m/>
    <m/>
    <s v="N"/>
    <m/>
    <m/>
    <m/>
    <x v="0"/>
    <m/>
    <n v="40"/>
    <s v="TOILETRIES - HAIR E DEOS"/>
    <s v="N"/>
    <m/>
    <m/>
    <s v="N"/>
    <n v="20230306"/>
    <m/>
    <n v="134727457"/>
    <s v="MIXED"/>
    <s v="Tech rep lvl"/>
    <s v="CosmÃ©ticos"/>
    <n v="2"/>
    <m/>
    <n v="0"/>
    <n v="0"/>
    <n v="100"/>
    <n v="134727494"/>
    <n v="999"/>
    <n v="2"/>
    <x v="0"/>
    <x v="0"/>
    <n v="0.68589999999999995"/>
    <n v="0.68589999999999995"/>
    <n v="0.68589999999999995"/>
    <n v="0.68589999999999995"/>
    <n v="0.68589999999999995"/>
    <n v="7"/>
    <n v="8"/>
    <n v="7"/>
    <n v="6.5"/>
    <n v="6.2"/>
    <s v="Brasil + Dia a Dia + VGF2"/>
    <s v="Bronze + Dia a Dia + VGF2"/>
    <s v="Prata + Dia a Dia + VGF2"/>
    <s v="Ouro + Dia a Dia + VGF2"/>
    <s v="Estrela + Dia a Dia + VGF2"/>
    <n v="30"/>
    <n v="20"/>
    <n v="30"/>
    <n v="35"/>
    <n v="38"/>
    <n v="45.79"/>
    <n v="45.79"/>
    <n v="45.79"/>
    <n v="45.79"/>
    <n v="45.79"/>
    <n v="0"/>
    <n v="0"/>
    <n v="0"/>
    <n v="0"/>
    <n v="0"/>
    <n v="3.5"/>
    <n v="4"/>
    <n v="3.5"/>
    <n v="3.25"/>
    <n v="3.1"/>
    <n v="6.98"/>
    <n v="5.98"/>
    <n v="6.98"/>
    <n v="7.48"/>
    <n v="7.78"/>
    <n v="49"/>
    <n v="57"/>
    <n v="50"/>
    <n v="46"/>
    <n v="44"/>
  </r>
  <r>
    <n v="569822"/>
    <x v="960"/>
    <n v="20170302"/>
    <m/>
    <s v="FRAGRANCE"/>
    <x v="437"/>
    <s v="TOQUE DE AMOR SQUEEZE REDESIGN"/>
    <n v="1186130"/>
    <x v="960"/>
    <n v="2"/>
    <s v="IN-LINE (EXCL NR)"/>
    <s v="ANY X FOR.."/>
    <n v="0.68589999999999995"/>
    <m/>
    <n v="1.639"/>
    <m/>
    <m/>
    <n v="7"/>
    <n v="9.99"/>
    <n v="126704"/>
    <n v="126704"/>
    <n v="41"/>
    <s v="WORK IN PROGRESS"/>
    <n v="134727457"/>
    <s v="NO INCENTIVE"/>
    <s v="N"/>
    <s v="N"/>
    <s v="N"/>
    <s v="N"/>
    <x v="1"/>
    <n v="134727507"/>
    <n v="28"/>
    <n v="32"/>
    <n v="20230306"/>
    <s v="NET ITEM"/>
    <n v="15"/>
    <s v="Y"/>
    <s v="Tech rep lvl + Dia a Dia + VGF2"/>
    <s v="FULL PAYMENT"/>
    <m/>
    <n v="295567.7879"/>
    <n v="87899.931899999996"/>
    <n v="65.81"/>
    <m/>
    <s v="DEODORANT SQUEEZE"/>
    <s v="DEODORANT"/>
    <s v="DEODORANT"/>
    <s v="FEMALE"/>
    <s v="HERE'S MY HEART"/>
    <s v="HERE'S MY HEART"/>
    <n v="1"/>
    <n v="50"/>
    <n v="100"/>
    <s v="N"/>
    <s v="N"/>
    <n v="43338"/>
    <m/>
    <s v="N"/>
    <m/>
    <m/>
    <m/>
    <m/>
    <m/>
    <m/>
    <m/>
    <m/>
    <s v="N"/>
    <m/>
    <m/>
    <m/>
    <x v="0"/>
    <m/>
    <n v="40"/>
    <s v="TOILETRIES - HAIR E DEOS"/>
    <s v="N"/>
    <m/>
    <m/>
    <s v="N"/>
    <n v="20230306"/>
    <m/>
    <n v="134727457"/>
    <s v="MIXED"/>
    <s v="Tech rep lvl"/>
    <s v="CosmÃ©ticos"/>
    <n v="2"/>
    <m/>
    <n v="0"/>
    <n v="0"/>
    <n v="100"/>
    <n v="134727506"/>
    <n v="999"/>
    <n v="2"/>
    <x v="0"/>
    <x v="0"/>
    <n v="0.68589999999999995"/>
    <n v="0.68589999999999995"/>
    <n v="0.68589999999999995"/>
    <n v="0.68589999999999995"/>
    <n v="0.68589999999999995"/>
    <n v="7"/>
    <n v="8"/>
    <n v="7"/>
    <n v="6.5"/>
    <n v="6.2"/>
    <s v="Brasil + Dia a Dia + VGF2"/>
    <s v="Bronze + Dia a Dia + VGF2"/>
    <s v="Prata + Dia a Dia + VGF2"/>
    <s v="Ouro + Dia a Dia + VGF2"/>
    <s v="Estrela + Dia a Dia + VGF2"/>
    <n v="30"/>
    <n v="20"/>
    <n v="30"/>
    <n v="35"/>
    <n v="38"/>
    <n v="45.79"/>
    <n v="45.79"/>
    <n v="45.79"/>
    <n v="45.79"/>
    <n v="45.79"/>
    <n v="0"/>
    <n v="0"/>
    <n v="0"/>
    <n v="0"/>
    <n v="0"/>
    <n v="3.5"/>
    <n v="4"/>
    <n v="3.5"/>
    <n v="3.25"/>
    <n v="3.1"/>
    <n v="6.98"/>
    <n v="5.98"/>
    <n v="6.98"/>
    <n v="7.48"/>
    <n v="7.78"/>
    <n v="49"/>
    <n v="57"/>
    <n v="50"/>
    <n v="46"/>
    <n v="44"/>
  </r>
  <r>
    <n v="569824"/>
    <x v="961"/>
    <n v="20170302"/>
    <m/>
    <s v="FRAGRANCE"/>
    <x v="437"/>
    <s v="WILD COUNTRY SQUEEZE REDESIGN"/>
    <n v="1186131"/>
    <x v="961"/>
    <n v="2"/>
    <s v="IN-LINE (EXCL NR)"/>
    <s v="ANY X FOR.."/>
    <n v="0.68589999999999995"/>
    <m/>
    <n v="1.5549999999999999"/>
    <m/>
    <m/>
    <n v="7"/>
    <n v="9.99"/>
    <n v="155553"/>
    <n v="155553"/>
    <n v="41"/>
    <s v="WORK IN PROGRESS"/>
    <n v="134727457"/>
    <s v="NO INCENTIVE"/>
    <s v="N"/>
    <s v="N"/>
    <s v="N"/>
    <s v="N"/>
    <x v="1"/>
    <n v="134727471"/>
    <n v="28"/>
    <n v="32"/>
    <n v="20230306"/>
    <s v="NET ITEM"/>
    <n v="15"/>
    <s v="Y"/>
    <s v="Tech rep lvl + Dia a Dia + VGF2"/>
    <s v="FULL PAYMENT"/>
    <m/>
    <n v="362864.7978"/>
    <n v="120979.88280000001"/>
    <n v="67.569999999999993"/>
    <m/>
    <s v="DEODORANT SQUEEZE"/>
    <s v="DEODORANT"/>
    <s v="DEODORANT"/>
    <s v="MALE"/>
    <s v="WILD COUNTRY FRANCHISE"/>
    <s v="WILD COUNTRY"/>
    <n v="1"/>
    <n v="50"/>
    <n v="100"/>
    <s v="N"/>
    <s v="N"/>
    <n v="43340"/>
    <m/>
    <s v="N"/>
    <m/>
    <m/>
    <m/>
    <m/>
    <m/>
    <m/>
    <m/>
    <m/>
    <s v="N"/>
    <m/>
    <m/>
    <m/>
    <x v="0"/>
    <m/>
    <n v="40"/>
    <s v="TOILETRIES - HAIR E DEOS"/>
    <s v="N"/>
    <m/>
    <m/>
    <s v="N"/>
    <n v="20230306"/>
    <m/>
    <n v="134727457"/>
    <s v="MIXED"/>
    <s v="Tech rep lvl"/>
    <s v="CosmÃ©ticos"/>
    <n v="2"/>
    <m/>
    <n v="0"/>
    <n v="0"/>
    <n v="100"/>
    <n v="134727470"/>
    <n v="999"/>
    <n v="2"/>
    <x v="0"/>
    <x v="0"/>
    <n v="0.68589999999999995"/>
    <n v="0.68589999999999995"/>
    <n v="0.68589999999999995"/>
    <n v="0.68589999999999995"/>
    <n v="0.68589999999999995"/>
    <n v="7"/>
    <n v="8"/>
    <n v="7"/>
    <n v="6.5"/>
    <n v="6.2"/>
    <s v="Brasil + Dia a Dia + VGF2"/>
    <s v="Bronze + Dia a Dia + VGF2"/>
    <s v="Prata + Dia a Dia + VGF2"/>
    <s v="Ouro + Dia a Dia + VGF2"/>
    <s v="Estrela + Dia a Dia + VGF2"/>
    <n v="30"/>
    <n v="20"/>
    <n v="30"/>
    <n v="35"/>
    <n v="38"/>
    <n v="45.79"/>
    <n v="45.79"/>
    <n v="45.79"/>
    <n v="45.79"/>
    <n v="45.79"/>
    <n v="0"/>
    <n v="0"/>
    <n v="0"/>
    <n v="0"/>
    <n v="0"/>
    <n v="3.5"/>
    <n v="4"/>
    <n v="3.5"/>
    <n v="3.25"/>
    <n v="3.1"/>
    <n v="6.98"/>
    <n v="5.98"/>
    <n v="6.98"/>
    <n v="7.48"/>
    <n v="7.78"/>
    <n v="49"/>
    <n v="57"/>
    <n v="50"/>
    <n v="46"/>
    <n v="44"/>
  </r>
  <r>
    <n v="629502"/>
    <x v="962"/>
    <n v="20200318"/>
    <m/>
    <s v="TOILETRIES"/>
    <x v="437"/>
    <s v="AVON DESODODORANTE SPRAY SQUEEZE REFORM. MUSK FRESH"/>
    <n v="1225407"/>
    <x v="962"/>
    <n v="2"/>
    <s v="IN-LINE (EXCL NR)"/>
    <s v="ANY X FOR.."/>
    <n v="0.68589999999999995"/>
    <m/>
    <n v="1.53"/>
    <m/>
    <m/>
    <n v="7"/>
    <n v="9.99"/>
    <n v="152306"/>
    <n v="152306"/>
    <n v="41"/>
    <s v="WORK IN PROGRESS"/>
    <n v="134727457"/>
    <s v="NO INCENTIVE"/>
    <s v="N"/>
    <s v="N"/>
    <s v="N"/>
    <s v="N"/>
    <x v="1"/>
    <n v="134727483"/>
    <n v="28"/>
    <n v="32"/>
    <n v="20230306"/>
    <s v="NET ITEM"/>
    <n v="15"/>
    <s v="Y"/>
    <s v="Tech rep lvl + Dia a Dia + VGF2"/>
    <s v="FULL PAYMENT"/>
    <m/>
    <n v="355290.43839999998"/>
    <n v="122262.25840000001"/>
    <n v="68.09"/>
    <m/>
    <s v="DEODORANT SQUEEZE"/>
    <s v="DEODORANT"/>
    <s v="DEODORANT"/>
    <s v="MALE"/>
    <s v="AVON"/>
    <s v="AVON"/>
    <n v="1"/>
    <n v="50"/>
    <n v="100"/>
    <s v="N"/>
    <s v="N"/>
    <n v="43467"/>
    <m/>
    <s v="N"/>
    <m/>
    <m/>
    <m/>
    <m/>
    <m/>
    <m/>
    <m/>
    <m/>
    <s v="N"/>
    <m/>
    <m/>
    <m/>
    <x v="0"/>
    <m/>
    <n v="40"/>
    <s v="TOILETRIES - HAIR E DEOS"/>
    <s v="N"/>
    <m/>
    <m/>
    <s v="N"/>
    <n v="20230306"/>
    <m/>
    <n v="134727457"/>
    <s v="MIXED"/>
    <s v="Tech rep lvl"/>
    <s v="CosmÃ©ticos"/>
    <n v="2"/>
    <m/>
    <n v="0"/>
    <n v="0"/>
    <n v="100"/>
    <n v="134727482"/>
    <n v="999"/>
    <n v="2"/>
    <x v="0"/>
    <x v="0"/>
    <n v="0.68589999999999995"/>
    <n v="0.68589999999999995"/>
    <n v="0.68589999999999995"/>
    <n v="0.68589999999999995"/>
    <n v="0.68589999999999995"/>
    <n v="7"/>
    <n v="8"/>
    <n v="7"/>
    <n v="6.5"/>
    <n v="6.2"/>
    <s v="Brasil + Dia a Dia + VGF2"/>
    <s v="Bronze + Dia a Dia + VGF2"/>
    <s v="Prata + Dia a Dia + VGF2"/>
    <s v="Ouro + Dia a Dia + VGF2"/>
    <s v="Estrela + Dia a Dia + VGF2"/>
    <n v="30"/>
    <n v="20"/>
    <n v="30"/>
    <n v="35"/>
    <n v="38"/>
    <n v="45.79"/>
    <n v="45.79"/>
    <n v="45.79"/>
    <n v="45.79"/>
    <n v="45.79"/>
    <n v="0"/>
    <n v="0"/>
    <n v="0"/>
    <n v="0"/>
    <n v="0"/>
    <n v="3.5"/>
    <n v="4"/>
    <n v="3.5"/>
    <n v="3.25"/>
    <n v="3.1"/>
    <n v="6.98"/>
    <n v="5.98"/>
    <n v="6.98"/>
    <n v="7.48"/>
    <n v="7.78"/>
    <n v="49"/>
    <n v="57"/>
    <n v="50"/>
    <n v="46"/>
    <n v="44"/>
  </r>
  <r>
    <n v="629504"/>
    <x v="963"/>
    <n v="20200318"/>
    <m/>
    <s v="TOILETRIES"/>
    <x v="437"/>
    <s v="AVON DESODODORANTE SPRAY SQUEEZE REFORM. TAI WINDS"/>
    <n v="1225409"/>
    <x v="963"/>
    <n v="2"/>
    <s v="IN-LINE (EXCL NR)"/>
    <s v="ANY X FOR.."/>
    <n v="0.68589999999999995"/>
    <m/>
    <n v="1.605"/>
    <m/>
    <m/>
    <n v="7"/>
    <n v="9.99"/>
    <n v="132418"/>
    <n v="132418"/>
    <n v="41"/>
    <s v="WORK IN PROGRESS"/>
    <n v="134727457"/>
    <s v="NO INCENTIVE"/>
    <s v="N"/>
    <s v="N"/>
    <s v="N"/>
    <s v="N"/>
    <x v="1"/>
    <n v="134727459"/>
    <n v="28"/>
    <n v="32"/>
    <n v="20230306"/>
    <s v="NET ITEM"/>
    <n v="15"/>
    <s v="Y"/>
    <s v="Tech rep lvl + Dia a Dia + VGF2"/>
    <s v="FULL PAYMENT"/>
    <m/>
    <n v="308897.05410000001"/>
    <n v="96366.164099999995"/>
    <n v="66.52"/>
    <m/>
    <s v="DEODORANT SQUEEZE"/>
    <s v="DEODORANT"/>
    <s v="DEODORANT"/>
    <s v="MALE"/>
    <s v="AVON"/>
    <s v="AVON"/>
    <n v="1"/>
    <n v="50"/>
    <n v="100"/>
    <s v="N"/>
    <s v="N"/>
    <n v="43468"/>
    <m/>
    <s v="N"/>
    <m/>
    <m/>
    <m/>
    <m/>
    <m/>
    <m/>
    <m/>
    <m/>
    <s v="N"/>
    <m/>
    <m/>
    <m/>
    <x v="0"/>
    <m/>
    <n v="40"/>
    <s v="TOILETRIES - HAIR E DEOS"/>
    <s v="N"/>
    <m/>
    <m/>
    <s v="N"/>
    <n v="20230306"/>
    <m/>
    <n v="134727457"/>
    <s v="MIXED"/>
    <s v="Tech rep lvl"/>
    <s v="CosmÃ©ticos"/>
    <n v="2"/>
    <m/>
    <n v="0"/>
    <n v="0"/>
    <n v="100"/>
    <n v="134727458"/>
    <n v="999"/>
    <n v="2"/>
    <x v="0"/>
    <x v="0"/>
    <n v="0.68589999999999995"/>
    <n v="0.68589999999999995"/>
    <n v="0.68589999999999995"/>
    <n v="0.68589999999999995"/>
    <n v="0.68589999999999995"/>
    <n v="7"/>
    <n v="8"/>
    <n v="7"/>
    <n v="6.5"/>
    <n v="6.2"/>
    <s v="Brasil + Dia a Dia + VGF2"/>
    <s v="Bronze + Dia a Dia + VGF2"/>
    <s v="Prata + Dia a Dia + VGF2"/>
    <s v="Ouro + Dia a Dia + VGF2"/>
    <s v="Estrela + Dia a Dia + VGF2"/>
    <n v="30"/>
    <n v="20"/>
    <n v="30"/>
    <n v="35"/>
    <n v="38"/>
    <n v="45.79"/>
    <n v="45.79"/>
    <n v="45.79"/>
    <n v="45.79"/>
    <n v="45.79"/>
    <n v="0"/>
    <n v="0"/>
    <n v="0"/>
    <n v="0"/>
    <n v="0"/>
    <n v="3.5"/>
    <n v="4"/>
    <n v="3.5"/>
    <n v="3.25"/>
    <n v="3.1"/>
    <n v="6.98"/>
    <n v="5.98"/>
    <n v="6.98"/>
    <n v="7.48"/>
    <n v="7.78"/>
    <n v="49"/>
    <n v="57"/>
    <n v="50"/>
    <n v="46"/>
    <n v="44"/>
  </r>
  <r>
    <n v="638030"/>
    <x v="964"/>
    <n v="20220317"/>
    <m/>
    <s v="FRAGRANCE"/>
    <x v="437"/>
    <s v="CHARISMA SQUEEZE REFORM"/>
    <n v="1231327"/>
    <x v="964"/>
    <n v="2"/>
    <s v="IN-LINE (EXCL NR)"/>
    <s v="ANY X FOR.."/>
    <n v="0.68589999999999995"/>
    <m/>
    <n v="1.861"/>
    <m/>
    <m/>
    <n v="7"/>
    <n v="9.99"/>
    <n v="121201"/>
    <n v="121201"/>
    <n v="41"/>
    <s v="WORK IN PROGRESS"/>
    <n v="134727457"/>
    <s v="NO INCENTIVE"/>
    <s v="N"/>
    <s v="N"/>
    <s v="N"/>
    <s v="N"/>
    <x v="1"/>
    <n v="134727519"/>
    <n v="28"/>
    <n v="32"/>
    <n v="20230306"/>
    <s v="NET ITEM"/>
    <n v="15"/>
    <s v="Y"/>
    <s v="Tech rep lvl + Dia a Dia + VGF2"/>
    <s v="FULL PAYMENT"/>
    <m/>
    <n v="282730.92940000002"/>
    <n v="57175.868399999999"/>
    <n v="61.18"/>
    <m/>
    <s v="DEODORANT SQUEEZE"/>
    <s v="DEODORANT"/>
    <s v="DEODORANT"/>
    <s v="FEMALE"/>
    <s v="CHARISMA FRANCHISE"/>
    <s v="CHARISMA"/>
    <n v="1"/>
    <n v="50"/>
    <n v="100"/>
    <s v="N"/>
    <s v="N"/>
    <n v="41330"/>
    <m/>
    <s v="N"/>
    <m/>
    <m/>
    <m/>
    <m/>
    <m/>
    <m/>
    <m/>
    <m/>
    <s v="N"/>
    <m/>
    <m/>
    <m/>
    <x v="0"/>
    <m/>
    <n v="40"/>
    <s v="TOILETRIES - HAIR E DEOS"/>
    <s v="N"/>
    <m/>
    <m/>
    <s v="N"/>
    <n v="20230306"/>
    <m/>
    <n v="134727457"/>
    <s v="MIXED"/>
    <s v="Tech rep lvl"/>
    <s v="CosmÃ©ticos"/>
    <n v="2"/>
    <m/>
    <n v="0"/>
    <n v="0"/>
    <n v="100"/>
    <n v="134727518"/>
    <n v="999"/>
    <n v="2"/>
    <x v="0"/>
    <x v="0"/>
    <n v="0.68589999999999995"/>
    <n v="0.68589999999999995"/>
    <n v="0.68589999999999995"/>
    <n v="0.68589999999999995"/>
    <n v="0.68589999999999995"/>
    <n v="7"/>
    <n v="8"/>
    <n v="7"/>
    <n v="6.5"/>
    <n v="6.2"/>
    <s v="Brasil + Dia a Dia + VGF2"/>
    <s v="Bronze + Dia a Dia + VGF2"/>
    <s v="Prata + Dia a Dia + VGF2"/>
    <s v="Ouro + Dia a Dia + VGF2"/>
    <s v="Estrela + Dia a Dia + VGF2"/>
    <n v="30"/>
    <n v="20"/>
    <n v="30"/>
    <n v="35"/>
    <n v="38"/>
    <n v="45.79"/>
    <n v="45.79"/>
    <n v="45.79"/>
    <n v="45.79"/>
    <n v="45.79"/>
    <n v="0"/>
    <n v="0"/>
    <n v="0"/>
    <n v="0"/>
    <n v="0"/>
    <n v="3.5"/>
    <n v="4"/>
    <n v="3.5"/>
    <n v="3.25"/>
    <n v="3.1"/>
    <n v="6.98"/>
    <n v="5.98"/>
    <n v="6.98"/>
    <n v="7.48"/>
    <n v="7.78"/>
    <n v="49"/>
    <n v="57"/>
    <n v="50"/>
    <n v="46"/>
    <n v="44"/>
  </r>
  <r>
    <n v="622887"/>
    <x v="1138"/>
    <n v="20210305"/>
    <m/>
    <s v="TOILETRIES"/>
    <x v="438"/>
    <s v="AT LOSS TREAT SPRAY LATAM 90ML 2020"/>
    <n v="1221312"/>
    <x v="1138"/>
    <n v="1"/>
    <s v="IN-LINE (EXCL NR)"/>
    <s v="CROSS-OUT"/>
    <n v="0.38059999999999999"/>
    <m/>
    <n v="5.7229999999999999"/>
    <m/>
    <m/>
    <n v="29.99"/>
    <n v="44.99"/>
    <n v="2275"/>
    <n v="2275"/>
    <n v="168"/>
    <s v="WORK IN PROGRESS"/>
    <n v="134729003"/>
    <s v="NO INCENTIVE"/>
    <s v="N"/>
    <s v="Y"/>
    <s v="N"/>
    <s v="N"/>
    <x v="3"/>
    <n v="134729009"/>
    <n v="28"/>
    <n v="11"/>
    <n v="20230306"/>
    <s v="CUSTOMER"/>
    <n v="15"/>
    <s v="Y"/>
    <s v="Tech rep lvl + Dia a Dia + VGF2"/>
    <s v="FULL PAYMENT"/>
    <m/>
    <n v="25231.9545"/>
    <n v="12212.129499999999"/>
    <n v="64.900000000000006"/>
    <m/>
    <s v="ANTI-FALL TREATMENT SPRAY"/>
    <s v="TREATMENT"/>
    <s v="HAIR TREATMENT"/>
    <s v="FEMALE"/>
    <s v="ADVANCE-TECHNIQUES"/>
    <s v="LOSS"/>
    <n v="2"/>
    <n v="100"/>
    <n v="100"/>
    <s v="N"/>
    <s v="N"/>
    <n v="51094"/>
    <m/>
    <s v="N"/>
    <s v="RO"/>
    <n v="27.2"/>
    <n v="22.99"/>
    <n v="31.79"/>
    <m/>
    <m/>
    <m/>
    <m/>
    <s v="N"/>
    <n v="73976330"/>
    <s v="Extensao Revista Digital"/>
    <m/>
    <x v="0"/>
    <n v="133200764"/>
    <n v="168"/>
    <s v="TOILETRIES -  EXTENSAO REVISTA DIGITAL  1"/>
    <s v="N"/>
    <m/>
    <m/>
    <s v="N"/>
    <n v="20230306"/>
    <m/>
    <n v="134729003"/>
    <s v="MIXED"/>
    <s v="Tech rep lvl"/>
    <s v="CosmÃ©ticos"/>
    <n v="1"/>
    <m/>
    <n v="0"/>
    <n v="0"/>
    <n v="100"/>
    <n v="134729008"/>
    <n v="999"/>
    <n v="2"/>
    <x v="0"/>
    <x v="0"/>
    <n v="0.38059999999999999"/>
    <n v="0.435"/>
    <n v="0.38059999999999999"/>
    <n v="0.35339999999999999"/>
    <n v="0.33710000000000001"/>
    <n v="29.99"/>
    <n v="29.99"/>
    <n v="29.99"/>
    <n v="29.99"/>
    <n v="29.99"/>
    <s v="Brasil + Dia a Dia + VGF2"/>
    <s v="Bronze + Dia a Dia + VGF2"/>
    <s v="Prata + Dia a Dia + VGF2"/>
    <s v="Ouro + Dia a Dia + VGF2"/>
    <s v="Estrela + Dia a Dia + VGF2"/>
    <n v="30"/>
    <n v="20"/>
    <n v="30"/>
    <n v="35"/>
    <n v="38"/>
    <n v="83.92"/>
    <n v="83.92"/>
    <n v="83.92"/>
    <n v="83.92"/>
    <n v="83.92"/>
    <n v="0"/>
    <n v="0"/>
    <n v="0"/>
    <n v="0"/>
    <n v="0"/>
    <n v="20.992999999999999"/>
    <n v="23.992000000000001"/>
    <n v="20.992999999999999"/>
    <n v="19.493500000000001"/>
    <n v="18.593800000000002"/>
    <n v="0"/>
    <n v="0"/>
    <n v="0"/>
    <n v="0"/>
    <n v="0"/>
    <n v="0"/>
    <n v="100"/>
    <n v="100"/>
    <n v="100"/>
    <n v="100"/>
  </r>
  <r>
    <n v="622885"/>
    <x v="1139"/>
    <n v="20210305"/>
    <m/>
    <s v="TOILETRIES"/>
    <x v="439"/>
    <s v="AT LOSS SH LATAM 300ML 2020"/>
    <n v="1221310"/>
    <x v="1139"/>
    <n v="1"/>
    <s v="IN-LINE (EXCL NR)"/>
    <s v="CROSS-OUT"/>
    <n v="0.48010000000000003"/>
    <m/>
    <n v="3.1280000000000001"/>
    <m/>
    <m/>
    <n v="15.99"/>
    <n v="20.99"/>
    <n v="4483"/>
    <n v="4483"/>
    <n v="168"/>
    <s v="WORK IN PROGRESS"/>
    <n v="134729026"/>
    <s v="NO INCENTIVE"/>
    <s v="N"/>
    <s v="Y"/>
    <s v="N"/>
    <s v="N"/>
    <x v="3"/>
    <n v="134729038"/>
    <n v="28"/>
    <n v="11"/>
    <n v="20230306"/>
    <s v="CUSTOMER"/>
    <n v="15"/>
    <s v="Y"/>
    <s v="Tech rep lvl + Dia a Dia + VGF2"/>
    <s v="FULL PAYMENT"/>
    <m/>
    <n v="33441.249300000003"/>
    <n v="19418.425299999999"/>
    <n v="71.48"/>
    <m/>
    <s v="SHAMPOO ANTI-FALL"/>
    <s v="SHAMPOO"/>
    <s v="SHAMPOOS"/>
    <s v="FEMALE"/>
    <s v="ADVANCE-TECHNIQUES"/>
    <s v="LOSS"/>
    <n v="2"/>
    <n v="100"/>
    <n v="100"/>
    <s v="N"/>
    <s v="N"/>
    <n v="51069"/>
    <m/>
    <s v="N"/>
    <s v="RO"/>
    <n v="14.8"/>
    <n v="12.99"/>
    <n v="16.190000000000001"/>
    <m/>
    <m/>
    <m/>
    <m/>
    <s v="N"/>
    <n v="73976330"/>
    <s v="Extensao Revista Digital"/>
    <m/>
    <x v="0"/>
    <n v="133200777"/>
    <n v="168"/>
    <s v="TOILETRIES -  EXTENSAO REVISTA DIGITAL  1"/>
    <s v="N"/>
    <m/>
    <m/>
    <s v="N"/>
    <n v="20230306"/>
    <m/>
    <n v="134729026"/>
    <s v="MIXED"/>
    <s v="Tech rep lvl"/>
    <s v="CosmÃ©ticos"/>
    <n v="1"/>
    <m/>
    <n v="0"/>
    <n v="0"/>
    <n v="100"/>
    <n v="134729037"/>
    <n v="999"/>
    <n v="2"/>
    <x v="0"/>
    <x v="0"/>
    <n v="0.48010000000000003"/>
    <n v="0.54869999999999997"/>
    <n v="0.48010000000000003"/>
    <n v="0.44579999999999997"/>
    <n v="0.42530000000000001"/>
    <n v="15.99"/>
    <n v="15.99"/>
    <n v="15.99"/>
    <n v="15.99"/>
    <n v="15.99"/>
    <s v="Brasil + Dia a Dia + VGF2"/>
    <s v="Bronze + Dia a Dia + VGF2"/>
    <s v="Prata + Dia a Dia + VGF2"/>
    <s v="Ouro + Dia a Dia + VGF2"/>
    <s v="Estrela + Dia a Dia + VGF2"/>
    <n v="30"/>
    <n v="20"/>
    <n v="30"/>
    <n v="35"/>
    <n v="38"/>
    <n v="45.79"/>
    <n v="45.79"/>
    <n v="45.79"/>
    <n v="45.79"/>
    <n v="45.79"/>
    <n v="0"/>
    <n v="0"/>
    <n v="0"/>
    <n v="0"/>
    <n v="0"/>
    <n v="11.193"/>
    <n v="12.792"/>
    <n v="11.193"/>
    <n v="10.3935"/>
    <n v="9.9138000000000002"/>
    <n v="0"/>
    <n v="0"/>
    <n v="0"/>
    <n v="0"/>
    <n v="0"/>
    <n v="0"/>
    <n v="100"/>
    <n v="100"/>
    <n v="100"/>
    <n v="100"/>
  </r>
  <r>
    <n v="637478"/>
    <x v="1140"/>
    <n v="20220315"/>
    <m/>
    <s v="TOILETRIES"/>
    <x v="439"/>
    <s v="AT LOSS COND LATAM 250ML 2020"/>
    <n v="1221309"/>
    <x v="1140"/>
    <n v="1"/>
    <s v="IN-LINE (EXCL NR)"/>
    <s v="CROSS-OUT"/>
    <n v="0.48010000000000003"/>
    <m/>
    <n v="2.6349999999999998"/>
    <m/>
    <m/>
    <n v="15.99"/>
    <n v="20.99"/>
    <n v="3268"/>
    <n v="3268"/>
    <n v="168"/>
    <s v="WORK IN PROGRESS"/>
    <n v="134729026"/>
    <s v="NO INCENTIVE"/>
    <s v="N"/>
    <s v="Y"/>
    <s v="N"/>
    <s v="N"/>
    <x v="3"/>
    <n v="134729053"/>
    <n v="28"/>
    <n v="11"/>
    <n v="20230306"/>
    <s v="CUSTOMER"/>
    <n v="15"/>
    <s v="Y"/>
    <s v="Tech rep lvl + Dia a Dia + VGF2"/>
    <s v="FULL PAYMENT"/>
    <m/>
    <n v="24378.296399999999"/>
    <n v="15767.116400000001"/>
    <n v="75.97"/>
    <m/>
    <s v="CONDITIONER ANTI-FALL"/>
    <s v="CONDITIONER"/>
    <s v="CONDITIONERS"/>
    <s v="FEMALE"/>
    <s v="ADVANCE-TECHNIQUES"/>
    <s v="LOSS"/>
    <n v="2"/>
    <n v="100"/>
    <n v="100"/>
    <s v="N"/>
    <s v="N"/>
    <n v="52595"/>
    <m/>
    <s v="N"/>
    <s v="RO"/>
    <n v="14.8"/>
    <n v="12.99"/>
    <n v="16.190000000000001"/>
    <m/>
    <m/>
    <m/>
    <m/>
    <s v="N"/>
    <n v="73976330"/>
    <s v="Extensao Revista Digital"/>
    <m/>
    <x v="0"/>
    <n v="133200777"/>
    <n v="168"/>
    <s v="TOILETRIES -  EXTENSAO REVISTA DIGITAL  1"/>
    <s v="N"/>
    <m/>
    <m/>
    <s v="N"/>
    <n v="20230306"/>
    <m/>
    <n v="134729026"/>
    <s v="MIXED"/>
    <s v="Tech rep lvl"/>
    <s v="CosmÃ©ticos"/>
    <n v="1"/>
    <m/>
    <n v="0"/>
    <n v="0"/>
    <n v="100"/>
    <n v="134729052"/>
    <n v="999"/>
    <n v="2"/>
    <x v="0"/>
    <x v="0"/>
    <n v="0.48010000000000003"/>
    <n v="0.54869999999999997"/>
    <n v="0.48010000000000003"/>
    <n v="0.44579999999999997"/>
    <n v="0.42530000000000001"/>
    <n v="15.99"/>
    <n v="15.99"/>
    <n v="15.99"/>
    <n v="15.99"/>
    <n v="15.99"/>
    <s v="Brasil + Dia a Dia + VGF2"/>
    <s v="Bronze + Dia a Dia + VGF2"/>
    <s v="Prata + Dia a Dia + VGF2"/>
    <s v="Ouro + Dia a Dia + VGF2"/>
    <s v="Estrela + Dia a Dia + VGF2"/>
    <n v="30"/>
    <n v="20"/>
    <n v="30"/>
    <n v="35"/>
    <n v="38"/>
    <n v="45.79"/>
    <n v="45.79"/>
    <n v="45.79"/>
    <n v="45.79"/>
    <n v="45.79"/>
    <n v="0"/>
    <n v="0"/>
    <n v="0"/>
    <n v="0"/>
    <n v="0"/>
    <n v="11.193"/>
    <n v="12.792"/>
    <n v="11.193"/>
    <n v="10.3935"/>
    <n v="9.9138000000000002"/>
    <n v="0"/>
    <n v="0"/>
    <n v="0"/>
    <n v="0"/>
    <n v="0"/>
    <n v="0"/>
    <n v="100"/>
    <n v="100"/>
    <n v="100"/>
    <n v="100"/>
  </r>
  <r>
    <n v="635590"/>
    <x v="827"/>
    <n v="20220317"/>
    <m/>
    <s v="FRAGRANCE"/>
    <x v="440"/>
    <s v="PETIT GIRL POWER DEO COLOGNE 50 ML"/>
    <n v="1229477"/>
    <x v="827"/>
    <n v="1"/>
    <s v="IN-LINE (EXCL NR)"/>
    <s v="PACK PRICE - MARKETING SET"/>
    <n v="0.48010000000000003"/>
    <m/>
    <n v="3.9129999999999998"/>
    <m/>
    <m/>
    <n v="25.77"/>
    <n v="36.99"/>
    <n v="6000"/>
    <n v="1927"/>
    <n v="177"/>
    <s v="WORK IN PROGRESS"/>
    <n v="134729084"/>
    <s v="NO INCENTIVE"/>
    <s v="N"/>
    <s v="N"/>
    <s v="N"/>
    <s v="N"/>
    <x v="3"/>
    <n v="134729776"/>
    <n v="28"/>
    <n v="11"/>
    <n v="20230306"/>
    <s v="GIFTING/PRESENTS"/>
    <n v="15"/>
    <s v="Y"/>
    <s v="Tech rep lvl + Dia a Dia + VGF2"/>
    <s v="FULL PAYMENT"/>
    <m/>
    <n v="23166.183700000001"/>
    <n v="15625.832700000001"/>
    <n v="77.86"/>
    <m/>
    <s v="EDT SPRAY"/>
    <s v="EDP/EDT/COLOGNE"/>
    <s v="FRAGRANCE JUICES"/>
    <s v="FEMALE"/>
    <s v="PETIT - DEAR FRIENDS"/>
    <s v="PETIT - DEAR FRIENDS"/>
    <n v="1"/>
    <n v="50"/>
    <n v="100"/>
    <s v="N"/>
    <s v="N"/>
    <n v="51663"/>
    <n v="1"/>
    <s v="N"/>
    <s v="RO"/>
    <n v="25.22"/>
    <n v="24.04"/>
    <n v="27.62"/>
    <m/>
    <m/>
    <m/>
    <m/>
    <s v="N"/>
    <m/>
    <m/>
    <n v="134729772"/>
    <x v="27"/>
    <m/>
    <n v="176"/>
    <s v="PRESENTES - EXTENSAO REVISTA DIGITAL 2"/>
    <s v="N"/>
    <m/>
    <s v="N"/>
    <s v="N"/>
    <n v="20230306"/>
    <m/>
    <n v="134729084"/>
    <s v="MIXED"/>
    <s v="Tech rep lvl"/>
    <s v="CosmÃ©ticos"/>
    <n v="1"/>
    <m/>
    <n v="0"/>
    <n v="0"/>
    <n v="100"/>
    <n v="134729775"/>
    <n v="999"/>
    <n v="2"/>
    <x v="22"/>
    <x v="31"/>
    <n v="0.48010000000000003"/>
    <n v="0.54869999999999997"/>
    <n v="0.48010000000000003"/>
    <n v="0.44579999999999997"/>
    <n v="0.42530000000000001"/>
    <n v="25.77"/>
    <n v="25.77"/>
    <n v="25.77"/>
    <n v="25.77"/>
    <n v="25.77"/>
    <s v="Brasil + Dia a Dia + VGF2"/>
    <s v="Bronze + Dia a Dia + VGF2"/>
    <s v="Prata + Dia a Dia + VGF2"/>
    <s v="Ouro + Dia a Dia + VGF2"/>
    <s v="Estrela + Dia a Dia + VGF2"/>
    <n v="30"/>
    <n v="20"/>
    <n v="30"/>
    <n v="35"/>
    <n v="38"/>
    <n v="45.79"/>
    <n v="45.79"/>
    <n v="45.79"/>
    <n v="45.79"/>
    <n v="45.79"/>
    <n v="0"/>
    <n v="0"/>
    <n v="0"/>
    <n v="0"/>
    <n v="0"/>
    <n v="18.039000000000001"/>
    <n v="20.616"/>
    <n v="18.039000000000001"/>
    <n v="16.750499999999999"/>
    <n v="15.977399999999999"/>
    <n v="0"/>
    <n v="0"/>
    <n v="0"/>
    <n v="0"/>
    <n v="0"/>
    <n v="0"/>
    <n v="100"/>
    <n v="100"/>
    <n v="100"/>
    <n v="100"/>
  </r>
  <r>
    <n v="635591"/>
    <x v="1141"/>
    <n v="20230301"/>
    <m/>
    <s v="FRAGRANCE"/>
    <x v="440"/>
    <s v="PETIT GIRL POWER BODY LOTION 50 ML"/>
    <n v="1229478"/>
    <x v="1141"/>
    <n v="1"/>
    <s v="IN-LINE (EXCL NR)"/>
    <s v="PACK PRICE - MARKETING SET"/>
    <n v="0.48010000000000003"/>
    <m/>
    <n v="1.5309999999999999"/>
    <m/>
    <m/>
    <n v="8.23"/>
    <n v="14.99"/>
    <n v="6000"/>
    <n v="1927"/>
    <n v="177"/>
    <s v="WORK IN PROGRESS"/>
    <n v="134729084"/>
    <s v="NO INCENTIVE"/>
    <s v="N"/>
    <s v="Y"/>
    <s v="N"/>
    <s v="N"/>
    <x v="3"/>
    <n v="134729778"/>
    <n v="28"/>
    <n v="11"/>
    <n v="20230306"/>
    <s v="GIFTING/PRESENTS"/>
    <n v="15"/>
    <s v="Y"/>
    <s v="Tech rep lvl + Dia a Dia + VGF2"/>
    <s v="FULL PAYMENT"/>
    <m/>
    <n v="7398.4359000000004"/>
    <n v="4448.1989000000003"/>
    <n v="72.88"/>
    <m/>
    <s v="MOISTURIZER LOTION"/>
    <s v="MOISTURIZER"/>
    <s v="BODY CARE"/>
    <s v="FEMALE"/>
    <s v="PETIT - DEAR FRIENDS"/>
    <s v="PETIT - DEAR FRIENDS"/>
    <n v="1"/>
    <n v="50"/>
    <n v="100"/>
    <s v="N"/>
    <s v="N"/>
    <n v="51058"/>
    <n v="1"/>
    <s v="N"/>
    <s v="RO"/>
    <n v="7.4"/>
    <n v="7.99"/>
    <n v="10.79"/>
    <m/>
    <m/>
    <m/>
    <m/>
    <s v="N"/>
    <m/>
    <m/>
    <n v="134729772"/>
    <x v="27"/>
    <m/>
    <n v="176"/>
    <s v="PRESENTES - EXTENSAO REVISTA DIGITAL 2"/>
    <s v="N"/>
    <m/>
    <s v="N"/>
    <s v="N"/>
    <n v="20230306"/>
    <m/>
    <n v="134729084"/>
    <s v="MIXED"/>
    <s v="Tech rep lvl"/>
    <s v="CosmÃ©ticos"/>
    <n v="1"/>
    <m/>
    <n v="0"/>
    <n v="0"/>
    <n v="100"/>
    <n v="134729777"/>
    <n v="999"/>
    <n v="2"/>
    <x v="22"/>
    <x v="31"/>
    <n v="0.48010000000000003"/>
    <n v="0.54869999999999997"/>
    <n v="0.48010000000000003"/>
    <n v="0.44579999999999997"/>
    <n v="0.42530000000000001"/>
    <n v="8.23"/>
    <n v="8.23"/>
    <n v="8.23"/>
    <n v="8.23"/>
    <n v="8.23"/>
    <s v="Brasil + Dia a Dia + VGF2"/>
    <s v="Bronze + Dia a Dia + VGF2"/>
    <s v="Prata + Dia a Dia + VGF2"/>
    <s v="Ouro + Dia a Dia + VGF2"/>
    <s v="Estrela + Dia a Dia + VGF2"/>
    <n v="30"/>
    <n v="20"/>
    <n v="30"/>
    <n v="35"/>
    <n v="38"/>
    <n v="45.79"/>
    <n v="45.79"/>
    <n v="45.79"/>
    <n v="45.79"/>
    <n v="45.79"/>
    <n v="0"/>
    <n v="0"/>
    <n v="0"/>
    <n v="0"/>
    <n v="0"/>
    <n v="5.7610000000000001"/>
    <n v="6.5839999999999996"/>
    <n v="5.7610000000000001"/>
    <n v="5.3494999999999999"/>
    <n v="5.1025999999999998"/>
    <n v="0"/>
    <n v="0"/>
    <n v="0"/>
    <n v="0"/>
    <n v="0"/>
    <n v="0"/>
    <n v="100"/>
    <n v="100"/>
    <n v="100"/>
    <n v="100"/>
  </r>
  <r>
    <n v="639286"/>
    <x v="1129"/>
    <n v="20230301"/>
    <m/>
    <s v="FRAGRANCE"/>
    <x v="440"/>
    <s v="BOX CHRISTMAS SOUVENIRS"/>
    <n v="1232259"/>
    <x v="1129"/>
    <n v="1"/>
    <s v="IN-LINE (EXCL NR)"/>
    <s v="PACK PRICE - MARKETING SET"/>
    <n v="0.49230000000000002"/>
    <m/>
    <n v="1.202"/>
    <m/>
    <m/>
    <n v="3.99"/>
    <n v="3.99"/>
    <n v="6000"/>
    <n v="1927"/>
    <n v="177"/>
    <s v="WORK IN PROGRESS"/>
    <n v="134729084"/>
    <s v="NO INCENTIVE"/>
    <s v="N"/>
    <s v="Y"/>
    <s v="N"/>
    <s v="N"/>
    <x v="3"/>
    <n v="134729774"/>
    <n v="28"/>
    <n v="11"/>
    <n v="20230306"/>
    <s v="GIFTING/PRESENTS"/>
    <n v="15"/>
    <s v="Y"/>
    <s v="Tech rep lvl + Dia a Dia + VGF2"/>
    <s v="FULL PAYMENT"/>
    <m/>
    <n v="3677.6923000000002"/>
    <n v="1361.4383"/>
    <n v="57.17"/>
    <m/>
    <s v="CARTON/GIFT BAG"/>
    <s v="ORGANIZERS/CONTAINERS"/>
    <s v="IMPLEMENTS"/>
    <s v="UNISEX"/>
    <s v="AVON"/>
    <s v="AVON"/>
    <n v="1"/>
    <n v="50"/>
    <n v="100"/>
    <s v="N"/>
    <s v="N"/>
    <n v="52153"/>
    <n v="1"/>
    <s v="N"/>
    <m/>
    <m/>
    <m/>
    <m/>
    <m/>
    <m/>
    <m/>
    <m/>
    <s v="N"/>
    <m/>
    <m/>
    <n v="134729772"/>
    <x v="27"/>
    <m/>
    <n v="176"/>
    <s v="PRESENTES - EXTENSAO REVISTA DIGITAL 2"/>
    <s v="N"/>
    <m/>
    <s v="N"/>
    <s v="N"/>
    <n v="20230306"/>
    <m/>
    <n v="134729084"/>
    <s v="MIXED"/>
    <s v="Tech rep lvl"/>
    <s v="CosmÃ©ticos"/>
    <n v="1"/>
    <m/>
    <n v="0"/>
    <n v="0"/>
    <n v="100"/>
    <n v="134729773"/>
    <n v="999"/>
    <n v="2"/>
    <x v="22"/>
    <x v="31"/>
    <n v="0.49230000000000002"/>
    <n v="0.56259999999999999"/>
    <n v="0.49230000000000002"/>
    <n v="0.45710000000000001"/>
    <n v="0.436"/>
    <n v="3.99"/>
    <n v="3.99"/>
    <n v="3.99"/>
    <n v="3.99"/>
    <n v="3.99"/>
    <s v="Brasil + Dia a Dia + VGF2"/>
    <s v="Bronze + Dia a Dia + VGF2"/>
    <s v="Prata + Dia a Dia + VGF2"/>
    <s v="Ouro + Dia a Dia + VGF2"/>
    <s v="Estrela + Dia a Dia + VGF2"/>
    <n v="30"/>
    <n v="20"/>
    <n v="30"/>
    <n v="35"/>
    <n v="38"/>
    <n v="42.19"/>
    <n v="42.19"/>
    <n v="42.19"/>
    <n v="42.19"/>
    <n v="42.19"/>
    <n v="0"/>
    <n v="0"/>
    <n v="0"/>
    <n v="0"/>
    <n v="0"/>
    <n v="2.7930000000000001"/>
    <n v="3.1920000000000002"/>
    <n v="2.7930000000000001"/>
    <n v="2.5935000000000001"/>
    <n v="2.4738000000000002"/>
    <n v="0"/>
    <n v="0"/>
    <n v="0"/>
    <n v="0"/>
    <n v="0"/>
    <n v="0"/>
    <n v="100"/>
    <n v="100"/>
    <n v="100"/>
    <n v="100"/>
  </r>
  <r>
    <n v="636720"/>
    <x v="1142"/>
    <n v="20220315"/>
    <m/>
    <s v="TOILETRIES"/>
    <x v="441"/>
    <s v="AT CURLS MASK IN A TUBE 200G"/>
    <n v="1230324"/>
    <x v="1142"/>
    <n v="1"/>
    <s v="IN-LINE (EXCL NR)"/>
    <s v="CROSS-OUT"/>
    <n v="0.38059999999999999"/>
    <m/>
    <n v="3.6019999999999999"/>
    <m/>
    <m/>
    <n v="17.989999999999998"/>
    <n v="22.99"/>
    <n v="2730"/>
    <n v="2730"/>
    <n v="170"/>
    <s v="WORK IN PROGRESS"/>
    <n v="134729121"/>
    <s v="NO INCENTIVE"/>
    <s v="N"/>
    <s v="Y"/>
    <s v="N"/>
    <s v="N"/>
    <x v="3"/>
    <n v="134729123"/>
    <n v="28"/>
    <n v="11"/>
    <n v="20230306"/>
    <s v="CUSTOMER"/>
    <n v="15"/>
    <s v="Y"/>
    <s v="Tech rep lvl + Dia a Dia + VGF2"/>
    <s v="FULL PAYMENT"/>
    <m/>
    <n v="18162.069"/>
    <n v="8328.6090000000004"/>
    <n v="63.17"/>
    <m/>
    <s v="TREATMENT MASK"/>
    <s v="TREATMENT"/>
    <s v="HAIR TREATMENT"/>
    <s v="FEMALE"/>
    <s v="ADVANCE-TECHNIQUES"/>
    <s v="CURLS"/>
    <n v="2"/>
    <n v="100"/>
    <n v="100"/>
    <s v="N"/>
    <s v="N"/>
    <n v="52174"/>
    <m/>
    <s v="N"/>
    <s v="RO"/>
    <n v="16.78"/>
    <n v="14.94"/>
    <n v="18.16"/>
    <m/>
    <m/>
    <m/>
    <m/>
    <s v="N"/>
    <n v="73976330"/>
    <s v="Extensao Revista Digital"/>
    <m/>
    <x v="0"/>
    <n v="133128969"/>
    <n v="170"/>
    <s v="TOILETRIES -  EXTENSAO REVISTA DIGITAL 2"/>
    <s v="N"/>
    <m/>
    <m/>
    <s v="N"/>
    <n v="20230306"/>
    <m/>
    <n v="134729121"/>
    <s v="MIXED"/>
    <s v="Tech rep lvl"/>
    <s v="CosmÃ©ticos"/>
    <n v="1"/>
    <m/>
    <n v="0"/>
    <n v="0"/>
    <n v="100"/>
    <n v="134729122"/>
    <n v="999"/>
    <n v="2"/>
    <x v="0"/>
    <x v="0"/>
    <n v="0.38059999999999999"/>
    <n v="0.435"/>
    <n v="0.38059999999999999"/>
    <n v="0.35339999999999999"/>
    <n v="0.33710000000000001"/>
    <n v="17.989999999999998"/>
    <n v="17.989999999999998"/>
    <n v="17.989999999999998"/>
    <n v="17.989999999999998"/>
    <n v="17.989999999999998"/>
    <s v="Brasil + Dia a Dia + VGF2"/>
    <s v="Bronze + Dia a Dia + VGF2"/>
    <s v="Prata + Dia a Dia + VGF2"/>
    <s v="Ouro + Dia a Dia + VGF2"/>
    <s v="Estrela + Dia a Dia + VGF2"/>
    <n v="30"/>
    <n v="20"/>
    <n v="30"/>
    <n v="35"/>
    <n v="38"/>
    <n v="83.92"/>
    <n v="83.92"/>
    <n v="83.92"/>
    <n v="83.92"/>
    <n v="83.92"/>
    <n v="0"/>
    <n v="0"/>
    <n v="0"/>
    <n v="0"/>
    <n v="0"/>
    <n v="12.593"/>
    <n v="14.391999999999999"/>
    <n v="12.593"/>
    <n v="11.6935"/>
    <n v="11.1538"/>
    <n v="0"/>
    <n v="0"/>
    <n v="0"/>
    <n v="0"/>
    <n v="0"/>
    <n v="0"/>
    <n v="100"/>
    <n v="100"/>
    <n v="100"/>
    <n v="100"/>
  </r>
  <r>
    <n v="622966"/>
    <x v="1143"/>
    <n v="20210305"/>
    <m/>
    <s v="TOILETRIES"/>
    <x v="442"/>
    <s v="AT SLEEK LOTION LATAM 50ML 2020"/>
    <n v="1221357"/>
    <x v="1143"/>
    <n v="1"/>
    <s v="IN-LINE (EXCL NR)"/>
    <s v="CROSS-OUT"/>
    <n v="0.38059999999999999"/>
    <m/>
    <n v="5.0730000000000004"/>
    <m/>
    <m/>
    <n v="27.99"/>
    <n v="31.99"/>
    <n v="1469"/>
    <n v="1469"/>
    <n v="170"/>
    <s v="WORK IN PROGRESS"/>
    <n v="134729166"/>
    <s v="NO INCENTIVE"/>
    <s v="N"/>
    <s v="Y"/>
    <s v="N"/>
    <s v="N"/>
    <x v="3"/>
    <n v="134729174"/>
    <n v="28"/>
    <n v="11"/>
    <n v="20230306"/>
    <s v="CUSTOMER"/>
    <n v="15"/>
    <s v="Y"/>
    <s v="Tech rep lvl + Dia a Dia + VGF2"/>
    <s v="FULL PAYMENT"/>
    <m/>
    <n v="15204.806200000001"/>
    <n v="7752.5691999999999"/>
    <n v="66.66"/>
    <m/>
    <s v="TREATMENT LOTION"/>
    <s v="TREATMENT"/>
    <s v="HAIR TREATMENT"/>
    <s v="FEMALE"/>
    <s v="ADVANCE-TECHNIQUES"/>
    <s v="SLEEK"/>
    <n v="2"/>
    <n v="100"/>
    <n v="100"/>
    <s v="N"/>
    <s v="N"/>
    <n v="52284"/>
    <m/>
    <s v="N"/>
    <s v="RP"/>
    <n v="24.8"/>
    <n v="31.99"/>
    <n v="31.99"/>
    <m/>
    <m/>
    <m/>
    <m/>
    <s v="N"/>
    <n v="73976330"/>
    <s v="Extensao Revista Digital"/>
    <m/>
    <x v="0"/>
    <n v="133200814"/>
    <n v="170"/>
    <s v="TOILETRIES -  EXTENSAO REVISTA DIGITAL 2"/>
    <s v="N"/>
    <m/>
    <m/>
    <s v="N"/>
    <n v="20230306"/>
    <m/>
    <n v="134729166"/>
    <s v="MIXED"/>
    <s v="Tech rep lvl"/>
    <s v="CosmÃ©ticos"/>
    <n v="1"/>
    <m/>
    <n v="0"/>
    <n v="0"/>
    <n v="100"/>
    <n v="134729173"/>
    <n v="999"/>
    <n v="2"/>
    <x v="0"/>
    <x v="0"/>
    <n v="0.38059999999999999"/>
    <n v="0.435"/>
    <n v="0.38059999999999999"/>
    <n v="0.35339999999999999"/>
    <n v="0.33710000000000001"/>
    <n v="27.99"/>
    <n v="27.99"/>
    <n v="27.99"/>
    <n v="27.99"/>
    <n v="27.99"/>
    <s v="Brasil + Dia a Dia + VGF2"/>
    <s v="Bronze + Dia a Dia + VGF2"/>
    <s v="Prata + Dia a Dia + VGF2"/>
    <s v="Ouro + Dia a Dia + VGF2"/>
    <s v="Estrela + Dia a Dia + VGF2"/>
    <n v="30"/>
    <n v="20"/>
    <n v="30"/>
    <n v="35"/>
    <n v="38"/>
    <n v="83.92"/>
    <n v="83.92"/>
    <n v="83.92"/>
    <n v="83.92"/>
    <n v="83.92"/>
    <n v="0"/>
    <n v="0"/>
    <n v="0"/>
    <n v="0"/>
    <n v="0"/>
    <n v="19.593"/>
    <n v="22.391999999999999"/>
    <n v="19.593"/>
    <n v="18.1935"/>
    <n v="17.3538"/>
    <n v="0"/>
    <n v="0"/>
    <n v="0"/>
    <n v="0"/>
    <n v="0"/>
    <n v="0"/>
    <n v="100"/>
    <n v="100"/>
    <n v="100"/>
    <n v="100"/>
  </r>
  <r>
    <n v="622983"/>
    <x v="1144"/>
    <n v="20210305"/>
    <m/>
    <s v="TOILETRIES"/>
    <x v="443"/>
    <s v="AT ULT SHINE SERUM LATAM 30ML 2020"/>
    <n v="1221372"/>
    <x v="1144"/>
    <n v="1"/>
    <s v="IN-LINE (EXCL NR)"/>
    <s v="CROSS-OUT"/>
    <n v="0.38059999999999999"/>
    <m/>
    <n v="1.9990000000000001"/>
    <m/>
    <m/>
    <n v="14.99"/>
    <n v="20.99"/>
    <n v="5461"/>
    <n v="5461"/>
    <n v="170"/>
    <s v="WORK IN PROGRESS"/>
    <n v="134729189"/>
    <s v="NO INCENTIVE"/>
    <s v="N"/>
    <s v="Y"/>
    <s v="N"/>
    <s v="N"/>
    <x v="3"/>
    <n v="134729213"/>
    <n v="28"/>
    <n v="11"/>
    <n v="20230306"/>
    <s v="CUSTOMER"/>
    <n v="15"/>
    <s v="Y"/>
    <s v="Tech rep lvl + Dia a Dia + VGF2"/>
    <s v="FULL PAYMENT"/>
    <m/>
    <n v="30274.166799999999"/>
    <n v="19357.627799999998"/>
    <n v="75.47"/>
    <m/>
    <s v="TREATMENT SERUM"/>
    <s v="SERUM"/>
    <s v="HAIR TREATMENT"/>
    <s v="FEMALE"/>
    <s v="ADVANCE-TECHNIQUES"/>
    <s v="SHINE"/>
    <n v="2"/>
    <n v="100"/>
    <n v="100"/>
    <s v="N"/>
    <s v="N"/>
    <n v="52400"/>
    <m/>
    <s v="N"/>
    <s v="SP"/>
    <n v="14.2"/>
    <n v="18.989999999999998"/>
    <n v="19.79"/>
    <m/>
    <m/>
    <m/>
    <m/>
    <s v="N"/>
    <n v="73976330"/>
    <s v="Extensao Revista Digital"/>
    <m/>
    <x v="0"/>
    <n v="133131022"/>
    <n v="170"/>
    <s v="TOILETRIES -  EXTENSAO REVISTA DIGITAL 2"/>
    <s v="N"/>
    <m/>
    <m/>
    <s v="N"/>
    <n v="20230306"/>
    <m/>
    <n v="134729189"/>
    <s v="MIXED"/>
    <s v="Tech rep lvl"/>
    <s v="CosmÃ©ticos"/>
    <n v="1"/>
    <m/>
    <n v="0"/>
    <n v="0"/>
    <n v="100"/>
    <n v="134729212"/>
    <n v="999"/>
    <n v="2"/>
    <x v="0"/>
    <x v="0"/>
    <n v="0.38059999999999999"/>
    <n v="0.435"/>
    <n v="0.38059999999999999"/>
    <n v="0.35339999999999999"/>
    <n v="0.33710000000000001"/>
    <n v="14.99"/>
    <n v="14.99"/>
    <n v="14.99"/>
    <n v="14.99"/>
    <n v="14.99"/>
    <s v="Brasil + Dia a Dia + VGF2"/>
    <s v="Bronze + Dia a Dia + VGF2"/>
    <s v="Prata + Dia a Dia + VGF2"/>
    <s v="Ouro + Dia a Dia + VGF2"/>
    <s v="Estrela + Dia a Dia + VGF2"/>
    <n v="30"/>
    <n v="20"/>
    <n v="30"/>
    <n v="35"/>
    <n v="38"/>
    <n v="83.92"/>
    <n v="83.92"/>
    <n v="83.92"/>
    <n v="83.92"/>
    <n v="83.92"/>
    <n v="0"/>
    <n v="0"/>
    <n v="0"/>
    <n v="0"/>
    <n v="0"/>
    <n v="10.493"/>
    <n v="11.992000000000001"/>
    <n v="10.493"/>
    <n v="9.7434999999999992"/>
    <n v="9.2937999999999992"/>
    <n v="0"/>
    <n v="0"/>
    <n v="0"/>
    <n v="0"/>
    <n v="0"/>
    <n v="0"/>
    <n v="100"/>
    <n v="100"/>
    <n v="100"/>
    <n v="100"/>
  </r>
  <r>
    <n v="622305"/>
    <x v="1145"/>
    <n v="20210305"/>
    <m/>
    <s v="TOILETRIES"/>
    <x v="444"/>
    <s v="AT ARGAN COMBCREAM LATAM250ML2020"/>
    <n v="1221026"/>
    <x v="1145"/>
    <n v="1"/>
    <s v="IN-LINE (EXCL NR)"/>
    <s v="CROSS-OUT"/>
    <n v="0.38059999999999999"/>
    <m/>
    <n v="2.7229999999999999"/>
    <m/>
    <m/>
    <n v="15.99"/>
    <n v="20.99"/>
    <n v="8423"/>
    <n v="8423"/>
    <n v="170"/>
    <s v="WORK IN PROGRESS"/>
    <n v="134729269"/>
    <s v="NO INCENTIVE"/>
    <s v="N"/>
    <s v="Y"/>
    <s v="N"/>
    <s v="N"/>
    <x v="3"/>
    <n v="134729271"/>
    <n v="28"/>
    <n v="11"/>
    <n v="20230306"/>
    <s v="CUSTOMER"/>
    <n v="15"/>
    <s v="Y"/>
    <s v="Tech rep lvl + Dia a Dia + VGF2"/>
    <s v="FULL PAYMENT"/>
    <m/>
    <n v="49809.419199999997"/>
    <n v="26873.590199999999"/>
    <n v="68.680000000000007"/>
    <m/>
    <s v="TREATMENT CREAM"/>
    <s v="TREATMENT"/>
    <s v="HAIR TREATMENT"/>
    <s v="FEMALE"/>
    <s v="ADVANCE-TECHNIQUES"/>
    <s v="MOISTURE"/>
    <n v="2"/>
    <n v="100"/>
    <n v="100"/>
    <s v="N"/>
    <s v="N"/>
    <n v="50329"/>
    <m/>
    <s v="N"/>
    <s v="RO"/>
    <n v="14.8"/>
    <n v="12.99"/>
    <n v="16.190000000000001"/>
    <m/>
    <m/>
    <m/>
    <m/>
    <s v="N"/>
    <n v="73976330"/>
    <s v="Extensao Revista Digital"/>
    <m/>
    <x v="0"/>
    <n v="133129581"/>
    <n v="170"/>
    <s v="TOILETRIES -  EXTENSAO REVISTA DIGITAL 2"/>
    <s v="N"/>
    <m/>
    <m/>
    <s v="N"/>
    <n v="20230306"/>
    <m/>
    <n v="134729269"/>
    <s v="MIXED"/>
    <s v="Tech rep lvl"/>
    <s v="CosmÃ©ticos"/>
    <n v="1"/>
    <m/>
    <n v="0"/>
    <n v="0"/>
    <n v="100"/>
    <n v="134729270"/>
    <n v="999"/>
    <n v="2"/>
    <x v="0"/>
    <x v="0"/>
    <n v="0.38059999999999999"/>
    <n v="0.435"/>
    <n v="0.38059999999999999"/>
    <n v="0.35339999999999999"/>
    <n v="0.33710000000000001"/>
    <n v="15.99"/>
    <n v="15.99"/>
    <n v="15.99"/>
    <n v="15.99"/>
    <n v="15.99"/>
    <s v="Brasil + Dia a Dia + VGF2"/>
    <s v="Bronze + Dia a Dia + VGF2"/>
    <s v="Prata + Dia a Dia + VGF2"/>
    <s v="Ouro + Dia a Dia + VGF2"/>
    <s v="Estrela + Dia a Dia + VGF2"/>
    <n v="30"/>
    <n v="20"/>
    <n v="30"/>
    <n v="35"/>
    <n v="38"/>
    <n v="83.92"/>
    <n v="83.92"/>
    <n v="83.92"/>
    <n v="83.92"/>
    <n v="83.92"/>
    <n v="0"/>
    <n v="0"/>
    <n v="0"/>
    <n v="0"/>
    <n v="0"/>
    <n v="11.193"/>
    <n v="12.792"/>
    <n v="11.193"/>
    <n v="10.3935"/>
    <n v="9.9138000000000002"/>
    <n v="0"/>
    <n v="0"/>
    <n v="0"/>
    <n v="0"/>
    <n v="0"/>
    <n v="0"/>
    <n v="100"/>
    <n v="100"/>
    <n v="100"/>
    <n v="100"/>
  </r>
  <r>
    <n v="2249121"/>
    <x v="1146"/>
    <n v="20200308"/>
    <m/>
    <s v="KIDS HOME"/>
    <x v="445"/>
    <s v="GARRAFA ANIMAIS"/>
    <n v="5478156"/>
    <x v="1146"/>
    <n v="1"/>
    <s v="IN-LINE (EXCL NR)"/>
    <s v="CROSS-OUT"/>
    <n v="0.5978"/>
    <m/>
    <n v="2.8639999999999999"/>
    <m/>
    <m/>
    <n v="12.99"/>
    <n v="14.99"/>
    <n v="2856"/>
    <n v="2856"/>
    <n v="46"/>
    <s v="WORK IN PROGRESS"/>
    <n v="134730036"/>
    <s v="NO INCENTIVE"/>
    <s v="N"/>
    <s v="N"/>
    <s v="N"/>
    <s v="N"/>
    <x v="0"/>
    <n v="134730039"/>
    <n v="28"/>
    <n v="42"/>
    <n v="20230306"/>
    <s v="CUSTOMER"/>
    <n v="15"/>
    <s v="Y"/>
    <s v="Tech rep lvl + Moda &amp; Casa + VGF2"/>
    <s v="FULL PAYMENT"/>
    <m/>
    <n v="22178.0452"/>
    <n v="13998.4612"/>
    <n v="68.650000000000006"/>
    <m/>
    <s v="KITCHEN WATER BOTTLE"/>
    <s v="KITCHEN"/>
    <s v="FOOD STORAGE/CONTAINERS"/>
    <s v="UNISEX"/>
    <s v="AVON"/>
    <s v="AVON"/>
    <n v="0"/>
    <n v="50"/>
    <n v="50"/>
    <s v="N"/>
    <s v="N"/>
    <n v="81440"/>
    <m/>
    <s v="N"/>
    <s v="RP"/>
    <n v="12.24"/>
    <n v="14.99"/>
    <n v="14.99"/>
    <m/>
    <m/>
    <m/>
    <m/>
    <s v="N"/>
    <m/>
    <m/>
    <m/>
    <x v="0"/>
    <m/>
    <n v="46"/>
    <s v="KIDS MAE DE CRIANCA 3 - CENTRO"/>
    <s v="N"/>
    <m/>
    <m/>
    <s v="N"/>
    <n v="20230306"/>
    <m/>
    <n v="134730036"/>
    <s v="MIXED"/>
    <s v="Tech rep lvl"/>
    <s v="Moda &amp; Casa"/>
    <n v="1"/>
    <m/>
    <n v="0"/>
    <n v="0"/>
    <n v="100"/>
    <n v="134730037"/>
    <n v="999"/>
    <n v="3"/>
    <x v="0"/>
    <x v="0"/>
    <n v="0.5978"/>
    <n v="0.5978"/>
    <n v="0.5978"/>
    <n v="0.5978"/>
    <n v="0.5978"/>
    <n v="12.99"/>
    <n v="12.99"/>
    <n v="12.99"/>
    <n v="12.99"/>
    <n v="12.99"/>
    <s v="Brasil + Moda &amp; Casa + VGF2"/>
    <s v="Bronze + Moda &amp; Casa + VGF2"/>
    <s v="Prata + Moda &amp; Casa + VGF2"/>
    <s v="Ouro + Moda &amp; Casa + VGF2"/>
    <s v="Estrela + Moda &amp; Casa + VGF2"/>
    <n v="15"/>
    <n v="15"/>
    <n v="15"/>
    <n v="15"/>
    <n v="15"/>
    <n v="42.19"/>
    <n v="42.19"/>
    <n v="42.19"/>
    <n v="42.19"/>
    <n v="42.19"/>
    <n v="0"/>
    <n v="0"/>
    <n v="0"/>
    <n v="0"/>
    <n v="0"/>
    <n v="11.041499999999999"/>
    <n v="11.041499999999999"/>
    <n v="11.041499999999999"/>
    <n v="11.041499999999999"/>
    <n v="11.041499999999999"/>
    <n v="0"/>
    <n v="0"/>
    <n v="0"/>
    <n v="0"/>
    <n v="0"/>
    <n v="0"/>
    <n v="100"/>
    <n v="100"/>
    <n v="100"/>
    <n v="100"/>
  </r>
  <r>
    <n v="2252795"/>
    <x v="1147"/>
    <n v="20200308"/>
    <m/>
    <s v="KIDS HOME"/>
    <x v="445"/>
    <s v="GARRAFA ANIMAIS"/>
    <n v="5478156"/>
    <x v="1147"/>
    <n v="1"/>
    <s v="IN-LINE (EXCL NR)"/>
    <s v="CROSS-OUT"/>
    <n v="0.5978"/>
    <m/>
    <n v="2.8639999999999999"/>
    <m/>
    <m/>
    <n v="12.99"/>
    <n v="14.99"/>
    <n v="5236"/>
    <n v="5236"/>
    <n v="46"/>
    <s v="WORK IN PROGRESS"/>
    <n v="134730036"/>
    <s v="NO INCENTIVE"/>
    <s v="N"/>
    <s v="N"/>
    <s v="N"/>
    <s v="N"/>
    <x v="0"/>
    <n v="134730038"/>
    <n v="28"/>
    <n v="42"/>
    <n v="20230306"/>
    <s v="CUSTOMER"/>
    <n v="15"/>
    <s v="Y"/>
    <s v="Tech rep lvl + Moda &amp; Casa + VGF2"/>
    <s v="FULL PAYMENT"/>
    <m/>
    <n v="40659.749600000003"/>
    <n v="25663.845600000001"/>
    <n v="68.650000000000006"/>
    <m/>
    <s v="KITCHEN WATER BOTTLE"/>
    <s v="KITCHEN"/>
    <s v="FOOD STORAGE/CONTAINERS"/>
    <s v="UNISEX"/>
    <s v="AVON"/>
    <s v="AVON"/>
    <n v="0"/>
    <n v="50"/>
    <n v="50"/>
    <s v="N"/>
    <s v="N"/>
    <n v="82967"/>
    <m/>
    <s v="N"/>
    <s v="RP"/>
    <n v="12.24"/>
    <n v="14.99"/>
    <n v="14.99"/>
    <m/>
    <m/>
    <m/>
    <m/>
    <s v="N"/>
    <m/>
    <m/>
    <m/>
    <x v="0"/>
    <m/>
    <n v="46"/>
    <s v="KIDS MAE DE CRIANCA 3 - CENTRO"/>
    <s v="N"/>
    <m/>
    <m/>
    <s v="N"/>
    <n v="20230306"/>
    <m/>
    <n v="134730036"/>
    <s v="MIXED"/>
    <s v="Tech rep lvl"/>
    <s v="Moda &amp; Casa"/>
    <n v="1"/>
    <m/>
    <n v="0"/>
    <n v="0"/>
    <n v="100"/>
    <n v="134730037"/>
    <n v="999"/>
    <n v="3"/>
    <x v="0"/>
    <x v="0"/>
    <n v="0.5978"/>
    <n v="0.5978"/>
    <n v="0.5978"/>
    <n v="0.5978"/>
    <n v="0.5978"/>
    <n v="12.99"/>
    <n v="12.99"/>
    <n v="12.99"/>
    <n v="12.99"/>
    <n v="12.99"/>
    <s v="Brasil + Moda &amp; Casa + VGF2"/>
    <s v="Bronze + Moda &amp; Casa + VGF2"/>
    <s v="Prata + Moda &amp; Casa + VGF2"/>
    <s v="Ouro + Moda &amp; Casa + VGF2"/>
    <s v="Estrela + Moda &amp; Casa + VGF2"/>
    <n v="15"/>
    <n v="15"/>
    <n v="15"/>
    <n v="15"/>
    <n v="15"/>
    <n v="42.19"/>
    <n v="42.19"/>
    <n v="42.19"/>
    <n v="42.19"/>
    <n v="42.19"/>
    <n v="0"/>
    <n v="0"/>
    <n v="0"/>
    <n v="0"/>
    <n v="0"/>
    <n v="11.041499999999999"/>
    <n v="11.041499999999999"/>
    <n v="11.041499999999999"/>
    <n v="11.041499999999999"/>
    <n v="11.041499999999999"/>
    <n v="0"/>
    <n v="0"/>
    <n v="0"/>
    <n v="0"/>
    <n v="0"/>
    <n v="0"/>
    <n v="100"/>
    <n v="100"/>
    <n v="100"/>
    <n v="100"/>
  </r>
  <r>
    <n v="2299693"/>
    <x v="1148"/>
    <n v="20220302"/>
    <m/>
    <s v="KIDS HOME"/>
    <x v="446"/>
    <s v="CANECA TOY ESPACO SIDERAL"/>
    <n v="5585982"/>
    <x v="1148"/>
    <n v="1"/>
    <s v="IN-LINE (EXCL NR)"/>
    <s v="CROSS-OUT"/>
    <n v="0.5978"/>
    <m/>
    <n v="3.1259999999999999"/>
    <m/>
    <m/>
    <n v="12.99"/>
    <n v="16.989999999999998"/>
    <n v="4666"/>
    <n v="4666"/>
    <n v="47"/>
    <s v="WORK IN PROGRESS"/>
    <n v="134730055"/>
    <s v="NO INCENTIVE"/>
    <s v="N"/>
    <s v="N"/>
    <s v="N"/>
    <s v="N"/>
    <x v="0"/>
    <n v="134730057"/>
    <n v="28"/>
    <n v="42"/>
    <n v="20230306"/>
    <s v="CUSTOMER"/>
    <n v="15"/>
    <s v="Y"/>
    <s v="Tech rep lvl + Moda &amp; Casa + VGF2"/>
    <s v="FULL PAYMENT"/>
    <m/>
    <n v="36233.4591"/>
    <n v="21647.543099999999"/>
    <n v="65.78"/>
    <m/>
    <s v="MUGS"/>
    <s v="TABLEWARE"/>
    <s v="TABLEWARE"/>
    <s v="UNISEX"/>
    <s v="AVON"/>
    <s v="AVON"/>
    <n v="1"/>
    <n v="50"/>
    <n v="50"/>
    <s v="N"/>
    <s v="N"/>
    <n v="46742"/>
    <m/>
    <s v="N"/>
    <m/>
    <m/>
    <m/>
    <m/>
    <m/>
    <m/>
    <m/>
    <m/>
    <s v="N"/>
    <n v="125502836"/>
    <s v="F&amp;H MPA"/>
    <m/>
    <x v="0"/>
    <m/>
    <n v="46"/>
    <s v="KIDS MAE DE CRIANCA 3 - CENTRO"/>
    <s v="N"/>
    <m/>
    <m/>
    <s v="N"/>
    <n v="20230306"/>
    <m/>
    <n v="134730055"/>
    <s v="MIXED"/>
    <s v="Tech rep lvl"/>
    <s v="Moda &amp; Casa"/>
    <n v="1"/>
    <m/>
    <n v="0"/>
    <n v="0"/>
    <n v="100"/>
    <n v="134730056"/>
    <n v="999"/>
    <n v="3"/>
    <x v="0"/>
    <x v="0"/>
    <n v="0.5978"/>
    <n v="0.5978"/>
    <n v="0.5978"/>
    <n v="0.5978"/>
    <n v="0.5978"/>
    <n v="12.99"/>
    <n v="12.99"/>
    <n v="12.99"/>
    <n v="12.99"/>
    <n v="12.99"/>
    <s v="Brasil + Moda &amp; Casa + VGF2"/>
    <s v="Bronze + Moda &amp; Casa + VGF2"/>
    <s v="Prata + Moda &amp; Casa + VGF2"/>
    <s v="Ouro + Moda &amp; Casa + VGF2"/>
    <s v="Estrela + Moda &amp; Casa + VGF2"/>
    <n v="15"/>
    <n v="15"/>
    <n v="15"/>
    <n v="15"/>
    <n v="15"/>
    <n v="42.19"/>
    <n v="42.19"/>
    <n v="42.19"/>
    <n v="42.19"/>
    <n v="42.19"/>
    <n v="0"/>
    <n v="0"/>
    <n v="0"/>
    <n v="0"/>
    <n v="0"/>
    <n v="11.041499999999999"/>
    <n v="11.041499999999999"/>
    <n v="11.041499999999999"/>
    <n v="11.041499999999999"/>
    <n v="11.041499999999999"/>
    <n v="0"/>
    <n v="0"/>
    <n v="0"/>
    <n v="0"/>
    <n v="0"/>
    <n v="0"/>
    <n v="100"/>
    <n v="100"/>
    <n v="100"/>
    <n v="100"/>
  </r>
  <r>
    <n v="2299694"/>
    <x v="1149"/>
    <n v="20220302"/>
    <m/>
    <s v="KIDS HOME"/>
    <x v="446"/>
    <s v="CANECA TOY ESPACO SIDERAL"/>
    <n v="5585982"/>
    <x v="1149"/>
    <n v="1"/>
    <s v="IN-LINE (EXCL NR)"/>
    <s v="CROSS-OUT"/>
    <n v="0.5978"/>
    <m/>
    <n v="3.1259999999999999"/>
    <m/>
    <m/>
    <n v="12.99"/>
    <n v="16.989999999999998"/>
    <n v="6093"/>
    <n v="6093"/>
    <n v="47"/>
    <s v="WORK IN PROGRESS"/>
    <n v="134730055"/>
    <s v="NO INCENTIVE"/>
    <s v="N"/>
    <s v="N"/>
    <s v="N"/>
    <s v="N"/>
    <x v="0"/>
    <n v="134730058"/>
    <n v="28"/>
    <n v="42"/>
    <n v="20230306"/>
    <s v="CUSTOMER"/>
    <n v="15"/>
    <s v="Y"/>
    <s v="Tech rep lvl + Moda &amp; Casa + VGF2"/>
    <s v="FULL PAYMENT"/>
    <m/>
    <n v="47314.716200000003"/>
    <n v="28267.998200000002"/>
    <n v="65.78"/>
    <m/>
    <s v="MUGS"/>
    <s v="TABLEWARE"/>
    <s v="TABLEWARE"/>
    <s v="UNISEX"/>
    <s v="AVON"/>
    <s v="AVON"/>
    <n v="1"/>
    <n v="50"/>
    <n v="50"/>
    <s v="N"/>
    <s v="N"/>
    <n v="46791"/>
    <m/>
    <s v="N"/>
    <m/>
    <m/>
    <m/>
    <m/>
    <m/>
    <m/>
    <m/>
    <m/>
    <s v="N"/>
    <n v="125502836"/>
    <s v="F&amp;H MPA"/>
    <m/>
    <x v="0"/>
    <m/>
    <n v="46"/>
    <s v="KIDS MAE DE CRIANCA 3 - CENTRO"/>
    <s v="N"/>
    <m/>
    <m/>
    <s v="N"/>
    <n v="20230306"/>
    <m/>
    <n v="134730055"/>
    <s v="MIXED"/>
    <s v="Tech rep lvl"/>
    <s v="Moda &amp; Casa"/>
    <n v="1"/>
    <m/>
    <n v="0"/>
    <n v="0"/>
    <n v="100"/>
    <n v="134730056"/>
    <n v="999"/>
    <n v="3"/>
    <x v="0"/>
    <x v="0"/>
    <n v="0.5978"/>
    <n v="0.5978"/>
    <n v="0.5978"/>
    <n v="0.5978"/>
    <n v="0.5978"/>
    <n v="12.99"/>
    <n v="12.99"/>
    <n v="12.99"/>
    <n v="12.99"/>
    <n v="12.99"/>
    <s v="Brasil + Moda &amp; Casa + VGF2"/>
    <s v="Bronze + Moda &amp; Casa + VGF2"/>
    <s v="Prata + Moda &amp; Casa + VGF2"/>
    <s v="Ouro + Moda &amp; Casa + VGF2"/>
    <s v="Estrela + Moda &amp; Casa + VGF2"/>
    <n v="15"/>
    <n v="15"/>
    <n v="15"/>
    <n v="15"/>
    <n v="15"/>
    <n v="42.19"/>
    <n v="42.19"/>
    <n v="42.19"/>
    <n v="42.19"/>
    <n v="42.19"/>
    <n v="0"/>
    <n v="0"/>
    <n v="0"/>
    <n v="0"/>
    <n v="0"/>
    <n v="11.041499999999999"/>
    <n v="11.041499999999999"/>
    <n v="11.041499999999999"/>
    <n v="11.041499999999999"/>
    <n v="11.041499999999999"/>
    <n v="0"/>
    <n v="0"/>
    <n v="0"/>
    <n v="0"/>
    <n v="0"/>
    <n v="0"/>
    <n v="100"/>
    <n v="100"/>
    <n v="100"/>
    <n v="100"/>
  </r>
  <r>
    <n v="2299696"/>
    <x v="1150"/>
    <n v="20220302"/>
    <m/>
    <s v="KIDS HOME"/>
    <x v="447"/>
    <s v="POTE BRINCAR GUARDAR ESPACO"/>
    <n v="5585984"/>
    <x v="1150"/>
    <n v="1"/>
    <s v="IN-LINE (EXCL NR)"/>
    <s v="CROSS-OUT"/>
    <n v="0.5978"/>
    <m/>
    <n v="2.6"/>
    <m/>
    <m/>
    <n v="11.99"/>
    <n v="19.989999999999998"/>
    <n v="8594"/>
    <n v="8594"/>
    <n v="47"/>
    <s v="WORK IN PROGRESS"/>
    <n v="134730074"/>
    <s v="NO INCENTIVE"/>
    <s v="N"/>
    <s v="N"/>
    <s v="N"/>
    <s v="N"/>
    <x v="0"/>
    <n v="134730076"/>
    <n v="28"/>
    <n v="42"/>
    <n v="20230306"/>
    <s v="CUSTOMER"/>
    <n v="15"/>
    <s v="Y"/>
    <s v="Tech rep lvl + Moda &amp; Casa + VGF2"/>
    <s v="FULL PAYMENT"/>
    <m/>
    <n v="61598.5435"/>
    <n v="39254.143499999998"/>
    <n v="69.17"/>
    <m/>
    <s v="KITCHEN LUNCH BOX"/>
    <s v="KITCHEN"/>
    <s v="FOOD STORAGE/CONTAINERS"/>
    <s v="UNISEX"/>
    <s v="AVON"/>
    <s v="AVON"/>
    <n v="1"/>
    <n v="50"/>
    <n v="50"/>
    <s v="N"/>
    <s v="N"/>
    <n v="81316"/>
    <m/>
    <s v="N"/>
    <s v="ROP"/>
    <n v="11.04"/>
    <n v="11.99"/>
    <n v="12.59"/>
    <m/>
    <m/>
    <m/>
    <m/>
    <s v="N"/>
    <n v="125502836"/>
    <s v="F&amp;H MPA"/>
    <m/>
    <x v="0"/>
    <m/>
    <n v="46"/>
    <s v="KIDS MAE DE CRIANCA 3 - CENTRO"/>
    <s v="N"/>
    <m/>
    <m/>
    <s v="N"/>
    <n v="20230306"/>
    <m/>
    <n v="134730074"/>
    <s v="MIXED"/>
    <s v="Tech rep lvl"/>
    <s v="Moda &amp; Casa"/>
    <n v="1"/>
    <m/>
    <n v="0"/>
    <n v="0"/>
    <n v="100"/>
    <n v="134730075"/>
    <n v="999"/>
    <n v="3"/>
    <x v="0"/>
    <x v="0"/>
    <n v="0.5978"/>
    <n v="0.5978"/>
    <n v="0.5978"/>
    <n v="0.5978"/>
    <n v="0.5978"/>
    <n v="11.99"/>
    <n v="11.99"/>
    <n v="11.99"/>
    <n v="11.99"/>
    <n v="11.99"/>
    <s v="Brasil + Moda &amp; Casa + VGF2"/>
    <s v="Bronze + Moda &amp; Casa + VGF2"/>
    <s v="Prata + Moda &amp; Casa + VGF2"/>
    <s v="Ouro + Moda &amp; Casa + VGF2"/>
    <s v="Estrela + Moda &amp; Casa + VGF2"/>
    <n v="15"/>
    <n v="15"/>
    <n v="15"/>
    <n v="15"/>
    <n v="15"/>
    <n v="42.19"/>
    <n v="42.19"/>
    <n v="42.19"/>
    <n v="42.19"/>
    <n v="42.19"/>
    <n v="0"/>
    <n v="0"/>
    <n v="0"/>
    <n v="0"/>
    <n v="0"/>
    <n v="10.1915"/>
    <n v="10.1915"/>
    <n v="10.1915"/>
    <n v="10.1915"/>
    <n v="10.1915"/>
    <n v="0"/>
    <n v="0"/>
    <n v="0"/>
    <n v="0"/>
    <n v="0"/>
    <n v="0"/>
    <n v="100"/>
    <n v="100"/>
    <n v="100"/>
    <n v="100"/>
  </r>
  <r>
    <n v="2299697"/>
    <x v="1151"/>
    <n v="20220302"/>
    <m/>
    <s v="KIDS HOME"/>
    <x v="447"/>
    <s v="POTE BRINCAR GUARDAR ESPACO"/>
    <n v="5585984"/>
    <x v="1151"/>
    <n v="1"/>
    <s v="IN-LINE (EXCL NR)"/>
    <s v="CROSS-OUT"/>
    <n v="0.5978"/>
    <m/>
    <n v="2.6"/>
    <m/>
    <m/>
    <n v="11.99"/>
    <n v="19.989999999999998"/>
    <n v="7008"/>
    <n v="7008"/>
    <n v="47"/>
    <s v="WORK IN PROGRESS"/>
    <n v="134730074"/>
    <s v="NO INCENTIVE"/>
    <s v="N"/>
    <s v="N"/>
    <s v="N"/>
    <s v="N"/>
    <x v="0"/>
    <n v="134730078"/>
    <n v="28"/>
    <n v="42"/>
    <n v="20230306"/>
    <s v="CUSTOMER"/>
    <n v="15"/>
    <s v="Y"/>
    <s v="Tech rep lvl + Moda &amp; Casa + VGF2"/>
    <s v="FULL PAYMENT"/>
    <m/>
    <n v="50230.695"/>
    <n v="32009.895"/>
    <n v="69.17"/>
    <m/>
    <s v="KITCHEN LUNCH BOX"/>
    <s v="KITCHEN"/>
    <s v="FOOD STORAGE/CONTAINERS"/>
    <s v="UNISEX"/>
    <s v="AVON"/>
    <s v="AVON"/>
    <n v="1"/>
    <n v="50"/>
    <n v="50"/>
    <s v="N"/>
    <s v="N"/>
    <n v="81318"/>
    <m/>
    <s v="N"/>
    <s v="ROP"/>
    <n v="11.04"/>
    <n v="11.99"/>
    <n v="12.59"/>
    <m/>
    <m/>
    <m/>
    <m/>
    <s v="N"/>
    <n v="125502836"/>
    <s v="F&amp;H MPA"/>
    <m/>
    <x v="0"/>
    <m/>
    <n v="46"/>
    <s v="KIDS MAE DE CRIANCA 3 - CENTRO"/>
    <s v="N"/>
    <m/>
    <m/>
    <s v="N"/>
    <n v="20230306"/>
    <m/>
    <n v="134730074"/>
    <s v="MIXED"/>
    <s v="Tech rep lvl"/>
    <s v="Moda &amp; Casa"/>
    <n v="1"/>
    <m/>
    <n v="0"/>
    <n v="0"/>
    <n v="100"/>
    <n v="134730075"/>
    <n v="999"/>
    <n v="3"/>
    <x v="0"/>
    <x v="0"/>
    <n v="0.5978"/>
    <n v="0.5978"/>
    <n v="0.5978"/>
    <n v="0.5978"/>
    <n v="0.5978"/>
    <n v="11.99"/>
    <n v="11.99"/>
    <n v="11.99"/>
    <n v="11.99"/>
    <n v="11.99"/>
    <s v="Brasil + Moda &amp; Casa + VGF2"/>
    <s v="Bronze + Moda &amp; Casa + VGF2"/>
    <s v="Prata + Moda &amp; Casa + VGF2"/>
    <s v="Ouro + Moda &amp; Casa + VGF2"/>
    <s v="Estrela + Moda &amp; Casa + VGF2"/>
    <n v="15"/>
    <n v="15"/>
    <n v="15"/>
    <n v="15"/>
    <n v="15"/>
    <n v="42.19"/>
    <n v="42.19"/>
    <n v="42.19"/>
    <n v="42.19"/>
    <n v="42.19"/>
    <n v="0"/>
    <n v="0"/>
    <n v="0"/>
    <n v="0"/>
    <n v="0"/>
    <n v="10.1915"/>
    <n v="10.1915"/>
    <n v="10.1915"/>
    <n v="10.1915"/>
    <n v="10.1915"/>
    <n v="0"/>
    <n v="0"/>
    <n v="0"/>
    <n v="0"/>
    <n v="0"/>
    <n v="0"/>
    <n v="100"/>
    <n v="100"/>
    <n v="100"/>
    <n v="100"/>
  </r>
  <r>
    <n v="2276353"/>
    <x v="1152"/>
    <n v="20210312"/>
    <m/>
    <s v="KIDS HOME"/>
    <x v="448"/>
    <s v="KIT LANCHE NAVIO MICKEY"/>
    <n v="5546964"/>
    <x v="1152"/>
    <n v="1"/>
    <s v="IN-LINE (EXCL NR)"/>
    <s v="REGULAR PRICE"/>
    <n v="0.5978"/>
    <m/>
    <n v="6.3949999999999996"/>
    <m/>
    <m/>
    <n v="32.99"/>
    <n v="32.99"/>
    <n v="457"/>
    <n v="457"/>
    <n v="101"/>
    <s v="WORK IN PROGRESS"/>
    <n v="134730099"/>
    <s v="NO INCENTIVE"/>
    <s v="N"/>
    <s v="N"/>
    <s v="N"/>
    <s v="N"/>
    <x v="0"/>
    <n v="134730101"/>
    <n v="28"/>
    <n v="42"/>
    <n v="20230306"/>
    <s v="CUSTOMER"/>
    <n v="15"/>
    <s v="Y"/>
    <s v="Tech rep lvl + Moda &amp; Casa + VGF2"/>
    <s v="FULL PAYMENT"/>
    <m/>
    <n v="9012.6898999999994"/>
    <n v="6090.1749"/>
    <n v="72.44"/>
    <m/>
    <s v="KITCHEN FOOD STORAGE"/>
    <s v="KITCHEN"/>
    <s v="FOOD STORAGE/CONTAINERS"/>
    <s v="MALE"/>
    <s v="DISNEY BRAND"/>
    <s v="MICKEY"/>
    <n v="1"/>
    <n v="25"/>
    <n v="100"/>
    <s v="N"/>
    <s v="N"/>
    <n v="46852"/>
    <m/>
    <s v="N"/>
    <m/>
    <m/>
    <m/>
    <m/>
    <m/>
    <m/>
    <m/>
    <m/>
    <s v="N"/>
    <n v="68926258"/>
    <s v="Revista Digital F&amp;H"/>
    <m/>
    <x v="0"/>
    <m/>
    <n v="100"/>
    <s v="KIDS - REVISTA DIGITAL 2"/>
    <s v="N"/>
    <m/>
    <m/>
    <s v="N"/>
    <n v="20230306"/>
    <m/>
    <n v="134730099"/>
    <s v="MIXED"/>
    <s v="Tech rep lvl"/>
    <s v="Moda &amp; Casa"/>
    <n v="1"/>
    <m/>
    <n v="0"/>
    <n v="0"/>
    <n v="100"/>
    <n v="134730100"/>
    <n v="999"/>
    <n v="3"/>
    <x v="0"/>
    <x v="0"/>
    <n v="0.5978"/>
    <n v="0.5978"/>
    <n v="0.5978"/>
    <n v="0.5978"/>
    <n v="0.5978"/>
    <n v="32.99"/>
    <n v="32.99"/>
    <n v="32.99"/>
    <n v="32.99"/>
    <n v="32.99"/>
    <s v="Brasil + Moda &amp; Casa + VGF2"/>
    <s v="Bronze + Moda &amp; Casa + VGF2"/>
    <s v="Prata + Moda &amp; Casa + VGF2"/>
    <s v="Ouro + Moda &amp; Casa + VGF2"/>
    <s v="Estrela + Moda &amp; Casa + VGF2"/>
    <n v="15"/>
    <n v="15"/>
    <n v="15"/>
    <n v="15"/>
    <n v="15"/>
    <n v="42.19"/>
    <n v="42.19"/>
    <n v="42.19"/>
    <n v="42.19"/>
    <n v="42.19"/>
    <n v="0"/>
    <n v="0"/>
    <n v="0"/>
    <n v="0"/>
    <n v="0"/>
    <n v="28.041499999999999"/>
    <n v="28.041499999999999"/>
    <n v="28.041499999999999"/>
    <n v="28.041499999999999"/>
    <n v="28.041499999999999"/>
    <n v="0"/>
    <n v="0"/>
    <n v="0"/>
    <n v="0"/>
    <n v="0"/>
    <n v="0"/>
    <n v="100"/>
    <n v="100"/>
    <n v="100"/>
    <n v="100"/>
  </r>
  <r>
    <n v="2276355"/>
    <x v="1153"/>
    <n v="20210312"/>
    <m/>
    <s v="KIDS HOME"/>
    <x v="449"/>
    <s v="KIT LANCHE NAVIO MINNIE"/>
    <n v="5546976"/>
    <x v="1153"/>
    <n v="1"/>
    <s v="IN-LINE (EXCL NR)"/>
    <s v="REGULAR PRICE"/>
    <n v="0.5978"/>
    <m/>
    <n v="6.3949999999999996"/>
    <m/>
    <m/>
    <n v="32.99"/>
    <n v="32.99"/>
    <n v="333"/>
    <n v="333"/>
    <n v="101"/>
    <s v="WORK IN PROGRESS"/>
    <n v="134730112"/>
    <s v="NO INCENTIVE"/>
    <s v="N"/>
    <s v="N"/>
    <s v="N"/>
    <s v="N"/>
    <x v="0"/>
    <n v="134730114"/>
    <n v="28"/>
    <n v="42"/>
    <n v="20230306"/>
    <s v="CUSTOMER"/>
    <n v="15"/>
    <s v="Y"/>
    <s v="Tech rep lvl + Moda &amp; Casa + VGF2"/>
    <s v="FULL PAYMENT"/>
    <m/>
    <n v="6567.2335000000003"/>
    <n v="4437.6985000000004"/>
    <n v="72.44"/>
    <m/>
    <s v="KITCHEN LUNCH BOX"/>
    <s v="KITCHEN"/>
    <s v="FOOD STORAGE/CONTAINERS"/>
    <s v="FEMALE"/>
    <s v="DISNEY BRAND"/>
    <s v="MINNIE MOUSE"/>
    <n v="1"/>
    <n v="25"/>
    <n v="100"/>
    <s v="N"/>
    <s v="N"/>
    <n v="46853"/>
    <m/>
    <s v="N"/>
    <m/>
    <m/>
    <m/>
    <m/>
    <m/>
    <m/>
    <m/>
    <m/>
    <s v="N"/>
    <n v="68926258"/>
    <s v="Revista Digital F&amp;H"/>
    <m/>
    <x v="0"/>
    <m/>
    <n v="100"/>
    <s v="KIDS - REVISTA DIGITAL 2"/>
    <s v="N"/>
    <m/>
    <m/>
    <s v="N"/>
    <n v="20230306"/>
    <m/>
    <n v="134730112"/>
    <s v="MIXED"/>
    <s v="Tech rep lvl"/>
    <s v="Moda &amp; Casa"/>
    <n v="1"/>
    <m/>
    <n v="0"/>
    <n v="0"/>
    <n v="100"/>
    <n v="134730113"/>
    <n v="999"/>
    <n v="3"/>
    <x v="0"/>
    <x v="0"/>
    <n v="0.5978"/>
    <n v="0.5978"/>
    <n v="0.5978"/>
    <n v="0.5978"/>
    <n v="0.5978"/>
    <n v="32.99"/>
    <n v="32.99"/>
    <n v="32.99"/>
    <n v="32.99"/>
    <n v="32.99"/>
    <s v="Brasil + Moda &amp; Casa + VGF2"/>
    <s v="Bronze + Moda &amp; Casa + VGF2"/>
    <s v="Prata + Moda &amp; Casa + VGF2"/>
    <s v="Ouro + Moda &amp; Casa + VGF2"/>
    <s v="Estrela + Moda &amp; Casa + VGF2"/>
    <n v="15"/>
    <n v="15"/>
    <n v="15"/>
    <n v="15"/>
    <n v="15"/>
    <n v="42.19"/>
    <n v="42.19"/>
    <n v="42.19"/>
    <n v="42.19"/>
    <n v="42.19"/>
    <n v="0"/>
    <n v="0"/>
    <n v="0"/>
    <n v="0"/>
    <n v="0"/>
    <n v="28.041499999999999"/>
    <n v="28.041499999999999"/>
    <n v="28.041499999999999"/>
    <n v="28.041499999999999"/>
    <n v="28.041499999999999"/>
    <n v="0"/>
    <n v="0"/>
    <n v="0"/>
    <n v="0"/>
    <n v="0"/>
    <n v="0"/>
    <n v="100"/>
    <n v="100"/>
    <n v="100"/>
    <n v="100"/>
  </r>
  <r>
    <n v="2148833"/>
    <x v="1154"/>
    <n v="20170312"/>
    <m/>
    <s v="KIDS HOME"/>
    <x v="450"/>
    <s v="KIT TALHERES ESPECIAL MINNIE"/>
    <n v="5327957"/>
    <x v="1154"/>
    <n v="1"/>
    <s v="IN-LINE (EXCL NR)"/>
    <s v="CROSS-OUT"/>
    <n v="0.56489999999999996"/>
    <m/>
    <n v="2.8530000000000002"/>
    <m/>
    <m/>
    <n v="14.99"/>
    <n v="18.989999999999998"/>
    <n v="1904"/>
    <n v="1904"/>
    <n v="101"/>
    <s v="WORK IN PROGRESS"/>
    <n v="134730137"/>
    <s v="NO INCENTIVE"/>
    <s v="N"/>
    <s v="N"/>
    <s v="N"/>
    <s v="N"/>
    <x v="0"/>
    <n v="134730139"/>
    <n v="28"/>
    <n v="42"/>
    <n v="20230306"/>
    <s v="CUSTOMER"/>
    <n v="15"/>
    <s v="Y"/>
    <s v="Tech rep lvl + Moda &amp; Casa + VGF2"/>
    <s v="FULL PAYMENT"/>
    <m/>
    <n v="16122.7883"/>
    <n v="10690.676299999999"/>
    <n v="71.36"/>
    <m/>
    <s v="SILVERWARE-CUTLERY PLACE SETTINGS"/>
    <s v="TABLEWARE"/>
    <s v="TABLEWARE"/>
    <s v="FEMALE"/>
    <s v="DISNEY BRAND"/>
    <s v="FROZEN"/>
    <n v="1"/>
    <n v="25"/>
    <n v="100"/>
    <s v="N"/>
    <s v="N"/>
    <n v="85972"/>
    <m/>
    <s v="N"/>
    <s v="RO"/>
    <n v="13.88"/>
    <n v="15.19"/>
    <n v="16.71"/>
    <m/>
    <m/>
    <m/>
    <m/>
    <s v="N"/>
    <n v="68926258"/>
    <s v="Revista Digital F&amp;H"/>
    <m/>
    <x v="0"/>
    <m/>
    <n v="100"/>
    <s v="KIDS - REVISTA DIGITAL 2"/>
    <s v="N"/>
    <m/>
    <m/>
    <s v="N"/>
    <n v="20230306"/>
    <m/>
    <n v="134730137"/>
    <s v="MIXED"/>
    <s v="Tech rep lvl"/>
    <s v="Moda &amp; Casa"/>
    <n v="1"/>
    <m/>
    <n v="0"/>
    <n v="0"/>
    <n v="100"/>
    <n v="134730138"/>
    <n v="999"/>
    <n v="3"/>
    <x v="0"/>
    <x v="0"/>
    <n v="0.56489999999999996"/>
    <n v="0.56489999999999996"/>
    <n v="0.56489999999999996"/>
    <n v="0.56489999999999996"/>
    <n v="0.56489999999999996"/>
    <n v="14.99"/>
    <n v="14.99"/>
    <n v="14.99"/>
    <n v="14.99"/>
    <n v="14.99"/>
    <s v="Brasil + Moda &amp; Casa + VGF2"/>
    <s v="Bronze + Moda &amp; Casa + VGF2"/>
    <s v="Prata + Moda &amp; Casa + VGF2"/>
    <s v="Ouro + Moda &amp; Casa + VGF2"/>
    <s v="Estrela + Moda &amp; Casa + VGF2"/>
    <n v="15"/>
    <n v="15"/>
    <n v="15"/>
    <n v="15"/>
    <n v="15"/>
    <n v="42.19"/>
    <n v="42.19"/>
    <n v="42.19"/>
    <n v="42.19"/>
    <n v="42.19"/>
    <n v="5.5"/>
    <n v="5.5"/>
    <n v="5.5"/>
    <n v="5.5"/>
    <n v="5.5"/>
    <n v="12.7415"/>
    <n v="12.7415"/>
    <n v="12.7415"/>
    <n v="12.7415"/>
    <n v="12.7415"/>
    <n v="0"/>
    <n v="0"/>
    <n v="0"/>
    <n v="0"/>
    <n v="0"/>
    <n v="0"/>
    <n v="100"/>
    <n v="100"/>
    <n v="100"/>
    <n v="100"/>
  </r>
  <r>
    <n v="2148834"/>
    <x v="1155"/>
    <n v="20170312"/>
    <m/>
    <s v="KIDS HOME"/>
    <x v="451"/>
    <s v="KIT TALHERES ESPECIAL MICKEY"/>
    <n v="5327959"/>
    <x v="1155"/>
    <n v="1"/>
    <s v="IN-LINE (EXCL NR)"/>
    <s v="CROSS-OUT"/>
    <n v="0.56340000000000001"/>
    <m/>
    <n v="2.875"/>
    <m/>
    <m/>
    <n v="14.99"/>
    <n v="18.989999999999998"/>
    <n v="2380"/>
    <n v="2380"/>
    <n v="101"/>
    <s v="WORK IN PROGRESS"/>
    <n v="134730150"/>
    <s v="NO INCENTIVE"/>
    <s v="N"/>
    <s v="N"/>
    <s v="N"/>
    <s v="N"/>
    <x v="0"/>
    <n v="134730152"/>
    <n v="28"/>
    <n v="42"/>
    <n v="20230306"/>
    <s v="CUSTOMER"/>
    <n v="15"/>
    <s v="Y"/>
    <s v="Tech rep lvl + Moda &amp; Casa + VGF2"/>
    <s v="FULL PAYMENT"/>
    <m/>
    <n v="20099.971099999999"/>
    <n v="13257.471100000001"/>
    <n v="71.06"/>
    <m/>
    <s v="SILVERWARE-CUTLERY PLACE SETTINGS"/>
    <s v="TABLEWARE"/>
    <s v="TABLEWARE"/>
    <s v="MALE"/>
    <s v="DISNEY BRAND"/>
    <s v="MICKEY"/>
    <n v="1"/>
    <n v="25"/>
    <n v="100"/>
    <s v="N"/>
    <s v="N"/>
    <n v="85973"/>
    <m/>
    <s v="N"/>
    <s v="RO"/>
    <n v="13.88"/>
    <n v="15.19"/>
    <n v="16.71"/>
    <m/>
    <m/>
    <m/>
    <m/>
    <s v="N"/>
    <n v="68926258"/>
    <s v="Revista Digital F&amp;H"/>
    <m/>
    <x v="0"/>
    <m/>
    <n v="100"/>
    <s v="KIDS - REVISTA DIGITAL 2"/>
    <s v="N"/>
    <m/>
    <m/>
    <s v="N"/>
    <n v="20230306"/>
    <m/>
    <n v="134730150"/>
    <s v="MIXED"/>
    <s v="Tech rep lvl"/>
    <s v="Moda &amp; Casa"/>
    <n v="1"/>
    <m/>
    <n v="0"/>
    <n v="0"/>
    <n v="100"/>
    <n v="134730151"/>
    <n v="999"/>
    <n v="3"/>
    <x v="0"/>
    <x v="0"/>
    <n v="0.56340000000000001"/>
    <n v="0.56340000000000001"/>
    <n v="0.56340000000000001"/>
    <n v="0.56340000000000001"/>
    <n v="0.56340000000000001"/>
    <n v="14.99"/>
    <n v="14.99"/>
    <n v="14.99"/>
    <n v="14.99"/>
    <n v="14.99"/>
    <s v="Brasil + Moda &amp; Casa + VGF2"/>
    <s v="Bronze + Moda &amp; Casa + VGF2"/>
    <s v="Prata + Moda &amp; Casa + VGF2"/>
    <s v="Ouro + Moda &amp; Casa + VGF2"/>
    <s v="Estrela + Moda &amp; Casa + VGF2"/>
    <n v="15"/>
    <n v="15"/>
    <n v="15"/>
    <n v="15"/>
    <n v="15"/>
    <n v="42.19"/>
    <n v="42.19"/>
    <n v="42.19"/>
    <n v="42.19"/>
    <n v="42.19"/>
    <n v="5.75"/>
    <n v="5.75"/>
    <n v="5.75"/>
    <n v="5.75"/>
    <n v="5.75"/>
    <n v="12.7415"/>
    <n v="12.7415"/>
    <n v="12.7415"/>
    <n v="12.7415"/>
    <n v="12.7415"/>
    <n v="0"/>
    <n v="0"/>
    <n v="0"/>
    <n v="0"/>
    <n v="0"/>
    <n v="0"/>
    <n v="100"/>
    <n v="100"/>
    <n v="100"/>
    <n v="100"/>
  </r>
  <r>
    <n v="2276850"/>
    <x v="1156"/>
    <n v="20210310"/>
    <m/>
    <s v="KIDS HOME"/>
    <x v="452"/>
    <s v="CANECA EMPILHA MICKEY AMIGOS"/>
    <n v="5547981"/>
    <x v="1156"/>
    <n v="1"/>
    <s v="IN-LINE (EXCL NR)"/>
    <s v="CROSS-OUT"/>
    <n v="0.5978"/>
    <m/>
    <n v="2.2789999999999999"/>
    <m/>
    <m/>
    <n v="10.99"/>
    <n v="12.99"/>
    <n v="1650"/>
    <n v="1650"/>
    <n v="49"/>
    <s v="WORK IN PROGRESS"/>
    <n v="134730175"/>
    <s v="NO INCENTIVE"/>
    <s v="N"/>
    <s v="N"/>
    <s v="N"/>
    <s v="N"/>
    <x v="0"/>
    <n v="134730181"/>
    <n v="28"/>
    <n v="42"/>
    <n v="20230306"/>
    <s v="CUSTOMER"/>
    <n v="15"/>
    <s v="Y"/>
    <s v="Tech rep lvl + Moda &amp; Casa + VGF2"/>
    <s v="FULL PAYMENT"/>
    <m/>
    <n v="10840.2063"/>
    <n v="7079.8563000000004"/>
    <n v="70.510000000000005"/>
    <m/>
    <s v="MUGS"/>
    <s v="TABLEWARE"/>
    <s v="TABLEWARE"/>
    <s v="UNISEX"/>
    <s v="DISNEY BRAND"/>
    <s v="DISNEY"/>
    <n v="1"/>
    <n v="100"/>
    <s v="12.5"/>
    <s v="N"/>
    <s v="N"/>
    <n v="46594"/>
    <m/>
    <s v="N"/>
    <m/>
    <m/>
    <m/>
    <m/>
    <m/>
    <m/>
    <m/>
    <m/>
    <s v="N"/>
    <n v="64050597"/>
    <s v="F&amp;H Centro Folheto"/>
    <m/>
    <x v="0"/>
    <m/>
    <n v="48"/>
    <s v="KIDS MAE DE CRIANCA 4"/>
    <s v="N"/>
    <m/>
    <m/>
    <s v="N"/>
    <n v="20230306"/>
    <m/>
    <n v="134730175"/>
    <s v="MIXED"/>
    <s v="Tech rep lvl"/>
    <s v="Moda &amp; Casa"/>
    <n v="1"/>
    <m/>
    <n v="0"/>
    <n v="0"/>
    <n v="100"/>
    <n v="134730176"/>
    <n v="999"/>
    <n v="3"/>
    <x v="0"/>
    <x v="0"/>
    <n v="0.5978"/>
    <n v="0.5978"/>
    <n v="0.5978"/>
    <n v="0.5978"/>
    <n v="0.5978"/>
    <n v="10.99"/>
    <n v="10.99"/>
    <n v="10.99"/>
    <n v="10.99"/>
    <n v="10.99"/>
    <s v="Brasil + Moda &amp; Casa + VGF2"/>
    <s v="Bronze + Moda &amp; Casa + VGF2"/>
    <s v="Prata + Moda &amp; Casa + VGF2"/>
    <s v="Ouro + Moda &amp; Casa + VGF2"/>
    <s v="Estrela + Moda &amp; Casa + VGF2"/>
    <n v="15"/>
    <n v="15"/>
    <n v="15"/>
    <n v="15"/>
    <n v="15"/>
    <n v="42.19"/>
    <n v="42.19"/>
    <n v="42.19"/>
    <n v="42.19"/>
    <n v="42.19"/>
    <n v="0"/>
    <n v="0"/>
    <n v="0"/>
    <n v="0"/>
    <n v="0"/>
    <n v="9.3414999999999999"/>
    <n v="9.3414999999999999"/>
    <n v="9.3414999999999999"/>
    <n v="9.3414999999999999"/>
    <n v="9.3414999999999999"/>
    <n v="0"/>
    <n v="0"/>
    <n v="0"/>
    <n v="0"/>
    <n v="0"/>
    <n v="0"/>
    <n v="100"/>
    <n v="100"/>
    <n v="100"/>
    <n v="100"/>
  </r>
  <r>
    <n v="2276850"/>
    <x v="1156"/>
    <n v="20210310"/>
    <m/>
    <s v="KIDS HOME"/>
    <x v="452"/>
    <s v="CANECA EMPILHA MICKEY AMIGOS"/>
    <n v="5547981"/>
    <x v="1156"/>
    <n v="2"/>
    <s v="IN-LINE (EXCL NR)"/>
    <s v="ANY X FOR.."/>
    <n v="0.5978"/>
    <m/>
    <n v="2.2789999999999999"/>
    <m/>
    <m/>
    <n v="15.98"/>
    <n v="12.99"/>
    <n v="6595"/>
    <n v="6595"/>
    <n v="49"/>
    <s v="WORK IN PROGRESS"/>
    <n v="134730175"/>
    <s v="NO INCENTIVE"/>
    <s v="N"/>
    <s v="N"/>
    <s v="N"/>
    <s v="N"/>
    <x v="0"/>
    <n v="134730235"/>
    <n v="28"/>
    <n v="42"/>
    <n v="20230306"/>
    <s v="CUSTOMER"/>
    <n v="15"/>
    <s v="Y"/>
    <s v="Tech rep lvl + Moda &amp; Casa + VGF2"/>
    <s v="FULL PAYMENT"/>
    <m/>
    <n v="31500.503100000002"/>
    <n v="16470.498100000001"/>
    <n v="59.44"/>
    <m/>
    <s v="MUGS"/>
    <s v="TABLEWARE"/>
    <s v="TABLEWARE"/>
    <s v="UNISEX"/>
    <s v="DISNEY BRAND"/>
    <s v="DISNEY"/>
    <n v="1"/>
    <n v="100"/>
    <s v="12.5"/>
    <s v="N"/>
    <s v="N"/>
    <n v="46594"/>
    <m/>
    <s v="N"/>
    <m/>
    <m/>
    <m/>
    <m/>
    <m/>
    <m/>
    <m/>
    <m/>
    <s v="N"/>
    <n v="64050597"/>
    <s v="F&amp;H Centro Folheto"/>
    <m/>
    <x v="0"/>
    <m/>
    <n v="48"/>
    <s v="KIDS MAE DE CRIANCA 4"/>
    <s v="N"/>
    <m/>
    <m/>
    <s v="N"/>
    <n v="20230306"/>
    <m/>
    <n v="134730175"/>
    <s v="MIXED"/>
    <s v="Tech rep lvl"/>
    <s v="Moda &amp; Casa"/>
    <n v="2"/>
    <m/>
    <n v="0"/>
    <n v="0"/>
    <n v="100"/>
    <n v="134730230"/>
    <n v="999"/>
    <n v="3"/>
    <x v="0"/>
    <x v="0"/>
    <n v="0.5978"/>
    <n v="0.5978"/>
    <n v="0.5978"/>
    <n v="0.5978"/>
    <n v="0.5978"/>
    <n v="15.98"/>
    <n v="15.98"/>
    <n v="15.98"/>
    <n v="15.98"/>
    <n v="15.98"/>
    <s v="Brasil + Moda &amp; Casa + VGF2"/>
    <s v="Bronze + Moda &amp; Casa + VGF2"/>
    <s v="Prata + Moda &amp; Casa + VGF2"/>
    <s v="Ouro + Moda &amp; Casa + VGF2"/>
    <s v="Estrela + Moda &amp; Casa + VGF2"/>
    <n v="15"/>
    <n v="15"/>
    <n v="15"/>
    <n v="15"/>
    <n v="15"/>
    <n v="42.19"/>
    <n v="42.19"/>
    <n v="42.19"/>
    <n v="42.19"/>
    <n v="42.19"/>
    <n v="0"/>
    <n v="0"/>
    <n v="0"/>
    <n v="0"/>
    <n v="0"/>
    <n v="6.7915000000000001"/>
    <n v="6.7915000000000001"/>
    <n v="6.7915000000000001"/>
    <n v="6.7915000000000001"/>
    <n v="6.7915000000000001"/>
    <n v="0"/>
    <n v="0"/>
    <n v="0"/>
    <n v="0"/>
    <n v="0"/>
    <n v="0"/>
    <n v="100"/>
    <n v="100"/>
    <n v="100"/>
    <n v="100"/>
  </r>
  <r>
    <n v="2281160"/>
    <x v="1157"/>
    <n v="20210310"/>
    <m/>
    <s v="KIDS HOME"/>
    <x v="452"/>
    <s v="CANECA EMPILHA MICKEY AMIGOS"/>
    <n v="5547981"/>
    <x v="1157"/>
    <n v="1"/>
    <s v="IN-LINE (EXCL NR)"/>
    <s v="CROSS-OUT"/>
    <n v="0.5978"/>
    <m/>
    <n v="2.2789999999999999"/>
    <m/>
    <m/>
    <n v="10.99"/>
    <n v="12.99"/>
    <n v="1182"/>
    <n v="1182"/>
    <n v="49"/>
    <s v="WORK IN PROGRESS"/>
    <n v="134730175"/>
    <s v="NO INCENTIVE"/>
    <s v="N"/>
    <s v="N"/>
    <s v="N"/>
    <s v="N"/>
    <x v="0"/>
    <n v="134730177"/>
    <n v="28"/>
    <n v="42"/>
    <n v="20230306"/>
    <s v="CUSTOMER"/>
    <n v="15"/>
    <s v="Y"/>
    <s v="Tech rep lvl + Moda &amp; Casa + VGF2"/>
    <s v="FULL PAYMENT"/>
    <m/>
    <n v="7765.5295999999998"/>
    <n v="5071.7515999999996"/>
    <n v="70.510000000000005"/>
    <m/>
    <s v="MUGS"/>
    <s v="TABLEWARE"/>
    <s v="TABLEWARE"/>
    <s v="UNISEX"/>
    <s v="DISNEY BRAND"/>
    <s v="DISNEY"/>
    <n v="1"/>
    <n v="100"/>
    <s v="12.5"/>
    <s v="N"/>
    <s v="N"/>
    <n v="46651"/>
    <m/>
    <s v="N"/>
    <m/>
    <m/>
    <m/>
    <m/>
    <m/>
    <m/>
    <m/>
    <m/>
    <s v="N"/>
    <n v="64050597"/>
    <s v="F&amp;H Centro Folheto"/>
    <m/>
    <x v="0"/>
    <m/>
    <n v="48"/>
    <s v="KIDS MAE DE CRIANCA 4"/>
    <s v="N"/>
    <m/>
    <m/>
    <s v="N"/>
    <n v="20230306"/>
    <m/>
    <n v="134730175"/>
    <s v="MIXED"/>
    <s v="Tech rep lvl"/>
    <s v="Moda &amp; Casa"/>
    <n v="1"/>
    <m/>
    <n v="0"/>
    <n v="0"/>
    <n v="100"/>
    <n v="134730176"/>
    <n v="999"/>
    <n v="3"/>
    <x v="0"/>
    <x v="0"/>
    <n v="0.5978"/>
    <n v="0.5978"/>
    <n v="0.5978"/>
    <n v="0.5978"/>
    <n v="0.5978"/>
    <n v="10.99"/>
    <n v="10.99"/>
    <n v="10.99"/>
    <n v="10.99"/>
    <n v="10.99"/>
    <s v="Brasil + Moda &amp; Casa + VGF2"/>
    <s v="Bronze + Moda &amp; Casa + VGF2"/>
    <s v="Prata + Moda &amp; Casa + VGF2"/>
    <s v="Ouro + Moda &amp; Casa + VGF2"/>
    <s v="Estrela + Moda &amp; Casa + VGF2"/>
    <n v="15"/>
    <n v="15"/>
    <n v="15"/>
    <n v="15"/>
    <n v="15"/>
    <n v="42.19"/>
    <n v="42.19"/>
    <n v="42.19"/>
    <n v="42.19"/>
    <n v="42.19"/>
    <n v="0"/>
    <n v="0"/>
    <n v="0"/>
    <n v="0"/>
    <n v="0"/>
    <n v="9.3414999999999999"/>
    <n v="9.3414999999999999"/>
    <n v="9.3414999999999999"/>
    <n v="9.3414999999999999"/>
    <n v="9.3414999999999999"/>
    <n v="0"/>
    <n v="0"/>
    <n v="0"/>
    <n v="0"/>
    <n v="0"/>
    <n v="0"/>
    <n v="100"/>
    <n v="100"/>
    <n v="100"/>
    <n v="100"/>
  </r>
  <r>
    <n v="2281160"/>
    <x v="1157"/>
    <n v="20210310"/>
    <m/>
    <s v="KIDS HOME"/>
    <x v="452"/>
    <s v="CANECA EMPILHA MICKEY AMIGOS"/>
    <n v="5547981"/>
    <x v="1157"/>
    <n v="2"/>
    <s v="IN-LINE (EXCL NR)"/>
    <s v="ANY X FOR.."/>
    <n v="0.5978"/>
    <m/>
    <n v="2.2789999999999999"/>
    <m/>
    <m/>
    <n v="15.98"/>
    <n v="12.99"/>
    <n v="4722"/>
    <n v="4722"/>
    <n v="49"/>
    <s v="WORK IN PROGRESS"/>
    <n v="134730175"/>
    <s v="NO INCENTIVE"/>
    <s v="N"/>
    <s v="N"/>
    <s v="N"/>
    <s v="N"/>
    <x v="0"/>
    <n v="134730231"/>
    <n v="28"/>
    <n v="42"/>
    <n v="20230306"/>
    <s v="CUSTOMER"/>
    <n v="15"/>
    <s v="Y"/>
    <s v="Tech rep lvl + Moda &amp; Casa + VGF2"/>
    <s v="FULL PAYMENT"/>
    <m/>
    <n v="22554.2647"/>
    <n v="11792.8267"/>
    <n v="59.44"/>
    <m/>
    <s v="MUGS"/>
    <s v="TABLEWARE"/>
    <s v="TABLEWARE"/>
    <s v="UNISEX"/>
    <s v="DISNEY BRAND"/>
    <s v="DISNEY"/>
    <n v="1"/>
    <n v="100"/>
    <s v="12.5"/>
    <s v="N"/>
    <s v="N"/>
    <n v="46651"/>
    <m/>
    <s v="N"/>
    <m/>
    <m/>
    <m/>
    <m/>
    <m/>
    <m/>
    <m/>
    <m/>
    <s v="N"/>
    <n v="64050597"/>
    <s v="F&amp;H Centro Folheto"/>
    <m/>
    <x v="0"/>
    <m/>
    <n v="48"/>
    <s v="KIDS MAE DE CRIANCA 4"/>
    <s v="N"/>
    <m/>
    <m/>
    <s v="N"/>
    <n v="20230306"/>
    <m/>
    <n v="134730175"/>
    <s v="MIXED"/>
    <s v="Tech rep lvl"/>
    <s v="Moda &amp; Casa"/>
    <n v="2"/>
    <m/>
    <n v="0"/>
    <n v="0"/>
    <n v="100"/>
    <n v="134730230"/>
    <n v="999"/>
    <n v="3"/>
    <x v="0"/>
    <x v="0"/>
    <n v="0.5978"/>
    <n v="0.5978"/>
    <n v="0.5978"/>
    <n v="0.5978"/>
    <n v="0.5978"/>
    <n v="15.98"/>
    <n v="15.98"/>
    <n v="15.98"/>
    <n v="15.98"/>
    <n v="15.98"/>
    <s v="Brasil + Moda &amp; Casa + VGF2"/>
    <s v="Bronze + Moda &amp; Casa + VGF2"/>
    <s v="Prata + Moda &amp; Casa + VGF2"/>
    <s v="Ouro + Moda &amp; Casa + VGF2"/>
    <s v="Estrela + Moda &amp; Casa + VGF2"/>
    <n v="15"/>
    <n v="15"/>
    <n v="15"/>
    <n v="15"/>
    <n v="15"/>
    <n v="42.19"/>
    <n v="42.19"/>
    <n v="42.19"/>
    <n v="42.19"/>
    <n v="42.19"/>
    <n v="0"/>
    <n v="0"/>
    <n v="0"/>
    <n v="0"/>
    <n v="0"/>
    <n v="6.7915000000000001"/>
    <n v="6.7915000000000001"/>
    <n v="6.7915000000000001"/>
    <n v="6.7915000000000001"/>
    <n v="6.7915000000000001"/>
    <n v="0"/>
    <n v="0"/>
    <n v="0"/>
    <n v="0"/>
    <n v="0"/>
    <n v="0"/>
    <n v="100"/>
    <n v="100"/>
    <n v="100"/>
    <n v="100"/>
  </r>
  <r>
    <n v="2281161"/>
    <x v="1158"/>
    <n v="20210310"/>
    <m/>
    <s v="KIDS HOME"/>
    <x v="452"/>
    <s v="CANECA EMPILHA MICKEY AMIGOS"/>
    <n v="5547981"/>
    <x v="1158"/>
    <n v="1"/>
    <s v="IN-LINE (EXCL NR)"/>
    <s v="CROSS-OUT"/>
    <n v="0.5978"/>
    <m/>
    <n v="2.2789999999999999"/>
    <m/>
    <m/>
    <n v="10.99"/>
    <n v="12.99"/>
    <n v="1973"/>
    <n v="1973"/>
    <n v="49"/>
    <s v="WORK IN PROGRESS"/>
    <n v="134730175"/>
    <s v="NO INCENTIVE"/>
    <s v="N"/>
    <s v="N"/>
    <s v="N"/>
    <s v="N"/>
    <x v="0"/>
    <n v="134730180"/>
    <n v="28"/>
    <n v="42"/>
    <n v="20230306"/>
    <s v="CUSTOMER"/>
    <n v="15"/>
    <s v="Y"/>
    <s v="Tech rep lvl + Moda &amp; Casa + VGF2"/>
    <s v="FULL PAYMENT"/>
    <m/>
    <n v="12962.2588"/>
    <n v="8465.7918000000009"/>
    <n v="70.510000000000005"/>
    <m/>
    <s v="MUGS"/>
    <s v="TABLEWARE"/>
    <s v="TABLEWARE"/>
    <s v="UNISEX"/>
    <s v="DISNEY BRAND"/>
    <s v="DISNEY"/>
    <n v="1"/>
    <n v="100"/>
    <s v="12.5"/>
    <s v="N"/>
    <s v="N"/>
    <n v="46652"/>
    <m/>
    <s v="N"/>
    <m/>
    <m/>
    <m/>
    <m/>
    <m/>
    <m/>
    <m/>
    <m/>
    <s v="N"/>
    <n v="64050597"/>
    <s v="F&amp;H Centro Folheto"/>
    <m/>
    <x v="0"/>
    <m/>
    <n v="48"/>
    <s v="KIDS MAE DE CRIANCA 4"/>
    <s v="N"/>
    <m/>
    <m/>
    <s v="N"/>
    <n v="20230306"/>
    <m/>
    <n v="134730175"/>
    <s v="MIXED"/>
    <s v="Tech rep lvl"/>
    <s v="Moda &amp; Casa"/>
    <n v="1"/>
    <m/>
    <n v="0"/>
    <n v="0"/>
    <n v="100"/>
    <n v="134730176"/>
    <n v="999"/>
    <n v="3"/>
    <x v="0"/>
    <x v="0"/>
    <n v="0.5978"/>
    <n v="0.5978"/>
    <n v="0.5978"/>
    <n v="0.5978"/>
    <n v="0.5978"/>
    <n v="10.99"/>
    <n v="10.99"/>
    <n v="10.99"/>
    <n v="10.99"/>
    <n v="10.99"/>
    <s v="Brasil + Moda &amp; Casa + VGF2"/>
    <s v="Bronze + Moda &amp; Casa + VGF2"/>
    <s v="Prata + Moda &amp; Casa + VGF2"/>
    <s v="Ouro + Moda &amp; Casa + VGF2"/>
    <s v="Estrela + Moda &amp; Casa + VGF2"/>
    <n v="15"/>
    <n v="15"/>
    <n v="15"/>
    <n v="15"/>
    <n v="15"/>
    <n v="42.19"/>
    <n v="42.19"/>
    <n v="42.19"/>
    <n v="42.19"/>
    <n v="42.19"/>
    <n v="0"/>
    <n v="0"/>
    <n v="0"/>
    <n v="0"/>
    <n v="0"/>
    <n v="9.3414999999999999"/>
    <n v="9.3414999999999999"/>
    <n v="9.3414999999999999"/>
    <n v="9.3414999999999999"/>
    <n v="9.3414999999999999"/>
    <n v="0"/>
    <n v="0"/>
    <n v="0"/>
    <n v="0"/>
    <n v="0"/>
    <n v="0"/>
    <n v="100"/>
    <n v="100"/>
    <n v="100"/>
    <n v="100"/>
  </r>
  <r>
    <n v="2281161"/>
    <x v="1158"/>
    <n v="20210310"/>
    <m/>
    <s v="KIDS HOME"/>
    <x v="452"/>
    <s v="CANECA EMPILHA MICKEY AMIGOS"/>
    <n v="5547981"/>
    <x v="1158"/>
    <n v="2"/>
    <s v="IN-LINE (EXCL NR)"/>
    <s v="ANY X FOR.."/>
    <n v="0.5978"/>
    <m/>
    <n v="2.2789999999999999"/>
    <m/>
    <m/>
    <n v="15.98"/>
    <n v="12.99"/>
    <n v="7891"/>
    <n v="7891"/>
    <n v="49"/>
    <s v="WORK IN PROGRESS"/>
    <n v="134730175"/>
    <s v="NO INCENTIVE"/>
    <s v="N"/>
    <s v="N"/>
    <s v="N"/>
    <s v="N"/>
    <x v="0"/>
    <n v="134730234"/>
    <n v="28"/>
    <n v="42"/>
    <n v="20230306"/>
    <s v="CUSTOMER"/>
    <n v="15"/>
    <s v="Y"/>
    <s v="Tech rep lvl + Moda &amp; Casa + VGF2"/>
    <s v="FULL PAYMENT"/>
    <m/>
    <n v="37690.745999999999"/>
    <n v="19707.156999999999"/>
    <n v="59.44"/>
    <m/>
    <s v="MUGS"/>
    <s v="TABLEWARE"/>
    <s v="TABLEWARE"/>
    <s v="UNISEX"/>
    <s v="DISNEY BRAND"/>
    <s v="DISNEY"/>
    <n v="1"/>
    <n v="100"/>
    <s v="12.5"/>
    <s v="N"/>
    <s v="N"/>
    <n v="46652"/>
    <m/>
    <s v="N"/>
    <m/>
    <m/>
    <m/>
    <m/>
    <m/>
    <m/>
    <m/>
    <m/>
    <s v="N"/>
    <n v="64050597"/>
    <s v="F&amp;H Centro Folheto"/>
    <m/>
    <x v="0"/>
    <m/>
    <n v="48"/>
    <s v="KIDS MAE DE CRIANCA 4"/>
    <s v="N"/>
    <m/>
    <m/>
    <s v="N"/>
    <n v="20230306"/>
    <m/>
    <n v="134730175"/>
    <s v="MIXED"/>
    <s v="Tech rep lvl"/>
    <s v="Moda &amp; Casa"/>
    <n v="2"/>
    <m/>
    <n v="0"/>
    <n v="0"/>
    <n v="100"/>
    <n v="134730230"/>
    <n v="999"/>
    <n v="3"/>
    <x v="0"/>
    <x v="0"/>
    <n v="0.5978"/>
    <n v="0.5978"/>
    <n v="0.5978"/>
    <n v="0.5978"/>
    <n v="0.5978"/>
    <n v="15.98"/>
    <n v="15.98"/>
    <n v="15.98"/>
    <n v="15.98"/>
    <n v="15.98"/>
    <s v="Brasil + Moda &amp; Casa + VGF2"/>
    <s v="Bronze + Moda &amp; Casa + VGF2"/>
    <s v="Prata + Moda &amp; Casa + VGF2"/>
    <s v="Ouro + Moda &amp; Casa + VGF2"/>
    <s v="Estrela + Moda &amp; Casa + VGF2"/>
    <n v="15"/>
    <n v="15"/>
    <n v="15"/>
    <n v="15"/>
    <n v="15"/>
    <n v="42.19"/>
    <n v="42.19"/>
    <n v="42.19"/>
    <n v="42.19"/>
    <n v="42.19"/>
    <n v="0"/>
    <n v="0"/>
    <n v="0"/>
    <n v="0"/>
    <n v="0"/>
    <n v="6.7915000000000001"/>
    <n v="6.7915000000000001"/>
    <n v="6.7915000000000001"/>
    <n v="6.7915000000000001"/>
    <n v="6.7915000000000001"/>
    <n v="0"/>
    <n v="0"/>
    <n v="0"/>
    <n v="0"/>
    <n v="0"/>
    <n v="0"/>
    <n v="100"/>
    <n v="100"/>
    <n v="100"/>
    <n v="100"/>
  </r>
  <r>
    <n v="2281162"/>
    <x v="1159"/>
    <n v="20210310"/>
    <m/>
    <s v="KIDS HOME"/>
    <x v="452"/>
    <s v="CANECA EMPILHA MICKEY AMIGOS"/>
    <n v="5547981"/>
    <x v="1159"/>
    <n v="1"/>
    <s v="IN-LINE (EXCL NR)"/>
    <s v="CROSS-OUT"/>
    <n v="0.5978"/>
    <m/>
    <n v="2.2789999999999999"/>
    <m/>
    <m/>
    <n v="10.99"/>
    <n v="12.99"/>
    <n v="1482"/>
    <n v="1482"/>
    <n v="49"/>
    <s v="WORK IN PROGRESS"/>
    <n v="134730175"/>
    <s v="NO INCENTIVE"/>
    <s v="N"/>
    <s v="N"/>
    <s v="N"/>
    <s v="N"/>
    <x v="0"/>
    <n v="134730182"/>
    <n v="28"/>
    <n v="42"/>
    <n v="20230306"/>
    <s v="CUSTOMER"/>
    <n v="15"/>
    <s v="Y"/>
    <s v="Tech rep lvl + Moda &amp; Casa + VGF2"/>
    <s v="FULL PAYMENT"/>
    <m/>
    <n v="9736.4761999999992"/>
    <n v="6358.9982"/>
    <n v="70.510000000000005"/>
    <m/>
    <s v="MUGS"/>
    <s v="TABLEWARE"/>
    <s v="TABLEWARE"/>
    <s v="UNISEX"/>
    <s v="DISNEY BRAND"/>
    <s v="DISNEY"/>
    <n v="1"/>
    <n v="100"/>
    <s v="12.5"/>
    <s v="N"/>
    <s v="N"/>
    <n v="46653"/>
    <m/>
    <s v="N"/>
    <m/>
    <m/>
    <m/>
    <m/>
    <m/>
    <m/>
    <m/>
    <m/>
    <s v="N"/>
    <n v="64050597"/>
    <s v="F&amp;H Centro Folheto"/>
    <m/>
    <x v="0"/>
    <m/>
    <n v="48"/>
    <s v="KIDS MAE DE CRIANCA 4"/>
    <s v="N"/>
    <m/>
    <m/>
    <s v="N"/>
    <n v="20230306"/>
    <m/>
    <n v="134730175"/>
    <s v="MIXED"/>
    <s v="Tech rep lvl"/>
    <s v="Moda &amp; Casa"/>
    <n v="1"/>
    <m/>
    <n v="0"/>
    <n v="0"/>
    <n v="100"/>
    <n v="134730176"/>
    <n v="999"/>
    <n v="3"/>
    <x v="0"/>
    <x v="0"/>
    <n v="0.5978"/>
    <n v="0.5978"/>
    <n v="0.5978"/>
    <n v="0.5978"/>
    <n v="0.5978"/>
    <n v="10.99"/>
    <n v="10.99"/>
    <n v="10.99"/>
    <n v="10.99"/>
    <n v="10.99"/>
    <s v="Brasil + Moda &amp; Casa + VGF2"/>
    <s v="Bronze + Moda &amp; Casa + VGF2"/>
    <s v="Prata + Moda &amp; Casa + VGF2"/>
    <s v="Ouro + Moda &amp; Casa + VGF2"/>
    <s v="Estrela + Moda &amp; Casa + VGF2"/>
    <n v="15"/>
    <n v="15"/>
    <n v="15"/>
    <n v="15"/>
    <n v="15"/>
    <n v="42.19"/>
    <n v="42.19"/>
    <n v="42.19"/>
    <n v="42.19"/>
    <n v="42.19"/>
    <n v="0"/>
    <n v="0"/>
    <n v="0"/>
    <n v="0"/>
    <n v="0"/>
    <n v="9.3414999999999999"/>
    <n v="9.3414999999999999"/>
    <n v="9.3414999999999999"/>
    <n v="9.3414999999999999"/>
    <n v="9.3414999999999999"/>
    <n v="0"/>
    <n v="0"/>
    <n v="0"/>
    <n v="0"/>
    <n v="0"/>
    <n v="0"/>
    <n v="100"/>
    <n v="100"/>
    <n v="100"/>
    <n v="100"/>
  </r>
  <r>
    <n v="2281162"/>
    <x v="1159"/>
    <n v="20210310"/>
    <m/>
    <s v="KIDS HOME"/>
    <x v="452"/>
    <s v="CANECA EMPILHA MICKEY AMIGOS"/>
    <n v="5547981"/>
    <x v="1159"/>
    <n v="2"/>
    <s v="IN-LINE (EXCL NR)"/>
    <s v="ANY X FOR.."/>
    <n v="0.5978"/>
    <m/>
    <n v="2.2789999999999999"/>
    <m/>
    <m/>
    <n v="15.98"/>
    <n v="12.99"/>
    <n v="5925"/>
    <n v="5925"/>
    <n v="49"/>
    <s v="WORK IN PROGRESS"/>
    <n v="134730175"/>
    <s v="NO INCENTIVE"/>
    <s v="N"/>
    <s v="N"/>
    <s v="N"/>
    <s v="N"/>
    <x v="0"/>
    <n v="134730236"/>
    <n v="28"/>
    <n v="42"/>
    <n v="20230306"/>
    <s v="CUSTOMER"/>
    <n v="15"/>
    <s v="Y"/>
    <s v="Tech rep lvl + Moda &amp; Casa + VGF2"/>
    <s v="FULL PAYMENT"/>
    <m/>
    <n v="28300.3004"/>
    <n v="14797.225399999999"/>
    <n v="59.44"/>
    <m/>
    <s v="MUGS"/>
    <s v="TABLEWARE"/>
    <s v="TABLEWARE"/>
    <s v="UNISEX"/>
    <s v="DISNEY BRAND"/>
    <s v="DISNEY"/>
    <n v="1"/>
    <n v="100"/>
    <s v="12.5"/>
    <s v="N"/>
    <s v="N"/>
    <n v="46653"/>
    <m/>
    <s v="N"/>
    <m/>
    <m/>
    <m/>
    <m/>
    <m/>
    <m/>
    <m/>
    <m/>
    <s v="N"/>
    <n v="64050597"/>
    <s v="F&amp;H Centro Folheto"/>
    <m/>
    <x v="0"/>
    <m/>
    <n v="48"/>
    <s v="KIDS MAE DE CRIANCA 4"/>
    <s v="N"/>
    <m/>
    <m/>
    <s v="N"/>
    <n v="20230306"/>
    <m/>
    <n v="134730175"/>
    <s v="MIXED"/>
    <s v="Tech rep lvl"/>
    <s v="Moda &amp; Casa"/>
    <n v="2"/>
    <m/>
    <n v="0"/>
    <n v="0"/>
    <n v="100"/>
    <n v="134730230"/>
    <n v="999"/>
    <n v="3"/>
    <x v="0"/>
    <x v="0"/>
    <n v="0.5978"/>
    <n v="0.5978"/>
    <n v="0.5978"/>
    <n v="0.5978"/>
    <n v="0.5978"/>
    <n v="15.98"/>
    <n v="15.98"/>
    <n v="15.98"/>
    <n v="15.98"/>
    <n v="15.98"/>
    <s v="Brasil + Moda &amp; Casa + VGF2"/>
    <s v="Bronze + Moda &amp; Casa + VGF2"/>
    <s v="Prata + Moda &amp; Casa + VGF2"/>
    <s v="Ouro + Moda &amp; Casa + VGF2"/>
    <s v="Estrela + Moda &amp; Casa + VGF2"/>
    <n v="15"/>
    <n v="15"/>
    <n v="15"/>
    <n v="15"/>
    <n v="15"/>
    <n v="42.19"/>
    <n v="42.19"/>
    <n v="42.19"/>
    <n v="42.19"/>
    <n v="42.19"/>
    <n v="0"/>
    <n v="0"/>
    <n v="0"/>
    <n v="0"/>
    <n v="0"/>
    <n v="6.7915000000000001"/>
    <n v="6.7915000000000001"/>
    <n v="6.7915000000000001"/>
    <n v="6.7915000000000001"/>
    <n v="6.7915000000000001"/>
    <n v="0"/>
    <n v="0"/>
    <n v="0"/>
    <n v="0"/>
    <n v="0"/>
    <n v="0"/>
    <n v="100"/>
    <n v="100"/>
    <n v="100"/>
    <n v="100"/>
  </r>
  <r>
    <n v="2281163"/>
    <x v="1160"/>
    <n v="20210310"/>
    <m/>
    <s v="KIDS HOME"/>
    <x v="452"/>
    <s v="CANECA EMPILHA MICKEY AMIGOS"/>
    <n v="5547981"/>
    <x v="1160"/>
    <n v="1"/>
    <s v="IN-LINE (EXCL NR)"/>
    <s v="CROSS-OUT"/>
    <n v="0.5978"/>
    <m/>
    <n v="2.2789999999999999"/>
    <m/>
    <m/>
    <n v="10.99"/>
    <n v="12.99"/>
    <n v="607"/>
    <n v="607"/>
    <n v="49"/>
    <s v="WORK IN PROGRESS"/>
    <n v="134730175"/>
    <s v="NO INCENTIVE"/>
    <s v="N"/>
    <s v="N"/>
    <s v="N"/>
    <s v="N"/>
    <x v="0"/>
    <n v="134730184"/>
    <n v="28"/>
    <n v="42"/>
    <n v="20230306"/>
    <s v="CUSTOMER"/>
    <n v="15"/>
    <s v="Y"/>
    <s v="Tech rep lvl + Moda &amp; Casa + VGF2"/>
    <s v="FULL PAYMENT"/>
    <m/>
    <n v="3987.8820000000001"/>
    <n v="2604.529"/>
    <n v="70.510000000000005"/>
    <m/>
    <s v="MUGS"/>
    <s v="TABLEWARE"/>
    <s v="TABLEWARE"/>
    <s v="UNISEX"/>
    <s v="DISNEY BRAND"/>
    <s v="DISNEY"/>
    <n v="1"/>
    <n v="100"/>
    <s v="12.5"/>
    <s v="N"/>
    <s v="N"/>
    <n v="46122"/>
    <m/>
    <s v="N"/>
    <m/>
    <m/>
    <m/>
    <m/>
    <m/>
    <m/>
    <m/>
    <m/>
    <s v="N"/>
    <n v="64050597"/>
    <s v="F&amp;H Centro Folheto"/>
    <m/>
    <x v="0"/>
    <m/>
    <n v="48"/>
    <s v="KIDS MAE DE CRIANCA 4"/>
    <s v="N"/>
    <m/>
    <m/>
    <s v="N"/>
    <n v="20230306"/>
    <m/>
    <n v="134730175"/>
    <s v="MIXED"/>
    <s v="Tech rep lvl"/>
    <s v="Moda &amp; Casa"/>
    <n v="1"/>
    <m/>
    <n v="0"/>
    <n v="0"/>
    <n v="100"/>
    <n v="134730176"/>
    <n v="999"/>
    <n v="3"/>
    <x v="0"/>
    <x v="0"/>
    <n v="0.5978"/>
    <n v="0.5978"/>
    <n v="0.5978"/>
    <n v="0.5978"/>
    <n v="0.5978"/>
    <n v="10.99"/>
    <n v="10.99"/>
    <n v="10.99"/>
    <n v="10.99"/>
    <n v="10.99"/>
    <s v="Brasil + Moda &amp; Casa + VGF2"/>
    <s v="Bronze + Moda &amp; Casa + VGF2"/>
    <s v="Prata + Moda &amp; Casa + VGF2"/>
    <s v="Ouro + Moda &amp; Casa + VGF2"/>
    <s v="Estrela + Moda &amp; Casa + VGF2"/>
    <n v="15"/>
    <n v="15"/>
    <n v="15"/>
    <n v="15"/>
    <n v="15"/>
    <n v="42.19"/>
    <n v="42.19"/>
    <n v="42.19"/>
    <n v="42.19"/>
    <n v="42.19"/>
    <n v="0"/>
    <n v="0"/>
    <n v="0"/>
    <n v="0"/>
    <n v="0"/>
    <n v="9.3414999999999999"/>
    <n v="9.3414999999999999"/>
    <n v="9.3414999999999999"/>
    <n v="9.3414999999999999"/>
    <n v="9.3414999999999999"/>
    <n v="0"/>
    <n v="0"/>
    <n v="0"/>
    <n v="0"/>
    <n v="0"/>
    <n v="0"/>
    <n v="100"/>
    <n v="100"/>
    <n v="100"/>
    <n v="100"/>
  </r>
  <r>
    <n v="2281163"/>
    <x v="1160"/>
    <n v="20210310"/>
    <m/>
    <s v="KIDS HOME"/>
    <x v="452"/>
    <s v="CANECA EMPILHA MICKEY AMIGOS"/>
    <n v="5547981"/>
    <x v="1160"/>
    <n v="2"/>
    <s v="IN-LINE (EXCL NR)"/>
    <s v="ANY X FOR.."/>
    <n v="0.5978"/>
    <m/>
    <n v="2.2789999999999999"/>
    <m/>
    <m/>
    <n v="15.98"/>
    <n v="12.99"/>
    <n v="2430"/>
    <n v="2430"/>
    <n v="49"/>
    <s v="WORK IN PROGRESS"/>
    <n v="134730175"/>
    <s v="NO INCENTIVE"/>
    <s v="N"/>
    <s v="N"/>
    <s v="N"/>
    <s v="N"/>
    <x v="0"/>
    <n v="134730238"/>
    <n v="28"/>
    <n v="42"/>
    <n v="20230306"/>
    <s v="CUSTOMER"/>
    <n v="15"/>
    <s v="Y"/>
    <s v="Tech rep lvl + Moda &amp; Casa + VGF2"/>
    <s v="FULL PAYMENT"/>
    <m/>
    <n v="11606.7055"/>
    <n v="6068.7354999999998"/>
    <n v="59.44"/>
    <m/>
    <s v="MUGS"/>
    <s v="TABLEWARE"/>
    <s v="TABLEWARE"/>
    <s v="UNISEX"/>
    <s v="DISNEY BRAND"/>
    <s v="DISNEY"/>
    <n v="1"/>
    <n v="100"/>
    <s v="12.5"/>
    <s v="N"/>
    <s v="N"/>
    <n v="46122"/>
    <m/>
    <s v="N"/>
    <m/>
    <m/>
    <m/>
    <m/>
    <m/>
    <m/>
    <m/>
    <m/>
    <s v="N"/>
    <n v="64050597"/>
    <s v="F&amp;H Centro Folheto"/>
    <m/>
    <x v="0"/>
    <m/>
    <n v="48"/>
    <s v="KIDS MAE DE CRIANCA 4"/>
    <s v="N"/>
    <m/>
    <m/>
    <s v="N"/>
    <n v="20230306"/>
    <m/>
    <n v="134730175"/>
    <s v="MIXED"/>
    <s v="Tech rep lvl"/>
    <s v="Moda &amp; Casa"/>
    <n v="2"/>
    <m/>
    <n v="0"/>
    <n v="0"/>
    <n v="100"/>
    <n v="134730230"/>
    <n v="999"/>
    <n v="3"/>
    <x v="0"/>
    <x v="0"/>
    <n v="0.5978"/>
    <n v="0.5978"/>
    <n v="0.5978"/>
    <n v="0.5978"/>
    <n v="0.5978"/>
    <n v="15.98"/>
    <n v="15.98"/>
    <n v="15.98"/>
    <n v="15.98"/>
    <n v="15.98"/>
    <s v="Brasil + Moda &amp; Casa + VGF2"/>
    <s v="Bronze + Moda &amp; Casa + VGF2"/>
    <s v="Prata + Moda &amp; Casa + VGF2"/>
    <s v="Ouro + Moda &amp; Casa + VGF2"/>
    <s v="Estrela + Moda &amp; Casa + VGF2"/>
    <n v="15"/>
    <n v="15"/>
    <n v="15"/>
    <n v="15"/>
    <n v="15"/>
    <n v="42.19"/>
    <n v="42.19"/>
    <n v="42.19"/>
    <n v="42.19"/>
    <n v="42.19"/>
    <n v="0"/>
    <n v="0"/>
    <n v="0"/>
    <n v="0"/>
    <n v="0"/>
    <n v="6.7915000000000001"/>
    <n v="6.7915000000000001"/>
    <n v="6.7915000000000001"/>
    <n v="6.7915000000000001"/>
    <n v="6.7915000000000001"/>
    <n v="0"/>
    <n v="0"/>
    <n v="0"/>
    <n v="0"/>
    <n v="0"/>
    <n v="0"/>
    <n v="100"/>
    <n v="100"/>
    <n v="100"/>
    <n v="100"/>
  </r>
  <r>
    <n v="2281164"/>
    <x v="1161"/>
    <n v="20210310"/>
    <m/>
    <s v="KIDS HOME"/>
    <x v="452"/>
    <s v="CANECA EMPILHA MICKEY AMIGOS"/>
    <n v="5547981"/>
    <x v="1161"/>
    <n v="1"/>
    <s v="IN-LINE (EXCL NR)"/>
    <s v="CROSS-OUT"/>
    <n v="0.5978"/>
    <m/>
    <n v="2.2789999999999999"/>
    <m/>
    <m/>
    <n v="10.99"/>
    <n v="12.99"/>
    <n v="496"/>
    <n v="496"/>
    <n v="49"/>
    <s v="WORK IN PROGRESS"/>
    <n v="134730175"/>
    <s v="NO INCENTIVE"/>
    <s v="N"/>
    <s v="N"/>
    <s v="N"/>
    <s v="N"/>
    <x v="0"/>
    <n v="134730178"/>
    <n v="28"/>
    <n v="42"/>
    <n v="20230306"/>
    <s v="CUSTOMER"/>
    <n v="15"/>
    <s v="Y"/>
    <s v="Tech rep lvl + Moda &amp; Casa + VGF2"/>
    <s v="FULL PAYMENT"/>
    <m/>
    <n v="3258.6316999999999"/>
    <n v="2128.2476999999999"/>
    <n v="70.510000000000005"/>
    <m/>
    <s v="MUGS"/>
    <s v="TABLEWARE"/>
    <s v="TABLEWARE"/>
    <s v="UNISEX"/>
    <s v="DISNEY BRAND"/>
    <s v="DISNEY"/>
    <n v="1"/>
    <n v="100"/>
    <s v="12.5"/>
    <s v="N"/>
    <s v="N"/>
    <n v="46162"/>
    <m/>
    <s v="N"/>
    <m/>
    <m/>
    <m/>
    <m/>
    <m/>
    <m/>
    <m/>
    <m/>
    <s v="N"/>
    <n v="64050597"/>
    <s v="F&amp;H Centro Folheto"/>
    <m/>
    <x v="0"/>
    <m/>
    <n v="48"/>
    <s v="KIDS MAE DE CRIANCA 4"/>
    <s v="N"/>
    <m/>
    <m/>
    <s v="N"/>
    <n v="20230306"/>
    <m/>
    <n v="134730175"/>
    <s v="MIXED"/>
    <s v="Tech rep lvl"/>
    <s v="Moda &amp; Casa"/>
    <n v="1"/>
    <m/>
    <n v="0"/>
    <n v="0"/>
    <n v="100"/>
    <n v="134730176"/>
    <n v="999"/>
    <n v="3"/>
    <x v="0"/>
    <x v="0"/>
    <n v="0.5978"/>
    <n v="0.5978"/>
    <n v="0.5978"/>
    <n v="0.5978"/>
    <n v="0.5978"/>
    <n v="10.99"/>
    <n v="10.99"/>
    <n v="10.99"/>
    <n v="10.99"/>
    <n v="10.99"/>
    <s v="Brasil + Moda &amp; Casa + VGF2"/>
    <s v="Bronze + Moda &amp; Casa + VGF2"/>
    <s v="Prata + Moda &amp; Casa + VGF2"/>
    <s v="Ouro + Moda &amp; Casa + VGF2"/>
    <s v="Estrela + Moda &amp; Casa + VGF2"/>
    <n v="15"/>
    <n v="15"/>
    <n v="15"/>
    <n v="15"/>
    <n v="15"/>
    <n v="42.19"/>
    <n v="42.19"/>
    <n v="42.19"/>
    <n v="42.19"/>
    <n v="42.19"/>
    <n v="0"/>
    <n v="0"/>
    <n v="0"/>
    <n v="0"/>
    <n v="0"/>
    <n v="9.3414999999999999"/>
    <n v="9.3414999999999999"/>
    <n v="9.3414999999999999"/>
    <n v="9.3414999999999999"/>
    <n v="9.3414999999999999"/>
    <n v="0"/>
    <n v="0"/>
    <n v="0"/>
    <n v="0"/>
    <n v="0"/>
    <n v="0"/>
    <n v="100"/>
    <n v="100"/>
    <n v="100"/>
    <n v="100"/>
  </r>
  <r>
    <n v="2281164"/>
    <x v="1161"/>
    <n v="20210310"/>
    <m/>
    <s v="KIDS HOME"/>
    <x v="452"/>
    <s v="CANECA EMPILHA MICKEY AMIGOS"/>
    <n v="5547981"/>
    <x v="1161"/>
    <n v="2"/>
    <s v="IN-LINE (EXCL NR)"/>
    <s v="ANY X FOR.."/>
    <n v="0.5978"/>
    <m/>
    <n v="2.2789999999999999"/>
    <m/>
    <m/>
    <n v="15.98"/>
    <n v="12.99"/>
    <n v="1980"/>
    <n v="1980"/>
    <n v="49"/>
    <s v="WORK IN PROGRESS"/>
    <n v="134730175"/>
    <s v="NO INCENTIVE"/>
    <s v="N"/>
    <s v="N"/>
    <s v="N"/>
    <s v="N"/>
    <x v="0"/>
    <n v="134730232"/>
    <n v="28"/>
    <n v="42"/>
    <n v="20230306"/>
    <s v="CUSTOMER"/>
    <n v="15"/>
    <s v="Y"/>
    <s v="Tech rep lvl + Moda &amp; Casa + VGF2"/>
    <s v="FULL PAYMENT"/>
    <m/>
    <n v="9457.3155999999999"/>
    <n v="4944.8955999999998"/>
    <n v="59.44"/>
    <m/>
    <s v="MUGS"/>
    <s v="TABLEWARE"/>
    <s v="TABLEWARE"/>
    <s v="UNISEX"/>
    <s v="DISNEY BRAND"/>
    <s v="DISNEY"/>
    <n v="1"/>
    <n v="100"/>
    <s v="12.5"/>
    <s v="N"/>
    <s v="N"/>
    <n v="46162"/>
    <m/>
    <s v="N"/>
    <m/>
    <m/>
    <m/>
    <m/>
    <m/>
    <m/>
    <m/>
    <m/>
    <s v="N"/>
    <n v="64050597"/>
    <s v="F&amp;H Centro Folheto"/>
    <m/>
    <x v="0"/>
    <m/>
    <n v="48"/>
    <s v="KIDS MAE DE CRIANCA 4"/>
    <s v="N"/>
    <m/>
    <m/>
    <s v="N"/>
    <n v="20230306"/>
    <m/>
    <n v="134730175"/>
    <s v="MIXED"/>
    <s v="Tech rep lvl"/>
    <s v="Moda &amp; Casa"/>
    <n v="2"/>
    <m/>
    <n v="0"/>
    <n v="0"/>
    <n v="100"/>
    <n v="134730230"/>
    <n v="999"/>
    <n v="3"/>
    <x v="0"/>
    <x v="0"/>
    <n v="0.5978"/>
    <n v="0.5978"/>
    <n v="0.5978"/>
    <n v="0.5978"/>
    <n v="0.5978"/>
    <n v="15.98"/>
    <n v="15.98"/>
    <n v="15.98"/>
    <n v="15.98"/>
    <n v="15.98"/>
    <s v="Brasil + Moda &amp; Casa + VGF2"/>
    <s v="Bronze + Moda &amp; Casa + VGF2"/>
    <s v="Prata + Moda &amp; Casa + VGF2"/>
    <s v="Ouro + Moda &amp; Casa + VGF2"/>
    <s v="Estrela + Moda &amp; Casa + VGF2"/>
    <n v="15"/>
    <n v="15"/>
    <n v="15"/>
    <n v="15"/>
    <n v="15"/>
    <n v="42.19"/>
    <n v="42.19"/>
    <n v="42.19"/>
    <n v="42.19"/>
    <n v="42.19"/>
    <n v="0"/>
    <n v="0"/>
    <n v="0"/>
    <n v="0"/>
    <n v="0"/>
    <n v="6.7915000000000001"/>
    <n v="6.7915000000000001"/>
    <n v="6.7915000000000001"/>
    <n v="6.7915000000000001"/>
    <n v="6.7915000000000001"/>
    <n v="0"/>
    <n v="0"/>
    <n v="0"/>
    <n v="0"/>
    <n v="0"/>
    <n v="0"/>
    <n v="100"/>
    <n v="100"/>
    <n v="100"/>
    <n v="100"/>
  </r>
  <r>
    <n v="2281165"/>
    <x v="1162"/>
    <n v="20210310"/>
    <m/>
    <s v="KIDS HOME"/>
    <x v="452"/>
    <s v="CANECA EMPILHA MICKEY AMIGOS"/>
    <n v="5547981"/>
    <x v="1162"/>
    <n v="1"/>
    <s v="IN-LINE (EXCL NR)"/>
    <s v="CROSS-OUT"/>
    <n v="0.5978"/>
    <m/>
    <n v="2.2789999999999999"/>
    <m/>
    <m/>
    <n v="10.99"/>
    <n v="12.99"/>
    <n v="677"/>
    <n v="677"/>
    <n v="49"/>
    <s v="WORK IN PROGRESS"/>
    <n v="134730175"/>
    <s v="NO INCENTIVE"/>
    <s v="N"/>
    <s v="N"/>
    <s v="N"/>
    <s v="N"/>
    <x v="0"/>
    <n v="134730183"/>
    <n v="28"/>
    <n v="42"/>
    <n v="20230306"/>
    <s v="CUSTOMER"/>
    <n v="15"/>
    <s v="Y"/>
    <s v="Tech rep lvl + Moda &amp; Casa + VGF2"/>
    <s v="FULL PAYMENT"/>
    <m/>
    <n v="4447.7695000000003"/>
    <n v="2904.8865000000001"/>
    <n v="70.510000000000005"/>
    <m/>
    <s v="MUGS"/>
    <s v="TABLEWARE"/>
    <s v="TABLEWARE"/>
    <s v="UNISEX"/>
    <s v="DISNEY BRAND"/>
    <s v="DISNEY"/>
    <n v="1"/>
    <n v="100"/>
    <s v="12.5"/>
    <s v="N"/>
    <s v="N"/>
    <n v="46163"/>
    <m/>
    <s v="N"/>
    <m/>
    <m/>
    <m/>
    <m/>
    <m/>
    <m/>
    <m/>
    <m/>
    <s v="N"/>
    <n v="64050597"/>
    <s v="F&amp;H Centro Folheto"/>
    <m/>
    <x v="0"/>
    <m/>
    <n v="48"/>
    <s v="KIDS MAE DE CRIANCA 4"/>
    <s v="N"/>
    <m/>
    <m/>
    <s v="N"/>
    <n v="20230306"/>
    <m/>
    <n v="134730175"/>
    <s v="MIXED"/>
    <s v="Tech rep lvl"/>
    <s v="Moda &amp; Casa"/>
    <n v="1"/>
    <m/>
    <n v="0"/>
    <n v="0"/>
    <n v="100"/>
    <n v="134730176"/>
    <n v="999"/>
    <n v="3"/>
    <x v="0"/>
    <x v="0"/>
    <n v="0.5978"/>
    <n v="0.5978"/>
    <n v="0.5978"/>
    <n v="0.5978"/>
    <n v="0.5978"/>
    <n v="10.99"/>
    <n v="10.99"/>
    <n v="10.99"/>
    <n v="10.99"/>
    <n v="10.99"/>
    <s v="Brasil + Moda &amp; Casa + VGF2"/>
    <s v="Bronze + Moda &amp; Casa + VGF2"/>
    <s v="Prata + Moda &amp; Casa + VGF2"/>
    <s v="Ouro + Moda &amp; Casa + VGF2"/>
    <s v="Estrela + Moda &amp; Casa + VGF2"/>
    <n v="15"/>
    <n v="15"/>
    <n v="15"/>
    <n v="15"/>
    <n v="15"/>
    <n v="42.19"/>
    <n v="42.19"/>
    <n v="42.19"/>
    <n v="42.19"/>
    <n v="42.19"/>
    <n v="0"/>
    <n v="0"/>
    <n v="0"/>
    <n v="0"/>
    <n v="0"/>
    <n v="9.3414999999999999"/>
    <n v="9.3414999999999999"/>
    <n v="9.3414999999999999"/>
    <n v="9.3414999999999999"/>
    <n v="9.3414999999999999"/>
    <n v="0"/>
    <n v="0"/>
    <n v="0"/>
    <n v="0"/>
    <n v="0"/>
    <n v="0"/>
    <n v="100"/>
    <n v="100"/>
    <n v="100"/>
    <n v="100"/>
  </r>
  <r>
    <n v="2281165"/>
    <x v="1162"/>
    <n v="20210310"/>
    <m/>
    <s v="KIDS HOME"/>
    <x v="452"/>
    <s v="CANECA EMPILHA MICKEY AMIGOS"/>
    <n v="5547981"/>
    <x v="1162"/>
    <n v="2"/>
    <s v="IN-LINE (EXCL NR)"/>
    <s v="ANY X FOR.."/>
    <n v="0.5978"/>
    <m/>
    <n v="2.2789999999999999"/>
    <m/>
    <m/>
    <n v="15.98"/>
    <n v="12.99"/>
    <n v="2712"/>
    <n v="2712"/>
    <n v="49"/>
    <s v="WORK IN PROGRESS"/>
    <n v="134730175"/>
    <s v="NO INCENTIVE"/>
    <s v="N"/>
    <s v="N"/>
    <s v="N"/>
    <s v="N"/>
    <x v="0"/>
    <n v="134730237"/>
    <n v="28"/>
    <n v="42"/>
    <n v="20230306"/>
    <s v="CUSTOMER"/>
    <n v="15"/>
    <s v="Y"/>
    <s v="Tech rep lvl + Moda &amp; Casa + VGF2"/>
    <s v="FULL PAYMENT"/>
    <m/>
    <n v="12953.656499999999"/>
    <n v="6773.0084999999999"/>
    <n v="59.44"/>
    <m/>
    <s v="MUGS"/>
    <s v="TABLEWARE"/>
    <s v="TABLEWARE"/>
    <s v="UNISEX"/>
    <s v="DISNEY BRAND"/>
    <s v="DISNEY"/>
    <n v="1"/>
    <n v="100"/>
    <s v="12.5"/>
    <s v="N"/>
    <s v="N"/>
    <n v="46163"/>
    <m/>
    <s v="N"/>
    <m/>
    <m/>
    <m/>
    <m/>
    <m/>
    <m/>
    <m/>
    <m/>
    <s v="N"/>
    <n v="64050597"/>
    <s v="F&amp;H Centro Folheto"/>
    <m/>
    <x v="0"/>
    <m/>
    <n v="48"/>
    <s v="KIDS MAE DE CRIANCA 4"/>
    <s v="N"/>
    <m/>
    <m/>
    <s v="N"/>
    <n v="20230306"/>
    <m/>
    <n v="134730175"/>
    <s v="MIXED"/>
    <s v="Tech rep lvl"/>
    <s v="Moda &amp; Casa"/>
    <n v="2"/>
    <m/>
    <n v="0"/>
    <n v="0"/>
    <n v="100"/>
    <n v="134730230"/>
    <n v="999"/>
    <n v="3"/>
    <x v="0"/>
    <x v="0"/>
    <n v="0.5978"/>
    <n v="0.5978"/>
    <n v="0.5978"/>
    <n v="0.5978"/>
    <n v="0.5978"/>
    <n v="15.98"/>
    <n v="15.98"/>
    <n v="15.98"/>
    <n v="15.98"/>
    <n v="15.98"/>
    <s v="Brasil + Moda &amp; Casa + VGF2"/>
    <s v="Bronze + Moda &amp; Casa + VGF2"/>
    <s v="Prata + Moda &amp; Casa + VGF2"/>
    <s v="Ouro + Moda &amp; Casa + VGF2"/>
    <s v="Estrela + Moda &amp; Casa + VGF2"/>
    <n v="15"/>
    <n v="15"/>
    <n v="15"/>
    <n v="15"/>
    <n v="15"/>
    <n v="42.19"/>
    <n v="42.19"/>
    <n v="42.19"/>
    <n v="42.19"/>
    <n v="42.19"/>
    <n v="0"/>
    <n v="0"/>
    <n v="0"/>
    <n v="0"/>
    <n v="0"/>
    <n v="6.7915000000000001"/>
    <n v="6.7915000000000001"/>
    <n v="6.7915000000000001"/>
    <n v="6.7915000000000001"/>
    <n v="6.7915000000000001"/>
    <n v="0"/>
    <n v="0"/>
    <n v="0"/>
    <n v="0"/>
    <n v="0"/>
    <n v="0"/>
    <n v="100"/>
    <n v="100"/>
    <n v="100"/>
    <n v="100"/>
  </r>
  <r>
    <n v="2281166"/>
    <x v="1163"/>
    <n v="20210310"/>
    <m/>
    <s v="KIDS HOME"/>
    <x v="452"/>
    <s v="CANECA EMPILHA MICKEY AMIGOS"/>
    <n v="5547981"/>
    <x v="1163"/>
    <n v="1"/>
    <s v="IN-LINE (EXCL NR)"/>
    <s v="CROSS-OUT"/>
    <n v="0.5978"/>
    <m/>
    <n v="2.2789999999999999"/>
    <m/>
    <m/>
    <n v="10.99"/>
    <n v="12.99"/>
    <n v="505"/>
    <n v="505"/>
    <n v="49"/>
    <s v="WORK IN PROGRESS"/>
    <n v="134730175"/>
    <s v="NO INCENTIVE"/>
    <s v="N"/>
    <s v="N"/>
    <s v="N"/>
    <s v="N"/>
    <x v="0"/>
    <n v="134730179"/>
    <n v="28"/>
    <n v="42"/>
    <n v="20230306"/>
    <s v="CUSTOMER"/>
    <n v="15"/>
    <s v="Y"/>
    <s v="Tech rep lvl + Moda &amp; Casa + VGF2"/>
    <s v="FULL PAYMENT"/>
    <m/>
    <n v="3317.7601"/>
    <n v="2166.8651"/>
    <n v="70.510000000000005"/>
    <m/>
    <s v="MUGS"/>
    <s v="TABLEWARE"/>
    <s v="TABLEWARE"/>
    <s v="UNISEX"/>
    <s v="DISNEY BRAND"/>
    <s v="DISNEY"/>
    <n v="1"/>
    <n v="100"/>
    <s v="12.5"/>
    <s v="N"/>
    <s v="N"/>
    <n v="46179"/>
    <m/>
    <s v="N"/>
    <m/>
    <m/>
    <m/>
    <m/>
    <m/>
    <m/>
    <m/>
    <m/>
    <s v="N"/>
    <n v="64050597"/>
    <s v="F&amp;H Centro Folheto"/>
    <m/>
    <x v="0"/>
    <m/>
    <n v="48"/>
    <s v="KIDS MAE DE CRIANCA 4"/>
    <s v="N"/>
    <m/>
    <m/>
    <s v="N"/>
    <n v="20230306"/>
    <m/>
    <n v="134730175"/>
    <s v="MIXED"/>
    <s v="Tech rep lvl"/>
    <s v="Moda &amp; Casa"/>
    <n v="1"/>
    <m/>
    <n v="0"/>
    <n v="0"/>
    <n v="100"/>
    <n v="134730176"/>
    <n v="999"/>
    <n v="3"/>
    <x v="0"/>
    <x v="0"/>
    <n v="0.5978"/>
    <n v="0.5978"/>
    <n v="0.5978"/>
    <n v="0.5978"/>
    <n v="0.5978"/>
    <n v="10.99"/>
    <n v="10.99"/>
    <n v="10.99"/>
    <n v="10.99"/>
    <n v="10.99"/>
    <s v="Brasil + Moda &amp; Casa + VGF2"/>
    <s v="Bronze + Moda &amp; Casa + VGF2"/>
    <s v="Prata + Moda &amp; Casa + VGF2"/>
    <s v="Ouro + Moda &amp; Casa + VGF2"/>
    <s v="Estrela + Moda &amp; Casa + VGF2"/>
    <n v="15"/>
    <n v="15"/>
    <n v="15"/>
    <n v="15"/>
    <n v="15"/>
    <n v="42.19"/>
    <n v="42.19"/>
    <n v="42.19"/>
    <n v="42.19"/>
    <n v="42.19"/>
    <n v="0"/>
    <n v="0"/>
    <n v="0"/>
    <n v="0"/>
    <n v="0"/>
    <n v="9.3414999999999999"/>
    <n v="9.3414999999999999"/>
    <n v="9.3414999999999999"/>
    <n v="9.3414999999999999"/>
    <n v="9.3414999999999999"/>
    <n v="0"/>
    <n v="0"/>
    <n v="0"/>
    <n v="0"/>
    <n v="0"/>
    <n v="0"/>
    <n v="100"/>
    <n v="100"/>
    <n v="100"/>
    <n v="100"/>
  </r>
  <r>
    <n v="2281166"/>
    <x v="1163"/>
    <n v="20210310"/>
    <m/>
    <s v="KIDS HOME"/>
    <x v="452"/>
    <s v="CANECA EMPILHA MICKEY AMIGOS"/>
    <n v="5547981"/>
    <x v="1163"/>
    <n v="2"/>
    <s v="IN-LINE (EXCL NR)"/>
    <s v="ANY X FOR.."/>
    <n v="0.5978"/>
    <m/>
    <n v="2.2789999999999999"/>
    <m/>
    <m/>
    <n v="15.98"/>
    <n v="12.99"/>
    <n v="2018"/>
    <n v="2018"/>
    <n v="49"/>
    <s v="WORK IN PROGRESS"/>
    <n v="134730175"/>
    <s v="NO INCENTIVE"/>
    <s v="N"/>
    <s v="N"/>
    <s v="N"/>
    <s v="N"/>
    <x v="0"/>
    <n v="134730233"/>
    <n v="28"/>
    <n v="42"/>
    <n v="20230306"/>
    <s v="CUSTOMER"/>
    <n v="15"/>
    <s v="Y"/>
    <s v="Tech rep lvl + Moda &amp; Casa + VGF2"/>
    <s v="FULL PAYMENT"/>
    <m/>
    <n v="9638.8196000000007"/>
    <n v="5039.7975999999999"/>
    <n v="59.44"/>
    <m/>
    <s v="MUGS"/>
    <s v="TABLEWARE"/>
    <s v="TABLEWARE"/>
    <s v="UNISEX"/>
    <s v="DISNEY BRAND"/>
    <s v="DISNEY"/>
    <n v="1"/>
    <n v="100"/>
    <s v="12.5"/>
    <s v="N"/>
    <s v="N"/>
    <n v="46179"/>
    <m/>
    <s v="N"/>
    <m/>
    <m/>
    <m/>
    <m/>
    <m/>
    <m/>
    <m/>
    <m/>
    <s v="N"/>
    <n v="64050597"/>
    <s v="F&amp;H Centro Folheto"/>
    <m/>
    <x v="0"/>
    <m/>
    <n v="48"/>
    <s v="KIDS MAE DE CRIANCA 4"/>
    <s v="N"/>
    <m/>
    <m/>
    <s v="N"/>
    <n v="20230306"/>
    <m/>
    <n v="134730175"/>
    <s v="MIXED"/>
    <s v="Tech rep lvl"/>
    <s v="Moda &amp; Casa"/>
    <n v="2"/>
    <m/>
    <n v="0"/>
    <n v="0"/>
    <n v="100"/>
    <n v="134730230"/>
    <n v="999"/>
    <n v="3"/>
    <x v="0"/>
    <x v="0"/>
    <n v="0.5978"/>
    <n v="0.5978"/>
    <n v="0.5978"/>
    <n v="0.5978"/>
    <n v="0.5978"/>
    <n v="15.98"/>
    <n v="15.98"/>
    <n v="15.98"/>
    <n v="15.98"/>
    <n v="15.98"/>
    <s v="Brasil + Moda &amp; Casa + VGF2"/>
    <s v="Bronze + Moda &amp; Casa + VGF2"/>
    <s v="Prata + Moda &amp; Casa + VGF2"/>
    <s v="Ouro + Moda &amp; Casa + VGF2"/>
    <s v="Estrela + Moda &amp; Casa + VGF2"/>
    <n v="15"/>
    <n v="15"/>
    <n v="15"/>
    <n v="15"/>
    <n v="15"/>
    <n v="42.19"/>
    <n v="42.19"/>
    <n v="42.19"/>
    <n v="42.19"/>
    <n v="42.19"/>
    <n v="0"/>
    <n v="0"/>
    <n v="0"/>
    <n v="0"/>
    <n v="0"/>
    <n v="6.7915000000000001"/>
    <n v="6.7915000000000001"/>
    <n v="6.7915000000000001"/>
    <n v="6.7915000000000001"/>
    <n v="6.7915000000000001"/>
    <n v="0"/>
    <n v="0"/>
    <n v="0"/>
    <n v="0"/>
    <n v="0"/>
    <n v="0"/>
    <n v="100"/>
    <n v="100"/>
    <n v="100"/>
    <n v="100"/>
  </r>
  <r>
    <n v="2303829"/>
    <x v="1164"/>
    <n v="20220313"/>
    <m/>
    <s v="KIDS HOME"/>
    <x v="453"/>
    <s v="CANECA BRILHA NO ESCURO GAMER"/>
    <n v="5547901"/>
    <x v="1164"/>
    <n v="1"/>
    <s v="IN-LINE (EXCL NR)"/>
    <s v="CROSS-OUT"/>
    <n v="0.5978"/>
    <m/>
    <n v="3.2570000000000001"/>
    <m/>
    <m/>
    <n v="18.59"/>
    <n v="19.989999999999998"/>
    <n v="9178"/>
    <n v="9178"/>
    <n v="42"/>
    <s v="WORK IN PROGRESS"/>
    <n v="134730284"/>
    <s v="NO INCENTIVE"/>
    <s v="N"/>
    <s v="N"/>
    <s v="N"/>
    <s v="N"/>
    <x v="0"/>
    <n v="134730286"/>
    <n v="28"/>
    <n v="42"/>
    <n v="20230306"/>
    <s v="INSTITUTE AVON"/>
    <n v="15"/>
    <s v="Y"/>
    <s v="Tech rep lvl + Moda &amp; Casa + VGF2"/>
    <s v="FULL PAYMENT"/>
    <m/>
    <n v="101996.0502"/>
    <n v="72103.304199999999"/>
    <n v="75.09"/>
    <m/>
    <s v="KITCHEN WATER BOTTLE"/>
    <s v="KITCHEN"/>
    <s v="FOOD STORAGE/CONTAINERS"/>
    <s v="MALE"/>
    <s v="AVON"/>
    <s v="AVON"/>
    <n v="0"/>
    <n v="34"/>
    <n v="100"/>
    <s v="N"/>
    <s v="N"/>
    <n v="46244"/>
    <m/>
    <s v="N"/>
    <s v="RP"/>
    <n v="17.600000000000001"/>
    <n v="19.989999999999998"/>
    <n v="19.989999999999998"/>
    <m/>
    <m/>
    <m/>
    <m/>
    <s v="N"/>
    <m/>
    <m/>
    <m/>
    <x v="0"/>
    <m/>
    <n v="42"/>
    <s v="KIDS MAE DE CRIANCA 1"/>
    <s v="N"/>
    <m/>
    <m/>
    <s v="N"/>
    <n v="20230306"/>
    <m/>
    <n v="134730284"/>
    <s v="MIXED"/>
    <s v="Tech rep lvl"/>
    <s v="Moda &amp; Casa"/>
    <n v="1"/>
    <m/>
    <n v="0"/>
    <n v="0"/>
    <n v="100"/>
    <n v="134730285"/>
    <n v="999"/>
    <n v="3"/>
    <x v="0"/>
    <x v="0"/>
    <n v="0.5978"/>
    <n v="0.5978"/>
    <n v="0.5978"/>
    <n v="0.5978"/>
    <n v="0.5978"/>
    <n v="18.59"/>
    <n v="18.59"/>
    <n v="18.59"/>
    <n v="18.59"/>
    <n v="18.59"/>
    <s v="Brasil + Moda &amp; Casa + VGF2"/>
    <s v="Bronze + Moda &amp; Casa + VGF2"/>
    <s v="Prata + Moda &amp; Casa + VGF2"/>
    <s v="Ouro + Moda &amp; Casa + VGF2"/>
    <s v="Estrela + Moda &amp; Casa + VGF2"/>
    <n v="15"/>
    <n v="15"/>
    <n v="15"/>
    <n v="15"/>
    <n v="15"/>
    <n v="42.19"/>
    <n v="42.19"/>
    <n v="42.19"/>
    <n v="42.19"/>
    <n v="42.19"/>
    <n v="0"/>
    <n v="0"/>
    <n v="0"/>
    <n v="0"/>
    <n v="0"/>
    <n v="15.801500000000001"/>
    <n v="15.801500000000001"/>
    <n v="15.801500000000001"/>
    <n v="15.801500000000001"/>
    <n v="15.801500000000001"/>
    <n v="0"/>
    <n v="0"/>
    <n v="0"/>
    <n v="0"/>
    <n v="0"/>
    <n v="0"/>
    <n v="100"/>
    <n v="100"/>
    <n v="100"/>
    <n v="100"/>
  </r>
  <r>
    <n v="2262625"/>
    <x v="1165"/>
    <n v="20210306"/>
    <m/>
    <s v="KIDS HOME"/>
    <x v="454"/>
    <s v="BOLSA TERMICA GAMER"/>
    <n v="5522000"/>
    <x v="1165"/>
    <n v="1"/>
    <s v="EXCESS"/>
    <s v="REGULAR PRICE"/>
    <n v="0.5978"/>
    <m/>
    <n v="7.4880000000000004"/>
    <m/>
    <m/>
    <n v="30.68"/>
    <n v="36.99"/>
    <n v="4760"/>
    <n v="4760"/>
    <n v="42"/>
    <s v="WORK IN PROGRESS"/>
    <n v="134730297"/>
    <s v="NO INCENTIVE"/>
    <s v="N"/>
    <s v="N"/>
    <s v="N"/>
    <s v="N"/>
    <x v="0"/>
    <n v="134730299"/>
    <n v="28"/>
    <n v="42"/>
    <n v="20230306"/>
    <s v="INSTITUTE AVON"/>
    <n v="15"/>
    <s v="Y"/>
    <s v="Tech rep lvl + Moda &amp; Casa + VGF2"/>
    <s v="FULL PAYMENT"/>
    <m/>
    <n v="87300.798999999999"/>
    <n v="51657.919000000002"/>
    <n v="65.3"/>
    <m/>
    <s v="KITCHEN LUNCH BOX"/>
    <s v="KITCHEN"/>
    <s v="FOOD STORAGE/CONTAINERS"/>
    <s v="MALE"/>
    <s v="AVON"/>
    <s v="AVON"/>
    <n v="0"/>
    <n v="33"/>
    <n v="100"/>
    <s v="N"/>
    <s v="N"/>
    <n v="46055"/>
    <m/>
    <s v="N"/>
    <s v="RO"/>
    <n v="29.84"/>
    <n v="29.59"/>
    <n v="32.549999999999997"/>
    <m/>
    <m/>
    <m/>
    <m/>
    <s v="N"/>
    <m/>
    <m/>
    <m/>
    <x v="0"/>
    <m/>
    <n v="42"/>
    <s v="KIDS MAE DE CRIANCA 1"/>
    <s v="N"/>
    <m/>
    <m/>
    <s v="N"/>
    <n v="20230306"/>
    <m/>
    <n v="134730297"/>
    <s v="MIXED"/>
    <s v="Tech rep lvl"/>
    <s v="Moda &amp; Casa"/>
    <n v="1"/>
    <m/>
    <n v="0"/>
    <n v="0"/>
    <n v="100"/>
    <n v="134730298"/>
    <n v="999"/>
    <n v="3"/>
    <x v="0"/>
    <x v="0"/>
    <n v="0.5978"/>
    <n v="0.5978"/>
    <n v="0.5978"/>
    <n v="0.5978"/>
    <n v="0.5978"/>
    <n v="30.68"/>
    <n v="30.68"/>
    <n v="30.68"/>
    <n v="30.68"/>
    <n v="30.68"/>
    <s v="Brasil + Moda &amp; Casa + VGF2"/>
    <s v="Bronze + Moda &amp; Casa + VGF2"/>
    <s v="Prata + Moda &amp; Casa + VGF2"/>
    <s v="Ouro + Moda &amp; Casa + VGF2"/>
    <s v="Estrela + Moda &amp; Casa + VGF2"/>
    <n v="15"/>
    <n v="15"/>
    <n v="15"/>
    <n v="15"/>
    <n v="15"/>
    <n v="42.19"/>
    <n v="42.19"/>
    <n v="42.19"/>
    <n v="42.19"/>
    <n v="42.19"/>
    <n v="0"/>
    <n v="0"/>
    <n v="0"/>
    <n v="0"/>
    <n v="0"/>
    <n v="26.077999999999999"/>
    <n v="26.077999999999999"/>
    <n v="26.077999999999999"/>
    <n v="26.077999999999999"/>
    <n v="26.077999999999999"/>
    <n v="0"/>
    <n v="0"/>
    <n v="0"/>
    <n v="0"/>
    <n v="0"/>
    <n v="0"/>
    <n v="100"/>
    <n v="100"/>
    <n v="100"/>
    <n v="100"/>
  </r>
  <r>
    <n v="2270619"/>
    <x v="1166"/>
    <n v="20210306"/>
    <m/>
    <s v="KIDS HOME"/>
    <x v="455"/>
    <s v="POTE INNW KIDS GAMER"/>
    <n v="5536524"/>
    <x v="1166"/>
    <n v="1"/>
    <s v="IN-LINE (EXCL NR)"/>
    <s v="CROSS-OUT"/>
    <n v="0.5978"/>
    <m/>
    <n v="3.339"/>
    <m/>
    <m/>
    <n v="13.94"/>
    <n v="16.989999999999998"/>
    <n v="5046"/>
    <n v="5046"/>
    <n v="42"/>
    <s v="WORK IN PROGRESS"/>
    <n v="134730310"/>
    <s v="NO INCENTIVE"/>
    <s v="N"/>
    <s v="N"/>
    <s v="N"/>
    <s v="N"/>
    <x v="0"/>
    <n v="134730312"/>
    <n v="28"/>
    <n v="42"/>
    <n v="20230306"/>
    <s v="INSTITUTE AVON"/>
    <n v="15"/>
    <s v="Y"/>
    <s v="Tech rep lvl + Moda &amp; Casa + VGF2"/>
    <s v="FULL PAYMENT"/>
    <m/>
    <n v="42049.993300000002"/>
    <n v="25201.399300000001"/>
    <n v="65.94"/>
    <m/>
    <s v="KITCHEN FOOD STORAGE"/>
    <s v="KITCHEN"/>
    <s v="FOOD STORAGE/CONTAINERS"/>
    <s v="MALE"/>
    <s v="AVON"/>
    <s v="AVON"/>
    <n v="0"/>
    <n v="33"/>
    <n v="100"/>
    <s v="N"/>
    <s v="N"/>
    <n v="46001"/>
    <m/>
    <s v="N"/>
    <s v="RO"/>
    <n v="13.2"/>
    <n v="13.49"/>
    <n v="14.89"/>
    <m/>
    <m/>
    <m/>
    <m/>
    <s v="N"/>
    <m/>
    <m/>
    <m/>
    <x v="0"/>
    <m/>
    <n v="42"/>
    <s v="KIDS MAE DE CRIANCA 1"/>
    <s v="N"/>
    <m/>
    <m/>
    <s v="N"/>
    <n v="20230306"/>
    <m/>
    <n v="134730310"/>
    <s v="MIXED"/>
    <s v="Tech rep lvl"/>
    <s v="Moda &amp; Casa"/>
    <n v="1"/>
    <m/>
    <n v="0"/>
    <n v="0"/>
    <n v="100"/>
    <n v="134730311"/>
    <n v="999"/>
    <n v="3"/>
    <x v="0"/>
    <x v="0"/>
    <n v="0.5978"/>
    <n v="0.5978"/>
    <n v="0.5978"/>
    <n v="0.5978"/>
    <n v="0.5978"/>
    <n v="13.94"/>
    <n v="13.94"/>
    <n v="13.94"/>
    <n v="13.94"/>
    <n v="13.94"/>
    <s v="Brasil + Moda &amp; Casa + VGF2"/>
    <s v="Bronze + Moda &amp; Casa + VGF2"/>
    <s v="Prata + Moda &amp; Casa + VGF2"/>
    <s v="Ouro + Moda &amp; Casa + VGF2"/>
    <s v="Estrela + Moda &amp; Casa + VGF2"/>
    <n v="15"/>
    <n v="15"/>
    <n v="15"/>
    <n v="15"/>
    <n v="15"/>
    <n v="42.19"/>
    <n v="42.19"/>
    <n v="42.19"/>
    <n v="42.19"/>
    <n v="42.19"/>
    <n v="0"/>
    <n v="0"/>
    <n v="0"/>
    <n v="0"/>
    <n v="0"/>
    <n v="11.849"/>
    <n v="11.849"/>
    <n v="11.849"/>
    <n v="11.849"/>
    <n v="11.849"/>
    <n v="0"/>
    <n v="0"/>
    <n v="0"/>
    <n v="0"/>
    <n v="0"/>
    <n v="0"/>
    <n v="100"/>
    <n v="100"/>
    <n v="100"/>
    <n v="100"/>
  </r>
  <r>
    <n v="2255708"/>
    <x v="1167"/>
    <n v="20200312"/>
    <m/>
    <s v="INNERWEAR"/>
    <x v="456"/>
    <s v="CINTA EFEITO SAUNA"/>
    <n v="5511714"/>
    <x v="1167"/>
    <n v="1"/>
    <s v="IN-LINE (EXCL NR)"/>
    <s v="REGULAR PRICE"/>
    <n v="0.5978"/>
    <m/>
    <n v="24.654"/>
    <m/>
    <m/>
    <n v="129.99"/>
    <n v="129.99"/>
    <n v="351"/>
    <n v="351"/>
    <n v="60"/>
    <s v="WORK IN PROGRESS"/>
    <n v="134730323"/>
    <s v="NO INCENTIVE"/>
    <s v="N"/>
    <s v="N"/>
    <s v="N"/>
    <s v="N"/>
    <x v="0"/>
    <n v="134730327"/>
    <n v="28"/>
    <n v="42"/>
    <n v="20230306"/>
    <s v="CUSTOMER"/>
    <n v="15"/>
    <s v="Y"/>
    <s v="Tech rep lvl + Moda &amp; Casa + VGF2"/>
    <s v="FULL PAYMENT"/>
    <m/>
    <n v="27275.5157"/>
    <n v="18621.9617"/>
    <n v="73.03"/>
    <m/>
    <s v="BODY SHAPER"/>
    <s v="SHAPEWEAR"/>
    <s v="INTIMATE APPAREL"/>
    <s v="FEMALE"/>
    <s v="AVON"/>
    <s v="AVON"/>
    <n v="0"/>
    <n v="100"/>
    <n v="100"/>
    <s v="N"/>
    <s v="N"/>
    <n v="83076"/>
    <m/>
    <s v="N"/>
    <m/>
    <m/>
    <m/>
    <m/>
    <m/>
    <m/>
    <m/>
    <m/>
    <s v="N"/>
    <m/>
    <m/>
    <m/>
    <x v="0"/>
    <m/>
    <n v="60"/>
    <s v="INNER - CORPO A CORPO 1"/>
    <s v="N"/>
    <m/>
    <m/>
    <s v="N"/>
    <n v="20230306"/>
    <m/>
    <n v="134730323"/>
    <s v="MIXED"/>
    <s v="Tech rep lvl"/>
    <s v="Moda &amp; Casa"/>
    <n v="1"/>
    <m/>
    <n v="0"/>
    <n v="0"/>
    <n v="100"/>
    <n v="134730326"/>
    <n v="999"/>
    <n v="3"/>
    <x v="0"/>
    <x v="0"/>
    <n v="0.5978"/>
    <n v="0.5978"/>
    <n v="0.5978"/>
    <n v="0.5978"/>
    <n v="0.5978"/>
    <n v="129.99"/>
    <n v="129.99"/>
    <n v="129.99"/>
    <n v="129.99"/>
    <n v="129.99"/>
    <s v="Brasil + Moda &amp; Casa + VGF2"/>
    <s v="Bronze + Moda &amp; Casa + VGF2"/>
    <s v="Prata + Moda &amp; Casa + VGF2"/>
    <s v="Ouro + Moda &amp; Casa + VGF2"/>
    <s v="Estrela + Moda &amp; Casa + VGF2"/>
    <n v="15"/>
    <n v="15"/>
    <n v="15"/>
    <n v="15"/>
    <n v="15"/>
    <n v="42.19"/>
    <n v="42.19"/>
    <n v="42.19"/>
    <n v="42.19"/>
    <n v="42.19"/>
    <n v="0"/>
    <n v="0"/>
    <n v="0"/>
    <n v="0"/>
    <n v="0"/>
    <n v="110.4915"/>
    <n v="110.4915"/>
    <n v="110.4915"/>
    <n v="110.4915"/>
    <n v="110.4915"/>
    <n v="0"/>
    <n v="0"/>
    <n v="0"/>
    <n v="0"/>
    <n v="0"/>
    <n v="0"/>
    <n v="100"/>
    <n v="100"/>
    <n v="100"/>
    <n v="100"/>
  </r>
  <r>
    <n v="2303831"/>
    <x v="1168"/>
    <n v="20220313"/>
    <m/>
    <s v="KIDS HOME"/>
    <x v="457"/>
    <s v="CANECA BRILHA ESCURO MENINA"/>
    <n v="5547923"/>
    <x v="1168"/>
    <n v="1"/>
    <s v="IN-LINE (EXCL NR)"/>
    <s v="CROSS-OUT"/>
    <n v="0.5978"/>
    <m/>
    <n v="3.2570000000000001"/>
    <m/>
    <m/>
    <n v="13.94"/>
    <n v="19.989999999999998"/>
    <n v="13767"/>
    <n v="13767"/>
    <n v="43"/>
    <s v="WORK IN PROGRESS"/>
    <n v="134730348"/>
    <s v="NO INCENTIVE"/>
    <s v="N"/>
    <s v="N"/>
    <s v="N"/>
    <s v="N"/>
    <x v="0"/>
    <n v="134730350"/>
    <n v="28"/>
    <n v="42"/>
    <n v="20230306"/>
    <s v="INSTITUTE AVON"/>
    <n v="15"/>
    <s v="Y"/>
    <s v="Tech rep lvl + Moda &amp; Casa + VGF2"/>
    <s v="FULL PAYMENT"/>
    <m/>
    <n v="114724.9816"/>
    <n v="69885.862599999993"/>
    <n v="66.78"/>
    <m/>
    <s v="KITCHEN WATER BOTTLE"/>
    <s v="KITCHEN"/>
    <s v="FOOD STORAGE/CONTAINERS"/>
    <s v="FEMALE"/>
    <s v="AVON"/>
    <s v="AVON"/>
    <n v="1"/>
    <n v="34"/>
    <n v="100"/>
    <s v="N"/>
    <s v="N"/>
    <n v="46253"/>
    <m/>
    <s v="N"/>
    <s v="AXF"/>
    <n v="12.64"/>
    <n v="13.59"/>
    <n v="14.15"/>
    <m/>
    <m/>
    <m/>
    <m/>
    <s v="N"/>
    <m/>
    <m/>
    <m/>
    <x v="0"/>
    <m/>
    <n v="42"/>
    <s v="KIDS MAE DE CRIANCA 1"/>
    <s v="N"/>
    <m/>
    <m/>
    <s v="N"/>
    <n v="20230306"/>
    <m/>
    <n v="134730348"/>
    <s v="MIXED"/>
    <s v="Tech rep lvl"/>
    <s v="Moda &amp; Casa"/>
    <n v="1"/>
    <m/>
    <n v="0"/>
    <n v="0"/>
    <n v="100"/>
    <n v="134730349"/>
    <n v="999"/>
    <n v="3"/>
    <x v="0"/>
    <x v="0"/>
    <n v="0.5978"/>
    <n v="0.5978"/>
    <n v="0.5978"/>
    <n v="0.5978"/>
    <n v="0.5978"/>
    <n v="13.94"/>
    <n v="13.94"/>
    <n v="13.94"/>
    <n v="13.94"/>
    <n v="13.94"/>
    <s v="Brasil + Moda &amp; Casa + VGF2"/>
    <s v="Bronze + Moda &amp; Casa + VGF2"/>
    <s v="Prata + Moda &amp; Casa + VGF2"/>
    <s v="Ouro + Moda &amp; Casa + VGF2"/>
    <s v="Estrela + Moda &amp; Casa + VGF2"/>
    <n v="15"/>
    <n v="15"/>
    <n v="15"/>
    <n v="15"/>
    <n v="15"/>
    <n v="42.19"/>
    <n v="42.19"/>
    <n v="42.19"/>
    <n v="42.19"/>
    <n v="42.19"/>
    <n v="0"/>
    <n v="0"/>
    <n v="0"/>
    <n v="0"/>
    <n v="0"/>
    <n v="11.849"/>
    <n v="11.849"/>
    <n v="11.849"/>
    <n v="11.849"/>
    <n v="11.849"/>
    <n v="0"/>
    <n v="0"/>
    <n v="0"/>
    <n v="0"/>
    <n v="0"/>
    <n v="0"/>
    <n v="100"/>
    <n v="100"/>
    <n v="100"/>
    <n v="100"/>
  </r>
  <r>
    <n v="2303825"/>
    <x v="1169"/>
    <n v="20220313"/>
    <m/>
    <s v="KIDS HOME"/>
    <x v="458"/>
    <s v="TIGELA TAMPA BRILHA UNICORNIO"/>
    <n v="5547054"/>
    <x v="1169"/>
    <n v="1"/>
    <s v="IN-LINE (EXCL NR)"/>
    <s v="CROSS-OUT"/>
    <n v="0.5978"/>
    <m/>
    <n v="3.5760000000000001"/>
    <m/>
    <m/>
    <n v="15.8"/>
    <n v="27.99"/>
    <n v="6424"/>
    <n v="6424"/>
    <n v="43"/>
    <s v="WORK IN PROGRESS"/>
    <n v="134730373"/>
    <s v="NO INCENTIVE"/>
    <s v="N"/>
    <s v="N"/>
    <s v="N"/>
    <s v="N"/>
    <x v="0"/>
    <n v="134730377"/>
    <n v="28"/>
    <n v="42"/>
    <n v="20230306"/>
    <s v="INSTITUTE AVON"/>
    <n v="15"/>
    <s v="Y"/>
    <s v="Tech rep lvl + Moda &amp; Casa + VGF2"/>
    <s v="FULL PAYMENT"/>
    <m/>
    <n v="60676.221799999999"/>
    <n v="37703.997799999997"/>
    <n v="67.819999999999993"/>
    <m/>
    <s v="KITCHEN FOOD STORAGE"/>
    <s v="KITCHEN"/>
    <s v="FOOD STORAGE/CONTAINERS"/>
    <s v="FEMALE"/>
    <s v="AVON"/>
    <s v="AVON"/>
    <n v="1"/>
    <n v="33"/>
    <n v="100"/>
    <s v="N"/>
    <s v="N"/>
    <n v="46205"/>
    <m/>
    <s v="N"/>
    <s v="ROP"/>
    <n v="15.04"/>
    <n v="15.99"/>
    <n v="16.95"/>
    <m/>
    <m/>
    <m/>
    <m/>
    <s v="N"/>
    <m/>
    <m/>
    <m/>
    <x v="0"/>
    <m/>
    <n v="42"/>
    <s v="KIDS MAE DE CRIANCA 1"/>
    <s v="N"/>
    <m/>
    <m/>
    <s v="N"/>
    <n v="20230306"/>
    <m/>
    <n v="134730373"/>
    <s v="MIXED"/>
    <s v="Tech rep lvl"/>
    <s v="Moda &amp; Casa"/>
    <n v="1"/>
    <m/>
    <n v="0"/>
    <n v="0"/>
    <n v="100"/>
    <n v="134730376"/>
    <n v="999"/>
    <n v="3"/>
    <x v="0"/>
    <x v="0"/>
    <n v="0.5978"/>
    <n v="0.5978"/>
    <n v="0.5978"/>
    <n v="0.5978"/>
    <n v="0.5978"/>
    <n v="15.8"/>
    <n v="15.8"/>
    <n v="15.8"/>
    <n v="15.8"/>
    <n v="15.8"/>
    <s v="Brasil + Moda &amp; Casa + VGF2"/>
    <s v="Bronze + Moda &amp; Casa + VGF2"/>
    <s v="Prata + Moda &amp; Casa + VGF2"/>
    <s v="Ouro + Moda &amp; Casa + VGF2"/>
    <s v="Estrela + Moda &amp; Casa + VGF2"/>
    <n v="15"/>
    <n v="15"/>
    <n v="15"/>
    <n v="15"/>
    <n v="15"/>
    <n v="42.19"/>
    <n v="42.19"/>
    <n v="42.19"/>
    <n v="42.19"/>
    <n v="42.19"/>
    <n v="0"/>
    <n v="0"/>
    <n v="0"/>
    <n v="0"/>
    <n v="0"/>
    <n v="13.43"/>
    <n v="13.43"/>
    <n v="13.43"/>
    <n v="13.43"/>
    <n v="13.43"/>
    <n v="0"/>
    <n v="0"/>
    <n v="0"/>
    <n v="0"/>
    <n v="0"/>
    <n v="0"/>
    <n v="100"/>
    <n v="100"/>
    <n v="100"/>
    <n v="100"/>
  </r>
  <r>
    <n v="2277180"/>
    <x v="1170"/>
    <n v="20220315"/>
    <m/>
    <s v="KIDS HOME"/>
    <x v="459"/>
    <s v="MANTA FORM DE CAUDA DE SEREIA"/>
    <n v="5548353"/>
    <x v="1170"/>
    <n v="1"/>
    <s v="IN-LINE (EXCL NR)"/>
    <s v="REGULAR PRICE"/>
    <n v="0.5978"/>
    <m/>
    <n v="21.234000000000002"/>
    <m/>
    <m/>
    <n v="92.07"/>
    <n v="99.99"/>
    <n v="1619"/>
    <n v="1619"/>
    <n v="43"/>
    <s v="WORK IN PROGRESS"/>
    <n v="134730482"/>
    <s v="NO INCENTIVE"/>
    <s v="N"/>
    <s v="N"/>
    <s v="N"/>
    <s v="N"/>
    <x v="0"/>
    <n v="134730484"/>
    <n v="28"/>
    <n v="42"/>
    <n v="20230306"/>
    <s v="INSTITUTE AVON"/>
    <n v="15"/>
    <s v="Y"/>
    <s v="Tech rep lvl + Moda &amp; Casa + VGF2"/>
    <s v="FULL PAYMENT"/>
    <m/>
    <n v="89108.863100000002"/>
    <n v="54731.017099999997"/>
    <n v="67.209999999999994"/>
    <m/>
    <s v="BLANKETS"/>
    <s v="BEDROOM"/>
    <s v="LINENS/TEXTILES"/>
    <s v="FEMALE"/>
    <s v="AVON"/>
    <s v="AVON"/>
    <n v="1"/>
    <n v="33"/>
    <n v="100"/>
    <s v="N"/>
    <s v="N"/>
    <n v="80788"/>
    <m/>
    <s v="N"/>
    <s v="RP"/>
    <n v="88"/>
    <n v="99.99"/>
    <n v="99.99"/>
    <m/>
    <m/>
    <m/>
    <m/>
    <s v="N"/>
    <m/>
    <m/>
    <m/>
    <x v="0"/>
    <m/>
    <n v="42"/>
    <s v="KIDS MAE DE CRIANCA 1"/>
    <s v="N"/>
    <m/>
    <m/>
    <s v="N"/>
    <n v="20230306"/>
    <m/>
    <n v="134730482"/>
    <s v="MIXED"/>
    <s v="Tech rep lvl"/>
    <s v="Moda &amp; Casa"/>
    <n v="1"/>
    <m/>
    <n v="0"/>
    <n v="0"/>
    <n v="100"/>
    <n v="134730483"/>
    <n v="999"/>
    <n v="3"/>
    <x v="0"/>
    <x v="0"/>
    <n v="0.5978"/>
    <n v="0.5978"/>
    <n v="0.5978"/>
    <n v="0.5978"/>
    <n v="0.5978"/>
    <n v="92.07"/>
    <n v="92.07"/>
    <n v="92.07"/>
    <n v="92.07"/>
    <n v="92.07"/>
    <s v="Brasil + Moda &amp; Casa + VGF2"/>
    <s v="Bronze + Moda &amp; Casa + VGF2"/>
    <s v="Prata + Moda &amp; Casa + VGF2"/>
    <s v="Ouro + Moda &amp; Casa + VGF2"/>
    <s v="Estrela + Moda &amp; Casa + VGF2"/>
    <n v="15"/>
    <n v="15"/>
    <n v="15"/>
    <n v="15"/>
    <n v="15"/>
    <n v="42.19"/>
    <n v="42.19"/>
    <n v="42.19"/>
    <n v="42.19"/>
    <n v="42.19"/>
    <n v="0"/>
    <n v="0"/>
    <n v="0"/>
    <n v="0"/>
    <n v="0"/>
    <n v="78.259500000000003"/>
    <n v="78.259500000000003"/>
    <n v="78.259500000000003"/>
    <n v="78.259500000000003"/>
    <n v="78.259500000000003"/>
    <n v="0"/>
    <n v="0"/>
    <n v="0"/>
    <n v="0"/>
    <n v="0"/>
    <n v="0"/>
    <n v="100"/>
    <n v="100"/>
    <n v="100"/>
    <n v="100"/>
  </r>
  <r>
    <n v="2299687"/>
    <x v="1171"/>
    <n v="20220304"/>
    <m/>
    <s v="KIDS HOME"/>
    <x v="460"/>
    <s v="COPO TAMPA AVENGERS"/>
    <n v="5521529"/>
    <x v="1171"/>
    <n v="1"/>
    <s v="IN-LINE (EXCL NR)"/>
    <s v="DISCOUNTED NON BEAUTY WITH PURCHASE (PWP)"/>
    <n v="0.5978"/>
    <m/>
    <n v="2.782"/>
    <m/>
    <m/>
    <n v="7.99"/>
    <n v="22.99"/>
    <n v="8446"/>
    <n v="8446"/>
    <n v="22"/>
    <s v="WORK IN PROGRESS"/>
    <n v="134730781"/>
    <s v="NO INCENTIVE"/>
    <s v="N"/>
    <s v="N"/>
    <s v="N"/>
    <s v="N"/>
    <x v="0"/>
    <n v="134733064"/>
    <n v="28"/>
    <n v="42"/>
    <n v="20230306"/>
    <s v="CUSTOMER"/>
    <n v="15"/>
    <s v="Y"/>
    <s v="Tech rep lvl + Moda &amp; Casa + VGF2"/>
    <s v="FULL PAYMENT"/>
    <m/>
    <n v="40341.660199999998"/>
    <n v="16844.888200000001"/>
    <n v="50.49"/>
    <m/>
    <s v="GLASS EVERYDAY GLASS"/>
    <s v="GLASS"/>
    <s v="TABLEWARE"/>
    <s v="MALE"/>
    <s v="MARVEL"/>
    <s v="MARVEL AVENGERS"/>
    <n v="0"/>
    <n v="50"/>
    <s v="33.33"/>
    <s v="N"/>
    <s v="N"/>
    <n v="46221"/>
    <m/>
    <s v="N"/>
    <m/>
    <m/>
    <m/>
    <m/>
    <m/>
    <m/>
    <m/>
    <m/>
    <s v="N"/>
    <n v="64050596"/>
    <s v="F&amp;H Plataforma"/>
    <m/>
    <x v="0"/>
    <m/>
    <n v="22"/>
    <s v="KIDS MAE DE CRIANCA  - PLATA 2  - EVENTO VERAO"/>
    <s v="N"/>
    <m/>
    <m/>
    <s v="N"/>
    <n v="20230306"/>
    <m/>
    <n v="134730781"/>
    <s v="MIXED"/>
    <s v="Tech rep lvl"/>
    <s v="Moda &amp; Casa"/>
    <n v="1"/>
    <m/>
    <n v="0"/>
    <n v="0"/>
    <n v="100"/>
    <n v="134733063"/>
    <n v="999"/>
    <n v="3"/>
    <x v="0"/>
    <x v="0"/>
    <n v="0.5978"/>
    <n v="0.5978"/>
    <n v="0.5978"/>
    <n v="0.5978"/>
    <n v="0.5978"/>
    <n v="7.99"/>
    <n v="7.99"/>
    <n v="7.99"/>
    <n v="7.99"/>
    <n v="7.99"/>
    <s v="Brasil + Moda &amp; Casa + VGF2"/>
    <s v="Bronze + Moda &amp; Casa + VGF2"/>
    <s v="Prata + Moda &amp; Casa + VGF2"/>
    <s v="Ouro + Moda &amp; Casa + VGF2"/>
    <s v="Estrela + Moda &amp; Casa + VGF2"/>
    <n v="15"/>
    <n v="15"/>
    <n v="15"/>
    <n v="15"/>
    <n v="15"/>
    <n v="42.19"/>
    <n v="42.19"/>
    <n v="42.19"/>
    <n v="42.19"/>
    <n v="42.19"/>
    <n v="0"/>
    <n v="0"/>
    <n v="0"/>
    <n v="0"/>
    <n v="0"/>
    <n v="6.7915000000000001"/>
    <n v="6.7915000000000001"/>
    <n v="6.7915000000000001"/>
    <n v="6.7915000000000001"/>
    <n v="6.7915000000000001"/>
    <n v="0"/>
    <n v="0"/>
    <n v="0"/>
    <n v="0"/>
    <n v="0"/>
    <n v="0"/>
    <n v="100"/>
    <n v="100"/>
    <n v="100"/>
    <n v="100"/>
  </r>
  <r>
    <n v="2299687"/>
    <x v="1171"/>
    <n v="20220304"/>
    <m/>
    <s v="KIDS HOME"/>
    <x v="460"/>
    <s v="COPO TAMPA AVENGERS"/>
    <n v="5521529"/>
    <x v="1171"/>
    <n v="1"/>
    <s v="IN-LINE (EXCL NR)"/>
    <s v="CROSS-OUT"/>
    <n v="0.5978"/>
    <m/>
    <n v="2.782"/>
    <m/>
    <m/>
    <n v="15.99"/>
    <n v="22.99"/>
    <n v="4264"/>
    <n v="4264"/>
    <n v="22"/>
    <s v="WORK IN PROGRESS"/>
    <n v="134730781"/>
    <s v="NO INCENTIVE"/>
    <s v="N"/>
    <s v="N"/>
    <s v="N"/>
    <s v="N"/>
    <x v="0"/>
    <n v="134730783"/>
    <n v="28"/>
    <n v="42"/>
    <n v="20230306"/>
    <s v="CUSTOMER"/>
    <n v="15"/>
    <s v="Y"/>
    <s v="Tech rep lvl + Moda &amp; Casa + VGF2"/>
    <s v="FULL PAYMENT"/>
    <m/>
    <n v="40758.817000000003"/>
    <n v="28896.368999999999"/>
    <n v="75.260000000000005"/>
    <m/>
    <s v="GLASS EVERYDAY GLASS"/>
    <s v="GLASS"/>
    <s v="TABLEWARE"/>
    <s v="MALE"/>
    <s v="MARVEL"/>
    <s v="MARVEL AVENGERS"/>
    <n v="0"/>
    <n v="50"/>
    <s v="33.33"/>
    <s v="N"/>
    <s v="N"/>
    <n v="46221"/>
    <m/>
    <s v="N"/>
    <m/>
    <m/>
    <m/>
    <m/>
    <m/>
    <m/>
    <m/>
    <m/>
    <s v="N"/>
    <n v="64050596"/>
    <s v="F&amp;H Plataforma"/>
    <m/>
    <x v="0"/>
    <m/>
    <n v="22"/>
    <s v="KIDS MAE DE CRIANCA  - PLATA 2  - EVENTO VERAO"/>
    <s v="N"/>
    <m/>
    <m/>
    <s v="N"/>
    <n v="20230306"/>
    <m/>
    <n v="134730781"/>
    <s v="MIXED"/>
    <s v="Tech rep lvl"/>
    <s v="Moda &amp; Casa"/>
    <n v="1"/>
    <m/>
    <n v="0"/>
    <n v="0"/>
    <n v="100"/>
    <n v="134730782"/>
    <n v="999"/>
    <n v="3"/>
    <x v="0"/>
    <x v="0"/>
    <n v="0.5978"/>
    <n v="0.5978"/>
    <n v="0.5978"/>
    <n v="0.5978"/>
    <n v="0.5978"/>
    <n v="15.99"/>
    <n v="15.99"/>
    <n v="15.99"/>
    <n v="15.99"/>
    <n v="15.99"/>
    <s v="Brasil + Moda &amp; Casa + VGF2"/>
    <s v="Bronze + Moda &amp; Casa + VGF2"/>
    <s v="Prata + Moda &amp; Casa + VGF2"/>
    <s v="Ouro + Moda &amp; Casa + VGF2"/>
    <s v="Estrela + Moda &amp; Casa + VGF2"/>
    <n v="15"/>
    <n v="15"/>
    <n v="15"/>
    <n v="15"/>
    <n v="15"/>
    <n v="42.19"/>
    <n v="42.19"/>
    <n v="42.19"/>
    <n v="42.19"/>
    <n v="42.19"/>
    <n v="0"/>
    <n v="0"/>
    <n v="0"/>
    <n v="0"/>
    <n v="0"/>
    <n v="13.5915"/>
    <n v="13.5915"/>
    <n v="13.5915"/>
    <n v="13.5915"/>
    <n v="13.5915"/>
    <n v="0"/>
    <n v="0"/>
    <n v="0"/>
    <n v="0"/>
    <n v="0"/>
    <n v="0"/>
    <n v="100"/>
    <n v="100"/>
    <n v="100"/>
    <n v="100"/>
  </r>
  <r>
    <n v="2299688"/>
    <x v="1172"/>
    <n v="20220303"/>
    <m/>
    <s v="KIDS HOME"/>
    <x v="460"/>
    <s v="COPO TAMPA AVENGERS"/>
    <n v="5521529"/>
    <x v="1172"/>
    <n v="1"/>
    <s v="IN-LINE (EXCL NR)"/>
    <s v="DISCOUNTED NON BEAUTY WITH PURCHASE (PWP)"/>
    <n v="0.5978"/>
    <m/>
    <n v="2.782"/>
    <m/>
    <m/>
    <n v="7.99"/>
    <n v="22.99"/>
    <n v="7445"/>
    <n v="7445"/>
    <n v="22"/>
    <s v="WORK IN PROGRESS"/>
    <n v="134730781"/>
    <s v="NO INCENTIVE"/>
    <s v="N"/>
    <s v="N"/>
    <s v="N"/>
    <s v="N"/>
    <x v="0"/>
    <n v="134733066"/>
    <n v="28"/>
    <n v="42"/>
    <n v="20230306"/>
    <s v="CUSTOMER"/>
    <n v="15"/>
    <s v="Y"/>
    <s v="Tech rep lvl + Moda &amp; Casa + VGF2"/>
    <s v="FULL PAYMENT"/>
    <m/>
    <n v="35560.461799999997"/>
    <n v="14848.471799999999"/>
    <n v="50.49"/>
    <m/>
    <s v="GLASS EVERYDAY GLASS"/>
    <s v="GLASS"/>
    <s v="TABLEWARE"/>
    <s v="MALE"/>
    <s v="MARVEL"/>
    <s v="MARVEL AVENGERS"/>
    <n v="0"/>
    <n v="50"/>
    <s v="33.33"/>
    <s v="N"/>
    <s v="N"/>
    <n v="46259"/>
    <m/>
    <s v="N"/>
    <m/>
    <m/>
    <m/>
    <m/>
    <m/>
    <m/>
    <m/>
    <m/>
    <s v="N"/>
    <n v="64050596"/>
    <s v="F&amp;H Plataforma"/>
    <m/>
    <x v="0"/>
    <m/>
    <n v="22"/>
    <s v="KIDS MAE DE CRIANCA  - PLATA 2  - EVENTO VERAO"/>
    <s v="N"/>
    <m/>
    <m/>
    <s v="N"/>
    <n v="20230306"/>
    <m/>
    <n v="134730781"/>
    <s v="MIXED"/>
    <s v="Tech rep lvl"/>
    <s v="Moda &amp; Casa"/>
    <n v="1"/>
    <m/>
    <n v="0"/>
    <n v="0"/>
    <n v="100"/>
    <n v="134733063"/>
    <n v="999"/>
    <n v="3"/>
    <x v="0"/>
    <x v="0"/>
    <n v="0.5978"/>
    <n v="0.5978"/>
    <n v="0.5978"/>
    <n v="0.5978"/>
    <n v="0.5978"/>
    <n v="7.99"/>
    <n v="7.99"/>
    <n v="7.99"/>
    <n v="7.99"/>
    <n v="7.99"/>
    <s v="Brasil + Moda &amp; Casa + VGF2"/>
    <s v="Bronze + Moda &amp; Casa + VGF2"/>
    <s v="Prata + Moda &amp; Casa + VGF2"/>
    <s v="Ouro + Moda &amp; Casa + VGF2"/>
    <s v="Estrela + Moda &amp; Casa + VGF2"/>
    <n v="15"/>
    <n v="15"/>
    <n v="15"/>
    <n v="15"/>
    <n v="15"/>
    <n v="42.19"/>
    <n v="42.19"/>
    <n v="42.19"/>
    <n v="42.19"/>
    <n v="42.19"/>
    <n v="0"/>
    <n v="0"/>
    <n v="0"/>
    <n v="0"/>
    <n v="0"/>
    <n v="6.7915000000000001"/>
    <n v="6.7915000000000001"/>
    <n v="6.7915000000000001"/>
    <n v="6.7915000000000001"/>
    <n v="6.7915000000000001"/>
    <n v="0"/>
    <n v="0"/>
    <n v="0"/>
    <n v="0"/>
    <n v="0"/>
    <n v="0"/>
    <n v="100"/>
    <n v="100"/>
    <n v="100"/>
    <n v="100"/>
  </r>
  <r>
    <n v="2299688"/>
    <x v="1172"/>
    <n v="20220303"/>
    <m/>
    <s v="KIDS HOME"/>
    <x v="460"/>
    <s v="COPO TAMPA AVENGERS"/>
    <n v="5521529"/>
    <x v="1172"/>
    <n v="1"/>
    <s v="IN-LINE (EXCL NR)"/>
    <s v="CROSS-OUT"/>
    <n v="0.5978"/>
    <m/>
    <n v="2.782"/>
    <m/>
    <m/>
    <n v="15.99"/>
    <n v="22.99"/>
    <n v="3733"/>
    <n v="3733"/>
    <n v="22"/>
    <s v="WORK IN PROGRESS"/>
    <n v="134730781"/>
    <s v="NO INCENTIVE"/>
    <s v="N"/>
    <s v="N"/>
    <s v="N"/>
    <s v="N"/>
    <x v="0"/>
    <n v="134730785"/>
    <n v="28"/>
    <n v="42"/>
    <n v="20230306"/>
    <s v="CUSTOMER"/>
    <n v="15"/>
    <s v="Y"/>
    <s v="Tech rep lvl + Moda &amp; Casa + VGF2"/>
    <s v="FULL PAYMENT"/>
    <m/>
    <n v="35683.082499999997"/>
    <n v="25297.876499999998"/>
    <n v="75.260000000000005"/>
    <m/>
    <s v="GLASS EVERYDAY GLASS"/>
    <s v="GLASS"/>
    <s v="TABLEWARE"/>
    <s v="MALE"/>
    <s v="MARVEL"/>
    <s v="MARVEL AVENGERS"/>
    <n v="0"/>
    <n v="50"/>
    <s v="33.33"/>
    <s v="N"/>
    <s v="N"/>
    <n v="46259"/>
    <m/>
    <s v="N"/>
    <m/>
    <m/>
    <m/>
    <m/>
    <m/>
    <m/>
    <m/>
    <m/>
    <s v="N"/>
    <n v="64050596"/>
    <s v="F&amp;H Plataforma"/>
    <m/>
    <x v="0"/>
    <m/>
    <n v="22"/>
    <s v="KIDS MAE DE CRIANCA  - PLATA 2  - EVENTO VERAO"/>
    <s v="N"/>
    <m/>
    <m/>
    <s v="N"/>
    <n v="20230306"/>
    <m/>
    <n v="134730781"/>
    <s v="MIXED"/>
    <s v="Tech rep lvl"/>
    <s v="Moda &amp; Casa"/>
    <n v="1"/>
    <m/>
    <n v="0"/>
    <n v="0"/>
    <n v="100"/>
    <n v="134730782"/>
    <n v="999"/>
    <n v="3"/>
    <x v="0"/>
    <x v="0"/>
    <n v="0.5978"/>
    <n v="0.5978"/>
    <n v="0.5978"/>
    <n v="0.5978"/>
    <n v="0.5978"/>
    <n v="15.99"/>
    <n v="15.99"/>
    <n v="15.99"/>
    <n v="15.99"/>
    <n v="15.99"/>
    <s v="Brasil + Moda &amp; Casa + VGF2"/>
    <s v="Bronze + Moda &amp; Casa + VGF2"/>
    <s v="Prata + Moda &amp; Casa + VGF2"/>
    <s v="Ouro + Moda &amp; Casa + VGF2"/>
    <s v="Estrela + Moda &amp; Casa + VGF2"/>
    <n v="15"/>
    <n v="15"/>
    <n v="15"/>
    <n v="15"/>
    <n v="15"/>
    <n v="42.19"/>
    <n v="42.19"/>
    <n v="42.19"/>
    <n v="42.19"/>
    <n v="42.19"/>
    <n v="0"/>
    <n v="0"/>
    <n v="0"/>
    <n v="0"/>
    <n v="0"/>
    <n v="13.5915"/>
    <n v="13.5915"/>
    <n v="13.5915"/>
    <n v="13.5915"/>
    <n v="13.5915"/>
    <n v="0"/>
    <n v="0"/>
    <n v="0"/>
    <n v="0"/>
    <n v="0"/>
    <n v="0"/>
    <n v="100"/>
    <n v="100"/>
    <n v="100"/>
    <n v="100"/>
  </r>
  <r>
    <n v="2299689"/>
    <x v="1173"/>
    <n v="20220303"/>
    <m/>
    <s v="KIDS HOME"/>
    <x v="460"/>
    <s v="COPO TAMPA AVENGERS"/>
    <n v="5521529"/>
    <x v="1173"/>
    <n v="1"/>
    <s v="IN-LINE (EXCL NR)"/>
    <s v="DISCOUNTED NON BEAUTY WITH PURCHASE (PWP)"/>
    <n v="0.5978"/>
    <m/>
    <n v="2.782"/>
    <m/>
    <m/>
    <n v="7.99"/>
    <n v="22.99"/>
    <n v="3455"/>
    <n v="3455"/>
    <n v="22"/>
    <s v="WORK IN PROGRESS"/>
    <n v="134730781"/>
    <s v="NO INCENTIVE"/>
    <s v="N"/>
    <s v="N"/>
    <s v="N"/>
    <s v="N"/>
    <x v="0"/>
    <n v="134733065"/>
    <n v="28"/>
    <n v="42"/>
    <n v="20230306"/>
    <s v="CUSTOMER"/>
    <n v="15"/>
    <s v="Y"/>
    <s v="Tech rep lvl + Moda &amp; Casa + VGF2"/>
    <s v="FULL PAYMENT"/>
    <m/>
    <n v="16502.538"/>
    <n v="6890.7280000000001"/>
    <n v="50.49"/>
    <m/>
    <s v="GLASS EVERYDAY GLASS"/>
    <s v="GLASS"/>
    <s v="TABLEWARE"/>
    <s v="MALE"/>
    <s v="MARVEL"/>
    <s v="MARVEL AVENGERS"/>
    <n v="0"/>
    <n v="50"/>
    <s v="33.33"/>
    <s v="N"/>
    <s v="N"/>
    <n v="46263"/>
    <m/>
    <s v="N"/>
    <m/>
    <m/>
    <m/>
    <m/>
    <m/>
    <m/>
    <m/>
    <m/>
    <s v="N"/>
    <n v="64050596"/>
    <s v="F&amp;H Plataforma"/>
    <m/>
    <x v="0"/>
    <m/>
    <n v="22"/>
    <s v="KIDS MAE DE CRIANCA  - PLATA 2  - EVENTO VERAO"/>
    <s v="N"/>
    <m/>
    <m/>
    <s v="N"/>
    <n v="20230306"/>
    <m/>
    <n v="134730781"/>
    <s v="MIXED"/>
    <s v="Tech rep lvl"/>
    <s v="Moda &amp; Casa"/>
    <n v="1"/>
    <m/>
    <n v="0"/>
    <n v="0"/>
    <n v="100"/>
    <n v="134733063"/>
    <n v="999"/>
    <n v="3"/>
    <x v="0"/>
    <x v="0"/>
    <n v="0.5978"/>
    <n v="0.5978"/>
    <n v="0.5978"/>
    <n v="0.5978"/>
    <n v="0.5978"/>
    <n v="7.99"/>
    <n v="7.99"/>
    <n v="7.99"/>
    <n v="7.99"/>
    <n v="7.99"/>
    <s v="Brasil + Moda &amp; Casa + VGF2"/>
    <s v="Bronze + Moda &amp; Casa + VGF2"/>
    <s v="Prata + Moda &amp; Casa + VGF2"/>
    <s v="Ouro + Moda &amp; Casa + VGF2"/>
    <s v="Estrela + Moda &amp; Casa + VGF2"/>
    <n v="15"/>
    <n v="15"/>
    <n v="15"/>
    <n v="15"/>
    <n v="15"/>
    <n v="42.19"/>
    <n v="42.19"/>
    <n v="42.19"/>
    <n v="42.19"/>
    <n v="42.19"/>
    <n v="0"/>
    <n v="0"/>
    <n v="0"/>
    <n v="0"/>
    <n v="0"/>
    <n v="6.7915000000000001"/>
    <n v="6.7915000000000001"/>
    <n v="6.7915000000000001"/>
    <n v="6.7915000000000001"/>
    <n v="6.7915000000000001"/>
    <n v="0"/>
    <n v="0"/>
    <n v="0"/>
    <n v="0"/>
    <n v="0"/>
    <n v="0"/>
    <n v="100"/>
    <n v="100"/>
    <n v="100"/>
    <n v="100"/>
  </r>
  <r>
    <n v="2299689"/>
    <x v="1173"/>
    <n v="20220303"/>
    <m/>
    <s v="KIDS HOME"/>
    <x v="460"/>
    <s v="COPO TAMPA AVENGERS"/>
    <n v="5521529"/>
    <x v="1173"/>
    <n v="1"/>
    <s v="IN-LINE (EXCL NR)"/>
    <s v="CROSS-OUT"/>
    <n v="0.5978"/>
    <m/>
    <n v="2.782"/>
    <m/>
    <m/>
    <n v="15.99"/>
    <n v="22.99"/>
    <n v="1934"/>
    <n v="1934"/>
    <n v="22"/>
    <s v="WORK IN PROGRESS"/>
    <n v="134730781"/>
    <s v="NO INCENTIVE"/>
    <s v="N"/>
    <s v="N"/>
    <s v="N"/>
    <s v="N"/>
    <x v="0"/>
    <n v="134730784"/>
    <n v="28"/>
    <n v="42"/>
    <n v="20230306"/>
    <s v="CUSTOMER"/>
    <n v="15"/>
    <s v="Y"/>
    <s v="Tech rep lvl + Moda &amp; Casa + VGF2"/>
    <s v="FULL PAYMENT"/>
    <m/>
    <n v="18486.761699999999"/>
    <n v="13106.3737"/>
    <n v="75.260000000000005"/>
    <m/>
    <s v="GLASS EVERYDAY GLASS"/>
    <s v="GLASS"/>
    <s v="TABLEWARE"/>
    <s v="MALE"/>
    <s v="MARVEL"/>
    <s v="MARVEL AVENGERS"/>
    <n v="0"/>
    <n v="50"/>
    <s v="33.33"/>
    <s v="N"/>
    <s v="N"/>
    <n v="46263"/>
    <m/>
    <s v="N"/>
    <m/>
    <m/>
    <m/>
    <m/>
    <m/>
    <m/>
    <m/>
    <m/>
    <s v="N"/>
    <n v="64050596"/>
    <s v="F&amp;H Plataforma"/>
    <m/>
    <x v="0"/>
    <m/>
    <n v="22"/>
    <s v="KIDS MAE DE CRIANCA  - PLATA 2  - EVENTO VERAO"/>
    <s v="N"/>
    <m/>
    <m/>
    <s v="N"/>
    <n v="20230306"/>
    <m/>
    <n v="134730781"/>
    <s v="MIXED"/>
    <s v="Tech rep lvl"/>
    <s v="Moda &amp; Casa"/>
    <n v="1"/>
    <m/>
    <n v="0"/>
    <n v="0"/>
    <n v="100"/>
    <n v="134730782"/>
    <n v="999"/>
    <n v="3"/>
    <x v="0"/>
    <x v="0"/>
    <n v="0.5978"/>
    <n v="0.5978"/>
    <n v="0.5978"/>
    <n v="0.5978"/>
    <n v="0.5978"/>
    <n v="15.99"/>
    <n v="15.99"/>
    <n v="15.99"/>
    <n v="15.99"/>
    <n v="15.99"/>
    <s v="Brasil + Moda &amp; Casa + VGF2"/>
    <s v="Bronze + Moda &amp; Casa + VGF2"/>
    <s v="Prata + Moda &amp; Casa + VGF2"/>
    <s v="Ouro + Moda &amp; Casa + VGF2"/>
    <s v="Estrela + Moda &amp; Casa + VGF2"/>
    <n v="15"/>
    <n v="15"/>
    <n v="15"/>
    <n v="15"/>
    <n v="15"/>
    <n v="42.19"/>
    <n v="42.19"/>
    <n v="42.19"/>
    <n v="42.19"/>
    <n v="42.19"/>
    <n v="0"/>
    <n v="0"/>
    <n v="0"/>
    <n v="0"/>
    <n v="0"/>
    <n v="13.5915"/>
    <n v="13.5915"/>
    <n v="13.5915"/>
    <n v="13.5915"/>
    <n v="13.5915"/>
    <n v="0"/>
    <n v="0"/>
    <n v="0"/>
    <n v="0"/>
    <n v="0"/>
    <n v="0"/>
    <n v="100"/>
    <n v="100"/>
    <n v="100"/>
    <n v="100"/>
  </r>
  <r>
    <n v="2299690"/>
    <x v="1174"/>
    <n v="20220303"/>
    <m/>
    <s v="KIDS HOME"/>
    <x v="461"/>
    <s v="COPO TAMPA PRINCESAS"/>
    <n v="5521523"/>
    <x v="1174"/>
    <n v="1"/>
    <s v="IN-LINE (EXCL NR)"/>
    <s v="DISCOUNTED NON BEAUTY WITH PURCHASE (PWP)"/>
    <n v="0.5978"/>
    <m/>
    <n v="2.782"/>
    <m/>
    <m/>
    <n v="7.99"/>
    <n v="22.99"/>
    <n v="7374"/>
    <n v="7374"/>
    <n v="23"/>
    <s v="WORK IN PROGRESS"/>
    <n v="134730830"/>
    <s v="NO INCENTIVE"/>
    <s v="N"/>
    <s v="N"/>
    <s v="N"/>
    <s v="N"/>
    <x v="0"/>
    <n v="134733088"/>
    <n v="28"/>
    <n v="42"/>
    <n v="20230306"/>
    <s v="CUSTOMER"/>
    <n v="15"/>
    <s v="Y"/>
    <s v="Tech rep lvl + Moda &amp; Casa + VGF2"/>
    <s v="FULL PAYMENT"/>
    <m/>
    <n v="35221.335800000001"/>
    <n v="14706.8678"/>
    <n v="50.49"/>
    <m/>
    <s v="GLASS EVERYDAY GLASS"/>
    <s v="GLASS"/>
    <s v="TABLEWARE"/>
    <s v="FEMALE"/>
    <s v="DISNEY BRAND"/>
    <s v="DISNEY PRINCESS"/>
    <n v="1"/>
    <n v="50"/>
    <n v="50"/>
    <s v="N"/>
    <s v="N"/>
    <n v="46278"/>
    <m/>
    <s v="N"/>
    <m/>
    <m/>
    <m/>
    <m/>
    <m/>
    <m/>
    <m/>
    <m/>
    <s v="N"/>
    <n v="64050596"/>
    <s v="F&amp;H Plataforma"/>
    <m/>
    <x v="0"/>
    <m/>
    <n v="22"/>
    <s v="KIDS MAE DE CRIANCA  - PLATA 2  - EVENTO VERAO"/>
    <s v="N"/>
    <m/>
    <m/>
    <s v="N"/>
    <n v="20230306"/>
    <m/>
    <n v="134730830"/>
    <s v="MIXED"/>
    <s v="Tech rep lvl"/>
    <s v="Moda &amp; Casa"/>
    <n v="1"/>
    <m/>
    <n v="0"/>
    <n v="0"/>
    <n v="100"/>
    <n v="134733087"/>
    <n v="999"/>
    <n v="3"/>
    <x v="0"/>
    <x v="0"/>
    <n v="0.5978"/>
    <n v="0.5978"/>
    <n v="0.5978"/>
    <n v="0.5978"/>
    <n v="0.5978"/>
    <n v="7.99"/>
    <n v="7.99"/>
    <n v="7.99"/>
    <n v="7.99"/>
    <n v="7.99"/>
    <s v="Brasil + Moda &amp; Casa + VGF2"/>
    <s v="Bronze + Moda &amp; Casa + VGF2"/>
    <s v="Prata + Moda &amp; Casa + VGF2"/>
    <s v="Ouro + Moda &amp; Casa + VGF2"/>
    <s v="Estrela + Moda &amp; Casa + VGF2"/>
    <n v="15"/>
    <n v="15"/>
    <n v="15"/>
    <n v="15"/>
    <n v="15"/>
    <n v="42.19"/>
    <n v="42.19"/>
    <n v="42.19"/>
    <n v="42.19"/>
    <n v="42.19"/>
    <n v="0"/>
    <n v="0"/>
    <n v="0"/>
    <n v="0"/>
    <n v="0"/>
    <n v="6.7915000000000001"/>
    <n v="6.7915000000000001"/>
    <n v="6.7915000000000001"/>
    <n v="6.7915000000000001"/>
    <n v="6.7915000000000001"/>
    <n v="0"/>
    <n v="0"/>
    <n v="0"/>
    <n v="0"/>
    <n v="0"/>
    <n v="0"/>
    <n v="100"/>
    <n v="100"/>
    <n v="100"/>
    <n v="100"/>
  </r>
  <r>
    <n v="2299690"/>
    <x v="1174"/>
    <n v="20220303"/>
    <m/>
    <s v="KIDS HOME"/>
    <x v="461"/>
    <s v="COPO TAMPA PRINCESAS"/>
    <n v="5521523"/>
    <x v="1174"/>
    <n v="1"/>
    <s v="IN-LINE (EXCL NR)"/>
    <s v="CROSS-OUT"/>
    <n v="0.5978"/>
    <m/>
    <n v="2.782"/>
    <m/>
    <m/>
    <n v="15.99"/>
    <n v="22.99"/>
    <n v="2287"/>
    <n v="2287"/>
    <n v="23"/>
    <s v="WORK IN PROGRESS"/>
    <n v="134730830"/>
    <s v="NO INCENTIVE"/>
    <s v="N"/>
    <s v="N"/>
    <s v="N"/>
    <s v="N"/>
    <x v="0"/>
    <n v="134730832"/>
    <n v="28"/>
    <n v="42"/>
    <n v="20230306"/>
    <s v="CUSTOMER"/>
    <n v="15"/>
    <s v="Y"/>
    <s v="Tech rep lvl + Moda &amp; Casa + VGF2"/>
    <s v="FULL PAYMENT"/>
    <m/>
    <n v="21861.025900000001"/>
    <n v="15498.591899999999"/>
    <n v="75.260000000000005"/>
    <m/>
    <s v="GLASS EVERYDAY GLASS"/>
    <s v="GLASS"/>
    <s v="TABLEWARE"/>
    <s v="FEMALE"/>
    <s v="DISNEY BRAND"/>
    <s v="DISNEY PRINCESS"/>
    <n v="1"/>
    <n v="50"/>
    <n v="50"/>
    <s v="N"/>
    <s v="N"/>
    <n v="46278"/>
    <m/>
    <s v="N"/>
    <m/>
    <m/>
    <m/>
    <m/>
    <m/>
    <m/>
    <m/>
    <m/>
    <s v="N"/>
    <n v="64050596"/>
    <s v="F&amp;H Plataforma"/>
    <m/>
    <x v="0"/>
    <m/>
    <n v="22"/>
    <s v="KIDS MAE DE CRIANCA  - PLATA 2  - EVENTO VERAO"/>
    <s v="N"/>
    <m/>
    <m/>
    <s v="N"/>
    <n v="20230306"/>
    <m/>
    <n v="134730830"/>
    <s v="MIXED"/>
    <s v="Tech rep lvl"/>
    <s v="Moda &amp; Casa"/>
    <n v="1"/>
    <m/>
    <n v="0"/>
    <n v="0"/>
    <n v="100"/>
    <n v="134730831"/>
    <n v="999"/>
    <n v="3"/>
    <x v="0"/>
    <x v="0"/>
    <n v="0.5978"/>
    <n v="0.5978"/>
    <n v="0.5978"/>
    <n v="0.5978"/>
    <n v="0.5978"/>
    <n v="15.99"/>
    <n v="15.99"/>
    <n v="15.99"/>
    <n v="15.99"/>
    <n v="15.99"/>
    <s v="Brasil + Moda &amp; Casa + VGF2"/>
    <s v="Bronze + Moda &amp; Casa + VGF2"/>
    <s v="Prata + Moda &amp; Casa + VGF2"/>
    <s v="Ouro + Moda &amp; Casa + VGF2"/>
    <s v="Estrela + Moda &amp; Casa + VGF2"/>
    <n v="15"/>
    <n v="15"/>
    <n v="15"/>
    <n v="15"/>
    <n v="15"/>
    <n v="42.19"/>
    <n v="42.19"/>
    <n v="42.19"/>
    <n v="42.19"/>
    <n v="42.19"/>
    <n v="0"/>
    <n v="0"/>
    <n v="0"/>
    <n v="0"/>
    <n v="0"/>
    <n v="13.5915"/>
    <n v="13.5915"/>
    <n v="13.5915"/>
    <n v="13.5915"/>
    <n v="13.5915"/>
    <n v="0"/>
    <n v="0"/>
    <n v="0"/>
    <n v="0"/>
    <n v="0"/>
    <n v="0"/>
    <n v="100"/>
    <n v="100"/>
    <n v="100"/>
    <n v="100"/>
  </r>
  <r>
    <n v="2299692"/>
    <x v="1175"/>
    <n v="20220303"/>
    <m/>
    <s v="KIDS HOME"/>
    <x v="461"/>
    <s v="COPO TAMPA PRINCESAS"/>
    <n v="5521523"/>
    <x v="1175"/>
    <n v="1"/>
    <s v="IN-LINE (EXCL NR)"/>
    <s v="DISCOUNTED NON BEAUTY WITH PURCHASE (PWP)"/>
    <n v="0.5978"/>
    <m/>
    <n v="2.782"/>
    <m/>
    <m/>
    <n v="7.99"/>
    <n v="22.99"/>
    <n v="10923"/>
    <n v="10923"/>
    <n v="23"/>
    <s v="WORK IN PROGRESS"/>
    <n v="134730830"/>
    <s v="NO INCENTIVE"/>
    <s v="N"/>
    <s v="N"/>
    <s v="N"/>
    <s v="N"/>
    <x v="0"/>
    <n v="134733090"/>
    <n v="28"/>
    <n v="42"/>
    <n v="20230306"/>
    <s v="CUSTOMER"/>
    <n v="15"/>
    <s v="Y"/>
    <s v="Tech rep lvl + Moda &amp; Casa + VGF2"/>
    <s v="FULL PAYMENT"/>
    <m/>
    <n v="52172.857499999998"/>
    <n v="21785.071499999998"/>
    <n v="50.49"/>
    <m/>
    <s v="GLASS EVERYDAY GLASS"/>
    <s v="GLASS"/>
    <s v="TABLEWARE"/>
    <s v="FEMALE"/>
    <s v="DISNEY BRAND"/>
    <s v="DISNEY PRINCESS"/>
    <n v="1"/>
    <n v="50"/>
    <n v="50"/>
    <s v="N"/>
    <s v="N"/>
    <n v="46280"/>
    <m/>
    <s v="N"/>
    <m/>
    <m/>
    <m/>
    <m/>
    <m/>
    <m/>
    <m/>
    <m/>
    <s v="N"/>
    <n v="64050596"/>
    <s v="F&amp;H Plataforma"/>
    <m/>
    <x v="0"/>
    <m/>
    <n v="22"/>
    <s v="KIDS MAE DE CRIANCA  - PLATA 2  - EVENTO VERAO"/>
    <s v="N"/>
    <m/>
    <m/>
    <s v="N"/>
    <n v="20230306"/>
    <m/>
    <n v="134730830"/>
    <s v="MIXED"/>
    <s v="Tech rep lvl"/>
    <s v="Moda &amp; Casa"/>
    <n v="1"/>
    <m/>
    <n v="0"/>
    <n v="0"/>
    <n v="100"/>
    <n v="134733087"/>
    <n v="999"/>
    <n v="3"/>
    <x v="0"/>
    <x v="0"/>
    <n v="0.5978"/>
    <n v="0.5978"/>
    <n v="0.5978"/>
    <n v="0.5978"/>
    <n v="0.5978"/>
    <n v="7.99"/>
    <n v="7.99"/>
    <n v="7.99"/>
    <n v="7.99"/>
    <n v="7.99"/>
    <s v="Brasil + Moda &amp; Casa + VGF2"/>
    <s v="Bronze + Moda &amp; Casa + VGF2"/>
    <s v="Prata + Moda &amp; Casa + VGF2"/>
    <s v="Ouro + Moda &amp; Casa + VGF2"/>
    <s v="Estrela + Moda &amp; Casa + VGF2"/>
    <n v="15"/>
    <n v="15"/>
    <n v="15"/>
    <n v="15"/>
    <n v="15"/>
    <n v="42.19"/>
    <n v="42.19"/>
    <n v="42.19"/>
    <n v="42.19"/>
    <n v="42.19"/>
    <n v="0"/>
    <n v="0"/>
    <n v="0"/>
    <n v="0"/>
    <n v="0"/>
    <n v="6.7915000000000001"/>
    <n v="6.7915000000000001"/>
    <n v="6.7915000000000001"/>
    <n v="6.7915000000000001"/>
    <n v="6.7915000000000001"/>
    <n v="0"/>
    <n v="0"/>
    <n v="0"/>
    <n v="0"/>
    <n v="0"/>
    <n v="0"/>
    <n v="100"/>
    <n v="100"/>
    <n v="100"/>
    <n v="100"/>
  </r>
  <r>
    <n v="2299692"/>
    <x v="1175"/>
    <n v="20220303"/>
    <m/>
    <s v="KIDS HOME"/>
    <x v="461"/>
    <s v="COPO TAMPA PRINCESAS"/>
    <n v="5521523"/>
    <x v="1175"/>
    <n v="1"/>
    <s v="IN-LINE (EXCL NR)"/>
    <s v="CROSS-OUT"/>
    <n v="0.5978"/>
    <m/>
    <n v="2.782"/>
    <m/>
    <m/>
    <n v="15.99"/>
    <n v="22.99"/>
    <n v="3369"/>
    <n v="3369"/>
    <n v="23"/>
    <s v="WORK IN PROGRESS"/>
    <n v="134730830"/>
    <s v="NO INCENTIVE"/>
    <s v="N"/>
    <s v="N"/>
    <s v="N"/>
    <s v="N"/>
    <x v="0"/>
    <n v="134730834"/>
    <n v="28"/>
    <n v="42"/>
    <n v="20230306"/>
    <s v="CUSTOMER"/>
    <n v="15"/>
    <s v="Y"/>
    <s v="Tech rep lvl + Moda &amp; Casa + VGF2"/>
    <s v="FULL PAYMENT"/>
    <m/>
    <n v="32203.671300000002"/>
    <n v="22831.113300000001"/>
    <n v="75.260000000000005"/>
    <m/>
    <s v="GLASS EVERYDAY GLASS"/>
    <s v="GLASS"/>
    <s v="TABLEWARE"/>
    <s v="FEMALE"/>
    <s v="DISNEY BRAND"/>
    <s v="DISNEY PRINCESS"/>
    <n v="1"/>
    <n v="50"/>
    <n v="50"/>
    <s v="N"/>
    <s v="N"/>
    <n v="46280"/>
    <m/>
    <s v="N"/>
    <m/>
    <m/>
    <m/>
    <m/>
    <m/>
    <m/>
    <m/>
    <m/>
    <s v="N"/>
    <n v="64050596"/>
    <s v="F&amp;H Plataforma"/>
    <m/>
    <x v="0"/>
    <m/>
    <n v="22"/>
    <s v="KIDS MAE DE CRIANCA  - PLATA 2  - EVENTO VERAO"/>
    <s v="N"/>
    <m/>
    <m/>
    <s v="N"/>
    <n v="20230306"/>
    <m/>
    <n v="134730830"/>
    <s v="MIXED"/>
    <s v="Tech rep lvl"/>
    <s v="Moda &amp; Casa"/>
    <n v="1"/>
    <m/>
    <n v="0"/>
    <n v="0"/>
    <n v="100"/>
    <n v="134730831"/>
    <n v="999"/>
    <n v="3"/>
    <x v="0"/>
    <x v="0"/>
    <n v="0.5978"/>
    <n v="0.5978"/>
    <n v="0.5978"/>
    <n v="0.5978"/>
    <n v="0.5978"/>
    <n v="15.99"/>
    <n v="15.99"/>
    <n v="15.99"/>
    <n v="15.99"/>
    <n v="15.99"/>
    <s v="Brasil + Moda &amp; Casa + VGF2"/>
    <s v="Bronze + Moda &amp; Casa + VGF2"/>
    <s v="Prata + Moda &amp; Casa + VGF2"/>
    <s v="Ouro + Moda &amp; Casa + VGF2"/>
    <s v="Estrela + Moda &amp; Casa + VGF2"/>
    <n v="15"/>
    <n v="15"/>
    <n v="15"/>
    <n v="15"/>
    <n v="15"/>
    <n v="42.19"/>
    <n v="42.19"/>
    <n v="42.19"/>
    <n v="42.19"/>
    <n v="42.19"/>
    <n v="0"/>
    <n v="0"/>
    <n v="0"/>
    <n v="0"/>
    <n v="0"/>
    <n v="13.5915"/>
    <n v="13.5915"/>
    <n v="13.5915"/>
    <n v="13.5915"/>
    <n v="13.5915"/>
    <n v="0"/>
    <n v="0"/>
    <n v="0"/>
    <n v="0"/>
    <n v="0"/>
    <n v="0"/>
    <n v="100"/>
    <n v="100"/>
    <n v="100"/>
    <n v="100"/>
  </r>
  <r>
    <n v="2254056"/>
    <x v="1176"/>
    <n v="20210302"/>
    <m/>
    <s v="KIDS HOME"/>
    <x v="462"/>
    <s v="GARRAFA 3D PLUTO"/>
    <n v="5509395"/>
    <x v="1176"/>
    <n v="1"/>
    <s v="EXCESS"/>
    <s v="REGULAR PRICE"/>
    <n v="0.66279999999999994"/>
    <m/>
    <n v="5.8209999999999997"/>
    <m/>
    <m/>
    <n v="29.99"/>
    <n v="29.99"/>
    <n v="952"/>
    <n v="952"/>
    <n v="98"/>
    <s v="WORK IN PROGRESS"/>
    <n v="134730879"/>
    <s v="NO INCENTIVE"/>
    <s v="N"/>
    <s v="N"/>
    <s v="N"/>
    <s v="N"/>
    <x v="0"/>
    <n v="134730881"/>
    <n v="28"/>
    <n v="42"/>
    <n v="20230306"/>
    <s v="CUSTOMER"/>
    <n v="15"/>
    <s v="Y"/>
    <s v="Tech rep lvl + ExceÃ§Ã£o + VGF2"/>
    <s v="FULL PAYMENT"/>
    <m/>
    <n v="18923.258099999999"/>
    <n v="13381.6661"/>
    <n v="70.72"/>
    <m/>
    <s v="KITCHEN WATER BOTTLE"/>
    <s v="KITCHEN"/>
    <s v="FOOD STORAGE/CONTAINERS"/>
    <s v="UNISEX"/>
    <s v="DISNEY BRAND"/>
    <s v="DISNEY"/>
    <n v="0"/>
    <n v="25"/>
    <n v="100"/>
    <s v="N"/>
    <s v="N"/>
    <n v="46167"/>
    <m/>
    <s v="N"/>
    <s v="RP"/>
    <n v="26.4"/>
    <n v="29.99"/>
    <n v="29.99"/>
    <m/>
    <m/>
    <m/>
    <m/>
    <s v="N"/>
    <n v="68926258"/>
    <s v="Revista Digital F&amp;H"/>
    <m/>
    <x v="0"/>
    <m/>
    <n v="98"/>
    <s v="KIDS - REVISTA DIGITAL 1"/>
    <s v="N"/>
    <m/>
    <m/>
    <s v="N"/>
    <n v="20230306"/>
    <m/>
    <n v="134730879"/>
    <s v="MIXED"/>
    <s v="Tech rep lvl"/>
    <s v="ExceÃ§Ã£o"/>
    <n v="1"/>
    <m/>
    <n v="0"/>
    <n v="0"/>
    <n v="100"/>
    <n v="134730880"/>
    <n v="999"/>
    <n v="4"/>
    <x v="0"/>
    <x v="0"/>
    <n v="0.66279999999999994"/>
    <n v="0.66279999999999994"/>
    <n v="0.66279999999999994"/>
    <n v="0.66279999999999994"/>
    <n v="0.66279999999999994"/>
    <n v="29.99"/>
    <n v="29.99"/>
    <n v="29.99"/>
    <n v="29.99"/>
    <n v="29.99"/>
    <s v="Brasil + ExceÃ§Ã£o + VGF2"/>
    <s v="Bronze + ExceÃ§Ã£o + VGF2"/>
    <s v="Prata + ExceÃ§Ã£o + VGF2"/>
    <s v="Ouro + ExceÃ§Ã£o + VGF2"/>
    <s v="Estrela + ExceÃ§Ã£o + VGF2"/>
    <n v="0"/>
    <n v="0"/>
    <n v="0"/>
    <n v="0"/>
    <n v="0"/>
    <n v="42.19"/>
    <n v="42.19"/>
    <n v="42.19"/>
    <n v="42.19"/>
    <n v="42.19"/>
    <n v="5.75"/>
    <n v="5.75"/>
    <n v="5.75"/>
    <n v="5.75"/>
    <n v="5.75"/>
    <n v="29.99"/>
    <n v="29.99"/>
    <n v="29.99"/>
    <n v="29.99"/>
    <n v="29.99"/>
    <n v="0"/>
    <n v="0"/>
    <n v="0"/>
    <n v="0"/>
    <n v="0"/>
    <n v="0"/>
    <n v="100"/>
    <n v="100"/>
    <n v="100"/>
    <n v="100"/>
  </r>
  <r>
    <n v="2254137"/>
    <x v="1177"/>
    <n v="20210302"/>
    <m/>
    <s v="KIDS HOME"/>
    <x v="463"/>
    <s v="GARRAFA 3D DAISY"/>
    <n v="5509529"/>
    <x v="1177"/>
    <n v="1"/>
    <s v="IN-LINE (EXCL NR)"/>
    <s v="REGULAR PRICE"/>
    <n v="0.56340000000000001"/>
    <m/>
    <n v="5.827"/>
    <m/>
    <m/>
    <n v="29.99"/>
    <n v="29.99"/>
    <n v="952"/>
    <n v="952"/>
    <n v="98"/>
    <s v="WORK IN PROGRESS"/>
    <n v="134730892"/>
    <s v="NO INCENTIVE"/>
    <s v="N"/>
    <s v="N"/>
    <s v="N"/>
    <s v="N"/>
    <x v="0"/>
    <n v="134730894"/>
    <n v="28"/>
    <n v="42"/>
    <n v="20230306"/>
    <s v="CUSTOMER"/>
    <n v="15"/>
    <s v="Y"/>
    <s v="Tech rep lvl + Moda &amp; Casa + VGF2"/>
    <s v="FULL PAYMENT"/>
    <m/>
    <n v="16085.340399999999"/>
    <n v="10538.036400000001"/>
    <n v="70.69"/>
    <m/>
    <s v="KITCHEN WATER BOTTLE"/>
    <s v="KITCHEN"/>
    <s v="FOOD STORAGE/CONTAINERS"/>
    <s v="FEMALE"/>
    <s v="DISNEY BRAND"/>
    <s v="DISNEY"/>
    <n v="0"/>
    <n v="25"/>
    <n v="100"/>
    <s v="N"/>
    <s v="N"/>
    <n v="80767"/>
    <m/>
    <s v="N"/>
    <s v="RP"/>
    <n v="26.4"/>
    <n v="29.99"/>
    <n v="29.99"/>
    <m/>
    <m/>
    <m/>
    <m/>
    <s v="N"/>
    <n v="68926258"/>
    <s v="Revista Digital F&amp;H"/>
    <m/>
    <x v="0"/>
    <m/>
    <n v="98"/>
    <s v="KIDS - REVISTA DIGITAL 1"/>
    <s v="N"/>
    <m/>
    <m/>
    <s v="N"/>
    <n v="20230306"/>
    <m/>
    <n v="134730892"/>
    <s v="MIXED"/>
    <s v="Tech rep lvl"/>
    <s v="Moda &amp; Casa"/>
    <n v="1"/>
    <m/>
    <n v="0"/>
    <n v="0"/>
    <n v="100"/>
    <n v="134730893"/>
    <n v="999"/>
    <n v="3"/>
    <x v="0"/>
    <x v="0"/>
    <n v="0.56340000000000001"/>
    <n v="0.56340000000000001"/>
    <n v="0.56340000000000001"/>
    <n v="0.56340000000000001"/>
    <n v="0.56340000000000001"/>
    <n v="29.99"/>
    <n v="29.99"/>
    <n v="29.99"/>
    <n v="29.99"/>
    <n v="29.99"/>
    <s v="Brasil + Moda &amp; Casa + VGF2"/>
    <s v="Bronze + Moda &amp; Casa + VGF2"/>
    <s v="Prata + Moda &amp; Casa + VGF2"/>
    <s v="Ouro + Moda &amp; Casa + VGF2"/>
    <s v="Estrela + Moda &amp; Casa + VGF2"/>
    <n v="15"/>
    <n v="15"/>
    <n v="15"/>
    <n v="15"/>
    <n v="15"/>
    <n v="42.19"/>
    <n v="42.19"/>
    <n v="42.19"/>
    <n v="42.19"/>
    <n v="42.19"/>
    <n v="5.75"/>
    <n v="5.75"/>
    <n v="5.75"/>
    <n v="5.75"/>
    <n v="5.75"/>
    <n v="25.491499999999998"/>
    <n v="25.491499999999998"/>
    <n v="25.491499999999998"/>
    <n v="25.491499999999998"/>
    <n v="25.491499999999998"/>
    <n v="0"/>
    <n v="0"/>
    <n v="0"/>
    <n v="0"/>
    <n v="0"/>
    <n v="0"/>
    <n v="100"/>
    <n v="100"/>
    <n v="100"/>
    <n v="100"/>
  </r>
  <r>
    <n v="2254135"/>
    <x v="1178"/>
    <n v="20210302"/>
    <m/>
    <s v="KIDS HOME"/>
    <x v="464"/>
    <s v="GARRAFA 3D DONALD"/>
    <n v="5509526"/>
    <x v="1178"/>
    <n v="1"/>
    <s v="IN-LINE (EXCL NR)"/>
    <s v="REGULAR PRICE"/>
    <n v="0.56340000000000001"/>
    <m/>
    <n v="5.81"/>
    <m/>
    <m/>
    <n v="29.99"/>
    <n v="29.99"/>
    <n v="761"/>
    <n v="761"/>
    <n v="98"/>
    <s v="WORK IN PROGRESS"/>
    <n v="134730905"/>
    <s v="NO INCENTIVE"/>
    <s v="N"/>
    <s v="N"/>
    <s v="N"/>
    <s v="N"/>
    <x v="0"/>
    <n v="134730907"/>
    <n v="28"/>
    <n v="42"/>
    <n v="20230306"/>
    <s v="CUSTOMER"/>
    <n v="15"/>
    <s v="Y"/>
    <s v="Tech rep lvl + Moda &amp; Casa + VGF2"/>
    <s v="FULL PAYMENT"/>
    <m/>
    <n v="12858.1345"/>
    <n v="8436.7245000000003"/>
    <n v="70.77"/>
    <m/>
    <s v="KITCHEN FOOD STORAGE"/>
    <s v="KITCHEN"/>
    <s v="FOOD STORAGE/CONTAINERS"/>
    <s v="MALE"/>
    <s v="DISNEY BRAND"/>
    <s v="DISNEY"/>
    <n v="0"/>
    <n v="25"/>
    <n v="100"/>
    <s v="N"/>
    <s v="N"/>
    <n v="80766"/>
    <m/>
    <s v="N"/>
    <s v="RP"/>
    <n v="26.4"/>
    <n v="29.99"/>
    <n v="29.99"/>
    <m/>
    <m/>
    <m/>
    <m/>
    <s v="N"/>
    <n v="68926258"/>
    <s v="Revista Digital F&amp;H"/>
    <m/>
    <x v="0"/>
    <m/>
    <n v="98"/>
    <s v="KIDS - REVISTA DIGITAL 1"/>
    <s v="N"/>
    <m/>
    <m/>
    <s v="N"/>
    <n v="20230306"/>
    <m/>
    <n v="134730905"/>
    <s v="MIXED"/>
    <s v="Tech rep lvl"/>
    <s v="Moda &amp; Casa"/>
    <n v="1"/>
    <m/>
    <n v="0"/>
    <n v="0"/>
    <n v="100"/>
    <n v="134730906"/>
    <n v="999"/>
    <n v="3"/>
    <x v="0"/>
    <x v="0"/>
    <n v="0.56340000000000001"/>
    <n v="0.56340000000000001"/>
    <n v="0.56340000000000001"/>
    <n v="0.56340000000000001"/>
    <n v="0.56340000000000001"/>
    <n v="29.99"/>
    <n v="29.99"/>
    <n v="29.99"/>
    <n v="29.99"/>
    <n v="29.99"/>
    <s v="Brasil + Moda &amp; Casa + VGF2"/>
    <s v="Bronze + Moda &amp; Casa + VGF2"/>
    <s v="Prata + Moda &amp; Casa + VGF2"/>
    <s v="Ouro + Moda &amp; Casa + VGF2"/>
    <s v="Estrela + Moda &amp; Casa + VGF2"/>
    <n v="15"/>
    <n v="15"/>
    <n v="15"/>
    <n v="15"/>
    <n v="15"/>
    <n v="42.19"/>
    <n v="42.19"/>
    <n v="42.19"/>
    <n v="42.19"/>
    <n v="42.19"/>
    <n v="5.75"/>
    <n v="5.75"/>
    <n v="5.75"/>
    <n v="5.75"/>
    <n v="5.75"/>
    <n v="25.491499999999998"/>
    <n v="25.491499999999998"/>
    <n v="25.491499999999998"/>
    <n v="25.491499999999998"/>
    <n v="25.491499999999998"/>
    <n v="0"/>
    <n v="0"/>
    <n v="0"/>
    <n v="0"/>
    <n v="0"/>
    <n v="0"/>
    <n v="100"/>
    <n v="100"/>
    <n v="100"/>
    <n v="100"/>
  </r>
  <r>
    <n v="2276886"/>
    <x v="1179"/>
    <n v="20210311"/>
    <m/>
    <s v="KIDS FASHION"/>
    <x v="465"/>
    <s v="TOUCA INFANTIL MICKEY"/>
    <n v="5548057"/>
    <x v="1179"/>
    <n v="1"/>
    <s v="IN-LINE (EXCL NR)"/>
    <s v="CROSS-OUT"/>
    <n v="0.5978"/>
    <m/>
    <n v="5.5679999999999996"/>
    <m/>
    <m/>
    <n v="22.99"/>
    <n v="37.99"/>
    <n v="229"/>
    <n v="229"/>
    <n v="99"/>
    <s v="WORK IN PROGRESS"/>
    <n v="134730918"/>
    <s v="NO INCENTIVE"/>
    <s v="N"/>
    <s v="N"/>
    <s v="N"/>
    <s v="N"/>
    <x v="0"/>
    <n v="134730920"/>
    <n v="28"/>
    <n v="42"/>
    <n v="20230306"/>
    <s v="CUSTOMER"/>
    <n v="15"/>
    <s v="Y"/>
    <s v="Tech rep lvl + Moda &amp; Casa + VGF2"/>
    <s v="FULL PAYMENT"/>
    <m/>
    <n v="3147.2435999999998"/>
    <n v="1872.1715999999999"/>
    <n v="65.56"/>
    <m/>
    <s v="HAT"/>
    <s v="HEADWEAR"/>
    <s v="KIDS ACCESSORIES"/>
    <s v="MALE"/>
    <s v="DISNEY BRAND"/>
    <s v="MICKEY"/>
    <n v="1"/>
    <n v="25"/>
    <n v="100"/>
    <s v="N"/>
    <s v="N"/>
    <n v="46065"/>
    <m/>
    <s v="N"/>
    <m/>
    <m/>
    <m/>
    <m/>
    <m/>
    <m/>
    <m/>
    <m/>
    <s v="N"/>
    <n v="68926258"/>
    <s v="Revista Digital F&amp;H"/>
    <m/>
    <x v="0"/>
    <m/>
    <n v="98"/>
    <s v="KIDS - REVISTA DIGITAL 1"/>
    <s v="N"/>
    <m/>
    <m/>
    <s v="N"/>
    <n v="20230306"/>
    <m/>
    <n v="134730918"/>
    <s v="MIXED"/>
    <s v="Tech rep lvl"/>
    <s v="Moda &amp; Casa"/>
    <n v="1"/>
    <m/>
    <n v="0"/>
    <n v="0"/>
    <n v="100"/>
    <n v="134730919"/>
    <n v="999"/>
    <n v="3"/>
    <x v="0"/>
    <x v="0"/>
    <n v="0.5978"/>
    <n v="0.5978"/>
    <n v="0.5978"/>
    <n v="0.5978"/>
    <n v="0.5978"/>
    <n v="22.99"/>
    <n v="22.99"/>
    <n v="22.99"/>
    <n v="22.99"/>
    <n v="22.99"/>
    <s v="Brasil + Moda &amp; Casa + VGF2"/>
    <s v="Bronze + Moda &amp; Casa + VGF2"/>
    <s v="Prata + Moda &amp; Casa + VGF2"/>
    <s v="Ouro + Moda &amp; Casa + VGF2"/>
    <s v="Estrela + Moda &amp; Casa + VGF2"/>
    <n v="15"/>
    <n v="15"/>
    <n v="15"/>
    <n v="15"/>
    <n v="15"/>
    <n v="42.19"/>
    <n v="42.19"/>
    <n v="42.19"/>
    <n v="42.19"/>
    <n v="42.19"/>
    <n v="0"/>
    <n v="0"/>
    <n v="0"/>
    <n v="0"/>
    <n v="0"/>
    <n v="19.541499999999999"/>
    <n v="19.541499999999999"/>
    <n v="19.541499999999999"/>
    <n v="19.541499999999999"/>
    <n v="19.541499999999999"/>
    <n v="0"/>
    <n v="0"/>
    <n v="0"/>
    <n v="0"/>
    <n v="0"/>
    <n v="0"/>
    <n v="100"/>
    <n v="100"/>
    <n v="100"/>
    <n v="100"/>
  </r>
  <r>
    <n v="2281175"/>
    <x v="1180"/>
    <n v="20210313"/>
    <m/>
    <s v="KIDS FASHION"/>
    <x v="466"/>
    <s v="MEIA CANO ALTO TRES QUARTOS"/>
    <n v="5548297"/>
    <x v="1180"/>
    <n v="1"/>
    <s v="IN-LINE (EXCL NR)"/>
    <s v="CROSS-OUT"/>
    <n v="0.5978"/>
    <m/>
    <n v="3.8719999999999999"/>
    <m/>
    <m/>
    <n v="14.99"/>
    <n v="21.99"/>
    <n v="305"/>
    <n v="305"/>
    <n v="103"/>
    <s v="WORK IN PROGRESS"/>
    <n v="134730956"/>
    <s v="NO INCENTIVE"/>
    <s v="N"/>
    <s v="N"/>
    <s v="N"/>
    <s v="N"/>
    <x v="0"/>
    <n v="134730958"/>
    <n v="28"/>
    <n v="42"/>
    <n v="20230306"/>
    <s v="CUSTOMER"/>
    <n v="15"/>
    <s v="Y"/>
    <s v="Tech rep lvl + Moda &amp; Casa + VGF2"/>
    <s v="FULL PAYMENT"/>
    <m/>
    <n v="2733.1116999999999"/>
    <n v="1552.1516999999999"/>
    <n v="63.27"/>
    <m/>
    <s v="STOCKINGS"/>
    <s v="NYLONS"/>
    <s v="HOSIERY"/>
    <s v="UNISEX"/>
    <s v="AVON"/>
    <s v="AVON"/>
    <n v="1"/>
    <n v="25"/>
    <n v="100"/>
    <s v="N"/>
    <s v="N"/>
    <n v="80861"/>
    <m/>
    <s v="N"/>
    <s v="AXF"/>
    <n v="13.44"/>
    <n v="14.39"/>
    <n v="15.03"/>
    <m/>
    <m/>
    <m/>
    <m/>
    <s v="N"/>
    <n v="68926258"/>
    <s v="Revista Digital F&amp;H"/>
    <m/>
    <x v="0"/>
    <m/>
    <n v="102"/>
    <s v="KIDS - REVISTA DIGITAL 3"/>
    <s v="N"/>
    <m/>
    <m/>
    <s v="N"/>
    <n v="20230306"/>
    <m/>
    <n v="134730956"/>
    <s v="MIXED"/>
    <s v="Tech rep lvl"/>
    <s v="Moda &amp; Casa"/>
    <n v="1"/>
    <m/>
    <n v="0"/>
    <n v="0"/>
    <n v="100"/>
    <n v="134730957"/>
    <n v="999"/>
    <n v="3"/>
    <x v="0"/>
    <x v="0"/>
    <n v="0.5978"/>
    <n v="0.5978"/>
    <n v="0.5978"/>
    <n v="0.5978"/>
    <n v="0.5978"/>
    <n v="14.99"/>
    <n v="14.99"/>
    <n v="14.99"/>
    <n v="14.99"/>
    <n v="14.99"/>
    <s v="Brasil + Moda &amp; Casa + VGF2"/>
    <s v="Bronze + Moda &amp; Casa + VGF2"/>
    <s v="Prata + Moda &amp; Casa + VGF2"/>
    <s v="Ouro + Moda &amp; Casa + VGF2"/>
    <s v="Estrela + Moda &amp; Casa + VGF2"/>
    <n v="15"/>
    <n v="15"/>
    <n v="15"/>
    <n v="15"/>
    <n v="15"/>
    <n v="42.19"/>
    <n v="42.19"/>
    <n v="42.19"/>
    <n v="42.19"/>
    <n v="42.19"/>
    <n v="0"/>
    <n v="0"/>
    <n v="0"/>
    <n v="0"/>
    <n v="0"/>
    <n v="12.7415"/>
    <n v="12.7415"/>
    <n v="12.7415"/>
    <n v="12.7415"/>
    <n v="12.7415"/>
    <n v="0"/>
    <n v="0"/>
    <n v="0"/>
    <n v="0"/>
    <n v="0"/>
    <n v="0"/>
    <n v="100"/>
    <n v="100"/>
    <n v="100"/>
    <n v="100"/>
  </r>
  <r>
    <n v="2290751"/>
    <x v="1181"/>
    <n v="20220307"/>
    <m/>
    <s v="INNERWEAR"/>
    <x v="467"/>
    <s v="BERMUDA-ALTA-MANTEIGA-CACAU"/>
    <n v="5569657"/>
    <x v="1181"/>
    <n v="1"/>
    <s v="IN-LINE (EXCL NR)"/>
    <s v="CROSS-OUT"/>
    <n v="0.5978"/>
    <m/>
    <n v="14.821"/>
    <m/>
    <m/>
    <n v="59.99"/>
    <n v="99.99"/>
    <n v="1"/>
    <n v="1"/>
    <n v="62"/>
    <s v="WORK IN PROGRESS"/>
    <n v="134731443"/>
    <s v="NO INCENTIVE"/>
    <s v="N"/>
    <s v="N"/>
    <s v="N"/>
    <s v="N"/>
    <x v="0"/>
    <n v="134731448"/>
    <n v="28"/>
    <n v="42"/>
    <n v="20230306"/>
    <s v="CUSTOMER"/>
    <n v="15"/>
    <s v="Y"/>
    <s v="Tech rep lvl + Moda &amp; Casa + VGF2"/>
    <s v="FULL PAYMENT"/>
    <m/>
    <n v="35.862000000000002"/>
    <n v="21.041"/>
    <n v="64.87"/>
    <m/>
    <s v="BOXER SHORT"/>
    <s v="PANTIES/BRIEF"/>
    <s v="INTIMATE APPAREL"/>
    <s v="FEMALE"/>
    <s v="AVON"/>
    <s v="AVON"/>
    <n v="0"/>
    <n v="100"/>
    <n v="25"/>
    <s v="N"/>
    <s v="N"/>
    <n v="80615"/>
    <m/>
    <s v="N"/>
    <m/>
    <m/>
    <m/>
    <m/>
    <m/>
    <m/>
    <m/>
    <m/>
    <s v="N"/>
    <m/>
    <m/>
    <m/>
    <x v="0"/>
    <m/>
    <n v="62"/>
    <s v="INNER - CORPO A CORPO 2"/>
    <s v="N"/>
    <m/>
    <m/>
    <s v="N"/>
    <n v="20230306"/>
    <m/>
    <n v="134731443"/>
    <s v="MIXED"/>
    <s v="Tech rep lvl"/>
    <s v="Moda &amp; Casa"/>
    <n v="1"/>
    <m/>
    <n v="0"/>
    <n v="0"/>
    <n v="100"/>
    <n v="134731444"/>
    <n v="999"/>
    <n v="3"/>
    <x v="0"/>
    <x v="0"/>
    <n v="0.5978"/>
    <n v="0.5978"/>
    <n v="0.5978"/>
    <n v="0.5978"/>
    <n v="0.5978"/>
    <n v="59.99"/>
    <n v="59.99"/>
    <n v="59.99"/>
    <n v="59.99"/>
    <n v="59.99"/>
    <s v="Brasil + Moda &amp; Casa + VGF2"/>
    <s v="Bronze + Moda &amp; Casa + VGF2"/>
    <s v="Prata + Moda &amp; Casa + VGF2"/>
    <s v="Ouro + Moda &amp; Casa + VGF2"/>
    <s v="Estrela + Moda &amp; Casa + VGF2"/>
    <n v="15"/>
    <n v="15"/>
    <n v="15"/>
    <n v="15"/>
    <n v="15"/>
    <n v="42.19"/>
    <n v="42.19"/>
    <n v="42.19"/>
    <n v="42.19"/>
    <n v="42.19"/>
    <n v="0"/>
    <n v="0"/>
    <n v="0"/>
    <n v="0"/>
    <n v="0"/>
    <n v="50.991500000000002"/>
    <n v="50.991500000000002"/>
    <n v="50.991500000000002"/>
    <n v="50.991500000000002"/>
    <n v="50.991500000000002"/>
    <n v="0"/>
    <n v="0"/>
    <n v="0"/>
    <n v="0"/>
    <n v="0"/>
    <n v="0"/>
    <n v="100"/>
    <n v="100"/>
    <n v="100"/>
    <n v="100"/>
  </r>
  <r>
    <n v="2290752"/>
    <x v="1182"/>
    <n v="20220307"/>
    <m/>
    <s v="INNERWEAR"/>
    <x v="467"/>
    <s v="BERMUDA-ALTA-MANTEIGA-CACAU"/>
    <n v="5569657"/>
    <x v="1182"/>
    <n v="1"/>
    <s v="IN-LINE (EXCL NR)"/>
    <s v="CROSS-OUT"/>
    <n v="0.5978"/>
    <m/>
    <n v="14.821"/>
    <m/>
    <m/>
    <n v="59.99"/>
    <n v="99.99"/>
    <n v="1"/>
    <n v="1"/>
    <n v="62"/>
    <s v="WORK IN PROGRESS"/>
    <n v="134731443"/>
    <s v="NO INCENTIVE"/>
    <s v="N"/>
    <s v="N"/>
    <s v="N"/>
    <s v="N"/>
    <x v="0"/>
    <n v="134731445"/>
    <n v="28"/>
    <n v="42"/>
    <n v="20230306"/>
    <s v="CUSTOMER"/>
    <n v="15"/>
    <s v="Y"/>
    <s v="Tech rep lvl + Moda &amp; Casa + VGF2"/>
    <s v="FULL PAYMENT"/>
    <m/>
    <n v="35.862000000000002"/>
    <n v="21.041"/>
    <n v="64.87"/>
    <m/>
    <s v="BOXER SHORT"/>
    <s v="PANTIES/BRIEF"/>
    <s v="INTIMATE APPAREL"/>
    <s v="FEMALE"/>
    <s v="AVON"/>
    <s v="AVON"/>
    <n v="0"/>
    <n v="100"/>
    <n v="25"/>
    <s v="N"/>
    <s v="N"/>
    <n v="80616"/>
    <m/>
    <s v="N"/>
    <m/>
    <m/>
    <m/>
    <m/>
    <m/>
    <m/>
    <m/>
    <m/>
    <s v="N"/>
    <m/>
    <m/>
    <m/>
    <x v="0"/>
    <m/>
    <n v="62"/>
    <s v="INNER - CORPO A CORPO 2"/>
    <s v="N"/>
    <m/>
    <m/>
    <s v="N"/>
    <n v="20230306"/>
    <m/>
    <n v="134731443"/>
    <s v="MIXED"/>
    <s v="Tech rep lvl"/>
    <s v="Moda &amp; Casa"/>
    <n v="1"/>
    <m/>
    <n v="0"/>
    <n v="0"/>
    <n v="100"/>
    <n v="134731444"/>
    <n v="999"/>
    <n v="3"/>
    <x v="0"/>
    <x v="0"/>
    <n v="0.5978"/>
    <n v="0.5978"/>
    <n v="0.5978"/>
    <n v="0.5978"/>
    <n v="0.5978"/>
    <n v="59.99"/>
    <n v="59.99"/>
    <n v="59.99"/>
    <n v="59.99"/>
    <n v="59.99"/>
    <s v="Brasil + Moda &amp; Casa + VGF2"/>
    <s v="Bronze + Moda &amp; Casa + VGF2"/>
    <s v="Prata + Moda &amp; Casa + VGF2"/>
    <s v="Ouro + Moda &amp; Casa + VGF2"/>
    <s v="Estrela + Moda &amp; Casa + VGF2"/>
    <n v="15"/>
    <n v="15"/>
    <n v="15"/>
    <n v="15"/>
    <n v="15"/>
    <n v="42.19"/>
    <n v="42.19"/>
    <n v="42.19"/>
    <n v="42.19"/>
    <n v="42.19"/>
    <n v="0"/>
    <n v="0"/>
    <n v="0"/>
    <n v="0"/>
    <n v="0"/>
    <n v="50.991500000000002"/>
    <n v="50.991500000000002"/>
    <n v="50.991500000000002"/>
    <n v="50.991500000000002"/>
    <n v="50.991500000000002"/>
    <n v="0"/>
    <n v="0"/>
    <n v="0"/>
    <n v="0"/>
    <n v="0"/>
    <n v="0"/>
    <n v="100"/>
    <n v="100"/>
    <n v="100"/>
    <n v="100"/>
  </r>
  <r>
    <n v="2290753"/>
    <x v="1183"/>
    <n v="20220307"/>
    <m/>
    <s v="INNERWEAR"/>
    <x v="467"/>
    <s v="BERMUDA-ALTA-MANTEIGA-CACAU"/>
    <n v="5569657"/>
    <x v="1183"/>
    <n v="1"/>
    <s v="IN-LINE (EXCL NR)"/>
    <s v="CROSS-OUT"/>
    <n v="0.5978"/>
    <m/>
    <n v="14.82"/>
    <m/>
    <m/>
    <n v="59.99"/>
    <n v="99.99"/>
    <n v="1"/>
    <n v="1"/>
    <n v="62"/>
    <s v="WORK IN PROGRESS"/>
    <n v="134731443"/>
    <s v="NO INCENTIVE"/>
    <s v="N"/>
    <s v="N"/>
    <s v="N"/>
    <s v="N"/>
    <x v="0"/>
    <n v="134731446"/>
    <n v="28"/>
    <n v="42"/>
    <n v="20230306"/>
    <s v="CUSTOMER"/>
    <n v="15"/>
    <s v="Y"/>
    <s v="Tech rep lvl + Moda &amp; Casa + VGF2"/>
    <s v="FULL PAYMENT"/>
    <m/>
    <n v="35.862000000000002"/>
    <n v="21.042000000000002"/>
    <n v="64.87"/>
    <m/>
    <s v="BOXER SHORT"/>
    <s v="PANTIES/BRIEF"/>
    <s v="INTIMATE APPAREL"/>
    <s v="FEMALE"/>
    <s v="AVON"/>
    <s v="AVON"/>
    <n v="0"/>
    <n v="100"/>
    <n v="25"/>
    <s v="N"/>
    <s v="N"/>
    <n v="80619"/>
    <m/>
    <s v="N"/>
    <m/>
    <m/>
    <m/>
    <m/>
    <m/>
    <m/>
    <m/>
    <m/>
    <s v="N"/>
    <m/>
    <m/>
    <m/>
    <x v="0"/>
    <m/>
    <n v="62"/>
    <s v="INNER - CORPO A CORPO 2"/>
    <s v="N"/>
    <m/>
    <m/>
    <s v="N"/>
    <n v="20230306"/>
    <m/>
    <n v="134731443"/>
    <s v="MIXED"/>
    <s v="Tech rep lvl"/>
    <s v="Moda &amp; Casa"/>
    <n v="1"/>
    <m/>
    <n v="0"/>
    <n v="0"/>
    <n v="100"/>
    <n v="134731444"/>
    <n v="999"/>
    <n v="3"/>
    <x v="0"/>
    <x v="0"/>
    <n v="0.5978"/>
    <n v="0.5978"/>
    <n v="0.5978"/>
    <n v="0.5978"/>
    <n v="0.5978"/>
    <n v="59.99"/>
    <n v="59.99"/>
    <n v="59.99"/>
    <n v="59.99"/>
    <n v="59.99"/>
    <s v="Brasil + Moda &amp; Casa + VGF2"/>
    <s v="Bronze + Moda &amp; Casa + VGF2"/>
    <s v="Prata + Moda &amp; Casa + VGF2"/>
    <s v="Ouro + Moda &amp; Casa + VGF2"/>
    <s v="Estrela + Moda &amp; Casa + VGF2"/>
    <n v="15"/>
    <n v="15"/>
    <n v="15"/>
    <n v="15"/>
    <n v="15"/>
    <n v="42.19"/>
    <n v="42.19"/>
    <n v="42.19"/>
    <n v="42.19"/>
    <n v="42.19"/>
    <n v="0"/>
    <n v="0"/>
    <n v="0"/>
    <n v="0"/>
    <n v="0"/>
    <n v="50.991500000000002"/>
    <n v="50.991500000000002"/>
    <n v="50.991500000000002"/>
    <n v="50.991500000000002"/>
    <n v="50.991500000000002"/>
    <n v="0"/>
    <n v="0"/>
    <n v="0"/>
    <n v="0"/>
    <n v="0"/>
    <n v="0"/>
    <n v="100"/>
    <n v="100"/>
    <n v="100"/>
    <n v="100"/>
  </r>
  <r>
    <n v="2290754"/>
    <x v="1184"/>
    <n v="20220307"/>
    <m/>
    <s v="INNERWEAR"/>
    <x v="467"/>
    <s v="BERMUDA-ALTA-MANTEIGA-CACAU"/>
    <n v="5569657"/>
    <x v="1184"/>
    <n v="1"/>
    <s v="IN-LINE (EXCL NR)"/>
    <s v="CROSS-OUT"/>
    <n v="0.5978"/>
    <m/>
    <n v="14.82"/>
    <m/>
    <m/>
    <n v="59.99"/>
    <n v="99.99"/>
    <n v="1"/>
    <n v="1"/>
    <n v="62"/>
    <s v="WORK IN PROGRESS"/>
    <n v="134731443"/>
    <s v="NO INCENTIVE"/>
    <s v="N"/>
    <s v="N"/>
    <s v="N"/>
    <s v="N"/>
    <x v="0"/>
    <n v="134731447"/>
    <n v="28"/>
    <n v="42"/>
    <n v="20230306"/>
    <s v="CUSTOMER"/>
    <n v="15"/>
    <s v="Y"/>
    <s v="Tech rep lvl + Moda &amp; Casa + VGF2"/>
    <s v="FULL PAYMENT"/>
    <m/>
    <n v="35.862000000000002"/>
    <n v="21.042000000000002"/>
    <n v="64.87"/>
    <m/>
    <s v="BOXER SHORT"/>
    <s v="PANTIES/BRIEF"/>
    <s v="INTIMATE APPAREL"/>
    <s v="FEMALE"/>
    <s v="AVON"/>
    <s v="AVON"/>
    <n v="0"/>
    <n v="100"/>
    <n v="25"/>
    <s v="N"/>
    <s v="N"/>
    <n v="80620"/>
    <m/>
    <s v="N"/>
    <m/>
    <m/>
    <m/>
    <m/>
    <m/>
    <m/>
    <m/>
    <m/>
    <s v="N"/>
    <m/>
    <m/>
    <m/>
    <x v="0"/>
    <m/>
    <n v="62"/>
    <s v="INNER - CORPO A CORPO 2"/>
    <s v="N"/>
    <m/>
    <m/>
    <s v="N"/>
    <n v="20230306"/>
    <m/>
    <n v="134731443"/>
    <s v="MIXED"/>
    <s v="Tech rep lvl"/>
    <s v="Moda &amp; Casa"/>
    <n v="1"/>
    <m/>
    <n v="0"/>
    <n v="0"/>
    <n v="100"/>
    <n v="134731444"/>
    <n v="999"/>
    <n v="3"/>
    <x v="0"/>
    <x v="0"/>
    <n v="0.5978"/>
    <n v="0.5978"/>
    <n v="0.5978"/>
    <n v="0.5978"/>
    <n v="0.5978"/>
    <n v="59.99"/>
    <n v="59.99"/>
    <n v="59.99"/>
    <n v="59.99"/>
    <n v="59.99"/>
    <s v="Brasil + Moda &amp; Casa + VGF2"/>
    <s v="Bronze + Moda &amp; Casa + VGF2"/>
    <s v="Prata + Moda &amp; Casa + VGF2"/>
    <s v="Ouro + Moda &amp; Casa + VGF2"/>
    <s v="Estrela + Moda &amp; Casa + VGF2"/>
    <n v="15"/>
    <n v="15"/>
    <n v="15"/>
    <n v="15"/>
    <n v="15"/>
    <n v="42.19"/>
    <n v="42.19"/>
    <n v="42.19"/>
    <n v="42.19"/>
    <n v="42.19"/>
    <n v="0"/>
    <n v="0"/>
    <n v="0"/>
    <n v="0"/>
    <n v="0"/>
    <n v="50.991500000000002"/>
    <n v="50.991500000000002"/>
    <n v="50.991500000000002"/>
    <n v="50.991500000000002"/>
    <n v="50.991500000000002"/>
    <n v="0"/>
    <n v="0"/>
    <n v="0"/>
    <n v="0"/>
    <n v="0"/>
    <n v="0"/>
    <n v="100"/>
    <n v="100"/>
    <n v="100"/>
    <n v="100"/>
  </r>
  <r>
    <n v="2290751"/>
    <x v="1181"/>
    <n v="20220307"/>
    <m/>
    <s v="INNERWEAR"/>
    <x v="468"/>
    <s v="BERMUDA-ALTA-MANTEIGA-CACAU"/>
    <n v="5569657"/>
    <x v="1181"/>
    <n v="1"/>
    <s v="IN-LINE (EXCL NR)"/>
    <s v="REPRESENTATIVE OFFER"/>
    <n v="0.70330000000000004"/>
    <m/>
    <n v="14.821"/>
    <m/>
    <m/>
    <n v="47.99"/>
    <n v="99.99"/>
    <n v="433"/>
    <n v="433"/>
    <n v="42"/>
    <s v="WORK IN PROGRESS"/>
    <n v="134731506"/>
    <s v="NO INCENTIVE"/>
    <s v="N"/>
    <s v="N"/>
    <s v="N"/>
    <s v="N"/>
    <x v="1"/>
    <n v="134731511"/>
    <n v="28"/>
    <n v="32"/>
    <n v="20230306"/>
    <s v="NET ITEM"/>
    <n v="15"/>
    <s v="Y"/>
    <s v="Tech rep lvl + Moda &amp; Casa + VGF2"/>
    <s v="FULL PAYMENT"/>
    <m/>
    <n v="14614.341899999999"/>
    <n v="8196.8489000000009"/>
    <n v="64.87"/>
    <m/>
    <s v="BOXER SHORT"/>
    <s v="PANTIES/BRIEF"/>
    <s v="INTIMATE APPAREL"/>
    <s v="FEMALE"/>
    <s v="AVON"/>
    <s v="AVON"/>
    <n v="0"/>
    <n v="16"/>
    <n v="25"/>
    <s v="N"/>
    <s v="N"/>
    <n v="61093"/>
    <m/>
    <s v="N"/>
    <m/>
    <m/>
    <m/>
    <m/>
    <m/>
    <m/>
    <m/>
    <m/>
    <s v="N"/>
    <m/>
    <m/>
    <m/>
    <x v="0"/>
    <m/>
    <n v="42"/>
    <s v="MULTI CATEGORY - 1"/>
    <s v="N"/>
    <m/>
    <m/>
    <s v="N"/>
    <n v="20230306"/>
    <m/>
    <n v="134731506"/>
    <s v="MIXED"/>
    <s v="Tech rep lvl"/>
    <s v="Moda &amp; Casa"/>
    <n v="1"/>
    <m/>
    <n v="0"/>
    <n v="0"/>
    <n v="100"/>
    <n v="134731507"/>
    <n v="999"/>
    <n v="3"/>
    <x v="0"/>
    <x v="0"/>
    <n v="0.70330000000000004"/>
    <n v="0.70330000000000004"/>
    <n v="0.70330000000000004"/>
    <n v="0.70330000000000004"/>
    <n v="0.70330000000000004"/>
    <n v="47.99"/>
    <n v="47.99"/>
    <n v="47.99"/>
    <n v="47.99"/>
    <n v="47.99"/>
    <s v="Brasil + Moda &amp; Casa + VGF2"/>
    <s v="Bronze + Moda &amp; Casa + VGF2"/>
    <s v="Prata + Moda &amp; Casa + VGF2"/>
    <s v="Ouro + Moda &amp; Casa + VGF2"/>
    <s v="Estrela + Moda &amp; Casa + VGF2"/>
    <n v="15"/>
    <n v="15"/>
    <n v="15"/>
    <n v="15"/>
    <n v="15"/>
    <n v="42.19"/>
    <n v="42.19"/>
    <n v="42.19"/>
    <n v="42.19"/>
    <n v="42.19"/>
    <n v="0"/>
    <n v="0"/>
    <n v="0"/>
    <n v="0"/>
    <n v="0"/>
    <n v="47.99"/>
    <n v="47.99"/>
    <n v="47.99"/>
    <n v="47.99"/>
    <n v="47.99"/>
    <n v="12"/>
    <n v="12"/>
    <n v="12"/>
    <n v="12"/>
    <n v="12"/>
    <n v="20"/>
    <n v="79"/>
    <n v="79"/>
    <n v="79"/>
    <n v="79"/>
  </r>
  <r>
    <n v="2290752"/>
    <x v="1182"/>
    <n v="20220307"/>
    <m/>
    <s v="INNERWEAR"/>
    <x v="468"/>
    <s v="BERMUDA-ALTA-MANTEIGA-CACAU"/>
    <n v="5569657"/>
    <x v="1182"/>
    <n v="1"/>
    <s v="IN-LINE (EXCL NR)"/>
    <s v="REPRESENTATIVE OFFER"/>
    <n v="0.70330000000000004"/>
    <m/>
    <n v="14.821"/>
    <m/>
    <m/>
    <n v="47.99"/>
    <n v="99.99"/>
    <n v="786"/>
    <n v="786"/>
    <n v="42"/>
    <s v="WORK IN PROGRESS"/>
    <n v="134731506"/>
    <s v="NO INCENTIVE"/>
    <s v="N"/>
    <s v="N"/>
    <s v="N"/>
    <s v="N"/>
    <x v="1"/>
    <n v="134731508"/>
    <n v="28"/>
    <n v="32"/>
    <n v="20230306"/>
    <s v="NET ITEM"/>
    <n v="15"/>
    <s v="Y"/>
    <s v="Tech rep lvl + Moda &amp; Casa + VGF2"/>
    <s v="FULL PAYMENT"/>
    <m/>
    <n v="26528.574499999999"/>
    <n v="14879.2685"/>
    <n v="64.87"/>
    <m/>
    <s v="BOXER SHORT"/>
    <s v="PANTIES/BRIEF"/>
    <s v="INTIMATE APPAREL"/>
    <s v="FEMALE"/>
    <s v="AVON"/>
    <s v="AVON"/>
    <n v="0"/>
    <n v="16"/>
    <n v="25"/>
    <s v="N"/>
    <s v="N"/>
    <n v="61094"/>
    <m/>
    <s v="N"/>
    <m/>
    <m/>
    <m/>
    <m/>
    <m/>
    <m/>
    <m/>
    <m/>
    <s v="N"/>
    <m/>
    <m/>
    <m/>
    <x v="0"/>
    <m/>
    <n v="42"/>
    <s v="MULTI CATEGORY - 1"/>
    <s v="N"/>
    <m/>
    <m/>
    <s v="N"/>
    <n v="20230306"/>
    <m/>
    <n v="134731506"/>
    <s v="MIXED"/>
    <s v="Tech rep lvl"/>
    <s v="Moda &amp; Casa"/>
    <n v="1"/>
    <m/>
    <n v="0"/>
    <n v="0"/>
    <n v="100"/>
    <n v="134731507"/>
    <n v="999"/>
    <n v="3"/>
    <x v="0"/>
    <x v="0"/>
    <n v="0.70330000000000004"/>
    <n v="0.70330000000000004"/>
    <n v="0.70330000000000004"/>
    <n v="0.70330000000000004"/>
    <n v="0.70330000000000004"/>
    <n v="47.99"/>
    <n v="47.99"/>
    <n v="47.99"/>
    <n v="47.99"/>
    <n v="47.99"/>
    <s v="Brasil + Moda &amp; Casa + VGF2"/>
    <s v="Bronze + Moda &amp; Casa + VGF2"/>
    <s v="Prata + Moda &amp; Casa + VGF2"/>
    <s v="Ouro + Moda &amp; Casa + VGF2"/>
    <s v="Estrela + Moda &amp; Casa + VGF2"/>
    <n v="15"/>
    <n v="15"/>
    <n v="15"/>
    <n v="15"/>
    <n v="15"/>
    <n v="42.19"/>
    <n v="42.19"/>
    <n v="42.19"/>
    <n v="42.19"/>
    <n v="42.19"/>
    <n v="0"/>
    <n v="0"/>
    <n v="0"/>
    <n v="0"/>
    <n v="0"/>
    <n v="47.99"/>
    <n v="47.99"/>
    <n v="47.99"/>
    <n v="47.99"/>
    <n v="47.99"/>
    <n v="12"/>
    <n v="12"/>
    <n v="12"/>
    <n v="12"/>
    <n v="12"/>
    <n v="20"/>
    <n v="79"/>
    <n v="79"/>
    <n v="79"/>
    <n v="79"/>
  </r>
  <r>
    <n v="2290753"/>
    <x v="1183"/>
    <n v="20220307"/>
    <m/>
    <s v="INNERWEAR"/>
    <x v="468"/>
    <s v="BERMUDA-ALTA-MANTEIGA-CACAU"/>
    <n v="5569657"/>
    <x v="1183"/>
    <n v="1"/>
    <s v="IN-LINE (EXCL NR)"/>
    <s v="REPRESENTATIVE OFFER"/>
    <n v="0.70330000000000004"/>
    <m/>
    <n v="14.82"/>
    <m/>
    <m/>
    <n v="47.99"/>
    <n v="99.99"/>
    <n v="425"/>
    <n v="425"/>
    <n v="42"/>
    <s v="WORK IN PROGRESS"/>
    <n v="134731506"/>
    <s v="NO INCENTIVE"/>
    <s v="N"/>
    <s v="N"/>
    <s v="N"/>
    <s v="N"/>
    <x v="1"/>
    <n v="134731509"/>
    <n v="28"/>
    <n v="32"/>
    <n v="20230306"/>
    <s v="NET ITEM"/>
    <n v="15"/>
    <s v="Y"/>
    <s v="Tech rep lvl + Moda &amp; Casa + VGF2"/>
    <s v="FULL PAYMENT"/>
    <m/>
    <n v="14344.331"/>
    <n v="8045.8310000000001"/>
    <n v="64.87"/>
    <m/>
    <s v="BOXER SHORT"/>
    <s v="PANTIES/BRIEF"/>
    <s v="INTIMATE APPAREL"/>
    <s v="FEMALE"/>
    <s v="AVON"/>
    <s v="AVON"/>
    <n v="0"/>
    <n v="16"/>
    <n v="25"/>
    <s v="N"/>
    <s v="N"/>
    <n v="61104"/>
    <m/>
    <s v="N"/>
    <m/>
    <m/>
    <m/>
    <m/>
    <m/>
    <m/>
    <m/>
    <m/>
    <s v="N"/>
    <m/>
    <m/>
    <m/>
    <x v="0"/>
    <m/>
    <n v="42"/>
    <s v="MULTI CATEGORY - 1"/>
    <s v="N"/>
    <m/>
    <m/>
    <s v="N"/>
    <n v="20230306"/>
    <m/>
    <n v="134731506"/>
    <s v="MIXED"/>
    <s v="Tech rep lvl"/>
    <s v="Moda &amp; Casa"/>
    <n v="1"/>
    <m/>
    <n v="0"/>
    <n v="0"/>
    <n v="100"/>
    <n v="134731507"/>
    <n v="999"/>
    <n v="3"/>
    <x v="0"/>
    <x v="0"/>
    <n v="0.70330000000000004"/>
    <n v="0.70330000000000004"/>
    <n v="0.70330000000000004"/>
    <n v="0.70330000000000004"/>
    <n v="0.70330000000000004"/>
    <n v="47.99"/>
    <n v="47.99"/>
    <n v="47.99"/>
    <n v="47.99"/>
    <n v="47.99"/>
    <s v="Brasil + Moda &amp; Casa + VGF2"/>
    <s v="Bronze + Moda &amp; Casa + VGF2"/>
    <s v="Prata + Moda &amp; Casa + VGF2"/>
    <s v="Ouro + Moda &amp; Casa + VGF2"/>
    <s v="Estrela + Moda &amp; Casa + VGF2"/>
    <n v="15"/>
    <n v="15"/>
    <n v="15"/>
    <n v="15"/>
    <n v="15"/>
    <n v="42.19"/>
    <n v="42.19"/>
    <n v="42.19"/>
    <n v="42.19"/>
    <n v="42.19"/>
    <n v="0"/>
    <n v="0"/>
    <n v="0"/>
    <n v="0"/>
    <n v="0"/>
    <n v="47.99"/>
    <n v="47.99"/>
    <n v="47.99"/>
    <n v="47.99"/>
    <n v="47.99"/>
    <n v="12"/>
    <n v="12"/>
    <n v="12"/>
    <n v="12"/>
    <n v="12"/>
    <n v="20"/>
    <n v="79"/>
    <n v="79"/>
    <n v="79"/>
    <n v="79"/>
  </r>
  <r>
    <n v="2290754"/>
    <x v="1184"/>
    <n v="20220307"/>
    <m/>
    <s v="INNERWEAR"/>
    <x v="468"/>
    <s v="BERMUDA-ALTA-MANTEIGA-CACAU"/>
    <n v="5569657"/>
    <x v="1184"/>
    <n v="1"/>
    <s v="IN-LINE (EXCL NR)"/>
    <s v="REPRESENTATIVE OFFER"/>
    <n v="0.70330000000000004"/>
    <m/>
    <n v="14.82"/>
    <m/>
    <m/>
    <n v="47.99"/>
    <n v="99.99"/>
    <n v="860"/>
    <n v="860"/>
    <n v="42"/>
    <s v="WORK IN PROGRESS"/>
    <n v="134731506"/>
    <s v="NO INCENTIVE"/>
    <s v="N"/>
    <s v="N"/>
    <s v="N"/>
    <s v="N"/>
    <x v="1"/>
    <n v="134731510"/>
    <n v="28"/>
    <n v="32"/>
    <n v="20230306"/>
    <s v="NET ITEM"/>
    <n v="15"/>
    <s v="Y"/>
    <s v="Tech rep lvl + Moda &amp; Casa + VGF2"/>
    <s v="FULL PAYMENT"/>
    <m/>
    <n v="29026.175599999999"/>
    <n v="16280.9756"/>
    <n v="64.87"/>
    <m/>
    <s v="BOXER SHORT"/>
    <s v="PANTIES/BRIEF"/>
    <s v="INTIMATE APPAREL"/>
    <s v="FEMALE"/>
    <s v="AVON"/>
    <s v="AVON"/>
    <n v="0"/>
    <n v="16"/>
    <n v="25"/>
    <s v="N"/>
    <s v="N"/>
    <n v="61110"/>
    <m/>
    <s v="N"/>
    <m/>
    <m/>
    <m/>
    <m/>
    <m/>
    <m/>
    <m/>
    <m/>
    <s v="N"/>
    <m/>
    <m/>
    <m/>
    <x v="0"/>
    <m/>
    <n v="42"/>
    <s v="MULTI CATEGORY - 1"/>
    <s v="N"/>
    <m/>
    <m/>
    <s v="N"/>
    <n v="20230306"/>
    <m/>
    <n v="134731506"/>
    <s v="MIXED"/>
    <s v="Tech rep lvl"/>
    <s v="Moda &amp; Casa"/>
    <n v="1"/>
    <m/>
    <n v="0"/>
    <n v="0"/>
    <n v="100"/>
    <n v="134731507"/>
    <n v="999"/>
    <n v="3"/>
    <x v="0"/>
    <x v="0"/>
    <n v="0.70330000000000004"/>
    <n v="0.70330000000000004"/>
    <n v="0.70330000000000004"/>
    <n v="0.70330000000000004"/>
    <n v="0.70330000000000004"/>
    <n v="47.99"/>
    <n v="47.99"/>
    <n v="47.99"/>
    <n v="47.99"/>
    <n v="47.99"/>
    <s v="Brasil + Moda &amp; Casa + VGF2"/>
    <s v="Bronze + Moda &amp; Casa + VGF2"/>
    <s v="Prata + Moda &amp; Casa + VGF2"/>
    <s v="Ouro + Moda &amp; Casa + VGF2"/>
    <s v="Estrela + Moda &amp; Casa + VGF2"/>
    <n v="15"/>
    <n v="15"/>
    <n v="15"/>
    <n v="15"/>
    <n v="15"/>
    <n v="42.19"/>
    <n v="42.19"/>
    <n v="42.19"/>
    <n v="42.19"/>
    <n v="42.19"/>
    <n v="0"/>
    <n v="0"/>
    <n v="0"/>
    <n v="0"/>
    <n v="0"/>
    <n v="47.99"/>
    <n v="47.99"/>
    <n v="47.99"/>
    <n v="47.99"/>
    <n v="47.99"/>
    <n v="12"/>
    <n v="12"/>
    <n v="12"/>
    <n v="12"/>
    <n v="12"/>
    <n v="20"/>
    <n v="79"/>
    <n v="79"/>
    <n v="79"/>
    <n v="79"/>
  </r>
  <r>
    <n v="2286475"/>
    <x v="1185"/>
    <n v="20220307"/>
    <m/>
    <s v="INNERWEAR"/>
    <x v="469"/>
    <s v="LEGGING MANTEIGA DE CACAU"/>
    <n v="5562405"/>
    <x v="1185"/>
    <n v="1"/>
    <s v="IN-LINE (EXCL NR)"/>
    <s v="REGULAR PRICE"/>
    <n v="0.5978"/>
    <m/>
    <n v="27.446999999999999"/>
    <m/>
    <m/>
    <n v="144.99"/>
    <n v="144.99"/>
    <n v="137"/>
    <n v="137"/>
    <n v="62"/>
    <s v="WORK IN PROGRESS"/>
    <n v="134731550"/>
    <s v="NO INCENTIVE"/>
    <s v="N"/>
    <s v="N"/>
    <s v="N"/>
    <s v="N"/>
    <x v="0"/>
    <n v="134731552"/>
    <n v="28"/>
    <n v="42"/>
    <n v="20230306"/>
    <s v="CUSTOMER"/>
    <n v="15"/>
    <s v="Y"/>
    <s v="Tech rep lvl + Moda &amp; Casa + VGF2"/>
    <s v="FULL PAYMENT"/>
    <m/>
    <n v="11874.477999999999"/>
    <n v="8114.2389999999996"/>
    <n v="73.08"/>
    <m/>
    <s v="INNERWEAR LEGGING"/>
    <s v="BOTTOMS"/>
    <s v="HOSIERY"/>
    <s v="FEMALE"/>
    <s v="BODY ILLUSIONS FRANCHISE"/>
    <s v="BODY ILLUSIONS"/>
    <n v="0"/>
    <n v="100"/>
    <n v="50"/>
    <s v="N"/>
    <s v="N"/>
    <n v="80591"/>
    <m/>
    <s v="N"/>
    <m/>
    <m/>
    <m/>
    <m/>
    <m/>
    <m/>
    <m/>
    <m/>
    <s v="N"/>
    <m/>
    <m/>
    <m/>
    <x v="0"/>
    <m/>
    <n v="62"/>
    <s v="INNER - CORPO A CORPO 2"/>
    <s v="N"/>
    <m/>
    <m/>
    <s v="N"/>
    <n v="20230306"/>
    <m/>
    <n v="134731550"/>
    <s v="MIXED"/>
    <s v="Tech rep lvl"/>
    <s v="Moda &amp; Casa"/>
    <n v="1"/>
    <m/>
    <n v="0"/>
    <n v="0"/>
    <n v="100"/>
    <n v="134731551"/>
    <n v="999"/>
    <n v="3"/>
    <x v="0"/>
    <x v="0"/>
    <n v="0.5978"/>
    <n v="0.5978"/>
    <n v="0.5978"/>
    <n v="0.5978"/>
    <n v="0.5978"/>
    <n v="144.99"/>
    <n v="144.99"/>
    <n v="144.99"/>
    <n v="144.99"/>
    <n v="144.99"/>
    <s v="Brasil + Moda &amp; Casa + VGF2"/>
    <s v="Bronze + Moda &amp; Casa + VGF2"/>
    <s v="Prata + Moda &amp; Casa + VGF2"/>
    <s v="Ouro + Moda &amp; Casa + VGF2"/>
    <s v="Estrela + Moda &amp; Casa + VGF2"/>
    <n v="15"/>
    <n v="15"/>
    <n v="15"/>
    <n v="15"/>
    <n v="15"/>
    <n v="42.19"/>
    <n v="42.19"/>
    <n v="42.19"/>
    <n v="42.19"/>
    <n v="42.19"/>
    <n v="0"/>
    <n v="0"/>
    <n v="0"/>
    <n v="0"/>
    <n v="0"/>
    <n v="123.2415"/>
    <n v="123.2415"/>
    <n v="123.2415"/>
    <n v="123.2415"/>
    <n v="123.2415"/>
    <n v="0"/>
    <n v="0"/>
    <n v="0"/>
    <n v="0"/>
    <n v="0"/>
    <n v="0"/>
    <n v="100"/>
    <n v="100"/>
    <n v="100"/>
    <n v="100"/>
  </r>
  <r>
    <n v="2286476"/>
    <x v="1186"/>
    <n v="20220307"/>
    <m/>
    <s v="INNERWEAR"/>
    <x v="469"/>
    <s v="LEGGING MANTEIGA DE CACAU"/>
    <n v="5562405"/>
    <x v="1186"/>
    <n v="1"/>
    <s v="IN-LINE (EXCL NR)"/>
    <s v="REGULAR PRICE"/>
    <n v="0.5978"/>
    <m/>
    <n v="27.446999999999999"/>
    <m/>
    <m/>
    <n v="144.99"/>
    <n v="144.99"/>
    <n v="218"/>
    <n v="218"/>
    <n v="62"/>
    <s v="WORK IN PROGRESS"/>
    <n v="134731550"/>
    <s v="NO INCENTIVE"/>
    <s v="N"/>
    <s v="N"/>
    <s v="N"/>
    <s v="N"/>
    <x v="0"/>
    <n v="134731553"/>
    <n v="28"/>
    <n v="42"/>
    <n v="20230306"/>
    <s v="CUSTOMER"/>
    <n v="15"/>
    <s v="Y"/>
    <s v="Tech rep lvl + Moda &amp; Casa + VGF2"/>
    <s v="FULL PAYMENT"/>
    <m/>
    <n v="18895.1548"/>
    <n v="12911.7088"/>
    <n v="73.08"/>
    <m/>
    <s v="INNERWEAR LEGGING"/>
    <s v="BOTTOMS"/>
    <s v="HOSIERY"/>
    <s v="FEMALE"/>
    <s v="BODY ILLUSIONS FRANCHISE"/>
    <s v="BODY ILLUSIONS"/>
    <n v="0"/>
    <n v="100"/>
    <n v="50"/>
    <s v="N"/>
    <s v="N"/>
    <n v="80592"/>
    <m/>
    <s v="N"/>
    <m/>
    <m/>
    <m/>
    <m/>
    <m/>
    <m/>
    <m/>
    <m/>
    <s v="N"/>
    <m/>
    <m/>
    <m/>
    <x v="0"/>
    <m/>
    <n v="62"/>
    <s v="INNER - CORPO A CORPO 2"/>
    <s v="N"/>
    <m/>
    <m/>
    <s v="N"/>
    <n v="20230306"/>
    <m/>
    <n v="134731550"/>
    <s v="MIXED"/>
    <s v="Tech rep lvl"/>
    <s v="Moda &amp; Casa"/>
    <n v="1"/>
    <m/>
    <n v="0"/>
    <n v="0"/>
    <n v="100"/>
    <n v="134731551"/>
    <n v="999"/>
    <n v="3"/>
    <x v="0"/>
    <x v="0"/>
    <n v="0.5978"/>
    <n v="0.5978"/>
    <n v="0.5978"/>
    <n v="0.5978"/>
    <n v="0.5978"/>
    <n v="144.99"/>
    <n v="144.99"/>
    <n v="144.99"/>
    <n v="144.99"/>
    <n v="144.99"/>
    <s v="Brasil + Moda &amp; Casa + VGF2"/>
    <s v="Bronze + Moda &amp; Casa + VGF2"/>
    <s v="Prata + Moda &amp; Casa + VGF2"/>
    <s v="Ouro + Moda &amp; Casa + VGF2"/>
    <s v="Estrela + Moda &amp; Casa + VGF2"/>
    <n v="15"/>
    <n v="15"/>
    <n v="15"/>
    <n v="15"/>
    <n v="15"/>
    <n v="42.19"/>
    <n v="42.19"/>
    <n v="42.19"/>
    <n v="42.19"/>
    <n v="42.19"/>
    <n v="0"/>
    <n v="0"/>
    <n v="0"/>
    <n v="0"/>
    <n v="0"/>
    <n v="123.2415"/>
    <n v="123.2415"/>
    <n v="123.2415"/>
    <n v="123.2415"/>
    <n v="123.2415"/>
    <n v="0"/>
    <n v="0"/>
    <n v="0"/>
    <n v="0"/>
    <n v="0"/>
    <n v="0"/>
    <n v="100"/>
    <n v="100"/>
    <n v="100"/>
    <n v="100"/>
  </r>
  <r>
    <n v="2302428"/>
    <x v="1187"/>
    <n v="20220315"/>
    <m/>
    <s v="INNERWEAR"/>
    <x v="470"/>
    <s v="TOP DIVERSIDADE"/>
    <n v="5591194"/>
    <x v="1187"/>
    <n v="1"/>
    <s v="IN-LINE (EXCL NR)"/>
    <s v="CROSS-OUT"/>
    <n v="0.5978"/>
    <m/>
    <n v="8.3480000000000008"/>
    <m/>
    <m/>
    <n v="34.99"/>
    <n v="49.99"/>
    <n v="123"/>
    <n v="123"/>
    <n v="63"/>
    <s v="WORK IN PROGRESS"/>
    <n v="134731620"/>
    <s v="NO INCENTIVE"/>
    <s v="N"/>
    <s v="N"/>
    <s v="N"/>
    <s v="N"/>
    <x v="0"/>
    <n v="134731624"/>
    <n v="28"/>
    <n v="42"/>
    <n v="20230306"/>
    <s v="CUSTOMER"/>
    <n v="15"/>
    <s v="Y"/>
    <s v="Tech rep lvl + Moda &amp; Casa + VGF2"/>
    <s v="FULL PAYMENT"/>
    <m/>
    <n v="2572.7937000000002"/>
    <n v="1545.9897000000001"/>
    <n v="66.08"/>
    <m/>
    <s v="WAIST CINCHER"/>
    <s v="SHAPEWEAR"/>
    <s v="INTIMATE APPAREL"/>
    <s v="FEMALE"/>
    <s v="AVON"/>
    <s v="AVON"/>
    <n v="1"/>
    <n v="100"/>
    <s v="8.33"/>
    <s v="N"/>
    <s v="N"/>
    <n v="46911"/>
    <m/>
    <s v="N"/>
    <m/>
    <m/>
    <m/>
    <m/>
    <m/>
    <m/>
    <m/>
    <m/>
    <s v="N"/>
    <m/>
    <m/>
    <m/>
    <x v="0"/>
    <m/>
    <n v="62"/>
    <s v="INNER - CORPO A CORPO 2"/>
    <s v="N"/>
    <m/>
    <m/>
    <s v="N"/>
    <n v="20230306"/>
    <m/>
    <n v="134731620"/>
    <s v="MIXED"/>
    <s v="Tech rep lvl"/>
    <s v="Moda &amp; Casa"/>
    <n v="1"/>
    <m/>
    <n v="0"/>
    <n v="0"/>
    <n v="100"/>
    <n v="134731621"/>
    <n v="999"/>
    <n v="3"/>
    <x v="0"/>
    <x v="0"/>
    <n v="0.5978"/>
    <n v="0.5978"/>
    <n v="0.5978"/>
    <n v="0.5978"/>
    <n v="0.5978"/>
    <n v="34.99"/>
    <n v="34.99"/>
    <n v="34.99"/>
    <n v="34.99"/>
    <n v="34.99"/>
    <s v="Brasil + Moda &amp; Casa + VGF2"/>
    <s v="Bronze + Moda &amp; Casa + VGF2"/>
    <s v="Prata + Moda &amp; Casa + VGF2"/>
    <s v="Ouro + Moda &amp; Casa + VGF2"/>
    <s v="Estrela + Moda &amp; Casa + VGF2"/>
    <n v="15"/>
    <n v="15"/>
    <n v="15"/>
    <n v="15"/>
    <n v="15"/>
    <n v="42.19"/>
    <n v="42.19"/>
    <n v="42.19"/>
    <n v="42.19"/>
    <n v="42.19"/>
    <n v="0"/>
    <n v="0"/>
    <n v="0"/>
    <n v="0"/>
    <n v="0"/>
    <n v="29.741499999999998"/>
    <n v="29.741499999999998"/>
    <n v="29.741499999999998"/>
    <n v="29.741499999999998"/>
    <n v="29.741499999999998"/>
    <n v="0"/>
    <n v="0"/>
    <n v="0"/>
    <n v="0"/>
    <n v="0"/>
    <n v="0"/>
    <n v="100"/>
    <n v="100"/>
    <n v="100"/>
    <n v="100"/>
  </r>
  <r>
    <n v="2302429"/>
    <x v="1188"/>
    <n v="20220315"/>
    <m/>
    <s v="INNERWEAR"/>
    <x v="470"/>
    <s v="TOP DIVERSIDADE"/>
    <n v="5591194"/>
    <x v="1188"/>
    <n v="1"/>
    <s v="IN-LINE (EXCL NR)"/>
    <s v="CROSS-OUT"/>
    <n v="0.5978"/>
    <m/>
    <n v="8.3480000000000008"/>
    <m/>
    <m/>
    <n v="34.99"/>
    <n v="49.99"/>
    <n v="345"/>
    <n v="345"/>
    <n v="63"/>
    <s v="WORK IN PROGRESS"/>
    <n v="134731620"/>
    <s v="NO INCENTIVE"/>
    <s v="N"/>
    <s v="N"/>
    <s v="N"/>
    <s v="N"/>
    <x v="0"/>
    <n v="134731625"/>
    <n v="28"/>
    <n v="42"/>
    <n v="20230306"/>
    <s v="CUSTOMER"/>
    <n v="15"/>
    <s v="Y"/>
    <s v="Tech rep lvl + Moda &amp; Casa + VGF2"/>
    <s v="FULL PAYMENT"/>
    <m/>
    <n v="7216.3725999999997"/>
    <n v="4336.3126000000002"/>
    <n v="66.08"/>
    <m/>
    <s v="WAIST CINCHER"/>
    <s v="SHAPEWEAR"/>
    <s v="INTIMATE APPAREL"/>
    <s v="FEMALE"/>
    <s v="AVON"/>
    <s v="AVON"/>
    <n v="1"/>
    <n v="100"/>
    <s v="8.33"/>
    <s v="N"/>
    <s v="N"/>
    <n v="46925"/>
    <m/>
    <s v="N"/>
    <m/>
    <m/>
    <m/>
    <m/>
    <m/>
    <m/>
    <m/>
    <m/>
    <s v="N"/>
    <m/>
    <m/>
    <m/>
    <x v="0"/>
    <m/>
    <n v="62"/>
    <s v="INNER - CORPO A CORPO 2"/>
    <s v="N"/>
    <m/>
    <m/>
    <s v="N"/>
    <n v="20230306"/>
    <m/>
    <n v="134731620"/>
    <s v="MIXED"/>
    <s v="Tech rep lvl"/>
    <s v="Moda &amp; Casa"/>
    <n v="1"/>
    <m/>
    <n v="0"/>
    <n v="0"/>
    <n v="100"/>
    <n v="134731621"/>
    <n v="999"/>
    <n v="3"/>
    <x v="0"/>
    <x v="0"/>
    <n v="0.5978"/>
    <n v="0.5978"/>
    <n v="0.5978"/>
    <n v="0.5978"/>
    <n v="0.5978"/>
    <n v="34.99"/>
    <n v="34.99"/>
    <n v="34.99"/>
    <n v="34.99"/>
    <n v="34.99"/>
    <s v="Brasil + Moda &amp; Casa + VGF2"/>
    <s v="Bronze + Moda &amp; Casa + VGF2"/>
    <s v="Prata + Moda &amp; Casa + VGF2"/>
    <s v="Ouro + Moda &amp; Casa + VGF2"/>
    <s v="Estrela + Moda &amp; Casa + VGF2"/>
    <n v="15"/>
    <n v="15"/>
    <n v="15"/>
    <n v="15"/>
    <n v="15"/>
    <n v="42.19"/>
    <n v="42.19"/>
    <n v="42.19"/>
    <n v="42.19"/>
    <n v="42.19"/>
    <n v="0"/>
    <n v="0"/>
    <n v="0"/>
    <n v="0"/>
    <n v="0"/>
    <n v="29.741499999999998"/>
    <n v="29.741499999999998"/>
    <n v="29.741499999999998"/>
    <n v="29.741499999999998"/>
    <n v="29.741499999999998"/>
    <n v="0"/>
    <n v="0"/>
    <n v="0"/>
    <n v="0"/>
    <n v="0"/>
    <n v="0"/>
    <n v="100"/>
    <n v="100"/>
    <n v="100"/>
    <n v="100"/>
  </r>
  <r>
    <n v="2308723"/>
    <x v="1189"/>
    <n v="20220315"/>
    <m/>
    <s v="INNERWEAR"/>
    <x v="470"/>
    <s v="TOP DIVERSIDADE"/>
    <n v="5591194"/>
    <x v="1189"/>
    <n v="1"/>
    <s v="IN-LINE (EXCL NR)"/>
    <s v="CROSS-OUT"/>
    <n v="0.5978"/>
    <m/>
    <n v="8.3480000000000008"/>
    <m/>
    <m/>
    <n v="34.99"/>
    <n v="49.99"/>
    <n v="213"/>
    <n v="213"/>
    <n v="63"/>
    <s v="WORK IN PROGRESS"/>
    <n v="134731620"/>
    <s v="NO INCENTIVE"/>
    <s v="N"/>
    <s v="N"/>
    <s v="N"/>
    <s v="N"/>
    <x v="0"/>
    <n v="134731629"/>
    <n v="28"/>
    <n v="42"/>
    <n v="20230306"/>
    <s v="CUSTOMER"/>
    <n v="15"/>
    <s v="Y"/>
    <s v="Tech rep lvl + Moda &amp; Casa + VGF2"/>
    <s v="FULL PAYMENT"/>
    <m/>
    <n v="4455.3257000000003"/>
    <n v="2677.2017000000001"/>
    <n v="66.08"/>
    <m/>
    <s v="WAIST CINCHER"/>
    <s v="SHAPEWEAR"/>
    <s v="INTIMATE APPAREL"/>
    <s v="FEMALE"/>
    <s v="AVON"/>
    <s v="AVON"/>
    <n v="1"/>
    <n v="100"/>
    <s v="8.33"/>
    <s v="N"/>
    <s v="N"/>
    <n v="80235"/>
    <m/>
    <s v="N"/>
    <m/>
    <m/>
    <m/>
    <m/>
    <m/>
    <m/>
    <m/>
    <m/>
    <s v="N"/>
    <m/>
    <m/>
    <m/>
    <x v="0"/>
    <m/>
    <n v="62"/>
    <s v="INNER - CORPO A CORPO 2"/>
    <s v="N"/>
    <m/>
    <m/>
    <s v="N"/>
    <n v="20230306"/>
    <m/>
    <n v="134731620"/>
    <s v="MIXED"/>
    <s v="Tech rep lvl"/>
    <s v="Moda &amp; Casa"/>
    <n v="1"/>
    <m/>
    <n v="0"/>
    <n v="0"/>
    <n v="100"/>
    <n v="134731621"/>
    <n v="999"/>
    <n v="3"/>
    <x v="0"/>
    <x v="0"/>
    <n v="0.5978"/>
    <n v="0.5978"/>
    <n v="0.5978"/>
    <n v="0.5978"/>
    <n v="0.5978"/>
    <n v="34.99"/>
    <n v="34.99"/>
    <n v="34.99"/>
    <n v="34.99"/>
    <n v="34.99"/>
    <s v="Brasil + Moda &amp; Casa + VGF2"/>
    <s v="Bronze + Moda &amp; Casa + VGF2"/>
    <s v="Prata + Moda &amp; Casa + VGF2"/>
    <s v="Ouro + Moda &amp; Casa + VGF2"/>
    <s v="Estrela + Moda &amp; Casa + VGF2"/>
    <n v="15"/>
    <n v="15"/>
    <n v="15"/>
    <n v="15"/>
    <n v="15"/>
    <n v="42.19"/>
    <n v="42.19"/>
    <n v="42.19"/>
    <n v="42.19"/>
    <n v="42.19"/>
    <n v="0"/>
    <n v="0"/>
    <n v="0"/>
    <n v="0"/>
    <n v="0"/>
    <n v="29.741499999999998"/>
    <n v="29.741499999999998"/>
    <n v="29.741499999999998"/>
    <n v="29.741499999999998"/>
    <n v="29.741499999999998"/>
    <n v="0"/>
    <n v="0"/>
    <n v="0"/>
    <n v="0"/>
    <n v="0"/>
    <n v="0"/>
    <n v="100"/>
    <n v="100"/>
    <n v="100"/>
    <n v="100"/>
  </r>
  <r>
    <n v="2308724"/>
    <x v="1190"/>
    <n v="20220315"/>
    <m/>
    <s v="INNERWEAR"/>
    <x v="470"/>
    <s v="TOP DIVERSIDADE"/>
    <n v="5591194"/>
    <x v="1190"/>
    <n v="1"/>
    <s v="IN-LINE (EXCL NR)"/>
    <s v="CROSS-OUT"/>
    <n v="0.5978"/>
    <m/>
    <n v="8.3480000000000008"/>
    <m/>
    <m/>
    <n v="34.99"/>
    <n v="49.99"/>
    <n v="188"/>
    <n v="188"/>
    <n v="63"/>
    <s v="WORK IN PROGRESS"/>
    <n v="134731620"/>
    <s v="NO INCENTIVE"/>
    <s v="N"/>
    <s v="N"/>
    <s v="N"/>
    <s v="N"/>
    <x v="0"/>
    <n v="134731632"/>
    <n v="28"/>
    <n v="42"/>
    <n v="20230306"/>
    <s v="CUSTOMER"/>
    <n v="15"/>
    <s v="Y"/>
    <s v="Tech rep lvl + Moda &amp; Casa + VGF2"/>
    <s v="FULL PAYMENT"/>
    <m/>
    <n v="3932.4000999999998"/>
    <n v="2362.9760999999999"/>
    <n v="66.08"/>
    <m/>
    <s v="WAIST CINCHER"/>
    <s v="SHAPEWEAR"/>
    <s v="INTIMATE APPAREL"/>
    <s v="FEMALE"/>
    <s v="AVON"/>
    <s v="AVON"/>
    <n v="1"/>
    <n v="100"/>
    <s v="8.33"/>
    <s v="N"/>
    <s v="N"/>
    <n v="80252"/>
    <m/>
    <s v="N"/>
    <m/>
    <m/>
    <m/>
    <m/>
    <m/>
    <m/>
    <m/>
    <m/>
    <s v="N"/>
    <m/>
    <m/>
    <m/>
    <x v="0"/>
    <m/>
    <n v="62"/>
    <s v="INNER - CORPO A CORPO 2"/>
    <s v="N"/>
    <m/>
    <m/>
    <s v="N"/>
    <n v="20230306"/>
    <m/>
    <n v="134731620"/>
    <s v="MIXED"/>
    <s v="Tech rep lvl"/>
    <s v="Moda &amp; Casa"/>
    <n v="1"/>
    <m/>
    <n v="0"/>
    <n v="0"/>
    <n v="100"/>
    <n v="134731621"/>
    <n v="999"/>
    <n v="3"/>
    <x v="0"/>
    <x v="0"/>
    <n v="0.5978"/>
    <n v="0.5978"/>
    <n v="0.5978"/>
    <n v="0.5978"/>
    <n v="0.5978"/>
    <n v="34.99"/>
    <n v="34.99"/>
    <n v="34.99"/>
    <n v="34.99"/>
    <n v="34.99"/>
    <s v="Brasil + Moda &amp; Casa + VGF2"/>
    <s v="Bronze + Moda &amp; Casa + VGF2"/>
    <s v="Prata + Moda &amp; Casa + VGF2"/>
    <s v="Ouro + Moda &amp; Casa + VGF2"/>
    <s v="Estrela + Moda &amp; Casa + VGF2"/>
    <n v="15"/>
    <n v="15"/>
    <n v="15"/>
    <n v="15"/>
    <n v="15"/>
    <n v="42.19"/>
    <n v="42.19"/>
    <n v="42.19"/>
    <n v="42.19"/>
    <n v="42.19"/>
    <n v="0"/>
    <n v="0"/>
    <n v="0"/>
    <n v="0"/>
    <n v="0"/>
    <n v="29.741499999999998"/>
    <n v="29.741499999999998"/>
    <n v="29.741499999999998"/>
    <n v="29.741499999999998"/>
    <n v="29.741499999999998"/>
    <n v="0"/>
    <n v="0"/>
    <n v="0"/>
    <n v="0"/>
    <n v="0"/>
    <n v="0"/>
    <n v="100"/>
    <n v="100"/>
    <n v="100"/>
    <n v="100"/>
  </r>
  <r>
    <n v="2308725"/>
    <x v="1191"/>
    <n v="20220315"/>
    <m/>
    <s v="INNERWEAR"/>
    <x v="470"/>
    <s v="TOP DIVERSIDADE"/>
    <n v="5591194"/>
    <x v="1191"/>
    <n v="1"/>
    <s v="IN-LINE (EXCL NR)"/>
    <s v="CROSS-OUT"/>
    <n v="0.5978"/>
    <m/>
    <n v="8.3480000000000008"/>
    <m/>
    <m/>
    <n v="34.99"/>
    <n v="49.99"/>
    <n v="520"/>
    <n v="520"/>
    <n v="63"/>
    <s v="WORK IN PROGRESS"/>
    <n v="134731620"/>
    <s v="NO INCENTIVE"/>
    <s v="N"/>
    <s v="N"/>
    <s v="N"/>
    <s v="N"/>
    <x v="0"/>
    <n v="134731633"/>
    <n v="28"/>
    <n v="42"/>
    <n v="20230306"/>
    <s v="CUSTOMER"/>
    <n v="15"/>
    <s v="Y"/>
    <s v="Tech rep lvl + Moda &amp; Casa + VGF2"/>
    <s v="FULL PAYMENT"/>
    <m/>
    <n v="10876.8514"/>
    <n v="6535.8914000000004"/>
    <n v="66.08"/>
    <m/>
    <s v="WAIST CINCHER"/>
    <s v="SHAPEWEAR"/>
    <s v="INTIMATE APPAREL"/>
    <s v="FEMALE"/>
    <s v="AVON"/>
    <s v="AVON"/>
    <n v="1"/>
    <n v="100"/>
    <s v="8.33"/>
    <s v="N"/>
    <s v="N"/>
    <n v="80264"/>
    <m/>
    <s v="N"/>
    <m/>
    <m/>
    <m/>
    <m/>
    <m/>
    <m/>
    <m/>
    <m/>
    <s v="N"/>
    <m/>
    <m/>
    <m/>
    <x v="0"/>
    <m/>
    <n v="62"/>
    <s v="INNER - CORPO A CORPO 2"/>
    <s v="N"/>
    <m/>
    <m/>
    <s v="N"/>
    <n v="20230306"/>
    <m/>
    <n v="134731620"/>
    <s v="MIXED"/>
    <s v="Tech rep lvl"/>
    <s v="Moda &amp; Casa"/>
    <n v="1"/>
    <m/>
    <n v="0"/>
    <n v="0"/>
    <n v="100"/>
    <n v="134731621"/>
    <n v="999"/>
    <n v="3"/>
    <x v="0"/>
    <x v="0"/>
    <n v="0.5978"/>
    <n v="0.5978"/>
    <n v="0.5978"/>
    <n v="0.5978"/>
    <n v="0.5978"/>
    <n v="34.99"/>
    <n v="34.99"/>
    <n v="34.99"/>
    <n v="34.99"/>
    <n v="34.99"/>
    <s v="Brasil + Moda &amp; Casa + VGF2"/>
    <s v="Bronze + Moda &amp; Casa + VGF2"/>
    <s v="Prata + Moda &amp; Casa + VGF2"/>
    <s v="Ouro + Moda &amp; Casa + VGF2"/>
    <s v="Estrela + Moda &amp; Casa + VGF2"/>
    <n v="15"/>
    <n v="15"/>
    <n v="15"/>
    <n v="15"/>
    <n v="15"/>
    <n v="42.19"/>
    <n v="42.19"/>
    <n v="42.19"/>
    <n v="42.19"/>
    <n v="42.19"/>
    <n v="0"/>
    <n v="0"/>
    <n v="0"/>
    <n v="0"/>
    <n v="0"/>
    <n v="29.741499999999998"/>
    <n v="29.741499999999998"/>
    <n v="29.741499999999998"/>
    <n v="29.741499999999998"/>
    <n v="29.741499999999998"/>
    <n v="0"/>
    <n v="0"/>
    <n v="0"/>
    <n v="0"/>
    <n v="0"/>
    <n v="0"/>
    <n v="100"/>
    <n v="100"/>
    <n v="100"/>
    <n v="100"/>
  </r>
  <r>
    <n v="2308726"/>
    <x v="1192"/>
    <n v="20220315"/>
    <m/>
    <s v="INNERWEAR"/>
    <x v="470"/>
    <s v="TOP DIVERSIDADE"/>
    <n v="5591194"/>
    <x v="1192"/>
    <n v="1"/>
    <s v="IN-LINE (EXCL NR)"/>
    <s v="CROSS-OUT"/>
    <n v="0.5978"/>
    <m/>
    <n v="8.3480000000000008"/>
    <m/>
    <m/>
    <n v="34.99"/>
    <n v="49.99"/>
    <n v="391"/>
    <n v="391"/>
    <n v="63"/>
    <s v="WORK IN PROGRESS"/>
    <n v="134731620"/>
    <s v="NO INCENTIVE"/>
    <s v="N"/>
    <s v="N"/>
    <s v="N"/>
    <s v="N"/>
    <x v="0"/>
    <n v="134731622"/>
    <n v="28"/>
    <n v="42"/>
    <n v="20230306"/>
    <s v="CUSTOMER"/>
    <n v="15"/>
    <s v="Y"/>
    <s v="Tech rep lvl + Moda &amp; Casa + VGF2"/>
    <s v="FULL PAYMENT"/>
    <m/>
    <n v="8178.5555999999997"/>
    <n v="4914.4876000000004"/>
    <n v="66.08"/>
    <m/>
    <s v="WAIST CINCHER"/>
    <s v="SHAPEWEAR"/>
    <s v="INTIMATE APPAREL"/>
    <s v="FEMALE"/>
    <s v="AVON"/>
    <s v="AVON"/>
    <n v="1"/>
    <n v="100"/>
    <s v="8.33"/>
    <s v="N"/>
    <s v="N"/>
    <n v="80284"/>
    <m/>
    <s v="N"/>
    <m/>
    <m/>
    <m/>
    <m/>
    <m/>
    <m/>
    <m/>
    <m/>
    <s v="N"/>
    <m/>
    <m/>
    <m/>
    <x v="0"/>
    <m/>
    <n v="62"/>
    <s v="INNER - CORPO A CORPO 2"/>
    <s v="N"/>
    <m/>
    <m/>
    <s v="N"/>
    <n v="20230306"/>
    <m/>
    <n v="134731620"/>
    <s v="MIXED"/>
    <s v="Tech rep lvl"/>
    <s v="Moda &amp; Casa"/>
    <n v="1"/>
    <m/>
    <n v="0"/>
    <n v="0"/>
    <n v="100"/>
    <n v="134731621"/>
    <n v="999"/>
    <n v="3"/>
    <x v="0"/>
    <x v="0"/>
    <n v="0.5978"/>
    <n v="0.5978"/>
    <n v="0.5978"/>
    <n v="0.5978"/>
    <n v="0.5978"/>
    <n v="34.99"/>
    <n v="34.99"/>
    <n v="34.99"/>
    <n v="34.99"/>
    <n v="34.99"/>
    <s v="Brasil + Moda &amp; Casa + VGF2"/>
    <s v="Bronze + Moda &amp; Casa + VGF2"/>
    <s v="Prata + Moda &amp; Casa + VGF2"/>
    <s v="Ouro + Moda &amp; Casa + VGF2"/>
    <s v="Estrela + Moda &amp; Casa + VGF2"/>
    <n v="15"/>
    <n v="15"/>
    <n v="15"/>
    <n v="15"/>
    <n v="15"/>
    <n v="42.19"/>
    <n v="42.19"/>
    <n v="42.19"/>
    <n v="42.19"/>
    <n v="42.19"/>
    <n v="0"/>
    <n v="0"/>
    <n v="0"/>
    <n v="0"/>
    <n v="0"/>
    <n v="29.741499999999998"/>
    <n v="29.741499999999998"/>
    <n v="29.741499999999998"/>
    <n v="29.741499999999998"/>
    <n v="29.741499999999998"/>
    <n v="0"/>
    <n v="0"/>
    <n v="0"/>
    <n v="0"/>
    <n v="0"/>
    <n v="0"/>
    <n v="100"/>
    <n v="100"/>
    <n v="100"/>
    <n v="100"/>
  </r>
  <r>
    <n v="2308727"/>
    <x v="1193"/>
    <n v="20220315"/>
    <m/>
    <s v="INNERWEAR"/>
    <x v="470"/>
    <s v="TOP DIVERSIDADE"/>
    <n v="5591194"/>
    <x v="1193"/>
    <n v="1"/>
    <s v="IN-LINE (EXCL NR)"/>
    <s v="CROSS-OUT"/>
    <n v="0.5978"/>
    <m/>
    <n v="8.3480000000000008"/>
    <m/>
    <m/>
    <n v="34.99"/>
    <n v="49.99"/>
    <n v="42"/>
    <n v="42"/>
    <n v="63"/>
    <s v="WORK IN PROGRESS"/>
    <n v="134731620"/>
    <s v="NO INCENTIVE"/>
    <s v="N"/>
    <s v="N"/>
    <s v="N"/>
    <s v="N"/>
    <x v="0"/>
    <n v="134731628"/>
    <n v="28"/>
    <n v="42"/>
    <n v="20230306"/>
    <s v="CUSTOMER"/>
    <n v="15"/>
    <s v="Y"/>
    <s v="Tech rep lvl + Moda &amp; Casa + VGF2"/>
    <s v="FULL PAYMENT"/>
    <m/>
    <n v="878.51490000000001"/>
    <n v="527.89890000000003"/>
    <n v="66.08"/>
    <m/>
    <s v="WAIST CINCHER"/>
    <s v="SHAPEWEAR"/>
    <s v="INTIMATE APPAREL"/>
    <s v="FEMALE"/>
    <s v="AVON"/>
    <s v="AVON"/>
    <n v="1"/>
    <n v="100"/>
    <s v="8.33"/>
    <s v="N"/>
    <s v="N"/>
    <n v="80319"/>
    <m/>
    <s v="N"/>
    <m/>
    <m/>
    <m/>
    <m/>
    <m/>
    <m/>
    <m/>
    <m/>
    <s v="N"/>
    <m/>
    <m/>
    <m/>
    <x v="0"/>
    <m/>
    <n v="62"/>
    <s v="INNER - CORPO A CORPO 2"/>
    <s v="N"/>
    <m/>
    <m/>
    <s v="N"/>
    <n v="20230306"/>
    <m/>
    <n v="134731620"/>
    <s v="MIXED"/>
    <s v="Tech rep lvl"/>
    <s v="Moda &amp; Casa"/>
    <n v="1"/>
    <m/>
    <n v="0"/>
    <n v="0"/>
    <n v="100"/>
    <n v="134731621"/>
    <n v="999"/>
    <n v="3"/>
    <x v="0"/>
    <x v="0"/>
    <n v="0.5978"/>
    <n v="0.5978"/>
    <n v="0.5978"/>
    <n v="0.5978"/>
    <n v="0.5978"/>
    <n v="34.99"/>
    <n v="34.99"/>
    <n v="34.99"/>
    <n v="34.99"/>
    <n v="34.99"/>
    <s v="Brasil + Moda &amp; Casa + VGF2"/>
    <s v="Bronze + Moda &amp; Casa + VGF2"/>
    <s v="Prata + Moda &amp; Casa + VGF2"/>
    <s v="Ouro + Moda &amp; Casa + VGF2"/>
    <s v="Estrela + Moda &amp; Casa + VGF2"/>
    <n v="15"/>
    <n v="15"/>
    <n v="15"/>
    <n v="15"/>
    <n v="15"/>
    <n v="42.19"/>
    <n v="42.19"/>
    <n v="42.19"/>
    <n v="42.19"/>
    <n v="42.19"/>
    <n v="0"/>
    <n v="0"/>
    <n v="0"/>
    <n v="0"/>
    <n v="0"/>
    <n v="29.741499999999998"/>
    <n v="29.741499999999998"/>
    <n v="29.741499999999998"/>
    <n v="29.741499999999998"/>
    <n v="29.741499999999998"/>
    <n v="0"/>
    <n v="0"/>
    <n v="0"/>
    <n v="0"/>
    <n v="0"/>
    <n v="0"/>
    <n v="100"/>
    <n v="100"/>
    <n v="100"/>
    <n v="100"/>
  </r>
  <r>
    <n v="2308728"/>
    <x v="1194"/>
    <n v="20220315"/>
    <m/>
    <s v="INNERWEAR"/>
    <x v="470"/>
    <s v="TOP DIVERSIDADE"/>
    <n v="5591194"/>
    <x v="1194"/>
    <n v="1"/>
    <s v="IN-LINE (EXCL NR)"/>
    <s v="CROSS-OUT"/>
    <n v="0.5978"/>
    <m/>
    <n v="8.3480000000000008"/>
    <m/>
    <m/>
    <n v="34.99"/>
    <n v="49.99"/>
    <n v="94"/>
    <n v="94"/>
    <n v="63"/>
    <s v="WORK IN PROGRESS"/>
    <n v="134731620"/>
    <s v="NO INCENTIVE"/>
    <s v="N"/>
    <s v="N"/>
    <s v="N"/>
    <s v="N"/>
    <x v="0"/>
    <n v="134731626"/>
    <n v="28"/>
    <n v="42"/>
    <n v="20230306"/>
    <s v="CUSTOMER"/>
    <n v="15"/>
    <s v="Y"/>
    <s v="Tech rep lvl + Moda &amp; Casa + VGF2"/>
    <s v="FULL PAYMENT"/>
    <m/>
    <n v="1966.2001"/>
    <n v="1181.4881"/>
    <n v="66.08"/>
    <m/>
    <s v="WAIST CINCHER"/>
    <s v="SHAPEWEAR"/>
    <s v="INTIMATE APPAREL"/>
    <s v="FEMALE"/>
    <s v="AVON"/>
    <s v="AVON"/>
    <n v="1"/>
    <n v="100"/>
    <s v="8.33"/>
    <s v="N"/>
    <s v="N"/>
    <n v="80320"/>
    <m/>
    <s v="N"/>
    <m/>
    <m/>
    <m/>
    <m/>
    <m/>
    <m/>
    <m/>
    <m/>
    <s v="N"/>
    <m/>
    <m/>
    <m/>
    <x v="0"/>
    <m/>
    <n v="62"/>
    <s v="INNER - CORPO A CORPO 2"/>
    <s v="N"/>
    <m/>
    <m/>
    <s v="N"/>
    <n v="20230306"/>
    <m/>
    <n v="134731620"/>
    <s v="MIXED"/>
    <s v="Tech rep lvl"/>
    <s v="Moda &amp; Casa"/>
    <n v="1"/>
    <m/>
    <n v="0"/>
    <n v="0"/>
    <n v="100"/>
    <n v="134731621"/>
    <n v="999"/>
    <n v="3"/>
    <x v="0"/>
    <x v="0"/>
    <n v="0.5978"/>
    <n v="0.5978"/>
    <n v="0.5978"/>
    <n v="0.5978"/>
    <n v="0.5978"/>
    <n v="34.99"/>
    <n v="34.99"/>
    <n v="34.99"/>
    <n v="34.99"/>
    <n v="34.99"/>
    <s v="Brasil + Moda &amp; Casa + VGF2"/>
    <s v="Bronze + Moda &amp; Casa + VGF2"/>
    <s v="Prata + Moda &amp; Casa + VGF2"/>
    <s v="Ouro + Moda &amp; Casa + VGF2"/>
    <s v="Estrela + Moda &amp; Casa + VGF2"/>
    <n v="15"/>
    <n v="15"/>
    <n v="15"/>
    <n v="15"/>
    <n v="15"/>
    <n v="42.19"/>
    <n v="42.19"/>
    <n v="42.19"/>
    <n v="42.19"/>
    <n v="42.19"/>
    <n v="0"/>
    <n v="0"/>
    <n v="0"/>
    <n v="0"/>
    <n v="0"/>
    <n v="29.741499999999998"/>
    <n v="29.741499999999998"/>
    <n v="29.741499999999998"/>
    <n v="29.741499999999998"/>
    <n v="29.741499999999998"/>
    <n v="0"/>
    <n v="0"/>
    <n v="0"/>
    <n v="0"/>
    <n v="0"/>
    <n v="0"/>
    <n v="100"/>
    <n v="100"/>
    <n v="100"/>
    <n v="100"/>
  </r>
  <r>
    <n v="2308729"/>
    <x v="1195"/>
    <n v="20220315"/>
    <m/>
    <s v="INNERWEAR"/>
    <x v="470"/>
    <s v="TOP DIVERSIDADE"/>
    <n v="5591194"/>
    <x v="1195"/>
    <n v="1"/>
    <s v="IN-LINE (EXCL NR)"/>
    <s v="CROSS-OUT"/>
    <n v="0.5978"/>
    <m/>
    <n v="8.3480000000000008"/>
    <m/>
    <m/>
    <n v="34.99"/>
    <n v="49.99"/>
    <n v="100"/>
    <n v="100"/>
    <n v="63"/>
    <s v="WORK IN PROGRESS"/>
    <n v="134731620"/>
    <s v="NO INCENTIVE"/>
    <s v="N"/>
    <s v="N"/>
    <s v="N"/>
    <s v="N"/>
    <x v="0"/>
    <n v="134731631"/>
    <n v="28"/>
    <n v="42"/>
    <n v="20230306"/>
    <s v="CUSTOMER"/>
    <n v="15"/>
    <s v="Y"/>
    <s v="Tech rep lvl + Moda &amp; Casa + VGF2"/>
    <s v="FULL PAYMENT"/>
    <m/>
    <n v="2091.7022000000002"/>
    <n v="1256.9022"/>
    <n v="66.08"/>
    <m/>
    <s v="WAIST CINCHER"/>
    <s v="SHAPEWEAR"/>
    <s v="INTIMATE APPAREL"/>
    <s v="FEMALE"/>
    <s v="AVON"/>
    <s v="AVON"/>
    <n v="1"/>
    <n v="100"/>
    <s v="8.33"/>
    <s v="N"/>
    <s v="N"/>
    <n v="80344"/>
    <m/>
    <s v="N"/>
    <m/>
    <m/>
    <m/>
    <m/>
    <m/>
    <m/>
    <m/>
    <m/>
    <s v="N"/>
    <m/>
    <m/>
    <m/>
    <x v="0"/>
    <m/>
    <n v="62"/>
    <s v="INNER - CORPO A CORPO 2"/>
    <s v="N"/>
    <m/>
    <m/>
    <s v="N"/>
    <n v="20230306"/>
    <m/>
    <n v="134731620"/>
    <s v="MIXED"/>
    <s v="Tech rep lvl"/>
    <s v="Moda &amp; Casa"/>
    <n v="1"/>
    <m/>
    <n v="0"/>
    <n v="0"/>
    <n v="100"/>
    <n v="134731621"/>
    <n v="999"/>
    <n v="3"/>
    <x v="0"/>
    <x v="0"/>
    <n v="0.5978"/>
    <n v="0.5978"/>
    <n v="0.5978"/>
    <n v="0.5978"/>
    <n v="0.5978"/>
    <n v="34.99"/>
    <n v="34.99"/>
    <n v="34.99"/>
    <n v="34.99"/>
    <n v="34.99"/>
    <s v="Brasil + Moda &amp; Casa + VGF2"/>
    <s v="Bronze + Moda &amp; Casa + VGF2"/>
    <s v="Prata + Moda &amp; Casa + VGF2"/>
    <s v="Ouro + Moda &amp; Casa + VGF2"/>
    <s v="Estrela + Moda &amp; Casa + VGF2"/>
    <n v="15"/>
    <n v="15"/>
    <n v="15"/>
    <n v="15"/>
    <n v="15"/>
    <n v="42.19"/>
    <n v="42.19"/>
    <n v="42.19"/>
    <n v="42.19"/>
    <n v="42.19"/>
    <n v="0"/>
    <n v="0"/>
    <n v="0"/>
    <n v="0"/>
    <n v="0"/>
    <n v="29.741499999999998"/>
    <n v="29.741499999999998"/>
    <n v="29.741499999999998"/>
    <n v="29.741499999999998"/>
    <n v="29.741499999999998"/>
    <n v="0"/>
    <n v="0"/>
    <n v="0"/>
    <n v="0"/>
    <n v="0"/>
    <n v="0"/>
    <n v="100"/>
    <n v="100"/>
    <n v="100"/>
    <n v="100"/>
  </r>
  <r>
    <n v="2308730"/>
    <x v="1196"/>
    <n v="20220315"/>
    <m/>
    <s v="INNERWEAR"/>
    <x v="470"/>
    <s v="TOP DIVERSIDADE"/>
    <n v="5591194"/>
    <x v="1196"/>
    <n v="1"/>
    <s v="IN-LINE (EXCL NR)"/>
    <s v="CROSS-OUT"/>
    <n v="0.5978"/>
    <m/>
    <n v="8.3480000000000008"/>
    <m/>
    <m/>
    <n v="34.99"/>
    <n v="49.99"/>
    <n v="54"/>
    <n v="54"/>
    <n v="63"/>
    <s v="WORK IN PROGRESS"/>
    <n v="134731620"/>
    <s v="NO INCENTIVE"/>
    <s v="N"/>
    <s v="N"/>
    <s v="N"/>
    <s v="N"/>
    <x v="0"/>
    <n v="134731623"/>
    <n v="28"/>
    <n v="42"/>
    <n v="20230306"/>
    <s v="CUSTOMER"/>
    <n v="15"/>
    <s v="Y"/>
    <s v="Tech rep lvl + Moda &amp; Casa + VGF2"/>
    <s v="FULL PAYMENT"/>
    <m/>
    <n v="1129.5192"/>
    <n v="678.72720000000004"/>
    <n v="66.08"/>
    <m/>
    <s v="WAIST CINCHER"/>
    <s v="SHAPEWEAR"/>
    <s v="INTIMATE APPAREL"/>
    <s v="FEMALE"/>
    <s v="AVON"/>
    <s v="AVON"/>
    <n v="1"/>
    <n v="100"/>
    <s v="8.33"/>
    <s v="N"/>
    <s v="N"/>
    <n v="80345"/>
    <m/>
    <s v="N"/>
    <m/>
    <m/>
    <m/>
    <m/>
    <m/>
    <m/>
    <m/>
    <m/>
    <s v="N"/>
    <m/>
    <m/>
    <m/>
    <x v="0"/>
    <m/>
    <n v="62"/>
    <s v="INNER - CORPO A CORPO 2"/>
    <s v="N"/>
    <m/>
    <m/>
    <s v="N"/>
    <n v="20230306"/>
    <m/>
    <n v="134731620"/>
    <s v="MIXED"/>
    <s v="Tech rep lvl"/>
    <s v="Moda &amp; Casa"/>
    <n v="1"/>
    <m/>
    <n v="0"/>
    <n v="0"/>
    <n v="100"/>
    <n v="134731621"/>
    <n v="999"/>
    <n v="3"/>
    <x v="0"/>
    <x v="0"/>
    <n v="0.5978"/>
    <n v="0.5978"/>
    <n v="0.5978"/>
    <n v="0.5978"/>
    <n v="0.5978"/>
    <n v="34.99"/>
    <n v="34.99"/>
    <n v="34.99"/>
    <n v="34.99"/>
    <n v="34.99"/>
    <s v="Brasil + Moda &amp; Casa + VGF2"/>
    <s v="Bronze + Moda &amp; Casa + VGF2"/>
    <s v="Prata + Moda &amp; Casa + VGF2"/>
    <s v="Ouro + Moda &amp; Casa + VGF2"/>
    <s v="Estrela + Moda &amp; Casa + VGF2"/>
    <n v="15"/>
    <n v="15"/>
    <n v="15"/>
    <n v="15"/>
    <n v="15"/>
    <n v="42.19"/>
    <n v="42.19"/>
    <n v="42.19"/>
    <n v="42.19"/>
    <n v="42.19"/>
    <n v="0"/>
    <n v="0"/>
    <n v="0"/>
    <n v="0"/>
    <n v="0"/>
    <n v="29.741499999999998"/>
    <n v="29.741499999999998"/>
    <n v="29.741499999999998"/>
    <n v="29.741499999999998"/>
    <n v="29.741499999999998"/>
    <n v="0"/>
    <n v="0"/>
    <n v="0"/>
    <n v="0"/>
    <n v="0"/>
    <n v="0"/>
    <n v="100"/>
    <n v="100"/>
    <n v="100"/>
    <n v="100"/>
  </r>
  <r>
    <n v="2308731"/>
    <x v="1197"/>
    <n v="20220315"/>
    <m/>
    <s v="INNERWEAR"/>
    <x v="470"/>
    <s v="TOP DIVERSIDADE"/>
    <n v="5591194"/>
    <x v="1197"/>
    <n v="1"/>
    <s v="IN-LINE (EXCL NR)"/>
    <s v="CROSS-OUT"/>
    <n v="0.5978"/>
    <m/>
    <n v="8.3480000000000008"/>
    <m/>
    <m/>
    <n v="34.99"/>
    <n v="49.99"/>
    <n v="101"/>
    <n v="101"/>
    <n v="63"/>
    <s v="WORK IN PROGRESS"/>
    <n v="134731620"/>
    <s v="NO INCENTIVE"/>
    <s v="N"/>
    <s v="N"/>
    <s v="N"/>
    <s v="N"/>
    <x v="0"/>
    <n v="134731630"/>
    <n v="28"/>
    <n v="42"/>
    <n v="20230306"/>
    <s v="CUSTOMER"/>
    <n v="15"/>
    <s v="Y"/>
    <s v="Tech rep lvl + Moda &amp; Casa + VGF2"/>
    <s v="FULL PAYMENT"/>
    <m/>
    <n v="2112.6192000000001"/>
    <n v="1269.4712"/>
    <n v="66.08"/>
    <m/>
    <s v="WAIST CINCHER"/>
    <s v="SHAPEWEAR"/>
    <s v="INTIMATE APPAREL"/>
    <s v="FEMALE"/>
    <s v="AVON"/>
    <s v="AVON"/>
    <n v="1"/>
    <n v="100"/>
    <s v="8.33"/>
    <s v="N"/>
    <s v="N"/>
    <n v="80366"/>
    <m/>
    <s v="N"/>
    <m/>
    <m/>
    <m/>
    <m/>
    <m/>
    <m/>
    <m/>
    <m/>
    <s v="N"/>
    <m/>
    <m/>
    <m/>
    <x v="0"/>
    <m/>
    <n v="62"/>
    <s v="INNER - CORPO A CORPO 2"/>
    <s v="N"/>
    <m/>
    <m/>
    <s v="N"/>
    <n v="20230306"/>
    <m/>
    <n v="134731620"/>
    <s v="MIXED"/>
    <s v="Tech rep lvl"/>
    <s v="Moda &amp; Casa"/>
    <n v="1"/>
    <m/>
    <n v="0"/>
    <n v="0"/>
    <n v="100"/>
    <n v="134731621"/>
    <n v="999"/>
    <n v="3"/>
    <x v="0"/>
    <x v="0"/>
    <n v="0.5978"/>
    <n v="0.5978"/>
    <n v="0.5978"/>
    <n v="0.5978"/>
    <n v="0.5978"/>
    <n v="34.99"/>
    <n v="34.99"/>
    <n v="34.99"/>
    <n v="34.99"/>
    <n v="34.99"/>
    <s v="Brasil + Moda &amp; Casa + VGF2"/>
    <s v="Bronze + Moda &amp; Casa + VGF2"/>
    <s v="Prata + Moda &amp; Casa + VGF2"/>
    <s v="Ouro + Moda &amp; Casa + VGF2"/>
    <s v="Estrela + Moda &amp; Casa + VGF2"/>
    <n v="15"/>
    <n v="15"/>
    <n v="15"/>
    <n v="15"/>
    <n v="15"/>
    <n v="42.19"/>
    <n v="42.19"/>
    <n v="42.19"/>
    <n v="42.19"/>
    <n v="42.19"/>
    <n v="0"/>
    <n v="0"/>
    <n v="0"/>
    <n v="0"/>
    <n v="0"/>
    <n v="29.741499999999998"/>
    <n v="29.741499999999998"/>
    <n v="29.741499999999998"/>
    <n v="29.741499999999998"/>
    <n v="29.741499999999998"/>
    <n v="0"/>
    <n v="0"/>
    <n v="0"/>
    <n v="0"/>
    <n v="0"/>
    <n v="0"/>
    <n v="100"/>
    <n v="100"/>
    <n v="100"/>
    <n v="100"/>
  </r>
  <r>
    <n v="2308732"/>
    <x v="1198"/>
    <n v="20220315"/>
    <m/>
    <s v="INNERWEAR"/>
    <x v="470"/>
    <s v="TOP DIVERSIDADE"/>
    <n v="5591194"/>
    <x v="1198"/>
    <n v="1"/>
    <s v="IN-LINE (EXCL NR)"/>
    <s v="CROSS-OUT"/>
    <n v="0.5978"/>
    <m/>
    <n v="8.3480000000000008"/>
    <m/>
    <m/>
    <n v="34.99"/>
    <n v="49.99"/>
    <n v="124"/>
    <n v="124"/>
    <n v="63"/>
    <s v="WORK IN PROGRESS"/>
    <n v="134731620"/>
    <s v="NO INCENTIVE"/>
    <s v="N"/>
    <s v="N"/>
    <s v="N"/>
    <s v="N"/>
    <x v="0"/>
    <n v="134731627"/>
    <n v="28"/>
    <n v="42"/>
    <n v="20230306"/>
    <s v="CUSTOMER"/>
    <n v="15"/>
    <s v="Y"/>
    <s v="Tech rep lvl + Moda &amp; Casa + VGF2"/>
    <s v="FULL PAYMENT"/>
    <m/>
    <n v="2593.7107000000001"/>
    <n v="1558.5587"/>
    <n v="66.08"/>
    <m/>
    <s v="WAIST CINCHER"/>
    <s v="SHAPEWEAR"/>
    <s v="INTIMATE APPAREL"/>
    <s v="FEMALE"/>
    <s v="AVON"/>
    <s v="AVON"/>
    <n v="1"/>
    <n v="100"/>
    <s v="8.33"/>
    <s v="N"/>
    <s v="N"/>
    <n v="80369"/>
    <m/>
    <s v="N"/>
    <m/>
    <m/>
    <m/>
    <m/>
    <m/>
    <m/>
    <m/>
    <m/>
    <s v="N"/>
    <m/>
    <m/>
    <m/>
    <x v="0"/>
    <m/>
    <n v="62"/>
    <s v="INNER - CORPO A CORPO 2"/>
    <s v="N"/>
    <m/>
    <m/>
    <s v="N"/>
    <n v="20230306"/>
    <m/>
    <n v="134731620"/>
    <s v="MIXED"/>
    <s v="Tech rep lvl"/>
    <s v="Moda &amp; Casa"/>
    <n v="1"/>
    <m/>
    <n v="0"/>
    <n v="0"/>
    <n v="100"/>
    <n v="134731621"/>
    <n v="999"/>
    <n v="3"/>
    <x v="0"/>
    <x v="0"/>
    <n v="0.5978"/>
    <n v="0.5978"/>
    <n v="0.5978"/>
    <n v="0.5978"/>
    <n v="0.5978"/>
    <n v="34.99"/>
    <n v="34.99"/>
    <n v="34.99"/>
    <n v="34.99"/>
    <n v="34.99"/>
    <s v="Brasil + Moda &amp; Casa + VGF2"/>
    <s v="Bronze + Moda &amp; Casa + VGF2"/>
    <s v="Prata + Moda &amp; Casa + VGF2"/>
    <s v="Ouro + Moda &amp; Casa + VGF2"/>
    <s v="Estrela + Moda &amp; Casa + VGF2"/>
    <n v="15"/>
    <n v="15"/>
    <n v="15"/>
    <n v="15"/>
    <n v="15"/>
    <n v="42.19"/>
    <n v="42.19"/>
    <n v="42.19"/>
    <n v="42.19"/>
    <n v="42.19"/>
    <n v="0"/>
    <n v="0"/>
    <n v="0"/>
    <n v="0"/>
    <n v="0"/>
    <n v="29.741499999999998"/>
    <n v="29.741499999999998"/>
    <n v="29.741499999999998"/>
    <n v="29.741499999999998"/>
    <n v="29.741499999999998"/>
    <n v="0"/>
    <n v="0"/>
    <n v="0"/>
    <n v="0"/>
    <n v="0"/>
    <n v="0"/>
    <n v="100"/>
    <n v="100"/>
    <n v="100"/>
    <n v="100"/>
  </r>
  <r>
    <n v="2302432"/>
    <x v="1199"/>
    <n v="20220315"/>
    <m/>
    <s v="INNERWEAR"/>
    <x v="471"/>
    <s v="CALC S.ALTA DIVERSIDADE"/>
    <n v="5591198"/>
    <x v="1199"/>
    <n v="1"/>
    <s v="IN-LINE (EXCL NR)"/>
    <s v="REGULAR PRICE"/>
    <n v="0.5978"/>
    <m/>
    <n v="9.2370000000000001"/>
    <m/>
    <m/>
    <n v="44.99"/>
    <n v="44.99"/>
    <n v="76"/>
    <n v="76"/>
    <n v="63"/>
    <s v="WORK IN PROGRESS"/>
    <n v="134731699"/>
    <s v="NO INCENTIVE"/>
    <s v="N"/>
    <s v="N"/>
    <s v="N"/>
    <s v="N"/>
    <x v="0"/>
    <n v="134731701"/>
    <n v="28"/>
    <n v="42"/>
    <n v="20230306"/>
    <s v="CUSTOMER"/>
    <n v="15"/>
    <s v="Y"/>
    <s v="Tech rep lvl + Moda &amp; Casa + VGF2"/>
    <s v="FULL PAYMENT"/>
    <m/>
    <n v="2044.0217"/>
    <n v="1342.0097000000001"/>
    <n v="70.81"/>
    <m/>
    <s v="PANTIES"/>
    <s v="PANTIES/BRIEF"/>
    <s v="INTIMATE APPAREL"/>
    <s v="FEMALE"/>
    <s v="AVON"/>
    <s v="AVON"/>
    <n v="1"/>
    <n v="100"/>
    <s v="8.33"/>
    <s v="N"/>
    <s v="N"/>
    <n v="46953"/>
    <m/>
    <s v="N"/>
    <m/>
    <m/>
    <m/>
    <m/>
    <m/>
    <m/>
    <m/>
    <m/>
    <s v="N"/>
    <m/>
    <m/>
    <m/>
    <x v="0"/>
    <m/>
    <n v="62"/>
    <s v="INNER - CORPO A CORPO 2"/>
    <s v="N"/>
    <m/>
    <m/>
    <s v="N"/>
    <n v="20230306"/>
    <m/>
    <n v="134731699"/>
    <s v="MIXED"/>
    <s v="Tech rep lvl"/>
    <s v="Moda &amp; Casa"/>
    <n v="1"/>
    <m/>
    <n v="0"/>
    <n v="0"/>
    <n v="100"/>
    <n v="134731700"/>
    <n v="999"/>
    <n v="3"/>
    <x v="0"/>
    <x v="0"/>
    <n v="0.5978"/>
    <n v="0.5978"/>
    <n v="0.5978"/>
    <n v="0.5978"/>
    <n v="0.5978"/>
    <n v="44.99"/>
    <n v="44.99"/>
    <n v="44.99"/>
    <n v="44.99"/>
    <n v="44.99"/>
    <s v="Brasil + Moda &amp; Casa + VGF2"/>
    <s v="Bronze + Moda &amp; Casa + VGF2"/>
    <s v="Prata + Moda &amp; Casa + VGF2"/>
    <s v="Ouro + Moda &amp; Casa + VGF2"/>
    <s v="Estrela + Moda &amp; Casa + VGF2"/>
    <n v="15"/>
    <n v="15"/>
    <n v="15"/>
    <n v="15"/>
    <n v="15"/>
    <n v="42.19"/>
    <n v="42.19"/>
    <n v="42.19"/>
    <n v="42.19"/>
    <n v="42.19"/>
    <n v="0"/>
    <n v="0"/>
    <n v="0"/>
    <n v="0"/>
    <n v="0"/>
    <n v="38.241500000000002"/>
    <n v="38.241500000000002"/>
    <n v="38.241500000000002"/>
    <n v="38.241500000000002"/>
    <n v="38.241500000000002"/>
    <n v="0"/>
    <n v="0"/>
    <n v="0"/>
    <n v="0"/>
    <n v="0"/>
    <n v="0"/>
    <n v="100"/>
    <n v="100"/>
    <n v="100"/>
    <n v="100"/>
  </r>
  <r>
    <n v="2302433"/>
    <x v="1200"/>
    <n v="20220315"/>
    <m/>
    <s v="INNERWEAR"/>
    <x v="471"/>
    <s v="CALC S.ALTA DIVERSIDADE"/>
    <n v="5591198"/>
    <x v="1200"/>
    <n v="1"/>
    <s v="IN-LINE (EXCL NR)"/>
    <s v="REGULAR PRICE"/>
    <n v="0.5978"/>
    <m/>
    <n v="9.2370000000000001"/>
    <m/>
    <m/>
    <n v="44.99"/>
    <n v="44.99"/>
    <n v="123"/>
    <n v="123"/>
    <n v="63"/>
    <s v="WORK IN PROGRESS"/>
    <n v="134731699"/>
    <s v="NO INCENTIVE"/>
    <s v="N"/>
    <s v="N"/>
    <s v="N"/>
    <s v="N"/>
    <x v="0"/>
    <n v="134731707"/>
    <n v="28"/>
    <n v="42"/>
    <n v="20230306"/>
    <s v="CUSTOMER"/>
    <n v="15"/>
    <s v="Y"/>
    <s v="Tech rep lvl + Moda &amp; Casa + VGF2"/>
    <s v="FULL PAYMENT"/>
    <m/>
    <n v="3308.0877"/>
    <n v="2171.9367000000002"/>
    <n v="70.81"/>
    <m/>
    <s v="PANTIES"/>
    <s v="PANTIES/BRIEF"/>
    <s v="INTIMATE APPAREL"/>
    <s v="FEMALE"/>
    <s v="AVON"/>
    <s v="AVON"/>
    <n v="1"/>
    <n v="100"/>
    <s v="8.33"/>
    <s v="N"/>
    <s v="N"/>
    <n v="46954"/>
    <m/>
    <s v="N"/>
    <m/>
    <m/>
    <m/>
    <m/>
    <m/>
    <m/>
    <m/>
    <m/>
    <s v="N"/>
    <m/>
    <m/>
    <m/>
    <x v="0"/>
    <m/>
    <n v="62"/>
    <s v="INNER - CORPO A CORPO 2"/>
    <s v="N"/>
    <m/>
    <m/>
    <s v="N"/>
    <n v="20230306"/>
    <m/>
    <n v="134731699"/>
    <s v="MIXED"/>
    <s v="Tech rep lvl"/>
    <s v="Moda &amp; Casa"/>
    <n v="1"/>
    <m/>
    <n v="0"/>
    <n v="0"/>
    <n v="100"/>
    <n v="134731700"/>
    <n v="999"/>
    <n v="3"/>
    <x v="0"/>
    <x v="0"/>
    <n v="0.5978"/>
    <n v="0.5978"/>
    <n v="0.5978"/>
    <n v="0.5978"/>
    <n v="0.5978"/>
    <n v="44.99"/>
    <n v="44.99"/>
    <n v="44.99"/>
    <n v="44.99"/>
    <n v="44.99"/>
    <s v="Brasil + Moda &amp; Casa + VGF2"/>
    <s v="Bronze + Moda &amp; Casa + VGF2"/>
    <s v="Prata + Moda &amp; Casa + VGF2"/>
    <s v="Ouro + Moda &amp; Casa + VGF2"/>
    <s v="Estrela + Moda &amp; Casa + VGF2"/>
    <n v="15"/>
    <n v="15"/>
    <n v="15"/>
    <n v="15"/>
    <n v="15"/>
    <n v="42.19"/>
    <n v="42.19"/>
    <n v="42.19"/>
    <n v="42.19"/>
    <n v="42.19"/>
    <n v="0"/>
    <n v="0"/>
    <n v="0"/>
    <n v="0"/>
    <n v="0"/>
    <n v="38.241500000000002"/>
    <n v="38.241500000000002"/>
    <n v="38.241500000000002"/>
    <n v="38.241500000000002"/>
    <n v="38.241500000000002"/>
    <n v="0"/>
    <n v="0"/>
    <n v="0"/>
    <n v="0"/>
    <n v="0"/>
    <n v="0"/>
    <n v="100"/>
    <n v="100"/>
    <n v="100"/>
    <n v="100"/>
  </r>
  <r>
    <n v="2308754"/>
    <x v="1201"/>
    <n v="20220315"/>
    <m/>
    <s v="INNERWEAR"/>
    <x v="471"/>
    <s v="CALC S.ALTA DIVERSIDADE"/>
    <n v="5591198"/>
    <x v="1201"/>
    <n v="1"/>
    <s v="IN-LINE (EXCL NR)"/>
    <s v="REGULAR PRICE"/>
    <n v="0.5978"/>
    <m/>
    <n v="9.2370000000000001"/>
    <m/>
    <m/>
    <n v="44.99"/>
    <n v="44.99"/>
    <n v="150"/>
    <n v="150"/>
    <n v="63"/>
    <s v="WORK IN PROGRESS"/>
    <n v="134731699"/>
    <s v="NO INCENTIVE"/>
    <s v="N"/>
    <s v="N"/>
    <s v="N"/>
    <s v="N"/>
    <x v="0"/>
    <n v="134731702"/>
    <n v="28"/>
    <n v="42"/>
    <n v="20230306"/>
    <s v="CUSTOMER"/>
    <n v="15"/>
    <s v="Y"/>
    <s v="Tech rep lvl + Moda &amp; Casa + VGF2"/>
    <s v="FULL PAYMENT"/>
    <m/>
    <n v="4034.2532999999999"/>
    <n v="2648.7033000000001"/>
    <n v="70.81"/>
    <m/>
    <s v="PANTIES"/>
    <s v="PANTIES/BRIEF"/>
    <s v="INTIMATE APPAREL"/>
    <s v="FEMALE"/>
    <s v="AVON"/>
    <s v="AVON"/>
    <n v="1"/>
    <n v="100"/>
    <s v="8.33"/>
    <s v="N"/>
    <s v="N"/>
    <n v="80726"/>
    <m/>
    <s v="N"/>
    <m/>
    <m/>
    <m/>
    <m/>
    <m/>
    <m/>
    <m/>
    <m/>
    <s v="N"/>
    <m/>
    <m/>
    <m/>
    <x v="0"/>
    <m/>
    <n v="62"/>
    <s v="INNER - CORPO A CORPO 2"/>
    <s v="N"/>
    <m/>
    <m/>
    <s v="N"/>
    <n v="20230306"/>
    <m/>
    <n v="134731699"/>
    <s v="MIXED"/>
    <s v="Tech rep lvl"/>
    <s v="Moda &amp; Casa"/>
    <n v="1"/>
    <m/>
    <n v="0"/>
    <n v="0"/>
    <n v="100"/>
    <n v="134731700"/>
    <n v="999"/>
    <n v="3"/>
    <x v="0"/>
    <x v="0"/>
    <n v="0.5978"/>
    <n v="0.5978"/>
    <n v="0.5978"/>
    <n v="0.5978"/>
    <n v="0.5978"/>
    <n v="44.99"/>
    <n v="44.99"/>
    <n v="44.99"/>
    <n v="44.99"/>
    <n v="44.99"/>
    <s v="Brasil + Moda &amp; Casa + VGF2"/>
    <s v="Bronze + Moda &amp; Casa + VGF2"/>
    <s v="Prata + Moda &amp; Casa + VGF2"/>
    <s v="Ouro + Moda &amp; Casa + VGF2"/>
    <s v="Estrela + Moda &amp; Casa + VGF2"/>
    <n v="15"/>
    <n v="15"/>
    <n v="15"/>
    <n v="15"/>
    <n v="15"/>
    <n v="42.19"/>
    <n v="42.19"/>
    <n v="42.19"/>
    <n v="42.19"/>
    <n v="42.19"/>
    <n v="0"/>
    <n v="0"/>
    <n v="0"/>
    <n v="0"/>
    <n v="0"/>
    <n v="38.241500000000002"/>
    <n v="38.241500000000002"/>
    <n v="38.241500000000002"/>
    <n v="38.241500000000002"/>
    <n v="38.241500000000002"/>
    <n v="0"/>
    <n v="0"/>
    <n v="0"/>
    <n v="0"/>
    <n v="0"/>
    <n v="0"/>
    <n v="100"/>
    <n v="100"/>
    <n v="100"/>
    <n v="100"/>
  </r>
  <r>
    <n v="2308755"/>
    <x v="1202"/>
    <n v="20220315"/>
    <m/>
    <s v="INNERWEAR"/>
    <x v="471"/>
    <s v="CALC S.ALTA DIVERSIDADE"/>
    <n v="5591198"/>
    <x v="1202"/>
    <n v="1"/>
    <s v="IN-LINE (EXCL NR)"/>
    <s v="REGULAR PRICE"/>
    <n v="0.5978"/>
    <m/>
    <n v="9.2370000000000001"/>
    <m/>
    <m/>
    <n v="44.99"/>
    <n v="44.99"/>
    <n v="169"/>
    <n v="169"/>
    <n v="63"/>
    <s v="WORK IN PROGRESS"/>
    <n v="134731699"/>
    <s v="NO INCENTIVE"/>
    <s v="N"/>
    <s v="N"/>
    <s v="N"/>
    <s v="N"/>
    <x v="0"/>
    <n v="134731708"/>
    <n v="28"/>
    <n v="42"/>
    <n v="20230306"/>
    <s v="CUSTOMER"/>
    <n v="15"/>
    <s v="Y"/>
    <s v="Tech rep lvl + Moda &amp; Casa + VGF2"/>
    <s v="FULL PAYMENT"/>
    <m/>
    <n v="4545.2587000000003"/>
    <n v="2984.2057"/>
    <n v="70.81"/>
    <m/>
    <s v="PANTIES"/>
    <s v="PANTIES/BRIEF"/>
    <s v="INTIMATE APPAREL"/>
    <s v="FEMALE"/>
    <s v="AVON"/>
    <s v="AVON"/>
    <n v="1"/>
    <n v="100"/>
    <s v="8.33"/>
    <s v="N"/>
    <s v="N"/>
    <n v="80731"/>
    <m/>
    <s v="N"/>
    <m/>
    <m/>
    <m/>
    <m/>
    <m/>
    <m/>
    <m/>
    <m/>
    <s v="N"/>
    <m/>
    <m/>
    <m/>
    <x v="0"/>
    <m/>
    <n v="62"/>
    <s v="INNER - CORPO A CORPO 2"/>
    <s v="N"/>
    <m/>
    <m/>
    <s v="N"/>
    <n v="20230306"/>
    <m/>
    <n v="134731699"/>
    <s v="MIXED"/>
    <s v="Tech rep lvl"/>
    <s v="Moda &amp; Casa"/>
    <n v="1"/>
    <m/>
    <n v="0"/>
    <n v="0"/>
    <n v="100"/>
    <n v="134731700"/>
    <n v="999"/>
    <n v="3"/>
    <x v="0"/>
    <x v="0"/>
    <n v="0.5978"/>
    <n v="0.5978"/>
    <n v="0.5978"/>
    <n v="0.5978"/>
    <n v="0.5978"/>
    <n v="44.99"/>
    <n v="44.99"/>
    <n v="44.99"/>
    <n v="44.99"/>
    <n v="44.99"/>
    <s v="Brasil + Moda &amp; Casa + VGF2"/>
    <s v="Bronze + Moda &amp; Casa + VGF2"/>
    <s v="Prata + Moda &amp; Casa + VGF2"/>
    <s v="Ouro + Moda &amp; Casa + VGF2"/>
    <s v="Estrela + Moda &amp; Casa + VGF2"/>
    <n v="15"/>
    <n v="15"/>
    <n v="15"/>
    <n v="15"/>
    <n v="15"/>
    <n v="42.19"/>
    <n v="42.19"/>
    <n v="42.19"/>
    <n v="42.19"/>
    <n v="42.19"/>
    <n v="0"/>
    <n v="0"/>
    <n v="0"/>
    <n v="0"/>
    <n v="0"/>
    <n v="38.241500000000002"/>
    <n v="38.241500000000002"/>
    <n v="38.241500000000002"/>
    <n v="38.241500000000002"/>
    <n v="38.241500000000002"/>
    <n v="0"/>
    <n v="0"/>
    <n v="0"/>
    <n v="0"/>
    <n v="0"/>
    <n v="0"/>
    <n v="100"/>
    <n v="100"/>
    <n v="100"/>
    <n v="100"/>
  </r>
  <r>
    <n v="2308756"/>
    <x v="1203"/>
    <n v="20220315"/>
    <m/>
    <s v="INNERWEAR"/>
    <x v="471"/>
    <s v="CALC S.ALTA DIVERSIDADE"/>
    <n v="5591198"/>
    <x v="1203"/>
    <n v="1"/>
    <s v="IN-LINE (EXCL NR)"/>
    <s v="REGULAR PRICE"/>
    <n v="0.5978"/>
    <m/>
    <n v="9.2370000000000001"/>
    <m/>
    <m/>
    <n v="44.99"/>
    <n v="44.99"/>
    <n v="466"/>
    <n v="466"/>
    <n v="63"/>
    <s v="WORK IN PROGRESS"/>
    <n v="134731699"/>
    <s v="NO INCENTIVE"/>
    <s v="N"/>
    <s v="N"/>
    <s v="N"/>
    <s v="N"/>
    <x v="0"/>
    <n v="134731711"/>
    <n v="28"/>
    <n v="42"/>
    <n v="20230306"/>
    <s v="CUSTOMER"/>
    <n v="15"/>
    <s v="Y"/>
    <s v="Tech rep lvl + Moda &amp; Casa + VGF2"/>
    <s v="FULL PAYMENT"/>
    <m/>
    <n v="12533.0803"/>
    <n v="8228.6383000000005"/>
    <n v="70.81"/>
    <m/>
    <s v="PANTIES"/>
    <s v="PANTIES/BRIEF"/>
    <s v="INTIMATE APPAREL"/>
    <s v="FEMALE"/>
    <s v="AVON"/>
    <s v="AVON"/>
    <n v="1"/>
    <n v="100"/>
    <s v="8.33"/>
    <s v="N"/>
    <s v="N"/>
    <n v="80734"/>
    <m/>
    <s v="N"/>
    <m/>
    <m/>
    <m/>
    <m/>
    <m/>
    <m/>
    <m/>
    <m/>
    <s v="N"/>
    <m/>
    <m/>
    <m/>
    <x v="0"/>
    <m/>
    <n v="62"/>
    <s v="INNER - CORPO A CORPO 2"/>
    <s v="N"/>
    <m/>
    <m/>
    <s v="N"/>
    <n v="20230306"/>
    <m/>
    <n v="134731699"/>
    <s v="MIXED"/>
    <s v="Tech rep lvl"/>
    <s v="Moda &amp; Casa"/>
    <n v="1"/>
    <m/>
    <n v="0"/>
    <n v="0"/>
    <n v="100"/>
    <n v="134731700"/>
    <n v="999"/>
    <n v="3"/>
    <x v="0"/>
    <x v="0"/>
    <n v="0.5978"/>
    <n v="0.5978"/>
    <n v="0.5978"/>
    <n v="0.5978"/>
    <n v="0.5978"/>
    <n v="44.99"/>
    <n v="44.99"/>
    <n v="44.99"/>
    <n v="44.99"/>
    <n v="44.99"/>
    <s v="Brasil + Moda &amp; Casa + VGF2"/>
    <s v="Bronze + Moda &amp; Casa + VGF2"/>
    <s v="Prata + Moda &amp; Casa + VGF2"/>
    <s v="Ouro + Moda &amp; Casa + VGF2"/>
    <s v="Estrela + Moda &amp; Casa + VGF2"/>
    <n v="15"/>
    <n v="15"/>
    <n v="15"/>
    <n v="15"/>
    <n v="15"/>
    <n v="42.19"/>
    <n v="42.19"/>
    <n v="42.19"/>
    <n v="42.19"/>
    <n v="42.19"/>
    <n v="0"/>
    <n v="0"/>
    <n v="0"/>
    <n v="0"/>
    <n v="0"/>
    <n v="38.241500000000002"/>
    <n v="38.241500000000002"/>
    <n v="38.241500000000002"/>
    <n v="38.241500000000002"/>
    <n v="38.241500000000002"/>
    <n v="0"/>
    <n v="0"/>
    <n v="0"/>
    <n v="0"/>
    <n v="0"/>
    <n v="0"/>
    <n v="100"/>
    <n v="100"/>
    <n v="100"/>
    <n v="100"/>
  </r>
  <r>
    <n v="2308757"/>
    <x v="1204"/>
    <n v="20220315"/>
    <m/>
    <s v="INNERWEAR"/>
    <x v="471"/>
    <s v="CALC S.ALTA DIVERSIDADE"/>
    <n v="5591198"/>
    <x v="1204"/>
    <n v="1"/>
    <s v="IN-LINE (EXCL NR)"/>
    <s v="REGULAR PRICE"/>
    <n v="0.5978"/>
    <m/>
    <n v="9.2370000000000001"/>
    <m/>
    <m/>
    <n v="44.99"/>
    <n v="44.99"/>
    <n v="412"/>
    <n v="412"/>
    <n v="63"/>
    <s v="WORK IN PROGRESS"/>
    <n v="134731699"/>
    <s v="NO INCENTIVE"/>
    <s v="N"/>
    <s v="N"/>
    <s v="N"/>
    <s v="N"/>
    <x v="0"/>
    <n v="134731709"/>
    <n v="28"/>
    <n v="42"/>
    <n v="20230306"/>
    <s v="CUSTOMER"/>
    <n v="15"/>
    <s v="Y"/>
    <s v="Tech rep lvl + Moda &amp; Casa + VGF2"/>
    <s v="FULL PAYMENT"/>
    <m/>
    <n v="11080.749100000001"/>
    <n v="7275.1050999999998"/>
    <n v="70.81"/>
    <m/>
    <s v="PANTIES"/>
    <s v="PANTIES/BRIEF"/>
    <s v="INTIMATE APPAREL"/>
    <s v="FEMALE"/>
    <s v="AVON"/>
    <s v="AVON"/>
    <n v="1"/>
    <n v="100"/>
    <s v="8.33"/>
    <s v="N"/>
    <s v="N"/>
    <n v="80735"/>
    <m/>
    <s v="N"/>
    <m/>
    <m/>
    <m/>
    <m/>
    <m/>
    <m/>
    <m/>
    <m/>
    <s v="N"/>
    <m/>
    <m/>
    <m/>
    <x v="0"/>
    <m/>
    <n v="62"/>
    <s v="INNER - CORPO A CORPO 2"/>
    <s v="N"/>
    <m/>
    <m/>
    <s v="N"/>
    <n v="20230306"/>
    <m/>
    <n v="134731699"/>
    <s v="MIXED"/>
    <s v="Tech rep lvl"/>
    <s v="Moda &amp; Casa"/>
    <n v="1"/>
    <m/>
    <n v="0"/>
    <n v="0"/>
    <n v="100"/>
    <n v="134731700"/>
    <n v="999"/>
    <n v="3"/>
    <x v="0"/>
    <x v="0"/>
    <n v="0.5978"/>
    <n v="0.5978"/>
    <n v="0.5978"/>
    <n v="0.5978"/>
    <n v="0.5978"/>
    <n v="44.99"/>
    <n v="44.99"/>
    <n v="44.99"/>
    <n v="44.99"/>
    <n v="44.99"/>
    <s v="Brasil + Moda &amp; Casa + VGF2"/>
    <s v="Bronze + Moda &amp; Casa + VGF2"/>
    <s v="Prata + Moda &amp; Casa + VGF2"/>
    <s v="Ouro + Moda &amp; Casa + VGF2"/>
    <s v="Estrela + Moda &amp; Casa + VGF2"/>
    <n v="15"/>
    <n v="15"/>
    <n v="15"/>
    <n v="15"/>
    <n v="15"/>
    <n v="42.19"/>
    <n v="42.19"/>
    <n v="42.19"/>
    <n v="42.19"/>
    <n v="42.19"/>
    <n v="0"/>
    <n v="0"/>
    <n v="0"/>
    <n v="0"/>
    <n v="0"/>
    <n v="38.241500000000002"/>
    <n v="38.241500000000002"/>
    <n v="38.241500000000002"/>
    <n v="38.241500000000002"/>
    <n v="38.241500000000002"/>
    <n v="0"/>
    <n v="0"/>
    <n v="0"/>
    <n v="0"/>
    <n v="0"/>
    <n v="0"/>
    <n v="100"/>
    <n v="100"/>
    <n v="100"/>
    <n v="100"/>
  </r>
  <r>
    <n v="2308758"/>
    <x v="1205"/>
    <n v="20220315"/>
    <m/>
    <s v="INNERWEAR"/>
    <x v="471"/>
    <s v="CALC S.ALTA DIVERSIDADE"/>
    <n v="5591198"/>
    <x v="1205"/>
    <n v="1"/>
    <s v="IN-LINE (EXCL NR)"/>
    <s v="REGULAR PRICE"/>
    <n v="0.5978"/>
    <m/>
    <n v="9.2370000000000001"/>
    <m/>
    <m/>
    <n v="44.99"/>
    <n v="44.99"/>
    <n v="29"/>
    <n v="29"/>
    <n v="63"/>
    <s v="WORK IN PROGRESS"/>
    <n v="134731699"/>
    <s v="NO INCENTIVE"/>
    <s v="N"/>
    <s v="N"/>
    <s v="N"/>
    <s v="N"/>
    <x v="0"/>
    <n v="134731703"/>
    <n v="28"/>
    <n v="42"/>
    <n v="20230306"/>
    <s v="CUSTOMER"/>
    <n v="15"/>
    <s v="Y"/>
    <s v="Tech rep lvl + Moda &amp; Casa + VGF2"/>
    <s v="FULL PAYMENT"/>
    <m/>
    <n v="779.9556"/>
    <n v="512.08259999999996"/>
    <n v="70.81"/>
    <m/>
    <s v="PANTIES"/>
    <s v="PANTIES/BRIEF"/>
    <s v="INTIMATE APPAREL"/>
    <s v="FEMALE"/>
    <s v="AVON"/>
    <s v="AVON"/>
    <n v="1"/>
    <n v="100"/>
    <s v="8.33"/>
    <s v="N"/>
    <s v="N"/>
    <n v="80736"/>
    <m/>
    <s v="N"/>
    <m/>
    <m/>
    <m/>
    <m/>
    <m/>
    <m/>
    <m/>
    <m/>
    <s v="N"/>
    <m/>
    <m/>
    <m/>
    <x v="0"/>
    <m/>
    <n v="62"/>
    <s v="INNER - CORPO A CORPO 2"/>
    <s v="N"/>
    <m/>
    <m/>
    <s v="N"/>
    <n v="20230306"/>
    <m/>
    <n v="134731699"/>
    <s v="MIXED"/>
    <s v="Tech rep lvl"/>
    <s v="Moda &amp; Casa"/>
    <n v="1"/>
    <m/>
    <n v="0"/>
    <n v="0"/>
    <n v="100"/>
    <n v="134731700"/>
    <n v="999"/>
    <n v="3"/>
    <x v="0"/>
    <x v="0"/>
    <n v="0.5978"/>
    <n v="0.5978"/>
    <n v="0.5978"/>
    <n v="0.5978"/>
    <n v="0.5978"/>
    <n v="44.99"/>
    <n v="44.99"/>
    <n v="44.99"/>
    <n v="44.99"/>
    <n v="44.99"/>
    <s v="Brasil + Moda &amp; Casa + VGF2"/>
    <s v="Bronze + Moda &amp; Casa + VGF2"/>
    <s v="Prata + Moda &amp; Casa + VGF2"/>
    <s v="Ouro + Moda &amp; Casa + VGF2"/>
    <s v="Estrela + Moda &amp; Casa + VGF2"/>
    <n v="15"/>
    <n v="15"/>
    <n v="15"/>
    <n v="15"/>
    <n v="15"/>
    <n v="42.19"/>
    <n v="42.19"/>
    <n v="42.19"/>
    <n v="42.19"/>
    <n v="42.19"/>
    <n v="0"/>
    <n v="0"/>
    <n v="0"/>
    <n v="0"/>
    <n v="0"/>
    <n v="38.241500000000002"/>
    <n v="38.241500000000002"/>
    <n v="38.241500000000002"/>
    <n v="38.241500000000002"/>
    <n v="38.241500000000002"/>
    <n v="0"/>
    <n v="0"/>
    <n v="0"/>
    <n v="0"/>
    <n v="0"/>
    <n v="0"/>
    <n v="100"/>
    <n v="100"/>
    <n v="100"/>
    <n v="100"/>
  </r>
  <r>
    <n v="2308759"/>
    <x v="1206"/>
    <n v="20220315"/>
    <m/>
    <s v="INNERWEAR"/>
    <x v="471"/>
    <s v="CALC S.ALTA DIVERSIDADE"/>
    <n v="5591198"/>
    <x v="1206"/>
    <n v="1"/>
    <s v="IN-LINE (EXCL NR)"/>
    <s v="REGULAR PRICE"/>
    <n v="0.5978"/>
    <m/>
    <n v="9.2370000000000001"/>
    <m/>
    <m/>
    <n v="44.99"/>
    <n v="44.99"/>
    <n v="84"/>
    <n v="84"/>
    <n v="63"/>
    <s v="WORK IN PROGRESS"/>
    <n v="134731699"/>
    <s v="NO INCENTIVE"/>
    <s v="N"/>
    <s v="N"/>
    <s v="N"/>
    <s v="N"/>
    <x v="0"/>
    <n v="134731704"/>
    <n v="28"/>
    <n v="42"/>
    <n v="20230306"/>
    <s v="CUSTOMER"/>
    <n v="15"/>
    <s v="Y"/>
    <s v="Tech rep lvl + Moda &amp; Casa + VGF2"/>
    <s v="FULL PAYMENT"/>
    <m/>
    <n v="2259.1817999999998"/>
    <n v="1483.2737999999999"/>
    <n v="70.81"/>
    <m/>
    <s v="PANTIES"/>
    <s v="PANTIES/BRIEF"/>
    <s v="INTIMATE APPAREL"/>
    <s v="FEMALE"/>
    <s v="AVON"/>
    <s v="AVON"/>
    <n v="1"/>
    <n v="100"/>
    <s v="8.33"/>
    <s v="N"/>
    <s v="N"/>
    <n v="80737"/>
    <m/>
    <s v="N"/>
    <m/>
    <m/>
    <m/>
    <m/>
    <m/>
    <m/>
    <m/>
    <m/>
    <s v="N"/>
    <m/>
    <m/>
    <m/>
    <x v="0"/>
    <m/>
    <n v="62"/>
    <s v="INNER - CORPO A CORPO 2"/>
    <s v="N"/>
    <m/>
    <m/>
    <s v="N"/>
    <n v="20230306"/>
    <m/>
    <n v="134731699"/>
    <s v="MIXED"/>
    <s v="Tech rep lvl"/>
    <s v="Moda &amp; Casa"/>
    <n v="1"/>
    <m/>
    <n v="0"/>
    <n v="0"/>
    <n v="100"/>
    <n v="134731700"/>
    <n v="999"/>
    <n v="3"/>
    <x v="0"/>
    <x v="0"/>
    <n v="0.5978"/>
    <n v="0.5978"/>
    <n v="0.5978"/>
    <n v="0.5978"/>
    <n v="0.5978"/>
    <n v="44.99"/>
    <n v="44.99"/>
    <n v="44.99"/>
    <n v="44.99"/>
    <n v="44.99"/>
    <s v="Brasil + Moda &amp; Casa + VGF2"/>
    <s v="Bronze + Moda &amp; Casa + VGF2"/>
    <s v="Prata + Moda &amp; Casa + VGF2"/>
    <s v="Ouro + Moda &amp; Casa + VGF2"/>
    <s v="Estrela + Moda &amp; Casa + VGF2"/>
    <n v="15"/>
    <n v="15"/>
    <n v="15"/>
    <n v="15"/>
    <n v="15"/>
    <n v="42.19"/>
    <n v="42.19"/>
    <n v="42.19"/>
    <n v="42.19"/>
    <n v="42.19"/>
    <n v="0"/>
    <n v="0"/>
    <n v="0"/>
    <n v="0"/>
    <n v="0"/>
    <n v="38.241500000000002"/>
    <n v="38.241500000000002"/>
    <n v="38.241500000000002"/>
    <n v="38.241500000000002"/>
    <n v="38.241500000000002"/>
    <n v="0"/>
    <n v="0"/>
    <n v="0"/>
    <n v="0"/>
    <n v="0"/>
    <n v="0"/>
    <n v="100"/>
    <n v="100"/>
    <n v="100"/>
    <n v="100"/>
  </r>
  <r>
    <n v="2308760"/>
    <x v="1207"/>
    <n v="20220315"/>
    <m/>
    <s v="INNERWEAR"/>
    <x v="471"/>
    <s v="CALC S.ALTA DIVERSIDADE"/>
    <n v="5591198"/>
    <x v="1207"/>
    <n v="1"/>
    <s v="IN-LINE (EXCL NR)"/>
    <s v="REGULAR PRICE"/>
    <n v="0.5978"/>
    <m/>
    <n v="9.2370000000000001"/>
    <m/>
    <m/>
    <n v="44.99"/>
    <n v="44.99"/>
    <n v="139"/>
    <n v="139"/>
    <n v="63"/>
    <s v="WORK IN PROGRESS"/>
    <n v="134731699"/>
    <s v="NO INCENTIVE"/>
    <s v="N"/>
    <s v="N"/>
    <s v="N"/>
    <s v="N"/>
    <x v="0"/>
    <n v="134731705"/>
    <n v="28"/>
    <n v="42"/>
    <n v="20230306"/>
    <s v="CUSTOMER"/>
    <n v="15"/>
    <s v="Y"/>
    <s v="Tech rep lvl + Moda &amp; Casa + VGF2"/>
    <s v="FULL PAYMENT"/>
    <m/>
    <n v="3738.4081000000001"/>
    <n v="2454.4650999999999"/>
    <n v="70.81"/>
    <m/>
    <s v="PANTIES"/>
    <s v="PANTIES/BRIEF"/>
    <s v="INTIMATE APPAREL"/>
    <s v="FEMALE"/>
    <s v="AVON"/>
    <s v="AVON"/>
    <n v="1"/>
    <n v="100"/>
    <s v="8.33"/>
    <s v="N"/>
    <s v="N"/>
    <n v="80738"/>
    <m/>
    <s v="N"/>
    <m/>
    <m/>
    <m/>
    <m/>
    <m/>
    <m/>
    <m/>
    <m/>
    <s v="N"/>
    <m/>
    <m/>
    <m/>
    <x v="0"/>
    <m/>
    <n v="62"/>
    <s v="INNER - CORPO A CORPO 2"/>
    <s v="N"/>
    <m/>
    <m/>
    <s v="N"/>
    <n v="20230306"/>
    <m/>
    <n v="134731699"/>
    <s v="MIXED"/>
    <s v="Tech rep lvl"/>
    <s v="Moda &amp; Casa"/>
    <n v="1"/>
    <m/>
    <n v="0"/>
    <n v="0"/>
    <n v="100"/>
    <n v="134731700"/>
    <n v="999"/>
    <n v="3"/>
    <x v="0"/>
    <x v="0"/>
    <n v="0.5978"/>
    <n v="0.5978"/>
    <n v="0.5978"/>
    <n v="0.5978"/>
    <n v="0.5978"/>
    <n v="44.99"/>
    <n v="44.99"/>
    <n v="44.99"/>
    <n v="44.99"/>
    <n v="44.99"/>
    <s v="Brasil + Moda &amp; Casa + VGF2"/>
    <s v="Bronze + Moda &amp; Casa + VGF2"/>
    <s v="Prata + Moda &amp; Casa + VGF2"/>
    <s v="Ouro + Moda &amp; Casa + VGF2"/>
    <s v="Estrela + Moda &amp; Casa + VGF2"/>
    <n v="15"/>
    <n v="15"/>
    <n v="15"/>
    <n v="15"/>
    <n v="15"/>
    <n v="42.19"/>
    <n v="42.19"/>
    <n v="42.19"/>
    <n v="42.19"/>
    <n v="42.19"/>
    <n v="0"/>
    <n v="0"/>
    <n v="0"/>
    <n v="0"/>
    <n v="0"/>
    <n v="38.241500000000002"/>
    <n v="38.241500000000002"/>
    <n v="38.241500000000002"/>
    <n v="38.241500000000002"/>
    <n v="38.241500000000002"/>
    <n v="0"/>
    <n v="0"/>
    <n v="0"/>
    <n v="0"/>
    <n v="0"/>
    <n v="0"/>
    <n v="100"/>
    <n v="100"/>
    <n v="100"/>
    <n v="100"/>
  </r>
  <r>
    <n v="2308761"/>
    <x v="1208"/>
    <n v="20220315"/>
    <m/>
    <s v="INNERWEAR"/>
    <x v="471"/>
    <s v="CALC S.ALTA DIVERSIDADE"/>
    <n v="5591198"/>
    <x v="1208"/>
    <n v="1"/>
    <s v="IN-LINE (EXCL NR)"/>
    <s v="REGULAR PRICE"/>
    <n v="0.5978"/>
    <m/>
    <n v="9.2370000000000001"/>
    <m/>
    <m/>
    <n v="44.99"/>
    <n v="44.99"/>
    <n v="43"/>
    <n v="43"/>
    <n v="63"/>
    <s v="WORK IN PROGRESS"/>
    <n v="134731699"/>
    <s v="NO INCENTIVE"/>
    <s v="N"/>
    <s v="N"/>
    <s v="N"/>
    <s v="N"/>
    <x v="0"/>
    <n v="134731712"/>
    <n v="28"/>
    <n v="42"/>
    <n v="20230306"/>
    <s v="CUSTOMER"/>
    <n v="15"/>
    <s v="Y"/>
    <s v="Tech rep lvl + Moda &amp; Casa + VGF2"/>
    <s v="FULL PAYMENT"/>
    <m/>
    <n v="1156.4858999999999"/>
    <n v="759.29489999999998"/>
    <n v="70.81"/>
    <m/>
    <s v="PANTIES"/>
    <s v="PANTIES/BRIEF"/>
    <s v="INTIMATE APPAREL"/>
    <s v="FEMALE"/>
    <s v="AVON"/>
    <s v="AVON"/>
    <n v="1"/>
    <n v="100"/>
    <s v="8.33"/>
    <s v="N"/>
    <s v="N"/>
    <n v="80739"/>
    <m/>
    <s v="N"/>
    <m/>
    <m/>
    <m/>
    <m/>
    <m/>
    <m/>
    <m/>
    <m/>
    <s v="N"/>
    <m/>
    <m/>
    <m/>
    <x v="0"/>
    <m/>
    <n v="62"/>
    <s v="INNER - CORPO A CORPO 2"/>
    <s v="N"/>
    <m/>
    <m/>
    <s v="N"/>
    <n v="20230306"/>
    <m/>
    <n v="134731699"/>
    <s v="MIXED"/>
    <s v="Tech rep lvl"/>
    <s v="Moda &amp; Casa"/>
    <n v="1"/>
    <m/>
    <n v="0"/>
    <n v="0"/>
    <n v="100"/>
    <n v="134731700"/>
    <n v="999"/>
    <n v="3"/>
    <x v="0"/>
    <x v="0"/>
    <n v="0.5978"/>
    <n v="0.5978"/>
    <n v="0.5978"/>
    <n v="0.5978"/>
    <n v="0.5978"/>
    <n v="44.99"/>
    <n v="44.99"/>
    <n v="44.99"/>
    <n v="44.99"/>
    <n v="44.99"/>
    <s v="Brasil + Moda &amp; Casa + VGF2"/>
    <s v="Bronze + Moda &amp; Casa + VGF2"/>
    <s v="Prata + Moda &amp; Casa + VGF2"/>
    <s v="Ouro + Moda &amp; Casa + VGF2"/>
    <s v="Estrela + Moda &amp; Casa + VGF2"/>
    <n v="15"/>
    <n v="15"/>
    <n v="15"/>
    <n v="15"/>
    <n v="15"/>
    <n v="42.19"/>
    <n v="42.19"/>
    <n v="42.19"/>
    <n v="42.19"/>
    <n v="42.19"/>
    <n v="0"/>
    <n v="0"/>
    <n v="0"/>
    <n v="0"/>
    <n v="0"/>
    <n v="38.241500000000002"/>
    <n v="38.241500000000002"/>
    <n v="38.241500000000002"/>
    <n v="38.241500000000002"/>
    <n v="38.241500000000002"/>
    <n v="0"/>
    <n v="0"/>
    <n v="0"/>
    <n v="0"/>
    <n v="0"/>
    <n v="0"/>
    <n v="100"/>
    <n v="100"/>
    <n v="100"/>
    <n v="100"/>
  </r>
  <r>
    <n v="2308762"/>
    <x v="1209"/>
    <n v="20220315"/>
    <m/>
    <s v="INNERWEAR"/>
    <x v="471"/>
    <s v="CALC S.ALTA DIVERSIDADE"/>
    <n v="5591198"/>
    <x v="1209"/>
    <n v="1"/>
    <s v="IN-LINE (EXCL NR)"/>
    <s v="REGULAR PRICE"/>
    <n v="0.5978"/>
    <m/>
    <n v="9.2370000000000001"/>
    <m/>
    <m/>
    <n v="44.99"/>
    <n v="44.99"/>
    <n v="96"/>
    <n v="96"/>
    <n v="63"/>
    <s v="WORK IN PROGRESS"/>
    <n v="134731699"/>
    <s v="NO INCENTIVE"/>
    <s v="N"/>
    <s v="N"/>
    <s v="N"/>
    <s v="N"/>
    <x v="0"/>
    <n v="134731706"/>
    <n v="28"/>
    <n v="42"/>
    <n v="20230306"/>
    <s v="CUSTOMER"/>
    <n v="15"/>
    <s v="Y"/>
    <s v="Tech rep lvl + Moda &amp; Casa + VGF2"/>
    <s v="FULL PAYMENT"/>
    <m/>
    <n v="2581.9220999999998"/>
    <n v="1695.1701"/>
    <n v="70.81"/>
    <m/>
    <s v="PANTIES"/>
    <s v="PANTIES/BRIEF"/>
    <s v="INTIMATE APPAREL"/>
    <s v="FEMALE"/>
    <s v="AVON"/>
    <s v="AVON"/>
    <n v="1"/>
    <n v="100"/>
    <s v="8.33"/>
    <s v="N"/>
    <s v="N"/>
    <n v="80740"/>
    <m/>
    <s v="N"/>
    <m/>
    <m/>
    <m/>
    <m/>
    <m/>
    <m/>
    <m/>
    <m/>
    <s v="N"/>
    <m/>
    <m/>
    <m/>
    <x v="0"/>
    <m/>
    <n v="62"/>
    <s v="INNER - CORPO A CORPO 2"/>
    <s v="N"/>
    <m/>
    <m/>
    <s v="N"/>
    <n v="20230306"/>
    <m/>
    <n v="134731699"/>
    <s v="MIXED"/>
    <s v="Tech rep lvl"/>
    <s v="Moda &amp; Casa"/>
    <n v="1"/>
    <m/>
    <n v="0"/>
    <n v="0"/>
    <n v="100"/>
    <n v="134731700"/>
    <n v="999"/>
    <n v="3"/>
    <x v="0"/>
    <x v="0"/>
    <n v="0.5978"/>
    <n v="0.5978"/>
    <n v="0.5978"/>
    <n v="0.5978"/>
    <n v="0.5978"/>
    <n v="44.99"/>
    <n v="44.99"/>
    <n v="44.99"/>
    <n v="44.99"/>
    <n v="44.99"/>
    <s v="Brasil + Moda &amp; Casa + VGF2"/>
    <s v="Bronze + Moda &amp; Casa + VGF2"/>
    <s v="Prata + Moda &amp; Casa + VGF2"/>
    <s v="Ouro + Moda &amp; Casa + VGF2"/>
    <s v="Estrela + Moda &amp; Casa + VGF2"/>
    <n v="15"/>
    <n v="15"/>
    <n v="15"/>
    <n v="15"/>
    <n v="15"/>
    <n v="42.19"/>
    <n v="42.19"/>
    <n v="42.19"/>
    <n v="42.19"/>
    <n v="42.19"/>
    <n v="0"/>
    <n v="0"/>
    <n v="0"/>
    <n v="0"/>
    <n v="0"/>
    <n v="38.241500000000002"/>
    <n v="38.241500000000002"/>
    <n v="38.241500000000002"/>
    <n v="38.241500000000002"/>
    <n v="38.241500000000002"/>
    <n v="0"/>
    <n v="0"/>
    <n v="0"/>
    <n v="0"/>
    <n v="0"/>
    <n v="0"/>
    <n v="100"/>
    <n v="100"/>
    <n v="100"/>
    <n v="100"/>
  </r>
  <r>
    <n v="2308763"/>
    <x v="1210"/>
    <n v="20220315"/>
    <m/>
    <s v="INNERWEAR"/>
    <x v="471"/>
    <s v="CALC S.ALTA DIVERSIDADE"/>
    <n v="5591198"/>
    <x v="1210"/>
    <n v="1"/>
    <s v="IN-LINE (EXCL NR)"/>
    <s v="REGULAR PRICE"/>
    <n v="0.5978"/>
    <m/>
    <n v="9.2370000000000001"/>
    <m/>
    <m/>
    <n v="44.99"/>
    <n v="44.99"/>
    <n v="232"/>
    <n v="232"/>
    <n v="63"/>
    <s v="WORK IN PROGRESS"/>
    <n v="134731699"/>
    <s v="NO INCENTIVE"/>
    <s v="N"/>
    <s v="N"/>
    <s v="N"/>
    <s v="N"/>
    <x v="0"/>
    <n v="134731710"/>
    <n v="28"/>
    <n v="42"/>
    <n v="20230306"/>
    <s v="CUSTOMER"/>
    <n v="15"/>
    <s v="Y"/>
    <s v="Tech rep lvl + Moda &amp; Casa + VGF2"/>
    <s v="FULL PAYMENT"/>
    <m/>
    <n v="6239.6450999999997"/>
    <n v="4096.6611000000003"/>
    <n v="70.81"/>
    <m/>
    <s v="PANTIES"/>
    <s v="PANTIES/BRIEF"/>
    <s v="INTIMATE APPAREL"/>
    <s v="FEMALE"/>
    <s v="AVON"/>
    <s v="AVON"/>
    <n v="1"/>
    <n v="100"/>
    <s v="8.33"/>
    <s v="N"/>
    <s v="N"/>
    <n v="80741"/>
    <m/>
    <s v="N"/>
    <m/>
    <m/>
    <m/>
    <m/>
    <m/>
    <m/>
    <m/>
    <m/>
    <s v="N"/>
    <m/>
    <m/>
    <m/>
    <x v="0"/>
    <m/>
    <n v="62"/>
    <s v="INNER - CORPO A CORPO 2"/>
    <s v="N"/>
    <m/>
    <m/>
    <s v="N"/>
    <n v="20230306"/>
    <m/>
    <n v="134731699"/>
    <s v="MIXED"/>
    <s v="Tech rep lvl"/>
    <s v="Moda &amp; Casa"/>
    <n v="1"/>
    <m/>
    <n v="0"/>
    <n v="0"/>
    <n v="100"/>
    <n v="134731700"/>
    <n v="999"/>
    <n v="3"/>
    <x v="0"/>
    <x v="0"/>
    <n v="0.5978"/>
    <n v="0.5978"/>
    <n v="0.5978"/>
    <n v="0.5978"/>
    <n v="0.5978"/>
    <n v="44.99"/>
    <n v="44.99"/>
    <n v="44.99"/>
    <n v="44.99"/>
    <n v="44.99"/>
    <s v="Brasil + Moda &amp; Casa + VGF2"/>
    <s v="Bronze + Moda &amp; Casa + VGF2"/>
    <s v="Prata + Moda &amp; Casa + VGF2"/>
    <s v="Ouro + Moda &amp; Casa + VGF2"/>
    <s v="Estrela + Moda &amp; Casa + VGF2"/>
    <n v="15"/>
    <n v="15"/>
    <n v="15"/>
    <n v="15"/>
    <n v="15"/>
    <n v="42.19"/>
    <n v="42.19"/>
    <n v="42.19"/>
    <n v="42.19"/>
    <n v="42.19"/>
    <n v="0"/>
    <n v="0"/>
    <n v="0"/>
    <n v="0"/>
    <n v="0"/>
    <n v="38.241500000000002"/>
    <n v="38.241500000000002"/>
    <n v="38.241500000000002"/>
    <n v="38.241500000000002"/>
    <n v="38.241500000000002"/>
    <n v="0"/>
    <n v="0"/>
    <n v="0"/>
    <n v="0"/>
    <n v="0"/>
    <n v="0"/>
    <n v="100"/>
    <n v="100"/>
    <n v="100"/>
    <n v="100"/>
  </r>
  <r>
    <n v="2295435"/>
    <x v="1211"/>
    <n v="20220306"/>
    <m/>
    <s v="JEWELRY"/>
    <x v="472"/>
    <s v="TORNOZELEIRA FUNDO DO MAR"/>
    <n v="5578591"/>
    <x v="1211"/>
    <n v="1"/>
    <s v="EXCESS"/>
    <s v="REGULAR PRICE"/>
    <n v="0.5978"/>
    <m/>
    <n v="2.6629999999999998"/>
    <m/>
    <m/>
    <n v="14.99"/>
    <n v="14.99"/>
    <n v="4772"/>
    <n v="4772"/>
    <n v="71"/>
    <s v="WORK IN PROGRESS"/>
    <n v="134731791"/>
    <s v="NO INCENTIVE"/>
    <s v="N"/>
    <s v="N"/>
    <s v="N"/>
    <s v="N"/>
    <x v="0"/>
    <n v="134731793"/>
    <n v="28"/>
    <n v="42"/>
    <n v="20230306"/>
    <s v="CUSTOMER"/>
    <n v="15"/>
    <s v="Y"/>
    <s v="Tech rep lvl + Moda &amp; Casa + VGF2"/>
    <s v="FULL PAYMENT"/>
    <m/>
    <n v="42761.997000000003"/>
    <n v="30054.161"/>
    <n v="74.739999999999995"/>
    <m/>
    <s v="ANKLET BANGLE"/>
    <s v="ANKLET"/>
    <s v="COSTUME METAL JEWELRY"/>
    <s v="FEMALE"/>
    <s v="AVON"/>
    <s v="AVON"/>
    <n v="1"/>
    <n v="33"/>
    <n v="100"/>
    <s v="N"/>
    <s v="N"/>
    <n v="46207"/>
    <m/>
    <s v="N"/>
    <m/>
    <m/>
    <m/>
    <m/>
    <m/>
    <m/>
    <m/>
    <m/>
    <s v="N"/>
    <m/>
    <m/>
    <m/>
    <x v="0"/>
    <m/>
    <n v="70"/>
    <s v="CHEIA DE ESTILO 3"/>
    <s v="N"/>
    <m/>
    <m/>
    <s v="N"/>
    <n v="20230306"/>
    <m/>
    <n v="134731791"/>
    <s v="MIXED"/>
    <s v="Tech rep lvl"/>
    <s v="Moda &amp; Casa"/>
    <n v="1"/>
    <m/>
    <n v="0"/>
    <n v="0"/>
    <n v="100"/>
    <n v="134731792"/>
    <n v="999"/>
    <n v="3"/>
    <x v="0"/>
    <x v="0"/>
    <n v="0.5978"/>
    <n v="0.5978"/>
    <n v="0.5978"/>
    <n v="0.5978"/>
    <n v="0.5978"/>
    <n v="14.99"/>
    <n v="14.99"/>
    <n v="14.99"/>
    <n v="14.99"/>
    <n v="14.99"/>
    <s v="Brasil + Moda &amp; Casa + VGF2"/>
    <s v="Bronze + Moda &amp; Casa + VGF2"/>
    <s v="Prata + Moda &amp; Casa + VGF2"/>
    <s v="Ouro + Moda &amp; Casa + VGF2"/>
    <s v="Estrela + Moda &amp; Casa + VGF2"/>
    <n v="15"/>
    <n v="15"/>
    <n v="15"/>
    <n v="15"/>
    <n v="15"/>
    <n v="42.19"/>
    <n v="42.19"/>
    <n v="42.19"/>
    <n v="42.19"/>
    <n v="42.19"/>
    <n v="0"/>
    <n v="0"/>
    <n v="0"/>
    <n v="0"/>
    <n v="0"/>
    <n v="12.7415"/>
    <n v="12.7415"/>
    <n v="12.7415"/>
    <n v="12.7415"/>
    <n v="12.7415"/>
    <n v="0"/>
    <n v="0"/>
    <n v="0"/>
    <n v="0"/>
    <n v="0"/>
    <n v="0"/>
    <n v="100"/>
    <n v="100"/>
    <n v="100"/>
    <n v="100"/>
  </r>
  <r>
    <n v="2276375"/>
    <x v="1212"/>
    <n v="20210310"/>
    <m/>
    <s v="KIDS HOME"/>
    <x v="473"/>
    <s v="TIGELA TAMPA BRILHA ESC GAMER"/>
    <n v="5547044"/>
    <x v="1212"/>
    <n v="1"/>
    <s v="IN-LINE (EXCL NR)"/>
    <s v="CROSS-OUT"/>
    <n v="0.5978"/>
    <m/>
    <n v="3.9820000000000002"/>
    <m/>
    <m/>
    <n v="25.99"/>
    <n v="27.99"/>
    <n v="266"/>
    <n v="266"/>
    <n v="103"/>
    <s v="WORK IN PROGRESS"/>
    <n v="134731869"/>
    <s v="NO INCENTIVE"/>
    <s v="N"/>
    <s v="N"/>
    <s v="N"/>
    <s v="N"/>
    <x v="0"/>
    <n v="134731871"/>
    <n v="28"/>
    <n v="42"/>
    <n v="20230306"/>
    <s v="CUSTOMER"/>
    <n v="15"/>
    <s v="Y"/>
    <s v="Tech rep lvl + Moda &amp; Casa + VGF2"/>
    <s v="FULL PAYMENT"/>
    <m/>
    <n v="4132.7947000000004"/>
    <n v="3073.5826999999999"/>
    <n v="78.22"/>
    <m/>
    <s v="KITCHEN FOOD STORAGE"/>
    <s v="KITCHEN"/>
    <s v="FOOD STORAGE/CONTAINERS"/>
    <s v="MALE"/>
    <s v="AVON"/>
    <s v="AVON"/>
    <n v="1"/>
    <n v="25"/>
    <n v="100"/>
    <s v="N"/>
    <s v="N"/>
    <n v="46063"/>
    <m/>
    <s v="N"/>
    <s v="RP"/>
    <n v="24.64"/>
    <n v="27.99"/>
    <n v="27.99"/>
    <m/>
    <m/>
    <m/>
    <m/>
    <s v="N"/>
    <n v="68926258"/>
    <s v="Revista Digital F&amp;H"/>
    <m/>
    <x v="0"/>
    <m/>
    <n v="102"/>
    <s v="KIDS - REVISTA DIGITAL 3"/>
    <s v="N"/>
    <m/>
    <m/>
    <s v="N"/>
    <n v="20230306"/>
    <m/>
    <n v="134731869"/>
    <s v="MIXED"/>
    <s v="Tech rep lvl"/>
    <s v="Moda &amp; Casa"/>
    <n v="1"/>
    <m/>
    <n v="0"/>
    <n v="0"/>
    <n v="100"/>
    <n v="134731870"/>
    <n v="999"/>
    <n v="3"/>
    <x v="0"/>
    <x v="0"/>
    <n v="0.5978"/>
    <n v="0.5978"/>
    <n v="0.5978"/>
    <n v="0.5978"/>
    <n v="0.5978"/>
    <n v="25.99"/>
    <n v="25.99"/>
    <n v="25.99"/>
    <n v="25.99"/>
    <n v="25.99"/>
    <s v="Brasil + Moda &amp; Casa + VGF2"/>
    <s v="Bronze + Moda &amp; Casa + VGF2"/>
    <s v="Prata + Moda &amp; Casa + VGF2"/>
    <s v="Ouro + Moda &amp; Casa + VGF2"/>
    <s v="Estrela + Moda &amp; Casa + VGF2"/>
    <n v="15"/>
    <n v="15"/>
    <n v="15"/>
    <n v="15"/>
    <n v="15"/>
    <n v="42.19"/>
    <n v="42.19"/>
    <n v="42.19"/>
    <n v="42.19"/>
    <n v="42.19"/>
    <n v="0"/>
    <n v="0"/>
    <n v="0"/>
    <n v="0"/>
    <n v="0"/>
    <n v="22.0915"/>
    <n v="22.0915"/>
    <n v="22.0915"/>
    <n v="22.0915"/>
    <n v="22.0915"/>
    <n v="0"/>
    <n v="0"/>
    <n v="0"/>
    <n v="0"/>
    <n v="0"/>
    <n v="0"/>
    <n v="100"/>
    <n v="100"/>
    <n v="100"/>
    <n v="100"/>
  </r>
  <r>
    <n v="2276830"/>
    <x v="1213"/>
    <n v="20210310"/>
    <m/>
    <s v="KIDS HOME"/>
    <x v="474"/>
    <s v="CANECA BRILHA NO ESCURO GAMER"/>
    <n v="5547901"/>
    <x v="1213"/>
    <n v="1"/>
    <s v="IN-LINE (EXCL NR)"/>
    <s v="REGULAR PRICE"/>
    <n v="0.5978"/>
    <m/>
    <n v="3.8250000000000002"/>
    <m/>
    <m/>
    <n v="19.989999999999998"/>
    <n v="19.989999999999998"/>
    <n v="352"/>
    <n v="352"/>
    <n v="103"/>
    <s v="WORK IN PROGRESS"/>
    <n v="134731882"/>
    <s v="NO INCENTIVE"/>
    <s v="N"/>
    <s v="N"/>
    <s v="N"/>
    <s v="N"/>
    <x v="0"/>
    <n v="134731884"/>
    <n v="28"/>
    <n v="42"/>
    <n v="20230306"/>
    <s v="CUSTOMER"/>
    <n v="15"/>
    <s v="Y"/>
    <s v="Tech rep lvl + Moda &amp; Casa + VGF2"/>
    <s v="FULL PAYMENT"/>
    <m/>
    <n v="4206.4076999999997"/>
    <n v="2860.0077000000001"/>
    <n v="72.790000000000006"/>
    <m/>
    <s v="KITCHEN WATER BOTTLE"/>
    <s v="KITCHEN"/>
    <s v="FOOD STORAGE/CONTAINERS"/>
    <s v="MALE"/>
    <s v="AVON"/>
    <s v="AVON"/>
    <n v="1"/>
    <n v="25"/>
    <n v="100"/>
    <s v="N"/>
    <s v="N"/>
    <n v="46064"/>
    <m/>
    <s v="N"/>
    <s v="RP"/>
    <n v="17.600000000000001"/>
    <n v="19.989999999999998"/>
    <n v="19.989999999999998"/>
    <m/>
    <m/>
    <m/>
    <m/>
    <s v="N"/>
    <n v="68926258"/>
    <s v="Revista Digital F&amp;H"/>
    <m/>
    <x v="0"/>
    <m/>
    <n v="102"/>
    <s v="KIDS - REVISTA DIGITAL 3"/>
    <s v="N"/>
    <m/>
    <m/>
    <s v="N"/>
    <n v="20230306"/>
    <m/>
    <n v="134731882"/>
    <s v="MIXED"/>
    <s v="Tech rep lvl"/>
    <s v="Moda &amp; Casa"/>
    <n v="1"/>
    <m/>
    <n v="0"/>
    <n v="0"/>
    <n v="100"/>
    <n v="134731883"/>
    <n v="999"/>
    <n v="3"/>
    <x v="0"/>
    <x v="0"/>
    <n v="0.5978"/>
    <n v="0.5978"/>
    <n v="0.5978"/>
    <n v="0.5978"/>
    <n v="0.5978"/>
    <n v="19.989999999999998"/>
    <n v="19.989999999999998"/>
    <n v="19.989999999999998"/>
    <n v="19.989999999999998"/>
    <n v="19.989999999999998"/>
    <s v="Brasil + Moda &amp; Casa + VGF2"/>
    <s v="Bronze + Moda &amp; Casa + VGF2"/>
    <s v="Prata + Moda &amp; Casa + VGF2"/>
    <s v="Ouro + Moda &amp; Casa + VGF2"/>
    <s v="Estrela + Moda &amp; Casa + VGF2"/>
    <n v="15"/>
    <n v="15"/>
    <n v="15"/>
    <n v="15"/>
    <n v="15"/>
    <n v="42.19"/>
    <n v="42.19"/>
    <n v="42.19"/>
    <n v="42.19"/>
    <n v="42.19"/>
    <n v="0"/>
    <n v="0"/>
    <n v="0"/>
    <n v="0"/>
    <n v="0"/>
    <n v="16.991499999999998"/>
    <n v="16.991499999999998"/>
    <n v="16.991499999999998"/>
    <n v="16.991499999999998"/>
    <n v="16.991499999999998"/>
    <n v="0"/>
    <n v="0"/>
    <n v="0"/>
    <n v="0"/>
    <n v="0"/>
    <n v="0"/>
    <n v="100"/>
    <n v="100"/>
    <n v="100"/>
    <n v="100"/>
  </r>
  <r>
    <n v="2298196"/>
    <x v="1214"/>
    <n v="20220312"/>
    <m/>
    <s v="INNERWEAR"/>
    <x v="475"/>
    <s v="SHORTDOLL DISNEY"/>
    <n v="5583786"/>
    <x v="1214"/>
    <n v="1"/>
    <s v="IN-LINE (EXCL NR)"/>
    <s v="CROSS-OUT"/>
    <n v="0.5978"/>
    <m/>
    <n v="21.341000000000001"/>
    <m/>
    <m/>
    <n v="79.989999999999995"/>
    <n v="119.99"/>
    <n v="218"/>
    <n v="218"/>
    <n v="75"/>
    <s v="WORK IN PROGRESS"/>
    <n v="134731895"/>
    <s v="NO INCENTIVE"/>
    <s v="N"/>
    <s v="N"/>
    <s v="N"/>
    <s v="N"/>
    <x v="0"/>
    <n v="134731898"/>
    <n v="28"/>
    <n v="42"/>
    <n v="20230306"/>
    <s v="CUSTOMER"/>
    <n v="15"/>
    <s v="Y"/>
    <s v="Tech rep lvl + Moda &amp; Casa + VGF2"/>
    <s v="FULL PAYMENT"/>
    <m/>
    <n v="10424.328799999999"/>
    <n v="5771.9907999999996"/>
    <n v="62.07"/>
    <m/>
    <s v="BABY DOLL"/>
    <s v="SLEEPWEAR"/>
    <s v="SLEEP LOUNGEWEAR"/>
    <s v="FEMALE"/>
    <s v="DISNEY BRAND"/>
    <s v="DISNEY"/>
    <n v="1"/>
    <n v="100"/>
    <n v="50"/>
    <s v="N"/>
    <s v="N"/>
    <n v="46632"/>
    <m/>
    <s v="N"/>
    <m/>
    <m/>
    <m/>
    <m/>
    <m/>
    <m/>
    <m/>
    <m/>
    <s v="N"/>
    <m/>
    <m/>
    <m/>
    <x v="0"/>
    <m/>
    <n v="74"/>
    <s v="INNER - COLECOES - DISNEY"/>
    <s v="N"/>
    <m/>
    <m/>
    <s v="N"/>
    <n v="20230306"/>
    <m/>
    <n v="134731895"/>
    <s v="MIXED"/>
    <s v="Tech rep lvl"/>
    <s v="Moda &amp; Casa"/>
    <n v="1"/>
    <m/>
    <n v="0"/>
    <n v="0"/>
    <n v="100"/>
    <n v="134731896"/>
    <n v="999"/>
    <n v="3"/>
    <x v="0"/>
    <x v="0"/>
    <n v="0.5978"/>
    <n v="0.5978"/>
    <n v="0.5978"/>
    <n v="0.5978"/>
    <n v="0.5978"/>
    <n v="79.989999999999995"/>
    <n v="79.989999999999995"/>
    <n v="79.989999999999995"/>
    <n v="79.989999999999995"/>
    <n v="79.989999999999995"/>
    <s v="Brasil + Moda &amp; Casa + VGF2"/>
    <s v="Bronze + Moda &amp; Casa + VGF2"/>
    <s v="Prata + Moda &amp; Casa + VGF2"/>
    <s v="Ouro + Moda &amp; Casa + VGF2"/>
    <s v="Estrela + Moda &amp; Casa + VGF2"/>
    <n v="15"/>
    <n v="15"/>
    <n v="15"/>
    <n v="15"/>
    <n v="15"/>
    <n v="42.19"/>
    <n v="42.19"/>
    <n v="42.19"/>
    <n v="42.19"/>
    <n v="42.19"/>
    <n v="0"/>
    <n v="0"/>
    <n v="0"/>
    <n v="0"/>
    <n v="0"/>
    <n v="67.991500000000002"/>
    <n v="67.991500000000002"/>
    <n v="67.991500000000002"/>
    <n v="67.991500000000002"/>
    <n v="67.991500000000002"/>
    <n v="0"/>
    <n v="0"/>
    <n v="0"/>
    <n v="0"/>
    <n v="0"/>
    <n v="0"/>
    <n v="100"/>
    <n v="100"/>
    <n v="100"/>
    <n v="100"/>
  </r>
  <r>
    <n v="2298197"/>
    <x v="1215"/>
    <n v="20220312"/>
    <m/>
    <s v="INNERWEAR"/>
    <x v="475"/>
    <s v="SHORTDOLL DISNEY"/>
    <n v="5583786"/>
    <x v="1215"/>
    <n v="1"/>
    <s v="IN-LINE (EXCL NR)"/>
    <s v="CROSS-OUT"/>
    <n v="0.5978"/>
    <m/>
    <n v="21.341000000000001"/>
    <m/>
    <m/>
    <n v="79.989999999999995"/>
    <n v="119.99"/>
    <n v="306"/>
    <n v="306"/>
    <n v="75"/>
    <s v="WORK IN PROGRESS"/>
    <n v="134731895"/>
    <s v="NO INCENTIVE"/>
    <s v="N"/>
    <s v="N"/>
    <s v="N"/>
    <s v="N"/>
    <x v="0"/>
    <n v="134731897"/>
    <n v="28"/>
    <n v="42"/>
    <n v="20230306"/>
    <s v="CUSTOMER"/>
    <n v="15"/>
    <s v="Y"/>
    <s v="Tech rep lvl + Moda &amp; Casa + VGF2"/>
    <s v="FULL PAYMENT"/>
    <m/>
    <n v="14632.314700000001"/>
    <n v="8101.9687000000004"/>
    <n v="62.07"/>
    <m/>
    <s v="BABY DOLL"/>
    <s v="SLEEPWEAR"/>
    <s v="SLEEP LOUNGEWEAR"/>
    <s v="FEMALE"/>
    <s v="DISNEY BRAND"/>
    <s v="DISNEY"/>
    <n v="1"/>
    <n v="100"/>
    <n v="50"/>
    <s v="N"/>
    <s v="N"/>
    <n v="46633"/>
    <m/>
    <s v="N"/>
    <m/>
    <m/>
    <m/>
    <m/>
    <m/>
    <m/>
    <m/>
    <m/>
    <s v="N"/>
    <m/>
    <m/>
    <m/>
    <x v="0"/>
    <m/>
    <n v="74"/>
    <s v="INNER - COLECOES - DISNEY"/>
    <s v="N"/>
    <m/>
    <m/>
    <s v="N"/>
    <n v="20230306"/>
    <m/>
    <n v="134731895"/>
    <s v="MIXED"/>
    <s v="Tech rep lvl"/>
    <s v="Moda &amp; Casa"/>
    <n v="1"/>
    <m/>
    <n v="0"/>
    <n v="0"/>
    <n v="100"/>
    <n v="134731896"/>
    <n v="999"/>
    <n v="3"/>
    <x v="0"/>
    <x v="0"/>
    <n v="0.5978"/>
    <n v="0.5978"/>
    <n v="0.5978"/>
    <n v="0.5978"/>
    <n v="0.5978"/>
    <n v="79.989999999999995"/>
    <n v="79.989999999999995"/>
    <n v="79.989999999999995"/>
    <n v="79.989999999999995"/>
    <n v="79.989999999999995"/>
    <s v="Brasil + Moda &amp; Casa + VGF2"/>
    <s v="Bronze + Moda &amp; Casa + VGF2"/>
    <s v="Prata + Moda &amp; Casa + VGF2"/>
    <s v="Ouro + Moda &amp; Casa + VGF2"/>
    <s v="Estrela + Moda &amp; Casa + VGF2"/>
    <n v="15"/>
    <n v="15"/>
    <n v="15"/>
    <n v="15"/>
    <n v="15"/>
    <n v="42.19"/>
    <n v="42.19"/>
    <n v="42.19"/>
    <n v="42.19"/>
    <n v="42.19"/>
    <n v="0"/>
    <n v="0"/>
    <n v="0"/>
    <n v="0"/>
    <n v="0"/>
    <n v="67.991500000000002"/>
    <n v="67.991500000000002"/>
    <n v="67.991500000000002"/>
    <n v="67.991500000000002"/>
    <n v="67.991500000000002"/>
    <n v="0"/>
    <n v="0"/>
    <n v="0"/>
    <n v="0"/>
    <n v="0"/>
    <n v="0"/>
    <n v="100"/>
    <n v="100"/>
    <n v="100"/>
    <n v="100"/>
  </r>
  <r>
    <n v="2270633"/>
    <x v="24"/>
    <n v="20210306"/>
    <m/>
    <s v="KIDS FASHION"/>
    <x v="476"/>
    <s v="MOCHILA MAS GAMER"/>
    <n v="5536544"/>
    <x v="24"/>
    <n v="1"/>
    <s v="IN-LINE (EXCL NR)"/>
    <s v="CROSS-OUT"/>
    <n v="0.53759999999999997"/>
    <m/>
    <n v="20.463999999999999"/>
    <m/>
    <m/>
    <n v="79.989999999999995"/>
    <n v="129.99"/>
    <n v="86"/>
    <n v="86"/>
    <n v="103"/>
    <s v="WORK IN PROGRESS"/>
    <n v="134731914"/>
    <s v="NO INCENTIVE"/>
    <s v="N"/>
    <s v="N"/>
    <s v="N"/>
    <s v="N"/>
    <x v="0"/>
    <n v="134731916"/>
    <n v="28"/>
    <n v="42"/>
    <n v="20230306"/>
    <s v="CUSTOMER"/>
    <n v="15"/>
    <s v="Y"/>
    <s v="Tech rep lvl + Moda &amp; Casa + VGF2"/>
    <s v="FULL PAYMENT"/>
    <m/>
    <n v="3698.2257"/>
    <n v="1938.3217"/>
    <n v="59.55"/>
    <m/>
    <s v="BACKPACK"/>
    <s v="HANDBAG &amp; TOTE"/>
    <s v="KIDS ACCESSORIES"/>
    <s v="MALE"/>
    <s v="AVON"/>
    <s v="AVON"/>
    <n v="1"/>
    <n v="25"/>
    <n v="100"/>
    <s v="N"/>
    <s v="N"/>
    <n v="46015"/>
    <m/>
    <s v="N"/>
    <m/>
    <m/>
    <m/>
    <m/>
    <m/>
    <m/>
    <m/>
    <m/>
    <s v="N"/>
    <n v="68926258"/>
    <s v="Revista Digital F&amp;H"/>
    <m/>
    <x v="0"/>
    <m/>
    <n v="102"/>
    <s v="KIDS - REVISTA DIGITAL 3"/>
    <s v="N"/>
    <m/>
    <m/>
    <s v="N"/>
    <n v="20230306"/>
    <m/>
    <n v="134731914"/>
    <s v="MIXED"/>
    <s v="Tech rep lvl"/>
    <s v="Moda &amp; Casa"/>
    <n v="1"/>
    <m/>
    <n v="0"/>
    <n v="0"/>
    <n v="100"/>
    <n v="134731915"/>
    <n v="999"/>
    <n v="3"/>
    <x v="0"/>
    <x v="0"/>
    <n v="0.53759999999999997"/>
    <n v="0.53759999999999997"/>
    <n v="0.53759999999999997"/>
    <n v="0.53759999999999997"/>
    <n v="0.53759999999999997"/>
    <n v="79.989999999999995"/>
    <n v="79.989999999999995"/>
    <n v="79.989999999999995"/>
    <n v="79.989999999999995"/>
    <n v="79.989999999999995"/>
    <s v="Brasil + Moda &amp; Casa + VGF2"/>
    <s v="Bronze + Moda &amp; Casa + VGF2"/>
    <s v="Prata + Moda &amp; Casa + VGF2"/>
    <s v="Ouro + Moda &amp; Casa + VGF2"/>
    <s v="Estrela + Moda &amp; Casa + VGF2"/>
    <n v="15"/>
    <n v="15"/>
    <n v="15"/>
    <n v="15"/>
    <n v="15"/>
    <n v="58.1"/>
    <n v="58.1"/>
    <n v="58.1"/>
    <n v="58.1"/>
    <n v="58.1"/>
    <n v="0"/>
    <n v="0"/>
    <n v="0"/>
    <n v="0"/>
    <n v="0"/>
    <n v="67.991500000000002"/>
    <n v="67.991500000000002"/>
    <n v="67.991500000000002"/>
    <n v="67.991500000000002"/>
    <n v="67.991500000000002"/>
    <n v="0"/>
    <n v="0"/>
    <n v="0"/>
    <n v="0"/>
    <n v="0"/>
    <n v="0"/>
    <n v="100"/>
    <n v="100"/>
    <n v="100"/>
    <n v="100"/>
  </r>
  <r>
    <n v="2298176"/>
    <x v="1216"/>
    <n v="20220312"/>
    <m/>
    <s v="INNERWEAR"/>
    <x v="477"/>
    <s v="TOP NADADOR DISNEY"/>
    <n v="5583750"/>
    <x v="1216"/>
    <n v="1"/>
    <s v="IN-LINE (EXCL NR)"/>
    <s v="CROSS-OUT"/>
    <n v="0.5978"/>
    <m/>
    <n v="10.670999999999999"/>
    <m/>
    <m/>
    <n v="49.99"/>
    <n v="59.99"/>
    <n v="558"/>
    <n v="558"/>
    <n v="74"/>
    <s v="WORK IN PROGRESS"/>
    <n v="134731927"/>
    <s v="NO INCENTIVE"/>
    <s v="N"/>
    <s v="N"/>
    <s v="N"/>
    <s v="N"/>
    <x v="0"/>
    <n v="134731930"/>
    <n v="28"/>
    <n v="42"/>
    <n v="20230306"/>
    <s v="CUSTOMER"/>
    <n v="15"/>
    <s v="Y"/>
    <s v="Tech rep lvl + Moda &amp; Casa + VGF2"/>
    <s v="FULL PAYMENT"/>
    <m/>
    <n v="16675.284299999999"/>
    <n v="10720.8663"/>
    <n v="69.650000000000006"/>
    <m/>
    <s v="BRAS SPORTS"/>
    <s v="BRAS"/>
    <s v="INTIMATE APPAREL"/>
    <s v="FEMALE"/>
    <s v="DISNEY BRAND"/>
    <s v="DISNEY"/>
    <n v="0"/>
    <n v="100"/>
    <n v="50"/>
    <s v="N"/>
    <s v="N"/>
    <n v="46630"/>
    <m/>
    <s v="N"/>
    <m/>
    <m/>
    <m/>
    <m/>
    <m/>
    <m/>
    <m/>
    <m/>
    <s v="N"/>
    <m/>
    <m/>
    <m/>
    <x v="0"/>
    <m/>
    <n v="74"/>
    <s v="INNER - COLECOES - DISNEY"/>
    <s v="N"/>
    <m/>
    <m/>
    <s v="N"/>
    <n v="20230306"/>
    <m/>
    <n v="134731927"/>
    <s v="MIXED"/>
    <s v="Tech rep lvl"/>
    <s v="Moda &amp; Casa"/>
    <n v="1"/>
    <m/>
    <n v="0"/>
    <n v="0"/>
    <n v="100"/>
    <n v="134731928"/>
    <n v="999"/>
    <n v="3"/>
    <x v="0"/>
    <x v="0"/>
    <n v="0.5978"/>
    <n v="0.5978"/>
    <n v="0.5978"/>
    <n v="0.5978"/>
    <n v="0.5978"/>
    <n v="49.99"/>
    <n v="49.99"/>
    <n v="49.99"/>
    <n v="49.99"/>
    <n v="49.99"/>
    <s v="Brasil + Moda &amp; Casa + VGF2"/>
    <s v="Bronze + Moda &amp; Casa + VGF2"/>
    <s v="Prata + Moda &amp; Casa + VGF2"/>
    <s v="Ouro + Moda &amp; Casa + VGF2"/>
    <s v="Estrela + Moda &amp; Casa + VGF2"/>
    <n v="15"/>
    <n v="15"/>
    <n v="15"/>
    <n v="15"/>
    <n v="15"/>
    <n v="42.19"/>
    <n v="42.19"/>
    <n v="42.19"/>
    <n v="42.19"/>
    <n v="42.19"/>
    <n v="0"/>
    <n v="0"/>
    <n v="0"/>
    <n v="0"/>
    <n v="0"/>
    <n v="42.491500000000002"/>
    <n v="42.491500000000002"/>
    <n v="42.491500000000002"/>
    <n v="42.491500000000002"/>
    <n v="42.491500000000002"/>
    <n v="0"/>
    <n v="0"/>
    <n v="0"/>
    <n v="0"/>
    <n v="0"/>
    <n v="0"/>
    <n v="100"/>
    <n v="100"/>
    <n v="100"/>
    <n v="100"/>
  </r>
  <r>
    <n v="2298177"/>
    <x v="1217"/>
    <n v="20220312"/>
    <m/>
    <s v="INNERWEAR"/>
    <x v="477"/>
    <s v="TOP NADADOR DISNEY"/>
    <n v="5583750"/>
    <x v="1217"/>
    <n v="1"/>
    <s v="IN-LINE (EXCL NR)"/>
    <s v="CROSS-OUT"/>
    <n v="0.5978"/>
    <m/>
    <n v="10.670999999999999"/>
    <m/>
    <m/>
    <n v="49.99"/>
    <n v="59.99"/>
    <n v="819"/>
    <n v="819"/>
    <n v="74"/>
    <s v="WORK IN PROGRESS"/>
    <n v="134731927"/>
    <s v="NO INCENTIVE"/>
    <s v="N"/>
    <s v="N"/>
    <s v="N"/>
    <s v="N"/>
    <x v="0"/>
    <n v="134731929"/>
    <n v="28"/>
    <n v="42"/>
    <n v="20230306"/>
    <s v="CUSTOMER"/>
    <n v="15"/>
    <s v="Y"/>
    <s v="Tech rep lvl + Moda &amp; Casa + VGF2"/>
    <s v="FULL PAYMENT"/>
    <m/>
    <n v="24475.013999999999"/>
    <n v="15735.465"/>
    <n v="69.650000000000006"/>
    <m/>
    <s v="BRAS SPORTS"/>
    <s v="BRAS"/>
    <s v="INTIMATE APPAREL"/>
    <s v="FEMALE"/>
    <s v="DISNEY BRAND"/>
    <s v="DISNEY"/>
    <n v="0"/>
    <n v="100"/>
    <n v="50"/>
    <s v="N"/>
    <s v="N"/>
    <n v="46631"/>
    <m/>
    <s v="N"/>
    <m/>
    <m/>
    <m/>
    <m/>
    <m/>
    <m/>
    <m/>
    <m/>
    <s v="N"/>
    <m/>
    <m/>
    <m/>
    <x v="0"/>
    <m/>
    <n v="74"/>
    <s v="INNER - COLECOES - DISNEY"/>
    <s v="N"/>
    <m/>
    <m/>
    <s v="N"/>
    <n v="20230306"/>
    <m/>
    <n v="134731927"/>
    <s v="MIXED"/>
    <s v="Tech rep lvl"/>
    <s v="Moda &amp; Casa"/>
    <n v="1"/>
    <m/>
    <n v="0"/>
    <n v="0"/>
    <n v="100"/>
    <n v="134731928"/>
    <n v="999"/>
    <n v="3"/>
    <x v="0"/>
    <x v="0"/>
    <n v="0.5978"/>
    <n v="0.5978"/>
    <n v="0.5978"/>
    <n v="0.5978"/>
    <n v="0.5978"/>
    <n v="49.99"/>
    <n v="49.99"/>
    <n v="49.99"/>
    <n v="49.99"/>
    <n v="49.99"/>
    <s v="Brasil + Moda &amp; Casa + VGF2"/>
    <s v="Bronze + Moda &amp; Casa + VGF2"/>
    <s v="Prata + Moda &amp; Casa + VGF2"/>
    <s v="Ouro + Moda &amp; Casa + VGF2"/>
    <s v="Estrela + Moda &amp; Casa + VGF2"/>
    <n v="15"/>
    <n v="15"/>
    <n v="15"/>
    <n v="15"/>
    <n v="15"/>
    <n v="42.19"/>
    <n v="42.19"/>
    <n v="42.19"/>
    <n v="42.19"/>
    <n v="42.19"/>
    <n v="0"/>
    <n v="0"/>
    <n v="0"/>
    <n v="0"/>
    <n v="0"/>
    <n v="42.491500000000002"/>
    <n v="42.491500000000002"/>
    <n v="42.491500000000002"/>
    <n v="42.491500000000002"/>
    <n v="42.491500000000002"/>
    <n v="0"/>
    <n v="0"/>
    <n v="0"/>
    <n v="0"/>
    <n v="0"/>
    <n v="0"/>
    <n v="100"/>
    <n v="100"/>
    <n v="100"/>
    <n v="100"/>
  </r>
  <r>
    <n v="2298115"/>
    <x v="1218"/>
    <n v="20220312"/>
    <m/>
    <s v="INNERWEAR"/>
    <x v="478"/>
    <s v="CAMISOLA DISNEY"/>
    <n v="5583672"/>
    <x v="1218"/>
    <n v="1"/>
    <s v="IN-LINE (EXCL NR)"/>
    <s v="CROSS-OUT"/>
    <n v="0.5978"/>
    <m/>
    <n v="21.263000000000002"/>
    <m/>
    <m/>
    <n v="92.99"/>
    <n v="119.99"/>
    <n v="667"/>
    <n v="667"/>
    <n v="74"/>
    <s v="WORK IN PROGRESS"/>
    <n v="134731946"/>
    <s v="NO INCENTIVE"/>
    <s v="N"/>
    <s v="N"/>
    <s v="N"/>
    <s v="N"/>
    <x v="0"/>
    <n v="134731950"/>
    <n v="28"/>
    <n v="42"/>
    <n v="20230306"/>
    <s v="INSTITUTE AVON"/>
    <n v="15"/>
    <s v="Y"/>
    <s v="Tech rep lvl + Moda &amp; Casa + VGF2"/>
    <s v="FULL PAYMENT"/>
    <m/>
    <n v="37078.144500000002"/>
    <n v="22895.7235"/>
    <n v="67.489999999999995"/>
    <m/>
    <s v="CAMISOLE"/>
    <s v="DAYWEAR"/>
    <s v="INTIMATE APPAREL"/>
    <s v="FEMALE"/>
    <s v="AVON"/>
    <s v="AVON"/>
    <n v="0"/>
    <n v="100"/>
    <n v="100"/>
    <s v="N"/>
    <s v="N"/>
    <n v="46276"/>
    <m/>
    <s v="N"/>
    <s v="RO"/>
    <n v="92.4"/>
    <n v="95.99"/>
    <n v="105.59"/>
    <m/>
    <m/>
    <m/>
    <m/>
    <s v="N"/>
    <m/>
    <m/>
    <m/>
    <x v="0"/>
    <m/>
    <n v="74"/>
    <s v="INNER - COLECOES - DISNEY"/>
    <s v="N"/>
    <m/>
    <m/>
    <s v="N"/>
    <n v="20230306"/>
    <m/>
    <n v="134731946"/>
    <s v="MIXED"/>
    <s v="Tech rep lvl"/>
    <s v="Moda &amp; Casa"/>
    <n v="1"/>
    <m/>
    <n v="0"/>
    <n v="0"/>
    <n v="100"/>
    <n v="134731949"/>
    <n v="999"/>
    <n v="3"/>
    <x v="0"/>
    <x v="0"/>
    <n v="0.5978"/>
    <n v="0.5978"/>
    <n v="0.5978"/>
    <n v="0.5978"/>
    <n v="0.5978"/>
    <n v="92.99"/>
    <n v="92.99"/>
    <n v="92.99"/>
    <n v="92.99"/>
    <n v="92.99"/>
    <s v="Brasil + Moda &amp; Casa + VGF2"/>
    <s v="Bronze + Moda &amp; Casa + VGF2"/>
    <s v="Prata + Moda &amp; Casa + VGF2"/>
    <s v="Ouro + Moda &amp; Casa + VGF2"/>
    <s v="Estrela + Moda &amp; Casa + VGF2"/>
    <n v="15"/>
    <n v="15"/>
    <n v="15"/>
    <n v="15"/>
    <n v="15"/>
    <n v="42.19"/>
    <n v="42.19"/>
    <n v="42.19"/>
    <n v="42.19"/>
    <n v="42.19"/>
    <n v="0"/>
    <n v="0"/>
    <n v="0"/>
    <n v="0"/>
    <n v="0"/>
    <n v="79.041499999999999"/>
    <n v="79.041499999999999"/>
    <n v="79.041499999999999"/>
    <n v="79.041499999999999"/>
    <n v="79.041499999999999"/>
    <n v="0"/>
    <n v="0"/>
    <n v="0"/>
    <n v="0"/>
    <n v="0"/>
    <n v="0"/>
    <n v="100"/>
    <n v="100"/>
    <n v="100"/>
    <n v="100"/>
  </r>
  <r>
    <n v="2298201"/>
    <x v="1219"/>
    <n v="20220312"/>
    <m/>
    <s v="INNERWEAR"/>
    <x v="479"/>
    <s v="MASCARA DE DORMIR DISNEY"/>
    <n v="5583793"/>
    <x v="1219"/>
    <n v="1"/>
    <s v="IN-LINE (EXCL NR)"/>
    <s v="CROSS-OUT"/>
    <n v="0.5978"/>
    <m/>
    <n v="4.2130000000000001"/>
    <m/>
    <m/>
    <n v="19.989999999999998"/>
    <n v="24.99"/>
    <n v="3333"/>
    <n v="3333"/>
    <n v="74"/>
    <s v="WORK IN PROGRESS"/>
    <n v="134731971"/>
    <s v="NO INCENTIVE"/>
    <s v="N"/>
    <s v="N"/>
    <s v="N"/>
    <s v="N"/>
    <x v="0"/>
    <n v="134731973"/>
    <n v="28"/>
    <n v="42"/>
    <n v="20230306"/>
    <s v="CUSTOMER"/>
    <n v="15"/>
    <s v="Y"/>
    <s v="Tech rep lvl + Moda &amp; Casa + VGF2"/>
    <s v="FULL PAYMENT"/>
    <m/>
    <n v="39829.423300000002"/>
    <n v="25787.494299999998"/>
    <n v="70.03"/>
    <m/>
    <s v="SLEEP MASK"/>
    <s v="SLEEPWEAR"/>
    <s v="SLEEP LOUNGEWEAR"/>
    <s v="FEMALE"/>
    <s v="DISNEY BRAND"/>
    <s v="DISNEY"/>
    <n v="0"/>
    <n v="100"/>
    <n v="100"/>
    <s v="N"/>
    <s v="N"/>
    <n v="46634"/>
    <m/>
    <s v="N"/>
    <m/>
    <m/>
    <m/>
    <m/>
    <m/>
    <m/>
    <m/>
    <m/>
    <s v="N"/>
    <m/>
    <m/>
    <m/>
    <x v="0"/>
    <m/>
    <n v="74"/>
    <s v="INNER - COLECOES - DISNEY"/>
    <s v="N"/>
    <m/>
    <m/>
    <s v="N"/>
    <n v="20230306"/>
    <m/>
    <n v="134731971"/>
    <s v="MIXED"/>
    <s v="Tech rep lvl"/>
    <s v="Moda &amp; Casa"/>
    <n v="1"/>
    <m/>
    <n v="0"/>
    <n v="0"/>
    <n v="100"/>
    <n v="134731972"/>
    <n v="999"/>
    <n v="3"/>
    <x v="0"/>
    <x v="0"/>
    <n v="0.5978"/>
    <n v="0.5978"/>
    <n v="0.5978"/>
    <n v="0.5978"/>
    <n v="0.5978"/>
    <n v="19.989999999999998"/>
    <n v="19.989999999999998"/>
    <n v="19.989999999999998"/>
    <n v="19.989999999999998"/>
    <n v="19.989999999999998"/>
    <s v="Brasil + Moda &amp; Casa + VGF2"/>
    <s v="Bronze + Moda &amp; Casa + VGF2"/>
    <s v="Prata + Moda &amp; Casa + VGF2"/>
    <s v="Ouro + Moda &amp; Casa + VGF2"/>
    <s v="Estrela + Moda &amp; Casa + VGF2"/>
    <n v="15"/>
    <n v="15"/>
    <n v="15"/>
    <n v="15"/>
    <n v="15"/>
    <n v="42.19"/>
    <n v="42.19"/>
    <n v="42.19"/>
    <n v="42.19"/>
    <n v="42.19"/>
    <n v="0"/>
    <n v="0"/>
    <n v="0"/>
    <n v="0"/>
    <n v="0"/>
    <n v="16.991499999999998"/>
    <n v="16.991499999999998"/>
    <n v="16.991499999999998"/>
    <n v="16.991499999999998"/>
    <n v="16.991499999999998"/>
    <n v="0"/>
    <n v="0"/>
    <n v="0"/>
    <n v="0"/>
    <n v="0"/>
    <n v="0"/>
    <n v="100"/>
    <n v="100"/>
    <n v="100"/>
    <n v="100"/>
  </r>
  <r>
    <n v="2297866"/>
    <x v="1220"/>
    <n v="20220314"/>
    <m/>
    <s v="ACCESSORIES"/>
    <x v="480"/>
    <s v="BOLSA CROSSBODY ROUND MICKEY"/>
    <n v="5583232"/>
    <x v="1220"/>
    <n v="1"/>
    <s v="EXCESS"/>
    <s v="CROSS-OUT"/>
    <n v="0.53759999999999997"/>
    <m/>
    <n v="19.445"/>
    <m/>
    <m/>
    <n v="69.989999999999995"/>
    <n v="139.99"/>
    <n v="2466"/>
    <n v="2466"/>
    <n v="76"/>
    <s v="WORK IN PROGRESS"/>
    <n v="134732059"/>
    <s v="NO INCENTIVE"/>
    <s v="N"/>
    <s v="N"/>
    <s v="N"/>
    <s v="N"/>
    <x v="0"/>
    <n v="134732061"/>
    <n v="28"/>
    <n v="42"/>
    <n v="20230306"/>
    <s v="CUSTOMER"/>
    <n v="15"/>
    <s v="Y"/>
    <s v="Tech rep lvl + Moda &amp; Casa + VGF2"/>
    <s v="FULL PAYMENT"/>
    <m/>
    <n v="92787.254799999995"/>
    <n v="44835.8848"/>
    <n v="56.08"/>
    <m/>
    <s v="HANDBAG MESSENGER/CROSSBODY"/>
    <s v="HANDBAG &amp; TOTE"/>
    <s v="HANDBAGS &amp; TOTES"/>
    <s v="FEMALE"/>
    <s v="DISNEY BRAND"/>
    <s v="DISNEY"/>
    <n v="0"/>
    <n v="100"/>
    <n v="100"/>
    <s v="N"/>
    <s v="N"/>
    <n v="46487"/>
    <m/>
    <s v="N"/>
    <m/>
    <m/>
    <m/>
    <m/>
    <m/>
    <m/>
    <m/>
    <m/>
    <s v="N"/>
    <n v="64050598"/>
    <s v="F&amp;H Mega Oferta"/>
    <m/>
    <x v="0"/>
    <m/>
    <n v="76"/>
    <s v="CHEIA DE ESTILO - COLECOES - DISNEY"/>
    <s v="N"/>
    <m/>
    <m/>
    <s v="N"/>
    <n v="20230306"/>
    <m/>
    <n v="134732059"/>
    <s v="MIXED"/>
    <s v="Tech rep lvl"/>
    <s v="Moda &amp; Casa"/>
    <n v="1"/>
    <m/>
    <n v="0"/>
    <n v="0"/>
    <n v="100"/>
    <n v="134732060"/>
    <n v="999"/>
    <n v="3"/>
    <x v="0"/>
    <x v="0"/>
    <n v="0.53759999999999997"/>
    <n v="0.53759999999999997"/>
    <n v="0.53759999999999997"/>
    <n v="0.53759999999999997"/>
    <n v="0.53759999999999997"/>
    <n v="69.989999999999995"/>
    <n v="69.989999999999995"/>
    <n v="69.989999999999995"/>
    <n v="69.989999999999995"/>
    <n v="69.989999999999995"/>
    <s v="Brasil + Moda &amp; Casa + VGF2"/>
    <s v="Bronze + Moda &amp; Casa + VGF2"/>
    <s v="Prata + Moda &amp; Casa + VGF2"/>
    <s v="Ouro + Moda &amp; Casa + VGF2"/>
    <s v="Estrela + Moda &amp; Casa + VGF2"/>
    <n v="15"/>
    <n v="15"/>
    <n v="15"/>
    <n v="15"/>
    <n v="15"/>
    <n v="58.1"/>
    <n v="58.1"/>
    <n v="58.1"/>
    <n v="58.1"/>
    <n v="58.1"/>
    <n v="0"/>
    <n v="0"/>
    <n v="0"/>
    <n v="0"/>
    <n v="0"/>
    <n v="59.491500000000002"/>
    <n v="59.491500000000002"/>
    <n v="59.491500000000002"/>
    <n v="59.491500000000002"/>
    <n v="59.491500000000002"/>
    <n v="0"/>
    <n v="0"/>
    <n v="0"/>
    <n v="0"/>
    <n v="0"/>
    <n v="0"/>
    <n v="100"/>
    <n v="100"/>
    <n v="100"/>
    <n v="100"/>
  </r>
  <r>
    <n v="2297877"/>
    <x v="1221"/>
    <n v="20220314"/>
    <m/>
    <s v="ACCESSORIES"/>
    <x v="481"/>
    <s v="MOCHILA CASUAL MICKEY"/>
    <n v="5583241"/>
    <x v="1221"/>
    <n v="1"/>
    <s v="EXCESS"/>
    <s v="REGULAR PRICE"/>
    <n v="0.53759999999999997"/>
    <m/>
    <n v="27.63"/>
    <m/>
    <m/>
    <n v="169.99"/>
    <n v="169.99"/>
    <n v="330"/>
    <n v="330"/>
    <n v="112"/>
    <s v="WORK IN PROGRESS"/>
    <n v="134732072"/>
    <s v="NO INCENTIVE"/>
    <s v="N"/>
    <s v="N"/>
    <s v="N"/>
    <s v="N"/>
    <x v="0"/>
    <n v="134732074"/>
    <n v="28"/>
    <n v="42"/>
    <n v="20230306"/>
    <s v="CUSTOMER"/>
    <n v="15"/>
    <s v="Y"/>
    <s v="Tech rep lvl + Moda &amp; Casa + VGF2"/>
    <s v="FULL PAYMENT"/>
    <m/>
    <n v="30157.585899999998"/>
    <n v="21039.6859"/>
    <n v="74.3"/>
    <m/>
    <s v="BACKPACK"/>
    <s v="HANDBAG &amp; TOTE"/>
    <s v="HANDBAGS &amp; TOTES"/>
    <s v="FEMALE"/>
    <s v="DISNEY BRAND"/>
    <s v="DISNEY"/>
    <n v="0"/>
    <n v="50"/>
    <n v="100"/>
    <s v="N"/>
    <s v="N"/>
    <n v="46494"/>
    <m/>
    <s v="N"/>
    <m/>
    <m/>
    <m/>
    <m/>
    <m/>
    <m/>
    <m/>
    <m/>
    <s v="N"/>
    <n v="68926258"/>
    <s v="Revista Digital F&amp;H"/>
    <m/>
    <x v="0"/>
    <m/>
    <n v="112"/>
    <s v="FASHION - REVISTA DIGITAL 2 - FASHION - DISNEY"/>
    <s v="N"/>
    <m/>
    <m/>
    <s v="N"/>
    <n v="20230306"/>
    <m/>
    <n v="134732072"/>
    <s v="MIXED"/>
    <s v="Tech rep lvl"/>
    <s v="Moda &amp; Casa"/>
    <n v="1"/>
    <m/>
    <n v="0"/>
    <n v="0"/>
    <n v="100"/>
    <n v="134732073"/>
    <n v="999"/>
    <n v="3"/>
    <x v="0"/>
    <x v="0"/>
    <n v="0.53759999999999997"/>
    <n v="0.53759999999999997"/>
    <n v="0.53759999999999997"/>
    <n v="0.53759999999999997"/>
    <n v="0.53759999999999997"/>
    <n v="169.99"/>
    <n v="169.99"/>
    <n v="169.99"/>
    <n v="169.99"/>
    <n v="169.99"/>
    <s v="Brasil + Moda &amp; Casa + VGF2"/>
    <s v="Bronze + Moda &amp; Casa + VGF2"/>
    <s v="Prata + Moda &amp; Casa + VGF2"/>
    <s v="Ouro + Moda &amp; Casa + VGF2"/>
    <s v="Estrela + Moda &amp; Casa + VGF2"/>
    <n v="15"/>
    <n v="15"/>
    <n v="15"/>
    <n v="15"/>
    <n v="15"/>
    <n v="58.1"/>
    <n v="58.1"/>
    <n v="58.1"/>
    <n v="58.1"/>
    <n v="58.1"/>
    <n v="0"/>
    <n v="0"/>
    <n v="0"/>
    <n v="0"/>
    <n v="0"/>
    <n v="144.4915"/>
    <n v="144.4915"/>
    <n v="144.4915"/>
    <n v="144.4915"/>
    <n v="144.4915"/>
    <n v="0"/>
    <n v="0"/>
    <n v="0"/>
    <n v="0"/>
    <n v="0"/>
    <n v="0"/>
    <n v="100"/>
    <n v="100"/>
    <n v="100"/>
    <n v="100"/>
  </r>
  <r>
    <n v="2299907"/>
    <x v="1222"/>
    <n v="20220312"/>
    <m/>
    <s v="JEWELRY"/>
    <x v="482"/>
    <s v="BRINCO ARGOLA DISNEY"/>
    <n v="5586364"/>
    <x v="1222"/>
    <n v="1"/>
    <s v="EXCESS"/>
    <s v="CROSS-OUT"/>
    <n v="0.5978"/>
    <m/>
    <n v="5.827"/>
    <m/>
    <m/>
    <n v="24.99"/>
    <n v="29.99"/>
    <n v="322"/>
    <n v="322"/>
    <n v="113"/>
    <s v="WORK IN PROGRESS"/>
    <n v="134732182"/>
    <s v="NO INCENTIVE"/>
    <s v="N"/>
    <s v="N"/>
    <s v="N"/>
    <s v="N"/>
    <x v="0"/>
    <n v="134732184"/>
    <n v="28"/>
    <n v="42"/>
    <n v="20230306"/>
    <s v="CUSTOMER"/>
    <n v="15"/>
    <s v="Y"/>
    <s v="Tech rep lvl + Moda &amp; Casa + VGF2"/>
    <s v="FULL PAYMENT"/>
    <m/>
    <n v="4810.3651"/>
    <n v="2934.0711000000001"/>
    <n v="66.849999999999994"/>
    <m/>
    <s v="EARRING HOOP"/>
    <s v="EARRING"/>
    <s v="CRYSTAL JEWELRY"/>
    <s v="FEMALE"/>
    <s v="AVON"/>
    <s v="AVON"/>
    <n v="1"/>
    <n v="34"/>
    <n v="100"/>
    <s v="N"/>
    <s v="N"/>
    <n v="80368"/>
    <m/>
    <s v="N"/>
    <m/>
    <m/>
    <m/>
    <m/>
    <m/>
    <m/>
    <m/>
    <m/>
    <s v="N"/>
    <n v="68926258"/>
    <s v="Revista Digital F&amp;H"/>
    <m/>
    <x v="0"/>
    <m/>
    <n v="112"/>
    <s v="FASHION - REVISTA DIGITAL 2 - FASHION - DISNEY"/>
    <s v="N"/>
    <m/>
    <m/>
    <s v="N"/>
    <n v="20230306"/>
    <m/>
    <n v="134732182"/>
    <s v="MIXED"/>
    <s v="Tech rep lvl"/>
    <s v="Moda &amp; Casa"/>
    <n v="1"/>
    <m/>
    <n v="0"/>
    <n v="0"/>
    <n v="100"/>
    <n v="134732183"/>
    <n v="999"/>
    <n v="3"/>
    <x v="0"/>
    <x v="0"/>
    <n v="0.5978"/>
    <n v="0.5978"/>
    <n v="0.5978"/>
    <n v="0.5978"/>
    <n v="0.5978"/>
    <n v="24.99"/>
    <n v="24.99"/>
    <n v="24.99"/>
    <n v="24.99"/>
    <n v="24.99"/>
    <s v="Brasil + Moda &amp; Casa + VGF2"/>
    <s v="Bronze + Moda &amp; Casa + VGF2"/>
    <s v="Prata + Moda &amp; Casa + VGF2"/>
    <s v="Ouro + Moda &amp; Casa + VGF2"/>
    <s v="Estrela + Moda &amp; Casa + VGF2"/>
    <n v="15"/>
    <n v="15"/>
    <n v="15"/>
    <n v="15"/>
    <n v="15"/>
    <n v="42.19"/>
    <n v="42.19"/>
    <n v="42.19"/>
    <n v="42.19"/>
    <n v="42.19"/>
    <n v="0"/>
    <n v="0"/>
    <n v="0"/>
    <n v="0"/>
    <n v="0"/>
    <n v="21.241499999999998"/>
    <n v="21.241499999999998"/>
    <n v="21.241499999999998"/>
    <n v="21.241499999999998"/>
    <n v="21.241499999999998"/>
    <n v="0"/>
    <n v="0"/>
    <n v="0"/>
    <n v="0"/>
    <n v="0"/>
    <n v="0"/>
    <n v="100"/>
    <n v="100"/>
    <n v="100"/>
    <n v="100"/>
  </r>
  <r>
    <n v="2297868"/>
    <x v="1223"/>
    <n v="20220314"/>
    <m/>
    <s v="ACCESSORIES"/>
    <x v="483"/>
    <s v="BOLSA CARTEIRA MICKEY"/>
    <n v="5583236"/>
    <x v="1223"/>
    <n v="1"/>
    <s v="IN-LINE (EXCL NR)"/>
    <s v="CROSS-OUT"/>
    <n v="0.53759999999999997"/>
    <m/>
    <n v="22.556000000000001"/>
    <m/>
    <m/>
    <n v="69.989999999999995"/>
    <n v="139.99"/>
    <n v="1233"/>
    <n v="1233"/>
    <n v="77"/>
    <s v="WORK IN PROGRESS"/>
    <n v="134732208"/>
    <s v="NO INCENTIVE"/>
    <s v="N"/>
    <s v="N"/>
    <s v="N"/>
    <s v="N"/>
    <x v="0"/>
    <n v="134732210"/>
    <n v="28"/>
    <n v="42"/>
    <n v="20230306"/>
    <s v="CUSTOMER"/>
    <n v="15"/>
    <s v="Y"/>
    <s v="Tech rep lvl + Moda &amp; Casa + VGF2"/>
    <s v="FULL PAYMENT"/>
    <m/>
    <n v="46393.627399999998"/>
    <n v="18582.079399999999"/>
    <n v="49.05"/>
    <m/>
    <s v="HANDBAG CLUTCH"/>
    <s v="HANDBAG &amp; TOTE"/>
    <s v="HANDBAGS &amp; TOTES"/>
    <s v="FEMALE"/>
    <s v="DISNEY BRAND"/>
    <s v="DISNEY"/>
    <n v="1"/>
    <n v="100"/>
    <n v="100"/>
    <s v="N"/>
    <s v="N"/>
    <n v="46488"/>
    <m/>
    <s v="N"/>
    <m/>
    <m/>
    <m/>
    <m/>
    <m/>
    <m/>
    <m/>
    <m/>
    <s v="N"/>
    <n v="64050598"/>
    <s v="F&amp;H Mega Oferta"/>
    <m/>
    <x v="0"/>
    <m/>
    <n v="76"/>
    <s v="CHEIA DE ESTILO - COLECOES - DISNEY"/>
    <s v="N"/>
    <m/>
    <m/>
    <s v="N"/>
    <n v="20230306"/>
    <m/>
    <n v="134732208"/>
    <s v="MIXED"/>
    <s v="Tech rep lvl"/>
    <s v="Moda &amp; Casa"/>
    <n v="1"/>
    <m/>
    <n v="0"/>
    <n v="0"/>
    <n v="100"/>
    <n v="134732209"/>
    <n v="999"/>
    <n v="3"/>
    <x v="0"/>
    <x v="0"/>
    <n v="0.53759999999999997"/>
    <n v="0.53759999999999997"/>
    <n v="0.53759999999999997"/>
    <n v="0.53759999999999997"/>
    <n v="0.53759999999999997"/>
    <n v="69.989999999999995"/>
    <n v="69.989999999999995"/>
    <n v="69.989999999999995"/>
    <n v="69.989999999999995"/>
    <n v="69.989999999999995"/>
    <s v="Brasil + Moda &amp; Casa + VGF2"/>
    <s v="Bronze + Moda &amp; Casa + VGF2"/>
    <s v="Prata + Moda &amp; Casa + VGF2"/>
    <s v="Ouro + Moda &amp; Casa + VGF2"/>
    <s v="Estrela + Moda &amp; Casa + VGF2"/>
    <n v="15"/>
    <n v="15"/>
    <n v="15"/>
    <n v="15"/>
    <n v="15"/>
    <n v="58.1"/>
    <n v="58.1"/>
    <n v="58.1"/>
    <n v="58.1"/>
    <n v="58.1"/>
    <n v="0"/>
    <n v="0"/>
    <n v="0"/>
    <n v="0"/>
    <n v="0"/>
    <n v="59.491500000000002"/>
    <n v="59.491500000000002"/>
    <n v="59.491500000000002"/>
    <n v="59.491500000000002"/>
    <n v="59.491500000000002"/>
    <n v="0"/>
    <n v="0"/>
    <n v="0"/>
    <n v="0"/>
    <n v="0"/>
    <n v="0"/>
    <n v="100"/>
    <n v="100"/>
    <n v="100"/>
    <n v="100"/>
  </r>
  <r>
    <n v="2297863"/>
    <x v="1224"/>
    <n v="20220314"/>
    <m/>
    <s v="ACCESSORIES"/>
    <x v="484"/>
    <s v="NECESSAIRE DISNEY"/>
    <n v="5583226"/>
    <x v="1224"/>
    <n v="1"/>
    <s v="EXCESS"/>
    <s v="CROSS-OUT"/>
    <n v="0.53759999999999997"/>
    <m/>
    <n v="9.2750000000000004"/>
    <m/>
    <m/>
    <n v="29.99"/>
    <n v="59.99"/>
    <n v="288"/>
    <n v="288"/>
    <n v="113"/>
    <s v="WORK IN PROGRESS"/>
    <n v="134732221"/>
    <s v="NO INCENTIVE"/>
    <s v="N"/>
    <s v="N"/>
    <s v="N"/>
    <s v="N"/>
    <x v="0"/>
    <n v="134732223"/>
    <n v="28"/>
    <n v="42"/>
    <n v="20230306"/>
    <s v="CUSTOMER"/>
    <n v="15"/>
    <s v="Y"/>
    <s v="Tech rep lvl + Moda &amp; Casa + VGF2"/>
    <s v="FULL PAYMENT"/>
    <m/>
    <n v="4643.3157000000001"/>
    <n v="1972.1157000000001"/>
    <n v="51.1"/>
    <m/>
    <s v="COSMETIC CASE-TOILETRY BAG"/>
    <s v="BEAUTY BAGS"/>
    <s v="HANDBAGS &amp; TOTES"/>
    <s v="FEMALE"/>
    <s v="DISNEY BRAND"/>
    <s v="DISNEY"/>
    <n v="1"/>
    <n v="33"/>
    <n v="100"/>
    <s v="N"/>
    <s v="N"/>
    <n v="46479"/>
    <m/>
    <s v="N"/>
    <m/>
    <m/>
    <m/>
    <m/>
    <m/>
    <m/>
    <m/>
    <m/>
    <s v="N"/>
    <n v="68926258"/>
    <s v="Revista Digital F&amp;H"/>
    <m/>
    <x v="0"/>
    <m/>
    <n v="112"/>
    <s v="FASHION - REVISTA DIGITAL 2 - FASHION - DISNEY"/>
    <s v="N"/>
    <m/>
    <m/>
    <s v="N"/>
    <n v="20230306"/>
    <m/>
    <n v="134732221"/>
    <s v="MIXED"/>
    <s v="Tech rep lvl"/>
    <s v="Moda &amp; Casa"/>
    <n v="1"/>
    <m/>
    <n v="0"/>
    <n v="0"/>
    <n v="100"/>
    <n v="134732222"/>
    <n v="999"/>
    <n v="3"/>
    <x v="0"/>
    <x v="0"/>
    <n v="0.53759999999999997"/>
    <n v="0.53759999999999997"/>
    <n v="0.53759999999999997"/>
    <n v="0.53759999999999997"/>
    <n v="0.53759999999999997"/>
    <n v="29.99"/>
    <n v="29.99"/>
    <n v="29.99"/>
    <n v="29.99"/>
    <n v="29.99"/>
    <s v="Brasil + Moda &amp; Casa + VGF2"/>
    <s v="Bronze + Moda &amp; Casa + VGF2"/>
    <s v="Prata + Moda &amp; Casa + VGF2"/>
    <s v="Ouro + Moda &amp; Casa + VGF2"/>
    <s v="Estrela + Moda &amp; Casa + VGF2"/>
    <n v="15"/>
    <n v="15"/>
    <n v="15"/>
    <n v="15"/>
    <n v="15"/>
    <n v="58.1"/>
    <n v="58.1"/>
    <n v="58.1"/>
    <n v="58.1"/>
    <n v="58.1"/>
    <n v="0"/>
    <n v="0"/>
    <n v="0"/>
    <n v="0"/>
    <n v="0"/>
    <n v="25.491499999999998"/>
    <n v="25.491499999999998"/>
    <n v="25.491499999999998"/>
    <n v="25.491499999999998"/>
    <n v="25.491499999999998"/>
    <n v="0"/>
    <n v="0"/>
    <n v="0"/>
    <n v="0"/>
    <n v="0"/>
    <n v="0"/>
    <n v="100"/>
    <n v="100"/>
    <n v="100"/>
    <n v="100"/>
  </r>
  <r>
    <n v="2295440"/>
    <x v="1225"/>
    <n v="20220308"/>
    <m/>
    <s v="ACCESSORIES"/>
    <x v="485"/>
    <s v="TIARA CORRENTE EUFORIA"/>
    <n v="5578577"/>
    <x v="1225"/>
    <n v="1"/>
    <s v="IN-LINE (EXCL NR)"/>
    <s v="CROSS-OUT"/>
    <n v="0.51080000000000003"/>
    <m/>
    <n v="7.7560000000000002"/>
    <m/>
    <m/>
    <n v="31.99"/>
    <n v="49.99"/>
    <n v="987"/>
    <n v="987"/>
    <n v="67"/>
    <s v="WORK IN PROGRESS"/>
    <n v="134732247"/>
    <s v="NO INCENTIVE"/>
    <s v="N"/>
    <s v="N"/>
    <s v="N"/>
    <s v="N"/>
    <x v="0"/>
    <n v="134732249"/>
    <n v="28"/>
    <n v="42"/>
    <n v="20230306"/>
    <s v="CUSTOMER"/>
    <n v="15"/>
    <s v="Y"/>
    <s v="Tech rep lvl + Moda &amp; Casa + VGF2"/>
    <s v="FULL PAYMENT"/>
    <m/>
    <n v="16128.0656"/>
    <n v="8472.8935999999994"/>
    <n v="59.65"/>
    <m/>
    <s v="HAIR ACCESSORIES"/>
    <s v="HEADWEAR"/>
    <s v="FASHION ACCESSORIES"/>
    <s v="FEMALE"/>
    <s v="AVON"/>
    <s v="AVON"/>
    <n v="1"/>
    <n v="33"/>
    <n v="100"/>
    <s v="N"/>
    <s v="N"/>
    <n v="46215"/>
    <m/>
    <s v="N"/>
    <m/>
    <m/>
    <m/>
    <m/>
    <m/>
    <m/>
    <m/>
    <m/>
    <s v="N"/>
    <m/>
    <m/>
    <m/>
    <x v="0"/>
    <m/>
    <n v="66"/>
    <s v="CHEIA DE ESTILO 1"/>
    <s v="N"/>
    <m/>
    <m/>
    <s v="N"/>
    <n v="20230306"/>
    <m/>
    <n v="134732247"/>
    <s v="MIXED"/>
    <s v="Tech rep lvl"/>
    <s v="Moda &amp; Casa"/>
    <n v="1"/>
    <m/>
    <n v="0"/>
    <n v="0"/>
    <n v="100"/>
    <n v="134732248"/>
    <n v="999"/>
    <n v="3"/>
    <x v="0"/>
    <x v="0"/>
    <n v="0.51080000000000003"/>
    <n v="0.51080000000000003"/>
    <n v="0.51080000000000003"/>
    <n v="0.51080000000000003"/>
    <n v="0.51080000000000003"/>
    <n v="31.99"/>
    <n v="31.99"/>
    <n v="31.99"/>
    <n v="31.99"/>
    <n v="31.99"/>
    <s v="Brasil + Moda &amp; Casa + VGF2"/>
    <s v="Bronze + Moda &amp; Casa + VGF2"/>
    <s v="Prata + Moda &amp; Casa + VGF2"/>
    <s v="Ouro + Moda &amp; Casa + VGF2"/>
    <s v="Estrela + Moda &amp; Casa + VGF2"/>
    <n v="15"/>
    <n v="15"/>
    <n v="15"/>
    <n v="15"/>
    <n v="15"/>
    <n v="66.42"/>
    <n v="66.42"/>
    <n v="66.42"/>
    <n v="66.42"/>
    <n v="66.42"/>
    <n v="0"/>
    <n v="0"/>
    <n v="0"/>
    <n v="0"/>
    <n v="0"/>
    <n v="27.191500000000001"/>
    <n v="27.191500000000001"/>
    <n v="27.191500000000001"/>
    <n v="27.191500000000001"/>
    <n v="27.191500000000001"/>
    <n v="0"/>
    <n v="0"/>
    <n v="0"/>
    <n v="0"/>
    <n v="0"/>
    <n v="0"/>
    <n v="100"/>
    <n v="100"/>
    <n v="100"/>
    <n v="100"/>
  </r>
  <r>
    <n v="2270342"/>
    <x v="1226"/>
    <n v="20210304"/>
    <m/>
    <s v="ACCESSORIES"/>
    <x v="486"/>
    <s v="PROTETOR DE CABO  CLASSICO"/>
    <n v="5535990"/>
    <x v="1226"/>
    <n v="1"/>
    <s v="IN-LINE (EXCL NR)"/>
    <s v="REPRESENTATIVE OFFER"/>
    <n v="0.60089999999999999"/>
    <m/>
    <n v="1.4059999999999999"/>
    <m/>
    <m/>
    <n v="7.99"/>
    <n v="9.99"/>
    <n v="469"/>
    <n v="469"/>
    <n v="3"/>
    <s v="WORK IN PROGRESS"/>
    <n v="134732297"/>
    <s v="NO INCENTIVE"/>
    <s v="N"/>
    <s v="N"/>
    <s v="N"/>
    <s v="N"/>
    <x v="2"/>
    <n v="134732433"/>
    <n v="28"/>
    <n v="43"/>
    <n v="20230306"/>
    <s v="EXCLUSIVE OFFER"/>
    <n v="15"/>
    <s v="Y"/>
    <s v="Tech rep lvl + Moda &amp; Casa + VGF2"/>
    <s v="FULL PAYMENT"/>
    <m/>
    <n v="2251.7586000000001"/>
    <n v="1592.3445999999999"/>
    <n v="76.58"/>
    <m/>
    <s v="CELLPHONE FASHION ACCESSORY"/>
    <s v="SMALL ACCESSORIES"/>
    <s v="FASHION ACCESSORIES"/>
    <s v="FEMALE"/>
    <s v="AVON"/>
    <s v="AVON"/>
    <n v="1"/>
    <n v="100"/>
    <n v="100"/>
    <s v="N"/>
    <s v="N"/>
    <n v="61077"/>
    <m/>
    <s v="N"/>
    <m/>
    <m/>
    <m/>
    <m/>
    <m/>
    <m/>
    <m/>
    <m/>
    <s v="N"/>
    <m/>
    <m/>
    <m/>
    <x v="0"/>
    <m/>
    <n v="2"/>
    <s v="F&amp;H"/>
    <s v="N"/>
    <m/>
    <m/>
    <s v="N"/>
    <n v="20230306"/>
    <m/>
    <n v="134732297"/>
    <s v="MIXED"/>
    <s v="Tech rep lvl"/>
    <s v="Moda &amp; Casa"/>
    <n v="1"/>
    <m/>
    <n v="0"/>
    <n v="0"/>
    <n v="100"/>
    <n v="134732432"/>
    <n v="999"/>
    <n v="3"/>
    <x v="0"/>
    <x v="0"/>
    <n v="0.60089999999999999"/>
    <n v="0.60089999999999999"/>
    <n v="0.60089999999999999"/>
    <n v="0.60089999999999999"/>
    <n v="0.60089999999999999"/>
    <n v="7.99"/>
    <n v="7.99"/>
    <n v="7.99"/>
    <n v="7.99"/>
    <n v="7.99"/>
    <s v="Brasil + Moda &amp; Casa + VGF2"/>
    <s v="Bronze + Moda &amp; Casa + VGF2"/>
    <s v="Prata + Moda &amp; Casa + VGF2"/>
    <s v="Ouro + Moda &amp; Casa + VGF2"/>
    <s v="Estrela + Moda &amp; Casa + VGF2"/>
    <n v="15"/>
    <n v="15"/>
    <n v="15"/>
    <n v="15"/>
    <n v="15"/>
    <n v="66.42"/>
    <n v="66.42"/>
    <n v="66.42"/>
    <n v="66.42"/>
    <n v="66.42"/>
    <n v="0"/>
    <n v="0"/>
    <n v="0"/>
    <n v="0"/>
    <n v="0"/>
    <n v="7.99"/>
    <n v="7.99"/>
    <n v="7.99"/>
    <n v="7.99"/>
    <n v="7.99"/>
    <n v="2"/>
    <n v="2"/>
    <n v="2"/>
    <n v="2"/>
    <n v="2"/>
    <n v="20"/>
    <n v="79"/>
    <n v="79"/>
    <n v="79"/>
    <n v="79"/>
  </r>
  <r>
    <n v="2307162"/>
    <x v="1227"/>
    <n v="20220316"/>
    <m/>
    <s v="ACCESSORIES"/>
    <x v="486"/>
    <s v="PROTETOR DE CABO ANIMAIS"/>
    <n v="5601408"/>
    <x v="1227"/>
    <n v="1"/>
    <s v="EXCESS"/>
    <s v="REPRESENTATIVE OFFER"/>
    <n v="0.60089999999999999"/>
    <m/>
    <n v="2.3969999999999998"/>
    <m/>
    <m/>
    <n v="10.39"/>
    <n v="16.989999999999998"/>
    <n v="695"/>
    <n v="695"/>
    <n v="3"/>
    <s v="WORK IN PROGRESS"/>
    <n v="134732297"/>
    <s v="NO INCENTIVE"/>
    <s v="N"/>
    <s v="N"/>
    <s v="N"/>
    <s v="N"/>
    <x v="2"/>
    <n v="134732317"/>
    <n v="28"/>
    <n v="43"/>
    <n v="20230306"/>
    <s v="EXCLUSIVE OFFER"/>
    <n v="15"/>
    <s v="Y"/>
    <s v="Tech rep lvl + Moda &amp; Casa + VGF2"/>
    <s v="FULL PAYMENT"/>
    <m/>
    <n v="4339.1288999999997"/>
    <n v="2673.2139000000002"/>
    <n v="76.52"/>
    <m/>
    <s v="CELLPHONE FASHION ACCESSORY"/>
    <s v="SMALL ACCESSORIES"/>
    <s v="FASHION ACCESSORIES"/>
    <s v="UNISEX"/>
    <s v="AVON"/>
    <s v="AVON"/>
    <n v="1"/>
    <n v="100"/>
    <n v="100"/>
    <s v="N"/>
    <s v="N"/>
    <n v="46364"/>
    <m/>
    <s v="N"/>
    <m/>
    <m/>
    <m/>
    <m/>
    <m/>
    <m/>
    <m/>
    <m/>
    <s v="N"/>
    <m/>
    <m/>
    <m/>
    <x v="0"/>
    <m/>
    <n v="2"/>
    <s v="F&amp;H"/>
    <s v="N"/>
    <m/>
    <m/>
    <s v="N"/>
    <n v="20230306"/>
    <m/>
    <n v="134732297"/>
    <s v="MIXED"/>
    <s v="Tech rep lvl"/>
    <s v="Moda &amp; Casa"/>
    <n v="1"/>
    <m/>
    <n v="0"/>
    <n v="0"/>
    <n v="100"/>
    <n v="134732316"/>
    <n v="999"/>
    <n v="3"/>
    <x v="0"/>
    <x v="0"/>
    <n v="0.60089999999999999"/>
    <n v="0.60089999999999999"/>
    <n v="0.60089999999999999"/>
    <n v="0.60089999999999999"/>
    <n v="0.60089999999999999"/>
    <n v="10.39"/>
    <n v="10.39"/>
    <n v="10.39"/>
    <n v="10.39"/>
    <n v="10.39"/>
    <s v="Brasil + Moda &amp; Casa + VGF2"/>
    <s v="Bronze + Moda &amp; Casa + VGF2"/>
    <s v="Prata + Moda &amp; Casa + VGF2"/>
    <s v="Ouro + Moda &amp; Casa + VGF2"/>
    <s v="Estrela + Moda &amp; Casa + VGF2"/>
    <n v="15"/>
    <n v="15"/>
    <n v="15"/>
    <n v="15"/>
    <n v="15"/>
    <n v="66.42"/>
    <n v="66.42"/>
    <n v="66.42"/>
    <n v="66.42"/>
    <n v="66.42"/>
    <n v="0"/>
    <n v="0"/>
    <n v="0"/>
    <n v="0"/>
    <n v="0"/>
    <n v="10.39"/>
    <n v="10.39"/>
    <n v="10.39"/>
    <n v="10.39"/>
    <n v="10.39"/>
    <n v="6.6"/>
    <n v="6.6"/>
    <n v="6.6"/>
    <n v="6.6"/>
    <n v="6.6"/>
    <n v="38"/>
    <n v="61"/>
    <n v="61"/>
    <n v="61"/>
    <n v="61"/>
  </r>
  <r>
    <n v="2307163"/>
    <x v="1228"/>
    <n v="20220316"/>
    <m/>
    <s v="ACCESSORIES"/>
    <x v="486"/>
    <s v="PROTETOR DE CABO ANIMAIS"/>
    <n v="5601408"/>
    <x v="1228"/>
    <n v="1"/>
    <s v="IN-LINE (EXCL NR)"/>
    <s v="REPRESENTATIVE OFFER"/>
    <n v="0.60089999999999999"/>
    <m/>
    <n v="2.3969999999999998"/>
    <m/>
    <m/>
    <n v="10.39"/>
    <n v="16.989999999999998"/>
    <n v="618"/>
    <n v="618"/>
    <n v="3"/>
    <s v="WORK IN PROGRESS"/>
    <n v="134732297"/>
    <s v="NO INCENTIVE"/>
    <s v="N"/>
    <s v="N"/>
    <s v="N"/>
    <s v="N"/>
    <x v="2"/>
    <n v="134732319"/>
    <n v="28"/>
    <n v="43"/>
    <n v="20230306"/>
    <s v="EXCLUSIVE OFFER"/>
    <n v="15"/>
    <s v="Y"/>
    <s v="Tech rep lvl + Moda &amp; Casa + VGF2"/>
    <s v="FULL PAYMENT"/>
    <m/>
    <n v="3858.3908999999999"/>
    <n v="2377.0448999999999"/>
    <n v="76.52"/>
    <m/>
    <s v="CELLPHONE FASHION ACCESSORY"/>
    <s v="SMALL ACCESSORIES"/>
    <s v="FASHION ACCESSORIES"/>
    <s v="UNISEX"/>
    <s v="AVON"/>
    <s v="AVON"/>
    <n v="1"/>
    <n v="100"/>
    <n v="100"/>
    <s v="N"/>
    <s v="N"/>
    <n v="46405"/>
    <m/>
    <s v="N"/>
    <m/>
    <m/>
    <m/>
    <m/>
    <m/>
    <m/>
    <m/>
    <m/>
    <s v="N"/>
    <m/>
    <m/>
    <m/>
    <x v="0"/>
    <m/>
    <n v="2"/>
    <s v="F&amp;H"/>
    <s v="N"/>
    <m/>
    <m/>
    <s v="N"/>
    <n v="20230306"/>
    <m/>
    <n v="134732297"/>
    <s v="MIXED"/>
    <s v="Tech rep lvl"/>
    <s v="Moda &amp; Casa"/>
    <n v="1"/>
    <m/>
    <n v="0"/>
    <n v="0"/>
    <n v="100"/>
    <n v="134732318"/>
    <n v="999"/>
    <n v="3"/>
    <x v="0"/>
    <x v="0"/>
    <n v="0.60089999999999999"/>
    <n v="0.60089999999999999"/>
    <n v="0.60089999999999999"/>
    <n v="0.60089999999999999"/>
    <n v="0.60089999999999999"/>
    <n v="10.39"/>
    <n v="10.39"/>
    <n v="10.39"/>
    <n v="10.39"/>
    <n v="10.39"/>
    <s v="Brasil + Moda &amp; Casa + VGF2"/>
    <s v="Bronze + Moda &amp; Casa + VGF2"/>
    <s v="Prata + Moda &amp; Casa + VGF2"/>
    <s v="Ouro + Moda &amp; Casa + VGF2"/>
    <s v="Estrela + Moda &amp; Casa + VGF2"/>
    <n v="15"/>
    <n v="15"/>
    <n v="15"/>
    <n v="15"/>
    <n v="15"/>
    <n v="66.42"/>
    <n v="66.42"/>
    <n v="66.42"/>
    <n v="66.42"/>
    <n v="66.42"/>
    <n v="0"/>
    <n v="0"/>
    <n v="0"/>
    <n v="0"/>
    <n v="0"/>
    <n v="10.39"/>
    <n v="10.39"/>
    <n v="10.39"/>
    <n v="10.39"/>
    <n v="10.39"/>
    <n v="6.6"/>
    <n v="6.6"/>
    <n v="6.6"/>
    <n v="6.6"/>
    <n v="6.6"/>
    <n v="38"/>
    <n v="61"/>
    <n v="61"/>
    <n v="61"/>
    <n v="61"/>
  </r>
  <r>
    <n v="2307179"/>
    <x v="1229"/>
    <n v="20220319"/>
    <m/>
    <s v="ACCESSORIES"/>
    <x v="486"/>
    <s v="PROTETOR DE CABO FLORES"/>
    <n v="5601426"/>
    <x v="1229"/>
    <n v="1"/>
    <s v="EXCESS"/>
    <s v="REPRESENTATIVE OFFER"/>
    <n v="0.60089999999999999"/>
    <m/>
    <n v="2.4689999999999999"/>
    <m/>
    <m/>
    <n v="10.39"/>
    <n v="16.989999999999998"/>
    <n v="695"/>
    <n v="695"/>
    <n v="3"/>
    <s v="WORK IN PROGRESS"/>
    <n v="134732297"/>
    <s v="NO INCENTIVE"/>
    <s v="N"/>
    <s v="N"/>
    <s v="N"/>
    <s v="N"/>
    <x v="2"/>
    <n v="134732300"/>
    <n v="28"/>
    <n v="43"/>
    <n v="20230306"/>
    <s v="EXCLUSIVE OFFER"/>
    <n v="15"/>
    <s v="Y"/>
    <s v="Tech rep lvl + Moda &amp; Casa + VGF2"/>
    <s v="FULL PAYMENT"/>
    <m/>
    <n v="4339.1288999999997"/>
    <n v="2623.1738999999998"/>
    <n v="75.819999999999993"/>
    <m/>
    <s v="CELLPHONE FASHION ACCESSORY"/>
    <s v="SMALL ACCESSORIES"/>
    <s v="FASHION ACCESSORIES"/>
    <s v="UNISEX"/>
    <s v="AVON"/>
    <s v="AVON"/>
    <n v="1"/>
    <n v="100"/>
    <n v="50"/>
    <s v="N"/>
    <s v="N"/>
    <n v="46575"/>
    <m/>
    <s v="N"/>
    <m/>
    <m/>
    <m/>
    <m/>
    <m/>
    <m/>
    <m/>
    <m/>
    <s v="N"/>
    <m/>
    <m/>
    <m/>
    <x v="0"/>
    <m/>
    <n v="2"/>
    <s v="F&amp;H"/>
    <s v="N"/>
    <m/>
    <m/>
    <s v="N"/>
    <n v="20230306"/>
    <m/>
    <n v="134732297"/>
    <s v="MIXED"/>
    <s v="Tech rep lvl"/>
    <s v="Moda &amp; Casa"/>
    <n v="1"/>
    <m/>
    <n v="0"/>
    <n v="0"/>
    <n v="100"/>
    <n v="134732298"/>
    <n v="999"/>
    <n v="3"/>
    <x v="0"/>
    <x v="0"/>
    <n v="0.60089999999999999"/>
    <n v="0.60089999999999999"/>
    <n v="0.60089999999999999"/>
    <n v="0.60089999999999999"/>
    <n v="0.60089999999999999"/>
    <n v="10.39"/>
    <n v="10.39"/>
    <n v="10.39"/>
    <n v="10.39"/>
    <n v="10.39"/>
    <s v="Brasil + Moda &amp; Casa + VGF2"/>
    <s v="Bronze + Moda &amp; Casa + VGF2"/>
    <s v="Prata + Moda &amp; Casa + VGF2"/>
    <s v="Ouro + Moda &amp; Casa + VGF2"/>
    <s v="Estrela + Moda &amp; Casa + VGF2"/>
    <n v="15"/>
    <n v="15"/>
    <n v="15"/>
    <n v="15"/>
    <n v="15"/>
    <n v="66.42"/>
    <n v="66.42"/>
    <n v="66.42"/>
    <n v="66.42"/>
    <n v="66.42"/>
    <n v="0"/>
    <n v="0"/>
    <n v="0"/>
    <n v="0"/>
    <n v="0"/>
    <n v="10.39"/>
    <n v="10.39"/>
    <n v="10.39"/>
    <n v="10.39"/>
    <n v="10.39"/>
    <n v="6.6"/>
    <n v="6.6"/>
    <n v="6.6"/>
    <n v="6.6"/>
    <n v="6.6"/>
    <n v="38"/>
    <n v="61"/>
    <n v="61"/>
    <n v="61"/>
    <n v="61"/>
  </r>
  <r>
    <n v="2307180"/>
    <x v="1230"/>
    <n v="20220319"/>
    <m/>
    <s v="ACCESSORIES"/>
    <x v="486"/>
    <s v="PROTETOR DE CABO FLORES"/>
    <n v="5601426"/>
    <x v="1230"/>
    <n v="1"/>
    <s v="EXCESS"/>
    <s v="REPRESENTATIVE OFFER"/>
    <n v="0.60089999999999999"/>
    <m/>
    <n v="2.4689999999999999"/>
    <m/>
    <m/>
    <n v="10.39"/>
    <n v="16.989999999999998"/>
    <n v="618"/>
    <n v="618"/>
    <n v="3"/>
    <s v="WORK IN PROGRESS"/>
    <n v="134732297"/>
    <s v="NO INCENTIVE"/>
    <s v="N"/>
    <s v="N"/>
    <s v="N"/>
    <s v="N"/>
    <x v="2"/>
    <n v="134732299"/>
    <n v="28"/>
    <n v="43"/>
    <n v="20230306"/>
    <s v="EXCLUSIVE OFFER"/>
    <n v="15"/>
    <s v="Y"/>
    <s v="Tech rep lvl + Moda &amp; Casa + VGF2"/>
    <s v="FULL PAYMENT"/>
    <m/>
    <n v="3858.3908999999999"/>
    <n v="2332.5488999999998"/>
    <n v="75.819999999999993"/>
    <m/>
    <s v="CELLPHONE FASHION ACCESSORY"/>
    <s v="SMALL ACCESSORIES"/>
    <s v="FASHION ACCESSORIES"/>
    <s v="UNISEX"/>
    <s v="AVON"/>
    <s v="AVON"/>
    <n v="1"/>
    <n v="100"/>
    <n v="50"/>
    <s v="N"/>
    <s v="N"/>
    <n v="46577"/>
    <m/>
    <s v="N"/>
    <m/>
    <m/>
    <m/>
    <m/>
    <m/>
    <m/>
    <m/>
    <m/>
    <s v="N"/>
    <m/>
    <m/>
    <m/>
    <x v="0"/>
    <m/>
    <n v="2"/>
    <s v="F&amp;H"/>
    <s v="N"/>
    <m/>
    <m/>
    <s v="N"/>
    <n v="20230306"/>
    <m/>
    <n v="134732297"/>
    <s v="MIXED"/>
    <s v="Tech rep lvl"/>
    <s v="Moda &amp; Casa"/>
    <n v="1"/>
    <m/>
    <n v="0"/>
    <n v="0"/>
    <n v="100"/>
    <n v="134732298"/>
    <n v="999"/>
    <n v="3"/>
    <x v="0"/>
    <x v="0"/>
    <n v="0.60089999999999999"/>
    <n v="0.60089999999999999"/>
    <n v="0.60089999999999999"/>
    <n v="0.60089999999999999"/>
    <n v="0.60089999999999999"/>
    <n v="10.39"/>
    <n v="10.39"/>
    <n v="10.39"/>
    <n v="10.39"/>
    <n v="10.39"/>
    <s v="Brasil + Moda &amp; Casa + VGF2"/>
    <s v="Bronze + Moda &amp; Casa + VGF2"/>
    <s v="Prata + Moda &amp; Casa + VGF2"/>
    <s v="Ouro + Moda &amp; Casa + VGF2"/>
    <s v="Estrela + Moda &amp; Casa + VGF2"/>
    <n v="15"/>
    <n v="15"/>
    <n v="15"/>
    <n v="15"/>
    <n v="15"/>
    <n v="66.42"/>
    <n v="66.42"/>
    <n v="66.42"/>
    <n v="66.42"/>
    <n v="66.42"/>
    <n v="0"/>
    <n v="0"/>
    <n v="0"/>
    <n v="0"/>
    <n v="0"/>
    <n v="10.39"/>
    <n v="10.39"/>
    <n v="10.39"/>
    <n v="10.39"/>
    <n v="10.39"/>
    <n v="6.6"/>
    <n v="6.6"/>
    <n v="6.6"/>
    <n v="6.6"/>
    <n v="6.6"/>
    <n v="38"/>
    <n v="61"/>
    <n v="61"/>
    <n v="61"/>
    <n v="61"/>
  </r>
  <r>
    <n v="2299908"/>
    <x v="1231"/>
    <n v="20220312"/>
    <m/>
    <s v="JEWELRY"/>
    <x v="487"/>
    <s v="COLAR DISNEY LOVE"/>
    <n v="5586370"/>
    <x v="1231"/>
    <n v="1"/>
    <s v="EXCESS"/>
    <s v="CROSS-OUT"/>
    <n v="0.5978"/>
    <m/>
    <n v="5.827"/>
    <m/>
    <m/>
    <n v="34.99"/>
    <n v="44.99"/>
    <n v="634"/>
    <n v="634"/>
    <n v="113"/>
    <s v="WORK IN PROGRESS"/>
    <n v="134732340"/>
    <s v="NO INCENTIVE"/>
    <s v="N"/>
    <s v="N"/>
    <s v="N"/>
    <s v="N"/>
    <x v="0"/>
    <n v="134732342"/>
    <n v="28"/>
    <n v="42"/>
    <n v="20230306"/>
    <s v="CUSTOMER"/>
    <n v="15"/>
    <s v="Y"/>
    <s v="Tech rep lvl + Moda &amp; Casa + VGF2"/>
    <s v="FULL PAYMENT"/>
    <m/>
    <n v="13261.391900000001"/>
    <n v="9567.0738999999994"/>
    <n v="76.319999999999993"/>
    <m/>
    <s v="NECKLACE COLLAR-CHOKER"/>
    <s v="NECKLACE"/>
    <s v="CRYSTAL JEWELRY"/>
    <s v="UNISEX"/>
    <s v="DISNEY BRAND"/>
    <s v="DISNEY"/>
    <n v="1"/>
    <n v="33"/>
    <n v="100"/>
    <s v="N"/>
    <s v="N"/>
    <n v="80435"/>
    <m/>
    <s v="N"/>
    <m/>
    <m/>
    <m/>
    <m/>
    <m/>
    <m/>
    <m/>
    <m/>
    <s v="N"/>
    <n v="68926258"/>
    <s v="Revista Digital F&amp;H"/>
    <m/>
    <x v="0"/>
    <m/>
    <n v="112"/>
    <s v="FASHION - REVISTA DIGITAL 2 - FASHION - DISNEY"/>
    <s v="N"/>
    <m/>
    <m/>
    <s v="N"/>
    <n v="20230306"/>
    <m/>
    <n v="134732340"/>
    <s v="MIXED"/>
    <s v="Tech rep lvl"/>
    <s v="Moda &amp; Casa"/>
    <n v="1"/>
    <m/>
    <n v="0"/>
    <n v="0"/>
    <n v="100"/>
    <n v="134732341"/>
    <n v="999"/>
    <n v="3"/>
    <x v="0"/>
    <x v="0"/>
    <n v="0.5978"/>
    <n v="0.5978"/>
    <n v="0.5978"/>
    <n v="0.5978"/>
    <n v="0.5978"/>
    <n v="34.99"/>
    <n v="34.99"/>
    <n v="34.99"/>
    <n v="34.99"/>
    <n v="34.99"/>
    <s v="Brasil + Moda &amp; Casa + VGF2"/>
    <s v="Bronze + Moda &amp; Casa + VGF2"/>
    <s v="Prata + Moda &amp; Casa + VGF2"/>
    <s v="Ouro + Moda &amp; Casa + VGF2"/>
    <s v="Estrela + Moda &amp; Casa + VGF2"/>
    <n v="15"/>
    <n v="15"/>
    <n v="15"/>
    <n v="15"/>
    <n v="15"/>
    <n v="42.19"/>
    <n v="42.19"/>
    <n v="42.19"/>
    <n v="42.19"/>
    <n v="42.19"/>
    <n v="0"/>
    <n v="0"/>
    <n v="0"/>
    <n v="0"/>
    <n v="0"/>
    <n v="29.741499999999998"/>
    <n v="29.741499999999998"/>
    <n v="29.741499999999998"/>
    <n v="29.741499999999998"/>
    <n v="29.741499999999998"/>
    <n v="0"/>
    <n v="0"/>
    <n v="0"/>
    <n v="0"/>
    <n v="0"/>
    <n v="0"/>
    <n v="100"/>
    <n v="100"/>
    <n v="100"/>
    <n v="100"/>
  </r>
  <r>
    <n v="2270342"/>
    <x v="1226"/>
    <n v="20210304"/>
    <m/>
    <s v="ACCESSORIES"/>
    <x v="488"/>
    <s v="PROTETOR DE CABO  CLASSICO"/>
    <n v="5535990"/>
    <x v="1226"/>
    <n v="1"/>
    <s v="IN-LINE (EXCL NR)"/>
    <s v="FREE NON BEAUTY WITH PURCHASE (GWP)"/>
    <n v="0.60089999999999999"/>
    <m/>
    <n v="1.4059999999999999"/>
    <m/>
    <m/>
    <n v="5"/>
    <n v="9.99"/>
    <n v="7809"/>
    <n v="7809"/>
    <n v="42"/>
    <s v="WORK IN PROGRESS"/>
    <n v="134732680"/>
    <s v="NO INCENTIVE"/>
    <s v="N"/>
    <s v="N"/>
    <s v="N"/>
    <s v="N"/>
    <x v="1"/>
    <n v="135732840"/>
    <n v="28"/>
    <n v="32"/>
    <n v="20230306"/>
    <s v="NET ITEM"/>
    <n v="15"/>
    <s v="Y"/>
    <s v="Tech rep lvl + Moda &amp; Casa + VGF2"/>
    <s v="FULL PAYMENT"/>
    <m/>
    <n v="23462.140500000001"/>
    <n v="12482.6865"/>
    <n v="70.72"/>
    <m/>
    <s v="CELLPHONE FASHION ACCESSORY"/>
    <s v="SMALL ACCESSORIES"/>
    <s v="FASHION ACCESSORIES"/>
    <s v="FEMALE"/>
    <s v="AVON"/>
    <s v="AVON"/>
    <n v="0"/>
    <n v="16"/>
    <n v="100"/>
    <s v="N"/>
    <s v="N"/>
    <n v="80233"/>
    <m/>
    <s v="N"/>
    <m/>
    <m/>
    <m/>
    <m/>
    <m/>
    <m/>
    <m/>
    <m/>
    <s v="N"/>
    <m/>
    <m/>
    <m/>
    <x v="0"/>
    <m/>
    <n v="42"/>
    <s v="MULTI CATEGORY - 1"/>
    <s v="N"/>
    <m/>
    <m/>
    <s v="N"/>
    <n v="20230306"/>
    <m/>
    <n v="134732680"/>
    <s v="MIXED"/>
    <s v="Tech rep lvl"/>
    <s v="Moda &amp; Casa"/>
    <n v="1"/>
    <m/>
    <n v="0"/>
    <n v="0"/>
    <n v="100"/>
    <n v="135732839"/>
    <n v="999"/>
    <n v="3"/>
    <x v="0"/>
    <x v="0"/>
    <n v="0.60089999999999999"/>
    <n v="0.60089999999999999"/>
    <n v="0.60089999999999999"/>
    <n v="0.60089999999999999"/>
    <n v="0.60089999999999999"/>
    <n v="5"/>
    <n v="5"/>
    <n v="5"/>
    <n v="5"/>
    <n v="5"/>
    <s v="Brasil + Moda &amp; Casa + VGF2"/>
    <s v="Bronze + Moda &amp; Casa + VGF2"/>
    <s v="Prata + Moda &amp; Casa + VGF2"/>
    <s v="Ouro + Moda &amp; Casa + VGF2"/>
    <s v="Estrela + Moda &amp; Casa + VGF2"/>
    <n v="15"/>
    <n v="15"/>
    <n v="15"/>
    <n v="15"/>
    <n v="15"/>
    <n v="66.42"/>
    <n v="66.42"/>
    <n v="66.42"/>
    <n v="66.42"/>
    <n v="66.42"/>
    <n v="0"/>
    <n v="0"/>
    <n v="0"/>
    <n v="0"/>
    <n v="0"/>
    <n v="5"/>
    <n v="5"/>
    <n v="5"/>
    <n v="5"/>
    <n v="5"/>
    <n v="2.99"/>
    <n v="2.99"/>
    <n v="2.99"/>
    <n v="2.99"/>
    <n v="2.99"/>
    <n v="37"/>
    <n v="62"/>
    <n v="62"/>
    <n v="62"/>
    <n v="62"/>
  </r>
  <r>
    <n v="2297459"/>
    <x v="108"/>
    <n v="20210309"/>
    <m/>
    <s v="INNERWEAR"/>
    <x v="488"/>
    <s v="MEIA CANO MEDIO DELICIAS NV"/>
    <n v="5582262"/>
    <x v="108"/>
    <n v="2"/>
    <s v="IN-LINE (EXCL NR)"/>
    <s v="ANY X FOR.."/>
    <n v="0.70330000000000004"/>
    <m/>
    <n v="2.9849999999999999"/>
    <m/>
    <m/>
    <n v="20.78"/>
    <n v="14.99"/>
    <n v="3560"/>
    <n v="3560"/>
    <n v="42"/>
    <s v="WORK IN PROGRESS"/>
    <n v="134732680"/>
    <s v="NO INCENTIVE"/>
    <s v="N"/>
    <s v="N"/>
    <s v="N"/>
    <s v="N"/>
    <x v="1"/>
    <n v="135732876"/>
    <n v="28"/>
    <n v="32"/>
    <n v="20230306"/>
    <s v="NET ITEM"/>
    <n v="15"/>
    <s v="Y"/>
    <s v="Tech rep lvl + Moda &amp; Casa + VGF2"/>
    <s v="FULL PAYMENT"/>
    <m/>
    <n v="26013.941699999999"/>
    <n v="15387.341700000001"/>
    <n v="71.69"/>
    <m/>
    <s v="SOCK"/>
    <s v="SOCKS"/>
    <s v="HOSIERY"/>
    <s v="FEMALE"/>
    <s v="AVON"/>
    <s v="AVON"/>
    <n v="0"/>
    <n v="16"/>
    <n v="100"/>
    <s v="N"/>
    <s v="N"/>
    <n v="61171"/>
    <m/>
    <s v="N"/>
    <m/>
    <m/>
    <m/>
    <m/>
    <m/>
    <m/>
    <m/>
    <m/>
    <s v="N"/>
    <m/>
    <m/>
    <m/>
    <x v="0"/>
    <m/>
    <n v="42"/>
    <s v="MULTI CATEGORY - 1"/>
    <s v="N"/>
    <m/>
    <m/>
    <s v="N"/>
    <n v="20230306"/>
    <m/>
    <n v="134732680"/>
    <s v="MIXED"/>
    <s v="Tech rep lvl"/>
    <s v="Moda &amp; Casa"/>
    <n v="2"/>
    <m/>
    <n v="0"/>
    <n v="0"/>
    <n v="100"/>
    <n v="135732875"/>
    <n v="999"/>
    <n v="3"/>
    <x v="0"/>
    <x v="0"/>
    <n v="0.70330000000000004"/>
    <n v="0.70330000000000004"/>
    <n v="0.70330000000000004"/>
    <n v="0.70330000000000004"/>
    <n v="0.70330000000000004"/>
    <n v="20.78"/>
    <n v="20.78"/>
    <n v="20.78"/>
    <n v="20.78"/>
    <n v="20.78"/>
    <s v="Brasil + Moda &amp; Casa + VGF2"/>
    <s v="Bronze + Moda &amp; Casa + VGF2"/>
    <s v="Prata + Moda &amp; Casa + VGF2"/>
    <s v="Ouro + Moda &amp; Casa + VGF2"/>
    <s v="Estrela + Moda &amp; Casa + VGF2"/>
    <n v="15"/>
    <n v="15"/>
    <n v="15"/>
    <n v="15"/>
    <n v="15"/>
    <n v="42.19"/>
    <n v="42.19"/>
    <n v="42.19"/>
    <n v="42.19"/>
    <n v="42.19"/>
    <n v="0"/>
    <n v="0"/>
    <n v="0"/>
    <n v="0"/>
    <n v="0"/>
    <n v="10.39"/>
    <n v="10.39"/>
    <n v="10.39"/>
    <n v="10.39"/>
    <n v="10.39"/>
    <n v="9.1999999999999993"/>
    <n v="9.1999999999999993"/>
    <n v="9.1999999999999993"/>
    <n v="9.1999999999999993"/>
    <n v="9.1999999999999993"/>
    <n v="30"/>
    <n v="69"/>
    <n v="69"/>
    <n v="69"/>
    <n v="69"/>
  </r>
  <r>
    <n v="2297459"/>
    <x v="108"/>
    <n v="20210309"/>
    <m/>
    <s v="INNERWEAR"/>
    <x v="488"/>
    <s v="MEIA CANO MEDIO DELICIAS NV"/>
    <n v="5582262"/>
    <x v="108"/>
    <n v="3"/>
    <s v="IN-LINE (EXCL NR)"/>
    <s v="ANY X FOR.."/>
    <n v="0.70330000000000004"/>
    <m/>
    <n v="2.9849999999999999"/>
    <m/>
    <m/>
    <n v="23.47"/>
    <n v="14.99"/>
    <n v="2543"/>
    <n v="2543"/>
    <n v="42"/>
    <s v="WORK IN PROGRESS"/>
    <n v="134732680"/>
    <s v="NO INCENTIVE"/>
    <s v="N"/>
    <s v="N"/>
    <s v="N"/>
    <s v="N"/>
    <x v="1"/>
    <n v="135732862"/>
    <n v="28"/>
    <n v="32"/>
    <n v="20230306"/>
    <s v="NET ITEM"/>
    <n v="15"/>
    <s v="Y"/>
    <s v="Tech rep lvl + Moda &amp; Casa + VGF2"/>
    <s v="FULL PAYMENT"/>
    <m/>
    <n v="13991.9683"/>
    <n v="6401.1133"/>
    <n v="71.69"/>
    <m/>
    <s v="SOCK"/>
    <s v="SOCKS"/>
    <s v="HOSIERY"/>
    <s v="FEMALE"/>
    <s v="AVON"/>
    <s v="AVON"/>
    <n v="0"/>
    <n v="16"/>
    <n v="100"/>
    <s v="N"/>
    <s v="N"/>
    <n v="61171"/>
    <m/>
    <s v="N"/>
    <m/>
    <m/>
    <m/>
    <m/>
    <m/>
    <m/>
    <m/>
    <m/>
    <s v="N"/>
    <m/>
    <m/>
    <m/>
    <x v="0"/>
    <m/>
    <n v="42"/>
    <s v="MULTI CATEGORY - 1"/>
    <s v="N"/>
    <m/>
    <m/>
    <s v="N"/>
    <n v="20230306"/>
    <m/>
    <n v="134732680"/>
    <s v="MIXED"/>
    <s v="Tech rep lvl"/>
    <s v="Moda &amp; Casa"/>
    <n v="3"/>
    <m/>
    <n v="0"/>
    <n v="0"/>
    <n v="100"/>
    <n v="135732861"/>
    <n v="999"/>
    <n v="3"/>
    <x v="0"/>
    <x v="0"/>
    <n v="0.70330000000000004"/>
    <n v="0.70330000000000004"/>
    <n v="0.70330000000000004"/>
    <n v="0.70330000000000004"/>
    <n v="0.70330000000000004"/>
    <n v="23.47"/>
    <n v="23.47"/>
    <n v="23.47"/>
    <n v="23.47"/>
    <n v="23.47"/>
    <s v="Brasil + Moda &amp; Casa + VGF2"/>
    <s v="Bronze + Moda &amp; Casa + VGF2"/>
    <s v="Prata + Moda &amp; Casa + VGF2"/>
    <s v="Ouro + Moda &amp; Casa + VGF2"/>
    <s v="Estrela + Moda &amp; Casa + VGF2"/>
    <n v="15"/>
    <n v="15"/>
    <n v="15"/>
    <n v="15"/>
    <n v="15"/>
    <n v="42.19"/>
    <n v="42.19"/>
    <n v="42.19"/>
    <n v="42.19"/>
    <n v="42.19"/>
    <n v="0"/>
    <n v="0"/>
    <n v="0"/>
    <n v="0"/>
    <n v="0"/>
    <n v="7.8232999999999997"/>
    <n v="7.8232999999999997"/>
    <n v="7.8232999999999997"/>
    <n v="7.8232999999999997"/>
    <n v="7.8232999999999997"/>
    <n v="21.5"/>
    <n v="21.5"/>
    <n v="21.5"/>
    <n v="21.5"/>
    <n v="21.5"/>
    <n v="47"/>
    <n v="52"/>
    <n v="52"/>
    <n v="52"/>
    <n v="52"/>
  </r>
  <r>
    <n v="2297460"/>
    <x v="109"/>
    <n v="20210309"/>
    <m/>
    <s v="INNERWEAR"/>
    <x v="488"/>
    <s v="MEIA CANO MEDIO DELICIAS NV"/>
    <n v="5582262"/>
    <x v="109"/>
    <n v="2"/>
    <s v="EXCESS"/>
    <s v="ANY X FOR.."/>
    <n v="0.70330000000000004"/>
    <m/>
    <n v="2.9849999999999999"/>
    <m/>
    <m/>
    <n v="20.78"/>
    <n v="14.99"/>
    <n v="3199"/>
    <n v="3199"/>
    <n v="42"/>
    <s v="WORK IN PROGRESS"/>
    <n v="134732680"/>
    <s v="NO INCENTIVE"/>
    <s v="N"/>
    <s v="N"/>
    <s v="N"/>
    <s v="N"/>
    <x v="1"/>
    <n v="135733408"/>
    <n v="28"/>
    <n v="32"/>
    <n v="20230306"/>
    <s v="NET ITEM"/>
    <n v="15"/>
    <s v="Y"/>
    <s v="Tech rep lvl + Moda &amp; Casa + VGF2"/>
    <s v="FULL PAYMENT"/>
    <m/>
    <n v="23376.0111"/>
    <n v="13826.9961"/>
    <n v="71.69"/>
    <m/>
    <s v="SOCK"/>
    <s v="SOCKS"/>
    <s v="HOSIERY"/>
    <s v="FEMALE"/>
    <s v="AVON"/>
    <s v="AVON"/>
    <n v="0"/>
    <n v="16"/>
    <n v="100"/>
    <s v="N"/>
    <s v="N"/>
    <n v="61175"/>
    <m/>
    <s v="N"/>
    <s v="RP"/>
    <n v="13.2"/>
    <n v="14.99"/>
    <n v="14.99"/>
    <m/>
    <m/>
    <m/>
    <m/>
    <s v="N"/>
    <m/>
    <m/>
    <m/>
    <x v="0"/>
    <m/>
    <n v="42"/>
    <s v="MULTI CATEGORY - 1"/>
    <s v="N"/>
    <m/>
    <m/>
    <s v="N"/>
    <n v="20230306"/>
    <m/>
    <n v="134732680"/>
    <s v="MIXED"/>
    <s v="Tech rep lvl"/>
    <s v="Moda &amp; Casa"/>
    <n v="2"/>
    <m/>
    <n v="0"/>
    <n v="0"/>
    <n v="100"/>
    <n v="135733407"/>
    <n v="999"/>
    <n v="3"/>
    <x v="0"/>
    <x v="0"/>
    <n v="0.70330000000000004"/>
    <n v="0.70330000000000004"/>
    <n v="0.70330000000000004"/>
    <n v="0.70330000000000004"/>
    <n v="0.70330000000000004"/>
    <n v="20.78"/>
    <n v="20.78"/>
    <n v="20.78"/>
    <n v="20.78"/>
    <n v="20.78"/>
    <s v="Brasil + Moda &amp; Casa + VGF2"/>
    <s v="Bronze + Moda &amp; Casa + VGF2"/>
    <s v="Prata + Moda &amp; Casa + VGF2"/>
    <s v="Ouro + Moda &amp; Casa + VGF2"/>
    <s v="Estrela + Moda &amp; Casa + VGF2"/>
    <n v="15"/>
    <n v="15"/>
    <n v="15"/>
    <n v="15"/>
    <n v="15"/>
    <n v="42.19"/>
    <n v="42.19"/>
    <n v="42.19"/>
    <n v="42.19"/>
    <n v="42.19"/>
    <n v="0"/>
    <n v="0"/>
    <n v="0"/>
    <n v="0"/>
    <n v="0"/>
    <n v="10.39"/>
    <n v="10.39"/>
    <n v="10.39"/>
    <n v="10.39"/>
    <n v="10.39"/>
    <n v="9.1999999999999993"/>
    <n v="9.1999999999999993"/>
    <n v="9.1999999999999993"/>
    <n v="9.1999999999999993"/>
    <n v="9.1999999999999993"/>
    <n v="30"/>
    <n v="69"/>
    <n v="69"/>
    <n v="69"/>
    <n v="69"/>
  </r>
  <r>
    <n v="2297460"/>
    <x v="109"/>
    <n v="20210309"/>
    <m/>
    <s v="INNERWEAR"/>
    <x v="488"/>
    <s v="MEIA CANO MEDIO DELICIAS NV"/>
    <n v="5582262"/>
    <x v="109"/>
    <n v="3"/>
    <s v="EXCESS"/>
    <s v="ANY X FOR.."/>
    <n v="0.70330000000000004"/>
    <m/>
    <n v="2.9849999999999999"/>
    <m/>
    <m/>
    <n v="23.46"/>
    <n v="14.99"/>
    <n v="2285"/>
    <n v="2285"/>
    <n v="42"/>
    <s v="WORK IN PROGRESS"/>
    <n v="134732680"/>
    <s v="NO INCENTIVE"/>
    <s v="N"/>
    <s v="N"/>
    <s v="N"/>
    <s v="N"/>
    <x v="1"/>
    <n v="135733151"/>
    <n v="28"/>
    <n v="32"/>
    <n v="20230306"/>
    <s v="NET ITEM"/>
    <n v="15"/>
    <s v="Y"/>
    <s v="Tech rep lvl + Moda &amp; Casa + VGF2"/>
    <s v="FULL PAYMENT"/>
    <m/>
    <n v="12567.056699999999"/>
    <n v="5746.3316999999997"/>
    <n v="71.69"/>
    <m/>
    <s v="SOCK"/>
    <s v="SOCKS"/>
    <s v="HOSIERY"/>
    <s v="FEMALE"/>
    <s v="AVON"/>
    <s v="AVON"/>
    <n v="0"/>
    <n v="16"/>
    <n v="100"/>
    <s v="N"/>
    <s v="N"/>
    <n v="61175"/>
    <m/>
    <s v="N"/>
    <s v="RP"/>
    <n v="13.2"/>
    <n v="14.99"/>
    <n v="14.99"/>
    <m/>
    <m/>
    <m/>
    <m/>
    <s v="N"/>
    <m/>
    <m/>
    <m/>
    <x v="0"/>
    <m/>
    <n v="42"/>
    <s v="MULTI CATEGORY - 1"/>
    <s v="N"/>
    <m/>
    <m/>
    <s v="N"/>
    <n v="20230306"/>
    <m/>
    <n v="134732680"/>
    <s v="MIXED"/>
    <s v="Tech rep lvl"/>
    <s v="Moda &amp; Casa"/>
    <n v="3"/>
    <m/>
    <n v="0"/>
    <n v="0"/>
    <n v="100"/>
    <n v="135733150"/>
    <n v="999"/>
    <n v="3"/>
    <x v="0"/>
    <x v="0"/>
    <n v="0.70330000000000004"/>
    <n v="0.70330000000000004"/>
    <n v="0.70330000000000004"/>
    <n v="0.70330000000000004"/>
    <n v="0.70330000000000004"/>
    <n v="23.46"/>
    <n v="23.46"/>
    <n v="23.46"/>
    <n v="23.46"/>
    <n v="23.46"/>
    <s v="Brasil + Moda &amp; Casa + VGF2"/>
    <s v="Bronze + Moda &amp; Casa + VGF2"/>
    <s v="Prata + Moda &amp; Casa + VGF2"/>
    <s v="Ouro + Moda &amp; Casa + VGF2"/>
    <s v="Estrela + Moda &amp; Casa + VGF2"/>
    <n v="15"/>
    <n v="15"/>
    <n v="15"/>
    <n v="15"/>
    <n v="15"/>
    <n v="42.19"/>
    <n v="42.19"/>
    <n v="42.19"/>
    <n v="42.19"/>
    <n v="42.19"/>
    <n v="0"/>
    <n v="0"/>
    <n v="0"/>
    <n v="0"/>
    <n v="0"/>
    <n v="7.82"/>
    <n v="7.82"/>
    <n v="7.82"/>
    <n v="7.82"/>
    <n v="7.82"/>
    <n v="21.51"/>
    <n v="21.51"/>
    <n v="21.51"/>
    <n v="21.51"/>
    <n v="21.51"/>
    <n v="47"/>
    <n v="52"/>
    <n v="52"/>
    <n v="52"/>
    <n v="52"/>
  </r>
  <r>
    <n v="2298139"/>
    <x v="103"/>
    <n v="20230301"/>
    <m/>
    <s v="INNERWEAR"/>
    <x v="488"/>
    <s v="MEIA SAPATILHA TEMA TBD"/>
    <n v="5583711"/>
    <x v="103"/>
    <n v="2"/>
    <s v="EXCESS"/>
    <s v="ANY X FOR.."/>
    <n v="0.70330000000000004"/>
    <m/>
    <n v="2.6379999999999999"/>
    <m/>
    <m/>
    <n v="20.78"/>
    <n v="14.99"/>
    <n v="6154"/>
    <n v="6154"/>
    <n v="42"/>
    <s v="WORK IN PROGRESS"/>
    <n v="134732680"/>
    <s v="NO INCENTIVE"/>
    <s v="N"/>
    <s v="N"/>
    <s v="N"/>
    <s v="N"/>
    <x v="1"/>
    <n v="135733242"/>
    <n v="28"/>
    <n v="32"/>
    <n v="20230306"/>
    <s v="NET ITEM"/>
    <n v="15"/>
    <s v="Y"/>
    <s v="Tech rep lvl + Moda &amp; Casa + VGF2"/>
    <s v="FULL PAYMENT"/>
    <m/>
    <n v="44969.044199999997"/>
    <n v="28734.7922"/>
    <n v="74.98"/>
    <m/>
    <s v="SOCK"/>
    <s v="SOCKS"/>
    <s v="HOSIERY"/>
    <s v="FEMALE"/>
    <s v="AVON"/>
    <s v="AVON"/>
    <n v="0"/>
    <n v="16"/>
    <n v="100"/>
    <s v="N"/>
    <s v="N"/>
    <n v="61116"/>
    <m/>
    <s v="N"/>
    <s v="RP"/>
    <n v="13.2"/>
    <n v="14.99"/>
    <n v="14.99"/>
    <m/>
    <m/>
    <m/>
    <m/>
    <s v="N"/>
    <m/>
    <m/>
    <m/>
    <x v="0"/>
    <m/>
    <n v="42"/>
    <s v="MULTI CATEGORY - 1"/>
    <s v="N"/>
    <m/>
    <m/>
    <s v="N"/>
    <n v="20230306"/>
    <m/>
    <n v="134732680"/>
    <s v="MIXED"/>
    <s v="Tech rep lvl"/>
    <s v="Moda &amp; Casa"/>
    <n v="2"/>
    <m/>
    <n v="0"/>
    <n v="0"/>
    <n v="100"/>
    <n v="135733241"/>
    <n v="999"/>
    <n v="3"/>
    <x v="0"/>
    <x v="0"/>
    <n v="0.70330000000000004"/>
    <n v="0.70330000000000004"/>
    <n v="0.70330000000000004"/>
    <n v="0.70330000000000004"/>
    <n v="0.70330000000000004"/>
    <n v="20.78"/>
    <n v="20.78"/>
    <n v="20.78"/>
    <n v="20.78"/>
    <n v="20.78"/>
    <s v="Brasil + Moda &amp; Casa + VGF2"/>
    <s v="Bronze + Moda &amp; Casa + VGF2"/>
    <s v="Prata + Moda &amp; Casa + VGF2"/>
    <s v="Ouro + Moda &amp; Casa + VGF2"/>
    <s v="Estrela + Moda &amp; Casa + VGF2"/>
    <n v="15"/>
    <n v="15"/>
    <n v="15"/>
    <n v="15"/>
    <n v="15"/>
    <n v="42.19"/>
    <n v="42.19"/>
    <n v="42.19"/>
    <n v="42.19"/>
    <n v="42.19"/>
    <n v="0"/>
    <n v="0"/>
    <n v="0"/>
    <n v="0"/>
    <n v="0"/>
    <n v="10.39"/>
    <n v="10.39"/>
    <n v="10.39"/>
    <n v="10.39"/>
    <n v="10.39"/>
    <n v="9.1999999999999993"/>
    <n v="9.1999999999999993"/>
    <n v="9.1999999999999993"/>
    <n v="9.1999999999999993"/>
    <n v="9.1999999999999993"/>
    <n v="30"/>
    <n v="69"/>
    <n v="69"/>
    <n v="69"/>
    <n v="69"/>
  </r>
  <r>
    <n v="2298139"/>
    <x v="103"/>
    <n v="20230301"/>
    <m/>
    <s v="INNERWEAR"/>
    <x v="488"/>
    <s v="MEIA SAPATILHA TEMA TBD"/>
    <n v="5583711"/>
    <x v="103"/>
    <n v="3"/>
    <s v="EXCESS"/>
    <s v="ANY X FOR.."/>
    <n v="0.70330000000000004"/>
    <m/>
    <n v="2.6379999999999999"/>
    <m/>
    <m/>
    <n v="23.47"/>
    <n v="14.99"/>
    <n v="4396"/>
    <n v="4396"/>
    <n v="42"/>
    <s v="WORK IN PROGRESS"/>
    <n v="134732680"/>
    <s v="NO INCENTIVE"/>
    <s v="N"/>
    <s v="N"/>
    <s v="N"/>
    <s v="N"/>
    <x v="1"/>
    <n v="134732682"/>
    <n v="28"/>
    <n v="32"/>
    <n v="20230306"/>
    <s v="NET ITEM"/>
    <n v="15"/>
    <s v="Y"/>
    <s v="Tech rep lvl + Moda &amp; Casa + VGF2"/>
    <s v="FULL PAYMENT"/>
    <m/>
    <n v="24187.4529"/>
    <n v="12590.804899999999"/>
    <n v="74.98"/>
    <m/>
    <s v="SOCK"/>
    <s v="SOCKS"/>
    <s v="HOSIERY"/>
    <s v="FEMALE"/>
    <s v="AVON"/>
    <s v="AVON"/>
    <n v="0"/>
    <n v="16"/>
    <n v="100"/>
    <s v="N"/>
    <s v="N"/>
    <n v="61116"/>
    <m/>
    <s v="N"/>
    <s v="RP"/>
    <n v="13.2"/>
    <n v="14.99"/>
    <n v="14.99"/>
    <m/>
    <m/>
    <m/>
    <m/>
    <s v="N"/>
    <m/>
    <m/>
    <m/>
    <x v="0"/>
    <m/>
    <n v="42"/>
    <s v="MULTI CATEGORY - 1"/>
    <s v="N"/>
    <m/>
    <m/>
    <s v="N"/>
    <n v="20230306"/>
    <m/>
    <n v="134732680"/>
    <s v="MIXED"/>
    <s v="Tech rep lvl"/>
    <s v="Moda &amp; Casa"/>
    <n v="3"/>
    <m/>
    <n v="0"/>
    <n v="0"/>
    <n v="100"/>
    <n v="134732681"/>
    <n v="999"/>
    <n v="3"/>
    <x v="0"/>
    <x v="0"/>
    <n v="0.70330000000000004"/>
    <n v="0.70330000000000004"/>
    <n v="0.70330000000000004"/>
    <n v="0.70330000000000004"/>
    <n v="0.70330000000000004"/>
    <n v="23.47"/>
    <n v="23.47"/>
    <n v="23.47"/>
    <n v="23.47"/>
    <n v="23.47"/>
    <s v="Brasil + Moda &amp; Casa + VGF2"/>
    <s v="Bronze + Moda &amp; Casa + VGF2"/>
    <s v="Prata + Moda &amp; Casa + VGF2"/>
    <s v="Ouro + Moda &amp; Casa + VGF2"/>
    <s v="Estrela + Moda &amp; Casa + VGF2"/>
    <n v="15"/>
    <n v="15"/>
    <n v="15"/>
    <n v="15"/>
    <n v="15"/>
    <n v="42.19"/>
    <n v="42.19"/>
    <n v="42.19"/>
    <n v="42.19"/>
    <n v="42.19"/>
    <n v="0"/>
    <n v="0"/>
    <n v="0"/>
    <n v="0"/>
    <n v="0"/>
    <n v="7.8232999999999997"/>
    <n v="7.8232999999999997"/>
    <n v="7.8232999999999997"/>
    <n v="7.8232999999999997"/>
    <n v="7.8232999999999997"/>
    <n v="21.5"/>
    <n v="21.5"/>
    <n v="21.5"/>
    <n v="21.5"/>
    <n v="21.5"/>
    <n v="47"/>
    <n v="52"/>
    <n v="52"/>
    <n v="52"/>
    <n v="52"/>
  </r>
  <r>
    <n v="2277671"/>
    <x v="1232"/>
    <n v="20220309"/>
    <m/>
    <s v="HOUSEWARES"/>
    <x v="489"/>
    <s v="PORTA PIZZA INVW"/>
    <n v="5548880"/>
    <x v="1232"/>
    <n v="1"/>
    <s v="IN-LINE (EXCL NR)"/>
    <s v="CROSS-OUT"/>
    <n v="0.5978"/>
    <m/>
    <n v="2.83"/>
    <m/>
    <m/>
    <n v="9.99"/>
    <n v="16.989999999999998"/>
    <n v="5236"/>
    <n v="5236"/>
    <n v="94"/>
    <s v="WORK IN PROGRESS"/>
    <n v="134732859"/>
    <s v="NO INCENTIVE"/>
    <s v="N"/>
    <s v="N"/>
    <s v="N"/>
    <s v="N"/>
    <x v="0"/>
    <n v="134732861"/>
    <n v="28"/>
    <n v="42"/>
    <n v="20230306"/>
    <s v="CUSTOMER"/>
    <n v="15"/>
    <s v="Y"/>
    <s v="Tech rep lvl + Moda &amp; Casa + VGF2"/>
    <s v="FULL PAYMENT"/>
    <m/>
    <n v="31269.5072"/>
    <n v="16451.627199999999"/>
    <n v="59.72"/>
    <m/>
    <s v="KITCHEN FOOD STORAGE"/>
    <s v="KITCHEN"/>
    <s v="FOOD STORAGE/CONTAINERS"/>
    <s v="UNISEX"/>
    <s v="INNOVAWARE"/>
    <s v="INNOVAWARE"/>
    <n v="0"/>
    <n v="50"/>
    <n v="100"/>
    <s v="N"/>
    <s v="N"/>
    <n v="46448"/>
    <m/>
    <s v="N"/>
    <s v="ROP"/>
    <n v="9.44"/>
    <n v="10.39"/>
    <n v="11.03"/>
    <m/>
    <m/>
    <m/>
    <m/>
    <s v="N"/>
    <n v="68926258"/>
    <s v="Revista Digital F&amp;H"/>
    <m/>
    <x v="0"/>
    <m/>
    <n v="94"/>
    <s v="HOUSE - REVISTA DIGITAL 1"/>
    <s v="N"/>
    <m/>
    <m/>
    <s v="N"/>
    <n v="20230306"/>
    <m/>
    <n v="134732859"/>
    <s v="MIXED"/>
    <s v="Tech rep lvl"/>
    <s v="Moda &amp; Casa"/>
    <n v="1"/>
    <m/>
    <n v="0"/>
    <n v="0"/>
    <n v="100"/>
    <n v="134732860"/>
    <n v="999"/>
    <n v="3"/>
    <x v="0"/>
    <x v="0"/>
    <n v="0.5978"/>
    <n v="0.5978"/>
    <n v="0.5978"/>
    <n v="0.5978"/>
    <n v="0.5978"/>
    <n v="9.99"/>
    <n v="9.99"/>
    <n v="9.99"/>
    <n v="9.99"/>
    <n v="9.99"/>
    <s v="Brasil + Moda &amp; Casa + VGF2"/>
    <s v="Bronze + Moda &amp; Casa + VGF2"/>
    <s v="Prata + Moda &amp; Casa + VGF2"/>
    <s v="Ouro + Moda &amp; Casa + VGF2"/>
    <s v="Estrela + Moda &amp; Casa + VGF2"/>
    <n v="15"/>
    <n v="15"/>
    <n v="15"/>
    <n v="15"/>
    <n v="15"/>
    <n v="42.19"/>
    <n v="42.19"/>
    <n v="42.19"/>
    <n v="42.19"/>
    <n v="42.19"/>
    <n v="0"/>
    <n v="0"/>
    <n v="0"/>
    <n v="0"/>
    <n v="0"/>
    <n v="8.4915000000000003"/>
    <n v="8.4915000000000003"/>
    <n v="8.4915000000000003"/>
    <n v="8.4915000000000003"/>
    <n v="8.4915000000000003"/>
    <n v="0"/>
    <n v="0"/>
    <n v="0"/>
    <n v="0"/>
    <n v="0"/>
    <n v="0"/>
    <n v="100"/>
    <n v="100"/>
    <n v="100"/>
    <n v="100"/>
  </r>
  <r>
    <n v="2299770"/>
    <x v="1233"/>
    <n v="20210319"/>
    <m/>
    <s v="HOUSEWARES"/>
    <x v="490"/>
    <s v="BOWL CRISTAL 250ML"/>
    <n v="5512415"/>
    <x v="1233"/>
    <n v="1"/>
    <s v="IN-LINE (EXCL NR)"/>
    <s v="CROSS-OUT"/>
    <n v="0.5978"/>
    <m/>
    <n v="2.0640000000000001"/>
    <m/>
    <m/>
    <n v="8.99"/>
    <n v="12.99"/>
    <n v="2666"/>
    <n v="2666"/>
    <n v="94"/>
    <s v="WORK IN PROGRESS"/>
    <n v="134732872"/>
    <s v="NO INCENTIVE"/>
    <s v="N"/>
    <s v="N"/>
    <s v="N"/>
    <s v="N"/>
    <x v="0"/>
    <n v="134732876"/>
    <n v="28"/>
    <n v="42"/>
    <n v="20230306"/>
    <s v="CUSTOMER"/>
    <n v="15"/>
    <s v="Y"/>
    <s v="Tech rep lvl + Moda &amp; Casa + VGF2"/>
    <s v="FULL PAYMENT"/>
    <m/>
    <n v="14327.6759"/>
    <n v="8825.0519000000004"/>
    <n v="67.36"/>
    <m/>
    <s v="BOWL"/>
    <s v="COOKING"/>
    <s v="TABLEWARE"/>
    <s v="UNISEX"/>
    <s v="AVON"/>
    <s v="AVON"/>
    <n v="0"/>
    <n v="50"/>
    <n v="100"/>
    <s v="N"/>
    <s v="N"/>
    <n v="80309"/>
    <m/>
    <s v="N"/>
    <m/>
    <m/>
    <m/>
    <m/>
    <m/>
    <m/>
    <m/>
    <m/>
    <s v="N"/>
    <n v="68926258"/>
    <s v="Revista Digital F&amp;H"/>
    <m/>
    <x v="0"/>
    <m/>
    <n v="94"/>
    <s v="HOUSE - REVISTA DIGITAL 1"/>
    <s v="N"/>
    <m/>
    <m/>
    <s v="N"/>
    <n v="20230306"/>
    <m/>
    <n v="134732872"/>
    <s v="MIXED"/>
    <s v="Tech rep lvl"/>
    <s v="Moda &amp; Casa"/>
    <n v="1"/>
    <m/>
    <n v="0"/>
    <n v="0"/>
    <n v="100"/>
    <n v="134732875"/>
    <n v="999"/>
    <n v="3"/>
    <x v="0"/>
    <x v="0"/>
    <n v="0.5978"/>
    <n v="0.5978"/>
    <n v="0.5978"/>
    <n v="0.5978"/>
    <n v="0.5978"/>
    <n v="8.99"/>
    <n v="8.99"/>
    <n v="8.99"/>
    <n v="8.99"/>
    <n v="8.99"/>
    <s v="Brasil + Moda &amp; Casa + VGF2"/>
    <s v="Bronze + Moda &amp; Casa + VGF2"/>
    <s v="Prata + Moda &amp; Casa + VGF2"/>
    <s v="Ouro + Moda &amp; Casa + VGF2"/>
    <s v="Estrela + Moda &amp; Casa + VGF2"/>
    <n v="15"/>
    <n v="15"/>
    <n v="15"/>
    <n v="15"/>
    <n v="15"/>
    <n v="42.19"/>
    <n v="42.19"/>
    <n v="42.19"/>
    <n v="42.19"/>
    <n v="42.19"/>
    <n v="0"/>
    <n v="0"/>
    <n v="0"/>
    <n v="0"/>
    <n v="0"/>
    <n v="7.6414999999999997"/>
    <n v="7.6414999999999997"/>
    <n v="7.6414999999999997"/>
    <n v="7.6414999999999997"/>
    <n v="7.6414999999999997"/>
    <n v="0"/>
    <n v="0"/>
    <n v="0"/>
    <n v="0"/>
    <n v="0"/>
    <n v="0"/>
    <n v="100"/>
    <n v="100"/>
    <n v="100"/>
    <n v="100"/>
  </r>
  <r>
    <n v="2305068"/>
    <x v="1234"/>
    <n v="20220312"/>
    <m/>
    <s v="HOUSEWARES"/>
    <x v="491"/>
    <s v="TOALHA DE BANHO DISNEY"/>
    <n v="5547967"/>
    <x v="1234"/>
    <n v="1"/>
    <s v="IN-LINE (EXCL NR)"/>
    <s v="CROSS-OUT"/>
    <n v="0.56340000000000001"/>
    <m/>
    <n v="13.372"/>
    <m/>
    <m/>
    <n v="63.99"/>
    <n v="73.989999999999995"/>
    <n v="429"/>
    <n v="429"/>
    <n v="96"/>
    <s v="WORK IN PROGRESS"/>
    <n v="134732897"/>
    <s v="NO INCENTIVE"/>
    <s v="N"/>
    <s v="N"/>
    <s v="N"/>
    <s v="N"/>
    <x v="0"/>
    <n v="134732899"/>
    <n v="28"/>
    <n v="42"/>
    <n v="20230306"/>
    <s v="CUSTOMER"/>
    <n v="15"/>
    <s v="Y"/>
    <s v="Tech rep lvl + Moda &amp; Casa + VGF2"/>
    <s v="FULL PAYMENT"/>
    <m/>
    <n v="15466.2934"/>
    <n v="9729.7054000000007"/>
    <n v="68.47"/>
    <m/>
    <s v="TOWEL"/>
    <s v="BATH"/>
    <s v="LINENS/TEXTILES"/>
    <s v="UNISEX"/>
    <s v="DISNEY BRAND"/>
    <s v="DISNEY"/>
    <n v="0"/>
    <n v="50"/>
    <n v="100"/>
    <s v="N"/>
    <s v="N"/>
    <n v="80553"/>
    <m/>
    <s v="N"/>
    <m/>
    <m/>
    <m/>
    <m/>
    <m/>
    <m/>
    <m/>
    <m/>
    <s v="N"/>
    <n v="68926258"/>
    <s v="Revista Digital F&amp;H"/>
    <m/>
    <x v="0"/>
    <m/>
    <n v="96"/>
    <s v="HOUSE - REVISTA DIGITAL 2"/>
    <s v="N"/>
    <m/>
    <m/>
    <s v="N"/>
    <n v="20230306"/>
    <m/>
    <n v="134732897"/>
    <s v="MIXED"/>
    <s v="Tech rep lvl"/>
    <s v="Moda &amp; Casa"/>
    <n v="1"/>
    <m/>
    <n v="0"/>
    <n v="0"/>
    <n v="100"/>
    <n v="134732898"/>
    <n v="999"/>
    <n v="3"/>
    <x v="0"/>
    <x v="0"/>
    <n v="0.56340000000000001"/>
    <n v="0.56340000000000001"/>
    <n v="0.56340000000000001"/>
    <n v="0.56340000000000001"/>
    <n v="0.56340000000000001"/>
    <n v="63.99"/>
    <n v="63.99"/>
    <n v="63.99"/>
    <n v="63.99"/>
    <n v="63.99"/>
    <s v="Brasil + Moda &amp; Casa + VGF2"/>
    <s v="Bronze + Moda &amp; Casa + VGF2"/>
    <s v="Prata + Moda &amp; Casa + VGF2"/>
    <s v="Ouro + Moda &amp; Casa + VGF2"/>
    <s v="Estrela + Moda &amp; Casa + VGF2"/>
    <n v="15"/>
    <n v="15"/>
    <n v="15"/>
    <n v="15"/>
    <n v="15"/>
    <n v="42.19"/>
    <n v="42.19"/>
    <n v="42.19"/>
    <n v="42.19"/>
    <n v="42.19"/>
    <n v="5.75"/>
    <n v="5.75"/>
    <n v="5.75"/>
    <n v="5.75"/>
    <n v="5.75"/>
    <n v="54.391500000000001"/>
    <n v="54.391500000000001"/>
    <n v="54.391500000000001"/>
    <n v="54.391500000000001"/>
    <n v="54.391500000000001"/>
    <n v="0"/>
    <n v="0"/>
    <n v="0"/>
    <n v="0"/>
    <n v="0"/>
    <n v="0"/>
    <n v="100"/>
    <n v="100"/>
    <n v="100"/>
    <n v="100"/>
  </r>
  <r>
    <n v="2305069"/>
    <x v="1235"/>
    <n v="20220312"/>
    <m/>
    <s v="HOUSEWARES"/>
    <x v="492"/>
    <s v="TOALHA DE ROSTO DISNEY"/>
    <n v="5547965"/>
    <x v="1235"/>
    <n v="1"/>
    <s v="IN-LINE (EXCL NR)"/>
    <s v="CROSS-OUT"/>
    <n v="0.56340000000000001"/>
    <m/>
    <n v="6.04"/>
    <m/>
    <m/>
    <n v="31.99"/>
    <n v="37.99"/>
    <n v="572"/>
    <n v="572"/>
    <n v="96"/>
    <s v="WORK IN PROGRESS"/>
    <n v="134732910"/>
    <s v="NO INCENTIVE"/>
    <s v="N"/>
    <s v="N"/>
    <s v="N"/>
    <s v="N"/>
    <x v="0"/>
    <n v="134732912"/>
    <n v="28"/>
    <n v="42"/>
    <n v="20230306"/>
    <s v="CUSTOMER"/>
    <n v="15"/>
    <s v="Y"/>
    <s v="Tech rep lvl + Moda &amp; Casa + VGF2"/>
    <s v="FULL PAYMENT"/>
    <m/>
    <n v="10309.251"/>
    <n v="6854.3710000000001"/>
    <n v="71.510000000000005"/>
    <m/>
    <s v="TOWEL"/>
    <s v="BATH"/>
    <s v="LINENS/TEXTILES"/>
    <s v="UNISEX"/>
    <s v="DISNEY BRAND"/>
    <s v="DISNEY"/>
    <n v="0"/>
    <n v="50"/>
    <n v="100"/>
    <s v="N"/>
    <s v="N"/>
    <n v="80557"/>
    <m/>
    <s v="N"/>
    <m/>
    <m/>
    <m/>
    <m/>
    <m/>
    <m/>
    <m/>
    <m/>
    <s v="N"/>
    <n v="68926258"/>
    <s v="Revista Digital F&amp;H"/>
    <m/>
    <x v="0"/>
    <m/>
    <n v="96"/>
    <s v="HOUSE - REVISTA DIGITAL 2"/>
    <s v="N"/>
    <m/>
    <m/>
    <s v="N"/>
    <n v="20230306"/>
    <m/>
    <n v="134732910"/>
    <s v="MIXED"/>
    <s v="Tech rep lvl"/>
    <s v="Moda &amp; Casa"/>
    <n v="1"/>
    <m/>
    <n v="0"/>
    <n v="0"/>
    <n v="100"/>
    <n v="134732911"/>
    <n v="999"/>
    <n v="3"/>
    <x v="0"/>
    <x v="0"/>
    <n v="0.56340000000000001"/>
    <n v="0.56340000000000001"/>
    <n v="0.56340000000000001"/>
    <n v="0.56340000000000001"/>
    <n v="0.56340000000000001"/>
    <n v="31.99"/>
    <n v="31.99"/>
    <n v="31.99"/>
    <n v="31.99"/>
    <n v="31.99"/>
    <s v="Brasil + Moda &amp; Casa + VGF2"/>
    <s v="Bronze + Moda &amp; Casa + VGF2"/>
    <s v="Prata + Moda &amp; Casa + VGF2"/>
    <s v="Ouro + Moda &amp; Casa + VGF2"/>
    <s v="Estrela + Moda &amp; Casa + VGF2"/>
    <n v="15"/>
    <n v="15"/>
    <n v="15"/>
    <n v="15"/>
    <n v="15"/>
    <n v="42.19"/>
    <n v="42.19"/>
    <n v="42.19"/>
    <n v="42.19"/>
    <n v="42.19"/>
    <n v="5.75"/>
    <n v="5.75"/>
    <n v="5.75"/>
    <n v="5.75"/>
    <n v="5.75"/>
    <n v="27.191500000000001"/>
    <n v="27.191500000000001"/>
    <n v="27.191500000000001"/>
    <n v="27.191500000000001"/>
    <n v="27.191500000000001"/>
    <n v="0"/>
    <n v="0"/>
    <n v="0"/>
    <n v="0"/>
    <n v="0"/>
    <n v="0"/>
    <n v="100"/>
    <n v="100"/>
    <n v="100"/>
    <n v="100"/>
  </r>
  <r>
    <n v="630682"/>
    <x v="1236"/>
    <n v="20210318"/>
    <m/>
    <s v="TOILETRIES"/>
    <x v="493"/>
    <s v="MINNIE MOUSE COLOGNE LATAM"/>
    <n v="1226164"/>
    <x v="1236"/>
    <n v="1"/>
    <s v="IN-LINE (EXCL NR)"/>
    <s v="BUY QUANTITY N OR MORE TO GET DISCOUNTED PRICE"/>
    <n v="0.60970000000000002"/>
    <m/>
    <n v="2.9159999999999999"/>
    <m/>
    <m/>
    <n v="10.99"/>
    <n v="24.99"/>
    <n v="18444"/>
    <n v="18444"/>
    <n v="45"/>
    <s v="WORK IN PROGRESS"/>
    <n v="134732923"/>
    <s v="NO INCENTIVE"/>
    <s v="N"/>
    <s v="N"/>
    <s v="N"/>
    <s v="N"/>
    <x v="1"/>
    <n v="134733236"/>
    <n v="28"/>
    <n v="32"/>
    <n v="20230306"/>
    <s v="NET ITEM"/>
    <n v="15"/>
    <s v="Y"/>
    <s v="Tech rep lvl + Moda &amp; Casa + VGF2"/>
    <s v="FULL PAYMENT"/>
    <m/>
    <n v="123585.92170000001"/>
    <n v="69803.217699999994"/>
    <n v="76.069999999999993"/>
    <m/>
    <s v="EDC SPRAY"/>
    <s v="EDP/EDT/COLOGNE"/>
    <s v="FRAGRANCE JUICES"/>
    <s v="FEMALE"/>
    <s v="DISNEY BRAND"/>
    <s v="MINNIE MOUSE"/>
    <n v="1"/>
    <n v="25"/>
    <n v="100"/>
    <s v="N"/>
    <s v="N"/>
    <n v="40030"/>
    <m/>
    <s v="N"/>
    <s v="RO"/>
    <n v="18.2"/>
    <n v="19.989999999999998"/>
    <n v="21.99"/>
    <m/>
    <m/>
    <m/>
    <m/>
    <s v="N"/>
    <n v="64050596"/>
    <s v="F&amp;H Plataforma"/>
    <m/>
    <x v="0"/>
    <m/>
    <n v="44"/>
    <s v="C&amp;E IMPORTADOS"/>
    <s v="N"/>
    <m/>
    <m/>
    <s v="N"/>
    <n v="20230306"/>
    <m/>
    <n v="134732923"/>
    <s v="MIXED"/>
    <s v="Tech rep lvl"/>
    <s v="Moda &amp; Casa"/>
    <n v="1"/>
    <m/>
    <n v="0"/>
    <n v="0"/>
    <n v="100"/>
    <n v="134733235"/>
    <n v="999"/>
    <n v="3"/>
    <x v="0"/>
    <x v="0"/>
    <n v="0.60970000000000002"/>
    <n v="0.60970000000000002"/>
    <n v="0.60970000000000002"/>
    <n v="0.60970000000000002"/>
    <n v="0.60970000000000002"/>
    <n v="10.99"/>
    <n v="10.99"/>
    <n v="10.99"/>
    <n v="10.99"/>
    <n v="10.99"/>
    <s v="Brasil + Moda &amp; Casa + VGF2"/>
    <s v="Bronze + Moda &amp; Casa + VGF2"/>
    <s v="Prata + Moda &amp; Casa + VGF2"/>
    <s v="Ouro + Moda &amp; Casa + VGF2"/>
    <s v="Estrela + Moda &amp; Casa + VGF2"/>
    <n v="15"/>
    <n v="15"/>
    <n v="15"/>
    <n v="15"/>
    <n v="15"/>
    <n v="55.81"/>
    <n v="55.81"/>
    <n v="55.81"/>
    <n v="55.81"/>
    <n v="55.81"/>
    <n v="5"/>
    <n v="5"/>
    <n v="5"/>
    <n v="5"/>
    <n v="5"/>
    <n v="10.99"/>
    <n v="10.99"/>
    <n v="10.99"/>
    <n v="10.99"/>
    <n v="10.99"/>
    <n v="9"/>
    <n v="9"/>
    <n v="9"/>
    <n v="9"/>
    <n v="9"/>
    <n v="45"/>
    <n v="54"/>
    <n v="54"/>
    <n v="54"/>
    <n v="54"/>
  </r>
  <r>
    <n v="630682"/>
    <x v="1236"/>
    <n v="20210318"/>
    <m/>
    <s v="TOILETRIES"/>
    <x v="493"/>
    <s v="MINNIE MOUSE COLOGNE LATAM"/>
    <n v="1226164"/>
    <x v="1236"/>
    <n v="2"/>
    <s v="IN-LINE (EXCL NR)"/>
    <s v="ANY X FOR.."/>
    <n v="0.60970000000000002"/>
    <m/>
    <n v="2.9159999999999999"/>
    <m/>
    <m/>
    <n v="25.98"/>
    <n v="24.99"/>
    <n v="7880"/>
    <n v="7880"/>
    <n v="45"/>
    <s v="WORK IN PROGRESS"/>
    <n v="134732923"/>
    <s v="NO INCENTIVE"/>
    <s v="N"/>
    <s v="N"/>
    <s v="N"/>
    <s v="N"/>
    <x v="1"/>
    <n v="134732925"/>
    <n v="28"/>
    <n v="32"/>
    <n v="20230306"/>
    <s v="NET ITEM"/>
    <n v="15"/>
    <s v="Y"/>
    <s v="Tech rep lvl + Moda &amp; Casa + VGF2"/>
    <s v="FULL PAYMENT"/>
    <m/>
    <n v="62409.623599999999"/>
    <n v="39431.543599999997"/>
    <n v="76.069999999999993"/>
    <m/>
    <s v="EDC SPRAY"/>
    <s v="EDP/EDT/COLOGNE"/>
    <s v="FRAGRANCE JUICES"/>
    <s v="FEMALE"/>
    <s v="DISNEY BRAND"/>
    <s v="MINNIE MOUSE"/>
    <n v="1"/>
    <n v="25"/>
    <n v="100"/>
    <s v="N"/>
    <s v="N"/>
    <n v="40030"/>
    <m/>
    <s v="N"/>
    <s v="RO"/>
    <n v="18.2"/>
    <n v="19.989999999999998"/>
    <n v="21.99"/>
    <m/>
    <m/>
    <m/>
    <m/>
    <s v="N"/>
    <n v="64050596"/>
    <s v="F&amp;H Plataforma"/>
    <m/>
    <x v="0"/>
    <m/>
    <n v="44"/>
    <s v="C&amp;E IMPORTADOS"/>
    <s v="N"/>
    <m/>
    <m/>
    <s v="N"/>
    <n v="20230306"/>
    <m/>
    <n v="134732923"/>
    <s v="MIXED"/>
    <s v="Tech rep lvl"/>
    <s v="Moda &amp; Casa"/>
    <n v="2"/>
    <m/>
    <n v="0"/>
    <n v="0"/>
    <n v="100"/>
    <n v="134732924"/>
    <n v="999"/>
    <n v="3"/>
    <x v="0"/>
    <x v="0"/>
    <n v="0.60970000000000002"/>
    <n v="0.60970000000000002"/>
    <n v="0.60970000000000002"/>
    <n v="0.60970000000000002"/>
    <n v="0.60970000000000002"/>
    <n v="25.98"/>
    <n v="25.98"/>
    <n v="25.98"/>
    <n v="25.98"/>
    <n v="25.98"/>
    <s v="Brasil + Moda &amp; Casa + VGF2"/>
    <s v="Bronze + Moda &amp; Casa + VGF2"/>
    <s v="Prata + Moda &amp; Casa + VGF2"/>
    <s v="Ouro + Moda &amp; Casa + VGF2"/>
    <s v="Estrela + Moda &amp; Casa + VGF2"/>
    <n v="15"/>
    <n v="15"/>
    <n v="15"/>
    <n v="15"/>
    <n v="15"/>
    <n v="55.81"/>
    <n v="55.81"/>
    <n v="55.81"/>
    <n v="55.81"/>
    <n v="55.81"/>
    <n v="5"/>
    <n v="5"/>
    <n v="5"/>
    <n v="5"/>
    <n v="5"/>
    <n v="12.99"/>
    <n v="12.99"/>
    <n v="12.99"/>
    <n v="12.99"/>
    <n v="12.99"/>
    <n v="14"/>
    <n v="14"/>
    <n v="14"/>
    <n v="14"/>
    <n v="14"/>
    <n v="35"/>
    <n v="64"/>
    <n v="64"/>
    <n v="64"/>
    <n v="64"/>
  </r>
  <r>
    <n v="632073"/>
    <x v="1237"/>
    <n v="20210310"/>
    <m/>
    <s v="TOILETRIES"/>
    <x v="493"/>
    <s v="MICKEY COLONIA REDESENHO 2020"/>
    <n v="1227138"/>
    <x v="1237"/>
    <n v="1"/>
    <s v="IN-LINE (EXCL NR)"/>
    <s v="BUY QUANTITY N OR MORE TO GET DISCOUNTED PRICE"/>
    <n v="0.60970000000000002"/>
    <m/>
    <n v="3.0030000000000001"/>
    <m/>
    <m/>
    <n v="10.99"/>
    <n v="24.99"/>
    <n v="20415"/>
    <n v="20415"/>
    <n v="45"/>
    <s v="WORK IN PROGRESS"/>
    <n v="134732923"/>
    <s v="NO INCENTIVE"/>
    <s v="N"/>
    <s v="N"/>
    <s v="N"/>
    <s v="N"/>
    <x v="1"/>
    <n v="134733284"/>
    <n v="28"/>
    <n v="32"/>
    <n v="20230306"/>
    <s v="NET ITEM"/>
    <n v="15"/>
    <s v="Y"/>
    <s v="Tech rep lvl + Moda &amp; Casa + VGF2"/>
    <s v="FULL PAYMENT"/>
    <m/>
    <n v="136792.81020000001"/>
    <n v="75486.565199999997"/>
    <n v="75.36"/>
    <m/>
    <s v="COLOGNE SPRAY"/>
    <s v="EDP/EDT/COLOGNE"/>
    <s v="FRAGRANCE JUICES"/>
    <s v="MALE"/>
    <s v="DISNEY BRAND"/>
    <s v="MICKEY"/>
    <n v="1"/>
    <n v="25"/>
    <n v="100"/>
    <s v="N"/>
    <s v="N"/>
    <n v="40495"/>
    <m/>
    <s v="N"/>
    <s v="RO"/>
    <n v="18.2"/>
    <n v="19.989999999999998"/>
    <n v="21.99"/>
    <m/>
    <m/>
    <m/>
    <m/>
    <s v="N"/>
    <n v="64050596"/>
    <s v="F&amp;H Plataforma"/>
    <m/>
    <x v="0"/>
    <m/>
    <n v="44"/>
    <s v="C&amp;E IMPORTADOS"/>
    <s v="N"/>
    <m/>
    <m/>
    <s v="N"/>
    <n v="20230306"/>
    <m/>
    <n v="134732923"/>
    <s v="MIXED"/>
    <s v="Tech rep lvl"/>
    <s v="Moda &amp; Casa"/>
    <n v="1"/>
    <m/>
    <n v="0"/>
    <n v="0"/>
    <n v="100"/>
    <n v="134733283"/>
    <n v="999"/>
    <n v="3"/>
    <x v="0"/>
    <x v="0"/>
    <n v="0.60970000000000002"/>
    <n v="0.60970000000000002"/>
    <n v="0.60970000000000002"/>
    <n v="0.60970000000000002"/>
    <n v="0.60970000000000002"/>
    <n v="10.99"/>
    <n v="10.99"/>
    <n v="10.99"/>
    <n v="10.99"/>
    <n v="10.99"/>
    <s v="Brasil + Moda &amp; Casa + VGF2"/>
    <s v="Bronze + Moda &amp; Casa + VGF2"/>
    <s v="Prata + Moda &amp; Casa + VGF2"/>
    <s v="Ouro + Moda &amp; Casa + VGF2"/>
    <s v="Estrela + Moda &amp; Casa + VGF2"/>
    <n v="15"/>
    <n v="15"/>
    <n v="15"/>
    <n v="15"/>
    <n v="15"/>
    <n v="55.81"/>
    <n v="55.81"/>
    <n v="55.81"/>
    <n v="55.81"/>
    <n v="55.81"/>
    <n v="5"/>
    <n v="5"/>
    <n v="5"/>
    <n v="5"/>
    <n v="5"/>
    <n v="10.99"/>
    <n v="10.99"/>
    <n v="10.99"/>
    <n v="10.99"/>
    <n v="10.99"/>
    <n v="9"/>
    <n v="9"/>
    <n v="9"/>
    <n v="9"/>
    <n v="9"/>
    <n v="45"/>
    <n v="54"/>
    <n v="54"/>
    <n v="54"/>
    <n v="54"/>
  </r>
  <r>
    <n v="632073"/>
    <x v="1237"/>
    <n v="20210310"/>
    <m/>
    <s v="TOILETRIES"/>
    <x v="493"/>
    <s v="MICKEY COLONIA REDESENHO 2020"/>
    <n v="1227138"/>
    <x v="1237"/>
    <n v="2"/>
    <s v="IN-LINE (EXCL NR)"/>
    <s v="ANY X FOR.."/>
    <n v="0.60970000000000002"/>
    <m/>
    <n v="3.0030000000000001"/>
    <m/>
    <m/>
    <n v="25.98"/>
    <n v="24.99"/>
    <n v="8749"/>
    <n v="8749"/>
    <n v="45"/>
    <s v="WORK IN PROGRESS"/>
    <n v="134732923"/>
    <s v="NO INCENTIVE"/>
    <s v="N"/>
    <s v="N"/>
    <s v="N"/>
    <s v="N"/>
    <x v="1"/>
    <n v="134732985"/>
    <n v="28"/>
    <n v="32"/>
    <n v="20230306"/>
    <s v="NET ITEM"/>
    <n v="15"/>
    <s v="Y"/>
    <s v="Tech rep lvl + Moda &amp; Casa + VGF2"/>
    <s v="FULL PAYMENT"/>
    <m/>
    <n v="69292.106199999995"/>
    <n v="43018.859199999999"/>
    <n v="75.36"/>
    <m/>
    <s v="COLOGNE SPRAY"/>
    <s v="EDP/EDT/COLOGNE"/>
    <s v="FRAGRANCE JUICES"/>
    <s v="MALE"/>
    <s v="DISNEY BRAND"/>
    <s v="MICKEY"/>
    <n v="1"/>
    <n v="25"/>
    <n v="100"/>
    <s v="N"/>
    <s v="N"/>
    <n v="40495"/>
    <m/>
    <s v="N"/>
    <s v="RO"/>
    <n v="18.2"/>
    <n v="19.989999999999998"/>
    <n v="21.99"/>
    <m/>
    <m/>
    <m/>
    <m/>
    <s v="N"/>
    <n v="64050596"/>
    <s v="F&amp;H Plataforma"/>
    <m/>
    <x v="0"/>
    <m/>
    <n v="44"/>
    <s v="C&amp;E IMPORTADOS"/>
    <s v="N"/>
    <m/>
    <m/>
    <s v="N"/>
    <n v="20230306"/>
    <m/>
    <n v="134732923"/>
    <s v="MIXED"/>
    <s v="Tech rep lvl"/>
    <s v="Moda &amp; Casa"/>
    <n v="2"/>
    <m/>
    <n v="0"/>
    <n v="0"/>
    <n v="100"/>
    <n v="134732984"/>
    <n v="999"/>
    <n v="3"/>
    <x v="0"/>
    <x v="0"/>
    <n v="0.60970000000000002"/>
    <n v="0.60970000000000002"/>
    <n v="0.60970000000000002"/>
    <n v="0.60970000000000002"/>
    <n v="0.60970000000000002"/>
    <n v="25.98"/>
    <n v="25.98"/>
    <n v="25.98"/>
    <n v="25.98"/>
    <n v="25.98"/>
    <s v="Brasil + Moda &amp; Casa + VGF2"/>
    <s v="Bronze + Moda &amp; Casa + VGF2"/>
    <s v="Prata + Moda &amp; Casa + VGF2"/>
    <s v="Ouro + Moda &amp; Casa + VGF2"/>
    <s v="Estrela + Moda &amp; Casa + VGF2"/>
    <n v="15"/>
    <n v="15"/>
    <n v="15"/>
    <n v="15"/>
    <n v="15"/>
    <n v="55.81"/>
    <n v="55.81"/>
    <n v="55.81"/>
    <n v="55.81"/>
    <n v="55.81"/>
    <n v="5"/>
    <n v="5"/>
    <n v="5"/>
    <n v="5"/>
    <n v="5"/>
    <n v="12.99"/>
    <n v="12.99"/>
    <n v="12.99"/>
    <n v="12.99"/>
    <n v="12.99"/>
    <n v="14"/>
    <n v="14"/>
    <n v="14"/>
    <n v="14"/>
    <n v="14"/>
    <n v="35"/>
    <n v="64"/>
    <n v="64"/>
    <n v="64"/>
    <n v="64"/>
  </r>
  <r>
    <n v="632083"/>
    <x v="1238"/>
    <n v="20210310"/>
    <m/>
    <s v="TOILETRIES"/>
    <x v="493"/>
    <s v="COLONIA BELA 150ML REDESENHO 2020"/>
    <n v="1227147"/>
    <x v="1238"/>
    <n v="1"/>
    <s v="EXCESS"/>
    <s v="BUY QUANTITY N OR MORE TO GET DISCOUNTED PRICE"/>
    <n v="0.60970000000000002"/>
    <m/>
    <n v="2.8330000000000002"/>
    <m/>
    <m/>
    <n v="10.99"/>
    <n v="24.99"/>
    <n v="12941"/>
    <n v="12941"/>
    <n v="45"/>
    <s v="WORK IN PROGRESS"/>
    <n v="134732923"/>
    <s v="NO INCENTIVE"/>
    <s v="N"/>
    <s v="N"/>
    <s v="N"/>
    <s v="N"/>
    <x v="1"/>
    <n v="134733272"/>
    <n v="28"/>
    <n v="32"/>
    <n v="20230306"/>
    <s v="NET ITEM"/>
    <n v="15"/>
    <s v="Y"/>
    <s v="Tech rep lvl + ExceÃ§Ã£o + VGF2"/>
    <s v="FULL PAYMENT"/>
    <m/>
    <n v="86712.503400000001"/>
    <n v="50050.650399999999"/>
    <n v="76.760000000000005"/>
    <m/>
    <s v="COLOGNE SPRAY"/>
    <s v="EDP/EDT/COLOGNE"/>
    <s v="FRAGRANCE JUICES"/>
    <s v="FEMALE"/>
    <s v="DISNEY BRAND"/>
    <s v="DISNEY PRINCESS"/>
    <n v="1"/>
    <n v="25"/>
    <n v="100"/>
    <s v="N"/>
    <s v="N"/>
    <n v="40749"/>
    <m/>
    <s v="N"/>
    <s v="RO"/>
    <n v="18.2"/>
    <n v="19.989999999999998"/>
    <n v="21.99"/>
    <m/>
    <m/>
    <m/>
    <m/>
    <s v="N"/>
    <n v="64050596"/>
    <s v="F&amp;H Plataforma"/>
    <m/>
    <x v="0"/>
    <m/>
    <n v="44"/>
    <s v="C&amp;E IMPORTADOS"/>
    <s v="N"/>
    <m/>
    <m/>
    <s v="N"/>
    <n v="20230306"/>
    <m/>
    <n v="134732923"/>
    <s v="MIXED"/>
    <s v="Tech rep lvl"/>
    <s v="ExceÃ§Ã£o"/>
    <n v="1"/>
    <m/>
    <n v="0"/>
    <n v="0"/>
    <n v="100"/>
    <n v="134733271"/>
    <n v="999"/>
    <n v="4"/>
    <x v="0"/>
    <x v="0"/>
    <n v="0.60970000000000002"/>
    <n v="0.60970000000000002"/>
    <n v="0.60970000000000002"/>
    <n v="0.60970000000000002"/>
    <n v="0.60970000000000002"/>
    <n v="10.99"/>
    <n v="10.99"/>
    <n v="10.99"/>
    <n v="10.99"/>
    <n v="10.99"/>
    <s v="Brasil + ExceÃ§Ã£o + VGF2"/>
    <s v="Bronze + ExceÃ§Ã£o + VGF2"/>
    <s v="Prata + ExceÃ§Ã£o + VGF2"/>
    <s v="Ouro + ExceÃ§Ã£o + VGF2"/>
    <s v="Estrela + ExceÃ§Ã£o + VGF2"/>
    <n v="0"/>
    <n v="0"/>
    <n v="0"/>
    <n v="0"/>
    <n v="0"/>
    <n v="55.81"/>
    <n v="55.81"/>
    <n v="55.81"/>
    <n v="55.81"/>
    <n v="55.81"/>
    <n v="5"/>
    <n v="5"/>
    <n v="5"/>
    <n v="5"/>
    <n v="5"/>
    <n v="10.99"/>
    <n v="10.99"/>
    <n v="10.99"/>
    <n v="10.99"/>
    <n v="10.99"/>
    <n v="9"/>
    <n v="9"/>
    <n v="9"/>
    <n v="9"/>
    <n v="9"/>
    <n v="45"/>
    <n v="54"/>
    <n v="54"/>
    <n v="54"/>
    <n v="54"/>
  </r>
  <r>
    <n v="632083"/>
    <x v="1238"/>
    <n v="20210310"/>
    <m/>
    <s v="TOILETRIES"/>
    <x v="493"/>
    <s v="COLONIA BELA 150ML REDESENHO 2020"/>
    <n v="1227147"/>
    <x v="1238"/>
    <n v="2"/>
    <s v="EXCESS"/>
    <s v="ANY X FOR.."/>
    <n v="0.60970000000000002"/>
    <m/>
    <n v="2.8330000000000002"/>
    <m/>
    <m/>
    <n v="25.98"/>
    <n v="24.99"/>
    <n v="5546"/>
    <n v="5546"/>
    <n v="45"/>
    <s v="WORK IN PROGRESS"/>
    <n v="134732923"/>
    <s v="NO INCENTIVE"/>
    <s v="N"/>
    <s v="N"/>
    <s v="N"/>
    <s v="N"/>
    <x v="1"/>
    <n v="134732961"/>
    <n v="28"/>
    <n v="32"/>
    <n v="20230306"/>
    <s v="NET ITEM"/>
    <n v="15"/>
    <s v="Y"/>
    <s v="Tech rep lvl + Moda &amp; Casa + VGF2"/>
    <s v="FULL PAYMENT"/>
    <m/>
    <n v="43924.336600000002"/>
    <n v="28212.518599999999"/>
    <n v="76.760000000000005"/>
    <m/>
    <s v="COLOGNE SPRAY"/>
    <s v="EDP/EDT/COLOGNE"/>
    <s v="FRAGRANCE JUICES"/>
    <s v="FEMALE"/>
    <s v="DISNEY BRAND"/>
    <s v="DISNEY PRINCESS"/>
    <n v="1"/>
    <n v="25"/>
    <n v="100"/>
    <s v="N"/>
    <s v="N"/>
    <n v="40749"/>
    <m/>
    <s v="N"/>
    <s v="RO"/>
    <n v="18.2"/>
    <n v="19.989999999999998"/>
    <n v="21.99"/>
    <m/>
    <m/>
    <m/>
    <m/>
    <s v="N"/>
    <n v="64050596"/>
    <s v="F&amp;H Plataforma"/>
    <m/>
    <x v="0"/>
    <m/>
    <n v="44"/>
    <s v="C&amp;E IMPORTADOS"/>
    <s v="N"/>
    <m/>
    <m/>
    <s v="N"/>
    <n v="20230306"/>
    <m/>
    <n v="134732923"/>
    <s v="MIXED"/>
    <s v="Tech rep lvl"/>
    <s v="Moda &amp; Casa"/>
    <n v="2"/>
    <m/>
    <n v="0"/>
    <n v="0"/>
    <n v="100"/>
    <n v="134732960"/>
    <n v="999"/>
    <n v="3"/>
    <x v="0"/>
    <x v="0"/>
    <n v="0.60970000000000002"/>
    <n v="0.60970000000000002"/>
    <n v="0.60970000000000002"/>
    <n v="0.60970000000000002"/>
    <n v="0.60970000000000002"/>
    <n v="25.98"/>
    <n v="25.98"/>
    <n v="25.98"/>
    <n v="25.98"/>
    <n v="25.98"/>
    <s v="Brasil + Moda &amp; Casa + VGF2"/>
    <s v="Bronze + Moda &amp; Casa + VGF2"/>
    <s v="Prata + Moda &amp; Casa + VGF2"/>
    <s v="Ouro + Moda &amp; Casa + VGF2"/>
    <s v="Estrela + Moda &amp; Casa + VGF2"/>
    <n v="15"/>
    <n v="15"/>
    <n v="15"/>
    <n v="15"/>
    <n v="15"/>
    <n v="55.81"/>
    <n v="55.81"/>
    <n v="55.81"/>
    <n v="55.81"/>
    <n v="55.81"/>
    <n v="5"/>
    <n v="5"/>
    <n v="5"/>
    <n v="5"/>
    <n v="5"/>
    <n v="12.99"/>
    <n v="12.99"/>
    <n v="12.99"/>
    <n v="12.99"/>
    <n v="12.99"/>
    <n v="14"/>
    <n v="14"/>
    <n v="14"/>
    <n v="14"/>
    <n v="14"/>
    <n v="35"/>
    <n v="64"/>
    <n v="64"/>
    <n v="64"/>
    <n v="64"/>
  </r>
  <r>
    <n v="632084"/>
    <x v="1239"/>
    <n v="20210310"/>
    <m/>
    <s v="TOILETRIES"/>
    <x v="493"/>
    <s v="COLONIA CINDERELA 150ML REDESENHO 2020"/>
    <n v="1227148"/>
    <x v="1239"/>
    <n v="1"/>
    <s v="EXCESS"/>
    <s v="BUY QUANTITY N OR MORE TO GET DISCOUNTED PRICE"/>
    <n v="0.60970000000000002"/>
    <m/>
    <n v="2.84"/>
    <m/>
    <m/>
    <n v="10.99"/>
    <n v="24.99"/>
    <n v="10706"/>
    <n v="10706"/>
    <n v="45"/>
    <s v="WORK IN PROGRESS"/>
    <n v="134732923"/>
    <s v="NO INCENTIVE"/>
    <s v="N"/>
    <s v="N"/>
    <s v="N"/>
    <s v="N"/>
    <x v="1"/>
    <n v="134733248"/>
    <n v="28"/>
    <n v="32"/>
    <n v="20230306"/>
    <s v="NET ITEM"/>
    <n v="15"/>
    <s v="Y"/>
    <s v="Tech rep lvl + ExceÃ§Ã£o + VGF2"/>
    <s v="FULL PAYMENT"/>
    <m/>
    <n v="71736.655700000003"/>
    <n v="41331.615700000002"/>
    <n v="76.7"/>
    <m/>
    <s v="COLOGNE SPRAY"/>
    <s v="EDP/EDT/COLOGNE"/>
    <s v="FRAGRANCE JUICES"/>
    <s v="FEMALE"/>
    <s v="DISNEY BRAND"/>
    <s v="DISNEY PRINCESS"/>
    <n v="1"/>
    <n v="25"/>
    <n v="100"/>
    <s v="N"/>
    <s v="N"/>
    <n v="40774"/>
    <m/>
    <s v="N"/>
    <s v="RP"/>
    <n v="18.100000000000001"/>
    <n v="24.99"/>
    <n v="24.99"/>
    <m/>
    <m/>
    <m/>
    <m/>
    <s v="N"/>
    <n v="64050596"/>
    <s v="F&amp;H Plataforma"/>
    <m/>
    <x v="0"/>
    <m/>
    <n v="44"/>
    <s v="C&amp;E IMPORTADOS"/>
    <s v="N"/>
    <m/>
    <m/>
    <s v="N"/>
    <n v="20230306"/>
    <m/>
    <n v="134732923"/>
    <s v="MIXED"/>
    <s v="Tech rep lvl"/>
    <s v="ExceÃ§Ã£o"/>
    <n v="1"/>
    <m/>
    <n v="0"/>
    <n v="0"/>
    <n v="100"/>
    <n v="134733247"/>
    <n v="999"/>
    <n v="4"/>
    <x v="0"/>
    <x v="0"/>
    <n v="0.60970000000000002"/>
    <n v="0.60970000000000002"/>
    <n v="0.60970000000000002"/>
    <n v="0.60970000000000002"/>
    <n v="0.60970000000000002"/>
    <n v="10.99"/>
    <n v="10.99"/>
    <n v="10.99"/>
    <n v="10.99"/>
    <n v="10.99"/>
    <s v="Brasil + ExceÃ§Ã£o + VGF2"/>
    <s v="Bronze + ExceÃ§Ã£o + VGF2"/>
    <s v="Prata + ExceÃ§Ã£o + VGF2"/>
    <s v="Ouro + ExceÃ§Ã£o + VGF2"/>
    <s v="Estrela + ExceÃ§Ã£o + VGF2"/>
    <n v="0"/>
    <n v="0"/>
    <n v="0"/>
    <n v="0"/>
    <n v="0"/>
    <n v="55.81"/>
    <n v="55.81"/>
    <n v="55.81"/>
    <n v="55.81"/>
    <n v="55.81"/>
    <n v="5"/>
    <n v="5"/>
    <n v="5"/>
    <n v="5"/>
    <n v="5"/>
    <n v="10.99"/>
    <n v="10.99"/>
    <n v="10.99"/>
    <n v="10.99"/>
    <n v="10.99"/>
    <n v="9"/>
    <n v="9"/>
    <n v="9"/>
    <n v="9"/>
    <n v="9"/>
    <n v="45"/>
    <n v="54"/>
    <n v="54"/>
    <n v="54"/>
    <n v="54"/>
  </r>
  <r>
    <n v="632084"/>
    <x v="1239"/>
    <n v="20210310"/>
    <m/>
    <s v="TOILETRIES"/>
    <x v="493"/>
    <s v="COLONIA CINDERELA 150ML REDESENHO 2020"/>
    <n v="1227148"/>
    <x v="1239"/>
    <n v="2"/>
    <s v="EXCESS"/>
    <s v="ANY X FOR.."/>
    <n v="0.60970000000000002"/>
    <m/>
    <n v="2.84"/>
    <m/>
    <m/>
    <n v="25.98"/>
    <n v="24.99"/>
    <n v="4276"/>
    <n v="4276"/>
    <n v="45"/>
    <s v="WORK IN PROGRESS"/>
    <n v="134732923"/>
    <s v="NO INCENTIVE"/>
    <s v="N"/>
    <s v="N"/>
    <s v="N"/>
    <s v="N"/>
    <x v="1"/>
    <n v="134732937"/>
    <n v="28"/>
    <n v="32"/>
    <n v="20230306"/>
    <s v="NET ITEM"/>
    <n v="15"/>
    <s v="Y"/>
    <s v="Tech rep lvl + Moda &amp; Casa + VGF2"/>
    <s v="FULL PAYMENT"/>
    <m/>
    <n v="33865.932800000002"/>
    <n v="21722.092799999999"/>
    <n v="76.7"/>
    <m/>
    <s v="COLOGNE SPRAY"/>
    <s v="EDP/EDT/COLOGNE"/>
    <s v="FRAGRANCE JUICES"/>
    <s v="FEMALE"/>
    <s v="DISNEY BRAND"/>
    <s v="DISNEY PRINCESS"/>
    <n v="1"/>
    <n v="25"/>
    <n v="100"/>
    <s v="N"/>
    <s v="N"/>
    <n v="40774"/>
    <m/>
    <s v="N"/>
    <s v="RP"/>
    <n v="18.100000000000001"/>
    <n v="24.99"/>
    <n v="24.99"/>
    <m/>
    <m/>
    <m/>
    <m/>
    <s v="N"/>
    <n v="64050596"/>
    <s v="F&amp;H Plataforma"/>
    <m/>
    <x v="0"/>
    <m/>
    <n v="44"/>
    <s v="C&amp;E IMPORTADOS"/>
    <s v="N"/>
    <m/>
    <m/>
    <s v="N"/>
    <n v="20230306"/>
    <m/>
    <n v="134732923"/>
    <s v="MIXED"/>
    <s v="Tech rep lvl"/>
    <s v="Moda &amp; Casa"/>
    <n v="2"/>
    <m/>
    <n v="0"/>
    <n v="0"/>
    <n v="100"/>
    <n v="134732936"/>
    <n v="999"/>
    <n v="3"/>
    <x v="0"/>
    <x v="0"/>
    <n v="0.60970000000000002"/>
    <n v="0.60970000000000002"/>
    <n v="0.60970000000000002"/>
    <n v="0.60970000000000002"/>
    <n v="0.60970000000000002"/>
    <n v="25.98"/>
    <n v="25.98"/>
    <n v="25.98"/>
    <n v="25.98"/>
    <n v="25.98"/>
    <s v="Brasil + Moda &amp; Casa + VGF2"/>
    <s v="Bronze + Moda &amp; Casa + VGF2"/>
    <s v="Prata + Moda &amp; Casa + VGF2"/>
    <s v="Ouro + Moda &amp; Casa + VGF2"/>
    <s v="Estrela + Moda &amp; Casa + VGF2"/>
    <n v="15"/>
    <n v="15"/>
    <n v="15"/>
    <n v="15"/>
    <n v="15"/>
    <n v="55.81"/>
    <n v="55.81"/>
    <n v="55.81"/>
    <n v="55.81"/>
    <n v="55.81"/>
    <n v="5"/>
    <n v="5"/>
    <n v="5"/>
    <n v="5"/>
    <n v="5"/>
    <n v="12.99"/>
    <n v="12.99"/>
    <n v="12.99"/>
    <n v="12.99"/>
    <n v="12.99"/>
    <n v="14"/>
    <n v="14"/>
    <n v="14"/>
    <n v="14"/>
    <n v="14"/>
    <n v="35"/>
    <n v="64"/>
    <n v="64"/>
    <n v="64"/>
    <n v="64"/>
  </r>
  <r>
    <n v="632085"/>
    <x v="1240"/>
    <n v="20210310"/>
    <m/>
    <s v="TOILETRIES"/>
    <x v="493"/>
    <s v="COLONIA BRANCA DE NEVE 150ML REDESENHO 2020"/>
    <n v="1227149"/>
    <x v="1240"/>
    <n v="1"/>
    <s v="EXCESS"/>
    <s v="BUY QUANTITY N OR MORE TO GET DISCOUNTED PRICE"/>
    <n v="0.60970000000000002"/>
    <m/>
    <n v="2.83"/>
    <m/>
    <m/>
    <n v="10.99"/>
    <n v="24.99"/>
    <n v="14731"/>
    <n v="14731"/>
    <n v="45"/>
    <s v="WORK IN PROGRESS"/>
    <n v="134732923"/>
    <s v="NO INCENTIVE"/>
    <s v="N"/>
    <s v="N"/>
    <s v="N"/>
    <s v="N"/>
    <x v="1"/>
    <n v="134733260"/>
    <n v="28"/>
    <n v="32"/>
    <n v="20230306"/>
    <s v="NET ITEM"/>
    <n v="15"/>
    <s v="Y"/>
    <s v="Tech rep lvl + ExceÃ§Ã£o + VGF2"/>
    <s v="FULL PAYMENT"/>
    <m/>
    <n v="98706.582800000004"/>
    <n v="57017.852800000001"/>
    <n v="76.78"/>
    <m/>
    <s v="COLOGNE SPRAY"/>
    <s v="EDP/EDT/COLOGNE"/>
    <s v="FRAGRANCE JUICES"/>
    <s v="FEMALE"/>
    <s v="DISNEY BRAND"/>
    <s v="DISNEY PRINCESS"/>
    <n v="1"/>
    <n v="25"/>
    <n v="100"/>
    <s v="N"/>
    <s v="N"/>
    <n v="40786"/>
    <m/>
    <s v="N"/>
    <s v="RP"/>
    <n v="18.100000000000001"/>
    <n v="24.99"/>
    <n v="24.99"/>
    <m/>
    <m/>
    <m/>
    <m/>
    <s v="N"/>
    <n v="64050596"/>
    <s v="F&amp;H Plataforma"/>
    <m/>
    <x v="0"/>
    <m/>
    <n v="44"/>
    <s v="C&amp;E IMPORTADOS"/>
    <s v="N"/>
    <m/>
    <m/>
    <s v="N"/>
    <n v="20230306"/>
    <m/>
    <n v="134732923"/>
    <s v="MIXED"/>
    <s v="Tech rep lvl"/>
    <s v="ExceÃ§Ã£o"/>
    <n v="1"/>
    <m/>
    <n v="0"/>
    <n v="0"/>
    <n v="100"/>
    <n v="134733259"/>
    <n v="999"/>
    <n v="4"/>
    <x v="0"/>
    <x v="0"/>
    <n v="0.60970000000000002"/>
    <n v="0.60970000000000002"/>
    <n v="0.60970000000000002"/>
    <n v="0.60970000000000002"/>
    <n v="0.60970000000000002"/>
    <n v="10.99"/>
    <n v="10.99"/>
    <n v="10.99"/>
    <n v="10.99"/>
    <n v="10.99"/>
    <s v="Brasil + ExceÃ§Ã£o + VGF2"/>
    <s v="Bronze + ExceÃ§Ã£o + VGF2"/>
    <s v="Prata + ExceÃ§Ã£o + VGF2"/>
    <s v="Ouro + ExceÃ§Ã£o + VGF2"/>
    <s v="Estrela + ExceÃ§Ã£o + VGF2"/>
    <n v="0"/>
    <n v="0"/>
    <n v="0"/>
    <n v="0"/>
    <n v="0"/>
    <n v="55.81"/>
    <n v="55.81"/>
    <n v="55.81"/>
    <n v="55.81"/>
    <n v="55.81"/>
    <n v="5"/>
    <n v="5"/>
    <n v="5"/>
    <n v="5"/>
    <n v="5"/>
    <n v="10.99"/>
    <n v="10.99"/>
    <n v="10.99"/>
    <n v="10.99"/>
    <n v="10.99"/>
    <n v="9"/>
    <n v="9"/>
    <n v="9"/>
    <n v="9"/>
    <n v="9"/>
    <n v="45"/>
    <n v="54"/>
    <n v="54"/>
    <n v="54"/>
    <n v="54"/>
  </r>
  <r>
    <n v="632085"/>
    <x v="1240"/>
    <n v="20210310"/>
    <m/>
    <s v="TOILETRIES"/>
    <x v="493"/>
    <s v="COLONIA BRANCA DE NEVE 150ML REDESENHO 2020"/>
    <n v="1227149"/>
    <x v="1240"/>
    <n v="2"/>
    <s v="EXCESS"/>
    <s v="ANY X FOR.."/>
    <n v="0.60970000000000002"/>
    <m/>
    <n v="2.83"/>
    <m/>
    <m/>
    <n v="25.98"/>
    <n v="24.99"/>
    <n v="6313"/>
    <n v="6313"/>
    <n v="45"/>
    <s v="WORK IN PROGRESS"/>
    <n v="134732923"/>
    <s v="NO INCENTIVE"/>
    <s v="N"/>
    <s v="N"/>
    <s v="N"/>
    <s v="N"/>
    <x v="1"/>
    <n v="134732949"/>
    <n v="28"/>
    <n v="32"/>
    <n v="20230306"/>
    <s v="NET ITEM"/>
    <n v="15"/>
    <s v="Y"/>
    <s v="Tech rep lvl + Moda &amp; Casa + VGF2"/>
    <s v="FULL PAYMENT"/>
    <m/>
    <n v="49998.978900000002"/>
    <n v="32133.188900000001"/>
    <n v="76.78"/>
    <m/>
    <s v="COLOGNE SPRAY"/>
    <s v="EDP/EDT/COLOGNE"/>
    <s v="FRAGRANCE JUICES"/>
    <s v="FEMALE"/>
    <s v="DISNEY BRAND"/>
    <s v="DISNEY PRINCESS"/>
    <n v="1"/>
    <n v="25"/>
    <n v="100"/>
    <s v="N"/>
    <s v="N"/>
    <n v="40786"/>
    <m/>
    <s v="N"/>
    <s v="RP"/>
    <n v="18.100000000000001"/>
    <n v="24.99"/>
    <n v="24.99"/>
    <m/>
    <m/>
    <m/>
    <m/>
    <s v="N"/>
    <n v="64050596"/>
    <s v="F&amp;H Plataforma"/>
    <m/>
    <x v="0"/>
    <m/>
    <n v="44"/>
    <s v="C&amp;E IMPORTADOS"/>
    <s v="N"/>
    <m/>
    <m/>
    <s v="N"/>
    <n v="20230306"/>
    <m/>
    <n v="134732923"/>
    <s v="MIXED"/>
    <s v="Tech rep lvl"/>
    <s v="Moda &amp; Casa"/>
    <n v="2"/>
    <m/>
    <n v="0"/>
    <n v="0"/>
    <n v="100"/>
    <n v="134732948"/>
    <n v="999"/>
    <n v="3"/>
    <x v="0"/>
    <x v="0"/>
    <n v="0.60970000000000002"/>
    <n v="0.60970000000000002"/>
    <n v="0.60970000000000002"/>
    <n v="0.60970000000000002"/>
    <n v="0.60970000000000002"/>
    <n v="25.98"/>
    <n v="25.98"/>
    <n v="25.98"/>
    <n v="25.98"/>
    <n v="25.98"/>
    <s v="Brasil + Moda &amp; Casa + VGF2"/>
    <s v="Bronze + Moda &amp; Casa + VGF2"/>
    <s v="Prata + Moda &amp; Casa + VGF2"/>
    <s v="Ouro + Moda &amp; Casa + VGF2"/>
    <s v="Estrela + Moda &amp; Casa + VGF2"/>
    <n v="15"/>
    <n v="15"/>
    <n v="15"/>
    <n v="15"/>
    <n v="15"/>
    <n v="55.81"/>
    <n v="55.81"/>
    <n v="55.81"/>
    <n v="55.81"/>
    <n v="55.81"/>
    <n v="5"/>
    <n v="5"/>
    <n v="5"/>
    <n v="5"/>
    <n v="5"/>
    <n v="12.99"/>
    <n v="12.99"/>
    <n v="12.99"/>
    <n v="12.99"/>
    <n v="12.99"/>
    <n v="14"/>
    <n v="14"/>
    <n v="14"/>
    <n v="14"/>
    <n v="14"/>
    <n v="35"/>
    <n v="64"/>
    <n v="64"/>
    <n v="64"/>
    <n v="64"/>
  </r>
  <r>
    <n v="632091"/>
    <x v="1241"/>
    <n v="20210310"/>
    <m/>
    <s v="TOILETRIES"/>
    <x v="493"/>
    <s v="COLONIA AVENGERS 150ML REDESENHO 2020"/>
    <n v="1227152"/>
    <x v="1241"/>
    <n v="1"/>
    <s v="IN-LINE (EXCL NR)"/>
    <s v="BUY QUANTITY N OR MORE TO GET DISCOUNTED PRICE"/>
    <n v="0.60970000000000002"/>
    <m/>
    <n v="3.048"/>
    <m/>
    <m/>
    <n v="10.99"/>
    <n v="24.99"/>
    <n v="20236"/>
    <n v="20236"/>
    <n v="45"/>
    <s v="WORK IN PROGRESS"/>
    <n v="134732923"/>
    <s v="NO INCENTIVE"/>
    <s v="N"/>
    <s v="N"/>
    <s v="N"/>
    <s v="N"/>
    <x v="1"/>
    <n v="134733052"/>
    <n v="28"/>
    <n v="32"/>
    <n v="20230306"/>
    <s v="NET ITEM"/>
    <n v="15"/>
    <s v="Y"/>
    <s v="Tech rep lvl + Moda &amp; Casa + VGF2"/>
    <s v="FULL PAYMENT"/>
    <m/>
    <n v="135593.40229999999"/>
    <n v="73914.074299999993"/>
    <n v="74.989999999999995"/>
    <m/>
    <s v="COLOGNE SPRAY"/>
    <s v="EDP/EDT/COLOGNE"/>
    <s v="FRAGRANCE JUICES"/>
    <s v="MALE"/>
    <s v="MARVEL"/>
    <s v="MARVEL AVENGERS"/>
    <n v="1"/>
    <n v="25"/>
    <n v="100"/>
    <s v="N"/>
    <s v="N"/>
    <n v="40803"/>
    <m/>
    <s v="N"/>
    <m/>
    <m/>
    <m/>
    <m/>
    <m/>
    <m/>
    <m/>
    <m/>
    <s v="N"/>
    <n v="64050596"/>
    <s v="F&amp;H Plataforma"/>
    <m/>
    <x v="0"/>
    <m/>
    <n v="44"/>
    <s v="C&amp;E IMPORTADOS"/>
    <s v="N"/>
    <m/>
    <m/>
    <s v="N"/>
    <n v="20230306"/>
    <m/>
    <n v="134732923"/>
    <s v="MIXED"/>
    <s v="Tech rep lvl"/>
    <s v="Moda &amp; Casa"/>
    <n v="1"/>
    <m/>
    <n v="0"/>
    <n v="0"/>
    <n v="100"/>
    <n v="134733051"/>
    <n v="999"/>
    <n v="3"/>
    <x v="0"/>
    <x v="0"/>
    <n v="0.60970000000000002"/>
    <n v="0.60970000000000002"/>
    <n v="0.60970000000000002"/>
    <n v="0.60970000000000002"/>
    <n v="0.60970000000000002"/>
    <n v="10.99"/>
    <n v="10.99"/>
    <n v="10.99"/>
    <n v="10.99"/>
    <n v="10.99"/>
    <s v="Brasil + Moda &amp; Casa + VGF2"/>
    <s v="Bronze + Moda &amp; Casa + VGF2"/>
    <s v="Prata + Moda &amp; Casa + VGF2"/>
    <s v="Ouro + Moda &amp; Casa + VGF2"/>
    <s v="Estrela + Moda &amp; Casa + VGF2"/>
    <n v="15"/>
    <n v="15"/>
    <n v="15"/>
    <n v="15"/>
    <n v="15"/>
    <n v="55.81"/>
    <n v="55.81"/>
    <n v="55.81"/>
    <n v="55.81"/>
    <n v="55.81"/>
    <n v="5"/>
    <n v="5"/>
    <n v="5"/>
    <n v="5"/>
    <n v="5"/>
    <n v="10.99"/>
    <n v="10.99"/>
    <n v="10.99"/>
    <n v="10.99"/>
    <n v="10.99"/>
    <n v="9"/>
    <n v="9"/>
    <n v="9"/>
    <n v="9"/>
    <n v="9"/>
    <n v="45"/>
    <n v="54"/>
    <n v="54"/>
    <n v="54"/>
    <n v="54"/>
  </r>
  <r>
    <n v="632091"/>
    <x v="1241"/>
    <n v="20210310"/>
    <m/>
    <s v="TOILETRIES"/>
    <x v="493"/>
    <s v="COLONIA AVENGERS 150ML REDESENHO 2020"/>
    <n v="1227152"/>
    <x v="1241"/>
    <n v="2"/>
    <s v="IN-LINE (EXCL NR)"/>
    <s v="ANY X FOR.."/>
    <n v="0.60970000000000002"/>
    <m/>
    <n v="3.048"/>
    <m/>
    <m/>
    <n v="25.98"/>
    <n v="24.99"/>
    <n v="8674"/>
    <n v="8674"/>
    <n v="45"/>
    <s v="WORK IN PROGRESS"/>
    <n v="134732923"/>
    <s v="NO INCENTIVE"/>
    <s v="N"/>
    <s v="N"/>
    <s v="N"/>
    <s v="N"/>
    <x v="1"/>
    <n v="134732973"/>
    <n v="28"/>
    <n v="32"/>
    <n v="20230306"/>
    <s v="NET ITEM"/>
    <n v="15"/>
    <s v="Y"/>
    <s v="Tech rep lvl + Moda &amp; Casa + VGF2"/>
    <s v="FULL PAYMENT"/>
    <m/>
    <n v="68698.106"/>
    <n v="42259.754000000001"/>
    <n v="74.989999999999995"/>
    <m/>
    <s v="COLOGNE SPRAY"/>
    <s v="EDP/EDT/COLOGNE"/>
    <s v="FRAGRANCE JUICES"/>
    <s v="MALE"/>
    <s v="MARVEL"/>
    <s v="MARVEL AVENGERS"/>
    <n v="1"/>
    <n v="25"/>
    <n v="100"/>
    <s v="N"/>
    <s v="N"/>
    <n v="40803"/>
    <m/>
    <s v="N"/>
    <s v="RO"/>
    <n v="18.2"/>
    <n v="19.989999999999998"/>
    <n v="21.99"/>
    <m/>
    <m/>
    <m/>
    <m/>
    <s v="N"/>
    <n v="64050596"/>
    <s v="F&amp;H Plataforma"/>
    <m/>
    <x v="0"/>
    <m/>
    <n v="44"/>
    <s v="C&amp;E IMPORTADOS"/>
    <s v="N"/>
    <m/>
    <m/>
    <s v="N"/>
    <n v="20230306"/>
    <m/>
    <n v="134732923"/>
    <s v="MIXED"/>
    <s v="Tech rep lvl"/>
    <s v="Moda &amp; Casa"/>
    <n v="2"/>
    <m/>
    <n v="0"/>
    <n v="0"/>
    <n v="100"/>
    <n v="134732972"/>
    <n v="999"/>
    <n v="3"/>
    <x v="0"/>
    <x v="0"/>
    <n v="0.60970000000000002"/>
    <n v="0.60970000000000002"/>
    <n v="0.60970000000000002"/>
    <n v="0.60970000000000002"/>
    <n v="0.60970000000000002"/>
    <n v="25.98"/>
    <n v="25.98"/>
    <n v="25.98"/>
    <n v="25.98"/>
    <n v="25.98"/>
    <s v="Brasil + Moda &amp; Casa + VGF2"/>
    <s v="Bronze + Moda &amp; Casa + VGF2"/>
    <s v="Prata + Moda &amp; Casa + VGF2"/>
    <s v="Ouro + Moda &amp; Casa + VGF2"/>
    <s v="Estrela + Moda &amp; Casa + VGF2"/>
    <n v="15"/>
    <n v="15"/>
    <n v="15"/>
    <n v="15"/>
    <n v="15"/>
    <n v="55.81"/>
    <n v="55.81"/>
    <n v="55.81"/>
    <n v="55.81"/>
    <n v="55.81"/>
    <n v="5"/>
    <n v="5"/>
    <n v="5"/>
    <n v="5"/>
    <n v="5"/>
    <n v="12.99"/>
    <n v="12.99"/>
    <n v="12.99"/>
    <n v="12.99"/>
    <n v="12.99"/>
    <n v="14"/>
    <n v="14"/>
    <n v="14"/>
    <n v="14"/>
    <n v="14"/>
    <n v="35"/>
    <n v="64"/>
    <n v="64"/>
    <n v="64"/>
    <n v="64"/>
  </r>
  <r>
    <n v="2285687"/>
    <x v="855"/>
    <n v="20210318"/>
    <m/>
    <s v="KIDS FASHION"/>
    <x v="355"/>
    <s v="SANDALIA COM BRINDE LOL"/>
    <n v="5561231"/>
    <x v="855"/>
    <n v="1"/>
    <s v="IN-LINE (EXCL NR)"/>
    <s v="REPRESENTATIVE OFFER"/>
    <n v="0.70330000000000004"/>
    <m/>
    <n v="28.846"/>
    <m/>
    <m/>
    <n v="71.989999999999995"/>
    <n v="139.99"/>
    <n v="628"/>
    <n v="628"/>
    <n v="44"/>
    <s v="WORK IN PROGRESS"/>
    <n v="134733451"/>
    <s v="NO INCENTIVE"/>
    <s v="N"/>
    <s v="N"/>
    <s v="N"/>
    <s v="N"/>
    <x v="1"/>
    <n v="134733453"/>
    <n v="28"/>
    <n v="32"/>
    <n v="20230306"/>
    <s v="NET ITEM"/>
    <n v="15"/>
    <s v="Y"/>
    <s v="Tech rep lvl + Moda &amp; Casa + VGF2"/>
    <s v="FULL PAYMENT"/>
    <m/>
    <n v="31795.9961"/>
    <n v="13680.7081"/>
    <n v="54.42"/>
    <m/>
    <s v="SANDALS"/>
    <s v="SANDALS"/>
    <s v="KIDS FOOTWEAR"/>
    <s v="FEMALE"/>
    <s v="MGA"/>
    <s v="LOL"/>
    <n v="0"/>
    <n v="33"/>
    <n v="25"/>
    <s v="N"/>
    <s v="N"/>
    <n v="61078"/>
    <m/>
    <s v="N"/>
    <s v="AXF"/>
    <n v="86.4"/>
    <n v="95.99"/>
    <n v="97.59"/>
    <m/>
    <m/>
    <m/>
    <m/>
    <s v="N"/>
    <m/>
    <m/>
    <m/>
    <x v="0"/>
    <m/>
    <n v="44"/>
    <s v="C&amp;E IMPORTADOS"/>
    <s v="N"/>
    <m/>
    <m/>
    <s v="N"/>
    <n v="20230306"/>
    <m/>
    <n v="134733451"/>
    <s v="MIXED"/>
    <s v="Tech rep lvl"/>
    <s v="Moda &amp; Casa"/>
    <n v="1"/>
    <m/>
    <n v="0"/>
    <n v="0"/>
    <n v="100"/>
    <n v="134733452"/>
    <n v="999"/>
    <n v="3"/>
    <x v="0"/>
    <x v="0"/>
    <n v="0.70330000000000004"/>
    <n v="0.70330000000000004"/>
    <n v="0.70330000000000004"/>
    <n v="0.70330000000000004"/>
    <n v="0.70330000000000004"/>
    <n v="71.989999999999995"/>
    <n v="71.989999999999995"/>
    <n v="71.989999999999995"/>
    <n v="71.989999999999995"/>
    <n v="71.989999999999995"/>
    <s v="Brasil + Moda &amp; Casa + VGF2"/>
    <s v="Bronze + Moda &amp; Casa + VGF2"/>
    <s v="Prata + Moda &amp; Casa + VGF2"/>
    <s v="Ouro + Moda &amp; Casa + VGF2"/>
    <s v="Estrela + Moda &amp; Casa + VGF2"/>
    <n v="15"/>
    <n v="15"/>
    <n v="15"/>
    <n v="15"/>
    <n v="15"/>
    <n v="42.19"/>
    <n v="42.19"/>
    <n v="42.19"/>
    <n v="42.19"/>
    <n v="42.19"/>
    <n v="0"/>
    <n v="0"/>
    <n v="0"/>
    <n v="0"/>
    <n v="0"/>
    <n v="71.989999999999995"/>
    <n v="71.989999999999995"/>
    <n v="71.989999999999995"/>
    <n v="71.989999999999995"/>
    <n v="71.989999999999995"/>
    <n v="18"/>
    <n v="18"/>
    <n v="18"/>
    <n v="18"/>
    <n v="18"/>
    <n v="20"/>
    <n v="79"/>
    <n v="79"/>
    <n v="79"/>
    <n v="79"/>
  </r>
  <r>
    <n v="2289840"/>
    <x v="856"/>
    <n v="20210318"/>
    <m/>
    <s v="KIDS FASHION"/>
    <x v="355"/>
    <s v="SANDALIA COM BRINDE LOL"/>
    <n v="5561231"/>
    <x v="856"/>
    <n v="1"/>
    <s v="IN-LINE (EXCL NR)"/>
    <s v="REPRESENTATIVE OFFER"/>
    <n v="0.70330000000000004"/>
    <m/>
    <n v="28.846"/>
    <m/>
    <m/>
    <n v="71.989999999999995"/>
    <n v="139.99"/>
    <n v="323"/>
    <n v="323"/>
    <n v="44"/>
    <s v="WORK IN PROGRESS"/>
    <n v="134733451"/>
    <s v="NO INCENTIVE"/>
    <s v="N"/>
    <s v="N"/>
    <s v="N"/>
    <s v="N"/>
    <x v="1"/>
    <n v="134733455"/>
    <n v="28"/>
    <n v="32"/>
    <n v="20230306"/>
    <s v="NET ITEM"/>
    <n v="15"/>
    <s v="Y"/>
    <s v="Tech rep lvl + Moda &amp; Casa + VGF2"/>
    <s v="FULL PAYMENT"/>
    <m/>
    <n v="16353.6731"/>
    <n v="7036.4151000000002"/>
    <n v="54.42"/>
    <m/>
    <s v="SANDALS"/>
    <s v="SANDALS"/>
    <s v="KIDS FOOTWEAR"/>
    <s v="FEMALE"/>
    <s v="MGA"/>
    <s v="LOL"/>
    <n v="0"/>
    <n v="33"/>
    <n v="25"/>
    <s v="N"/>
    <s v="N"/>
    <n v="61087"/>
    <m/>
    <s v="N"/>
    <s v="AXF"/>
    <n v="86.4"/>
    <n v="95.99"/>
    <n v="97.59"/>
    <m/>
    <m/>
    <m/>
    <m/>
    <s v="N"/>
    <m/>
    <m/>
    <m/>
    <x v="0"/>
    <m/>
    <n v="44"/>
    <s v="C&amp;E IMPORTADOS"/>
    <s v="N"/>
    <m/>
    <m/>
    <s v="N"/>
    <n v="20230306"/>
    <m/>
    <n v="134733451"/>
    <s v="MIXED"/>
    <s v="Tech rep lvl"/>
    <s v="Moda &amp; Casa"/>
    <n v="1"/>
    <m/>
    <n v="0"/>
    <n v="0"/>
    <n v="100"/>
    <n v="134733452"/>
    <n v="999"/>
    <n v="3"/>
    <x v="0"/>
    <x v="0"/>
    <n v="0.70330000000000004"/>
    <n v="0.70330000000000004"/>
    <n v="0.70330000000000004"/>
    <n v="0.70330000000000004"/>
    <n v="0.70330000000000004"/>
    <n v="71.989999999999995"/>
    <n v="71.989999999999995"/>
    <n v="71.989999999999995"/>
    <n v="71.989999999999995"/>
    <n v="71.989999999999995"/>
    <s v="Brasil + Moda &amp; Casa + VGF2"/>
    <s v="Bronze + Moda &amp; Casa + VGF2"/>
    <s v="Prata + Moda &amp; Casa + VGF2"/>
    <s v="Ouro + Moda &amp; Casa + VGF2"/>
    <s v="Estrela + Moda &amp; Casa + VGF2"/>
    <n v="15"/>
    <n v="15"/>
    <n v="15"/>
    <n v="15"/>
    <n v="15"/>
    <n v="42.19"/>
    <n v="42.19"/>
    <n v="42.19"/>
    <n v="42.19"/>
    <n v="42.19"/>
    <n v="0"/>
    <n v="0"/>
    <n v="0"/>
    <n v="0"/>
    <n v="0"/>
    <n v="71.989999999999995"/>
    <n v="71.989999999999995"/>
    <n v="71.989999999999995"/>
    <n v="71.989999999999995"/>
    <n v="71.989999999999995"/>
    <n v="18"/>
    <n v="18"/>
    <n v="18"/>
    <n v="18"/>
    <n v="18"/>
    <n v="20"/>
    <n v="79"/>
    <n v="79"/>
    <n v="79"/>
    <n v="79"/>
  </r>
  <r>
    <n v="2289841"/>
    <x v="857"/>
    <n v="20210318"/>
    <m/>
    <s v="KIDS FASHION"/>
    <x v="355"/>
    <s v="SANDALIA COM BRINDE LOL"/>
    <n v="5561231"/>
    <x v="857"/>
    <n v="1"/>
    <s v="IN-LINE (EXCL NR)"/>
    <s v="REPRESENTATIVE OFFER"/>
    <n v="0.70330000000000004"/>
    <m/>
    <n v="28.846"/>
    <m/>
    <m/>
    <n v="71.989999999999995"/>
    <n v="139.99"/>
    <n v="352"/>
    <n v="352"/>
    <n v="44"/>
    <s v="WORK IN PROGRESS"/>
    <n v="134733451"/>
    <s v="NO INCENTIVE"/>
    <s v="N"/>
    <s v="N"/>
    <s v="N"/>
    <s v="N"/>
    <x v="1"/>
    <n v="134733454"/>
    <n v="28"/>
    <n v="32"/>
    <n v="20230306"/>
    <s v="NET ITEM"/>
    <n v="15"/>
    <s v="Y"/>
    <s v="Tech rep lvl + Moda &amp; Casa + VGF2"/>
    <s v="FULL PAYMENT"/>
    <m/>
    <n v="17821.959599999998"/>
    <n v="7668.1675999999998"/>
    <n v="54.42"/>
    <m/>
    <s v="SANDALS"/>
    <s v="SANDALS"/>
    <s v="KIDS FOOTWEAR"/>
    <s v="FEMALE"/>
    <s v="MGA"/>
    <s v="LOL"/>
    <n v="0"/>
    <n v="33"/>
    <n v="25"/>
    <s v="N"/>
    <s v="N"/>
    <n v="61088"/>
    <m/>
    <s v="N"/>
    <s v="AXF"/>
    <n v="86.4"/>
    <n v="95.99"/>
    <n v="97.59"/>
    <m/>
    <m/>
    <m/>
    <m/>
    <s v="N"/>
    <m/>
    <m/>
    <m/>
    <x v="0"/>
    <m/>
    <n v="44"/>
    <s v="C&amp;E IMPORTADOS"/>
    <s v="N"/>
    <m/>
    <m/>
    <s v="N"/>
    <n v="20230306"/>
    <m/>
    <n v="134733451"/>
    <s v="MIXED"/>
    <s v="Tech rep lvl"/>
    <s v="Moda &amp; Casa"/>
    <n v="1"/>
    <m/>
    <n v="0"/>
    <n v="0"/>
    <n v="100"/>
    <n v="134733452"/>
    <n v="999"/>
    <n v="3"/>
    <x v="0"/>
    <x v="0"/>
    <n v="0.70330000000000004"/>
    <n v="0.70330000000000004"/>
    <n v="0.70330000000000004"/>
    <n v="0.70330000000000004"/>
    <n v="0.70330000000000004"/>
    <n v="71.989999999999995"/>
    <n v="71.989999999999995"/>
    <n v="71.989999999999995"/>
    <n v="71.989999999999995"/>
    <n v="71.989999999999995"/>
    <s v="Brasil + Moda &amp; Casa + VGF2"/>
    <s v="Bronze + Moda &amp; Casa + VGF2"/>
    <s v="Prata + Moda &amp; Casa + VGF2"/>
    <s v="Ouro + Moda &amp; Casa + VGF2"/>
    <s v="Estrela + Moda &amp; Casa + VGF2"/>
    <n v="15"/>
    <n v="15"/>
    <n v="15"/>
    <n v="15"/>
    <n v="15"/>
    <n v="42.19"/>
    <n v="42.19"/>
    <n v="42.19"/>
    <n v="42.19"/>
    <n v="42.19"/>
    <n v="0"/>
    <n v="0"/>
    <n v="0"/>
    <n v="0"/>
    <n v="0"/>
    <n v="71.989999999999995"/>
    <n v="71.989999999999995"/>
    <n v="71.989999999999995"/>
    <n v="71.989999999999995"/>
    <n v="71.989999999999995"/>
    <n v="18"/>
    <n v="18"/>
    <n v="18"/>
    <n v="18"/>
    <n v="18"/>
    <n v="20"/>
    <n v="79"/>
    <n v="79"/>
    <n v="79"/>
    <n v="79"/>
  </r>
  <r>
    <n v="2289842"/>
    <x v="858"/>
    <n v="20210318"/>
    <m/>
    <s v="KIDS FASHION"/>
    <x v="355"/>
    <s v="SANDALIA COM BRINDE LOL"/>
    <n v="5561231"/>
    <x v="858"/>
    <n v="1"/>
    <s v="IN-LINE (EXCL NR)"/>
    <s v="REPRESENTATIVE OFFER"/>
    <n v="0.70330000000000004"/>
    <m/>
    <n v="28.846"/>
    <m/>
    <m/>
    <n v="71.989999999999995"/>
    <n v="139.99"/>
    <n v="504"/>
    <n v="504"/>
    <n v="44"/>
    <s v="WORK IN PROGRESS"/>
    <n v="134733451"/>
    <s v="NO INCENTIVE"/>
    <s v="N"/>
    <s v="N"/>
    <s v="N"/>
    <s v="N"/>
    <x v="1"/>
    <n v="134733456"/>
    <n v="28"/>
    <n v="32"/>
    <n v="20230306"/>
    <s v="NET ITEM"/>
    <n v="15"/>
    <s v="Y"/>
    <s v="Tech rep lvl + Moda &amp; Casa + VGF2"/>
    <s v="FULL PAYMENT"/>
    <m/>
    <n v="25517.805799999998"/>
    <n v="10979.4218"/>
    <n v="54.42"/>
    <m/>
    <s v="SANDALS"/>
    <s v="SANDALS"/>
    <s v="KIDS FOOTWEAR"/>
    <s v="FEMALE"/>
    <s v="MGA"/>
    <s v="LOL"/>
    <n v="0"/>
    <n v="33"/>
    <n v="25"/>
    <s v="N"/>
    <s v="N"/>
    <n v="61089"/>
    <m/>
    <s v="N"/>
    <s v="AXF"/>
    <n v="86.4"/>
    <n v="95.99"/>
    <n v="97.59"/>
    <m/>
    <m/>
    <m/>
    <m/>
    <s v="N"/>
    <m/>
    <m/>
    <m/>
    <x v="0"/>
    <m/>
    <n v="44"/>
    <s v="C&amp;E IMPORTADOS"/>
    <s v="N"/>
    <m/>
    <m/>
    <s v="N"/>
    <n v="20230306"/>
    <m/>
    <n v="134733451"/>
    <s v="MIXED"/>
    <s v="Tech rep lvl"/>
    <s v="Moda &amp; Casa"/>
    <n v="1"/>
    <m/>
    <n v="0"/>
    <n v="0"/>
    <n v="100"/>
    <n v="134733452"/>
    <n v="999"/>
    <n v="3"/>
    <x v="0"/>
    <x v="0"/>
    <n v="0.70330000000000004"/>
    <n v="0.70330000000000004"/>
    <n v="0.70330000000000004"/>
    <n v="0.70330000000000004"/>
    <n v="0.70330000000000004"/>
    <n v="71.989999999999995"/>
    <n v="71.989999999999995"/>
    <n v="71.989999999999995"/>
    <n v="71.989999999999995"/>
    <n v="71.989999999999995"/>
    <s v="Brasil + Moda &amp; Casa + VGF2"/>
    <s v="Bronze + Moda &amp; Casa + VGF2"/>
    <s v="Prata + Moda &amp; Casa + VGF2"/>
    <s v="Ouro + Moda &amp; Casa + VGF2"/>
    <s v="Estrela + Moda &amp; Casa + VGF2"/>
    <n v="15"/>
    <n v="15"/>
    <n v="15"/>
    <n v="15"/>
    <n v="15"/>
    <n v="42.19"/>
    <n v="42.19"/>
    <n v="42.19"/>
    <n v="42.19"/>
    <n v="42.19"/>
    <n v="0"/>
    <n v="0"/>
    <n v="0"/>
    <n v="0"/>
    <n v="0"/>
    <n v="71.989999999999995"/>
    <n v="71.989999999999995"/>
    <n v="71.989999999999995"/>
    <n v="71.989999999999995"/>
    <n v="71.989999999999995"/>
    <n v="18"/>
    <n v="18"/>
    <n v="18"/>
    <n v="18"/>
    <n v="18"/>
    <n v="20"/>
    <n v="79"/>
    <n v="79"/>
    <n v="79"/>
    <n v="79"/>
  </r>
  <r>
    <n v="2293822"/>
    <x v="1242"/>
    <n v="20220310"/>
    <m/>
    <s v="HOUSEWARES"/>
    <x v="494"/>
    <s v="JARRA CRISTALINA AZUL CACTOS"/>
    <n v="5575179"/>
    <x v="1242"/>
    <n v="1"/>
    <s v="EXCESS"/>
    <s v="CROSS-OUT"/>
    <n v="0.5978"/>
    <m/>
    <n v="12.5"/>
    <m/>
    <m/>
    <n v="39.99"/>
    <n v="59.99"/>
    <n v="6883"/>
    <n v="6883"/>
    <n v="14"/>
    <s v="WORK IN PROGRESS"/>
    <n v="134733482"/>
    <s v="NO INCENTIVE"/>
    <s v="N"/>
    <s v="N"/>
    <s v="N"/>
    <s v="N"/>
    <x v="0"/>
    <n v="134733484"/>
    <n v="28"/>
    <n v="42"/>
    <n v="20230306"/>
    <s v="CUSTOMER"/>
    <n v="15"/>
    <s v="Y"/>
    <s v="Tech rep lvl + Moda &amp; Casa + VGF2"/>
    <s v="FULL PAYMENT"/>
    <m/>
    <n v="164545.14939999999"/>
    <n v="78507.649399999995"/>
    <n v="55.56"/>
    <m/>
    <s v="SERVING PITCHER"/>
    <s v="SERVING"/>
    <s v="TABLEWARE"/>
    <s v="UNISEX"/>
    <s v="AVON"/>
    <s v="AVON"/>
    <n v="0"/>
    <n v="50"/>
    <n v="100"/>
    <s v="N"/>
    <s v="N"/>
    <n v="46077"/>
    <m/>
    <s v="N"/>
    <m/>
    <m/>
    <m/>
    <m/>
    <m/>
    <m/>
    <m/>
    <m/>
    <s v="N"/>
    <n v="64050596"/>
    <s v="F&amp;H Plataforma"/>
    <m/>
    <x v="0"/>
    <m/>
    <n v="14"/>
    <s v="EVENTO VERAO 2 - HOUSE"/>
    <s v="N"/>
    <m/>
    <m/>
    <s v="N"/>
    <n v="20230306"/>
    <m/>
    <n v="134733482"/>
    <s v="MIXED"/>
    <s v="Tech rep lvl"/>
    <s v="Moda &amp; Casa"/>
    <n v="1"/>
    <m/>
    <n v="0"/>
    <n v="0"/>
    <n v="100"/>
    <n v="134733483"/>
    <n v="999"/>
    <n v="3"/>
    <x v="0"/>
    <x v="0"/>
    <n v="0.5978"/>
    <n v="0.5978"/>
    <n v="0.5978"/>
    <n v="0.5978"/>
    <n v="0.5978"/>
    <n v="39.99"/>
    <n v="39.99"/>
    <n v="39.99"/>
    <n v="39.99"/>
    <n v="39.99"/>
    <s v="Brasil + Moda &amp; Casa + VGF2"/>
    <s v="Bronze + Moda &amp; Casa + VGF2"/>
    <s v="Prata + Moda &amp; Casa + VGF2"/>
    <s v="Ouro + Moda &amp; Casa + VGF2"/>
    <s v="Estrela + Moda &amp; Casa + VGF2"/>
    <n v="15"/>
    <n v="15"/>
    <n v="15"/>
    <n v="15"/>
    <n v="15"/>
    <n v="42.19"/>
    <n v="42.19"/>
    <n v="42.19"/>
    <n v="42.19"/>
    <n v="42.19"/>
    <n v="0"/>
    <n v="0"/>
    <n v="0"/>
    <n v="0"/>
    <n v="0"/>
    <n v="33.991500000000002"/>
    <n v="33.991500000000002"/>
    <n v="33.991500000000002"/>
    <n v="33.991500000000002"/>
    <n v="33.991500000000002"/>
    <n v="0"/>
    <n v="0"/>
    <n v="0"/>
    <n v="0"/>
    <n v="0"/>
    <n v="0"/>
    <n v="100"/>
    <n v="100"/>
    <n v="100"/>
    <n v="100"/>
  </r>
  <r>
    <n v="2270575"/>
    <x v="278"/>
    <n v="20210315"/>
    <m/>
    <s v="KIDS HOME"/>
    <x v="495"/>
    <s v="ALMOFADA DE PIPOCA AVENGERS"/>
    <n v="5536412"/>
    <x v="278"/>
    <n v="1"/>
    <s v="IN-LINE (EXCL NR)"/>
    <s v="PACK PRICE - MARKETING SET"/>
    <n v="0.56340000000000001"/>
    <m/>
    <n v="13.561"/>
    <m/>
    <m/>
    <n v="65.989999999999995"/>
    <n v="79.989999999999995"/>
    <n v="572"/>
    <n v="572"/>
    <n v="44"/>
    <s v="WORK IN PROGRESS"/>
    <n v="134733495"/>
    <s v="NO INCENTIVE"/>
    <s v="N"/>
    <s v="N"/>
    <s v="N"/>
    <s v="N"/>
    <x v="0"/>
    <n v="134733538"/>
    <n v="28"/>
    <n v="42"/>
    <n v="20230306"/>
    <s v="CUSTOMER"/>
    <n v="15"/>
    <s v="Y"/>
    <s v="Tech rep lvl + Moda &amp; Casa + VGF2"/>
    <s v="FULL PAYMENT"/>
    <m/>
    <n v="21266.254199999999"/>
    <n v="13509.3622"/>
    <n v="69"/>
    <m/>
    <s v="HOME DECOR GAME"/>
    <s v="HOME DECOR"/>
    <s v="KIDS DECOR"/>
    <s v="UNISEX"/>
    <s v="MARVEL"/>
    <s v="MARVEL AVENGERS"/>
    <n v="0"/>
    <n v="25"/>
    <n v="100"/>
    <s v="N"/>
    <s v="N"/>
    <n v="46274"/>
    <n v="1"/>
    <s v="N"/>
    <m/>
    <m/>
    <m/>
    <m/>
    <m/>
    <m/>
    <m/>
    <m/>
    <s v="N"/>
    <m/>
    <m/>
    <n v="134733532"/>
    <x v="28"/>
    <m/>
    <n v="44"/>
    <s v="KIDS MAE DE CRIANCA 2"/>
    <s v="N"/>
    <m/>
    <s v="N"/>
    <s v="N"/>
    <n v="20230306"/>
    <m/>
    <n v="134733495"/>
    <s v="MIXED"/>
    <s v="Tech rep lvl"/>
    <s v="Moda &amp; Casa"/>
    <n v="1"/>
    <m/>
    <n v="0"/>
    <n v="0"/>
    <n v="100"/>
    <n v="134733537"/>
    <n v="999"/>
    <n v="3"/>
    <x v="23"/>
    <x v="32"/>
    <n v="0.56340000000000001"/>
    <n v="0.56340000000000001"/>
    <n v="0.56340000000000001"/>
    <n v="0.56340000000000001"/>
    <n v="0.56340000000000001"/>
    <n v="65.989999999999995"/>
    <n v="65.989999999999995"/>
    <n v="65.989999999999995"/>
    <n v="65.989999999999995"/>
    <n v="65.989999999999995"/>
    <s v="Brasil + Moda &amp; Casa + VGF2"/>
    <s v="Bronze + Moda &amp; Casa + VGF2"/>
    <s v="Prata + Moda &amp; Casa + VGF2"/>
    <s v="Ouro + Moda &amp; Casa + VGF2"/>
    <s v="Estrela + Moda &amp; Casa + VGF2"/>
    <n v="15"/>
    <n v="15"/>
    <n v="15"/>
    <n v="15"/>
    <n v="15"/>
    <n v="42.19"/>
    <n v="42.19"/>
    <n v="42.19"/>
    <n v="42.19"/>
    <n v="42.19"/>
    <n v="5.75"/>
    <n v="5.75"/>
    <n v="5.75"/>
    <n v="5.75"/>
    <n v="5.75"/>
    <n v="56.091500000000003"/>
    <n v="56.091500000000003"/>
    <n v="56.091500000000003"/>
    <n v="56.091500000000003"/>
    <n v="56.091500000000003"/>
    <n v="0"/>
    <n v="0"/>
    <n v="0"/>
    <n v="0"/>
    <n v="0"/>
    <n v="0"/>
    <n v="100"/>
    <n v="100"/>
    <n v="100"/>
    <n v="100"/>
  </r>
  <r>
    <n v="2288750"/>
    <x v="14"/>
    <n v="20210315"/>
    <m/>
    <s v="KIDS HOME"/>
    <x v="495"/>
    <s v="COPO GEEK AVENGERS"/>
    <n v="5565641"/>
    <x v="14"/>
    <n v="1"/>
    <s v="IN-LINE (EXCL NR)"/>
    <s v="PACK PRICE - MARKETING SET"/>
    <n v="0.56340000000000001"/>
    <m/>
    <n v="3.1269999999999998"/>
    <m/>
    <m/>
    <n v="14"/>
    <n v="16.989999999999998"/>
    <n v="572"/>
    <n v="572"/>
    <n v="44"/>
    <s v="WORK IN PROGRESS"/>
    <n v="134733495"/>
    <s v="NO INCENTIVE"/>
    <s v="N"/>
    <s v="N"/>
    <s v="N"/>
    <s v="N"/>
    <x v="0"/>
    <n v="134733536"/>
    <n v="28"/>
    <n v="42"/>
    <n v="20230306"/>
    <s v="CUSTOMER"/>
    <n v="15"/>
    <s v="Y"/>
    <s v="Tech rep lvl + Moda &amp; Casa + VGF2"/>
    <s v="FULL PAYMENT"/>
    <m/>
    <n v="4511.7071999999998"/>
    <n v="2723.0632000000001"/>
    <n v="66.3"/>
    <m/>
    <s v="KITCHEN WATER BOTTLE"/>
    <s v="KITCHEN"/>
    <s v="FOOD STORAGE/CONTAINERS"/>
    <s v="UNISEX"/>
    <s v="MARVEL"/>
    <s v="MARVEL AVENGERS"/>
    <n v="0"/>
    <n v="25"/>
    <n v="100"/>
    <s v="N"/>
    <s v="N"/>
    <n v="80120"/>
    <n v="1"/>
    <s v="N"/>
    <m/>
    <m/>
    <m/>
    <m/>
    <m/>
    <m/>
    <m/>
    <m/>
    <s v="N"/>
    <m/>
    <m/>
    <n v="134733532"/>
    <x v="28"/>
    <m/>
    <n v="44"/>
    <s v="KIDS MAE DE CRIANCA 2"/>
    <s v="N"/>
    <m/>
    <s v="N"/>
    <s v="N"/>
    <n v="20230306"/>
    <m/>
    <n v="134733495"/>
    <s v="MIXED"/>
    <s v="Tech rep lvl"/>
    <s v="Moda &amp; Casa"/>
    <n v="1"/>
    <m/>
    <n v="0"/>
    <n v="0"/>
    <n v="100"/>
    <n v="134733535"/>
    <n v="999"/>
    <n v="3"/>
    <x v="23"/>
    <x v="32"/>
    <n v="0.56340000000000001"/>
    <n v="0.56340000000000001"/>
    <n v="0.56340000000000001"/>
    <n v="0.56340000000000001"/>
    <n v="0.56340000000000001"/>
    <n v="14"/>
    <n v="14"/>
    <n v="14"/>
    <n v="14"/>
    <n v="14"/>
    <s v="Brasil + Moda &amp; Casa + VGF2"/>
    <s v="Bronze + Moda &amp; Casa + VGF2"/>
    <s v="Prata + Moda &amp; Casa + VGF2"/>
    <s v="Ouro + Moda &amp; Casa + VGF2"/>
    <s v="Estrela + Moda &amp; Casa + VGF2"/>
    <n v="15"/>
    <n v="15"/>
    <n v="15"/>
    <n v="15"/>
    <n v="15"/>
    <n v="42.19"/>
    <n v="42.19"/>
    <n v="42.19"/>
    <n v="42.19"/>
    <n v="42.19"/>
    <n v="5.75"/>
    <n v="5.75"/>
    <n v="5.75"/>
    <n v="5.75"/>
    <n v="5.75"/>
    <n v="11.9"/>
    <n v="11.9"/>
    <n v="11.9"/>
    <n v="11.9"/>
    <n v="11.9"/>
    <n v="0"/>
    <n v="0"/>
    <n v="0"/>
    <n v="0"/>
    <n v="0"/>
    <n v="0"/>
    <n v="100"/>
    <n v="100"/>
    <n v="100"/>
    <n v="100"/>
  </r>
  <r>
    <n v="2288751"/>
    <x v="277"/>
    <n v="20210315"/>
    <m/>
    <s v="KIDS HOME"/>
    <x v="495"/>
    <s v="BALDE DE PIPOCA GEEK AVENGERS"/>
    <n v="5565643"/>
    <x v="277"/>
    <n v="1"/>
    <s v="IN-LINE (EXCL NR)"/>
    <s v="PACK PRICE - MARKETING SET"/>
    <n v="0.56340000000000001"/>
    <m/>
    <n v="4.3680000000000003"/>
    <m/>
    <m/>
    <n v="19.989999999999998"/>
    <n v="24.99"/>
    <n v="572"/>
    <n v="572"/>
    <n v="44"/>
    <s v="WORK IN PROGRESS"/>
    <n v="134733495"/>
    <s v="NO INCENTIVE"/>
    <s v="N"/>
    <s v="N"/>
    <s v="N"/>
    <s v="N"/>
    <x v="0"/>
    <n v="134733534"/>
    <n v="28"/>
    <n v="42"/>
    <n v="20230306"/>
    <s v="CUSTOMER"/>
    <n v="15"/>
    <s v="Y"/>
    <s v="Tech rep lvl + Moda &amp; Casa + VGF2"/>
    <s v="FULL PAYMENT"/>
    <m/>
    <n v="6442.0734000000002"/>
    <n v="3943.5774000000001"/>
    <n v="67.03"/>
    <m/>
    <s v="BOWL"/>
    <s v="COOKING"/>
    <s v="TABLEWARE"/>
    <s v="UNISEX"/>
    <s v="MARVEL"/>
    <s v="MARVEL AVENGERS"/>
    <n v="0"/>
    <n v="25"/>
    <n v="100"/>
    <s v="N"/>
    <s v="N"/>
    <n v="46908"/>
    <n v="1"/>
    <s v="N"/>
    <m/>
    <m/>
    <m/>
    <m/>
    <m/>
    <m/>
    <m/>
    <m/>
    <s v="N"/>
    <m/>
    <m/>
    <n v="134733532"/>
    <x v="28"/>
    <m/>
    <n v="44"/>
    <s v="KIDS MAE DE CRIANCA 2"/>
    <s v="N"/>
    <m/>
    <s v="N"/>
    <s v="N"/>
    <n v="20230306"/>
    <m/>
    <n v="134733495"/>
    <s v="MIXED"/>
    <s v="Tech rep lvl"/>
    <s v="Moda &amp; Casa"/>
    <n v="1"/>
    <m/>
    <n v="0"/>
    <n v="0"/>
    <n v="100"/>
    <n v="134733533"/>
    <n v="999"/>
    <n v="3"/>
    <x v="23"/>
    <x v="32"/>
    <n v="0.56340000000000001"/>
    <n v="0.56340000000000001"/>
    <n v="0.56340000000000001"/>
    <n v="0.56340000000000001"/>
    <n v="0.56340000000000001"/>
    <n v="19.989999999999998"/>
    <n v="19.989999999999998"/>
    <n v="19.989999999999998"/>
    <n v="19.989999999999998"/>
    <n v="19.989999999999998"/>
    <s v="Brasil + Moda &amp; Casa + VGF2"/>
    <s v="Bronze + Moda &amp; Casa + VGF2"/>
    <s v="Prata + Moda &amp; Casa + VGF2"/>
    <s v="Ouro + Moda &amp; Casa + VGF2"/>
    <s v="Estrela + Moda &amp; Casa + VGF2"/>
    <n v="15"/>
    <n v="15"/>
    <n v="15"/>
    <n v="15"/>
    <n v="15"/>
    <n v="42.19"/>
    <n v="42.19"/>
    <n v="42.19"/>
    <n v="42.19"/>
    <n v="42.19"/>
    <n v="5.75"/>
    <n v="5.75"/>
    <n v="5.75"/>
    <n v="5.75"/>
    <n v="5.75"/>
    <n v="16.991499999999998"/>
    <n v="16.991499999999998"/>
    <n v="16.991499999999998"/>
    <n v="16.991499999999998"/>
    <n v="16.991499999999998"/>
    <n v="0"/>
    <n v="0"/>
    <n v="0"/>
    <n v="0"/>
    <n v="0"/>
    <n v="0"/>
    <n v="100"/>
    <n v="100"/>
    <n v="100"/>
    <n v="100"/>
  </r>
  <r>
    <n v="2299222"/>
    <x v="1243"/>
    <n v="20220314"/>
    <m/>
    <s v="HOUSEWARES"/>
    <x v="496"/>
    <s v="JOGO 4 PRATOS RASOS DISNEY"/>
    <n v="5584425"/>
    <x v="1243"/>
    <n v="1"/>
    <s v="IN-LINE (EXCL NR)"/>
    <s v="REGULAR PRICE"/>
    <n v="0.56340000000000001"/>
    <m/>
    <n v="23.581"/>
    <m/>
    <m/>
    <n v="159.99"/>
    <n v="159.99"/>
    <n v="524"/>
    <n v="524"/>
    <n v="79"/>
    <s v="WORK IN PROGRESS"/>
    <n v="134733670"/>
    <s v="NO INCENTIVE"/>
    <s v="N"/>
    <s v="N"/>
    <s v="N"/>
    <s v="N"/>
    <x v="0"/>
    <n v="134733672"/>
    <n v="28"/>
    <n v="42"/>
    <n v="20230306"/>
    <s v="CUSTOMER"/>
    <n v="15"/>
    <s v="Y"/>
    <s v="Tech rep lvl + Moda &amp; Casa + VGF2"/>
    <s v="FULL PAYMENT"/>
    <m/>
    <n v="47232.503799999999"/>
    <n v="34876.059800000003"/>
    <n v="77.760000000000005"/>
    <m/>
    <s v="TABLEWARE PLATE"/>
    <s v="TABLEWARE"/>
    <s v="TABLEWARE"/>
    <s v="UNISEX"/>
    <s v="DISNEY BRAND"/>
    <s v="DISNEY"/>
    <n v="1"/>
    <n v="33"/>
    <n v="100"/>
    <s v="N"/>
    <s v="N"/>
    <n v="46532"/>
    <m/>
    <s v="N"/>
    <m/>
    <m/>
    <m/>
    <m/>
    <m/>
    <m/>
    <m/>
    <m/>
    <s v="N"/>
    <n v="64050605"/>
    <s v="F&amp;H Final Folheto"/>
    <m/>
    <x v="0"/>
    <m/>
    <n v="78"/>
    <s v="COLECOES - DISNEY"/>
    <s v="N"/>
    <m/>
    <m/>
    <s v="N"/>
    <n v="20230306"/>
    <m/>
    <n v="134733670"/>
    <s v="MIXED"/>
    <s v="Tech rep lvl"/>
    <s v="Moda &amp; Casa"/>
    <n v="1"/>
    <m/>
    <n v="0"/>
    <n v="0"/>
    <n v="100"/>
    <n v="134733671"/>
    <n v="999"/>
    <n v="3"/>
    <x v="0"/>
    <x v="0"/>
    <n v="0.56340000000000001"/>
    <n v="0.56340000000000001"/>
    <n v="0.56340000000000001"/>
    <n v="0.56340000000000001"/>
    <n v="0.56340000000000001"/>
    <n v="159.99"/>
    <n v="159.99"/>
    <n v="159.99"/>
    <n v="159.99"/>
    <n v="159.99"/>
    <s v="Brasil + Moda &amp; Casa + VGF2"/>
    <s v="Bronze + Moda &amp; Casa + VGF2"/>
    <s v="Prata + Moda &amp; Casa + VGF2"/>
    <s v="Ouro + Moda &amp; Casa + VGF2"/>
    <s v="Estrela + Moda &amp; Casa + VGF2"/>
    <n v="15"/>
    <n v="15"/>
    <n v="15"/>
    <n v="15"/>
    <n v="15"/>
    <n v="42.19"/>
    <n v="42.19"/>
    <n v="42.19"/>
    <n v="42.19"/>
    <n v="42.19"/>
    <n v="5.75"/>
    <n v="5.75"/>
    <n v="5.75"/>
    <n v="5.75"/>
    <n v="5.75"/>
    <n v="135.9915"/>
    <n v="135.9915"/>
    <n v="135.9915"/>
    <n v="135.9915"/>
    <n v="135.9915"/>
    <n v="0"/>
    <n v="0"/>
    <n v="0"/>
    <n v="0"/>
    <n v="0"/>
    <n v="0"/>
    <n v="100"/>
    <n v="100"/>
    <n v="100"/>
    <n v="100"/>
  </r>
  <r>
    <n v="2299223"/>
    <x v="1244"/>
    <n v="20220314"/>
    <m/>
    <s v="HOUSEWARES"/>
    <x v="497"/>
    <s v="JOGO 4 PRATOS FUNDOS DISNEY"/>
    <n v="5584433"/>
    <x v="1244"/>
    <n v="1"/>
    <s v="IN-LINE (EXCL NR)"/>
    <s v="REGULAR PRICE"/>
    <n v="0.56340000000000001"/>
    <m/>
    <n v="22.378"/>
    <m/>
    <m/>
    <n v="159.99"/>
    <n v="159.99"/>
    <n v="352"/>
    <n v="352"/>
    <n v="79"/>
    <s v="WORK IN PROGRESS"/>
    <n v="134733683"/>
    <s v="NO INCENTIVE"/>
    <s v="N"/>
    <s v="N"/>
    <s v="N"/>
    <s v="N"/>
    <x v="0"/>
    <n v="134733685"/>
    <n v="28"/>
    <n v="42"/>
    <n v="20230306"/>
    <s v="CUSTOMER"/>
    <n v="15"/>
    <s v="Y"/>
    <s v="Tech rep lvl + Moda &amp; Casa + VGF2"/>
    <s v="FULL PAYMENT"/>
    <m/>
    <n v="31728.7048"/>
    <n v="23851.648799999999"/>
    <n v="78.900000000000006"/>
    <m/>
    <s v="TABLEWARE PLATE"/>
    <s v="TABLEWARE"/>
    <s v="TABLEWARE"/>
    <s v="UNISEX"/>
    <s v="DISNEY BRAND"/>
    <s v="DISNEY"/>
    <n v="1"/>
    <n v="34"/>
    <n v="100"/>
    <s v="N"/>
    <s v="N"/>
    <n v="46533"/>
    <m/>
    <s v="N"/>
    <m/>
    <m/>
    <m/>
    <m/>
    <m/>
    <m/>
    <m/>
    <m/>
    <s v="N"/>
    <n v="64050605"/>
    <s v="F&amp;H Final Folheto"/>
    <m/>
    <x v="0"/>
    <m/>
    <n v="78"/>
    <s v="COLECOES - DISNEY"/>
    <s v="N"/>
    <m/>
    <m/>
    <s v="N"/>
    <n v="20230306"/>
    <m/>
    <n v="134733683"/>
    <s v="MIXED"/>
    <s v="Tech rep lvl"/>
    <s v="Moda &amp; Casa"/>
    <n v="1"/>
    <m/>
    <n v="0"/>
    <n v="0"/>
    <n v="100"/>
    <n v="134733684"/>
    <n v="999"/>
    <n v="3"/>
    <x v="0"/>
    <x v="0"/>
    <n v="0.56340000000000001"/>
    <n v="0.56340000000000001"/>
    <n v="0.56340000000000001"/>
    <n v="0.56340000000000001"/>
    <n v="0.56340000000000001"/>
    <n v="159.99"/>
    <n v="159.99"/>
    <n v="159.99"/>
    <n v="159.99"/>
    <n v="159.99"/>
    <s v="Brasil + Moda &amp; Casa + VGF2"/>
    <s v="Bronze + Moda &amp; Casa + VGF2"/>
    <s v="Prata + Moda &amp; Casa + VGF2"/>
    <s v="Ouro + Moda &amp; Casa + VGF2"/>
    <s v="Estrela + Moda &amp; Casa + VGF2"/>
    <n v="15"/>
    <n v="15"/>
    <n v="15"/>
    <n v="15"/>
    <n v="15"/>
    <n v="42.19"/>
    <n v="42.19"/>
    <n v="42.19"/>
    <n v="42.19"/>
    <n v="42.19"/>
    <n v="5.75"/>
    <n v="5.75"/>
    <n v="5.75"/>
    <n v="5.75"/>
    <n v="5.75"/>
    <n v="135.9915"/>
    <n v="135.9915"/>
    <n v="135.9915"/>
    <n v="135.9915"/>
    <n v="135.9915"/>
    <n v="0"/>
    <n v="0"/>
    <n v="0"/>
    <n v="0"/>
    <n v="0"/>
    <n v="0"/>
    <n v="100"/>
    <n v="100"/>
    <n v="100"/>
    <n v="100"/>
  </r>
  <r>
    <n v="2299222"/>
    <x v="1243"/>
    <n v="20220314"/>
    <m/>
    <s v="HOUSEWARES"/>
    <x v="498"/>
    <s v="JOGO 4 PRATOS RASOS DISNEY"/>
    <n v="5584425"/>
    <x v="1243"/>
    <n v="1"/>
    <s v="IN-LINE (EXCL NR)"/>
    <s v="PACK PRICE - MARKETING SET"/>
    <n v="0.56340000000000001"/>
    <m/>
    <n v="23.581"/>
    <m/>
    <m/>
    <n v="99.99"/>
    <n v="159.99"/>
    <n v="826"/>
    <n v="826"/>
    <n v="79"/>
    <s v="WORK IN PROGRESS"/>
    <n v="134733696"/>
    <s v="NO INCENTIVE"/>
    <s v="N"/>
    <s v="Y"/>
    <s v="N"/>
    <s v="N"/>
    <x v="0"/>
    <n v="134733725"/>
    <n v="28"/>
    <n v="42"/>
    <n v="20230306"/>
    <s v="CUSTOMER"/>
    <n v="15"/>
    <s v="Y"/>
    <s v="Tech rep lvl + Moda &amp; Casa + VGF2"/>
    <s v="FULL PAYMENT"/>
    <m/>
    <n v="46532.186300000001"/>
    <n v="27054.280299999999"/>
    <n v="64.42"/>
    <m/>
    <s v="TABLEWARE PLATE"/>
    <s v="TABLEWARE"/>
    <s v="TABLEWARE"/>
    <s v="UNISEX"/>
    <s v="DISNEY BRAND"/>
    <s v="DISNEY"/>
    <n v="1"/>
    <n v="33"/>
    <n v="100"/>
    <s v="N"/>
    <s v="N"/>
    <n v="46532"/>
    <n v="1"/>
    <s v="N"/>
    <m/>
    <m/>
    <m/>
    <m/>
    <m/>
    <m/>
    <m/>
    <m/>
    <s v="N"/>
    <n v="64050605"/>
    <s v="F&amp;H Final Folheto"/>
    <n v="134733721"/>
    <x v="29"/>
    <m/>
    <n v="78"/>
    <s v="COLECOES - DISNEY"/>
    <s v="N"/>
    <m/>
    <s v="N"/>
    <s v="N"/>
    <n v="20230306"/>
    <m/>
    <n v="134733696"/>
    <s v="MIXED"/>
    <s v="Tech rep lvl"/>
    <s v="Moda &amp; Casa"/>
    <n v="1"/>
    <m/>
    <n v="0"/>
    <n v="0"/>
    <n v="100"/>
    <n v="134733724"/>
    <n v="999"/>
    <n v="3"/>
    <x v="24"/>
    <x v="33"/>
    <n v="0.56340000000000001"/>
    <n v="0.56340000000000001"/>
    <n v="0.56340000000000001"/>
    <n v="0.56340000000000001"/>
    <n v="0.56340000000000001"/>
    <n v="99.99"/>
    <n v="99.99"/>
    <n v="99.99"/>
    <n v="99.99"/>
    <n v="99.99"/>
    <s v="Brasil + Moda &amp; Casa + VGF2"/>
    <s v="Bronze + Moda &amp; Casa + VGF2"/>
    <s v="Prata + Moda &amp; Casa + VGF2"/>
    <s v="Ouro + Moda &amp; Casa + VGF2"/>
    <s v="Estrela + Moda &amp; Casa + VGF2"/>
    <n v="15"/>
    <n v="15"/>
    <n v="15"/>
    <n v="15"/>
    <n v="15"/>
    <n v="42.19"/>
    <n v="42.19"/>
    <n v="42.19"/>
    <n v="42.19"/>
    <n v="42.19"/>
    <n v="5.75"/>
    <n v="5.75"/>
    <n v="5.75"/>
    <n v="5.75"/>
    <n v="5.75"/>
    <n v="84.991500000000002"/>
    <n v="84.991500000000002"/>
    <n v="84.991500000000002"/>
    <n v="84.991500000000002"/>
    <n v="84.991500000000002"/>
    <n v="0"/>
    <n v="0"/>
    <n v="0"/>
    <n v="0"/>
    <n v="0"/>
    <n v="0"/>
    <n v="100"/>
    <n v="100"/>
    <n v="100"/>
    <n v="100"/>
  </r>
  <r>
    <n v="2299223"/>
    <x v="1244"/>
    <n v="20220314"/>
    <m/>
    <s v="HOUSEWARES"/>
    <x v="498"/>
    <s v="JOGO 4 PRATOS FUNDOS DISNEY"/>
    <n v="5584433"/>
    <x v="1244"/>
    <n v="1"/>
    <s v="IN-LINE (EXCL NR)"/>
    <s v="PACK PRICE - MARKETING SET"/>
    <n v="0.56340000000000001"/>
    <m/>
    <n v="22.378"/>
    <m/>
    <m/>
    <n v="100"/>
    <n v="159.99"/>
    <n v="826"/>
    <n v="826"/>
    <n v="79"/>
    <s v="WORK IN PROGRESS"/>
    <n v="134733696"/>
    <s v="NO INCENTIVE"/>
    <s v="N"/>
    <s v="Y"/>
    <s v="N"/>
    <s v="N"/>
    <x v="0"/>
    <n v="134733723"/>
    <n v="28"/>
    <n v="42"/>
    <n v="20230306"/>
    <s v="CUSTOMER"/>
    <n v="15"/>
    <s v="Y"/>
    <s v="Tech rep lvl + Moda &amp; Casa + VGF2"/>
    <s v="FULL PAYMENT"/>
    <m/>
    <n v="46536.84"/>
    <n v="28052.612000000001"/>
    <n v="66.239999999999995"/>
    <m/>
    <s v="TABLEWARE PLATE"/>
    <s v="TABLEWARE"/>
    <s v="TABLEWARE"/>
    <s v="UNISEX"/>
    <s v="DISNEY BRAND"/>
    <s v="DISNEY"/>
    <n v="1"/>
    <n v="33"/>
    <n v="100"/>
    <s v="N"/>
    <s v="N"/>
    <n v="46533"/>
    <n v="1"/>
    <s v="N"/>
    <m/>
    <m/>
    <m/>
    <m/>
    <m/>
    <m/>
    <m/>
    <m/>
    <s v="N"/>
    <n v="64050605"/>
    <s v="F&amp;H Final Folheto"/>
    <n v="134733721"/>
    <x v="29"/>
    <m/>
    <n v="78"/>
    <s v="COLECOES - DISNEY"/>
    <s v="N"/>
    <m/>
    <s v="N"/>
    <s v="N"/>
    <n v="20230306"/>
    <m/>
    <n v="134733696"/>
    <s v="MIXED"/>
    <s v="Tech rep lvl"/>
    <s v="Moda &amp; Casa"/>
    <n v="1"/>
    <m/>
    <n v="0"/>
    <n v="0"/>
    <n v="100"/>
    <n v="134733722"/>
    <n v="999"/>
    <n v="3"/>
    <x v="24"/>
    <x v="33"/>
    <n v="0.56340000000000001"/>
    <n v="0.56340000000000001"/>
    <n v="0.56340000000000001"/>
    <n v="0.56340000000000001"/>
    <n v="0.56340000000000001"/>
    <n v="100"/>
    <n v="100"/>
    <n v="100"/>
    <n v="100"/>
    <n v="100"/>
    <s v="Brasil + Moda &amp; Casa + VGF2"/>
    <s v="Bronze + Moda &amp; Casa + VGF2"/>
    <s v="Prata + Moda &amp; Casa + VGF2"/>
    <s v="Ouro + Moda &amp; Casa + VGF2"/>
    <s v="Estrela + Moda &amp; Casa + VGF2"/>
    <n v="15"/>
    <n v="15"/>
    <n v="15"/>
    <n v="15"/>
    <n v="15"/>
    <n v="42.19"/>
    <n v="42.19"/>
    <n v="42.19"/>
    <n v="42.19"/>
    <n v="42.19"/>
    <n v="5.75"/>
    <n v="5.75"/>
    <n v="5.75"/>
    <n v="5.75"/>
    <n v="5.75"/>
    <n v="85"/>
    <n v="85"/>
    <n v="85"/>
    <n v="85"/>
    <n v="85"/>
    <n v="0"/>
    <n v="0"/>
    <n v="0"/>
    <n v="0"/>
    <n v="0"/>
    <n v="0"/>
    <n v="100"/>
    <n v="100"/>
    <n v="100"/>
    <n v="100"/>
  </r>
  <r>
    <n v="2276913"/>
    <x v="1245"/>
    <n v="20210311"/>
    <m/>
    <s v="HOUSEWARES"/>
    <x v="499"/>
    <s v="COLHER DISNEY"/>
    <n v="5548109"/>
    <x v="1245"/>
    <n v="1"/>
    <s v="IN-LINE (EXCL NR)"/>
    <s v="CROSS-OUT"/>
    <n v="0.56340000000000001"/>
    <m/>
    <n v="3.774"/>
    <m/>
    <m/>
    <n v="12.99"/>
    <n v="21.99"/>
    <n v="10473"/>
    <n v="10473"/>
    <n v="78"/>
    <s v="WORK IN PROGRESS"/>
    <n v="134733751"/>
    <s v="NO INCENTIVE"/>
    <s v="N"/>
    <s v="N"/>
    <s v="N"/>
    <s v="N"/>
    <x v="0"/>
    <n v="134733753"/>
    <n v="28"/>
    <n v="42"/>
    <n v="20230306"/>
    <s v="CUSTOMER"/>
    <n v="15"/>
    <s v="Y"/>
    <s v="Tech rep lvl + Moda &amp; Casa + VGF2"/>
    <s v="FULL PAYMENT"/>
    <m/>
    <n v="76647.341700000004"/>
    <n v="37122.239699999998"/>
    <n v="56.17"/>
    <m/>
    <s v="COOKING UTENSILS"/>
    <s v="COOKING"/>
    <s v="UTENSILS KITCHENWARE"/>
    <s v="UNISEX"/>
    <s v="DISNEY BRAND"/>
    <s v="DISNEY"/>
    <n v="0"/>
    <n v="34"/>
    <n v="100"/>
    <s v="N"/>
    <s v="N"/>
    <n v="46729"/>
    <m/>
    <s v="N"/>
    <m/>
    <m/>
    <m/>
    <m/>
    <m/>
    <m/>
    <m/>
    <m/>
    <s v="N"/>
    <n v="64050605"/>
    <s v="F&amp;H Final Folheto"/>
    <m/>
    <x v="0"/>
    <m/>
    <n v="78"/>
    <s v="COLECOES - DISNEY"/>
    <s v="N"/>
    <m/>
    <m/>
    <s v="N"/>
    <n v="20230306"/>
    <m/>
    <n v="134733751"/>
    <s v="MIXED"/>
    <s v="Tech rep lvl"/>
    <s v="Moda &amp; Casa"/>
    <n v="1"/>
    <m/>
    <n v="0"/>
    <n v="0"/>
    <n v="100"/>
    <n v="134733752"/>
    <n v="999"/>
    <n v="3"/>
    <x v="0"/>
    <x v="0"/>
    <n v="0.56340000000000001"/>
    <n v="0.56340000000000001"/>
    <n v="0.56340000000000001"/>
    <n v="0.56340000000000001"/>
    <n v="0.56340000000000001"/>
    <n v="12.99"/>
    <n v="12.99"/>
    <n v="12.99"/>
    <n v="12.99"/>
    <n v="12.99"/>
    <s v="Brasil + Moda &amp; Casa + VGF2"/>
    <s v="Bronze + Moda &amp; Casa + VGF2"/>
    <s v="Prata + Moda &amp; Casa + VGF2"/>
    <s v="Ouro + Moda &amp; Casa + VGF2"/>
    <s v="Estrela + Moda &amp; Casa + VGF2"/>
    <n v="15"/>
    <n v="15"/>
    <n v="15"/>
    <n v="15"/>
    <n v="15"/>
    <n v="42.19"/>
    <n v="42.19"/>
    <n v="42.19"/>
    <n v="42.19"/>
    <n v="42.19"/>
    <n v="5.75"/>
    <n v="5.75"/>
    <n v="5.75"/>
    <n v="5.75"/>
    <n v="5.75"/>
    <n v="11.041499999999999"/>
    <n v="11.041499999999999"/>
    <n v="11.041499999999999"/>
    <n v="11.041499999999999"/>
    <n v="11.041499999999999"/>
    <n v="0"/>
    <n v="0"/>
    <n v="0"/>
    <n v="0"/>
    <n v="0"/>
    <n v="0"/>
    <n v="100"/>
    <n v="100"/>
    <n v="100"/>
    <n v="100"/>
  </r>
  <r>
    <n v="2299064"/>
    <x v="1246"/>
    <n v="20220312"/>
    <m/>
    <s v="HOUSEWARES"/>
    <x v="500"/>
    <s v="JOGO LUGAR AMERICANO DISNEY"/>
    <n v="5584469"/>
    <x v="1246"/>
    <n v="1"/>
    <s v="IN-LINE (EXCL NR)"/>
    <s v="CROSS-OUT"/>
    <n v="0.56340000000000001"/>
    <m/>
    <n v="3.4729999999999999"/>
    <m/>
    <m/>
    <n v="12.99"/>
    <n v="24.99"/>
    <n v="11425"/>
    <n v="11425"/>
    <n v="78"/>
    <s v="WORK IN PROGRESS"/>
    <n v="134733764"/>
    <s v="NO INCENTIVE"/>
    <s v="N"/>
    <s v="N"/>
    <s v="N"/>
    <s v="N"/>
    <x v="0"/>
    <n v="134733766"/>
    <n v="28"/>
    <n v="42"/>
    <n v="20230306"/>
    <s v="CUSTOMER"/>
    <n v="15"/>
    <s v="Y"/>
    <s v="Tech rep lvl + Moda &amp; Casa + VGF2"/>
    <s v="FULL PAYMENT"/>
    <m/>
    <n v="83614.616599999994"/>
    <n v="43935.591500000002"/>
    <n v="59.66"/>
    <m/>
    <s v="BOTTLE HOLDER AND ACCESSORIES"/>
    <s v="TABLEWARE"/>
    <s v="TABLEWARE"/>
    <s v="UNISEX"/>
    <s v="DISNEY BRAND"/>
    <s v="DISNEY"/>
    <n v="0"/>
    <n v="33"/>
    <n v="100"/>
    <s v="N"/>
    <s v="N"/>
    <n v="80044"/>
    <m/>
    <s v="N"/>
    <m/>
    <m/>
    <m/>
    <m/>
    <m/>
    <m/>
    <m/>
    <m/>
    <s v="N"/>
    <n v="64050605"/>
    <s v="F&amp;H Final Folheto"/>
    <m/>
    <x v="0"/>
    <m/>
    <n v="78"/>
    <s v="COLECOES - DISNEY"/>
    <s v="N"/>
    <m/>
    <m/>
    <s v="N"/>
    <n v="20230306"/>
    <m/>
    <n v="134733764"/>
    <s v="MIXED"/>
    <s v="Tech rep lvl"/>
    <s v="Moda &amp; Casa"/>
    <n v="1"/>
    <m/>
    <n v="0"/>
    <n v="0"/>
    <n v="100"/>
    <n v="134733765"/>
    <n v="999"/>
    <n v="3"/>
    <x v="0"/>
    <x v="0"/>
    <n v="0.56340000000000001"/>
    <n v="0.56340000000000001"/>
    <n v="0.56340000000000001"/>
    <n v="0.56340000000000001"/>
    <n v="0.56340000000000001"/>
    <n v="12.99"/>
    <n v="12.99"/>
    <n v="12.99"/>
    <n v="12.99"/>
    <n v="12.99"/>
    <s v="Brasil + Moda &amp; Casa + VGF2"/>
    <s v="Bronze + Moda &amp; Casa + VGF2"/>
    <s v="Prata + Moda &amp; Casa + VGF2"/>
    <s v="Ouro + Moda &amp; Casa + VGF2"/>
    <s v="Estrela + Moda &amp; Casa + VGF2"/>
    <n v="15"/>
    <n v="15"/>
    <n v="15"/>
    <n v="15"/>
    <n v="15"/>
    <n v="42.19"/>
    <n v="42.19"/>
    <n v="42.19"/>
    <n v="42.19"/>
    <n v="42.19"/>
    <n v="5.75"/>
    <n v="5.75"/>
    <n v="5.75"/>
    <n v="5.75"/>
    <n v="5.75"/>
    <n v="11.041499999999999"/>
    <n v="11.041499999999999"/>
    <n v="11.041499999999999"/>
    <n v="11.041499999999999"/>
    <n v="11.041499999999999"/>
    <n v="0"/>
    <n v="0"/>
    <n v="0"/>
    <n v="0"/>
    <n v="0"/>
    <n v="0"/>
    <n v="100"/>
    <n v="100"/>
    <n v="100"/>
    <n v="100"/>
  </r>
  <r>
    <n v="2299071"/>
    <x v="1247"/>
    <n v="20220312"/>
    <m/>
    <s v="HOUSEWARES"/>
    <x v="501"/>
    <s v="JOGO PORTA COPOS DISNEY"/>
    <n v="5584457"/>
    <x v="1247"/>
    <n v="1"/>
    <s v="IN-LINE (EXCL NR)"/>
    <s v="CROSS-OUT"/>
    <n v="0.56340000000000001"/>
    <m/>
    <n v="2.6589999999999998"/>
    <m/>
    <m/>
    <n v="12.99"/>
    <n v="24.99"/>
    <n v="6664"/>
    <n v="6664"/>
    <n v="78"/>
    <s v="WORK IN PROGRESS"/>
    <n v="134733777"/>
    <s v="NO INCENTIVE"/>
    <s v="N"/>
    <s v="N"/>
    <s v="N"/>
    <s v="N"/>
    <x v="0"/>
    <n v="134733779"/>
    <n v="28"/>
    <n v="42"/>
    <n v="20230306"/>
    <s v="CUSTOMER"/>
    <n v="15"/>
    <s v="Y"/>
    <s v="Tech rep lvl + Moda &amp; Casa + VGF2"/>
    <s v="FULL PAYMENT"/>
    <m/>
    <n v="48770.923799999997"/>
    <n v="31051.3478"/>
    <n v="69.12"/>
    <m/>
    <s v="BOTTLE HOLDER AND ACCESSORIES"/>
    <s v="TABLEWARE"/>
    <s v="TABLEWARE"/>
    <s v="UNISEX"/>
    <s v="DISNEY BRAND"/>
    <s v="DISNEY"/>
    <n v="0"/>
    <n v="33"/>
    <n v="100"/>
    <s v="N"/>
    <s v="N"/>
    <n v="80269"/>
    <m/>
    <s v="N"/>
    <m/>
    <m/>
    <m/>
    <m/>
    <m/>
    <m/>
    <m/>
    <m/>
    <s v="N"/>
    <n v="64050605"/>
    <s v="F&amp;H Final Folheto"/>
    <m/>
    <x v="0"/>
    <m/>
    <n v="78"/>
    <s v="COLECOES - DISNEY"/>
    <s v="N"/>
    <m/>
    <m/>
    <s v="N"/>
    <n v="20230306"/>
    <m/>
    <n v="134733777"/>
    <s v="MIXED"/>
    <s v="Tech rep lvl"/>
    <s v="Moda &amp; Casa"/>
    <n v="1"/>
    <m/>
    <n v="0"/>
    <n v="0"/>
    <n v="100"/>
    <n v="134733778"/>
    <n v="999"/>
    <n v="3"/>
    <x v="0"/>
    <x v="0"/>
    <n v="0.56340000000000001"/>
    <n v="0.56340000000000001"/>
    <n v="0.56340000000000001"/>
    <n v="0.56340000000000001"/>
    <n v="0.56340000000000001"/>
    <n v="12.99"/>
    <n v="12.99"/>
    <n v="12.99"/>
    <n v="12.99"/>
    <n v="12.99"/>
    <s v="Brasil + Moda &amp; Casa + VGF2"/>
    <s v="Bronze + Moda &amp; Casa + VGF2"/>
    <s v="Prata + Moda &amp; Casa + VGF2"/>
    <s v="Ouro + Moda &amp; Casa + VGF2"/>
    <s v="Estrela + Moda &amp; Casa + VGF2"/>
    <n v="15"/>
    <n v="15"/>
    <n v="15"/>
    <n v="15"/>
    <n v="15"/>
    <n v="42.19"/>
    <n v="42.19"/>
    <n v="42.19"/>
    <n v="42.19"/>
    <n v="42.19"/>
    <n v="5.75"/>
    <n v="5.75"/>
    <n v="5.75"/>
    <n v="5.75"/>
    <n v="5.75"/>
    <n v="11.041499999999999"/>
    <n v="11.041499999999999"/>
    <n v="11.041499999999999"/>
    <n v="11.041499999999999"/>
    <n v="11.041499999999999"/>
    <n v="0"/>
    <n v="0"/>
    <n v="0"/>
    <n v="0"/>
    <n v="0"/>
    <n v="0"/>
    <n v="100"/>
    <n v="100"/>
    <n v="100"/>
    <n v="100"/>
  </r>
  <r>
    <n v="2300753"/>
    <x v="1248"/>
    <n v="20210317"/>
    <m/>
    <s v="HOUSEWARES"/>
    <x v="502"/>
    <s v="GARRAFA INNOVAWARE 1L FRAMBOESA POP"/>
    <n v="5588213"/>
    <x v="1248"/>
    <n v="1"/>
    <s v="EXCESS"/>
    <s v="REGULAR PRICE"/>
    <n v="0.5978"/>
    <m/>
    <n v="4.6559999999999997"/>
    <m/>
    <m/>
    <n v="35.99"/>
    <n v="35.99"/>
    <n v="9178"/>
    <n v="9178"/>
    <n v="40"/>
    <s v="WORK IN PROGRESS"/>
    <n v="134733790"/>
    <s v="NO INCENTIVE"/>
    <s v="N"/>
    <s v="N"/>
    <s v="N"/>
    <s v="N"/>
    <x v="0"/>
    <n v="134733792"/>
    <n v="28"/>
    <n v="42"/>
    <n v="20230306"/>
    <s v="CUSTOMER"/>
    <n v="15"/>
    <s v="Y"/>
    <s v="Tech rep lvl + Moda &amp; Casa + VGF2"/>
    <s v="FULL PAYMENT"/>
    <m/>
    <n v="197463.03630000001"/>
    <n v="154730.2683"/>
    <n v="81.61"/>
    <m/>
    <s v="KITCHEN WATER BOTTLE"/>
    <s v="KITCHEN"/>
    <s v="FOOD STORAGE/CONTAINERS"/>
    <s v="UNISEX"/>
    <s v="AVON"/>
    <s v="AVON"/>
    <n v="0"/>
    <n v="50"/>
    <n v="100"/>
    <s v="N"/>
    <s v="N"/>
    <n v="46858"/>
    <m/>
    <s v="N"/>
    <m/>
    <m/>
    <m/>
    <m/>
    <m/>
    <m/>
    <m/>
    <m/>
    <s v="N"/>
    <m/>
    <m/>
    <m/>
    <x v="0"/>
    <m/>
    <n v="40"/>
    <s v="ESPACO GOURMET - HOUSE 9"/>
    <s v="N"/>
    <m/>
    <m/>
    <s v="N"/>
    <n v="20230306"/>
    <m/>
    <n v="134733790"/>
    <s v="MIXED"/>
    <s v="Tech rep lvl"/>
    <s v="Moda &amp; Casa"/>
    <n v="1"/>
    <m/>
    <n v="0"/>
    <n v="0"/>
    <n v="100"/>
    <n v="134733791"/>
    <n v="999"/>
    <n v="3"/>
    <x v="0"/>
    <x v="0"/>
    <n v="0.5978"/>
    <n v="0.5978"/>
    <n v="0.5978"/>
    <n v="0.5978"/>
    <n v="0.5978"/>
    <n v="35.99"/>
    <n v="35.99"/>
    <n v="35.99"/>
    <n v="35.99"/>
    <n v="35.99"/>
    <s v="Brasil + Moda &amp; Casa + VGF2"/>
    <s v="Bronze + Moda &amp; Casa + VGF2"/>
    <s v="Prata + Moda &amp; Casa + VGF2"/>
    <s v="Ouro + Moda &amp; Casa + VGF2"/>
    <s v="Estrela + Moda &amp; Casa + VGF2"/>
    <n v="15"/>
    <n v="15"/>
    <n v="15"/>
    <n v="15"/>
    <n v="15"/>
    <n v="42.19"/>
    <n v="42.19"/>
    <n v="42.19"/>
    <n v="42.19"/>
    <n v="42.19"/>
    <n v="0"/>
    <n v="0"/>
    <n v="0"/>
    <n v="0"/>
    <n v="0"/>
    <n v="30.5915"/>
    <n v="30.5915"/>
    <n v="30.5915"/>
    <n v="30.5915"/>
    <n v="30.5915"/>
    <n v="0"/>
    <n v="0"/>
    <n v="0"/>
    <n v="0"/>
    <n v="0"/>
    <n v="0"/>
    <n v="100"/>
    <n v="100"/>
    <n v="100"/>
    <n v="100"/>
  </r>
  <r>
    <n v="593851"/>
    <x v="110"/>
    <n v="20180312"/>
    <m/>
    <s v="COLOR"/>
    <x v="503"/>
    <s v="COLOR TREND GLIMMERSTICK"/>
    <n v="1198883"/>
    <x v="110"/>
    <n v="1"/>
    <s v="IN-LINE (EXCL NR)"/>
    <s v="PACK PRICE - MARKETING SET"/>
    <n v="0.54369999999999996"/>
    <m/>
    <n v="1.171"/>
    <m/>
    <m/>
    <n v="6.5"/>
    <n v="13.99"/>
    <n v="3830"/>
    <n v="3830"/>
    <n v="55"/>
    <s v="WORK IN PROGRESS"/>
    <n v="134733833"/>
    <s v="NO INCENTIVE"/>
    <s v="N"/>
    <s v="N"/>
    <s v="N"/>
    <s v="N"/>
    <x v="1"/>
    <n v="135565613"/>
    <n v="28"/>
    <n v="32"/>
    <n v="20230306"/>
    <s v="NET ITEM"/>
    <n v="15"/>
    <s v="Y"/>
    <s v="Tech rep lvl + ExceÃ§Ã£o + VGF2"/>
    <s v="FULL PAYMENT"/>
    <m/>
    <n v="13535.4115"/>
    <n v="9050.4814999999999"/>
    <n v="82.76"/>
    <m/>
    <s v="LINER MECHANIC"/>
    <s v="LINER"/>
    <s v="EYE COLOR"/>
    <s v="FEMALE"/>
    <s v="COLOR TREND"/>
    <s v="COLOR TREND"/>
    <n v="1"/>
    <n v="100"/>
    <n v="100"/>
    <s v="N"/>
    <s v="N"/>
    <n v="40066"/>
    <n v="1"/>
    <s v="N"/>
    <m/>
    <m/>
    <m/>
    <m/>
    <m/>
    <m/>
    <m/>
    <m/>
    <s v="N"/>
    <m/>
    <m/>
    <n v="135565590"/>
    <x v="30"/>
    <m/>
    <n v="54"/>
    <s v="RELACIONAMENTO 6 - EVENTO VERAO"/>
    <s v="N"/>
    <m/>
    <s v="N"/>
    <s v="N"/>
    <n v="20230306"/>
    <m/>
    <n v="134733833"/>
    <s v="MIXED"/>
    <s v="Tech rep lvl"/>
    <s v="ExceÃ§Ã£o"/>
    <n v="1"/>
    <m/>
    <n v="0"/>
    <n v="0"/>
    <n v="100"/>
    <n v="135565612"/>
    <n v="999"/>
    <n v="4"/>
    <x v="25"/>
    <x v="34"/>
    <n v="0.54369999999999996"/>
    <n v="0.54369999999999996"/>
    <n v="0.54369999999999996"/>
    <n v="0.54369999999999996"/>
    <n v="0.54369999999999996"/>
    <n v="6.5"/>
    <n v="6.5"/>
    <n v="6.5"/>
    <n v="6.5"/>
    <n v="6.5"/>
    <s v="Brasil + ExceÃ§Ã£o + VGF2"/>
    <s v="Bronze + ExceÃ§Ã£o + VGF2"/>
    <s v="Prata + ExceÃ§Ã£o + VGF2"/>
    <s v="Ouro + ExceÃ§Ã£o + VGF2"/>
    <s v="Estrela + ExceÃ§Ã£o + VGF2"/>
    <n v="0"/>
    <n v="0"/>
    <n v="0"/>
    <n v="0"/>
    <n v="0"/>
    <n v="83.92"/>
    <n v="83.92"/>
    <n v="83.92"/>
    <n v="83.92"/>
    <n v="83.92"/>
    <n v="0"/>
    <n v="0"/>
    <n v="0"/>
    <n v="0"/>
    <n v="0"/>
    <n v="6.5"/>
    <n v="6.5"/>
    <n v="6.5"/>
    <n v="6.5"/>
    <n v="6.5"/>
    <n v="5.99"/>
    <n v="5.99"/>
    <n v="5.99"/>
    <n v="5.99"/>
    <n v="5.99"/>
    <n v="47"/>
    <n v="52"/>
    <n v="52"/>
    <n v="52"/>
    <n v="52"/>
  </r>
  <r>
    <n v="598904"/>
    <x v="46"/>
    <n v="20190318"/>
    <m/>
    <s v="BODY"/>
    <x v="503"/>
    <s v="AC SUN FACE AND BODY SPF 50 VWR WITH FRAGRANCE 120ML (LATAM)"/>
    <n v="1200744"/>
    <x v="46"/>
    <n v="1"/>
    <s v="IN-LINE (EXCL NR)"/>
    <s v="PACK PRICE - MARKETING SET"/>
    <n v="0.70140000000000002"/>
    <m/>
    <n v="5.7709999999999999"/>
    <m/>
    <m/>
    <n v="25"/>
    <n v="42.99"/>
    <n v="3830"/>
    <n v="3830"/>
    <n v="55"/>
    <s v="WORK IN PROGRESS"/>
    <n v="134733833"/>
    <s v="NO INCENTIVE"/>
    <s v="N"/>
    <s v="N"/>
    <s v="N"/>
    <s v="N"/>
    <x v="1"/>
    <n v="135565600"/>
    <n v="28"/>
    <n v="32"/>
    <n v="20230306"/>
    <s v="NET ITEM"/>
    <n v="15"/>
    <s v="Y"/>
    <s v="Tech rep lvl + ExceÃ§Ã£o + VGF2"/>
    <s v="FULL PAYMENT"/>
    <m/>
    <n v="67159.05"/>
    <n v="45056.12"/>
    <n v="73.45"/>
    <m/>
    <s v="SUNSCREEN LOTION"/>
    <s v="SUNSCREEN"/>
    <s v="SUN CARE"/>
    <s v="UNISEX"/>
    <s v="AVON CARE FRANCHISE"/>
    <s v="AVON CARE SUN+"/>
    <n v="1"/>
    <n v="100"/>
    <n v="100"/>
    <s v="N"/>
    <s v="N"/>
    <n v="40771"/>
    <n v="1"/>
    <s v="N"/>
    <m/>
    <m/>
    <m/>
    <m/>
    <m/>
    <m/>
    <m/>
    <m/>
    <s v="N"/>
    <m/>
    <m/>
    <n v="135565590"/>
    <x v="30"/>
    <m/>
    <n v="54"/>
    <s v="RELACIONAMENTO 6 - EVENTO VERAO"/>
    <s v="N"/>
    <m/>
    <s v="N"/>
    <s v="N"/>
    <n v="20230306"/>
    <m/>
    <n v="134733833"/>
    <s v="MIXED"/>
    <s v="Tech rep lvl"/>
    <s v="ExceÃ§Ã£o"/>
    <n v="1"/>
    <m/>
    <n v="0"/>
    <n v="0"/>
    <n v="100"/>
    <n v="135565599"/>
    <n v="999"/>
    <n v="4"/>
    <x v="25"/>
    <x v="34"/>
    <n v="0.70140000000000002"/>
    <n v="0.70140000000000002"/>
    <n v="0.70140000000000002"/>
    <n v="0.70140000000000002"/>
    <n v="0.70140000000000002"/>
    <n v="25"/>
    <n v="25"/>
    <n v="25"/>
    <n v="25"/>
    <n v="25"/>
    <s v="Brasil + ExceÃ§Ã£o + VGF2"/>
    <s v="Bronze + ExceÃ§Ã£o + VGF2"/>
    <s v="Prata + ExceÃ§Ã£o + VGF2"/>
    <s v="Ouro + ExceÃ§Ã£o + VGF2"/>
    <s v="Estrela + ExceÃ§Ã£o + VGF2"/>
    <n v="0"/>
    <n v="0"/>
    <n v="0"/>
    <n v="0"/>
    <n v="0"/>
    <n v="42.57"/>
    <n v="42.57"/>
    <n v="42.57"/>
    <n v="42.57"/>
    <n v="42.57"/>
    <n v="0"/>
    <n v="0"/>
    <n v="0"/>
    <n v="0"/>
    <n v="0"/>
    <n v="25"/>
    <n v="25"/>
    <n v="25"/>
    <n v="25"/>
    <n v="25"/>
    <n v="5.99"/>
    <n v="5.99"/>
    <n v="5.99"/>
    <n v="5.99"/>
    <n v="5.99"/>
    <n v="19"/>
    <n v="80"/>
    <n v="80"/>
    <n v="80"/>
    <n v="80"/>
  </r>
  <r>
    <n v="606650"/>
    <x v="45"/>
    <n v="20190303"/>
    <m/>
    <s v="BODY"/>
    <x v="503"/>
    <s v="SSS SOFT AND .SMOOTH MOISTURING COMPLEX HAIR REMOVAL CREAM BODY"/>
    <n v="1187634"/>
    <x v="45"/>
    <n v="1"/>
    <s v="IN-LINE (EXCL NR)"/>
    <s v="PACK PRICE - MARKETING SET"/>
    <n v="0.54369999999999996"/>
    <m/>
    <n v="3.0310000000000001"/>
    <m/>
    <m/>
    <n v="17"/>
    <n v="34.99"/>
    <n v="3830"/>
    <n v="3830"/>
    <n v="55"/>
    <s v="WORK IN PROGRESS"/>
    <n v="134733833"/>
    <s v="NO INCENTIVE"/>
    <s v="N"/>
    <s v="N"/>
    <s v="N"/>
    <s v="N"/>
    <x v="1"/>
    <n v="135565592"/>
    <n v="28"/>
    <n v="32"/>
    <n v="20230306"/>
    <s v="NET ITEM"/>
    <n v="15"/>
    <s v="Y"/>
    <s v="Tech rep lvl + ExceÃ§Ã£o + VGF2"/>
    <s v="FULL PAYMENT"/>
    <m/>
    <n v="35400.307000000001"/>
    <n v="23791.577000000001"/>
    <n v="75.75"/>
    <m/>
    <s v="DEPILATORY CREAM"/>
    <s v="DEPILATORY"/>
    <s v="DEPILATORY"/>
    <s v="FEMALE"/>
    <s v="SKIN SO SOFT"/>
    <s v="SSS DEPILATORIES"/>
    <n v="1"/>
    <n v="100"/>
    <n v="100"/>
    <s v="N"/>
    <s v="N"/>
    <n v="41588"/>
    <n v="1"/>
    <s v="N"/>
    <m/>
    <m/>
    <m/>
    <m/>
    <m/>
    <m/>
    <m/>
    <m/>
    <s v="N"/>
    <m/>
    <m/>
    <n v="135565590"/>
    <x v="30"/>
    <m/>
    <n v="54"/>
    <s v="RELACIONAMENTO 6 - EVENTO VERAO"/>
    <s v="N"/>
    <m/>
    <s v="N"/>
    <s v="N"/>
    <n v="20230306"/>
    <m/>
    <n v="134733833"/>
    <s v="MIXED"/>
    <s v="Tech rep lvl"/>
    <s v="ExceÃ§Ã£o"/>
    <n v="1"/>
    <m/>
    <n v="0"/>
    <n v="0"/>
    <n v="100"/>
    <n v="135565591"/>
    <n v="999"/>
    <n v="4"/>
    <x v="25"/>
    <x v="34"/>
    <n v="0.54369999999999996"/>
    <n v="0.54369999999999996"/>
    <n v="0.54369999999999996"/>
    <n v="0.54369999999999996"/>
    <n v="0.54369999999999996"/>
    <n v="17"/>
    <n v="17"/>
    <n v="17"/>
    <n v="17"/>
    <n v="17"/>
    <s v="Brasil + ExceÃ§Ã£o + VGF2"/>
    <s v="Bronze + ExceÃ§Ã£o + VGF2"/>
    <s v="Prata + ExceÃ§Ã£o + VGF2"/>
    <s v="Ouro + ExceÃ§Ã£o + VGF2"/>
    <s v="Estrela + ExceÃ§Ã£o + VGF2"/>
    <n v="0"/>
    <n v="0"/>
    <n v="0"/>
    <n v="0"/>
    <n v="0"/>
    <n v="83.92"/>
    <n v="83.92"/>
    <n v="83.92"/>
    <n v="83.92"/>
    <n v="83.92"/>
    <n v="0"/>
    <n v="0"/>
    <n v="0"/>
    <n v="0"/>
    <n v="0"/>
    <n v="17"/>
    <n v="17"/>
    <n v="17"/>
    <n v="17"/>
    <n v="17"/>
    <n v="5.99"/>
    <n v="5.99"/>
    <n v="5.99"/>
    <n v="5.99"/>
    <n v="5.99"/>
    <n v="26"/>
    <n v="73"/>
    <n v="73"/>
    <n v="73"/>
    <n v="73"/>
  </r>
  <r>
    <n v="623090"/>
    <x v="904"/>
    <n v="20210305"/>
    <m/>
    <s v="TOILETRIES"/>
    <x v="503"/>
    <s v="AT ARGCAMELIASERUM LATAM90ML2020"/>
    <n v="1221402"/>
    <x v="904"/>
    <n v="1"/>
    <s v="IN-LINE (EXCL NR)"/>
    <s v="PACK PRICE - MARKETING SET"/>
    <n v="0.54369999999999996"/>
    <m/>
    <n v="3.8610000000000002"/>
    <m/>
    <m/>
    <n v="22.5"/>
    <n v="33.99"/>
    <n v="3830"/>
    <n v="3830"/>
    <n v="55"/>
    <s v="WORK IN PROGRESS"/>
    <n v="134733833"/>
    <s v="NO INCENTIVE"/>
    <s v="N"/>
    <s v="N"/>
    <s v="N"/>
    <s v="N"/>
    <x v="1"/>
    <n v="135565598"/>
    <n v="28"/>
    <n v="32"/>
    <n v="20230306"/>
    <s v="NET ITEM"/>
    <n v="15"/>
    <s v="Y"/>
    <s v="Tech rep lvl + ExceÃ§Ã£o + VGF2"/>
    <s v="FULL PAYMENT"/>
    <m/>
    <n v="46853.347500000003"/>
    <n v="32065.717499999999"/>
    <n v="79.11"/>
    <m/>
    <s v="TREATMENT SERUM"/>
    <s v="SERUM"/>
    <s v="HAIR TREATMENT"/>
    <s v="FEMALE"/>
    <s v="ADVANCE-TECHNIQUES"/>
    <s v="MOISTURE"/>
    <n v="1"/>
    <n v="100"/>
    <n v="100"/>
    <s v="N"/>
    <s v="N"/>
    <n v="43180"/>
    <n v="1"/>
    <s v="N"/>
    <m/>
    <m/>
    <m/>
    <m/>
    <m/>
    <m/>
    <m/>
    <m/>
    <s v="N"/>
    <m/>
    <m/>
    <n v="135565590"/>
    <x v="30"/>
    <m/>
    <n v="54"/>
    <s v="RELACIONAMENTO 6 - EVENTO VERAO"/>
    <s v="N"/>
    <m/>
    <s v="N"/>
    <s v="N"/>
    <n v="20230306"/>
    <m/>
    <n v="134733833"/>
    <s v="MIXED"/>
    <s v="Tech rep lvl"/>
    <s v="ExceÃ§Ã£o"/>
    <n v="1"/>
    <m/>
    <n v="0"/>
    <n v="0"/>
    <n v="100"/>
    <n v="135565597"/>
    <n v="999"/>
    <n v="4"/>
    <x v="25"/>
    <x v="34"/>
    <n v="0.54369999999999996"/>
    <n v="0.54369999999999996"/>
    <n v="0.54369999999999996"/>
    <n v="0.54369999999999996"/>
    <n v="0.54369999999999996"/>
    <n v="22.5"/>
    <n v="22.5"/>
    <n v="22.5"/>
    <n v="22.5"/>
    <n v="22.5"/>
    <s v="Brasil + ExceÃ§Ã£o + VGF2"/>
    <s v="Bronze + ExceÃ§Ã£o + VGF2"/>
    <s v="Prata + ExceÃ§Ã£o + VGF2"/>
    <s v="Ouro + ExceÃ§Ã£o + VGF2"/>
    <s v="Estrela + ExceÃ§Ã£o + VGF2"/>
    <n v="0"/>
    <n v="0"/>
    <n v="0"/>
    <n v="0"/>
    <n v="0"/>
    <n v="83.92"/>
    <n v="83.92"/>
    <n v="83.92"/>
    <n v="83.92"/>
    <n v="83.92"/>
    <n v="0"/>
    <n v="0"/>
    <n v="0"/>
    <n v="0"/>
    <n v="0"/>
    <n v="22.5"/>
    <n v="22.5"/>
    <n v="22.5"/>
    <n v="22.5"/>
    <n v="22.5"/>
    <n v="11.49"/>
    <n v="11.49"/>
    <n v="11.49"/>
    <n v="11.49"/>
    <n v="11.49"/>
    <n v="33"/>
    <n v="66"/>
    <n v="66"/>
    <n v="66"/>
    <n v="66"/>
  </r>
  <r>
    <n v="626540"/>
    <x v="142"/>
    <n v="20210317"/>
    <m/>
    <s v="COLOR"/>
    <x v="503"/>
    <s v="COLOR TREND SUPER LOOONG LENGTHENING MASCARA"/>
    <n v="1223381"/>
    <x v="142"/>
    <n v="1"/>
    <s v="IN-LINE (EXCL NR)"/>
    <s v="PACK PRICE - MARKETING SET"/>
    <n v="0.54369999999999996"/>
    <m/>
    <n v="2.028"/>
    <m/>
    <m/>
    <n v="11.8"/>
    <n v="21.99"/>
    <n v="3830"/>
    <n v="3830"/>
    <n v="55"/>
    <s v="WORK IN PROGRESS"/>
    <n v="134733833"/>
    <s v="NO INCENTIVE"/>
    <s v="N"/>
    <s v="N"/>
    <s v="N"/>
    <s v="N"/>
    <x v="1"/>
    <n v="135565611"/>
    <n v="28"/>
    <n v="32"/>
    <n v="20230306"/>
    <s v="NET ITEM"/>
    <n v="15"/>
    <s v="Y"/>
    <s v="Tech rep lvl + ExceÃ§Ã£o + VGF2"/>
    <s v="FULL PAYMENT"/>
    <m/>
    <n v="24571.977800000001"/>
    <n v="16804.737799999999"/>
    <n v="77.38"/>
    <m/>
    <s v="MASCARA"/>
    <s v="MASCARA"/>
    <s v="EYE COLOR"/>
    <s v="FEMALE"/>
    <s v="COLOR TREND"/>
    <s v="COLOR TREND"/>
    <n v="1"/>
    <n v="100"/>
    <n v="100"/>
    <s v="N"/>
    <s v="N"/>
    <n v="40081"/>
    <n v="1"/>
    <s v="N"/>
    <m/>
    <m/>
    <m/>
    <m/>
    <m/>
    <m/>
    <m/>
    <m/>
    <s v="N"/>
    <m/>
    <m/>
    <n v="135565590"/>
    <x v="30"/>
    <m/>
    <n v="54"/>
    <s v="RELACIONAMENTO 6 - EVENTO VERAO"/>
    <s v="N"/>
    <m/>
    <s v="N"/>
    <s v="N"/>
    <n v="20230306"/>
    <m/>
    <n v="134733833"/>
    <s v="MIXED"/>
    <s v="Tech rep lvl"/>
    <s v="ExceÃ§Ã£o"/>
    <n v="1"/>
    <m/>
    <n v="0"/>
    <n v="0"/>
    <n v="100"/>
    <n v="135565610"/>
    <n v="999"/>
    <n v="4"/>
    <x v="25"/>
    <x v="34"/>
    <n v="0.54369999999999996"/>
    <n v="0.54369999999999996"/>
    <n v="0.54369999999999996"/>
    <n v="0.54369999999999996"/>
    <n v="0.54369999999999996"/>
    <n v="11.8"/>
    <n v="11.8"/>
    <n v="11.8"/>
    <n v="11.8"/>
    <n v="11.8"/>
    <s v="Brasil + ExceÃ§Ã£o + VGF2"/>
    <s v="Bronze + ExceÃ§Ã£o + VGF2"/>
    <s v="Prata + ExceÃ§Ã£o + VGF2"/>
    <s v="Ouro + ExceÃ§Ã£o + VGF2"/>
    <s v="Estrela + ExceÃ§Ã£o + VGF2"/>
    <n v="0"/>
    <n v="0"/>
    <n v="0"/>
    <n v="0"/>
    <n v="0"/>
    <n v="83.92"/>
    <n v="83.92"/>
    <n v="83.92"/>
    <n v="83.92"/>
    <n v="83.92"/>
    <n v="0"/>
    <n v="0"/>
    <n v="0"/>
    <n v="0"/>
    <n v="0"/>
    <n v="11.8"/>
    <n v="11.8"/>
    <n v="11.8"/>
    <n v="11.8"/>
    <n v="11.8"/>
    <n v="4.6900000000000004"/>
    <n v="4.6900000000000004"/>
    <n v="4.6900000000000004"/>
    <n v="4.6900000000000004"/>
    <n v="4.6900000000000004"/>
    <n v="28"/>
    <n v="71"/>
    <n v="71"/>
    <n v="71"/>
    <n v="71"/>
  </r>
  <r>
    <n v="633282"/>
    <x v="361"/>
    <n v="20220306"/>
    <m/>
    <s v="COLOR"/>
    <x v="503"/>
    <s v="AVON COLOR TREND NAIL ENAMEL"/>
    <n v="1226596"/>
    <x v="361"/>
    <n v="1"/>
    <s v="IN-LINE (EXCL NR)"/>
    <s v="PACK PRICE - MARKETING SET"/>
    <n v="0.54369999999999996"/>
    <m/>
    <n v="0.85099999999999998"/>
    <m/>
    <m/>
    <n v="4.8499999999999996"/>
    <n v="6.49"/>
    <n v="3830"/>
    <n v="3830"/>
    <n v="55"/>
    <s v="WORK IN PROGRESS"/>
    <n v="134733833"/>
    <s v="NO INCENTIVE"/>
    <s v="N"/>
    <s v="N"/>
    <s v="N"/>
    <s v="N"/>
    <x v="1"/>
    <n v="135565620"/>
    <n v="28"/>
    <n v="32"/>
    <n v="20230306"/>
    <s v="NET ITEM"/>
    <n v="15"/>
    <s v="Y"/>
    <s v="Tech rep lvl + ExceÃ§Ã£o + VGF2"/>
    <s v="FULL PAYMENT"/>
    <m/>
    <n v="10099.499400000001"/>
    <n v="6840.1693999999998"/>
    <n v="67.86"/>
    <m/>
    <s v="NAIL ENAMEL"/>
    <s v="NAIL ENAMEL/TINT"/>
    <s v="NAIL COLOR"/>
    <s v="FEMALE"/>
    <s v="COLOR TREND"/>
    <s v="COLOR TREND"/>
    <n v="1"/>
    <n v="100"/>
    <n v="100"/>
    <s v="N"/>
    <s v="N"/>
    <n v="40602"/>
    <n v="1"/>
    <s v="N"/>
    <s v="HIT"/>
    <n v="4.2"/>
    <n v="4.49"/>
    <n v="5.09"/>
    <m/>
    <m/>
    <m/>
    <m/>
    <s v="N"/>
    <m/>
    <m/>
    <n v="135565590"/>
    <x v="30"/>
    <m/>
    <n v="54"/>
    <s v="RELACIONAMENTO 6 - EVENTO VERAO"/>
    <s v="N"/>
    <m/>
    <s v="N"/>
    <s v="N"/>
    <n v="20230306"/>
    <m/>
    <n v="134733833"/>
    <s v="MIXED"/>
    <s v="Tech rep lvl"/>
    <s v="ExceÃ§Ã£o"/>
    <n v="1"/>
    <m/>
    <n v="0"/>
    <n v="0"/>
    <n v="100"/>
    <n v="135565619"/>
    <n v="999"/>
    <n v="4"/>
    <x v="25"/>
    <x v="34"/>
    <n v="0.54369999999999996"/>
    <n v="0.54369999999999996"/>
    <n v="0.54369999999999996"/>
    <n v="0.54369999999999996"/>
    <n v="0.54369999999999996"/>
    <n v="4.8499999999999996"/>
    <n v="4.8499999999999996"/>
    <n v="4.8499999999999996"/>
    <n v="4.8499999999999996"/>
    <n v="4.8499999999999996"/>
    <s v="Brasil + ExceÃ§Ã£o + VGF2"/>
    <s v="Bronze + ExceÃ§Ã£o + VGF2"/>
    <s v="Prata + ExceÃ§Ã£o + VGF2"/>
    <s v="Ouro + ExceÃ§Ã£o + VGF2"/>
    <s v="Estrela + ExceÃ§Ã£o + VGF2"/>
    <n v="0"/>
    <n v="0"/>
    <n v="0"/>
    <n v="0"/>
    <n v="0"/>
    <n v="83.92"/>
    <n v="83.92"/>
    <n v="83.92"/>
    <n v="83.92"/>
    <n v="83.92"/>
    <n v="0"/>
    <n v="0"/>
    <n v="0"/>
    <n v="0"/>
    <n v="0"/>
    <n v="4.8499999999999996"/>
    <n v="4.8499999999999996"/>
    <n v="4.8499999999999996"/>
    <n v="4.8499999999999996"/>
    <n v="4.8499999999999996"/>
    <n v="0.02"/>
    <n v="0.02"/>
    <n v="0.02"/>
    <n v="0.02"/>
    <n v="0.02"/>
    <n v="0"/>
    <n v="99"/>
    <n v="99"/>
    <n v="99"/>
    <n v="99"/>
  </r>
  <r>
    <n v="633313"/>
    <x v="371"/>
    <n v="20220306"/>
    <m/>
    <s v="COLOR"/>
    <x v="503"/>
    <s v="AVON COLOR TREND NAIL ENAMEL"/>
    <n v="1226596"/>
    <x v="371"/>
    <n v="1"/>
    <s v="IN-LINE (EXCL NR)"/>
    <s v="PACK PRICE - MARKETING SET"/>
    <n v="0.54369999999999996"/>
    <m/>
    <n v="0.85699999999999998"/>
    <m/>
    <m/>
    <n v="4.8499999999999996"/>
    <n v="6.49"/>
    <n v="3830"/>
    <n v="3830"/>
    <n v="55"/>
    <s v="WORK IN PROGRESS"/>
    <n v="134733833"/>
    <s v="NO INCENTIVE"/>
    <s v="N"/>
    <s v="N"/>
    <s v="N"/>
    <s v="N"/>
    <x v="1"/>
    <n v="135565605"/>
    <n v="28"/>
    <n v="32"/>
    <n v="20230306"/>
    <s v="NET ITEM"/>
    <n v="15"/>
    <s v="Y"/>
    <s v="Tech rep lvl + ExceÃ§Ã£o + VGF2"/>
    <s v="FULL PAYMENT"/>
    <m/>
    <n v="10099.499400000001"/>
    <n v="6817.1893"/>
    <n v="67.63"/>
    <m/>
    <s v="NAIL ENAMEL"/>
    <s v="NAIL ENAMEL/TINT"/>
    <s v="NAIL COLOR"/>
    <s v="FEMALE"/>
    <s v="COLOR TREND"/>
    <s v="COLOR TREND"/>
    <n v="1"/>
    <n v="100"/>
    <n v="100"/>
    <s v="N"/>
    <s v="N"/>
    <n v="40682"/>
    <n v="1"/>
    <s v="N"/>
    <s v="HIT"/>
    <n v="4.2"/>
    <n v="4.49"/>
    <n v="5.09"/>
    <m/>
    <m/>
    <m/>
    <m/>
    <s v="N"/>
    <m/>
    <m/>
    <n v="135565590"/>
    <x v="30"/>
    <m/>
    <n v="54"/>
    <s v="RELACIONAMENTO 6 - EVENTO VERAO"/>
    <s v="N"/>
    <m/>
    <s v="N"/>
    <s v="N"/>
    <n v="20230306"/>
    <m/>
    <n v="134733833"/>
    <s v="MIXED"/>
    <s v="Tech rep lvl"/>
    <s v="ExceÃ§Ã£o"/>
    <n v="1"/>
    <m/>
    <n v="0"/>
    <n v="0"/>
    <n v="100"/>
    <n v="135565603"/>
    <n v="999"/>
    <n v="4"/>
    <x v="25"/>
    <x v="34"/>
    <n v="0.54369999999999996"/>
    <n v="0.54369999999999996"/>
    <n v="0.54369999999999996"/>
    <n v="0.54369999999999996"/>
    <n v="0.54369999999999996"/>
    <n v="4.8499999999999996"/>
    <n v="4.8499999999999996"/>
    <n v="4.8499999999999996"/>
    <n v="4.8499999999999996"/>
    <n v="4.8499999999999996"/>
    <s v="Brasil + ExceÃ§Ã£o + VGF2"/>
    <s v="Bronze + ExceÃ§Ã£o + VGF2"/>
    <s v="Prata + ExceÃ§Ã£o + VGF2"/>
    <s v="Ouro + ExceÃ§Ã£o + VGF2"/>
    <s v="Estrela + ExceÃ§Ã£o + VGF2"/>
    <n v="0"/>
    <n v="0"/>
    <n v="0"/>
    <n v="0"/>
    <n v="0"/>
    <n v="83.92"/>
    <n v="83.92"/>
    <n v="83.92"/>
    <n v="83.92"/>
    <n v="83.92"/>
    <n v="0"/>
    <n v="0"/>
    <n v="0"/>
    <n v="0"/>
    <n v="0"/>
    <n v="4.8499999999999996"/>
    <n v="4.8499999999999996"/>
    <n v="4.8499999999999996"/>
    <n v="4.8499999999999996"/>
    <n v="4.8499999999999996"/>
    <n v="0.02"/>
    <n v="0.02"/>
    <n v="0.02"/>
    <n v="0.02"/>
    <n v="0.02"/>
    <n v="0"/>
    <n v="99"/>
    <n v="99"/>
    <n v="99"/>
    <n v="99"/>
  </r>
  <r>
    <n v="635558"/>
    <x v="458"/>
    <n v="20220317"/>
    <m/>
    <s v="BODY"/>
    <x v="503"/>
    <s v="AVON CARE SUN REFRESHING GEL"/>
    <n v="1229476"/>
    <x v="458"/>
    <n v="1"/>
    <s v="IN-LINE (EXCL NR)"/>
    <s v="PACK PRICE - MARKETING SET"/>
    <n v="0.54369999999999996"/>
    <m/>
    <n v="3.214"/>
    <m/>
    <m/>
    <n v="18"/>
    <n v="30.99"/>
    <n v="3830"/>
    <n v="3830"/>
    <n v="55"/>
    <s v="WORK IN PROGRESS"/>
    <n v="134733833"/>
    <s v="NO INCENTIVE"/>
    <s v="N"/>
    <s v="Y"/>
    <s v="N"/>
    <s v="N"/>
    <x v="1"/>
    <n v="135565602"/>
    <n v="28"/>
    <n v="32"/>
    <n v="20230306"/>
    <s v="NET ITEM"/>
    <n v="15"/>
    <s v="Y"/>
    <s v="Tech rep lvl + ExceÃ§Ã£o + VGF2"/>
    <s v="FULL PAYMENT"/>
    <m/>
    <n v="37482.678"/>
    <n v="25173.058000000001"/>
    <n v="80.92"/>
    <m/>
    <s v="AFTER SUN GEL"/>
    <s v="AFTER SUN"/>
    <s v="SUN CARE"/>
    <s v="UNISEX"/>
    <s v="AVON CARE FRANCHISE"/>
    <s v="AVON CARE SUN+"/>
    <n v="1"/>
    <n v="100"/>
    <n v="100"/>
    <s v="N"/>
    <s v="N"/>
    <n v="41366"/>
    <n v="1"/>
    <s v="N"/>
    <m/>
    <m/>
    <m/>
    <m/>
    <m/>
    <m/>
    <m/>
    <m/>
    <s v="N"/>
    <m/>
    <m/>
    <n v="135565590"/>
    <x v="30"/>
    <m/>
    <n v="54"/>
    <s v="RELACIONAMENTO 6 - EVENTO VERAO"/>
    <s v="N"/>
    <m/>
    <s v="N"/>
    <s v="N"/>
    <n v="20230306"/>
    <m/>
    <n v="134733833"/>
    <s v="MIXED"/>
    <s v="Tech rep lvl"/>
    <s v="ExceÃ§Ã£o"/>
    <n v="1"/>
    <m/>
    <n v="0"/>
    <n v="0"/>
    <n v="100"/>
    <n v="135565601"/>
    <n v="999"/>
    <n v="4"/>
    <x v="25"/>
    <x v="34"/>
    <n v="0.54369999999999996"/>
    <n v="0.54369999999999996"/>
    <n v="0.54369999999999996"/>
    <n v="0.54369999999999996"/>
    <n v="0.54369999999999996"/>
    <n v="18"/>
    <n v="18"/>
    <n v="18"/>
    <n v="18"/>
    <n v="18"/>
    <s v="Brasil + ExceÃ§Ã£o + VGF2"/>
    <s v="Bronze + ExceÃ§Ã£o + VGF2"/>
    <s v="Prata + ExceÃ§Ã£o + VGF2"/>
    <s v="Ouro + ExceÃ§Ã£o + VGF2"/>
    <s v="Estrela + ExceÃ§Ã£o + VGF2"/>
    <n v="0"/>
    <n v="0"/>
    <n v="0"/>
    <n v="0"/>
    <n v="0"/>
    <n v="83.92"/>
    <n v="83.92"/>
    <n v="83.92"/>
    <n v="83.92"/>
    <n v="83.92"/>
    <n v="0"/>
    <n v="0"/>
    <n v="0"/>
    <n v="0"/>
    <n v="0"/>
    <n v="18"/>
    <n v="18"/>
    <n v="18"/>
    <n v="18"/>
    <n v="18"/>
    <n v="12.99"/>
    <n v="12.99"/>
    <n v="12.99"/>
    <n v="12.99"/>
    <n v="12.99"/>
    <n v="41"/>
    <n v="58"/>
    <n v="58"/>
    <n v="58"/>
    <n v="58"/>
  </r>
  <r>
    <n v="635595"/>
    <x v="922"/>
    <n v="20220318"/>
    <m/>
    <s v="FRAGRANCE"/>
    <x v="503"/>
    <s v="REFRESCANTES FLOR DE LARANJEIRA E ACEROLA BODY SPLASH"/>
    <n v="1229482"/>
    <x v="922"/>
    <n v="1"/>
    <s v="IN-LINE (EXCL NR)"/>
    <s v="PACK PRICE - MARKETING SET"/>
    <n v="0.68589999999999995"/>
    <m/>
    <n v="3.0819999999999999"/>
    <m/>
    <m/>
    <n v="13.5"/>
    <n v="25.99"/>
    <n v="3830"/>
    <n v="3830"/>
    <n v="55"/>
    <s v="WORK IN PROGRESS"/>
    <n v="134733833"/>
    <s v="NO INCENTIVE"/>
    <s v="N"/>
    <s v="N"/>
    <s v="N"/>
    <s v="N"/>
    <x v="1"/>
    <n v="135565596"/>
    <n v="28"/>
    <n v="32"/>
    <n v="20230306"/>
    <s v="NET ITEM"/>
    <n v="15"/>
    <s v="Y"/>
    <s v="Tech rep lvl + ExceÃ§Ã£o + VGF2"/>
    <s v="FULL PAYMENT"/>
    <m/>
    <n v="35464.459499999997"/>
    <n v="23660.3995"/>
    <n v="82.71"/>
    <m/>
    <s v="BODY SPLASH"/>
    <s v="BODY SPRAY/SPLASH"/>
    <s v="FRAGRANCE JUICES"/>
    <s v="FEMALE"/>
    <s v="AQUAVIBE"/>
    <s v="REFRESCANTE"/>
    <n v="1"/>
    <n v="100"/>
    <n v="100"/>
    <s v="N"/>
    <s v="N"/>
    <n v="41382"/>
    <n v="1"/>
    <s v="N"/>
    <m/>
    <m/>
    <m/>
    <m/>
    <m/>
    <m/>
    <m/>
    <m/>
    <s v="N"/>
    <m/>
    <m/>
    <n v="135565590"/>
    <x v="30"/>
    <m/>
    <n v="54"/>
    <s v="RELACIONAMENTO 6 - EVENTO VERAO"/>
    <s v="N"/>
    <m/>
    <s v="N"/>
    <s v="N"/>
    <n v="20230306"/>
    <m/>
    <n v="134733833"/>
    <s v="MIXED"/>
    <s v="Tech rep lvl"/>
    <s v="ExceÃ§Ã£o"/>
    <n v="1"/>
    <m/>
    <n v="0"/>
    <n v="0"/>
    <n v="100"/>
    <n v="135565595"/>
    <n v="999"/>
    <n v="4"/>
    <x v="25"/>
    <x v="34"/>
    <n v="0.68589999999999995"/>
    <n v="0.68589999999999995"/>
    <n v="0.68589999999999995"/>
    <n v="0.68589999999999995"/>
    <n v="0.68589999999999995"/>
    <n v="13.5"/>
    <n v="13.5"/>
    <n v="13.5"/>
    <n v="13.5"/>
    <n v="13.5"/>
    <s v="Brasil + ExceÃ§Ã£o + VGF2"/>
    <s v="Bronze + ExceÃ§Ã£o + VGF2"/>
    <s v="Prata + ExceÃ§Ã£o + VGF2"/>
    <s v="Ouro + ExceÃ§Ã£o + VGF2"/>
    <s v="Estrela + ExceÃ§Ã£o + VGF2"/>
    <n v="0"/>
    <n v="0"/>
    <n v="0"/>
    <n v="0"/>
    <n v="0"/>
    <n v="45.79"/>
    <n v="45.79"/>
    <n v="45.79"/>
    <n v="45.79"/>
    <n v="45.79"/>
    <n v="0"/>
    <n v="0"/>
    <n v="0"/>
    <n v="0"/>
    <n v="0"/>
    <n v="13.5"/>
    <n v="13.5"/>
    <n v="13.5"/>
    <n v="13.5"/>
    <n v="13.5"/>
    <n v="12.49"/>
    <n v="12.49"/>
    <n v="12.49"/>
    <n v="12.49"/>
    <n v="12.49"/>
    <n v="48"/>
    <n v="51"/>
    <n v="51"/>
    <n v="51"/>
    <n v="51"/>
  </r>
  <r>
    <n v="638763"/>
    <x v="96"/>
    <n v="20230306"/>
    <m/>
    <s v="COLOR"/>
    <x v="503"/>
    <s v="COLOR TREND KISS MATTE LIPSTICK"/>
    <n v="1228867"/>
    <x v="96"/>
    <n v="1"/>
    <s v="NEW COI"/>
    <s v="PACK PRICE - MARKETING SET"/>
    <n v="0.54369999999999996"/>
    <m/>
    <n v="1.89"/>
    <m/>
    <m/>
    <n v="11"/>
    <n v="18.989999999999998"/>
    <n v="3830"/>
    <n v="3830"/>
    <n v="55"/>
    <s v="WORK IN PROGRESS"/>
    <n v="134733833"/>
    <s v="NO INCENTIVE"/>
    <s v="N"/>
    <s v="N"/>
    <s v="N"/>
    <s v="N"/>
    <x v="1"/>
    <n v="135565594"/>
    <n v="28"/>
    <n v="32"/>
    <n v="20230306"/>
    <s v="NET ITEM"/>
    <n v="15"/>
    <s v="Y"/>
    <s v="Tech rep lvl + ExceÃ§Ã£o + VGF2"/>
    <s v="FULL PAYMENT"/>
    <m/>
    <n v="22906.080999999998"/>
    <n v="15667.380999999999"/>
    <n v="76.81"/>
    <m/>
    <s v="LIPSTICK"/>
    <s v="LIPSTICK"/>
    <s v="LIP COLOR"/>
    <s v="FEMALE"/>
    <s v="COLOR TREND"/>
    <s v="COLOR TREND"/>
    <n v="1"/>
    <n v="100"/>
    <n v="100"/>
    <s v="N"/>
    <s v="N"/>
    <n v="41200"/>
    <n v="1"/>
    <s v="N"/>
    <s v="RO"/>
    <n v="12.74"/>
    <n v="12.34"/>
    <n v="15"/>
    <m/>
    <m/>
    <m/>
    <m/>
    <s v="N"/>
    <m/>
    <m/>
    <n v="135565590"/>
    <x v="30"/>
    <m/>
    <n v="54"/>
    <s v="RELACIONAMENTO 6 - EVENTO VERAO"/>
    <s v="N"/>
    <m/>
    <s v="N"/>
    <s v="N"/>
    <n v="20230306"/>
    <m/>
    <n v="134733833"/>
    <s v="MIXED"/>
    <s v="Tech rep lvl"/>
    <s v="ExceÃ§Ã£o"/>
    <n v="1"/>
    <m/>
    <n v="0"/>
    <n v="0"/>
    <n v="100"/>
    <n v="135565593"/>
    <n v="999"/>
    <n v="4"/>
    <x v="25"/>
    <x v="34"/>
    <n v="0.54369999999999996"/>
    <n v="0.54369999999999996"/>
    <n v="0.54369999999999996"/>
    <n v="0.54369999999999996"/>
    <n v="0.54369999999999996"/>
    <n v="11"/>
    <n v="11"/>
    <n v="11"/>
    <n v="11"/>
    <n v="11"/>
    <s v="Brasil + ExceÃ§Ã£o + VGF2"/>
    <s v="Bronze + ExceÃ§Ã£o + VGF2"/>
    <s v="Prata + ExceÃ§Ã£o + VGF2"/>
    <s v="Ouro + ExceÃ§Ã£o + VGF2"/>
    <s v="Estrela + ExceÃ§Ã£o + VGF2"/>
    <n v="0"/>
    <n v="0"/>
    <n v="0"/>
    <n v="0"/>
    <n v="0"/>
    <n v="83.92"/>
    <n v="83.92"/>
    <n v="83.92"/>
    <n v="83.92"/>
    <n v="83.92"/>
    <n v="0"/>
    <n v="0"/>
    <n v="0"/>
    <n v="0"/>
    <n v="0"/>
    <n v="11"/>
    <n v="11"/>
    <n v="11"/>
    <n v="11"/>
    <n v="11"/>
    <n v="3.99"/>
    <n v="3.99"/>
    <n v="3.99"/>
    <n v="3.99"/>
    <n v="3.99"/>
    <n v="26"/>
    <n v="73"/>
    <n v="73"/>
    <n v="73"/>
    <n v="73"/>
  </r>
  <r>
    <n v="2296781"/>
    <x v="1249"/>
    <n v="20220304"/>
    <m/>
    <s v="HOUSEWARES"/>
    <x v="504"/>
    <s v="MARMITA ANDARES INVW BIO"/>
    <n v="5569568"/>
    <x v="1249"/>
    <n v="1"/>
    <s v="EXCESS"/>
    <s v="REGULAR PRICE"/>
    <n v="0.5978"/>
    <m/>
    <n v="7.6680000000000001"/>
    <m/>
    <m/>
    <n v="39.99"/>
    <n v="39.99"/>
    <n v="5236"/>
    <n v="5236"/>
    <n v="40"/>
    <s v="WORK IN PROGRESS"/>
    <n v="134734315"/>
    <s v="NO INCENTIVE"/>
    <s v="N"/>
    <s v="N"/>
    <s v="N"/>
    <s v="N"/>
    <x v="0"/>
    <n v="134734317"/>
    <n v="28"/>
    <n v="42"/>
    <n v="20230306"/>
    <s v="CUSTOMER"/>
    <n v="15"/>
    <s v="Y"/>
    <s v="Tech rep lvl + Moda &amp; Casa + VGF2"/>
    <s v="FULL PAYMENT"/>
    <m/>
    <n v="125171.93120000001"/>
    <n v="85022.283200000005"/>
    <n v="72.739999999999995"/>
    <m/>
    <s v="KITCHEN FOOD STORAGE"/>
    <s v="KITCHEN"/>
    <s v="FOOD STORAGE/CONTAINERS"/>
    <s v="UNISEX"/>
    <s v="INNOVAWARE"/>
    <s v="INNOVAWARE"/>
    <n v="0"/>
    <n v="50"/>
    <n v="100"/>
    <s v="N"/>
    <s v="N"/>
    <n v="80371"/>
    <m/>
    <s v="N"/>
    <m/>
    <m/>
    <m/>
    <m/>
    <m/>
    <m/>
    <m/>
    <m/>
    <s v="N"/>
    <m/>
    <m/>
    <m/>
    <x v="0"/>
    <m/>
    <n v="40"/>
    <s v="ESPACO GOURMET - HOUSE 9"/>
    <s v="N"/>
    <m/>
    <m/>
    <s v="N"/>
    <n v="20230306"/>
    <m/>
    <n v="134734315"/>
    <s v="MIXED"/>
    <s v="Tech rep lvl"/>
    <s v="Moda &amp; Casa"/>
    <n v="1"/>
    <m/>
    <n v="0"/>
    <n v="0"/>
    <n v="100"/>
    <n v="134734316"/>
    <n v="999"/>
    <n v="3"/>
    <x v="0"/>
    <x v="0"/>
    <n v="0.5978"/>
    <n v="0.5978"/>
    <n v="0.5978"/>
    <n v="0.5978"/>
    <n v="0.5978"/>
    <n v="39.99"/>
    <n v="39.99"/>
    <n v="39.99"/>
    <n v="39.99"/>
    <n v="39.99"/>
    <s v="Brasil + Moda &amp; Casa + VGF2"/>
    <s v="Bronze + Moda &amp; Casa + VGF2"/>
    <s v="Prata + Moda &amp; Casa + VGF2"/>
    <s v="Ouro + Moda &amp; Casa + VGF2"/>
    <s v="Estrela + Moda &amp; Casa + VGF2"/>
    <n v="15"/>
    <n v="15"/>
    <n v="15"/>
    <n v="15"/>
    <n v="15"/>
    <n v="42.19"/>
    <n v="42.19"/>
    <n v="42.19"/>
    <n v="42.19"/>
    <n v="42.19"/>
    <n v="0"/>
    <n v="0"/>
    <n v="0"/>
    <n v="0"/>
    <n v="0"/>
    <n v="33.991500000000002"/>
    <n v="33.991500000000002"/>
    <n v="33.991500000000002"/>
    <n v="33.991500000000002"/>
    <n v="33.991500000000002"/>
    <n v="0"/>
    <n v="0"/>
    <n v="0"/>
    <n v="0"/>
    <n v="0"/>
    <n v="0"/>
    <n v="100"/>
    <n v="100"/>
    <n v="100"/>
    <n v="100"/>
  </r>
  <r>
    <n v="2302395"/>
    <x v="1250"/>
    <n v="20220315"/>
    <m/>
    <s v="ACCESSORIES"/>
    <x v="505"/>
    <s v="BOLSA OUTONO INVERNO"/>
    <n v="5591136"/>
    <x v="1250"/>
    <n v="1"/>
    <s v="EXCESS"/>
    <s v="CROSS-OUT"/>
    <n v="0.53759999999999997"/>
    <m/>
    <n v="24.925000000000001"/>
    <m/>
    <m/>
    <n v="120.89"/>
    <n v="159.99"/>
    <n v="330"/>
    <n v="330"/>
    <n v="66"/>
    <s v="WORK IN PROGRESS"/>
    <n v="134734341"/>
    <s v="NO INCENTIVE"/>
    <s v="N"/>
    <s v="N"/>
    <s v="N"/>
    <s v="N"/>
    <x v="0"/>
    <n v="134734343"/>
    <n v="28"/>
    <n v="42"/>
    <n v="20230306"/>
    <s v="INSTITUTE AVON"/>
    <n v="15"/>
    <s v="Y"/>
    <s v="Tech rep lvl + Moda &amp; Casa + VGF2"/>
    <s v="FULL PAYMENT"/>
    <m/>
    <n v="21446.8531"/>
    <n v="13221.6031"/>
    <n v="67.400000000000006"/>
    <m/>
    <s v="TOTEBAG"/>
    <s v="HANDBAG &amp; TOTE"/>
    <s v="HANDBAGS &amp; TOTES"/>
    <s v="FEMALE"/>
    <s v="AVON"/>
    <s v="AVON"/>
    <n v="0"/>
    <n v="50"/>
    <n v="100"/>
    <s v="N"/>
    <s v="N"/>
    <n v="46281"/>
    <m/>
    <s v="N"/>
    <s v="RO"/>
    <n v="117.2"/>
    <n v="127.99"/>
    <n v="140.79"/>
    <m/>
    <m/>
    <m/>
    <m/>
    <s v="N"/>
    <m/>
    <m/>
    <m/>
    <x v="0"/>
    <m/>
    <n v="66"/>
    <s v="CHEIA DE ESTILO 1"/>
    <s v="N"/>
    <m/>
    <m/>
    <s v="N"/>
    <n v="20230306"/>
    <m/>
    <n v="134734341"/>
    <s v="MIXED"/>
    <s v="Tech rep lvl"/>
    <s v="Moda &amp; Casa"/>
    <n v="1"/>
    <m/>
    <n v="0"/>
    <n v="0"/>
    <n v="100"/>
    <n v="134734342"/>
    <n v="999"/>
    <n v="3"/>
    <x v="0"/>
    <x v="0"/>
    <n v="0.53759999999999997"/>
    <n v="0.53759999999999997"/>
    <n v="0.53759999999999997"/>
    <n v="0.53759999999999997"/>
    <n v="0.53759999999999997"/>
    <n v="120.89"/>
    <n v="120.89"/>
    <n v="120.89"/>
    <n v="120.89"/>
    <n v="120.89"/>
    <s v="Brasil + Moda &amp; Casa + VGF2"/>
    <s v="Bronze + Moda &amp; Casa + VGF2"/>
    <s v="Prata + Moda &amp; Casa + VGF2"/>
    <s v="Ouro + Moda &amp; Casa + VGF2"/>
    <s v="Estrela + Moda &amp; Casa + VGF2"/>
    <n v="15"/>
    <n v="15"/>
    <n v="15"/>
    <n v="15"/>
    <n v="15"/>
    <n v="58.1"/>
    <n v="58.1"/>
    <n v="58.1"/>
    <n v="58.1"/>
    <n v="58.1"/>
    <n v="0"/>
    <n v="0"/>
    <n v="0"/>
    <n v="0"/>
    <n v="0"/>
    <n v="102.7565"/>
    <n v="102.7565"/>
    <n v="102.7565"/>
    <n v="102.7565"/>
    <n v="102.7565"/>
    <n v="0"/>
    <n v="0"/>
    <n v="0"/>
    <n v="0"/>
    <n v="0"/>
    <n v="0"/>
    <n v="100"/>
    <n v="100"/>
    <n v="100"/>
    <n v="100"/>
  </r>
  <r>
    <n v="633137"/>
    <x v="1251"/>
    <n v="20210309"/>
    <m/>
    <s v="FRAGRANCE"/>
    <x v="506"/>
    <s v="PACK SACOS DE PAPEL 2021"/>
    <n v="1227931"/>
    <x v="1251"/>
    <n v="1"/>
    <s v="IN-LINE (EXCL NR)"/>
    <s v="REPRESENTATIVE OFFER"/>
    <n v="0.70330000000000004"/>
    <m/>
    <n v="2.7890000000000001"/>
    <m/>
    <m/>
    <n v="6.99"/>
    <n v="6.99"/>
    <n v="26493"/>
    <n v="26493"/>
    <n v="50"/>
    <s v="WORK IN PROGRESS"/>
    <n v="134739120"/>
    <s v="NO INCENTIVE"/>
    <s v="N"/>
    <s v="N"/>
    <s v="N"/>
    <s v="N"/>
    <x v="1"/>
    <n v="134739454"/>
    <n v="28"/>
    <n v="32"/>
    <n v="20230306"/>
    <s v="NET ITEM"/>
    <n v="15"/>
    <s v="Y"/>
    <s v="Tech rep lvl + ExceÃ§Ã£o + VGF2"/>
    <s v="FULL PAYMENT"/>
    <m/>
    <n v="130241.363"/>
    <n v="56352.385999999999"/>
    <n v="43.27"/>
    <m/>
    <s v="CARTON/GIFT BAG"/>
    <s v="ORGANIZERS/CONTAINERS"/>
    <s v="IMPLEMENTS"/>
    <s v="UNISEX"/>
    <s v="AVON"/>
    <s v="AVON"/>
    <n v="2"/>
    <n v="50"/>
    <n v="100"/>
    <s v="N"/>
    <s v="N"/>
    <n v="52648"/>
    <m/>
    <s v="N"/>
    <s v="RO"/>
    <n v="6.99"/>
    <n v="6.99"/>
    <n v="6.99"/>
    <m/>
    <m/>
    <m/>
    <m/>
    <s v="N"/>
    <m/>
    <m/>
    <m/>
    <x v="0"/>
    <m/>
    <n v="50"/>
    <s v="AMOSTRAS"/>
    <s v="N"/>
    <m/>
    <m/>
    <s v="N"/>
    <n v="20230306"/>
    <m/>
    <n v="134739120"/>
    <s v="MIXED"/>
    <s v="Tech rep lvl"/>
    <s v="ExceÃ§Ã£o"/>
    <n v="1"/>
    <m/>
    <n v="0"/>
    <n v="0"/>
    <n v="100"/>
    <n v="134739453"/>
    <n v="999"/>
    <n v="4"/>
    <x v="0"/>
    <x v="0"/>
    <n v="0.70330000000000004"/>
    <n v="0.70330000000000004"/>
    <n v="0.70330000000000004"/>
    <n v="0.70330000000000004"/>
    <n v="0.70330000000000004"/>
    <n v="6.99"/>
    <n v="6.99"/>
    <n v="6.99"/>
    <n v="6.99"/>
    <n v="6.99"/>
    <s v="Brasil + ExceÃ§Ã£o + VGF2"/>
    <s v="Bronze + ExceÃ§Ã£o + VGF2"/>
    <s v="Prata + ExceÃ§Ã£o + VGF2"/>
    <s v="Ouro + ExceÃ§Ã£o + VGF2"/>
    <s v="Estrela + ExceÃ§Ã£o + VGF2"/>
    <n v="0"/>
    <n v="0"/>
    <n v="0"/>
    <n v="0"/>
    <n v="0"/>
    <n v="42.19"/>
    <n v="42.19"/>
    <n v="42.19"/>
    <n v="42.19"/>
    <n v="42.19"/>
    <n v="0"/>
    <n v="0"/>
    <n v="0"/>
    <n v="0"/>
    <n v="0"/>
    <n v="6.99"/>
    <n v="6.99"/>
    <n v="6.99"/>
    <n v="6.99"/>
    <n v="6.99"/>
    <n v="0"/>
    <n v="0"/>
    <n v="0"/>
    <n v="0"/>
    <n v="0"/>
    <n v="0"/>
    <n v="100"/>
    <n v="100"/>
    <n v="100"/>
    <n v="100"/>
  </r>
  <r>
    <n v="633149"/>
    <x v="1252"/>
    <n v="20210309"/>
    <m/>
    <s v="FRAGRANCE"/>
    <x v="506"/>
    <s v="SACOLAS PAPEL 2021"/>
    <n v="1227941"/>
    <x v="1252"/>
    <n v="1"/>
    <s v="IN-LINE (EXCL NR)"/>
    <s v="REPRESENTATIVE OFFER"/>
    <n v="0.70330000000000004"/>
    <m/>
    <n v="4.6020000000000003"/>
    <m/>
    <m/>
    <n v="10.99"/>
    <n v="10.99"/>
    <n v="26493"/>
    <n v="26493"/>
    <n v="50"/>
    <s v="WORK IN PROGRESS"/>
    <n v="134739120"/>
    <s v="NO INCENTIVE"/>
    <s v="N"/>
    <s v="N"/>
    <s v="N"/>
    <s v="N"/>
    <x v="1"/>
    <n v="134739466"/>
    <n v="28"/>
    <n v="32"/>
    <n v="20230306"/>
    <s v="NET ITEM"/>
    <n v="15"/>
    <s v="Y"/>
    <s v="Tech rep lvl + ExceÃ§Ã£o + VGF2"/>
    <s v="FULL PAYMENT"/>
    <m/>
    <n v="204771.4706"/>
    <n v="82850.684599999993"/>
    <n v="40.46"/>
    <m/>
    <s v="CARTON/GIFT BAG"/>
    <s v="ORGANIZERS/CONTAINERS"/>
    <s v="IMPLEMENTS"/>
    <s v="UNISEX"/>
    <s v="AVON"/>
    <s v="AVON"/>
    <n v="2"/>
    <n v="50"/>
    <n v="100"/>
    <s v="N"/>
    <s v="N"/>
    <n v="52649"/>
    <m/>
    <s v="N"/>
    <s v="RO"/>
    <n v="10.99"/>
    <n v="10.99"/>
    <n v="10.99"/>
    <m/>
    <m/>
    <m/>
    <m/>
    <s v="N"/>
    <m/>
    <m/>
    <m/>
    <x v="0"/>
    <m/>
    <n v="50"/>
    <s v="AMOSTRAS"/>
    <s v="N"/>
    <m/>
    <m/>
    <s v="N"/>
    <n v="20230306"/>
    <m/>
    <n v="134739120"/>
    <s v="MIXED"/>
    <s v="Tech rep lvl"/>
    <s v="ExceÃ§Ã£o"/>
    <n v="1"/>
    <m/>
    <n v="0"/>
    <n v="0"/>
    <n v="100"/>
    <n v="134739465"/>
    <n v="999"/>
    <n v="4"/>
    <x v="0"/>
    <x v="0"/>
    <n v="0.70330000000000004"/>
    <n v="0.70330000000000004"/>
    <n v="0.70330000000000004"/>
    <n v="0.70330000000000004"/>
    <n v="0.70330000000000004"/>
    <n v="10.99"/>
    <n v="10.99"/>
    <n v="10.99"/>
    <n v="10.99"/>
    <n v="10.99"/>
    <s v="Brasil + ExceÃ§Ã£o + VGF2"/>
    <s v="Bronze + ExceÃ§Ã£o + VGF2"/>
    <s v="Prata + ExceÃ§Ã£o + VGF2"/>
    <s v="Ouro + ExceÃ§Ã£o + VGF2"/>
    <s v="Estrela + ExceÃ§Ã£o + VGF2"/>
    <n v="0"/>
    <n v="0"/>
    <n v="0"/>
    <n v="0"/>
    <n v="0"/>
    <n v="42.19"/>
    <n v="42.19"/>
    <n v="42.19"/>
    <n v="42.19"/>
    <n v="42.19"/>
    <n v="0"/>
    <n v="0"/>
    <n v="0"/>
    <n v="0"/>
    <n v="0"/>
    <n v="10.99"/>
    <n v="10.99"/>
    <n v="10.99"/>
    <n v="10.99"/>
    <n v="10.99"/>
    <n v="0"/>
    <n v="0"/>
    <n v="0"/>
    <n v="0"/>
    <n v="0"/>
    <n v="0"/>
    <n v="100"/>
    <n v="100"/>
    <n v="100"/>
    <n v="100"/>
  </r>
  <r>
    <n v="634075"/>
    <x v="1253"/>
    <n v="20210309"/>
    <m/>
    <s v="FRAGRANCE"/>
    <x v="506"/>
    <s v="PACK SACOLAS DE PAPEL M 2021"/>
    <n v="1228539"/>
    <x v="1253"/>
    <n v="1"/>
    <s v="IN-LINE (EXCL NR)"/>
    <s v="REPRESENTATIVE OFFER"/>
    <n v="0.70330000000000004"/>
    <m/>
    <n v="6.3680000000000003"/>
    <m/>
    <m/>
    <n v="14.99"/>
    <n v="14.99"/>
    <n v="11929"/>
    <n v="11929"/>
    <n v="50"/>
    <s v="WORK IN PROGRESS"/>
    <n v="134739120"/>
    <s v="NO INCENTIVE"/>
    <s v="N"/>
    <s v="N"/>
    <s v="N"/>
    <s v="N"/>
    <x v="1"/>
    <n v="134739478"/>
    <n v="28"/>
    <n v="32"/>
    <n v="20230306"/>
    <s v="NET ITEM"/>
    <n v="15"/>
    <s v="Y"/>
    <s v="Tech rep lvl + ExceÃ§Ã£o + VGF2"/>
    <s v="FULL PAYMENT"/>
    <m/>
    <n v="125761.0888"/>
    <n v="49797.216800000002"/>
    <n v="39.6"/>
    <m/>
    <s v="CARTON/GIFT BAG"/>
    <s v="ORGANIZERS/CONTAINERS"/>
    <s v="IMPLEMENTS"/>
    <s v="UNISEX"/>
    <s v="AVON"/>
    <s v="AVON"/>
    <n v="2"/>
    <n v="50"/>
    <n v="100"/>
    <s v="N"/>
    <s v="N"/>
    <n v="52650"/>
    <m/>
    <s v="N"/>
    <s v="RO"/>
    <n v="14.99"/>
    <n v="14.99"/>
    <n v="14.99"/>
    <m/>
    <m/>
    <m/>
    <m/>
    <s v="N"/>
    <m/>
    <m/>
    <m/>
    <x v="0"/>
    <m/>
    <n v="50"/>
    <s v="AMOSTRAS"/>
    <s v="N"/>
    <m/>
    <m/>
    <s v="N"/>
    <n v="20230306"/>
    <m/>
    <n v="134739120"/>
    <s v="MIXED"/>
    <s v="Tech rep lvl"/>
    <s v="ExceÃ§Ã£o"/>
    <n v="1"/>
    <m/>
    <n v="0"/>
    <n v="0"/>
    <n v="100"/>
    <n v="134739477"/>
    <n v="999"/>
    <n v="4"/>
    <x v="0"/>
    <x v="0"/>
    <n v="0.70330000000000004"/>
    <n v="0.70330000000000004"/>
    <n v="0.70330000000000004"/>
    <n v="0.70330000000000004"/>
    <n v="0.70330000000000004"/>
    <n v="14.99"/>
    <n v="14.99"/>
    <n v="14.99"/>
    <n v="14.99"/>
    <n v="14.99"/>
    <s v="Brasil + ExceÃ§Ã£o + VGF2"/>
    <s v="Bronze + ExceÃ§Ã£o + VGF2"/>
    <s v="Prata + ExceÃ§Ã£o + VGF2"/>
    <s v="Ouro + ExceÃ§Ã£o + VGF2"/>
    <s v="Estrela + ExceÃ§Ã£o + VGF2"/>
    <n v="0"/>
    <n v="0"/>
    <n v="0"/>
    <n v="0"/>
    <n v="0"/>
    <n v="42.19"/>
    <n v="42.19"/>
    <n v="42.19"/>
    <n v="42.19"/>
    <n v="42.19"/>
    <n v="0"/>
    <n v="0"/>
    <n v="0"/>
    <n v="0"/>
    <n v="0"/>
    <n v="14.99"/>
    <n v="14.99"/>
    <n v="14.99"/>
    <n v="14.99"/>
    <n v="14.99"/>
    <n v="0"/>
    <n v="0"/>
    <n v="0"/>
    <n v="0"/>
    <n v="0"/>
    <n v="0"/>
    <n v="100"/>
    <n v="100"/>
    <n v="100"/>
    <n v="100"/>
  </r>
  <r>
    <n v="634076"/>
    <x v="1254"/>
    <n v="20210309"/>
    <m/>
    <s v="FRAGRANCE"/>
    <x v="506"/>
    <s v="PACK SACOLAS DE PAPEL G 2021"/>
    <n v="1228540"/>
    <x v="1254"/>
    <n v="1"/>
    <s v="IN-LINE (EXCL NR)"/>
    <s v="REPRESENTATIVE OFFER"/>
    <n v="0.70330000000000004"/>
    <m/>
    <n v="8.6470000000000002"/>
    <m/>
    <m/>
    <n v="20.99"/>
    <n v="20.99"/>
    <n v="1836"/>
    <n v="1836"/>
    <n v="50"/>
    <s v="WORK IN PROGRESS"/>
    <n v="134739120"/>
    <s v="NO INCENTIVE"/>
    <s v="N"/>
    <s v="N"/>
    <s v="N"/>
    <s v="N"/>
    <x v="1"/>
    <n v="134739490"/>
    <n v="28"/>
    <n v="32"/>
    <n v="20230306"/>
    <s v="NET ITEM"/>
    <n v="15"/>
    <s v="Y"/>
    <s v="Tech rep lvl + ExceÃ§Ã£o + VGF2"/>
    <s v="FULL PAYMENT"/>
    <m/>
    <n v="27103.522199999999"/>
    <n v="11227.6302"/>
    <n v="41.42"/>
    <m/>
    <s v="CARTON/GIFT BAG"/>
    <s v="ORGANIZERS/CONTAINERS"/>
    <s v="IMPLEMENTS"/>
    <s v="UNISEX"/>
    <s v="AVON"/>
    <s v="AVON"/>
    <n v="2"/>
    <n v="50"/>
    <n v="100"/>
    <s v="N"/>
    <s v="N"/>
    <n v="52651"/>
    <m/>
    <s v="N"/>
    <s v="RO"/>
    <n v="20.99"/>
    <n v="20.99"/>
    <n v="20.99"/>
    <m/>
    <m/>
    <m/>
    <m/>
    <s v="N"/>
    <m/>
    <m/>
    <m/>
    <x v="0"/>
    <m/>
    <n v="50"/>
    <s v="AMOSTRAS"/>
    <s v="N"/>
    <m/>
    <m/>
    <s v="N"/>
    <n v="20230306"/>
    <m/>
    <n v="134739120"/>
    <s v="MIXED"/>
    <s v="Tech rep lvl"/>
    <s v="ExceÃ§Ã£o"/>
    <n v="1"/>
    <m/>
    <n v="0"/>
    <n v="0"/>
    <n v="100"/>
    <n v="134739489"/>
    <n v="999"/>
    <n v="4"/>
    <x v="0"/>
    <x v="0"/>
    <n v="0.70330000000000004"/>
    <n v="0.70330000000000004"/>
    <n v="0.70330000000000004"/>
    <n v="0.70330000000000004"/>
    <n v="0.70330000000000004"/>
    <n v="20.99"/>
    <n v="20.99"/>
    <n v="20.99"/>
    <n v="20.99"/>
    <n v="20.99"/>
    <s v="Brasil + ExceÃ§Ã£o + VGF2"/>
    <s v="Bronze + ExceÃ§Ã£o + VGF2"/>
    <s v="Prata + ExceÃ§Ã£o + VGF2"/>
    <s v="Ouro + ExceÃ§Ã£o + VGF2"/>
    <s v="Estrela + ExceÃ§Ã£o + VGF2"/>
    <n v="0"/>
    <n v="0"/>
    <n v="0"/>
    <n v="0"/>
    <n v="0"/>
    <n v="42.19"/>
    <n v="42.19"/>
    <n v="42.19"/>
    <n v="42.19"/>
    <n v="42.19"/>
    <n v="0"/>
    <n v="0"/>
    <n v="0"/>
    <n v="0"/>
    <n v="0"/>
    <n v="20.99"/>
    <n v="20.99"/>
    <n v="20.99"/>
    <n v="20.99"/>
    <n v="20.99"/>
    <n v="0"/>
    <n v="0"/>
    <n v="0"/>
    <n v="0"/>
    <n v="0"/>
    <n v="0"/>
    <n v="100"/>
    <n v="100"/>
    <n v="100"/>
    <n v="100"/>
  </r>
  <r>
    <n v="2297933"/>
    <x v="1255"/>
    <n v="20220302"/>
    <m/>
    <s v="BUSINESS EQUIPMENT"/>
    <x v="507"/>
    <s v="ESPELHO DE MESA"/>
    <n v="5583372"/>
    <x v="1255"/>
    <n v="1"/>
    <s v="IN-LINE (EXCL NR)"/>
    <s v="REPRESENTATIVE OFFER"/>
    <n v="0.70330000000000004"/>
    <m/>
    <n v="3.6760000000000002"/>
    <m/>
    <m/>
    <n v="9.99"/>
    <n v="10"/>
    <n v="8729"/>
    <n v="8729"/>
    <n v="50"/>
    <s v="WORK IN PROGRESS"/>
    <n v="134739133"/>
    <s v="NO INCENTIVE"/>
    <s v="N"/>
    <s v="N"/>
    <s v="N"/>
    <s v="N"/>
    <x v="1"/>
    <n v="134739532"/>
    <n v="28"/>
    <n v="32"/>
    <n v="20230306"/>
    <s v="NET ITEM"/>
    <n v="15"/>
    <s v="Y"/>
    <s v="Tech rep lvl + ExceÃ§Ã£o + VGF2"/>
    <s v="FULL PAYMENT"/>
    <m/>
    <n v="61329.6659"/>
    <n v="29241.8619"/>
    <n v="47.68"/>
    <m/>
    <s v="OTHER SALES AIDS/REPRESENTATIVE EQUIPMENT"/>
    <s v="SALES AIDS"/>
    <s v="SALES AIDS"/>
    <s v="UNISEX"/>
    <s v="AVON"/>
    <s v="AVON"/>
    <n v="2"/>
    <n v="50"/>
    <n v="100"/>
    <s v="N"/>
    <s v="N"/>
    <n v="99036"/>
    <m/>
    <s v="N"/>
    <s v="RO"/>
    <n v="9.99"/>
    <n v="9.99"/>
    <n v="9.99"/>
    <m/>
    <m/>
    <m/>
    <m/>
    <s v="N"/>
    <m/>
    <m/>
    <m/>
    <x v="0"/>
    <m/>
    <n v="50"/>
    <s v="AMOSTRAS"/>
    <s v="N"/>
    <m/>
    <m/>
    <s v="N"/>
    <n v="20230306"/>
    <m/>
    <n v="134739133"/>
    <s v="MIXED"/>
    <s v="Tech rep lvl"/>
    <s v="ExceÃ§Ã£o"/>
    <n v="1"/>
    <m/>
    <n v="0"/>
    <n v="0"/>
    <n v="100"/>
    <n v="134739531"/>
    <n v="999"/>
    <n v="4"/>
    <x v="0"/>
    <x v="0"/>
    <n v="0.70330000000000004"/>
    <n v="0.70330000000000004"/>
    <n v="0.70330000000000004"/>
    <n v="0.70330000000000004"/>
    <n v="0.70330000000000004"/>
    <n v="9.99"/>
    <n v="9.99"/>
    <n v="9.99"/>
    <n v="9.99"/>
    <n v="9.99"/>
    <s v="Brasil + ExceÃ§Ã£o + VGF2"/>
    <s v="Bronze + ExceÃ§Ã£o + VGF2"/>
    <s v="Prata + ExceÃ§Ã£o + VGF2"/>
    <s v="Ouro + ExceÃ§Ã£o + VGF2"/>
    <s v="Estrela + ExceÃ§Ã£o + VGF2"/>
    <n v="0"/>
    <n v="0"/>
    <n v="0"/>
    <n v="0"/>
    <n v="0"/>
    <n v="42.19"/>
    <n v="42.19"/>
    <n v="42.19"/>
    <n v="42.19"/>
    <n v="42.19"/>
    <n v="0"/>
    <n v="0"/>
    <n v="0"/>
    <n v="0"/>
    <n v="0"/>
    <n v="9.99"/>
    <n v="9.99"/>
    <n v="9.99"/>
    <n v="9.99"/>
    <n v="9.99"/>
    <n v="0"/>
    <n v="0"/>
    <n v="0"/>
    <n v="0"/>
    <n v="0"/>
    <n v="0"/>
    <n v="100"/>
    <n v="100"/>
    <n v="100"/>
    <n v="100"/>
  </r>
  <r>
    <n v="2313176"/>
    <x v="1256"/>
    <n v="20220319"/>
    <m/>
    <s v="BUSINESS EQUIPMENT"/>
    <x v="508"/>
    <s v="CAMISETA REPRESENTANTE 2022"/>
    <n v="5612518"/>
    <x v="1256"/>
    <n v="1"/>
    <s v="IN-LINE (EXCL NR)"/>
    <s v="REPRESENTATIVE OFFER"/>
    <n v="0.70330000000000004"/>
    <m/>
    <n v="15.12"/>
    <m/>
    <m/>
    <n v="32.99"/>
    <n v="32.99"/>
    <n v="239"/>
    <n v="239"/>
    <n v="50"/>
    <s v="WORK IN PROGRESS"/>
    <n v="134739146"/>
    <s v="NO INCENTIVE"/>
    <s v="N"/>
    <s v="N"/>
    <s v="N"/>
    <s v="N"/>
    <x v="1"/>
    <n v="134739502"/>
    <n v="28"/>
    <n v="32"/>
    <n v="20230306"/>
    <s v="NET ITEM"/>
    <n v="15"/>
    <s v="Y"/>
    <s v="Tech rep lvl + ExceÃ§Ã£o + VGF2"/>
    <s v="FULL PAYMENT"/>
    <m/>
    <n v="5545.2461999999996"/>
    <n v="1931.5662"/>
    <n v="34.83"/>
    <m/>
    <s v="OTHER SALES AIDS/REPRESENTATIVE EQUIPMENT"/>
    <s v="SALES AIDS"/>
    <s v="SALES AIDS"/>
    <s v="UNISEX"/>
    <s v="AVON"/>
    <s v="AVON"/>
    <n v="2"/>
    <n v="50"/>
    <n v="25"/>
    <s v="N"/>
    <s v="N"/>
    <n v="99092"/>
    <m/>
    <s v="N"/>
    <s v="RP"/>
    <n v="32.99"/>
    <n v="32.99"/>
    <n v="32.99"/>
    <m/>
    <m/>
    <m/>
    <m/>
    <s v="N"/>
    <m/>
    <m/>
    <m/>
    <x v="0"/>
    <m/>
    <n v="50"/>
    <s v="AMOSTRAS"/>
    <s v="N"/>
    <m/>
    <m/>
    <s v="N"/>
    <n v="20230306"/>
    <m/>
    <n v="134739146"/>
    <s v="MIXED"/>
    <s v="Tech rep lvl"/>
    <s v="ExceÃ§Ã£o"/>
    <n v="1"/>
    <m/>
    <n v="0"/>
    <n v="0"/>
    <n v="100"/>
    <n v="134739501"/>
    <n v="999"/>
    <n v="4"/>
    <x v="0"/>
    <x v="0"/>
    <n v="0.70330000000000004"/>
    <n v="0.70330000000000004"/>
    <n v="0.70330000000000004"/>
    <n v="0.70330000000000004"/>
    <n v="0.70330000000000004"/>
    <n v="32.99"/>
    <n v="32.99"/>
    <n v="32.99"/>
    <n v="32.99"/>
    <n v="32.99"/>
    <s v="Brasil + ExceÃ§Ã£o + VGF2"/>
    <s v="Bronze + ExceÃ§Ã£o + VGF2"/>
    <s v="Prata + ExceÃ§Ã£o + VGF2"/>
    <s v="Ouro + ExceÃ§Ã£o + VGF2"/>
    <s v="Estrela + ExceÃ§Ã£o + VGF2"/>
    <n v="0"/>
    <n v="0"/>
    <n v="0"/>
    <n v="0"/>
    <n v="0"/>
    <n v="42.19"/>
    <n v="42.19"/>
    <n v="42.19"/>
    <n v="42.19"/>
    <n v="42.19"/>
    <n v="0"/>
    <n v="0"/>
    <n v="0"/>
    <n v="0"/>
    <n v="0"/>
    <n v="32.99"/>
    <n v="32.99"/>
    <n v="32.99"/>
    <n v="32.99"/>
    <n v="32.99"/>
    <n v="0"/>
    <n v="0"/>
    <n v="0"/>
    <n v="0"/>
    <n v="0"/>
    <n v="0"/>
    <n v="100"/>
    <n v="100"/>
    <n v="100"/>
    <n v="100"/>
  </r>
  <r>
    <n v="2313177"/>
    <x v="1257"/>
    <n v="20220319"/>
    <m/>
    <s v="BUSINESS EQUIPMENT"/>
    <x v="508"/>
    <s v="CAMISETA REPRESENTANTE 2022"/>
    <n v="5612518"/>
    <x v="1257"/>
    <n v="1"/>
    <s v="IN-LINE (EXCL NR)"/>
    <s v="REPRESENTATIVE OFFER"/>
    <n v="0.70330000000000004"/>
    <m/>
    <n v="15.12"/>
    <m/>
    <m/>
    <n v="32.99"/>
    <n v="32.99"/>
    <n v="307"/>
    <n v="307"/>
    <n v="50"/>
    <s v="WORK IN PROGRESS"/>
    <n v="134739146"/>
    <s v="NO INCENTIVE"/>
    <s v="N"/>
    <s v="N"/>
    <s v="N"/>
    <s v="N"/>
    <x v="1"/>
    <n v="134739503"/>
    <n v="28"/>
    <n v="32"/>
    <n v="20230306"/>
    <s v="NET ITEM"/>
    <n v="15"/>
    <s v="Y"/>
    <s v="Tech rep lvl + ExceÃ§Ã£o + VGF2"/>
    <s v="FULL PAYMENT"/>
    <m/>
    <n v="7122.9732000000004"/>
    <n v="2481.1332000000002"/>
    <n v="34.83"/>
    <m/>
    <s v="OTHER SALES AIDS/REPRESENTATIVE EQUIPMENT"/>
    <s v="SALES AIDS"/>
    <s v="SALES AIDS"/>
    <s v="UNISEX"/>
    <s v="AVON"/>
    <s v="AVON"/>
    <n v="2"/>
    <n v="50"/>
    <n v="25"/>
    <s v="N"/>
    <s v="N"/>
    <n v="99096"/>
    <m/>
    <s v="N"/>
    <s v="RP"/>
    <n v="32.99"/>
    <n v="32.99"/>
    <n v="32.99"/>
    <m/>
    <m/>
    <m/>
    <m/>
    <s v="N"/>
    <m/>
    <m/>
    <m/>
    <x v="0"/>
    <m/>
    <n v="50"/>
    <s v="AMOSTRAS"/>
    <s v="N"/>
    <m/>
    <m/>
    <s v="N"/>
    <n v="20230306"/>
    <m/>
    <n v="134739146"/>
    <s v="MIXED"/>
    <s v="Tech rep lvl"/>
    <s v="ExceÃ§Ã£o"/>
    <n v="1"/>
    <m/>
    <n v="0"/>
    <n v="0"/>
    <n v="100"/>
    <n v="134739501"/>
    <n v="999"/>
    <n v="4"/>
    <x v="0"/>
    <x v="0"/>
    <n v="0.70330000000000004"/>
    <n v="0.70330000000000004"/>
    <n v="0.70330000000000004"/>
    <n v="0.70330000000000004"/>
    <n v="0.70330000000000004"/>
    <n v="32.99"/>
    <n v="32.99"/>
    <n v="32.99"/>
    <n v="32.99"/>
    <n v="32.99"/>
    <s v="Brasil + ExceÃ§Ã£o + VGF2"/>
    <s v="Bronze + ExceÃ§Ã£o + VGF2"/>
    <s v="Prata + ExceÃ§Ã£o + VGF2"/>
    <s v="Ouro + ExceÃ§Ã£o + VGF2"/>
    <s v="Estrela + ExceÃ§Ã£o + VGF2"/>
    <n v="0"/>
    <n v="0"/>
    <n v="0"/>
    <n v="0"/>
    <n v="0"/>
    <n v="42.19"/>
    <n v="42.19"/>
    <n v="42.19"/>
    <n v="42.19"/>
    <n v="42.19"/>
    <n v="0"/>
    <n v="0"/>
    <n v="0"/>
    <n v="0"/>
    <n v="0"/>
    <n v="32.99"/>
    <n v="32.99"/>
    <n v="32.99"/>
    <n v="32.99"/>
    <n v="32.99"/>
    <n v="0"/>
    <n v="0"/>
    <n v="0"/>
    <n v="0"/>
    <n v="0"/>
    <n v="0"/>
    <n v="100"/>
    <n v="100"/>
    <n v="100"/>
    <n v="100"/>
  </r>
  <r>
    <n v="2313178"/>
    <x v="1258"/>
    <n v="20220319"/>
    <m/>
    <s v="BUSINESS EQUIPMENT"/>
    <x v="508"/>
    <s v="CAMISETA REPRESENTANTE 2022"/>
    <n v="5612518"/>
    <x v="1258"/>
    <n v="1"/>
    <s v="IN-LINE (EXCL NR)"/>
    <s v="REPRESENTATIVE OFFER"/>
    <n v="0.70330000000000004"/>
    <m/>
    <n v="15.12"/>
    <m/>
    <m/>
    <n v="32.99"/>
    <n v="32.99"/>
    <n v="234"/>
    <n v="234"/>
    <n v="50"/>
    <s v="WORK IN PROGRESS"/>
    <n v="134739146"/>
    <s v="NO INCENTIVE"/>
    <s v="N"/>
    <s v="N"/>
    <s v="N"/>
    <s v="N"/>
    <x v="1"/>
    <n v="134739505"/>
    <n v="28"/>
    <n v="32"/>
    <n v="20230306"/>
    <s v="NET ITEM"/>
    <n v="15"/>
    <s v="Y"/>
    <s v="Tech rep lvl + ExceÃ§Ã£o + VGF2"/>
    <s v="FULL PAYMENT"/>
    <m/>
    <n v="5429.2368999999999"/>
    <n v="1891.1569"/>
    <n v="34.83"/>
    <m/>
    <s v="OTHER SALES AIDS/REPRESENTATIVE EQUIPMENT"/>
    <s v="SALES AIDS"/>
    <s v="SALES AIDS"/>
    <s v="UNISEX"/>
    <s v="AVON"/>
    <s v="AVON"/>
    <n v="2"/>
    <n v="50"/>
    <n v="25"/>
    <s v="N"/>
    <s v="N"/>
    <n v="99103"/>
    <m/>
    <s v="N"/>
    <s v="RP"/>
    <n v="32.99"/>
    <n v="32.99"/>
    <n v="32.99"/>
    <m/>
    <m/>
    <m/>
    <m/>
    <s v="N"/>
    <m/>
    <m/>
    <m/>
    <x v="0"/>
    <m/>
    <n v="50"/>
    <s v="AMOSTRAS"/>
    <s v="N"/>
    <m/>
    <m/>
    <s v="N"/>
    <n v="20230306"/>
    <m/>
    <n v="134739146"/>
    <s v="MIXED"/>
    <s v="Tech rep lvl"/>
    <s v="ExceÃ§Ã£o"/>
    <n v="1"/>
    <m/>
    <n v="0"/>
    <n v="0"/>
    <n v="100"/>
    <n v="134739501"/>
    <n v="999"/>
    <n v="4"/>
    <x v="0"/>
    <x v="0"/>
    <n v="0.70330000000000004"/>
    <n v="0.70330000000000004"/>
    <n v="0.70330000000000004"/>
    <n v="0.70330000000000004"/>
    <n v="0.70330000000000004"/>
    <n v="32.99"/>
    <n v="32.99"/>
    <n v="32.99"/>
    <n v="32.99"/>
    <n v="32.99"/>
    <s v="Brasil + ExceÃ§Ã£o + VGF2"/>
    <s v="Bronze + ExceÃ§Ã£o + VGF2"/>
    <s v="Prata + ExceÃ§Ã£o + VGF2"/>
    <s v="Ouro + ExceÃ§Ã£o + VGF2"/>
    <s v="Estrela + ExceÃ§Ã£o + VGF2"/>
    <n v="0"/>
    <n v="0"/>
    <n v="0"/>
    <n v="0"/>
    <n v="0"/>
    <n v="42.19"/>
    <n v="42.19"/>
    <n v="42.19"/>
    <n v="42.19"/>
    <n v="42.19"/>
    <n v="0"/>
    <n v="0"/>
    <n v="0"/>
    <n v="0"/>
    <n v="0"/>
    <n v="32.99"/>
    <n v="32.99"/>
    <n v="32.99"/>
    <n v="32.99"/>
    <n v="32.99"/>
    <n v="0"/>
    <n v="0"/>
    <n v="0"/>
    <n v="0"/>
    <n v="0"/>
    <n v="0"/>
    <n v="100"/>
    <n v="100"/>
    <n v="100"/>
    <n v="100"/>
  </r>
  <r>
    <n v="2313179"/>
    <x v="1259"/>
    <n v="20220319"/>
    <m/>
    <s v="BUSINESS EQUIPMENT"/>
    <x v="508"/>
    <s v="CAMISETA REPRESENTANTE 2022"/>
    <n v="5612518"/>
    <x v="1259"/>
    <n v="1"/>
    <s v="IN-LINE (EXCL NR)"/>
    <s v="REPRESENTATIVE OFFER"/>
    <n v="0.70330000000000004"/>
    <m/>
    <n v="15.12"/>
    <m/>
    <m/>
    <n v="32.99"/>
    <n v="32.99"/>
    <n v="328"/>
    <n v="328"/>
    <n v="50"/>
    <s v="WORK IN PROGRESS"/>
    <n v="134739146"/>
    <s v="NO INCENTIVE"/>
    <s v="N"/>
    <s v="N"/>
    <s v="N"/>
    <s v="N"/>
    <x v="1"/>
    <n v="134739504"/>
    <n v="28"/>
    <n v="32"/>
    <n v="20230306"/>
    <s v="NET ITEM"/>
    <n v="15"/>
    <s v="Y"/>
    <s v="Tech rep lvl + ExceÃ§Ã£o + VGF2"/>
    <s v="FULL PAYMENT"/>
    <m/>
    <n v="7610.2124000000003"/>
    <n v="2650.8524000000002"/>
    <n v="34.83"/>
    <m/>
    <s v="OTHER SALES AIDS/REPRESENTATIVE EQUIPMENT"/>
    <s v="SALES AIDS"/>
    <s v="SALES AIDS"/>
    <s v="UNISEX"/>
    <s v="AVON"/>
    <s v="AVON"/>
    <n v="2"/>
    <n v="50"/>
    <n v="25"/>
    <s v="N"/>
    <s v="N"/>
    <n v="99109"/>
    <m/>
    <s v="N"/>
    <s v="RP"/>
    <n v="32.99"/>
    <n v="32.99"/>
    <n v="32.99"/>
    <m/>
    <m/>
    <m/>
    <m/>
    <s v="N"/>
    <m/>
    <m/>
    <m/>
    <x v="0"/>
    <m/>
    <n v="50"/>
    <s v="AMOSTRAS"/>
    <s v="N"/>
    <m/>
    <m/>
    <s v="N"/>
    <n v="20230306"/>
    <m/>
    <n v="134739146"/>
    <s v="MIXED"/>
    <s v="Tech rep lvl"/>
    <s v="ExceÃ§Ã£o"/>
    <n v="1"/>
    <m/>
    <n v="0"/>
    <n v="0"/>
    <n v="100"/>
    <n v="134739501"/>
    <n v="999"/>
    <n v="4"/>
    <x v="0"/>
    <x v="0"/>
    <n v="0.70330000000000004"/>
    <n v="0.70330000000000004"/>
    <n v="0.70330000000000004"/>
    <n v="0.70330000000000004"/>
    <n v="0.70330000000000004"/>
    <n v="32.99"/>
    <n v="32.99"/>
    <n v="32.99"/>
    <n v="32.99"/>
    <n v="32.99"/>
    <s v="Brasil + ExceÃ§Ã£o + VGF2"/>
    <s v="Bronze + ExceÃ§Ã£o + VGF2"/>
    <s v="Prata + ExceÃ§Ã£o + VGF2"/>
    <s v="Ouro + ExceÃ§Ã£o + VGF2"/>
    <s v="Estrela + ExceÃ§Ã£o + VGF2"/>
    <n v="0"/>
    <n v="0"/>
    <n v="0"/>
    <n v="0"/>
    <n v="0"/>
    <n v="42.19"/>
    <n v="42.19"/>
    <n v="42.19"/>
    <n v="42.19"/>
    <n v="42.19"/>
    <n v="0"/>
    <n v="0"/>
    <n v="0"/>
    <n v="0"/>
    <n v="0"/>
    <n v="32.99"/>
    <n v="32.99"/>
    <n v="32.99"/>
    <n v="32.99"/>
    <n v="32.99"/>
    <n v="0"/>
    <n v="0"/>
    <n v="0"/>
    <n v="0"/>
    <n v="0"/>
    <n v="0"/>
    <n v="100"/>
    <n v="100"/>
    <n v="100"/>
    <n v="100"/>
  </r>
  <r>
    <n v="633248"/>
    <x v="1260"/>
    <n v="20210309"/>
    <m/>
    <s v="FRAGRANCE"/>
    <x v="509"/>
    <s v="CADERNO REPRESENTANTE 2021"/>
    <n v="1228003"/>
    <x v="1260"/>
    <n v="1"/>
    <s v="IN-LINE (EXCL NR)"/>
    <s v="REPRESENTATIVE OFFER"/>
    <n v="0.66269999999999996"/>
    <m/>
    <n v="9.1620000000000008"/>
    <m/>
    <m/>
    <n v="22.99"/>
    <n v="22.99"/>
    <n v="213"/>
    <n v="213"/>
    <n v="10"/>
    <s v="WORK IN PROGRESS"/>
    <n v="134739237"/>
    <s v="NO INCENTIVE"/>
    <s v="N"/>
    <s v="N"/>
    <s v="N"/>
    <s v="N"/>
    <x v="2"/>
    <n v="134739544"/>
    <n v="28"/>
    <n v="43"/>
    <n v="20230306"/>
    <s v="EXCLUSIVE OFFER"/>
    <n v="15"/>
    <s v="Y"/>
    <s v="Tech rep lvl + ExceÃ§Ã£o + VGF2"/>
    <s v="FULL PAYMENT"/>
    <m/>
    <n v="3245.1556999999998"/>
    <n v="1293.6496999999999"/>
    <n v="39.86"/>
    <m/>
    <s v="CARTON/GIFT BAG"/>
    <s v="ORGANIZERS/CONTAINERS"/>
    <s v="IMPLEMENTS"/>
    <s v="UNISEX"/>
    <s v="AVON"/>
    <s v="AVON"/>
    <n v="2"/>
    <n v="200"/>
    <n v="100"/>
    <s v="N"/>
    <s v="N"/>
    <n v="52070"/>
    <m/>
    <s v="N"/>
    <s v="RO"/>
    <n v="22.99"/>
    <n v="22.99"/>
    <n v="22.99"/>
    <m/>
    <m/>
    <m/>
    <m/>
    <s v="N"/>
    <m/>
    <m/>
    <m/>
    <x v="0"/>
    <m/>
    <n v="10"/>
    <s v="AUXILIAR DE VENDAS"/>
    <s v="N"/>
    <m/>
    <m/>
    <s v="N"/>
    <n v="20230306"/>
    <m/>
    <n v="134739237"/>
    <s v="MIXED"/>
    <s v="Tech rep lvl"/>
    <s v="ExceÃ§Ã£o"/>
    <n v="1"/>
    <m/>
    <n v="0"/>
    <n v="0"/>
    <n v="100"/>
    <n v="134739543"/>
    <n v="999"/>
    <n v="4"/>
    <x v="0"/>
    <x v="0"/>
    <n v="0.66269999999999996"/>
    <n v="0.66269999999999996"/>
    <n v="0.66269999999999996"/>
    <n v="0.66269999999999996"/>
    <n v="0.66269999999999996"/>
    <n v="22.99"/>
    <n v="22.99"/>
    <n v="22.99"/>
    <n v="22.99"/>
    <n v="22.99"/>
    <s v="Brasil + ExceÃ§Ã£o + VGF2"/>
    <s v="Bronze + ExceÃ§Ã£o + VGF2"/>
    <s v="Prata + ExceÃ§Ã£o + VGF2"/>
    <s v="Ouro + ExceÃ§Ã£o + VGF2"/>
    <s v="Estrela + ExceÃ§Ã£o + VGF2"/>
    <n v="0"/>
    <n v="0"/>
    <n v="0"/>
    <n v="0"/>
    <n v="0"/>
    <n v="50.9"/>
    <n v="50.9"/>
    <n v="50.9"/>
    <n v="50.9"/>
    <n v="50.9"/>
    <n v="0"/>
    <n v="0"/>
    <n v="0"/>
    <n v="0"/>
    <n v="0"/>
    <n v="22.99"/>
    <n v="22.99"/>
    <n v="22.99"/>
    <n v="22.99"/>
    <n v="22.99"/>
    <n v="0"/>
    <n v="0"/>
    <n v="0"/>
    <n v="0"/>
    <n v="0"/>
    <n v="0"/>
    <n v="100"/>
    <n v="100"/>
    <n v="100"/>
    <n v="100"/>
  </r>
  <r>
    <n v="2285475"/>
    <x v="1261"/>
    <n v="20220301"/>
    <m/>
    <s v="BUSINESS EQUIPMENT"/>
    <x v="510"/>
    <s v="BOLSA REPRESENTANTE AVON"/>
    <n v="5561053"/>
    <x v="1261"/>
    <n v="1"/>
    <s v="IN-LINE (EXCL NR)"/>
    <s v="REPRESENTATIVE OFFER"/>
    <n v="0.70330000000000004"/>
    <m/>
    <n v="11.204000000000001"/>
    <m/>
    <m/>
    <n v="27.99"/>
    <n v="28"/>
    <n v="556"/>
    <n v="556"/>
    <n v="10"/>
    <s v="WORK IN PROGRESS"/>
    <n v="134739251"/>
    <s v="NO INCENTIVE"/>
    <s v="N"/>
    <s v="N"/>
    <s v="N"/>
    <s v="N"/>
    <x v="2"/>
    <n v="134739253"/>
    <n v="28"/>
    <n v="43"/>
    <n v="20230306"/>
    <s v="EXCLUSIVE OFFER"/>
    <n v="15"/>
    <s v="Y"/>
    <s v="Tech rep lvl + ExceÃ§Ã£o + VGF2"/>
    <s v="FULL PAYMENT"/>
    <m/>
    <n v="10945.0641"/>
    <n v="4715.6400999999996"/>
    <n v="43.08"/>
    <m/>
    <s v="OTHER SALES AIDS/REPRESENTATIVE EQUIPMENT"/>
    <s v="SALES AIDS"/>
    <s v="SALES AIDS"/>
    <s v="UNISEX"/>
    <s v="AVON"/>
    <s v="AVON"/>
    <n v="2"/>
    <n v="200"/>
    <n v="100"/>
    <s v="N"/>
    <s v="N"/>
    <n v="99056"/>
    <m/>
    <s v="N"/>
    <s v="RO"/>
    <n v="27.99"/>
    <n v="27.99"/>
    <n v="27.99"/>
    <m/>
    <m/>
    <m/>
    <m/>
    <s v="N"/>
    <m/>
    <m/>
    <m/>
    <x v="0"/>
    <m/>
    <n v="10"/>
    <s v="AUXILIAR DE VENDAS"/>
    <s v="N"/>
    <m/>
    <m/>
    <s v="N"/>
    <n v="20230306"/>
    <m/>
    <n v="134739251"/>
    <s v="MIXED"/>
    <s v="Tech rep lvl"/>
    <s v="ExceÃ§Ã£o"/>
    <n v="1"/>
    <m/>
    <n v="0"/>
    <n v="0"/>
    <n v="100"/>
    <n v="134739252"/>
    <n v="999"/>
    <n v="4"/>
    <x v="0"/>
    <x v="0"/>
    <n v="0.70330000000000004"/>
    <n v="0.70330000000000004"/>
    <n v="0.70330000000000004"/>
    <n v="0.70330000000000004"/>
    <n v="0.70330000000000004"/>
    <n v="27.99"/>
    <n v="27.99"/>
    <n v="27.99"/>
    <n v="27.99"/>
    <n v="27.99"/>
    <s v="Brasil + ExceÃ§Ã£o + VGF2"/>
    <s v="Bronze + ExceÃ§Ã£o + VGF2"/>
    <s v="Prata + ExceÃ§Ã£o + VGF2"/>
    <s v="Ouro + ExceÃ§Ã£o + VGF2"/>
    <s v="Estrela + ExceÃ§Ã£o + VGF2"/>
    <n v="0"/>
    <n v="0"/>
    <n v="0"/>
    <n v="0"/>
    <n v="0"/>
    <n v="42.19"/>
    <n v="42.19"/>
    <n v="42.19"/>
    <n v="42.19"/>
    <n v="42.19"/>
    <n v="0"/>
    <n v="0"/>
    <n v="0"/>
    <n v="0"/>
    <n v="0"/>
    <n v="27.99"/>
    <n v="27.99"/>
    <n v="27.99"/>
    <n v="27.99"/>
    <n v="27.99"/>
    <n v="0"/>
    <n v="0"/>
    <n v="0"/>
    <n v="0"/>
    <n v="0"/>
    <n v="0"/>
    <n v="100"/>
    <n v="100"/>
    <n v="100"/>
    <n v="100"/>
  </r>
  <r>
    <n v="633136"/>
    <x v="1262"/>
    <n v="20210309"/>
    <m/>
    <s v="FRAGRANCE"/>
    <x v="511"/>
    <s v="BLOCO DE FITAS OLFATIVAS 2021"/>
    <n v="1227930"/>
    <x v="1262"/>
    <n v="1"/>
    <s v="IN-LINE (EXCL NR)"/>
    <s v="REPRESENTATIVE OFFER"/>
    <n v="0.70330000000000004"/>
    <m/>
    <n v="2.1150000000000002"/>
    <m/>
    <m/>
    <n v="5.99"/>
    <n v="5.99"/>
    <n v="292"/>
    <n v="292"/>
    <n v="10"/>
    <s v="WORK IN PROGRESS"/>
    <n v="134739349"/>
    <s v="NO INCENTIVE"/>
    <s v="N"/>
    <s v="N"/>
    <s v="N"/>
    <s v="N"/>
    <x v="2"/>
    <n v="134739592"/>
    <n v="28"/>
    <n v="43"/>
    <n v="20230306"/>
    <s v="EXCLUSIVE OFFER"/>
    <n v="15"/>
    <s v="Y"/>
    <s v="Tech rep lvl + ExceÃ§Ã£o + VGF2"/>
    <s v="FULL PAYMENT"/>
    <m/>
    <n v="1230.1279999999999"/>
    <n v="612.548"/>
    <n v="49.8"/>
    <m/>
    <s v="CARTON/GIFT BAG"/>
    <s v="ORGANIZERS/CONTAINERS"/>
    <s v="IMPLEMENTS"/>
    <s v="UNISEX"/>
    <s v="AVON"/>
    <s v="AVON"/>
    <n v="2"/>
    <n v="200"/>
    <n v="100"/>
    <s v="N"/>
    <s v="N"/>
    <n v="51339"/>
    <m/>
    <s v="N"/>
    <s v="RO"/>
    <n v="5.99"/>
    <n v="5.99"/>
    <n v="5.99"/>
    <m/>
    <m/>
    <m/>
    <m/>
    <s v="N"/>
    <m/>
    <m/>
    <m/>
    <x v="0"/>
    <m/>
    <n v="10"/>
    <s v="AUXILIAR DE VENDAS"/>
    <s v="N"/>
    <m/>
    <m/>
    <s v="N"/>
    <n v="20230306"/>
    <m/>
    <n v="134739349"/>
    <s v="MIXED"/>
    <s v="Tech rep lvl"/>
    <s v="ExceÃ§Ã£o"/>
    <n v="1"/>
    <m/>
    <n v="0"/>
    <n v="0"/>
    <n v="100"/>
    <n v="134739591"/>
    <n v="999"/>
    <n v="4"/>
    <x v="0"/>
    <x v="0"/>
    <n v="0.70330000000000004"/>
    <n v="0.70330000000000004"/>
    <n v="0.70330000000000004"/>
    <n v="0.70330000000000004"/>
    <n v="0.70330000000000004"/>
    <n v="5.99"/>
    <n v="5.99"/>
    <n v="5.99"/>
    <n v="5.99"/>
    <n v="5.99"/>
    <s v="Brasil + ExceÃ§Ã£o + VGF2"/>
    <s v="Bronze + ExceÃ§Ã£o + VGF2"/>
    <s v="Prata + ExceÃ§Ã£o + VGF2"/>
    <s v="Ouro + ExceÃ§Ã£o + VGF2"/>
    <s v="Estrela + ExceÃ§Ã£o + VGF2"/>
    <n v="0"/>
    <n v="0"/>
    <n v="0"/>
    <n v="0"/>
    <n v="0"/>
    <n v="42.19"/>
    <n v="42.19"/>
    <n v="42.19"/>
    <n v="42.19"/>
    <n v="42.19"/>
    <n v="0"/>
    <n v="0"/>
    <n v="0"/>
    <n v="0"/>
    <n v="0"/>
    <n v="5.99"/>
    <n v="5.99"/>
    <n v="5.99"/>
    <n v="5.99"/>
    <n v="5.99"/>
    <n v="0"/>
    <n v="0"/>
    <n v="0"/>
    <n v="0"/>
    <n v="0"/>
    <n v="0"/>
    <n v="100"/>
    <n v="100"/>
    <n v="100"/>
    <n v="100"/>
  </r>
  <r>
    <n v="633106"/>
    <x v="1263"/>
    <n v="20210309"/>
    <m/>
    <s v="FRAGRANCE"/>
    <x v="512"/>
    <s v="TAL?O DE PEDIDOS 2021"/>
    <n v="1227908"/>
    <x v="1263"/>
    <n v="1"/>
    <s v="IN-LINE (EXCL NR)"/>
    <s v="REPRESENTATIVE OFFER"/>
    <n v="0.70330000000000004"/>
    <m/>
    <n v="2.625"/>
    <m/>
    <m/>
    <n v="6.99"/>
    <n v="6.99"/>
    <n v="1962"/>
    <n v="1962"/>
    <n v="10"/>
    <s v="WORK IN PROGRESS"/>
    <n v="134739362"/>
    <s v="NO INCENTIVE"/>
    <s v="N"/>
    <s v="N"/>
    <s v="N"/>
    <s v="N"/>
    <x v="2"/>
    <n v="134739580"/>
    <n v="28"/>
    <n v="43"/>
    <n v="20230306"/>
    <s v="EXCLUSIVE OFFER"/>
    <n v="15"/>
    <s v="Y"/>
    <s v="Tech rep lvl + ExceÃ§Ã£o + VGF2"/>
    <s v="FULL PAYMENT"/>
    <m/>
    <n v="9645.3235000000004"/>
    <n v="4495.0735000000004"/>
    <n v="46.6"/>
    <m/>
    <s v="BEAUTY ORGANIZER"/>
    <s v="ORGANIZERS/CONTAINERS"/>
    <s v="IMPLEMENTS"/>
    <s v="UNISEX"/>
    <s v="AVON"/>
    <s v="AVON"/>
    <n v="2"/>
    <n v="200"/>
    <n v="100"/>
    <s v="N"/>
    <s v="N"/>
    <n v="52071"/>
    <m/>
    <s v="N"/>
    <s v="RO"/>
    <n v="6.99"/>
    <n v="6.99"/>
    <n v="6.99"/>
    <m/>
    <m/>
    <m/>
    <m/>
    <s v="N"/>
    <m/>
    <m/>
    <m/>
    <x v="0"/>
    <m/>
    <n v="10"/>
    <s v="AUXILIAR DE VENDAS"/>
    <s v="N"/>
    <m/>
    <m/>
    <s v="N"/>
    <n v="20230306"/>
    <m/>
    <n v="134739362"/>
    <s v="MIXED"/>
    <s v="Tech rep lvl"/>
    <s v="ExceÃ§Ã£o"/>
    <n v="1"/>
    <m/>
    <n v="0"/>
    <n v="0"/>
    <n v="100"/>
    <n v="134739579"/>
    <n v="999"/>
    <n v="4"/>
    <x v="0"/>
    <x v="0"/>
    <n v="0.70330000000000004"/>
    <n v="0.70330000000000004"/>
    <n v="0.70330000000000004"/>
    <n v="0.70330000000000004"/>
    <n v="0.70330000000000004"/>
    <n v="6.99"/>
    <n v="6.99"/>
    <n v="6.99"/>
    <n v="6.99"/>
    <n v="6.99"/>
    <s v="Brasil + ExceÃ§Ã£o + VGF2"/>
    <s v="Bronze + ExceÃ§Ã£o + VGF2"/>
    <s v="Prata + ExceÃ§Ã£o + VGF2"/>
    <s v="Ouro + ExceÃ§Ã£o + VGF2"/>
    <s v="Estrela + ExceÃ§Ã£o + VGF2"/>
    <n v="0"/>
    <n v="0"/>
    <n v="0"/>
    <n v="0"/>
    <n v="0"/>
    <n v="42.19"/>
    <n v="42.19"/>
    <n v="42.19"/>
    <n v="42.19"/>
    <n v="42.19"/>
    <n v="0"/>
    <n v="0"/>
    <n v="0"/>
    <n v="0"/>
    <n v="0"/>
    <n v="6.99"/>
    <n v="6.99"/>
    <n v="6.99"/>
    <n v="6.99"/>
    <n v="6.99"/>
    <n v="0"/>
    <n v="0"/>
    <n v="0"/>
    <n v="0"/>
    <n v="0"/>
    <n v="0"/>
    <n v="100"/>
    <n v="100"/>
    <n v="100"/>
    <n v="100"/>
  </r>
  <r>
    <n v="2285776"/>
    <x v="1264"/>
    <n v="20210318"/>
    <m/>
    <s v="BUSINESS EQUIPMENT"/>
    <x v="513"/>
    <s v="BONE AVON"/>
    <n v="5561372"/>
    <x v="1264"/>
    <n v="1"/>
    <s v="IN-LINE (EXCL NR)"/>
    <s v="REPRESENTATIVE OFFER"/>
    <n v="0.70330000000000004"/>
    <m/>
    <n v="8.6229999999999993"/>
    <m/>
    <m/>
    <n v="24.49"/>
    <n v="24.5"/>
    <n v="54"/>
    <n v="54"/>
    <n v="10"/>
    <s v="WORK IN PROGRESS"/>
    <n v="134739375"/>
    <s v="NO INCENTIVE"/>
    <s v="N"/>
    <s v="N"/>
    <s v="N"/>
    <s v="N"/>
    <x v="2"/>
    <n v="134739568"/>
    <n v="28"/>
    <n v="43"/>
    <n v="20230306"/>
    <s v="EXCLUSIVE OFFER"/>
    <n v="15"/>
    <s v="Y"/>
    <s v="Tech rep lvl + ExceÃ§Ã£o + VGF2"/>
    <s v="FULL PAYMENT"/>
    <m/>
    <n v="930.08609999999999"/>
    <n v="464.44409999999999"/>
    <n v="49.94"/>
    <m/>
    <s v="OTHER SALES AIDS/REPRESENTATIVE EQUIPMENT"/>
    <s v="SALES AIDS"/>
    <s v="SALES AIDS"/>
    <s v="UNISEX"/>
    <s v="AVON"/>
    <s v="AVON"/>
    <n v="2"/>
    <n v="200"/>
    <n v="100"/>
    <s v="N"/>
    <s v="N"/>
    <n v="99009"/>
    <m/>
    <s v="N"/>
    <s v="RO"/>
    <n v="24.49"/>
    <n v="24.49"/>
    <n v="24.49"/>
    <m/>
    <m/>
    <m/>
    <m/>
    <s v="N"/>
    <m/>
    <m/>
    <m/>
    <x v="0"/>
    <m/>
    <n v="10"/>
    <s v="AUXILIAR DE VENDAS"/>
    <s v="N"/>
    <m/>
    <m/>
    <s v="N"/>
    <n v="20230306"/>
    <m/>
    <n v="134739375"/>
    <s v="MIXED"/>
    <s v="Tech rep lvl"/>
    <s v="ExceÃ§Ã£o"/>
    <n v="1"/>
    <m/>
    <n v="0"/>
    <n v="0"/>
    <n v="100"/>
    <n v="134739567"/>
    <n v="999"/>
    <n v="4"/>
    <x v="0"/>
    <x v="0"/>
    <n v="0.70330000000000004"/>
    <n v="0.70330000000000004"/>
    <n v="0.70330000000000004"/>
    <n v="0.70330000000000004"/>
    <n v="0.70330000000000004"/>
    <n v="24.49"/>
    <n v="24.49"/>
    <n v="24.49"/>
    <n v="24.49"/>
    <n v="24.49"/>
    <s v="Brasil + ExceÃ§Ã£o + VGF2"/>
    <s v="Bronze + ExceÃ§Ã£o + VGF2"/>
    <s v="Prata + ExceÃ§Ã£o + VGF2"/>
    <s v="Ouro + ExceÃ§Ã£o + VGF2"/>
    <s v="Estrela + ExceÃ§Ã£o + VGF2"/>
    <n v="0"/>
    <n v="0"/>
    <n v="0"/>
    <n v="0"/>
    <n v="0"/>
    <n v="42.19"/>
    <n v="42.19"/>
    <n v="42.19"/>
    <n v="42.19"/>
    <n v="42.19"/>
    <n v="0"/>
    <n v="0"/>
    <n v="0"/>
    <n v="0"/>
    <n v="0"/>
    <n v="24.49"/>
    <n v="24.49"/>
    <n v="24.49"/>
    <n v="24.49"/>
    <n v="24.49"/>
    <n v="0"/>
    <n v="0"/>
    <n v="0"/>
    <n v="0"/>
    <n v="0"/>
    <n v="0"/>
    <n v="100"/>
    <n v="100"/>
    <n v="100"/>
    <n v="100"/>
  </r>
  <r>
    <n v="633112"/>
    <x v="1265"/>
    <n v="20210309"/>
    <m/>
    <s v="FRAGRANCE"/>
    <x v="514"/>
    <s v="BANNER REPRESENTANTE 2021"/>
    <n v="1227914"/>
    <x v="1265"/>
    <n v="1"/>
    <s v="IN-LINE (EXCL NR)"/>
    <s v="REPRESENTATIVE OFFER"/>
    <n v="0.70330000000000004"/>
    <m/>
    <n v="3.5179999999999998"/>
    <m/>
    <m/>
    <n v="9.99"/>
    <n v="9.99"/>
    <n v="1060"/>
    <n v="1060"/>
    <n v="10"/>
    <s v="WORK IN PROGRESS"/>
    <n v="134739388"/>
    <s v="NO INCENTIVE"/>
    <s v="N"/>
    <s v="N"/>
    <s v="N"/>
    <s v="N"/>
    <x v="2"/>
    <n v="134739556"/>
    <n v="28"/>
    <n v="43"/>
    <n v="20230306"/>
    <s v="EXCLUSIVE OFFER"/>
    <n v="15"/>
    <s v="Y"/>
    <s v="Tech rep lvl + ExceÃ§Ã£o + VGF2"/>
    <s v="FULL PAYMENT"/>
    <m/>
    <n v="7447.5249999999996"/>
    <n v="3718.4450000000002"/>
    <n v="49.93"/>
    <m/>
    <s v="CARTON/GIFT BAG"/>
    <s v="ORGANIZERS/CONTAINERS"/>
    <s v="IMPLEMENTS"/>
    <s v="UNISEX"/>
    <s v="AVON"/>
    <s v="AVON"/>
    <n v="2"/>
    <n v="200"/>
    <n v="100"/>
    <s v="N"/>
    <s v="N"/>
    <n v="51992"/>
    <m/>
    <s v="N"/>
    <s v="RO"/>
    <n v="9.99"/>
    <n v="9.99"/>
    <n v="9.99"/>
    <m/>
    <m/>
    <m/>
    <m/>
    <s v="N"/>
    <m/>
    <m/>
    <m/>
    <x v="0"/>
    <m/>
    <n v="10"/>
    <s v="AUXILIAR DE VENDAS"/>
    <s v="N"/>
    <m/>
    <m/>
    <s v="N"/>
    <n v="20230306"/>
    <m/>
    <n v="134739388"/>
    <s v="MIXED"/>
    <s v="Tech rep lvl"/>
    <s v="ExceÃ§Ã£o"/>
    <n v="1"/>
    <m/>
    <n v="0"/>
    <n v="0"/>
    <n v="100"/>
    <n v="134739555"/>
    <n v="999"/>
    <n v="4"/>
    <x v="0"/>
    <x v="0"/>
    <n v="0.70330000000000004"/>
    <n v="0.70330000000000004"/>
    <n v="0.70330000000000004"/>
    <n v="0.70330000000000004"/>
    <n v="0.70330000000000004"/>
    <n v="9.99"/>
    <n v="9.99"/>
    <n v="9.99"/>
    <n v="9.99"/>
    <n v="9.99"/>
    <s v="Brasil + ExceÃ§Ã£o + VGF2"/>
    <s v="Bronze + ExceÃ§Ã£o + VGF2"/>
    <s v="Prata + ExceÃ§Ã£o + VGF2"/>
    <s v="Ouro + ExceÃ§Ã£o + VGF2"/>
    <s v="Estrela + ExceÃ§Ã£o + VGF2"/>
    <n v="0"/>
    <n v="0"/>
    <n v="0"/>
    <n v="0"/>
    <n v="0"/>
    <n v="42.19"/>
    <n v="42.19"/>
    <n v="42.19"/>
    <n v="42.19"/>
    <n v="42.19"/>
    <n v="0"/>
    <n v="0"/>
    <n v="0"/>
    <n v="0"/>
    <n v="0"/>
    <n v="9.99"/>
    <n v="9.99"/>
    <n v="9.99"/>
    <n v="9.99"/>
    <n v="9.99"/>
    <n v="0"/>
    <n v="0"/>
    <n v="0"/>
    <n v="0"/>
    <n v="0"/>
    <n v="0"/>
    <n v="100"/>
    <n v="100"/>
    <n v="100"/>
    <n v="100"/>
  </r>
  <r>
    <n v="2285780"/>
    <x v="1266"/>
    <n v="20210317"/>
    <m/>
    <s v="BUSINESS EQUIPMENT"/>
    <x v="515"/>
    <s v="MOCHILA AVON"/>
    <n v="5561380"/>
    <x v="1266"/>
    <n v="1"/>
    <s v="IN-LINE (EXCL NR)"/>
    <s v="REPRESENTATIVE OFFER"/>
    <n v="0.70330000000000004"/>
    <m/>
    <n v="60"/>
    <m/>
    <m/>
    <n v="149.99"/>
    <n v="150"/>
    <n v="61"/>
    <n v="61"/>
    <n v="10"/>
    <s v="WORK IN PROGRESS"/>
    <n v="134739414"/>
    <s v="NO INCENTIVE"/>
    <s v="N"/>
    <s v="N"/>
    <s v="N"/>
    <s v="N"/>
    <x v="2"/>
    <n v="134739416"/>
    <n v="28"/>
    <n v="43"/>
    <n v="20230306"/>
    <s v="EXCLUSIVE OFFER"/>
    <n v="15"/>
    <s v="Y"/>
    <s v="Tech rep lvl + ExceÃ§Ã£o + VGF2"/>
    <s v="FULL PAYMENT"/>
    <m/>
    <n v="6434.7659999999996"/>
    <n v="2774.7660000000001"/>
    <n v="43.12"/>
    <m/>
    <s v="OTHER SALES AIDS/REPRESENTATIVE EQUIPMENT"/>
    <s v="SALES AIDS"/>
    <s v="SALES AIDS"/>
    <s v="UNISEX"/>
    <s v="AVON"/>
    <s v="AVON"/>
    <n v="2"/>
    <n v="200"/>
    <n v="100"/>
    <s v="N"/>
    <s v="N"/>
    <n v="99050"/>
    <m/>
    <s v="N"/>
    <s v="RO"/>
    <n v="149.99"/>
    <n v="149.99"/>
    <n v="149.99"/>
    <m/>
    <m/>
    <m/>
    <m/>
    <s v="N"/>
    <m/>
    <m/>
    <m/>
    <x v="0"/>
    <m/>
    <n v="10"/>
    <s v="AUXILIAR DE VENDAS"/>
    <s v="N"/>
    <m/>
    <m/>
    <s v="N"/>
    <n v="20230306"/>
    <m/>
    <n v="134739414"/>
    <s v="MIXED"/>
    <s v="Tech rep lvl"/>
    <s v="ExceÃ§Ã£o"/>
    <n v="1"/>
    <m/>
    <n v="0"/>
    <n v="0"/>
    <n v="100"/>
    <n v="134739415"/>
    <n v="999"/>
    <n v="4"/>
    <x v="0"/>
    <x v="0"/>
    <n v="0.70330000000000004"/>
    <n v="0.70330000000000004"/>
    <n v="0.70330000000000004"/>
    <n v="0.70330000000000004"/>
    <n v="0.70330000000000004"/>
    <n v="149.99"/>
    <n v="149.99"/>
    <n v="149.99"/>
    <n v="149.99"/>
    <n v="149.99"/>
    <s v="Brasil + ExceÃ§Ã£o + VGF2"/>
    <s v="Bronze + ExceÃ§Ã£o + VGF2"/>
    <s v="Prata + ExceÃ§Ã£o + VGF2"/>
    <s v="Ouro + ExceÃ§Ã£o + VGF2"/>
    <s v="Estrela + ExceÃ§Ã£o + VGF2"/>
    <n v="0"/>
    <n v="0"/>
    <n v="0"/>
    <n v="0"/>
    <n v="0"/>
    <n v="42.19"/>
    <n v="42.19"/>
    <n v="42.19"/>
    <n v="42.19"/>
    <n v="42.19"/>
    <n v="0"/>
    <n v="0"/>
    <n v="0"/>
    <n v="0"/>
    <n v="0"/>
    <n v="149.99"/>
    <n v="149.99"/>
    <n v="149.99"/>
    <n v="149.99"/>
    <n v="149.99"/>
    <n v="0"/>
    <n v="0"/>
    <n v="0"/>
    <n v="0"/>
    <n v="0"/>
    <n v="0"/>
    <n v="100"/>
    <n v="100"/>
    <n v="100"/>
    <n v="100"/>
  </r>
  <r>
    <n v="2285462"/>
    <x v="1267"/>
    <n v="20210317"/>
    <m/>
    <s v="BUSINESS EQUIPMENT"/>
    <x v="516"/>
    <s v="ESTOJO DEMONSTRADOR DE FRAGRANCIAS"/>
    <n v="5561023"/>
    <x v="1267"/>
    <n v="1"/>
    <s v="IN-LINE (EXCL NR)"/>
    <s v="REPRESENTATIVE OFFER"/>
    <n v="0.70330000000000004"/>
    <m/>
    <n v="25.452000000000002"/>
    <m/>
    <m/>
    <n v="67.989999999999995"/>
    <n v="68"/>
    <n v="144"/>
    <n v="144"/>
    <n v="10"/>
    <s v="WORK IN PROGRESS"/>
    <n v="134739440"/>
    <s v="NO INCENTIVE"/>
    <s v="N"/>
    <s v="N"/>
    <s v="N"/>
    <s v="N"/>
    <x v="2"/>
    <n v="134739442"/>
    <n v="28"/>
    <n v="43"/>
    <n v="20230306"/>
    <s v="EXCLUSIVE OFFER"/>
    <n v="15"/>
    <s v="Y"/>
    <s v="Tech rep lvl + ExceÃ§Ã£o + VGF2"/>
    <s v="FULL PAYMENT"/>
    <m/>
    <n v="6885.7007999999996"/>
    <n v="3220.6127999999999"/>
    <n v="46.77"/>
    <m/>
    <s v="OTHER SALES AIDS/REPRESENTATIVE EQUIPMENT"/>
    <s v="SALES AIDS"/>
    <s v="SALES AIDS"/>
    <s v="UNISEX"/>
    <s v="AVON"/>
    <s v="AVON"/>
    <n v="2"/>
    <n v="200"/>
    <n v="100"/>
    <s v="N"/>
    <s v="N"/>
    <n v="99003"/>
    <m/>
    <s v="N"/>
    <s v="RO"/>
    <n v="67.989999999999995"/>
    <n v="67.989999999999995"/>
    <n v="67.989999999999995"/>
    <m/>
    <m/>
    <m/>
    <m/>
    <s v="N"/>
    <m/>
    <m/>
    <m/>
    <x v="0"/>
    <m/>
    <n v="10"/>
    <s v="AUXILIAR DE VENDAS"/>
    <s v="N"/>
    <m/>
    <m/>
    <s v="N"/>
    <n v="20230306"/>
    <m/>
    <n v="134739440"/>
    <s v="MIXED"/>
    <s v="Tech rep lvl"/>
    <s v="ExceÃ§Ã£o"/>
    <n v="1"/>
    <m/>
    <n v="0"/>
    <n v="0"/>
    <n v="100"/>
    <n v="134739441"/>
    <n v="999"/>
    <n v="4"/>
    <x v="0"/>
    <x v="0"/>
    <n v="0.70330000000000004"/>
    <n v="0.70330000000000004"/>
    <n v="0.70330000000000004"/>
    <n v="0.70330000000000004"/>
    <n v="0.70330000000000004"/>
    <n v="67.989999999999995"/>
    <n v="67.989999999999995"/>
    <n v="67.989999999999995"/>
    <n v="67.989999999999995"/>
    <n v="67.989999999999995"/>
    <s v="Brasil + ExceÃ§Ã£o + VGF2"/>
    <s v="Bronze + ExceÃ§Ã£o + VGF2"/>
    <s v="Prata + ExceÃ§Ã£o + VGF2"/>
    <s v="Ouro + ExceÃ§Ã£o + VGF2"/>
    <s v="Estrela + ExceÃ§Ã£o + VGF2"/>
    <n v="0"/>
    <n v="0"/>
    <n v="0"/>
    <n v="0"/>
    <n v="0"/>
    <n v="42.19"/>
    <n v="42.19"/>
    <n v="42.19"/>
    <n v="42.19"/>
    <n v="42.19"/>
    <n v="0"/>
    <n v="0"/>
    <n v="0"/>
    <n v="0"/>
    <n v="0"/>
    <n v="67.989999999999995"/>
    <n v="67.989999999999995"/>
    <n v="67.989999999999995"/>
    <n v="67.989999999999995"/>
    <n v="67.989999999999995"/>
    <n v="0"/>
    <n v="0"/>
    <n v="0"/>
    <n v="0"/>
    <n v="0"/>
    <n v="0"/>
    <n v="100"/>
    <n v="100"/>
    <n v="100"/>
    <n v="100"/>
  </r>
  <r>
    <n v="632078"/>
    <x v="1268"/>
    <n v="20210310"/>
    <m/>
    <s v="TOILETRIES"/>
    <x v="517"/>
    <s v="COLONIA SPIDER 150ML REDESENHO 2020"/>
    <n v="1227142"/>
    <x v="1268"/>
    <n v="1"/>
    <s v="IN-LINE (EXCL NR)"/>
    <s v="PACK PRICE - MARKETING SET"/>
    <n v="0.51829999999999998"/>
    <m/>
    <n v="2.8250000000000002"/>
    <m/>
    <m/>
    <n v="15"/>
    <n v="24.99"/>
    <n v="6429"/>
    <n v="6429"/>
    <n v="183"/>
    <s v="WORK IN PROGRESS"/>
    <n v="134811945"/>
    <s v="NO INCENTIVE"/>
    <s v="N"/>
    <s v="Y"/>
    <s v="N"/>
    <s v="N"/>
    <x v="3"/>
    <n v="134812011"/>
    <n v="28"/>
    <n v="11"/>
    <n v="20230306"/>
    <s v="GIFTING/PRESENTS"/>
    <n v="15"/>
    <s v="Y"/>
    <s v="Tech rep lvl + Moda &amp; Casa + VGF2"/>
    <s v="FULL PAYMENT"/>
    <m/>
    <n v="49982.260499999997"/>
    <n v="31820.335500000001"/>
    <n v="69.11"/>
    <m/>
    <s v="COLOGNE SPRAY"/>
    <s v="EDP/EDT/COLOGNE"/>
    <s v="FRAGRANCE JUICES"/>
    <s v="MALE"/>
    <s v="MARVEL"/>
    <s v="MARVEL SPIDERMAN"/>
    <n v="1"/>
    <n v="50"/>
    <n v="100"/>
    <s v="N"/>
    <s v="N"/>
    <n v="51283"/>
    <n v="1"/>
    <s v="N"/>
    <m/>
    <m/>
    <m/>
    <m/>
    <m/>
    <m/>
    <m/>
    <m/>
    <s v="N"/>
    <n v="73976330"/>
    <s v="Extensao Revista Digital"/>
    <n v="134812007"/>
    <x v="31"/>
    <m/>
    <n v="182"/>
    <s v="PRESENTES - EXTENSAO REVISTA DIGITAL 5"/>
    <s v="N"/>
    <m/>
    <s v="N"/>
    <s v="N"/>
    <n v="20230306"/>
    <m/>
    <n v="134811945"/>
    <s v="MIXED"/>
    <s v="Tech rep lvl"/>
    <s v="Moda &amp; Casa"/>
    <n v="1"/>
    <m/>
    <n v="0"/>
    <n v="0"/>
    <n v="100"/>
    <n v="134812010"/>
    <n v="999"/>
    <n v="3"/>
    <x v="17"/>
    <x v="35"/>
    <n v="0.51829999999999998"/>
    <n v="0.51829999999999998"/>
    <n v="0.51829999999999998"/>
    <n v="0.51829999999999998"/>
    <n v="0.51829999999999998"/>
    <n v="15"/>
    <n v="15"/>
    <n v="15"/>
    <n v="15"/>
    <n v="15"/>
    <s v="Brasil + Moda &amp; Casa + VGF2"/>
    <s v="Bronze + Moda &amp; Casa + VGF2"/>
    <s v="Prata + Moda &amp; Casa + VGF2"/>
    <s v="Ouro + Moda &amp; Casa + VGF2"/>
    <s v="Estrela + Moda &amp; Casa + VGF2"/>
    <n v="15"/>
    <n v="15"/>
    <n v="15"/>
    <n v="15"/>
    <n v="15"/>
    <n v="55.81"/>
    <n v="55.81"/>
    <n v="55.81"/>
    <n v="55.81"/>
    <n v="55.81"/>
    <n v="5"/>
    <n v="5"/>
    <n v="5"/>
    <n v="5"/>
    <n v="5"/>
    <n v="12.75"/>
    <n v="12.75"/>
    <n v="12.75"/>
    <n v="12.75"/>
    <n v="12.75"/>
    <n v="0"/>
    <n v="0"/>
    <n v="0"/>
    <n v="0"/>
    <n v="0"/>
    <n v="0"/>
    <n v="100"/>
    <n v="100"/>
    <n v="100"/>
    <n v="100"/>
  </r>
  <r>
    <n v="636909"/>
    <x v="1113"/>
    <n v="20220310"/>
    <m/>
    <s v="FRAGRANCE"/>
    <x v="517"/>
    <s v="SACOLA P UNISEX 2022"/>
    <n v="1230471"/>
    <x v="1113"/>
    <n v="1"/>
    <s v="IN-LINE (EXCL NR)"/>
    <s v="PACK PRICE - MARKETING SET"/>
    <n v="0.49230000000000002"/>
    <m/>
    <n v="1.52"/>
    <m/>
    <m/>
    <n v="6.99"/>
    <n v="6.99"/>
    <n v="6429"/>
    <n v="6429"/>
    <n v="183"/>
    <s v="WORK IN PROGRESS"/>
    <n v="134811945"/>
    <s v="NO INCENTIVE"/>
    <s v="N"/>
    <s v="N"/>
    <s v="N"/>
    <s v="N"/>
    <x v="3"/>
    <n v="134812013"/>
    <n v="28"/>
    <n v="11"/>
    <n v="20230306"/>
    <s v="GIFTING/PRESENTS"/>
    <n v="15"/>
    <s v="Y"/>
    <s v="Tech rep lvl + Dia a Dia + VGF2"/>
    <s v="FULL PAYMENT"/>
    <m/>
    <n v="21496.0101"/>
    <n v="11723.9301"/>
    <n v="69.08"/>
    <m/>
    <s v="CARTON/GIFT BAG"/>
    <s v="ORGANIZERS/CONTAINERS"/>
    <s v="IMPLEMENTS"/>
    <s v="UNISEX"/>
    <s v="AVON"/>
    <s v="AVON"/>
    <n v="1"/>
    <n v="50"/>
    <n v="100"/>
    <s v="N"/>
    <s v="N"/>
    <n v="52336"/>
    <n v="1"/>
    <s v="N"/>
    <m/>
    <m/>
    <m/>
    <m/>
    <m/>
    <m/>
    <m/>
    <m/>
    <s v="N"/>
    <n v="73976330"/>
    <s v="Extensao Revista Digital"/>
    <n v="134812007"/>
    <x v="31"/>
    <m/>
    <n v="182"/>
    <s v="PRESENTES - EXTENSAO REVISTA DIGITAL 5"/>
    <s v="N"/>
    <m/>
    <s v="N"/>
    <s v="N"/>
    <n v="20230306"/>
    <m/>
    <n v="134811945"/>
    <s v="MIXED"/>
    <s v="Tech rep lvl"/>
    <s v="CosmÃ©ticos"/>
    <n v="1"/>
    <m/>
    <n v="0"/>
    <n v="0"/>
    <n v="100"/>
    <n v="134812012"/>
    <n v="999"/>
    <n v="2"/>
    <x v="17"/>
    <x v="35"/>
    <n v="0.49230000000000002"/>
    <n v="0.56259999999999999"/>
    <n v="0.49230000000000002"/>
    <n v="0.45710000000000001"/>
    <n v="0.436"/>
    <n v="6.99"/>
    <n v="6.99"/>
    <n v="6.99"/>
    <n v="6.99"/>
    <n v="6.99"/>
    <s v="Brasil + Dia a Dia + VGF2"/>
    <s v="Bronze + Dia a Dia + VGF2"/>
    <s v="Prata + Dia a Dia + VGF2"/>
    <s v="Ouro + Dia a Dia + VGF2"/>
    <s v="Estrela + Dia a Dia + VGF2"/>
    <n v="30"/>
    <n v="20"/>
    <n v="30"/>
    <n v="35"/>
    <n v="38"/>
    <n v="42.19"/>
    <n v="42.19"/>
    <n v="42.19"/>
    <n v="42.19"/>
    <n v="42.19"/>
    <n v="0"/>
    <n v="0"/>
    <n v="0"/>
    <n v="0"/>
    <n v="0"/>
    <n v="4.8929999999999998"/>
    <n v="5.5919999999999996"/>
    <n v="4.8929999999999998"/>
    <n v="4.5434999999999999"/>
    <n v="4.3338000000000001"/>
    <n v="0"/>
    <n v="0"/>
    <n v="0"/>
    <n v="0"/>
    <n v="0"/>
    <n v="0"/>
    <n v="100"/>
    <n v="100"/>
    <n v="100"/>
    <n v="100"/>
  </r>
  <r>
    <n v="2276839"/>
    <x v="1269"/>
    <n v="20210311"/>
    <m/>
    <s v="KIDS HOME"/>
    <x v="517"/>
    <s v="CANECA CUTE SPIDER NEW"/>
    <n v="5547937"/>
    <x v="1269"/>
    <n v="1"/>
    <s v="IN-LINE (EXCL NR)"/>
    <s v="PACK PRICE - MARKETING SET"/>
    <n v="0.5978"/>
    <m/>
    <n v="2.2029999999999998"/>
    <m/>
    <m/>
    <n v="11"/>
    <n v="12.99"/>
    <n v="6429"/>
    <n v="6429"/>
    <n v="183"/>
    <s v="WORK IN PROGRESS"/>
    <n v="134811945"/>
    <s v="NO INCENTIVE"/>
    <s v="N"/>
    <s v="Y"/>
    <s v="N"/>
    <s v="N"/>
    <x v="3"/>
    <n v="134812009"/>
    <n v="28"/>
    <n v="11"/>
    <n v="20230306"/>
    <s v="GIFTING/PRESENTS"/>
    <n v="15"/>
    <s v="Y"/>
    <s v="Tech rep lvl + Moda &amp; Casa + VGF2"/>
    <s v="FULL PAYMENT"/>
    <m/>
    <n v="42275.818200000002"/>
    <n v="28112.731199999998"/>
    <n v="71.52"/>
    <m/>
    <s v="MUGS"/>
    <s v="TABLEWARE"/>
    <s v="TABLEWARE"/>
    <s v="MALE"/>
    <s v="MARVEL"/>
    <s v="MARVEL SPIDERMAN"/>
    <n v="1"/>
    <n v="50"/>
    <n v="100"/>
    <s v="N"/>
    <s v="N"/>
    <n v="46712"/>
    <n v="1"/>
    <s v="N"/>
    <m/>
    <m/>
    <m/>
    <m/>
    <m/>
    <m/>
    <m/>
    <m/>
    <s v="N"/>
    <n v="73976330"/>
    <s v="Extensao Revista Digital"/>
    <n v="134812007"/>
    <x v="31"/>
    <m/>
    <n v="182"/>
    <s v="PRESENTES - EXTENSAO REVISTA DIGITAL 5"/>
    <s v="N"/>
    <m/>
    <s v="N"/>
    <s v="N"/>
    <n v="20230306"/>
    <m/>
    <n v="134811945"/>
    <s v="MIXED"/>
    <s v="Tech rep lvl"/>
    <s v="Moda &amp; Casa"/>
    <n v="1"/>
    <m/>
    <n v="0"/>
    <n v="0"/>
    <n v="100"/>
    <n v="134812008"/>
    <n v="999"/>
    <n v="3"/>
    <x v="17"/>
    <x v="35"/>
    <n v="0.5978"/>
    <n v="0.5978"/>
    <n v="0.5978"/>
    <n v="0.5978"/>
    <n v="0.5978"/>
    <n v="11"/>
    <n v="11"/>
    <n v="11"/>
    <n v="11"/>
    <n v="11"/>
    <s v="Brasil + Moda &amp; Casa + VGF2"/>
    <s v="Bronze + Moda &amp; Casa + VGF2"/>
    <s v="Prata + Moda &amp; Casa + VGF2"/>
    <s v="Ouro + Moda &amp; Casa + VGF2"/>
    <s v="Estrela + Moda &amp; Casa + VGF2"/>
    <n v="15"/>
    <n v="15"/>
    <n v="15"/>
    <n v="15"/>
    <n v="15"/>
    <n v="42.19"/>
    <n v="42.19"/>
    <n v="42.19"/>
    <n v="42.19"/>
    <n v="42.19"/>
    <n v="0"/>
    <n v="0"/>
    <n v="0"/>
    <n v="0"/>
    <n v="0"/>
    <n v="9.35"/>
    <n v="9.35"/>
    <n v="9.35"/>
    <n v="9.35"/>
    <n v="9.35"/>
    <n v="0"/>
    <n v="0"/>
    <n v="0"/>
    <n v="0"/>
    <n v="0"/>
    <n v="0"/>
    <n v="100"/>
    <n v="100"/>
    <n v="100"/>
    <n v="100"/>
  </r>
  <r>
    <n v="594173"/>
    <x v="452"/>
    <n v="20180317"/>
    <m/>
    <s v="BODY"/>
    <x v="518"/>
    <s v="SSS SILKY STAY SHAVE GEL PICKUP FOR BRAZIL &amp; CPE"/>
    <n v="1199006"/>
    <x v="452"/>
    <n v="1"/>
    <s v="IN-LINE (EXCL NR)"/>
    <s v="PACK PRICE - MARKETING SET"/>
    <n v="0.54369999999999996"/>
    <m/>
    <n v="2.0209999999999999"/>
    <m/>
    <m/>
    <n v="7.5"/>
    <n v="25.99"/>
    <n v="648"/>
    <n v="648"/>
    <n v="2"/>
    <s v="WORK IN PROGRESS"/>
    <n v="134814948"/>
    <s v="NO INCENTIVE"/>
    <s v="N"/>
    <s v="N"/>
    <s v="N"/>
    <s v="N"/>
    <x v="4"/>
    <n v="135878956"/>
    <n v="28"/>
    <n v="48"/>
    <n v="20230306"/>
    <s v="EXCLUSIVE OFFER"/>
    <n v="15"/>
    <s v="Y"/>
    <s v="Tech rep lvl + ExceÃ§Ã£o + VGF2"/>
    <s v="FULL PAYMENT"/>
    <m/>
    <n v="2642.3820000000001"/>
    <n v="1332.7739999999999"/>
    <n v="85.7"/>
    <m/>
    <s v="DEPILATORY CREAM"/>
    <s v="DEPILATORY"/>
    <s v="DEPILATORY"/>
    <s v="FEMALE"/>
    <s v="SKIN SO SOFT"/>
    <s v="SSS (NO SUB BRAND APPLIES)"/>
    <n v="2"/>
    <n v="200"/>
    <n v="100"/>
    <s v="N"/>
    <s v="N"/>
    <n v="41268"/>
    <n v="1"/>
    <s v="N"/>
    <m/>
    <m/>
    <m/>
    <m/>
    <m/>
    <m/>
    <m/>
    <m/>
    <s v="N"/>
    <m/>
    <m/>
    <n v="135878952"/>
    <x v="32"/>
    <n v="134814790"/>
    <n v="2"/>
    <s v="KIT INICIO"/>
    <s v="N"/>
    <m/>
    <s v="N"/>
    <s v="N"/>
    <n v="20230306"/>
    <m/>
    <n v="134814948"/>
    <s v="MIXED"/>
    <s v="Tech rep lvl"/>
    <s v="ExceÃ§Ã£o"/>
    <n v="1"/>
    <m/>
    <n v="0"/>
    <n v="0"/>
    <n v="100"/>
    <n v="135878955"/>
    <n v="999"/>
    <n v="4"/>
    <x v="26"/>
    <x v="36"/>
    <n v="0.54369999999999996"/>
    <n v="0.54369999999999996"/>
    <n v="0.54369999999999996"/>
    <n v="0.54369999999999996"/>
    <n v="0.54369999999999996"/>
    <n v="7.5"/>
    <n v="7.5"/>
    <n v="7.5"/>
    <n v="7.5"/>
    <n v="7.5"/>
    <s v="Brasil + ExceÃ§Ã£o + VGF2"/>
    <s v="Bronze + ExceÃ§Ã£o + VGF2"/>
    <s v="Prata + ExceÃ§Ã£o + VGF2"/>
    <s v="Ouro + ExceÃ§Ã£o + VGF2"/>
    <s v="Estrela + ExceÃ§Ã£o + VGF2"/>
    <n v="0"/>
    <n v="0"/>
    <n v="0"/>
    <n v="0"/>
    <n v="0"/>
    <n v="83.92"/>
    <n v="83.92"/>
    <n v="83.92"/>
    <n v="83.92"/>
    <n v="83.92"/>
    <n v="0"/>
    <n v="0"/>
    <n v="0"/>
    <n v="0"/>
    <n v="0"/>
    <n v="7.5"/>
    <n v="7.5"/>
    <n v="7.5"/>
    <n v="7.5"/>
    <n v="7.5"/>
    <n v="18.489999999999998"/>
    <n v="18.489999999999998"/>
    <n v="18.489999999999998"/>
    <n v="18.489999999999998"/>
    <n v="18.489999999999998"/>
    <n v="71"/>
    <n v="28"/>
    <n v="28"/>
    <n v="28"/>
    <n v="28"/>
  </r>
  <r>
    <n v="598904"/>
    <x v="46"/>
    <n v="20190318"/>
    <m/>
    <s v="BODY"/>
    <x v="518"/>
    <s v="AC SUN FACE AND BODY SPF 50 VWR WITH FRAGRANCE 120ML (LATAM)"/>
    <n v="1200744"/>
    <x v="46"/>
    <n v="1"/>
    <s v="IN-LINE (EXCL NR)"/>
    <s v="PACK PRICE - MARKETING SET"/>
    <n v="0.70140000000000002"/>
    <m/>
    <n v="5.7709999999999999"/>
    <m/>
    <m/>
    <n v="21"/>
    <n v="42.99"/>
    <n v="690"/>
    <n v="690"/>
    <n v="2"/>
    <s v="WORK IN PROGRESS"/>
    <n v="134814948"/>
    <s v="NO INCENTIVE"/>
    <s v="N"/>
    <s v="N"/>
    <s v="N"/>
    <s v="N"/>
    <x v="4"/>
    <n v="135878954"/>
    <n v="28"/>
    <n v="48"/>
    <n v="20230306"/>
    <s v="EXCLUSIVE OFFER"/>
    <n v="15"/>
    <s v="Y"/>
    <s v="Tech rep lvl + ExceÃ§Ã£o + VGF2"/>
    <s v="FULL PAYMENT"/>
    <m/>
    <n v="10163.286"/>
    <n v="6181.2960000000003"/>
    <n v="80.86"/>
    <m/>
    <s v="SUNSCREEN LOTION"/>
    <s v="SUNSCREEN"/>
    <s v="SUN CARE"/>
    <s v="UNISEX"/>
    <s v="AVON CARE FRANCHISE"/>
    <s v="AVON CARE SUN+"/>
    <n v="2"/>
    <n v="200"/>
    <n v="100"/>
    <s v="N"/>
    <s v="N"/>
    <n v="41265"/>
    <n v="1"/>
    <s v="N"/>
    <m/>
    <m/>
    <m/>
    <m/>
    <m/>
    <m/>
    <m/>
    <m/>
    <s v="N"/>
    <m/>
    <m/>
    <n v="135878952"/>
    <x v="32"/>
    <n v="134814790"/>
    <n v="2"/>
    <s v="KIT INICIO"/>
    <s v="N"/>
    <m/>
    <s v="N"/>
    <s v="N"/>
    <n v="20230306"/>
    <m/>
    <n v="134814948"/>
    <s v="MIXED"/>
    <s v="Tech rep lvl"/>
    <s v="ExceÃ§Ã£o"/>
    <n v="1"/>
    <m/>
    <n v="0"/>
    <n v="0"/>
    <n v="100"/>
    <n v="135878953"/>
    <n v="999"/>
    <n v="4"/>
    <x v="26"/>
    <x v="36"/>
    <n v="0.70140000000000002"/>
    <n v="0.70140000000000002"/>
    <n v="0.70140000000000002"/>
    <n v="0.70140000000000002"/>
    <n v="0.70140000000000002"/>
    <n v="21"/>
    <n v="21"/>
    <n v="21"/>
    <n v="21"/>
    <n v="21"/>
    <s v="Brasil + ExceÃ§Ã£o + VGF2"/>
    <s v="Bronze + ExceÃ§Ã£o + VGF2"/>
    <s v="Prata + ExceÃ§Ã£o + VGF2"/>
    <s v="Ouro + ExceÃ§Ã£o + VGF2"/>
    <s v="Estrela + ExceÃ§Ã£o + VGF2"/>
    <n v="0"/>
    <n v="0"/>
    <n v="0"/>
    <n v="0"/>
    <n v="0"/>
    <n v="42.57"/>
    <n v="42.57"/>
    <n v="42.57"/>
    <n v="42.57"/>
    <n v="42.57"/>
    <n v="0"/>
    <n v="0"/>
    <n v="0"/>
    <n v="0"/>
    <n v="0"/>
    <n v="21"/>
    <n v="21"/>
    <n v="21"/>
    <n v="21"/>
    <n v="21"/>
    <n v="21.99"/>
    <n v="21.99"/>
    <n v="21.99"/>
    <n v="21.99"/>
    <n v="21.99"/>
    <n v="51"/>
    <n v="48"/>
    <n v="48"/>
    <n v="48"/>
    <n v="48"/>
  </r>
  <r>
    <n v="621414"/>
    <x v="1095"/>
    <n v="20200310"/>
    <m/>
    <s v="COLOR"/>
    <x v="518"/>
    <s v="AVON MASCARA SUPERSHOCK MAX DE VOLUME PARA CILIOS A PROVA D?AGUA 10G"/>
    <n v="1220639"/>
    <x v="1095"/>
    <n v="1"/>
    <s v="IN-LINE (EXCL NR)"/>
    <s v="PACK PRICE - MARKETING SET"/>
    <n v="0.54369999999999996"/>
    <m/>
    <n v="3.4420000000000002"/>
    <m/>
    <m/>
    <n v="16"/>
    <n v="34.99"/>
    <n v="670"/>
    <n v="670"/>
    <n v="2"/>
    <s v="WORK IN PROGRESS"/>
    <n v="134814948"/>
    <s v="NO INCENTIVE"/>
    <s v="N"/>
    <s v="N"/>
    <s v="N"/>
    <s v="N"/>
    <x v="4"/>
    <n v="135878962"/>
    <n v="28"/>
    <n v="48"/>
    <n v="20230306"/>
    <s v="EXCLUSIVE OFFER"/>
    <n v="15"/>
    <s v="Y"/>
    <s v="Tech rep lvl + ExceÃ§Ã£o + VGF2"/>
    <s v="FULL PAYMENT"/>
    <m/>
    <n v="5828.4639999999999"/>
    <n v="3522.3240000000001"/>
    <n v="81.91"/>
    <m/>
    <s v="MASCARA"/>
    <s v="MASCARA"/>
    <s v="EYE COLOR"/>
    <s v="FEMALE"/>
    <s v="AVON TRUE"/>
    <s v="AVON TRUE COLOR"/>
    <n v="2"/>
    <n v="200"/>
    <n v="100"/>
    <s v="N"/>
    <s v="N"/>
    <n v="51727"/>
    <n v="1"/>
    <s v="N"/>
    <m/>
    <m/>
    <m/>
    <m/>
    <m/>
    <m/>
    <m/>
    <m/>
    <s v="N"/>
    <m/>
    <m/>
    <n v="135878952"/>
    <x v="32"/>
    <n v="134814790"/>
    <n v="2"/>
    <s v="KIT INICIO"/>
    <s v="N"/>
    <m/>
    <s v="N"/>
    <s v="N"/>
    <n v="20230306"/>
    <m/>
    <n v="134814948"/>
    <s v="MIXED"/>
    <s v="Tech rep lvl"/>
    <s v="ExceÃ§Ã£o"/>
    <n v="1"/>
    <m/>
    <n v="0"/>
    <n v="0"/>
    <n v="100"/>
    <n v="135878961"/>
    <n v="999"/>
    <n v="4"/>
    <x v="26"/>
    <x v="36"/>
    <n v="0.54369999999999996"/>
    <n v="0.54369999999999996"/>
    <n v="0.54369999999999996"/>
    <n v="0.54369999999999996"/>
    <n v="0.54369999999999996"/>
    <n v="16"/>
    <n v="16"/>
    <n v="16"/>
    <n v="16"/>
    <n v="16"/>
    <s v="Brasil + ExceÃ§Ã£o + VGF2"/>
    <s v="Bronze + ExceÃ§Ã£o + VGF2"/>
    <s v="Prata + ExceÃ§Ã£o + VGF2"/>
    <s v="Ouro + ExceÃ§Ã£o + VGF2"/>
    <s v="Estrela + ExceÃ§Ã£o + VGF2"/>
    <n v="0"/>
    <n v="0"/>
    <n v="0"/>
    <n v="0"/>
    <n v="0"/>
    <n v="83.92"/>
    <n v="83.92"/>
    <n v="83.92"/>
    <n v="83.92"/>
    <n v="83.92"/>
    <n v="0"/>
    <n v="0"/>
    <n v="0"/>
    <n v="0"/>
    <n v="0"/>
    <n v="16"/>
    <n v="16"/>
    <n v="16"/>
    <n v="16"/>
    <n v="16"/>
    <n v="18.989999999999998"/>
    <n v="18.989999999999998"/>
    <n v="18.989999999999998"/>
    <n v="18.989999999999998"/>
    <n v="18.989999999999998"/>
    <n v="54"/>
    <n v="45"/>
    <n v="45"/>
    <n v="45"/>
    <n v="45"/>
  </r>
  <r>
    <n v="623089"/>
    <x v="906"/>
    <n v="20210305"/>
    <m/>
    <s v="TOILETRIES"/>
    <x v="518"/>
    <s v="AT ARGAN COCOSERUM LATAM30ML2020"/>
    <n v="1221401"/>
    <x v="906"/>
    <n v="1"/>
    <s v="IN-LINE (EXCL NR)"/>
    <s v="PACK PRICE - MARKETING SET"/>
    <n v="0.54369999999999996"/>
    <m/>
    <n v="1.8839999999999999"/>
    <m/>
    <m/>
    <n v="8.6999999999999993"/>
    <n v="20.99"/>
    <n v="664"/>
    <n v="664"/>
    <n v="2"/>
    <s v="WORK IN PROGRESS"/>
    <n v="134814948"/>
    <s v="NO INCENTIVE"/>
    <s v="N"/>
    <s v="Y"/>
    <s v="N"/>
    <s v="N"/>
    <x v="4"/>
    <n v="135879001"/>
    <n v="28"/>
    <n v="48"/>
    <n v="20230306"/>
    <s v="EXCLUSIVE OFFER"/>
    <n v="15"/>
    <s v="Y"/>
    <s v="Tech rep lvl + ExceÃ§Ã£o + VGF2"/>
    <s v="FULL PAYMENT"/>
    <m/>
    <n v="3140.8462"/>
    <n v="1889.8702000000001"/>
    <n v="83.49"/>
    <m/>
    <s v="TREATMENT SERUM"/>
    <s v="SERUM"/>
    <s v="HAIR TREATMENT"/>
    <s v="FEMALE"/>
    <s v="ADVANCE-TECHNIQUES"/>
    <s v="MOISTURE"/>
    <n v="2"/>
    <n v="200"/>
    <n v="100"/>
    <s v="N"/>
    <s v="N"/>
    <n v="40060"/>
    <n v="1"/>
    <s v="N"/>
    <m/>
    <m/>
    <m/>
    <m/>
    <m/>
    <m/>
    <m/>
    <m/>
    <s v="N"/>
    <m/>
    <m/>
    <n v="135878952"/>
    <x v="32"/>
    <n v="134814790"/>
    <n v="2"/>
    <s v="KIT INICIO"/>
    <s v="N"/>
    <m/>
    <s v="N"/>
    <s v="N"/>
    <n v="20230306"/>
    <m/>
    <n v="134814948"/>
    <s v="MIXED"/>
    <s v="Tech rep lvl"/>
    <s v="ExceÃ§Ã£o"/>
    <n v="1"/>
    <m/>
    <n v="0"/>
    <n v="0"/>
    <n v="100"/>
    <n v="135879000"/>
    <n v="999"/>
    <n v="4"/>
    <x v="26"/>
    <x v="36"/>
    <n v="0.54369999999999996"/>
    <n v="0.54369999999999996"/>
    <n v="0.54369999999999996"/>
    <n v="0.54369999999999996"/>
    <n v="0.54369999999999996"/>
    <n v="8.6999999999999993"/>
    <n v="8.6999999999999993"/>
    <n v="8.6999999999999993"/>
    <n v="8.6999999999999993"/>
    <n v="8.6999999999999993"/>
    <s v="Brasil + ExceÃ§Ã£o + VGF2"/>
    <s v="Bronze + ExceÃ§Ã£o + VGF2"/>
    <s v="Prata + ExceÃ§Ã£o + VGF2"/>
    <s v="Ouro + ExceÃ§Ã£o + VGF2"/>
    <s v="Estrela + ExceÃ§Ã£o + VGF2"/>
    <n v="0"/>
    <n v="0"/>
    <n v="0"/>
    <n v="0"/>
    <n v="0"/>
    <n v="83.92"/>
    <n v="83.92"/>
    <n v="83.92"/>
    <n v="83.92"/>
    <n v="83.92"/>
    <n v="0"/>
    <n v="0"/>
    <n v="0"/>
    <n v="0"/>
    <n v="0"/>
    <n v="8.6999999999999993"/>
    <n v="8.6999999999999993"/>
    <n v="8.6999999999999993"/>
    <n v="8.6999999999999993"/>
    <n v="8.6999999999999993"/>
    <n v="12.29"/>
    <n v="12.29"/>
    <n v="12.29"/>
    <n v="12.29"/>
    <n v="12.29"/>
    <n v="58"/>
    <n v="41"/>
    <n v="41"/>
    <n v="41"/>
    <n v="41"/>
  </r>
  <r>
    <n v="623910"/>
    <x v="413"/>
    <n v="20200307"/>
    <m/>
    <s v="BODY"/>
    <x v="518"/>
    <s v="AVON CARE RD LUVAS DE SILICONE CREME PROTETOR MAOS 50G"/>
    <n v="1221822"/>
    <x v="413"/>
    <n v="1"/>
    <s v="IN-LINE (EXCL NR)"/>
    <s v="PACK PRICE - MARKETING SET"/>
    <n v="0.68589999999999995"/>
    <m/>
    <n v="1.5169999999999999"/>
    <m/>
    <m/>
    <n v="5.5"/>
    <n v="14.99"/>
    <n v="648"/>
    <n v="648"/>
    <n v="2"/>
    <s v="WORK IN PROGRESS"/>
    <n v="134814948"/>
    <s v="NO INCENTIVE"/>
    <s v="N"/>
    <s v="Y"/>
    <s v="N"/>
    <s v="N"/>
    <x v="4"/>
    <n v="135879005"/>
    <n v="28"/>
    <n v="48"/>
    <n v="20230306"/>
    <s v="EXCLUSIVE OFFER"/>
    <n v="15"/>
    <s v="Y"/>
    <s v="Tech rep lvl + ExceÃ§Ã£o + VGF2"/>
    <s v="FULL PAYMENT"/>
    <m/>
    <n v="2444.5475999999999"/>
    <n v="1461.5316"/>
    <n v="85.25"/>
    <m/>
    <s v="MOISTURIZER CREAM"/>
    <s v="MOISTURIZER"/>
    <s v="HAND CARE"/>
    <s v="UNISEX"/>
    <s v="AVON CARE FRANCHISE"/>
    <s v="AVON CARE PERSONAL CARE"/>
    <n v="2"/>
    <n v="200"/>
    <n v="100"/>
    <s v="N"/>
    <s v="N"/>
    <n v="40665"/>
    <n v="1"/>
    <s v="N"/>
    <m/>
    <m/>
    <m/>
    <m/>
    <m/>
    <m/>
    <m/>
    <m/>
    <s v="N"/>
    <m/>
    <m/>
    <n v="135878952"/>
    <x v="32"/>
    <n v="134814790"/>
    <n v="2"/>
    <s v="KIT INICIO"/>
    <s v="N"/>
    <m/>
    <s v="N"/>
    <s v="N"/>
    <n v="20230306"/>
    <m/>
    <n v="134814948"/>
    <s v="MIXED"/>
    <s v="Tech rep lvl"/>
    <s v="ExceÃ§Ã£o"/>
    <n v="1"/>
    <m/>
    <n v="0"/>
    <n v="0"/>
    <n v="100"/>
    <n v="135879004"/>
    <n v="999"/>
    <n v="4"/>
    <x v="26"/>
    <x v="36"/>
    <n v="0.68589999999999995"/>
    <n v="0.68589999999999995"/>
    <n v="0.68589999999999995"/>
    <n v="0.68589999999999995"/>
    <n v="0.68589999999999995"/>
    <n v="5.5"/>
    <n v="5.5"/>
    <n v="5.5"/>
    <n v="5.5"/>
    <n v="5.5"/>
    <s v="Brasil + ExceÃ§Ã£o + VGF2"/>
    <s v="Bronze + ExceÃ§Ã£o + VGF2"/>
    <s v="Prata + ExceÃ§Ã£o + VGF2"/>
    <s v="Ouro + ExceÃ§Ã£o + VGF2"/>
    <s v="Estrela + ExceÃ§Ã£o + VGF2"/>
    <n v="0"/>
    <n v="0"/>
    <n v="0"/>
    <n v="0"/>
    <n v="0"/>
    <n v="45.79"/>
    <n v="45.79"/>
    <n v="45.79"/>
    <n v="45.79"/>
    <n v="45.79"/>
    <n v="0"/>
    <n v="0"/>
    <n v="0"/>
    <n v="0"/>
    <n v="0"/>
    <n v="5.5"/>
    <n v="5.5"/>
    <n v="5.5"/>
    <n v="5.5"/>
    <n v="5.5"/>
    <n v="9.49"/>
    <n v="9.49"/>
    <n v="9.49"/>
    <n v="9.49"/>
    <n v="9.49"/>
    <n v="63"/>
    <n v="36"/>
    <n v="36"/>
    <n v="36"/>
    <n v="36"/>
  </r>
  <r>
    <n v="624020"/>
    <x v="1270"/>
    <n v="20200318"/>
    <m/>
    <s v="TOILETRIES"/>
    <x v="518"/>
    <s v="AVON ERVA DOCE ROLL ON"/>
    <n v="1221912"/>
    <x v="1270"/>
    <n v="1"/>
    <s v="EXCESS"/>
    <s v="PACK PRICE - MARKETING SET"/>
    <n v="0.68589999999999995"/>
    <m/>
    <n v="1.0409999999999999"/>
    <m/>
    <m/>
    <n v="4"/>
    <n v="7.99"/>
    <n v="660"/>
    <n v="660"/>
    <n v="2"/>
    <s v="WORK IN PROGRESS"/>
    <n v="134814948"/>
    <s v="NO INCENTIVE"/>
    <s v="N"/>
    <s v="N"/>
    <s v="N"/>
    <s v="N"/>
    <x v="4"/>
    <n v="135878958"/>
    <n v="28"/>
    <n v="48"/>
    <n v="20230306"/>
    <s v="EXCLUSIVE OFFER"/>
    <n v="15"/>
    <s v="Y"/>
    <s v="Tech rep lvl + ExceÃ§Ã£o + VGF2"/>
    <s v="FULL PAYMENT"/>
    <m/>
    <n v="1810.7760000000001"/>
    <n v="1123.7159999999999"/>
    <n v="81"/>
    <m/>
    <s v="DEODORANT ROLL ON"/>
    <s v="DEODORANT"/>
    <s v="DEODORANT"/>
    <s v="FEMALE"/>
    <s v="AVON"/>
    <s v="AVON"/>
    <n v="2"/>
    <n v="200"/>
    <n v="100"/>
    <s v="N"/>
    <s v="N"/>
    <n v="41139"/>
    <n v="1"/>
    <s v="N"/>
    <m/>
    <m/>
    <m/>
    <m/>
    <m/>
    <m/>
    <m/>
    <m/>
    <s v="N"/>
    <m/>
    <m/>
    <n v="135878952"/>
    <x v="32"/>
    <n v="134814790"/>
    <n v="2"/>
    <s v="KIT INICIO"/>
    <s v="N"/>
    <m/>
    <s v="N"/>
    <s v="N"/>
    <n v="20230306"/>
    <m/>
    <n v="134814948"/>
    <s v="MIXED"/>
    <s v="Tech rep lvl"/>
    <s v="ExceÃ§Ã£o"/>
    <n v="1"/>
    <m/>
    <n v="0"/>
    <n v="0"/>
    <n v="100"/>
    <n v="135878957"/>
    <n v="999"/>
    <n v="4"/>
    <x v="26"/>
    <x v="36"/>
    <n v="0.68589999999999995"/>
    <n v="0.68589999999999995"/>
    <n v="0.68589999999999995"/>
    <n v="0.68589999999999995"/>
    <n v="0.68589999999999995"/>
    <n v="4"/>
    <n v="4"/>
    <n v="4"/>
    <n v="4"/>
    <n v="4"/>
    <s v="Brasil + ExceÃ§Ã£o + VGF2"/>
    <s v="Bronze + ExceÃ§Ã£o + VGF2"/>
    <s v="Prata + ExceÃ§Ã£o + VGF2"/>
    <s v="Ouro + ExceÃ§Ã£o + VGF2"/>
    <s v="Estrela + ExceÃ§Ã£o + VGF2"/>
    <n v="0"/>
    <n v="0"/>
    <n v="0"/>
    <n v="0"/>
    <n v="0"/>
    <n v="45.79"/>
    <n v="45.79"/>
    <n v="45.79"/>
    <n v="45.79"/>
    <n v="45.79"/>
    <n v="0"/>
    <n v="0"/>
    <n v="0"/>
    <n v="0"/>
    <n v="0"/>
    <n v="4"/>
    <n v="4"/>
    <n v="4"/>
    <n v="4"/>
    <n v="4"/>
    <n v="3.99"/>
    <n v="3.99"/>
    <n v="3.99"/>
    <n v="3.99"/>
    <n v="3.99"/>
    <n v="49"/>
    <n v="50"/>
    <n v="50"/>
    <n v="50"/>
    <n v="50"/>
  </r>
  <r>
    <n v="628966"/>
    <x v="672"/>
    <n v="20210313"/>
    <m/>
    <s v="COLOR"/>
    <x v="518"/>
    <s v="AVON ULTRA MATTE LIPSTICK"/>
    <n v="1222636"/>
    <x v="672"/>
    <n v="1"/>
    <s v="IN-LINE (EXCL NR)"/>
    <s v="PACK PRICE - MARKETING SET"/>
    <n v="0.54369999999999996"/>
    <m/>
    <n v="3.0390000000000001"/>
    <m/>
    <m/>
    <n v="15.7"/>
    <n v="30.99"/>
    <n v="670"/>
    <n v="670"/>
    <n v="2"/>
    <s v="WORK IN PROGRESS"/>
    <n v="134814948"/>
    <s v="NO INCENTIVE"/>
    <s v="N"/>
    <s v="N"/>
    <s v="N"/>
    <s v="N"/>
    <x v="4"/>
    <n v="135879007"/>
    <n v="28"/>
    <n v="48"/>
    <n v="20230306"/>
    <s v="EXCLUSIVE OFFER"/>
    <n v="15"/>
    <s v="Y"/>
    <s v="Tech rep lvl + ExceÃ§Ã£o + VGF2"/>
    <s v="FULL PAYMENT"/>
    <m/>
    <n v="5719.1803"/>
    <n v="3683.0502999999999"/>
    <n v="81.96"/>
    <m/>
    <s v="LIPSTICK"/>
    <s v="LIPSTICK"/>
    <s v="LIP COLOR"/>
    <s v="FEMALE"/>
    <s v="AVON TRUE"/>
    <s v="AVON TRUE COLOR"/>
    <n v="2"/>
    <n v="200"/>
    <n v="100"/>
    <s v="N"/>
    <s v="N"/>
    <n v="40286"/>
    <n v="1"/>
    <s v="N"/>
    <m/>
    <m/>
    <m/>
    <m/>
    <m/>
    <m/>
    <m/>
    <m/>
    <s v="N"/>
    <m/>
    <m/>
    <n v="135878952"/>
    <x v="32"/>
    <n v="134814790"/>
    <n v="2"/>
    <s v="KIT INICIO"/>
    <s v="N"/>
    <m/>
    <s v="N"/>
    <s v="N"/>
    <n v="20230306"/>
    <m/>
    <n v="134814948"/>
    <s v="MIXED"/>
    <s v="Tech rep lvl"/>
    <s v="ExceÃ§Ã£o"/>
    <n v="1"/>
    <m/>
    <n v="0"/>
    <n v="0"/>
    <n v="100"/>
    <n v="135879006"/>
    <n v="999"/>
    <n v="4"/>
    <x v="26"/>
    <x v="36"/>
    <n v="0.54369999999999996"/>
    <n v="0.54369999999999996"/>
    <n v="0.54369999999999996"/>
    <n v="0.54369999999999996"/>
    <n v="0.54369999999999996"/>
    <n v="15.7"/>
    <n v="15.7"/>
    <n v="15.7"/>
    <n v="15.7"/>
    <n v="15.7"/>
    <s v="Brasil + ExceÃ§Ã£o + VGF2"/>
    <s v="Bronze + ExceÃ§Ã£o + VGF2"/>
    <s v="Prata + ExceÃ§Ã£o + VGF2"/>
    <s v="Ouro + ExceÃ§Ã£o + VGF2"/>
    <s v="Estrela + ExceÃ§Ã£o + VGF2"/>
    <n v="0"/>
    <n v="0"/>
    <n v="0"/>
    <n v="0"/>
    <n v="0"/>
    <n v="83.92"/>
    <n v="83.92"/>
    <n v="83.92"/>
    <n v="83.92"/>
    <n v="83.92"/>
    <n v="0"/>
    <n v="0"/>
    <n v="0"/>
    <n v="0"/>
    <n v="0"/>
    <n v="15.7"/>
    <n v="15.7"/>
    <n v="15.7"/>
    <n v="15.7"/>
    <n v="15.7"/>
    <n v="15.29"/>
    <n v="15.29"/>
    <n v="15.29"/>
    <n v="15.29"/>
    <n v="15.29"/>
    <n v="49"/>
    <n v="50"/>
    <n v="50"/>
    <n v="50"/>
    <n v="50"/>
  </r>
  <r>
    <n v="631667"/>
    <x v="402"/>
    <n v="20220310"/>
    <m/>
    <s v="TOILETRIES"/>
    <x v="518"/>
    <s v="2Q2ENCANTO DIVINE &amp; GLORIOUS  BAR SOAP LATAM"/>
    <n v="1226860"/>
    <x v="402"/>
    <n v="1"/>
    <s v="IN-LINE (EXCL NR)"/>
    <s v="PACK PRICE - MARKETING SET"/>
    <n v="0.78320000000000001"/>
    <m/>
    <n v="3.2069999999999999"/>
    <m/>
    <m/>
    <n v="10.5"/>
    <n v="21.99"/>
    <n v="690"/>
    <n v="690"/>
    <n v="2"/>
    <s v="WORK IN PROGRESS"/>
    <n v="134814948"/>
    <s v="NO INCENTIVE"/>
    <s v="N"/>
    <s v="N"/>
    <s v="N"/>
    <s v="N"/>
    <x v="4"/>
    <n v="135879003"/>
    <n v="28"/>
    <n v="48"/>
    <n v="20230306"/>
    <s v="EXCLUSIVE OFFER"/>
    <n v="15"/>
    <s v="Y"/>
    <s v="Tech rep lvl + ExceÃ§Ã£o + VGF2"/>
    <s v="FULL PAYMENT"/>
    <m/>
    <n v="5674.2839999999997"/>
    <n v="3461.4540000000002"/>
    <n v="81.38"/>
    <m/>
    <s v="SOAP BAR"/>
    <s v="SOAP"/>
    <s v="WASH"/>
    <s v="FEMALE"/>
    <s v="AVON ENCANTO"/>
    <s v="ENCANTO (NO SUB BRAND)"/>
    <n v="2"/>
    <n v="200"/>
    <n v="100"/>
    <s v="N"/>
    <s v="N"/>
    <n v="40426"/>
    <n v="1"/>
    <s v="N"/>
    <m/>
    <m/>
    <m/>
    <m/>
    <m/>
    <m/>
    <m/>
    <m/>
    <s v="N"/>
    <m/>
    <m/>
    <n v="135878952"/>
    <x v="32"/>
    <n v="134814790"/>
    <n v="2"/>
    <s v="KIT INICIO"/>
    <s v="N"/>
    <m/>
    <s v="N"/>
    <s v="N"/>
    <n v="20230306"/>
    <m/>
    <n v="134814948"/>
    <s v="MIXED"/>
    <s v="Tech rep lvl"/>
    <s v="ExceÃ§Ã£o"/>
    <n v="1"/>
    <m/>
    <n v="0"/>
    <n v="0"/>
    <n v="100"/>
    <n v="135879002"/>
    <n v="999"/>
    <n v="4"/>
    <x v="26"/>
    <x v="36"/>
    <n v="0.78320000000000001"/>
    <n v="0.78320000000000001"/>
    <n v="0.78320000000000001"/>
    <n v="0.78320000000000001"/>
    <n v="0.78320000000000001"/>
    <n v="10.5"/>
    <n v="10.5"/>
    <n v="10.5"/>
    <n v="10.5"/>
    <n v="10.5"/>
    <s v="Brasil + ExceÃ§Ã£o + VGF2"/>
    <s v="Bronze + ExceÃ§Ã£o + VGF2"/>
    <s v="Prata + ExceÃ§Ã£o + VGF2"/>
    <s v="Ouro + ExceÃ§Ã£o + VGF2"/>
    <s v="Estrela + ExceÃ§Ã£o + VGF2"/>
    <n v="0"/>
    <n v="0"/>
    <n v="0"/>
    <n v="0"/>
    <n v="0"/>
    <n v="27.68"/>
    <n v="27.68"/>
    <n v="27.68"/>
    <n v="27.68"/>
    <n v="27.68"/>
    <n v="0"/>
    <n v="0"/>
    <n v="0"/>
    <n v="0"/>
    <n v="0"/>
    <n v="10.5"/>
    <n v="10.5"/>
    <n v="10.5"/>
    <n v="10.5"/>
    <n v="10.5"/>
    <n v="11.49"/>
    <n v="11.49"/>
    <n v="11.49"/>
    <n v="11.49"/>
    <n v="11.49"/>
    <n v="52"/>
    <n v="47"/>
    <n v="47"/>
    <n v="47"/>
    <n v="47"/>
  </r>
  <r>
    <n v="633282"/>
    <x v="361"/>
    <n v="20220306"/>
    <m/>
    <s v="COLOR"/>
    <x v="518"/>
    <s v="AVON COLOR TREND NAIL ENAMEL"/>
    <n v="1226596"/>
    <x v="361"/>
    <n v="1"/>
    <s v="IN-LINE (EXCL NR)"/>
    <s v="PACK PRICE - MARKETING SET"/>
    <n v="0.54369999999999996"/>
    <m/>
    <n v="0.85099999999999998"/>
    <m/>
    <m/>
    <n v="4"/>
    <n v="6.49"/>
    <n v="670"/>
    <n v="670"/>
    <n v="2"/>
    <s v="WORK IN PROGRESS"/>
    <n v="134814948"/>
    <s v="NO INCENTIVE"/>
    <s v="N"/>
    <s v="N"/>
    <s v="N"/>
    <s v="N"/>
    <x v="4"/>
    <n v="135879016"/>
    <n v="28"/>
    <n v="48"/>
    <n v="20230306"/>
    <s v="EXCLUSIVE OFFER"/>
    <n v="15"/>
    <s v="Y"/>
    <s v="Tech rep lvl + ExceÃ§Ã£o + VGF2"/>
    <s v="FULL PAYMENT"/>
    <m/>
    <n v="1457.116"/>
    <n v="886.94600000000003"/>
    <n v="75.88"/>
    <m/>
    <s v="NAIL ENAMEL"/>
    <s v="NAIL ENAMEL/TINT"/>
    <s v="NAIL COLOR"/>
    <s v="FEMALE"/>
    <s v="COLOR TREND"/>
    <s v="COLOR TREND"/>
    <n v="2"/>
    <n v="200"/>
    <n v="100"/>
    <s v="N"/>
    <s v="N"/>
    <n v="41266"/>
    <n v="1"/>
    <s v="N"/>
    <m/>
    <m/>
    <m/>
    <m/>
    <m/>
    <m/>
    <m/>
    <m/>
    <s v="N"/>
    <m/>
    <m/>
    <n v="135878952"/>
    <x v="32"/>
    <n v="134814790"/>
    <n v="2"/>
    <s v="KIT INICIO"/>
    <s v="N"/>
    <m/>
    <s v="N"/>
    <s v="N"/>
    <n v="20230306"/>
    <m/>
    <n v="134814948"/>
    <s v="MIXED"/>
    <s v="Tech rep lvl"/>
    <s v="ExceÃ§Ã£o"/>
    <n v="1"/>
    <m/>
    <n v="0"/>
    <n v="0"/>
    <n v="100"/>
    <n v="135879008"/>
    <n v="999"/>
    <n v="4"/>
    <x v="26"/>
    <x v="36"/>
    <n v="0.54369999999999996"/>
    <n v="0.54369999999999996"/>
    <n v="0.54369999999999996"/>
    <n v="0.54369999999999996"/>
    <n v="0.54369999999999996"/>
    <n v="4"/>
    <n v="4"/>
    <n v="4"/>
    <n v="4"/>
    <n v="4"/>
    <s v="Brasil + ExceÃ§Ã£o + VGF2"/>
    <s v="Bronze + ExceÃ§Ã£o + VGF2"/>
    <s v="Prata + ExceÃ§Ã£o + VGF2"/>
    <s v="Ouro + ExceÃ§Ã£o + VGF2"/>
    <s v="Estrela + ExceÃ§Ã£o + VGF2"/>
    <n v="0"/>
    <n v="0"/>
    <n v="0"/>
    <n v="0"/>
    <n v="0"/>
    <n v="83.92"/>
    <n v="83.92"/>
    <n v="83.92"/>
    <n v="83.92"/>
    <n v="83.92"/>
    <n v="0"/>
    <n v="0"/>
    <n v="0"/>
    <n v="0"/>
    <n v="0"/>
    <n v="4"/>
    <n v="4"/>
    <n v="4"/>
    <n v="4"/>
    <n v="4"/>
    <n v="2.4900000000000002"/>
    <n v="2.4900000000000002"/>
    <n v="2.4900000000000002"/>
    <n v="2.4900000000000002"/>
    <n v="2.4900000000000002"/>
    <n v="38"/>
    <n v="61"/>
    <n v="61"/>
    <n v="61"/>
    <n v="61"/>
  </r>
  <r>
    <n v="634418"/>
    <x v="441"/>
    <n v="20220313"/>
    <m/>
    <s v="BODY"/>
    <x v="518"/>
    <s v="DERMA ACCOLARE LOTION 200ML"/>
    <n v="1228779"/>
    <x v="441"/>
    <n v="1"/>
    <s v="IN-LINE (EXCL NR)"/>
    <s v="PACK PRICE - MARKETING SET"/>
    <n v="0.68589999999999995"/>
    <m/>
    <n v="1.9350000000000001"/>
    <m/>
    <m/>
    <n v="7"/>
    <n v="16.989999999999998"/>
    <n v="648"/>
    <n v="648"/>
    <n v="2"/>
    <s v="WORK IN PROGRESS"/>
    <n v="134814948"/>
    <s v="NO INCENTIVE"/>
    <s v="N"/>
    <s v="Y"/>
    <s v="N"/>
    <s v="N"/>
    <x v="4"/>
    <n v="135878964"/>
    <n v="28"/>
    <n v="48"/>
    <n v="20230306"/>
    <s v="EXCLUSIVE OFFER"/>
    <n v="15"/>
    <s v="Y"/>
    <s v="Tech rep lvl + ExceÃ§Ã£o + VGF2"/>
    <s v="FULL PAYMENT"/>
    <m/>
    <n v="3111.2424000000001"/>
    <n v="1857.3624"/>
    <n v="83.4"/>
    <m/>
    <s v="MOISTURIZER LOTION"/>
    <s v="MOISTURIZER"/>
    <s v="BODY CARE"/>
    <s v="FEMALE"/>
    <s v="AVON CARE FRANCHISE"/>
    <s v="AVON CARE (NO SUB BRAND APPLIES)"/>
    <n v="2"/>
    <n v="200"/>
    <n v="100"/>
    <s v="N"/>
    <s v="N"/>
    <n v="40506"/>
    <n v="1"/>
    <s v="N"/>
    <m/>
    <m/>
    <m/>
    <m/>
    <m/>
    <m/>
    <m/>
    <m/>
    <s v="N"/>
    <m/>
    <m/>
    <n v="135878952"/>
    <x v="32"/>
    <n v="134814790"/>
    <n v="2"/>
    <s v="KIT INICIO"/>
    <s v="N"/>
    <m/>
    <s v="N"/>
    <s v="N"/>
    <n v="20230306"/>
    <m/>
    <n v="134814948"/>
    <s v="MIXED"/>
    <s v="Tech rep lvl"/>
    <s v="ExceÃ§Ã£o"/>
    <n v="1"/>
    <m/>
    <n v="0"/>
    <n v="0"/>
    <n v="100"/>
    <n v="135878963"/>
    <n v="999"/>
    <n v="4"/>
    <x v="26"/>
    <x v="36"/>
    <n v="0.68589999999999995"/>
    <n v="0.68589999999999995"/>
    <n v="0.68589999999999995"/>
    <n v="0.68589999999999995"/>
    <n v="0.68589999999999995"/>
    <n v="7"/>
    <n v="7"/>
    <n v="7"/>
    <n v="7"/>
    <n v="7"/>
    <s v="Brasil + ExceÃ§Ã£o + VGF2"/>
    <s v="Bronze + ExceÃ§Ã£o + VGF2"/>
    <s v="Prata + ExceÃ§Ã£o + VGF2"/>
    <s v="Ouro + ExceÃ§Ã£o + VGF2"/>
    <s v="Estrela + ExceÃ§Ã£o + VGF2"/>
    <n v="0"/>
    <n v="0"/>
    <n v="0"/>
    <n v="0"/>
    <n v="0"/>
    <n v="45.79"/>
    <n v="45.79"/>
    <n v="45.79"/>
    <n v="45.79"/>
    <n v="45.79"/>
    <n v="0"/>
    <n v="0"/>
    <n v="0"/>
    <n v="0"/>
    <n v="0"/>
    <n v="7"/>
    <n v="7"/>
    <n v="7"/>
    <n v="7"/>
    <n v="7"/>
    <n v="9.99"/>
    <n v="9.99"/>
    <n v="9.99"/>
    <n v="9.99"/>
    <n v="9.99"/>
    <n v="58"/>
    <n v="41"/>
    <n v="41"/>
    <n v="41"/>
    <n v="41"/>
  </r>
  <r>
    <n v="627023"/>
    <x v="1271"/>
    <n v="20210309"/>
    <m/>
    <s v="BODY"/>
    <x v="519"/>
    <s v="ENCANTO BY AVON BEAUTIFUL &amp; INSPIRING BODY SCRUB"/>
    <n v="1223743"/>
    <x v="1271"/>
    <n v="1"/>
    <s v="IN-LINE (EXCL NR)"/>
    <s v="REGULAR PRICE"/>
    <n v="0.38059999999999999"/>
    <m/>
    <n v="4.6150000000000002"/>
    <m/>
    <m/>
    <n v="29.99"/>
    <n v="29.99"/>
    <n v="1957"/>
    <n v="1957"/>
    <n v="160"/>
    <s v="WORK IN PROGRESS"/>
    <n v="134820031"/>
    <s v="NO INCENTIVE"/>
    <s v="N"/>
    <s v="N"/>
    <s v="N"/>
    <s v="N"/>
    <x v="3"/>
    <n v="134820033"/>
    <n v="28"/>
    <n v="11"/>
    <n v="20230306"/>
    <s v="CUSTOMER"/>
    <n v="15"/>
    <s v="Y"/>
    <s v="Tech rep lvl + Dia a Dia + VGF2"/>
    <s v="FULL PAYMENT"/>
    <m/>
    <n v="21702.536400000001"/>
    <n v="12670.981400000001"/>
    <n v="71.7"/>
    <m/>
    <s v="BODY SCRUB"/>
    <s v="CLEANSER"/>
    <s v="BODY CARE"/>
    <s v="FEMALE"/>
    <s v="AVON ENCANTO"/>
    <s v="ENCANTO DELICACY"/>
    <n v="0"/>
    <n v="100"/>
    <n v="100"/>
    <s v="N"/>
    <s v="N"/>
    <n v="52471"/>
    <m/>
    <s v="N"/>
    <m/>
    <m/>
    <m/>
    <m/>
    <m/>
    <m/>
    <m/>
    <m/>
    <s v="N"/>
    <n v="73976330"/>
    <s v="Extensao Revista Digital"/>
    <m/>
    <x v="0"/>
    <m/>
    <n v="160"/>
    <s v="BODY - EXTENSAO REVISTA DIGITAL  2"/>
    <s v="N"/>
    <m/>
    <m/>
    <s v="N"/>
    <n v="20230306"/>
    <m/>
    <n v="134820031"/>
    <s v="MIXED"/>
    <s v="Tech rep lvl"/>
    <s v="CosmÃ©ticos"/>
    <n v="1"/>
    <m/>
    <n v="0"/>
    <n v="0"/>
    <n v="100"/>
    <n v="134820032"/>
    <n v="999"/>
    <n v="2"/>
    <x v="0"/>
    <x v="0"/>
    <n v="0.38059999999999999"/>
    <n v="0.435"/>
    <n v="0.38059999999999999"/>
    <n v="0.35339999999999999"/>
    <n v="0.33710000000000001"/>
    <n v="29.99"/>
    <n v="29.99"/>
    <n v="29.99"/>
    <n v="29.99"/>
    <n v="29.99"/>
    <s v="Brasil + Dia a Dia + VGF2"/>
    <s v="Bronze + Dia a Dia + VGF2"/>
    <s v="Prata + Dia a Dia + VGF2"/>
    <s v="Ouro + Dia a Dia + VGF2"/>
    <s v="Estrela + Dia a Dia + VGF2"/>
    <n v="30"/>
    <n v="20"/>
    <n v="30"/>
    <n v="35"/>
    <n v="38"/>
    <n v="83.92"/>
    <n v="83.92"/>
    <n v="83.92"/>
    <n v="83.92"/>
    <n v="83.92"/>
    <n v="0"/>
    <n v="0"/>
    <n v="0"/>
    <n v="0"/>
    <n v="0"/>
    <n v="20.992999999999999"/>
    <n v="23.992000000000001"/>
    <n v="20.992999999999999"/>
    <n v="19.493500000000001"/>
    <n v="18.593800000000002"/>
    <n v="0"/>
    <n v="0"/>
    <n v="0"/>
    <n v="0"/>
    <n v="0"/>
    <n v="0"/>
    <n v="100"/>
    <n v="100"/>
    <n v="100"/>
    <n v="100"/>
  </r>
  <r>
    <n v="594173"/>
    <x v="452"/>
    <n v="20180317"/>
    <m/>
    <s v="BODY"/>
    <x v="520"/>
    <s v="SSS SILKY STAY SHAVE GEL PICKUP FOR BRAZIL &amp; CPE"/>
    <n v="1199006"/>
    <x v="452"/>
    <n v="1"/>
    <s v="IN-LINE (EXCL NR)"/>
    <s v="PACK PRICE - MARKETING SET"/>
    <n v="0.54369999999999996"/>
    <m/>
    <n v="2.0209999999999999"/>
    <m/>
    <m/>
    <n v="7.5"/>
    <n v="25.99"/>
    <n v="1330"/>
    <n v="1330"/>
    <n v="2"/>
    <s v="WORK IN PROGRESS"/>
    <n v="134874721"/>
    <s v="NO INCENTIVE"/>
    <s v="N"/>
    <s v="N"/>
    <s v="N"/>
    <s v="N"/>
    <x v="4"/>
    <n v="135880089"/>
    <n v="28"/>
    <n v="48"/>
    <n v="20230306"/>
    <s v="EXCLUSIVE OFFER"/>
    <n v="15"/>
    <s v="Y"/>
    <s v="Tech rep lvl + ExceÃ§Ã£o + VGF2"/>
    <s v="2 INSTALLMENTS"/>
    <m/>
    <n v="5423.4075000000003"/>
    <n v="2735.4775"/>
    <n v="85.7"/>
    <m/>
    <s v="DEPILATORY CREAM"/>
    <s v="DEPILATORY"/>
    <s v="DEPILATORY"/>
    <s v="FEMALE"/>
    <s v="SKIN SO SOFT"/>
    <s v="SSS (NO SUB BRAND APPLIES)"/>
    <n v="2"/>
    <n v="200"/>
    <n v="100"/>
    <s v="N"/>
    <s v="N"/>
    <n v="45000"/>
    <n v="1"/>
    <s v="N"/>
    <m/>
    <m/>
    <m/>
    <m/>
    <m/>
    <m/>
    <m/>
    <m/>
    <s v="N"/>
    <m/>
    <m/>
    <n v="135880044"/>
    <x v="33"/>
    <n v="134814948"/>
    <n v="2"/>
    <s v="KIT INICIO"/>
    <s v="N"/>
    <m/>
    <s v="N"/>
    <s v="N"/>
    <n v="20230306"/>
    <m/>
    <n v="134874721"/>
    <s v="MIXED"/>
    <s v="Tech rep lvl"/>
    <s v="ExceÃ§Ã£o"/>
    <n v="1"/>
    <m/>
    <n v="0"/>
    <n v="0"/>
    <n v="100"/>
    <n v="135880088"/>
    <n v="999"/>
    <n v="4"/>
    <x v="26"/>
    <x v="37"/>
    <n v="0.54369999999999996"/>
    <n v="0.54369999999999996"/>
    <n v="0.54369999999999996"/>
    <n v="0.54369999999999996"/>
    <n v="0.54369999999999996"/>
    <n v="7.5"/>
    <n v="7.5"/>
    <n v="7.5"/>
    <n v="7.5"/>
    <n v="7.5"/>
    <s v="Brasil + ExceÃ§Ã£o + VGF2"/>
    <s v="Bronze + ExceÃ§Ã£o + VGF2"/>
    <s v="Prata + ExceÃ§Ã£o + VGF2"/>
    <s v="Ouro + ExceÃ§Ã£o + VGF2"/>
    <s v="Estrela + ExceÃ§Ã£o + VGF2"/>
    <n v="0"/>
    <n v="0"/>
    <n v="0"/>
    <n v="0"/>
    <n v="0"/>
    <n v="83.92"/>
    <n v="83.92"/>
    <n v="83.92"/>
    <n v="83.92"/>
    <n v="83.92"/>
    <n v="0"/>
    <n v="0"/>
    <n v="0"/>
    <n v="0"/>
    <n v="0"/>
    <n v="7.5"/>
    <n v="7.5"/>
    <n v="7.5"/>
    <n v="7.5"/>
    <n v="7.5"/>
    <n v="18.489999999999998"/>
    <n v="18.489999999999998"/>
    <n v="18.489999999999998"/>
    <n v="18.489999999999998"/>
    <n v="18.489999999999998"/>
    <n v="71"/>
    <n v="28"/>
    <n v="28"/>
    <n v="28"/>
    <n v="28"/>
  </r>
  <r>
    <n v="598904"/>
    <x v="46"/>
    <n v="20190318"/>
    <m/>
    <s v="BODY"/>
    <x v="520"/>
    <s v="AC SUN FACE AND BODY SPF 50 VWR WITH FRAGRANCE 120ML (LATAM)"/>
    <n v="1200744"/>
    <x v="46"/>
    <n v="1"/>
    <s v="IN-LINE (EXCL NR)"/>
    <s v="PACK PRICE - MARKETING SET"/>
    <n v="0.70140000000000002"/>
    <m/>
    <n v="5.7709999999999999"/>
    <m/>
    <m/>
    <n v="21"/>
    <n v="42.99"/>
    <n v="1417"/>
    <n v="1417"/>
    <n v="2"/>
    <s v="WORK IN PROGRESS"/>
    <n v="134874721"/>
    <s v="NO INCENTIVE"/>
    <s v="N"/>
    <s v="N"/>
    <s v="N"/>
    <s v="N"/>
    <x v="4"/>
    <n v="135880095"/>
    <n v="28"/>
    <n v="48"/>
    <n v="20230306"/>
    <s v="EXCLUSIVE OFFER"/>
    <n v="15"/>
    <s v="Y"/>
    <s v="Tech rep lvl + ExceÃ§Ã£o + VGF2"/>
    <s v="2 INSTALLMENTS"/>
    <m/>
    <n v="20871.559799999999"/>
    <n v="12694.052799999999"/>
    <n v="80.86"/>
    <m/>
    <s v="SUNSCREEN LOTION"/>
    <s v="SUNSCREEN"/>
    <s v="SUN CARE"/>
    <s v="UNISEX"/>
    <s v="AVON CARE FRANCHISE"/>
    <s v="AVON CARE SUN+"/>
    <n v="2"/>
    <n v="200"/>
    <n v="100"/>
    <s v="N"/>
    <s v="N"/>
    <n v="45167"/>
    <n v="1"/>
    <s v="N"/>
    <m/>
    <m/>
    <m/>
    <m/>
    <m/>
    <m/>
    <m/>
    <m/>
    <s v="N"/>
    <m/>
    <m/>
    <n v="135880044"/>
    <x v="33"/>
    <n v="134814948"/>
    <n v="2"/>
    <s v="KIT INICIO"/>
    <s v="N"/>
    <m/>
    <s v="N"/>
    <s v="N"/>
    <n v="20230306"/>
    <m/>
    <n v="134874721"/>
    <s v="MIXED"/>
    <s v="Tech rep lvl"/>
    <s v="ExceÃ§Ã£o"/>
    <n v="1"/>
    <m/>
    <n v="0"/>
    <n v="0"/>
    <n v="100"/>
    <n v="135880094"/>
    <n v="999"/>
    <n v="4"/>
    <x v="26"/>
    <x v="37"/>
    <n v="0.70140000000000002"/>
    <n v="0.70140000000000002"/>
    <n v="0.70140000000000002"/>
    <n v="0.70140000000000002"/>
    <n v="0.70140000000000002"/>
    <n v="21"/>
    <n v="21"/>
    <n v="21"/>
    <n v="21"/>
    <n v="21"/>
    <s v="Brasil + ExceÃ§Ã£o + VGF2"/>
    <s v="Bronze + ExceÃ§Ã£o + VGF2"/>
    <s v="Prata + ExceÃ§Ã£o + VGF2"/>
    <s v="Ouro + ExceÃ§Ã£o + VGF2"/>
    <s v="Estrela + ExceÃ§Ã£o + VGF2"/>
    <n v="0"/>
    <n v="0"/>
    <n v="0"/>
    <n v="0"/>
    <n v="0"/>
    <n v="42.57"/>
    <n v="42.57"/>
    <n v="42.57"/>
    <n v="42.57"/>
    <n v="42.57"/>
    <n v="0"/>
    <n v="0"/>
    <n v="0"/>
    <n v="0"/>
    <n v="0"/>
    <n v="21"/>
    <n v="21"/>
    <n v="21"/>
    <n v="21"/>
    <n v="21"/>
    <n v="21.99"/>
    <n v="21.99"/>
    <n v="21.99"/>
    <n v="21.99"/>
    <n v="21.99"/>
    <n v="51"/>
    <n v="48"/>
    <n v="48"/>
    <n v="48"/>
    <n v="48"/>
  </r>
  <r>
    <n v="621414"/>
    <x v="1095"/>
    <n v="20200310"/>
    <m/>
    <s v="COLOR"/>
    <x v="520"/>
    <s v="AVON MASCARA SUPERSHOCK MAX DE VOLUME PARA CILIOS A PROVA D?AGUA 10G"/>
    <n v="1220639"/>
    <x v="1095"/>
    <n v="1"/>
    <s v="IN-LINE (EXCL NR)"/>
    <s v="PACK PRICE - MARKETING SET"/>
    <n v="0.54369999999999996"/>
    <m/>
    <n v="3.4420000000000002"/>
    <m/>
    <m/>
    <n v="16"/>
    <n v="34.99"/>
    <n v="1376"/>
    <n v="1376"/>
    <n v="2"/>
    <s v="WORK IN PROGRESS"/>
    <n v="134874721"/>
    <s v="NO INCENTIVE"/>
    <s v="N"/>
    <s v="N"/>
    <s v="N"/>
    <s v="N"/>
    <x v="4"/>
    <n v="135880097"/>
    <n v="28"/>
    <n v="48"/>
    <n v="20230306"/>
    <s v="EXCLUSIVE OFFER"/>
    <n v="15"/>
    <s v="Y"/>
    <s v="Tech rep lvl + ExceÃ§Ã£o + VGF2"/>
    <s v="2 INSTALLMENTS"/>
    <m/>
    <n v="11970.099200000001"/>
    <n v="7233.9071999999996"/>
    <n v="81.91"/>
    <m/>
    <s v="MASCARA"/>
    <s v="MASCARA"/>
    <s v="EYE COLOR"/>
    <s v="FEMALE"/>
    <s v="AVON TRUE"/>
    <s v="AVON TRUE COLOR"/>
    <n v="2"/>
    <n v="200"/>
    <n v="100"/>
    <s v="N"/>
    <s v="N"/>
    <n v="45001"/>
    <n v="1"/>
    <s v="N"/>
    <m/>
    <m/>
    <m/>
    <m/>
    <m/>
    <m/>
    <m/>
    <m/>
    <s v="N"/>
    <m/>
    <m/>
    <n v="135880044"/>
    <x v="33"/>
    <n v="134814948"/>
    <n v="2"/>
    <s v="KIT INICIO"/>
    <s v="N"/>
    <m/>
    <s v="N"/>
    <s v="N"/>
    <n v="20230306"/>
    <m/>
    <n v="134874721"/>
    <s v="MIXED"/>
    <s v="Tech rep lvl"/>
    <s v="ExceÃ§Ã£o"/>
    <n v="1"/>
    <m/>
    <n v="0"/>
    <n v="0"/>
    <n v="100"/>
    <n v="135880096"/>
    <n v="999"/>
    <n v="4"/>
    <x v="26"/>
    <x v="37"/>
    <n v="0.54369999999999996"/>
    <n v="0.54369999999999996"/>
    <n v="0.54369999999999996"/>
    <n v="0.54369999999999996"/>
    <n v="0.54369999999999996"/>
    <n v="16"/>
    <n v="16"/>
    <n v="16"/>
    <n v="16"/>
    <n v="16"/>
    <s v="Brasil + ExceÃ§Ã£o + VGF2"/>
    <s v="Bronze + ExceÃ§Ã£o + VGF2"/>
    <s v="Prata + ExceÃ§Ã£o + VGF2"/>
    <s v="Ouro + ExceÃ§Ã£o + VGF2"/>
    <s v="Estrela + ExceÃ§Ã£o + VGF2"/>
    <n v="0"/>
    <n v="0"/>
    <n v="0"/>
    <n v="0"/>
    <n v="0"/>
    <n v="83.92"/>
    <n v="83.92"/>
    <n v="83.92"/>
    <n v="83.92"/>
    <n v="83.92"/>
    <n v="0"/>
    <n v="0"/>
    <n v="0"/>
    <n v="0"/>
    <n v="0"/>
    <n v="16"/>
    <n v="16"/>
    <n v="16"/>
    <n v="16"/>
    <n v="16"/>
    <n v="18.989999999999998"/>
    <n v="18.989999999999998"/>
    <n v="18.989999999999998"/>
    <n v="18.989999999999998"/>
    <n v="18.989999999999998"/>
    <n v="54"/>
    <n v="45"/>
    <n v="45"/>
    <n v="45"/>
    <n v="45"/>
  </r>
  <r>
    <n v="623089"/>
    <x v="906"/>
    <n v="20210305"/>
    <m/>
    <s v="TOILETRIES"/>
    <x v="520"/>
    <s v="AT ARGAN COCOSERUM LATAM30ML2020"/>
    <n v="1221401"/>
    <x v="906"/>
    <n v="1"/>
    <s v="IN-LINE (EXCL NR)"/>
    <s v="PACK PRICE - MARKETING SET"/>
    <n v="0.54369999999999996"/>
    <m/>
    <n v="1.8839999999999999"/>
    <m/>
    <m/>
    <n v="8.6999999999999993"/>
    <n v="20.99"/>
    <n v="1364"/>
    <n v="1364"/>
    <n v="2"/>
    <s v="WORK IN PROGRESS"/>
    <n v="134874721"/>
    <s v="NO INCENTIVE"/>
    <s v="N"/>
    <s v="Y"/>
    <s v="N"/>
    <s v="N"/>
    <x v="4"/>
    <n v="135880091"/>
    <n v="28"/>
    <n v="48"/>
    <n v="20230306"/>
    <s v="EXCLUSIVE OFFER"/>
    <n v="15"/>
    <s v="Y"/>
    <s v="Tech rep lvl + ExceÃ§Ã£o + VGF2"/>
    <s v="2 INSTALLMENTS"/>
    <m/>
    <n v="6451.9791999999998"/>
    <n v="3882.2031999999999"/>
    <n v="83.49"/>
    <m/>
    <s v="TREATMENT SERUM"/>
    <s v="SERUM"/>
    <s v="HAIR TREATMENT"/>
    <s v="FEMALE"/>
    <s v="ADVANCE-TECHNIQUES"/>
    <s v="MOISTURE"/>
    <n v="2"/>
    <n v="200"/>
    <n v="100"/>
    <s v="N"/>
    <s v="N"/>
    <n v="45168"/>
    <n v="1"/>
    <s v="N"/>
    <m/>
    <m/>
    <m/>
    <m/>
    <m/>
    <m/>
    <m/>
    <m/>
    <s v="N"/>
    <m/>
    <m/>
    <n v="135880044"/>
    <x v="33"/>
    <n v="134814948"/>
    <n v="2"/>
    <s v="KIT INICIO"/>
    <s v="N"/>
    <m/>
    <s v="N"/>
    <s v="N"/>
    <n v="20230306"/>
    <m/>
    <n v="134874721"/>
    <s v="MIXED"/>
    <s v="Tech rep lvl"/>
    <s v="ExceÃ§Ã£o"/>
    <n v="1"/>
    <m/>
    <n v="0"/>
    <n v="0"/>
    <n v="100"/>
    <n v="135880090"/>
    <n v="999"/>
    <n v="4"/>
    <x v="26"/>
    <x v="37"/>
    <n v="0.54369999999999996"/>
    <n v="0.54369999999999996"/>
    <n v="0.54369999999999996"/>
    <n v="0.54369999999999996"/>
    <n v="0.54369999999999996"/>
    <n v="8.6999999999999993"/>
    <n v="8.6999999999999993"/>
    <n v="8.6999999999999993"/>
    <n v="8.6999999999999993"/>
    <n v="8.6999999999999993"/>
    <s v="Brasil + ExceÃ§Ã£o + VGF2"/>
    <s v="Bronze + ExceÃ§Ã£o + VGF2"/>
    <s v="Prata + ExceÃ§Ã£o + VGF2"/>
    <s v="Ouro + ExceÃ§Ã£o + VGF2"/>
    <s v="Estrela + ExceÃ§Ã£o + VGF2"/>
    <n v="0"/>
    <n v="0"/>
    <n v="0"/>
    <n v="0"/>
    <n v="0"/>
    <n v="83.92"/>
    <n v="83.92"/>
    <n v="83.92"/>
    <n v="83.92"/>
    <n v="83.92"/>
    <n v="0"/>
    <n v="0"/>
    <n v="0"/>
    <n v="0"/>
    <n v="0"/>
    <n v="8.6999999999999993"/>
    <n v="8.6999999999999993"/>
    <n v="8.6999999999999993"/>
    <n v="8.6999999999999993"/>
    <n v="8.6999999999999993"/>
    <n v="12.29"/>
    <n v="12.29"/>
    <n v="12.29"/>
    <n v="12.29"/>
    <n v="12.29"/>
    <n v="58"/>
    <n v="41"/>
    <n v="41"/>
    <n v="41"/>
    <n v="41"/>
  </r>
  <r>
    <n v="623910"/>
    <x v="413"/>
    <n v="20200307"/>
    <m/>
    <s v="BODY"/>
    <x v="520"/>
    <s v="AVON CARE RD LUVAS DE SILICONE CREME PROTETOR MAOS 50G"/>
    <n v="1221822"/>
    <x v="413"/>
    <n v="1"/>
    <s v="IN-LINE (EXCL NR)"/>
    <s v="PACK PRICE - MARKETING SET"/>
    <n v="0.68589999999999995"/>
    <m/>
    <n v="1.5169999999999999"/>
    <m/>
    <m/>
    <n v="5.5"/>
    <n v="14.99"/>
    <n v="1330"/>
    <n v="1330"/>
    <n v="2"/>
    <s v="WORK IN PROGRESS"/>
    <n v="134874721"/>
    <s v="NO INCENTIVE"/>
    <s v="N"/>
    <s v="Y"/>
    <s v="N"/>
    <s v="N"/>
    <x v="4"/>
    <n v="135880046"/>
    <n v="28"/>
    <n v="48"/>
    <n v="20230306"/>
    <s v="EXCLUSIVE OFFER"/>
    <n v="15"/>
    <s v="Y"/>
    <s v="Tech rep lvl + ExceÃ§Ã£o + VGF2"/>
    <s v="2 INSTALLMENTS"/>
    <m/>
    <n v="5017.3585000000003"/>
    <n v="2999.7485000000001"/>
    <n v="85.25"/>
    <m/>
    <s v="MOISTURIZER CREAM"/>
    <s v="MOISTURIZER"/>
    <s v="HAND CARE"/>
    <s v="UNISEX"/>
    <s v="AVON CARE FRANCHISE"/>
    <s v="AVON CARE PERSONAL CARE"/>
    <n v="2"/>
    <n v="200"/>
    <n v="100"/>
    <s v="N"/>
    <s v="N"/>
    <n v="45002"/>
    <n v="1"/>
    <s v="N"/>
    <m/>
    <m/>
    <m/>
    <m/>
    <m/>
    <m/>
    <m/>
    <m/>
    <s v="N"/>
    <m/>
    <m/>
    <n v="135880044"/>
    <x v="33"/>
    <n v="134814948"/>
    <n v="2"/>
    <s v="KIT INICIO"/>
    <s v="N"/>
    <m/>
    <s v="N"/>
    <s v="N"/>
    <n v="20230306"/>
    <m/>
    <n v="134874721"/>
    <s v="MIXED"/>
    <s v="Tech rep lvl"/>
    <s v="ExceÃ§Ã£o"/>
    <n v="1"/>
    <m/>
    <n v="0"/>
    <n v="0"/>
    <n v="100"/>
    <n v="135880045"/>
    <n v="999"/>
    <n v="4"/>
    <x v="26"/>
    <x v="37"/>
    <n v="0.68589999999999995"/>
    <n v="0.68589999999999995"/>
    <n v="0.68589999999999995"/>
    <n v="0.68589999999999995"/>
    <n v="0.68589999999999995"/>
    <n v="5.5"/>
    <n v="5.5"/>
    <n v="5.5"/>
    <n v="5.5"/>
    <n v="5.5"/>
    <s v="Brasil + ExceÃ§Ã£o + VGF2"/>
    <s v="Bronze + ExceÃ§Ã£o + VGF2"/>
    <s v="Prata + ExceÃ§Ã£o + VGF2"/>
    <s v="Ouro + ExceÃ§Ã£o + VGF2"/>
    <s v="Estrela + ExceÃ§Ã£o + VGF2"/>
    <n v="0"/>
    <n v="0"/>
    <n v="0"/>
    <n v="0"/>
    <n v="0"/>
    <n v="45.79"/>
    <n v="45.79"/>
    <n v="45.79"/>
    <n v="45.79"/>
    <n v="45.79"/>
    <n v="0"/>
    <n v="0"/>
    <n v="0"/>
    <n v="0"/>
    <n v="0"/>
    <n v="5.5"/>
    <n v="5.5"/>
    <n v="5.5"/>
    <n v="5.5"/>
    <n v="5.5"/>
    <n v="9.49"/>
    <n v="9.49"/>
    <n v="9.49"/>
    <n v="9.49"/>
    <n v="9.49"/>
    <n v="63"/>
    <n v="36"/>
    <n v="36"/>
    <n v="36"/>
    <n v="36"/>
  </r>
  <r>
    <n v="624020"/>
    <x v="1270"/>
    <n v="20200318"/>
    <m/>
    <s v="TOILETRIES"/>
    <x v="520"/>
    <s v="AVON ERVA DOCE ROLL ON"/>
    <n v="1221912"/>
    <x v="1270"/>
    <n v="1"/>
    <s v="EXCESS"/>
    <s v="PACK PRICE - MARKETING SET"/>
    <n v="0.68589999999999995"/>
    <m/>
    <n v="1.0409999999999999"/>
    <m/>
    <m/>
    <n v="4"/>
    <n v="7.99"/>
    <n v="1355"/>
    <n v="1355"/>
    <n v="2"/>
    <s v="WORK IN PROGRESS"/>
    <n v="134874721"/>
    <s v="NO INCENTIVE"/>
    <s v="N"/>
    <s v="N"/>
    <s v="N"/>
    <s v="N"/>
    <x v="4"/>
    <n v="135880093"/>
    <n v="28"/>
    <n v="48"/>
    <n v="20230306"/>
    <s v="EXCLUSIVE OFFER"/>
    <n v="15"/>
    <s v="Y"/>
    <s v="Tech rep lvl + ExceÃ§Ã£o + VGF2"/>
    <s v="2 INSTALLMENTS"/>
    <m/>
    <n v="3717.578"/>
    <n v="2307.0230000000001"/>
    <n v="81"/>
    <m/>
    <s v="DEODORANT ROLL ON"/>
    <s v="DEODORANT"/>
    <s v="DEODORANT"/>
    <s v="FEMALE"/>
    <s v="AVON"/>
    <s v="AVON"/>
    <n v="2"/>
    <n v="200"/>
    <n v="100"/>
    <s v="N"/>
    <s v="N"/>
    <n v="45012"/>
    <n v="1"/>
    <s v="N"/>
    <m/>
    <m/>
    <m/>
    <m/>
    <m/>
    <m/>
    <m/>
    <m/>
    <s v="N"/>
    <m/>
    <m/>
    <n v="135880044"/>
    <x v="33"/>
    <n v="134814948"/>
    <n v="2"/>
    <s v="KIT INICIO"/>
    <s v="N"/>
    <m/>
    <s v="N"/>
    <s v="N"/>
    <n v="20230306"/>
    <m/>
    <n v="134874721"/>
    <s v="MIXED"/>
    <s v="Tech rep lvl"/>
    <s v="ExceÃ§Ã£o"/>
    <n v="1"/>
    <m/>
    <n v="0"/>
    <n v="0"/>
    <n v="100"/>
    <n v="135880092"/>
    <n v="999"/>
    <n v="4"/>
    <x v="26"/>
    <x v="37"/>
    <n v="0.68589999999999995"/>
    <n v="0.68589999999999995"/>
    <n v="0.68589999999999995"/>
    <n v="0.68589999999999995"/>
    <n v="0.68589999999999995"/>
    <n v="4"/>
    <n v="4"/>
    <n v="4"/>
    <n v="4"/>
    <n v="4"/>
    <s v="Brasil + ExceÃ§Ã£o + VGF2"/>
    <s v="Bronze + ExceÃ§Ã£o + VGF2"/>
    <s v="Prata + ExceÃ§Ã£o + VGF2"/>
    <s v="Ouro + ExceÃ§Ã£o + VGF2"/>
    <s v="Estrela + ExceÃ§Ã£o + VGF2"/>
    <n v="0"/>
    <n v="0"/>
    <n v="0"/>
    <n v="0"/>
    <n v="0"/>
    <n v="45.79"/>
    <n v="45.79"/>
    <n v="45.79"/>
    <n v="45.79"/>
    <n v="45.79"/>
    <n v="0"/>
    <n v="0"/>
    <n v="0"/>
    <n v="0"/>
    <n v="0"/>
    <n v="4"/>
    <n v="4"/>
    <n v="4"/>
    <n v="4"/>
    <n v="4"/>
    <n v="3.99"/>
    <n v="3.99"/>
    <n v="3.99"/>
    <n v="3.99"/>
    <n v="3.99"/>
    <n v="49"/>
    <n v="50"/>
    <n v="50"/>
    <n v="50"/>
    <n v="50"/>
  </r>
  <r>
    <n v="628966"/>
    <x v="672"/>
    <n v="20210313"/>
    <m/>
    <s v="COLOR"/>
    <x v="520"/>
    <s v="AVON ULTRA MATTE LIPSTICK"/>
    <n v="1222636"/>
    <x v="672"/>
    <n v="1"/>
    <s v="IN-LINE (EXCL NR)"/>
    <s v="PACK PRICE - MARKETING SET"/>
    <n v="0.54369999999999996"/>
    <m/>
    <n v="3.0390000000000001"/>
    <m/>
    <m/>
    <n v="15.7"/>
    <n v="30.99"/>
    <n v="1376"/>
    <n v="1376"/>
    <n v="2"/>
    <s v="WORK IN PROGRESS"/>
    <n v="134874721"/>
    <s v="NO INCENTIVE"/>
    <s v="N"/>
    <s v="N"/>
    <s v="N"/>
    <s v="N"/>
    <x v="4"/>
    <n v="135880050"/>
    <n v="28"/>
    <n v="48"/>
    <n v="20230306"/>
    <s v="EXCLUSIVE OFFER"/>
    <n v="15"/>
    <s v="Y"/>
    <s v="Tech rep lvl + ExceÃ§Ã£o + VGF2"/>
    <s v="2 INSTALLMENTS"/>
    <m/>
    <n v="11745.659799999999"/>
    <n v="7563.9957999999997"/>
    <n v="81.96"/>
    <m/>
    <s v="LIPSTICK"/>
    <s v="LIPSTICK"/>
    <s v="LIP COLOR"/>
    <s v="FEMALE"/>
    <s v="AVON TRUE"/>
    <s v="AVON TRUE COLOR"/>
    <n v="2"/>
    <n v="200"/>
    <n v="100"/>
    <s v="N"/>
    <s v="N"/>
    <n v="45169"/>
    <n v="1"/>
    <s v="N"/>
    <m/>
    <m/>
    <m/>
    <m/>
    <m/>
    <m/>
    <m/>
    <m/>
    <s v="N"/>
    <m/>
    <m/>
    <n v="135880044"/>
    <x v="33"/>
    <n v="134814948"/>
    <n v="2"/>
    <s v="KIT INICIO"/>
    <s v="N"/>
    <m/>
    <s v="N"/>
    <s v="N"/>
    <n v="20230306"/>
    <m/>
    <n v="134874721"/>
    <s v="MIXED"/>
    <s v="Tech rep lvl"/>
    <s v="ExceÃ§Ã£o"/>
    <n v="1"/>
    <m/>
    <n v="0"/>
    <n v="0"/>
    <n v="100"/>
    <n v="135880049"/>
    <n v="999"/>
    <n v="4"/>
    <x v="26"/>
    <x v="37"/>
    <n v="0.54369999999999996"/>
    <n v="0.54369999999999996"/>
    <n v="0.54369999999999996"/>
    <n v="0.54369999999999996"/>
    <n v="0.54369999999999996"/>
    <n v="15.7"/>
    <n v="15.7"/>
    <n v="15.7"/>
    <n v="15.7"/>
    <n v="15.7"/>
    <s v="Brasil + ExceÃ§Ã£o + VGF2"/>
    <s v="Bronze + ExceÃ§Ã£o + VGF2"/>
    <s v="Prata + ExceÃ§Ã£o + VGF2"/>
    <s v="Ouro + ExceÃ§Ã£o + VGF2"/>
    <s v="Estrela + ExceÃ§Ã£o + VGF2"/>
    <n v="0"/>
    <n v="0"/>
    <n v="0"/>
    <n v="0"/>
    <n v="0"/>
    <n v="83.92"/>
    <n v="83.92"/>
    <n v="83.92"/>
    <n v="83.92"/>
    <n v="83.92"/>
    <n v="0"/>
    <n v="0"/>
    <n v="0"/>
    <n v="0"/>
    <n v="0"/>
    <n v="15.7"/>
    <n v="15.7"/>
    <n v="15.7"/>
    <n v="15.7"/>
    <n v="15.7"/>
    <n v="15.29"/>
    <n v="15.29"/>
    <n v="15.29"/>
    <n v="15.29"/>
    <n v="15.29"/>
    <n v="49"/>
    <n v="50"/>
    <n v="50"/>
    <n v="50"/>
    <n v="50"/>
  </r>
  <r>
    <n v="631667"/>
    <x v="402"/>
    <n v="20220310"/>
    <m/>
    <s v="TOILETRIES"/>
    <x v="520"/>
    <s v="2Q2ENCANTO DIVINE &amp; GLORIOUS  BAR SOAP LATAM"/>
    <n v="1226860"/>
    <x v="402"/>
    <n v="1"/>
    <s v="IN-LINE (EXCL NR)"/>
    <s v="PACK PRICE - MARKETING SET"/>
    <n v="0.78320000000000001"/>
    <m/>
    <n v="3.2069999999999999"/>
    <m/>
    <m/>
    <n v="10.5"/>
    <n v="21.99"/>
    <n v="1417"/>
    <n v="1417"/>
    <n v="2"/>
    <s v="WORK IN PROGRESS"/>
    <n v="134874721"/>
    <s v="NO INCENTIVE"/>
    <s v="N"/>
    <s v="N"/>
    <s v="N"/>
    <s v="N"/>
    <x v="4"/>
    <n v="135880048"/>
    <n v="28"/>
    <n v="48"/>
    <n v="20230306"/>
    <s v="EXCLUSIVE OFFER"/>
    <n v="15"/>
    <s v="Y"/>
    <s v="Tech rep lvl + ExceÃ§Ã£o + VGF2"/>
    <s v="2 INSTALLMENTS"/>
    <m/>
    <n v="11652.841200000001"/>
    <n v="7108.5222000000003"/>
    <n v="81.38"/>
    <m/>
    <s v="SOAP BAR"/>
    <s v="SOAP"/>
    <s v="WASH"/>
    <s v="FEMALE"/>
    <s v="AVON ENCANTO"/>
    <s v="ENCANTO (NO SUB BRAND)"/>
    <n v="2"/>
    <n v="200"/>
    <n v="100"/>
    <s v="N"/>
    <s v="N"/>
    <n v="45114"/>
    <n v="1"/>
    <s v="N"/>
    <m/>
    <m/>
    <m/>
    <m/>
    <m/>
    <m/>
    <m/>
    <m/>
    <s v="N"/>
    <m/>
    <m/>
    <n v="135880044"/>
    <x v="33"/>
    <n v="134814948"/>
    <n v="2"/>
    <s v="KIT INICIO"/>
    <s v="N"/>
    <m/>
    <s v="N"/>
    <s v="N"/>
    <n v="20230306"/>
    <m/>
    <n v="134874721"/>
    <s v="MIXED"/>
    <s v="Tech rep lvl"/>
    <s v="ExceÃ§Ã£o"/>
    <n v="1"/>
    <m/>
    <n v="0"/>
    <n v="0"/>
    <n v="100"/>
    <n v="135880047"/>
    <n v="999"/>
    <n v="4"/>
    <x v="26"/>
    <x v="37"/>
    <n v="0.78320000000000001"/>
    <n v="0.78320000000000001"/>
    <n v="0.78320000000000001"/>
    <n v="0.78320000000000001"/>
    <n v="0.78320000000000001"/>
    <n v="10.5"/>
    <n v="10.5"/>
    <n v="10.5"/>
    <n v="10.5"/>
    <n v="10.5"/>
    <s v="Brasil + ExceÃ§Ã£o + VGF2"/>
    <s v="Bronze + ExceÃ§Ã£o + VGF2"/>
    <s v="Prata + ExceÃ§Ã£o + VGF2"/>
    <s v="Ouro + ExceÃ§Ã£o + VGF2"/>
    <s v="Estrela + ExceÃ§Ã£o + VGF2"/>
    <n v="0"/>
    <n v="0"/>
    <n v="0"/>
    <n v="0"/>
    <n v="0"/>
    <n v="27.68"/>
    <n v="27.68"/>
    <n v="27.68"/>
    <n v="27.68"/>
    <n v="27.68"/>
    <n v="0"/>
    <n v="0"/>
    <n v="0"/>
    <n v="0"/>
    <n v="0"/>
    <n v="10.5"/>
    <n v="10.5"/>
    <n v="10.5"/>
    <n v="10.5"/>
    <n v="10.5"/>
    <n v="11.49"/>
    <n v="11.49"/>
    <n v="11.49"/>
    <n v="11.49"/>
    <n v="11.49"/>
    <n v="52"/>
    <n v="47"/>
    <n v="47"/>
    <n v="47"/>
    <n v="47"/>
  </r>
  <r>
    <n v="633282"/>
    <x v="361"/>
    <n v="20220306"/>
    <m/>
    <s v="COLOR"/>
    <x v="520"/>
    <s v="AVON COLOR TREND NAIL ENAMEL"/>
    <n v="1226596"/>
    <x v="361"/>
    <n v="1"/>
    <s v="IN-LINE (EXCL NR)"/>
    <s v="PACK PRICE - MARKETING SET"/>
    <n v="0.54369999999999996"/>
    <m/>
    <n v="0.85099999999999998"/>
    <m/>
    <m/>
    <n v="4"/>
    <n v="6.49"/>
    <n v="1376"/>
    <n v="1376"/>
    <n v="2"/>
    <s v="WORK IN PROGRESS"/>
    <n v="134874721"/>
    <s v="NO INCENTIVE"/>
    <s v="N"/>
    <s v="N"/>
    <s v="N"/>
    <s v="N"/>
    <x v="4"/>
    <n v="135880115"/>
    <n v="28"/>
    <n v="48"/>
    <n v="20230306"/>
    <s v="EXCLUSIVE OFFER"/>
    <n v="15"/>
    <s v="Y"/>
    <s v="Tech rep lvl + ExceÃ§Ã£o + VGF2"/>
    <s v="2 INSTALLMENTS"/>
    <m/>
    <n v="2992.5248000000001"/>
    <n v="1821.5488"/>
    <n v="75.88"/>
    <m/>
    <s v="NAIL ENAMEL"/>
    <s v="NAIL ENAMEL/TINT"/>
    <s v="NAIL COLOR"/>
    <s v="FEMALE"/>
    <s v="COLOR TREND"/>
    <s v="COLOR TREND"/>
    <n v="2"/>
    <n v="200"/>
    <n v="100"/>
    <s v="N"/>
    <s v="N"/>
    <n v="45173"/>
    <n v="1"/>
    <s v="N"/>
    <m/>
    <m/>
    <m/>
    <m/>
    <m/>
    <m/>
    <m/>
    <m/>
    <s v="N"/>
    <m/>
    <m/>
    <n v="135880044"/>
    <x v="33"/>
    <n v="134814948"/>
    <n v="2"/>
    <s v="KIT INICIO"/>
    <s v="N"/>
    <m/>
    <s v="N"/>
    <s v="N"/>
    <n v="20230306"/>
    <m/>
    <n v="134874721"/>
    <s v="MIXED"/>
    <s v="Tech rep lvl"/>
    <s v="ExceÃ§Ã£o"/>
    <n v="1"/>
    <m/>
    <n v="0"/>
    <n v="0"/>
    <n v="100"/>
    <n v="135880100"/>
    <n v="999"/>
    <n v="4"/>
    <x v="26"/>
    <x v="37"/>
    <n v="0.54369999999999996"/>
    <n v="0.54369999999999996"/>
    <n v="0.54369999999999996"/>
    <n v="0.54369999999999996"/>
    <n v="0.54369999999999996"/>
    <n v="4"/>
    <n v="4"/>
    <n v="4"/>
    <n v="4"/>
    <n v="4"/>
    <s v="Brasil + ExceÃ§Ã£o + VGF2"/>
    <s v="Bronze + ExceÃ§Ã£o + VGF2"/>
    <s v="Prata + ExceÃ§Ã£o + VGF2"/>
    <s v="Ouro + ExceÃ§Ã£o + VGF2"/>
    <s v="Estrela + ExceÃ§Ã£o + VGF2"/>
    <n v="0"/>
    <n v="0"/>
    <n v="0"/>
    <n v="0"/>
    <n v="0"/>
    <n v="83.92"/>
    <n v="83.92"/>
    <n v="83.92"/>
    <n v="83.92"/>
    <n v="83.92"/>
    <n v="0"/>
    <n v="0"/>
    <n v="0"/>
    <n v="0"/>
    <n v="0"/>
    <n v="4"/>
    <n v="4"/>
    <n v="4"/>
    <n v="4"/>
    <n v="4"/>
    <n v="2.4900000000000002"/>
    <n v="2.4900000000000002"/>
    <n v="2.4900000000000002"/>
    <n v="2.4900000000000002"/>
    <n v="2.4900000000000002"/>
    <n v="38"/>
    <n v="61"/>
    <n v="61"/>
    <n v="61"/>
    <n v="61"/>
  </r>
  <r>
    <n v="634418"/>
    <x v="441"/>
    <n v="20220313"/>
    <m/>
    <s v="BODY"/>
    <x v="520"/>
    <s v="DERMA ACCOLARE LOTION 200ML"/>
    <n v="1228779"/>
    <x v="441"/>
    <n v="1"/>
    <s v="IN-LINE (EXCL NR)"/>
    <s v="PACK PRICE - MARKETING SET"/>
    <n v="0.68589999999999995"/>
    <m/>
    <n v="1.9350000000000001"/>
    <m/>
    <m/>
    <n v="7"/>
    <n v="16.989999999999998"/>
    <n v="1330"/>
    <n v="1330"/>
    <n v="2"/>
    <s v="WORK IN PROGRESS"/>
    <n v="134874721"/>
    <s v="NO INCENTIVE"/>
    <s v="N"/>
    <s v="Y"/>
    <s v="N"/>
    <s v="N"/>
    <x v="4"/>
    <n v="135880052"/>
    <n v="28"/>
    <n v="48"/>
    <n v="20230306"/>
    <s v="EXCLUSIVE OFFER"/>
    <n v="15"/>
    <s v="Y"/>
    <s v="Tech rep lvl + ExceÃ§Ã£o + VGF2"/>
    <s v="2 INSTALLMENTS"/>
    <m/>
    <n v="6385.7290000000003"/>
    <n v="3812.1790000000001"/>
    <n v="83.4"/>
    <m/>
    <s v="MOISTURIZER LOTION"/>
    <s v="MOISTURIZER"/>
    <s v="BODY CARE"/>
    <s v="FEMALE"/>
    <s v="AVON CARE FRANCHISE"/>
    <s v="AVON CARE (NO SUB BRAND APPLIES)"/>
    <n v="2"/>
    <n v="200"/>
    <n v="100"/>
    <s v="N"/>
    <s v="N"/>
    <n v="45174"/>
    <n v="1"/>
    <s v="N"/>
    <m/>
    <m/>
    <m/>
    <m/>
    <m/>
    <m/>
    <m/>
    <m/>
    <s v="N"/>
    <m/>
    <m/>
    <n v="135880044"/>
    <x v="33"/>
    <n v="134814948"/>
    <n v="2"/>
    <s v="KIT INICIO"/>
    <s v="N"/>
    <m/>
    <s v="N"/>
    <s v="N"/>
    <n v="20230306"/>
    <m/>
    <n v="134874721"/>
    <s v="MIXED"/>
    <s v="Tech rep lvl"/>
    <s v="ExceÃ§Ã£o"/>
    <n v="1"/>
    <m/>
    <n v="0"/>
    <n v="0"/>
    <n v="100"/>
    <n v="135880051"/>
    <n v="999"/>
    <n v="4"/>
    <x v="26"/>
    <x v="37"/>
    <n v="0.68589999999999995"/>
    <n v="0.68589999999999995"/>
    <n v="0.68589999999999995"/>
    <n v="0.68589999999999995"/>
    <n v="0.68589999999999995"/>
    <n v="7"/>
    <n v="7"/>
    <n v="7"/>
    <n v="7"/>
    <n v="7"/>
    <s v="Brasil + ExceÃ§Ã£o + VGF2"/>
    <s v="Bronze + ExceÃ§Ã£o + VGF2"/>
    <s v="Prata + ExceÃ§Ã£o + VGF2"/>
    <s v="Ouro + ExceÃ§Ã£o + VGF2"/>
    <s v="Estrela + ExceÃ§Ã£o + VGF2"/>
    <n v="0"/>
    <n v="0"/>
    <n v="0"/>
    <n v="0"/>
    <n v="0"/>
    <n v="45.79"/>
    <n v="45.79"/>
    <n v="45.79"/>
    <n v="45.79"/>
    <n v="45.79"/>
    <n v="0"/>
    <n v="0"/>
    <n v="0"/>
    <n v="0"/>
    <n v="0"/>
    <n v="7"/>
    <n v="7"/>
    <n v="7"/>
    <n v="7"/>
    <n v="7"/>
    <n v="9.99"/>
    <n v="9.99"/>
    <n v="9.99"/>
    <n v="9.99"/>
    <n v="9.99"/>
    <n v="58"/>
    <n v="41"/>
    <n v="41"/>
    <n v="41"/>
    <n v="41"/>
  </r>
  <r>
    <n v="624640"/>
    <x v="1272"/>
    <n v="20210307"/>
    <m/>
    <s v="COLOR"/>
    <x v="521"/>
    <s v="AVON WATERPROOF MASCARA BRA"/>
    <n v="1222218"/>
    <x v="1272"/>
    <n v="1"/>
    <s v="IN-LINE (EXCL NR)"/>
    <s v="REGULAR PRICE"/>
    <n v="0.38059999999999999"/>
    <m/>
    <n v="3.2679999999999998"/>
    <m/>
    <m/>
    <n v="34.99"/>
    <n v="34.99"/>
    <n v="4114"/>
    <n v="4114"/>
    <n v="49"/>
    <s v="WORK IN PROGRESS"/>
    <n v="134877218"/>
    <s v="NO INCENTIVE"/>
    <s v="N"/>
    <s v="N"/>
    <s v="N"/>
    <s v="N"/>
    <x v="3"/>
    <n v="134877220"/>
    <n v="28"/>
    <n v="11"/>
    <n v="20230306"/>
    <s v="CUSTOMER"/>
    <n v="15"/>
    <s v="Y"/>
    <s v="Tech rep lvl + Dia a Dia + VGF2"/>
    <s v="FULL PAYMENT"/>
    <m/>
    <n v="53235.273099999999"/>
    <n v="39790.721100000002"/>
    <n v="82.82"/>
    <m/>
    <s v="MASCARA"/>
    <s v="MASCARA"/>
    <s v="EYE COLOR"/>
    <s v="FEMALE"/>
    <s v="AVON"/>
    <s v="AVON"/>
    <n v="1"/>
    <n v="100"/>
    <n v="100"/>
    <s v="N"/>
    <s v="N"/>
    <n v="50374"/>
    <m/>
    <s v="N"/>
    <s v="RP"/>
    <n v="32.6"/>
    <n v="34.99"/>
    <n v="34.99"/>
    <m/>
    <m/>
    <m/>
    <m/>
    <s v="N"/>
    <m/>
    <m/>
    <m/>
    <x v="0"/>
    <m/>
    <n v="48"/>
    <s v="AVON COLOR - 10"/>
    <s v="N"/>
    <m/>
    <m/>
    <s v="N"/>
    <n v="20230306"/>
    <m/>
    <n v="134877218"/>
    <s v="MIXED"/>
    <s v="Tech rep lvl"/>
    <s v="CosmÃ©ticos"/>
    <n v="1"/>
    <m/>
    <n v="0"/>
    <n v="0"/>
    <n v="100"/>
    <n v="134877219"/>
    <n v="999"/>
    <n v="2"/>
    <x v="0"/>
    <x v="0"/>
    <n v="0.38059999999999999"/>
    <n v="0.435"/>
    <n v="0.38059999999999999"/>
    <n v="0.35339999999999999"/>
    <n v="0.33710000000000001"/>
    <n v="34.99"/>
    <n v="34.99"/>
    <n v="34.99"/>
    <n v="34.99"/>
    <n v="34.99"/>
    <s v="Brasil + Dia a Dia + VGF2"/>
    <s v="Bronze + Dia a Dia + VGF2"/>
    <s v="Prata + Dia a Dia + VGF2"/>
    <s v="Ouro + Dia a Dia + VGF2"/>
    <s v="Estrela + Dia a Dia + VGF2"/>
    <n v="30"/>
    <n v="20"/>
    <n v="30"/>
    <n v="35"/>
    <n v="38"/>
    <n v="83.92"/>
    <n v="83.92"/>
    <n v="83.92"/>
    <n v="83.92"/>
    <n v="83.92"/>
    <n v="0"/>
    <n v="0"/>
    <n v="0"/>
    <n v="0"/>
    <n v="0"/>
    <n v="24.492999999999999"/>
    <n v="27.992000000000001"/>
    <n v="24.492999999999999"/>
    <n v="22.743500000000001"/>
    <n v="21.6938"/>
    <n v="0"/>
    <n v="0"/>
    <n v="0"/>
    <n v="0"/>
    <n v="0"/>
    <n v="0"/>
    <n v="100"/>
    <n v="100"/>
    <n v="100"/>
    <n v="100"/>
  </r>
  <r>
    <n v="628966"/>
    <x v="672"/>
    <n v="20210313"/>
    <m/>
    <s v="COLOR"/>
    <x v="522"/>
    <s v="AVON ULTRA MATTE LIPSTICK"/>
    <n v="1222636"/>
    <x v="672"/>
    <n v="1"/>
    <s v="IN-LINE (EXCL NR)"/>
    <s v="PACK PRICE - MARKETING SET"/>
    <n v="0.54369999999999996"/>
    <m/>
    <n v="3.0390000000000001"/>
    <m/>
    <m/>
    <n v="15.7"/>
    <n v="30.99"/>
    <n v="175"/>
    <n v="175"/>
    <n v="2"/>
    <s v="WORK IN PROGRESS"/>
    <n v="134937899"/>
    <s v="NO INCENTIVE"/>
    <s v="N"/>
    <s v="N"/>
    <s v="N"/>
    <s v="N"/>
    <x v="4"/>
    <n v="136685191"/>
    <n v="28"/>
    <n v="48"/>
    <n v="20230306"/>
    <s v="EXCLUSIVE OFFER"/>
    <n v="15"/>
    <s v="Y"/>
    <s v="Tech rep lvl + ExceÃ§Ã£o + VGF2"/>
    <s v="FULL PAYMENT"/>
    <m/>
    <n v="1493.8157000000001"/>
    <n v="961.99080000000004"/>
    <n v="81.36"/>
    <m/>
    <s v="LIPSTICK"/>
    <s v="LIPSTICK"/>
    <s v="LIP COLOR"/>
    <s v="FEMALE"/>
    <s v="AVON TRUE"/>
    <s v="AVON TRUE COLOR"/>
    <n v="2"/>
    <n v="200"/>
    <n v="100"/>
    <s v="N"/>
    <s v="N"/>
    <n v="40286"/>
    <n v="1"/>
    <s v="N"/>
    <m/>
    <m/>
    <m/>
    <m/>
    <m/>
    <m/>
    <m/>
    <m/>
    <s v="N"/>
    <m/>
    <m/>
    <n v="136685182"/>
    <x v="34"/>
    <m/>
    <n v="2"/>
    <s v="KIT INICIO"/>
    <s v="N"/>
    <m/>
    <s v="N"/>
    <s v="N"/>
    <n v="20230306"/>
    <m/>
    <n v="134937899"/>
    <s v="MIXED"/>
    <s v="Tech rep lvl"/>
    <s v="ExceÃ§Ã£o"/>
    <n v="1"/>
    <m/>
    <n v="0"/>
    <n v="0"/>
    <n v="100"/>
    <n v="136685190"/>
    <n v="999"/>
    <n v="4"/>
    <x v="27"/>
    <x v="38"/>
    <n v="0.54369999999999996"/>
    <n v="0.54369999999999996"/>
    <n v="0.54369999999999996"/>
    <n v="0.54369999999999996"/>
    <n v="0.54369999999999996"/>
    <n v="15.7"/>
    <n v="15.7"/>
    <n v="15.7"/>
    <n v="15.7"/>
    <n v="15.7"/>
    <s v="Brasil + ExceÃ§Ã£o + VGF2"/>
    <s v="Bronze + ExceÃ§Ã£o + VGF2"/>
    <s v="Prata + ExceÃ§Ã£o + VGF2"/>
    <s v="Ouro + ExceÃ§Ã£o + VGF2"/>
    <s v="Estrela + ExceÃ§Ã£o + VGF2"/>
    <n v="0"/>
    <n v="0"/>
    <n v="0"/>
    <n v="0"/>
    <n v="0"/>
    <n v="83.92"/>
    <n v="83.92"/>
    <n v="83.92"/>
    <n v="83.92"/>
    <n v="83.92"/>
    <n v="0"/>
    <n v="0"/>
    <n v="0"/>
    <n v="0"/>
    <n v="0"/>
    <n v="15.7"/>
    <n v="15.7"/>
    <n v="15.7"/>
    <n v="15.7"/>
    <n v="15.7"/>
    <n v="14.29"/>
    <n v="14.29"/>
    <n v="14.29"/>
    <n v="14.29"/>
    <n v="14.29"/>
    <n v="47"/>
    <n v="52"/>
    <n v="52"/>
    <n v="52"/>
    <n v="52"/>
  </r>
  <r>
    <n v="629895"/>
    <x v="114"/>
    <n v="20210314"/>
    <m/>
    <s v="COLOR"/>
    <x v="522"/>
    <s v="CT LIQUID EYELINER RESTAGE - REGULAR"/>
    <n v="1225653"/>
    <x v="114"/>
    <n v="1"/>
    <s v="IN-LINE (EXCL NR)"/>
    <s v="PACK PRICE - MARKETING SET"/>
    <n v="0.54369999999999996"/>
    <m/>
    <n v="3.0539999999999998"/>
    <m/>
    <m/>
    <n v="14.5"/>
    <n v="20.99"/>
    <n v="175"/>
    <n v="175"/>
    <n v="2"/>
    <s v="WORK IN PROGRESS"/>
    <n v="134937899"/>
    <s v="NO INCENTIVE"/>
    <s v="N"/>
    <s v="N"/>
    <s v="N"/>
    <s v="N"/>
    <x v="4"/>
    <n v="136685186"/>
    <n v="28"/>
    <n v="48"/>
    <n v="20230306"/>
    <s v="EXCLUSIVE OFFER"/>
    <n v="15"/>
    <s v="Y"/>
    <s v="Tech rep lvl + ExceÃ§Ã£o + VGF2"/>
    <s v="FULL PAYMENT"/>
    <m/>
    <n v="1379.6387999999999"/>
    <n v="845.18880000000001"/>
    <n v="73.239999999999995"/>
    <m/>
    <s v="LINER LIQUID"/>
    <s v="LINER"/>
    <s v="EYE COLOR"/>
    <s v="FEMALE"/>
    <s v="COLOR TREND"/>
    <s v="COLOR TREND"/>
    <n v="2"/>
    <n v="200"/>
    <n v="100"/>
    <s v="N"/>
    <s v="N"/>
    <n v="40332"/>
    <n v="1"/>
    <s v="N"/>
    <s v="RP"/>
    <n v="20.99"/>
    <n v="20.99"/>
    <n v="20.99"/>
    <m/>
    <m/>
    <m/>
    <m/>
    <s v="N"/>
    <m/>
    <m/>
    <n v="136685182"/>
    <x v="34"/>
    <m/>
    <n v="2"/>
    <s v="KIT INICIO"/>
    <s v="N"/>
    <m/>
    <s v="N"/>
    <s v="N"/>
    <n v="20230306"/>
    <m/>
    <n v="134937899"/>
    <s v="MIXED"/>
    <s v="Tech rep lvl"/>
    <s v="ExceÃ§Ã£o"/>
    <n v="1"/>
    <m/>
    <n v="0"/>
    <n v="0"/>
    <n v="100"/>
    <n v="136685185"/>
    <n v="999"/>
    <n v="4"/>
    <x v="27"/>
    <x v="38"/>
    <n v="0.54369999999999996"/>
    <n v="0.54369999999999996"/>
    <n v="0.54369999999999996"/>
    <n v="0.54369999999999996"/>
    <n v="0.54369999999999996"/>
    <n v="14.5"/>
    <n v="14.5"/>
    <n v="14.5"/>
    <n v="14.5"/>
    <n v="14.5"/>
    <s v="Brasil + ExceÃ§Ã£o + VGF2"/>
    <s v="Bronze + ExceÃ§Ã£o + VGF2"/>
    <s v="Prata + ExceÃ§Ã£o + VGF2"/>
    <s v="Ouro + ExceÃ§Ã£o + VGF2"/>
    <s v="Estrela + ExceÃ§Ã£o + VGF2"/>
    <n v="0"/>
    <n v="0"/>
    <n v="0"/>
    <n v="0"/>
    <n v="0"/>
    <n v="83.92"/>
    <n v="83.92"/>
    <n v="83.92"/>
    <n v="83.92"/>
    <n v="83.92"/>
    <n v="0"/>
    <n v="0"/>
    <n v="0"/>
    <n v="0"/>
    <n v="0"/>
    <n v="14.5"/>
    <n v="14.5"/>
    <n v="14.5"/>
    <n v="14.5"/>
    <n v="14.5"/>
    <n v="6.49"/>
    <n v="6.49"/>
    <n v="6.49"/>
    <n v="6.49"/>
    <n v="6.49"/>
    <n v="30"/>
    <n v="69"/>
    <n v="69"/>
    <n v="69"/>
    <n v="69"/>
  </r>
  <r>
    <n v="630425"/>
    <x v="1273"/>
    <n v="20210315"/>
    <m/>
    <s v="COLOR"/>
    <x v="522"/>
    <s v="AVON POWERSTAY MASCARA BRASIL"/>
    <n v="1225979"/>
    <x v="1273"/>
    <n v="1"/>
    <s v="IN-LINE (EXCL NR)"/>
    <s v="PACK PRICE - MARKETING SET"/>
    <n v="0.54369999999999996"/>
    <m/>
    <n v="3.9209999999999998"/>
    <m/>
    <m/>
    <n v="18.7"/>
    <n v="51.99"/>
    <n v="173"/>
    <n v="173"/>
    <n v="2"/>
    <s v="WORK IN PROGRESS"/>
    <n v="134937899"/>
    <s v="NO INCENTIVE"/>
    <s v="N"/>
    <s v="Y"/>
    <s v="N"/>
    <s v="N"/>
    <x v="4"/>
    <n v="136685184"/>
    <n v="28"/>
    <n v="48"/>
    <n v="20230306"/>
    <s v="EXCLUSIVE OFFER"/>
    <n v="15"/>
    <s v="Y"/>
    <s v="Tech rep lvl + ExceÃ§Ã£o + VGF2"/>
    <s v="FULL PAYMENT"/>
    <m/>
    <n v="1758.9239"/>
    <n v="1080.5908999999999"/>
    <n v="85.57"/>
    <m/>
    <s v="MASCARA"/>
    <s v="MASCARA"/>
    <s v="EYE COLOR"/>
    <s v="FEMALE"/>
    <s v="AVON TRUE"/>
    <s v="AVON TRUE COLOR"/>
    <n v="2"/>
    <n v="200"/>
    <n v="100"/>
    <s v="N"/>
    <s v="N"/>
    <n v="51099"/>
    <n v="1"/>
    <s v="N"/>
    <s v="RP"/>
    <n v="49"/>
    <n v="51.99"/>
    <n v="51.99"/>
    <m/>
    <m/>
    <m/>
    <m/>
    <s v="N"/>
    <m/>
    <m/>
    <n v="136685182"/>
    <x v="34"/>
    <m/>
    <n v="2"/>
    <s v="KIT INICIO"/>
    <s v="N"/>
    <m/>
    <s v="N"/>
    <s v="N"/>
    <n v="20230306"/>
    <m/>
    <n v="134937899"/>
    <s v="MIXED"/>
    <s v="Tech rep lvl"/>
    <s v="ExceÃ§Ã£o"/>
    <n v="1"/>
    <m/>
    <n v="0"/>
    <n v="0"/>
    <n v="100"/>
    <n v="136685183"/>
    <n v="999"/>
    <n v="4"/>
    <x v="27"/>
    <x v="38"/>
    <n v="0.54369999999999996"/>
    <n v="0.54369999999999996"/>
    <n v="0.54369999999999996"/>
    <n v="0.54369999999999996"/>
    <n v="0.54369999999999996"/>
    <n v="18.7"/>
    <n v="18.7"/>
    <n v="18.7"/>
    <n v="18.7"/>
    <n v="18.7"/>
    <s v="Brasil + ExceÃ§Ã£o + VGF2"/>
    <s v="Bronze + ExceÃ§Ã£o + VGF2"/>
    <s v="Prata + ExceÃ§Ã£o + VGF2"/>
    <s v="Ouro + ExceÃ§Ã£o + VGF2"/>
    <s v="Estrela + ExceÃ§Ã£o + VGF2"/>
    <n v="0"/>
    <n v="0"/>
    <n v="0"/>
    <n v="0"/>
    <n v="0"/>
    <n v="83.92"/>
    <n v="83.92"/>
    <n v="83.92"/>
    <n v="83.92"/>
    <n v="83.92"/>
    <n v="0"/>
    <n v="0"/>
    <n v="0"/>
    <n v="0"/>
    <n v="0"/>
    <n v="18.7"/>
    <n v="18.7"/>
    <n v="18.7"/>
    <n v="18.7"/>
    <n v="18.7"/>
    <n v="31.29"/>
    <n v="31.29"/>
    <n v="31.29"/>
    <n v="31.29"/>
    <n v="31.29"/>
    <n v="62"/>
    <n v="37"/>
    <n v="37"/>
    <n v="37"/>
    <n v="37"/>
  </r>
  <r>
    <n v="631122"/>
    <x v="1274"/>
    <n v="20220304"/>
    <m/>
    <s v="COLOR"/>
    <x v="522"/>
    <s v="3Q21 AVON H2O LIQUID LIP"/>
    <n v="1222996"/>
    <x v="706"/>
    <n v="1"/>
    <s v="EXCESS"/>
    <s v="PACK PRICE - MARKETING SET"/>
    <n v="0.54369999999999996"/>
    <m/>
    <n v="3.1539999999999999"/>
    <m/>
    <m/>
    <n v="14"/>
    <n v="32.99"/>
    <n v="173"/>
    <n v="173"/>
    <n v="2"/>
    <s v="WORK IN PROGRESS"/>
    <n v="134937899"/>
    <s v="NO INCENTIVE"/>
    <s v="N"/>
    <s v="N"/>
    <s v="N"/>
    <s v="N"/>
    <x v="4"/>
    <n v="136685193"/>
    <n v="28"/>
    <n v="48"/>
    <n v="20230306"/>
    <s v="EXCLUSIVE OFFER"/>
    <n v="15"/>
    <s v="Y"/>
    <s v="Tech rep lvl + ExceÃ§Ã£o + VGF2"/>
    <s v="FULL PAYMENT"/>
    <m/>
    <n v="1316.8414"/>
    <n v="771.19939999999997"/>
    <n v="81.87"/>
    <m/>
    <s v="LIQUID LIP COLOR"/>
    <s v="LIQUID LIP COLOR"/>
    <s v="LIP COLOR"/>
    <s v="FEMALE"/>
    <s v="AVON TRUE"/>
    <s v="AVON TRUE COLOR"/>
    <n v="2"/>
    <n v="200"/>
    <n v="100"/>
    <s v="N"/>
    <s v="N"/>
    <n v="50976"/>
    <n v="1"/>
    <s v="N"/>
    <s v="RP"/>
    <n v="31.2"/>
    <n v="32.99"/>
    <n v="32.99"/>
    <m/>
    <m/>
    <m/>
    <m/>
    <s v="N"/>
    <m/>
    <m/>
    <n v="136685182"/>
    <x v="34"/>
    <m/>
    <n v="2"/>
    <s v="KIT INICIO"/>
    <s v="N"/>
    <m/>
    <s v="N"/>
    <s v="N"/>
    <n v="20230306"/>
    <m/>
    <n v="134937899"/>
    <s v="MIXED"/>
    <s v="Tech rep lvl"/>
    <s v="ExceÃ§Ã£o"/>
    <n v="1"/>
    <m/>
    <n v="0"/>
    <n v="0"/>
    <n v="100"/>
    <n v="136685192"/>
    <n v="999"/>
    <n v="4"/>
    <x v="27"/>
    <x v="38"/>
    <n v="0.54369999999999996"/>
    <n v="0.54369999999999996"/>
    <n v="0.54369999999999996"/>
    <n v="0.54369999999999996"/>
    <n v="0.54369999999999996"/>
    <n v="14"/>
    <n v="14"/>
    <n v="14"/>
    <n v="14"/>
    <n v="14"/>
    <s v="Brasil + ExceÃ§Ã£o + VGF2"/>
    <s v="Bronze + ExceÃ§Ã£o + VGF2"/>
    <s v="Prata + ExceÃ§Ã£o + VGF2"/>
    <s v="Ouro + ExceÃ§Ã£o + VGF2"/>
    <s v="Estrela + ExceÃ§Ã£o + VGF2"/>
    <n v="0"/>
    <n v="0"/>
    <n v="0"/>
    <n v="0"/>
    <n v="0"/>
    <n v="83.92"/>
    <n v="83.92"/>
    <n v="83.92"/>
    <n v="83.92"/>
    <n v="83.92"/>
    <n v="0"/>
    <n v="0"/>
    <n v="0"/>
    <n v="0"/>
    <n v="0"/>
    <n v="14"/>
    <n v="14"/>
    <n v="14"/>
    <n v="14"/>
    <n v="14"/>
    <n v="17.989999999999998"/>
    <n v="17.989999999999998"/>
    <n v="17.989999999999998"/>
    <n v="17.989999999999998"/>
    <n v="17.989999999999998"/>
    <n v="56"/>
    <n v="43"/>
    <n v="43"/>
    <n v="43"/>
    <n v="43"/>
  </r>
  <r>
    <n v="632249"/>
    <x v="751"/>
    <n v="20210317"/>
    <m/>
    <s v="COLOR"/>
    <x v="522"/>
    <s v="ANEW RADIANT SERUM FOUNDATION SAMPLE - BRAZIL LOCAL"/>
    <n v="1223822"/>
    <x v="751"/>
    <n v="1"/>
    <s v="IN-LINE (EXCL NR)"/>
    <s v="PACK PRICE - MARKETING SET"/>
    <n v="0.54369999999999996"/>
    <m/>
    <n v="0.29399999999999998"/>
    <m/>
    <m/>
    <n v="1"/>
    <n v="6.29"/>
    <n v="175"/>
    <n v="175"/>
    <n v="2"/>
    <s v="WORK IN PROGRESS"/>
    <n v="134937899"/>
    <s v="NO INCENTIVE"/>
    <s v="N"/>
    <s v="N"/>
    <s v="N"/>
    <s v="N"/>
    <x v="4"/>
    <n v="136685197"/>
    <n v="28"/>
    <n v="48"/>
    <n v="20230306"/>
    <s v="EXCLUSIVE OFFER"/>
    <n v="15"/>
    <s v="Y"/>
    <s v="Tech rep lvl + ExceÃ§Ã£o + VGF2"/>
    <s v="FULL PAYMENT"/>
    <m/>
    <n v="95.147499999999994"/>
    <n v="43.697499999999998"/>
    <n v="45.93"/>
    <m/>
    <s v="SAMPLE PACKETTE"/>
    <s v="SAMPLE"/>
    <s v="FACE COLOR"/>
    <s v="FEMALE"/>
    <s v="AVON"/>
    <s v="AVON"/>
    <n v="2"/>
    <n v="200"/>
    <n v="20"/>
    <s v="N"/>
    <s v="N"/>
    <n v="41181"/>
    <n v="1"/>
    <s v="N"/>
    <m/>
    <m/>
    <m/>
    <m/>
    <m/>
    <m/>
    <m/>
    <m/>
    <s v="N"/>
    <m/>
    <m/>
    <n v="136685182"/>
    <x v="34"/>
    <m/>
    <n v="2"/>
    <s v="KIT INICIO"/>
    <s v="N"/>
    <m/>
    <s v="N"/>
    <s v="N"/>
    <n v="20230306"/>
    <m/>
    <n v="134937899"/>
    <s v="MIXED"/>
    <s v="Tech rep lvl"/>
    <s v="ExceÃ§Ã£o"/>
    <n v="1"/>
    <m/>
    <n v="0"/>
    <n v="0"/>
    <n v="100"/>
    <n v="136685196"/>
    <n v="999"/>
    <n v="4"/>
    <x v="27"/>
    <x v="38"/>
    <n v="0.54369999999999996"/>
    <n v="0.54369999999999996"/>
    <n v="0.54369999999999996"/>
    <n v="0.54369999999999996"/>
    <n v="0.54369999999999996"/>
    <n v="1"/>
    <n v="1"/>
    <n v="1"/>
    <n v="1"/>
    <n v="1"/>
    <s v="Brasil + ExceÃ§Ã£o + VGF2"/>
    <s v="Bronze + ExceÃ§Ã£o + VGF2"/>
    <s v="Prata + ExceÃ§Ã£o + VGF2"/>
    <s v="Ouro + ExceÃ§Ã£o + VGF2"/>
    <s v="Estrela + ExceÃ§Ã£o + VGF2"/>
    <n v="0"/>
    <n v="0"/>
    <n v="0"/>
    <n v="0"/>
    <n v="0"/>
    <n v="83.92"/>
    <n v="83.92"/>
    <n v="83.92"/>
    <n v="83.92"/>
    <n v="83.92"/>
    <n v="0"/>
    <n v="0"/>
    <n v="0"/>
    <n v="0"/>
    <n v="0"/>
    <n v="1"/>
    <n v="1"/>
    <n v="1"/>
    <n v="1"/>
    <n v="1"/>
    <n v="0"/>
    <n v="0"/>
    <n v="0"/>
    <n v="0"/>
    <n v="0"/>
    <n v="0"/>
    <n v="100"/>
    <n v="100"/>
    <n v="100"/>
    <n v="100"/>
  </r>
  <r>
    <n v="632250"/>
    <x v="752"/>
    <n v="20210317"/>
    <m/>
    <s v="COLOR"/>
    <x v="522"/>
    <s v="ANEW RADIANT SERUM FOUNDATION SAMPLE - BRAZIL LOCAL"/>
    <n v="1223822"/>
    <x v="752"/>
    <n v="1"/>
    <s v="IN-LINE (EXCL NR)"/>
    <s v="PACK PRICE - MARKETING SET"/>
    <n v="0.54369999999999996"/>
    <m/>
    <n v="0.29399999999999998"/>
    <m/>
    <m/>
    <n v="1"/>
    <n v="6.29"/>
    <n v="175"/>
    <n v="175"/>
    <n v="2"/>
    <s v="WORK IN PROGRESS"/>
    <n v="134937899"/>
    <s v="NO INCENTIVE"/>
    <s v="N"/>
    <s v="N"/>
    <s v="N"/>
    <s v="N"/>
    <x v="4"/>
    <n v="136685198"/>
    <n v="28"/>
    <n v="48"/>
    <n v="20230306"/>
    <s v="EXCLUSIVE OFFER"/>
    <n v="15"/>
    <s v="Y"/>
    <s v="Tech rep lvl + ExceÃ§Ã£o + VGF2"/>
    <s v="FULL PAYMENT"/>
    <m/>
    <n v="95.147499999999994"/>
    <n v="43.697499999999998"/>
    <n v="45.93"/>
    <m/>
    <s v="SAMPLE PACKETTE"/>
    <s v="SAMPLE"/>
    <s v="FACE COLOR"/>
    <s v="FEMALE"/>
    <s v="AVON"/>
    <s v="AVON"/>
    <n v="2"/>
    <n v="200"/>
    <n v="20"/>
    <s v="N"/>
    <s v="N"/>
    <n v="40799"/>
    <n v="1"/>
    <s v="N"/>
    <m/>
    <m/>
    <m/>
    <m/>
    <m/>
    <m/>
    <m/>
    <m/>
    <s v="N"/>
    <m/>
    <m/>
    <n v="136685182"/>
    <x v="34"/>
    <m/>
    <n v="2"/>
    <s v="KIT INICIO"/>
    <s v="N"/>
    <m/>
    <s v="N"/>
    <s v="N"/>
    <n v="20230306"/>
    <m/>
    <n v="134937899"/>
    <s v="MIXED"/>
    <s v="Tech rep lvl"/>
    <s v="ExceÃ§Ã£o"/>
    <n v="1"/>
    <m/>
    <n v="0"/>
    <n v="0"/>
    <n v="100"/>
    <n v="136685196"/>
    <n v="999"/>
    <n v="4"/>
    <x v="27"/>
    <x v="38"/>
    <n v="0.54369999999999996"/>
    <n v="0.54369999999999996"/>
    <n v="0.54369999999999996"/>
    <n v="0.54369999999999996"/>
    <n v="0.54369999999999996"/>
    <n v="1"/>
    <n v="1"/>
    <n v="1"/>
    <n v="1"/>
    <n v="1"/>
    <s v="Brasil + ExceÃ§Ã£o + VGF2"/>
    <s v="Bronze + ExceÃ§Ã£o + VGF2"/>
    <s v="Prata + ExceÃ§Ã£o + VGF2"/>
    <s v="Ouro + ExceÃ§Ã£o + VGF2"/>
    <s v="Estrela + ExceÃ§Ã£o + VGF2"/>
    <n v="0"/>
    <n v="0"/>
    <n v="0"/>
    <n v="0"/>
    <n v="0"/>
    <n v="83.92"/>
    <n v="83.92"/>
    <n v="83.92"/>
    <n v="83.92"/>
    <n v="83.92"/>
    <n v="0"/>
    <n v="0"/>
    <n v="0"/>
    <n v="0"/>
    <n v="0"/>
    <n v="1"/>
    <n v="1"/>
    <n v="1"/>
    <n v="1"/>
    <n v="1"/>
    <n v="0"/>
    <n v="0"/>
    <n v="0"/>
    <n v="0"/>
    <n v="0"/>
    <n v="0"/>
    <n v="100"/>
    <n v="100"/>
    <n v="100"/>
    <n v="100"/>
  </r>
  <r>
    <n v="632253"/>
    <x v="755"/>
    <n v="20210317"/>
    <m/>
    <s v="COLOR"/>
    <x v="522"/>
    <s v="ANEW RADIANT SERUM FOUNDATION SAMPLE - BRAZIL LOCAL"/>
    <n v="1223822"/>
    <x v="755"/>
    <n v="1"/>
    <s v="IN-LINE (EXCL NR)"/>
    <s v="PACK PRICE - MARKETING SET"/>
    <n v="0.54369999999999996"/>
    <m/>
    <n v="0.29799999999999999"/>
    <m/>
    <m/>
    <n v="1"/>
    <n v="6.29"/>
    <n v="175"/>
    <n v="175"/>
    <n v="2"/>
    <s v="WORK IN PROGRESS"/>
    <n v="134937899"/>
    <s v="NO INCENTIVE"/>
    <s v="N"/>
    <s v="N"/>
    <s v="N"/>
    <s v="N"/>
    <x v="4"/>
    <n v="136685199"/>
    <n v="28"/>
    <n v="48"/>
    <n v="20230306"/>
    <s v="EXCLUSIVE OFFER"/>
    <n v="15"/>
    <s v="Y"/>
    <s v="Tech rep lvl + ExceÃ§Ã£o + VGF2"/>
    <s v="FULL PAYMENT"/>
    <m/>
    <n v="95.147499999999994"/>
    <n v="42.997500000000002"/>
    <n v="45.19"/>
    <m/>
    <s v="SAMPLE PACKETTE"/>
    <s v="SAMPLE"/>
    <s v="FACE COLOR"/>
    <s v="FEMALE"/>
    <s v="AVON"/>
    <s v="AVON"/>
    <n v="2"/>
    <n v="200"/>
    <n v="20"/>
    <s v="N"/>
    <s v="N"/>
    <n v="41183"/>
    <n v="1"/>
    <s v="N"/>
    <m/>
    <m/>
    <m/>
    <m/>
    <m/>
    <m/>
    <m/>
    <m/>
    <s v="N"/>
    <m/>
    <m/>
    <n v="136685182"/>
    <x v="34"/>
    <m/>
    <n v="2"/>
    <s v="KIT INICIO"/>
    <s v="N"/>
    <m/>
    <s v="N"/>
    <s v="N"/>
    <n v="20230306"/>
    <m/>
    <n v="134937899"/>
    <s v="MIXED"/>
    <s v="Tech rep lvl"/>
    <s v="ExceÃ§Ã£o"/>
    <n v="1"/>
    <m/>
    <n v="0"/>
    <n v="0"/>
    <n v="100"/>
    <n v="136685196"/>
    <n v="999"/>
    <n v="4"/>
    <x v="27"/>
    <x v="38"/>
    <n v="0.54369999999999996"/>
    <n v="0.54369999999999996"/>
    <n v="0.54369999999999996"/>
    <n v="0.54369999999999996"/>
    <n v="0.54369999999999996"/>
    <n v="1"/>
    <n v="1"/>
    <n v="1"/>
    <n v="1"/>
    <n v="1"/>
    <s v="Brasil + ExceÃ§Ã£o + VGF2"/>
    <s v="Bronze + ExceÃ§Ã£o + VGF2"/>
    <s v="Prata + ExceÃ§Ã£o + VGF2"/>
    <s v="Ouro + ExceÃ§Ã£o + VGF2"/>
    <s v="Estrela + ExceÃ§Ã£o + VGF2"/>
    <n v="0"/>
    <n v="0"/>
    <n v="0"/>
    <n v="0"/>
    <n v="0"/>
    <n v="83.92"/>
    <n v="83.92"/>
    <n v="83.92"/>
    <n v="83.92"/>
    <n v="83.92"/>
    <n v="0"/>
    <n v="0"/>
    <n v="0"/>
    <n v="0"/>
    <n v="0"/>
    <n v="1"/>
    <n v="1"/>
    <n v="1"/>
    <n v="1"/>
    <n v="1"/>
    <n v="0"/>
    <n v="0"/>
    <n v="0"/>
    <n v="0"/>
    <n v="0"/>
    <n v="0"/>
    <n v="100"/>
    <n v="100"/>
    <n v="100"/>
    <n v="100"/>
  </r>
  <r>
    <n v="632256"/>
    <x v="758"/>
    <n v="20210317"/>
    <m/>
    <s v="COLOR"/>
    <x v="522"/>
    <s v="ANEW RADIANT SERUM FOUNDATION SAMPLE - BRAZIL LOCAL"/>
    <n v="1223822"/>
    <x v="758"/>
    <n v="1"/>
    <s v="IN-LINE (EXCL NR)"/>
    <s v="PACK PRICE - MARKETING SET"/>
    <n v="0.54369999999999996"/>
    <m/>
    <n v="0.29699999999999999"/>
    <m/>
    <m/>
    <n v="1"/>
    <n v="6.29"/>
    <n v="175"/>
    <n v="175"/>
    <n v="2"/>
    <s v="WORK IN PROGRESS"/>
    <n v="134937899"/>
    <s v="NO INCENTIVE"/>
    <s v="N"/>
    <s v="N"/>
    <s v="N"/>
    <s v="N"/>
    <x v="4"/>
    <n v="136685200"/>
    <n v="28"/>
    <n v="48"/>
    <n v="20230306"/>
    <s v="EXCLUSIVE OFFER"/>
    <n v="15"/>
    <s v="Y"/>
    <s v="Tech rep lvl + ExceÃ§Ã£o + VGF2"/>
    <s v="FULL PAYMENT"/>
    <m/>
    <n v="95.147499999999994"/>
    <n v="43.172499999999999"/>
    <n v="45.37"/>
    <m/>
    <s v="SAMPLE PACKETTE"/>
    <s v="SAMPLE"/>
    <s v="FACE COLOR"/>
    <s v="FEMALE"/>
    <s v="AVON"/>
    <s v="AVON"/>
    <n v="2"/>
    <n v="200"/>
    <n v="20"/>
    <s v="N"/>
    <s v="N"/>
    <n v="41184"/>
    <n v="1"/>
    <s v="N"/>
    <m/>
    <m/>
    <m/>
    <m/>
    <m/>
    <m/>
    <m/>
    <m/>
    <s v="N"/>
    <m/>
    <m/>
    <n v="136685182"/>
    <x v="34"/>
    <m/>
    <n v="2"/>
    <s v="KIT INICIO"/>
    <s v="N"/>
    <m/>
    <s v="N"/>
    <s v="N"/>
    <n v="20230306"/>
    <m/>
    <n v="134937899"/>
    <s v="MIXED"/>
    <s v="Tech rep lvl"/>
    <s v="ExceÃ§Ã£o"/>
    <n v="1"/>
    <m/>
    <n v="0"/>
    <n v="0"/>
    <n v="100"/>
    <n v="136685196"/>
    <n v="999"/>
    <n v="4"/>
    <x v="27"/>
    <x v="38"/>
    <n v="0.54369999999999996"/>
    <n v="0.54369999999999996"/>
    <n v="0.54369999999999996"/>
    <n v="0.54369999999999996"/>
    <n v="0.54369999999999996"/>
    <n v="1"/>
    <n v="1"/>
    <n v="1"/>
    <n v="1"/>
    <n v="1"/>
    <s v="Brasil + ExceÃ§Ã£o + VGF2"/>
    <s v="Bronze + ExceÃ§Ã£o + VGF2"/>
    <s v="Prata + ExceÃ§Ã£o + VGF2"/>
    <s v="Ouro + ExceÃ§Ã£o + VGF2"/>
    <s v="Estrela + ExceÃ§Ã£o + VGF2"/>
    <n v="0"/>
    <n v="0"/>
    <n v="0"/>
    <n v="0"/>
    <n v="0"/>
    <n v="83.92"/>
    <n v="83.92"/>
    <n v="83.92"/>
    <n v="83.92"/>
    <n v="83.92"/>
    <n v="0"/>
    <n v="0"/>
    <n v="0"/>
    <n v="0"/>
    <n v="0"/>
    <n v="1"/>
    <n v="1"/>
    <n v="1"/>
    <n v="1"/>
    <n v="1"/>
    <n v="0"/>
    <n v="0"/>
    <n v="0"/>
    <n v="0"/>
    <n v="0"/>
    <n v="0"/>
    <n v="100"/>
    <n v="100"/>
    <n v="100"/>
    <n v="100"/>
  </r>
  <r>
    <n v="632260"/>
    <x v="762"/>
    <n v="20210317"/>
    <m/>
    <s v="COLOR"/>
    <x v="522"/>
    <s v="ANEW RADIANT SERUM FOUNDATION SAMPLE - BRAZIL LOCAL"/>
    <n v="1223822"/>
    <x v="762"/>
    <n v="1"/>
    <s v="IN-LINE (EXCL NR)"/>
    <s v="PACK PRICE - MARKETING SET"/>
    <n v="0.54369999999999996"/>
    <m/>
    <n v="0.3"/>
    <m/>
    <m/>
    <n v="1"/>
    <n v="6.29"/>
    <n v="175"/>
    <n v="175"/>
    <n v="2"/>
    <s v="WORK IN PROGRESS"/>
    <n v="134937899"/>
    <s v="NO INCENTIVE"/>
    <s v="N"/>
    <s v="N"/>
    <s v="N"/>
    <s v="N"/>
    <x v="4"/>
    <n v="136685201"/>
    <n v="28"/>
    <n v="48"/>
    <n v="20230306"/>
    <s v="EXCLUSIVE OFFER"/>
    <n v="15"/>
    <s v="Y"/>
    <s v="Tech rep lvl + ExceÃ§Ã£o + VGF2"/>
    <s v="FULL PAYMENT"/>
    <m/>
    <n v="95.147499999999994"/>
    <n v="42.647500000000001"/>
    <n v="44.82"/>
    <m/>
    <s v="SAMPLE PACKETTE"/>
    <s v="SAMPLE"/>
    <s v="FACE COLOR"/>
    <s v="FEMALE"/>
    <s v="AVON"/>
    <s v="AVON"/>
    <n v="2"/>
    <n v="200"/>
    <n v="20"/>
    <s v="N"/>
    <s v="N"/>
    <n v="41185"/>
    <n v="1"/>
    <s v="N"/>
    <m/>
    <m/>
    <m/>
    <m/>
    <m/>
    <m/>
    <m/>
    <m/>
    <s v="N"/>
    <m/>
    <m/>
    <n v="136685182"/>
    <x v="34"/>
    <m/>
    <n v="2"/>
    <s v="KIT INICIO"/>
    <s v="N"/>
    <m/>
    <s v="N"/>
    <s v="N"/>
    <n v="20230306"/>
    <m/>
    <n v="134937899"/>
    <s v="MIXED"/>
    <s v="Tech rep lvl"/>
    <s v="ExceÃ§Ã£o"/>
    <n v="1"/>
    <m/>
    <n v="0"/>
    <n v="0"/>
    <n v="100"/>
    <n v="136685196"/>
    <n v="999"/>
    <n v="4"/>
    <x v="27"/>
    <x v="38"/>
    <n v="0.54369999999999996"/>
    <n v="0.54369999999999996"/>
    <n v="0.54369999999999996"/>
    <n v="0.54369999999999996"/>
    <n v="0.54369999999999996"/>
    <n v="1"/>
    <n v="1"/>
    <n v="1"/>
    <n v="1"/>
    <n v="1"/>
    <s v="Brasil + ExceÃ§Ã£o + VGF2"/>
    <s v="Bronze + ExceÃ§Ã£o + VGF2"/>
    <s v="Prata + ExceÃ§Ã£o + VGF2"/>
    <s v="Ouro + ExceÃ§Ã£o + VGF2"/>
    <s v="Estrela + ExceÃ§Ã£o + VGF2"/>
    <n v="0"/>
    <n v="0"/>
    <n v="0"/>
    <n v="0"/>
    <n v="0"/>
    <n v="83.92"/>
    <n v="83.92"/>
    <n v="83.92"/>
    <n v="83.92"/>
    <n v="83.92"/>
    <n v="0"/>
    <n v="0"/>
    <n v="0"/>
    <n v="0"/>
    <n v="0"/>
    <n v="1"/>
    <n v="1"/>
    <n v="1"/>
    <n v="1"/>
    <n v="1"/>
    <n v="0"/>
    <n v="0"/>
    <n v="0"/>
    <n v="0"/>
    <n v="0"/>
    <n v="0"/>
    <n v="100"/>
    <n v="100"/>
    <n v="100"/>
    <n v="100"/>
  </r>
  <r>
    <n v="635212"/>
    <x v="1275"/>
    <n v="20220317"/>
    <m/>
    <s v="COLOR"/>
    <x v="522"/>
    <s v="3Q22 FRUITY EYESHADOW PALETTE - DLICIOUS COLLECTION - TURNKEY"/>
    <n v="1229188"/>
    <x v="1274"/>
    <n v="1"/>
    <s v="EXCESS"/>
    <s v="PACK PRICE - MARKETING SET"/>
    <n v="0.54369999999999996"/>
    <m/>
    <n v="4.8259999999999996"/>
    <m/>
    <m/>
    <n v="23"/>
    <n v="35.99"/>
    <n v="175"/>
    <n v="175"/>
    <n v="2"/>
    <s v="WORK IN PROGRESS"/>
    <n v="134937899"/>
    <s v="NO INCENTIVE"/>
    <s v="N"/>
    <s v="N"/>
    <s v="N"/>
    <s v="N"/>
    <x v="4"/>
    <n v="136685195"/>
    <n v="28"/>
    <n v="48"/>
    <n v="20230306"/>
    <s v="EXCLUSIVE OFFER"/>
    <n v="15"/>
    <s v="Y"/>
    <s v="Tech rep lvl + ExceÃ§Ã£o + VGF2"/>
    <s v="FULL PAYMENT"/>
    <m/>
    <n v="2188.3924999999999"/>
    <n v="1343.8425"/>
    <n v="74.63"/>
    <m/>
    <s v="EYESHADOW POWDER + THAN 4"/>
    <s v="EYESHADOW"/>
    <s v="EYE COLOR"/>
    <s v="FEMALE"/>
    <s v="COLOR TREND"/>
    <s v="COLOR TREND"/>
    <n v="2"/>
    <n v="200"/>
    <n v="100"/>
    <s v="N"/>
    <s v="N"/>
    <n v="52273"/>
    <n v="1"/>
    <s v="N"/>
    <s v="RP"/>
    <n v="33"/>
    <n v="35.99"/>
    <n v="35.99"/>
    <m/>
    <m/>
    <m/>
    <m/>
    <s v="N"/>
    <m/>
    <m/>
    <n v="136685182"/>
    <x v="34"/>
    <m/>
    <n v="2"/>
    <s v="KIT INICIO"/>
    <s v="N"/>
    <m/>
    <s v="N"/>
    <s v="N"/>
    <n v="20230306"/>
    <m/>
    <n v="134937899"/>
    <s v="MIXED"/>
    <s v="Tech rep lvl"/>
    <s v="ExceÃ§Ã£o"/>
    <n v="1"/>
    <m/>
    <n v="0"/>
    <n v="0"/>
    <n v="100"/>
    <n v="136685194"/>
    <n v="999"/>
    <n v="4"/>
    <x v="27"/>
    <x v="38"/>
    <n v="0.54369999999999996"/>
    <n v="0.54369999999999996"/>
    <n v="0.54369999999999996"/>
    <n v="0.54369999999999996"/>
    <n v="0.54369999999999996"/>
    <n v="23"/>
    <n v="23"/>
    <n v="23"/>
    <n v="23"/>
    <n v="23"/>
    <s v="Brasil + ExceÃ§Ã£o + VGF2"/>
    <s v="Bronze + ExceÃ§Ã£o + VGF2"/>
    <s v="Prata + ExceÃ§Ã£o + VGF2"/>
    <s v="Ouro + ExceÃ§Ã£o + VGF2"/>
    <s v="Estrela + ExceÃ§Ã£o + VGF2"/>
    <n v="0"/>
    <n v="0"/>
    <n v="0"/>
    <n v="0"/>
    <n v="0"/>
    <n v="83.92"/>
    <n v="83.92"/>
    <n v="83.92"/>
    <n v="83.92"/>
    <n v="83.92"/>
    <n v="0"/>
    <n v="0"/>
    <n v="0"/>
    <n v="0"/>
    <n v="0"/>
    <n v="23"/>
    <n v="23"/>
    <n v="23"/>
    <n v="23"/>
    <n v="23"/>
    <n v="11.99"/>
    <n v="11.99"/>
    <n v="11.99"/>
    <n v="11.99"/>
    <n v="11.99"/>
    <n v="34"/>
    <n v="65"/>
    <n v="65"/>
    <n v="65"/>
    <n v="65"/>
  </r>
  <r>
    <n v="639923"/>
    <x v="477"/>
    <n v="20230306"/>
    <m/>
    <s v="COLOR"/>
    <x v="522"/>
    <s v="AVON NAIL ENAMEL ULTRA COLOR DTV"/>
    <n v="1232582"/>
    <x v="477"/>
    <n v="1"/>
    <s v="NEW COI"/>
    <s v="PACK PRICE - MARKETING SET"/>
    <n v="0.54369999999999996"/>
    <m/>
    <n v="1.806"/>
    <m/>
    <m/>
    <n v="9"/>
    <n v="17.989999999999998"/>
    <n v="175"/>
    <n v="175"/>
    <n v="2"/>
    <s v="WORK IN PROGRESS"/>
    <n v="134937899"/>
    <s v="NO INCENTIVE"/>
    <s v="N"/>
    <s v="N"/>
    <s v="N"/>
    <s v="N"/>
    <x v="4"/>
    <n v="136685208"/>
    <n v="28"/>
    <n v="48"/>
    <n v="20230306"/>
    <s v="EXCLUSIVE OFFER"/>
    <n v="15"/>
    <s v="Y"/>
    <s v="Tech rep lvl + ExceÃ§Ã£o + VGF2"/>
    <s v="FULL PAYMENT"/>
    <m/>
    <n v="856.32749999999999"/>
    <n v="540.27750000000003"/>
    <n v="81.540000000000006"/>
    <m/>
    <s v="NAIL ENAMEL"/>
    <s v="NAIL ENAMEL/TINT"/>
    <s v="NAIL COLOR"/>
    <s v="UNISEX"/>
    <s v="AVON"/>
    <s v="AVON"/>
    <n v="2"/>
    <n v="200"/>
    <n v="100"/>
    <s v="N"/>
    <s v="N"/>
    <n v="41276"/>
    <n v="1"/>
    <s v="N"/>
    <s v="RP"/>
    <n v="16.8"/>
    <n v="17.989999999999998"/>
    <n v="17.989999999999998"/>
    <m/>
    <m/>
    <m/>
    <m/>
    <s v="N"/>
    <m/>
    <m/>
    <n v="136685182"/>
    <x v="34"/>
    <m/>
    <n v="2"/>
    <s v="KIT INICIO"/>
    <s v="N"/>
    <m/>
    <s v="N"/>
    <s v="N"/>
    <n v="20230306"/>
    <m/>
    <n v="134937899"/>
    <s v="MIXED"/>
    <s v="Tech rep lvl"/>
    <s v="ExceÃ§Ã£o"/>
    <n v="1"/>
    <m/>
    <n v="0"/>
    <n v="0"/>
    <n v="100"/>
    <n v="136685206"/>
    <n v="999"/>
    <n v="4"/>
    <x v="27"/>
    <x v="38"/>
    <n v="0.54369999999999996"/>
    <n v="0.54369999999999996"/>
    <n v="0.54369999999999996"/>
    <n v="0.54369999999999996"/>
    <n v="0.54369999999999996"/>
    <n v="9"/>
    <n v="9"/>
    <n v="9"/>
    <n v="9"/>
    <n v="9"/>
    <s v="Brasil + ExceÃ§Ã£o + VGF2"/>
    <s v="Bronze + ExceÃ§Ã£o + VGF2"/>
    <s v="Prata + ExceÃ§Ã£o + VGF2"/>
    <s v="Ouro + ExceÃ§Ã£o + VGF2"/>
    <s v="Estrela + ExceÃ§Ã£o + VGF2"/>
    <n v="0"/>
    <n v="0"/>
    <n v="0"/>
    <n v="0"/>
    <n v="0"/>
    <n v="83.92"/>
    <n v="83.92"/>
    <n v="83.92"/>
    <n v="83.92"/>
    <n v="83.92"/>
    <n v="0"/>
    <n v="0"/>
    <n v="0"/>
    <n v="0"/>
    <n v="0"/>
    <n v="9"/>
    <n v="9"/>
    <n v="9"/>
    <n v="9"/>
    <n v="9"/>
    <n v="8.99"/>
    <n v="8.99"/>
    <n v="8.99"/>
    <n v="8.99"/>
    <n v="8.99"/>
    <n v="49"/>
    <n v="50"/>
    <n v="50"/>
    <n v="50"/>
    <n v="50"/>
  </r>
  <r>
    <n v="2262660"/>
    <x v="1276"/>
    <n v="20210302"/>
    <m/>
    <s v="KIDS HOME"/>
    <x v="523"/>
    <s v="GARRAFA 3D MINNIE"/>
    <n v="5522060"/>
    <x v="1275"/>
    <n v="1"/>
    <s v="IN-LINE (EXCL NR)"/>
    <s v="REGULAR PRICE"/>
    <n v="0.56340000000000001"/>
    <m/>
    <n v="5.84"/>
    <m/>
    <m/>
    <n v="29.99"/>
    <n v="29.99"/>
    <n v="1333"/>
    <n v="1333"/>
    <n v="98"/>
    <s v="WORK IN PROGRESS"/>
    <n v="134938818"/>
    <s v="NO INCENTIVE"/>
    <s v="N"/>
    <s v="N"/>
    <s v="N"/>
    <s v="N"/>
    <x v="0"/>
    <n v="134938820"/>
    <n v="28"/>
    <n v="42"/>
    <n v="20230306"/>
    <s v="CUSTOMER"/>
    <n v="15"/>
    <s v="Y"/>
    <s v="Tech rep lvl + Moda &amp; Casa + VGF2"/>
    <s v="FULL PAYMENT"/>
    <m/>
    <n v="22522.855899999999"/>
    <n v="14738.135899999999"/>
    <n v="70.62"/>
    <m/>
    <s v="KITCHEN WATER BOTTLE"/>
    <s v="KITCHEN"/>
    <s v="FOOD STORAGE/CONTAINERS"/>
    <s v="FEMALE"/>
    <s v="DISNEY BRAND"/>
    <s v="MINNIE MOUSE"/>
    <n v="0"/>
    <n v="25"/>
    <n v="100"/>
    <s v="N"/>
    <s v="N"/>
    <n v="80427"/>
    <m/>
    <s v="N"/>
    <s v="RP"/>
    <n v="26.4"/>
    <n v="29.99"/>
    <n v="29.99"/>
    <m/>
    <m/>
    <m/>
    <m/>
    <s v="N"/>
    <n v="68926258"/>
    <s v="Revista Digital F&amp;H"/>
    <m/>
    <x v="0"/>
    <m/>
    <n v="98"/>
    <s v="KIDS - REVISTA DIGITAL 1"/>
    <s v="N"/>
    <m/>
    <m/>
    <s v="N"/>
    <n v="20230306"/>
    <m/>
    <n v="134938818"/>
    <s v="MIXED"/>
    <s v="Tech rep lvl"/>
    <s v="Moda &amp; Casa"/>
    <n v="1"/>
    <m/>
    <n v="0"/>
    <n v="0"/>
    <n v="100"/>
    <n v="134938819"/>
    <n v="999"/>
    <n v="3"/>
    <x v="0"/>
    <x v="0"/>
    <n v="0.56340000000000001"/>
    <n v="0.56340000000000001"/>
    <n v="0.56340000000000001"/>
    <n v="0.56340000000000001"/>
    <n v="0.56340000000000001"/>
    <n v="29.99"/>
    <n v="29.99"/>
    <n v="29.99"/>
    <n v="29.99"/>
    <n v="29.99"/>
    <s v="Brasil + Moda &amp; Casa + VGF2"/>
    <s v="Bronze + Moda &amp; Casa + VGF2"/>
    <s v="Prata + Moda &amp; Casa + VGF2"/>
    <s v="Ouro + Moda &amp; Casa + VGF2"/>
    <s v="Estrela + Moda &amp; Casa + VGF2"/>
    <n v="15"/>
    <n v="15"/>
    <n v="15"/>
    <n v="15"/>
    <n v="15"/>
    <n v="42.19"/>
    <n v="42.19"/>
    <n v="42.19"/>
    <n v="42.19"/>
    <n v="42.19"/>
    <n v="5.75"/>
    <n v="5.75"/>
    <n v="5.75"/>
    <n v="5.75"/>
    <n v="5.75"/>
    <n v="25.491499999999998"/>
    <n v="25.491499999999998"/>
    <n v="25.491499999999998"/>
    <n v="25.491499999999998"/>
    <n v="25.491499999999998"/>
    <n v="0"/>
    <n v="0"/>
    <n v="0"/>
    <n v="0"/>
    <n v="0"/>
    <n v="0"/>
    <n v="100"/>
    <n v="100"/>
    <n v="100"/>
    <n v="100"/>
  </r>
  <r>
    <n v="630187"/>
    <x v="1277"/>
    <n v="20220310"/>
    <m/>
    <s v="FRAGRANCE"/>
    <x v="524"/>
    <s v="PUR BLANCA LIQUID SOAP"/>
    <n v="1225816"/>
    <x v="1276"/>
    <n v="1"/>
    <s v="IN-LINE (EXCL NR)"/>
    <s v="REGULAR PRICE"/>
    <n v="0.46389999999999998"/>
    <m/>
    <n v="3.7810000000000001"/>
    <m/>
    <m/>
    <n v="26.99"/>
    <n v="26.99"/>
    <n v="546"/>
    <n v="546"/>
    <n v="81"/>
    <s v="WORK IN PROGRESS"/>
    <n v="134939479"/>
    <s v="NO INCENTIVE"/>
    <s v="N"/>
    <s v="N"/>
    <s v="N"/>
    <s v="N"/>
    <x v="3"/>
    <n v="134939481"/>
    <n v="28"/>
    <n v="11"/>
    <n v="20230306"/>
    <s v="CUSTOMER"/>
    <n v="15"/>
    <s v="Y"/>
    <s v="Tech rep lvl + Dia a Dia + VGF2"/>
    <s v="FULL PAYMENT"/>
    <m/>
    <n v="6638.2309999999998"/>
    <n v="4573.8050000000003"/>
    <n v="78.86"/>
    <m/>
    <s v="SOAP LIQUID"/>
    <s v="SOAP"/>
    <s v="WASH"/>
    <s v="FEMALE"/>
    <s v="PUR BLANCA FRANCHISE"/>
    <s v="PUR BLANCA"/>
    <n v="1"/>
    <n v="100"/>
    <n v="100"/>
    <s v="N"/>
    <s v="N"/>
    <n v="50898"/>
    <m/>
    <s v="N"/>
    <m/>
    <m/>
    <m/>
    <m/>
    <m/>
    <m/>
    <m/>
    <m/>
    <s v="N"/>
    <n v="31603371"/>
    <s v="Centro Folheto"/>
    <m/>
    <x v="0"/>
    <m/>
    <n v="80"/>
    <s v="PERFUMARIA - 2"/>
    <s v="N"/>
    <m/>
    <m/>
    <s v="N"/>
    <n v="20230306"/>
    <m/>
    <n v="134939479"/>
    <s v="MIXED"/>
    <s v="Tech rep lvl"/>
    <s v="CosmÃ©ticos"/>
    <n v="1"/>
    <m/>
    <n v="0"/>
    <n v="0"/>
    <n v="100"/>
    <n v="134939480"/>
    <n v="999"/>
    <n v="2"/>
    <x v="0"/>
    <x v="0"/>
    <n v="0.46389999999999998"/>
    <n v="0.5302"/>
    <n v="0.46389999999999998"/>
    <n v="0.43070000000000003"/>
    <n v="0.41089999999999999"/>
    <n v="26.99"/>
    <n v="26.99"/>
    <n v="26.99"/>
    <n v="26.99"/>
    <n v="26.99"/>
    <s v="Brasil + Dia a Dia + VGF2"/>
    <s v="Bronze + Dia a Dia + VGF2"/>
    <s v="Prata + Dia a Dia + VGF2"/>
    <s v="Ouro + Dia a Dia + VGF2"/>
    <s v="Estrela + Dia a Dia + VGF2"/>
    <n v="30"/>
    <n v="20"/>
    <n v="30"/>
    <n v="35"/>
    <n v="38"/>
    <n v="50.9"/>
    <n v="50.9"/>
    <n v="50.9"/>
    <n v="50.9"/>
    <n v="50.9"/>
    <n v="0"/>
    <n v="0"/>
    <n v="0"/>
    <n v="0"/>
    <n v="0"/>
    <n v="18.893000000000001"/>
    <n v="21.591999999999999"/>
    <n v="18.893000000000001"/>
    <n v="17.543500000000002"/>
    <n v="16.733799999999999"/>
    <n v="0"/>
    <n v="0"/>
    <n v="0"/>
    <n v="0"/>
    <n v="0"/>
    <n v="0"/>
    <n v="100"/>
    <n v="100"/>
    <n v="100"/>
    <n v="100"/>
  </r>
  <r>
    <n v="635591"/>
    <x v="1141"/>
    <n v="20230301"/>
    <m/>
    <s v="FRAGRANCE"/>
    <x v="525"/>
    <s v="PETIT GIRL POWER BODY LOTION 50 ML"/>
    <n v="1229478"/>
    <x v="1141"/>
    <n v="1"/>
    <s v="IN-LINE (EXCL NR)"/>
    <s v="REGULAR PRICE"/>
    <n v="0.48010000000000003"/>
    <m/>
    <n v="1.5309999999999999"/>
    <m/>
    <m/>
    <n v="14.99"/>
    <n v="14.99"/>
    <n v="2464"/>
    <n v="2464"/>
    <n v="82"/>
    <s v="WORK IN PROGRESS"/>
    <n v="134939492"/>
    <s v="NO INCENTIVE"/>
    <s v="N"/>
    <s v="N"/>
    <s v="N"/>
    <s v="N"/>
    <x v="3"/>
    <n v="134939494"/>
    <n v="28"/>
    <n v="11"/>
    <n v="20230306"/>
    <s v="CUSTOMER"/>
    <n v="15"/>
    <s v="Y"/>
    <s v="Tech rep lvl + Dia a Dia + VGF2"/>
    <s v="FULL PAYMENT"/>
    <m/>
    <n v="17229.723399999999"/>
    <n v="13457.339400000001"/>
    <n v="85.11"/>
    <m/>
    <s v="MOISTURIZER LOTION"/>
    <s v="MOISTURIZER"/>
    <s v="BODY CARE"/>
    <s v="FEMALE"/>
    <s v="PETIT - DEAR FRIENDS"/>
    <s v="PETIT - DEAR FRIENDS"/>
    <n v="0"/>
    <n v="100"/>
    <n v="100"/>
    <s v="N"/>
    <s v="N"/>
    <n v="51058"/>
    <m/>
    <s v="N"/>
    <s v="RP"/>
    <n v="10.8"/>
    <n v="14.99"/>
    <n v="14.99"/>
    <m/>
    <m/>
    <m/>
    <m/>
    <s v="N"/>
    <m/>
    <m/>
    <m/>
    <x v="0"/>
    <m/>
    <n v="82"/>
    <s v="PERFUMARIA - 3"/>
    <s v="N"/>
    <m/>
    <m/>
    <s v="N"/>
    <n v="20230306"/>
    <m/>
    <n v="134939492"/>
    <s v="MIXED"/>
    <s v="Tech rep lvl"/>
    <s v="CosmÃ©ticos"/>
    <n v="1"/>
    <m/>
    <n v="0"/>
    <n v="0"/>
    <n v="100"/>
    <n v="134939493"/>
    <n v="999"/>
    <n v="2"/>
    <x v="0"/>
    <x v="0"/>
    <n v="0.48010000000000003"/>
    <n v="0.54869999999999997"/>
    <n v="0.48010000000000003"/>
    <n v="0.44579999999999997"/>
    <n v="0.42530000000000001"/>
    <n v="14.99"/>
    <n v="14.99"/>
    <n v="14.99"/>
    <n v="14.99"/>
    <n v="14.99"/>
    <s v="Brasil + Dia a Dia + VGF2"/>
    <s v="Bronze + Dia a Dia + VGF2"/>
    <s v="Prata + Dia a Dia + VGF2"/>
    <s v="Ouro + Dia a Dia + VGF2"/>
    <s v="Estrela + Dia a Dia + VGF2"/>
    <n v="30"/>
    <n v="20"/>
    <n v="30"/>
    <n v="35"/>
    <n v="38"/>
    <n v="45.79"/>
    <n v="45.79"/>
    <n v="45.79"/>
    <n v="45.79"/>
    <n v="45.79"/>
    <n v="0"/>
    <n v="0"/>
    <n v="0"/>
    <n v="0"/>
    <n v="0"/>
    <n v="10.493"/>
    <n v="11.992000000000001"/>
    <n v="10.493"/>
    <n v="9.7434999999999992"/>
    <n v="9.2937999999999992"/>
    <n v="0"/>
    <n v="0"/>
    <n v="0"/>
    <n v="0"/>
    <n v="0"/>
    <n v="0"/>
    <n v="100"/>
    <n v="100"/>
    <n v="100"/>
    <n v="100"/>
  </r>
  <r>
    <n v="631876"/>
    <x v="1278"/>
    <n v="20230301"/>
    <m/>
    <s v="FRAGRANCE"/>
    <x v="526"/>
    <s v="IMARI NEW FLANKER BODY LOTION 90ML"/>
    <n v="1226993"/>
    <x v="1277"/>
    <n v="1"/>
    <s v="IN-LINE (EXCL NR)"/>
    <s v="REGULAR PRICE"/>
    <n v="0.48010000000000003"/>
    <m/>
    <n v="1.901"/>
    <m/>
    <m/>
    <n v="18.989999999999998"/>
    <n v="18.989999999999998"/>
    <n v="637"/>
    <n v="637"/>
    <n v="83"/>
    <s v="WORK IN PROGRESS"/>
    <n v="134939505"/>
    <s v="NO INCENTIVE"/>
    <s v="N"/>
    <s v="N"/>
    <s v="N"/>
    <s v="N"/>
    <x v="3"/>
    <n v="134939507"/>
    <n v="28"/>
    <n v="11"/>
    <n v="20230306"/>
    <s v="CUSTOMER"/>
    <n v="15"/>
    <s v="Y"/>
    <s v="Tech rep lvl + Dia a Dia + VGF2"/>
    <s v="FULL PAYMENT"/>
    <m/>
    <n v="5641.7011000000002"/>
    <n v="4430.7641000000003"/>
    <n v="85.41"/>
    <m/>
    <s v="MOISTURIZER LOTION"/>
    <s v="MOISTURIZER"/>
    <s v="BODY CARE"/>
    <s v="FEMALE"/>
    <s v="IMARI FRANCHISE"/>
    <s v="IMARI ECLIPSE"/>
    <n v="1"/>
    <n v="100"/>
    <n v="100"/>
    <s v="N"/>
    <s v="N"/>
    <n v="50718"/>
    <m/>
    <s v="N"/>
    <s v="RP"/>
    <n v="13.6"/>
    <n v="18.989999999999998"/>
    <n v="18.989999999999998"/>
    <m/>
    <m/>
    <m/>
    <m/>
    <s v="N"/>
    <m/>
    <m/>
    <m/>
    <x v="0"/>
    <m/>
    <n v="82"/>
    <s v="PERFUMARIA - 3"/>
    <s v="N"/>
    <m/>
    <m/>
    <s v="N"/>
    <n v="20230306"/>
    <m/>
    <n v="134939505"/>
    <s v="MIXED"/>
    <s v="Tech rep lvl"/>
    <s v="CosmÃ©ticos"/>
    <n v="1"/>
    <m/>
    <n v="0"/>
    <n v="0"/>
    <n v="100"/>
    <n v="134939506"/>
    <n v="999"/>
    <n v="2"/>
    <x v="0"/>
    <x v="0"/>
    <n v="0.48010000000000003"/>
    <n v="0.54869999999999997"/>
    <n v="0.48010000000000003"/>
    <n v="0.44579999999999997"/>
    <n v="0.4253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45.79"/>
    <n v="45.79"/>
    <n v="45.79"/>
    <n v="45.79"/>
    <n v="45.79"/>
    <n v="0"/>
    <n v="0"/>
    <n v="0"/>
    <n v="0"/>
    <n v="0"/>
    <n v="13.292999999999999"/>
    <n v="15.192"/>
    <n v="13.292999999999999"/>
    <n v="12.343500000000001"/>
    <n v="11.7738"/>
    <n v="0"/>
    <n v="0"/>
    <n v="0"/>
    <n v="0"/>
    <n v="0"/>
    <n v="0"/>
    <n v="100"/>
    <n v="100"/>
    <n v="100"/>
    <n v="100"/>
  </r>
  <r>
    <n v="635889"/>
    <x v="1279"/>
    <n v="20230303"/>
    <m/>
    <s v="FRAGRANCE"/>
    <x v="527"/>
    <s v="LUIZA INTENSA LOTION 140ML"/>
    <n v="1229676"/>
    <x v="1278"/>
    <n v="1"/>
    <s v="IN-LINE (EXCL NR)"/>
    <s v="REGULAR PRICE"/>
    <n v="0.48010000000000003"/>
    <m/>
    <n v="3.76"/>
    <m/>
    <m/>
    <n v="29.99"/>
    <n v="29.99"/>
    <n v="1583"/>
    <n v="1583"/>
    <n v="84"/>
    <s v="WORK IN PROGRESS"/>
    <n v="134939518"/>
    <s v="NO INCENTIVE"/>
    <s v="N"/>
    <s v="N"/>
    <s v="N"/>
    <s v="N"/>
    <x v="3"/>
    <n v="134939520"/>
    <n v="28"/>
    <n v="11"/>
    <n v="20230306"/>
    <s v="CUSTOMER"/>
    <n v="15"/>
    <s v="Y"/>
    <s v="Tech rep lvl + Dia a Dia + VGF2"/>
    <s v="FULL PAYMENT"/>
    <m/>
    <n v="22145.713599999999"/>
    <n v="16193.633599999999"/>
    <n v="81.72"/>
    <m/>
    <s v="MOISTURIZER LOTION"/>
    <s v="MOISTURIZER"/>
    <s v="BODY CARE"/>
    <s v="FEMALE"/>
    <s v="LUIZA BRUNET FRANCHISE"/>
    <s v="LUIZA BRUNET"/>
    <n v="0"/>
    <n v="100"/>
    <n v="100"/>
    <s v="N"/>
    <s v="N"/>
    <n v="51340"/>
    <m/>
    <s v="N"/>
    <s v="RP"/>
    <n v="29.99"/>
    <n v="29.99"/>
    <n v="29.99"/>
    <m/>
    <m/>
    <m/>
    <m/>
    <s v="N"/>
    <m/>
    <m/>
    <m/>
    <x v="0"/>
    <m/>
    <n v="84"/>
    <s v="PERFUMARIA - 4"/>
    <s v="N"/>
    <m/>
    <m/>
    <s v="N"/>
    <n v="20230306"/>
    <m/>
    <n v="134939518"/>
    <s v="MIXED"/>
    <s v="Tech rep lvl"/>
    <s v="CosmÃ©ticos"/>
    <n v="1"/>
    <m/>
    <n v="0"/>
    <n v="0"/>
    <n v="100"/>
    <n v="134939519"/>
    <n v="999"/>
    <n v="2"/>
    <x v="0"/>
    <x v="0"/>
    <n v="0.48010000000000003"/>
    <n v="0.54869999999999997"/>
    <n v="0.48010000000000003"/>
    <n v="0.44579999999999997"/>
    <n v="0.42530000000000001"/>
    <n v="29.99"/>
    <n v="29.99"/>
    <n v="29.99"/>
    <n v="29.99"/>
    <n v="29.99"/>
    <s v="Brasil + Dia a Dia + VGF2"/>
    <s v="Bronze + Dia a Dia + VGF2"/>
    <s v="Prata + Dia a Dia + VGF2"/>
    <s v="Ouro + Dia a Dia + VGF2"/>
    <s v="Estrela + Dia a Dia + VGF2"/>
    <n v="30"/>
    <n v="20"/>
    <n v="30"/>
    <n v="35"/>
    <n v="38"/>
    <n v="45.79"/>
    <n v="45.79"/>
    <n v="45.79"/>
    <n v="45.79"/>
    <n v="45.79"/>
    <n v="0"/>
    <n v="0"/>
    <n v="0"/>
    <n v="0"/>
    <n v="0"/>
    <n v="20.992999999999999"/>
    <n v="23.992000000000001"/>
    <n v="20.992999999999999"/>
    <n v="19.493500000000001"/>
    <n v="18.593800000000002"/>
    <n v="0"/>
    <n v="0"/>
    <n v="0"/>
    <n v="0"/>
    <n v="0"/>
    <n v="0"/>
    <n v="100"/>
    <n v="100"/>
    <n v="100"/>
    <n v="100"/>
  </r>
  <r>
    <n v="633363"/>
    <x v="1280"/>
    <n v="20220308"/>
    <m/>
    <s v="FRAGRANCE"/>
    <x v="528"/>
    <s v="SURREAL DREAMS HAND CREAM 50G"/>
    <n v="1228049"/>
    <x v="1279"/>
    <n v="1"/>
    <s v="IN-LINE (EXCL NR)"/>
    <s v="REGULAR PRICE"/>
    <n v="0.48010000000000003"/>
    <m/>
    <n v="1.669"/>
    <m/>
    <m/>
    <n v="18.989999999999998"/>
    <n v="18.989999999999998"/>
    <n v="455"/>
    <n v="455"/>
    <n v="85"/>
    <s v="WORK IN PROGRESS"/>
    <n v="134939531"/>
    <s v="NO INCENTIVE"/>
    <s v="N"/>
    <s v="N"/>
    <s v="N"/>
    <s v="N"/>
    <x v="3"/>
    <n v="134939533"/>
    <n v="28"/>
    <n v="11"/>
    <n v="20230306"/>
    <s v="CUSTOMER"/>
    <n v="15"/>
    <s v="Y"/>
    <s v="Tech rep lvl + Dia a Dia + VGF2"/>
    <s v="FULL PAYMENT"/>
    <m/>
    <n v="4029.7501999999999"/>
    <n v="3270.3552"/>
    <n v="87.19"/>
    <m/>
    <s v="MOISTURIZER CREAM"/>
    <s v="MOISTURIZER"/>
    <s v="BODY CARE"/>
    <s v="FEMALE"/>
    <s v="SURREAL"/>
    <s v="SURREAL GARDEN"/>
    <n v="1"/>
    <n v="100"/>
    <n v="100"/>
    <s v="N"/>
    <s v="N"/>
    <n v="51518"/>
    <m/>
    <s v="N"/>
    <m/>
    <m/>
    <m/>
    <m/>
    <m/>
    <m/>
    <m/>
    <m/>
    <s v="N"/>
    <m/>
    <m/>
    <m/>
    <x v="0"/>
    <m/>
    <n v="84"/>
    <s v="PERFUMARIA - 4"/>
    <s v="N"/>
    <m/>
    <m/>
    <s v="N"/>
    <n v="20230306"/>
    <m/>
    <n v="134939531"/>
    <s v="MIXED"/>
    <s v="Tech rep lvl"/>
    <s v="CosmÃ©ticos"/>
    <n v="1"/>
    <m/>
    <n v="0"/>
    <n v="0"/>
    <n v="100"/>
    <n v="134939532"/>
    <n v="999"/>
    <n v="2"/>
    <x v="0"/>
    <x v="0"/>
    <n v="0.48010000000000003"/>
    <n v="0.54869999999999997"/>
    <n v="0.48010000000000003"/>
    <n v="0.44579999999999997"/>
    <n v="0.4253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45.79"/>
    <n v="45.79"/>
    <n v="45.79"/>
    <n v="45.79"/>
    <n v="45.79"/>
    <n v="0"/>
    <n v="0"/>
    <n v="0"/>
    <n v="0"/>
    <n v="0"/>
    <n v="13.292999999999999"/>
    <n v="15.192"/>
    <n v="13.292999999999999"/>
    <n v="12.343500000000001"/>
    <n v="11.7738"/>
    <n v="0"/>
    <n v="0"/>
    <n v="0"/>
    <n v="0"/>
    <n v="0"/>
    <n v="0"/>
    <n v="100"/>
    <n v="100"/>
    <n v="100"/>
    <n v="100"/>
  </r>
  <r>
    <n v="633990"/>
    <x v="1112"/>
    <n v="20230304"/>
    <m/>
    <s v="FRAGRANCE"/>
    <x v="529"/>
    <s v="LOV U A TOUCH BODY LOTION"/>
    <n v="1228495"/>
    <x v="1112"/>
    <n v="1"/>
    <s v="IN-LINE (EXCL NR)"/>
    <s v="REGULAR PRICE"/>
    <n v="0.48010000000000003"/>
    <m/>
    <n v="1.915"/>
    <m/>
    <m/>
    <n v="18.989999999999998"/>
    <n v="18.989999999999998"/>
    <n v="2022"/>
    <n v="2022"/>
    <n v="87"/>
    <s v="WORK IN PROGRESS"/>
    <n v="134939544"/>
    <s v="NO INCENTIVE"/>
    <s v="N"/>
    <s v="N"/>
    <s v="N"/>
    <s v="N"/>
    <x v="3"/>
    <n v="134939546"/>
    <n v="28"/>
    <n v="11"/>
    <n v="20230306"/>
    <s v="CUSTOMER"/>
    <n v="15"/>
    <s v="Y"/>
    <s v="Tech rep lvl + Dia a Dia + VGF2"/>
    <s v="FULL PAYMENT"/>
    <m/>
    <n v="17912.642199999998"/>
    <n v="14040.512199999999"/>
    <n v="85.3"/>
    <m/>
    <s v="MOISTURIZER LOTION"/>
    <s v="MOISTURIZER"/>
    <s v="BODY CARE"/>
    <s v="FEMALE"/>
    <s v="LOV U FRANCHISE"/>
    <s v="LOV U"/>
    <n v="1"/>
    <n v="100"/>
    <n v="100"/>
    <s v="N"/>
    <s v="N"/>
    <n v="52459"/>
    <m/>
    <s v="N"/>
    <s v="RP"/>
    <n v="13.6"/>
    <n v="18.989999999999998"/>
    <n v="18.989999999999998"/>
    <m/>
    <m/>
    <m/>
    <m/>
    <s v="N"/>
    <n v="124532247"/>
    <s v="Olha De Novo"/>
    <m/>
    <x v="0"/>
    <m/>
    <n v="86"/>
    <s v="PERFUMARIA - 5"/>
    <s v="N"/>
    <m/>
    <m/>
    <s v="N"/>
    <n v="20230306"/>
    <m/>
    <n v="134939544"/>
    <s v="MIXED"/>
    <s v="Tech rep lvl"/>
    <s v="CosmÃ©ticos"/>
    <n v="1"/>
    <m/>
    <n v="0"/>
    <n v="0"/>
    <n v="100"/>
    <n v="134939545"/>
    <n v="999"/>
    <n v="2"/>
    <x v="0"/>
    <x v="0"/>
    <n v="0.48010000000000003"/>
    <n v="0.54869999999999997"/>
    <n v="0.48010000000000003"/>
    <n v="0.44579999999999997"/>
    <n v="0.4253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45.79"/>
    <n v="45.79"/>
    <n v="45.79"/>
    <n v="45.79"/>
    <n v="45.79"/>
    <n v="0"/>
    <n v="0"/>
    <n v="0"/>
    <n v="0"/>
    <n v="0"/>
    <n v="13.292999999999999"/>
    <n v="15.192"/>
    <n v="13.292999999999999"/>
    <n v="12.343500000000001"/>
    <n v="11.7738"/>
    <n v="0"/>
    <n v="0"/>
    <n v="0"/>
    <n v="0"/>
    <n v="0"/>
    <n v="0"/>
    <n v="100"/>
    <n v="100"/>
    <n v="100"/>
    <n v="100"/>
  </r>
  <r>
    <n v="629450"/>
    <x v="1281"/>
    <n v="20220313"/>
    <m/>
    <s v="FRAGRANCE"/>
    <x v="530"/>
    <s v="FAR AWAY AURORA BODY LOTION 150ML"/>
    <n v="1225368"/>
    <x v="1280"/>
    <n v="1"/>
    <s v="IN-LINE (EXCL NR)"/>
    <s v="REGULAR PRICE"/>
    <n v="0.48010000000000003"/>
    <m/>
    <n v="3.1120000000000001"/>
    <m/>
    <m/>
    <n v="26.99"/>
    <n v="26.99"/>
    <n v="1108"/>
    <n v="1108"/>
    <n v="89"/>
    <s v="WORK IN PROGRESS"/>
    <n v="134939557"/>
    <s v="NO INCENTIVE"/>
    <s v="N"/>
    <s v="N"/>
    <s v="N"/>
    <s v="N"/>
    <x v="3"/>
    <n v="134939571"/>
    <n v="28"/>
    <n v="11"/>
    <n v="20230306"/>
    <s v="CUSTOMER"/>
    <n v="15"/>
    <s v="Y"/>
    <s v="Tech rep lvl + Dia a Dia + VGF2"/>
    <s v="FULL PAYMENT"/>
    <m/>
    <n v="13950.154"/>
    <n v="10502.058000000001"/>
    <n v="83.19"/>
    <m/>
    <s v="MOISTURIZER LOTION"/>
    <s v="MOISTURIZER"/>
    <s v="BODY CARE"/>
    <s v="FEMALE"/>
    <s v="FAR AWAY FRANCHISE"/>
    <s v="FAR AWAY AURORA"/>
    <n v="1"/>
    <n v="100"/>
    <n v="100"/>
    <s v="N"/>
    <s v="N"/>
    <n v="50179"/>
    <m/>
    <s v="N"/>
    <m/>
    <m/>
    <m/>
    <m/>
    <m/>
    <m/>
    <m/>
    <m/>
    <s v="N"/>
    <m/>
    <m/>
    <m/>
    <x v="0"/>
    <m/>
    <n v="88"/>
    <s v="PERFUMARIA - 6"/>
    <s v="N"/>
    <m/>
    <m/>
    <s v="N"/>
    <n v="20230306"/>
    <m/>
    <n v="134939557"/>
    <s v="MIXED"/>
    <s v="Tech rep lvl"/>
    <s v="CosmÃ©ticos"/>
    <n v="1"/>
    <m/>
    <n v="0"/>
    <n v="0"/>
    <n v="100"/>
    <n v="134939570"/>
    <n v="999"/>
    <n v="2"/>
    <x v="0"/>
    <x v="0"/>
    <n v="0.48010000000000003"/>
    <n v="0.54869999999999997"/>
    <n v="0.48010000000000003"/>
    <n v="0.44579999999999997"/>
    <n v="0.42530000000000001"/>
    <n v="26.99"/>
    <n v="26.99"/>
    <n v="26.99"/>
    <n v="26.99"/>
    <n v="26.99"/>
    <s v="Brasil + Dia a Dia + VGF2"/>
    <s v="Bronze + Dia a Dia + VGF2"/>
    <s v="Prata + Dia a Dia + VGF2"/>
    <s v="Ouro + Dia a Dia + VGF2"/>
    <s v="Estrela + Dia a Dia + VGF2"/>
    <n v="30"/>
    <n v="20"/>
    <n v="30"/>
    <n v="35"/>
    <n v="38"/>
    <n v="45.79"/>
    <n v="45.79"/>
    <n v="45.79"/>
    <n v="45.79"/>
    <n v="45.79"/>
    <n v="0"/>
    <n v="0"/>
    <n v="0"/>
    <n v="0"/>
    <n v="0"/>
    <n v="18.893000000000001"/>
    <n v="21.591999999999999"/>
    <n v="18.893000000000001"/>
    <n v="17.543500000000002"/>
    <n v="16.733799999999999"/>
    <n v="0"/>
    <n v="0"/>
    <n v="0"/>
    <n v="0"/>
    <n v="0"/>
    <n v="0"/>
    <n v="100"/>
    <n v="100"/>
    <n v="100"/>
    <n v="100"/>
  </r>
  <r>
    <n v="632325"/>
    <x v="1282"/>
    <n v="20230303"/>
    <m/>
    <s v="FRAGRANCE"/>
    <x v="530"/>
    <s v="FAR AWAY SPLENDORIA BODY LOTION"/>
    <n v="1227295"/>
    <x v="1281"/>
    <n v="1"/>
    <s v="IN-LINE (EXCL NR)"/>
    <s v="REGULAR PRICE"/>
    <n v="0.48010000000000003"/>
    <m/>
    <n v="2.8220000000000001"/>
    <m/>
    <m/>
    <n v="26.99"/>
    <n v="26.99"/>
    <n v="910"/>
    <n v="910"/>
    <n v="89"/>
    <s v="WORK IN PROGRESS"/>
    <n v="134939557"/>
    <s v="NO INCENTIVE"/>
    <s v="N"/>
    <s v="N"/>
    <s v="N"/>
    <s v="N"/>
    <x v="3"/>
    <n v="134939559"/>
    <n v="28"/>
    <n v="11"/>
    <n v="20230306"/>
    <s v="CUSTOMER"/>
    <n v="15"/>
    <s v="Y"/>
    <s v="Tech rep lvl + Dia a Dia + VGF2"/>
    <s v="FULL PAYMENT"/>
    <m/>
    <n v="11455.314399999999"/>
    <n v="8887.2944000000007"/>
    <n v="84.76"/>
    <m/>
    <s v="MOISTURIZER LOTION"/>
    <s v="MOISTURIZER"/>
    <s v="BODY CARE"/>
    <s v="FEMALE"/>
    <s v="FAR AWAY FRANCHISE"/>
    <s v="FAR AWAY SPLENDORIA"/>
    <n v="1"/>
    <n v="100"/>
    <n v="100"/>
    <s v="N"/>
    <s v="N"/>
    <n v="50106"/>
    <m/>
    <s v="N"/>
    <m/>
    <m/>
    <m/>
    <m/>
    <m/>
    <m/>
    <m/>
    <m/>
    <s v="N"/>
    <m/>
    <m/>
    <m/>
    <x v="0"/>
    <m/>
    <n v="88"/>
    <s v="PERFUMARIA - 6"/>
    <s v="N"/>
    <m/>
    <m/>
    <s v="N"/>
    <n v="20230306"/>
    <m/>
    <n v="134939557"/>
    <s v="MIXED"/>
    <s v="Tech rep lvl"/>
    <s v="CosmÃ©ticos"/>
    <n v="1"/>
    <m/>
    <n v="0"/>
    <n v="0"/>
    <n v="100"/>
    <n v="134939558"/>
    <n v="999"/>
    <n v="2"/>
    <x v="0"/>
    <x v="0"/>
    <n v="0.48010000000000003"/>
    <n v="0.54869999999999997"/>
    <n v="0.48010000000000003"/>
    <n v="0.44579999999999997"/>
    <n v="0.42530000000000001"/>
    <n v="26.99"/>
    <n v="26.99"/>
    <n v="26.99"/>
    <n v="26.99"/>
    <n v="26.99"/>
    <s v="Brasil + Dia a Dia + VGF2"/>
    <s v="Bronze + Dia a Dia + VGF2"/>
    <s v="Prata + Dia a Dia + VGF2"/>
    <s v="Ouro + Dia a Dia + VGF2"/>
    <s v="Estrela + Dia a Dia + VGF2"/>
    <n v="30"/>
    <n v="20"/>
    <n v="30"/>
    <n v="35"/>
    <n v="38"/>
    <n v="45.79"/>
    <n v="45.79"/>
    <n v="45.79"/>
    <n v="45.79"/>
    <n v="45.79"/>
    <n v="0"/>
    <n v="0"/>
    <n v="0"/>
    <n v="0"/>
    <n v="0"/>
    <n v="18.893000000000001"/>
    <n v="21.591999999999999"/>
    <n v="18.893000000000001"/>
    <n v="17.543500000000002"/>
    <n v="16.733799999999999"/>
    <n v="0"/>
    <n v="0"/>
    <n v="0"/>
    <n v="0"/>
    <n v="0"/>
    <n v="0"/>
    <n v="100"/>
    <n v="100"/>
    <n v="100"/>
    <n v="100"/>
  </r>
  <r>
    <n v="595970"/>
    <x v="1283"/>
    <n v="20180319"/>
    <m/>
    <s v="FRAGRANCE"/>
    <x v="531"/>
    <s v="MULHER &amp; POESIA MORENA FLOR BODY LOTION"/>
    <n v="1199616"/>
    <x v="1282"/>
    <n v="1"/>
    <s v="IN-LINE (EXCL NR)"/>
    <s v="REGULAR PRICE"/>
    <n v="0.46089999999999998"/>
    <m/>
    <n v="1.976"/>
    <m/>
    <m/>
    <n v="18.989999999999998"/>
    <n v="18.989999999999998"/>
    <n v="1759"/>
    <n v="1759"/>
    <n v="90"/>
    <s v="WORK IN PROGRESS"/>
    <n v="134939582"/>
    <s v="NO INCENTIVE"/>
    <s v="N"/>
    <s v="N"/>
    <s v="N"/>
    <s v="N"/>
    <x v="3"/>
    <n v="134939584"/>
    <n v="28"/>
    <n v="11"/>
    <n v="20230306"/>
    <s v="CUSTOMER"/>
    <n v="15"/>
    <s v="Y"/>
    <s v="Tech rep lvl + Dia a Dia + VGF2"/>
    <s v="FULL PAYMENT"/>
    <m/>
    <n v="14958.698399999999"/>
    <n v="11482.9144"/>
    <n v="84.2"/>
    <m/>
    <s v="MOISTURIZER LOTION"/>
    <s v="MOISTURIZER"/>
    <s v="BODY CARE"/>
    <s v="FEMALE"/>
    <s v="MULHER E POESIA/POETRY"/>
    <s v="MORENA FLOR/RED"/>
    <n v="2"/>
    <n v="200"/>
    <n v="100"/>
    <s v="N"/>
    <s v="N"/>
    <n v="53015"/>
    <m/>
    <s v="N"/>
    <m/>
    <m/>
    <m/>
    <m/>
    <m/>
    <m/>
    <m/>
    <m/>
    <s v="N"/>
    <m/>
    <m/>
    <m/>
    <x v="0"/>
    <m/>
    <n v="90"/>
    <s v="PERFUMARIA - 7"/>
    <s v="N"/>
    <m/>
    <m/>
    <s v="N"/>
    <n v="20230306"/>
    <m/>
    <n v="134939582"/>
    <s v="MIXED"/>
    <s v="Tech rep lvl"/>
    <s v="CosmÃ©ticos"/>
    <n v="1"/>
    <m/>
    <n v="0"/>
    <n v="0"/>
    <n v="100"/>
    <n v="134939583"/>
    <n v="999"/>
    <n v="2"/>
    <x v="0"/>
    <x v="0"/>
    <n v="0.46089999999999998"/>
    <n v="0.52680000000000005"/>
    <n v="0.46089999999999998"/>
    <n v="0.42799999999999999"/>
    <n v="0.4083"/>
    <n v="18.989999999999998"/>
    <n v="18.989999999999998"/>
    <n v="18.989999999999998"/>
    <n v="18.989999999999998"/>
    <n v="18.989999999999998"/>
    <s v="Brasil + Dia a Dia + VGF2"/>
    <s v="Bronze + Dia a Dia + VGF2"/>
    <s v="Prata + Dia a Dia + VGF2"/>
    <s v="Ouro + Dia a Dia + VGF2"/>
    <s v="Estrela + Dia a Dia + VGF2"/>
    <n v="30"/>
    <n v="20"/>
    <n v="30"/>
    <n v="35"/>
    <n v="38"/>
    <n v="45.79"/>
    <n v="45.79"/>
    <n v="45.79"/>
    <n v="45.79"/>
    <n v="45.79"/>
    <n v="4"/>
    <n v="4"/>
    <n v="4"/>
    <n v="4"/>
    <n v="4"/>
    <n v="13.292999999999999"/>
    <n v="15.192"/>
    <n v="13.292999999999999"/>
    <n v="12.343500000000001"/>
    <n v="11.7738"/>
    <n v="0"/>
    <n v="0"/>
    <n v="0"/>
    <n v="0"/>
    <n v="0"/>
    <n v="0"/>
    <n v="100"/>
    <n v="100"/>
    <n v="100"/>
    <n v="100"/>
  </r>
  <r>
    <n v="631397"/>
    <x v="1284"/>
    <n v="20220316"/>
    <m/>
    <s v="FRAGRANCE"/>
    <x v="532"/>
    <s v="SEGNO IMPACT HBW"/>
    <n v="1226638"/>
    <x v="1283"/>
    <n v="1"/>
    <s v="IN-LINE (EXCL NR)"/>
    <s v="REGULAR PRICE"/>
    <n v="0.48010000000000003"/>
    <m/>
    <n v="1.792"/>
    <m/>
    <m/>
    <n v="21.99"/>
    <n v="21.99"/>
    <n v="455"/>
    <n v="455"/>
    <n v="93"/>
    <s v="WORK IN PROGRESS"/>
    <n v="134939595"/>
    <s v="NO INCENTIVE"/>
    <s v="N"/>
    <s v="N"/>
    <s v="N"/>
    <s v="N"/>
    <x v="3"/>
    <n v="134939597"/>
    <n v="28"/>
    <n v="11"/>
    <n v="20230306"/>
    <s v="CUSTOMER"/>
    <n v="15"/>
    <s v="Y"/>
    <s v="Tech rep lvl + Dia a Dia + VGF2"/>
    <s v="FULL PAYMENT"/>
    <m/>
    <n v="4666.3616000000002"/>
    <n v="3851.0016000000001"/>
    <n v="88.12"/>
    <m/>
    <s v="BODY WASH"/>
    <s v="SHOWER GEL/BODY WASH"/>
    <s v="WASH"/>
    <s v="MALE"/>
    <s v="SEGNO FRANCHISE"/>
    <s v="SEGNO IMPACT"/>
    <n v="1"/>
    <n v="100"/>
    <n v="100"/>
    <s v="N"/>
    <s v="N"/>
    <n v="50661"/>
    <m/>
    <s v="N"/>
    <s v="RP"/>
    <n v="15.4"/>
    <n v="21.99"/>
    <n v="21.99"/>
    <m/>
    <m/>
    <m/>
    <m/>
    <s v="N"/>
    <m/>
    <m/>
    <m/>
    <x v="0"/>
    <m/>
    <n v="92"/>
    <s v="PERFUMARIA - 8"/>
    <s v="N"/>
    <m/>
    <m/>
    <s v="N"/>
    <n v="20230306"/>
    <m/>
    <n v="134939595"/>
    <s v="MIXED"/>
    <s v="Tech rep lvl"/>
    <s v="CosmÃ©ticos"/>
    <n v="1"/>
    <m/>
    <n v="0"/>
    <n v="0"/>
    <n v="100"/>
    <n v="134939596"/>
    <n v="999"/>
    <n v="2"/>
    <x v="0"/>
    <x v="0"/>
    <n v="0.48010000000000003"/>
    <n v="0.54869999999999997"/>
    <n v="0.48010000000000003"/>
    <n v="0.44579999999999997"/>
    <n v="0.42530000000000001"/>
    <n v="21.99"/>
    <n v="21.99"/>
    <n v="21.99"/>
    <n v="21.99"/>
    <n v="21.99"/>
    <s v="Brasil + Dia a Dia + VGF2"/>
    <s v="Bronze + Dia a Dia + VGF2"/>
    <s v="Prata + Dia a Dia + VGF2"/>
    <s v="Ouro + Dia a Dia + VGF2"/>
    <s v="Estrela + Dia a Dia + VGF2"/>
    <n v="30"/>
    <n v="20"/>
    <n v="30"/>
    <n v="35"/>
    <n v="38"/>
    <n v="45.79"/>
    <n v="45.79"/>
    <n v="45.79"/>
    <n v="45.79"/>
    <n v="45.79"/>
    <n v="0"/>
    <n v="0"/>
    <n v="0"/>
    <n v="0"/>
    <n v="0"/>
    <n v="15.393000000000001"/>
    <n v="17.591999999999999"/>
    <n v="15.393000000000001"/>
    <n v="14.2935"/>
    <n v="13.633800000000001"/>
    <n v="0"/>
    <n v="0"/>
    <n v="0"/>
    <n v="0"/>
    <n v="0"/>
    <n v="0"/>
    <n v="100"/>
    <n v="100"/>
    <n v="100"/>
    <n v="100"/>
  </r>
  <r>
    <n v="632350"/>
    <x v="1285"/>
    <n v="20220313"/>
    <m/>
    <s v="FRAGRANCE"/>
    <x v="533"/>
    <s v="FULL SPEED QUANTUM HBW 90ML"/>
    <n v="1227317"/>
    <x v="1284"/>
    <n v="1"/>
    <s v="IN-LINE (EXCL NR)"/>
    <s v="REGULAR PRICE"/>
    <n v="0.48010000000000003"/>
    <m/>
    <n v="1.667"/>
    <m/>
    <m/>
    <n v="18.989999999999998"/>
    <n v="18.989999999999998"/>
    <n v="455"/>
    <n v="455"/>
    <n v="97"/>
    <s v="WORK IN PROGRESS"/>
    <n v="134939608"/>
    <s v="NO INCENTIVE"/>
    <s v="N"/>
    <s v="N"/>
    <s v="N"/>
    <s v="N"/>
    <x v="3"/>
    <n v="134939610"/>
    <n v="28"/>
    <n v="11"/>
    <n v="20230306"/>
    <s v="CUSTOMER"/>
    <n v="15"/>
    <s v="Y"/>
    <s v="Tech rep lvl + Dia a Dia + VGF2"/>
    <s v="FULL PAYMENT"/>
    <m/>
    <n v="4029.7501999999999"/>
    <n v="3271.2651999999998"/>
    <n v="87.2"/>
    <m/>
    <s v="BODY WASH"/>
    <s v="SHOWER GEL/BODY WASH"/>
    <s v="WASH"/>
    <s v="MALE"/>
    <s v="FULL SPEED/RPM FRANCHISE"/>
    <s v="FULL SPEED/RPM ORIGINAL"/>
    <n v="1"/>
    <n v="100"/>
    <n v="100"/>
    <s v="N"/>
    <s v="N"/>
    <n v="51022"/>
    <m/>
    <s v="N"/>
    <s v="RP"/>
    <n v="13.6"/>
    <n v="18.989999999999998"/>
    <n v="18.989999999999998"/>
    <m/>
    <m/>
    <m/>
    <m/>
    <s v="N"/>
    <m/>
    <m/>
    <m/>
    <x v="0"/>
    <m/>
    <n v="96"/>
    <s v="PERFUMARIA - 10"/>
    <s v="N"/>
    <m/>
    <m/>
    <s v="N"/>
    <n v="20230306"/>
    <m/>
    <n v="134939608"/>
    <s v="MIXED"/>
    <s v="Tech rep lvl"/>
    <s v="CosmÃ©ticos"/>
    <n v="1"/>
    <m/>
    <n v="0"/>
    <n v="0"/>
    <n v="100"/>
    <n v="134939609"/>
    <n v="999"/>
    <n v="2"/>
    <x v="0"/>
    <x v="0"/>
    <n v="0.48010000000000003"/>
    <n v="0.54869999999999997"/>
    <n v="0.48010000000000003"/>
    <n v="0.44579999999999997"/>
    <n v="0.42530000000000001"/>
    <n v="18.989999999999998"/>
    <n v="18.989999999999998"/>
    <n v="18.989999999999998"/>
    <n v="18.989999999999998"/>
    <n v="18.989999999999998"/>
    <s v="Brasil + Dia a Dia + VGF2"/>
    <s v="Bronze + Dia a Dia + VGF2"/>
    <s v="Prata + Dia a Dia + VGF2"/>
    <s v="Ouro + Dia a Dia + VGF2"/>
    <s v="Estrela + Dia a Dia + VGF2"/>
    <n v="30"/>
    <n v="20"/>
    <n v="30"/>
    <n v="35"/>
    <n v="38"/>
    <n v="45.79"/>
    <n v="45.79"/>
    <n v="45.79"/>
    <n v="45.79"/>
    <n v="45.79"/>
    <n v="0"/>
    <n v="0"/>
    <n v="0"/>
    <n v="0"/>
    <n v="0"/>
    <n v="13.292999999999999"/>
    <n v="15.192"/>
    <n v="13.292999999999999"/>
    <n v="12.343500000000001"/>
    <n v="11.7738"/>
    <n v="0"/>
    <n v="0"/>
    <n v="0"/>
    <n v="0"/>
    <n v="0"/>
    <n v="0"/>
    <n v="100"/>
    <n v="100"/>
    <n v="100"/>
    <n v="100"/>
  </r>
  <r>
    <n v="2293280"/>
    <x v="1286"/>
    <n v="20220318"/>
    <m/>
    <s v="TOILETRIES"/>
    <x v="534"/>
    <s v="ESCOVA DE CABELO ALMOFADADA"/>
    <n v="5573985"/>
    <x v="1285"/>
    <n v="1"/>
    <s v="IN-LINE (EXCL NR)"/>
    <s v="CROSS-OUT"/>
    <n v="0.5978"/>
    <m/>
    <n v="7.4809999999999999"/>
    <m/>
    <m/>
    <n v="34.99"/>
    <n v="39.99"/>
    <n v="5261"/>
    <n v="5261"/>
    <n v="4"/>
    <s v="WORK IN PROGRESS"/>
    <n v="134939855"/>
    <s v="NO INCENTIVE"/>
    <s v="N"/>
    <s v="N"/>
    <s v="N"/>
    <s v="N"/>
    <x v="0"/>
    <n v="134939857"/>
    <n v="28"/>
    <n v="42"/>
    <n v="20230306"/>
    <s v="CUSTOMER"/>
    <n v="15"/>
    <s v="Y"/>
    <s v="Tech rep lvl + Moda &amp; Casa + VGF2"/>
    <s v="FULL PAYMENT"/>
    <m/>
    <n v="110044.45269999999"/>
    <n v="70686.911699999997"/>
    <n v="69.599999999999994"/>
    <m/>
    <s v="HAIR BRUSH"/>
    <s v="BRUSHES/COMBS"/>
    <s v="IMPLEMENTS"/>
    <s v="FEMALE"/>
    <s v="AVON WELLNESS"/>
    <s v="AVON WELLNESS (NO SUB BRAND APPLIES)"/>
    <n v="0"/>
    <n v="100"/>
    <n v="100"/>
    <s v="N"/>
    <s v="N"/>
    <n v="52463"/>
    <m/>
    <s v="N"/>
    <m/>
    <m/>
    <m/>
    <m/>
    <m/>
    <m/>
    <m/>
    <m/>
    <s v="N"/>
    <n v="64050596"/>
    <s v="F&amp;H Plataforma"/>
    <m/>
    <x v="0"/>
    <m/>
    <n v="4"/>
    <s v="SELF - MEU ESPACO  - PLATA 1  - EVENTO VERAO"/>
    <s v="N"/>
    <m/>
    <m/>
    <s v="N"/>
    <n v="20230306"/>
    <m/>
    <n v="134939855"/>
    <s v="MIXED"/>
    <s v="Tech rep lvl"/>
    <s v="Moda &amp; Casa"/>
    <n v="1"/>
    <m/>
    <n v="0"/>
    <n v="0"/>
    <n v="100"/>
    <n v="134939856"/>
    <n v="999"/>
    <n v="3"/>
    <x v="0"/>
    <x v="0"/>
    <n v="0.5978"/>
    <n v="0.5978"/>
    <n v="0.5978"/>
    <n v="0.5978"/>
    <n v="0.5978"/>
    <n v="34.99"/>
    <n v="34.99"/>
    <n v="34.99"/>
    <n v="34.99"/>
    <n v="34.99"/>
    <s v="Brasil + Moda &amp; Casa + VGF2"/>
    <s v="Bronze + Moda &amp; Casa + VGF2"/>
    <s v="Prata + Moda &amp; Casa + VGF2"/>
    <s v="Ouro + Moda &amp; Casa + VGF2"/>
    <s v="Estrela + Moda &amp; Casa + VGF2"/>
    <n v="15"/>
    <n v="15"/>
    <n v="15"/>
    <n v="15"/>
    <n v="15"/>
    <n v="42.19"/>
    <n v="42.19"/>
    <n v="42.19"/>
    <n v="42.19"/>
    <n v="42.19"/>
    <n v="0"/>
    <n v="0"/>
    <n v="0"/>
    <n v="0"/>
    <n v="0"/>
    <n v="29.741499999999998"/>
    <n v="29.741499999999998"/>
    <n v="29.741499999999998"/>
    <n v="29.741499999999998"/>
    <n v="29.741499999999998"/>
    <n v="0"/>
    <n v="0"/>
    <n v="0"/>
    <n v="0"/>
    <n v="0"/>
    <n v="0"/>
    <n v="100"/>
    <n v="100"/>
    <n v="100"/>
    <n v="100"/>
  </r>
  <r>
    <n v="2295660"/>
    <x v="1287"/>
    <n v="20220314"/>
    <m/>
    <s v="BODY"/>
    <x v="535"/>
    <s v="PENTE PARA COURO CABELUDO"/>
    <n v="5579138"/>
    <x v="1286"/>
    <n v="1"/>
    <s v="IN-LINE (EXCL NR)"/>
    <s v="REGULAR PRICE"/>
    <n v="0.49230000000000002"/>
    <m/>
    <n v="5.3710000000000004"/>
    <m/>
    <m/>
    <n v="24.99"/>
    <n v="24.99"/>
    <n v="1093"/>
    <n v="1093"/>
    <n v="105"/>
    <s v="WORK IN PROGRESS"/>
    <n v="134939885"/>
    <s v="NO INCENTIVE"/>
    <s v="N"/>
    <s v="N"/>
    <s v="N"/>
    <s v="N"/>
    <x v="0"/>
    <n v="134939887"/>
    <n v="28"/>
    <n v="42"/>
    <n v="20230306"/>
    <s v="CUSTOMER"/>
    <n v="15"/>
    <s v="Y"/>
    <s v="Tech rep lvl + Dia a Dia + VGF2"/>
    <s v="FULL PAYMENT"/>
    <m/>
    <n v="13062.370500000001"/>
    <n v="7191.8675000000003"/>
    <n v="69.44"/>
    <m/>
    <s v="IMPLEMENT HAIR ACCESSORIES"/>
    <s v="HEADWEAR"/>
    <s v="IMPLEMENTS"/>
    <s v="UNISEX"/>
    <s v="AVON"/>
    <s v="AVON"/>
    <n v="1"/>
    <n v="50"/>
    <n v="100"/>
    <s v="N"/>
    <s v="N"/>
    <n v="52061"/>
    <m/>
    <s v="N"/>
    <s v="RP"/>
    <n v="22"/>
    <n v="24.99"/>
    <n v="24.99"/>
    <m/>
    <m/>
    <m/>
    <m/>
    <s v="N"/>
    <n v="68926258"/>
    <s v="Revista Digital F&amp;H"/>
    <m/>
    <x v="0"/>
    <m/>
    <n v="104"/>
    <s v="SELF - REVISTA DIGITAL 1"/>
    <s v="N"/>
    <m/>
    <m/>
    <s v="N"/>
    <n v="20230306"/>
    <m/>
    <n v="134939885"/>
    <s v="MIXED"/>
    <s v="Tech rep lvl"/>
    <s v="CosmÃ©ticos"/>
    <n v="1"/>
    <m/>
    <n v="0"/>
    <n v="0"/>
    <n v="100"/>
    <n v="134939886"/>
    <n v="999"/>
    <n v="2"/>
    <x v="0"/>
    <x v="0"/>
    <n v="0.49230000000000002"/>
    <n v="0.56259999999999999"/>
    <n v="0.49230000000000002"/>
    <n v="0.45710000000000001"/>
    <n v="0.436"/>
    <n v="24.99"/>
    <n v="24.99"/>
    <n v="24.99"/>
    <n v="24.99"/>
    <n v="24.99"/>
    <s v="Brasil + Dia a Dia + VGF2"/>
    <s v="Bronze + Dia a Dia + VGF2"/>
    <s v="Prata + Dia a Dia + VGF2"/>
    <s v="Ouro + Dia a Dia + VGF2"/>
    <s v="Estrela + Dia a Dia + VGF2"/>
    <n v="30"/>
    <n v="20"/>
    <n v="30"/>
    <n v="35"/>
    <n v="38"/>
    <n v="42.19"/>
    <n v="42.19"/>
    <n v="42.19"/>
    <n v="42.19"/>
    <n v="42.19"/>
    <n v="0"/>
    <n v="0"/>
    <n v="0"/>
    <n v="0"/>
    <n v="0"/>
    <n v="17.492999999999999"/>
    <n v="19.992000000000001"/>
    <n v="17.492999999999999"/>
    <n v="16.243500000000001"/>
    <n v="15.4938"/>
    <n v="0"/>
    <n v="0"/>
    <n v="0"/>
    <n v="0"/>
    <n v="0"/>
    <n v="0"/>
    <n v="100"/>
    <n v="100"/>
    <n v="100"/>
    <n v="100"/>
  </r>
  <r>
    <n v="2288968"/>
    <x v="1288"/>
    <n v="20210317"/>
    <m/>
    <s v="TOILETRIES"/>
    <x v="536"/>
    <s v="MASSAGEADOR CORPORAL."/>
    <n v="5547853"/>
    <x v="1287"/>
    <n v="1"/>
    <s v="IN-LINE (EXCL NR)"/>
    <s v="CROSS-OUT"/>
    <n v="0.54730000000000001"/>
    <m/>
    <n v="51.109000000000002"/>
    <m/>
    <m/>
    <n v="199.99"/>
    <n v="229.99"/>
    <n v="315"/>
    <n v="315"/>
    <n v="52"/>
    <s v="WORK IN PROGRESS"/>
    <n v="134940000"/>
    <s v="NO INCENTIVE"/>
    <s v="N"/>
    <s v="N"/>
    <s v="N"/>
    <s v="N"/>
    <x v="0"/>
    <n v="134940002"/>
    <n v="28"/>
    <n v="42"/>
    <n v="20230306"/>
    <s v="CUSTOMER"/>
    <n v="15"/>
    <s v="Y"/>
    <s v="Tech rep lvl + Moda &amp; Casa + VGF2"/>
    <s v="FULL PAYMENT"/>
    <m/>
    <n v="34478.175999999999"/>
    <n v="18378.841"/>
    <n v="60.31"/>
    <m/>
    <s v="IMPLEMENT MASSAGER"/>
    <s v="MASSAGER/RELAXER"/>
    <s v="IMPLEMENTS"/>
    <s v="FEMALE"/>
    <s v="AVON WELLNESS"/>
    <s v="AVON WELLNESS (NO SUB BRAND APPLIES)"/>
    <n v="0"/>
    <n v="100"/>
    <n v="100"/>
    <s v="N"/>
    <s v="N"/>
    <n v="51084"/>
    <m/>
    <s v="N"/>
    <m/>
    <m/>
    <m/>
    <m/>
    <m/>
    <m/>
    <m/>
    <m/>
    <s v="N"/>
    <m/>
    <m/>
    <m/>
    <x v="0"/>
    <m/>
    <n v="52"/>
    <s v="SELF - MEU ESPACO 1"/>
    <s v="N"/>
    <m/>
    <m/>
    <s v="N"/>
    <n v="20230306"/>
    <m/>
    <n v="134940000"/>
    <s v="MIXED"/>
    <s v="Tech rep lvl"/>
    <s v="Moda &amp; Casa"/>
    <n v="1"/>
    <m/>
    <n v="0"/>
    <n v="0"/>
    <n v="100"/>
    <n v="134940001"/>
    <n v="999"/>
    <n v="3"/>
    <x v="0"/>
    <x v="0"/>
    <n v="0.54730000000000001"/>
    <n v="0.54730000000000001"/>
    <n v="0.54730000000000001"/>
    <n v="0.54730000000000001"/>
    <n v="0.54730000000000001"/>
    <n v="199.99"/>
    <n v="199.99"/>
    <n v="199.99"/>
    <n v="199.99"/>
    <n v="199.99"/>
    <s v="Brasil + Moda &amp; Casa + VGF2"/>
    <s v="Bronze + Moda &amp; Casa + VGF2"/>
    <s v="Prata + Moda &amp; Casa + VGF2"/>
    <s v="Ouro + Moda &amp; Casa + VGF2"/>
    <s v="Estrela + Moda &amp; Casa + VGF2"/>
    <n v="15"/>
    <n v="15"/>
    <n v="15"/>
    <n v="15"/>
    <n v="15"/>
    <n v="55.31"/>
    <n v="55.31"/>
    <n v="55.31"/>
    <n v="55.31"/>
    <n v="55.31"/>
    <n v="0"/>
    <n v="0"/>
    <n v="0"/>
    <n v="0"/>
    <n v="0"/>
    <n v="169.9915"/>
    <n v="169.9915"/>
    <n v="169.9915"/>
    <n v="169.9915"/>
    <n v="169.9915"/>
    <n v="0"/>
    <n v="0"/>
    <n v="0"/>
    <n v="0"/>
    <n v="0"/>
    <n v="0"/>
    <n v="100"/>
    <n v="100"/>
    <n v="100"/>
    <n v="100"/>
  </r>
  <r>
    <n v="2281209"/>
    <x v="1289"/>
    <n v="20210312"/>
    <m/>
    <s v="TOILETRIES"/>
    <x v="537"/>
    <s v="SECADOR COM ACESSORIOS"/>
    <n v="5547665"/>
    <x v="1288"/>
    <n v="1"/>
    <s v="IN-LINE (EXCL NR)"/>
    <s v="CROSS-OUT"/>
    <n v="0.48899999999999999"/>
    <m/>
    <n v="68.712999999999994"/>
    <m/>
    <m/>
    <n v="299.99"/>
    <n v="329.99"/>
    <n v="78"/>
    <n v="78"/>
    <n v="104"/>
    <s v="WORK IN PROGRESS"/>
    <n v="134940013"/>
    <s v="NO INCENTIVE"/>
    <s v="N"/>
    <s v="N"/>
    <s v="N"/>
    <s v="N"/>
    <x v="0"/>
    <n v="134940015"/>
    <n v="28"/>
    <n v="42"/>
    <n v="20230306"/>
    <s v="CUSTOMER"/>
    <n v="15"/>
    <s v="Y"/>
    <s v="Tech rep lvl + Moda &amp; Casa + VGF2"/>
    <s v="FULL PAYMENT"/>
    <m/>
    <n v="11442.2186"/>
    <n v="6082.6045999999997"/>
    <n v="60.18"/>
    <m/>
    <s v="DRYER"/>
    <s v="ELECTRIC TOOLS/APPLIANCES"/>
    <s v="IMPLEMENTS"/>
    <s v="FEMALE"/>
    <s v="AVON WELLNESS"/>
    <s v="AVON WELLNESS (NO SUB BRAND APPLIES)"/>
    <n v="0"/>
    <n v="50"/>
    <n v="100"/>
    <s v="N"/>
    <s v="N"/>
    <n v="51037"/>
    <m/>
    <s v="N"/>
    <m/>
    <m/>
    <m/>
    <m/>
    <m/>
    <m/>
    <m/>
    <m/>
    <s v="N"/>
    <n v="68926258"/>
    <s v="Revista Digital F&amp;H"/>
    <m/>
    <x v="0"/>
    <m/>
    <n v="104"/>
    <s v="SELF - REVISTA DIGITAL 1"/>
    <s v="N"/>
    <m/>
    <m/>
    <s v="N"/>
    <n v="20230306"/>
    <m/>
    <n v="134940013"/>
    <s v="MIXED"/>
    <s v="Tech rep lvl"/>
    <s v="Moda &amp; Casa"/>
    <n v="1"/>
    <m/>
    <n v="0"/>
    <n v="0"/>
    <n v="100"/>
    <n v="134940014"/>
    <n v="999"/>
    <n v="3"/>
    <x v="0"/>
    <x v="0"/>
    <n v="0.48899999999999999"/>
    <n v="0.48899999999999999"/>
    <n v="0.48899999999999999"/>
    <n v="0.48899999999999999"/>
    <n v="0.48899999999999999"/>
    <n v="299.99"/>
    <n v="299.99"/>
    <n v="299.99"/>
    <n v="299.99"/>
    <n v="299.99"/>
    <s v="Brasil + Moda &amp; Casa + VGF2"/>
    <s v="Bronze + Moda &amp; Casa + VGF2"/>
    <s v="Prata + Moda &amp; Casa + VGF2"/>
    <s v="Ouro + Moda &amp; Casa + VGF2"/>
    <s v="Estrela + Moda &amp; Casa + VGF2"/>
    <n v="15"/>
    <n v="15"/>
    <n v="15"/>
    <n v="15"/>
    <n v="15"/>
    <n v="73.84"/>
    <n v="73.84"/>
    <n v="73.84"/>
    <n v="73.84"/>
    <n v="73.84"/>
    <n v="0"/>
    <n v="0"/>
    <n v="0"/>
    <n v="0"/>
    <n v="0"/>
    <n v="254.9915"/>
    <n v="254.9915"/>
    <n v="254.9915"/>
    <n v="254.9915"/>
    <n v="254.9915"/>
    <n v="0"/>
    <n v="0"/>
    <n v="0"/>
    <n v="0"/>
    <n v="0"/>
    <n v="0"/>
    <n v="100"/>
    <n v="100"/>
    <n v="100"/>
    <n v="100"/>
  </r>
  <r>
    <n v="2299906"/>
    <x v="1290"/>
    <n v="20220312"/>
    <m/>
    <s v="JEWELRY"/>
    <x v="538"/>
    <s v="KIT 3 BRINCOS DISNEY"/>
    <n v="5586362"/>
    <x v="1289"/>
    <n v="1"/>
    <s v="EXCESS"/>
    <s v="REGULAR PRICE"/>
    <n v="0.5978"/>
    <m/>
    <n v="7.44"/>
    <m/>
    <m/>
    <n v="39.99"/>
    <n v="39.99"/>
    <n v="532"/>
    <n v="532"/>
    <n v="112"/>
    <s v="WORK IN PROGRESS"/>
    <n v="134940721"/>
    <s v="NO INCENTIVE"/>
    <s v="N"/>
    <s v="N"/>
    <s v="N"/>
    <s v="N"/>
    <x v="0"/>
    <n v="134940723"/>
    <n v="28"/>
    <n v="42"/>
    <n v="20230306"/>
    <s v="CUSTOMER"/>
    <n v="15"/>
    <s v="Y"/>
    <s v="Tech rep lvl + Moda &amp; Casa + VGF2"/>
    <s v="FULL PAYMENT"/>
    <m/>
    <n v="12718.003699999999"/>
    <n v="8759.9236999999994"/>
    <n v="73.55"/>
    <m/>
    <s v="GIFT SET EARRING SET"/>
    <s v="JEWELRY GIFT SET"/>
    <s v="CRYSTAL JEWELRY"/>
    <s v="FEMALE"/>
    <s v="AVON"/>
    <s v="AVON"/>
    <n v="0"/>
    <n v="50"/>
    <n v="100"/>
    <s v="N"/>
    <s v="N"/>
    <n v="80360"/>
    <m/>
    <s v="N"/>
    <m/>
    <m/>
    <m/>
    <m/>
    <m/>
    <m/>
    <m/>
    <m/>
    <s v="N"/>
    <n v="68926258"/>
    <s v="Revista Digital F&amp;H"/>
    <m/>
    <x v="0"/>
    <m/>
    <n v="112"/>
    <s v="FASHION - REVISTA DIGITAL 2 - FASHION - DISNEY"/>
    <s v="N"/>
    <m/>
    <m/>
    <s v="N"/>
    <n v="20230306"/>
    <m/>
    <n v="134940721"/>
    <s v="MIXED"/>
    <s v="Tech rep lvl"/>
    <s v="Moda &amp; Casa"/>
    <n v="1"/>
    <m/>
    <n v="0"/>
    <n v="0"/>
    <n v="100"/>
    <n v="134940722"/>
    <n v="999"/>
    <n v="3"/>
    <x v="0"/>
    <x v="0"/>
    <n v="0.5978"/>
    <n v="0.5978"/>
    <n v="0.5978"/>
    <n v="0.5978"/>
    <n v="0.5978"/>
    <n v="39.99"/>
    <n v="39.99"/>
    <n v="39.99"/>
    <n v="39.99"/>
    <n v="39.99"/>
    <s v="Brasil + Moda &amp; Casa + VGF2"/>
    <s v="Bronze + Moda &amp; Casa + VGF2"/>
    <s v="Prata + Moda &amp; Casa + VGF2"/>
    <s v="Ouro + Moda &amp; Casa + VGF2"/>
    <s v="Estrela + Moda &amp; Casa + VGF2"/>
    <n v="15"/>
    <n v="15"/>
    <n v="15"/>
    <n v="15"/>
    <n v="15"/>
    <n v="42.19"/>
    <n v="42.19"/>
    <n v="42.19"/>
    <n v="42.19"/>
    <n v="42.19"/>
    <n v="0"/>
    <n v="0"/>
    <n v="0"/>
    <n v="0"/>
    <n v="0"/>
    <n v="33.991500000000002"/>
    <n v="33.991500000000002"/>
    <n v="33.991500000000002"/>
    <n v="33.991500000000002"/>
    <n v="33.991500000000002"/>
    <n v="0"/>
    <n v="0"/>
    <n v="0"/>
    <n v="0"/>
    <n v="0"/>
    <n v="0"/>
    <n v="100"/>
    <n v="100"/>
    <n v="100"/>
    <n v="100"/>
  </r>
  <r>
    <n v="628966"/>
    <x v="672"/>
    <n v="20210313"/>
    <m/>
    <s v="COLOR"/>
    <x v="539"/>
    <s v="AVON ULTRA MATTE LIPSTICK"/>
    <n v="1222636"/>
    <x v="672"/>
    <n v="1"/>
    <s v="IN-LINE (EXCL NR)"/>
    <s v="PACK PRICE - MARKETING SET"/>
    <n v="0.54369999999999996"/>
    <m/>
    <n v="3.0390000000000001"/>
    <m/>
    <m/>
    <n v="15.7"/>
    <n v="30.99"/>
    <n v="359"/>
    <n v="359"/>
    <n v="2"/>
    <s v="WORK IN PROGRESS"/>
    <n v="134940734"/>
    <s v="NO INCENTIVE"/>
    <s v="N"/>
    <s v="N"/>
    <s v="N"/>
    <s v="N"/>
    <x v="4"/>
    <n v="136685724"/>
    <n v="28"/>
    <n v="48"/>
    <n v="20230306"/>
    <s v="EXCLUSIVE OFFER"/>
    <n v="15"/>
    <s v="Y"/>
    <s v="Tech rep lvl + ExceÃ§Ã£o + VGF2"/>
    <s v="2 INSTALLMENTS"/>
    <m/>
    <n v="3064.4562999999998"/>
    <n v="1973.4553000000001"/>
    <n v="81.36"/>
    <m/>
    <s v="LIPSTICK"/>
    <s v="LIPSTICK"/>
    <s v="LIP COLOR"/>
    <s v="FEMALE"/>
    <s v="AVON TRUE"/>
    <s v="AVON TRUE COLOR"/>
    <n v="2"/>
    <n v="200"/>
    <n v="100"/>
    <s v="N"/>
    <s v="N"/>
    <n v="45169"/>
    <n v="1"/>
    <s v="N"/>
    <s v="RP"/>
    <n v="28.6"/>
    <n v="30.99"/>
    <n v="30.99"/>
    <m/>
    <m/>
    <m/>
    <m/>
    <s v="N"/>
    <m/>
    <m/>
    <n v="136685678"/>
    <x v="35"/>
    <n v="134937899"/>
    <n v="2"/>
    <s v="KIT INICIO"/>
    <s v="N"/>
    <m/>
    <s v="N"/>
    <s v="N"/>
    <n v="20230306"/>
    <m/>
    <n v="134940734"/>
    <s v="MIXED"/>
    <s v="Tech rep lvl"/>
    <s v="ExceÃ§Ã£o"/>
    <n v="1"/>
    <m/>
    <n v="0"/>
    <n v="0"/>
    <n v="100"/>
    <n v="136685723"/>
    <n v="999"/>
    <n v="4"/>
    <x v="27"/>
    <x v="39"/>
    <n v="0.54369999999999996"/>
    <n v="0.54369999999999996"/>
    <n v="0.54369999999999996"/>
    <n v="0.54369999999999996"/>
    <n v="0.54369999999999996"/>
    <n v="15.7"/>
    <n v="15.7"/>
    <n v="15.7"/>
    <n v="15.7"/>
    <n v="15.7"/>
    <s v="Brasil + ExceÃ§Ã£o + VGF2"/>
    <s v="Bronze + ExceÃ§Ã£o + VGF2"/>
    <s v="Prata + ExceÃ§Ã£o + VGF2"/>
    <s v="Ouro + ExceÃ§Ã£o + VGF2"/>
    <s v="Estrela + ExceÃ§Ã£o + VGF2"/>
    <n v="0"/>
    <n v="0"/>
    <n v="0"/>
    <n v="0"/>
    <n v="0"/>
    <n v="83.92"/>
    <n v="83.92"/>
    <n v="83.92"/>
    <n v="83.92"/>
    <n v="83.92"/>
    <n v="0"/>
    <n v="0"/>
    <n v="0"/>
    <n v="0"/>
    <n v="0"/>
    <n v="15.7"/>
    <n v="15.7"/>
    <n v="15.7"/>
    <n v="15.7"/>
    <n v="15.7"/>
    <n v="14.29"/>
    <n v="14.29"/>
    <n v="14.29"/>
    <n v="14.29"/>
    <n v="14.29"/>
    <n v="47"/>
    <n v="52"/>
    <n v="52"/>
    <n v="52"/>
    <n v="52"/>
  </r>
  <r>
    <n v="629895"/>
    <x v="114"/>
    <n v="20210314"/>
    <m/>
    <s v="COLOR"/>
    <x v="539"/>
    <s v="CT LIQUID EYELINER RESTAGE - REGULAR"/>
    <n v="1225653"/>
    <x v="114"/>
    <n v="1"/>
    <s v="IN-LINE (EXCL NR)"/>
    <s v="PACK PRICE - MARKETING SET"/>
    <n v="0.54369999999999996"/>
    <m/>
    <n v="3.0539999999999998"/>
    <m/>
    <m/>
    <n v="14.5"/>
    <n v="20.99"/>
    <n v="359"/>
    <n v="359"/>
    <n v="2"/>
    <s v="WORK IN PROGRESS"/>
    <n v="134940734"/>
    <s v="NO INCENTIVE"/>
    <s v="N"/>
    <s v="N"/>
    <s v="N"/>
    <s v="N"/>
    <x v="4"/>
    <n v="136685714"/>
    <n v="28"/>
    <n v="48"/>
    <n v="20230306"/>
    <s v="EXCLUSIVE OFFER"/>
    <n v="15"/>
    <s v="Y"/>
    <s v="Tech rep lvl + ExceÃ§Ã£o + VGF2"/>
    <s v="2 INSTALLMENTS"/>
    <m/>
    <n v="2830.2303000000002"/>
    <n v="1733.8444"/>
    <n v="73.239999999999995"/>
    <m/>
    <s v="LINER LIQUID"/>
    <s v="LINER"/>
    <s v="EYE COLOR"/>
    <s v="FEMALE"/>
    <s v="COLOR TREND"/>
    <s v="COLOR TREND"/>
    <n v="2"/>
    <n v="200"/>
    <n v="100"/>
    <s v="N"/>
    <s v="N"/>
    <n v="45170"/>
    <n v="1"/>
    <s v="N"/>
    <s v="RP"/>
    <n v="20.99"/>
    <n v="20.99"/>
    <n v="20.99"/>
    <m/>
    <m/>
    <m/>
    <m/>
    <s v="N"/>
    <m/>
    <m/>
    <n v="136685678"/>
    <x v="35"/>
    <n v="134937899"/>
    <n v="2"/>
    <s v="KIT INICIO"/>
    <s v="N"/>
    <m/>
    <s v="N"/>
    <s v="N"/>
    <n v="20230306"/>
    <m/>
    <n v="134940734"/>
    <s v="MIXED"/>
    <s v="Tech rep lvl"/>
    <s v="ExceÃ§Ã£o"/>
    <n v="1"/>
    <m/>
    <n v="0"/>
    <n v="0"/>
    <n v="100"/>
    <n v="136685713"/>
    <n v="999"/>
    <n v="4"/>
    <x v="27"/>
    <x v="39"/>
    <n v="0.54369999999999996"/>
    <n v="0.54369999999999996"/>
    <n v="0.54369999999999996"/>
    <n v="0.54369999999999996"/>
    <n v="0.54369999999999996"/>
    <n v="14.5"/>
    <n v="14.5"/>
    <n v="14.5"/>
    <n v="14.5"/>
    <n v="14.5"/>
    <s v="Brasil + ExceÃ§Ã£o + VGF2"/>
    <s v="Bronze + ExceÃ§Ã£o + VGF2"/>
    <s v="Prata + ExceÃ§Ã£o + VGF2"/>
    <s v="Ouro + ExceÃ§Ã£o + VGF2"/>
    <s v="Estrela + ExceÃ§Ã£o + VGF2"/>
    <n v="0"/>
    <n v="0"/>
    <n v="0"/>
    <n v="0"/>
    <n v="0"/>
    <n v="83.92"/>
    <n v="83.92"/>
    <n v="83.92"/>
    <n v="83.92"/>
    <n v="83.92"/>
    <n v="0"/>
    <n v="0"/>
    <n v="0"/>
    <n v="0"/>
    <n v="0"/>
    <n v="14.5"/>
    <n v="14.5"/>
    <n v="14.5"/>
    <n v="14.5"/>
    <n v="14.5"/>
    <n v="6.49"/>
    <n v="6.49"/>
    <n v="6.49"/>
    <n v="6.49"/>
    <n v="6.49"/>
    <n v="30"/>
    <n v="69"/>
    <n v="69"/>
    <n v="69"/>
    <n v="69"/>
  </r>
  <r>
    <n v="630425"/>
    <x v="1273"/>
    <n v="20210315"/>
    <m/>
    <s v="COLOR"/>
    <x v="539"/>
    <s v="AVON POWERSTAY MASCARA BRASIL"/>
    <n v="1225979"/>
    <x v="1273"/>
    <n v="1"/>
    <s v="IN-LINE (EXCL NR)"/>
    <s v="PACK PRICE - MARKETING SET"/>
    <n v="0.54369999999999996"/>
    <m/>
    <n v="3.9209999999999998"/>
    <m/>
    <m/>
    <n v="18.7"/>
    <n v="51.99"/>
    <n v="355"/>
    <n v="355"/>
    <n v="2"/>
    <s v="WORK IN PROGRESS"/>
    <n v="134940734"/>
    <s v="NO INCENTIVE"/>
    <s v="N"/>
    <s v="Y"/>
    <s v="N"/>
    <s v="N"/>
    <x v="4"/>
    <n v="136685710"/>
    <n v="28"/>
    <n v="48"/>
    <n v="20230306"/>
    <s v="EXCLUSIVE OFFER"/>
    <n v="15"/>
    <s v="Y"/>
    <s v="Tech rep lvl + ExceÃ§Ã£o + VGF2"/>
    <s v="2 INSTALLMENTS"/>
    <m/>
    <n v="3609.3524000000002"/>
    <n v="2217.3973999999998"/>
    <n v="85.57"/>
    <m/>
    <s v="MASCARA"/>
    <s v="MASCARA"/>
    <s v="EYE COLOR"/>
    <s v="FEMALE"/>
    <s v="AVON TRUE"/>
    <s v="AVON TRUE COLOR"/>
    <n v="2"/>
    <n v="200"/>
    <n v="100"/>
    <s v="N"/>
    <s v="N"/>
    <n v="45171"/>
    <n v="1"/>
    <s v="N"/>
    <s v="RP"/>
    <n v="49"/>
    <n v="51.99"/>
    <n v="51.99"/>
    <m/>
    <m/>
    <m/>
    <m/>
    <s v="N"/>
    <m/>
    <m/>
    <n v="136685678"/>
    <x v="35"/>
    <n v="134937899"/>
    <n v="2"/>
    <s v="KIT INICIO"/>
    <s v="N"/>
    <m/>
    <s v="N"/>
    <s v="N"/>
    <n v="20230306"/>
    <m/>
    <n v="134940734"/>
    <s v="MIXED"/>
    <s v="Tech rep lvl"/>
    <s v="ExceÃ§Ã£o"/>
    <n v="1"/>
    <m/>
    <n v="0"/>
    <n v="0"/>
    <n v="100"/>
    <n v="136685709"/>
    <n v="999"/>
    <n v="4"/>
    <x v="27"/>
    <x v="39"/>
    <n v="0.54369999999999996"/>
    <n v="0.54369999999999996"/>
    <n v="0.54369999999999996"/>
    <n v="0.54369999999999996"/>
    <n v="0.54369999999999996"/>
    <n v="18.7"/>
    <n v="18.7"/>
    <n v="18.7"/>
    <n v="18.7"/>
    <n v="18.7"/>
    <s v="Brasil + ExceÃ§Ã£o + VGF2"/>
    <s v="Bronze + ExceÃ§Ã£o + VGF2"/>
    <s v="Prata + ExceÃ§Ã£o + VGF2"/>
    <s v="Ouro + ExceÃ§Ã£o + VGF2"/>
    <s v="Estrela + ExceÃ§Ã£o + VGF2"/>
    <n v="0"/>
    <n v="0"/>
    <n v="0"/>
    <n v="0"/>
    <n v="0"/>
    <n v="83.92"/>
    <n v="83.92"/>
    <n v="83.92"/>
    <n v="83.92"/>
    <n v="83.92"/>
    <n v="0"/>
    <n v="0"/>
    <n v="0"/>
    <n v="0"/>
    <n v="0"/>
    <n v="18.7"/>
    <n v="18.7"/>
    <n v="18.7"/>
    <n v="18.7"/>
    <n v="18.7"/>
    <n v="31.29"/>
    <n v="31.29"/>
    <n v="31.29"/>
    <n v="31.29"/>
    <n v="31.29"/>
    <n v="62"/>
    <n v="37"/>
    <n v="37"/>
    <n v="37"/>
    <n v="37"/>
  </r>
  <r>
    <n v="631122"/>
    <x v="1274"/>
    <n v="20220304"/>
    <m/>
    <s v="COLOR"/>
    <x v="539"/>
    <s v="3Q21 AVON H2O LIQUID LIP"/>
    <n v="1222996"/>
    <x v="706"/>
    <n v="1"/>
    <s v="EXCESS"/>
    <s v="PACK PRICE - MARKETING SET"/>
    <n v="0.54369999999999996"/>
    <m/>
    <n v="3.1539999999999999"/>
    <m/>
    <m/>
    <n v="14"/>
    <n v="32.99"/>
    <n v="355"/>
    <n v="355"/>
    <n v="2"/>
    <s v="WORK IN PROGRESS"/>
    <n v="134940734"/>
    <s v="NO INCENTIVE"/>
    <s v="N"/>
    <s v="N"/>
    <s v="N"/>
    <s v="N"/>
    <x v="4"/>
    <n v="136685726"/>
    <n v="28"/>
    <n v="48"/>
    <n v="20230306"/>
    <s v="EXCLUSIVE OFFER"/>
    <n v="15"/>
    <s v="Y"/>
    <s v="Tech rep lvl + ExceÃ§Ã£o + VGF2"/>
    <s v="2 INSTALLMENTS"/>
    <m/>
    <n v="2702.1889999999999"/>
    <n v="1582.519"/>
    <n v="81.87"/>
    <m/>
    <s v="LIQUID LIP COLOR"/>
    <s v="LIQUID LIP COLOR"/>
    <s v="LIP COLOR"/>
    <s v="FEMALE"/>
    <s v="AVON TRUE"/>
    <s v="AVON TRUE COLOR"/>
    <n v="2"/>
    <n v="200"/>
    <n v="100"/>
    <s v="N"/>
    <s v="N"/>
    <n v="45172"/>
    <n v="1"/>
    <s v="N"/>
    <s v="RP"/>
    <n v="31.2"/>
    <n v="32.99"/>
    <n v="32.99"/>
    <m/>
    <m/>
    <m/>
    <m/>
    <s v="N"/>
    <m/>
    <m/>
    <n v="136685678"/>
    <x v="35"/>
    <n v="134937899"/>
    <n v="2"/>
    <s v="KIT INICIO"/>
    <s v="N"/>
    <m/>
    <s v="N"/>
    <s v="N"/>
    <n v="20230306"/>
    <m/>
    <n v="134940734"/>
    <s v="MIXED"/>
    <s v="Tech rep lvl"/>
    <s v="ExceÃ§Ã£o"/>
    <n v="1"/>
    <m/>
    <n v="0"/>
    <n v="0"/>
    <n v="100"/>
    <n v="136685725"/>
    <n v="999"/>
    <n v="4"/>
    <x v="27"/>
    <x v="39"/>
    <n v="0.54369999999999996"/>
    <n v="0.54369999999999996"/>
    <n v="0.54369999999999996"/>
    <n v="0.54369999999999996"/>
    <n v="0.54369999999999996"/>
    <n v="14"/>
    <n v="14"/>
    <n v="14"/>
    <n v="14"/>
    <n v="14"/>
    <s v="Brasil + ExceÃ§Ã£o + VGF2"/>
    <s v="Bronze + ExceÃ§Ã£o + VGF2"/>
    <s v="Prata + ExceÃ§Ã£o + VGF2"/>
    <s v="Ouro + ExceÃ§Ã£o + VGF2"/>
    <s v="Estrela + ExceÃ§Ã£o + VGF2"/>
    <n v="0"/>
    <n v="0"/>
    <n v="0"/>
    <n v="0"/>
    <n v="0"/>
    <n v="83.92"/>
    <n v="83.92"/>
    <n v="83.92"/>
    <n v="83.92"/>
    <n v="83.92"/>
    <n v="0"/>
    <n v="0"/>
    <n v="0"/>
    <n v="0"/>
    <n v="0"/>
    <n v="14"/>
    <n v="14"/>
    <n v="14"/>
    <n v="14"/>
    <n v="14"/>
    <n v="17.989999999999998"/>
    <n v="17.989999999999998"/>
    <n v="17.989999999999998"/>
    <n v="17.989999999999998"/>
    <n v="17.989999999999998"/>
    <n v="56"/>
    <n v="43"/>
    <n v="43"/>
    <n v="43"/>
    <n v="43"/>
  </r>
  <r>
    <n v="632249"/>
    <x v="751"/>
    <n v="20210317"/>
    <m/>
    <s v="COLOR"/>
    <x v="539"/>
    <s v="ANEW RADIANT SERUM FOUNDATION SAMPLE - BRAZIL LOCAL"/>
    <n v="1223822"/>
    <x v="751"/>
    <n v="1"/>
    <s v="IN-LINE (EXCL NR)"/>
    <s v="PACK PRICE - MARKETING SET"/>
    <n v="0.54369999999999996"/>
    <m/>
    <n v="0.29399999999999998"/>
    <m/>
    <m/>
    <n v="1"/>
    <n v="6.29"/>
    <n v="359"/>
    <n v="359"/>
    <n v="2"/>
    <s v="WORK IN PROGRESS"/>
    <n v="134940734"/>
    <s v="NO INCENTIVE"/>
    <s v="N"/>
    <s v="N"/>
    <s v="N"/>
    <s v="N"/>
    <x v="4"/>
    <n v="136685695"/>
    <n v="28"/>
    <n v="48"/>
    <n v="20230306"/>
    <s v="EXCLUSIVE OFFER"/>
    <n v="15"/>
    <s v="Y"/>
    <s v="Tech rep lvl + ExceÃ§Ã£o + VGF2"/>
    <s v="2 INSTALLMENTS"/>
    <m/>
    <n v="195.1883"/>
    <n v="89.642300000000006"/>
    <n v="45.93"/>
    <m/>
    <s v="SAMPLE PACKETTE"/>
    <s v="SAMPLE"/>
    <s v="FACE COLOR"/>
    <s v="FEMALE"/>
    <s v="AVON"/>
    <s v="AVON"/>
    <n v="2"/>
    <n v="200"/>
    <n v="20"/>
    <s v="N"/>
    <s v="N"/>
    <n v="45115"/>
    <n v="1"/>
    <s v="N"/>
    <m/>
    <m/>
    <m/>
    <m/>
    <m/>
    <m/>
    <m/>
    <m/>
    <s v="N"/>
    <m/>
    <m/>
    <n v="136685678"/>
    <x v="35"/>
    <n v="134937899"/>
    <n v="2"/>
    <s v="KIT INICIO"/>
    <s v="N"/>
    <m/>
    <s v="N"/>
    <s v="N"/>
    <n v="20230306"/>
    <m/>
    <n v="134940734"/>
    <s v="MIXED"/>
    <s v="Tech rep lvl"/>
    <s v="ExceÃ§Ã£o"/>
    <n v="1"/>
    <m/>
    <n v="0"/>
    <n v="0"/>
    <n v="100"/>
    <n v="136685691"/>
    <n v="999"/>
    <n v="4"/>
    <x v="27"/>
    <x v="39"/>
    <n v="0.54369999999999996"/>
    <n v="0.54369999999999996"/>
    <n v="0.54369999999999996"/>
    <n v="0.54369999999999996"/>
    <n v="0.54369999999999996"/>
    <n v="1"/>
    <n v="1"/>
    <n v="1"/>
    <n v="1"/>
    <n v="1"/>
    <s v="Brasil + ExceÃ§Ã£o + VGF2"/>
    <s v="Bronze + ExceÃ§Ã£o + VGF2"/>
    <s v="Prata + ExceÃ§Ã£o + VGF2"/>
    <s v="Ouro + ExceÃ§Ã£o + VGF2"/>
    <s v="Estrela + ExceÃ§Ã£o + VGF2"/>
    <n v="0"/>
    <n v="0"/>
    <n v="0"/>
    <n v="0"/>
    <n v="0"/>
    <n v="83.92"/>
    <n v="83.92"/>
    <n v="83.92"/>
    <n v="83.92"/>
    <n v="83.92"/>
    <n v="0"/>
    <n v="0"/>
    <n v="0"/>
    <n v="0"/>
    <n v="0"/>
    <n v="1"/>
    <n v="1"/>
    <n v="1"/>
    <n v="1"/>
    <n v="1"/>
    <n v="0"/>
    <n v="0"/>
    <n v="0"/>
    <n v="0"/>
    <n v="0"/>
    <n v="0"/>
    <n v="100"/>
    <n v="100"/>
    <n v="100"/>
    <n v="100"/>
  </r>
  <r>
    <n v="632250"/>
    <x v="752"/>
    <n v="20210317"/>
    <m/>
    <s v="COLOR"/>
    <x v="539"/>
    <s v="ANEW RADIANT SERUM FOUNDATION SAMPLE - BRAZIL LOCAL"/>
    <n v="1223822"/>
    <x v="752"/>
    <n v="1"/>
    <s v="IN-LINE (EXCL NR)"/>
    <s v="PACK PRICE - MARKETING SET"/>
    <n v="0.54369999999999996"/>
    <m/>
    <n v="0.29399999999999998"/>
    <m/>
    <m/>
    <n v="1"/>
    <n v="6.29"/>
    <n v="359"/>
    <n v="359"/>
    <n v="2"/>
    <s v="WORK IN PROGRESS"/>
    <n v="134940734"/>
    <s v="NO INCENTIVE"/>
    <s v="N"/>
    <s v="N"/>
    <s v="N"/>
    <s v="N"/>
    <x v="4"/>
    <n v="136685696"/>
    <n v="28"/>
    <n v="48"/>
    <n v="20230306"/>
    <s v="EXCLUSIVE OFFER"/>
    <n v="15"/>
    <s v="Y"/>
    <s v="Tech rep lvl + ExceÃ§Ã£o + VGF2"/>
    <s v="2 INSTALLMENTS"/>
    <m/>
    <n v="195.1883"/>
    <n v="89.642300000000006"/>
    <n v="45.93"/>
    <m/>
    <s v="SAMPLE PACKETTE"/>
    <s v="SAMPLE"/>
    <s v="FACE COLOR"/>
    <s v="FEMALE"/>
    <s v="AVON"/>
    <s v="AVON"/>
    <n v="2"/>
    <n v="200"/>
    <n v="20"/>
    <s v="N"/>
    <s v="N"/>
    <n v="45116"/>
    <n v="1"/>
    <s v="N"/>
    <m/>
    <m/>
    <m/>
    <m/>
    <m/>
    <m/>
    <m/>
    <m/>
    <s v="N"/>
    <m/>
    <m/>
    <n v="136685678"/>
    <x v="35"/>
    <n v="134937899"/>
    <n v="2"/>
    <s v="KIT INICIO"/>
    <s v="N"/>
    <m/>
    <s v="N"/>
    <s v="N"/>
    <n v="20230306"/>
    <m/>
    <n v="134940734"/>
    <s v="MIXED"/>
    <s v="Tech rep lvl"/>
    <s v="ExceÃ§Ã£o"/>
    <n v="1"/>
    <m/>
    <n v="0"/>
    <n v="0"/>
    <n v="100"/>
    <n v="136685691"/>
    <n v="999"/>
    <n v="4"/>
    <x v="27"/>
    <x v="39"/>
    <n v="0.54369999999999996"/>
    <n v="0.54369999999999996"/>
    <n v="0.54369999999999996"/>
    <n v="0.54369999999999996"/>
    <n v="0.54369999999999996"/>
    <n v="1"/>
    <n v="1"/>
    <n v="1"/>
    <n v="1"/>
    <n v="1"/>
    <s v="Brasil + ExceÃ§Ã£o + VGF2"/>
    <s v="Bronze + ExceÃ§Ã£o + VGF2"/>
    <s v="Prata + ExceÃ§Ã£o + VGF2"/>
    <s v="Ouro + ExceÃ§Ã£o + VGF2"/>
    <s v="Estrela + ExceÃ§Ã£o + VGF2"/>
    <n v="0"/>
    <n v="0"/>
    <n v="0"/>
    <n v="0"/>
    <n v="0"/>
    <n v="83.92"/>
    <n v="83.92"/>
    <n v="83.92"/>
    <n v="83.92"/>
    <n v="83.92"/>
    <n v="0"/>
    <n v="0"/>
    <n v="0"/>
    <n v="0"/>
    <n v="0"/>
    <n v="1"/>
    <n v="1"/>
    <n v="1"/>
    <n v="1"/>
    <n v="1"/>
    <n v="0"/>
    <n v="0"/>
    <n v="0"/>
    <n v="0"/>
    <n v="0"/>
    <n v="0"/>
    <n v="100"/>
    <n v="100"/>
    <n v="100"/>
    <n v="100"/>
  </r>
  <r>
    <n v="632253"/>
    <x v="755"/>
    <n v="20210317"/>
    <m/>
    <s v="COLOR"/>
    <x v="539"/>
    <s v="ANEW RADIANT SERUM FOUNDATION SAMPLE - BRAZIL LOCAL"/>
    <n v="1223822"/>
    <x v="755"/>
    <n v="1"/>
    <s v="IN-LINE (EXCL NR)"/>
    <s v="PACK PRICE - MARKETING SET"/>
    <n v="0.54369999999999996"/>
    <m/>
    <n v="0.29799999999999999"/>
    <m/>
    <m/>
    <n v="1"/>
    <n v="6.29"/>
    <n v="359"/>
    <n v="359"/>
    <n v="2"/>
    <s v="WORK IN PROGRESS"/>
    <n v="134940734"/>
    <s v="NO INCENTIVE"/>
    <s v="N"/>
    <s v="N"/>
    <s v="N"/>
    <s v="N"/>
    <x v="4"/>
    <n v="136685705"/>
    <n v="28"/>
    <n v="48"/>
    <n v="20230306"/>
    <s v="EXCLUSIVE OFFER"/>
    <n v="15"/>
    <s v="Y"/>
    <s v="Tech rep lvl + ExceÃ§Ã£o + VGF2"/>
    <s v="2 INSTALLMENTS"/>
    <m/>
    <n v="195.1883"/>
    <n v="88.206299999999999"/>
    <n v="45.19"/>
    <m/>
    <s v="SAMPLE PACKETTE"/>
    <s v="SAMPLE"/>
    <s v="FACE COLOR"/>
    <s v="FEMALE"/>
    <s v="AVON"/>
    <s v="AVON"/>
    <n v="2"/>
    <n v="200"/>
    <n v="20"/>
    <s v="N"/>
    <s v="N"/>
    <n v="45117"/>
    <n v="1"/>
    <s v="N"/>
    <m/>
    <m/>
    <m/>
    <m/>
    <m/>
    <m/>
    <m/>
    <m/>
    <s v="N"/>
    <m/>
    <m/>
    <n v="136685678"/>
    <x v="35"/>
    <n v="134937899"/>
    <n v="2"/>
    <s v="KIT INICIO"/>
    <s v="N"/>
    <m/>
    <s v="N"/>
    <s v="N"/>
    <n v="20230306"/>
    <m/>
    <n v="134940734"/>
    <s v="MIXED"/>
    <s v="Tech rep lvl"/>
    <s v="ExceÃ§Ã£o"/>
    <n v="1"/>
    <m/>
    <n v="0"/>
    <n v="0"/>
    <n v="100"/>
    <n v="136685691"/>
    <n v="999"/>
    <n v="4"/>
    <x v="27"/>
    <x v="39"/>
    <n v="0.54369999999999996"/>
    <n v="0.54369999999999996"/>
    <n v="0.54369999999999996"/>
    <n v="0.54369999999999996"/>
    <n v="0.54369999999999996"/>
    <n v="1"/>
    <n v="1"/>
    <n v="1"/>
    <n v="1"/>
    <n v="1"/>
    <s v="Brasil + ExceÃ§Ã£o + VGF2"/>
    <s v="Bronze + ExceÃ§Ã£o + VGF2"/>
    <s v="Prata + ExceÃ§Ã£o + VGF2"/>
    <s v="Ouro + ExceÃ§Ã£o + VGF2"/>
    <s v="Estrela + ExceÃ§Ã£o + VGF2"/>
    <n v="0"/>
    <n v="0"/>
    <n v="0"/>
    <n v="0"/>
    <n v="0"/>
    <n v="83.92"/>
    <n v="83.92"/>
    <n v="83.92"/>
    <n v="83.92"/>
    <n v="83.92"/>
    <n v="0"/>
    <n v="0"/>
    <n v="0"/>
    <n v="0"/>
    <n v="0"/>
    <n v="1"/>
    <n v="1"/>
    <n v="1"/>
    <n v="1"/>
    <n v="1"/>
    <n v="0"/>
    <n v="0"/>
    <n v="0"/>
    <n v="0"/>
    <n v="0"/>
    <n v="0"/>
    <n v="100"/>
    <n v="100"/>
    <n v="100"/>
    <n v="100"/>
  </r>
  <r>
    <n v="632256"/>
    <x v="758"/>
    <n v="20210317"/>
    <m/>
    <s v="COLOR"/>
    <x v="539"/>
    <s v="ANEW RADIANT SERUM FOUNDATION SAMPLE - BRAZIL LOCAL"/>
    <n v="1223822"/>
    <x v="758"/>
    <n v="1"/>
    <s v="IN-LINE (EXCL NR)"/>
    <s v="PACK PRICE - MARKETING SET"/>
    <n v="0.54369999999999996"/>
    <m/>
    <n v="0.29699999999999999"/>
    <m/>
    <m/>
    <n v="1"/>
    <n v="6.29"/>
    <n v="359"/>
    <n v="359"/>
    <n v="2"/>
    <s v="WORK IN PROGRESS"/>
    <n v="134940734"/>
    <s v="NO INCENTIVE"/>
    <s v="N"/>
    <s v="N"/>
    <s v="N"/>
    <s v="N"/>
    <x v="4"/>
    <n v="136685697"/>
    <n v="28"/>
    <n v="48"/>
    <n v="20230306"/>
    <s v="EXCLUSIVE OFFER"/>
    <n v="15"/>
    <s v="Y"/>
    <s v="Tech rep lvl + ExceÃ§Ã£o + VGF2"/>
    <s v="2 INSTALLMENTS"/>
    <m/>
    <n v="195.1883"/>
    <n v="88.565299999999993"/>
    <n v="45.37"/>
    <m/>
    <s v="SAMPLE PACKETTE"/>
    <s v="SAMPLE"/>
    <s v="FACE COLOR"/>
    <s v="FEMALE"/>
    <s v="AVON"/>
    <s v="AVON"/>
    <n v="2"/>
    <n v="200"/>
    <n v="20"/>
    <s v="N"/>
    <s v="N"/>
    <n v="45118"/>
    <n v="1"/>
    <s v="N"/>
    <m/>
    <m/>
    <m/>
    <m/>
    <m/>
    <m/>
    <m/>
    <m/>
    <s v="N"/>
    <m/>
    <m/>
    <n v="136685678"/>
    <x v="35"/>
    <n v="134937899"/>
    <n v="2"/>
    <s v="KIT INICIO"/>
    <s v="N"/>
    <m/>
    <s v="N"/>
    <s v="N"/>
    <n v="20230306"/>
    <m/>
    <n v="134940734"/>
    <s v="MIXED"/>
    <s v="Tech rep lvl"/>
    <s v="ExceÃ§Ã£o"/>
    <n v="1"/>
    <m/>
    <n v="0"/>
    <n v="0"/>
    <n v="100"/>
    <n v="136685691"/>
    <n v="999"/>
    <n v="4"/>
    <x v="27"/>
    <x v="39"/>
    <n v="0.54369999999999996"/>
    <n v="0.54369999999999996"/>
    <n v="0.54369999999999996"/>
    <n v="0.54369999999999996"/>
    <n v="0.54369999999999996"/>
    <n v="1"/>
    <n v="1"/>
    <n v="1"/>
    <n v="1"/>
    <n v="1"/>
    <s v="Brasil + ExceÃ§Ã£o + VGF2"/>
    <s v="Bronze + ExceÃ§Ã£o + VGF2"/>
    <s v="Prata + ExceÃ§Ã£o + VGF2"/>
    <s v="Ouro + ExceÃ§Ã£o + VGF2"/>
    <s v="Estrela + ExceÃ§Ã£o + VGF2"/>
    <n v="0"/>
    <n v="0"/>
    <n v="0"/>
    <n v="0"/>
    <n v="0"/>
    <n v="83.92"/>
    <n v="83.92"/>
    <n v="83.92"/>
    <n v="83.92"/>
    <n v="83.92"/>
    <n v="0"/>
    <n v="0"/>
    <n v="0"/>
    <n v="0"/>
    <n v="0"/>
    <n v="1"/>
    <n v="1"/>
    <n v="1"/>
    <n v="1"/>
    <n v="1"/>
    <n v="0"/>
    <n v="0"/>
    <n v="0"/>
    <n v="0"/>
    <n v="0"/>
    <n v="0"/>
    <n v="100"/>
    <n v="100"/>
    <n v="100"/>
    <n v="100"/>
  </r>
  <r>
    <n v="632260"/>
    <x v="762"/>
    <n v="20210317"/>
    <m/>
    <s v="COLOR"/>
    <x v="539"/>
    <s v="ANEW RADIANT SERUM FOUNDATION SAMPLE - BRAZIL LOCAL"/>
    <n v="1223822"/>
    <x v="762"/>
    <n v="1"/>
    <s v="IN-LINE (EXCL NR)"/>
    <s v="PACK PRICE - MARKETING SET"/>
    <n v="0.54369999999999996"/>
    <m/>
    <n v="0.3"/>
    <m/>
    <m/>
    <n v="1"/>
    <n v="6.29"/>
    <n v="359"/>
    <n v="359"/>
    <n v="2"/>
    <s v="WORK IN PROGRESS"/>
    <n v="134940734"/>
    <s v="NO INCENTIVE"/>
    <s v="N"/>
    <s v="N"/>
    <s v="N"/>
    <s v="N"/>
    <x v="4"/>
    <n v="136685701"/>
    <n v="28"/>
    <n v="48"/>
    <n v="20230306"/>
    <s v="EXCLUSIVE OFFER"/>
    <n v="15"/>
    <s v="Y"/>
    <s v="Tech rep lvl + ExceÃ§Ã£o + VGF2"/>
    <s v="2 INSTALLMENTS"/>
    <m/>
    <n v="195.1883"/>
    <n v="87.488299999999995"/>
    <n v="44.82"/>
    <m/>
    <s v="SAMPLE PACKETTE"/>
    <s v="SAMPLE"/>
    <s v="FACE COLOR"/>
    <s v="FEMALE"/>
    <s v="AVON"/>
    <s v="AVON"/>
    <n v="2"/>
    <n v="200"/>
    <n v="20"/>
    <s v="N"/>
    <s v="N"/>
    <n v="45119"/>
    <n v="1"/>
    <s v="N"/>
    <m/>
    <m/>
    <m/>
    <m/>
    <m/>
    <m/>
    <m/>
    <m/>
    <s v="N"/>
    <m/>
    <m/>
    <n v="136685678"/>
    <x v="35"/>
    <n v="134937899"/>
    <n v="2"/>
    <s v="KIT INICIO"/>
    <s v="N"/>
    <m/>
    <s v="N"/>
    <s v="N"/>
    <n v="20230306"/>
    <m/>
    <n v="134940734"/>
    <s v="MIXED"/>
    <s v="Tech rep lvl"/>
    <s v="ExceÃ§Ã£o"/>
    <n v="1"/>
    <m/>
    <n v="0"/>
    <n v="0"/>
    <n v="100"/>
    <n v="136685691"/>
    <n v="999"/>
    <n v="4"/>
    <x v="27"/>
    <x v="39"/>
    <n v="0.54369999999999996"/>
    <n v="0.54369999999999996"/>
    <n v="0.54369999999999996"/>
    <n v="0.54369999999999996"/>
    <n v="0.54369999999999996"/>
    <n v="1"/>
    <n v="1"/>
    <n v="1"/>
    <n v="1"/>
    <n v="1"/>
    <s v="Brasil + ExceÃ§Ã£o + VGF2"/>
    <s v="Bronze + ExceÃ§Ã£o + VGF2"/>
    <s v="Prata + ExceÃ§Ã£o + VGF2"/>
    <s v="Ouro + ExceÃ§Ã£o + VGF2"/>
    <s v="Estrela + ExceÃ§Ã£o + VGF2"/>
    <n v="0"/>
    <n v="0"/>
    <n v="0"/>
    <n v="0"/>
    <n v="0"/>
    <n v="83.92"/>
    <n v="83.92"/>
    <n v="83.92"/>
    <n v="83.92"/>
    <n v="83.92"/>
    <n v="0"/>
    <n v="0"/>
    <n v="0"/>
    <n v="0"/>
    <n v="0"/>
    <n v="1"/>
    <n v="1"/>
    <n v="1"/>
    <n v="1"/>
    <n v="1"/>
    <n v="0"/>
    <n v="0"/>
    <n v="0"/>
    <n v="0"/>
    <n v="0"/>
    <n v="0"/>
    <n v="100"/>
    <n v="100"/>
    <n v="100"/>
    <n v="100"/>
  </r>
  <r>
    <n v="635212"/>
    <x v="1275"/>
    <n v="20220317"/>
    <m/>
    <s v="COLOR"/>
    <x v="539"/>
    <s v="3Q22 FRUITY EYESHADOW PALETTE - DLICIOUS COLLECTION - TURNKEY"/>
    <n v="1229188"/>
    <x v="1274"/>
    <n v="1"/>
    <s v="EXCESS"/>
    <s v="PACK PRICE - MARKETING SET"/>
    <n v="0.54369999999999996"/>
    <m/>
    <n v="4.8259999999999996"/>
    <m/>
    <m/>
    <n v="23"/>
    <n v="35.99"/>
    <n v="359"/>
    <n v="359"/>
    <n v="2"/>
    <s v="WORK IN PROGRESS"/>
    <n v="134940734"/>
    <s v="NO INCENTIVE"/>
    <s v="N"/>
    <s v="N"/>
    <s v="N"/>
    <s v="N"/>
    <x v="4"/>
    <n v="136685712"/>
    <n v="28"/>
    <n v="48"/>
    <n v="20230306"/>
    <s v="EXCLUSIVE OFFER"/>
    <n v="15"/>
    <s v="Y"/>
    <s v="Tech rep lvl + ExceÃ§Ã£o + VGF2"/>
    <s v="2 INSTALLMENTS"/>
    <m/>
    <n v="4489.3308999999999"/>
    <n v="2756.7968999999998"/>
    <n v="74.63"/>
    <m/>
    <s v="EYESHADOW POWDER + THAN 4"/>
    <s v="EYESHADOW"/>
    <s v="EYE COLOR"/>
    <s v="FEMALE"/>
    <s v="COLOR TREND"/>
    <s v="COLOR TREND"/>
    <n v="2"/>
    <n v="200"/>
    <n v="100"/>
    <s v="N"/>
    <s v="N"/>
    <n v="45175"/>
    <n v="1"/>
    <s v="N"/>
    <s v="RP"/>
    <n v="33"/>
    <n v="35.99"/>
    <n v="35.99"/>
    <m/>
    <m/>
    <m/>
    <m/>
    <s v="N"/>
    <m/>
    <m/>
    <n v="136685678"/>
    <x v="35"/>
    <n v="134937899"/>
    <n v="2"/>
    <s v="KIT INICIO"/>
    <s v="N"/>
    <m/>
    <s v="N"/>
    <s v="N"/>
    <n v="20230306"/>
    <m/>
    <n v="134940734"/>
    <s v="MIXED"/>
    <s v="Tech rep lvl"/>
    <s v="ExceÃ§Ã£o"/>
    <n v="1"/>
    <m/>
    <n v="0"/>
    <n v="0"/>
    <n v="100"/>
    <n v="136685711"/>
    <n v="999"/>
    <n v="4"/>
    <x v="27"/>
    <x v="39"/>
    <n v="0.54369999999999996"/>
    <n v="0.54369999999999996"/>
    <n v="0.54369999999999996"/>
    <n v="0.54369999999999996"/>
    <n v="0.54369999999999996"/>
    <n v="23"/>
    <n v="23"/>
    <n v="23"/>
    <n v="23"/>
    <n v="23"/>
    <s v="Brasil + ExceÃ§Ã£o + VGF2"/>
    <s v="Bronze + ExceÃ§Ã£o + VGF2"/>
    <s v="Prata + ExceÃ§Ã£o + VGF2"/>
    <s v="Ouro + ExceÃ§Ã£o + VGF2"/>
    <s v="Estrela + ExceÃ§Ã£o + VGF2"/>
    <n v="0"/>
    <n v="0"/>
    <n v="0"/>
    <n v="0"/>
    <n v="0"/>
    <n v="83.92"/>
    <n v="83.92"/>
    <n v="83.92"/>
    <n v="83.92"/>
    <n v="83.92"/>
    <n v="0"/>
    <n v="0"/>
    <n v="0"/>
    <n v="0"/>
    <n v="0"/>
    <n v="23"/>
    <n v="23"/>
    <n v="23"/>
    <n v="23"/>
    <n v="23"/>
    <n v="11.99"/>
    <n v="11.99"/>
    <n v="11.99"/>
    <n v="11.99"/>
    <n v="11.99"/>
    <n v="34"/>
    <n v="65"/>
    <n v="65"/>
    <n v="65"/>
    <n v="65"/>
  </r>
  <r>
    <n v="639923"/>
    <x v="477"/>
    <n v="20230306"/>
    <m/>
    <s v="COLOR"/>
    <x v="539"/>
    <s v="AVON NAIL ENAMEL ULTRA COLOR DTV"/>
    <n v="1232582"/>
    <x v="477"/>
    <n v="1"/>
    <s v="NEW COI"/>
    <s v="PACK PRICE - MARKETING SET"/>
    <n v="0.54369999999999996"/>
    <m/>
    <n v="1.806"/>
    <m/>
    <m/>
    <n v="9"/>
    <n v="17.989999999999998"/>
    <n v="359"/>
    <n v="359"/>
    <n v="2"/>
    <s v="WORK IN PROGRESS"/>
    <n v="134940734"/>
    <s v="NO INCENTIVE"/>
    <s v="N"/>
    <s v="N"/>
    <s v="N"/>
    <s v="N"/>
    <x v="4"/>
    <n v="136685721"/>
    <n v="28"/>
    <n v="48"/>
    <n v="20230306"/>
    <s v="EXCLUSIVE OFFER"/>
    <n v="15"/>
    <s v="Y"/>
    <s v="Tech rep lvl + ExceÃ§Ã£o + VGF2"/>
    <s v="2 INSTALLMENTS"/>
    <m/>
    <n v="1756.6947"/>
    <n v="1108.3407"/>
    <n v="81.540000000000006"/>
    <m/>
    <s v="NAIL ENAMEL"/>
    <s v="NAIL ENAMEL/TINT"/>
    <s v="NAIL COLOR"/>
    <s v="UNISEX"/>
    <s v="AVON"/>
    <s v="AVON"/>
    <n v="2"/>
    <n v="200"/>
    <n v="100"/>
    <s v="N"/>
    <s v="N"/>
    <n v="45176"/>
    <n v="1"/>
    <s v="N"/>
    <s v="RP"/>
    <n v="16.8"/>
    <n v="17.989999999999998"/>
    <n v="17.989999999999998"/>
    <m/>
    <m/>
    <m/>
    <m/>
    <s v="N"/>
    <m/>
    <m/>
    <n v="136685678"/>
    <x v="35"/>
    <n v="134937899"/>
    <n v="2"/>
    <s v="KIT INICIO"/>
    <s v="N"/>
    <m/>
    <s v="N"/>
    <s v="N"/>
    <n v="20230306"/>
    <m/>
    <n v="134940734"/>
    <s v="MIXED"/>
    <s v="Tech rep lvl"/>
    <s v="ExceÃ§Ã£o"/>
    <n v="1"/>
    <m/>
    <n v="0"/>
    <n v="0"/>
    <n v="100"/>
    <n v="136685720"/>
    <n v="999"/>
    <n v="4"/>
    <x v="27"/>
    <x v="39"/>
    <n v="0.54369999999999996"/>
    <n v="0.54369999999999996"/>
    <n v="0.54369999999999996"/>
    <n v="0.54369999999999996"/>
    <n v="0.54369999999999996"/>
    <n v="9"/>
    <n v="9"/>
    <n v="9"/>
    <n v="9"/>
    <n v="9"/>
    <s v="Brasil + ExceÃ§Ã£o + VGF2"/>
    <s v="Bronze + ExceÃ§Ã£o + VGF2"/>
    <s v="Prata + ExceÃ§Ã£o + VGF2"/>
    <s v="Ouro + ExceÃ§Ã£o + VGF2"/>
    <s v="Estrela + ExceÃ§Ã£o + VGF2"/>
    <n v="0"/>
    <n v="0"/>
    <n v="0"/>
    <n v="0"/>
    <n v="0"/>
    <n v="83.92"/>
    <n v="83.92"/>
    <n v="83.92"/>
    <n v="83.92"/>
    <n v="83.92"/>
    <n v="0"/>
    <n v="0"/>
    <n v="0"/>
    <n v="0"/>
    <n v="0"/>
    <n v="9"/>
    <n v="9"/>
    <n v="9"/>
    <n v="9"/>
    <n v="9"/>
    <n v="8.99"/>
    <n v="8.99"/>
    <n v="8.99"/>
    <n v="8.99"/>
    <n v="8.99"/>
    <n v="49"/>
    <n v="50"/>
    <n v="50"/>
    <n v="50"/>
    <n v="50"/>
  </r>
  <r>
    <n v="2297697"/>
    <x v="1291"/>
    <n v="20220311"/>
    <m/>
    <s v="ACCESSORIES"/>
    <x v="540"/>
    <s v="BOLSA CROSSBODY EXCLUSIVE"/>
    <n v="5582811"/>
    <x v="1290"/>
    <n v="1"/>
    <s v="EXCESS"/>
    <s v="CROSS-OUT"/>
    <n v="0.53759999999999997"/>
    <m/>
    <n v="21.895"/>
    <m/>
    <m/>
    <n v="109.99"/>
    <n v="139.99"/>
    <n v="307"/>
    <n v="307"/>
    <n v="67"/>
    <s v="WORK IN PROGRESS"/>
    <n v="134942714"/>
    <s v="NO INCENTIVE"/>
    <s v="N"/>
    <s v="N"/>
    <s v="N"/>
    <s v="N"/>
    <x v="0"/>
    <n v="134942717"/>
    <n v="28"/>
    <n v="42"/>
    <n v="20230306"/>
    <s v="CUSTOMER"/>
    <n v="15"/>
    <s v="Y"/>
    <s v="Tech rep lvl + Moda &amp; Casa + VGF2"/>
    <s v="FULL PAYMENT"/>
    <m/>
    <n v="18153.101600000002"/>
    <n v="11431.336600000001"/>
    <n v="68.53"/>
    <m/>
    <s v="HANDBAG MESSENGER/CROSSBODY"/>
    <s v="HANDBAG &amp; TOTE"/>
    <s v="HANDBAGS &amp; TOTES"/>
    <s v="FEMALE"/>
    <s v="AVON"/>
    <s v="AVON"/>
    <n v="1"/>
    <n v="33"/>
    <n v="50"/>
    <s v="N"/>
    <s v="N"/>
    <n v="46169"/>
    <m/>
    <s v="N"/>
    <m/>
    <m/>
    <m/>
    <m/>
    <m/>
    <m/>
    <m/>
    <m/>
    <s v="N"/>
    <m/>
    <m/>
    <m/>
    <x v="0"/>
    <m/>
    <n v="66"/>
    <s v="CHEIA DE ESTILO 1"/>
    <s v="N"/>
    <m/>
    <m/>
    <s v="N"/>
    <n v="20230306"/>
    <m/>
    <n v="134942714"/>
    <s v="MIXED"/>
    <s v="Tech rep lvl"/>
    <s v="Moda &amp; Casa"/>
    <n v="1"/>
    <m/>
    <n v="0"/>
    <n v="0"/>
    <n v="100"/>
    <n v="134942715"/>
    <n v="999"/>
    <n v="3"/>
    <x v="0"/>
    <x v="0"/>
    <n v="0.53759999999999997"/>
    <n v="0.53759999999999997"/>
    <n v="0.53759999999999997"/>
    <n v="0.53759999999999997"/>
    <n v="0.53759999999999997"/>
    <n v="109.99"/>
    <n v="109.99"/>
    <n v="109.99"/>
    <n v="109.99"/>
    <n v="109.99"/>
    <s v="Brasil + Moda &amp; Casa + VGF2"/>
    <s v="Bronze + Moda &amp; Casa + VGF2"/>
    <s v="Prata + Moda &amp; Casa + VGF2"/>
    <s v="Ouro + Moda &amp; Casa + VGF2"/>
    <s v="Estrela + Moda &amp; Casa + VGF2"/>
    <n v="15"/>
    <n v="15"/>
    <n v="15"/>
    <n v="15"/>
    <n v="15"/>
    <n v="58.1"/>
    <n v="58.1"/>
    <n v="58.1"/>
    <n v="58.1"/>
    <n v="58.1"/>
    <n v="0"/>
    <n v="0"/>
    <n v="0"/>
    <n v="0"/>
    <n v="0"/>
    <n v="93.491500000000002"/>
    <n v="93.491500000000002"/>
    <n v="93.491500000000002"/>
    <n v="93.491500000000002"/>
    <n v="93.491500000000002"/>
    <n v="0"/>
    <n v="0"/>
    <n v="0"/>
    <n v="0"/>
    <n v="0"/>
    <n v="0"/>
    <n v="100"/>
    <n v="100"/>
    <n v="100"/>
    <n v="100"/>
  </r>
  <r>
    <n v="2303629"/>
    <x v="1292"/>
    <n v="20220311"/>
    <m/>
    <s v="ACCESSORIES"/>
    <x v="540"/>
    <s v="BOLSA CROSSBODY EXCLUSIVE"/>
    <n v="5582811"/>
    <x v="1291"/>
    <n v="1"/>
    <s v="EXCESS"/>
    <s v="CROSS-OUT"/>
    <n v="0.53759999999999997"/>
    <m/>
    <n v="21.895"/>
    <m/>
    <m/>
    <n v="109.99"/>
    <n v="139.99"/>
    <n v="151"/>
    <n v="151"/>
    <n v="67"/>
    <s v="WORK IN PROGRESS"/>
    <n v="134942714"/>
    <s v="NO INCENTIVE"/>
    <s v="N"/>
    <s v="N"/>
    <s v="N"/>
    <s v="N"/>
    <x v="0"/>
    <n v="134942716"/>
    <n v="28"/>
    <n v="42"/>
    <n v="20230306"/>
    <s v="CUSTOMER"/>
    <n v="15"/>
    <s v="Y"/>
    <s v="Tech rep lvl + Moda &amp; Casa + VGF2"/>
    <s v="FULL PAYMENT"/>
    <m/>
    <n v="8928.7242000000006"/>
    <n v="5622.5792000000001"/>
    <n v="68.53"/>
    <m/>
    <s v="HANDBAG MESSENGER/CROSSBODY"/>
    <s v="HANDBAG &amp; TOTE"/>
    <s v="HANDBAGS &amp; TOTES"/>
    <s v="FEMALE"/>
    <s v="AVON"/>
    <s v="AVON"/>
    <n v="1"/>
    <n v="33"/>
    <n v="50"/>
    <s v="N"/>
    <s v="N"/>
    <n v="46269"/>
    <m/>
    <s v="N"/>
    <m/>
    <m/>
    <m/>
    <m/>
    <m/>
    <m/>
    <m/>
    <m/>
    <s v="N"/>
    <m/>
    <m/>
    <m/>
    <x v="0"/>
    <m/>
    <n v="66"/>
    <s v="CHEIA DE ESTILO 1"/>
    <s v="N"/>
    <m/>
    <m/>
    <s v="N"/>
    <n v="20230306"/>
    <m/>
    <n v="134942714"/>
    <s v="MIXED"/>
    <s v="Tech rep lvl"/>
    <s v="Moda &amp; Casa"/>
    <n v="1"/>
    <m/>
    <n v="0"/>
    <n v="0"/>
    <n v="100"/>
    <n v="134942715"/>
    <n v="999"/>
    <n v="3"/>
    <x v="0"/>
    <x v="0"/>
    <n v="0.53759999999999997"/>
    <n v="0.53759999999999997"/>
    <n v="0.53759999999999997"/>
    <n v="0.53759999999999997"/>
    <n v="0.53759999999999997"/>
    <n v="109.99"/>
    <n v="109.99"/>
    <n v="109.99"/>
    <n v="109.99"/>
    <n v="109.99"/>
    <s v="Brasil + Moda &amp; Casa + VGF2"/>
    <s v="Bronze + Moda &amp; Casa + VGF2"/>
    <s v="Prata + Moda &amp; Casa + VGF2"/>
    <s v="Ouro + Moda &amp; Casa + VGF2"/>
    <s v="Estrela + Moda &amp; Casa + VGF2"/>
    <n v="15"/>
    <n v="15"/>
    <n v="15"/>
    <n v="15"/>
    <n v="15"/>
    <n v="58.1"/>
    <n v="58.1"/>
    <n v="58.1"/>
    <n v="58.1"/>
    <n v="58.1"/>
    <n v="0"/>
    <n v="0"/>
    <n v="0"/>
    <n v="0"/>
    <n v="0"/>
    <n v="93.491500000000002"/>
    <n v="93.491500000000002"/>
    <n v="93.491500000000002"/>
    <n v="93.491500000000002"/>
    <n v="93.491500000000002"/>
    <n v="0"/>
    <n v="0"/>
    <n v="0"/>
    <n v="0"/>
    <n v="0"/>
    <n v="0"/>
    <n v="100"/>
    <n v="100"/>
    <n v="100"/>
    <n v="100"/>
  </r>
  <r>
    <n v="2293109"/>
    <x v="1293"/>
    <n v="20220301"/>
    <m/>
    <s v="INNERWEAR"/>
    <x v="541"/>
    <s v="CAMISOLA NOITES DE VERAO"/>
    <n v="5573717"/>
    <x v="1292"/>
    <n v="1"/>
    <s v="IN-LINE (EXCL NR)"/>
    <s v="CROSS-OUT"/>
    <n v="0.5978"/>
    <m/>
    <n v="17.978999999999999"/>
    <m/>
    <m/>
    <n v="69.989999999999995"/>
    <n v="99.99"/>
    <n v="53"/>
    <n v="53"/>
    <n v="111"/>
    <s v="WORK IN PROGRESS"/>
    <n v="134942745"/>
    <s v="NO INCENTIVE"/>
    <s v="N"/>
    <s v="N"/>
    <s v="N"/>
    <s v="N"/>
    <x v="0"/>
    <n v="134942747"/>
    <n v="28"/>
    <n v="42"/>
    <n v="20230306"/>
    <s v="CUSTOMER"/>
    <n v="15"/>
    <s v="Y"/>
    <s v="Tech rep lvl + Moda &amp; Casa + VGF2"/>
    <s v="FULL PAYMENT"/>
    <m/>
    <n v="2217.5212000000001"/>
    <n v="1264.6342"/>
    <n v="63.48"/>
    <m/>
    <s v="NIGHTGOWN"/>
    <s v="SLEEPWEAR"/>
    <s v="SLEEP LOUNGEWEAR"/>
    <s v="FEMALE"/>
    <s v="BODY ILLUSIONS FRANCHISE"/>
    <s v="BODY ILLUSIONS"/>
    <n v="1"/>
    <n v="50"/>
    <n v="50"/>
    <s v="N"/>
    <s v="N"/>
    <n v="46361"/>
    <m/>
    <s v="N"/>
    <m/>
    <m/>
    <m/>
    <m/>
    <m/>
    <m/>
    <m/>
    <m/>
    <s v="N"/>
    <n v="68926258"/>
    <s v="Revista Digital F&amp;H"/>
    <m/>
    <x v="0"/>
    <m/>
    <n v="110"/>
    <s v="FASHION - REVISTA DIGITAL 3 - INNER 2"/>
    <s v="N"/>
    <m/>
    <m/>
    <s v="N"/>
    <n v="20230306"/>
    <m/>
    <n v="134942745"/>
    <s v="MIXED"/>
    <s v="Tech rep lvl"/>
    <s v="Moda &amp; Casa"/>
    <n v="1"/>
    <m/>
    <n v="0"/>
    <n v="0"/>
    <n v="100"/>
    <n v="134942746"/>
    <n v="999"/>
    <n v="3"/>
    <x v="0"/>
    <x v="0"/>
    <n v="0.5978"/>
    <n v="0.5978"/>
    <n v="0.5978"/>
    <n v="0.5978"/>
    <n v="0.5978"/>
    <n v="69.989999999999995"/>
    <n v="69.989999999999995"/>
    <n v="69.989999999999995"/>
    <n v="69.989999999999995"/>
    <n v="69.989999999999995"/>
    <s v="Brasil + Moda &amp; Casa + VGF2"/>
    <s v="Bronze + Moda &amp; Casa + VGF2"/>
    <s v="Prata + Moda &amp; Casa + VGF2"/>
    <s v="Ouro + Moda &amp; Casa + VGF2"/>
    <s v="Estrela + Moda &amp; Casa + VGF2"/>
    <n v="15"/>
    <n v="15"/>
    <n v="15"/>
    <n v="15"/>
    <n v="15"/>
    <n v="42.19"/>
    <n v="42.19"/>
    <n v="42.19"/>
    <n v="42.19"/>
    <n v="42.19"/>
    <n v="0"/>
    <n v="0"/>
    <n v="0"/>
    <n v="0"/>
    <n v="0"/>
    <n v="59.491500000000002"/>
    <n v="59.491500000000002"/>
    <n v="59.491500000000002"/>
    <n v="59.491500000000002"/>
    <n v="59.491500000000002"/>
    <n v="0"/>
    <n v="0"/>
    <n v="0"/>
    <n v="0"/>
    <n v="0"/>
    <n v="0"/>
    <n v="100"/>
    <n v="100"/>
    <n v="100"/>
    <n v="100"/>
  </r>
  <r>
    <n v="2293110"/>
    <x v="1294"/>
    <n v="20220301"/>
    <m/>
    <s v="INNERWEAR"/>
    <x v="541"/>
    <s v="CAMISOLA NOITES DE VERAO"/>
    <n v="5573717"/>
    <x v="1293"/>
    <n v="1"/>
    <s v="IN-LINE (EXCL NR)"/>
    <s v="CROSS-OUT"/>
    <n v="0.5978"/>
    <m/>
    <n v="17.978999999999999"/>
    <m/>
    <m/>
    <n v="69.989999999999995"/>
    <n v="99.99"/>
    <n v="29"/>
    <n v="29"/>
    <n v="111"/>
    <s v="WORK IN PROGRESS"/>
    <n v="134942745"/>
    <s v="NO INCENTIVE"/>
    <s v="N"/>
    <s v="N"/>
    <s v="N"/>
    <s v="N"/>
    <x v="0"/>
    <n v="134942748"/>
    <n v="28"/>
    <n v="42"/>
    <n v="20230306"/>
    <s v="CUSTOMER"/>
    <n v="15"/>
    <s v="Y"/>
    <s v="Tech rep lvl + Moda &amp; Casa + VGF2"/>
    <s v="FULL PAYMENT"/>
    <m/>
    <n v="1213.3606"/>
    <n v="691.96960000000001"/>
    <n v="63.48"/>
    <m/>
    <s v="NIGHTGOWN"/>
    <s v="SLEEPWEAR"/>
    <s v="SLEEP LOUNGEWEAR"/>
    <s v="FEMALE"/>
    <s v="BODY ILLUSIONS FRANCHISE"/>
    <s v="BODY ILLUSIONS"/>
    <n v="1"/>
    <n v="50"/>
    <n v="50"/>
    <s v="N"/>
    <s v="N"/>
    <n v="46362"/>
    <m/>
    <s v="N"/>
    <m/>
    <m/>
    <m/>
    <m/>
    <m/>
    <m/>
    <m/>
    <m/>
    <s v="N"/>
    <n v="68926258"/>
    <s v="Revista Digital F&amp;H"/>
    <m/>
    <x v="0"/>
    <m/>
    <n v="110"/>
    <s v="FASHION - REVISTA DIGITAL 3 - INNER 2"/>
    <s v="N"/>
    <m/>
    <m/>
    <s v="N"/>
    <n v="20230306"/>
    <m/>
    <n v="134942745"/>
    <s v="MIXED"/>
    <s v="Tech rep lvl"/>
    <s v="Moda &amp; Casa"/>
    <n v="1"/>
    <m/>
    <n v="0"/>
    <n v="0"/>
    <n v="100"/>
    <n v="134942746"/>
    <n v="999"/>
    <n v="3"/>
    <x v="0"/>
    <x v="0"/>
    <n v="0.5978"/>
    <n v="0.5978"/>
    <n v="0.5978"/>
    <n v="0.5978"/>
    <n v="0.5978"/>
    <n v="69.989999999999995"/>
    <n v="69.989999999999995"/>
    <n v="69.989999999999995"/>
    <n v="69.989999999999995"/>
    <n v="69.989999999999995"/>
    <s v="Brasil + Moda &amp; Casa + VGF2"/>
    <s v="Bronze + Moda &amp; Casa + VGF2"/>
    <s v="Prata + Moda &amp; Casa + VGF2"/>
    <s v="Ouro + Moda &amp; Casa + VGF2"/>
    <s v="Estrela + Moda &amp; Casa + VGF2"/>
    <n v="15"/>
    <n v="15"/>
    <n v="15"/>
    <n v="15"/>
    <n v="15"/>
    <n v="42.19"/>
    <n v="42.19"/>
    <n v="42.19"/>
    <n v="42.19"/>
    <n v="42.19"/>
    <n v="0"/>
    <n v="0"/>
    <n v="0"/>
    <n v="0"/>
    <n v="0"/>
    <n v="59.491500000000002"/>
    <n v="59.491500000000002"/>
    <n v="59.491500000000002"/>
    <n v="59.491500000000002"/>
    <n v="59.491500000000002"/>
    <n v="0"/>
    <n v="0"/>
    <n v="0"/>
    <n v="0"/>
    <n v="0"/>
    <n v="0"/>
    <n v="100"/>
    <n v="100"/>
    <n v="100"/>
    <n v="100"/>
  </r>
  <r>
    <n v="2293050"/>
    <x v="1295"/>
    <n v="20220301"/>
    <m/>
    <s v="INNERWEAR"/>
    <x v="542"/>
    <s v="BOXER NOITES DE VERAO"/>
    <n v="5573696"/>
    <x v="1294"/>
    <n v="1"/>
    <s v="IN-LINE (EXCL NR)"/>
    <s v="REGULAR PRICE"/>
    <n v="0.5978"/>
    <m/>
    <n v="13.308999999999999"/>
    <m/>
    <m/>
    <n v="69.989999999999995"/>
    <n v="69.989999999999995"/>
    <n v="20"/>
    <n v="20"/>
    <n v="110"/>
    <s v="WORK IN PROGRESS"/>
    <n v="134942764"/>
    <s v="NO INCENTIVE"/>
    <s v="N"/>
    <s v="N"/>
    <s v="N"/>
    <s v="N"/>
    <x v="0"/>
    <n v="134942767"/>
    <n v="28"/>
    <n v="42"/>
    <n v="20230306"/>
    <s v="CUSTOMER"/>
    <n v="15"/>
    <s v="Y"/>
    <s v="Tech rep lvl + Moda &amp; Casa + VGF2"/>
    <s v="FULL PAYMENT"/>
    <m/>
    <n v="836.80039999999997"/>
    <n v="570.62040000000002"/>
    <n v="72.959999999999994"/>
    <m/>
    <s v="BODY SHAPER SHORT"/>
    <s v="SHAPEWEAR"/>
    <s v="INTIMATE APPAREL"/>
    <s v="FEMALE"/>
    <s v="BODY ILLUSIONS FRANCHISE"/>
    <s v="BODY ILLUSIONS"/>
    <n v="0"/>
    <n v="50"/>
    <n v="50"/>
    <s v="N"/>
    <s v="N"/>
    <n v="46353"/>
    <m/>
    <s v="N"/>
    <m/>
    <m/>
    <m/>
    <m/>
    <m/>
    <m/>
    <m/>
    <m/>
    <s v="N"/>
    <n v="68926258"/>
    <s v="Revista Digital F&amp;H"/>
    <m/>
    <x v="0"/>
    <m/>
    <n v="110"/>
    <s v="FASHION - REVISTA DIGITAL 3 - INNER 2"/>
    <s v="N"/>
    <m/>
    <m/>
    <s v="N"/>
    <n v="20230306"/>
    <m/>
    <n v="134942764"/>
    <s v="MIXED"/>
    <s v="Tech rep lvl"/>
    <s v="Moda &amp; Casa"/>
    <n v="1"/>
    <m/>
    <n v="0"/>
    <n v="0"/>
    <n v="100"/>
    <n v="134942765"/>
    <n v="999"/>
    <n v="3"/>
    <x v="0"/>
    <x v="0"/>
    <n v="0.5978"/>
    <n v="0.5978"/>
    <n v="0.5978"/>
    <n v="0.5978"/>
    <n v="0.5978"/>
    <n v="69.989999999999995"/>
    <n v="69.989999999999995"/>
    <n v="69.989999999999995"/>
    <n v="69.989999999999995"/>
    <n v="69.989999999999995"/>
    <s v="Brasil + Moda &amp; Casa + VGF2"/>
    <s v="Bronze + Moda &amp; Casa + VGF2"/>
    <s v="Prata + Moda &amp; Casa + VGF2"/>
    <s v="Ouro + Moda &amp; Casa + VGF2"/>
    <s v="Estrela + Moda &amp; Casa + VGF2"/>
    <n v="15"/>
    <n v="15"/>
    <n v="15"/>
    <n v="15"/>
    <n v="15"/>
    <n v="42.19"/>
    <n v="42.19"/>
    <n v="42.19"/>
    <n v="42.19"/>
    <n v="42.19"/>
    <n v="0"/>
    <n v="0"/>
    <n v="0"/>
    <n v="0"/>
    <n v="0"/>
    <n v="59.491500000000002"/>
    <n v="59.491500000000002"/>
    <n v="59.491500000000002"/>
    <n v="59.491500000000002"/>
    <n v="59.491500000000002"/>
    <n v="0"/>
    <n v="0"/>
    <n v="0"/>
    <n v="0"/>
    <n v="0"/>
    <n v="0"/>
    <n v="100"/>
    <n v="100"/>
    <n v="100"/>
    <n v="100"/>
  </r>
  <r>
    <n v="2293051"/>
    <x v="1296"/>
    <n v="20220301"/>
    <m/>
    <s v="INNERWEAR"/>
    <x v="542"/>
    <s v="BOXER NOITES DE VERAO"/>
    <n v="5573696"/>
    <x v="1295"/>
    <n v="1"/>
    <s v="IN-LINE (EXCL NR)"/>
    <s v="REGULAR PRICE"/>
    <n v="0.5978"/>
    <m/>
    <n v="13.308999999999999"/>
    <m/>
    <m/>
    <n v="69.989999999999995"/>
    <n v="69.989999999999995"/>
    <n v="26"/>
    <n v="26"/>
    <n v="110"/>
    <s v="WORK IN PROGRESS"/>
    <n v="134942764"/>
    <s v="NO INCENTIVE"/>
    <s v="N"/>
    <s v="N"/>
    <s v="N"/>
    <s v="N"/>
    <x v="0"/>
    <n v="134942766"/>
    <n v="28"/>
    <n v="42"/>
    <n v="20230306"/>
    <s v="CUSTOMER"/>
    <n v="15"/>
    <s v="Y"/>
    <s v="Tech rep lvl + Moda &amp; Casa + VGF2"/>
    <s v="FULL PAYMENT"/>
    <m/>
    <n v="1087.8406"/>
    <n v="741.8066"/>
    <n v="72.959999999999994"/>
    <m/>
    <s v="BODY SHAPER SHORT"/>
    <s v="SHAPEWEAR"/>
    <s v="INTIMATE APPAREL"/>
    <s v="FEMALE"/>
    <s v="BODY ILLUSIONS FRANCHISE"/>
    <s v="BODY ILLUSIONS"/>
    <n v="0"/>
    <n v="50"/>
    <n v="50"/>
    <s v="N"/>
    <s v="N"/>
    <n v="46354"/>
    <m/>
    <s v="N"/>
    <m/>
    <m/>
    <m/>
    <m/>
    <m/>
    <m/>
    <m/>
    <m/>
    <s v="N"/>
    <n v="68926258"/>
    <s v="Revista Digital F&amp;H"/>
    <m/>
    <x v="0"/>
    <m/>
    <n v="110"/>
    <s v="FASHION - REVISTA DIGITAL 3 - INNER 2"/>
    <s v="N"/>
    <m/>
    <m/>
    <s v="N"/>
    <n v="20230306"/>
    <m/>
    <n v="134942764"/>
    <s v="MIXED"/>
    <s v="Tech rep lvl"/>
    <s v="Moda &amp; Casa"/>
    <n v="1"/>
    <m/>
    <n v="0"/>
    <n v="0"/>
    <n v="100"/>
    <n v="134942765"/>
    <n v="999"/>
    <n v="3"/>
    <x v="0"/>
    <x v="0"/>
    <n v="0.5978"/>
    <n v="0.5978"/>
    <n v="0.5978"/>
    <n v="0.5978"/>
    <n v="0.5978"/>
    <n v="69.989999999999995"/>
    <n v="69.989999999999995"/>
    <n v="69.989999999999995"/>
    <n v="69.989999999999995"/>
    <n v="69.989999999999995"/>
    <s v="Brasil + Moda &amp; Casa + VGF2"/>
    <s v="Bronze + Moda &amp; Casa + VGF2"/>
    <s v="Prata + Moda &amp; Casa + VGF2"/>
    <s v="Ouro + Moda &amp; Casa + VGF2"/>
    <s v="Estrela + Moda &amp; Casa + VGF2"/>
    <n v="15"/>
    <n v="15"/>
    <n v="15"/>
    <n v="15"/>
    <n v="15"/>
    <n v="42.19"/>
    <n v="42.19"/>
    <n v="42.19"/>
    <n v="42.19"/>
    <n v="42.19"/>
    <n v="0"/>
    <n v="0"/>
    <n v="0"/>
    <n v="0"/>
    <n v="0"/>
    <n v="59.491500000000002"/>
    <n v="59.491500000000002"/>
    <n v="59.491500000000002"/>
    <n v="59.491500000000002"/>
    <n v="59.491500000000002"/>
    <n v="0"/>
    <n v="0"/>
    <n v="0"/>
    <n v="0"/>
    <n v="0"/>
    <n v="0"/>
    <n v="100"/>
    <n v="100"/>
    <n v="100"/>
    <n v="100"/>
  </r>
  <r>
    <n v="2293044"/>
    <x v="1297"/>
    <n v="20220301"/>
    <m/>
    <s v="INNERWEAR"/>
    <x v="543"/>
    <s v="BERMUDA S. ALTA NOITES DE VERAO"/>
    <n v="5573694"/>
    <x v="1296"/>
    <n v="1"/>
    <s v="IN-LINE (EXCL NR)"/>
    <s v="CROSS-OUT"/>
    <n v="0.5978"/>
    <m/>
    <n v="18.033999999999999"/>
    <m/>
    <m/>
    <n v="79.989999999999995"/>
    <n v="99.99"/>
    <n v="14"/>
    <n v="14"/>
    <n v="110"/>
    <s v="WORK IN PROGRESS"/>
    <n v="134942783"/>
    <s v="NO INCENTIVE"/>
    <s v="N"/>
    <s v="N"/>
    <s v="N"/>
    <s v="N"/>
    <x v="0"/>
    <n v="134942785"/>
    <n v="28"/>
    <n v="42"/>
    <n v="20230306"/>
    <s v="CUSTOMER"/>
    <n v="15"/>
    <s v="Y"/>
    <s v="Tech rep lvl + Moda &amp; Casa + VGF2"/>
    <s v="FULL PAYMENT"/>
    <m/>
    <n v="669.45230000000004"/>
    <n v="416.97629999999998"/>
    <n v="67.94"/>
    <m/>
    <s v="BODY SHAPER SHORT"/>
    <s v="SHAPEWEAR"/>
    <s v="INTIMATE APPAREL"/>
    <s v="FEMALE"/>
    <s v="BODY ILLUSIONS FRANCHISE"/>
    <s v="BODY ILLUSIONS"/>
    <n v="0"/>
    <n v="50"/>
    <n v="50"/>
    <s v="N"/>
    <s v="N"/>
    <n v="46351"/>
    <m/>
    <s v="N"/>
    <m/>
    <m/>
    <m/>
    <m/>
    <m/>
    <m/>
    <m/>
    <m/>
    <s v="N"/>
    <n v="68926258"/>
    <s v="Revista Digital F&amp;H"/>
    <m/>
    <x v="0"/>
    <m/>
    <n v="110"/>
    <s v="FASHION - REVISTA DIGITAL 3 - INNER 2"/>
    <s v="N"/>
    <m/>
    <m/>
    <s v="N"/>
    <n v="20230306"/>
    <m/>
    <n v="134942783"/>
    <s v="MIXED"/>
    <s v="Tech rep lvl"/>
    <s v="Moda &amp; Casa"/>
    <n v="1"/>
    <m/>
    <n v="0"/>
    <n v="0"/>
    <n v="100"/>
    <n v="134942784"/>
    <n v="999"/>
    <n v="3"/>
    <x v="0"/>
    <x v="0"/>
    <n v="0.5978"/>
    <n v="0.5978"/>
    <n v="0.5978"/>
    <n v="0.5978"/>
    <n v="0.5978"/>
    <n v="79.989999999999995"/>
    <n v="79.989999999999995"/>
    <n v="79.989999999999995"/>
    <n v="79.989999999999995"/>
    <n v="79.989999999999995"/>
    <s v="Brasil + Moda &amp; Casa + VGF2"/>
    <s v="Bronze + Moda &amp; Casa + VGF2"/>
    <s v="Prata + Moda &amp; Casa + VGF2"/>
    <s v="Ouro + Moda &amp; Casa + VGF2"/>
    <s v="Estrela + Moda &amp; Casa + VGF2"/>
    <n v="15"/>
    <n v="15"/>
    <n v="15"/>
    <n v="15"/>
    <n v="15"/>
    <n v="42.19"/>
    <n v="42.19"/>
    <n v="42.19"/>
    <n v="42.19"/>
    <n v="42.19"/>
    <n v="0"/>
    <n v="0"/>
    <n v="0"/>
    <n v="0"/>
    <n v="0"/>
    <n v="67.991500000000002"/>
    <n v="67.991500000000002"/>
    <n v="67.991500000000002"/>
    <n v="67.991500000000002"/>
    <n v="67.991500000000002"/>
    <n v="0"/>
    <n v="0"/>
    <n v="0"/>
    <n v="0"/>
    <n v="0"/>
    <n v="0"/>
    <n v="100"/>
    <n v="100"/>
    <n v="100"/>
    <n v="100"/>
  </r>
  <r>
    <n v="2293045"/>
    <x v="1298"/>
    <n v="20220301"/>
    <m/>
    <s v="INNERWEAR"/>
    <x v="543"/>
    <s v="BERMUDA S. ALTA NOITES DE VERAO"/>
    <n v="5573694"/>
    <x v="1297"/>
    <n v="1"/>
    <s v="IN-LINE (EXCL NR)"/>
    <s v="CROSS-OUT"/>
    <n v="0.5978"/>
    <m/>
    <n v="18.033999999999999"/>
    <m/>
    <m/>
    <n v="79.989999999999995"/>
    <n v="99.99"/>
    <n v="32"/>
    <n v="32"/>
    <n v="110"/>
    <s v="WORK IN PROGRESS"/>
    <n v="134942783"/>
    <s v="NO INCENTIVE"/>
    <s v="N"/>
    <s v="N"/>
    <s v="N"/>
    <s v="N"/>
    <x v="0"/>
    <n v="134942786"/>
    <n v="28"/>
    <n v="42"/>
    <n v="20230306"/>
    <s v="CUSTOMER"/>
    <n v="15"/>
    <s v="Y"/>
    <s v="Tech rep lvl + Moda &amp; Casa + VGF2"/>
    <s v="FULL PAYMENT"/>
    <m/>
    <n v="1530.1767"/>
    <n v="953.08870000000002"/>
    <n v="67.94"/>
    <m/>
    <s v="BODY SHAPER SHORT"/>
    <s v="SHAPEWEAR"/>
    <s v="INTIMATE APPAREL"/>
    <s v="FEMALE"/>
    <s v="BODY ILLUSIONS FRANCHISE"/>
    <s v="BODY ILLUSIONS"/>
    <n v="0"/>
    <n v="50"/>
    <n v="50"/>
    <s v="N"/>
    <s v="N"/>
    <n v="46352"/>
    <m/>
    <s v="N"/>
    <m/>
    <m/>
    <m/>
    <m/>
    <m/>
    <m/>
    <m/>
    <m/>
    <s v="N"/>
    <n v="68926258"/>
    <s v="Revista Digital F&amp;H"/>
    <m/>
    <x v="0"/>
    <m/>
    <n v="110"/>
    <s v="FASHION - REVISTA DIGITAL 3 - INNER 2"/>
    <s v="N"/>
    <m/>
    <m/>
    <s v="N"/>
    <n v="20230306"/>
    <m/>
    <n v="134942783"/>
    <s v="MIXED"/>
    <s v="Tech rep lvl"/>
    <s v="Moda &amp; Casa"/>
    <n v="1"/>
    <m/>
    <n v="0"/>
    <n v="0"/>
    <n v="100"/>
    <n v="134942784"/>
    <n v="999"/>
    <n v="3"/>
    <x v="0"/>
    <x v="0"/>
    <n v="0.5978"/>
    <n v="0.5978"/>
    <n v="0.5978"/>
    <n v="0.5978"/>
    <n v="0.5978"/>
    <n v="79.989999999999995"/>
    <n v="79.989999999999995"/>
    <n v="79.989999999999995"/>
    <n v="79.989999999999995"/>
    <n v="79.989999999999995"/>
    <s v="Brasil + Moda &amp; Casa + VGF2"/>
    <s v="Bronze + Moda &amp; Casa + VGF2"/>
    <s v="Prata + Moda &amp; Casa + VGF2"/>
    <s v="Ouro + Moda &amp; Casa + VGF2"/>
    <s v="Estrela + Moda &amp; Casa + VGF2"/>
    <n v="15"/>
    <n v="15"/>
    <n v="15"/>
    <n v="15"/>
    <n v="15"/>
    <n v="42.19"/>
    <n v="42.19"/>
    <n v="42.19"/>
    <n v="42.19"/>
    <n v="42.19"/>
    <n v="0"/>
    <n v="0"/>
    <n v="0"/>
    <n v="0"/>
    <n v="0"/>
    <n v="67.991500000000002"/>
    <n v="67.991500000000002"/>
    <n v="67.991500000000002"/>
    <n v="67.991500000000002"/>
    <n v="67.991500000000002"/>
    <n v="0"/>
    <n v="0"/>
    <n v="0"/>
    <n v="0"/>
    <n v="0"/>
    <n v="0"/>
    <n v="100"/>
    <n v="100"/>
    <n v="100"/>
    <n v="100"/>
  </r>
  <r>
    <n v="2295532"/>
    <x v="262"/>
    <n v="20220301"/>
    <m/>
    <s v="INNERWEAR"/>
    <x v="135"/>
    <s v="BODY NOITES DE VERAO"/>
    <n v="5578844"/>
    <x v="262"/>
    <n v="1"/>
    <s v="IN-LINE (EXCL NR)"/>
    <s v="CROSS-OUT"/>
    <n v="0.5978"/>
    <m/>
    <n v="26.774999999999999"/>
    <m/>
    <m/>
    <n v="79.989999999999995"/>
    <n v="139.99"/>
    <n v="1"/>
    <n v="1"/>
    <n v="111"/>
    <s v="WORK IN PROGRESS"/>
    <n v="134942802"/>
    <s v="NO INCENTIVE"/>
    <s v="N"/>
    <s v="N"/>
    <s v="N"/>
    <s v="N"/>
    <x v="0"/>
    <n v="134942804"/>
    <n v="28"/>
    <n v="42"/>
    <n v="20230306"/>
    <s v="CUSTOMER"/>
    <n v="15"/>
    <s v="Y"/>
    <s v="Tech rep lvl + Moda &amp; Casa + VGF2"/>
    <s v="FULL PAYMENT"/>
    <m/>
    <n v="47.817999999999998"/>
    <n v="21.042999999999999"/>
    <n v="52.41"/>
    <m/>
    <s v="BODY SHAPER"/>
    <s v="SHAPEWEAR"/>
    <s v="INTIMATE APPAREL"/>
    <s v="FEMALE"/>
    <s v="AVON"/>
    <s v="AVON"/>
    <n v="1"/>
    <n v="50"/>
    <n v="50"/>
    <s v="N"/>
    <s v="N"/>
    <n v="46810"/>
    <m/>
    <s v="N"/>
    <m/>
    <m/>
    <m/>
    <m/>
    <m/>
    <m/>
    <m/>
    <m/>
    <s v="N"/>
    <n v="68926258"/>
    <s v="Revista Digital F&amp;H"/>
    <m/>
    <x v="0"/>
    <m/>
    <n v="110"/>
    <s v="FASHION - REVISTA DIGITAL 3 - INNER 2"/>
    <s v="N"/>
    <m/>
    <m/>
    <s v="N"/>
    <n v="20230306"/>
    <m/>
    <n v="134942802"/>
    <s v="MIXED"/>
    <s v="Tech rep lvl"/>
    <s v="Moda &amp; Casa"/>
    <n v="1"/>
    <m/>
    <n v="0"/>
    <n v="0"/>
    <n v="100"/>
    <n v="134942803"/>
    <n v="999"/>
    <n v="3"/>
    <x v="0"/>
    <x v="0"/>
    <n v="0.5978"/>
    <n v="0.5978"/>
    <n v="0.5978"/>
    <n v="0.5978"/>
    <n v="0.5978"/>
    <n v="79.989999999999995"/>
    <n v="79.989999999999995"/>
    <n v="79.989999999999995"/>
    <n v="79.989999999999995"/>
    <n v="79.989999999999995"/>
    <s v="Brasil + Moda &amp; Casa + VGF2"/>
    <s v="Bronze + Moda &amp; Casa + VGF2"/>
    <s v="Prata + Moda &amp; Casa + VGF2"/>
    <s v="Ouro + Moda &amp; Casa + VGF2"/>
    <s v="Estrela + Moda &amp; Casa + VGF2"/>
    <n v="15"/>
    <n v="15"/>
    <n v="15"/>
    <n v="15"/>
    <n v="15"/>
    <n v="42.19"/>
    <n v="42.19"/>
    <n v="42.19"/>
    <n v="42.19"/>
    <n v="42.19"/>
    <n v="0"/>
    <n v="0"/>
    <n v="0"/>
    <n v="0"/>
    <n v="0"/>
    <n v="67.991500000000002"/>
    <n v="67.991500000000002"/>
    <n v="67.991500000000002"/>
    <n v="67.991500000000002"/>
    <n v="67.991500000000002"/>
    <n v="0"/>
    <n v="0"/>
    <n v="0"/>
    <n v="0"/>
    <n v="0"/>
    <n v="0"/>
    <n v="100"/>
    <n v="100"/>
    <n v="100"/>
    <n v="100"/>
  </r>
  <r>
    <n v="2295534"/>
    <x v="263"/>
    <n v="20220301"/>
    <m/>
    <s v="INNERWEAR"/>
    <x v="135"/>
    <s v="BODY NOITES DE VERAO"/>
    <n v="5578844"/>
    <x v="263"/>
    <n v="1"/>
    <s v="IN-LINE (EXCL NR)"/>
    <s v="CROSS-OUT"/>
    <n v="0.5978"/>
    <m/>
    <n v="26.774999999999999"/>
    <m/>
    <m/>
    <n v="79.989999999999995"/>
    <n v="139.99"/>
    <n v="1"/>
    <n v="1"/>
    <n v="111"/>
    <s v="WORK IN PROGRESS"/>
    <n v="134942802"/>
    <s v="NO INCENTIVE"/>
    <s v="N"/>
    <s v="N"/>
    <s v="N"/>
    <s v="N"/>
    <x v="0"/>
    <n v="134942805"/>
    <n v="28"/>
    <n v="42"/>
    <n v="20230306"/>
    <s v="CUSTOMER"/>
    <n v="15"/>
    <s v="Y"/>
    <s v="Tech rep lvl + Moda &amp; Casa + VGF2"/>
    <s v="FULL PAYMENT"/>
    <m/>
    <n v="47.817999999999998"/>
    <n v="21.042999999999999"/>
    <n v="52.41"/>
    <m/>
    <s v="BODY SHAPER"/>
    <s v="SHAPEWEAR"/>
    <s v="INTIMATE APPAREL"/>
    <s v="FEMALE"/>
    <s v="AVON"/>
    <s v="AVON"/>
    <n v="1"/>
    <n v="50"/>
    <n v="50"/>
    <s v="N"/>
    <s v="N"/>
    <n v="46985"/>
    <m/>
    <s v="N"/>
    <m/>
    <m/>
    <m/>
    <m/>
    <m/>
    <m/>
    <m/>
    <m/>
    <s v="N"/>
    <n v="68926258"/>
    <s v="Revista Digital F&amp;H"/>
    <m/>
    <x v="0"/>
    <m/>
    <n v="110"/>
    <s v="FASHION - REVISTA DIGITAL 3 - INNER 2"/>
    <s v="N"/>
    <m/>
    <m/>
    <s v="N"/>
    <n v="20230306"/>
    <m/>
    <n v="134942802"/>
    <s v="MIXED"/>
    <s v="Tech rep lvl"/>
    <s v="Moda &amp; Casa"/>
    <n v="1"/>
    <m/>
    <n v="0"/>
    <n v="0"/>
    <n v="100"/>
    <n v="134942803"/>
    <n v="999"/>
    <n v="3"/>
    <x v="0"/>
    <x v="0"/>
    <n v="0.5978"/>
    <n v="0.5978"/>
    <n v="0.5978"/>
    <n v="0.5978"/>
    <n v="0.5978"/>
    <n v="79.989999999999995"/>
    <n v="79.989999999999995"/>
    <n v="79.989999999999995"/>
    <n v="79.989999999999995"/>
    <n v="79.989999999999995"/>
    <s v="Brasil + Moda &amp; Casa + VGF2"/>
    <s v="Bronze + Moda &amp; Casa + VGF2"/>
    <s v="Prata + Moda &amp; Casa + VGF2"/>
    <s v="Ouro + Moda &amp; Casa + VGF2"/>
    <s v="Estrela + Moda &amp; Casa + VGF2"/>
    <n v="15"/>
    <n v="15"/>
    <n v="15"/>
    <n v="15"/>
    <n v="15"/>
    <n v="42.19"/>
    <n v="42.19"/>
    <n v="42.19"/>
    <n v="42.19"/>
    <n v="42.19"/>
    <n v="0"/>
    <n v="0"/>
    <n v="0"/>
    <n v="0"/>
    <n v="0"/>
    <n v="67.991500000000002"/>
    <n v="67.991500000000002"/>
    <n v="67.991500000000002"/>
    <n v="67.991500000000002"/>
    <n v="67.991500000000002"/>
    <n v="0"/>
    <n v="0"/>
    <n v="0"/>
    <n v="0"/>
    <n v="0"/>
    <n v="0"/>
    <n v="100"/>
    <n v="100"/>
    <n v="100"/>
    <n v="100"/>
  </r>
  <r>
    <n v="2295749"/>
    <x v="1299"/>
    <n v="20220306"/>
    <m/>
    <s v="INNERWEAR"/>
    <x v="544"/>
    <s v="SUTIA"/>
    <n v="5579206"/>
    <x v="1298"/>
    <n v="1"/>
    <s v="EXCESS"/>
    <s v="REPRESENTATIVE OFFER"/>
    <n v="0.70330000000000004"/>
    <m/>
    <n v="9.9380000000000006"/>
    <m/>
    <m/>
    <n v="31.99"/>
    <n v="59.99"/>
    <n v="27"/>
    <n v="27"/>
    <n v="3"/>
    <s v="WORK IN PROGRESS"/>
    <n v="134943194"/>
    <s v="NO INCENTIVE"/>
    <s v="N"/>
    <s v="N"/>
    <s v="N"/>
    <s v="N"/>
    <x v="2"/>
    <n v="134943198"/>
    <n v="28"/>
    <n v="43"/>
    <n v="20230306"/>
    <s v="EXCLUSIVE OFFER"/>
    <n v="15"/>
    <s v="Y"/>
    <s v="Tech rep lvl + Moda &amp; Casa + VGF2"/>
    <s v="FULL PAYMENT"/>
    <m/>
    <n v="607.46130000000005"/>
    <n v="339.13529999999997"/>
    <n v="76.45"/>
    <m/>
    <s v="BRAS VERSATILE-MULTIWAYS"/>
    <s v="BRAS"/>
    <s v="INTIMATE APPAREL"/>
    <s v="FEMALE"/>
    <s v="AVON"/>
    <s v="AVON"/>
    <n v="1"/>
    <n v="100"/>
    <s v="33.33"/>
    <s v="N"/>
    <s v="N"/>
    <n v="80602"/>
    <m/>
    <s v="N"/>
    <m/>
    <m/>
    <m/>
    <m/>
    <m/>
    <m/>
    <m/>
    <m/>
    <s v="N"/>
    <n v="60853013"/>
    <s v="Loja de Ofertas"/>
    <m/>
    <x v="0"/>
    <m/>
    <n v="2"/>
    <s v="F&amp;H"/>
    <s v="N"/>
    <m/>
    <m/>
    <s v="N"/>
    <n v="20230306"/>
    <m/>
    <n v="134943194"/>
    <s v="MIXED"/>
    <s v="Tech rep lvl"/>
    <s v="Moda &amp; Casa"/>
    <n v="1"/>
    <m/>
    <n v="0"/>
    <n v="0"/>
    <n v="100"/>
    <n v="134943195"/>
    <n v="999"/>
    <n v="3"/>
    <x v="0"/>
    <x v="0"/>
    <n v="0.70330000000000004"/>
    <n v="0.70330000000000004"/>
    <n v="0.70330000000000004"/>
    <n v="0.70330000000000004"/>
    <n v="0.70330000000000004"/>
    <n v="31.99"/>
    <n v="31.99"/>
    <n v="31.99"/>
    <n v="31.99"/>
    <n v="31.99"/>
    <s v="Brasil + Moda &amp; Casa + VGF2"/>
    <s v="Bronze + Moda &amp; Casa + VGF2"/>
    <s v="Prata + Moda &amp; Casa + VGF2"/>
    <s v="Ouro + Moda &amp; Casa + VGF2"/>
    <s v="Estrela + Moda &amp; Casa + VGF2"/>
    <n v="15"/>
    <n v="15"/>
    <n v="15"/>
    <n v="15"/>
    <n v="15"/>
    <n v="42.19"/>
    <n v="42.19"/>
    <n v="42.19"/>
    <n v="42.19"/>
    <n v="42.19"/>
    <n v="0"/>
    <n v="0"/>
    <n v="0"/>
    <n v="0"/>
    <n v="0"/>
    <n v="31.99"/>
    <n v="31.99"/>
    <n v="31.99"/>
    <n v="31.99"/>
    <n v="31.99"/>
    <n v="28"/>
    <n v="28"/>
    <n v="28"/>
    <n v="28"/>
    <n v="28"/>
    <n v="46"/>
    <n v="53"/>
    <n v="53"/>
    <n v="53"/>
    <n v="53"/>
  </r>
  <r>
    <n v="2295750"/>
    <x v="1300"/>
    <n v="20220306"/>
    <m/>
    <s v="INNERWEAR"/>
    <x v="544"/>
    <s v="SUTIA"/>
    <n v="5579206"/>
    <x v="1299"/>
    <n v="1"/>
    <s v="EXCESS"/>
    <s v="REPRESENTATIVE OFFER"/>
    <n v="0.70330000000000004"/>
    <m/>
    <n v="9.9380000000000006"/>
    <m/>
    <m/>
    <n v="31.99"/>
    <n v="59.99"/>
    <n v="19"/>
    <n v="19"/>
    <n v="3"/>
    <s v="WORK IN PROGRESS"/>
    <n v="134943194"/>
    <s v="NO INCENTIVE"/>
    <s v="N"/>
    <s v="N"/>
    <s v="N"/>
    <s v="N"/>
    <x v="2"/>
    <n v="134943196"/>
    <n v="28"/>
    <n v="43"/>
    <n v="20230306"/>
    <s v="EXCLUSIVE OFFER"/>
    <n v="15"/>
    <s v="Y"/>
    <s v="Tech rep lvl + Moda &amp; Casa + VGF2"/>
    <s v="FULL PAYMENT"/>
    <m/>
    <n v="427.47280000000001"/>
    <n v="238.6508"/>
    <n v="76.45"/>
    <m/>
    <s v="BRAS VERSATILE-MULTIWAYS"/>
    <s v="BRAS"/>
    <s v="INTIMATE APPAREL"/>
    <s v="FEMALE"/>
    <s v="AVON"/>
    <s v="AVON"/>
    <n v="1"/>
    <n v="100"/>
    <s v="33.33"/>
    <s v="N"/>
    <s v="N"/>
    <n v="80603"/>
    <m/>
    <s v="N"/>
    <m/>
    <m/>
    <m/>
    <m/>
    <m/>
    <m/>
    <m/>
    <m/>
    <s v="N"/>
    <n v="60853013"/>
    <s v="Loja de Ofertas"/>
    <m/>
    <x v="0"/>
    <m/>
    <n v="2"/>
    <s v="F&amp;H"/>
    <s v="N"/>
    <m/>
    <m/>
    <s v="N"/>
    <n v="20230306"/>
    <m/>
    <n v="134943194"/>
    <s v="MIXED"/>
    <s v="Tech rep lvl"/>
    <s v="Moda &amp; Casa"/>
    <n v="1"/>
    <m/>
    <n v="0"/>
    <n v="0"/>
    <n v="100"/>
    <n v="134943195"/>
    <n v="999"/>
    <n v="3"/>
    <x v="0"/>
    <x v="0"/>
    <n v="0.70330000000000004"/>
    <n v="0.70330000000000004"/>
    <n v="0.70330000000000004"/>
    <n v="0.70330000000000004"/>
    <n v="0.70330000000000004"/>
    <n v="31.99"/>
    <n v="31.99"/>
    <n v="31.99"/>
    <n v="31.99"/>
    <n v="31.99"/>
    <s v="Brasil + Moda &amp; Casa + VGF2"/>
    <s v="Bronze + Moda &amp; Casa + VGF2"/>
    <s v="Prata + Moda &amp; Casa + VGF2"/>
    <s v="Ouro + Moda &amp; Casa + VGF2"/>
    <s v="Estrela + Moda &amp; Casa + VGF2"/>
    <n v="15"/>
    <n v="15"/>
    <n v="15"/>
    <n v="15"/>
    <n v="15"/>
    <n v="42.19"/>
    <n v="42.19"/>
    <n v="42.19"/>
    <n v="42.19"/>
    <n v="42.19"/>
    <n v="0"/>
    <n v="0"/>
    <n v="0"/>
    <n v="0"/>
    <n v="0"/>
    <n v="31.99"/>
    <n v="31.99"/>
    <n v="31.99"/>
    <n v="31.99"/>
    <n v="31.99"/>
    <n v="28"/>
    <n v="28"/>
    <n v="28"/>
    <n v="28"/>
    <n v="28"/>
    <n v="46"/>
    <n v="53"/>
    <n v="53"/>
    <n v="53"/>
    <n v="53"/>
  </r>
  <r>
    <n v="2295751"/>
    <x v="1301"/>
    <n v="20220306"/>
    <m/>
    <s v="INNERWEAR"/>
    <x v="544"/>
    <s v="SUTIA"/>
    <n v="5579206"/>
    <x v="1300"/>
    <n v="1"/>
    <s v="EXCESS"/>
    <s v="REPRESENTATIVE OFFER"/>
    <n v="0.70330000000000004"/>
    <m/>
    <n v="9.9380000000000006"/>
    <m/>
    <m/>
    <n v="31.99"/>
    <n v="59.99"/>
    <n v="22"/>
    <n v="22"/>
    <n v="3"/>
    <s v="WORK IN PROGRESS"/>
    <n v="134943194"/>
    <s v="NO INCENTIVE"/>
    <s v="N"/>
    <s v="N"/>
    <s v="N"/>
    <s v="N"/>
    <x v="2"/>
    <n v="134943197"/>
    <n v="28"/>
    <n v="43"/>
    <n v="20230306"/>
    <s v="EXCLUSIVE OFFER"/>
    <n v="15"/>
    <s v="Y"/>
    <s v="Tech rep lvl + Moda &amp; Casa + VGF2"/>
    <s v="FULL PAYMENT"/>
    <m/>
    <n v="494.96850000000001"/>
    <n v="276.33249999999998"/>
    <n v="76.45"/>
    <m/>
    <s v="BRAS VERSATILE-MULTIWAYS"/>
    <s v="BRAS"/>
    <s v="INTIMATE APPAREL"/>
    <s v="FEMALE"/>
    <s v="AVON"/>
    <s v="AVON"/>
    <n v="1"/>
    <n v="100"/>
    <s v="33.33"/>
    <s v="N"/>
    <s v="N"/>
    <n v="80611"/>
    <m/>
    <s v="N"/>
    <m/>
    <m/>
    <m/>
    <m/>
    <m/>
    <m/>
    <m/>
    <m/>
    <s v="N"/>
    <n v="60853013"/>
    <s v="Loja de Ofertas"/>
    <m/>
    <x v="0"/>
    <m/>
    <n v="2"/>
    <s v="F&amp;H"/>
    <s v="N"/>
    <m/>
    <m/>
    <s v="N"/>
    <n v="20230306"/>
    <m/>
    <n v="134943194"/>
    <s v="MIXED"/>
    <s v="Tech rep lvl"/>
    <s v="Moda &amp; Casa"/>
    <n v="1"/>
    <m/>
    <n v="0"/>
    <n v="0"/>
    <n v="100"/>
    <n v="134943195"/>
    <n v="999"/>
    <n v="3"/>
    <x v="0"/>
    <x v="0"/>
    <n v="0.70330000000000004"/>
    <n v="0.70330000000000004"/>
    <n v="0.70330000000000004"/>
    <n v="0.70330000000000004"/>
    <n v="0.70330000000000004"/>
    <n v="31.99"/>
    <n v="31.99"/>
    <n v="31.99"/>
    <n v="31.99"/>
    <n v="31.99"/>
    <s v="Brasil + Moda &amp; Casa + VGF2"/>
    <s v="Bronze + Moda &amp; Casa + VGF2"/>
    <s v="Prata + Moda &amp; Casa + VGF2"/>
    <s v="Ouro + Moda &amp; Casa + VGF2"/>
    <s v="Estrela + Moda &amp; Casa + VGF2"/>
    <n v="15"/>
    <n v="15"/>
    <n v="15"/>
    <n v="15"/>
    <n v="15"/>
    <n v="42.19"/>
    <n v="42.19"/>
    <n v="42.19"/>
    <n v="42.19"/>
    <n v="42.19"/>
    <n v="0"/>
    <n v="0"/>
    <n v="0"/>
    <n v="0"/>
    <n v="0"/>
    <n v="31.99"/>
    <n v="31.99"/>
    <n v="31.99"/>
    <n v="31.99"/>
    <n v="31.99"/>
    <n v="28"/>
    <n v="28"/>
    <n v="28"/>
    <n v="28"/>
    <n v="28"/>
    <n v="46"/>
    <n v="53"/>
    <n v="53"/>
    <n v="53"/>
    <n v="53"/>
  </r>
  <r>
    <n v="2301165"/>
    <x v="1302"/>
    <n v="20220307"/>
    <m/>
    <s v="INNERWEAR"/>
    <x v="544"/>
    <s v="CAMISOLA-ANIMAL"/>
    <n v="5579224"/>
    <x v="1301"/>
    <n v="1"/>
    <s v="EXCESS"/>
    <s v="REPRESENTATIVE OFFER"/>
    <n v="0.70330000000000004"/>
    <m/>
    <n v="18.215"/>
    <m/>
    <m/>
    <n v="63.99"/>
    <n v="99.99"/>
    <n v="47"/>
    <n v="47"/>
    <n v="3"/>
    <s v="WORK IN PROGRESS"/>
    <n v="134943194"/>
    <s v="NO INCENTIVE"/>
    <s v="N"/>
    <s v="N"/>
    <s v="N"/>
    <s v="N"/>
    <x v="2"/>
    <n v="134943247"/>
    <n v="28"/>
    <n v="43"/>
    <n v="20230306"/>
    <s v="EXCLUSIVE OFFER"/>
    <n v="15"/>
    <s v="Y"/>
    <s v="Tech rep lvl + Moda &amp; Casa + VGF2"/>
    <s v="FULL PAYMENT"/>
    <m/>
    <n v="2115.1958"/>
    <n v="1259.0907999999999"/>
    <n v="74.099999999999994"/>
    <m/>
    <s v="PAJAMA"/>
    <s v="SLEEPWEAR"/>
    <s v="SLEEP LOUNGEWEAR"/>
    <s v="FEMALE"/>
    <s v="AVON"/>
    <s v="AVON"/>
    <n v="1"/>
    <n v="100"/>
    <n v="50"/>
    <s v="N"/>
    <s v="N"/>
    <n v="80355"/>
    <m/>
    <s v="N"/>
    <m/>
    <m/>
    <m/>
    <m/>
    <m/>
    <m/>
    <m/>
    <m/>
    <s v="N"/>
    <n v="60853013"/>
    <s v="Loja de Ofertas"/>
    <m/>
    <x v="0"/>
    <m/>
    <n v="2"/>
    <s v="F&amp;H"/>
    <s v="N"/>
    <m/>
    <m/>
    <s v="N"/>
    <n v="20230306"/>
    <m/>
    <n v="134943194"/>
    <s v="MIXED"/>
    <s v="Tech rep lvl"/>
    <s v="Moda &amp; Casa"/>
    <n v="1"/>
    <m/>
    <n v="0"/>
    <n v="0"/>
    <n v="100"/>
    <n v="134943246"/>
    <n v="999"/>
    <n v="3"/>
    <x v="0"/>
    <x v="0"/>
    <n v="0.70330000000000004"/>
    <n v="0.70330000000000004"/>
    <n v="0.70330000000000004"/>
    <n v="0.70330000000000004"/>
    <n v="0.70330000000000004"/>
    <n v="63.99"/>
    <n v="63.99"/>
    <n v="63.99"/>
    <n v="63.99"/>
    <n v="63.99"/>
    <s v="Brasil + Moda &amp; Casa + VGF2"/>
    <s v="Bronze + Moda &amp; Casa + VGF2"/>
    <s v="Prata + Moda &amp; Casa + VGF2"/>
    <s v="Ouro + Moda &amp; Casa + VGF2"/>
    <s v="Estrela + Moda &amp; Casa + VGF2"/>
    <n v="15"/>
    <n v="15"/>
    <n v="15"/>
    <n v="15"/>
    <n v="15"/>
    <n v="42.19"/>
    <n v="42.19"/>
    <n v="42.19"/>
    <n v="42.19"/>
    <n v="42.19"/>
    <n v="0"/>
    <n v="0"/>
    <n v="0"/>
    <n v="0"/>
    <n v="0"/>
    <n v="63.99"/>
    <n v="63.99"/>
    <n v="63.99"/>
    <n v="63.99"/>
    <n v="63.99"/>
    <n v="36"/>
    <n v="36"/>
    <n v="36"/>
    <n v="36"/>
    <n v="36"/>
    <n v="36"/>
    <n v="63"/>
    <n v="63"/>
    <n v="63"/>
    <n v="63"/>
  </r>
  <r>
    <n v="2301166"/>
    <x v="1303"/>
    <n v="20220307"/>
    <m/>
    <s v="INNERWEAR"/>
    <x v="544"/>
    <s v="CAMISOLA-ANIMAL"/>
    <n v="5579224"/>
    <x v="1302"/>
    <n v="1"/>
    <s v="EXCESS"/>
    <s v="REPRESENTATIVE OFFER"/>
    <n v="0.70330000000000004"/>
    <m/>
    <n v="18.215"/>
    <m/>
    <m/>
    <n v="63.99"/>
    <n v="99.99"/>
    <n v="99"/>
    <n v="99"/>
    <n v="3"/>
    <s v="WORK IN PROGRESS"/>
    <n v="134943194"/>
    <s v="NO INCENTIVE"/>
    <s v="N"/>
    <s v="N"/>
    <s v="N"/>
    <s v="N"/>
    <x v="2"/>
    <n v="134943248"/>
    <n v="28"/>
    <n v="43"/>
    <n v="20230306"/>
    <s v="EXCLUSIVE OFFER"/>
    <n v="15"/>
    <s v="Y"/>
    <s v="Tech rep lvl + Moda &amp; Casa + VGF2"/>
    <s v="FULL PAYMENT"/>
    <m/>
    <n v="4455.4125000000004"/>
    <n v="2652.1275000000001"/>
    <n v="74.099999999999994"/>
    <m/>
    <s v="PAJAMA"/>
    <s v="SLEEPWEAR"/>
    <s v="SLEEP LOUNGEWEAR"/>
    <s v="FEMALE"/>
    <s v="AVON"/>
    <s v="AVON"/>
    <n v="1"/>
    <n v="100"/>
    <n v="50"/>
    <s v="N"/>
    <s v="N"/>
    <n v="80357"/>
    <m/>
    <s v="N"/>
    <m/>
    <m/>
    <m/>
    <m/>
    <m/>
    <m/>
    <m/>
    <m/>
    <s v="N"/>
    <n v="60853013"/>
    <s v="Loja de Ofertas"/>
    <m/>
    <x v="0"/>
    <m/>
    <n v="2"/>
    <s v="F&amp;H"/>
    <s v="N"/>
    <m/>
    <m/>
    <s v="N"/>
    <n v="20230306"/>
    <m/>
    <n v="134943194"/>
    <s v="MIXED"/>
    <s v="Tech rep lvl"/>
    <s v="Moda &amp; Casa"/>
    <n v="1"/>
    <m/>
    <n v="0"/>
    <n v="0"/>
    <n v="100"/>
    <n v="134943246"/>
    <n v="999"/>
    <n v="3"/>
    <x v="0"/>
    <x v="0"/>
    <n v="0.70330000000000004"/>
    <n v="0.70330000000000004"/>
    <n v="0.70330000000000004"/>
    <n v="0.70330000000000004"/>
    <n v="0.70330000000000004"/>
    <n v="63.99"/>
    <n v="63.99"/>
    <n v="63.99"/>
    <n v="63.99"/>
    <n v="63.99"/>
    <s v="Brasil + Moda &amp; Casa + VGF2"/>
    <s v="Bronze + Moda &amp; Casa + VGF2"/>
    <s v="Prata + Moda &amp; Casa + VGF2"/>
    <s v="Ouro + Moda &amp; Casa + VGF2"/>
    <s v="Estrela + Moda &amp; Casa + VGF2"/>
    <n v="15"/>
    <n v="15"/>
    <n v="15"/>
    <n v="15"/>
    <n v="15"/>
    <n v="42.19"/>
    <n v="42.19"/>
    <n v="42.19"/>
    <n v="42.19"/>
    <n v="42.19"/>
    <n v="0"/>
    <n v="0"/>
    <n v="0"/>
    <n v="0"/>
    <n v="0"/>
    <n v="63.99"/>
    <n v="63.99"/>
    <n v="63.99"/>
    <n v="63.99"/>
    <n v="63.99"/>
    <n v="36"/>
    <n v="36"/>
    <n v="36"/>
    <n v="36"/>
    <n v="36"/>
    <n v="36"/>
    <n v="63"/>
    <n v="63"/>
    <n v="63"/>
    <n v="63"/>
  </r>
  <r>
    <n v="2296744"/>
    <x v="1304"/>
    <n v="20220309"/>
    <m/>
    <s v="HOUSEWARES"/>
    <x v="545"/>
    <s v="JG PARA PREPARO CULINARIO"/>
    <n v="5580173"/>
    <x v="1303"/>
    <n v="1"/>
    <s v="IN-LINE (EXCL NR)"/>
    <s v="REGULAR PRICE"/>
    <n v="0.54730000000000001"/>
    <m/>
    <n v="5.9960000000000004"/>
    <m/>
    <m/>
    <n v="35.99"/>
    <n v="35.99"/>
    <n v="9066"/>
    <n v="9066"/>
    <n v="28"/>
    <s v="WORK IN PROGRESS"/>
    <n v="134956836"/>
    <s v="NO INCENTIVE"/>
    <s v="N"/>
    <s v="N"/>
    <s v="N"/>
    <s v="N"/>
    <x v="0"/>
    <n v="134956838"/>
    <n v="28"/>
    <n v="42"/>
    <n v="20230306"/>
    <s v="CUSTOMER"/>
    <n v="15"/>
    <s v="Y"/>
    <s v="Tech rep lvl + Moda &amp; Casa + VGF2"/>
    <s v="FULL PAYMENT"/>
    <m/>
    <n v="178575.96660000001"/>
    <n v="124216.2306"/>
    <n v="74.13"/>
    <m/>
    <s v="COOKING UTENSILS"/>
    <s v="COOKING"/>
    <s v="UTENSILS KITCHENWARE"/>
    <s v="UNISEX"/>
    <s v="AVON"/>
    <s v="AVON"/>
    <n v="0"/>
    <n v="100"/>
    <n v="100"/>
    <s v="N"/>
    <s v="N"/>
    <n v="46901"/>
    <m/>
    <s v="N"/>
    <m/>
    <m/>
    <m/>
    <m/>
    <m/>
    <m/>
    <m/>
    <m/>
    <s v="N"/>
    <m/>
    <m/>
    <m/>
    <x v="0"/>
    <m/>
    <n v="28"/>
    <s v="ESPACO GOURMET - HOUSE 3"/>
    <s v="N"/>
    <m/>
    <m/>
    <s v="N"/>
    <n v="20230306"/>
    <m/>
    <n v="134956836"/>
    <s v="MIXED"/>
    <s v="Tech rep lvl"/>
    <s v="Moda &amp; Casa"/>
    <n v="1"/>
    <m/>
    <n v="0"/>
    <n v="0"/>
    <n v="100"/>
    <n v="134956837"/>
    <n v="999"/>
    <n v="3"/>
    <x v="0"/>
    <x v="0"/>
    <n v="0.54730000000000001"/>
    <n v="0.54730000000000001"/>
    <n v="0.54730000000000001"/>
    <n v="0.54730000000000001"/>
    <n v="0.54730000000000001"/>
    <n v="35.99"/>
    <n v="35.99"/>
    <n v="35.99"/>
    <n v="35.99"/>
    <n v="35.99"/>
    <s v="Brasil + Moda &amp; Casa + VGF2"/>
    <s v="Bronze + Moda &amp; Casa + VGF2"/>
    <s v="Prata + Moda &amp; Casa + VGF2"/>
    <s v="Ouro + Moda &amp; Casa + VGF2"/>
    <s v="Estrela + Moda &amp; Casa + VGF2"/>
    <n v="15"/>
    <n v="15"/>
    <n v="15"/>
    <n v="15"/>
    <n v="15"/>
    <n v="55.31"/>
    <n v="55.31"/>
    <n v="55.31"/>
    <n v="55.31"/>
    <n v="55.31"/>
    <n v="0"/>
    <n v="0"/>
    <n v="0"/>
    <n v="0"/>
    <n v="0"/>
    <n v="30.5915"/>
    <n v="30.5915"/>
    <n v="30.5915"/>
    <n v="30.5915"/>
    <n v="30.5915"/>
    <n v="0"/>
    <n v="0"/>
    <n v="0"/>
    <n v="0"/>
    <n v="0"/>
    <n v="0"/>
    <n v="100"/>
    <n v="100"/>
    <n v="100"/>
    <n v="100"/>
  </r>
  <r>
    <n v="2285959"/>
    <x v="140"/>
    <n v="20220313"/>
    <m/>
    <s v="HOUSEWARES"/>
    <x v="78"/>
    <s v="JG 3 POTES VISORMAX RETANGULAR"/>
    <n v="5561837"/>
    <x v="140"/>
    <n v="1"/>
    <s v="IN-LINE (EXCL NR)"/>
    <s v="REPRESENTATIVE OFFER"/>
    <n v="0.70330000000000004"/>
    <m/>
    <n v="13.797000000000001"/>
    <m/>
    <m/>
    <n v="47.99"/>
    <n v="69.989999999999995"/>
    <n v="17136"/>
    <n v="17136"/>
    <n v="45"/>
    <s v="WORK IN PROGRESS"/>
    <n v="134956849"/>
    <s v="NO INCENTIVE"/>
    <s v="N"/>
    <s v="N"/>
    <s v="N"/>
    <s v="N"/>
    <x v="1"/>
    <n v="134956851"/>
    <n v="28"/>
    <n v="32"/>
    <n v="20230306"/>
    <s v="NET ITEM"/>
    <n v="15"/>
    <s v="Y"/>
    <s v="Tech rep lvl + Moda &amp; Casa + VGF2"/>
    <s v="FULL PAYMENT"/>
    <m/>
    <n v="578363.42489999998"/>
    <n v="341938.03289999999"/>
    <n v="67.3"/>
    <m/>
    <s v="KITCHEN FOOD STORAGE"/>
    <s v="KITCHEN"/>
    <s v="FOOD STORAGE/CONTAINERS"/>
    <s v="UNISEX"/>
    <s v="INNOVAWARE"/>
    <s v="INNOVAWARE"/>
    <n v="1"/>
    <n v="25"/>
    <n v="100"/>
    <s v="N"/>
    <s v="N"/>
    <n v="60891"/>
    <m/>
    <s v="N"/>
    <m/>
    <m/>
    <m/>
    <m/>
    <m/>
    <m/>
    <m/>
    <m/>
    <s v="N"/>
    <m/>
    <m/>
    <m/>
    <x v="0"/>
    <m/>
    <n v="44"/>
    <s v="C&amp;E IMPORTADOS"/>
    <s v="N"/>
    <m/>
    <m/>
    <s v="N"/>
    <n v="20230306"/>
    <m/>
    <n v="134956849"/>
    <s v="MIXED"/>
    <s v="Tech rep lvl"/>
    <s v="Moda &amp; Casa"/>
    <n v="1"/>
    <m/>
    <n v="0"/>
    <n v="0"/>
    <n v="100"/>
    <n v="134956850"/>
    <n v="999"/>
    <n v="3"/>
    <x v="0"/>
    <x v="0"/>
    <n v="0.70330000000000004"/>
    <n v="0.70330000000000004"/>
    <n v="0.70330000000000004"/>
    <n v="0.70330000000000004"/>
    <n v="0.70330000000000004"/>
    <n v="47.99"/>
    <n v="47.99"/>
    <n v="47.99"/>
    <n v="47.99"/>
    <n v="47.99"/>
    <s v="Brasil + Moda &amp; Casa + VGF2"/>
    <s v="Bronze + Moda &amp; Casa + VGF2"/>
    <s v="Prata + Moda &amp; Casa + VGF2"/>
    <s v="Ouro + Moda &amp; Casa + VGF2"/>
    <s v="Estrela + Moda &amp; Casa + VGF2"/>
    <n v="15"/>
    <n v="15"/>
    <n v="15"/>
    <n v="15"/>
    <n v="15"/>
    <n v="42.19"/>
    <n v="42.19"/>
    <n v="42.19"/>
    <n v="42.19"/>
    <n v="42.19"/>
    <n v="0"/>
    <n v="0"/>
    <n v="0"/>
    <n v="0"/>
    <n v="0"/>
    <n v="47.99"/>
    <n v="47.99"/>
    <n v="47.99"/>
    <n v="47.99"/>
    <n v="47.99"/>
    <n v="12"/>
    <n v="12"/>
    <n v="12"/>
    <n v="12"/>
    <n v="12"/>
    <n v="20"/>
    <n v="79"/>
    <n v="79"/>
    <n v="79"/>
    <n v="79"/>
  </r>
  <r>
    <n v="2306932"/>
    <x v="1305"/>
    <n v="20220312"/>
    <m/>
    <s v="HOUSEWARES"/>
    <x v="546"/>
    <s v="CAIXA ORGANIZAR ARMARIO E GELA"/>
    <n v="5600828"/>
    <x v="1304"/>
    <n v="1"/>
    <s v="IN-LINE (EXCL NR)"/>
    <s v="CROSS-OUT"/>
    <n v="0.5978"/>
    <m/>
    <n v="3.4689999999999999"/>
    <m/>
    <m/>
    <n v="16.989999999999998"/>
    <n v="19.989999999999998"/>
    <n v="9045"/>
    <n v="9045"/>
    <n v="30"/>
    <s v="WORK IN PROGRESS"/>
    <n v="134956862"/>
    <s v="NO INCENTIVE"/>
    <s v="N"/>
    <s v="N"/>
    <s v="N"/>
    <s v="N"/>
    <x v="0"/>
    <n v="134956865"/>
    <n v="28"/>
    <n v="42"/>
    <n v="20230306"/>
    <s v="CUSTOMER"/>
    <n v="15"/>
    <s v="Y"/>
    <s v="Tech rep lvl + Moda &amp; Casa + VGF2"/>
    <s v="FULL PAYMENT"/>
    <m/>
    <n v="91866.645999999993"/>
    <n v="60489.540999999997"/>
    <n v="70.97"/>
    <m/>
    <s v="STORAGE DRAWER ORGANIZER"/>
    <s v="GENERAL STORAGE"/>
    <s v="STORAGE/ORGANIZERS"/>
    <s v="UNISEX"/>
    <s v="AVON"/>
    <s v="AVON"/>
    <n v="0"/>
    <n v="100"/>
    <n v="50"/>
    <s v="N"/>
    <s v="N"/>
    <n v="80561"/>
    <m/>
    <s v="N"/>
    <m/>
    <m/>
    <m/>
    <m/>
    <m/>
    <m/>
    <m/>
    <m/>
    <s v="N"/>
    <m/>
    <m/>
    <m/>
    <x v="0"/>
    <m/>
    <n v="30"/>
    <s v="ESPACO GOURMET - HOUSE 4"/>
    <s v="N"/>
    <m/>
    <m/>
    <s v="N"/>
    <n v="20230306"/>
    <m/>
    <n v="134956862"/>
    <s v="MIXED"/>
    <s v="Tech rep lvl"/>
    <s v="Moda &amp; Casa"/>
    <n v="1"/>
    <m/>
    <n v="0"/>
    <n v="0"/>
    <n v="100"/>
    <n v="134956863"/>
    <n v="999"/>
    <n v="3"/>
    <x v="0"/>
    <x v="0"/>
    <n v="0.5978"/>
    <n v="0.5978"/>
    <n v="0.5978"/>
    <n v="0.5978"/>
    <n v="0.5978"/>
    <n v="16.989999999999998"/>
    <n v="16.989999999999998"/>
    <n v="16.989999999999998"/>
    <n v="16.989999999999998"/>
    <n v="16.989999999999998"/>
    <s v="Brasil + Moda &amp; Casa + VGF2"/>
    <s v="Bronze + Moda &amp; Casa + VGF2"/>
    <s v="Prata + Moda &amp; Casa + VGF2"/>
    <s v="Ouro + Moda &amp; Casa + VGF2"/>
    <s v="Estrela + Moda &amp; Casa + VGF2"/>
    <n v="15"/>
    <n v="15"/>
    <n v="15"/>
    <n v="15"/>
    <n v="15"/>
    <n v="42.19"/>
    <n v="42.19"/>
    <n v="42.19"/>
    <n v="42.19"/>
    <n v="42.19"/>
    <n v="0"/>
    <n v="0"/>
    <n v="0"/>
    <n v="0"/>
    <n v="0"/>
    <n v="14.4415"/>
    <n v="14.4415"/>
    <n v="14.4415"/>
    <n v="14.4415"/>
    <n v="14.4415"/>
    <n v="0"/>
    <n v="0"/>
    <n v="0"/>
    <n v="0"/>
    <n v="0"/>
    <n v="0"/>
    <n v="100"/>
    <n v="100"/>
    <n v="100"/>
    <n v="100"/>
  </r>
  <r>
    <n v="2308594"/>
    <x v="1306"/>
    <n v="20220312"/>
    <m/>
    <s v="HOUSEWARES"/>
    <x v="546"/>
    <s v="CAIXA ORGANIZAR ARMARIO E GELA"/>
    <n v="5600828"/>
    <x v="1305"/>
    <n v="1"/>
    <s v="IN-LINE (EXCL NR)"/>
    <s v="CROSS-OUT"/>
    <n v="0.5978"/>
    <m/>
    <n v="3.4689999999999999"/>
    <m/>
    <m/>
    <n v="16.989999999999998"/>
    <n v="19.989999999999998"/>
    <n v="9998"/>
    <n v="9998"/>
    <n v="30"/>
    <s v="WORK IN PROGRESS"/>
    <n v="134956862"/>
    <s v="NO INCENTIVE"/>
    <s v="N"/>
    <s v="N"/>
    <s v="N"/>
    <s v="N"/>
    <x v="0"/>
    <n v="134956864"/>
    <n v="28"/>
    <n v="42"/>
    <n v="20230306"/>
    <s v="CUSTOMER"/>
    <n v="15"/>
    <s v="Y"/>
    <s v="Tech rep lvl + Moda &amp; Casa + VGF2"/>
    <s v="FULL PAYMENT"/>
    <m/>
    <n v="101545.9068"/>
    <n v="66862.844800000006"/>
    <n v="70.97"/>
    <m/>
    <s v="STORAGE DRAWER ORGANIZER"/>
    <s v="GENERAL STORAGE"/>
    <s v="STORAGE/ORGANIZERS"/>
    <s v="UNISEX"/>
    <s v="AVON"/>
    <s v="AVON"/>
    <n v="0"/>
    <n v="100"/>
    <n v="50"/>
    <s v="N"/>
    <s v="N"/>
    <n v="80586"/>
    <m/>
    <s v="N"/>
    <m/>
    <m/>
    <m/>
    <m/>
    <m/>
    <m/>
    <m/>
    <m/>
    <s v="N"/>
    <m/>
    <m/>
    <m/>
    <x v="0"/>
    <m/>
    <n v="30"/>
    <s v="ESPACO GOURMET - HOUSE 4"/>
    <s v="N"/>
    <m/>
    <m/>
    <s v="N"/>
    <n v="20230306"/>
    <m/>
    <n v="134956862"/>
    <s v="MIXED"/>
    <s v="Tech rep lvl"/>
    <s v="Moda &amp; Casa"/>
    <n v="1"/>
    <m/>
    <n v="0"/>
    <n v="0"/>
    <n v="100"/>
    <n v="134956863"/>
    <n v="999"/>
    <n v="3"/>
    <x v="0"/>
    <x v="0"/>
    <n v="0.5978"/>
    <n v="0.5978"/>
    <n v="0.5978"/>
    <n v="0.5978"/>
    <n v="0.5978"/>
    <n v="16.989999999999998"/>
    <n v="16.989999999999998"/>
    <n v="16.989999999999998"/>
    <n v="16.989999999999998"/>
    <n v="16.989999999999998"/>
    <s v="Brasil + Moda &amp; Casa + VGF2"/>
    <s v="Bronze + Moda &amp; Casa + VGF2"/>
    <s v="Prata + Moda &amp; Casa + VGF2"/>
    <s v="Ouro + Moda &amp; Casa + VGF2"/>
    <s v="Estrela + Moda &amp; Casa + VGF2"/>
    <n v="15"/>
    <n v="15"/>
    <n v="15"/>
    <n v="15"/>
    <n v="15"/>
    <n v="42.19"/>
    <n v="42.19"/>
    <n v="42.19"/>
    <n v="42.19"/>
    <n v="42.19"/>
    <n v="0"/>
    <n v="0"/>
    <n v="0"/>
    <n v="0"/>
    <n v="0"/>
    <n v="14.4415"/>
    <n v="14.4415"/>
    <n v="14.4415"/>
    <n v="14.4415"/>
    <n v="14.4415"/>
    <n v="0"/>
    <n v="0"/>
    <n v="0"/>
    <n v="0"/>
    <n v="0"/>
    <n v="0"/>
    <n v="100"/>
    <n v="100"/>
    <n v="100"/>
    <n v="100"/>
  </r>
  <r>
    <n v="2295429"/>
    <x v="1307"/>
    <n v="20220306"/>
    <m/>
    <s v="COLOR"/>
    <x v="547"/>
    <s v="MALETA COLOR G"/>
    <n v="5578564"/>
    <x v="1306"/>
    <n v="1"/>
    <s v="EXCESS"/>
    <s v="REGULAR PRICE"/>
    <n v="0.44280000000000003"/>
    <m/>
    <n v="111.98399999999999"/>
    <m/>
    <m/>
    <n v="499.9"/>
    <n v="499.99"/>
    <n v="1402"/>
    <n v="1402"/>
    <n v="174"/>
    <s v="WORK IN PROGRESS"/>
    <n v="134956881"/>
    <s v="NO INCENTIVE"/>
    <s v="N"/>
    <s v="N"/>
    <s v="N"/>
    <s v="N"/>
    <x v="3"/>
    <n v="134956883"/>
    <n v="28"/>
    <n v="11"/>
    <n v="20230306"/>
    <s v="GIFTING/PRESENTS"/>
    <n v="15"/>
    <s v="Y"/>
    <s v="Tech rep lvl + Dia a Dia + VGF2"/>
    <s v="FULL PAYMENT"/>
    <m/>
    <n v="301501.28769999999"/>
    <n v="144499.71969999999"/>
    <n v="64.58"/>
    <m/>
    <s v="COSMETICS BAG"/>
    <s v="ORGANIZERS/CONTAINERS"/>
    <s v="IMPLEMENTS"/>
    <s v="FEMALE"/>
    <s v="AVON"/>
    <s v="AVON"/>
    <n v="0"/>
    <n v="100"/>
    <n v="100"/>
    <s v="N"/>
    <s v="N"/>
    <n v="50467"/>
    <m/>
    <s v="N"/>
    <m/>
    <m/>
    <m/>
    <m/>
    <m/>
    <m/>
    <m/>
    <m/>
    <s v="N"/>
    <m/>
    <m/>
    <m/>
    <x v="0"/>
    <m/>
    <n v="174"/>
    <s v="PRESENTES - EXTENSAO REVISTA DIGITAL 1"/>
    <s v="N"/>
    <m/>
    <m/>
    <s v="N"/>
    <n v="20230306"/>
    <m/>
    <n v="134956881"/>
    <s v="MIXED"/>
    <s v="Tech rep lvl"/>
    <s v="CosmÃ©ticos"/>
    <n v="1"/>
    <m/>
    <n v="0"/>
    <n v="0"/>
    <n v="100"/>
    <n v="134956882"/>
    <n v="999"/>
    <n v="2"/>
    <x v="0"/>
    <x v="0"/>
    <n v="0.44280000000000003"/>
    <n v="0.50600000000000001"/>
    <n v="0.44280000000000003"/>
    <n v="0.41110000000000002"/>
    <n v="0.39219999999999999"/>
    <n v="499.9"/>
    <n v="499.9"/>
    <n v="499.9"/>
    <n v="499.9"/>
    <n v="499.9"/>
    <s v="Brasil + Dia a Dia + VGF2"/>
    <s v="Bronze + Dia a Dia + VGF2"/>
    <s v="Prata + Dia a Dia + VGF2"/>
    <s v="Ouro + Dia a Dia + VGF2"/>
    <s v="Estrela + Dia a Dia + VGF2"/>
    <n v="30"/>
    <n v="20"/>
    <n v="30"/>
    <n v="35"/>
    <n v="38"/>
    <n v="58.1"/>
    <n v="58.1"/>
    <n v="58.1"/>
    <n v="58.1"/>
    <n v="58.1"/>
    <n v="0"/>
    <n v="0"/>
    <n v="0"/>
    <n v="0"/>
    <n v="0"/>
    <n v="349.93"/>
    <n v="399.92"/>
    <n v="349.93"/>
    <n v="324.935"/>
    <n v="309.93799999999999"/>
    <n v="0"/>
    <n v="0"/>
    <n v="0"/>
    <n v="0"/>
    <n v="0"/>
    <n v="0"/>
    <n v="100"/>
    <n v="100"/>
    <n v="100"/>
    <n v="100"/>
  </r>
  <r>
    <n v="638087"/>
    <x v="1082"/>
    <n v="20220316"/>
    <m/>
    <s v="BODY"/>
    <x v="548"/>
    <s v="FACIAL HAIR REMOVAL CREAM REFORMULATION"/>
    <n v="1231358"/>
    <x v="1082"/>
    <n v="1"/>
    <s v="IN-LINE (EXCL NR)"/>
    <s v="REGULAR PRICE"/>
    <n v="0.38059999999999999"/>
    <m/>
    <n v="1.4590000000000001"/>
    <m/>
    <m/>
    <n v="25.1"/>
    <n v="26.99"/>
    <n v="17172"/>
    <n v="17172"/>
    <n v="152"/>
    <s v="WORK IN PROGRESS"/>
    <n v="134990640"/>
    <s v="NO INCENTIVE"/>
    <s v="N"/>
    <s v="N"/>
    <s v="N"/>
    <s v="N"/>
    <x v="3"/>
    <n v="134990642"/>
    <n v="28"/>
    <n v="11"/>
    <n v="20230306"/>
    <s v="INSTITUTE AVON"/>
    <n v="15"/>
    <s v="Y"/>
    <s v="Tech rep lvl + Dia a Dia + VGF2"/>
    <s v="FULL PAYMENT"/>
    <m/>
    <n v="159401.86720000001"/>
    <n v="134347.9192"/>
    <n v="89.31"/>
    <m/>
    <s v="DEPILATORY CREAM"/>
    <s v="DEPILATORY"/>
    <s v="DEPILATORY"/>
    <s v="FEMALE"/>
    <s v="SKIN SO SOFT"/>
    <s v="SSS (NO SUB BRAND APPLIES)"/>
    <n v="0"/>
    <n v="100"/>
    <n v="100"/>
    <s v="N"/>
    <s v="N"/>
    <n v="51410"/>
    <m/>
    <s v="N"/>
    <s v="SP"/>
    <n v="20.53"/>
    <n v="24.99"/>
    <n v="25.79"/>
    <m/>
    <m/>
    <m/>
    <m/>
    <s v="N"/>
    <n v="31603374"/>
    <s v="Final Folheto"/>
    <m/>
    <x v="0"/>
    <m/>
    <n v="152"/>
    <s v="SSS/AC - FFO - EVENTO VERAO"/>
    <s v="N"/>
    <m/>
    <m/>
    <s v="N"/>
    <n v="20230306"/>
    <m/>
    <n v="134990640"/>
    <s v="MIXED"/>
    <s v="Tech rep lvl"/>
    <s v="CosmÃ©ticos"/>
    <n v="1"/>
    <m/>
    <n v="0"/>
    <n v="0"/>
    <n v="100"/>
    <n v="134990641"/>
    <n v="999"/>
    <n v="2"/>
    <x v="0"/>
    <x v="0"/>
    <n v="0.38059999999999999"/>
    <n v="0.435"/>
    <n v="0.38059999999999999"/>
    <n v="0.35339999999999999"/>
    <n v="0.33710000000000001"/>
    <n v="25.1"/>
    <n v="25.1"/>
    <n v="25.1"/>
    <n v="25.1"/>
    <n v="25.1"/>
    <s v="Brasil + Dia a Dia + VGF2"/>
    <s v="Bronze + Dia a Dia + VGF2"/>
    <s v="Prata + Dia a Dia + VGF2"/>
    <s v="Ouro + Dia a Dia + VGF2"/>
    <s v="Estrela + Dia a Dia + VGF2"/>
    <n v="30"/>
    <n v="20"/>
    <n v="30"/>
    <n v="35"/>
    <n v="38"/>
    <n v="83.92"/>
    <n v="83.92"/>
    <n v="83.92"/>
    <n v="83.92"/>
    <n v="83.92"/>
    <n v="0"/>
    <n v="0"/>
    <n v="0"/>
    <n v="0"/>
    <n v="0"/>
    <n v="17.57"/>
    <n v="20.079999999999998"/>
    <n v="17.57"/>
    <n v="16.315000000000001"/>
    <n v="15.561999999999999"/>
    <n v="0"/>
    <n v="0"/>
    <n v="0"/>
    <n v="0"/>
    <n v="0"/>
    <n v="0"/>
    <n v="100"/>
    <n v="100"/>
    <n v="100"/>
    <n v="100"/>
  </r>
  <r>
    <n v="634830"/>
    <x v="651"/>
    <n v="20230306"/>
    <m/>
    <s v="FACE"/>
    <x v="549"/>
    <s v="Q322 ANEW NIACINAMIDE TONIC 90ML LATAM"/>
    <n v="1229012"/>
    <x v="651"/>
    <n v="2"/>
    <s v="NEW COI"/>
    <s v="ANY X FOR.."/>
    <n v="0.54369999999999996"/>
    <m/>
    <n v="3.7480000000000002"/>
    <m/>
    <m/>
    <n v="45.38"/>
    <n v="38.9"/>
    <n v="24119"/>
    <n v="24119"/>
    <n v="25"/>
    <s v="WORK IN PROGRESS"/>
    <n v="134992575"/>
    <s v="NO INCENTIVE"/>
    <s v="N"/>
    <s v="N"/>
    <s v="N"/>
    <s v="N"/>
    <x v="1"/>
    <n v="134992577"/>
    <n v="28"/>
    <n v="32"/>
    <n v="20230306"/>
    <s v="NET ITEM"/>
    <n v="15"/>
    <s v="Y"/>
    <s v="Tech rep lvl + Dia a Dia + VGF2"/>
    <s v="FULL PAYMENT"/>
    <m/>
    <n v="289120.89419999998"/>
    <n v="198722.88219999999"/>
    <n v="80.25"/>
    <m/>
    <s v="ANTI-AGING TONER/ASTRINGENT LIQUID"/>
    <s v="TONER/ASTRINGENT"/>
    <s v="FACIAL CARE"/>
    <s v="FEMALE"/>
    <s v="ANEW"/>
    <s v="ANEW (NO SUB BRAND APPLIES)"/>
    <n v="1"/>
    <n v="33"/>
    <n v="100"/>
    <s v="N"/>
    <s v="N"/>
    <n v="41130"/>
    <m/>
    <s v="N"/>
    <m/>
    <m/>
    <m/>
    <m/>
    <m/>
    <m/>
    <m/>
    <m/>
    <s v="N"/>
    <m/>
    <m/>
    <m/>
    <x v="0"/>
    <m/>
    <n v="24"/>
    <s v="FACE - RENEW"/>
    <s v="N"/>
    <m/>
    <m/>
    <s v="N"/>
    <n v="20230306"/>
    <m/>
    <n v="134992575"/>
    <s v="MIXED"/>
    <s v="Tech rep lvl"/>
    <s v="CosmÃ©ticos"/>
    <n v="2"/>
    <m/>
    <n v="0"/>
    <n v="0"/>
    <n v="100"/>
    <n v="134992576"/>
    <n v="999"/>
    <n v="2"/>
    <x v="0"/>
    <x v="0"/>
    <n v="0.54369999999999996"/>
    <n v="0.54369999999999996"/>
    <n v="0.54369999999999996"/>
    <n v="0.54369999999999996"/>
    <n v="0.54369999999999996"/>
    <n v="45.38"/>
    <n v="51.86"/>
    <n v="45.38"/>
    <n v="42.14"/>
    <n v="40.19"/>
    <s v="Brasil + Dia a Dia + VGF2"/>
    <s v="Bronze + Dia a Dia + VGF2"/>
    <s v="Prata + Dia a Dia + VGF2"/>
    <s v="Ouro + Dia a Dia + VGF2"/>
    <s v="Estrela + Dia a Dia + VGF2"/>
    <n v="30"/>
    <n v="20"/>
    <n v="30"/>
    <n v="35"/>
    <n v="38"/>
    <n v="83.92"/>
    <n v="83.92"/>
    <n v="83.92"/>
    <n v="83.92"/>
    <n v="83.92"/>
    <n v="0"/>
    <n v="0"/>
    <n v="0"/>
    <n v="0"/>
    <n v="0"/>
    <n v="22.69"/>
    <n v="25.93"/>
    <n v="22.69"/>
    <n v="21.07"/>
    <n v="20.094999999999999"/>
    <n v="24.42"/>
    <n v="17.940000000000001"/>
    <n v="24.42"/>
    <n v="27.66"/>
    <n v="29.61"/>
    <n v="34"/>
    <n v="74"/>
    <n v="65"/>
    <n v="60"/>
    <n v="57"/>
  </r>
  <r>
    <n v="596220"/>
    <x v="1308"/>
    <n v="20190303"/>
    <m/>
    <s v="FACE"/>
    <x v="550"/>
    <s v="CLEARSKIN RESTAGE DEEP CLEANSING BAR SOAP FORTE LATAM"/>
    <n v="1195032"/>
    <x v="1307"/>
    <n v="1"/>
    <s v="IN-LINE (EXCL NR)"/>
    <s v="REGULAR PRICE"/>
    <n v="0.54820000000000002"/>
    <m/>
    <n v="2.4350000000000001"/>
    <m/>
    <m/>
    <n v="12.99"/>
    <n v="12.99"/>
    <n v="11682"/>
    <n v="11682"/>
    <n v="75"/>
    <s v="WORK IN PROGRESS"/>
    <n v="134992588"/>
    <s v="NO INCENTIVE"/>
    <s v="N"/>
    <s v="N"/>
    <s v="N"/>
    <s v="N"/>
    <x v="3"/>
    <n v="134992590"/>
    <n v="28"/>
    <n v="11"/>
    <n v="20230306"/>
    <s v="CUSTOMER"/>
    <n v="15"/>
    <s v="Y"/>
    <s v="Tech rep lvl + Dia a Dia + VGF2"/>
    <s v="FULL PAYMENT"/>
    <m/>
    <n v="80841.065799999997"/>
    <n v="52395.395799999998"/>
    <n v="76.069999999999993"/>
    <m/>
    <s v="ANTI-ACNE CLEANSER BAR"/>
    <s v="CLEANSER"/>
    <s v="FACIAL CARE"/>
    <s v="UNISEX"/>
    <s v="CLEARSKIN FRANCHISE"/>
    <s v="CLEARSKIN CORE"/>
    <n v="1"/>
    <n v="100"/>
    <n v="100"/>
    <s v="N"/>
    <s v="N"/>
    <n v="50089"/>
    <m/>
    <s v="N"/>
    <m/>
    <m/>
    <m/>
    <m/>
    <m/>
    <m/>
    <m/>
    <m/>
    <s v="N"/>
    <m/>
    <m/>
    <m/>
    <x v="0"/>
    <m/>
    <n v="74"/>
    <s v="CLEARSKIN - 1"/>
    <s v="N"/>
    <m/>
    <m/>
    <s v="N"/>
    <n v="20230306"/>
    <m/>
    <n v="134992588"/>
    <s v="MIXED"/>
    <s v="Tech rep lvl"/>
    <s v="CosmÃ©ticos"/>
    <n v="1"/>
    <m/>
    <n v="0"/>
    <n v="0"/>
    <n v="100"/>
    <n v="134992589"/>
    <n v="999"/>
    <n v="2"/>
    <x v="0"/>
    <x v="0"/>
    <n v="0.54820000000000002"/>
    <n v="0.62660000000000005"/>
    <n v="0.54820000000000002"/>
    <n v="0.5091"/>
    <n v="0.48559999999999998"/>
    <n v="12.99"/>
    <n v="12.99"/>
    <n v="12.99"/>
    <n v="12.99"/>
    <n v="12.99"/>
    <s v="Brasil + Dia a Dia + VGF2"/>
    <s v="Bronze + Dia a Dia + VGF2"/>
    <s v="Prata + Dia a Dia + VGF2"/>
    <s v="Ouro + Dia a Dia + VGF2"/>
    <s v="Estrela + Dia a Dia + VGF2"/>
    <n v="30"/>
    <n v="20"/>
    <n v="30"/>
    <n v="35"/>
    <n v="38"/>
    <n v="27.68"/>
    <n v="27.68"/>
    <n v="27.68"/>
    <n v="27.68"/>
    <n v="27.68"/>
    <n v="0"/>
    <n v="0"/>
    <n v="0"/>
    <n v="0"/>
    <n v="0"/>
    <n v="9.093"/>
    <n v="10.391999999999999"/>
    <n v="9.093"/>
    <n v="8.4435000000000002"/>
    <n v="8.0538000000000007"/>
    <n v="0"/>
    <n v="0"/>
    <n v="0"/>
    <n v="0"/>
    <n v="0"/>
    <n v="0"/>
    <n v="100"/>
    <n v="100"/>
    <n v="100"/>
    <n v="100"/>
  </r>
  <r>
    <n v="596221"/>
    <x v="1309"/>
    <n v="20190303"/>
    <m/>
    <s v="FACE"/>
    <x v="551"/>
    <s v="CLEARSKIN BLACKHEAD CLEARING EXFOLIATING BAR SOAP"/>
    <n v="1195031"/>
    <x v="1308"/>
    <n v="1"/>
    <s v="IN-LINE (EXCL NR)"/>
    <s v="REGULAR PRICE"/>
    <n v="0.54820000000000002"/>
    <m/>
    <n v="2.5779999999999998"/>
    <m/>
    <m/>
    <n v="12.99"/>
    <n v="12.99"/>
    <n v="10493"/>
    <n v="10493"/>
    <n v="77"/>
    <s v="WORK IN PROGRESS"/>
    <n v="134992601"/>
    <s v="NO INCENTIVE"/>
    <s v="N"/>
    <s v="N"/>
    <s v="N"/>
    <s v="N"/>
    <x v="3"/>
    <n v="134992603"/>
    <n v="28"/>
    <n v="11"/>
    <n v="20230306"/>
    <s v="CUSTOMER"/>
    <n v="15"/>
    <s v="Y"/>
    <s v="Tech rep lvl + Dia a Dia + VGF2"/>
    <s v="FULL PAYMENT"/>
    <m/>
    <n v="72612.438599999994"/>
    <n v="45561.484600000003"/>
    <n v="74.66"/>
    <m/>
    <s v="ANTI-ACNE CLEANSER BAR"/>
    <s v="CLEANSER"/>
    <s v="FACIAL CARE"/>
    <s v="UNISEX"/>
    <s v="CLEARSKIN FRANCHISE"/>
    <s v="CLEARSKIN CORE"/>
    <n v="1"/>
    <n v="100"/>
    <n v="100"/>
    <s v="N"/>
    <s v="N"/>
    <n v="50092"/>
    <m/>
    <s v="N"/>
    <m/>
    <m/>
    <m/>
    <m/>
    <m/>
    <m/>
    <m/>
    <m/>
    <s v="N"/>
    <m/>
    <m/>
    <m/>
    <x v="0"/>
    <m/>
    <n v="76"/>
    <s v="CLEARSKIN - 2"/>
    <s v="N"/>
    <m/>
    <m/>
    <s v="N"/>
    <n v="20230306"/>
    <m/>
    <n v="134992601"/>
    <s v="MIXED"/>
    <s v="Tech rep lvl"/>
    <s v="CosmÃ©ticos"/>
    <n v="1"/>
    <m/>
    <n v="0"/>
    <n v="0"/>
    <n v="100"/>
    <n v="134992602"/>
    <n v="999"/>
    <n v="2"/>
    <x v="0"/>
    <x v="0"/>
    <n v="0.54820000000000002"/>
    <n v="0.62660000000000005"/>
    <n v="0.54820000000000002"/>
    <n v="0.5091"/>
    <n v="0.48559999999999998"/>
    <n v="12.99"/>
    <n v="12.99"/>
    <n v="12.99"/>
    <n v="12.99"/>
    <n v="12.99"/>
    <s v="Brasil + Dia a Dia + VGF2"/>
    <s v="Bronze + Dia a Dia + VGF2"/>
    <s v="Prata + Dia a Dia + VGF2"/>
    <s v="Ouro + Dia a Dia + VGF2"/>
    <s v="Estrela + Dia a Dia + VGF2"/>
    <n v="30"/>
    <n v="20"/>
    <n v="30"/>
    <n v="35"/>
    <n v="38"/>
    <n v="27.68"/>
    <n v="27.68"/>
    <n v="27.68"/>
    <n v="27.68"/>
    <n v="27.68"/>
    <n v="0"/>
    <n v="0"/>
    <n v="0"/>
    <n v="0"/>
    <n v="0"/>
    <n v="9.093"/>
    <n v="10.391999999999999"/>
    <n v="9.093"/>
    <n v="8.4435000000000002"/>
    <n v="8.0538000000000007"/>
    <n v="0"/>
    <n v="0"/>
    <n v="0"/>
    <n v="0"/>
    <n v="0"/>
    <n v="0"/>
    <n v="100"/>
    <n v="100"/>
    <n v="100"/>
    <n v="100"/>
  </r>
  <r>
    <n v="627870"/>
    <x v="1135"/>
    <n v="20210315"/>
    <m/>
    <s v="TOILETRIES"/>
    <x v="552"/>
    <s v="DISNEY FROZEN BAR SOAPS"/>
    <n v="1224296"/>
    <x v="1135"/>
    <n v="1"/>
    <s v="IN-LINE (EXCL NR)"/>
    <s v="REPRESENTATIVE OFFER"/>
    <n v="0.74399999999999999"/>
    <m/>
    <n v="2.9910000000000001"/>
    <m/>
    <m/>
    <n v="14.44"/>
    <n v="16.989999999999998"/>
    <n v="373"/>
    <n v="373"/>
    <n v="7"/>
    <s v="WORK IN PROGRESS"/>
    <n v="135025079"/>
    <s v="NO INCENTIVE"/>
    <s v="N"/>
    <s v="N"/>
    <s v="N"/>
    <s v="N"/>
    <x v="2"/>
    <n v="135025262"/>
    <n v="28"/>
    <n v="43"/>
    <n v="20230306"/>
    <s v="GIFTING/PRESENTS"/>
    <n v="15"/>
    <s v="Y"/>
    <s v="Tech rep lvl + Moda &amp; Casa + VGF2"/>
    <s v="FULL PAYMENT"/>
    <m/>
    <n v="4007.2732999999998"/>
    <n v="2891.6302999999998"/>
    <n v="76.34"/>
    <m/>
    <s v="SOAP BAR"/>
    <s v="SOAP"/>
    <s v="WASH"/>
    <s v="FEMALE"/>
    <s v="DISNEY BRAND"/>
    <s v="FROZEN"/>
    <n v="1"/>
    <n v="100"/>
    <n v="100"/>
    <s v="N"/>
    <s v="N"/>
    <n v="41538"/>
    <m/>
    <s v="N"/>
    <m/>
    <m/>
    <m/>
    <m/>
    <m/>
    <m/>
    <m/>
    <m/>
    <s v="N"/>
    <n v="60853019"/>
    <s v="NCF"/>
    <m/>
    <x v="0"/>
    <m/>
    <n v="6"/>
    <s v="NCF BEAUTY"/>
    <s v="N"/>
    <m/>
    <m/>
    <s v="N"/>
    <n v="20230306"/>
    <m/>
    <n v="135025079"/>
    <s v="MIXED"/>
    <s v="Tech rep lvl"/>
    <s v="Moda &amp; Casa"/>
    <n v="1"/>
    <m/>
    <n v="0"/>
    <n v="0"/>
    <n v="100"/>
    <n v="135025261"/>
    <n v="999"/>
    <n v="3"/>
    <x v="0"/>
    <x v="0"/>
    <n v="0.74399999999999999"/>
    <n v="0.74399999999999999"/>
    <n v="0.74399999999999999"/>
    <n v="0.74399999999999999"/>
    <n v="0.74399999999999999"/>
    <n v="14.44"/>
    <n v="14.44"/>
    <n v="14.44"/>
    <n v="14.44"/>
    <n v="14.44"/>
    <s v="Brasil + Moda &amp; Casa + VGF2"/>
    <s v="Bronze + Moda &amp; Casa + VGF2"/>
    <s v="Prata + Moda &amp; Casa + VGF2"/>
    <s v="Ouro + Moda &amp; Casa + VGF2"/>
    <s v="Estrela + Moda &amp; Casa + VGF2"/>
    <n v="15"/>
    <n v="15"/>
    <n v="15"/>
    <n v="15"/>
    <n v="15"/>
    <n v="27.68"/>
    <n v="27.68"/>
    <n v="27.68"/>
    <n v="27.68"/>
    <n v="27.68"/>
    <n v="5"/>
    <n v="5"/>
    <n v="5"/>
    <n v="5"/>
    <n v="5"/>
    <n v="14.44"/>
    <n v="14.44"/>
    <n v="14.44"/>
    <n v="14.44"/>
    <n v="14.44"/>
    <n v="2.5499999999999998"/>
    <n v="2.5499999999999998"/>
    <n v="2.5499999999999998"/>
    <n v="2.5499999999999998"/>
    <n v="2.5499999999999998"/>
    <n v="15"/>
    <n v="84"/>
    <n v="84"/>
    <n v="84"/>
    <n v="84"/>
  </r>
  <r>
    <n v="627871"/>
    <x v="1136"/>
    <n v="20210315"/>
    <m/>
    <s v="TOILETRIES"/>
    <x v="552"/>
    <s v="DISNEY FROZEN COLOGNE RELABEL LATAM"/>
    <n v="1224297"/>
    <x v="1136"/>
    <n v="1"/>
    <s v="IN-LINE (EXCL NR)"/>
    <s v="REPRESENTATIVE OFFER"/>
    <n v="0.60970000000000002"/>
    <m/>
    <n v="1.647"/>
    <m/>
    <m/>
    <n v="14.44"/>
    <n v="16.989999999999998"/>
    <n v="182"/>
    <n v="182"/>
    <n v="7"/>
    <s v="WORK IN PROGRESS"/>
    <n v="135025079"/>
    <s v="NO INCENTIVE"/>
    <s v="N"/>
    <s v="N"/>
    <s v="N"/>
    <s v="N"/>
    <x v="2"/>
    <n v="135025274"/>
    <n v="28"/>
    <n v="43"/>
    <n v="20230306"/>
    <s v="GIFTING/PRESENTS"/>
    <n v="15"/>
    <s v="Y"/>
    <s v="Tech rep lvl + Moda &amp; Casa + VGF2"/>
    <s v="FULL PAYMENT"/>
    <m/>
    <n v="1602.3404"/>
    <n v="1302.5863999999999"/>
    <n v="84.1"/>
    <m/>
    <s v="COLOGNE SPLASH"/>
    <s v="EDP/EDT/COLOGNE"/>
    <s v="FRAGRANCE JUICES"/>
    <s v="FEMALE"/>
    <s v="DISNEY BRAND"/>
    <s v="FROZEN"/>
    <n v="1"/>
    <n v="100"/>
    <n v="100"/>
    <s v="N"/>
    <s v="N"/>
    <n v="40341"/>
    <m/>
    <s v="N"/>
    <m/>
    <m/>
    <m/>
    <m/>
    <m/>
    <m/>
    <m/>
    <m/>
    <s v="N"/>
    <n v="60853019"/>
    <s v="NCF"/>
    <m/>
    <x v="0"/>
    <m/>
    <n v="6"/>
    <s v="NCF BEAUTY"/>
    <s v="N"/>
    <m/>
    <m/>
    <s v="N"/>
    <n v="20230306"/>
    <m/>
    <n v="135025079"/>
    <s v="MIXED"/>
    <s v="Tech rep lvl"/>
    <s v="Moda &amp; Casa"/>
    <n v="1"/>
    <m/>
    <n v="0"/>
    <n v="0"/>
    <n v="100"/>
    <n v="135025273"/>
    <n v="999"/>
    <n v="3"/>
    <x v="0"/>
    <x v="0"/>
    <n v="0.60970000000000002"/>
    <n v="0.60970000000000002"/>
    <n v="0.60970000000000002"/>
    <n v="0.60970000000000002"/>
    <n v="0.60970000000000002"/>
    <n v="14.44"/>
    <n v="14.44"/>
    <n v="14.44"/>
    <n v="14.44"/>
    <n v="14.44"/>
    <s v="Brasil + Moda &amp; Casa + VGF2"/>
    <s v="Bronze + Moda &amp; Casa + VGF2"/>
    <s v="Prata + Moda &amp; Casa + VGF2"/>
    <s v="Ouro + Moda &amp; Casa + VGF2"/>
    <s v="Estrela + Moda &amp; Casa + VGF2"/>
    <n v="15"/>
    <n v="15"/>
    <n v="15"/>
    <n v="15"/>
    <n v="15"/>
    <n v="55.81"/>
    <n v="55.81"/>
    <n v="55.81"/>
    <n v="55.81"/>
    <n v="55.81"/>
    <n v="5"/>
    <n v="5"/>
    <n v="5"/>
    <n v="5"/>
    <n v="5"/>
    <n v="14.44"/>
    <n v="14.44"/>
    <n v="14.44"/>
    <n v="14.44"/>
    <n v="14.44"/>
    <n v="2.5499999999999998"/>
    <n v="2.5499999999999998"/>
    <n v="2.5499999999999998"/>
    <n v="2.5499999999999998"/>
    <n v="2.5499999999999998"/>
    <n v="15"/>
    <n v="84"/>
    <n v="84"/>
    <n v="84"/>
    <n v="84"/>
  </r>
  <r>
    <n v="627873"/>
    <x v="1137"/>
    <n v="20210315"/>
    <m/>
    <s v="TOILETRIES"/>
    <x v="552"/>
    <s v="DISNEY FROZEN LIPBALM RELABEL LATAM"/>
    <n v="1224299"/>
    <x v="1137"/>
    <n v="1"/>
    <s v="IN-LINE (EXCL NR)"/>
    <s v="REPRESENTATIVE OFFER"/>
    <n v="0.51649999999999996"/>
    <m/>
    <n v="1.429"/>
    <m/>
    <m/>
    <n v="11.04"/>
    <n v="12.99"/>
    <n v="364"/>
    <n v="364"/>
    <n v="7"/>
    <s v="WORK IN PROGRESS"/>
    <n v="135025079"/>
    <s v="NO INCENTIVE"/>
    <s v="N"/>
    <s v="N"/>
    <s v="N"/>
    <s v="N"/>
    <x v="2"/>
    <n v="135025286"/>
    <n v="28"/>
    <n v="43"/>
    <n v="20230306"/>
    <s v="GIFTING/PRESENTS"/>
    <n v="15"/>
    <s v="Y"/>
    <s v="Tech rep lvl + Moda &amp; Casa + VGF2"/>
    <s v="FULL PAYMENT"/>
    <m/>
    <n v="2075.5862000000002"/>
    <n v="1555.4302"/>
    <n v="78.7"/>
    <m/>
    <s v="LIP BALM"/>
    <s v="LIP CARE"/>
    <s v="LIP CARE"/>
    <s v="FEMALE"/>
    <s v="DISNEY BRAND"/>
    <s v="FROZEN"/>
    <n v="1"/>
    <n v="100"/>
    <n v="100"/>
    <s v="N"/>
    <s v="N"/>
    <n v="40360"/>
    <m/>
    <s v="N"/>
    <m/>
    <m/>
    <m/>
    <m/>
    <m/>
    <m/>
    <m/>
    <m/>
    <s v="N"/>
    <n v="60853019"/>
    <s v="NCF"/>
    <m/>
    <x v="0"/>
    <m/>
    <n v="6"/>
    <s v="NCF BEAUTY"/>
    <s v="N"/>
    <m/>
    <m/>
    <s v="N"/>
    <n v="20230306"/>
    <m/>
    <n v="135025079"/>
    <s v="MIXED"/>
    <s v="Tech rep lvl"/>
    <s v="Moda &amp; Casa"/>
    <n v="1"/>
    <m/>
    <n v="0"/>
    <n v="0"/>
    <n v="100"/>
    <n v="135025285"/>
    <n v="999"/>
    <n v="3"/>
    <x v="0"/>
    <x v="0"/>
    <n v="0.51649999999999996"/>
    <n v="0.51649999999999996"/>
    <n v="0.51649999999999996"/>
    <n v="0.51649999999999996"/>
    <n v="0.51649999999999996"/>
    <n v="11.04"/>
    <n v="11.04"/>
    <n v="11.04"/>
    <n v="11.04"/>
    <n v="11.04"/>
    <s v="Brasil + Moda &amp; Casa + VGF2"/>
    <s v="Bronze + Moda &amp; Casa + VGF2"/>
    <s v="Prata + Moda &amp; Casa + VGF2"/>
    <s v="Ouro + Moda &amp; Casa + VGF2"/>
    <s v="Estrela + Moda &amp; Casa + VGF2"/>
    <n v="15"/>
    <n v="15"/>
    <n v="15"/>
    <n v="15"/>
    <n v="15"/>
    <n v="83.92"/>
    <n v="83.92"/>
    <n v="83.92"/>
    <n v="83.92"/>
    <n v="83.92"/>
    <n v="5"/>
    <n v="5"/>
    <n v="5"/>
    <n v="5"/>
    <n v="5"/>
    <n v="11.04"/>
    <n v="11.04"/>
    <n v="11.04"/>
    <n v="11.04"/>
    <n v="11.04"/>
    <n v="1.95"/>
    <n v="1.95"/>
    <n v="1.95"/>
    <n v="1.95"/>
    <n v="1.95"/>
    <n v="15"/>
    <n v="84"/>
    <n v="84"/>
    <n v="84"/>
    <n v="84"/>
  </r>
  <r>
    <n v="632078"/>
    <x v="1268"/>
    <n v="20210310"/>
    <m/>
    <s v="TOILETRIES"/>
    <x v="552"/>
    <s v="COLONIA SPIDER 150ML REDESENHO 2020"/>
    <n v="1227142"/>
    <x v="1268"/>
    <n v="1"/>
    <s v="IN-LINE (EXCL NR)"/>
    <s v="REPRESENTATIVE OFFER"/>
    <n v="0.60970000000000002"/>
    <m/>
    <n v="2.8250000000000002"/>
    <m/>
    <m/>
    <n v="21.24"/>
    <n v="24.99"/>
    <n v="546"/>
    <n v="546"/>
    <n v="7"/>
    <s v="WORK IN PROGRESS"/>
    <n v="135025079"/>
    <s v="NO INCENTIVE"/>
    <s v="N"/>
    <s v="N"/>
    <s v="N"/>
    <s v="N"/>
    <x v="2"/>
    <n v="135025298"/>
    <n v="28"/>
    <n v="43"/>
    <n v="20230306"/>
    <s v="GIFTING/PRESENTS"/>
    <n v="15"/>
    <s v="Y"/>
    <s v="Tech rep lvl + Moda &amp; Casa + VGF2"/>
    <s v="FULL PAYMENT"/>
    <m/>
    <n v="7070.7152999999998"/>
    <n v="5528.2653"/>
    <n v="81.459999999999994"/>
    <m/>
    <s v="COLOGNE SPRAY"/>
    <s v="EDP/EDT/COLOGNE"/>
    <s v="FRAGRANCE JUICES"/>
    <s v="MALE"/>
    <s v="MARVEL"/>
    <s v="MARVEL SPIDERMAN"/>
    <n v="1"/>
    <n v="100"/>
    <n v="100"/>
    <s v="N"/>
    <s v="N"/>
    <n v="41394"/>
    <m/>
    <s v="N"/>
    <m/>
    <m/>
    <m/>
    <m/>
    <m/>
    <m/>
    <m/>
    <m/>
    <s v="N"/>
    <n v="60853019"/>
    <s v="NCF"/>
    <m/>
    <x v="0"/>
    <m/>
    <n v="6"/>
    <s v="NCF BEAUTY"/>
    <s v="N"/>
    <m/>
    <m/>
    <s v="N"/>
    <n v="20230306"/>
    <m/>
    <n v="135025079"/>
    <s v="MIXED"/>
    <s v="Tech rep lvl"/>
    <s v="Moda &amp; Casa"/>
    <n v="1"/>
    <m/>
    <n v="0"/>
    <n v="0"/>
    <n v="100"/>
    <n v="135025297"/>
    <n v="999"/>
    <n v="3"/>
    <x v="0"/>
    <x v="0"/>
    <n v="0.60970000000000002"/>
    <n v="0.60970000000000002"/>
    <n v="0.60970000000000002"/>
    <n v="0.60970000000000002"/>
    <n v="0.60970000000000002"/>
    <n v="21.24"/>
    <n v="21.24"/>
    <n v="21.24"/>
    <n v="21.24"/>
    <n v="21.24"/>
    <s v="Brasil + Moda &amp; Casa + VGF2"/>
    <s v="Bronze + Moda &amp; Casa + VGF2"/>
    <s v="Prata + Moda &amp; Casa + VGF2"/>
    <s v="Ouro + Moda &amp; Casa + VGF2"/>
    <s v="Estrela + Moda &amp; Casa + VGF2"/>
    <n v="15"/>
    <n v="15"/>
    <n v="15"/>
    <n v="15"/>
    <n v="15"/>
    <n v="55.81"/>
    <n v="55.81"/>
    <n v="55.81"/>
    <n v="55.81"/>
    <n v="55.81"/>
    <n v="5"/>
    <n v="5"/>
    <n v="5"/>
    <n v="5"/>
    <n v="5"/>
    <n v="21.24"/>
    <n v="21.24"/>
    <n v="21.24"/>
    <n v="21.24"/>
    <n v="21.24"/>
    <n v="3.75"/>
    <n v="3.75"/>
    <n v="3.75"/>
    <n v="3.75"/>
    <n v="3.75"/>
    <n v="15"/>
    <n v="84"/>
    <n v="84"/>
    <n v="84"/>
    <n v="84"/>
  </r>
  <r>
    <n v="632471"/>
    <x v="1126"/>
    <n v="20210313"/>
    <m/>
    <s v="FRAGRANCE"/>
    <x v="552"/>
    <s v="CAIXA SEGNO MINI"/>
    <n v="1227412"/>
    <x v="1126"/>
    <n v="1"/>
    <s v="IN-LINE (EXCL NR)"/>
    <s v="REPRESENTATIVE OFFER"/>
    <n v="0.70330000000000004"/>
    <m/>
    <n v="1.95"/>
    <m/>
    <m/>
    <n v="4.8899999999999997"/>
    <n v="6.99"/>
    <n v="180"/>
    <n v="180"/>
    <n v="7"/>
    <s v="WORK IN PROGRESS"/>
    <n v="135025079"/>
    <s v="NO INCENTIVE"/>
    <s v="N"/>
    <s v="N"/>
    <s v="N"/>
    <s v="N"/>
    <x v="2"/>
    <n v="135025093"/>
    <n v="28"/>
    <n v="43"/>
    <n v="20230306"/>
    <s v="GIFTING/PRESENTS"/>
    <n v="15"/>
    <s v="Y"/>
    <s v="Tech rep lvl + Dia a Dia + VGF2"/>
    <s v="FULL PAYMENT"/>
    <m/>
    <n v="601.22299999999996"/>
    <n v="250.22300000000001"/>
    <n v="60.33"/>
    <m/>
    <s v="CARTON/GIFT BAG"/>
    <s v="ORGANIZERS/CONTAINERS"/>
    <s v="IMPLEMENTS"/>
    <s v="MALE"/>
    <s v="AVON"/>
    <s v="AVON"/>
    <n v="1"/>
    <n v="100"/>
    <n v="100"/>
    <s v="N"/>
    <s v="N"/>
    <n v="40818"/>
    <m/>
    <s v="N"/>
    <m/>
    <m/>
    <m/>
    <m/>
    <m/>
    <m/>
    <m/>
    <m/>
    <s v="N"/>
    <n v="60853019"/>
    <s v="NCF"/>
    <m/>
    <x v="0"/>
    <m/>
    <n v="6"/>
    <s v="NCF BEAUTY"/>
    <s v="N"/>
    <m/>
    <m/>
    <s v="N"/>
    <n v="20230306"/>
    <m/>
    <n v="135025079"/>
    <s v="MIXED"/>
    <s v="Tech rep lvl"/>
    <s v="CosmÃ©ticos"/>
    <n v="1"/>
    <m/>
    <n v="0"/>
    <n v="0"/>
    <n v="100"/>
    <n v="135025092"/>
    <n v="999"/>
    <n v="2"/>
    <x v="0"/>
    <x v="0"/>
    <n v="0.70330000000000004"/>
    <n v="0.70330000000000004"/>
    <n v="0.70330000000000004"/>
    <n v="0.70330000000000004"/>
    <n v="0.70330000000000004"/>
    <n v="4.8899999999999997"/>
    <n v="5.59"/>
    <n v="4.8899999999999997"/>
    <n v="4.54"/>
    <n v="4.33"/>
    <s v="Brasil + Dia a Dia + VGF2"/>
    <s v="Bronze + Dia a Dia + VGF2"/>
    <s v="Prata + Dia a Dia + VGF2"/>
    <s v="Ouro + Dia a Dia + VGF2"/>
    <s v="Estrela + Dia a Dia + VGF2"/>
    <n v="30"/>
    <n v="20"/>
    <n v="30"/>
    <n v="35"/>
    <n v="38"/>
    <n v="42.19"/>
    <n v="42.19"/>
    <n v="42.19"/>
    <n v="42.19"/>
    <n v="42.19"/>
    <n v="0"/>
    <n v="0"/>
    <n v="0"/>
    <n v="0"/>
    <n v="0"/>
    <n v="4.8899999999999997"/>
    <n v="5.59"/>
    <n v="4.8899999999999997"/>
    <n v="4.54"/>
    <n v="4.33"/>
    <n v="2.1"/>
    <n v="1.4"/>
    <n v="2.1"/>
    <n v="2.4500000000000002"/>
    <n v="2.66"/>
    <n v="30"/>
    <n v="79"/>
    <n v="69"/>
    <n v="64"/>
    <n v="61"/>
  </r>
  <r>
    <n v="634406"/>
    <x v="1127"/>
    <n v="20230304"/>
    <m/>
    <s v="BODY"/>
    <x v="552"/>
    <s v="MOISTURIZER JAM"/>
    <n v="1228767"/>
    <x v="1127"/>
    <n v="1"/>
    <s v="IN-LINE (EXCL NR)"/>
    <s v="REPRESENTATIVE OFFER"/>
    <n v="0.68589999999999995"/>
    <m/>
    <n v="3.46"/>
    <m/>
    <m/>
    <n v="16.79"/>
    <n v="23.99"/>
    <n v="280"/>
    <n v="280"/>
    <n v="7"/>
    <s v="WORK IN PROGRESS"/>
    <n v="135025079"/>
    <s v="NO INCENTIVE"/>
    <s v="N"/>
    <s v="N"/>
    <s v="N"/>
    <s v="N"/>
    <x v="2"/>
    <n v="135025189"/>
    <n v="28"/>
    <n v="43"/>
    <n v="20230306"/>
    <s v="GIFTING/PRESENTS"/>
    <n v="15"/>
    <s v="Y"/>
    <s v="Tech rep lvl + Dia a Dia + VGF2"/>
    <s v="FULL PAYMENT"/>
    <m/>
    <n v="3132.3681000000001"/>
    <n v="2163.5681"/>
    <n v="78.97"/>
    <m/>
    <s v="MOISTURIZER GEL"/>
    <s v="MOISTURIZER"/>
    <s v="BODY CARE"/>
    <s v="FEMALE"/>
    <s v="AVON ENCANTO"/>
    <s v="ENCANTO DELICACY"/>
    <n v="1"/>
    <n v="100"/>
    <n v="100"/>
    <s v="N"/>
    <s v="N"/>
    <n v="41029"/>
    <m/>
    <s v="N"/>
    <m/>
    <m/>
    <m/>
    <m/>
    <m/>
    <m/>
    <m/>
    <m/>
    <s v="N"/>
    <n v="60853019"/>
    <s v="NCF"/>
    <m/>
    <x v="0"/>
    <m/>
    <n v="6"/>
    <s v="NCF BEAUTY"/>
    <s v="N"/>
    <m/>
    <m/>
    <s v="N"/>
    <n v="20230306"/>
    <m/>
    <n v="135025079"/>
    <s v="MIXED"/>
    <s v="Tech rep lvl"/>
    <s v="CosmÃ©ticos"/>
    <n v="1"/>
    <m/>
    <n v="0"/>
    <n v="0"/>
    <n v="100"/>
    <n v="135025188"/>
    <n v="999"/>
    <n v="2"/>
    <x v="0"/>
    <x v="0"/>
    <n v="0.68589999999999995"/>
    <n v="0.68589999999999995"/>
    <n v="0.68589999999999995"/>
    <n v="0.68589999999999995"/>
    <n v="0.68589999999999995"/>
    <n v="16.79"/>
    <n v="19.190000000000001"/>
    <n v="16.79"/>
    <n v="15.59"/>
    <n v="14.87"/>
    <s v="Brasil + Dia a Dia + VGF2"/>
    <s v="Bronze + Dia a Dia + VGF2"/>
    <s v="Prata + Dia a Dia + VGF2"/>
    <s v="Ouro + Dia a Dia + VGF2"/>
    <s v="Estrela + Dia a Dia + VGF2"/>
    <n v="30"/>
    <n v="20"/>
    <n v="30"/>
    <n v="35"/>
    <n v="38"/>
    <n v="45.79"/>
    <n v="45.79"/>
    <n v="45.79"/>
    <n v="45.79"/>
    <n v="45.79"/>
    <n v="0"/>
    <n v="0"/>
    <n v="0"/>
    <n v="0"/>
    <n v="0"/>
    <n v="16.79"/>
    <n v="19.190000000000001"/>
    <n v="16.79"/>
    <n v="15.59"/>
    <n v="14.87"/>
    <n v="7.2"/>
    <n v="4.8"/>
    <n v="7.2"/>
    <n v="8.4"/>
    <n v="9.1199999999999992"/>
    <n v="30"/>
    <n v="79"/>
    <n v="69"/>
    <n v="64"/>
    <n v="61"/>
  </r>
  <r>
    <n v="636908"/>
    <x v="1134"/>
    <n v="20220310"/>
    <m/>
    <s v="FRAGRANCE"/>
    <x v="552"/>
    <s v="SACOLA PP UNISEX 2022"/>
    <n v="1230470"/>
    <x v="1134"/>
    <n v="1"/>
    <s v="IN-LINE (EXCL NR)"/>
    <s v="REPRESENTATIVE OFFER"/>
    <n v="0.70330000000000004"/>
    <m/>
    <n v="1.282"/>
    <m/>
    <m/>
    <n v="3.49"/>
    <n v="4.99"/>
    <n v="1160"/>
    <n v="1160"/>
    <n v="7"/>
    <s v="WORK IN PROGRESS"/>
    <n v="135025079"/>
    <s v="NO INCENTIVE"/>
    <s v="N"/>
    <s v="N"/>
    <s v="N"/>
    <s v="N"/>
    <x v="2"/>
    <n v="135025250"/>
    <n v="28"/>
    <n v="43"/>
    <n v="20230306"/>
    <s v="GIFTING/PRESENTS"/>
    <n v="15"/>
    <s v="Y"/>
    <s v="Tech rep lvl + Dia a Dia + VGF2"/>
    <s v="FULL PAYMENT"/>
    <m/>
    <n v="2766.1844000000001"/>
    <n v="1279.0644"/>
    <n v="63.47"/>
    <m/>
    <s v="CARTON/GIFT BAG"/>
    <s v="ORGANIZERS/CONTAINERS"/>
    <s v="IMPLEMENTS"/>
    <s v="UNISEX"/>
    <s v="AVON"/>
    <s v="AVON"/>
    <n v="1"/>
    <n v="100"/>
    <n v="100"/>
    <s v="N"/>
    <s v="N"/>
    <n v="40728"/>
    <m/>
    <s v="N"/>
    <m/>
    <m/>
    <m/>
    <m/>
    <m/>
    <m/>
    <m/>
    <m/>
    <s v="N"/>
    <n v="60853019"/>
    <s v="NCF"/>
    <m/>
    <x v="0"/>
    <m/>
    <n v="6"/>
    <s v="NCF BEAUTY"/>
    <s v="N"/>
    <m/>
    <m/>
    <s v="N"/>
    <n v="20230306"/>
    <m/>
    <n v="135025079"/>
    <s v="MIXED"/>
    <s v="Tech rep lvl"/>
    <s v="CosmÃ©ticos"/>
    <n v="1"/>
    <m/>
    <n v="0"/>
    <n v="0"/>
    <n v="100"/>
    <n v="135025249"/>
    <n v="999"/>
    <n v="2"/>
    <x v="0"/>
    <x v="0"/>
    <n v="0.70330000000000004"/>
    <n v="0.70330000000000004"/>
    <n v="0.70330000000000004"/>
    <n v="0.70330000000000004"/>
    <n v="0.70330000000000004"/>
    <n v="3.49"/>
    <n v="3.99"/>
    <n v="3.49"/>
    <n v="3.24"/>
    <n v="3.09"/>
    <s v="Brasil + Dia a Dia + VGF2"/>
    <s v="Bronze + Dia a Dia + VGF2"/>
    <s v="Prata + Dia a Dia + VGF2"/>
    <s v="Ouro + Dia a Dia + VGF2"/>
    <s v="Estrela + Dia a Dia + VGF2"/>
    <n v="30"/>
    <n v="20"/>
    <n v="30"/>
    <n v="35"/>
    <n v="38"/>
    <n v="42.19"/>
    <n v="42.19"/>
    <n v="42.19"/>
    <n v="42.19"/>
    <n v="42.19"/>
    <n v="0"/>
    <n v="0"/>
    <n v="0"/>
    <n v="0"/>
    <n v="0"/>
    <n v="3.49"/>
    <n v="3.99"/>
    <n v="3.49"/>
    <n v="3.24"/>
    <n v="3.09"/>
    <n v="1.5"/>
    <n v="1"/>
    <n v="1.5"/>
    <n v="1.75"/>
    <n v="1.9"/>
    <n v="30"/>
    <n v="79"/>
    <n v="69"/>
    <n v="64"/>
    <n v="61"/>
  </r>
  <r>
    <n v="636909"/>
    <x v="1113"/>
    <n v="20220310"/>
    <m/>
    <s v="FRAGRANCE"/>
    <x v="552"/>
    <s v="SACOLA P UNISEX 2022"/>
    <n v="1230471"/>
    <x v="1113"/>
    <n v="1"/>
    <s v="IN-LINE (EXCL NR)"/>
    <s v="REPRESENTATIVE OFFER"/>
    <n v="0.70330000000000004"/>
    <m/>
    <n v="1.52"/>
    <m/>
    <m/>
    <n v="4.8899999999999997"/>
    <n v="6.99"/>
    <n v="450"/>
    <n v="450"/>
    <n v="7"/>
    <s v="WORK IN PROGRESS"/>
    <n v="135025079"/>
    <s v="NO INCENTIVE"/>
    <s v="N"/>
    <s v="N"/>
    <s v="N"/>
    <s v="N"/>
    <x v="2"/>
    <n v="135025117"/>
    <n v="28"/>
    <n v="43"/>
    <n v="20230306"/>
    <s v="GIFTING/PRESENTS"/>
    <n v="15"/>
    <s v="Y"/>
    <s v="Tech rep lvl + Dia a Dia + VGF2"/>
    <s v="FULL PAYMENT"/>
    <m/>
    <n v="1503.3037999999999"/>
    <n v="819.30380000000002"/>
    <n v="69.08"/>
    <m/>
    <s v="CARTON/GIFT BAG"/>
    <s v="ORGANIZERS/CONTAINERS"/>
    <s v="IMPLEMENTS"/>
    <s v="UNISEX"/>
    <s v="AVON"/>
    <s v="AVON"/>
    <n v="1"/>
    <n v="100"/>
    <n v="100"/>
    <s v="N"/>
    <s v="N"/>
    <n v="41653"/>
    <m/>
    <s v="N"/>
    <m/>
    <m/>
    <m/>
    <m/>
    <m/>
    <m/>
    <m/>
    <m/>
    <s v="N"/>
    <n v="60853019"/>
    <s v="NCF"/>
    <m/>
    <x v="0"/>
    <m/>
    <n v="6"/>
    <s v="NCF BEAUTY"/>
    <s v="N"/>
    <m/>
    <m/>
    <s v="N"/>
    <n v="20230306"/>
    <m/>
    <n v="135025079"/>
    <s v="MIXED"/>
    <s v="Tech rep lvl"/>
    <s v="CosmÃ©ticos"/>
    <n v="1"/>
    <m/>
    <n v="0"/>
    <n v="0"/>
    <n v="100"/>
    <n v="135025116"/>
    <n v="999"/>
    <n v="2"/>
    <x v="0"/>
    <x v="0"/>
    <n v="0.70330000000000004"/>
    <n v="0.70330000000000004"/>
    <n v="0.70330000000000004"/>
    <n v="0.70330000000000004"/>
    <n v="0.70330000000000004"/>
    <n v="4.8899999999999997"/>
    <n v="5.59"/>
    <n v="4.8899999999999997"/>
    <n v="4.54"/>
    <n v="4.33"/>
    <s v="Brasil + Dia a Dia + VGF2"/>
    <s v="Bronze + Dia a Dia + VGF2"/>
    <s v="Prata + Dia a Dia + VGF2"/>
    <s v="Ouro + Dia a Dia + VGF2"/>
    <s v="Estrela + Dia a Dia + VGF2"/>
    <n v="30"/>
    <n v="20"/>
    <n v="30"/>
    <n v="35"/>
    <n v="38"/>
    <n v="42.19"/>
    <n v="42.19"/>
    <n v="42.19"/>
    <n v="42.19"/>
    <n v="42.19"/>
    <n v="0"/>
    <n v="0"/>
    <n v="0"/>
    <n v="0"/>
    <n v="0"/>
    <n v="4.8899999999999997"/>
    <n v="5.59"/>
    <n v="4.8899999999999997"/>
    <n v="4.54"/>
    <n v="4.33"/>
    <n v="2.1"/>
    <n v="1.4"/>
    <n v="2.1"/>
    <n v="2.4500000000000002"/>
    <n v="2.66"/>
    <n v="30"/>
    <n v="79"/>
    <n v="69"/>
    <n v="64"/>
    <n v="61"/>
  </r>
  <r>
    <n v="636910"/>
    <x v="1132"/>
    <n v="20220310"/>
    <m/>
    <s v="FRAGRANCE"/>
    <x v="552"/>
    <s v="SACOLA M UNISEX 2022"/>
    <n v="1230472"/>
    <x v="1132"/>
    <n v="1"/>
    <s v="IN-LINE (EXCL NR)"/>
    <s v="REPRESENTATIVE OFFER"/>
    <n v="0.70330000000000004"/>
    <m/>
    <n v="2.3140000000000001"/>
    <m/>
    <m/>
    <n v="6.29"/>
    <n v="8.99"/>
    <n v="350"/>
    <n v="350"/>
    <n v="7"/>
    <s v="WORK IN PROGRESS"/>
    <n v="135025079"/>
    <s v="NO INCENTIVE"/>
    <s v="N"/>
    <s v="N"/>
    <s v="N"/>
    <s v="N"/>
    <x v="2"/>
    <n v="135025177"/>
    <n v="28"/>
    <n v="43"/>
    <n v="20230306"/>
    <s v="GIFTING/PRESENTS"/>
    <n v="15"/>
    <s v="Y"/>
    <s v="Tech rep lvl + Dia a Dia + VGF2"/>
    <s v="FULL PAYMENT"/>
    <m/>
    <n v="1503.8805"/>
    <n v="693.98050000000001"/>
    <n v="63.4"/>
    <m/>
    <s v="CARTON/GIFT BAG"/>
    <s v="ORGANIZERS/CONTAINERS"/>
    <s v="IMPLEMENTS"/>
    <s v="UNISEX"/>
    <s v="AVON"/>
    <s v="AVON"/>
    <n v="1"/>
    <n v="100"/>
    <n v="100"/>
    <s v="N"/>
    <s v="N"/>
    <n v="41202"/>
    <m/>
    <s v="N"/>
    <m/>
    <m/>
    <m/>
    <m/>
    <m/>
    <m/>
    <m/>
    <m/>
    <s v="N"/>
    <n v="60853019"/>
    <s v="NCF"/>
    <m/>
    <x v="0"/>
    <m/>
    <n v="6"/>
    <s v="NCF BEAUTY"/>
    <s v="N"/>
    <m/>
    <m/>
    <s v="N"/>
    <n v="20230306"/>
    <m/>
    <n v="135025079"/>
    <s v="MIXED"/>
    <s v="Tech rep lvl"/>
    <s v="CosmÃ©ticos"/>
    <n v="1"/>
    <m/>
    <n v="0"/>
    <n v="0"/>
    <n v="100"/>
    <n v="135025176"/>
    <n v="999"/>
    <n v="2"/>
    <x v="0"/>
    <x v="0"/>
    <n v="0.70330000000000004"/>
    <n v="0.70330000000000004"/>
    <n v="0.70330000000000004"/>
    <n v="0.70330000000000004"/>
    <n v="0.70330000000000004"/>
    <n v="6.29"/>
    <n v="7.19"/>
    <n v="6.29"/>
    <n v="5.84"/>
    <n v="5.57"/>
    <s v="Brasil + Dia a Dia + VGF2"/>
    <s v="Bronze + Dia a Dia + VGF2"/>
    <s v="Prata + Dia a Dia + VGF2"/>
    <s v="Ouro + Dia a Dia + VGF2"/>
    <s v="Estrela + Dia a Dia + VGF2"/>
    <n v="30"/>
    <n v="20"/>
    <n v="30"/>
    <n v="35"/>
    <n v="38"/>
    <n v="42.19"/>
    <n v="42.19"/>
    <n v="42.19"/>
    <n v="42.19"/>
    <n v="42.19"/>
    <n v="0"/>
    <n v="0"/>
    <n v="0"/>
    <n v="0"/>
    <n v="0"/>
    <n v="6.29"/>
    <n v="7.19"/>
    <n v="6.29"/>
    <n v="5.84"/>
    <n v="5.57"/>
    <n v="2.7"/>
    <n v="1.8"/>
    <n v="2.7"/>
    <n v="3.15"/>
    <n v="3.42"/>
    <n v="30"/>
    <n v="79"/>
    <n v="69"/>
    <n v="64"/>
    <n v="61"/>
  </r>
  <r>
    <n v="636912"/>
    <x v="1114"/>
    <n v="20220310"/>
    <m/>
    <s v="FRAGRANCE"/>
    <x v="552"/>
    <s v="CAIXA UNISEX 2022"/>
    <n v="1230474"/>
    <x v="1114"/>
    <n v="1"/>
    <s v="IN-LINE (EXCL NR)"/>
    <s v="REPRESENTATIVE OFFER"/>
    <n v="0.70330000000000004"/>
    <m/>
    <n v="2.887"/>
    <m/>
    <m/>
    <n v="6.29"/>
    <n v="8.99"/>
    <n v="250"/>
    <n v="250"/>
    <n v="7"/>
    <s v="WORK IN PROGRESS"/>
    <n v="135025079"/>
    <s v="NO INCENTIVE"/>
    <s v="N"/>
    <s v="N"/>
    <s v="N"/>
    <s v="N"/>
    <x v="2"/>
    <n v="135025081"/>
    <n v="28"/>
    <n v="43"/>
    <n v="20230306"/>
    <s v="GIFTING/PRESENTS"/>
    <n v="15"/>
    <s v="Y"/>
    <s v="Tech rep lvl + Dia a Dia + VGF2"/>
    <s v="FULL PAYMENT"/>
    <m/>
    <n v="1074.0376000000001"/>
    <n v="352.2876"/>
    <n v="54.34"/>
    <m/>
    <s v="CARTON/GIFT BAG"/>
    <s v="ORGANIZERS/CONTAINERS"/>
    <s v="IMPLEMENTS"/>
    <s v="UNISEX"/>
    <s v="AVON"/>
    <s v="AVON"/>
    <n v="1"/>
    <n v="100"/>
    <n v="100"/>
    <s v="N"/>
    <s v="N"/>
    <n v="40960"/>
    <m/>
    <s v="N"/>
    <m/>
    <m/>
    <m/>
    <m/>
    <m/>
    <m/>
    <m/>
    <m/>
    <s v="N"/>
    <n v="60853019"/>
    <s v="NCF"/>
    <m/>
    <x v="0"/>
    <m/>
    <n v="6"/>
    <s v="NCF BEAUTY"/>
    <s v="N"/>
    <m/>
    <m/>
    <s v="N"/>
    <n v="20230306"/>
    <m/>
    <n v="135025079"/>
    <s v="MIXED"/>
    <s v="Tech rep lvl"/>
    <s v="CosmÃ©ticos"/>
    <n v="1"/>
    <m/>
    <n v="0"/>
    <n v="0"/>
    <n v="100"/>
    <n v="135025080"/>
    <n v="999"/>
    <n v="2"/>
    <x v="0"/>
    <x v="0"/>
    <n v="0.70330000000000004"/>
    <n v="0.70330000000000004"/>
    <n v="0.70330000000000004"/>
    <n v="0.70330000000000004"/>
    <n v="0.70330000000000004"/>
    <n v="6.29"/>
    <n v="7.19"/>
    <n v="6.29"/>
    <n v="5.84"/>
    <n v="5.57"/>
    <s v="Brasil + Dia a Dia + VGF2"/>
    <s v="Bronze + Dia a Dia + VGF2"/>
    <s v="Prata + Dia a Dia + VGF2"/>
    <s v="Ouro + Dia a Dia + VGF2"/>
    <s v="Estrela + Dia a Dia + VGF2"/>
    <n v="30"/>
    <n v="20"/>
    <n v="30"/>
    <n v="35"/>
    <n v="38"/>
    <n v="42.19"/>
    <n v="42.19"/>
    <n v="42.19"/>
    <n v="42.19"/>
    <n v="42.19"/>
    <n v="0"/>
    <n v="0"/>
    <n v="0"/>
    <n v="0"/>
    <n v="0"/>
    <n v="6.29"/>
    <n v="7.19"/>
    <n v="6.29"/>
    <n v="5.84"/>
    <n v="5.57"/>
    <n v="2.7"/>
    <n v="1.8"/>
    <n v="2.7"/>
    <n v="3.15"/>
    <n v="3.42"/>
    <n v="30"/>
    <n v="79"/>
    <n v="69"/>
    <n v="64"/>
    <n v="61"/>
  </r>
  <r>
    <n v="639285"/>
    <x v="1131"/>
    <n v="20230301"/>
    <m/>
    <s v="FRAGRANCE"/>
    <x v="552"/>
    <s v="BOX ENCANTO HANDCREAM"/>
    <n v="1232258"/>
    <x v="1131"/>
    <n v="1"/>
    <s v="IN-LINE (EXCL NR)"/>
    <s v="REPRESENTATIVE OFFER"/>
    <n v="0.70330000000000004"/>
    <m/>
    <n v="1.244"/>
    <m/>
    <m/>
    <n v="4.1900000000000004"/>
    <n v="5.99"/>
    <n v="70"/>
    <n v="70"/>
    <n v="7"/>
    <s v="WORK IN PROGRESS"/>
    <n v="135025079"/>
    <s v="NO INCENTIVE"/>
    <s v="N"/>
    <s v="N"/>
    <s v="N"/>
    <s v="N"/>
    <x v="2"/>
    <n v="135025165"/>
    <n v="28"/>
    <n v="43"/>
    <n v="20230306"/>
    <s v="GIFTING/PRESENTS"/>
    <n v="15"/>
    <s v="Y"/>
    <s v="Tech rep lvl + Dia a Dia + VGF2"/>
    <s v="FULL PAYMENT"/>
    <m/>
    <n v="199.82159999999999"/>
    <n v="112.74160000000001"/>
    <n v="70.47"/>
    <m/>
    <s v="CARTON/GIFT BAG"/>
    <s v="ORGANIZERS/CONTAINERS"/>
    <s v="IMPLEMENTS"/>
    <s v="UNISEX"/>
    <s v="AVON"/>
    <s v="AVON"/>
    <n v="1"/>
    <n v="100"/>
    <n v="100"/>
    <s v="N"/>
    <s v="N"/>
    <n v="40737"/>
    <m/>
    <s v="N"/>
    <m/>
    <m/>
    <m/>
    <m/>
    <m/>
    <m/>
    <m/>
    <m/>
    <s v="N"/>
    <n v="60853019"/>
    <s v="NCF"/>
    <m/>
    <x v="0"/>
    <m/>
    <n v="6"/>
    <s v="NCF BEAUTY"/>
    <s v="N"/>
    <m/>
    <m/>
    <s v="N"/>
    <n v="20230306"/>
    <m/>
    <n v="135025079"/>
    <s v="MIXED"/>
    <s v="Tech rep lvl"/>
    <s v="CosmÃ©ticos"/>
    <n v="1"/>
    <m/>
    <n v="0"/>
    <n v="0"/>
    <n v="100"/>
    <n v="135025164"/>
    <n v="999"/>
    <n v="2"/>
    <x v="0"/>
    <x v="0"/>
    <n v="0.70330000000000004"/>
    <n v="0.70330000000000004"/>
    <n v="0.70330000000000004"/>
    <n v="0.70330000000000004"/>
    <n v="0.70330000000000004"/>
    <n v="4.1900000000000004"/>
    <n v="4.79"/>
    <n v="4.1900000000000004"/>
    <n v="3.89"/>
    <n v="3.71"/>
    <s v="Brasil + Dia a Dia + VGF2"/>
    <s v="Bronze + Dia a Dia + VGF2"/>
    <s v="Prata + Dia a Dia + VGF2"/>
    <s v="Ouro + Dia a Dia + VGF2"/>
    <s v="Estrela + Dia a Dia + VGF2"/>
    <n v="30"/>
    <n v="20"/>
    <n v="30"/>
    <n v="35"/>
    <n v="38"/>
    <n v="42.19"/>
    <n v="42.19"/>
    <n v="42.19"/>
    <n v="42.19"/>
    <n v="42.19"/>
    <n v="0"/>
    <n v="0"/>
    <n v="0"/>
    <n v="0"/>
    <n v="0"/>
    <n v="4.1900000000000004"/>
    <n v="4.79"/>
    <n v="4.1900000000000004"/>
    <n v="3.89"/>
    <n v="3.71"/>
    <n v="1.8"/>
    <n v="1.2"/>
    <n v="1.8"/>
    <n v="2.1"/>
    <n v="2.2799999999999998"/>
    <n v="30"/>
    <n v="79"/>
    <n v="69"/>
    <n v="64"/>
    <n v="61"/>
  </r>
  <r>
    <n v="639286"/>
    <x v="1129"/>
    <n v="20230301"/>
    <m/>
    <s v="FRAGRANCE"/>
    <x v="552"/>
    <s v="BOX CHRISTMAS SOUVENIRS"/>
    <n v="1232259"/>
    <x v="1129"/>
    <n v="1"/>
    <s v="IN-LINE (EXCL NR)"/>
    <s v="REPRESENTATIVE OFFER"/>
    <n v="0.70330000000000004"/>
    <m/>
    <n v="1.202"/>
    <m/>
    <m/>
    <n v="2.79"/>
    <n v="3.99"/>
    <n v="930"/>
    <n v="930"/>
    <n v="7"/>
    <s v="WORK IN PROGRESS"/>
    <n v="135025079"/>
    <s v="NO INCENTIVE"/>
    <s v="N"/>
    <s v="N"/>
    <s v="N"/>
    <s v="N"/>
    <x v="2"/>
    <n v="135025105"/>
    <n v="28"/>
    <n v="43"/>
    <n v="20230306"/>
    <s v="GIFTING/PRESENTS"/>
    <n v="15"/>
    <s v="Y"/>
    <s v="Tech rep lvl + Dia a Dia + VGF2"/>
    <s v="FULL PAYMENT"/>
    <m/>
    <n v="1772.6395"/>
    <n v="654.77949999999998"/>
    <n v="57.17"/>
    <m/>
    <s v="CARTON/GIFT BAG"/>
    <s v="ORGANIZERS/CONTAINERS"/>
    <s v="IMPLEMENTS"/>
    <s v="UNISEX"/>
    <s v="AVON"/>
    <s v="AVON"/>
    <n v="1"/>
    <n v="100"/>
    <n v="100"/>
    <s v="N"/>
    <s v="N"/>
    <n v="40738"/>
    <m/>
    <s v="N"/>
    <m/>
    <m/>
    <m/>
    <m/>
    <m/>
    <m/>
    <m/>
    <m/>
    <s v="N"/>
    <n v="60853019"/>
    <s v="NCF"/>
    <m/>
    <x v="0"/>
    <m/>
    <n v="6"/>
    <s v="NCF BEAUTY"/>
    <s v="N"/>
    <m/>
    <m/>
    <s v="N"/>
    <n v="20230306"/>
    <m/>
    <n v="135025079"/>
    <s v="MIXED"/>
    <s v="Tech rep lvl"/>
    <s v="CosmÃ©ticos"/>
    <n v="1"/>
    <m/>
    <n v="0"/>
    <n v="0"/>
    <n v="100"/>
    <n v="135025104"/>
    <n v="999"/>
    <n v="2"/>
    <x v="0"/>
    <x v="0"/>
    <n v="0.70330000000000004"/>
    <n v="0.70330000000000004"/>
    <n v="0.70330000000000004"/>
    <n v="0.70330000000000004"/>
    <n v="0.70330000000000004"/>
    <n v="2.79"/>
    <n v="3.19"/>
    <n v="2.79"/>
    <n v="2.59"/>
    <n v="2.4700000000000002"/>
    <s v="Brasil + Dia a Dia + VGF2"/>
    <s v="Bronze + Dia a Dia + VGF2"/>
    <s v="Prata + Dia a Dia + VGF2"/>
    <s v="Ouro + Dia a Dia + VGF2"/>
    <s v="Estrela + Dia a Dia + VGF2"/>
    <n v="30"/>
    <n v="20"/>
    <n v="30"/>
    <n v="35"/>
    <n v="38"/>
    <n v="42.19"/>
    <n v="42.19"/>
    <n v="42.19"/>
    <n v="42.19"/>
    <n v="42.19"/>
    <n v="0"/>
    <n v="0"/>
    <n v="0"/>
    <n v="0"/>
    <n v="0"/>
    <n v="2.79"/>
    <n v="3.19"/>
    <n v="2.79"/>
    <n v="2.59"/>
    <n v="2.4700000000000002"/>
    <n v="1.2"/>
    <n v="0.8"/>
    <n v="1.2"/>
    <n v="1.4"/>
    <n v="1.52"/>
    <n v="30"/>
    <n v="79"/>
    <n v="69"/>
    <n v="64"/>
    <n v="61"/>
  </r>
  <r>
    <n v="2276839"/>
    <x v="1269"/>
    <n v="20210311"/>
    <m/>
    <s v="KIDS HOME"/>
    <x v="552"/>
    <s v="CANECA CUTE SPIDER NEW"/>
    <n v="5547937"/>
    <x v="1269"/>
    <n v="1"/>
    <s v="IN-LINE (EXCL NR)"/>
    <s v="REPRESENTATIVE OFFER"/>
    <n v="0.70330000000000004"/>
    <m/>
    <n v="2.2029999999999998"/>
    <m/>
    <m/>
    <n v="11.04"/>
    <n v="12.99"/>
    <n v="183"/>
    <n v="183"/>
    <n v="7"/>
    <s v="WORK IN PROGRESS"/>
    <n v="135025079"/>
    <s v="NO INCENTIVE"/>
    <s v="N"/>
    <s v="N"/>
    <s v="N"/>
    <s v="N"/>
    <x v="2"/>
    <n v="135025310"/>
    <n v="28"/>
    <n v="43"/>
    <n v="20230306"/>
    <s v="GIFTING/PRESENTS"/>
    <n v="15"/>
    <s v="Y"/>
    <s v="Tech rep lvl + Moda &amp; Casa + VGF2"/>
    <s v="FULL PAYMENT"/>
    <m/>
    <n v="1420.8911000000001"/>
    <n v="1017.7421000000001"/>
    <n v="75.89"/>
    <m/>
    <s v="MUGS"/>
    <s v="TABLEWARE"/>
    <s v="TABLEWARE"/>
    <s v="MALE"/>
    <s v="MARVEL"/>
    <s v="MARVEL SPIDERMAN"/>
    <n v="1"/>
    <n v="100"/>
    <n v="100"/>
    <s v="N"/>
    <s v="N"/>
    <n v="61029"/>
    <m/>
    <s v="N"/>
    <m/>
    <m/>
    <m/>
    <m/>
    <m/>
    <m/>
    <m/>
    <m/>
    <s v="N"/>
    <n v="60853019"/>
    <s v="NCF"/>
    <m/>
    <x v="0"/>
    <m/>
    <n v="6"/>
    <s v="NCF BEAUTY"/>
    <s v="N"/>
    <m/>
    <m/>
    <s v="N"/>
    <n v="20230306"/>
    <m/>
    <n v="135025079"/>
    <s v="MIXED"/>
    <s v="Tech rep lvl"/>
    <s v="Moda &amp; Casa"/>
    <n v="1"/>
    <m/>
    <n v="0"/>
    <n v="0"/>
    <n v="100"/>
    <n v="135025309"/>
    <n v="999"/>
    <n v="3"/>
    <x v="0"/>
    <x v="0"/>
    <n v="0.70330000000000004"/>
    <n v="0.70330000000000004"/>
    <n v="0.70330000000000004"/>
    <n v="0.70330000000000004"/>
    <n v="0.70330000000000004"/>
    <n v="11.04"/>
    <n v="11.04"/>
    <n v="11.04"/>
    <n v="11.04"/>
    <n v="11.04"/>
    <s v="Brasil + Moda &amp; Casa + VGF2"/>
    <s v="Bronze + Moda &amp; Casa + VGF2"/>
    <s v="Prata + Moda &amp; Casa + VGF2"/>
    <s v="Ouro + Moda &amp; Casa + VGF2"/>
    <s v="Estrela + Moda &amp; Casa + VGF2"/>
    <n v="15"/>
    <n v="15"/>
    <n v="15"/>
    <n v="15"/>
    <n v="15"/>
    <n v="42.19"/>
    <n v="42.19"/>
    <n v="42.19"/>
    <n v="42.19"/>
    <n v="42.19"/>
    <n v="0"/>
    <n v="0"/>
    <n v="0"/>
    <n v="0"/>
    <n v="0"/>
    <n v="11.04"/>
    <n v="11.04"/>
    <n v="11.04"/>
    <n v="11.04"/>
    <n v="11.04"/>
    <n v="1.95"/>
    <n v="1.95"/>
    <n v="1.95"/>
    <n v="1.95"/>
    <n v="1.95"/>
    <n v="15"/>
    <n v="84"/>
    <n v="84"/>
    <n v="84"/>
    <n v="84"/>
  </r>
  <r>
    <n v="2289776"/>
    <x v="1115"/>
    <n v="20210314"/>
    <m/>
    <s v="ACCESSORIES"/>
    <x v="552"/>
    <s v="ESSENTIAL NECESSAIRE BLACK"/>
    <n v="5567501"/>
    <x v="1115"/>
    <n v="1"/>
    <s v="IN-LINE (EXCL NR)"/>
    <s v="REPRESENTATIVE OFFER"/>
    <n v="0.70330000000000004"/>
    <m/>
    <n v="6.1239999999999997"/>
    <m/>
    <m/>
    <n v="33.99"/>
    <n v="39.99"/>
    <n v="600"/>
    <n v="600"/>
    <n v="7"/>
    <s v="WORK IN PROGRESS"/>
    <n v="135025079"/>
    <s v="NO INCENTIVE"/>
    <s v="N"/>
    <s v="N"/>
    <s v="N"/>
    <s v="N"/>
    <x v="2"/>
    <n v="135025141"/>
    <n v="28"/>
    <n v="43"/>
    <n v="20230306"/>
    <s v="GIFTING/PRESENTS"/>
    <n v="15"/>
    <s v="Y"/>
    <s v="Tech rep lvl + Moda &amp; Casa + VGF2"/>
    <s v="FULL PAYMENT"/>
    <m/>
    <n v="14343.100200000001"/>
    <n v="10668.700199999999"/>
    <n v="78.23"/>
    <m/>
    <s v="COSMETIC CASE-TOILETRY BAG"/>
    <s v="BEAUTY BAGS"/>
    <s v="HANDBAGS &amp; TOTES"/>
    <s v="FEMALE"/>
    <s v="AVON"/>
    <s v="AVON"/>
    <n v="1"/>
    <n v="100"/>
    <n v="100"/>
    <s v="N"/>
    <s v="N"/>
    <n v="60873"/>
    <m/>
    <s v="N"/>
    <m/>
    <m/>
    <m/>
    <m/>
    <m/>
    <m/>
    <m/>
    <m/>
    <s v="N"/>
    <n v="60853019"/>
    <s v="NCF"/>
    <m/>
    <x v="0"/>
    <m/>
    <n v="6"/>
    <s v="NCF BEAUTY"/>
    <s v="N"/>
    <m/>
    <m/>
    <s v="N"/>
    <n v="20230306"/>
    <m/>
    <n v="135025079"/>
    <s v="MIXED"/>
    <s v="Tech rep lvl"/>
    <s v="Moda &amp; Casa"/>
    <n v="1"/>
    <m/>
    <n v="0"/>
    <n v="0"/>
    <n v="100"/>
    <n v="135025140"/>
    <n v="999"/>
    <n v="3"/>
    <x v="0"/>
    <x v="0"/>
    <n v="0.70330000000000004"/>
    <n v="0.70330000000000004"/>
    <n v="0.70330000000000004"/>
    <n v="0.70330000000000004"/>
    <n v="0.70330000000000004"/>
    <n v="33.99"/>
    <n v="33.99"/>
    <n v="33.99"/>
    <n v="33.99"/>
    <n v="33.99"/>
    <s v="Brasil + Moda &amp; Casa + VGF2"/>
    <s v="Bronze + Moda &amp; Casa + VGF2"/>
    <s v="Prata + Moda &amp; Casa + VGF2"/>
    <s v="Ouro + Moda &amp; Casa + VGF2"/>
    <s v="Estrela + Moda &amp; Casa + VGF2"/>
    <n v="15"/>
    <n v="15"/>
    <n v="15"/>
    <n v="15"/>
    <n v="15"/>
    <n v="42.19"/>
    <n v="42.19"/>
    <n v="42.19"/>
    <n v="42.19"/>
    <n v="42.19"/>
    <n v="0"/>
    <n v="0"/>
    <n v="0"/>
    <n v="0"/>
    <n v="0"/>
    <n v="33.99"/>
    <n v="33.99"/>
    <n v="33.99"/>
    <n v="33.99"/>
    <n v="33.99"/>
    <n v="6"/>
    <n v="6"/>
    <n v="6"/>
    <n v="6"/>
    <n v="6"/>
    <n v="15"/>
    <n v="84"/>
    <n v="84"/>
    <n v="84"/>
    <n v="84"/>
  </r>
  <r>
    <n v="2297906"/>
    <x v="1133"/>
    <n v="20220310"/>
    <m/>
    <s v="KIDS FASHION"/>
    <x v="552"/>
    <s v="FRASQUEIRA BABY"/>
    <n v="5583314"/>
    <x v="1133"/>
    <n v="1"/>
    <s v="IN-LINE (EXCL NR)"/>
    <s v="REPRESENTATIVE OFFER"/>
    <n v="0.70330000000000004"/>
    <m/>
    <n v="8.9380000000000006"/>
    <m/>
    <m/>
    <n v="50.91"/>
    <n v="59.9"/>
    <n v="200"/>
    <n v="200"/>
    <n v="7"/>
    <s v="WORK IN PROGRESS"/>
    <n v="135025079"/>
    <s v="NO INCENTIVE"/>
    <s v="N"/>
    <s v="N"/>
    <s v="N"/>
    <s v="N"/>
    <x v="2"/>
    <n v="135025201"/>
    <n v="28"/>
    <n v="43"/>
    <n v="20230306"/>
    <s v="GIFTING/PRESENTS"/>
    <n v="15"/>
    <s v="Y"/>
    <s v="Tech rep lvl + Moda &amp; Casa + VGF2"/>
    <s v="FULL PAYMENT"/>
    <m/>
    <n v="7161.0006000000003"/>
    <n v="5373.4005999999999"/>
    <n v="78.78"/>
    <m/>
    <s v="BACKPACK"/>
    <s v="HANDBAG &amp; TOTE"/>
    <s v="KIDS ACCESSORIES"/>
    <s v="UNISEX"/>
    <s v="AVON"/>
    <s v="AVON"/>
    <n v="1"/>
    <n v="100"/>
    <n v="100"/>
    <s v="N"/>
    <s v="N"/>
    <n v="60951"/>
    <m/>
    <s v="N"/>
    <m/>
    <m/>
    <m/>
    <m/>
    <m/>
    <m/>
    <m/>
    <m/>
    <s v="N"/>
    <n v="60853019"/>
    <s v="NCF"/>
    <m/>
    <x v="0"/>
    <m/>
    <n v="6"/>
    <s v="NCF BEAUTY"/>
    <s v="N"/>
    <m/>
    <m/>
    <s v="N"/>
    <n v="20230306"/>
    <m/>
    <n v="135025079"/>
    <s v="MIXED"/>
    <s v="Tech rep lvl"/>
    <s v="Moda &amp; Casa"/>
    <n v="1"/>
    <m/>
    <n v="0"/>
    <n v="0"/>
    <n v="100"/>
    <n v="135025200"/>
    <n v="999"/>
    <n v="3"/>
    <x v="0"/>
    <x v="0"/>
    <n v="0.70330000000000004"/>
    <n v="0.70330000000000004"/>
    <n v="0.70330000000000004"/>
    <n v="0.70330000000000004"/>
    <n v="0.70330000000000004"/>
    <n v="50.91"/>
    <n v="50.91"/>
    <n v="50.91"/>
    <n v="50.91"/>
    <n v="50.91"/>
    <s v="Brasil + Moda &amp; Casa + VGF2"/>
    <s v="Bronze + Moda &amp; Casa + VGF2"/>
    <s v="Prata + Moda &amp; Casa + VGF2"/>
    <s v="Ouro + Moda &amp; Casa + VGF2"/>
    <s v="Estrela + Moda &amp; Casa + VGF2"/>
    <n v="15"/>
    <n v="15"/>
    <n v="15"/>
    <n v="15"/>
    <n v="15"/>
    <n v="42.19"/>
    <n v="42.19"/>
    <n v="42.19"/>
    <n v="42.19"/>
    <n v="42.19"/>
    <n v="0"/>
    <n v="0"/>
    <n v="0"/>
    <n v="0"/>
    <n v="0"/>
    <n v="50.91"/>
    <n v="50.91"/>
    <n v="50.91"/>
    <n v="50.91"/>
    <n v="50.91"/>
    <n v="8.99"/>
    <n v="8.99"/>
    <n v="8.99"/>
    <n v="8.99"/>
    <n v="8.99"/>
    <n v="15"/>
    <n v="84"/>
    <n v="84"/>
    <n v="84"/>
    <n v="84"/>
  </r>
  <r>
    <n v="2309935"/>
    <x v="1128"/>
    <n v="20230302"/>
    <m/>
    <s v="HOUSEWARES"/>
    <x v="552"/>
    <s v="BANHEIRA NATAL 2022"/>
    <n v="5607539"/>
    <x v="1128"/>
    <n v="1"/>
    <s v="IN-LINE (EXCL NR)"/>
    <s v="REPRESENTATIVE OFFER"/>
    <n v="0.70330000000000004"/>
    <m/>
    <n v="4.6559999999999997"/>
    <m/>
    <m/>
    <n v="32.29"/>
    <n v="37.99"/>
    <n v="198"/>
    <n v="198"/>
    <n v="7"/>
    <s v="WORK IN PROGRESS"/>
    <n v="135025079"/>
    <s v="NO INCENTIVE"/>
    <s v="N"/>
    <s v="N"/>
    <s v="N"/>
    <s v="N"/>
    <x v="2"/>
    <n v="135025153"/>
    <n v="28"/>
    <n v="43"/>
    <n v="20230306"/>
    <s v="GIFTING/PRESENTS"/>
    <n v="15"/>
    <s v="Y"/>
    <s v="Tech rep lvl + Moda &amp; Casa + VGF2"/>
    <s v="FULL PAYMENT"/>
    <m/>
    <n v="4496.4922999999999"/>
    <n v="3574.6043"/>
    <n v="82.57"/>
    <m/>
    <s v="BATH ACCESSORIES"/>
    <s v="BATH"/>
    <s v="STORAGE/ORGANIZERS"/>
    <s v="FEMALE"/>
    <s v="AVON"/>
    <s v="AVON"/>
    <n v="1"/>
    <n v="100"/>
    <n v="100"/>
    <s v="N"/>
    <s v="N"/>
    <n v="61011"/>
    <m/>
    <s v="N"/>
    <m/>
    <m/>
    <m/>
    <m/>
    <m/>
    <m/>
    <m/>
    <m/>
    <s v="N"/>
    <n v="60853019"/>
    <s v="NCF"/>
    <m/>
    <x v="0"/>
    <m/>
    <n v="6"/>
    <s v="NCF BEAUTY"/>
    <s v="N"/>
    <m/>
    <m/>
    <s v="N"/>
    <n v="20230306"/>
    <m/>
    <n v="135025079"/>
    <s v="MIXED"/>
    <s v="Tech rep lvl"/>
    <s v="Moda &amp; Casa"/>
    <n v="1"/>
    <m/>
    <n v="0"/>
    <n v="0"/>
    <n v="100"/>
    <n v="135025152"/>
    <n v="999"/>
    <n v="3"/>
    <x v="0"/>
    <x v="0"/>
    <n v="0.70330000000000004"/>
    <n v="0.70330000000000004"/>
    <n v="0.70330000000000004"/>
    <n v="0.70330000000000004"/>
    <n v="0.70330000000000004"/>
    <n v="32.29"/>
    <n v="32.29"/>
    <n v="32.29"/>
    <n v="32.29"/>
    <n v="32.29"/>
    <s v="Brasil + Moda &amp; Casa + VGF2"/>
    <s v="Bronze + Moda &amp; Casa + VGF2"/>
    <s v="Prata + Moda &amp; Casa + VGF2"/>
    <s v="Ouro + Moda &amp; Casa + VGF2"/>
    <s v="Estrela + Moda &amp; Casa + VGF2"/>
    <n v="15"/>
    <n v="15"/>
    <n v="15"/>
    <n v="15"/>
    <n v="15"/>
    <n v="42.19"/>
    <n v="42.19"/>
    <n v="42.19"/>
    <n v="42.19"/>
    <n v="42.19"/>
    <n v="0"/>
    <n v="0"/>
    <n v="0"/>
    <n v="0"/>
    <n v="0"/>
    <n v="32.29"/>
    <n v="32.29"/>
    <n v="32.29"/>
    <n v="32.29"/>
    <n v="32.29"/>
    <n v="5.7"/>
    <n v="5.7"/>
    <n v="5.7"/>
    <n v="5.7"/>
    <n v="5.7"/>
    <n v="15"/>
    <n v="84"/>
    <n v="84"/>
    <n v="84"/>
    <n v="84"/>
  </r>
  <r>
    <n v="2313231"/>
    <x v="1130"/>
    <n v="20230302"/>
    <m/>
    <s v="JEWELRY"/>
    <x v="552"/>
    <s v="BRINCO DELICADO SPRING"/>
    <n v="5607086"/>
    <x v="1130"/>
    <n v="1"/>
    <s v="IN-LINE (EXCL NR)"/>
    <s v="REPRESENTATIVE OFFER"/>
    <n v="0.70330000000000004"/>
    <m/>
    <n v="3.5649999999999999"/>
    <m/>
    <m/>
    <n v="21.24"/>
    <n v="24.99"/>
    <n v="400"/>
    <n v="400"/>
    <n v="7"/>
    <s v="WORK IN PROGRESS"/>
    <n v="135025079"/>
    <s v="NO INCENTIVE"/>
    <s v="N"/>
    <s v="N"/>
    <s v="N"/>
    <s v="N"/>
    <x v="2"/>
    <n v="135025129"/>
    <n v="28"/>
    <n v="43"/>
    <n v="20230306"/>
    <s v="GIFTING/PRESENTS"/>
    <n v="15"/>
    <s v="Y"/>
    <s v="Tech rep lvl + Moda &amp; Casa + VGF2"/>
    <s v="FULL PAYMENT"/>
    <m/>
    <n v="5975.2367999999997"/>
    <n v="4549.2367999999997"/>
    <n v="79.72"/>
    <m/>
    <s v="EARRING CHARM"/>
    <s v="EARRING"/>
    <s v="FINE JEWELRY"/>
    <s v="FEMALE"/>
    <s v="AVON"/>
    <s v="AVON"/>
    <n v="1"/>
    <n v="100"/>
    <n v="100"/>
    <s v="N"/>
    <s v="N"/>
    <n v="60978"/>
    <m/>
    <s v="N"/>
    <m/>
    <m/>
    <m/>
    <m/>
    <m/>
    <m/>
    <m/>
    <m/>
    <s v="N"/>
    <n v="60853019"/>
    <s v="NCF"/>
    <m/>
    <x v="0"/>
    <m/>
    <n v="6"/>
    <s v="NCF BEAUTY"/>
    <s v="N"/>
    <m/>
    <m/>
    <s v="N"/>
    <n v="20230306"/>
    <m/>
    <n v="135025079"/>
    <s v="MIXED"/>
    <s v="Tech rep lvl"/>
    <s v="Moda &amp; Casa"/>
    <n v="1"/>
    <m/>
    <n v="0"/>
    <n v="0"/>
    <n v="100"/>
    <n v="135025128"/>
    <n v="999"/>
    <n v="3"/>
    <x v="0"/>
    <x v="0"/>
    <n v="0.70330000000000004"/>
    <n v="0.70330000000000004"/>
    <n v="0.70330000000000004"/>
    <n v="0.70330000000000004"/>
    <n v="0.70330000000000004"/>
    <n v="21.24"/>
    <n v="21.24"/>
    <n v="21.24"/>
    <n v="21.24"/>
    <n v="21.24"/>
    <s v="Brasil + Moda &amp; Casa + VGF2"/>
    <s v="Bronze + Moda &amp; Casa + VGF2"/>
    <s v="Prata + Moda &amp; Casa + VGF2"/>
    <s v="Ouro + Moda &amp; Casa + VGF2"/>
    <s v="Estrela + Moda &amp; Casa + VGF2"/>
    <n v="15"/>
    <n v="15"/>
    <n v="15"/>
    <n v="15"/>
    <n v="15"/>
    <n v="42.19"/>
    <n v="42.19"/>
    <n v="42.19"/>
    <n v="42.19"/>
    <n v="42.19"/>
    <n v="0"/>
    <n v="0"/>
    <n v="0"/>
    <n v="0"/>
    <n v="0"/>
    <n v="21.24"/>
    <n v="21.24"/>
    <n v="21.24"/>
    <n v="21.24"/>
    <n v="21.24"/>
    <n v="3.75"/>
    <n v="3.75"/>
    <n v="3.75"/>
    <n v="3.75"/>
    <n v="3.75"/>
    <n v="15"/>
    <n v="84"/>
    <n v="84"/>
    <n v="84"/>
    <n v="84"/>
  </r>
  <r>
    <n v="2253093"/>
    <x v="1310"/>
    <n v="20200310"/>
    <m/>
    <s v="INNERWEAR"/>
    <x v="553"/>
    <s v="MEIA INVERNAL FASHION 7 8"/>
    <n v="5507629"/>
    <x v="1309"/>
    <n v="1"/>
    <s v="EXCESS"/>
    <s v="REPRESENTATIVE OFFER"/>
    <n v="0.70330000000000004"/>
    <m/>
    <n v="4.7939999999999996"/>
    <m/>
    <m/>
    <n v="15.99"/>
    <n v="24.99"/>
    <n v="5810"/>
    <n v="5810"/>
    <n v="25"/>
    <s v="WORK IN PROGRESS"/>
    <n v="135284397"/>
    <s v="NO INCENTIVE"/>
    <s v="N"/>
    <s v="N"/>
    <s v="N"/>
    <s v="N"/>
    <x v="2"/>
    <n v="135284447"/>
    <n v="28"/>
    <n v="43"/>
    <n v="20230306"/>
    <s v="EXCLUSIVE OFFER"/>
    <n v="15"/>
    <s v="Y"/>
    <s v="Tech rep lvl + ExceÃ§Ã£o + VGF2"/>
    <s v="FULL PAYMENT"/>
    <m/>
    <n v="65337.906300000002"/>
    <n v="37484.766300000003"/>
    <n v="72.72"/>
    <m/>
    <s v="NYLONS"/>
    <s v="NYLONS"/>
    <s v="HOSIERY"/>
    <s v="FEMALE"/>
    <s v="AVON"/>
    <s v="AVON"/>
    <n v="1"/>
    <n v="100"/>
    <n v="100"/>
    <s v="N"/>
    <s v="N"/>
    <n v="80254"/>
    <m/>
    <s v="N"/>
    <m/>
    <m/>
    <m/>
    <m/>
    <m/>
    <m/>
    <m/>
    <m/>
    <s v="N"/>
    <n v="60853012"/>
    <s v="Saldao de Ofertas"/>
    <m/>
    <x v="0"/>
    <m/>
    <n v="24"/>
    <s v="OUTLET - FASHION"/>
    <s v="N"/>
    <m/>
    <m/>
    <s v="N"/>
    <n v="20230306"/>
    <m/>
    <n v="135284397"/>
    <s v="MIXED"/>
    <s v="Tech rep lvl"/>
    <s v="ExceÃ§Ã£o"/>
    <n v="1"/>
    <m/>
    <n v="0"/>
    <n v="0"/>
    <n v="100"/>
    <n v="135284446"/>
    <n v="999"/>
    <n v="4"/>
    <x v="0"/>
    <x v="0"/>
    <n v="0.70330000000000004"/>
    <n v="0.70330000000000004"/>
    <n v="0.70330000000000004"/>
    <n v="0.70330000000000004"/>
    <n v="0.70330000000000004"/>
    <n v="15.99"/>
    <n v="15.99"/>
    <n v="15.99"/>
    <n v="15.99"/>
    <n v="15.99"/>
    <s v="Brasil + ExceÃ§Ã£o + VGF2"/>
    <s v="Bronze + ExceÃ§Ã£o + VGF2"/>
    <s v="Prata + ExceÃ§Ã£o + VGF2"/>
    <s v="Ouro + ExceÃ§Ã£o + VGF2"/>
    <s v="Estrela + ExceÃ§Ã£o + VGF2"/>
    <n v="0"/>
    <n v="0"/>
    <n v="0"/>
    <n v="0"/>
    <n v="0"/>
    <n v="42.19"/>
    <n v="42.19"/>
    <n v="42.19"/>
    <n v="42.19"/>
    <n v="42.19"/>
    <n v="0"/>
    <n v="0"/>
    <n v="0"/>
    <n v="0"/>
    <n v="0"/>
    <n v="15.99"/>
    <n v="15.99"/>
    <n v="15.99"/>
    <n v="15.99"/>
    <n v="15.99"/>
    <n v="9"/>
    <n v="9"/>
    <n v="9"/>
    <n v="9"/>
    <n v="9"/>
    <n v="36"/>
    <n v="63"/>
    <n v="63"/>
    <n v="63"/>
    <n v="63"/>
  </r>
  <r>
    <n v="2277833"/>
    <x v="1311"/>
    <n v="20210309"/>
    <m/>
    <s v="INNERWEAR"/>
    <x v="553"/>
    <s v="CALCINHA SUPER ALTA BEAUTY UP"/>
    <n v="5549253"/>
    <x v="1310"/>
    <n v="1"/>
    <s v="IN-LINE (EXCL NR)"/>
    <s v="REPRESENTATIVE OFFER"/>
    <n v="0.70330000000000004"/>
    <m/>
    <n v="7.1109999999999998"/>
    <m/>
    <m/>
    <n v="13.43"/>
    <n v="39.99"/>
    <n v="3632"/>
    <n v="3632"/>
    <n v="25"/>
    <s v="WORK IN PROGRESS"/>
    <n v="135284397"/>
    <s v="NO INCENTIVE"/>
    <s v="N"/>
    <s v="N"/>
    <s v="N"/>
    <s v="N"/>
    <x v="2"/>
    <n v="135284459"/>
    <n v="28"/>
    <n v="43"/>
    <n v="20230306"/>
    <s v="EXCLUSIVE OFFER"/>
    <n v="15"/>
    <s v="Y"/>
    <s v="Tech rep lvl + ExceÃ§Ã£o + VGF2"/>
    <s v="FULL PAYMENT"/>
    <m/>
    <n v="34305.3986"/>
    <n v="8478.2466000000004"/>
    <n v="74.72"/>
    <m/>
    <s v="PANTIES"/>
    <s v="PANTIES/BRIEF"/>
    <s v="INTIMATE APPAREL"/>
    <s v="FEMALE"/>
    <s v="AVON"/>
    <s v="AVON"/>
    <n v="1"/>
    <n v="100"/>
    <n v="100"/>
    <s v="N"/>
    <s v="N"/>
    <n v="46501"/>
    <m/>
    <s v="N"/>
    <m/>
    <m/>
    <m/>
    <m/>
    <m/>
    <m/>
    <m/>
    <m/>
    <s v="N"/>
    <n v="60853012"/>
    <s v="Saldao de Ofertas"/>
    <m/>
    <x v="0"/>
    <m/>
    <n v="24"/>
    <s v="OUTLET - FASHION"/>
    <s v="N"/>
    <m/>
    <m/>
    <s v="N"/>
    <n v="20230306"/>
    <m/>
    <n v="135284397"/>
    <s v="MIXED"/>
    <s v="Tech rep lvl"/>
    <s v="ExceÃ§Ã£o"/>
    <n v="1"/>
    <m/>
    <n v="0"/>
    <n v="0"/>
    <n v="100"/>
    <n v="135284458"/>
    <n v="999"/>
    <n v="4"/>
    <x v="0"/>
    <x v="0"/>
    <n v="0.70330000000000004"/>
    <n v="0.70330000000000004"/>
    <n v="0.70330000000000004"/>
    <n v="0.70330000000000004"/>
    <n v="0.70330000000000004"/>
    <n v="13.43"/>
    <n v="13.43"/>
    <n v="13.43"/>
    <n v="13.43"/>
    <n v="13.43"/>
    <s v="Brasil + ExceÃ§Ã£o + VGF2"/>
    <s v="Bronze + ExceÃ§Ã£o + VGF2"/>
    <s v="Prata + ExceÃ§Ã£o + VGF2"/>
    <s v="Ouro + ExceÃ§Ã£o + VGF2"/>
    <s v="Estrela + ExceÃ§Ã£o + VGF2"/>
    <n v="0"/>
    <n v="0"/>
    <n v="0"/>
    <n v="0"/>
    <n v="0"/>
    <n v="42.19"/>
    <n v="42.19"/>
    <n v="42.19"/>
    <n v="42.19"/>
    <n v="42.19"/>
    <n v="0"/>
    <n v="0"/>
    <n v="0"/>
    <n v="0"/>
    <n v="0"/>
    <n v="13.43"/>
    <n v="13.43"/>
    <n v="13.43"/>
    <n v="13.43"/>
    <n v="13.43"/>
    <n v="26.56"/>
    <n v="26.56"/>
    <n v="26.56"/>
    <n v="26.56"/>
    <n v="26.56"/>
    <n v="66"/>
    <n v="33"/>
    <n v="33"/>
    <n v="33"/>
    <n v="33"/>
  </r>
  <r>
    <n v="2295729"/>
    <x v="1312"/>
    <n v="20220305"/>
    <m/>
    <s v="INNERWEAR"/>
    <x v="553"/>
    <s v="CALCINHA ALTA SEM MARCAS"/>
    <n v="5579190"/>
    <x v="1311"/>
    <n v="1"/>
    <s v="EXCESS"/>
    <s v="REPRESENTATIVE OFFER"/>
    <n v="0.70330000000000004"/>
    <m/>
    <n v="8.82"/>
    <m/>
    <m/>
    <n v="36.99"/>
    <n v="49.99"/>
    <n v="390"/>
    <n v="390"/>
    <n v="25"/>
    <s v="WORK IN PROGRESS"/>
    <n v="135284397"/>
    <s v="NO INCENTIVE"/>
    <s v="N"/>
    <s v="N"/>
    <s v="N"/>
    <s v="N"/>
    <x v="2"/>
    <n v="135284417"/>
    <n v="28"/>
    <n v="43"/>
    <n v="20230306"/>
    <s v="EXCLUSIVE OFFER"/>
    <n v="15"/>
    <s v="Y"/>
    <s v="Tech rep lvl + ExceÃ§Ã£o + VGF2"/>
    <s v="FULL PAYMENT"/>
    <m/>
    <n v="10145.876099999999"/>
    <n v="6706.0761000000002"/>
    <n v="74.91"/>
    <m/>
    <s v="PANTIES"/>
    <s v="PANTIES/BRIEF"/>
    <s v="INTIMATE APPAREL"/>
    <s v="FEMALE"/>
    <s v="AVON"/>
    <s v="AVON"/>
    <n v="1"/>
    <n v="100"/>
    <n v="100"/>
    <s v="N"/>
    <s v="N"/>
    <n v="46297"/>
    <m/>
    <s v="N"/>
    <m/>
    <m/>
    <m/>
    <m/>
    <m/>
    <m/>
    <m/>
    <m/>
    <s v="N"/>
    <n v="60853012"/>
    <s v="Saldao de Ofertas"/>
    <m/>
    <x v="0"/>
    <m/>
    <n v="24"/>
    <s v="OUTLET - FASHION"/>
    <s v="N"/>
    <m/>
    <m/>
    <s v="N"/>
    <n v="20230306"/>
    <m/>
    <n v="135284397"/>
    <s v="MIXED"/>
    <s v="Tech rep lvl"/>
    <s v="ExceÃ§Ã£o"/>
    <n v="1"/>
    <m/>
    <n v="0"/>
    <n v="0"/>
    <n v="100"/>
    <n v="135284416"/>
    <n v="999"/>
    <n v="4"/>
    <x v="0"/>
    <x v="0"/>
    <n v="0.70330000000000004"/>
    <n v="0.70330000000000004"/>
    <n v="0.70330000000000004"/>
    <n v="0.70330000000000004"/>
    <n v="0.70330000000000004"/>
    <n v="36.99"/>
    <n v="36.99"/>
    <n v="36.99"/>
    <n v="36.99"/>
    <n v="36.99"/>
    <s v="Brasil + ExceÃ§Ã£o + VGF2"/>
    <s v="Bronze + ExceÃ§Ã£o + VGF2"/>
    <s v="Prata + ExceÃ§Ã£o + VGF2"/>
    <s v="Ouro + ExceÃ§Ã£o + VGF2"/>
    <s v="Estrela + ExceÃ§Ã£o + VGF2"/>
    <n v="0"/>
    <n v="0"/>
    <n v="0"/>
    <n v="0"/>
    <n v="0"/>
    <n v="42.19"/>
    <n v="42.19"/>
    <n v="42.19"/>
    <n v="42.19"/>
    <n v="42.19"/>
    <n v="0"/>
    <n v="0"/>
    <n v="0"/>
    <n v="0"/>
    <n v="0"/>
    <n v="36.99"/>
    <n v="36.99"/>
    <n v="36.99"/>
    <n v="36.99"/>
    <n v="36.99"/>
    <n v="13"/>
    <n v="13"/>
    <n v="13"/>
    <n v="13"/>
    <n v="13"/>
    <n v="26"/>
    <n v="73"/>
    <n v="73"/>
    <n v="73"/>
    <n v="73"/>
  </r>
  <r>
    <n v="2278418"/>
    <x v="1313"/>
    <n v="20210310"/>
    <m/>
    <s v="ENTERTAINMENT &amp; LEISURE"/>
    <x v="554"/>
    <s v="PROTETOR DE CABO DELICIAS"/>
    <n v="5549913"/>
    <x v="1312"/>
    <n v="1"/>
    <s v="EXCESS"/>
    <s v="REPRESENTATIVE OFFER"/>
    <n v="0.60089999999999999"/>
    <m/>
    <n v="1.7729999999999999"/>
    <m/>
    <m/>
    <n v="5.99"/>
    <n v="12.99"/>
    <n v="6909"/>
    <n v="6909"/>
    <n v="27"/>
    <s v="WORK IN PROGRESS"/>
    <n v="135285666"/>
    <s v="NO INCENTIVE"/>
    <s v="N"/>
    <s v="N"/>
    <s v="N"/>
    <s v="N"/>
    <x v="2"/>
    <n v="135285668"/>
    <n v="28"/>
    <n v="43"/>
    <n v="20230306"/>
    <s v="EXCLUSIVE OFFER"/>
    <n v="15"/>
    <s v="Y"/>
    <s v="Tech rep lvl + ExceÃ§Ã£o + VGF2"/>
    <s v="FULL PAYMENT"/>
    <m/>
    <n v="24868.1924"/>
    <n v="12618.535400000001"/>
    <n v="77.290000000000006"/>
    <m/>
    <s v="COMPUTER ACCESSORIES"/>
    <s v="COMPUTER"/>
    <s v="COMPUTER"/>
    <s v="FEMALE"/>
    <s v="AVON"/>
    <s v="AVON"/>
    <n v="1"/>
    <n v="100"/>
    <n v="100"/>
    <s v="N"/>
    <s v="N"/>
    <n v="46647"/>
    <m/>
    <s v="N"/>
    <m/>
    <m/>
    <m/>
    <m/>
    <m/>
    <m/>
    <m/>
    <m/>
    <s v="N"/>
    <n v="60853012"/>
    <s v="Saldao de Ofertas"/>
    <m/>
    <x v="0"/>
    <m/>
    <n v="26"/>
    <s v="OUTLET - FASHION"/>
    <s v="N"/>
    <m/>
    <m/>
    <s v="N"/>
    <n v="20230306"/>
    <m/>
    <n v="135285666"/>
    <s v="MIXED"/>
    <s v="Tech rep lvl"/>
    <s v="ExceÃ§Ã£o"/>
    <n v="1"/>
    <m/>
    <n v="0"/>
    <n v="0"/>
    <n v="100"/>
    <n v="135285667"/>
    <n v="999"/>
    <n v="4"/>
    <x v="0"/>
    <x v="0"/>
    <n v="0.60089999999999999"/>
    <n v="0.60089999999999999"/>
    <n v="0.60089999999999999"/>
    <n v="0.60089999999999999"/>
    <n v="0.60089999999999999"/>
    <n v="5.99"/>
    <n v="5.99"/>
    <n v="5.99"/>
    <n v="5.99"/>
    <n v="5.99"/>
    <s v="Brasil + ExceÃ§Ã£o + VGF2"/>
    <s v="Bronze + ExceÃ§Ã£o + VGF2"/>
    <s v="Prata + ExceÃ§Ã£o + VGF2"/>
    <s v="Ouro + ExceÃ§Ã£o + VGF2"/>
    <s v="Estrela + ExceÃ§Ã£o + VGF2"/>
    <n v="0"/>
    <n v="0"/>
    <n v="0"/>
    <n v="0"/>
    <n v="0"/>
    <n v="66.42"/>
    <n v="66.42"/>
    <n v="66.42"/>
    <n v="66.42"/>
    <n v="66.42"/>
    <n v="0"/>
    <n v="0"/>
    <n v="0"/>
    <n v="0"/>
    <n v="0"/>
    <n v="5.99"/>
    <n v="5.99"/>
    <n v="5.99"/>
    <n v="5.99"/>
    <n v="5.99"/>
    <n v="7"/>
    <n v="7"/>
    <n v="7"/>
    <n v="7"/>
    <n v="7"/>
    <n v="53"/>
    <n v="46"/>
    <n v="46"/>
    <n v="46"/>
    <n v="46"/>
  </r>
  <r>
    <n v="2286936"/>
    <x v="1314"/>
    <n v="20210317"/>
    <m/>
    <s v="FOOTWEAR"/>
    <x v="555"/>
    <s v="TENIS CADARCO TIE DYE"/>
    <n v="5562591"/>
    <x v="1313"/>
    <n v="1"/>
    <s v="IN-LINE (EXCL NR)"/>
    <s v="REPRESENTATIVE OFFER"/>
    <n v="0.70330000000000004"/>
    <m/>
    <n v="31.945"/>
    <m/>
    <m/>
    <n v="60.32"/>
    <n v="149.99"/>
    <n v="435"/>
    <n v="435"/>
    <n v="26"/>
    <s v="WORK IN PROGRESS"/>
    <n v="135285697"/>
    <s v="NO INCENTIVE"/>
    <s v="N"/>
    <s v="N"/>
    <s v="N"/>
    <s v="N"/>
    <x v="2"/>
    <n v="135285699"/>
    <n v="28"/>
    <n v="43"/>
    <n v="20230306"/>
    <s v="EXCLUSIVE OFFER"/>
    <n v="15"/>
    <s v="Y"/>
    <s v="Tech rep lvl + ExceÃ§Ã£o + VGF2"/>
    <s v="FULL PAYMENT"/>
    <m/>
    <n v="18454.029399999999"/>
    <n v="4557.9543999999996"/>
    <n v="69.72"/>
    <m/>
    <s v="LACE UP"/>
    <s v="SHOES"/>
    <s v="SNEAKER ATHLETIC"/>
    <s v="FEMALE"/>
    <s v="AVON"/>
    <s v="AVON"/>
    <n v="0"/>
    <n v="100"/>
    <n v="25"/>
    <s v="N"/>
    <s v="N"/>
    <n v="80142"/>
    <m/>
    <s v="N"/>
    <m/>
    <m/>
    <m/>
    <m/>
    <m/>
    <m/>
    <m/>
    <m/>
    <s v="N"/>
    <n v="60853012"/>
    <s v="Saldao de Ofertas"/>
    <m/>
    <x v="0"/>
    <m/>
    <n v="26"/>
    <s v="OUTLET - FASHION"/>
    <s v="N"/>
    <m/>
    <m/>
    <s v="N"/>
    <n v="20230306"/>
    <m/>
    <n v="135285697"/>
    <s v="MIXED"/>
    <s v="Tech rep lvl"/>
    <s v="ExceÃ§Ã£o"/>
    <n v="1"/>
    <m/>
    <n v="0"/>
    <n v="0"/>
    <n v="100"/>
    <n v="135285698"/>
    <n v="999"/>
    <n v="4"/>
    <x v="0"/>
    <x v="0"/>
    <n v="0.70330000000000004"/>
    <n v="0.70330000000000004"/>
    <n v="0.70330000000000004"/>
    <n v="0.70330000000000004"/>
    <n v="0.70330000000000004"/>
    <n v="60.32"/>
    <n v="60.32"/>
    <n v="60.32"/>
    <n v="60.32"/>
    <n v="60.32"/>
    <s v="Brasil + ExceÃ§Ã£o + VGF2"/>
    <s v="Bronze + ExceÃ§Ã£o + VGF2"/>
    <s v="Prata + ExceÃ§Ã£o + VGF2"/>
    <s v="Ouro + ExceÃ§Ã£o + VGF2"/>
    <s v="Estrela + ExceÃ§Ã£o + VGF2"/>
    <n v="0"/>
    <n v="0"/>
    <n v="0"/>
    <n v="0"/>
    <n v="0"/>
    <n v="42.19"/>
    <n v="42.19"/>
    <n v="42.19"/>
    <n v="42.19"/>
    <n v="42.19"/>
    <n v="0"/>
    <n v="0"/>
    <n v="0"/>
    <n v="0"/>
    <n v="0"/>
    <n v="60.32"/>
    <n v="60.32"/>
    <n v="60.32"/>
    <n v="60.32"/>
    <n v="60.32"/>
    <n v="89.67"/>
    <n v="89.67"/>
    <n v="89.67"/>
    <n v="89.67"/>
    <n v="89.67"/>
    <n v="59"/>
    <n v="40"/>
    <n v="40"/>
    <n v="40"/>
    <n v="40"/>
  </r>
  <r>
    <n v="2286937"/>
    <x v="1315"/>
    <n v="20210317"/>
    <m/>
    <s v="FOOTWEAR"/>
    <x v="555"/>
    <s v="TENIS CADARCO TIE DYE"/>
    <n v="5562591"/>
    <x v="1314"/>
    <n v="1"/>
    <s v="IN-LINE (EXCL NR)"/>
    <s v="REPRESENTATIVE OFFER"/>
    <n v="0.70330000000000004"/>
    <m/>
    <n v="31.945"/>
    <m/>
    <m/>
    <n v="60.32"/>
    <n v="149.99"/>
    <n v="587"/>
    <n v="587"/>
    <n v="26"/>
    <s v="WORK IN PROGRESS"/>
    <n v="135285697"/>
    <s v="NO INCENTIVE"/>
    <s v="N"/>
    <s v="N"/>
    <s v="N"/>
    <s v="N"/>
    <x v="2"/>
    <n v="135285700"/>
    <n v="28"/>
    <n v="43"/>
    <n v="20230306"/>
    <s v="EXCLUSIVE OFFER"/>
    <n v="15"/>
    <s v="Y"/>
    <s v="Tech rep lvl + ExceÃ§Ã£o + VGF2"/>
    <s v="FULL PAYMENT"/>
    <m/>
    <n v="24902.333900000001"/>
    <n v="6150.6189000000004"/>
    <n v="69.72"/>
    <m/>
    <s v="LACE UP"/>
    <s v="SHOES"/>
    <s v="SNEAKER ATHLETIC"/>
    <s v="FEMALE"/>
    <s v="AVON"/>
    <s v="AVON"/>
    <n v="0"/>
    <n v="100"/>
    <n v="25"/>
    <s v="N"/>
    <s v="N"/>
    <n v="80214"/>
    <m/>
    <s v="N"/>
    <m/>
    <m/>
    <m/>
    <m/>
    <m/>
    <m/>
    <m/>
    <m/>
    <s v="N"/>
    <n v="60853012"/>
    <s v="Saldao de Ofertas"/>
    <m/>
    <x v="0"/>
    <m/>
    <n v="26"/>
    <s v="OUTLET - FASHION"/>
    <s v="N"/>
    <m/>
    <m/>
    <s v="N"/>
    <n v="20230306"/>
    <m/>
    <n v="135285697"/>
    <s v="MIXED"/>
    <s v="Tech rep lvl"/>
    <s v="ExceÃ§Ã£o"/>
    <n v="1"/>
    <m/>
    <n v="0"/>
    <n v="0"/>
    <n v="100"/>
    <n v="135285698"/>
    <n v="999"/>
    <n v="4"/>
    <x v="0"/>
    <x v="0"/>
    <n v="0.70330000000000004"/>
    <n v="0.70330000000000004"/>
    <n v="0.70330000000000004"/>
    <n v="0.70330000000000004"/>
    <n v="0.70330000000000004"/>
    <n v="60.32"/>
    <n v="60.32"/>
    <n v="60.32"/>
    <n v="60.32"/>
    <n v="60.32"/>
    <s v="Brasil + ExceÃ§Ã£o + VGF2"/>
    <s v="Bronze + ExceÃ§Ã£o + VGF2"/>
    <s v="Prata + ExceÃ§Ã£o + VGF2"/>
    <s v="Ouro + ExceÃ§Ã£o + VGF2"/>
    <s v="Estrela + ExceÃ§Ã£o + VGF2"/>
    <n v="0"/>
    <n v="0"/>
    <n v="0"/>
    <n v="0"/>
    <n v="0"/>
    <n v="42.19"/>
    <n v="42.19"/>
    <n v="42.19"/>
    <n v="42.19"/>
    <n v="42.19"/>
    <n v="0"/>
    <n v="0"/>
    <n v="0"/>
    <n v="0"/>
    <n v="0"/>
    <n v="60.32"/>
    <n v="60.32"/>
    <n v="60.32"/>
    <n v="60.32"/>
    <n v="60.32"/>
    <n v="89.67"/>
    <n v="89.67"/>
    <n v="89.67"/>
    <n v="89.67"/>
    <n v="89.67"/>
    <n v="59"/>
    <n v="40"/>
    <n v="40"/>
    <n v="40"/>
    <n v="40"/>
  </r>
  <r>
    <n v="2286938"/>
    <x v="1316"/>
    <n v="20210317"/>
    <m/>
    <s v="FOOTWEAR"/>
    <x v="555"/>
    <s v="TENIS CADARCO TIE DYE"/>
    <n v="5562591"/>
    <x v="1315"/>
    <n v="1"/>
    <s v="IN-LINE (EXCL NR)"/>
    <s v="REPRESENTATIVE OFFER"/>
    <n v="0.70330000000000004"/>
    <m/>
    <n v="31.945"/>
    <m/>
    <m/>
    <n v="60.32"/>
    <n v="149.99"/>
    <n v="651"/>
    <n v="651"/>
    <n v="26"/>
    <s v="WORK IN PROGRESS"/>
    <n v="135285697"/>
    <s v="NO INCENTIVE"/>
    <s v="N"/>
    <s v="N"/>
    <s v="N"/>
    <s v="N"/>
    <x v="2"/>
    <n v="135285702"/>
    <n v="28"/>
    <n v="43"/>
    <n v="20230306"/>
    <s v="EXCLUSIVE OFFER"/>
    <n v="15"/>
    <s v="Y"/>
    <s v="Tech rep lvl + ExceÃ§Ã£o + VGF2"/>
    <s v="FULL PAYMENT"/>
    <m/>
    <n v="27617.409500000002"/>
    <n v="6821.2145"/>
    <n v="69.72"/>
    <m/>
    <s v="LACE UP"/>
    <s v="SHOES"/>
    <s v="SNEAKER ATHLETIC"/>
    <s v="FEMALE"/>
    <s v="AVON"/>
    <s v="AVON"/>
    <n v="0"/>
    <n v="100"/>
    <n v="25"/>
    <s v="N"/>
    <s v="N"/>
    <n v="80225"/>
    <m/>
    <s v="N"/>
    <m/>
    <m/>
    <m/>
    <m/>
    <m/>
    <m/>
    <m/>
    <m/>
    <s v="N"/>
    <n v="60853012"/>
    <s v="Saldao de Ofertas"/>
    <m/>
    <x v="0"/>
    <m/>
    <n v="26"/>
    <s v="OUTLET - FASHION"/>
    <s v="N"/>
    <m/>
    <m/>
    <s v="N"/>
    <n v="20230306"/>
    <m/>
    <n v="135285697"/>
    <s v="MIXED"/>
    <s v="Tech rep lvl"/>
    <s v="ExceÃ§Ã£o"/>
    <n v="1"/>
    <m/>
    <n v="0"/>
    <n v="0"/>
    <n v="100"/>
    <n v="135285698"/>
    <n v="999"/>
    <n v="4"/>
    <x v="0"/>
    <x v="0"/>
    <n v="0.70330000000000004"/>
    <n v="0.70330000000000004"/>
    <n v="0.70330000000000004"/>
    <n v="0.70330000000000004"/>
    <n v="0.70330000000000004"/>
    <n v="60.32"/>
    <n v="60.32"/>
    <n v="60.32"/>
    <n v="60.32"/>
    <n v="60.32"/>
    <s v="Brasil + ExceÃ§Ã£o + VGF2"/>
    <s v="Bronze + ExceÃ§Ã£o + VGF2"/>
    <s v="Prata + ExceÃ§Ã£o + VGF2"/>
    <s v="Ouro + ExceÃ§Ã£o + VGF2"/>
    <s v="Estrela + ExceÃ§Ã£o + VGF2"/>
    <n v="0"/>
    <n v="0"/>
    <n v="0"/>
    <n v="0"/>
    <n v="0"/>
    <n v="42.19"/>
    <n v="42.19"/>
    <n v="42.19"/>
    <n v="42.19"/>
    <n v="42.19"/>
    <n v="0"/>
    <n v="0"/>
    <n v="0"/>
    <n v="0"/>
    <n v="0"/>
    <n v="60.32"/>
    <n v="60.32"/>
    <n v="60.32"/>
    <n v="60.32"/>
    <n v="60.32"/>
    <n v="89.67"/>
    <n v="89.67"/>
    <n v="89.67"/>
    <n v="89.67"/>
    <n v="89.67"/>
    <n v="59"/>
    <n v="40"/>
    <n v="40"/>
    <n v="40"/>
    <n v="40"/>
  </r>
  <r>
    <n v="2286939"/>
    <x v="1317"/>
    <n v="20210317"/>
    <m/>
    <s v="FOOTWEAR"/>
    <x v="555"/>
    <s v="TENIS CADARCO TIE DYE"/>
    <n v="5562591"/>
    <x v="1316"/>
    <n v="1"/>
    <s v="IN-LINE (EXCL NR)"/>
    <s v="REPRESENTATIVE OFFER"/>
    <n v="0.70330000000000004"/>
    <m/>
    <n v="31.945"/>
    <m/>
    <m/>
    <n v="60.32"/>
    <n v="149.99"/>
    <n v="529"/>
    <n v="529"/>
    <n v="26"/>
    <s v="WORK IN PROGRESS"/>
    <n v="135285697"/>
    <s v="NO INCENTIVE"/>
    <s v="N"/>
    <s v="N"/>
    <s v="N"/>
    <s v="N"/>
    <x v="2"/>
    <n v="135285701"/>
    <n v="28"/>
    <n v="43"/>
    <n v="20230306"/>
    <s v="EXCLUSIVE OFFER"/>
    <n v="15"/>
    <s v="Y"/>
    <s v="Tech rep lvl + ExceÃ§Ã£o + VGF2"/>
    <s v="FULL PAYMENT"/>
    <m/>
    <n v="22441.796600000001"/>
    <n v="5542.8915999999999"/>
    <n v="69.72"/>
    <m/>
    <s v="LACE UP"/>
    <s v="SHOES"/>
    <s v="SNEAKER ATHLETIC"/>
    <s v="FEMALE"/>
    <s v="AVON"/>
    <s v="AVON"/>
    <n v="0"/>
    <n v="100"/>
    <n v="25"/>
    <s v="N"/>
    <s v="N"/>
    <n v="80437"/>
    <m/>
    <s v="N"/>
    <m/>
    <m/>
    <m/>
    <m/>
    <m/>
    <m/>
    <m/>
    <m/>
    <s v="N"/>
    <n v="60853012"/>
    <s v="Saldao de Ofertas"/>
    <m/>
    <x v="0"/>
    <m/>
    <n v="26"/>
    <s v="OUTLET - FASHION"/>
    <s v="N"/>
    <m/>
    <m/>
    <s v="N"/>
    <n v="20230306"/>
    <m/>
    <n v="135285697"/>
    <s v="MIXED"/>
    <s v="Tech rep lvl"/>
    <s v="ExceÃ§Ã£o"/>
    <n v="1"/>
    <m/>
    <n v="0"/>
    <n v="0"/>
    <n v="100"/>
    <n v="135285698"/>
    <n v="999"/>
    <n v="4"/>
    <x v="0"/>
    <x v="0"/>
    <n v="0.70330000000000004"/>
    <n v="0.70330000000000004"/>
    <n v="0.70330000000000004"/>
    <n v="0.70330000000000004"/>
    <n v="0.70330000000000004"/>
    <n v="60.32"/>
    <n v="60.32"/>
    <n v="60.32"/>
    <n v="60.32"/>
    <n v="60.32"/>
    <s v="Brasil + ExceÃ§Ã£o + VGF2"/>
    <s v="Bronze + ExceÃ§Ã£o + VGF2"/>
    <s v="Prata + ExceÃ§Ã£o + VGF2"/>
    <s v="Ouro + ExceÃ§Ã£o + VGF2"/>
    <s v="Estrela + ExceÃ§Ã£o + VGF2"/>
    <n v="0"/>
    <n v="0"/>
    <n v="0"/>
    <n v="0"/>
    <n v="0"/>
    <n v="42.19"/>
    <n v="42.19"/>
    <n v="42.19"/>
    <n v="42.19"/>
    <n v="42.19"/>
    <n v="0"/>
    <n v="0"/>
    <n v="0"/>
    <n v="0"/>
    <n v="0"/>
    <n v="60.32"/>
    <n v="60.32"/>
    <n v="60.32"/>
    <n v="60.32"/>
    <n v="60.32"/>
    <n v="89.67"/>
    <n v="89.67"/>
    <n v="89.67"/>
    <n v="89.67"/>
    <n v="89.67"/>
    <n v="59"/>
    <n v="40"/>
    <n v="40"/>
    <n v="40"/>
    <n v="40"/>
  </r>
  <r>
    <n v="2295475"/>
    <x v="1318"/>
    <n v="20220306"/>
    <m/>
    <s v="FOOTWEAR"/>
    <x v="555"/>
    <s v="SANDALIA CORRENTES EUFORIA"/>
    <n v="5578660"/>
    <x v="1317"/>
    <n v="1"/>
    <s v="EXCESS"/>
    <s v="REPRESENTATIVE OFFER"/>
    <n v="0.70330000000000004"/>
    <m/>
    <n v="14.175000000000001"/>
    <m/>
    <m/>
    <n v="30.99"/>
    <n v="69.989999999999995"/>
    <n v="855"/>
    <n v="855"/>
    <n v="26"/>
    <s v="WORK IN PROGRESS"/>
    <n v="135285697"/>
    <s v="NO INCENTIVE"/>
    <s v="N"/>
    <s v="N"/>
    <s v="N"/>
    <s v="N"/>
    <x v="2"/>
    <n v="135285748"/>
    <n v="28"/>
    <n v="43"/>
    <n v="20230306"/>
    <s v="EXCLUSIVE OFFER"/>
    <n v="15"/>
    <s v="Y"/>
    <s v="Tech rep lvl + ExceÃ§Ã£o + VGF2"/>
    <s v="FULL PAYMENT"/>
    <m/>
    <n v="18634.953300000001"/>
    <n v="6515.3283000000001"/>
    <n v="71.2"/>
    <m/>
    <s v="SANDALS"/>
    <s v="SANDALS"/>
    <s v="SANDALS"/>
    <s v="FEMALE"/>
    <s v="AVON"/>
    <s v="AVON"/>
    <n v="0"/>
    <n v="100"/>
    <n v="100"/>
    <s v="N"/>
    <s v="N"/>
    <n v="46317"/>
    <m/>
    <s v="N"/>
    <m/>
    <m/>
    <m/>
    <m/>
    <m/>
    <m/>
    <m/>
    <m/>
    <s v="N"/>
    <n v="60853012"/>
    <s v="Saldao de Ofertas"/>
    <m/>
    <x v="0"/>
    <m/>
    <n v="26"/>
    <s v="OUTLET - FASHION"/>
    <s v="N"/>
    <m/>
    <m/>
    <s v="N"/>
    <n v="20230306"/>
    <m/>
    <n v="135285697"/>
    <s v="MIXED"/>
    <s v="Tech rep lvl"/>
    <s v="ExceÃ§Ã£o"/>
    <n v="1"/>
    <m/>
    <n v="0"/>
    <n v="0"/>
    <n v="100"/>
    <n v="135285746"/>
    <n v="999"/>
    <n v="4"/>
    <x v="0"/>
    <x v="0"/>
    <n v="0.70330000000000004"/>
    <n v="0.70330000000000004"/>
    <n v="0.70330000000000004"/>
    <n v="0.70330000000000004"/>
    <n v="0.70330000000000004"/>
    <n v="30.99"/>
    <n v="30.99"/>
    <n v="30.99"/>
    <n v="30.99"/>
    <n v="30.99"/>
    <s v="Brasil + ExceÃ§Ã£o + VGF2"/>
    <s v="Bronze + ExceÃ§Ã£o + VGF2"/>
    <s v="Prata + ExceÃ§Ã£o + VGF2"/>
    <s v="Ouro + ExceÃ§Ã£o + VGF2"/>
    <s v="Estrela + ExceÃ§Ã£o + VGF2"/>
    <n v="0"/>
    <n v="0"/>
    <n v="0"/>
    <n v="0"/>
    <n v="0"/>
    <n v="42.19"/>
    <n v="42.19"/>
    <n v="42.19"/>
    <n v="42.19"/>
    <n v="42.19"/>
    <n v="0"/>
    <n v="0"/>
    <n v="0"/>
    <n v="0"/>
    <n v="0"/>
    <n v="30.99"/>
    <n v="30.99"/>
    <n v="30.99"/>
    <n v="30.99"/>
    <n v="30.99"/>
    <n v="39"/>
    <n v="39"/>
    <n v="39"/>
    <n v="39"/>
    <n v="39"/>
    <n v="55"/>
    <n v="44"/>
    <n v="44"/>
    <n v="44"/>
    <n v="44"/>
  </r>
  <r>
    <n v="2296773"/>
    <x v="1319"/>
    <n v="20220306"/>
    <m/>
    <s v="FOOTWEAR"/>
    <x v="555"/>
    <s v="SANDALIA ZAXY EUFORIA"/>
    <n v="5580808"/>
    <x v="1318"/>
    <n v="1"/>
    <s v="EXCESS"/>
    <s v="REPRESENTATIVE OFFER"/>
    <n v="0.70330000000000004"/>
    <m/>
    <n v="26.106000000000002"/>
    <m/>
    <m/>
    <n v="49.29"/>
    <n v="139.99"/>
    <n v="415"/>
    <n v="415"/>
    <n v="26"/>
    <s v="WORK IN PROGRESS"/>
    <n v="135285697"/>
    <s v="NO INCENTIVE"/>
    <s v="N"/>
    <s v="N"/>
    <s v="N"/>
    <s v="N"/>
    <x v="2"/>
    <n v="135285729"/>
    <n v="28"/>
    <n v="43"/>
    <n v="20230306"/>
    <s v="EXCLUSIVE OFFER"/>
    <n v="15"/>
    <s v="Y"/>
    <s v="Tech rep lvl + ExceÃ§Ã£o + VGF2"/>
    <s v="FULL PAYMENT"/>
    <m/>
    <n v="14386.2477"/>
    <n v="3552.2577000000001"/>
    <n v="73.48"/>
    <m/>
    <s v="SANDALS"/>
    <s v="SANDALS"/>
    <s v="SANDALS"/>
    <s v="FEMALE"/>
    <s v="AVON"/>
    <s v="AVON"/>
    <n v="0"/>
    <n v="100"/>
    <n v="50"/>
    <s v="N"/>
    <s v="N"/>
    <n v="46428"/>
    <m/>
    <s v="N"/>
    <m/>
    <m/>
    <m/>
    <m/>
    <m/>
    <m/>
    <m/>
    <m/>
    <s v="N"/>
    <n v="60853012"/>
    <s v="Saldao de Ofertas"/>
    <m/>
    <x v="0"/>
    <m/>
    <n v="26"/>
    <s v="OUTLET - FASHION"/>
    <s v="N"/>
    <m/>
    <m/>
    <s v="N"/>
    <n v="20230306"/>
    <m/>
    <n v="135285697"/>
    <s v="MIXED"/>
    <s v="Tech rep lvl"/>
    <s v="ExceÃ§Ã£o"/>
    <n v="1"/>
    <m/>
    <n v="0"/>
    <n v="0"/>
    <n v="100"/>
    <n v="135285728"/>
    <n v="999"/>
    <n v="4"/>
    <x v="0"/>
    <x v="0"/>
    <n v="0.70330000000000004"/>
    <n v="0.70330000000000004"/>
    <n v="0.70330000000000004"/>
    <n v="0.70330000000000004"/>
    <n v="0.70330000000000004"/>
    <n v="49.29"/>
    <n v="49.29"/>
    <n v="49.29"/>
    <n v="49.29"/>
    <n v="49.29"/>
    <s v="Brasil + ExceÃ§Ã£o + VGF2"/>
    <s v="Bronze + ExceÃ§Ã£o + VGF2"/>
    <s v="Prata + ExceÃ§Ã£o + VGF2"/>
    <s v="Ouro + ExceÃ§Ã£o + VGF2"/>
    <s v="Estrela + ExceÃ§Ã£o + VGF2"/>
    <n v="0"/>
    <n v="0"/>
    <n v="0"/>
    <n v="0"/>
    <n v="0"/>
    <n v="42.19"/>
    <n v="42.19"/>
    <n v="42.19"/>
    <n v="42.19"/>
    <n v="42.19"/>
    <n v="0"/>
    <n v="0"/>
    <n v="0"/>
    <n v="0"/>
    <n v="0"/>
    <n v="49.29"/>
    <n v="49.29"/>
    <n v="49.29"/>
    <n v="49.29"/>
    <n v="49.29"/>
    <n v="90.7"/>
    <n v="90.7"/>
    <n v="90.7"/>
    <n v="90.7"/>
    <n v="90.7"/>
    <n v="64"/>
    <n v="35"/>
    <n v="35"/>
    <n v="35"/>
    <n v="35"/>
  </r>
  <r>
    <n v="2296775"/>
    <x v="1320"/>
    <n v="20220306"/>
    <m/>
    <s v="FOOTWEAR"/>
    <x v="555"/>
    <s v="SANDALIA ZAXY EUFORIA"/>
    <n v="5580808"/>
    <x v="1319"/>
    <n v="1"/>
    <s v="EXCESS"/>
    <s v="REPRESENTATIVE OFFER"/>
    <n v="0.70330000000000004"/>
    <m/>
    <n v="26.106000000000002"/>
    <m/>
    <m/>
    <n v="49.29"/>
    <n v="139.99"/>
    <n v="440"/>
    <n v="440"/>
    <n v="26"/>
    <s v="WORK IN PROGRESS"/>
    <n v="135285697"/>
    <s v="NO INCENTIVE"/>
    <s v="N"/>
    <s v="N"/>
    <s v="N"/>
    <s v="N"/>
    <x v="2"/>
    <n v="135285730"/>
    <n v="28"/>
    <n v="43"/>
    <n v="20230306"/>
    <s v="EXCLUSIVE OFFER"/>
    <n v="15"/>
    <s v="Y"/>
    <s v="Tech rep lvl + ExceÃ§Ã£o + VGF2"/>
    <s v="FULL PAYMENT"/>
    <m/>
    <n v="15252.8891"/>
    <n v="3766.2491"/>
    <n v="73.48"/>
    <m/>
    <s v="SANDALS"/>
    <s v="SANDALS"/>
    <s v="SANDALS"/>
    <s v="FEMALE"/>
    <s v="AVON"/>
    <s v="AVON"/>
    <n v="0"/>
    <n v="100"/>
    <n v="50"/>
    <s v="N"/>
    <s v="N"/>
    <n v="46458"/>
    <m/>
    <s v="N"/>
    <m/>
    <m/>
    <m/>
    <m/>
    <m/>
    <m/>
    <m/>
    <m/>
    <s v="N"/>
    <n v="60853012"/>
    <s v="Saldao de Ofertas"/>
    <m/>
    <x v="0"/>
    <m/>
    <n v="26"/>
    <s v="OUTLET - FASHION"/>
    <s v="N"/>
    <m/>
    <m/>
    <s v="N"/>
    <n v="20230306"/>
    <m/>
    <n v="135285697"/>
    <s v="MIXED"/>
    <s v="Tech rep lvl"/>
    <s v="ExceÃ§Ã£o"/>
    <n v="1"/>
    <m/>
    <n v="0"/>
    <n v="0"/>
    <n v="100"/>
    <n v="135285728"/>
    <n v="999"/>
    <n v="4"/>
    <x v="0"/>
    <x v="0"/>
    <n v="0.70330000000000004"/>
    <n v="0.70330000000000004"/>
    <n v="0.70330000000000004"/>
    <n v="0.70330000000000004"/>
    <n v="0.70330000000000004"/>
    <n v="49.29"/>
    <n v="49.29"/>
    <n v="49.29"/>
    <n v="49.29"/>
    <n v="49.29"/>
    <s v="Brasil + ExceÃ§Ã£o + VGF2"/>
    <s v="Bronze + ExceÃ§Ã£o + VGF2"/>
    <s v="Prata + ExceÃ§Ã£o + VGF2"/>
    <s v="Ouro + ExceÃ§Ã£o + VGF2"/>
    <s v="Estrela + ExceÃ§Ã£o + VGF2"/>
    <n v="0"/>
    <n v="0"/>
    <n v="0"/>
    <n v="0"/>
    <n v="0"/>
    <n v="42.19"/>
    <n v="42.19"/>
    <n v="42.19"/>
    <n v="42.19"/>
    <n v="42.19"/>
    <n v="0"/>
    <n v="0"/>
    <n v="0"/>
    <n v="0"/>
    <n v="0"/>
    <n v="49.29"/>
    <n v="49.29"/>
    <n v="49.29"/>
    <n v="49.29"/>
    <n v="49.29"/>
    <n v="90.7"/>
    <n v="90.7"/>
    <n v="90.7"/>
    <n v="90.7"/>
    <n v="90.7"/>
    <n v="64"/>
    <n v="35"/>
    <n v="35"/>
    <n v="35"/>
    <n v="35"/>
  </r>
  <r>
    <n v="2277603"/>
    <x v="1321"/>
    <n v="20220302"/>
    <m/>
    <s v="HOUSEWARES"/>
    <x v="556"/>
    <s v="BATEDOR UTENSILIO"/>
    <n v="5548722"/>
    <x v="1320"/>
    <n v="1"/>
    <s v="IN-LINE (EXCL NR)"/>
    <s v="REPRESENTATIVE OFFER"/>
    <n v="0.64390000000000003"/>
    <m/>
    <n v="3.4780000000000002"/>
    <m/>
    <m/>
    <n v="12.99"/>
    <n v="34.99"/>
    <n v="2000"/>
    <n v="2000"/>
    <n v="15"/>
    <s v="WORK IN PROGRESS"/>
    <n v="135285794"/>
    <s v="NO INCENTIVE"/>
    <s v="N"/>
    <s v="N"/>
    <s v="N"/>
    <s v="N"/>
    <x v="2"/>
    <n v="135285826"/>
    <n v="28"/>
    <n v="43"/>
    <n v="20230306"/>
    <s v="EXCLUSIVE OFFER"/>
    <n v="15"/>
    <s v="Y"/>
    <s v="Tech rep lvl + ExceÃ§Ã£o + VGF2"/>
    <s v="FULL PAYMENT"/>
    <m/>
    <n v="16728.522000000001"/>
    <n v="9772.5220000000008"/>
    <n v="84.56"/>
    <m/>
    <s v="COOKING UTENSILS"/>
    <s v="COOKING"/>
    <s v="UTENSILS KITCHENWARE"/>
    <s v="UNISEX"/>
    <s v="AVON"/>
    <s v="AVON"/>
    <n v="1"/>
    <n v="100"/>
    <n v="100"/>
    <s v="N"/>
    <s v="N"/>
    <n v="46427"/>
    <m/>
    <s v="N"/>
    <m/>
    <m/>
    <m/>
    <m/>
    <m/>
    <m/>
    <m/>
    <m/>
    <s v="N"/>
    <n v="60853012"/>
    <s v="Saldao de Ofertas"/>
    <m/>
    <x v="0"/>
    <m/>
    <n v="14"/>
    <s v="OUTLET - HOME"/>
    <s v="N"/>
    <m/>
    <m/>
    <s v="N"/>
    <n v="20230306"/>
    <m/>
    <n v="135285794"/>
    <s v="MIXED"/>
    <s v="Tech rep lvl"/>
    <s v="ExceÃ§Ã£o"/>
    <n v="1"/>
    <m/>
    <n v="0"/>
    <n v="0"/>
    <n v="100"/>
    <n v="135285825"/>
    <n v="999"/>
    <n v="4"/>
    <x v="0"/>
    <x v="0"/>
    <n v="0.64390000000000003"/>
    <n v="0.64390000000000003"/>
    <n v="0.64390000000000003"/>
    <n v="0.64390000000000003"/>
    <n v="0.64390000000000003"/>
    <n v="12.99"/>
    <n v="12.99"/>
    <n v="12.99"/>
    <n v="12.99"/>
    <n v="12.99"/>
    <s v="Brasil + ExceÃ§Ã£o + VGF2"/>
    <s v="Bronze + ExceÃ§Ã£o + VGF2"/>
    <s v="Prata + ExceÃ§Ã£o + VGF2"/>
    <s v="Ouro + ExceÃ§Ã£o + VGF2"/>
    <s v="Estrela + ExceÃ§Ã£o + VGF2"/>
    <n v="0"/>
    <n v="0"/>
    <n v="0"/>
    <n v="0"/>
    <n v="0"/>
    <n v="55.31"/>
    <n v="55.31"/>
    <n v="55.31"/>
    <n v="55.31"/>
    <n v="55.31"/>
    <n v="0"/>
    <n v="0"/>
    <n v="0"/>
    <n v="0"/>
    <n v="0"/>
    <n v="12.99"/>
    <n v="12.99"/>
    <n v="12.99"/>
    <n v="12.99"/>
    <n v="12.99"/>
    <n v="22"/>
    <n v="22"/>
    <n v="22"/>
    <n v="22"/>
    <n v="22"/>
    <n v="62"/>
    <n v="37"/>
    <n v="37"/>
    <n v="37"/>
    <n v="37"/>
  </r>
  <r>
    <n v="2277605"/>
    <x v="1322"/>
    <n v="20220302"/>
    <m/>
    <s v="HOUSEWARES"/>
    <x v="556"/>
    <s v="ESPATULA UTENSILIO"/>
    <n v="5548727"/>
    <x v="1321"/>
    <n v="1"/>
    <s v="IN-LINE (EXCL NR)"/>
    <s v="REPRESENTATIVE OFFER"/>
    <n v="0.63249999999999995"/>
    <m/>
    <n v="4.4180000000000001"/>
    <m/>
    <m/>
    <n v="12.99"/>
    <n v="34.99"/>
    <n v="1300"/>
    <n v="1300"/>
    <n v="15"/>
    <s v="WORK IN PROGRESS"/>
    <n v="135285794"/>
    <s v="NO INCENTIVE"/>
    <s v="N"/>
    <s v="N"/>
    <s v="N"/>
    <s v="N"/>
    <x v="2"/>
    <n v="135285838"/>
    <n v="28"/>
    <n v="43"/>
    <n v="20230306"/>
    <s v="EXCLUSIVE OFFER"/>
    <n v="15"/>
    <s v="Y"/>
    <s v="Tech rep lvl + ExceÃ§Ã£o + VGF2"/>
    <s v="FULL PAYMENT"/>
    <m/>
    <n v="10681.0275"/>
    <n v="4937.6274999999996"/>
    <n v="80.040000000000006"/>
    <m/>
    <s v="COOKING UTENSILS"/>
    <s v="COOKING"/>
    <s v="UTENSILS KITCHENWARE"/>
    <s v="UNISEX"/>
    <s v="AVON"/>
    <s v="AVON"/>
    <n v="1"/>
    <n v="100"/>
    <n v="100"/>
    <s v="N"/>
    <s v="N"/>
    <n v="46474"/>
    <m/>
    <s v="N"/>
    <m/>
    <m/>
    <m/>
    <m/>
    <m/>
    <m/>
    <m/>
    <m/>
    <s v="N"/>
    <n v="60853012"/>
    <s v="Saldao de Ofertas"/>
    <m/>
    <x v="0"/>
    <m/>
    <n v="14"/>
    <s v="OUTLET - HOME"/>
    <s v="N"/>
    <m/>
    <m/>
    <s v="N"/>
    <n v="20230306"/>
    <m/>
    <n v="135285794"/>
    <s v="MIXED"/>
    <s v="Tech rep lvl"/>
    <s v="ExceÃ§Ã£o"/>
    <n v="1"/>
    <m/>
    <n v="0"/>
    <n v="0"/>
    <n v="100"/>
    <n v="135285837"/>
    <n v="999"/>
    <n v="4"/>
    <x v="0"/>
    <x v="0"/>
    <n v="0.63249999999999995"/>
    <n v="0.63249999999999995"/>
    <n v="0.63249999999999995"/>
    <n v="0.63249999999999995"/>
    <n v="0.63249999999999995"/>
    <n v="12.99"/>
    <n v="12.99"/>
    <n v="12.99"/>
    <n v="12.99"/>
    <n v="12.99"/>
    <s v="Brasil + ExceÃ§Ã£o + VGF2"/>
    <s v="Bronze + ExceÃ§Ã£o + VGF2"/>
    <s v="Prata + ExceÃ§Ã£o + VGF2"/>
    <s v="Ouro + ExceÃ§Ã£o + VGF2"/>
    <s v="Estrela + ExceÃ§Ã£o + VGF2"/>
    <n v="0"/>
    <n v="0"/>
    <n v="0"/>
    <n v="0"/>
    <n v="0"/>
    <n v="58.1"/>
    <n v="58.1"/>
    <n v="58.1"/>
    <n v="58.1"/>
    <n v="58.1"/>
    <n v="0"/>
    <n v="0"/>
    <n v="0"/>
    <n v="0"/>
    <n v="0"/>
    <n v="12.99"/>
    <n v="12.99"/>
    <n v="12.99"/>
    <n v="12.99"/>
    <n v="12.99"/>
    <n v="22"/>
    <n v="22"/>
    <n v="22"/>
    <n v="22"/>
    <n v="22"/>
    <n v="62"/>
    <n v="37"/>
    <n v="37"/>
    <n v="37"/>
    <n v="37"/>
  </r>
  <r>
    <n v="2286098"/>
    <x v="1323"/>
    <n v="20210319"/>
    <m/>
    <s v="HOUSEWARES"/>
    <x v="556"/>
    <s v="PANOS DE COPA"/>
    <n v="5562017"/>
    <x v="1322"/>
    <n v="1"/>
    <s v="EXCESS"/>
    <s v="REPRESENTATIVE OFFER"/>
    <n v="0.70330000000000004"/>
    <m/>
    <n v="1.5589999999999999"/>
    <m/>
    <m/>
    <n v="4.99"/>
    <n v="14.99"/>
    <n v="28265"/>
    <n v="28265"/>
    <n v="15"/>
    <s v="WORK IN PROGRESS"/>
    <n v="135285794"/>
    <s v="NO INCENTIVE"/>
    <s v="N"/>
    <s v="N"/>
    <s v="N"/>
    <s v="N"/>
    <x v="2"/>
    <n v="135285796"/>
    <n v="28"/>
    <n v="43"/>
    <n v="20230306"/>
    <s v="EXCLUSIVE OFFER"/>
    <n v="15"/>
    <s v="Y"/>
    <s v="Tech rep lvl + ExceÃ§Ã£o + VGF2"/>
    <s v="FULL PAYMENT"/>
    <m/>
    <n v="99195.084799999997"/>
    <n v="55129.949800000002"/>
    <n v="85.21"/>
    <m/>
    <s v="KITCHEN DISHCLOTH"/>
    <s v="KITCHEN"/>
    <s v="LINENS/TEXTILES"/>
    <s v="UNISEX"/>
    <s v="AVON"/>
    <s v="AVON"/>
    <n v="1"/>
    <n v="100"/>
    <n v="100"/>
    <s v="N"/>
    <s v="N"/>
    <n v="46295"/>
    <m/>
    <s v="N"/>
    <m/>
    <m/>
    <m/>
    <m/>
    <m/>
    <m/>
    <m/>
    <m/>
    <s v="N"/>
    <n v="60853012"/>
    <s v="Saldao de Ofertas"/>
    <m/>
    <x v="0"/>
    <m/>
    <n v="14"/>
    <s v="OUTLET - HOME"/>
    <s v="N"/>
    <m/>
    <m/>
    <s v="N"/>
    <n v="20230306"/>
    <m/>
    <n v="135285794"/>
    <s v="MIXED"/>
    <s v="Tech rep lvl"/>
    <s v="ExceÃ§Ã£o"/>
    <n v="1"/>
    <m/>
    <n v="0"/>
    <n v="0"/>
    <n v="100"/>
    <n v="135285795"/>
    <n v="999"/>
    <n v="4"/>
    <x v="0"/>
    <x v="0"/>
    <n v="0.70330000000000004"/>
    <n v="0.70330000000000004"/>
    <n v="0.70330000000000004"/>
    <n v="0.70330000000000004"/>
    <n v="0.70330000000000004"/>
    <n v="4.99"/>
    <n v="4.99"/>
    <n v="4.99"/>
    <n v="4.99"/>
    <n v="4.99"/>
    <s v="Brasil + ExceÃ§Ã£o + VGF2"/>
    <s v="Bronze + ExceÃ§Ã£o + VGF2"/>
    <s v="Prata + ExceÃ§Ã£o + VGF2"/>
    <s v="Ouro + ExceÃ§Ã£o + VGF2"/>
    <s v="Estrela + ExceÃ§Ã£o + VGF2"/>
    <n v="0"/>
    <n v="0"/>
    <n v="0"/>
    <n v="0"/>
    <n v="0"/>
    <n v="42.19"/>
    <n v="42.19"/>
    <n v="42.19"/>
    <n v="42.19"/>
    <n v="42.19"/>
    <n v="0"/>
    <n v="0"/>
    <n v="0"/>
    <n v="0"/>
    <n v="0"/>
    <n v="4.99"/>
    <n v="4.99"/>
    <n v="4.99"/>
    <n v="4.99"/>
    <n v="4.99"/>
    <n v="10"/>
    <n v="10"/>
    <n v="10"/>
    <n v="10"/>
    <n v="10"/>
    <n v="66"/>
    <n v="33"/>
    <n v="33"/>
    <n v="33"/>
    <n v="33"/>
  </r>
  <r>
    <n v="2286099"/>
    <x v="1324"/>
    <n v="20210319"/>
    <m/>
    <s v="HOUSEWARES"/>
    <x v="556"/>
    <s v="PANOS DE COPA"/>
    <n v="5562017"/>
    <x v="1323"/>
    <n v="1"/>
    <s v="IN-LINE (EXCL NR)"/>
    <s v="REPRESENTATIVE OFFER"/>
    <n v="0.70330000000000004"/>
    <m/>
    <n v="1.5589999999999999"/>
    <m/>
    <m/>
    <n v="4.99"/>
    <n v="14.99"/>
    <n v="31526"/>
    <n v="31526"/>
    <n v="15"/>
    <s v="WORK IN PROGRESS"/>
    <n v="135285794"/>
    <s v="NO INCENTIVE"/>
    <s v="N"/>
    <s v="N"/>
    <s v="N"/>
    <s v="N"/>
    <x v="2"/>
    <n v="135285798"/>
    <n v="28"/>
    <n v="43"/>
    <n v="20230306"/>
    <s v="EXCLUSIVE OFFER"/>
    <n v="15"/>
    <s v="Y"/>
    <s v="Tech rep lvl + ExceÃ§Ã£o + VGF2"/>
    <s v="FULL PAYMENT"/>
    <m/>
    <n v="110639.4566"/>
    <n v="61490.422599999998"/>
    <n v="85.21"/>
    <m/>
    <s v="KITCHEN DISHCLOTH"/>
    <s v="KITCHEN"/>
    <s v="LINENS/TEXTILES"/>
    <s v="UNISEX"/>
    <s v="AVON"/>
    <s v="AVON"/>
    <n v="1"/>
    <n v="100"/>
    <n v="50"/>
    <s v="N"/>
    <s v="N"/>
    <n v="46305"/>
    <m/>
    <s v="N"/>
    <m/>
    <m/>
    <m/>
    <m/>
    <m/>
    <m/>
    <m/>
    <m/>
    <s v="N"/>
    <n v="60853012"/>
    <s v="Saldao de Ofertas"/>
    <m/>
    <x v="0"/>
    <m/>
    <n v="14"/>
    <s v="OUTLET - HOME"/>
    <s v="N"/>
    <m/>
    <m/>
    <s v="N"/>
    <n v="20230306"/>
    <m/>
    <n v="135285794"/>
    <s v="MIXED"/>
    <s v="Tech rep lvl"/>
    <s v="ExceÃ§Ã£o"/>
    <n v="1"/>
    <m/>
    <n v="0"/>
    <n v="0"/>
    <n v="100"/>
    <n v="135285797"/>
    <n v="999"/>
    <n v="4"/>
    <x v="0"/>
    <x v="0"/>
    <n v="0.70330000000000004"/>
    <n v="0.70330000000000004"/>
    <n v="0.70330000000000004"/>
    <n v="0.70330000000000004"/>
    <n v="0.70330000000000004"/>
    <n v="4.99"/>
    <n v="4.99"/>
    <n v="4.99"/>
    <n v="4.99"/>
    <n v="4.99"/>
    <s v="Brasil + ExceÃ§Ã£o + VGF2"/>
    <s v="Bronze + ExceÃ§Ã£o + VGF2"/>
    <s v="Prata + ExceÃ§Ã£o + VGF2"/>
    <s v="Ouro + ExceÃ§Ã£o + VGF2"/>
    <s v="Estrela + ExceÃ§Ã£o + VGF2"/>
    <n v="0"/>
    <n v="0"/>
    <n v="0"/>
    <n v="0"/>
    <n v="0"/>
    <n v="42.19"/>
    <n v="42.19"/>
    <n v="42.19"/>
    <n v="42.19"/>
    <n v="42.19"/>
    <n v="0"/>
    <n v="0"/>
    <n v="0"/>
    <n v="0"/>
    <n v="0"/>
    <n v="4.99"/>
    <n v="4.99"/>
    <n v="4.99"/>
    <n v="4.99"/>
    <n v="4.99"/>
    <n v="10"/>
    <n v="10"/>
    <n v="10"/>
    <n v="10"/>
    <n v="10"/>
    <n v="66"/>
    <n v="33"/>
    <n v="33"/>
    <n v="33"/>
    <n v="33"/>
  </r>
  <r>
    <n v="2286100"/>
    <x v="1325"/>
    <n v="20210319"/>
    <m/>
    <s v="HOUSEWARES"/>
    <x v="556"/>
    <s v="PANOS DE COPA"/>
    <n v="5562017"/>
    <x v="1324"/>
    <n v="1"/>
    <s v="IN-LINE (EXCL NR)"/>
    <s v="REPRESENTATIVE OFFER"/>
    <n v="0.70330000000000004"/>
    <m/>
    <n v="1.5589999999999999"/>
    <m/>
    <m/>
    <n v="4.99"/>
    <n v="14.99"/>
    <n v="33729"/>
    <n v="33729"/>
    <n v="15"/>
    <s v="WORK IN PROGRESS"/>
    <n v="135285794"/>
    <s v="NO INCENTIVE"/>
    <s v="N"/>
    <s v="N"/>
    <s v="N"/>
    <s v="N"/>
    <x v="2"/>
    <n v="135285799"/>
    <n v="28"/>
    <n v="43"/>
    <n v="20230306"/>
    <s v="EXCLUSIVE OFFER"/>
    <n v="15"/>
    <s v="Y"/>
    <s v="Tech rep lvl + ExceÃ§Ã£o + VGF2"/>
    <s v="FULL PAYMENT"/>
    <m/>
    <n v="118370.8124"/>
    <n v="65787.301399999997"/>
    <n v="85.21"/>
    <m/>
    <s v="KITCHEN DISHCLOTH"/>
    <s v="KITCHEN"/>
    <s v="LINENS/TEXTILES"/>
    <s v="UNISEX"/>
    <s v="AVON"/>
    <s v="AVON"/>
    <n v="1"/>
    <n v="100"/>
    <n v="50"/>
    <s v="N"/>
    <s v="N"/>
    <n v="46306"/>
    <m/>
    <s v="N"/>
    <m/>
    <m/>
    <m/>
    <m/>
    <m/>
    <m/>
    <m/>
    <m/>
    <s v="N"/>
    <n v="60853012"/>
    <s v="Saldao de Ofertas"/>
    <m/>
    <x v="0"/>
    <m/>
    <n v="14"/>
    <s v="OUTLET - HOME"/>
    <s v="N"/>
    <m/>
    <m/>
    <s v="N"/>
    <n v="20230306"/>
    <m/>
    <n v="135285794"/>
    <s v="MIXED"/>
    <s v="Tech rep lvl"/>
    <s v="ExceÃ§Ã£o"/>
    <n v="1"/>
    <m/>
    <n v="0"/>
    <n v="0"/>
    <n v="100"/>
    <n v="135285797"/>
    <n v="999"/>
    <n v="4"/>
    <x v="0"/>
    <x v="0"/>
    <n v="0.70330000000000004"/>
    <n v="0.70330000000000004"/>
    <n v="0.70330000000000004"/>
    <n v="0.70330000000000004"/>
    <n v="0.70330000000000004"/>
    <n v="4.99"/>
    <n v="4.99"/>
    <n v="4.99"/>
    <n v="4.99"/>
    <n v="4.99"/>
    <s v="Brasil + ExceÃ§Ã£o + VGF2"/>
    <s v="Bronze + ExceÃ§Ã£o + VGF2"/>
    <s v="Prata + ExceÃ§Ã£o + VGF2"/>
    <s v="Ouro + ExceÃ§Ã£o + VGF2"/>
    <s v="Estrela + ExceÃ§Ã£o + VGF2"/>
    <n v="0"/>
    <n v="0"/>
    <n v="0"/>
    <n v="0"/>
    <n v="0"/>
    <n v="42.19"/>
    <n v="42.19"/>
    <n v="42.19"/>
    <n v="42.19"/>
    <n v="42.19"/>
    <n v="0"/>
    <n v="0"/>
    <n v="0"/>
    <n v="0"/>
    <n v="0"/>
    <n v="4.99"/>
    <n v="4.99"/>
    <n v="4.99"/>
    <n v="4.99"/>
    <n v="4.99"/>
    <n v="10"/>
    <n v="10"/>
    <n v="10"/>
    <n v="10"/>
    <n v="10"/>
    <n v="66"/>
    <n v="33"/>
    <n v="33"/>
    <n v="33"/>
    <n v="33"/>
  </r>
  <r>
    <n v="2286366"/>
    <x v="1326"/>
    <n v="20210314"/>
    <m/>
    <s v="INNERWEAR"/>
    <x v="557"/>
    <s v="BOXER LINGERIE MODELA"/>
    <n v="5562339"/>
    <x v="1325"/>
    <n v="1"/>
    <s v="IN-LINE (EXCL NR)"/>
    <s v="REPRESENTATIVE OFFER"/>
    <n v="0.70330000000000004"/>
    <m/>
    <n v="7.8220000000000001"/>
    <m/>
    <m/>
    <n v="14.77"/>
    <n v="42.99"/>
    <n v="1460"/>
    <n v="1460"/>
    <n v="26"/>
    <s v="WORK IN PROGRESS"/>
    <n v="135285861"/>
    <s v="NO INCENTIVE"/>
    <s v="N"/>
    <s v="N"/>
    <s v="N"/>
    <s v="N"/>
    <x v="2"/>
    <n v="135285929"/>
    <n v="28"/>
    <n v="43"/>
    <n v="20230306"/>
    <s v="EXCLUSIVE OFFER"/>
    <n v="15"/>
    <s v="Y"/>
    <s v="Tech rep lvl + ExceÃ§Ã£o + VGF2"/>
    <s v="FULL PAYMENT"/>
    <m/>
    <n v="15166.1019"/>
    <n v="3745.9819000000002"/>
    <n v="74.13"/>
    <m/>
    <s v="BOXER SHORT"/>
    <s v="PANTIES/BRIEF"/>
    <s v="INTIMATE APPAREL"/>
    <s v="FEMALE"/>
    <s v="BODY ILLUSIONS FRANCHISE"/>
    <s v="BODY ILLUSIONS"/>
    <n v="0"/>
    <n v="100"/>
    <n v="100"/>
    <s v="N"/>
    <s v="N"/>
    <n v="80128"/>
    <m/>
    <s v="N"/>
    <m/>
    <m/>
    <m/>
    <m/>
    <m/>
    <m/>
    <m/>
    <m/>
    <s v="N"/>
    <n v="60853012"/>
    <s v="Saldao de Ofertas"/>
    <m/>
    <x v="0"/>
    <m/>
    <n v="26"/>
    <s v="OUTLET - FASHION"/>
    <s v="N"/>
    <m/>
    <m/>
    <s v="N"/>
    <n v="20230306"/>
    <m/>
    <n v="135285861"/>
    <s v="MIXED"/>
    <s v="Tech rep lvl"/>
    <s v="ExceÃ§Ã£o"/>
    <n v="1"/>
    <m/>
    <n v="0"/>
    <n v="0"/>
    <n v="100"/>
    <n v="135285928"/>
    <n v="999"/>
    <n v="4"/>
    <x v="0"/>
    <x v="0"/>
    <n v="0.70330000000000004"/>
    <n v="0.70330000000000004"/>
    <n v="0.70330000000000004"/>
    <n v="0.70330000000000004"/>
    <n v="0.70330000000000004"/>
    <n v="14.77"/>
    <n v="14.77"/>
    <n v="14.77"/>
    <n v="14.77"/>
    <n v="14.77"/>
    <s v="Brasil + ExceÃ§Ã£o + VGF2"/>
    <s v="Bronze + ExceÃ§Ã£o + VGF2"/>
    <s v="Prata + ExceÃ§Ã£o + VGF2"/>
    <s v="Ouro + ExceÃ§Ã£o + VGF2"/>
    <s v="Estrela + ExceÃ§Ã£o + VGF2"/>
    <n v="0"/>
    <n v="0"/>
    <n v="0"/>
    <n v="0"/>
    <n v="0"/>
    <n v="42.19"/>
    <n v="42.19"/>
    <n v="42.19"/>
    <n v="42.19"/>
    <n v="42.19"/>
    <n v="0"/>
    <n v="0"/>
    <n v="0"/>
    <n v="0"/>
    <n v="0"/>
    <n v="14.77"/>
    <n v="14.77"/>
    <n v="14.77"/>
    <n v="14.77"/>
    <n v="14.77"/>
    <n v="28.22"/>
    <n v="28.22"/>
    <n v="28.22"/>
    <n v="28.22"/>
    <n v="28.22"/>
    <n v="65"/>
    <n v="34"/>
    <n v="34"/>
    <n v="34"/>
    <n v="34"/>
  </r>
  <r>
    <n v="2292934"/>
    <x v="1327"/>
    <n v="20220302"/>
    <m/>
    <s v="INNERWEAR"/>
    <x v="557"/>
    <s v="FAIXA ENERGY"/>
    <n v="5573619"/>
    <x v="1326"/>
    <n v="1"/>
    <s v="IN-LINE (EXCL NR)"/>
    <s v="REPRESENTATIVE OFFER"/>
    <n v="0.70330000000000004"/>
    <m/>
    <n v="10.025"/>
    <m/>
    <m/>
    <n v="18.93"/>
    <n v="69.989999999999995"/>
    <n v="511"/>
    <n v="511"/>
    <n v="26"/>
    <s v="WORK IN PROGRESS"/>
    <n v="135285861"/>
    <s v="NO INCENTIVE"/>
    <s v="N"/>
    <s v="N"/>
    <s v="N"/>
    <s v="N"/>
    <x v="2"/>
    <n v="135285876"/>
    <n v="28"/>
    <n v="43"/>
    <n v="20230306"/>
    <s v="EXCLUSIVE OFFER"/>
    <n v="15"/>
    <s v="Y"/>
    <s v="Tech rep lvl + ExceÃ§Ã£o + VGF2"/>
    <s v="FULL PAYMENT"/>
    <m/>
    <n v="6803.1827000000003"/>
    <n v="1680.4077"/>
    <n v="79.63"/>
    <m/>
    <s v="WAIST CINCHER"/>
    <s v="SHAPEWEAR"/>
    <s v="INTIMATE APPAREL"/>
    <s v="FEMALE"/>
    <s v="BODY ILLUSIONS FRANCHISE"/>
    <s v="BODY ILLUSIONS"/>
    <n v="0"/>
    <n v="100"/>
    <n v="50"/>
    <s v="N"/>
    <s v="N"/>
    <n v="80551"/>
    <m/>
    <s v="N"/>
    <m/>
    <m/>
    <m/>
    <m/>
    <m/>
    <m/>
    <m/>
    <m/>
    <s v="N"/>
    <n v="60853012"/>
    <s v="Saldao de Ofertas"/>
    <m/>
    <x v="0"/>
    <m/>
    <n v="26"/>
    <s v="OUTLET - FASHION"/>
    <s v="N"/>
    <m/>
    <m/>
    <s v="N"/>
    <n v="20230306"/>
    <m/>
    <n v="135285861"/>
    <s v="MIXED"/>
    <s v="Tech rep lvl"/>
    <s v="ExceÃ§Ã£o"/>
    <n v="1"/>
    <m/>
    <n v="0"/>
    <n v="0"/>
    <n v="100"/>
    <n v="135285874"/>
    <n v="999"/>
    <n v="4"/>
    <x v="0"/>
    <x v="0"/>
    <n v="0.70330000000000004"/>
    <n v="0.70330000000000004"/>
    <n v="0.70330000000000004"/>
    <n v="0.70330000000000004"/>
    <n v="0.70330000000000004"/>
    <n v="18.93"/>
    <n v="18.93"/>
    <n v="18.93"/>
    <n v="18.93"/>
    <n v="18.93"/>
    <s v="Brasil + ExceÃ§Ã£o + VGF2"/>
    <s v="Bronze + ExceÃ§Ã£o + VGF2"/>
    <s v="Prata + ExceÃ§Ã£o + VGF2"/>
    <s v="Ouro + ExceÃ§Ã£o + VGF2"/>
    <s v="Estrela + ExceÃ§Ã£o + VGF2"/>
    <n v="0"/>
    <n v="0"/>
    <n v="0"/>
    <n v="0"/>
    <n v="0"/>
    <n v="42.19"/>
    <n v="42.19"/>
    <n v="42.19"/>
    <n v="42.19"/>
    <n v="42.19"/>
    <n v="0"/>
    <n v="0"/>
    <n v="0"/>
    <n v="0"/>
    <n v="0"/>
    <n v="18.93"/>
    <n v="18.93"/>
    <n v="18.93"/>
    <n v="18.93"/>
    <n v="18.93"/>
    <n v="51.06"/>
    <n v="51.06"/>
    <n v="51.06"/>
    <n v="51.06"/>
    <n v="51.06"/>
    <n v="72"/>
    <n v="27"/>
    <n v="27"/>
    <n v="27"/>
    <n v="27"/>
  </r>
  <r>
    <n v="2292935"/>
    <x v="1328"/>
    <n v="20220302"/>
    <m/>
    <s v="INNERWEAR"/>
    <x v="557"/>
    <s v="FAIXA ENERGY"/>
    <n v="5573619"/>
    <x v="1327"/>
    <n v="1"/>
    <s v="IN-LINE (EXCL NR)"/>
    <s v="REPRESENTATIVE OFFER"/>
    <n v="0.70330000000000004"/>
    <m/>
    <n v="10.025"/>
    <m/>
    <m/>
    <n v="18.93"/>
    <n v="69.989999999999995"/>
    <n v="598"/>
    <n v="598"/>
    <n v="26"/>
    <s v="WORK IN PROGRESS"/>
    <n v="135285861"/>
    <s v="NO INCENTIVE"/>
    <s v="N"/>
    <s v="N"/>
    <s v="N"/>
    <s v="N"/>
    <x v="2"/>
    <n v="135285875"/>
    <n v="28"/>
    <n v="43"/>
    <n v="20230306"/>
    <s v="EXCLUSIVE OFFER"/>
    <n v="15"/>
    <s v="Y"/>
    <s v="Tech rep lvl + ExceÃ§Ã£o + VGF2"/>
    <s v="FULL PAYMENT"/>
    <m/>
    <n v="7961.4544999999998"/>
    <n v="1966.5045"/>
    <n v="79.63"/>
    <m/>
    <s v="WAIST CINCHER"/>
    <s v="SHAPEWEAR"/>
    <s v="INTIMATE APPAREL"/>
    <s v="FEMALE"/>
    <s v="BODY ILLUSIONS FRANCHISE"/>
    <s v="BODY ILLUSIONS"/>
    <n v="0"/>
    <n v="100"/>
    <n v="50"/>
    <s v="N"/>
    <s v="N"/>
    <n v="80570"/>
    <m/>
    <s v="N"/>
    <m/>
    <m/>
    <m/>
    <m/>
    <m/>
    <m/>
    <m/>
    <m/>
    <s v="N"/>
    <n v="60853012"/>
    <s v="Saldao de Ofertas"/>
    <m/>
    <x v="0"/>
    <m/>
    <n v="26"/>
    <s v="OUTLET - FASHION"/>
    <s v="N"/>
    <m/>
    <m/>
    <s v="N"/>
    <n v="20230306"/>
    <m/>
    <n v="135285861"/>
    <s v="MIXED"/>
    <s v="Tech rep lvl"/>
    <s v="ExceÃ§Ã£o"/>
    <n v="1"/>
    <m/>
    <n v="0"/>
    <n v="0"/>
    <n v="100"/>
    <n v="135285874"/>
    <n v="999"/>
    <n v="4"/>
    <x v="0"/>
    <x v="0"/>
    <n v="0.70330000000000004"/>
    <n v="0.70330000000000004"/>
    <n v="0.70330000000000004"/>
    <n v="0.70330000000000004"/>
    <n v="0.70330000000000004"/>
    <n v="18.93"/>
    <n v="18.93"/>
    <n v="18.93"/>
    <n v="18.93"/>
    <n v="18.93"/>
    <s v="Brasil + ExceÃ§Ã£o + VGF2"/>
    <s v="Bronze + ExceÃ§Ã£o + VGF2"/>
    <s v="Prata + ExceÃ§Ã£o + VGF2"/>
    <s v="Ouro + ExceÃ§Ã£o + VGF2"/>
    <s v="Estrela + ExceÃ§Ã£o + VGF2"/>
    <n v="0"/>
    <n v="0"/>
    <n v="0"/>
    <n v="0"/>
    <n v="0"/>
    <n v="42.19"/>
    <n v="42.19"/>
    <n v="42.19"/>
    <n v="42.19"/>
    <n v="42.19"/>
    <n v="0"/>
    <n v="0"/>
    <n v="0"/>
    <n v="0"/>
    <n v="0"/>
    <n v="18.93"/>
    <n v="18.93"/>
    <n v="18.93"/>
    <n v="18.93"/>
    <n v="18.93"/>
    <n v="51.06"/>
    <n v="51.06"/>
    <n v="51.06"/>
    <n v="51.06"/>
    <n v="51.06"/>
    <n v="72"/>
    <n v="27"/>
    <n v="27"/>
    <n v="27"/>
    <n v="27"/>
  </r>
  <r>
    <n v="2292990"/>
    <x v="1329"/>
    <n v="20220302"/>
    <m/>
    <s v="INNERWEAR"/>
    <x v="557"/>
    <s v="SHORT ENERGY"/>
    <n v="5573650"/>
    <x v="1328"/>
    <n v="1"/>
    <s v="IN-LINE (EXCL NR)"/>
    <s v="REPRESENTATIVE OFFER"/>
    <n v="0.70330000000000004"/>
    <m/>
    <n v="9.6080000000000005"/>
    <m/>
    <m/>
    <n v="18.14"/>
    <n v="59.99"/>
    <n v="706"/>
    <n v="706"/>
    <n v="26"/>
    <s v="WORK IN PROGRESS"/>
    <n v="135285861"/>
    <s v="NO INCENTIVE"/>
    <s v="N"/>
    <s v="N"/>
    <s v="N"/>
    <s v="N"/>
    <x v="2"/>
    <n v="135285959"/>
    <n v="28"/>
    <n v="43"/>
    <n v="20230306"/>
    <s v="EXCLUSIVE OFFER"/>
    <n v="15"/>
    <s v="Y"/>
    <s v="Tech rep lvl + ExceÃ§Ã£o + VGF2"/>
    <s v="FULL PAYMENT"/>
    <m/>
    <n v="9007.0506000000005"/>
    <n v="2223.8026"/>
    <n v="77.23"/>
    <m/>
    <s v="BODY SHAPER SHORT"/>
    <s v="SHAPEWEAR"/>
    <s v="INTIMATE APPAREL"/>
    <s v="FEMALE"/>
    <s v="BODY ILLUSIONS FRANCHISE"/>
    <s v="BODY ILLUSIONS"/>
    <n v="0"/>
    <n v="100"/>
    <n v="50"/>
    <s v="N"/>
    <s v="N"/>
    <n v="80686"/>
    <m/>
    <s v="N"/>
    <m/>
    <m/>
    <m/>
    <m/>
    <m/>
    <m/>
    <m/>
    <m/>
    <s v="N"/>
    <n v="60853012"/>
    <s v="Saldao de Ofertas"/>
    <m/>
    <x v="0"/>
    <m/>
    <n v="26"/>
    <s v="OUTLET - FASHION"/>
    <s v="N"/>
    <m/>
    <m/>
    <s v="N"/>
    <n v="20230306"/>
    <m/>
    <n v="135285861"/>
    <s v="MIXED"/>
    <s v="Tech rep lvl"/>
    <s v="ExceÃ§Ã£o"/>
    <n v="1"/>
    <m/>
    <n v="0"/>
    <n v="0"/>
    <n v="100"/>
    <n v="135285958"/>
    <n v="999"/>
    <n v="4"/>
    <x v="0"/>
    <x v="0"/>
    <n v="0.70330000000000004"/>
    <n v="0.70330000000000004"/>
    <n v="0.70330000000000004"/>
    <n v="0.70330000000000004"/>
    <n v="0.70330000000000004"/>
    <n v="18.14"/>
    <n v="18.14"/>
    <n v="18.14"/>
    <n v="18.14"/>
    <n v="18.14"/>
    <s v="Brasil + ExceÃ§Ã£o + VGF2"/>
    <s v="Bronze + ExceÃ§Ã£o + VGF2"/>
    <s v="Prata + ExceÃ§Ã£o + VGF2"/>
    <s v="Ouro + ExceÃ§Ã£o + VGF2"/>
    <s v="Estrela + ExceÃ§Ã£o + VGF2"/>
    <n v="0"/>
    <n v="0"/>
    <n v="0"/>
    <n v="0"/>
    <n v="0"/>
    <n v="42.19"/>
    <n v="42.19"/>
    <n v="42.19"/>
    <n v="42.19"/>
    <n v="42.19"/>
    <n v="0"/>
    <n v="0"/>
    <n v="0"/>
    <n v="0"/>
    <n v="0"/>
    <n v="18.14"/>
    <n v="18.14"/>
    <n v="18.14"/>
    <n v="18.14"/>
    <n v="18.14"/>
    <n v="41.85"/>
    <n v="41.85"/>
    <n v="41.85"/>
    <n v="41.85"/>
    <n v="41.85"/>
    <n v="69"/>
    <n v="30"/>
    <n v="30"/>
    <n v="30"/>
    <n v="30"/>
  </r>
  <r>
    <n v="2292991"/>
    <x v="1330"/>
    <n v="20220302"/>
    <m/>
    <s v="INNERWEAR"/>
    <x v="557"/>
    <s v="SHORT ENERGY"/>
    <n v="5573650"/>
    <x v="1329"/>
    <n v="1"/>
    <s v="IN-LINE (EXCL NR)"/>
    <s v="REPRESENTATIVE OFFER"/>
    <n v="0.70330000000000004"/>
    <m/>
    <n v="9.6080000000000005"/>
    <m/>
    <m/>
    <n v="18.14"/>
    <n v="59.99"/>
    <n v="754"/>
    <n v="754"/>
    <n v="26"/>
    <s v="WORK IN PROGRESS"/>
    <n v="135285861"/>
    <s v="NO INCENTIVE"/>
    <s v="N"/>
    <s v="N"/>
    <s v="N"/>
    <s v="N"/>
    <x v="2"/>
    <n v="135285960"/>
    <n v="28"/>
    <n v="43"/>
    <n v="20230306"/>
    <s v="EXCLUSIVE OFFER"/>
    <n v="15"/>
    <s v="Y"/>
    <s v="Tech rep lvl + ExceÃ§Ã£o + VGF2"/>
    <s v="FULL PAYMENT"/>
    <m/>
    <n v="9619.4279000000006"/>
    <n v="2374.9958999999999"/>
    <n v="77.23"/>
    <m/>
    <s v="BODY SHAPER SHORT"/>
    <s v="SHAPEWEAR"/>
    <s v="INTIMATE APPAREL"/>
    <s v="FEMALE"/>
    <s v="BODY ILLUSIONS FRANCHISE"/>
    <s v="BODY ILLUSIONS"/>
    <n v="0"/>
    <n v="100"/>
    <n v="50"/>
    <s v="N"/>
    <s v="N"/>
    <n v="80872"/>
    <m/>
    <s v="N"/>
    <m/>
    <m/>
    <m/>
    <m/>
    <m/>
    <m/>
    <m/>
    <m/>
    <s v="N"/>
    <n v="60853012"/>
    <s v="Saldao de Ofertas"/>
    <m/>
    <x v="0"/>
    <m/>
    <n v="26"/>
    <s v="OUTLET - FASHION"/>
    <s v="N"/>
    <m/>
    <m/>
    <s v="N"/>
    <n v="20230306"/>
    <m/>
    <n v="135285861"/>
    <s v="MIXED"/>
    <s v="Tech rep lvl"/>
    <s v="ExceÃ§Ã£o"/>
    <n v="1"/>
    <m/>
    <n v="0"/>
    <n v="0"/>
    <n v="100"/>
    <n v="135285958"/>
    <n v="999"/>
    <n v="4"/>
    <x v="0"/>
    <x v="0"/>
    <n v="0.70330000000000004"/>
    <n v="0.70330000000000004"/>
    <n v="0.70330000000000004"/>
    <n v="0.70330000000000004"/>
    <n v="0.70330000000000004"/>
    <n v="18.14"/>
    <n v="18.14"/>
    <n v="18.14"/>
    <n v="18.14"/>
    <n v="18.14"/>
    <s v="Brasil + ExceÃ§Ã£o + VGF2"/>
    <s v="Bronze + ExceÃ§Ã£o + VGF2"/>
    <s v="Prata + ExceÃ§Ã£o + VGF2"/>
    <s v="Ouro + ExceÃ§Ã£o + VGF2"/>
    <s v="Estrela + ExceÃ§Ã£o + VGF2"/>
    <n v="0"/>
    <n v="0"/>
    <n v="0"/>
    <n v="0"/>
    <n v="0"/>
    <n v="42.19"/>
    <n v="42.19"/>
    <n v="42.19"/>
    <n v="42.19"/>
    <n v="42.19"/>
    <n v="0"/>
    <n v="0"/>
    <n v="0"/>
    <n v="0"/>
    <n v="0"/>
    <n v="18.14"/>
    <n v="18.14"/>
    <n v="18.14"/>
    <n v="18.14"/>
    <n v="18.14"/>
    <n v="41.85"/>
    <n v="41.85"/>
    <n v="41.85"/>
    <n v="41.85"/>
    <n v="41.85"/>
    <n v="69"/>
    <n v="30"/>
    <n v="30"/>
    <n v="30"/>
    <n v="30"/>
  </r>
  <r>
    <n v="2293194"/>
    <x v="1331"/>
    <n v="20210319"/>
    <m/>
    <s v="INNERWEAR"/>
    <x v="557"/>
    <s v="CALCINHA ASTRAL"/>
    <n v="5573823"/>
    <x v="1330"/>
    <n v="1"/>
    <s v="EXCESS"/>
    <s v="REPRESENTATIVE OFFER"/>
    <n v="0.70330000000000004"/>
    <m/>
    <n v="6.8120000000000003"/>
    <m/>
    <m/>
    <n v="12.89"/>
    <n v="34.99"/>
    <n v="686"/>
    <n v="686"/>
    <n v="26"/>
    <s v="WORK IN PROGRESS"/>
    <n v="135285861"/>
    <s v="NO INCENTIVE"/>
    <s v="N"/>
    <s v="N"/>
    <s v="N"/>
    <s v="N"/>
    <x v="2"/>
    <n v="135285977"/>
    <n v="28"/>
    <n v="43"/>
    <n v="20230306"/>
    <s v="EXCLUSIVE OFFER"/>
    <n v="15"/>
    <s v="Y"/>
    <s v="Tech rep lvl + ExceÃ§Ã£o + VGF2"/>
    <s v="FULL PAYMENT"/>
    <m/>
    <n v="6218.9584000000004"/>
    <n v="1545.9264000000001"/>
    <n v="72.319999999999993"/>
    <m/>
    <s v="PANTIES-BRIEFS PACK"/>
    <s v="PANTIES/BRIEF"/>
    <s v="INTIMATE APPAREL"/>
    <s v="FEMALE"/>
    <s v="AVON"/>
    <s v="AVON"/>
    <n v="0"/>
    <n v="100"/>
    <n v="50"/>
    <s v="N"/>
    <s v="N"/>
    <n v="80810"/>
    <m/>
    <s v="N"/>
    <m/>
    <m/>
    <m/>
    <m/>
    <m/>
    <m/>
    <m/>
    <m/>
    <s v="N"/>
    <n v="60853012"/>
    <s v="Saldao de Ofertas"/>
    <m/>
    <x v="0"/>
    <m/>
    <n v="26"/>
    <s v="OUTLET - FASHION"/>
    <s v="N"/>
    <m/>
    <m/>
    <s v="N"/>
    <n v="20230306"/>
    <m/>
    <n v="135285861"/>
    <s v="MIXED"/>
    <s v="Tech rep lvl"/>
    <s v="ExceÃ§Ã£o"/>
    <n v="1"/>
    <m/>
    <n v="0"/>
    <n v="0"/>
    <n v="100"/>
    <n v="135285976"/>
    <n v="999"/>
    <n v="4"/>
    <x v="0"/>
    <x v="0"/>
    <n v="0.70330000000000004"/>
    <n v="0.70330000000000004"/>
    <n v="0.70330000000000004"/>
    <n v="0.70330000000000004"/>
    <n v="0.70330000000000004"/>
    <n v="12.89"/>
    <n v="12.89"/>
    <n v="12.89"/>
    <n v="12.89"/>
    <n v="12.89"/>
    <s v="Brasil + ExceÃ§Ã£o + VGF2"/>
    <s v="Bronze + ExceÃ§Ã£o + VGF2"/>
    <s v="Prata + ExceÃ§Ã£o + VGF2"/>
    <s v="Ouro + ExceÃ§Ã£o + VGF2"/>
    <s v="Estrela + ExceÃ§Ã£o + VGF2"/>
    <n v="0"/>
    <n v="0"/>
    <n v="0"/>
    <n v="0"/>
    <n v="0"/>
    <n v="42.19"/>
    <n v="42.19"/>
    <n v="42.19"/>
    <n v="42.19"/>
    <n v="42.19"/>
    <n v="0"/>
    <n v="0"/>
    <n v="0"/>
    <n v="0"/>
    <n v="0"/>
    <n v="12.89"/>
    <n v="12.89"/>
    <n v="12.89"/>
    <n v="12.89"/>
    <n v="12.89"/>
    <n v="22.1"/>
    <n v="22.1"/>
    <n v="22.1"/>
    <n v="22.1"/>
    <n v="22.1"/>
    <n v="63"/>
    <n v="36"/>
    <n v="36"/>
    <n v="36"/>
    <n v="36"/>
  </r>
  <r>
    <n v="2293195"/>
    <x v="1332"/>
    <n v="20210319"/>
    <m/>
    <s v="INNERWEAR"/>
    <x v="557"/>
    <s v="CALCINHA ASTRAL"/>
    <n v="5573823"/>
    <x v="1331"/>
    <n v="1"/>
    <s v="EXCESS"/>
    <s v="REPRESENTATIVE OFFER"/>
    <n v="0.70330000000000004"/>
    <m/>
    <n v="6.8120000000000003"/>
    <m/>
    <m/>
    <n v="12.89"/>
    <n v="34.99"/>
    <n v="775"/>
    <n v="775"/>
    <n v="26"/>
    <s v="WORK IN PROGRESS"/>
    <n v="135285861"/>
    <s v="NO INCENTIVE"/>
    <s v="N"/>
    <s v="N"/>
    <s v="N"/>
    <s v="N"/>
    <x v="2"/>
    <n v="135285978"/>
    <n v="28"/>
    <n v="43"/>
    <n v="20230306"/>
    <s v="EXCLUSIVE OFFER"/>
    <n v="15"/>
    <s v="Y"/>
    <s v="Tech rep lvl + ExceÃ§Ã£o + VGF2"/>
    <s v="FULL PAYMENT"/>
    <m/>
    <n v="7025.7911999999997"/>
    <n v="1746.4911999999999"/>
    <n v="72.319999999999993"/>
    <m/>
    <s v="PANTIES-BRIEFS PACK"/>
    <s v="PANTIES/BRIEF"/>
    <s v="INTIMATE APPAREL"/>
    <s v="FEMALE"/>
    <s v="AVON"/>
    <s v="AVON"/>
    <n v="0"/>
    <n v="100"/>
    <n v="50"/>
    <s v="N"/>
    <s v="N"/>
    <n v="80811"/>
    <m/>
    <s v="N"/>
    <m/>
    <m/>
    <m/>
    <m/>
    <m/>
    <m/>
    <m/>
    <m/>
    <s v="N"/>
    <n v="60853012"/>
    <s v="Saldao de Ofertas"/>
    <m/>
    <x v="0"/>
    <m/>
    <n v="26"/>
    <s v="OUTLET - FASHION"/>
    <s v="N"/>
    <m/>
    <m/>
    <s v="N"/>
    <n v="20230306"/>
    <m/>
    <n v="135285861"/>
    <s v="MIXED"/>
    <s v="Tech rep lvl"/>
    <s v="ExceÃ§Ã£o"/>
    <n v="1"/>
    <m/>
    <n v="0"/>
    <n v="0"/>
    <n v="100"/>
    <n v="135285976"/>
    <n v="999"/>
    <n v="4"/>
    <x v="0"/>
    <x v="0"/>
    <n v="0.70330000000000004"/>
    <n v="0.70330000000000004"/>
    <n v="0.70330000000000004"/>
    <n v="0.70330000000000004"/>
    <n v="0.70330000000000004"/>
    <n v="12.89"/>
    <n v="12.89"/>
    <n v="12.89"/>
    <n v="12.89"/>
    <n v="12.89"/>
    <s v="Brasil + ExceÃ§Ã£o + VGF2"/>
    <s v="Bronze + ExceÃ§Ã£o + VGF2"/>
    <s v="Prata + ExceÃ§Ã£o + VGF2"/>
    <s v="Ouro + ExceÃ§Ã£o + VGF2"/>
    <s v="Estrela + ExceÃ§Ã£o + VGF2"/>
    <n v="0"/>
    <n v="0"/>
    <n v="0"/>
    <n v="0"/>
    <n v="0"/>
    <n v="42.19"/>
    <n v="42.19"/>
    <n v="42.19"/>
    <n v="42.19"/>
    <n v="42.19"/>
    <n v="0"/>
    <n v="0"/>
    <n v="0"/>
    <n v="0"/>
    <n v="0"/>
    <n v="12.89"/>
    <n v="12.89"/>
    <n v="12.89"/>
    <n v="12.89"/>
    <n v="12.89"/>
    <n v="22.1"/>
    <n v="22.1"/>
    <n v="22.1"/>
    <n v="22.1"/>
    <n v="22.1"/>
    <n v="63"/>
    <n v="36"/>
    <n v="36"/>
    <n v="36"/>
    <n v="36"/>
  </r>
  <r>
    <n v="630699"/>
    <x v="1333"/>
    <n v="20210318"/>
    <m/>
    <s v="TOILETRIES"/>
    <x v="558"/>
    <s v="MINNIE CONDITIONER"/>
    <n v="1226171"/>
    <x v="1332"/>
    <n v="1"/>
    <s v="EXCESS"/>
    <s v="REPRESENTATIVE OFFER"/>
    <n v="0.65159999999999996"/>
    <m/>
    <n v="2.5779999999999998"/>
    <m/>
    <m/>
    <n v="5.25"/>
    <n v="16.989999999999998"/>
    <n v="3324"/>
    <n v="3324"/>
    <n v="15"/>
    <s v="WORK IN PROGRESS"/>
    <n v="135286012"/>
    <s v="NO INCENTIVE"/>
    <s v="N"/>
    <s v="N"/>
    <s v="N"/>
    <s v="N"/>
    <x v="2"/>
    <n v="135286038"/>
    <n v="28"/>
    <n v="43"/>
    <n v="20230306"/>
    <s v="EXCLUSIVE OFFER"/>
    <n v="15"/>
    <s v="Y"/>
    <s v="Tech rep lvl + ExceÃ§Ã£o + VGF2"/>
    <s v="FULL PAYMENT"/>
    <m/>
    <n v="11371.071599999999"/>
    <n v="2801.7995999999998"/>
    <n v="76.709999999999994"/>
    <m/>
    <s v="CONDITIONER ALL HAIR TYPES"/>
    <s v="CONDITIONER"/>
    <s v="CONDITIONERS"/>
    <s v="FEMALE"/>
    <s v="DISNEY BRAND"/>
    <s v="MINNIE MOUSE"/>
    <n v="1"/>
    <n v="100"/>
    <n v="100"/>
    <s v="N"/>
    <s v="N"/>
    <n v="50232"/>
    <m/>
    <s v="N"/>
    <m/>
    <m/>
    <m/>
    <m/>
    <m/>
    <m/>
    <m/>
    <m/>
    <s v="N"/>
    <n v="60853012"/>
    <s v="Saldao de Ofertas"/>
    <m/>
    <x v="0"/>
    <m/>
    <n v="14"/>
    <s v="OUTLET - HOME"/>
    <s v="N"/>
    <m/>
    <m/>
    <s v="N"/>
    <n v="20230306"/>
    <m/>
    <n v="135286012"/>
    <s v="MIXED"/>
    <s v="Tech rep lvl"/>
    <s v="ExceÃ§Ã£o"/>
    <n v="1"/>
    <m/>
    <n v="0"/>
    <n v="0"/>
    <n v="100"/>
    <n v="135286037"/>
    <n v="999"/>
    <n v="4"/>
    <x v="0"/>
    <x v="0"/>
    <n v="0.65159999999999996"/>
    <n v="0.65159999999999996"/>
    <n v="0.65159999999999996"/>
    <n v="0.65159999999999996"/>
    <n v="0.65159999999999996"/>
    <n v="5.25"/>
    <n v="5.25"/>
    <n v="5.25"/>
    <n v="5.25"/>
    <n v="5.25"/>
    <s v="Brasil + ExceÃ§Ã£o + VGF2"/>
    <s v="Bronze + ExceÃ§Ã£o + VGF2"/>
    <s v="Prata + ExceÃ§Ã£o + VGF2"/>
    <s v="Ouro + ExceÃ§Ã£o + VGF2"/>
    <s v="Estrela + ExceÃ§Ã£o + VGF2"/>
    <n v="0"/>
    <n v="0"/>
    <n v="0"/>
    <n v="0"/>
    <n v="0"/>
    <n v="45.79"/>
    <n v="45.79"/>
    <n v="45.79"/>
    <n v="45.79"/>
    <n v="45.79"/>
    <n v="5"/>
    <n v="5"/>
    <n v="5"/>
    <n v="5"/>
    <n v="5"/>
    <n v="5.25"/>
    <n v="5.25"/>
    <n v="5.25"/>
    <n v="5.25"/>
    <n v="5.25"/>
    <n v="11.74"/>
    <n v="11.74"/>
    <n v="11.74"/>
    <n v="11.74"/>
    <n v="11.74"/>
    <n v="69"/>
    <n v="30"/>
    <n v="30"/>
    <n v="30"/>
    <n v="30"/>
  </r>
  <r>
    <n v="2252538"/>
    <x v="1334"/>
    <n v="20200310"/>
    <m/>
    <s v="WATCHES"/>
    <x v="559"/>
    <s v="RELOGIO DOURADO DANI"/>
    <n v="5506454"/>
    <x v="1333"/>
    <n v="1"/>
    <s v="IN-LINE (EXCL NR)"/>
    <s v="REPRESENTATIVE OFFER"/>
    <n v="0.57520000000000004"/>
    <m/>
    <n v="38.447000000000003"/>
    <m/>
    <m/>
    <n v="99.99"/>
    <n v="179.99"/>
    <n v="1000"/>
    <n v="1000"/>
    <n v="24"/>
    <s v="WORK IN PROGRESS"/>
    <n v="135286061"/>
    <s v="NO INCENTIVE"/>
    <s v="N"/>
    <s v="N"/>
    <s v="N"/>
    <s v="N"/>
    <x v="2"/>
    <n v="135286063"/>
    <n v="28"/>
    <n v="43"/>
    <n v="20230306"/>
    <s v="EXCLUSIVE OFFER"/>
    <n v="15"/>
    <s v="Y"/>
    <s v="Tech rep lvl + ExceÃ§Ã£o + VGF2"/>
    <s v="FULL PAYMENT"/>
    <m/>
    <n v="57514.248"/>
    <n v="19067.248"/>
    <n v="62.86"/>
    <m/>
    <s v="WATCHES HALF BANGLE"/>
    <s v="WATCHES"/>
    <s v="METAL WATCHES"/>
    <s v="FEMALE"/>
    <s v="AVON"/>
    <s v="AVON"/>
    <n v="0"/>
    <n v="100"/>
    <n v="100"/>
    <s v="N"/>
    <s v="N"/>
    <n v="81550"/>
    <m/>
    <s v="N"/>
    <m/>
    <m/>
    <m/>
    <m/>
    <m/>
    <m/>
    <m/>
    <m/>
    <s v="N"/>
    <n v="60853012"/>
    <s v="Saldao de Ofertas"/>
    <m/>
    <x v="0"/>
    <m/>
    <n v="24"/>
    <s v="OUTLET - FASHION"/>
    <s v="N"/>
    <m/>
    <m/>
    <s v="N"/>
    <n v="20230306"/>
    <m/>
    <n v="135286061"/>
    <s v="MIXED"/>
    <s v="Tech rep lvl"/>
    <s v="ExceÃ§Ã£o"/>
    <n v="1"/>
    <m/>
    <n v="0"/>
    <n v="0"/>
    <n v="100"/>
    <n v="135286062"/>
    <n v="999"/>
    <n v="4"/>
    <x v="0"/>
    <x v="0"/>
    <n v="0.57520000000000004"/>
    <n v="0.57520000000000004"/>
    <n v="0.57520000000000004"/>
    <n v="0.57520000000000004"/>
    <n v="0.57520000000000004"/>
    <n v="99.99"/>
    <n v="99.99"/>
    <n v="99.99"/>
    <n v="99.99"/>
    <n v="99.99"/>
    <s v="Brasil + ExceÃ§Ã£o + VGF2"/>
    <s v="Bronze + ExceÃ§Ã£o + VGF2"/>
    <s v="Prata + ExceÃ§Ã£o + VGF2"/>
    <s v="Ouro + ExceÃ§Ã£o + VGF2"/>
    <s v="Estrela + ExceÃ§Ã£o + VGF2"/>
    <n v="0"/>
    <n v="0"/>
    <n v="0"/>
    <n v="0"/>
    <n v="0"/>
    <n v="73.84"/>
    <n v="73.84"/>
    <n v="73.84"/>
    <n v="73.84"/>
    <n v="73.84"/>
    <n v="0"/>
    <n v="0"/>
    <n v="0"/>
    <n v="0"/>
    <n v="0"/>
    <n v="99.99"/>
    <n v="99.99"/>
    <n v="99.99"/>
    <n v="99.99"/>
    <n v="99.99"/>
    <n v="80"/>
    <n v="80"/>
    <n v="80"/>
    <n v="80"/>
    <n v="80"/>
    <n v="44"/>
    <n v="55"/>
    <n v="55"/>
    <n v="55"/>
    <n v="55"/>
  </r>
  <r>
    <n v="2259394"/>
    <x v="1335"/>
    <n v="20200314"/>
    <m/>
    <s v="WATCHES"/>
    <x v="559"/>
    <s v="SMARTBAND Q32020"/>
    <n v="5511082"/>
    <x v="1334"/>
    <n v="1"/>
    <s v="EXCESS"/>
    <s v="REPRESENTATIVE OFFER"/>
    <n v="0.57520000000000004"/>
    <m/>
    <n v="35.691000000000003"/>
    <m/>
    <m/>
    <n v="82.2"/>
    <n v="219.99"/>
    <n v="606"/>
    <n v="606"/>
    <n v="24"/>
    <s v="WORK IN PROGRESS"/>
    <n v="135286061"/>
    <s v="NO INCENTIVE"/>
    <s v="N"/>
    <s v="N"/>
    <s v="N"/>
    <s v="N"/>
    <x v="2"/>
    <n v="135286076"/>
    <n v="28"/>
    <n v="43"/>
    <n v="20230306"/>
    <s v="EXCLUSIVE OFFER"/>
    <n v="15"/>
    <s v="Y"/>
    <s v="Tech rep lvl + ExceÃ§Ã£o + VGF2"/>
    <s v="FULL PAYMENT"/>
    <m/>
    <n v="28652.552599999999"/>
    <n v="7023.8065999999999"/>
    <n v="71.790000000000006"/>
    <m/>
    <s v="STRAP ACCESSORIES"/>
    <s v="ACCESSORIES"/>
    <s v="WATCH ACCESSORIES"/>
    <s v="FEMALE"/>
    <s v="AVON"/>
    <s v="AVON"/>
    <n v="0"/>
    <n v="100"/>
    <n v="100"/>
    <s v="N"/>
    <s v="N"/>
    <n v="81218"/>
    <m/>
    <s v="N"/>
    <m/>
    <m/>
    <m/>
    <m/>
    <m/>
    <m/>
    <m/>
    <m/>
    <s v="N"/>
    <n v="60853012"/>
    <s v="Saldao de Ofertas"/>
    <m/>
    <x v="0"/>
    <m/>
    <n v="24"/>
    <s v="OUTLET - FASHION"/>
    <s v="N"/>
    <m/>
    <m/>
    <s v="N"/>
    <n v="20230306"/>
    <m/>
    <n v="135286061"/>
    <s v="MIXED"/>
    <s v="Tech rep lvl"/>
    <s v="ExceÃ§Ã£o"/>
    <n v="1"/>
    <m/>
    <n v="0"/>
    <n v="0"/>
    <n v="100"/>
    <n v="135286074"/>
    <n v="999"/>
    <n v="4"/>
    <x v="0"/>
    <x v="0"/>
    <n v="0.57520000000000004"/>
    <n v="0.57520000000000004"/>
    <n v="0.57520000000000004"/>
    <n v="0.57520000000000004"/>
    <n v="0.57520000000000004"/>
    <n v="82.2"/>
    <n v="82.2"/>
    <n v="82.2"/>
    <n v="82.2"/>
    <n v="82.2"/>
    <s v="Brasil + ExceÃ§Ã£o + VGF2"/>
    <s v="Bronze + ExceÃ§Ã£o + VGF2"/>
    <s v="Prata + ExceÃ§Ã£o + VGF2"/>
    <s v="Ouro + ExceÃ§Ã£o + VGF2"/>
    <s v="Estrela + ExceÃ§Ã£o + VGF2"/>
    <n v="0"/>
    <n v="0"/>
    <n v="0"/>
    <n v="0"/>
    <n v="0"/>
    <n v="73.84"/>
    <n v="73.84"/>
    <n v="73.84"/>
    <n v="73.84"/>
    <n v="73.84"/>
    <n v="0"/>
    <n v="0"/>
    <n v="0"/>
    <n v="0"/>
    <n v="0"/>
    <n v="82.2"/>
    <n v="82.2"/>
    <n v="82.2"/>
    <n v="82.2"/>
    <n v="82.2"/>
    <n v="137.79"/>
    <n v="137.79"/>
    <n v="137.79"/>
    <n v="137.79"/>
    <n v="137.79"/>
    <n v="62"/>
    <n v="37"/>
    <n v="37"/>
    <n v="37"/>
    <n v="37"/>
  </r>
  <r>
    <n v="2277603"/>
    <x v="1321"/>
    <n v="20220302"/>
    <m/>
    <s v="HOUSEWARES"/>
    <x v="560"/>
    <s v="BATEDOR UTENSILIO"/>
    <n v="5548722"/>
    <x v="1320"/>
    <n v="1"/>
    <s v="IN-LINE (EXCL NR)"/>
    <s v="PACK PRICE - MARKETING SET"/>
    <n v="0.64390000000000003"/>
    <m/>
    <n v="3.4780000000000002"/>
    <m/>
    <m/>
    <n v="9.2799999999999994"/>
    <n v="34.99"/>
    <n v="1300"/>
    <n v="1300"/>
    <n v="15"/>
    <s v="WORK IN PROGRESS"/>
    <n v="135287471"/>
    <s v="NO INCENTIVE"/>
    <s v="N"/>
    <s v="N"/>
    <s v="N"/>
    <s v="N"/>
    <x v="2"/>
    <n v="135287498"/>
    <n v="28"/>
    <n v="43"/>
    <n v="20230306"/>
    <s v="EXCLUSIVE OFFER"/>
    <n v="15"/>
    <s v="Y"/>
    <s v="Tech rep lvl + ExceÃ§Ã£o + VGF2"/>
    <s v="FULL PAYMENT"/>
    <m/>
    <n v="7768.0096000000003"/>
    <n v="3246.6095999999998"/>
    <n v="82"/>
    <m/>
    <s v="COOKING UTENSILS"/>
    <s v="COOKING"/>
    <s v="UTENSILS KITCHENWARE"/>
    <s v="UNISEX"/>
    <s v="AVON"/>
    <s v="AVON"/>
    <n v="1"/>
    <n v="100"/>
    <n v="100"/>
    <s v="N"/>
    <s v="N"/>
    <n v="46427"/>
    <n v="1"/>
    <s v="N"/>
    <m/>
    <m/>
    <m/>
    <m/>
    <m/>
    <m/>
    <m/>
    <m/>
    <s v="N"/>
    <n v="60853012"/>
    <s v="Saldao de Ofertas"/>
    <n v="135287496"/>
    <x v="36"/>
    <m/>
    <n v="14"/>
    <s v="OUTLET - HOME"/>
    <s v="N"/>
    <m/>
    <s v="N"/>
    <s v="N"/>
    <n v="20230306"/>
    <m/>
    <n v="135287471"/>
    <s v="MIXED"/>
    <s v="Tech rep lvl"/>
    <s v="ExceÃ§Ã£o"/>
    <n v="1"/>
    <m/>
    <n v="0"/>
    <n v="0"/>
    <n v="100"/>
    <n v="135287497"/>
    <n v="999"/>
    <n v="4"/>
    <x v="28"/>
    <x v="40"/>
    <n v="0.64390000000000003"/>
    <n v="0.64390000000000003"/>
    <n v="0.64390000000000003"/>
    <n v="0.64390000000000003"/>
    <n v="0.64390000000000003"/>
    <n v="9.2799999999999994"/>
    <n v="9.2799999999999994"/>
    <n v="9.2799999999999994"/>
    <n v="9.2799999999999994"/>
    <n v="9.2799999999999994"/>
    <s v="Brasil + ExceÃ§Ã£o + VGF2"/>
    <s v="Bronze + ExceÃ§Ã£o + VGF2"/>
    <s v="Prata + ExceÃ§Ã£o + VGF2"/>
    <s v="Ouro + ExceÃ§Ã£o + VGF2"/>
    <s v="Estrela + ExceÃ§Ã£o + VGF2"/>
    <n v="0"/>
    <n v="0"/>
    <n v="0"/>
    <n v="0"/>
    <n v="0"/>
    <n v="55.31"/>
    <n v="55.31"/>
    <n v="55.31"/>
    <n v="55.31"/>
    <n v="55.31"/>
    <n v="0"/>
    <n v="0"/>
    <n v="0"/>
    <n v="0"/>
    <n v="0"/>
    <n v="9.2799999999999994"/>
    <n v="9.2799999999999994"/>
    <n v="9.2799999999999994"/>
    <n v="9.2799999999999994"/>
    <n v="9.2799999999999994"/>
    <n v="20.72"/>
    <n v="20.72"/>
    <n v="20.72"/>
    <n v="20.72"/>
    <n v="20.72"/>
    <n v="69"/>
    <n v="30"/>
    <n v="30"/>
    <n v="30"/>
    <n v="30"/>
  </r>
  <r>
    <n v="2277605"/>
    <x v="1322"/>
    <n v="20220302"/>
    <m/>
    <s v="HOUSEWARES"/>
    <x v="560"/>
    <s v="ESPATULA UTENSILIO"/>
    <n v="5548727"/>
    <x v="1321"/>
    <n v="1"/>
    <s v="IN-LINE (EXCL NR)"/>
    <s v="PACK PRICE - MARKETING SET"/>
    <n v="0.63249999999999995"/>
    <m/>
    <n v="4.4180000000000001"/>
    <m/>
    <m/>
    <n v="9.2799999999999994"/>
    <n v="34.99"/>
    <n v="1300"/>
    <n v="1300"/>
    <n v="15"/>
    <s v="WORK IN PROGRESS"/>
    <n v="135287471"/>
    <s v="NO INCENTIVE"/>
    <s v="N"/>
    <s v="N"/>
    <s v="N"/>
    <s v="N"/>
    <x v="2"/>
    <n v="135287500"/>
    <n v="28"/>
    <n v="43"/>
    <n v="20230306"/>
    <s v="EXCLUSIVE OFFER"/>
    <n v="15"/>
    <s v="Y"/>
    <s v="Tech rep lvl + Moda &amp; Casa + VGF2"/>
    <s v="FULL PAYMENT"/>
    <m/>
    <n v="7630.48"/>
    <n v="1887.08"/>
    <n v="76.72"/>
    <m/>
    <s v="COOKING UTENSILS"/>
    <s v="COOKING"/>
    <s v="UTENSILS KITCHENWARE"/>
    <s v="UNISEX"/>
    <s v="AVON"/>
    <s v="AVON"/>
    <n v="1"/>
    <n v="100"/>
    <n v="100"/>
    <s v="N"/>
    <s v="N"/>
    <n v="46474"/>
    <n v="1"/>
    <s v="N"/>
    <m/>
    <m/>
    <m/>
    <m/>
    <m/>
    <m/>
    <m/>
    <m/>
    <s v="N"/>
    <n v="60853012"/>
    <s v="Saldao de Ofertas"/>
    <n v="135287496"/>
    <x v="36"/>
    <m/>
    <n v="14"/>
    <s v="OUTLET - HOME"/>
    <s v="N"/>
    <m/>
    <s v="N"/>
    <s v="N"/>
    <n v="20230306"/>
    <m/>
    <n v="135287471"/>
    <s v="MIXED"/>
    <s v="Tech rep lvl"/>
    <s v="Moda &amp; Casa"/>
    <n v="1"/>
    <m/>
    <n v="0"/>
    <n v="0"/>
    <n v="100"/>
    <n v="135287499"/>
    <n v="999"/>
    <n v="3"/>
    <x v="28"/>
    <x v="40"/>
    <n v="0.63249999999999995"/>
    <n v="0.63249999999999995"/>
    <n v="0.63249999999999995"/>
    <n v="0.63249999999999995"/>
    <n v="0.63249999999999995"/>
    <n v="9.2799999999999994"/>
    <n v="9.2799999999999994"/>
    <n v="9.2799999999999994"/>
    <n v="9.2799999999999994"/>
    <n v="9.2799999999999994"/>
    <s v="Brasil + Moda &amp; Casa + VGF2"/>
    <s v="Bronze + Moda &amp; Casa + VGF2"/>
    <s v="Prata + Moda &amp; Casa + VGF2"/>
    <s v="Ouro + Moda &amp; Casa + VGF2"/>
    <s v="Estrela + Moda &amp; Casa + VGF2"/>
    <n v="15"/>
    <n v="15"/>
    <n v="15"/>
    <n v="15"/>
    <n v="15"/>
    <n v="58.1"/>
    <n v="58.1"/>
    <n v="58.1"/>
    <n v="58.1"/>
    <n v="58.1"/>
    <n v="0"/>
    <n v="0"/>
    <n v="0"/>
    <n v="0"/>
    <n v="0"/>
    <n v="9.2799999999999994"/>
    <n v="9.2799999999999994"/>
    <n v="9.2799999999999994"/>
    <n v="9.2799999999999994"/>
    <n v="9.2799999999999994"/>
    <n v="20.72"/>
    <n v="20.72"/>
    <n v="20.72"/>
    <n v="20.72"/>
    <n v="20.72"/>
    <n v="69"/>
    <n v="30"/>
    <n v="30"/>
    <n v="30"/>
    <n v="30"/>
  </r>
  <r>
    <n v="2293509"/>
    <x v="1336"/>
    <n v="20220308"/>
    <m/>
    <s v="COLOR"/>
    <x v="561"/>
    <s v="7PCS/SET PEN NAILS TOOL"/>
    <n v="5574557"/>
    <x v="1335"/>
    <n v="1"/>
    <s v="IN-LINE (EXCL NR)"/>
    <s v="REGULAR PRICE"/>
    <n v="0.49230000000000002"/>
    <m/>
    <n v="6.2009999999999996"/>
    <m/>
    <m/>
    <n v="29.99"/>
    <n v="29.99"/>
    <n v="3079"/>
    <n v="3079"/>
    <n v="17"/>
    <s v="WORK IN PROGRESS"/>
    <n v="135296376"/>
    <s v="NO INCENTIVE"/>
    <s v="N"/>
    <s v="N"/>
    <s v="N"/>
    <s v="N"/>
    <x v="3"/>
    <n v="135296378"/>
    <n v="28"/>
    <n v="11"/>
    <n v="20230306"/>
    <s v="CUSTOMER"/>
    <n v="15"/>
    <s v="Y"/>
    <s v="Tech rep lvl + Dia a Dia + VGF2"/>
    <s v="FULL PAYMENT"/>
    <m/>
    <n v="44166.752800000002"/>
    <n v="25073.873800000001"/>
    <n v="70.599999999999994"/>
    <m/>
    <s v="APPLICATOR"/>
    <s v="APPLICATORS"/>
    <s v="IMPLEMENTS"/>
    <s v="UNISEX"/>
    <s v="AVON WELLNESS"/>
    <s v="AVON WELLNESS (NO SUB BRAND APPLIES)"/>
    <n v="1"/>
    <n v="50"/>
    <n v="100"/>
    <s v="N"/>
    <s v="N"/>
    <n v="50029"/>
    <m/>
    <s v="N"/>
    <m/>
    <m/>
    <m/>
    <m/>
    <m/>
    <m/>
    <m/>
    <m/>
    <s v="N"/>
    <n v="31603368"/>
    <s v="Plataforma"/>
    <m/>
    <x v="0"/>
    <m/>
    <n v="16"/>
    <s v="COLOR TREND - 8"/>
    <s v="N"/>
    <m/>
    <m/>
    <s v="N"/>
    <n v="20230306"/>
    <m/>
    <n v="135296376"/>
    <s v="MIXED"/>
    <s v="Tech rep lvl"/>
    <s v="CosmÃ©ticos"/>
    <n v="1"/>
    <m/>
    <n v="0"/>
    <n v="0"/>
    <n v="100"/>
    <n v="135296377"/>
    <n v="999"/>
    <n v="2"/>
    <x v="0"/>
    <x v="0"/>
    <n v="0.49230000000000002"/>
    <n v="0.56259999999999999"/>
    <n v="0.49230000000000002"/>
    <n v="0.45710000000000001"/>
    <n v="0.436"/>
    <n v="29.99"/>
    <n v="29.99"/>
    <n v="29.99"/>
    <n v="29.99"/>
    <n v="29.99"/>
    <s v="Brasil + Dia a Dia + VGF2"/>
    <s v="Bronze + Dia a Dia + VGF2"/>
    <s v="Prata + Dia a Dia + VGF2"/>
    <s v="Ouro + Dia a Dia + VGF2"/>
    <s v="Estrela + Dia a Dia + VGF2"/>
    <n v="30"/>
    <n v="20"/>
    <n v="30"/>
    <n v="35"/>
    <n v="38"/>
    <n v="42.19"/>
    <n v="42.19"/>
    <n v="42.19"/>
    <n v="42.19"/>
    <n v="42.19"/>
    <n v="0"/>
    <n v="0"/>
    <n v="0"/>
    <n v="0"/>
    <n v="0"/>
    <n v="20.992999999999999"/>
    <n v="23.992000000000001"/>
    <n v="20.992999999999999"/>
    <n v="19.493500000000001"/>
    <n v="18.593800000000002"/>
    <n v="0"/>
    <n v="0"/>
    <n v="0"/>
    <n v="0"/>
    <n v="0"/>
    <n v="0"/>
    <n v="100"/>
    <n v="100"/>
    <n v="100"/>
    <n v="100"/>
  </r>
  <r>
    <n v="624020"/>
    <x v="1270"/>
    <n v="20200318"/>
    <m/>
    <s v="TOILETRIES"/>
    <x v="562"/>
    <s v="AVON ERVA DOCE ROLL ON"/>
    <n v="1221912"/>
    <x v="1270"/>
    <n v="1"/>
    <s v="IN-LINE (EXCL NR)"/>
    <s v="CROSS-OUT"/>
    <n v="0.48010000000000003"/>
    <m/>
    <n v="1.0409999999999999"/>
    <m/>
    <m/>
    <n v="5.99"/>
    <n v="7.99"/>
    <n v="74051"/>
    <n v="74051"/>
    <n v="108"/>
    <s v="WORK IN PROGRESS"/>
    <n v="135296915"/>
    <s v="NO INCENTIVE"/>
    <s v="N"/>
    <s v="N"/>
    <s v="N"/>
    <s v="N"/>
    <x v="3"/>
    <n v="135297013"/>
    <n v="28"/>
    <n v="11"/>
    <n v="20230306"/>
    <s v="CUSTOMER"/>
    <n v="15"/>
    <s v="Y"/>
    <s v="Tech rep lvl + Dia a Dia + VGF2"/>
    <s v="FULL PAYMENT"/>
    <m/>
    <n v="206937.76569999999"/>
    <n v="129850.6747"/>
    <n v="74.66"/>
    <m/>
    <s v="DEODORANT ROLL ON"/>
    <s v="DEODORANT"/>
    <s v="DEODORANT"/>
    <s v="FEMALE"/>
    <s v="AVON"/>
    <s v="AVON"/>
    <n v="2"/>
    <n v="200"/>
    <n v="100"/>
    <s v="N"/>
    <s v="N"/>
    <n v="51631"/>
    <m/>
    <s v="N"/>
    <s v="RO"/>
    <n v="5.74"/>
    <n v="5.35"/>
    <n v="6.01"/>
    <m/>
    <m/>
    <m/>
    <m/>
    <s v="N"/>
    <m/>
    <m/>
    <m/>
    <x v="0"/>
    <m/>
    <n v="108"/>
    <s v="DEOS - 1"/>
    <s v="N"/>
    <m/>
    <m/>
    <s v="N"/>
    <n v="20230306"/>
    <m/>
    <n v="135296915"/>
    <s v="MIXED"/>
    <s v="Tech rep lvl"/>
    <s v="CosmÃ©ticos"/>
    <n v="1"/>
    <m/>
    <n v="0"/>
    <n v="0"/>
    <n v="100"/>
    <n v="135297012"/>
    <n v="999"/>
    <n v="2"/>
    <x v="0"/>
    <x v="0"/>
    <n v="0.48010000000000003"/>
    <n v="0.54869999999999997"/>
    <n v="0.48010000000000003"/>
    <n v="0.44579999999999997"/>
    <n v="0.42530000000000001"/>
    <n v="5.99"/>
    <n v="5.99"/>
    <n v="5.99"/>
    <n v="5.99"/>
    <n v="5.99"/>
    <s v="Brasil + Dia a Dia + VGF2"/>
    <s v="Bronze + Dia a Dia + VGF2"/>
    <s v="Prata + Dia a Dia + VGF2"/>
    <s v="Ouro + Dia a Dia + VGF2"/>
    <s v="Estrela + Dia a Dia + VGF2"/>
    <n v="30"/>
    <n v="20"/>
    <n v="30"/>
    <n v="35"/>
    <n v="38"/>
    <n v="45.79"/>
    <n v="45.79"/>
    <n v="45.79"/>
    <n v="45.79"/>
    <n v="45.79"/>
    <n v="0"/>
    <n v="0"/>
    <n v="0"/>
    <n v="0"/>
    <n v="0"/>
    <n v="4.1929999999999996"/>
    <n v="4.7919999999999998"/>
    <n v="4.1929999999999996"/>
    <n v="3.8935"/>
    <n v="3.7138"/>
    <n v="0"/>
    <n v="0"/>
    <n v="0"/>
    <n v="0"/>
    <n v="0"/>
    <n v="0"/>
    <n v="100"/>
    <n v="100"/>
    <n v="100"/>
    <n v="100"/>
  </r>
  <r>
    <n v="625898"/>
    <x v="1337"/>
    <n v="20200318"/>
    <m/>
    <s v="FRAGRANCE"/>
    <x v="562"/>
    <s v="DESODORANTE MUSK FRESH ROLL ON"/>
    <n v="1222945"/>
    <x v="1336"/>
    <n v="1"/>
    <s v="IN-LINE (EXCL NR)"/>
    <s v="CROSS-OUT"/>
    <n v="0.48010000000000003"/>
    <m/>
    <n v="1.0669999999999999"/>
    <m/>
    <m/>
    <n v="5.99"/>
    <n v="7.99"/>
    <n v="39986"/>
    <n v="39986"/>
    <n v="108"/>
    <s v="WORK IN PROGRESS"/>
    <n v="135296915"/>
    <s v="NO INCENTIVE"/>
    <s v="N"/>
    <s v="N"/>
    <s v="N"/>
    <s v="N"/>
    <x v="3"/>
    <n v="135296929"/>
    <n v="28"/>
    <n v="11"/>
    <n v="20230306"/>
    <s v="CUSTOMER"/>
    <n v="15"/>
    <s v="Y"/>
    <s v="Tech rep lvl + Dia a Dia + VGF2"/>
    <s v="FULL PAYMENT"/>
    <m/>
    <n v="111741.61350000001"/>
    <n v="69076.551500000001"/>
    <n v="74.03"/>
    <m/>
    <s v="DEODORANT ROLL ON"/>
    <s v="DEODORANT"/>
    <s v="DEODORANT"/>
    <s v="MALE"/>
    <s v="MUSK FRANCHISE"/>
    <s v="MUSK FRESH"/>
    <n v="2"/>
    <n v="200"/>
    <n v="100"/>
    <s v="N"/>
    <s v="N"/>
    <n v="51969"/>
    <m/>
    <s v="N"/>
    <s v="RO"/>
    <n v="5.74"/>
    <n v="5.35"/>
    <n v="6.01"/>
    <m/>
    <m/>
    <m/>
    <m/>
    <s v="N"/>
    <m/>
    <m/>
    <m/>
    <x v="0"/>
    <m/>
    <n v="108"/>
    <s v="DEOS - 1"/>
    <s v="N"/>
    <m/>
    <m/>
    <s v="N"/>
    <n v="20230306"/>
    <m/>
    <n v="135296915"/>
    <s v="MIXED"/>
    <s v="Tech rep lvl"/>
    <s v="CosmÃ©ticos"/>
    <n v="1"/>
    <m/>
    <n v="0"/>
    <n v="0"/>
    <n v="100"/>
    <n v="135296928"/>
    <n v="999"/>
    <n v="2"/>
    <x v="0"/>
    <x v="0"/>
    <n v="0.48010000000000003"/>
    <n v="0.54869999999999997"/>
    <n v="0.48010000000000003"/>
    <n v="0.44579999999999997"/>
    <n v="0.42530000000000001"/>
    <n v="5.99"/>
    <n v="5.99"/>
    <n v="5.99"/>
    <n v="5.99"/>
    <n v="5.99"/>
    <s v="Brasil + Dia a Dia + VGF2"/>
    <s v="Bronze + Dia a Dia + VGF2"/>
    <s v="Prata + Dia a Dia + VGF2"/>
    <s v="Ouro + Dia a Dia + VGF2"/>
    <s v="Estrela + Dia a Dia + VGF2"/>
    <n v="30"/>
    <n v="20"/>
    <n v="30"/>
    <n v="35"/>
    <n v="38"/>
    <n v="45.79"/>
    <n v="45.79"/>
    <n v="45.79"/>
    <n v="45.79"/>
    <n v="45.79"/>
    <n v="0"/>
    <n v="0"/>
    <n v="0"/>
    <n v="0"/>
    <n v="0"/>
    <n v="4.1929999999999996"/>
    <n v="4.7919999999999998"/>
    <n v="4.1929999999999996"/>
    <n v="3.8935"/>
    <n v="3.7138"/>
    <n v="0"/>
    <n v="0"/>
    <n v="0"/>
    <n v="0"/>
    <n v="0"/>
    <n v="0"/>
    <n v="100"/>
    <n v="100"/>
    <n v="100"/>
    <n v="100"/>
  </r>
  <r>
    <n v="625914"/>
    <x v="1338"/>
    <n v="20200318"/>
    <m/>
    <s v="FRAGRANCE"/>
    <x v="562"/>
    <s v="DESODORANTE FAR AWAY ROLL ON"/>
    <n v="1222954"/>
    <x v="1337"/>
    <n v="1"/>
    <s v="IN-LINE (EXCL NR)"/>
    <s v="CROSS-OUT"/>
    <n v="0.48010000000000003"/>
    <m/>
    <n v="1.1040000000000001"/>
    <m/>
    <m/>
    <n v="5.99"/>
    <n v="7.99"/>
    <n v="69374"/>
    <n v="69374"/>
    <n v="108"/>
    <s v="WORK IN PROGRESS"/>
    <n v="135296915"/>
    <s v="NO INCENTIVE"/>
    <s v="N"/>
    <s v="N"/>
    <s v="N"/>
    <s v="N"/>
    <x v="3"/>
    <n v="135297109"/>
    <n v="28"/>
    <n v="11"/>
    <n v="20230306"/>
    <s v="CUSTOMER"/>
    <n v="15"/>
    <s v="Y"/>
    <s v="Tech rep lvl + Dia a Dia + VGF2"/>
    <s v="FULL PAYMENT"/>
    <m/>
    <n v="193867.9362"/>
    <n v="117279.0402"/>
    <n v="73.13"/>
    <m/>
    <s v="DEODORANT ROLL ON"/>
    <s v="DEODORANT"/>
    <s v="DEODORANT"/>
    <s v="FEMALE"/>
    <s v="FAR AWAY FRANCHISE"/>
    <s v="FAR AWAY"/>
    <n v="2"/>
    <n v="200"/>
    <n v="100"/>
    <s v="N"/>
    <s v="N"/>
    <n v="52081"/>
    <m/>
    <s v="N"/>
    <s v="RO"/>
    <n v="5.74"/>
    <n v="5.35"/>
    <n v="6.01"/>
    <m/>
    <m/>
    <m/>
    <m/>
    <s v="N"/>
    <m/>
    <m/>
    <m/>
    <x v="0"/>
    <m/>
    <n v="108"/>
    <s v="DEOS - 1"/>
    <s v="N"/>
    <m/>
    <m/>
    <s v="N"/>
    <n v="20230306"/>
    <m/>
    <n v="135296915"/>
    <s v="MIXED"/>
    <s v="Tech rep lvl"/>
    <s v="CosmÃ©ticos"/>
    <n v="1"/>
    <m/>
    <n v="0"/>
    <n v="0"/>
    <n v="100"/>
    <n v="135297108"/>
    <n v="999"/>
    <n v="2"/>
    <x v="0"/>
    <x v="0"/>
    <n v="0.48010000000000003"/>
    <n v="0.54869999999999997"/>
    <n v="0.48010000000000003"/>
    <n v="0.44579999999999997"/>
    <n v="0.42530000000000001"/>
    <n v="5.99"/>
    <n v="5.99"/>
    <n v="5.99"/>
    <n v="5.99"/>
    <n v="5.99"/>
    <s v="Brasil + Dia a Dia + VGF2"/>
    <s v="Bronze + Dia a Dia + VGF2"/>
    <s v="Prata + Dia a Dia + VGF2"/>
    <s v="Ouro + Dia a Dia + VGF2"/>
    <s v="Estrela + Dia a Dia + VGF2"/>
    <n v="30"/>
    <n v="20"/>
    <n v="30"/>
    <n v="35"/>
    <n v="38"/>
    <n v="45.79"/>
    <n v="45.79"/>
    <n v="45.79"/>
    <n v="45.79"/>
    <n v="45.79"/>
    <n v="0"/>
    <n v="0"/>
    <n v="0"/>
    <n v="0"/>
    <n v="0"/>
    <n v="4.1929999999999996"/>
    <n v="4.7919999999999998"/>
    <n v="4.1929999999999996"/>
    <n v="3.8935"/>
    <n v="3.7138"/>
    <n v="0"/>
    <n v="0"/>
    <n v="0"/>
    <n v="0"/>
    <n v="0"/>
    <n v="0"/>
    <n v="100"/>
    <n v="100"/>
    <n v="100"/>
    <n v="100"/>
  </r>
  <r>
    <n v="625916"/>
    <x v="1339"/>
    <n v="20200318"/>
    <m/>
    <s v="FRAGRANCE"/>
    <x v="562"/>
    <s v="DESODORANTE CHARISMA ROLL ON"/>
    <n v="1222956"/>
    <x v="1338"/>
    <n v="1"/>
    <s v="IN-LINE (EXCL NR)"/>
    <s v="CROSS-OUT"/>
    <n v="0.48010000000000003"/>
    <m/>
    <n v="1.056"/>
    <m/>
    <m/>
    <n v="5.99"/>
    <n v="7.99"/>
    <n v="31246"/>
    <n v="31246"/>
    <n v="108"/>
    <s v="WORK IN PROGRESS"/>
    <n v="135296915"/>
    <s v="NO INCENTIVE"/>
    <s v="N"/>
    <s v="N"/>
    <s v="N"/>
    <s v="N"/>
    <x v="3"/>
    <n v="135297061"/>
    <n v="28"/>
    <n v="11"/>
    <n v="20230306"/>
    <s v="CUSTOMER"/>
    <n v="15"/>
    <s v="Y"/>
    <s v="Tech rep lvl + Dia a Dia + VGF2"/>
    <s v="FULL PAYMENT"/>
    <m/>
    <n v="87317.132100000003"/>
    <n v="54321.356099999997"/>
    <n v="74.3"/>
    <m/>
    <s v="DEODORANT ROLL ON"/>
    <s v="DEODORANT"/>
    <s v="DEODORANT"/>
    <s v="FEMALE"/>
    <s v="CHARISMA FRANCHISE"/>
    <s v="CHARISMA"/>
    <n v="2"/>
    <n v="200"/>
    <n v="100"/>
    <s v="N"/>
    <s v="N"/>
    <n v="52084"/>
    <m/>
    <s v="N"/>
    <s v="RO"/>
    <n v="5.74"/>
    <n v="5.35"/>
    <n v="6.01"/>
    <m/>
    <m/>
    <m/>
    <m/>
    <s v="N"/>
    <m/>
    <m/>
    <m/>
    <x v="0"/>
    <m/>
    <n v="108"/>
    <s v="DEOS - 1"/>
    <s v="N"/>
    <m/>
    <m/>
    <s v="N"/>
    <n v="20230306"/>
    <m/>
    <n v="135296915"/>
    <s v="MIXED"/>
    <s v="Tech rep lvl"/>
    <s v="CosmÃ©ticos"/>
    <n v="1"/>
    <m/>
    <n v="0"/>
    <n v="0"/>
    <n v="100"/>
    <n v="135297060"/>
    <n v="999"/>
    <n v="2"/>
    <x v="0"/>
    <x v="0"/>
    <n v="0.48010000000000003"/>
    <n v="0.54869999999999997"/>
    <n v="0.48010000000000003"/>
    <n v="0.44579999999999997"/>
    <n v="0.42530000000000001"/>
    <n v="5.99"/>
    <n v="5.99"/>
    <n v="5.99"/>
    <n v="5.99"/>
    <n v="5.99"/>
    <s v="Brasil + Dia a Dia + VGF2"/>
    <s v="Bronze + Dia a Dia + VGF2"/>
    <s v="Prata + Dia a Dia + VGF2"/>
    <s v="Ouro + Dia a Dia + VGF2"/>
    <s v="Estrela + Dia a Dia + VGF2"/>
    <n v="30"/>
    <n v="20"/>
    <n v="30"/>
    <n v="35"/>
    <n v="38"/>
    <n v="45.79"/>
    <n v="45.79"/>
    <n v="45.79"/>
    <n v="45.79"/>
    <n v="45.79"/>
    <n v="0"/>
    <n v="0"/>
    <n v="0"/>
    <n v="0"/>
    <n v="0"/>
    <n v="4.1929999999999996"/>
    <n v="4.7919999999999998"/>
    <n v="4.1929999999999996"/>
    <n v="3.8935"/>
    <n v="3.7138"/>
    <n v="0"/>
    <n v="0"/>
    <n v="0"/>
    <n v="0"/>
    <n v="0"/>
    <n v="0"/>
    <n v="100"/>
    <n v="100"/>
    <n v="100"/>
    <n v="100"/>
  </r>
  <r>
    <n v="625918"/>
    <x v="1340"/>
    <n v="20200318"/>
    <m/>
    <s v="FRAGRANCE"/>
    <x v="562"/>
    <s v="DESODORANTE PUR BLANCA ROLL ON"/>
    <n v="1222958"/>
    <x v="1339"/>
    <n v="1"/>
    <s v="IN-LINE (EXCL NR)"/>
    <s v="CROSS-OUT"/>
    <n v="0.48010000000000003"/>
    <m/>
    <n v="1.103"/>
    <m/>
    <m/>
    <n v="5.99"/>
    <n v="7.99"/>
    <n v="21201"/>
    <n v="21201"/>
    <n v="108"/>
    <s v="WORK IN PROGRESS"/>
    <n v="135296915"/>
    <s v="NO INCENTIVE"/>
    <s v="N"/>
    <s v="N"/>
    <s v="N"/>
    <s v="N"/>
    <x v="3"/>
    <n v="135297025"/>
    <n v="28"/>
    <n v="11"/>
    <n v="20230306"/>
    <s v="CUSTOMER"/>
    <n v="15"/>
    <s v="Y"/>
    <s v="Tech rep lvl + Dia a Dia + VGF2"/>
    <s v="FULL PAYMENT"/>
    <m/>
    <n v="59246.767099999997"/>
    <n v="35862.064100000003"/>
    <n v="73.150000000000006"/>
    <m/>
    <s v="DEODORANT ROLL ON"/>
    <s v="DEODORANT"/>
    <s v="DEODORANT"/>
    <s v="FEMALE"/>
    <s v="PUR BLANCA FRANCHISE"/>
    <s v="PUR BLANCA"/>
    <n v="2"/>
    <n v="200"/>
    <n v="100"/>
    <s v="N"/>
    <s v="N"/>
    <n v="52085"/>
    <m/>
    <s v="N"/>
    <s v="RO"/>
    <n v="5.74"/>
    <n v="5.35"/>
    <n v="6.01"/>
    <m/>
    <m/>
    <m/>
    <m/>
    <s v="N"/>
    <m/>
    <m/>
    <m/>
    <x v="0"/>
    <m/>
    <n v="108"/>
    <s v="DEOS - 1"/>
    <s v="N"/>
    <m/>
    <m/>
    <s v="N"/>
    <n v="20230306"/>
    <m/>
    <n v="135296915"/>
    <s v="MIXED"/>
    <s v="Tech rep lvl"/>
    <s v="CosmÃ©ticos"/>
    <n v="1"/>
    <m/>
    <n v="0"/>
    <n v="0"/>
    <n v="100"/>
    <n v="135297024"/>
    <n v="999"/>
    <n v="2"/>
    <x v="0"/>
    <x v="0"/>
    <n v="0.48010000000000003"/>
    <n v="0.54869999999999997"/>
    <n v="0.48010000000000003"/>
    <n v="0.44579999999999997"/>
    <n v="0.42530000000000001"/>
    <n v="5.99"/>
    <n v="5.99"/>
    <n v="5.99"/>
    <n v="5.99"/>
    <n v="5.99"/>
    <s v="Brasil + Dia a Dia + VGF2"/>
    <s v="Bronze + Dia a Dia + VGF2"/>
    <s v="Prata + Dia a Dia + VGF2"/>
    <s v="Ouro + Dia a Dia + VGF2"/>
    <s v="Estrela + Dia a Dia + VGF2"/>
    <n v="30"/>
    <n v="20"/>
    <n v="30"/>
    <n v="35"/>
    <n v="38"/>
    <n v="45.79"/>
    <n v="45.79"/>
    <n v="45.79"/>
    <n v="45.79"/>
    <n v="45.79"/>
    <n v="0"/>
    <n v="0"/>
    <n v="0"/>
    <n v="0"/>
    <n v="0"/>
    <n v="4.1929999999999996"/>
    <n v="4.7919999999999998"/>
    <n v="4.1929999999999996"/>
    <n v="3.8935"/>
    <n v="3.7138"/>
    <n v="0"/>
    <n v="0"/>
    <n v="0"/>
    <n v="0"/>
    <n v="0"/>
    <n v="0"/>
    <n v="100"/>
    <n v="100"/>
    <n v="100"/>
    <n v="100"/>
  </r>
  <r>
    <n v="625940"/>
    <x v="1341"/>
    <n v="20200318"/>
    <m/>
    <s v="FRAGRANCE"/>
    <x v="562"/>
    <s v="DESODORANTE FAR AWAY GLAMOUR ROLL ON"/>
    <n v="1222964"/>
    <x v="1340"/>
    <n v="1"/>
    <s v="IN-LINE (EXCL NR)"/>
    <s v="CROSS-OUT"/>
    <n v="0.48010000000000003"/>
    <m/>
    <n v="1.1200000000000001"/>
    <m/>
    <m/>
    <n v="5.99"/>
    <n v="7.99"/>
    <n v="26668"/>
    <n v="26668"/>
    <n v="108"/>
    <s v="WORK IN PROGRESS"/>
    <n v="135296915"/>
    <s v="NO INCENTIVE"/>
    <s v="N"/>
    <s v="N"/>
    <s v="N"/>
    <s v="N"/>
    <x v="3"/>
    <n v="135296965"/>
    <n v="28"/>
    <n v="11"/>
    <n v="20230306"/>
    <s v="CUSTOMER"/>
    <n v="15"/>
    <s v="Y"/>
    <s v="Tech rep lvl + Dia a Dia + VGF2"/>
    <s v="FULL PAYMENT"/>
    <m/>
    <n v="74524.537100000001"/>
    <n v="44656.377099999998"/>
    <n v="72.739999999999995"/>
    <m/>
    <s v="DEODORANT ROLL ON"/>
    <s v="DEODORANT"/>
    <s v="DEODORANT"/>
    <s v="FEMALE"/>
    <s v="FAR AWAY FRANCHISE"/>
    <s v="FAR AWAY GLAMOUR"/>
    <n v="2"/>
    <n v="200"/>
    <n v="100"/>
    <s v="N"/>
    <s v="N"/>
    <n v="52088"/>
    <m/>
    <s v="N"/>
    <s v="RO"/>
    <n v="5.74"/>
    <n v="5.35"/>
    <n v="6.01"/>
    <m/>
    <m/>
    <m/>
    <m/>
    <s v="N"/>
    <m/>
    <m/>
    <m/>
    <x v="0"/>
    <m/>
    <n v="108"/>
    <s v="DEOS - 1"/>
    <s v="N"/>
    <m/>
    <m/>
    <s v="N"/>
    <n v="20230306"/>
    <m/>
    <n v="135296915"/>
    <s v="MIXED"/>
    <s v="Tech rep lvl"/>
    <s v="CosmÃ©ticos"/>
    <n v="1"/>
    <m/>
    <n v="0"/>
    <n v="0"/>
    <n v="100"/>
    <n v="135296964"/>
    <n v="999"/>
    <n v="2"/>
    <x v="0"/>
    <x v="0"/>
    <n v="0.48010000000000003"/>
    <n v="0.54869999999999997"/>
    <n v="0.48010000000000003"/>
    <n v="0.44579999999999997"/>
    <n v="0.42530000000000001"/>
    <n v="5.99"/>
    <n v="5.99"/>
    <n v="5.99"/>
    <n v="5.99"/>
    <n v="5.99"/>
    <s v="Brasil + Dia a Dia + VGF2"/>
    <s v="Bronze + Dia a Dia + VGF2"/>
    <s v="Prata + Dia a Dia + VGF2"/>
    <s v="Ouro + Dia a Dia + VGF2"/>
    <s v="Estrela + Dia a Dia + VGF2"/>
    <n v="30"/>
    <n v="20"/>
    <n v="30"/>
    <n v="35"/>
    <n v="38"/>
    <n v="45.79"/>
    <n v="45.79"/>
    <n v="45.79"/>
    <n v="45.79"/>
    <n v="45.79"/>
    <n v="0"/>
    <n v="0"/>
    <n v="0"/>
    <n v="0"/>
    <n v="0"/>
    <n v="4.1929999999999996"/>
    <n v="4.7919999999999998"/>
    <n v="4.1929999999999996"/>
    <n v="3.8935"/>
    <n v="3.7138"/>
    <n v="0"/>
    <n v="0"/>
    <n v="0"/>
    <n v="0"/>
    <n v="0"/>
    <n v="0"/>
    <n v="100"/>
    <n v="100"/>
    <n v="100"/>
    <n v="100"/>
  </r>
  <r>
    <n v="633196"/>
    <x v="1342"/>
    <n v="20220306"/>
    <m/>
    <s v="FRAGRANCE"/>
    <x v="562"/>
    <s v="ROLL ON DEODORANT AQUAVIBE BABY SMELL"/>
    <n v="1227964"/>
    <x v="1341"/>
    <n v="1"/>
    <s v="IN-LINE (EXCL NR)"/>
    <s v="CROSS-OUT"/>
    <n v="0.48010000000000003"/>
    <m/>
    <n v="1.083"/>
    <m/>
    <m/>
    <n v="5.99"/>
    <n v="7.99"/>
    <n v="23701"/>
    <n v="23701"/>
    <n v="108"/>
    <s v="WORK IN PROGRESS"/>
    <n v="135296915"/>
    <s v="NO INCENTIVE"/>
    <s v="N"/>
    <s v="N"/>
    <s v="N"/>
    <s v="N"/>
    <x v="3"/>
    <n v="135296917"/>
    <n v="28"/>
    <n v="11"/>
    <n v="20230306"/>
    <s v="CUSTOMER"/>
    <n v="15"/>
    <s v="Y"/>
    <s v="Tech rep lvl + Dia a Dia + VGF2"/>
    <s v="FULL PAYMENT"/>
    <m/>
    <n v="66233.113800000006"/>
    <n v="40564.930800000002"/>
    <n v="73.64"/>
    <m/>
    <s v="DEODORANT ROLL ON"/>
    <s v="DEODORANT"/>
    <s v="DEODORANT"/>
    <s v="FEMALE"/>
    <s v="AQUAVIBE"/>
    <s v="REFRESCANTE BABY SMELL"/>
    <n v="2"/>
    <n v="200"/>
    <n v="100"/>
    <s v="N"/>
    <s v="N"/>
    <n v="50111"/>
    <m/>
    <s v="N"/>
    <s v="RO"/>
    <n v="5.74"/>
    <n v="5.35"/>
    <n v="6.01"/>
    <m/>
    <m/>
    <m/>
    <m/>
    <s v="N"/>
    <m/>
    <m/>
    <m/>
    <x v="0"/>
    <m/>
    <n v="108"/>
    <s v="DEOS - 1"/>
    <s v="N"/>
    <m/>
    <m/>
    <s v="N"/>
    <n v="20230306"/>
    <m/>
    <n v="135296915"/>
    <s v="MIXED"/>
    <s v="Tech rep lvl"/>
    <s v="CosmÃ©ticos"/>
    <n v="1"/>
    <m/>
    <n v="0"/>
    <n v="0"/>
    <n v="100"/>
    <n v="135296916"/>
    <n v="999"/>
    <n v="2"/>
    <x v="0"/>
    <x v="0"/>
    <n v="0.48010000000000003"/>
    <n v="0.54869999999999997"/>
    <n v="0.48010000000000003"/>
    <n v="0.44579999999999997"/>
    <n v="0.42530000000000001"/>
    <n v="5.99"/>
    <n v="5.99"/>
    <n v="5.99"/>
    <n v="5.99"/>
    <n v="5.99"/>
    <s v="Brasil + Dia a Dia + VGF2"/>
    <s v="Bronze + Dia a Dia + VGF2"/>
    <s v="Prata + Dia a Dia + VGF2"/>
    <s v="Ouro + Dia a Dia + VGF2"/>
    <s v="Estrela + Dia a Dia + VGF2"/>
    <n v="30"/>
    <n v="20"/>
    <n v="30"/>
    <n v="35"/>
    <n v="38"/>
    <n v="45.79"/>
    <n v="45.79"/>
    <n v="45.79"/>
    <n v="45.79"/>
    <n v="45.79"/>
    <n v="0"/>
    <n v="0"/>
    <n v="0"/>
    <n v="0"/>
    <n v="0"/>
    <n v="4.1929999999999996"/>
    <n v="4.7919999999999998"/>
    <n v="4.1929999999999996"/>
    <n v="3.8935"/>
    <n v="3.7138"/>
    <n v="0"/>
    <n v="0"/>
    <n v="0"/>
    <n v="0"/>
    <n v="0"/>
    <n v="0"/>
    <n v="100"/>
    <n v="100"/>
    <n v="100"/>
    <n v="100"/>
  </r>
  <r>
    <n v="633794"/>
    <x v="1343"/>
    <n v="20220313"/>
    <m/>
    <s v="FRAGRANCE"/>
    <x v="562"/>
    <s v="LOV U AP ROLL ON"/>
    <n v="1228321"/>
    <x v="1342"/>
    <n v="1"/>
    <s v="IN-LINE (EXCL NR)"/>
    <s v="CROSS-OUT"/>
    <n v="0.48010000000000003"/>
    <m/>
    <n v="1.2490000000000001"/>
    <m/>
    <m/>
    <n v="5.99"/>
    <n v="7.99"/>
    <n v="23683"/>
    <n v="23683"/>
    <n v="108"/>
    <s v="WORK IN PROGRESS"/>
    <n v="135296915"/>
    <s v="NO INCENTIVE"/>
    <s v="N"/>
    <s v="N"/>
    <s v="N"/>
    <s v="N"/>
    <x v="3"/>
    <n v="135296977"/>
    <n v="28"/>
    <n v="11"/>
    <n v="20230306"/>
    <s v="CUSTOMER"/>
    <n v="15"/>
    <s v="Y"/>
    <s v="Tech rep lvl + Dia a Dia + VGF2"/>
    <s v="FULL PAYMENT"/>
    <m/>
    <n v="66182.539600000004"/>
    <n v="36602.472600000001"/>
    <n v="69.599999999999994"/>
    <m/>
    <s v="DEODORANT ROLL ON"/>
    <s v="DEODORANT"/>
    <s v="DEODORANT"/>
    <s v="FEMALE"/>
    <s v="LOV U FRANCHISE"/>
    <s v="LOV U"/>
    <n v="2"/>
    <n v="200"/>
    <n v="100"/>
    <s v="N"/>
    <s v="N"/>
    <n v="51635"/>
    <m/>
    <s v="N"/>
    <s v="HIT"/>
    <n v="5.4"/>
    <n v="5.99"/>
    <n v="6.39"/>
    <m/>
    <m/>
    <m/>
    <m/>
    <s v="N"/>
    <m/>
    <m/>
    <m/>
    <x v="0"/>
    <m/>
    <n v="108"/>
    <s v="DEOS - 1"/>
    <s v="N"/>
    <m/>
    <m/>
    <s v="N"/>
    <n v="20230306"/>
    <m/>
    <n v="135296915"/>
    <s v="MIXED"/>
    <s v="Tech rep lvl"/>
    <s v="CosmÃ©ticos"/>
    <n v="1"/>
    <m/>
    <n v="0"/>
    <n v="0"/>
    <n v="100"/>
    <n v="135296976"/>
    <n v="999"/>
    <n v="2"/>
    <x v="0"/>
    <x v="0"/>
    <n v="0.48010000000000003"/>
    <n v="0.54869999999999997"/>
    <n v="0.48010000000000003"/>
    <n v="0.44579999999999997"/>
    <n v="0.42530000000000001"/>
    <n v="5.99"/>
    <n v="5.99"/>
    <n v="5.99"/>
    <n v="5.99"/>
    <n v="5.99"/>
    <s v="Brasil + Dia a Dia + VGF2"/>
    <s v="Bronze + Dia a Dia + VGF2"/>
    <s v="Prata + Dia a Dia + VGF2"/>
    <s v="Ouro + Dia a Dia + VGF2"/>
    <s v="Estrela + Dia a Dia + VGF2"/>
    <n v="30"/>
    <n v="20"/>
    <n v="30"/>
    <n v="35"/>
    <n v="38"/>
    <n v="45.79"/>
    <n v="45.79"/>
    <n v="45.79"/>
    <n v="45.79"/>
    <n v="45.79"/>
    <n v="0"/>
    <n v="0"/>
    <n v="0"/>
    <n v="0"/>
    <n v="0"/>
    <n v="4.1929999999999996"/>
    <n v="4.7919999999999998"/>
    <n v="4.1929999999999996"/>
    <n v="3.8935"/>
    <n v="3.7138"/>
    <n v="0"/>
    <n v="0"/>
    <n v="0"/>
    <n v="0"/>
    <n v="0"/>
    <n v="0"/>
    <n v="100"/>
    <n v="100"/>
    <n v="100"/>
    <n v="100"/>
  </r>
  <r>
    <n v="633796"/>
    <x v="1344"/>
    <n v="20220312"/>
    <m/>
    <s v="FRAGRANCE"/>
    <x v="562"/>
    <s v="DESODORANTE ROLL ON FULL SPEED QUANTUM"/>
    <n v="1228323"/>
    <x v="1343"/>
    <n v="1"/>
    <s v="IN-LINE (EXCL NR)"/>
    <s v="CROSS-OUT"/>
    <n v="0.48010000000000003"/>
    <m/>
    <n v="1.1879999999999999"/>
    <m/>
    <m/>
    <n v="5.99"/>
    <n v="7.99"/>
    <n v="19395"/>
    <n v="19395"/>
    <n v="108"/>
    <s v="WORK IN PROGRESS"/>
    <n v="135296915"/>
    <s v="NO INCENTIVE"/>
    <s v="N"/>
    <s v="N"/>
    <s v="N"/>
    <s v="N"/>
    <x v="3"/>
    <n v="135297121"/>
    <n v="28"/>
    <n v="11"/>
    <n v="20230306"/>
    <s v="CUSTOMER"/>
    <n v="15"/>
    <s v="Y"/>
    <s v="Tech rep lvl + Dia a Dia + VGF2"/>
    <s v="FULL PAYMENT"/>
    <m/>
    <n v="54199.671000000002"/>
    <n v="31158.411"/>
    <n v="71.08"/>
    <m/>
    <s v="DEODORANT ROLL ON"/>
    <s v="DEODORANT"/>
    <s v="DEODORANT"/>
    <s v="FEMALE"/>
    <s v="FULL SPEED/RPM FRANCHISE"/>
    <s v="FULL SPEED/RPM ORIGINAL"/>
    <n v="2"/>
    <n v="200"/>
    <n v="100"/>
    <s v="N"/>
    <s v="N"/>
    <n v="51284"/>
    <m/>
    <s v="N"/>
    <s v="RO"/>
    <n v="5.74"/>
    <n v="5.35"/>
    <n v="6.01"/>
    <m/>
    <m/>
    <m/>
    <m/>
    <s v="N"/>
    <m/>
    <m/>
    <m/>
    <x v="0"/>
    <m/>
    <n v="108"/>
    <s v="DEOS - 1"/>
    <s v="N"/>
    <m/>
    <m/>
    <s v="N"/>
    <n v="20230306"/>
    <m/>
    <n v="135296915"/>
    <s v="MIXED"/>
    <s v="Tech rep lvl"/>
    <s v="CosmÃ©ticos"/>
    <n v="1"/>
    <m/>
    <n v="0"/>
    <n v="0"/>
    <n v="100"/>
    <n v="135297120"/>
    <n v="999"/>
    <n v="2"/>
    <x v="0"/>
    <x v="0"/>
    <n v="0.48010000000000003"/>
    <n v="0.54869999999999997"/>
    <n v="0.48010000000000003"/>
    <n v="0.44579999999999997"/>
    <n v="0.42530000000000001"/>
    <n v="5.99"/>
    <n v="5.99"/>
    <n v="5.99"/>
    <n v="5.99"/>
    <n v="5.99"/>
    <s v="Brasil + Dia a Dia + VGF2"/>
    <s v="Bronze + Dia a Dia + VGF2"/>
    <s v="Prata + Dia a Dia + VGF2"/>
    <s v="Ouro + Dia a Dia + VGF2"/>
    <s v="Estrela + Dia a Dia + VGF2"/>
    <n v="30"/>
    <n v="20"/>
    <n v="30"/>
    <n v="35"/>
    <n v="38"/>
    <n v="45.79"/>
    <n v="45.79"/>
    <n v="45.79"/>
    <n v="45.79"/>
    <n v="45.79"/>
    <n v="0"/>
    <n v="0"/>
    <n v="0"/>
    <n v="0"/>
    <n v="0"/>
    <n v="4.1929999999999996"/>
    <n v="4.7919999999999998"/>
    <n v="4.1929999999999996"/>
    <n v="3.8935"/>
    <n v="3.7138"/>
    <n v="0"/>
    <n v="0"/>
    <n v="0"/>
    <n v="0"/>
    <n v="0"/>
    <n v="0"/>
    <n v="100"/>
    <n v="100"/>
    <n v="100"/>
    <n v="100"/>
  </r>
  <r>
    <n v="634214"/>
    <x v="1345"/>
    <n v="20220316"/>
    <m/>
    <s v="FRAGRANCE"/>
    <x v="562"/>
    <s v="PETIT ORIGINAL ROD 24H AP"/>
    <n v="1228621"/>
    <x v="1344"/>
    <n v="1"/>
    <s v="IN-LINE (EXCL NR)"/>
    <s v="CROSS-OUT"/>
    <n v="0.48010000000000003"/>
    <m/>
    <n v="1.21"/>
    <m/>
    <m/>
    <n v="5.99"/>
    <n v="7.99"/>
    <n v="28217"/>
    <n v="28217"/>
    <n v="108"/>
    <s v="WORK IN PROGRESS"/>
    <n v="135296915"/>
    <s v="NO INCENTIVE"/>
    <s v="N"/>
    <s v="N"/>
    <s v="N"/>
    <s v="N"/>
    <x v="3"/>
    <n v="135296941"/>
    <n v="28"/>
    <n v="11"/>
    <n v="20230306"/>
    <s v="CUSTOMER"/>
    <n v="15"/>
    <s v="Y"/>
    <s v="Tech rep lvl + Dia a Dia + VGF2"/>
    <s v="FULL PAYMENT"/>
    <m/>
    <n v="78852.8266"/>
    <n v="44710.256600000001"/>
    <n v="70.55"/>
    <m/>
    <s v="DEODORANT ROLL ON"/>
    <s v="DEODORANT"/>
    <s v="DEODORANT"/>
    <s v="FEMALE"/>
    <s v="PETIT - DEAR FRIENDS"/>
    <s v="PETIT - DEAR FRIENDS"/>
    <n v="2"/>
    <n v="200"/>
    <n v="100"/>
    <s v="N"/>
    <s v="N"/>
    <n v="52248"/>
    <m/>
    <s v="N"/>
    <s v="RO"/>
    <n v="5.74"/>
    <n v="5.35"/>
    <n v="6.01"/>
    <m/>
    <m/>
    <m/>
    <m/>
    <s v="N"/>
    <m/>
    <m/>
    <m/>
    <x v="0"/>
    <m/>
    <n v="108"/>
    <s v="DEOS - 1"/>
    <s v="N"/>
    <m/>
    <m/>
    <s v="N"/>
    <n v="20230306"/>
    <m/>
    <n v="135296915"/>
    <s v="MIXED"/>
    <s v="Tech rep lvl"/>
    <s v="CosmÃ©ticos"/>
    <n v="1"/>
    <m/>
    <n v="0"/>
    <n v="0"/>
    <n v="100"/>
    <n v="135296940"/>
    <n v="999"/>
    <n v="2"/>
    <x v="0"/>
    <x v="0"/>
    <n v="0.48010000000000003"/>
    <n v="0.54869999999999997"/>
    <n v="0.48010000000000003"/>
    <n v="0.44579999999999997"/>
    <n v="0.42530000000000001"/>
    <n v="5.99"/>
    <n v="5.99"/>
    <n v="5.99"/>
    <n v="5.99"/>
    <n v="5.99"/>
    <s v="Brasil + Dia a Dia + VGF2"/>
    <s v="Bronze + Dia a Dia + VGF2"/>
    <s v="Prata + Dia a Dia + VGF2"/>
    <s v="Ouro + Dia a Dia + VGF2"/>
    <s v="Estrela + Dia a Dia + VGF2"/>
    <n v="30"/>
    <n v="20"/>
    <n v="30"/>
    <n v="35"/>
    <n v="38"/>
    <n v="45.79"/>
    <n v="45.79"/>
    <n v="45.79"/>
    <n v="45.79"/>
    <n v="45.79"/>
    <n v="0"/>
    <n v="0"/>
    <n v="0"/>
    <n v="0"/>
    <n v="0"/>
    <n v="4.1929999999999996"/>
    <n v="4.7919999999999998"/>
    <n v="4.1929999999999996"/>
    <n v="3.8935"/>
    <n v="3.7138"/>
    <n v="0"/>
    <n v="0"/>
    <n v="0"/>
    <n v="0"/>
    <n v="0"/>
    <n v="0"/>
    <n v="100"/>
    <n v="100"/>
    <n v="100"/>
    <n v="100"/>
  </r>
  <r>
    <n v="634284"/>
    <x v="1346"/>
    <n v="20220319"/>
    <m/>
    <s v="FRAGRANCE"/>
    <x v="562"/>
    <s v="AQUAVIBE REFRESCANTES PRETTY BLUE ROD 24 AP"/>
    <n v="1228675"/>
    <x v="1345"/>
    <n v="1"/>
    <s v="IN-LINE (EXCL NR)"/>
    <s v="CROSS-OUT"/>
    <n v="0.48010000000000003"/>
    <m/>
    <n v="1.1140000000000001"/>
    <m/>
    <m/>
    <n v="5.99"/>
    <n v="7.99"/>
    <n v="27143"/>
    <n v="27143"/>
    <n v="108"/>
    <s v="WORK IN PROGRESS"/>
    <n v="135296915"/>
    <s v="NO INCENTIVE"/>
    <s v="N"/>
    <s v="N"/>
    <s v="N"/>
    <s v="N"/>
    <x v="3"/>
    <n v="135296953"/>
    <n v="28"/>
    <n v="11"/>
    <n v="20230306"/>
    <s v="CUSTOMER"/>
    <n v="15"/>
    <s v="Y"/>
    <s v="Tech rep lvl + Dia a Dia + VGF2"/>
    <s v="FULL PAYMENT"/>
    <m/>
    <n v="75851.758199999997"/>
    <n v="45614.456200000001"/>
    <n v="72.89"/>
    <m/>
    <s v="DEODORANT ROLL ON"/>
    <s v="DEODORANT"/>
    <s v="DEODORANT"/>
    <s v="FEMALE"/>
    <s v="AQUAVIBE"/>
    <s v="REFRESCANTE"/>
    <n v="2"/>
    <n v="200"/>
    <n v="100"/>
    <s v="N"/>
    <s v="N"/>
    <n v="50186"/>
    <m/>
    <s v="N"/>
    <s v="RO"/>
    <n v="5.74"/>
    <n v="5.35"/>
    <n v="6.01"/>
    <m/>
    <m/>
    <m/>
    <m/>
    <s v="N"/>
    <m/>
    <m/>
    <m/>
    <x v="0"/>
    <m/>
    <n v="108"/>
    <s v="DEOS - 1"/>
    <s v="N"/>
    <m/>
    <m/>
    <s v="N"/>
    <n v="20230306"/>
    <m/>
    <n v="135296915"/>
    <s v="MIXED"/>
    <s v="Tech rep lvl"/>
    <s v="CosmÃ©ticos"/>
    <n v="1"/>
    <m/>
    <n v="0"/>
    <n v="0"/>
    <n v="100"/>
    <n v="135296952"/>
    <n v="999"/>
    <n v="2"/>
    <x v="0"/>
    <x v="0"/>
    <n v="0.48010000000000003"/>
    <n v="0.54869999999999997"/>
    <n v="0.48010000000000003"/>
    <n v="0.44579999999999997"/>
    <n v="0.42530000000000001"/>
    <n v="5.99"/>
    <n v="5.99"/>
    <n v="5.99"/>
    <n v="5.99"/>
    <n v="5.99"/>
    <s v="Brasil + Dia a Dia + VGF2"/>
    <s v="Bronze + Dia a Dia + VGF2"/>
    <s v="Prata + Dia a Dia + VGF2"/>
    <s v="Ouro + Dia a Dia + VGF2"/>
    <s v="Estrela + Dia a Dia + VGF2"/>
    <n v="30"/>
    <n v="20"/>
    <n v="30"/>
    <n v="35"/>
    <n v="38"/>
    <n v="45.79"/>
    <n v="45.79"/>
    <n v="45.79"/>
    <n v="45.79"/>
    <n v="45.79"/>
    <n v="0"/>
    <n v="0"/>
    <n v="0"/>
    <n v="0"/>
    <n v="0"/>
    <n v="4.1929999999999996"/>
    <n v="4.7919999999999998"/>
    <n v="4.1929999999999996"/>
    <n v="3.8935"/>
    <n v="3.7138"/>
    <n v="0"/>
    <n v="0"/>
    <n v="0"/>
    <n v="0"/>
    <n v="0"/>
    <n v="0"/>
    <n v="100"/>
    <n v="100"/>
    <n v="100"/>
    <n v="100"/>
  </r>
  <r>
    <n v="636724"/>
    <x v="1347"/>
    <n v="20220312"/>
    <m/>
    <s v="FRAGRANCE"/>
    <x v="562"/>
    <s v="DESODORANTE MUSK MARINE ROLL ON"/>
    <n v="1222944"/>
    <x v="1346"/>
    <n v="1"/>
    <s v="IN-LINE (EXCL NR)"/>
    <s v="CROSS-OUT"/>
    <n v="0.48010000000000003"/>
    <m/>
    <n v="1.0549999999999999"/>
    <m/>
    <m/>
    <n v="5.99"/>
    <n v="7.99"/>
    <n v="43259"/>
    <n v="43259"/>
    <n v="108"/>
    <s v="WORK IN PROGRESS"/>
    <n v="135296915"/>
    <s v="NO INCENTIVE"/>
    <s v="N"/>
    <s v="N"/>
    <s v="N"/>
    <s v="N"/>
    <x v="3"/>
    <n v="135297037"/>
    <n v="28"/>
    <n v="11"/>
    <n v="20230306"/>
    <s v="CUSTOMER"/>
    <n v="15"/>
    <s v="Y"/>
    <s v="Tech rep lvl + Dia a Dia + VGF2"/>
    <s v="FULL PAYMENT"/>
    <m/>
    <n v="120888.1194"/>
    <n v="75249.874400000001"/>
    <n v="74.319999999999993"/>
    <m/>
    <s v="DEODORANT ROLL ON"/>
    <s v="DEODORANT"/>
    <s v="DEODORANT"/>
    <s v="MALE"/>
    <s v="MUSK FRANCHISE"/>
    <s v="MUSK MARINE"/>
    <n v="2"/>
    <n v="200"/>
    <n v="100"/>
    <s v="N"/>
    <s v="N"/>
    <n v="50643"/>
    <m/>
    <s v="N"/>
    <s v="SP"/>
    <n v="4.82"/>
    <n v="6.99"/>
    <n v="7.39"/>
    <m/>
    <m/>
    <m/>
    <m/>
    <s v="N"/>
    <m/>
    <m/>
    <m/>
    <x v="0"/>
    <m/>
    <n v="108"/>
    <s v="DEOS - 1"/>
    <s v="N"/>
    <m/>
    <m/>
    <s v="N"/>
    <n v="20230306"/>
    <m/>
    <n v="135296915"/>
    <s v="MIXED"/>
    <s v="Tech rep lvl"/>
    <s v="CosmÃ©ticos"/>
    <n v="1"/>
    <m/>
    <n v="0"/>
    <n v="0"/>
    <n v="100"/>
    <n v="135297036"/>
    <n v="999"/>
    <n v="2"/>
    <x v="0"/>
    <x v="0"/>
    <n v="0.48010000000000003"/>
    <n v="0.54869999999999997"/>
    <n v="0.48010000000000003"/>
    <n v="0.44579999999999997"/>
    <n v="0.42530000000000001"/>
    <n v="5.99"/>
    <n v="5.99"/>
    <n v="5.99"/>
    <n v="5.99"/>
    <n v="5.99"/>
    <s v="Brasil + Dia a Dia + VGF2"/>
    <s v="Bronze + Dia a Dia + VGF2"/>
    <s v="Prata + Dia a Dia + VGF2"/>
    <s v="Ouro + Dia a Dia + VGF2"/>
    <s v="Estrela + Dia a Dia + VGF2"/>
    <n v="30"/>
    <n v="20"/>
    <n v="30"/>
    <n v="35"/>
    <n v="38"/>
    <n v="45.79"/>
    <n v="45.79"/>
    <n v="45.79"/>
    <n v="45.79"/>
    <n v="45.79"/>
    <n v="0"/>
    <n v="0"/>
    <n v="0"/>
    <n v="0"/>
    <n v="0"/>
    <n v="4.1929999999999996"/>
    <n v="4.7919999999999998"/>
    <n v="4.1929999999999996"/>
    <n v="3.8935"/>
    <n v="3.7138"/>
    <n v="0"/>
    <n v="0"/>
    <n v="0"/>
    <n v="0"/>
    <n v="0"/>
    <n v="0"/>
    <n v="100"/>
    <n v="100"/>
    <n v="100"/>
    <n v="100"/>
  </r>
  <r>
    <n v="636725"/>
    <x v="1348"/>
    <n v="20220312"/>
    <m/>
    <s v="FRAGRANCE"/>
    <x v="562"/>
    <s v="DESODORANTE 300KM TURBO ROLL ON"/>
    <n v="1222946"/>
    <x v="1347"/>
    <n v="1"/>
    <s v="IN-LINE (EXCL NR)"/>
    <s v="CROSS-OUT"/>
    <n v="0.48010000000000003"/>
    <m/>
    <n v="1.105"/>
    <m/>
    <m/>
    <n v="5.99"/>
    <n v="7.99"/>
    <n v="33668"/>
    <n v="33668"/>
    <n v="108"/>
    <s v="WORK IN PROGRESS"/>
    <n v="135296915"/>
    <s v="NO INCENTIVE"/>
    <s v="N"/>
    <s v="N"/>
    <s v="N"/>
    <s v="N"/>
    <x v="3"/>
    <n v="135296989"/>
    <n v="28"/>
    <n v="11"/>
    <n v="20230306"/>
    <s v="CUSTOMER"/>
    <n v="15"/>
    <s v="Y"/>
    <s v="Tech rep lvl + Dia a Dia + VGF2"/>
    <s v="FULL PAYMENT"/>
    <m/>
    <n v="94086.307700000005"/>
    <n v="56883.167699999998"/>
    <n v="73.099999999999994"/>
    <m/>
    <s v="DEODORANT ROLL ON"/>
    <s v="DEODORANT"/>
    <s v="DEODORANT"/>
    <s v="MALE"/>
    <s v="FULL SPEED/RPM FRANCHISE"/>
    <s v="FULL SPEED MAX TURBO"/>
    <n v="2"/>
    <n v="200"/>
    <n v="100"/>
    <s v="N"/>
    <s v="N"/>
    <n v="50696"/>
    <m/>
    <s v="N"/>
    <s v="SP"/>
    <n v="4.82"/>
    <n v="6.99"/>
    <n v="7.39"/>
    <m/>
    <m/>
    <m/>
    <m/>
    <s v="N"/>
    <m/>
    <m/>
    <m/>
    <x v="0"/>
    <m/>
    <n v="108"/>
    <s v="DEOS - 1"/>
    <s v="N"/>
    <m/>
    <m/>
    <s v="N"/>
    <n v="20230306"/>
    <m/>
    <n v="135296915"/>
    <s v="MIXED"/>
    <s v="Tech rep lvl"/>
    <s v="CosmÃ©ticos"/>
    <n v="1"/>
    <m/>
    <n v="0"/>
    <n v="0"/>
    <n v="100"/>
    <n v="135296988"/>
    <n v="999"/>
    <n v="2"/>
    <x v="0"/>
    <x v="0"/>
    <n v="0.48010000000000003"/>
    <n v="0.54869999999999997"/>
    <n v="0.48010000000000003"/>
    <n v="0.44579999999999997"/>
    <n v="0.42530000000000001"/>
    <n v="5.99"/>
    <n v="5.99"/>
    <n v="5.99"/>
    <n v="5.99"/>
    <n v="5.99"/>
    <s v="Brasil + Dia a Dia + VGF2"/>
    <s v="Bronze + Dia a Dia + VGF2"/>
    <s v="Prata + Dia a Dia + VGF2"/>
    <s v="Ouro + Dia a Dia + VGF2"/>
    <s v="Estrela + Dia a Dia + VGF2"/>
    <n v="30"/>
    <n v="20"/>
    <n v="30"/>
    <n v="35"/>
    <n v="38"/>
    <n v="45.79"/>
    <n v="45.79"/>
    <n v="45.79"/>
    <n v="45.79"/>
    <n v="45.79"/>
    <n v="0"/>
    <n v="0"/>
    <n v="0"/>
    <n v="0"/>
    <n v="0"/>
    <n v="4.1929999999999996"/>
    <n v="4.7919999999999998"/>
    <n v="4.1929999999999996"/>
    <n v="3.8935"/>
    <n v="3.7138"/>
    <n v="0"/>
    <n v="0"/>
    <n v="0"/>
    <n v="0"/>
    <n v="0"/>
    <n v="0"/>
    <n v="100"/>
    <n v="100"/>
    <n v="100"/>
    <n v="100"/>
  </r>
  <r>
    <n v="638563"/>
    <x v="1349"/>
    <n v="20230301"/>
    <m/>
    <s v="FRAGRANCE"/>
    <x v="562"/>
    <s v="015 (ZONA METRO) DESODORANTE ROLL-ON REFORM RA"/>
    <n v="1231715"/>
    <x v="1348"/>
    <n v="1"/>
    <s v="IN-LINE (EXCL NR)"/>
    <s v="CROSS-OUT"/>
    <n v="0.48010000000000003"/>
    <m/>
    <n v="1.0429999999999999"/>
    <m/>
    <m/>
    <n v="5.99"/>
    <n v="7.99"/>
    <n v="17719"/>
    <n v="17719"/>
    <n v="108"/>
    <s v="WORK IN PROGRESS"/>
    <n v="135296915"/>
    <s v="NO INCENTIVE"/>
    <s v="N"/>
    <s v="N"/>
    <s v="N"/>
    <s v="N"/>
    <x v="3"/>
    <n v="135297073"/>
    <n v="28"/>
    <n v="11"/>
    <n v="20230306"/>
    <s v="CUSTOMER"/>
    <n v="15"/>
    <s v="Y"/>
    <s v="Tech rep lvl + Dia a Dia + VGF2"/>
    <s v="FULL PAYMENT"/>
    <m/>
    <n v="49515.593999999997"/>
    <n v="31034.677"/>
    <n v="74.61"/>
    <m/>
    <s v="DEODORANT ROLL ON"/>
    <s v="DEODORANT"/>
    <s v="DEODORANT"/>
    <s v="MALE"/>
    <s v="ZONA METRO"/>
    <s v="ZONA METRO"/>
    <n v="2"/>
    <n v="200"/>
    <n v="100"/>
    <s v="N"/>
    <s v="N"/>
    <n v="51106"/>
    <m/>
    <s v="N"/>
    <s v="SP"/>
    <n v="4.82"/>
    <n v="6.99"/>
    <n v="7.39"/>
    <m/>
    <m/>
    <m/>
    <m/>
    <s v="N"/>
    <m/>
    <m/>
    <m/>
    <x v="0"/>
    <m/>
    <n v="108"/>
    <s v="DEOS - 1"/>
    <s v="N"/>
    <m/>
    <m/>
    <s v="N"/>
    <n v="20230306"/>
    <m/>
    <n v="135296915"/>
    <s v="MIXED"/>
    <s v="Tech rep lvl"/>
    <s v="CosmÃ©ticos"/>
    <n v="1"/>
    <m/>
    <n v="0"/>
    <n v="0"/>
    <n v="100"/>
    <n v="135297072"/>
    <n v="999"/>
    <n v="2"/>
    <x v="0"/>
    <x v="0"/>
    <n v="0.48010000000000003"/>
    <n v="0.54869999999999997"/>
    <n v="0.48010000000000003"/>
    <n v="0.44579999999999997"/>
    <n v="0.42530000000000001"/>
    <n v="5.99"/>
    <n v="5.99"/>
    <n v="5.99"/>
    <n v="5.99"/>
    <n v="5.99"/>
    <s v="Brasil + Dia a Dia + VGF2"/>
    <s v="Bronze + Dia a Dia + VGF2"/>
    <s v="Prata + Dia a Dia + VGF2"/>
    <s v="Ouro + Dia a Dia + VGF2"/>
    <s v="Estrela + Dia a Dia + VGF2"/>
    <n v="30"/>
    <n v="20"/>
    <n v="30"/>
    <n v="35"/>
    <n v="38"/>
    <n v="45.79"/>
    <n v="45.79"/>
    <n v="45.79"/>
    <n v="45.79"/>
    <n v="45.79"/>
    <n v="0"/>
    <n v="0"/>
    <n v="0"/>
    <n v="0"/>
    <n v="0"/>
    <n v="4.1929999999999996"/>
    <n v="4.7919999999999998"/>
    <n v="4.1929999999999996"/>
    <n v="3.8935"/>
    <n v="3.7138"/>
    <n v="0"/>
    <n v="0"/>
    <n v="0"/>
    <n v="0"/>
    <n v="0"/>
    <n v="0"/>
    <n v="100"/>
    <n v="100"/>
    <n v="100"/>
    <n v="100"/>
  </r>
  <r>
    <n v="638963"/>
    <x v="1350"/>
    <n v="20230301"/>
    <m/>
    <s v="FRAGRANCE"/>
    <x v="562"/>
    <s v="DESODORANTE TOQUE DE AMOR ROLL ON"/>
    <n v="1222955"/>
    <x v="1349"/>
    <n v="1"/>
    <s v="IN-LINE (EXCL NR)"/>
    <s v="CROSS-OUT"/>
    <n v="0.48010000000000003"/>
    <m/>
    <n v="1.101"/>
    <m/>
    <m/>
    <n v="5.99"/>
    <n v="7.99"/>
    <n v="49707"/>
    <n v="49707"/>
    <n v="108"/>
    <s v="WORK IN PROGRESS"/>
    <n v="135296915"/>
    <s v="NO INCENTIVE"/>
    <s v="N"/>
    <s v="N"/>
    <s v="N"/>
    <s v="N"/>
    <x v="3"/>
    <n v="135297087"/>
    <n v="28"/>
    <n v="11"/>
    <n v="20230306"/>
    <s v="CUSTOMER"/>
    <n v="15"/>
    <s v="Y"/>
    <s v="Tech rep lvl + Dia a Dia + VGF2"/>
    <s v="FULL PAYMENT"/>
    <m/>
    <n v="138907.71720000001"/>
    <n v="84180.310200000007"/>
    <n v="73.2"/>
    <m/>
    <s v="DEODORANT ROLL ON"/>
    <s v="DEODORANT"/>
    <s v="DEODORANT"/>
    <s v="FEMALE"/>
    <s v="HERE'S MY HEART"/>
    <s v="HERE'S MY HEART"/>
    <n v="2"/>
    <n v="200"/>
    <n v="100"/>
    <s v="N"/>
    <s v="N"/>
    <n v="51528"/>
    <m/>
    <s v="N"/>
    <s v="RO"/>
    <n v="5.74"/>
    <n v="5.35"/>
    <n v="6.01"/>
    <m/>
    <m/>
    <m/>
    <m/>
    <s v="N"/>
    <m/>
    <m/>
    <m/>
    <x v="0"/>
    <m/>
    <n v="108"/>
    <s v="DEOS - 1"/>
    <s v="N"/>
    <m/>
    <m/>
    <s v="N"/>
    <n v="20230306"/>
    <m/>
    <n v="135296915"/>
    <s v="MIXED"/>
    <s v="Tech rep lvl"/>
    <s v="CosmÃ©ticos"/>
    <n v="1"/>
    <m/>
    <n v="0"/>
    <n v="0"/>
    <n v="100"/>
    <n v="135297086"/>
    <n v="999"/>
    <n v="2"/>
    <x v="0"/>
    <x v="0"/>
    <n v="0.48010000000000003"/>
    <n v="0.54869999999999997"/>
    <n v="0.48010000000000003"/>
    <n v="0.44579999999999997"/>
    <n v="0.42530000000000001"/>
    <n v="5.99"/>
    <n v="5.99"/>
    <n v="5.99"/>
    <n v="5.99"/>
    <n v="5.99"/>
    <s v="Brasil + Dia a Dia + VGF2"/>
    <s v="Bronze + Dia a Dia + VGF2"/>
    <s v="Prata + Dia a Dia + VGF2"/>
    <s v="Ouro + Dia a Dia + VGF2"/>
    <s v="Estrela + Dia a Dia + VGF2"/>
    <n v="30"/>
    <n v="20"/>
    <n v="30"/>
    <n v="35"/>
    <n v="38"/>
    <n v="45.79"/>
    <n v="45.79"/>
    <n v="45.79"/>
    <n v="45.79"/>
    <n v="45.79"/>
    <n v="0"/>
    <n v="0"/>
    <n v="0"/>
    <n v="0"/>
    <n v="0"/>
    <n v="4.1929999999999996"/>
    <n v="4.7919999999999998"/>
    <n v="4.1929999999999996"/>
    <n v="3.8935"/>
    <n v="3.7138"/>
    <n v="0"/>
    <n v="0"/>
    <n v="0"/>
    <n v="0"/>
    <n v="0"/>
    <n v="0"/>
    <n v="100"/>
    <n v="100"/>
    <n v="100"/>
    <n v="100"/>
  </r>
  <r>
    <n v="585484"/>
    <x v="1351"/>
    <n v="20180306"/>
    <m/>
    <s v="TOILETRIES"/>
    <x v="563"/>
    <s v="OD CARE ROD WHITENING CYLINDRICAL 3Q17 LATAM"/>
    <n v="1195843"/>
    <x v="1350"/>
    <n v="1"/>
    <s v="IN-LINE (EXCL NR)"/>
    <s v="REGULAR PRICE"/>
    <n v="0.48010000000000003"/>
    <m/>
    <n v="1.413"/>
    <m/>
    <m/>
    <n v="7.99"/>
    <n v="7.99"/>
    <n v="2943"/>
    <n v="2943"/>
    <n v="138"/>
    <s v="WORK IN PROGRESS"/>
    <n v="135297716"/>
    <s v="NO INCENTIVE"/>
    <s v="N"/>
    <s v="N"/>
    <s v="N"/>
    <s v="N"/>
    <x v="3"/>
    <n v="135297778"/>
    <n v="28"/>
    <n v="11"/>
    <n v="20230306"/>
    <s v="CUSTOMER"/>
    <n v="15"/>
    <s v="Y"/>
    <s v="Tech rep lvl + Dia a Dia + VGF2"/>
    <s v="FULL PAYMENT"/>
    <m/>
    <n v="10969.8066"/>
    <n v="6811.3476000000001"/>
    <n v="74.22"/>
    <m/>
    <s v="DEODORANT ROLL ON"/>
    <s v="DEODORANT"/>
    <s v="DEODORANT"/>
    <s v="UNISEX"/>
    <s v="ON DUTY"/>
    <s v="ON DUTY 48HR 2Q14"/>
    <n v="2"/>
    <n v="200"/>
    <n v="100"/>
    <s v="N"/>
    <s v="N"/>
    <n v="51356"/>
    <m/>
    <s v="N"/>
    <m/>
    <m/>
    <m/>
    <m/>
    <m/>
    <m/>
    <m/>
    <m/>
    <s v="N"/>
    <n v="31603374"/>
    <s v="Final Folheto"/>
    <m/>
    <x v="0"/>
    <m/>
    <n v="138"/>
    <s v="DEOS - 3 - FFO - EVENTO VERAO"/>
    <s v="N"/>
    <m/>
    <m/>
    <s v="N"/>
    <n v="20230306"/>
    <m/>
    <n v="135297716"/>
    <s v="MIXED"/>
    <s v="Tech rep lvl"/>
    <s v="CosmÃ©ticos"/>
    <n v="1"/>
    <m/>
    <n v="0"/>
    <n v="0"/>
    <n v="100"/>
    <n v="135297777"/>
    <n v="999"/>
    <n v="2"/>
    <x v="0"/>
    <x v="0"/>
    <n v="0.48010000000000003"/>
    <n v="0.54869999999999997"/>
    <n v="0.48010000000000003"/>
    <n v="0.44579999999999997"/>
    <n v="0.42530000000000001"/>
    <n v="7.99"/>
    <n v="7.99"/>
    <n v="7.99"/>
    <n v="7.99"/>
    <n v="7.99"/>
    <s v="Brasil + Dia a Dia + VGF2"/>
    <s v="Bronze + Dia a Dia + VGF2"/>
    <s v="Prata + Dia a Dia + VGF2"/>
    <s v="Ouro + Dia a Dia + VGF2"/>
    <s v="Estrela + Dia a Dia + VGF2"/>
    <n v="30"/>
    <n v="20"/>
    <n v="30"/>
    <n v="35"/>
    <n v="38"/>
    <n v="45.79"/>
    <n v="45.79"/>
    <n v="45.79"/>
    <n v="45.79"/>
    <n v="45.79"/>
    <n v="0"/>
    <n v="0"/>
    <n v="0"/>
    <n v="0"/>
    <n v="0"/>
    <n v="5.593"/>
    <n v="6.3920000000000003"/>
    <n v="5.593"/>
    <n v="5.1935000000000002"/>
    <n v="4.9538000000000002"/>
    <n v="0"/>
    <n v="0"/>
    <n v="0"/>
    <n v="0"/>
    <n v="0"/>
    <n v="0"/>
    <n v="100"/>
    <n v="100"/>
    <n v="100"/>
    <n v="100"/>
  </r>
  <r>
    <n v="585484"/>
    <x v="1351"/>
    <n v="20180306"/>
    <m/>
    <s v="TOILETRIES"/>
    <x v="563"/>
    <s v="OD CARE ROD WHITENING CYLINDRICAL 3Q17 LATAM"/>
    <n v="1195843"/>
    <x v="1350"/>
    <n v="2"/>
    <s v="IN-LINE (EXCL NR)"/>
    <s v="ANY X FOR.."/>
    <n v="0.48010000000000003"/>
    <m/>
    <n v="1.413"/>
    <m/>
    <m/>
    <n v="14.58"/>
    <n v="7.99"/>
    <n v="4472"/>
    <n v="4472"/>
    <n v="138"/>
    <s v="WORK IN PROGRESS"/>
    <n v="135297716"/>
    <s v="NO INCENTIVE"/>
    <s v="N"/>
    <s v="N"/>
    <s v="N"/>
    <s v="N"/>
    <x v="3"/>
    <n v="135298162"/>
    <n v="28"/>
    <n v="11"/>
    <n v="20230306"/>
    <s v="CUSTOMER"/>
    <n v="15"/>
    <s v="Y"/>
    <s v="Tech rep lvl + Dia a Dia + VGF2"/>
    <s v="FULL PAYMENT"/>
    <m/>
    <n v="15208.4979"/>
    <n v="8889.5619000000006"/>
    <n v="71.739999999999995"/>
    <m/>
    <s v="DEODORANT ROLL ON"/>
    <s v="DEODORANT"/>
    <s v="DEODORANT"/>
    <s v="UNISEX"/>
    <s v="ON DUTY"/>
    <s v="ON DUTY 48HR 2Q14"/>
    <n v="2"/>
    <n v="200"/>
    <n v="100"/>
    <s v="N"/>
    <s v="N"/>
    <n v="51356"/>
    <m/>
    <s v="N"/>
    <m/>
    <m/>
    <m/>
    <m/>
    <m/>
    <m/>
    <m/>
    <m/>
    <s v="N"/>
    <n v="31603374"/>
    <s v="Final Folheto"/>
    <m/>
    <x v="0"/>
    <m/>
    <n v="138"/>
    <s v="DEOS - 3 - FFO - EVENTO VERAO"/>
    <s v="N"/>
    <m/>
    <m/>
    <s v="N"/>
    <n v="20230306"/>
    <m/>
    <n v="135297716"/>
    <s v="MIXED"/>
    <s v="Tech rep lvl"/>
    <s v="CosmÃ©ticos"/>
    <n v="2"/>
    <m/>
    <n v="0"/>
    <n v="0"/>
    <n v="100"/>
    <n v="135298161"/>
    <n v="999"/>
    <n v="2"/>
    <x v="0"/>
    <x v="0"/>
    <n v="0.48010000000000003"/>
    <n v="0.54869999999999997"/>
    <n v="0.48010000000000003"/>
    <n v="0.44579999999999997"/>
    <n v="0.42530000000000001"/>
    <n v="14.58"/>
    <n v="14.58"/>
    <n v="14.58"/>
    <n v="14.58"/>
    <n v="14.58"/>
    <s v="Brasil + Dia a Dia + VGF2"/>
    <s v="Bronze + Dia a Dia + VGF2"/>
    <s v="Prata + Dia a Dia + VGF2"/>
    <s v="Ouro + Dia a Dia + VGF2"/>
    <s v="Estrela + Dia a Dia + VGF2"/>
    <n v="30"/>
    <n v="20"/>
    <n v="30"/>
    <n v="35"/>
    <n v="38"/>
    <n v="45.79"/>
    <n v="45.79"/>
    <n v="45.79"/>
    <n v="45.79"/>
    <n v="45.79"/>
    <n v="0"/>
    <n v="0"/>
    <n v="0"/>
    <n v="0"/>
    <n v="0"/>
    <n v="5.1029999999999998"/>
    <n v="5.8319999999999999"/>
    <n v="5.1029999999999998"/>
    <n v="4.7385000000000002"/>
    <n v="4.5198"/>
    <n v="0"/>
    <n v="0"/>
    <n v="0"/>
    <n v="0"/>
    <n v="0"/>
    <n v="0"/>
    <n v="100"/>
    <n v="100"/>
    <n v="100"/>
    <n v="100"/>
  </r>
  <r>
    <n v="585484"/>
    <x v="1351"/>
    <n v="20180306"/>
    <m/>
    <s v="TOILETRIES"/>
    <x v="563"/>
    <s v="OD CARE ROD WHITENING CYLINDRICAL 3Q17 LATAM"/>
    <n v="1195843"/>
    <x v="1350"/>
    <n v="3"/>
    <s v="IN-LINE (EXCL NR)"/>
    <s v="ANY X FOR.."/>
    <n v="0.48010000000000003"/>
    <m/>
    <n v="1.413"/>
    <m/>
    <m/>
    <n v="19.47"/>
    <n v="7.99"/>
    <n v="37793"/>
    <n v="37793"/>
    <n v="138"/>
    <s v="WORK IN PROGRESS"/>
    <n v="135297716"/>
    <s v="NO INCENTIVE"/>
    <s v="N"/>
    <s v="N"/>
    <s v="N"/>
    <s v="N"/>
    <x v="3"/>
    <n v="135298709"/>
    <n v="28"/>
    <n v="11"/>
    <n v="20230306"/>
    <s v="CUSTOMER"/>
    <n v="15"/>
    <s v="Y"/>
    <s v="Tech rep lvl + Dia a Dia + VGF2"/>
    <s v="FULL PAYMENT"/>
    <m/>
    <n v="114429.02039999999"/>
    <n v="61027.511400000003"/>
    <n v="68.260000000000005"/>
    <m/>
    <s v="DEODORANT ROLL ON"/>
    <s v="DEODORANT"/>
    <s v="DEODORANT"/>
    <s v="UNISEX"/>
    <s v="ON DUTY"/>
    <s v="ON DUTY 48HR 2Q14"/>
    <n v="2"/>
    <n v="200"/>
    <n v="100"/>
    <s v="N"/>
    <s v="N"/>
    <n v="51356"/>
    <m/>
    <s v="N"/>
    <m/>
    <m/>
    <m/>
    <m/>
    <m/>
    <m/>
    <m/>
    <m/>
    <s v="N"/>
    <n v="31603374"/>
    <s v="Final Folheto"/>
    <m/>
    <x v="0"/>
    <m/>
    <n v="138"/>
    <s v="DEOS - 3 - FFO - EVENTO VERAO"/>
    <s v="N"/>
    <m/>
    <m/>
    <s v="N"/>
    <n v="20230306"/>
    <m/>
    <n v="135297716"/>
    <s v="MIXED"/>
    <s v="Tech rep lvl"/>
    <s v="CosmÃ©ticos"/>
    <n v="3"/>
    <m/>
    <n v="0"/>
    <n v="0"/>
    <n v="100"/>
    <n v="135298708"/>
    <n v="999"/>
    <n v="2"/>
    <x v="0"/>
    <x v="0"/>
    <n v="0.48010000000000003"/>
    <n v="0.54869999999999997"/>
    <n v="0.48010000000000003"/>
    <n v="0.44579999999999997"/>
    <n v="0.42530000000000001"/>
    <n v="19.47"/>
    <n v="19.47"/>
    <n v="19.47"/>
    <n v="19.47"/>
    <n v="19.47"/>
    <s v="Brasil + Dia a Dia + VGF2"/>
    <s v="Bronze + Dia a Dia + VGF2"/>
    <s v="Prata + Dia a Dia + VGF2"/>
    <s v="Ouro + Dia a Dia + VGF2"/>
    <s v="Estrela + Dia a Dia + VGF2"/>
    <n v="30"/>
    <n v="20"/>
    <n v="30"/>
    <n v="35"/>
    <n v="38"/>
    <n v="45.79"/>
    <n v="45.79"/>
    <n v="45.79"/>
    <n v="45.79"/>
    <n v="45.79"/>
    <n v="0"/>
    <n v="0"/>
    <n v="0"/>
    <n v="0"/>
    <n v="0"/>
    <n v="4.5430000000000001"/>
    <n v="5.1920000000000002"/>
    <n v="4.5430000000000001"/>
    <n v="4.2184999999999997"/>
    <n v="4.0237999999999996"/>
    <n v="0"/>
    <n v="0"/>
    <n v="0"/>
    <n v="0"/>
    <n v="0"/>
    <n v="0"/>
    <n v="100"/>
    <n v="100"/>
    <n v="100"/>
    <n v="100"/>
  </r>
  <r>
    <n v="591836"/>
    <x v="1352"/>
    <n v="20190302"/>
    <m/>
    <s v="TOILETRIES"/>
    <x v="563"/>
    <s v="OD CLASSIC ROD CYLINDRICAL LATAM REDESIGN AND ROLL OUT"/>
    <n v="1198105"/>
    <x v="1351"/>
    <n v="1"/>
    <s v="IN-LINE (EXCL NR)"/>
    <s v="REGULAR PRICE"/>
    <n v="0.48010000000000003"/>
    <m/>
    <n v="1.0569999999999999"/>
    <m/>
    <m/>
    <n v="7.99"/>
    <n v="7.99"/>
    <n v="1791"/>
    <n v="1791"/>
    <n v="138"/>
    <s v="WORK IN PROGRESS"/>
    <n v="135297716"/>
    <s v="NO INCENTIVE"/>
    <s v="N"/>
    <s v="N"/>
    <s v="N"/>
    <s v="N"/>
    <x v="3"/>
    <n v="135297802"/>
    <n v="28"/>
    <n v="11"/>
    <n v="20230306"/>
    <s v="CUSTOMER"/>
    <n v="15"/>
    <s v="Y"/>
    <s v="Tech rep lvl + Dia a Dia + VGF2"/>
    <s v="FULL PAYMENT"/>
    <m/>
    <n v="6675.1679999999997"/>
    <n v="4782.0810000000001"/>
    <n v="80.709999999999994"/>
    <m/>
    <s v="DEODORANT ROLL ON"/>
    <s v="DEODORANT"/>
    <s v="DEODORANT"/>
    <s v="UNISEX"/>
    <s v="ON DUTY"/>
    <s v="ON DUTY 48HR 2Q14"/>
    <n v="2"/>
    <n v="200"/>
    <n v="100"/>
    <s v="N"/>
    <s v="N"/>
    <n v="50017"/>
    <m/>
    <s v="N"/>
    <m/>
    <m/>
    <m/>
    <m/>
    <m/>
    <m/>
    <m/>
    <m/>
    <s v="N"/>
    <n v="31603374"/>
    <s v="Final Folheto"/>
    <m/>
    <x v="0"/>
    <m/>
    <n v="138"/>
    <s v="DEOS - 3 - FFO - EVENTO VERAO"/>
    <s v="N"/>
    <m/>
    <m/>
    <s v="N"/>
    <n v="20230306"/>
    <m/>
    <n v="135297716"/>
    <s v="MIXED"/>
    <s v="Tech rep lvl"/>
    <s v="CosmÃ©ticos"/>
    <n v="1"/>
    <m/>
    <n v="0"/>
    <n v="0"/>
    <n v="100"/>
    <n v="135297801"/>
    <n v="999"/>
    <n v="2"/>
    <x v="0"/>
    <x v="0"/>
    <n v="0.48010000000000003"/>
    <n v="0.54869999999999997"/>
    <n v="0.48010000000000003"/>
    <n v="0.44579999999999997"/>
    <n v="0.42530000000000001"/>
    <n v="7.99"/>
    <n v="7.99"/>
    <n v="7.99"/>
    <n v="7.99"/>
    <n v="7.99"/>
    <s v="Brasil + Dia a Dia + VGF2"/>
    <s v="Bronze + Dia a Dia + VGF2"/>
    <s v="Prata + Dia a Dia + VGF2"/>
    <s v="Ouro + Dia a Dia + VGF2"/>
    <s v="Estrela + Dia a Dia + VGF2"/>
    <n v="30"/>
    <n v="20"/>
    <n v="30"/>
    <n v="35"/>
    <n v="38"/>
    <n v="45.79"/>
    <n v="45.79"/>
    <n v="45.79"/>
    <n v="45.79"/>
    <n v="45.79"/>
    <n v="0"/>
    <n v="0"/>
    <n v="0"/>
    <n v="0"/>
    <n v="0"/>
    <n v="5.593"/>
    <n v="6.3920000000000003"/>
    <n v="5.593"/>
    <n v="5.1935000000000002"/>
    <n v="4.9538000000000002"/>
    <n v="0"/>
    <n v="0"/>
    <n v="0"/>
    <n v="0"/>
    <n v="0"/>
    <n v="0"/>
    <n v="100"/>
    <n v="100"/>
    <n v="100"/>
    <n v="100"/>
  </r>
  <r>
    <n v="591836"/>
    <x v="1352"/>
    <n v="20190302"/>
    <m/>
    <s v="TOILETRIES"/>
    <x v="563"/>
    <s v="OD CLASSIC ROD CYLINDRICAL LATAM REDESIGN AND ROLL OUT"/>
    <n v="1198105"/>
    <x v="1351"/>
    <n v="2"/>
    <s v="IN-LINE (EXCL NR)"/>
    <s v="ANY X FOR.."/>
    <n v="0.48010000000000003"/>
    <m/>
    <n v="1.0569999999999999"/>
    <m/>
    <m/>
    <n v="14.58"/>
    <n v="7.99"/>
    <n v="2721"/>
    <n v="2721"/>
    <n v="138"/>
    <s v="WORK IN PROGRESS"/>
    <n v="135297716"/>
    <s v="NO INCENTIVE"/>
    <s v="N"/>
    <s v="N"/>
    <s v="N"/>
    <s v="N"/>
    <x v="3"/>
    <n v="135298186"/>
    <n v="28"/>
    <n v="11"/>
    <n v="20230306"/>
    <s v="CUSTOMER"/>
    <n v="15"/>
    <s v="Y"/>
    <s v="Tech rep lvl + Dia a Dia + VGF2"/>
    <s v="FULL PAYMENT"/>
    <m/>
    <n v="9253.6401999999998"/>
    <n v="6377.5432000000001"/>
    <n v="78.86"/>
    <m/>
    <s v="DEODORANT ROLL ON"/>
    <s v="DEODORANT"/>
    <s v="DEODORANT"/>
    <s v="UNISEX"/>
    <s v="ON DUTY"/>
    <s v="ON DUTY 48HR 2Q14"/>
    <n v="2"/>
    <n v="200"/>
    <n v="100"/>
    <s v="N"/>
    <s v="N"/>
    <n v="50017"/>
    <m/>
    <s v="N"/>
    <m/>
    <m/>
    <m/>
    <m/>
    <m/>
    <m/>
    <m/>
    <m/>
    <s v="N"/>
    <n v="31603374"/>
    <s v="Final Folheto"/>
    <m/>
    <x v="0"/>
    <m/>
    <n v="138"/>
    <s v="DEOS - 3 - FFO - EVENTO VERAO"/>
    <s v="N"/>
    <m/>
    <m/>
    <s v="N"/>
    <n v="20230306"/>
    <m/>
    <n v="135297716"/>
    <s v="MIXED"/>
    <s v="Tech rep lvl"/>
    <s v="CosmÃ©ticos"/>
    <n v="2"/>
    <m/>
    <n v="0"/>
    <n v="0"/>
    <n v="100"/>
    <n v="135298185"/>
    <n v="999"/>
    <n v="2"/>
    <x v="0"/>
    <x v="0"/>
    <n v="0.48010000000000003"/>
    <n v="0.54869999999999997"/>
    <n v="0.48010000000000003"/>
    <n v="0.44579999999999997"/>
    <n v="0.42530000000000001"/>
    <n v="14.58"/>
    <n v="14.58"/>
    <n v="14.58"/>
    <n v="14.58"/>
    <n v="14.58"/>
    <s v="Brasil + Dia a Dia + VGF2"/>
    <s v="Bronze + Dia a Dia + VGF2"/>
    <s v="Prata + Dia a Dia + VGF2"/>
    <s v="Ouro + Dia a Dia + VGF2"/>
    <s v="Estrela + Dia a Dia + VGF2"/>
    <n v="30"/>
    <n v="20"/>
    <n v="30"/>
    <n v="35"/>
    <n v="38"/>
    <n v="45.79"/>
    <n v="45.79"/>
    <n v="45.79"/>
    <n v="45.79"/>
    <n v="45.79"/>
    <n v="0"/>
    <n v="0"/>
    <n v="0"/>
    <n v="0"/>
    <n v="0"/>
    <n v="5.1029999999999998"/>
    <n v="5.8319999999999999"/>
    <n v="5.1029999999999998"/>
    <n v="4.7385000000000002"/>
    <n v="4.5198"/>
    <n v="0"/>
    <n v="0"/>
    <n v="0"/>
    <n v="0"/>
    <n v="0"/>
    <n v="0"/>
    <n v="100"/>
    <n v="100"/>
    <n v="100"/>
    <n v="100"/>
  </r>
  <r>
    <n v="591836"/>
    <x v="1352"/>
    <n v="20190302"/>
    <m/>
    <s v="TOILETRIES"/>
    <x v="563"/>
    <s v="OD CLASSIC ROD CYLINDRICAL LATAM REDESIGN AND ROLL OUT"/>
    <n v="1198105"/>
    <x v="1351"/>
    <n v="3"/>
    <s v="IN-LINE (EXCL NR)"/>
    <s v="ANY X FOR.."/>
    <n v="0.48010000000000003"/>
    <m/>
    <n v="1.0569999999999999"/>
    <m/>
    <m/>
    <n v="19.47"/>
    <n v="7.99"/>
    <n v="23001"/>
    <n v="23001"/>
    <n v="138"/>
    <s v="WORK IN PROGRESS"/>
    <n v="135297716"/>
    <s v="NO INCENTIVE"/>
    <s v="N"/>
    <s v="N"/>
    <s v="N"/>
    <s v="N"/>
    <x v="3"/>
    <n v="135298733"/>
    <n v="28"/>
    <n v="11"/>
    <n v="20230306"/>
    <s v="CUSTOMER"/>
    <n v="15"/>
    <s v="Y"/>
    <s v="Tech rep lvl + Dia a Dia + VGF2"/>
    <s v="FULL PAYMENT"/>
    <m/>
    <n v="69642.290399999998"/>
    <n v="45330.233399999997"/>
    <n v="76.260000000000005"/>
    <m/>
    <s v="DEODORANT ROLL ON"/>
    <s v="DEODORANT"/>
    <s v="DEODORANT"/>
    <s v="UNISEX"/>
    <s v="ON DUTY"/>
    <s v="ON DUTY 48HR 2Q14"/>
    <n v="2"/>
    <n v="200"/>
    <n v="100"/>
    <s v="N"/>
    <s v="N"/>
    <n v="50017"/>
    <m/>
    <s v="N"/>
    <m/>
    <m/>
    <m/>
    <m/>
    <m/>
    <m/>
    <m/>
    <m/>
    <s v="N"/>
    <n v="31603374"/>
    <s v="Final Folheto"/>
    <m/>
    <x v="0"/>
    <m/>
    <n v="138"/>
    <s v="DEOS - 3 - FFO - EVENTO VERAO"/>
    <s v="N"/>
    <m/>
    <m/>
    <s v="N"/>
    <n v="20230306"/>
    <m/>
    <n v="135297716"/>
    <s v="MIXED"/>
    <s v="Tech rep lvl"/>
    <s v="CosmÃ©ticos"/>
    <n v="3"/>
    <m/>
    <n v="0"/>
    <n v="0"/>
    <n v="100"/>
    <n v="135298732"/>
    <n v="999"/>
    <n v="2"/>
    <x v="0"/>
    <x v="0"/>
    <n v="0.48010000000000003"/>
    <n v="0.54869999999999997"/>
    <n v="0.48010000000000003"/>
    <n v="0.44579999999999997"/>
    <n v="0.42530000000000001"/>
    <n v="19.47"/>
    <n v="19.47"/>
    <n v="19.47"/>
    <n v="19.47"/>
    <n v="19.47"/>
    <s v="Brasil + Dia a Dia + VGF2"/>
    <s v="Bronze + Dia a Dia + VGF2"/>
    <s v="Prata + Dia a Dia + VGF2"/>
    <s v="Ouro + Dia a Dia + VGF2"/>
    <s v="Estrela + Dia a Dia + VGF2"/>
    <n v="30"/>
    <n v="20"/>
    <n v="30"/>
    <n v="35"/>
    <n v="38"/>
    <n v="45.79"/>
    <n v="45.79"/>
    <n v="45.79"/>
    <n v="45.79"/>
    <n v="45.79"/>
    <n v="0"/>
    <n v="0"/>
    <n v="0"/>
    <n v="0"/>
    <n v="0"/>
    <n v="4.5430000000000001"/>
    <n v="5.1920000000000002"/>
    <n v="4.5430000000000001"/>
    <n v="4.2184999999999997"/>
    <n v="4.0237999999999996"/>
    <n v="0"/>
    <n v="0"/>
    <n v="0"/>
    <n v="0"/>
    <n v="0"/>
    <n v="0"/>
    <n v="100"/>
    <n v="100"/>
    <n v="100"/>
    <n v="100"/>
  </r>
  <r>
    <n v="591945"/>
    <x v="1353"/>
    <n v="20190302"/>
    <m/>
    <s v="TOILETRIES"/>
    <x v="563"/>
    <s v="OD INVISIBLE WOMEN ROD CYLINDRICAL LATAM REDESIGN AND ROLL OUT"/>
    <n v="1198155"/>
    <x v="1352"/>
    <n v="1"/>
    <s v="IN-LINE (EXCL NR)"/>
    <s v="REGULAR PRICE"/>
    <n v="0.48010000000000003"/>
    <m/>
    <n v="1.3340000000000001"/>
    <m/>
    <m/>
    <n v="7.99"/>
    <n v="7.99"/>
    <n v="1239"/>
    <n v="1239"/>
    <n v="138"/>
    <s v="WORK IN PROGRESS"/>
    <n v="135297716"/>
    <s v="NO INCENTIVE"/>
    <s v="N"/>
    <s v="N"/>
    <s v="N"/>
    <s v="N"/>
    <x v="3"/>
    <n v="135297754"/>
    <n v="28"/>
    <n v="11"/>
    <n v="20230306"/>
    <s v="CUSTOMER"/>
    <n v="15"/>
    <s v="Y"/>
    <s v="Tech rep lvl + Dia a Dia + VGF2"/>
    <s v="FULL PAYMENT"/>
    <m/>
    <n v="4617.2572"/>
    <n v="2964.4312"/>
    <n v="75.66"/>
    <m/>
    <s v="DEODORANT ROLL ON"/>
    <s v="DEODORANT"/>
    <s v="DEODORANT"/>
    <s v="FEMALE"/>
    <s v="ON DUTY"/>
    <s v="ON DUTY 48HR 2Q14"/>
    <n v="2"/>
    <n v="200"/>
    <n v="100"/>
    <s v="N"/>
    <s v="N"/>
    <n v="50312"/>
    <m/>
    <s v="N"/>
    <m/>
    <m/>
    <m/>
    <m/>
    <m/>
    <m/>
    <m/>
    <m/>
    <s v="N"/>
    <n v="31603374"/>
    <s v="Final Folheto"/>
    <m/>
    <x v="0"/>
    <m/>
    <n v="138"/>
    <s v="DEOS - 3 - FFO - EVENTO VERAO"/>
    <s v="N"/>
    <m/>
    <m/>
    <s v="N"/>
    <n v="20230306"/>
    <m/>
    <n v="135297716"/>
    <s v="MIXED"/>
    <s v="Tech rep lvl"/>
    <s v="CosmÃ©ticos"/>
    <n v="1"/>
    <m/>
    <n v="0"/>
    <n v="0"/>
    <n v="100"/>
    <n v="135297753"/>
    <n v="999"/>
    <n v="2"/>
    <x v="0"/>
    <x v="0"/>
    <n v="0.48010000000000003"/>
    <n v="0.54869999999999997"/>
    <n v="0.48010000000000003"/>
    <n v="0.44579999999999997"/>
    <n v="0.42530000000000001"/>
    <n v="7.99"/>
    <n v="7.99"/>
    <n v="7.99"/>
    <n v="7.99"/>
    <n v="7.99"/>
    <s v="Brasil + Dia a Dia + VGF2"/>
    <s v="Bronze + Dia a Dia + VGF2"/>
    <s v="Prata + Dia a Dia + VGF2"/>
    <s v="Ouro + Dia a Dia + VGF2"/>
    <s v="Estrela + Dia a Dia + VGF2"/>
    <n v="30"/>
    <n v="20"/>
    <n v="30"/>
    <n v="35"/>
    <n v="38"/>
    <n v="45.79"/>
    <n v="45.79"/>
    <n v="45.79"/>
    <n v="45.79"/>
    <n v="45.79"/>
    <n v="0"/>
    <n v="0"/>
    <n v="0"/>
    <n v="0"/>
    <n v="0"/>
    <n v="5.593"/>
    <n v="6.3920000000000003"/>
    <n v="5.593"/>
    <n v="5.1935000000000002"/>
    <n v="4.9538000000000002"/>
    <n v="0"/>
    <n v="0"/>
    <n v="0"/>
    <n v="0"/>
    <n v="0"/>
    <n v="0"/>
    <n v="100"/>
    <n v="100"/>
    <n v="100"/>
    <n v="100"/>
  </r>
  <r>
    <n v="591945"/>
    <x v="1353"/>
    <n v="20190302"/>
    <m/>
    <s v="TOILETRIES"/>
    <x v="563"/>
    <s v="OD INVISIBLE WOMEN ROD CYLINDRICAL LATAM REDESIGN AND ROLL OUT"/>
    <n v="1198155"/>
    <x v="1352"/>
    <n v="2"/>
    <s v="IN-LINE (EXCL NR)"/>
    <s v="ANY X FOR.."/>
    <n v="0.48010000000000003"/>
    <m/>
    <n v="1.3340000000000001"/>
    <m/>
    <m/>
    <n v="14.58"/>
    <n v="7.99"/>
    <n v="1881"/>
    <n v="1881"/>
    <n v="138"/>
    <s v="WORK IN PROGRESS"/>
    <n v="135297716"/>
    <s v="NO INCENTIVE"/>
    <s v="N"/>
    <s v="N"/>
    <s v="N"/>
    <s v="N"/>
    <x v="3"/>
    <n v="135298472"/>
    <n v="28"/>
    <n v="11"/>
    <n v="20230306"/>
    <s v="CUSTOMER"/>
    <n v="15"/>
    <s v="Y"/>
    <s v="Tech rep lvl + Dia a Dia + VGF2"/>
    <s v="FULL PAYMENT"/>
    <m/>
    <n v="6396.9123"/>
    <n v="3887.6583000000001"/>
    <n v="73.319999999999993"/>
    <m/>
    <s v="DEODORANT ROLL ON"/>
    <s v="DEODORANT"/>
    <s v="DEODORANT"/>
    <s v="FEMALE"/>
    <s v="ON DUTY"/>
    <s v="ON DUTY 48HR 2Q14"/>
    <n v="2"/>
    <n v="200"/>
    <n v="100"/>
    <s v="N"/>
    <s v="N"/>
    <n v="50312"/>
    <m/>
    <s v="N"/>
    <m/>
    <m/>
    <m/>
    <m/>
    <m/>
    <m/>
    <m/>
    <m/>
    <s v="N"/>
    <n v="31603374"/>
    <s v="Final Folheto"/>
    <m/>
    <x v="0"/>
    <m/>
    <n v="138"/>
    <s v="DEOS - 3 - FFO - EVENTO VERAO"/>
    <s v="N"/>
    <m/>
    <m/>
    <s v="N"/>
    <n v="20230306"/>
    <m/>
    <n v="135297716"/>
    <s v="MIXED"/>
    <s v="Tech rep lvl"/>
    <s v="CosmÃ©ticos"/>
    <n v="2"/>
    <m/>
    <n v="0"/>
    <n v="0"/>
    <n v="100"/>
    <n v="135298471"/>
    <n v="999"/>
    <n v="2"/>
    <x v="0"/>
    <x v="0"/>
    <n v="0.48010000000000003"/>
    <n v="0.54869999999999997"/>
    <n v="0.48010000000000003"/>
    <n v="0.44579999999999997"/>
    <n v="0.42530000000000001"/>
    <n v="14.58"/>
    <n v="14.58"/>
    <n v="14.58"/>
    <n v="14.58"/>
    <n v="14.58"/>
    <s v="Brasil + Dia a Dia + VGF2"/>
    <s v="Bronze + Dia a Dia + VGF2"/>
    <s v="Prata + Dia a Dia + VGF2"/>
    <s v="Ouro + Dia a Dia + VGF2"/>
    <s v="Estrela + Dia a Dia + VGF2"/>
    <n v="30"/>
    <n v="20"/>
    <n v="30"/>
    <n v="35"/>
    <n v="38"/>
    <n v="45.79"/>
    <n v="45.79"/>
    <n v="45.79"/>
    <n v="45.79"/>
    <n v="45.79"/>
    <n v="0"/>
    <n v="0"/>
    <n v="0"/>
    <n v="0"/>
    <n v="0"/>
    <n v="5.1029999999999998"/>
    <n v="5.8319999999999999"/>
    <n v="5.1029999999999998"/>
    <n v="4.7385000000000002"/>
    <n v="4.5198"/>
    <n v="0"/>
    <n v="0"/>
    <n v="0"/>
    <n v="0"/>
    <n v="0"/>
    <n v="0"/>
    <n v="100"/>
    <n v="100"/>
    <n v="100"/>
    <n v="100"/>
  </r>
  <r>
    <n v="591945"/>
    <x v="1353"/>
    <n v="20190302"/>
    <m/>
    <s v="TOILETRIES"/>
    <x v="563"/>
    <s v="OD INVISIBLE WOMEN ROD CYLINDRICAL LATAM REDESIGN AND ROLL OUT"/>
    <n v="1198155"/>
    <x v="1352"/>
    <n v="3"/>
    <s v="IN-LINE (EXCL NR)"/>
    <s v="ANY X FOR.."/>
    <n v="0.48010000000000003"/>
    <m/>
    <n v="1.3340000000000001"/>
    <m/>
    <m/>
    <n v="19.47"/>
    <n v="7.99"/>
    <n v="15902"/>
    <n v="15902"/>
    <n v="138"/>
    <s v="WORK IN PROGRESS"/>
    <n v="135297716"/>
    <s v="NO INCENTIVE"/>
    <s v="N"/>
    <s v="N"/>
    <s v="N"/>
    <s v="N"/>
    <x v="3"/>
    <n v="135298769"/>
    <n v="28"/>
    <n v="11"/>
    <n v="20230306"/>
    <s v="CUSTOMER"/>
    <n v="15"/>
    <s v="Y"/>
    <s v="Tech rep lvl + Dia a Dia + VGF2"/>
    <s v="FULL PAYMENT"/>
    <m/>
    <n v="48147.630400000002"/>
    <n v="26934.362400000002"/>
    <n v="70.03"/>
    <m/>
    <s v="DEODORANT ROLL ON"/>
    <s v="DEODORANT"/>
    <s v="DEODORANT"/>
    <s v="FEMALE"/>
    <s v="ON DUTY"/>
    <s v="ON DUTY 48HR 2Q14"/>
    <n v="2"/>
    <n v="200"/>
    <n v="100"/>
    <s v="N"/>
    <s v="N"/>
    <n v="50312"/>
    <m/>
    <s v="N"/>
    <m/>
    <m/>
    <m/>
    <m/>
    <m/>
    <m/>
    <m/>
    <m/>
    <s v="N"/>
    <n v="31603374"/>
    <s v="Final Folheto"/>
    <m/>
    <x v="0"/>
    <m/>
    <n v="138"/>
    <s v="DEOS - 3 - FFO - EVENTO VERAO"/>
    <s v="N"/>
    <m/>
    <m/>
    <s v="N"/>
    <n v="20230306"/>
    <m/>
    <n v="135297716"/>
    <s v="MIXED"/>
    <s v="Tech rep lvl"/>
    <s v="CosmÃ©ticos"/>
    <n v="3"/>
    <m/>
    <n v="0"/>
    <n v="0"/>
    <n v="100"/>
    <n v="135298768"/>
    <n v="999"/>
    <n v="2"/>
    <x v="0"/>
    <x v="0"/>
    <n v="0.48010000000000003"/>
    <n v="0.54869999999999997"/>
    <n v="0.48010000000000003"/>
    <n v="0.44579999999999997"/>
    <n v="0.42530000000000001"/>
    <n v="19.47"/>
    <n v="19.47"/>
    <n v="19.47"/>
    <n v="19.47"/>
    <n v="19.47"/>
    <s v="Brasil + Dia a Dia + VGF2"/>
    <s v="Bronze + Dia a Dia + VGF2"/>
    <s v="Prata + Dia a Dia + VGF2"/>
    <s v="Ouro + Dia a Dia + VGF2"/>
    <s v="Estrela + Dia a Dia + VGF2"/>
    <n v="30"/>
    <n v="20"/>
    <n v="30"/>
    <n v="35"/>
    <n v="38"/>
    <n v="45.79"/>
    <n v="45.79"/>
    <n v="45.79"/>
    <n v="45.79"/>
    <n v="45.79"/>
    <n v="0"/>
    <n v="0"/>
    <n v="0"/>
    <n v="0"/>
    <n v="0"/>
    <n v="4.5430000000000001"/>
    <n v="5.1920000000000002"/>
    <n v="4.5430000000000001"/>
    <n v="4.2184999999999997"/>
    <n v="4.0237999999999996"/>
    <n v="0"/>
    <n v="0"/>
    <n v="0"/>
    <n v="0"/>
    <n v="0"/>
    <n v="0"/>
    <n v="100"/>
    <n v="100"/>
    <n v="100"/>
    <n v="100"/>
  </r>
  <r>
    <n v="591949"/>
    <x v="1354"/>
    <n v="20190302"/>
    <m/>
    <s v="TOILETRIES"/>
    <x v="563"/>
    <s v="OD MAX PROTECTION WOMEN ROD CYLINDRICAL LATAM REDESIGN AND ROLL OUT"/>
    <n v="1198157"/>
    <x v="1353"/>
    <n v="1"/>
    <s v="IN-LINE (EXCL NR)"/>
    <s v="REGULAR PRICE"/>
    <n v="0.48010000000000003"/>
    <m/>
    <n v="1.5669999999999999"/>
    <m/>
    <m/>
    <n v="7.99"/>
    <n v="7.99"/>
    <n v="1037"/>
    <n v="1037"/>
    <n v="138"/>
    <s v="WORK IN PROGRESS"/>
    <n v="135297716"/>
    <s v="NO INCENTIVE"/>
    <s v="N"/>
    <s v="N"/>
    <s v="N"/>
    <s v="N"/>
    <x v="3"/>
    <n v="135297718"/>
    <n v="28"/>
    <n v="11"/>
    <n v="20230306"/>
    <s v="CUSTOMER"/>
    <n v="15"/>
    <s v="Y"/>
    <s v="Tech rep lvl + Dia a Dia + VGF2"/>
    <s v="FULL PAYMENT"/>
    <m/>
    <n v="3864.7757999999999"/>
    <n v="2239.7968000000001"/>
    <n v="71.41"/>
    <m/>
    <s v="DEODORANT ROLL ON"/>
    <s v="DEODORANT"/>
    <s v="DEODORANT"/>
    <s v="FEMALE"/>
    <s v="ON DUTY"/>
    <s v="ON DUTY 48HR 2Q14"/>
    <n v="2"/>
    <n v="200"/>
    <n v="100"/>
    <s v="N"/>
    <s v="N"/>
    <n v="50313"/>
    <m/>
    <s v="N"/>
    <m/>
    <m/>
    <m/>
    <m/>
    <m/>
    <m/>
    <m/>
    <m/>
    <s v="N"/>
    <n v="31603374"/>
    <s v="Final Folheto"/>
    <m/>
    <x v="0"/>
    <m/>
    <n v="138"/>
    <s v="DEOS - 3 - FFO - EVENTO VERAO"/>
    <s v="N"/>
    <m/>
    <m/>
    <s v="N"/>
    <n v="20230306"/>
    <m/>
    <n v="135297716"/>
    <s v="MIXED"/>
    <s v="Tech rep lvl"/>
    <s v="CosmÃ©ticos"/>
    <n v="1"/>
    <m/>
    <n v="0"/>
    <n v="0"/>
    <n v="100"/>
    <n v="135297717"/>
    <n v="999"/>
    <n v="2"/>
    <x v="0"/>
    <x v="0"/>
    <n v="0.48010000000000003"/>
    <n v="0.54869999999999997"/>
    <n v="0.48010000000000003"/>
    <n v="0.44579999999999997"/>
    <n v="0.42530000000000001"/>
    <n v="7.99"/>
    <n v="7.99"/>
    <n v="7.99"/>
    <n v="7.99"/>
    <n v="7.99"/>
    <s v="Brasil + Dia a Dia + VGF2"/>
    <s v="Bronze + Dia a Dia + VGF2"/>
    <s v="Prata + Dia a Dia + VGF2"/>
    <s v="Ouro + Dia a Dia + VGF2"/>
    <s v="Estrela + Dia a Dia + VGF2"/>
    <n v="30"/>
    <n v="20"/>
    <n v="30"/>
    <n v="35"/>
    <n v="38"/>
    <n v="45.79"/>
    <n v="45.79"/>
    <n v="45.79"/>
    <n v="45.79"/>
    <n v="45.79"/>
    <n v="0"/>
    <n v="0"/>
    <n v="0"/>
    <n v="0"/>
    <n v="0"/>
    <n v="5.593"/>
    <n v="6.3920000000000003"/>
    <n v="5.593"/>
    <n v="5.1935000000000002"/>
    <n v="4.9538000000000002"/>
    <n v="0"/>
    <n v="0"/>
    <n v="0"/>
    <n v="0"/>
    <n v="0"/>
    <n v="0"/>
    <n v="100"/>
    <n v="100"/>
    <n v="100"/>
    <n v="100"/>
  </r>
  <r>
    <n v="591949"/>
    <x v="1354"/>
    <n v="20190302"/>
    <m/>
    <s v="TOILETRIES"/>
    <x v="563"/>
    <s v="OD MAX PROTECTION WOMEN ROD CYLINDRICAL LATAM REDESIGN AND ROLL OUT"/>
    <n v="1198157"/>
    <x v="1353"/>
    <n v="2"/>
    <s v="IN-LINE (EXCL NR)"/>
    <s v="ANY X FOR.."/>
    <n v="0.48010000000000003"/>
    <m/>
    <n v="1.5669999999999999"/>
    <m/>
    <m/>
    <n v="14.58"/>
    <n v="7.99"/>
    <n v="1575"/>
    <n v="1575"/>
    <n v="138"/>
    <s v="WORK IN PROGRESS"/>
    <n v="135297716"/>
    <s v="NO INCENTIVE"/>
    <s v="N"/>
    <s v="N"/>
    <s v="N"/>
    <s v="N"/>
    <x v="3"/>
    <n v="135298439"/>
    <n v="28"/>
    <n v="11"/>
    <n v="20230306"/>
    <s v="CUSTOMER"/>
    <n v="15"/>
    <s v="Y"/>
    <s v="Tech rep lvl + Dia a Dia + VGF2"/>
    <s v="FULL PAYMENT"/>
    <m/>
    <n v="5356.4018999999998"/>
    <n v="2888.3769000000002"/>
    <n v="68.66"/>
    <m/>
    <s v="DEODORANT ROLL ON"/>
    <s v="DEODORANT"/>
    <s v="DEODORANT"/>
    <s v="FEMALE"/>
    <s v="ON DUTY"/>
    <s v="ON DUTY 48HR 2Q14"/>
    <n v="2"/>
    <n v="200"/>
    <n v="100"/>
    <s v="N"/>
    <s v="N"/>
    <n v="50313"/>
    <m/>
    <s v="N"/>
    <m/>
    <m/>
    <m/>
    <m/>
    <m/>
    <m/>
    <m/>
    <m/>
    <s v="N"/>
    <n v="31603374"/>
    <s v="Final Folheto"/>
    <m/>
    <x v="0"/>
    <m/>
    <n v="138"/>
    <s v="DEOS - 3 - FFO - EVENTO VERAO"/>
    <s v="N"/>
    <m/>
    <m/>
    <s v="N"/>
    <n v="20230306"/>
    <m/>
    <n v="135297716"/>
    <s v="MIXED"/>
    <s v="Tech rep lvl"/>
    <s v="CosmÃ©ticos"/>
    <n v="2"/>
    <m/>
    <n v="0"/>
    <n v="0"/>
    <n v="100"/>
    <n v="135298436"/>
    <n v="999"/>
    <n v="2"/>
    <x v="0"/>
    <x v="0"/>
    <n v="0.48010000000000003"/>
    <n v="0.54869999999999997"/>
    <n v="0.48010000000000003"/>
    <n v="0.44579999999999997"/>
    <n v="0.42530000000000001"/>
    <n v="14.58"/>
    <n v="14.58"/>
    <n v="14.58"/>
    <n v="14.58"/>
    <n v="14.58"/>
    <s v="Brasil + Dia a Dia + VGF2"/>
    <s v="Bronze + Dia a Dia + VGF2"/>
    <s v="Prata + Dia a Dia + VGF2"/>
    <s v="Ouro + Dia a Dia + VGF2"/>
    <s v="Estrela + Dia a Dia + VGF2"/>
    <n v="30"/>
    <n v="20"/>
    <n v="30"/>
    <n v="35"/>
    <n v="38"/>
    <n v="45.79"/>
    <n v="45.79"/>
    <n v="45.79"/>
    <n v="45.79"/>
    <n v="45.79"/>
    <n v="0"/>
    <n v="0"/>
    <n v="0"/>
    <n v="0"/>
    <n v="0"/>
    <n v="5.1029999999999998"/>
    <n v="5.8319999999999999"/>
    <n v="5.1029999999999998"/>
    <n v="4.7385000000000002"/>
    <n v="4.5198"/>
    <n v="0"/>
    <n v="0"/>
    <n v="0"/>
    <n v="0"/>
    <n v="0"/>
    <n v="0"/>
    <n v="100"/>
    <n v="100"/>
    <n v="100"/>
    <n v="100"/>
  </r>
  <r>
    <n v="591949"/>
    <x v="1354"/>
    <n v="20190302"/>
    <m/>
    <s v="TOILETRIES"/>
    <x v="563"/>
    <s v="OD MAX PROTECTION WOMEN ROD CYLINDRICAL LATAM REDESIGN AND ROLL OUT"/>
    <n v="1198157"/>
    <x v="1353"/>
    <n v="3"/>
    <s v="IN-LINE (EXCL NR)"/>
    <s v="ANY X FOR.."/>
    <n v="0.48010000000000003"/>
    <m/>
    <n v="1.5669999999999999"/>
    <m/>
    <m/>
    <n v="19.47"/>
    <n v="7.99"/>
    <n v="13309"/>
    <n v="13309"/>
    <n v="138"/>
    <s v="WORK IN PROGRESS"/>
    <n v="135297716"/>
    <s v="NO INCENTIVE"/>
    <s v="N"/>
    <s v="N"/>
    <s v="N"/>
    <s v="N"/>
    <x v="3"/>
    <n v="135298757"/>
    <n v="28"/>
    <n v="11"/>
    <n v="20230306"/>
    <s v="CUSTOMER"/>
    <n v="15"/>
    <s v="Y"/>
    <s v="Tech rep lvl + Dia a Dia + VGF2"/>
    <s v="FULL PAYMENT"/>
    <m/>
    <n v="40296.568399999996"/>
    <n v="19441.365399999999"/>
    <n v="64.8"/>
    <m/>
    <s v="DEODORANT ROLL ON"/>
    <s v="DEODORANT"/>
    <s v="DEODORANT"/>
    <s v="FEMALE"/>
    <s v="ON DUTY"/>
    <s v="ON DUTY 48HR 2Q14"/>
    <n v="2"/>
    <n v="200"/>
    <n v="100"/>
    <s v="N"/>
    <s v="N"/>
    <n v="50313"/>
    <m/>
    <s v="N"/>
    <m/>
    <m/>
    <m/>
    <m/>
    <m/>
    <m/>
    <m/>
    <m/>
    <s v="N"/>
    <n v="31603374"/>
    <s v="Final Folheto"/>
    <m/>
    <x v="0"/>
    <m/>
    <n v="138"/>
    <s v="DEOS - 3 - FFO - EVENTO VERAO"/>
    <s v="N"/>
    <m/>
    <m/>
    <s v="N"/>
    <n v="20230306"/>
    <m/>
    <n v="135297716"/>
    <s v="MIXED"/>
    <s v="Tech rep lvl"/>
    <s v="CosmÃ©ticos"/>
    <n v="3"/>
    <m/>
    <n v="0"/>
    <n v="0"/>
    <n v="100"/>
    <n v="135298756"/>
    <n v="999"/>
    <n v="2"/>
    <x v="0"/>
    <x v="0"/>
    <n v="0.48010000000000003"/>
    <n v="0.54869999999999997"/>
    <n v="0.48010000000000003"/>
    <n v="0.44579999999999997"/>
    <n v="0.42530000000000001"/>
    <n v="19.47"/>
    <n v="19.47"/>
    <n v="19.47"/>
    <n v="19.47"/>
    <n v="19.47"/>
    <s v="Brasil + Dia a Dia + VGF2"/>
    <s v="Bronze + Dia a Dia + VGF2"/>
    <s v="Prata + Dia a Dia + VGF2"/>
    <s v="Ouro + Dia a Dia + VGF2"/>
    <s v="Estrela + Dia a Dia + VGF2"/>
    <n v="30"/>
    <n v="20"/>
    <n v="30"/>
    <n v="35"/>
    <n v="38"/>
    <n v="45.79"/>
    <n v="45.79"/>
    <n v="45.79"/>
    <n v="45.79"/>
    <n v="45.79"/>
    <n v="0"/>
    <n v="0"/>
    <n v="0"/>
    <n v="0"/>
    <n v="0"/>
    <n v="4.5430000000000001"/>
    <n v="5.1920000000000002"/>
    <n v="4.5430000000000001"/>
    <n v="4.2184999999999997"/>
    <n v="4.0237999999999996"/>
    <n v="0"/>
    <n v="0"/>
    <n v="0"/>
    <n v="0"/>
    <n v="0"/>
    <n v="0"/>
    <n v="100"/>
    <n v="100"/>
    <n v="100"/>
    <n v="100"/>
  </r>
  <r>
    <n v="591955"/>
    <x v="1355"/>
    <n v="20190302"/>
    <m/>
    <s v="TOILETRIES"/>
    <x v="563"/>
    <s v="OD MAX PROTECTION MEN ROD CYLINDRICAL LATAM REDESIGN AND ROLL OUT"/>
    <n v="1198160"/>
    <x v="1354"/>
    <n v="1"/>
    <s v="IN-LINE (EXCL NR)"/>
    <s v="REGULAR PRICE"/>
    <n v="0.48010000000000003"/>
    <m/>
    <n v="1.5649999999999999"/>
    <m/>
    <m/>
    <n v="7.99"/>
    <n v="7.99"/>
    <n v="1734"/>
    <n v="1734"/>
    <n v="138"/>
    <s v="WORK IN PROGRESS"/>
    <n v="135297716"/>
    <s v="NO INCENTIVE"/>
    <s v="N"/>
    <s v="N"/>
    <s v="N"/>
    <s v="N"/>
    <x v="3"/>
    <n v="135297742"/>
    <n v="28"/>
    <n v="11"/>
    <n v="20230306"/>
    <s v="CUSTOMER"/>
    <n v="15"/>
    <s v="Y"/>
    <s v="Tech rep lvl + Dia a Dia + VGF2"/>
    <s v="FULL PAYMENT"/>
    <m/>
    <n v="6463.3044"/>
    <n v="3749.5944"/>
    <n v="71.44"/>
    <m/>
    <s v="DEODORANT ROLL ON"/>
    <s v="DEODORANT"/>
    <s v="DEODORANT"/>
    <s v="MALE"/>
    <s v="ON DUTY"/>
    <s v="ON DUTY 48HR 2Q14"/>
    <n v="2"/>
    <n v="200"/>
    <n v="100"/>
    <s v="N"/>
    <s v="N"/>
    <n v="50314"/>
    <m/>
    <s v="N"/>
    <m/>
    <m/>
    <m/>
    <m/>
    <m/>
    <m/>
    <m/>
    <m/>
    <s v="N"/>
    <n v="31603374"/>
    <s v="Final Folheto"/>
    <m/>
    <x v="0"/>
    <m/>
    <n v="138"/>
    <s v="DEOS - 3 - FFO - EVENTO VERAO"/>
    <s v="N"/>
    <m/>
    <m/>
    <s v="N"/>
    <n v="20230306"/>
    <m/>
    <n v="135297716"/>
    <s v="MIXED"/>
    <s v="Tech rep lvl"/>
    <s v="CosmÃ©ticos"/>
    <n v="1"/>
    <m/>
    <n v="0"/>
    <n v="0"/>
    <n v="100"/>
    <n v="135297741"/>
    <n v="999"/>
    <n v="2"/>
    <x v="0"/>
    <x v="0"/>
    <n v="0.48010000000000003"/>
    <n v="0.54869999999999997"/>
    <n v="0.48010000000000003"/>
    <n v="0.44579999999999997"/>
    <n v="0.42530000000000001"/>
    <n v="7.99"/>
    <n v="7.99"/>
    <n v="7.99"/>
    <n v="7.99"/>
    <n v="7.99"/>
    <s v="Brasil + Dia a Dia + VGF2"/>
    <s v="Bronze + Dia a Dia + VGF2"/>
    <s v="Prata + Dia a Dia + VGF2"/>
    <s v="Ouro + Dia a Dia + VGF2"/>
    <s v="Estrela + Dia a Dia + VGF2"/>
    <n v="30"/>
    <n v="20"/>
    <n v="30"/>
    <n v="35"/>
    <n v="38"/>
    <n v="45.79"/>
    <n v="45.79"/>
    <n v="45.79"/>
    <n v="45.79"/>
    <n v="45.79"/>
    <n v="0"/>
    <n v="0"/>
    <n v="0"/>
    <n v="0"/>
    <n v="0"/>
    <n v="5.593"/>
    <n v="6.3920000000000003"/>
    <n v="5.593"/>
    <n v="5.1935000000000002"/>
    <n v="4.9538000000000002"/>
    <n v="0"/>
    <n v="0"/>
    <n v="0"/>
    <n v="0"/>
    <n v="0"/>
    <n v="0"/>
    <n v="100"/>
    <n v="100"/>
    <n v="100"/>
    <n v="100"/>
  </r>
  <r>
    <n v="591955"/>
    <x v="1355"/>
    <n v="20190302"/>
    <m/>
    <s v="TOILETRIES"/>
    <x v="563"/>
    <s v="OD MAX PROTECTION MEN ROD CYLINDRICAL LATAM REDESIGN AND ROLL OUT"/>
    <n v="1198160"/>
    <x v="1354"/>
    <n v="2"/>
    <s v="IN-LINE (EXCL NR)"/>
    <s v="ANY X FOR.."/>
    <n v="0.48010000000000003"/>
    <m/>
    <n v="1.5649999999999999"/>
    <m/>
    <m/>
    <n v="14.58"/>
    <n v="7.99"/>
    <n v="2632"/>
    <n v="2632"/>
    <n v="138"/>
    <s v="WORK IN PROGRESS"/>
    <n v="135297716"/>
    <s v="NO INCENTIVE"/>
    <s v="N"/>
    <s v="N"/>
    <s v="N"/>
    <s v="N"/>
    <x v="3"/>
    <n v="135298484"/>
    <n v="28"/>
    <n v="11"/>
    <n v="20230306"/>
    <s v="CUSTOMER"/>
    <n v="15"/>
    <s v="Y"/>
    <s v="Tech rep lvl + Dia a Dia + VGF2"/>
    <s v="FULL PAYMENT"/>
    <m/>
    <n v="8950.3376000000007"/>
    <n v="4831.2575999999999"/>
    <n v="68.7"/>
    <m/>
    <s v="DEODORANT ROLL ON"/>
    <s v="DEODORANT"/>
    <s v="DEODORANT"/>
    <s v="MALE"/>
    <s v="ON DUTY"/>
    <s v="ON DUTY 48HR 2Q14"/>
    <n v="2"/>
    <n v="200"/>
    <n v="100"/>
    <s v="N"/>
    <s v="N"/>
    <n v="50314"/>
    <m/>
    <s v="N"/>
    <m/>
    <m/>
    <m/>
    <m/>
    <m/>
    <m/>
    <m/>
    <m/>
    <s v="N"/>
    <n v="31603374"/>
    <s v="Final Folheto"/>
    <m/>
    <x v="0"/>
    <m/>
    <n v="138"/>
    <s v="DEOS - 3 - FFO - EVENTO VERAO"/>
    <s v="N"/>
    <m/>
    <m/>
    <s v="N"/>
    <n v="20230306"/>
    <m/>
    <n v="135297716"/>
    <s v="MIXED"/>
    <s v="Tech rep lvl"/>
    <s v="CosmÃ©ticos"/>
    <n v="2"/>
    <m/>
    <n v="0"/>
    <n v="0"/>
    <n v="100"/>
    <n v="135298483"/>
    <n v="999"/>
    <n v="2"/>
    <x v="0"/>
    <x v="0"/>
    <n v="0.48010000000000003"/>
    <n v="0.54869999999999997"/>
    <n v="0.48010000000000003"/>
    <n v="0.44579999999999997"/>
    <n v="0.42530000000000001"/>
    <n v="14.58"/>
    <n v="14.58"/>
    <n v="14.58"/>
    <n v="14.58"/>
    <n v="14.58"/>
    <s v="Brasil + Dia a Dia + VGF2"/>
    <s v="Bronze + Dia a Dia + VGF2"/>
    <s v="Prata + Dia a Dia + VGF2"/>
    <s v="Ouro + Dia a Dia + VGF2"/>
    <s v="Estrela + Dia a Dia + VGF2"/>
    <n v="30"/>
    <n v="20"/>
    <n v="30"/>
    <n v="35"/>
    <n v="38"/>
    <n v="45.79"/>
    <n v="45.79"/>
    <n v="45.79"/>
    <n v="45.79"/>
    <n v="45.79"/>
    <n v="0"/>
    <n v="0"/>
    <n v="0"/>
    <n v="0"/>
    <n v="0"/>
    <n v="5.1029999999999998"/>
    <n v="5.8319999999999999"/>
    <n v="5.1029999999999998"/>
    <n v="4.7385000000000002"/>
    <n v="4.5198"/>
    <n v="0"/>
    <n v="0"/>
    <n v="0"/>
    <n v="0"/>
    <n v="0"/>
    <n v="0"/>
    <n v="100"/>
    <n v="100"/>
    <n v="100"/>
    <n v="100"/>
  </r>
  <r>
    <n v="591955"/>
    <x v="1355"/>
    <n v="20190302"/>
    <m/>
    <s v="TOILETRIES"/>
    <x v="563"/>
    <s v="OD MAX PROTECTION MEN ROD CYLINDRICAL LATAM REDESIGN AND ROLL OUT"/>
    <n v="1198160"/>
    <x v="1354"/>
    <n v="3"/>
    <s v="IN-LINE (EXCL NR)"/>
    <s v="ANY X FOR.."/>
    <n v="0.48010000000000003"/>
    <m/>
    <n v="1.5649999999999999"/>
    <m/>
    <m/>
    <n v="19.47"/>
    <n v="7.99"/>
    <n v="22247"/>
    <n v="22247"/>
    <n v="138"/>
    <s v="WORK IN PROGRESS"/>
    <n v="135297716"/>
    <s v="NO INCENTIVE"/>
    <s v="N"/>
    <s v="N"/>
    <s v="N"/>
    <s v="N"/>
    <x v="3"/>
    <n v="135298793"/>
    <n v="28"/>
    <n v="11"/>
    <n v="20230306"/>
    <s v="CUSTOMER"/>
    <n v="15"/>
    <s v="Y"/>
    <s v="Tech rep lvl + Dia a Dia + VGF2"/>
    <s v="FULL PAYMENT"/>
    <m/>
    <n v="67359.373200000002"/>
    <n v="32542.818200000002"/>
    <n v="64.84"/>
    <m/>
    <s v="DEODORANT ROLL ON"/>
    <s v="DEODORANT"/>
    <s v="DEODORANT"/>
    <s v="MALE"/>
    <s v="ON DUTY"/>
    <s v="ON DUTY 48HR 2Q14"/>
    <n v="2"/>
    <n v="200"/>
    <n v="100"/>
    <s v="N"/>
    <s v="N"/>
    <n v="50314"/>
    <m/>
    <s v="N"/>
    <m/>
    <m/>
    <m/>
    <m/>
    <m/>
    <m/>
    <m/>
    <m/>
    <s v="N"/>
    <n v="31603374"/>
    <s v="Final Folheto"/>
    <m/>
    <x v="0"/>
    <m/>
    <n v="138"/>
    <s v="DEOS - 3 - FFO - EVENTO VERAO"/>
    <s v="N"/>
    <m/>
    <m/>
    <s v="N"/>
    <n v="20230306"/>
    <m/>
    <n v="135297716"/>
    <s v="MIXED"/>
    <s v="Tech rep lvl"/>
    <s v="CosmÃ©ticos"/>
    <n v="3"/>
    <m/>
    <n v="0"/>
    <n v="0"/>
    <n v="100"/>
    <n v="135298792"/>
    <n v="999"/>
    <n v="2"/>
    <x v="0"/>
    <x v="0"/>
    <n v="0.48010000000000003"/>
    <n v="0.54869999999999997"/>
    <n v="0.48010000000000003"/>
    <n v="0.44579999999999997"/>
    <n v="0.42530000000000001"/>
    <n v="19.47"/>
    <n v="19.47"/>
    <n v="19.47"/>
    <n v="19.47"/>
    <n v="19.47"/>
    <s v="Brasil + Dia a Dia + VGF2"/>
    <s v="Bronze + Dia a Dia + VGF2"/>
    <s v="Prata + Dia a Dia + VGF2"/>
    <s v="Ouro + Dia a Dia + VGF2"/>
    <s v="Estrela + Dia a Dia + VGF2"/>
    <n v="30"/>
    <n v="20"/>
    <n v="30"/>
    <n v="35"/>
    <n v="38"/>
    <n v="45.79"/>
    <n v="45.79"/>
    <n v="45.79"/>
    <n v="45.79"/>
    <n v="45.79"/>
    <n v="0"/>
    <n v="0"/>
    <n v="0"/>
    <n v="0"/>
    <n v="0"/>
    <n v="4.5430000000000001"/>
    <n v="5.1920000000000002"/>
    <n v="4.5430000000000001"/>
    <n v="4.2184999999999997"/>
    <n v="4.0237999999999996"/>
    <n v="0"/>
    <n v="0"/>
    <n v="0"/>
    <n v="0"/>
    <n v="0"/>
    <n v="0"/>
    <n v="100"/>
    <n v="100"/>
    <n v="100"/>
    <n v="100"/>
  </r>
  <r>
    <n v="591959"/>
    <x v="1356"/>
    <n v="20190302"/>
    <m/>
    <s v="TOILETRIES"/>
    <x v="563"/>
    <s v="OD SEM PERFUME ROD CYLINDRICAL LATAM REDESIGN AND ROLL OUT"/>
    <n v="1198162"/>
    <x v="1355"/>
    <n v="1"/>
    <s v="IN-LINE (EXCL NR)"/>
    <s v="REGULAR PRICE"/>
    <n v="0.48010000000000003"/>
    <m/>
    <n v="1.05"/>
    <m/>
    <m/>
    <n v="7.99"/>
    <n v="7.99"/>
    <n v="1495"/>
    <n v="1495"/>
    <n v="138"/>
    <s v="WORK IN PROGRESS"/>
    <n v="135297716"/>
    <s v="NO INCENTIVE"/>
    <s v="N"/>
    <s v="N"/>
    <s v="N"/>
    <s v="N"/>
    <x v="3"/>
    <n v="135297730"/>
    <n v="28"/>
    <n v="11"/>
    <n v="20230306"/>
    <s v="CUSTOMER"/>
    <n v="15"/>
    <s v="Y"/>
    <s v="Tech rep lvl + Dia a Dia + VGF2"/>
    <s v="FULL PAYMENT"/>
    <m/>
    <n v="5572.23"/>
    <n v="4002.48"/>
    <n v="80.84"/>
    <m/>
    <s v="DEODORANT ROLL ON"/>
    <s v="DEODORANT"/>
    <s v="DEODORANT"/>
    <s v="MALE"/>
    <s v="ON DUTY"/>
    <s v="ON DUTY 48HR 2Q14"/>
    <n v="2"/>
    <n v="200"/>
    <n v="100"/>
    <s v="N"/>
    <s v="N"/>
    <n v="50315"/>
    <m/>
    <s v="N"/>
    <m/>
    <m/>
    <m/>
    <m/>
    <m/>
    <m/>
    <m/>
    <m/>
    <s v="N"/>
    <n v="31603374"/>
    <s v="Final Folheto"/>
    <m/>
    <x v="0"/>
    <m/>
    <n v="138"/>
    <s v="DEOS - 3 - FFO - EVENTO VERAO"/>
    <s v="N"/>
    <m/>
    <m/>
    <s v="N"/>
    <n v="20230306"/>
    <m/>
    <n v="135297716"/>
    <s v="MIXED"/>
    <s v="Tech rep lvl"/>
    <s v="CosmÃ©ticos"/>
    <n v="1"/>
    <m/>
    <n v="0"/>
    <n v="0"/>
    <n v="100"/>
    <n v="135297729"/>
    <n v="999"/>
    <n v="2"/>
    <x v="0"/>
    <x v="0"/>
    <n v="0.48010000000000003"/>
    <n v="0.54869999999999997"/>
    <n v="0.48010000000000003"/>
    <n v="0.44579999999999997"/>
    <n v="0.42530000000000001"/>
    <n v="7.99"/>
    <n v="7.99"/>
    <n v="7.99"/>
    <n v="7.99"/>
    <n v="7.99"/>
    <s v="Brasil + Dia a Dia + VGF2"/>
    <s v="Bronze + Dia a Dia + VGF2"/>
    <s v="Prata + Dia a Dia + VGF2"/>
    <s v="Ouro + Dia a Dia + VGF2"/>
    <s v="Estrela + Dia a Dia + VGF2"/>
    <n v="30"/>
    <n v="20"/>
    <n v="30"/>
    <n v="35"/>
    <n v="38"/>
    <n v="45.79"/>
    <n v="45.79"/>
    <n v="45.79"/>
    <n v="45.79"/>
    <n v="45.79"/>
    <n v="0"/>
    <n v="0"/>
    <n v="0"/>
    <n v="0"/>
    <n v="0"/>
    <n v="5.593"/>
    <n v="6.3920000000000003"/>
    <n v="5.593"/>
    <n v="5.1935000000000002"/>
    <n v="4.9538000000000002"/>
    <n v="0"/>
    <n v="0"/>
    <n v="0"/>
    <n v="0"/>
    <n v="0"/>
    <n v="0"/>
    <n v="100"/>
    <n v="100"/>
    <n v="100"/>
    <n v="100"/>
  </r>
  <r>
    <n v="591959"/>
    <x v="1356"/>
    <n v="20190302"/>
    <m/>
    <s v="TOILETRIES"/>
    <x v="563"/>
    <s v="OD SEM PERFUME ROD CYLINDRICAL LATAM REDESIGN AND ROLL OUT"/>
    <n v="1198162"/>
    <x v="1355"/>
    <n v="2"/>
    <s v="IN-LINE (EXCL NR)"/>
    <s v="ANY X FOR.."/>
    <n v="0.48010000000000003"/>
    <m/>
    <n v="1.05"/>
    <m/>
    <m/>
    <n v="14.58"/>
    <n v="7.99"/>
    <n v="2271"/>
    <n v="2271"/>
    <n v="138"/>
    <s v="WORK IN PROGRESS"/>
    <n v="135297716"/>
    <s v="NO INCENTIVE"/>
    <s v="N"/>
    <s v="N"/>
    <s v="N"/>
    <s v="N"/>
    <x v="3"/>
    <n v="135298496"/>
    <n v="28"/>
    <n v="11"/>
    <n v="20230306"/>
    <s v="CUSTOMER"/>
    <n v="15"/>
    <s v="Y"/>
    <s v="Tech rep lvl + Dia a Dia + VGF2"/>
    <s v="FULL PAYMENT"/>
    <m/>
    <n v="7722.7257"/>
    <n v="5338.1756999999998"/>
    <n v="79"/>
    <m/>
    <s v="DEODORANT ROLL ON"/>
    <s v="DEODORANT"/>
    <s v="DEODORANT"/>
    <s v="MALE"/>
    <s v="ON DUTY"/>
    <s v="ON DUTY 48HR 2Q14"/>
    <n v="2"/>
    <n v="200"/>
    <n v="100"/>
    <s v="N"/>
    <s v="N"/>
    <n v="50315"/>
    <m/>
    <s v="N"/>
    <m/>
    <m/>
    <m/>
    <m/>
    <m/>
    <m/>
    <m/>
    <m/>
    <s v="N"/>
    <n v="31603374"/>
    <s v="Final Folheto"/>
    <m/>
    <x v="0"/>
    <m/>
    <n v="138"/>
    <s v="DEOS - 3 - FFO - EVENTO VERAO"/>
    <s v="N"/>
    <m/>
    <m/>
    <s v="N"/>
    <n v="20230306"/>
    <m/>
    <n v="135297716"/>
    <s v="MIXED"/>
    <s v="Tech rep lvl"/>
    <s v="CosmÃ©ticos"/>
    <n v="2"/>
    <m/>
    <n v="0"/>
    <n v="0"/>
    <n v="100"/>
    <n v="135298495"/>
    <n v="999"/>
    <n v="2"/>
    <x v="0"/>
    <x v="0"/>
    <n v="0.48010000000000003"/>
    <n v="0.54869999999999997"/>
    <n v="0.48010000000000003"/>
    <n v="0.44579999999999997"/>
    <n v="0.42530000000000001"/>
    <n v="14.58"/>
    <n v="14.58"/>
    <n v="14.58"/>
    <n v="14.58"/>
    <n v="14.58"/>
    <s v="Brasil + Dia a Dia + VGF2"/>
    <s v="Bronze + Dia a Dia + VGF2"/>
    <s v="Prata + Dia a Dia + VGF2"/>
    <s v="Ouro + Dia a Dia + VGF2"/>
    <s v="Estrela + Dia a Dia + VGF2"/>
    <n v="30"/>
    <n v="20"/>
    <n v="30"/>
    <n v="35"/>
    <n v="38"/>
    <n v="45.79"/>
    <n v="45.79"/>
    <n v="45.79"/>
    <n v="45.79"/>
    <n v="45.79"/>
    <n v="0"/>
    <n v="0"/>
    <n v="0"/>
    <n v="0"/>
    <n v="0"/>
    <n v="5.1029999999999998"/>
    <n v="5.8319999999999999"/>
    <n v="5.1029999999999998"/>
    <n v="4.7385000000000002"/>
    <n v="4.5198"/>
    <n v="0"/>
    <n v="0"/>
    <n v="0"/>
    <n v="0"/>
    <n v="0"/>
    <n v="0"/>
    <n v="100"/>
    <n v="100"/>
    <n v="100"/>
    <n v="100"/>
  </r>
  <r>
    <n v="591959"/>
    <x v="1356"/>
    <n v="20190302"/>
    <m/>
    <s v="TOILETRIES"/>
    <x v="563"/>
    <s v="OD SEM PERFUME ROD CYLINDRICAL LATAM REDESIGN AND ROLL OUT"/>
    <n v="1198162"/>
    <x v="1355"/>
    <n v="3"/>
    <s v="IN-LINE (EXCL NR)"/>
    <s v="ANY X FOR.."/>
    <n v="0.48010000000000003"/>
    <m/>
    <n v="1.05"/>
    <m/>
    <m/>
    <n v="19.47"/>
    <n v="7.99"/>
    <n v="19189"/>
    <n v="19189"/>
    <n v="138"/>
    <s v="WORK IN PROGRESS"/>
    <n v="135297716"/>
    <s v="NO INCENTIVE"/>
    <s v="N"/>
    <s v="N"/>
    <s v="N"/>
    <s v="N"/>
    <x v="3"/>
    <n v="135298781"/>
    <n v="28"/>
    <n v="11"/>
    <n v="20230306"/>
    <s v="CUSTOMER"/>
    <n v="15"/>
    <s v="Y"/>
    <s v="Tech rep lvl + Dia a Dia + VGF2"/>
    <s v="FULL PAYMENT"/>
    <m/>
    <n v="58099.95"/>
    <n v="37951.5"/>
    <n v="76.41"/>
    <m/>
    <s v="DEODORANT ROLL ON"/>
    <s v="DEODORANT"/>
    <s v="DEODORANT"/>
    <s v="MALE"/>
    <s v="ON DUTY"/>
    <s v="ON DUTY 48HR 2Q14"/>
    <n v="2"/>
    <n v="200"/>
    <n v="100"/>
    <s v="N"/>
    <s v="N"/>
    <n v="50315"/>
    <m/>
    <s v="N"/>
    <m/>
    <m/>
    <m/>
    <m/>
    <m/>
    <m/>
    <m/>
    <m/>
    <s v="N"/>
    <n v="31603374"/>
    <s v="Final Folheto"/>
    <m/>
    <x v="0"/>
    <m/>
    <n v="138"/>
    <s v="DEOS - 3 - FFO - EVENTO VERAO"/>
    <s v="N"/>
    <m/>
    <m/>
    <s v="N"/>
    <n v="20230306"/>
    <m/>
    <n v="135297716"/>
    <s v="MIXED"/>
    <s v="Tech rep lvl"/>
    <s v="CosmÃ©ticos"/>
    <n v="3"/>
    <m/>
    <n v="0"/>
    <n v="0"/>
    <n v="100"/>
    <n v="135298780"/>
    <n v="999"/>
    <n v="2"/>
    <x v="0"/>
    <x v="0"/>
    <n v="0.48010000000000003"/>
    <n v="0.54869999999999997"/>
    <n v="0.48010000000000003"/>
    <n v="0.44579999999999997"/>
    <n v="0.42530000000000001"/>
    <n v="19.47"/>
    <n v="19.47"/>
    <n v="19.47"/>
    <n v="19.47"/>
    <n v="19.47"/>
    <s v="Brasil + Dia a Dia + VGF2"/>
    <s v="Bronze + Dia a Dia + VGF2"/>
    <s v="Prata + Dia a Dia + VGF2"/>
    <s v="Ouro + Dia a Dia + VGF2"/>
    <s v="Estrela + Dia a Dia + VGF2"/>
    <n v="30"/>
    <n v="20"/>
    <n v="30"/>
    <n v="35"/>
    <n v="38"/>
    <n v="45.79"/>
    <n v="45.79"/>
    <n v="45.79"/>
    <n v="45.79"/>
    <n v="45.79"/>
    <n v="0"/>
    <n v="0"/>
    <n v="0"/>
    <n v="0"/>
    <n v="0"/>
    <n v="4.5430000000000001"/>
    <n v="5.1920000000000002"/>
    <n v="4.5430000000000001"/>
    <n v="4.2184999999999997"/>
    <n v="4.0237999999999996"/>
    <n v="0"/>
    <n v="0"/>
    <n v="0"/>
    <n v="0"/>
    <n v="0"/>
    <n v="0"/>
    <n v="100"/>
    <n v="100"/>
    <n v="100"/>
    <n v="100"/>
  </r>
  <r>
    <n v="607680"/>
    <x v="1357"/>
    <n v="20190310"/>
    <m/>
    <s v="TOILETRIES"/>
    <x v="563"/>
    <s v="OD CARE ROD HAIR MINIMIZING CYLINDRICAL 3Q17 LATAM"/>
    <n v="1195849"/>
    <x v="1356"/>
    <n v="1"/>
    <s v="IN-LINE (EXCL NR)"/>
    <s v="REGULAR PRICE"/>
    <n v="0.48010000000000003"/>
    <m/>
    <n v="1.4339999999999999"/>
    <m/>
    <m/>
    <n v="7.99"/>
    <n v="7.99"/>
    <n v="870"/>
    <n v="870"/>
    <n v="138"/>
    <s v="WORK IN PROGRESS"/>
    <n v="135297716"/>
    <s v="NO INCENTIVE"/>
    <s v="N"/>
    <s v="N"/>
    <s v="N"/>
    <s v="N"/>
    <x v="3"/>
    <n v="135297766"/>
    <n v="28"/>
    <n v="11"/>
    <n v="20230306"/>
    <s v="CUSTOMER"/>
    <n v="15"/>
    <s v="Y"/>
    <s v="Tech rep lvl + Dia a Dia + VGF2"/>
    <s v="FULL PAYMENT"/>
    <m/>
    <n v="3242.2293"/>
    <n v="1994.6493"/>
    <n v="73.83"/>
    <m/>
    <s v="DEODORANT ROLL ON"/>
    <s v="DEODORANT"/>
    <s v="DEODORANT"/>
    <s v="UNISEX"/>
    <s v="ON DUTY"/>
    <s v="ON DUTY 48HR 2Q14"/>
    <n v="2"/>
    <n v="200"/>
    <n v="100"/>
    <s v="N"/>
    <s v="N"/>
    <n v="51001"/>
    <m/>
    <s v="N"/>
    <m/>
    <m/>
    <m/>
    <m/>
    <m/>
    <m/>
    <m/>
    <m/>
    <s v="N"/>
    <n v="31603374"/>
    <s v="Final Folheto"/>
    <m/>
    <x v="0"/>
    <m/>
    <n v="138"/>
    <s v="DEOS - 3 - FFO - EVENTO VERAO"/>
    <s v="N"/>
    <m/>
    <m/>
    <s v="N"/>
    <n v="20230306"/>
    <m/>
    <n v="135297716"/>
    <s v="MIXED"/>
    <s v="Tech rep lvl"/>
    <s v="CosmÃ©ticos"/>
    <n v="1"/>
    <m/>
    <n v="0"/>
    <n v="0"/>
    <n v="100"/>
    <n v="135297765"/>
    <n v="999"/>
    <n v="2"/>
    <x v="0"/>
    <x v="0"/>
    <n v="0.48010000000000003"/>
    <n v="0.54869999999999997"/>
    <n v="0.48010000000000003"/>
    <n v="0.44579999999999997"/>
    <n v="0.42530000000000001"/>
    <n v="7.99"/>
    <n v="7.99"/>
    <n v="7.99"/>
    <n v="7.99"/>
    <n v="7.99"/>
    <s v="Brasil + Dia a Dia + VGF2"/>
    <s v="Bronze + Dia a Dia + VGF2"/>
    <s v="Prata + Dia a Dia + VGF2"/>
    <s v="Ouro + Dia a Dia + VGF2"/>
    <s v="Estrela + Dia a Dia + VGF2"/>
    <n v="30"/>
    <n v="20"/>
    <n v="30"/>
    <n v="35"/>
    <n v="38"/>
    <n v="45.79"/>
    <n v="45.79"/>
    <n v="45.79"/>
    <n v="45.79"/>
    <n v="45.79"/>
    <n v="0"/>
    <n v="0"/>
    <n v="0"/>
    <n v="0"/>
    <n v="0"/>
    <n v="5.593"/>
    <n v="6.3920000000000003"/>
    <n v="5.593"/>
    <n v="5.1935000000000002"/>
    <n v="4.9538000000000002"/>
    <n v="0"/>
    <n v="0"/>
    <n v="0"/>
    <n v="0"/>
    <n v="0"/>
    <n v="0"/>
    <n v="100"/>
    <n v="100"/>
    <n v="100"/>
    <n v="100"/>
  </r>
  <r>
    <n v="607680"/>
    <x v="1357"/>
    <n v="20190310"/>
    <m/>
    <s v="TOILETRIES"/>
    <x v="563"/>
    <s v="OD CARE ROD HAIR MINIMIZING CYLINDRICAL 3Q17 LATAM"/>
    <n v="1195849"/>
    <x v="1356"/>
    <n v="2"/>
    <s v="IN-LINE (EXCL NR)"/>
    <s v="ANY X FOR.."/>
    <n v="0.48010000000000003"/>
    <m/>
    <n v="1.4339999999999999"/>
    <m/>
    <m/>
    <n v="14.58"/>
    <n v="7.99"/>
    <n v="1321"/>
    <n v="1321"/>
    <n v="138"/>
    <s v="WORK IN PROGRESS"/>
    <n v="135297716"/>
    <s v="NO INCENTIVE"/>
    <s v="N"/>
    <s v="N"/>
    <s v="N"/>
    <s v="N"/>
    <x v="3"/>
    <n v="135298174"/>
    <n v="28"/>
    <n v="11"/>
    <n v="20230306"/>
    <s v="CUSTOMER"/>
    <n v="15"/>
    <s v="Y"/>
    <s v="Tech rep lvl + Dia a Dia + VGF2"/>
    <s v="FULL PAYMENT"/>
    <m/>
    <n v="4492.1941999999999"/>
    <n v="2597.8802000000001"/>
    <n v="71.319999999999993"/>
    <m/>
    <s v="DEODORANT ROLL ON"/>
    <s v="DEODORANT"/>
    <s v="DEODORANT"/>
    <s v="UNISEX"/>
    <s v="ON DUTY"/>
    <s v="ON DUTY 48HR 2Q14"/>
    <n v="2"/>
    <n v="200"/>
    <n v="100"/>
    <s v="N"/>
    <s v="N"/>
    <n v="51001"/>
    <m/>
    <s v="N"/>
    <m/>
    <m/>
    <m/>
    <m/>
    <m/>
    <m/>
    <m/>
    <m/>
    <s v="N"/>
    <n v="31603374"/>
    <s v="Final Folheto"/>
    <m/>
    <x v="0"/>
    <m/>
    <n v="138"/>
    <s v="DEOS - 3 - FFO - EVENTO VERAO"/>
    <s v="N"/>
    <m/>
    <m/>
    <s v="N"/>
    <n v="20230306"/>
    <m/>
    <n v="135297716"/>
    <s v="MIXED"/>
    <s v="Tech rep lvl"/>
    <s v="CosmÃ©ticos"/>
    <n v="2"/>
    <m/>
    <n v="0"/>
    <n v="0"/>
    <n v="100"/>
    <n v="135298173"/>
    <n v="999"/>
    <n v="2"/>
    <x v="0"/>
    <x v="0"/>
    <n v="0.48010000000000003"/>
    <n v="0.54869999999999997"/>
    <n v="0.48010000000000003"/>
    <n v="0.44579999999999997"/>
    <n v="0.42530000000000001"/>
    <n v="14.58"/>
    <n v="14.58"/>
    <n v="14.58"/>
    <n v="14.58"/>
    <n v="14.58"/>
    <s v="Brasil + Dia a Dia + VGF2"/>
    <s v="Bronze + Dia a Dia + VGF2"/>
    <s v="Prata + Dia a Dia + VGF2"/>
    <s v="Ouro + Dia a Dia + VGF2"/>
    <s v="Estrela + Dia a Dia + VGF2"/>
    <n v="30"/>
    <n v="20"/>
    <n v="30"/>
    <n v="35"/>
    <n v="38"/>
    <n v="45.79"/>
    <n v="45.79"/>
    <n v="45.79"/>
    <n v="45.79"/>
    <n v="45.79"/>
    <n v="0"/>
    <n v="0"/>
    <n v="0"/>
    <n v="0"/>
    <n v="0"/>
    <n v="5.1029999999999998"/>
    <n v="5.8319999999999999"/>
    <n v="5.1029999999999998"/>
    <n v="4.7385000000000002"/>
    <n v="4.5198"/>
    <n v="0"/>
    <n v="0"/>
    <n v="0"/>
    <n v="0"/>
    <n v="0"/>
    <n v="0"/>
    <n v="100"/>
    <n v="100"/>
    <n v="100"/>
    <n v="100"/>
  </r>
  <r>
    <n v="607680"/>
    <x v="1357"/>
    <n v="20190310"/>
    <m/>
    <s v="TOILETRIES"/>
    <x v="563"/>
    <s v="OD CARE ROD HAIR MINIMIZING CYLINDRICAL 3Q17 LATAM"/>
    <n v="1195849"/>
    <x v="1356"/>
    <n v="3"/>
    <s v="IN-LINE (EXCL NR)"/>
    <s v="ANY X FOR.."/>
    <n v="0.48010000000000003"/>
    <m/>
    <n v="1.4339999999999999"/>
    <m/>
    <m/>
    <n v="19.47"/>
    <n v="7.99"/>
    <n v="11168"/>
    <n v="11168"/>
    <n v="138"/>
    <s v="WORK IN PROGRESS"/>
    <n v="135297716"/>
    <s v="NO INCENTIVE"/>
    <s v="N"/>
    <s v="N"/>
    <s v="N"/>
    <s v="N"/>
    <x v="3"/>
    <n v="135298721"/>
    <n v="28"/>
    <n v="11"/>
    <n v="20230306"/>
    <s v="CUSTOMER"/>
    <n v="15"/>
    <s v="Y"/>
    <s v="Tech rep lvl + Dia a Dia + VGF2"/>
    <s v="FULL PAYMENT"/>
    <m/>
    <n v="33814.295400000003"/>
    <n v="17799.383399999999"/>
    <n v="67.790000000000006"/>
    <m/>
    <s v="DEODORANT ROLL ON"/>
    <s v="DEODORANT"/>
    <s v="DEODORANT"/>
    <s v="UNISEX"/>
    <s v="ON DUTY"/>
    <s v="ON DUTY 48HR 2Q14"/>
    <n v="2"/>
    <n v="200"/>
    <n v="100"/>
    <s v="N"/>
    <s v="N"/>
    <n v="51001"/>
    <m/>
    <s v="N"/>
    <m/>
    <m/>
    <m/>
    <m/>
    <m/>
    <m/>
    <m/>
    <m/>
    <s v="N"/>
    <n v="31603374"/>
    <s v="Final Folheto"/>
    <m/>
    <x v="0"/>
    <m/>
    <n v="138"/>
    <s v="DEOS - 3 - FFO - EVENTO VERAO"/>
    <s v="N"/>
    <m/>
    <m/>
    <s v="N"/>
    <n v="20230306"/>
    <m/>
    <n v="135297716"/>
    <s v="MIXED"/>
    <s v="Tech rep lvl"/>
    <s v="CosmÃ©ticos"/>
    <n v="3"/>
    <m/>
    <n v="0"/>
    <n v="0"/>
    <n v="100"/>
    <n v="135298720"/>
    <n v="999"/>
    <n v="2"/>
    <x v="0"/>
    <x v="0"/>
    <n v="0.48010000000000003"/>
    <n v="0.54869999999999997"/>
    <n v="0.48010000000000003"/>
    <n v="0.44579999999999997"/>
    <n v="0.42530000000000001"/>
    <n v="19.47"/>
    <n v="19.47"/>
    <n v="19.47"/>
    <n v="19.47"/>
    <n v="19.47"/>
    <s v="Brasil + Dia a Dia + VGF2"/>
    <s v="Bronze + Dia a Dia + VGF2"/>
    <s v="Prata + Dia a Dia + VGF2"/>
    <s v="Ouro + Dia a Dia + VGF2"/>
    <s v="Estrela + Dia a Dia + VGF2"/>
    <n v="30"/>
    <n v="20"/>
    <n v="30"/>
    <n v="35"/>
    <n v="38"/>
    <n v="45.79"/>
    <n v="45.79"/>
    <n v="45.79"/>
    <n v="45.79"/>
    <n v="45.79"/>
    <n v="0"/>
    <n v="0"/>
    <n v="0"/>
    <n v="0"/>
    <n v="0"/>
    <n v="4.5430000000000001"/>
    <n v="5.1920000000000002"/>
    <n v="4.5430000000000001"/>
    <n v="4.2184999999999997"/>
    <n v="4.0237999999999996"/>
    <n v="0"/>
    <n v="0"/>
    <n v="0"/>
    <n v="0"/>
    <n v="0"/>
    <n v="0"/>
    <n v="100"/>
    <n v="100"/>
    <n v="100"/>
    <n v="100"/>
  </r>
  <r>
    <n v="621010"/>
    <x v="1358"/>
    <n v="20190315"/>
    <m/>
    <s v="TOILETRIES"/>
    <x v="563"/>
    <s v="OD ACTIVE WOMEN ROD CYLINDRICAL LATAM REDESIGN AND ROLL OUT"/>
    <n v="1198143"/>
    <x v="1357"/>
    <n v="1"/>
    <s v="IN-LINE (EXCL NR)"/>
    <s v="REGULAR PRICE"/>
    <n v="0.48010000000000003"/>
    <m/>
    <n v="1.0589999999999999"/>
    <m/>
    <m/>
    <n v="7.99"/>
    <n v="7.99"/>
    <n v="1821"/>
    <n v="1821"/>
    <n v="138"/>
    <s v="WORK IN PROGRESS"/>
    <n v="135297716"/>
    <s v="NO INCENTIVE"/>
    <s v="N"/>
    <s v="N"/>
    <s v="N"/>
    <s v="N"/>
    <x v="3"/>
    <n v="135297814"/>
    <n v="28"/>
    <n v="11"/>
    <n v="20230306"/>
    <s v="CUSTOMER"/>
    <n v="15"/>
    <s v="Y"/>
    <s v="Tech rep lvl + Dia a Dia + VGF2"/>
    <s v="FULL PAYMENT"/>
    <m/>
    <n v="6787.3468000000003"/>
    <n v="4858.9078"/>
    <n v="80.680000000000007"/>
    <m/>
    <s v="DEODORANT ROLL ON"/>
    <s v="DEODORANT"/>
    <s v="DEODORANT"/>
    <s v="FEMALE"/>
    <s v="ON DUTY"/>
    <s v="ON DUTY 48HR 2Q14"/>
    <n v="2"/>
    <n v="200"/>
    <n v="100"/>
    <s v="N"/>
    <s v="N"/>
    <n v="51192"/>
    <m/>
    <s v="N"/>
    <m/>
    <m/>
    <m/>
    <m/>
    <m/>
    <m/>
    <m/>
    <m/>
    <s v="N"/>
    <n v="31603374"/>
    <s v="Final Folheto"/>
    <m/>
    <x v="0"/>
    <m/>
    <n v="138"/>
    <s v="DEOS - 3 - FFO - EVENTO VERAO"/>
    <s v="N"/>
    <m/>
    <m/>
    <s v="N"/>
    <n v="20230306"/>
    <m/>
    <n v="135297716"/>
    <s v="MIXED"/>
    <s v="Tech rep lvl"/>
    <s v="CosmÃ©ticos"/>
    <n v="1"/>
    <m/>
    <n v="0"/>
    <n v="0"/>
    <n v="100"/>
    <n v="135297813"/>
    <n v="999"/>
    <n v="2"/>
    <x v="0"/>
    <x v="0"/>
    <n v="0.48010000000000003"/>
    <n v="0.54869999999999997"/>
    <n v="0.48010000000000003"/>
    <n v="0.44579999999999997"/>
    <n v="0.42530000000000001"/>
    <n v="7.99"/>
    <n v="7.99"/>
    <n v="7.99"/>
    <n v="7.99"/>
    <n v="7.99"/>
    <s v="Brasil + Dia a Dia + VGF2"/>
    <s v="Bronze + Dia a Dia + VGF2"/>
    <s v="Prata + Dia a Dia + VGF2"/>
    <s v="Ouro + Dia a Dia + VGF2"/>
    <s v="Estrela + Dia a Dia + VGF2"/>
    <n v="30"/>
    <n v="20"/>
    <n v="30"/>
    <n v="35"/>
    <n v="38"/>
    <n v="45.79"/>
    <n v="45.79"/>
    <n v="45.79"/>
    <n v="45.79"/>
    <n v="45.79"/>
    <n v="0"/>
    <n v="0"/>
    <n v="0"/>
    <n v="0"/>
    <n v="0"/>
    <n v="5.593"/>
    <n v="6.3920000000000003"/>
    <n v="5.593"/>
    <n v="5.1935000000000002"/>
    <n v="4.9538000000000002"/>
    <n v="0"/>
    <n v="0"/>
    <n v="0"/>
    <n v="0"/>
    <n v="0"/>
    <n v="0"/>
    <n v="100"/>
    <n v="100"/>
    <n v="100"/>
    <n v="100"/>
  </r>
  <r>
    <n v="621010"/>
    <x v="1358"/>
    <n v="20190315"/>
    <m/>
    <s v="TOILETRIES"/>
    <x v="563"/>
    <s v="OD ACTIVE WOMEN ROD CYLINDRICAL LATAM REDESIGN AND ROLL OUT"/>
    <n v="1198143"/>
    <x v="1357"/>
    <n v="2"/>
    <s v="IN-LINE (EXCL NR)"/>
    <s v="ANY X FOR.."/>
    <n v="0.48010000000000003"/>
    <m/>
    <n v="1.0589999999999999"/>
    <m/>
    <m/>
    <n v="14.58"/>
    <n v="7.99"/>
    <n v="2766"/>
    <n v="2766"/>
    <n v="138"/>
    <s v="WORK IN PROGRESS"/>
    <n v="135297716"/>
    <s v="NO INCENTIVE"/>
    <s v="N"/>
    <s v="N"/>
    <s v="N"/>
    <s v="N"/>
    <x v="3"/>
    <n v="135298198"/>
    <n v="28"/>
    <n v="11"/>
    <n v="20230306"/>
    <s v="CUSTOMER"/>
    <n v="15"/>
    <s v="Y"/>
    <s v="Tech rep lvl + Dia a Dia + VGF2"/>
    <s v="FULL PAYMENT"/>
    <m/>
    <n v="9406.1419000000005"/>
    <n v="6476.9479000000001"/>
    <n v="78.819999999999993"/>
    <m/>
    <s v="DEODORANT ROLL ON"/>
    <s v="DEODORANT"/>
    <s v="DEODORANT"/>
    <s v="FEMALE"/>
    <s v="ON DUTY"/>
    <s v="ON DUTY 48HR 2Q14"/>
    <n v="2"/>
    <n v="200"/>
    <n v="100"/>
    <s v="N"/>
    <s v="N"/>
    <n v="51192"/>
    <m/>
    <s v="N"/>
    <m/>
    <m/>
    <m/>
    <m/>
    <m/>
    <m/>
    <m/>
    <m/>
    <s v="N"/>
    <n v="31603374"/>
    <s v="Final Folheto"/>
    <m/>
    <x v="0"/>
    <m/>
    <n v="138"/>
    <s v="DEOS - 3 - FFO - EVENTO VERAO"/>
    <s v="N"/>
    <m/>
    <m/>
    <s v="N"/>
    <n v="20230306"/>
    <m/>
    <n v="135297716"/>
    <s v="MIXED"/>
    <s v="Tech rep lvl"/>
    <s v="CosmÃ©ticos"/>
    <n v="2"/>
    <m/>
    <n v="0"/>
    <n v="0"/>
    <n v="100"/>
    <n v="135298197"/>
    <n v="999"/>
    <n v="2"/>
    <x v="0"/>
    <x v="0"/>
    <n v="0.48010000000000003"/>
    <n v="0.54869999999999997"/>
    <n v="0.48010000000000003"/>
    <n v="0.44579999999999997"/>
    <n v="0.42530000000000001"/>
    <n v="14.58"/>
    <n v="14.58"/>
    <n v="14.58"/>
    <n v="14.58"/>
    <n v="14.58"/>
    <s v="Brasil + Dia a Dia + VGF2"/>
    <s v="Bronze + Dia a Dia + VGF2"/>
    <s v="Prata + Dia a Dia + VGF2"/>
    <s v="Ouro + Dia a Dia + VGF2"/>
    <s v="Estrela + Dia a Dia + VGF2"/>
    <n v="30"/>
    <n v="20"/>
    <n v="30"/>
    <n v="35"/>
    <n v="38"/>
    <n v="45.79"/>
    <n v="45.79"/>
    <n v="45.79"/>
    <n v="45.79"/>
    <n v="45.79"/>
    <n v="0"/>
    <n v="0"/>
    <n v="0"/>
    <n v="0"/>
    <n v="0"/>
    <n v="5.1029999999999998"/>
    <n v="5.8319999999999999"/>
    <n v="5.1029999999999998"/>
    <n v="4.7385000000000002"/>
    <n v="4.5198"/>
    <n v="0"/>
    <n v="0"/>
    <n v="0"/>
    <n v="0"/>
    <n v="0"/>
    <n v="0"/>
    <n v="100"/>
    <n v="100"/>
    <n v="100"/>
    <n v="100"/>
  </r>
  <r>
    <n v="621010"/>
    <x v="1358"/>
    <n v="20190315"/>
    <m/>
    <s v="TOILETRIES"/>
    <x v="563"/>
    <s v="OD ACTIVE WOMEN ROD CYLINDRICAL LATAM REDESIGN AND ROLL OUT"/>
    <n v="1198143"/>
    <x v="1357"/>
    <n v="3"/>
    <s v="IN-LINE (EXCL NR)"/>
    <s v="ANY X FOR.."/>
    <n v="0.48010000000000003"/>
    <m/>
    <n v="1.0589999999999999"/>
    <m/>
    <m/>
    <n v="19.47"/>
    <n v="7.99"/>
    <n v="23369"/>
    <n v="23369"/>
    <n v="138"/>
    <s v="WORK IN PROGRESS"/>
    <n v="135297716"/>
    <s v="NO INCENTIVE"/>
    <s v="N"/>
    <s v="N"/>
    <s v="N"/>
    <s v="N"/>
    <x v="3"/>
    <n v="135298745"/>
    <n v="28"/>
    <n v="11"/>
    <n v="20230306"/>
    <s v="CUSTOMER"/>
    <n v="15"/>
    <s v="Y"/>
    <s v="Tech rep lvl + Dia a Dia + VGF2"/>
    <s v="FULL PAYMENT"/>
    <m/>
    <n v="70756.284599999999"/>
    <n v="46008.513599999998"/>
    <n v="76.209999999999994"/>
    <m/>
    <s v="DEODORANT ROLL ON"/>
    <s v="DEODORANT"/>
    <s v="DEODORANT"/>
    <s v="FEMALE"/>
    <s v="ON DUTY"/>
    <s v="ON DUTY 48HR 2Q14"/>
    <n v="2"/>
    <n v="200"/>
    <n v="100"/>
    <s v="N"/>
    <s v="N"/>
    <n v="51192"/>
    <m/>
    <s v="N"/>
    <m/>
    <m/>
    <m/>
    <m/>
    <m/>
    <m/>
    <m/>
    <m/>
    <s v="N"/>
    <n v="31603374"/>
    <s v="Final Folheto"/>
    <m/>
    <x v="0"/>
    <m/>
    <n v="138"/>
    <s v="DEOS - 3 - FFO - EVENTO VERAO"/>
    <s v="N"/>
    <m/>
    <m/>
    <s v="N"/>
    <n v="20230306"/>
    <m/>
    <n v="135297716"/>
    <s v="MIXED"/>
    <s v="Tech rep lvl"/>
    <s v="CosmÃ©ticos"/>
    <n v="3"/>
    <m/>
    <n v="0"/>
    <n v="0"/>
    <n v="100"/>
    <n v="135298744"/>
    <n v="999"/>
    <n v="2"/>
    <x v="0"/>
    <x v="0"/>
    <n v="0.48010000000000003"/>
    <n v="0.54869999999999997"/>
    <n v="0.48010000000000003"/>
    <n v="0.44579999999999997"/>
    <n v="0.42530000000000001"/>
    <n v="19.47"/>
    <n v="19.47"/>
    <n v="19.47"/>
    <n v="19.47"/>
    <n v="19.47"/>
    <s v="Brasil + Dia a Dia + VGF2"/>
    <s v="Bronze + Dia a Dia + VGF2"/>
    <s v="Prata + Dia a Dia + VGF2"/>
    <s v="Ouro + Dia a Dia + VGF2"/>
    <s v="Estrela + Dia a Dia + VGF2"/>
    <n v="30"/>
    <n v="20"/>
    <n v="30"/>
    <n v="35"/>
    <n v="38"/>
    <n v="45.79"/>
    <n v="45.79"/>
    <n v="45.79"/>
    <n v="45.79"/>
    <n v="45.79"/>
    <n v="0"/>
    <n v="0"/>
    <n v="0"/>
    <n v="0"/>
    <n v="0"/>
    <n v="4.5430000000000001"/>
    <n v="5.1920000000000002"/>
    <n v="4.5430000000000001"/>
    <n v="4.2184999999999997"/>
    <n v="4.0237999999999996"/>
    <n v="0"/>
    <n v="0"/>
    <n v="0"/>
    <n v="0"/>
    <n v="0"/>
    <n v="0"/>
    <n v="100"/>
    <n v="100"/>
    <n v="100"/>
    <n v="100"/>
  </r>
  <r>
    <n v="636964"/>
    <x v="1359"/>
    <n v="20220313"/>
    <m/>
    <s v="TOILETRIES"/>
    <x v="563"/>
    <s v="OD INVISIBLE ROD MEN REFORM."/>
    <n v="1230515"/>
    <x v="1358"/>
    <n v="1"/>
    <s v="IN-LINE (EXCL NR)"/>
    <s v="REGULAR PRICE"/>
    <n v="0.48010000000000003"/>
    <m/>
    <n v="1.3360000000000001"/>
    <m/>
    <m/>
    <n v="7.99"/>
    <n v="7.99"/>
    <n v="1185"/>
    <n v="1185"/>
    <n v="138"/>
    <s v="WORK IN PROGRESS"/>
    <n v="135297716"/>
    <s v="NO INCENTIVE"/>
    <s v="N"/>
    <s v="N"/>
    <s v="N"/>
    <s v="N"/>
    <x v="3"/>
    <n v="135297790"/>
    <n v="28"/>
    <n v="11"/>
    <n v="20230306"/>
    <s v="CUSTOMER"/>
    <n v="15"/>
    <s v="Y"/>
    <s v="Tech rep lvl + Dia a Dia + VGF2"/>
    <s v="FULL PAYMENT"/>
    <m/>
    <n v="4416.0258999999996"/>
    <n v="2832.8658999999998"/>
    <n v="75.62"/>
    <m/>
    <s v="DEODORANT ROLL ON"/>
    <s v="DEODORANT"/>
    <s v="DEODORANT"/>
    <s v="MALE"/>
    <s v="ON DUTY"/>
    <s v="ON DUTY 48HR 2Q14"/>
    <n v="2"/>
    <n v="200"/>
    <n v="100"/>
    <s v="N"/>
    <s v="N"/>
    <n v="52291"/>
    <m/>
    <s v="N"/>
    <m/>
    <m/>
    <m/>
    <m/>
    <m/>
    <m/>
    <m/>
    <m/>
    <s v="N"/>
    <n v="31603374"/>
    <s v="Final Folheto"/>
    <m/>
    <x v="0"/>
    <m/>
    <n v="138"/>
    <s v="DEOS - 3 - FFO - EVENTO VERAO"/>
    <s v="N"/>
    <m/>
    <m/>
    <s v="N"/>
    <n v="20230306"/>
    <m/>
    <n v="135297716"/>
    <s v="MIXED"/>
    <s v="Tech rep lvl"/>
    <s v="CosmÃ©ticos"/>
    <n v="1"/>
    <m/>
    <n v="0"/>
    <n v="0"/>
    <n v="100"/>
    <n v="135297789"/>
    <n v="999"/>
    <n v="2"/>
    <x v="0"/>
    <x v="0"/>
    <n v="0.48010000000000003"/>
    <n v="0.54869999999999997"/>
    <n v="0.48010000000000003"/>
    <n v="0.44579999999999997"/>
    <n v="0.42530000000000001"/>
    <n v="7.99"/>
    <n v="7.99"/>
    <n v="7.99"/>
    <n v="7.99"/>
    <n v="7.99"/>
    <s v="Brasil + Dia a Dia + VGF2"/>
    <s v="Bronze + Dia a Dia + VGF2"/>
    <s v="Prata + Dia a Dia + VGF2"/>
    <s v="Ouro + Dia a Dia + VGF2"/>
    <s v="Estrela + Dia a Dia + VGF2"/>
    <n v="30"/>
    <n v="20"/>
    <n v="30"/>
    <n v="35"/>
    <n v="38"/>
    <n v="45.79"/>
    <n v="45.79"/>
    <n v="45.79"/>
    <n v="45.79"/>
    <n v="45.79"/>
    <n v="0"/>
    <n v="0"/>
    <n v="0"/>
    <n v="0"/>
    <n v="0"/>
    <n v="5.593"/>
    <n v="6.3920000000000003"/>
    <n v="5.593"/>
    <n v="5.1935000000000002"/>
    <n v="4.9538000000000002"/>
    <n v="0"/>
    <n v="0"/>
    <n v="0"/>
    <n v="0"/>
    <n v="0"/>
    <n v="0"/>
    <n v="100"/>
    <n v="100"/>
    <n v="100"/>
    <n v="100"/>
  </r>
  <r>
    <n v="636964"/>
    <x v="1359"/>
    <n v="20220313"/>
    <m/>
    <s v="TOILETRIES"/>
    <x v="563"/>
    <s v="OD INVISIBLE ROD MEN REFORM."/>
    <n v="1230515"/>
    <x v="1358"/>
    <n v="2"/>
    <s v="IN-LINE (EXCL NR)"/>
    <s v="ANY X FOR.."/>
    <n v="0.48010000000000003"/>
    <m/>
    <n v="1.3360000000000001"/>
    <m/>
    <m/>
    <n v="14.58"/>
    <n v="7.99"/>
    <n v="1800"/>
    <n v="1800"/>
    <n v="138"/>
    <s v="WORK IN PROGRESS"/>
    <n v="135297716"/>
    <s v="NO INCENTIVE"/>
    <s v="N"/>
    <s v="N"/>
    <s v="N"/>
    <s v="N"/>
    <x v="3"/>
    <n v="135298508"/>
    <n v="28"/>
    <n v="11"/>
    <n v="20230306"/>
    <s v="CUSTOMER"/>
    <n v="15"/>
    <s v="Y"/>
    <s v="Tech rep lvl + Dia a Dia + VGF2"/>
    <s v="FULL PAYMENT"/>
    <m/>
    <n v="6121.8590999999997"/>
    <n v="3717.0590999999999"/>
    <n v="73.28"/>
    <m/>
    <s v="DEODORANT ROLL ON"/>
    <s v="DEODORANT"/>
    <s v="DEODORANT"/>
    <s v="MALE"/>
    <s v="ON DUTY"/>
    <s v="ON DUTY 48HR 2Q14"/>
    <n v="2"/>
    <n v="200"/>
    <n v="100"/>
    <s v="N"/>
    <s v="N"/>
    <n v="52291"/>
    <m/>
    <s v="N"/>
    <m/>
    <m/>
    <m/>
    <m/>
    <m/>
    <m/>
    <m/>
    <m/>
    <s v="N"/>
    <n v="31603374"/>
    <s v="Final Folheto"/>
    <m/>
    <x v="0"/>
    <m/>
    <n v="138"/>
    <s v="DEOS - 3 - FFO - EVENTO VERAO"/>
    <s v="N"/>
    <m/>
    <m/>
    <s v="N"/>
    <n v="20230306"/>
    <m/>
    <n v="135297716"/>
    <s v="MIXED"/>
    <s v="Tech rep lvl"/>
    <s v="CosmÃ©ticos"/>
    <n v="2"/>
    <m/>
    <n v="0"/>
    <n v="0"/>
    <n v="100"/>
    <n v="135298507"/>
    <n v="999"/>
    <n v="2"/>
    <x v="0"/>
    <x v="0"/>
    <n v="0.48010000000000003"/>
    <n v="0.54869999999999997"/>
    <n v="0.48010000000000003"/>
    <n v="0.44579999999999997"/>
    <n v="0.42530000000000001"/>
    <n v="14.58"/>
    <n v="14.58"/>
    <n v="14.58"/>
    <n v="14.58"/>
    <n v="14.58"/>
    <s v="Brasil + Dia a Dia + VGF2"/>
    <s v="Bronze + Dia a Dia + VGF2"/>
    <s v="Prata + Dia a Dia + VGF2"/>
    <s v="Ouro + Dia a Dia + VGF2"/>
    <s v="Estrela + Dia a Dia + VGF2"/>
    <n v="30"/>
    <n v="20"/>
    <n v="30"/>
    <n v="35"/>
    <n v="38"/>
    <n v="45.79"/>
    <n v="45.79"/>
    <n v="45.79"/>
    <n v="45.79"/>
    <n v="45.79"/>
    <n v="0"/>
    <n v="0"/>
    <n v="0"/>
    <n v="0"/>
    <n v="0"/>
    <n v="5.1029999999999998"/>
    <n v="5.8319999999999999"/>
    <n v="5.1029999999999998"/>
    <n v="4.7385000000000002"/>
    <n v="4.5198"/>
    <n v="0"/>
    <n v="0"/>
    <n v="0"/>
    <n v="0"/>
    <n v="0"/>
    <n v="0"/>
    <n v="100"/>
    <n v="100"/>
    <n v="100"/>
    <n v="100"/>
  </r>
  <r>
    <n v="636964"/>
    <x v="1359"/>
    <n v="20220313"/>
    <m/>
    <s v="TOILETRIES"/>
    <x v="563"/>
    <s v="OD INVISIBLE ROD MEN REFORM."/>
    <n v="1230515"/>
    <x v="1358"/>
    <n v="3"/>
    <s v="IN-LINE (EXCL NR)"/>
    <s v="ANY X FOR.."/>
    <n v="0.48010000000000003"/>
    <m/>
    <n v="1.3360000000000001"/>
    <m/>
    <m/>
    <n v="19.47"/>
    <n v="7.99"/>
    <n v="15210"/>
    <n v="15210"/>
    <n v="138"/>
    <s v="WORK IN PROGRESS"/>
    <n v="135297716"/>
    <s v="NO INCENTIVE"/>
    <s v="N"/>
    <s v="N"/>
    <s v="N"/>
    <s v="N"/>
    <x v="3"/>
    <n v="135298805"/>
    <n v="28"/>
    <n v="11"/>
    <n v="20230306"/>
    <s v="CUSTOMER"/>
    <n v="15"/>
    <s v="Y"/>
    <s v="Tech rep lvl + Dia a Dia + VGF2"/>
    <s v="FULL PAYMENT"/>
    <m/>
    <n v="46052.159299999999"/>
    <n v="25731.599300000002"/>
    <n v="69.989999999999995"/>
    <m/>
    <s v="DEODORANT ROLL ON"/>
    <s v="DEODORANT"/>
    <s v="DEODORANT"/>
    <s v="MALE"/>
    <s v="ON DUTY"/>
    <s v="ON DUTY 48HR 2Q14"/>
    <n v="2"/>
    <n v="200"/>
    <n v="100"/>
    <s v="N"/>
    <s v="N"/>
    <n v="52291"/>
    <m/>
    <s v="N"/>
    <m/>
    <m/>
    <m/>
    <m/>
    <m/>
    <m/>
    <m/>
    <m/>
    <s v="N"/>
    <n v="31603374"/>
    <s v="Final Folheto"/>
    <m/>
    <x v="0"/>
    <m/>
    <n v="138"/>
    <s v="DEOS - 3 - FFO - EVENTO VERAO"/>
    <s v="N"/>
    <m/>
    <m/>
    <s v="N"/>
    <n v="20230306"/>
    <m/>
    <n v="135297716"/>
    <s v="MIXED"/>
    <s v="Tech rep lvl"/>
    <s v="CosmÃ©ticos"/>
    <n v="3"/>
    <m/>
    <n v="0"/>
    <n v="0"/>
    <n v="100"/>
    <n v="135298804"/>
    <n v="999"/>
    <n v="2"/>
    <x v="0"/>
    <x v="0"/>
    <n v="0.48010000000000003"/>
    <n v="0.54869999999999997"/>
    <n v="0.48010000000000003"/>
    <n v="0.44579999999999997"/>
    <n v="0.42530000000000001"/>
    <n v="19.47"/>
    <n v="19.47"/>
    <n v="19.47"/>
    <n v="19.47"/>
    <n v="19.47"/>
    <s v="Brasil + Dia a Dia + VGF2"/>
    <s v="Bronze + Dia a Dia + VGF2"/>
    <s v="Prata + Dia a Dia + VGF2"/>
    <s v="Ouro + Dia a Dia + VGF2"/>
    <s v="Estrela + Dia a Dia + VGF2"/>
    <n v="30"/>
    <n v="20"/>
    <n v="30"/>
    <n v="35"/>
    <n v="38"/>
    <n v="45.79"/>
    <n v="45.79"/>
    <n v="45.79"/>
    <n v="45.79"/>
    <n v="45.79"/>
    <n v="0"/>
    <n v="0"/>
    <n v="0"/>
    <n v="0"/>
    <n v="0"/>
    <n v="4.5430000000000001"/>
    <n v="5.1920000000000002"/>
    <n v="4.5430000000000001"/>
    <n v="4.2184999999999997"/>
    <n v="4.0237999999999996"/>
    <n v="0"/>
    <n v="0"/>
    <n v="0"/>
    <n v="0"/>
    <n v="0"/>
    <n v="0"/>
    <n v="100"/>
    <n v="100"/>
    <n v="100"/>
    <n v="100"/>
  </r>
  <r>
    <n v="624020"/>
    <x v="1270"/>
    <n v="20200318"/>
    <m/>
    <s v="TOILETRIES"/>
    <x v="564"/>
    <s v="AVON ERVA DOCE ROLL ON"/>
    <n v="1221912"/>
    <x v="1270"/>
    <n v="1"/>
    <s v="IN-LINE (EXCL NR)"/>
    <s v="PACK PRICE - MARKETING SET"/>
    <n v="0.68589999999999995"/>
    <m/>
    <n v="1.0409999999999999"/>
    <m/>
    <m/>
    <n v="4.09"/>
    <n v="7.99"/>
    <n v="78886"/>
    <n v="78886"/>
    <n v="41"/>
    <s v="WORK IN PROGRESS"/>
    <n v="135298858"/>
    <s v="NO INCENTIVE"/>
    <s v="N"/>
    <s v="N"/>
    <s v="N"/>
    <s v="N"/>
    <x v="1"/>
    <n v="135298956"/>
    <n v="28"/>
    <n v="32"/>
    <n v="20230306"/>
    <s v="NET ITEM"/>
    <n v="15"/>
    <s v="Y"/>
    <s v="Tech rep lvl + Dia a Dia + VGF2"/>
    <s v="FULL PAYMENT"/>
    <m/>
    <n v="215018.6207"/>
    <n v="132898.2947"/>
    <n v="74.66"/>
    <m/>
    <s v="DEODORANT ROLL ON"/>
    <s v="DEODORANT"/>
    <s v="DEODORANT"/>
    <s v="FEMALE"/>
    <s v="AVON"/>
    <s v="AVON"/>
    <n v="1"/>
    <n v="50"/>
    <n v="100"/>
    <s v="N"/>
    <s v="N"/>
    <n v="43406"/>
    <m/>
    <s v="N"/>
    <s v="RO"/>
    <n v="5.74"/>
    <n v="5.35"/>
    <n v="6.01"/>
    <m/>
    <m/>
    <m/>
    <m/>
    <s v="N"/>
    <m/>
    <m/>
    <m/>
    <x v="0"/>
    <m/>
    <n v="40"/>
    <s v="TOILETRIES - HAIR E DEOS"/>
    <s v="N"/>
    <m/>
    <m/>
    <s v="N"/>
    <n v="20230306"/>
    <m/>
    <n v="135298858"/>
    <s v="MIXED"/>
    <s v="Tech rep lvl"/>
    <s v="CosmÃ©ticos"/>
    <n v="9"/>
    <m/>
    <n v="0"/>
    <n v="0"/>
    <n v="100"/>
    <n v="135298955"/>
    <n v="999"/>
    <n v="2"/>
    <x v="0"/>
    <x v="0"/>
    <n v="0.68589999999999995"/>
    <n v="0.68589999999999995"/>
    <n v="0.68589999999999995"/>
    <n v="0.68589999999999995"/>
    <n v="0.68589999999999995"/>
    <n v="4.09"/>
    <n v="4.67"/>
    <n v="4.09"/>
    <n v="3.8"/>
    <n v="3.62"/>
    <s v="Brasil + Dia a Dia + VGF2"/>
    <s v="Bronze + Dia a Dia + VGF2"/>
    <s v="Prata + Dia a Dia + VGF2"/>
    <s v="Ouro + Dia a Dia + VGF2"/>
    <s v="Estrela + Dia a Dia + VGF2"/>
    <n v="30"/>
    <n v="20"/>
    <n v="30"/>
    <n v="35"/>
    <n v="38"/>
    <n v="45.79"/>
    <n v="45.79"/>
    <n v="45.79"/>
    <n v="45.79"/>
    <n v="45.79"/>
    <n v="0"/>
    <n v="0"/>
    <n v="0"/>
    <n v="0"/>
    <n v="0"/>
    <n v="4.09"/>
    <n v="4.67"/>
    <n v="4.09"/>
    <n v="3.8"/>
    <n v="3.62"/>
    <n v="17.100000000000001"/>
    <n v="11.88"/>
    <n v="17.100000000000001"/>
    <n v="19.71"/>
    <n v="21.33"/>
    <n v="31"/>
    <n v="77"/>
    <n v="68"/>
    <n v="63"/>
    <n v="60"/>
  </r>
  <r>
    <n v="624020"/>
    <x v="1270"/>
    <n v="20200318"/>
    <m/>
    <s v="TOILETRIES"/>
    <x v="564"/>
    <s v="AVON ERVA DOCE ROLL ON"/>
    <n v="1221912"/>
    <x v="1270"/>
    <n v="1"/>
    <s v="IN-LINE (EXCL NR)"/>
    <s v="PACK PRICE - MARKETING SET"/>
    <n v="0.68589999999999995"/>
    <m/>
    <n v="1.0409999999999999"/>
    <m/>
    <m/>
    <n v="3.89"/>
    <n v="7.99"/>
    <n v="76824"/>
    <n v="76824"/>
    <n v="41"/>
    <s v="WORK IN PROGRESS"/>
    <n v="135298858"/>
    <s v="NO INCENTIVE"/>
    <s v="N"/>
    <s v="N"/>
    <s v="N"/>
    <s v="N"/>
    <x v="1"/>
    <n v="135299162"/>
    <n v="28"/>
    <n v="32"/>
    <n v="20230306"/>
    <s v="NET ITEM"/>
    <n v="15"/>
    <s v="Y"/>
    <s v="Tech rep lvl + Dia a Dia + VGF2"/>
    <s v="FULL PAYMENT"/>
    <m/>
    <n v="199223.1942"/>
    <n v="119249.4102"/>
    <n v="74.66"/>
    <m/>
    <s v="DEODORANT ROLL ON"/>
    <s v="DEODORANT"/>
    <s v="DEODORANT"/>
    <s v="FEMALE"/>
    <s v="AVON"/>
    <s v="AVON"/>
    <n v="1"/>
    <n v="50"/>
    <n v="100"/>
    <s v="N"/>
    <s v="N"/>
    <n v="43406"/>
    <m/>
    <s v="N"/>
    <s v="RO"/>
    <n v="5.74"/>
    <n v="5.35"/>
    <n v="6.01"/>
    <m/>
    <m/>
    <m/>
    <m/>
    <s v="N"/>
    <m/>
    <m/>
    <m/>
    <x v="0"/>
    <m/>
    <n v="40"/>
    <s v="TOILETRIES - HAIR E DEOS"/>
    <s v="N"/>
    <m/>
    <m/>
    <s v="N"/>
    <n v="20230306"/>
    <m/>
    <n v="135298858"/>
    <s v="MIXED"/>
    <s v="Tech rep lvl"/>
    <s v="CosmÃ©ticos"/>
    <n v="20"/>
    <m/>
    <n v="0"/>
    <n v="0"/>
    <n v="100"/>
    <n v="135299161"/>
    <n v="999"/>
    <n v="2"/>
    <x v="0"/>
    <x v="0"/>
    <n v="0.68589999999999995"/>
    <n v="0.68589999999999995"/>
    <n v="0.68589999999999995"/>
    <n v="0.68589999999999995"/>
    <n v="0.68589999999999995"/>
    <n v="3.89"/>
    <n v="4.45"/>
    <n v="3.89"/>
    <n v="3.61"/>
    <n v="3.45"/>
    <s v="Brasil + Dia a Dia + VGF2"/>
    <s v="Bronze + Dia a Dia + VGF2"/>
    <s v="Prata + Dia a Dia + VGF2"/>
    <s v="Ouro + Dia a Dia + VGF2"/>
    <s v="Estrela + Dia a Dia + VGF2"/>
    <n v="30"/>
    <n v="20"/>
    <n v="30"/>
    <n v="35"/>
    <n v="38"/>
    <n v="45.79"/>
    <n v="45.79"/>
    <n v="45.79"/>
    <n v="45.79"/>
    <n v="45.79"/>
    <n v="0"/>
    <n v="0"/>
    <n v="0"/>
    <n v="0"/>
    <n v="0"/>
    <n v="3.89"/>
    <n v="4.45"/>
    <n v="3.89"/>
    <n v="3.61"/>
    <n v="3.45"/>
    <n v="42"/>
    <n v="30.8"/>
    <n v="42"/>
    <n v="47.6"/>
    <n v="50.8"/>
    <n v="35"/>
    <n v="74"/>
    <n v="64"/>
    <n v="60"/>
    <n v="57"/>
  </r>
  <r>
    <n v="625898"/>
    <x v="1337"/>
    <n v="20200318"/>
    <m/>
    <s v="FRAGRANCE"/>
    <x v="564"/>
    <s v="DESODORANTE MUSK FRESH ROLL ON"/>
    <n v="1222945"/>
    <x v="1336"/>
    <n v="1"/>
    <s v="IN-LINE (EXCL NR)"/>
    <s v="PACK PRICE - MARKETING SET"/>
    <n v="0.68589999999999995"/>
    <m/>
    <n v="1.0669999999999999"/>
    <m/>
    <m/>
    <n v="4.09"/>
    <n v="7.99"/>
    <n v="42597"/>
    <n v="42597"/>
    <n v="41"/>
    <s v="WORK IN PROGRESS"/>
    <n v="135298858"/>
    <s v="NO INCENTIVE"/>
    <s v="N"/>
    <s v="N"/>
    <s v="N"/>
    <s v="N"/>
    <x v="1"/>
    <n v="135298872"/>
    <n v="28"/>
    <n v="32"/>
    <n v="20230306"/>
    <s v="NET ITEM"/>
    <n v="15"/>
    <s v="Y"/>
    <s v="Tech rep lvl + Dia a Dia + VGF2"/>
    <s v="FULL PAYMENT"/>
    <m/>
    <n v="116105.9969"/>
    <n v="70654.997900000002"/>
    <n v="74.03"/>
    <m/>
    <s v="DEODORANT ROLL ON"/>
    <s v="DEODORANT"/>
    <s v="DEODORANT"/>
    <s v="MALE"/>
    <s v="MUSK FRANCHISE"/>
    <s v="MUSK FRESH"/>
    <n v="1"/>
    <n v="50"/>
    <n v="100"/>
    <s v="N"/>
    <s v="N"/>
    <n v="40370"/>
    <m/>
    <s v="N"/>
    <s v="RO"/>
    <n v="5.74"/>
    <n v="5.35"/>
    <n v="6.01"/>
    <m/>
    <m/>
    <m/>
    <m/>
    <s v="N"/>
    <m/>
    <m/>
    <m/>
    <x v="0"/>
    <m/>
    <n v="40"/>
    <s v="TOILETRIES - HAIR E DEOS"/>
    <s v="N"/>
    <m/>
    <m/>
    <s v="N"/>
    <n v="20230306"/>
    <m/>
    <n v="135298858"/>
    <s v="MIXED"/>
    <s v="Tech rep lvl"/>
    <s v="CosmÃ©ticos"/>
    <n v="9"/>
    <m/>
    <n v="0"/>
    <n v="0"/>
    <n v="100"/>
    <n v="135298871"/>
    <n v="999"/>
    <n v="2"/>
    <x v="0"/>
    <x v="0"/>
    <n v="0.68589999999999995"/>
    <n v="0.68589999999999995"/>
    <n v="0.68589999999999995"/>
    <n v="0.68589999999999995"/>
    <n v="0.68589999999999995"/>
    <n v="4.09"/>
    <n v="4.67"/>
    <n v="4.09"/>
    <n v="3.8"/>
    <n v="3.62"/>
    <s v="Brasil + Dia a Dia + VGF2"/>
    <s v="Bronze + Dia a Dia + VGF2"/>
    <s v="Prata + Dia a Dia + VGF2"/>
    <s v="Ouro + Dia a Dia + VGF2"/>
    <s v="Estrela + Dia a Dia + VGF2"/>
    <n v="30"/>
    <n v="20"/>
    <n v="30"/>
    <n v="35"/>
    <n v="38"/>
    <n v="45.79"/>
    <n v="45.79"/>
    <n v="45.79"/>
    <n v="45.79"/>
    <n v="45.79"/>
    <n v="0"/>
    <n v="0"/>
    <n v="0"/>
    <n v="0"/>
    <n v="0"/>
    <n v="4.09"/>
    <n v="4.67"/>
    <n v="4.09"/>
    <n v="3.8"/>
    <n v="3.62"/>
    <n v="17.100000000000001"/>
    <n v="11.88"/>
    <n v="17.100000000000001"/>
    <n v="19.71"/>
    <n v="21.33"/>
    <n v="31"/>
    <n v="77"/>
    <n v="68"/>
    <n v="63"/>
    <n v="60"/>
  </r>
  <r>
    <n v="625898"/>
    <x v="1337"/>
    <n v="20200318"/>
    <m/>
    <s v="FRAGRANCE"/>
    <x v="564"/>
    <s v="DESODORANTE MUSK FRESH ROLL ON"/>
    <n v="1222945"/>
    <x v="1336"/>
    <n v="1"/>
    <s v="IN-LINE (EXCL NR)"/>
    <s v="PACK PRICE - MARKETING SET"/>
    <n v="0.68589999999999995"/>
    <m/>
    <n v="1.0669999999999999"/>
    <m/>
    <m/>
    <n v="3.89"/>
    <n v="7.99"/>
    <n v="41483"/>
    <n v="41483"/>
    <n v="41"/>
    <s v="WORK IN PROGRESS"/>
    <n v="135298858"/>
    <s v="NO INCENTIVE"/>
    <s v="N"/>
    <s v="N"/>
    <s v="N"/>
    <s v="N"/>
    <x v="1"/>
    <n v="135299174"/>
    <n v="28"/>
    <n v="32"/>
    <n v="20230306"/>
    <s v="NET ITEM"/>
    <n v="15"/>
    <s v="Y"/>
    <s v="Tech rep lvl + Dia a Dia + VGF2"/>
    <s v="FULL PAYMENT"/>
    <m/>
    <n v="107575.342"/>
    <n v="63312.981"/>
    <n v="74.03"/>
    <m/>
    <s v="DEODORANT ROLL ON"/>
    <s v="DEODORANT"/>
    <s v="DEODORANT"/>
    <s v="MALE"/>
    <s v="MUSK FRANCHISE"/>
    <s v="MUSK FRESH"/>
    <n v="1"/>
    <n v="50"/>
    <n v="100"/>
    <s v="N"/>
    <s v="N"/>
    <n v="40370"/>
    <m/>
    <s v="N"/>
    <s v="RO"/>
    <n v="5.74"/>
    <n v="5.35"/>
    <n v="6.01"/>
    <m/>
    <m/>
    <m/>
    <m/>
    <s v="N"/>
    <m/>
    <m/>
    <m/>
    <x v="0"/>
    <m/>
    <n v="40"/>
    <s v="TOILETRIES - HAIR E DEOS"/>
    <s v="N"/>
    <m/>
    <m/>
    <s v="N"/>
    <n v="20230306"/>
    <m/>
    <n v="135298858"/>
    <s v="MIXED"/>
    <s v="Tech rep lvl"/>
    <s v="CosmÃ©ticos"/>
    <n v="20"/>
    <m/>
    <n v="0"/>
    <n v="0"/>
    <n v="100"/>
    <n v="135299173"/>
    <n v="999"/>
    <n v="2"/>
    <x v="0"/>
    <x v="0"/>
    <n v="0.68589999999999995"/>
    <n v="0.68589999999999995"/>
    <n v="0.68589999999999995"/>
    <n v="0.68589999999999995"/>
    <n v="0.68589999999999995"/>
    <n v="3.89"/>
    <n v="4.45"/>
    <n v="3.89"/>
    <n v="3.61"/>
    <n v="3.45"/>
    <s v="Brasil + Dia a Dia + VGF2"/>
    <s v="Bronze + Dia a Dia + VGF2"/>
    <s v="Prata + Dia a Dia + VGF2"/>
    <s v="Ouro + Dia a Dia + VGF2"/>
    <s v="Estrela + Dia a Dia + VGF2"/>
    <n v="30"/>
    <n v="20"/>
    <n v="30"/>
    <n v="35"/>
    <n v="38"/>
    <n v="45.79"/>
    <n v="45.79"/>
    <n v="45.79"/>
    <n v="45.79"/>
    <n v="45.79"/>
    <n v="0"/>
    <n v="0"/>
    <n v="0"/>
    <n v="0"/>
    <n v="0"/>
    <n v="3.89"/>
    <n v="4.45"/>
    <n v="3.89"/>
    <n v="3.61"/>
    <n v="3.45"/>
    <n v="42"/>
    <n v="30.8"/>
    <n v="42"/>
    <n v="47.6"/>
    <n v="50.8"/>
    <n v="35"/>
    <n v="74"/>
    <n v="64"/>
    <n v="60"/>
    <n v="57"/>
  </r>
  <r>
    <n v="625914"/>
    <x v="1338"/>
    <n v="20200318"/>
    <m/>
    <s v="FRAGRANCE"/>
    <x v="564"/>
    <s v="DESODORANTE FAR AWAY ROLL ON"/>
    <n v="1222954"/>
    <x v="1337"/>
    <n v="1"/>
    <s v="IN-LINE (EXCL NR)"/>
    <s v="PACK PRICE - MARKETING SET"/>
    <n v="0.68589999999999995"/>
    <m/>
    <n v="1.1040000000000001"/>
    <m/>
    <m/>
    <n v="4.09"/>
    <n v="7.99"/>
    <n v="73904"/>
    <n v="73904"/>
    <n v="41"/>
    <s v="WORK IN PROGRESS"/>
    <n v="135298858"/>
    <s v="NO INCENTIVE"/>
    <s v="N"/>
    <s v="N"/>
    <s v="N"/>
    <s v="N"/>
    <x v="1"/>
    <n v="135299052"/>
    <n v="28"/>
    <n v="32"/>
    <n v="20230306"/>
    <s v="NET ITEM"/>
    <n v="15"/>
    <s v="Y"/>
    <s v="Tech rep lvl + Dia a Dia + VGF2"/>
    <s v="FULL PAYMENT"/>
    <m/>
    <n v="201439.46059999999"/>
    <n v="119849.4446"/>
    <n v="73.13"/>
    <m/>
    <s v="DEODORANT ROLL ON"/>
    <s v="DEODORANT"/>
    <s v="DEODORANT"/>
    <s v="FEMALE"/>
    <s v="FAR AWAY FRANCHISE"/>
    <s v="FAR AWAY"/>
    <n v="1"/>
    <n v="50"/>
    <n v="100"/>
    <s v="N"/>
    <s v="N"/>
    <n v="40438"/>
    <m/>
    <s v="N"/>
    <s v="RO"/>
    <n v="5.74"/>
    <n v="5.35"/>
    <n v="6.01"/>
    <m/>
    <m/>
    <m/>
    <m/>
    <s v="N"/>
    <m/>
    <m/>
    <m/>
    <x v="0"/>
    <m/>
    <n v="40"/>
    <s v="TOILETRIES - HAIR E DEOS"/>
    <s v="N"/>
    <m/>
    <m/>
    <s v="N"/>
    <n v="20230306"/>
    <m/>
    <n v="135298858"/>
    <s v="MIXED"/>
    <s v="Tech rep lvl"/>
    <s v="CosmÃ©ticos"/>
    <n v="9"/>
    <m/>
    <n v="0"/>
    <n v="0"/>
    <n v="100"/>
    <n v="135299051"/>
    <n v="999"/>
    <n v="2"/>
    <x v="0"/>
    <x v="0"/>
    <n v="0.68589999999999995"/>
    <n v="0.68589999999999995"/>
    <n v="0.68589999999999995"/>
    <n v="0.68589999999999995"/>
    <n v="0.68589999999999995"/>
    <n v="4.09"/>
    <n v="4.67"/>
    <n v="4.09"/>
    <n v="3.8"/>
    <n v="3.62"/>
    <s v="Brasil + Dia a Dia + VGF2"/>
    <s v="Bronze + Dia a Dia + VGF2"/>
    <s v="Prata + Dia a Dia + VGF2"/>
    <s v="Ouro + Dia a Dia + VGF2"/>
    <s v="Estrela + Dia a Dia + VGF2"/>
    <n v="30"/>
    <n v="20"/>
    <n v="30"/>
    <n v="35"/>
    <n v="38"/>
    <n v="45.79"/>
    <n v="45.79"/>
    <n v="45.79"/>
    <n v="45.79"/>
    <n v="45.79"/>
    <n v="0"/>
    <n v="0"/>
    <n v="0"/>
    <n v="0"/>
    <n v="0"/>
    <n v="4.09"/>
    <n v="4.67"/>
    <n v="4.09"/>
    <n v="3.8"/>
    <n v="3.62"/>
    <n v="17.100000000000001"/>
    <n v="11.88"/>
    <n v="17.100000000000001"/>
    <n v="19.71"/>
    <n v="21.33"/>
    <n v="31"/>
    <n v="77"/>
    <n v="68"/>
    <n v="63"/>
    <n v="60"/>
  </r>
  <r>
    <n v="625914"/>
    <x v="1338"/>
    <n v="20200318"/>
    <m/>
    <s v="FRAGRANCE"/>
    <x v="564"/>
    <s v="DESODORANTE FAR AWAY ROLL ON"/>
    <n v="1222954"/>
    <x v="1337"/>
    <n v="1"/>
    <s v="IN-LINE (EXCL NR)"/>
    <s v="PACK PRICE - MARKETING SET"/>
    <n v="0.68589999999999995"/>
    <m/>
    <n v="1.1040000000000001"/>
    <m/>
    <m/>
    <n v="3.89"/>
    <n v="7.99"/>
    <n v="71971"/>
    <n v="71971"/>
    <n v="41"/>
    <s v="WORK IN PROGRESS"/>
    <n v="135298858"/>
    <s v="NO INCENTIVE"/>
    <s v="N"/>
    <s v="N"/>
    <s v="N"/>
    <s v="N"/>
    <x v="1"/>
    <n v="135299223"/>
    <n v="28"/>
    <n v="32"/>
    <n v="20230306"/>
    <s v="NET ITEM"/>
    <n v="15"/>
    <s v="Y"/>
    <s v="Tech rep lvl + Dia a Dia + VGF2"/>
    <s v="FULL PAYMENT"/>
    <m/>
    <n v="186638.0747"/>
    <n v="107182.0907"/>
    <n v="73.13"/>
    <m/>
    <s v="DEODORANT ROLL ON"/>
    <s v="DEODORANT"/>
    <s v="DEODORANT"/>
    <s v="FEMALE"/>
    <s v="FAR AWAY FRANCHISE"/>
    <s v="FAR AWAY"/>
    <n v="1"/>
    <n v="50"/>
    <n v="100"/>
    <s v="N"/>
    <s v="N"/>
    <n v="40438"/>
    <m/>
    <s v="N"/>
    <s v="RO"/>
    <n v="5.74"/>
    <n v="5.35"/>
    <n v="6.01"/>
    <m/>
    <m/>
    <m/>
    <m/>
    <s v="N"/>
    <m/>
    <m/>
    <m/>
    <x v="0"/>
    <m/>
    <n v="40"/>
    <s v="TOILETRIES - HAIR E DEOS"/>
    <s v="N"/>
    <m/>
    <m/>
    <s v="N"/>
    <n v="20230306"/>
    <m/>
    <n v="135298858"/>
    <s v="MIXED"/>
    <s v="Tech rep lvl"/>
    <s v="CosmÃ©ticos"/>
    <n v="20"/>
    <m/>
    <n v="0"/>
    <n v="0"/>
    <n v="100"/>
    <n v="135299222"/>
    <n v="999"/>
    <n v="2"/>
    <x v="0"/>
    <x v="0"/>
    <n v="0.68589999999999995"/>
    <n v="0.68589999999999995"/>
    <n v="0.68589999999999995"/>
    <n v="0.68589999999999995"/>
    <n v="0.68589999999999995"/>
    <n v="3.89"/>
    <n v="4.45"/>
    <n v="3.89"/>
    <n v="3.61"/>
    <n v="3.45"/>
    <s v="Brasil + Dia a Dia + VGF2"/>
    <s v="Bronze + Dia a Dia + VGF2"/>
    <s v="Prata + Dia a Dia + VGF2"/>
    <s v="Ouro + Dia a Dia + VGF2"/>
    <s v="Estrela + Dia a Dia + VGF2"/>
    <n v="30"/>
    <n v="20"/>
    <n v="30"/>
    <n v="35"/>
    <n v="38"/>
    <n v="45.79"/>
    <n v="45.79"/>
    <n v="45.79"/>
    <n v="45.79"/>
    <n v="45.79"/>
    <n v="0"/>
    <n v="0"/>
    <n v="0"/>
    <n v="0"/>
    <n v="0"/>
    <n v="3.89"/>
    <n v="4.45"/>
    <n v="3.89"/>
    <n v="3.61"/>
    <n v="3.45"/>
    <n v="42"/>
    <n v="30.8"/>
    <n v="42"/>
    <n v="47.6"/>
    <n v="50.8"/>
    <n v="35"/>
    <n v="74"/>
    <n v="64"/>
    <n v="60"/>
    <n v="57"/>
  </r>
  <r>
    <n v="625916"/>
    <x v="1339"/>
    <n v="20200318"/>
    <m/>
    <s v="FRAGRANCE"/>
    <x v="564"/>
    <s v="DESODORANTE CHARISMA ROLL ON"/>
    <n v="1222956"/>
    <x v="1338"/>
    <n v="1"/>
    <s v="IN-LINE (EXCL NR)"/>
    <s v="PACK PRICE - MARKETING SET"/>
    <n v="0.68589999999999995"/>
    <m/>
    <n v="1.056"/>
    <m/>
    <m/>
    <n v="4.09"/>
    <n v="7.99"/>
    <n v="33286"/>
    <n v="33286"/>
    <n v="41"/>
    <s v="WORK IN PROGRESS"/>
    <n v="135298858"/>
    <s v="NO INCENTIVE"/>
    <s v="N"/>
    <s v="N"/>
    <s v="N"/>
    <s v="N"/>
    <x v="1"/>
    <n v="135299004"/>
    <n v="28"/>
    <n v="32"/>
    <n v="20230306"/>
    <s v="NET ITEM"/>
    <n v="15"/>
    <s v="Y"/>
    <s v="Tech rep lvl + Dia a Dia + VGF2"/>
    <s v="FULL PAYMENT"/>
    <m/>
    <n v="90726.791500000007"/>
    <n v="55576.775500000003"/>
    <n v="74.3"/>
    <m/>
    <s v="DEODORANT ROLL ON"/>
    <s v="DEODORANT"/>
    <s v="DEODORANT"/>
    <s v="FEMALE"/>
    <s v="CHARISMA FRANCHISE"/>
    <s v="CHARISMA"/>
    <n v="1"/>
    <n v="50"/>
    <n v="100"/>
    <s v="N"/>
    <s v="N"/>
    <n v="40445"/>
    <m/>
    <s v="N"/>
    <s v="RO"/>
    <n v="5.74"/>
    <n v="5.35"/>
    <n v="6.01"/>
    <m/>
    <m/>
    <m/>
    <m/>
    <s v="N"/>
    <m/>
    <m/>
    <m/>
    <x v="0"/>
    <m/>
    <n v="40"/>
    <s v="TOILETRIES - HAIR E DEOS"/>
    <s v="N"/>
    <m/>
    <m/>
    <s v="N"/>
    <n v="20230306"/>
    <m/>
    <n v="135298858"/>
    <s v="MIXED"/>
    <s v="Tech rep lvl"/>
    <s v="CosmÃ©ticos"/>
    <n v="9"/>
    <m/>
    <n v="0"/>
    <n v="0"/>
    <n v="100"/>
    <n v="135299003"/>
    <n v="999"/>
    <n v="2"/>
    <x v="0"/>
    <x v="0"/>
    <n v="0.68589999999999995"/>
    <n v="0.68589999999999995"/>
    <n v="0.68589999999999995"/>
    <n v="0.68589999999999995"/>
    <n v="0.68589999999999995"/>
    <n v="4.09"/>
    <n v="4.67"/>
    <n v="4.09"/>
    <n v="3.8"/>
    <n v="3.62"/>
    <s v="Brasil + Dia a Dia + VGF2"/>
    <s v="Bronze + Dia a Dia + VGF2"/>
    <s v="Prata + Dia a Dia + VGF2"/>
    <s v="Ouro + Dia a Dia + VGF2"/>
    <s v="Estrela + Dia a Dia + VGF2"/>
    <n v="30"/>
    <n v="20"/>
    <n v="30"/>
    <n v="35"/>
    <n v="38"/>
    <n v="45.79"/>
    <n v="45.79"/>
    <n v="45.79"/>
    <n v="45.79"/>
    <n v="45.79"/>
    <n v="0"/>
    <n v="0"/>
    <n v="0"/>
    <n v="0"/>
    <n v="0"/>
    <n v="4.09"/>
    <n v="4.67"/>
    <n v="4.09"/>
    <n v="3.8"/>
    <n v="3.62"/>
    <n v="17.100000000000001"/>
    <n v="11.88"/>
    <n v="17.100000000000001"/>
    <n v="19.71"/>
    <n v="21.33"/>
    <n v="31"/>
    <n v="77"/>
    <n v="68"/>
    <n v="63"/>
    <n v="60"/>
  </r>
  <r>
    <n v="625916"/>
    <x v="1339"/>
    <n v="20200318"/>
    <m/>
    <s v="FRAGRANCE"/>
    <x v="564"/>
    <s v="DESODORANTE CHARISMA ROLL ON"/>
    <n v="1222956"/>
    <x v="1338"/>
    <n v="1"/>
    <s v="IN-LINE (EXCL NR)"/>
    <s v="PACK PRICE - MARKETING SET"/>
    <n v="0.68589999999999995"/>
    <m/>
    <n v="1.056"/>
    <m/>
    <m/>
    <n v="3.89"/>
    <n v="7.99"/>
    <n v="32415"/>
    <n v="32415"/>
    <n v="41"/>
    <s v="WORK IN PROGRESS"/>
    <n v="135298858"/>
    <s v="NO INCENTIVE"/>
    <s v="N"/>
    <s v="N"/>
    <s v="N"/>
    <s v="N"/>
    <x v="1"/>
    <n v="135299315"/>
    <n v="28"/>
    <n v="32"/>
    <n v="20230306"/>
    <s v="NET ITEM"/>
    <n v="15"/>
    <s v="Y"/>
    <s v="Tech rep lvl + Dia a Dia + VGF2"/>
    <s v="FULL PAYMENT"/>
    <m/>
    <n v="84059.946400000001"/>
    <n v="49829.706400000003"/>
    <n v="74.3"/>
    <m/>
    <s v="DEODORANT ROLL ON"/>
    <s v="DEODORANT"/>
    <s v="DEODORANT"/>
    <s v="FEMALE"/>
    <s v="CHARISMA FRANCHISE"/>
    <s v="CHARISMA"/>
    <n v="1"/>
    <n v="50"/>
    <n v="100"/>
    <s v="N"/>
    <s v="N"/>
    <n v="40445"/>
    <m/>
    <s v="N"/>
    <s v="RO"/>
    <n v="5.74"/>
    <n v="5.35"/>
    <n v="6.01"/>
    <m/>
    <m/>
    <m/>
    <m/>
    <s v="N"/>
    <m/>
    <m/>
    <m/>
    <x v="0"/>
    <m/>
    <n v="40"/>
    <s v="TOILETRIES - HAIR E DEOS"/>
    <s v="N"/>
    <m/>
    <m/>
    <s v="N"/>
    <n v="20230306"/>
    <m/>
    <n v="135298858"/>
    <s v="MIXED"/>
    <s v="Tech rep lvl"/>
    <s v="CosmÃ©ticos"/>
    <n v="20"/>
    <m/>
    <n v="0"/>
    <n v="0"/>
    <n v="100"/>
    <n v="135299314"/>
    <n v="999"/>
    <n v="2"/>
    <x v="0"/>
    <x v="0"/>
    <n v="0.68589999999999995"/>
    <n v="0.68589999999999995"/>
    <n v="0.68589999999999995"/>
    <n v="0.68589999999999995"/>
    <n v="0.68589999999999995"/>
    <n v="3.89"/>
    <n v="4.45"/>
    <n v="3.89"/>
    <n v="3.61"/>
    <n v="3.45"/>
    <s v="Brasil + Dia a Dia + VGF2"/>
    <s v="Bronze + Dia a Dia + VGF2"/>
    <s v="Prata + Dia a Dia + VGF2"/>
    <s v="Ouro + Dia a Dia + VGF2"/>
    <s v="Estrela + Dia a Dia + VGF2"/>
    <n v="30"/>
    <n v="20"/>
    <n v="30"/>
    <n v="35"/>
    <n v="38"/>
    <n v="45.79"/>
    <n v="45.79"/>
    <n v="45.79"/>
    <n v="45.79"/>
    <n v="45.79"/>
    <n v="0"/>
    <n v="0"/>
    <n v="0"/>
    <n v="0"/>
    <n v="0"/>
    <n v="3.89"/>
    <n v="4.45"/>
    <n v="3.89"/>
    <n v="3.61"/>
    <n v="3.45"/>
    <n v="42"/>
    <n v="30.8"/>
    <n v="42"/>
    <n v="47.6"/>
    <n v="50.8"/>
    <n v="35"/>
    <n v="74"/>
    <n v="64"/>
    <n v="60"/>
    <n v="57"/>
  </r>
  <r>
    <n v="625918"/>
    <x v="1340"/>
    <n v="20200318"/>
    <m/>
    <s v="FRAGRANCE"/>
    <x v="564"/>
    <s v="DESODORANTE PUR BLANCA ROLL ON"/>
    <n v="1222958"/>
    <x v="1339"/>
    <n v="1"/>
    <s v="IN-LINE (EXCL NR)"/>
    <s v="PACK PRICE - MARKETING SET"/>
    <n v="0.68589999999999995"/>
    <m/>
    <n v="1.103"/>
    <m/>
    <m/>
    <n v="4.09"/>
    <n v="7.99"/>
    <n v="22585"/>
    <n v="22585"/>
    <n v="41"/>
    <s v="WORK IN PROGRESS"/>
    <n v="135298858"/>
    <s v="NO INCENTIVE"/>
    <s v="N"/>
    <s v="N"/>
    <s v="N"/>
    <s v="N"/>
    <x v="1"/>
    <n v="135298968"/>
    <n v="28"/>
    <n v="32"/>
    <n v="20230306"/>
    <s v="NET ITEM"/>
    <n v="15"/>
    <s v="Y"/>
    <s v="Tech rep lvl + Dia a Dia + VGF2"/>
    <s v="FULL PAYMENT"/>
    <m/>
    <n v="61559.017399999997"/>
    <n v="36647.7624"/>
    <n v="73.150000000000006"/>
    <m/>
    <s v="DEODORANT ROLL ON"/>
    <s v="DEODORANT"/>
    <s v="DEODORANT"/>
    <s v="FEMALE"/>
    <s v="PUR BLANCA FRANCHISE"/>
    <s v="PUR BLANCA"/>
    <n v="1"/>
    <n v="50"/>
    <n v="100"/>
    <s v="N"/>
    <s v="N"/>
    <n v="43430"/>
    <m/>
    <s v="N"/>
    <s v="RO"/>
    <n v="5.74"/>
    <n v="5.35"/>
    <n v="6.01"/>
    <m/>
    <m/>
    <m/>
    <m/>
    <s v="N"/>
    <m/>
    <m/>
    <m/>
    <x v="0"/>
    <m/>
    <n v="40"/>
    <s v="TOILETRIES - HAIR E DEOS"/>
    <s v="N"/>
    <m/>
    <m/>
    <s v="N"/>
    <n v="20230306"/>
    <m/>
    <n v="135298858"/>
    <s v="MIXED"/>
    <s v="Tech rep lvl"/>
    <s v="CosmÃ©ticos"/>
    <n v="9"/>
    <m/>
    <n v="0"/>
    <n v="0"/>
    <n v="100"/>
    <n v="135298967"/>
    <n v="999"/>
    <n v="2"/>
    <x v="0"/>
    <x v="0"/>
    <n v="0.68589999999999995"/>
    <n v="0.68589999999999995"/>
    <n v="0.68589999999999995"/>
    <n v="0.68589999999999995"/>
    <n v="0.68589999999999995"/>
    <n v="4.09"/>
    <n v="4.67"/>
    <n v="4.09"/>
    <n v="3.8"/>
    <n v="3.62"/>
    <s v="Brasil + Dia a Dia + VGF2"/>
    <s v="Bronze + Dia a Dia + VGF2"/>
    <s v="Prata + Dia a Dia + VGF2"/>
    <s v="Ouro + Dia a Dia + VGF2"/>
    <s v="Estrela + Dia a Dia + VGF2"/>
    <n v="30"/>
    <n v="20"/>
    <n v="30"/>
    <n v="35"/>
    <n v="38"/>
    <n v="45.79"/>
    <n v="45.79"/>
    <n v="45.79"/>
    <n v="45.79"/>
    <n v="45.79"/>
    <n v="0"/>
    <n v="0"/>
    <n v="0"/>
    <n v="0"/>
    <n v="0"/>
    <n v="4.09"/>
    <n v="4.67"/>
    <n v="4.09"/>
    <n v="3.8"/>
    <n v="3.62"/>
    <n v="17.100000000000001"/>
    <n v="11.88"/>
    <n v="17.100000000000001"/>
    <n v="19.71"/>
    <n v="21.33"/>
    <n v="31"/>
    <n v="77"/>
    <n v="68"/>
    <n v="63"/>
    <n v="60"/>
  </r>
  <r>
    <n v="625918"/>
    <x v="1340"/>
    <n v="20200318"/>
    <m/>
    <s v="FRAGRANCE"/>
    <x v="564"/>
    <s v="DESODORANTE PUR BLANCA ROLL ON"/>
    <n v="1222958"/>
    <x v="1339"/>
    <n v="1"/>
    <s v="IN-LINE (EXCL NR)"/>
    <s v="PACK PRICE - MARKETING SET"/>
    <n v="0.68589999999999995"/>
    <m/>
    <n v="1.103"/>
    <m/>
    <m/>
    <n v="3.89"/>
    <n v="7.99"/>
    <n v="21995"/>
    <n v="21995"/>
    <n v="41"/>
    <s v="WORK IN PROGRESS"/>
    <n v="135298858"/>
    <s v="NO INCENTIVE"/>
    <s v="N"/>
    <s v="N"/>
    <s v="N"/>
    <s v="N"/>
    <x v="1"/>
    <n v="135299303"/>
    <n v="28"/>
    <n v="32"/>
    <n v="20230306"/>
    <s v="NET ITEM"/>
    <n v="15"/>
    <s v="Y"/>
    <s v="Tech rep lvl + Dia a Dia + VGF2"/>
    <s v="FULL PAYMENT"/>
    <m/>
    <n v="57038.1751"/>
    <n v="32777.6901"/>
    <n v="73.150000000000006"/>
    <m/>
    <s v="DEODORANT ROLL ON"/>
    <s v="DEODORANT"/>
    <s v="DEODORANT"/>
    <s v="FEMALE"/>
    <s v="PUR BLANCA FRANCHISE"/>
    <s v="PUR BLANCA"/>
    <n v="1"/>
    <n v="50"/>
    <n v="100"/>
    <s v="N"/>
    <s v="N"/>
    <n v="43430"/>
    <m/>
    <s v="N"/>
    <s v="RO"/>
    <n v="5.74"/>
    <n v="5.35"/>
    <n v="6.01"/>
    <m/>
    <m/>
    <m/>
    <m/>
    <s v="N"/>
    <m/>
    <m/>
    <m/>
    <x v="0"/>
    <m/>
    <n v="40"/>
    <s v="TOILETRIES - HAIR E DEOS"/>
    <s v="N"/>
    <m/>
    <m/>
    <s v="N"/>
    <n v="20230306"/>
    <m/>
    <n v="135298858"/>
    <s v="MIXED"/>
    <s v="Tech rep lvl"/>
    <s v="CosmÃ©ticos"/>
    <n v="20"/>
    <m/>
    <n v="0"/>
    <n v="0"/>
    <n v="100"/>
    <n v="135299302"/>
    <n v="999"/>
    <n v="2"/>
    <x v="0"/>
    <x v="0"/>
    <n v="0.68589999999999995"/>
    <n v="0.68589999999999995"/>
    <n v="0.68589999999999995"/>
    <n v="0.68589999999999995"/>
    <n v="0.68589999999999995"/>
    <n v="3.89"/>
    <n v="4.45"/>
    <n v="3.89"/>
    <n v="3.61"/>
    <n v="3.45"/>
    <s v="Brasil + Dia a Dia + VGF2"/>
    <s v="Bronze + Dia a Dia + VGF2"/>
    <s v="Prata + Dia a Dia + VGF2"/>
    <s v="Ouro + Dia a Dia + VGF2"/>
    <s v="Estrela + Dia a Dia + VGF2"/>
    <n v="30"/>
    <n v="20"/>
    <n v="30"/>
    <n v="35"/>
    <n v="38"/>
    <n v="45.79"/>
    <n v="45.79"/>
    <n v="45.79"/>
    <n v="45.79"/>
    <n v="45.79"/>
    <n v="0"/>
    <n v="0"/>
    <n v="0"/>
    <n v="0"/>
    <n v="0"/>
    <n v="3.89"/>
    <n v="4.45"/>
    <n v="3.89"/>
    <n v="3.61"/>
    <n v="3.45"/>
    <n v="42"/>
    <n v="30.8"/>
    <n v="42"/>
    <n v="47.6"/>
    <n v="50.8"/>
    <n v="35"/>
    <n v="74"/>
    <n v="64"/>
    <n v="60"/>
    <n v="57"/>
  </r>
  <r>
    <n v="625940"/>
    <x v="1341"/>
    <n v="20200318"/>
    <m/>
    <s v="FRAGRANCE"/>
    <x v="564"/>
    <s v="DESODORANTE FAR AWAY GLAMOUR ROLL ON"/>
    <n v="1222964"/>
    <x v="1340"/>
    <n v="1"/>
    <s v="IN-LINE (EXCL NR)"/>
    <s v="PACK PRICE - MARKETING SET"/>
    <n v="0.68589999999999995"/>
    <m/>
    <n v="1.1200000000000001"/>
    <m/>
    <m/>
    <n v="4.09"/>
    <n v="7.99"/>
    <n v="28410"/>
    <n v="28410"/>
    <n v="41"/>
    <s v="WORK IN PROGRESS"/>
    <n v="135298858"/>
    <s v="NO INCENTIVE"/>
    <s v="N"/>
    <s v="N"/>
    <s v="N"/>
    <s v="N"/>
    <x v="1"/>
    <n v="135298908"/>
    <n v="28"/>
    <n v="32"/>
    <n v="20230306"/>
    <s v="NET ITEM"/>
    <n v="15"/>
    <s v="Y"/>
    <s v="Tech rep lvl + Dia a Dia + VGF2"/>
    <s v="FULL PAYMENT"/>
    <m/>
    <n v="77436.388399999996"/>
    <n v="45617.188399999999"/>
    <n v="72.739999999999995"/>
    <m/>
    <s v="DEODORANT ROLL ON"/>
    <s v="DEODORANT"/>
    <s v="DEODORANT"/>
    <s v="FEMALE"/>
    <s v="FAR AWAY FRANCHISE"/>
    <s v="FAR AWAY GLAMOUR"/>
    <n v="1"/>
    <n v="50"/>
    <n v="100"/>
    <s v="N"/>
    <s v="N"/>
    <n v="40570"/>
    <m/>
    <s v="N"/>
    <s v="RO"/>
    <n v="5.74"/>
    <n v="5.35"/>
    <n v="6.01"/>
    <m/>
    <m/>
    <m/>
    <m/>
    <s v="N"/>
    <m/>
    <m/>
    <m/>
    <x v="0"/>
    <m/>
    <n v="40"/>
    <s v="TOILETRIES - HAIR E DEOS"/>
    <s v="N"/>
    <m/>
    <m/>
    <s v="N"/>
    <n v="20230306"/>
    <m/>
    <n v="135298858"/>
    <s v="MIXED"/>
    <s v="Tech rep lvl"/>
    <s v="CosmÃ©ticos"/>
    <n v="9"/>
    <m/>
    <n v="0"/>
    <n v="0"/>
    <n v="100"/>
    <n v="135298907"/>
    <n v="999"/>
    <n v="2"/>
    <x v="0"/>
    <x v="0"/>
    <n v="0.68589999999999995"/>
    <n v="0.68589999999999995"/>
    <n v="0.68589999999999995"/>
    <n v="0.68589999999999995"/>
    <n v="0.68589999999999995"/>
    <n v="4.09"/>
    <n v="4.67"/>
    <n v="4.09"/>
    <n v="3.8"/>
    <n v="3.62"/>
    <s v="Brasil + Dia a Dia + VGF2"/>
    <s v="Bronze + Dia a Dia + VGF2"/>
    <s v="Prata + Dia a Dia + VGF2"/>
    <s v="Ouro + Dia a Dia + VGF2"/>
    <s v="Estrela + Dia a Dia + VGF2"/>
    <n v="30"/>
    <n v="20"/>
    <n v="30"/>
    <n v="35"/>
    <n v="38"/>
    <n v="45.79"/>
    <n v="45.79"/>
    <n v="45.79"/>
    <n v="45.79"/>
    <n v="45.79"/>
    <n v="0"/>
    <n v="0"/>
    <n v="0"/>
    <n v="0"/>
    <n v="0"/>
    <n v="4.09"/>
    <n v="4.67"/>
    <n v="4.09"/>
    <n v="3.8"/>
    <n v="3.62"/>
    <n v="17.100000000000001"/>
    <n v="11.88"/>
    <n v="17.100000000000001"/>
    <n v="19.71"/>
    <n v="21.33"/>
    <n v="31"/>
    <n v="77"/>
    <n v="68"/>
    <n v="63"/>
    <n v="60"/>
  </r>
  <r>
    <n v="625940"/>
    <x v="1341"/>
    <n v="20200318"/>
    <m/>
    <s v="FRAGRANCE"/>
    <x v="564"/>
    <s v="DESODORANTE FAR AWAY GLAMOUR ROLL ON"/>
    <n v="1222964"/>
    <x v="1340"/>
    <n v="1"/>
    <s v="IN-LINE (EXCL NR)"/>
    <s v="PACK PRICE - MARKETING SET"/>
    <n v="0.68589999999999995"/>
    <m/>
    <n v="1.1200000000000001"/>
    <m/>
    <m/>
    <n v="3.89"/>
    <n v="7.99"/>
    <n v="27667"/>
    <n v="27667"/>
    <n v="41"/>
    <s v="WORK IN PROGRESS"/>
    <n v="135298858"/>
    <s v="NO INCENTIVE"/>
    <s v="N"/>
    <s v="N"/>
    <s v="N"/>
    <s v="N"/>
    <x v="1"/>
    <n v="135299339"/>
    <n v="28"/>
    <n v="32"/>
    <n v="20230306"/>
    <s v="NET ITEM"/>
    <n v="15"/>
    <s v="Y"/>
    <s v="Tech rep lvl + Dia a Dia + VGF2"/>
    <s v="FULL PAYMENT"/>
    <m/>
    <n v="71747.190799999997"/>
    <n v="40760.150800000003"/>
    <n v="72.739999999999995"/>
    <m/>
    <s v="DEODORANT ROLL ON"/>
    <s v="DEODORANT"/>
    <s v="DEODORANT"/>
    <s v="FEMALE"/>
    <s v="FAR AWAY FRANCHISE"/>
    <s v="FAR AWAY GLAMOUR"/>
    <n v="1"/>
    <n v="50"/>
    <n v="100"/>
    <s v="N"/>
    <s v="N"/>
    <n v="40570"/>
    <m/>
    <s v="N"/>
    <s v="RO"/>
    <n v="5.74"/>
    <n v="5.35"/>
    <n v="6.01"/>
    <m/>
    <m/>
    <m/>
    <m/>
    <s v="N"/>
    <m/>
    <m/>
    <m/>
    <x v="0"/>
    <m/>
    <n v="40"/>
    <s v="TOILETRIES - HAIR E DEOS"/>
    <s v="N"/>
    <m/>
    <m/>
    <s v="N"/>
    <n v="20230306"/>
    <m/>
    <n v="135298858"/>
    <s v="MIXED"/>
    <s v="Tech rep lvl"/>
    <s v="CosmÃ©ticos"/>
    <n v="20"/>
    <m/>
    <n v="0"/>
    <n v="0"/>
    <n v="100"/>
    <n v="135299338"/>
    <n v="999"/>
    <n v="2"/>
    <x v="0"/>
    <x v="0"/>
    <n v="0.68589999999999995"/>
    <n v="0.68589999999999995"/>
    <n v="0.68589999999999995"/>
    <n v="0.68589999999999995"/>
    <n v="0.68589999999999995"/>
    <n v="3.89"/>
    <n v="4.45"/>
    <n v="3.89"/>
    <n v="3.61"/>
    <n v="3.45"/>
    <s v="Brasil + Dia a Dia + VGF2"/>
    <s v="Bronze + Dia a Dia + VGF2"/>
    <s v="Prata + Dia a Dia + VGF2"/>
    <s v="Ouro + Dia a Dia + VGF2"/>
    <s v="Estrela + Dia a Dia + VGF2"/>
    <n v="30"/>
    <n v="20"/>
    <n v="30"/>
    <n v="35"/>
    <n v="38"/>
    <n v="45.79"/>
    <n v="45.79"/>
    <n v="45.79"/>
    <n v="45.79"/>
    <n v="45.79"/>
    <n v="0"/>
    <n v="0"/>
    <n v="0"/>
    <n v="0"/>
    <n v="0"/>
    <n v="3.89"/>
    <n v="4.45"/>
    <n v="3.89"/>
    <n v="3.61"/>
    <n v="3.45"/>
    <n v="42"/>
    <n v="30.8"/>
    <n v="42"/>
    <n v="47.6"/>
    <n v="50.8"/>
    <n v="35"/>
    <n v="74"/>
    <n v="64"/>
    <n v="60"/>
    <n v="57"/>
  </r>
  <r>
    <n v="633196"/>
    <x v="1342"/>
    <n v="20220306"/>
    <m/>
    <s v="FRAGRANCE"/>
    <x v="564"/>
    <s v="ROLL ON DEODORANT AQUAVIBE BABY SMELL"/>
    <n v="1227964"/>
    <x v="1341"/>
    <n v="1"/>
    <s v="IN-LINE (EXCL NR)"/>
    <s v="PACK PRICE - MARKETING SET"/>
    <n v="0.68589999999999995"/>
    <m/>
    <n v="1.083"/>
    <m/>
    <m/>
    <n v="4.09"/>
    <n v="7.99"/>
    <n v="25246"/>
    <n v="25246"/>
    <n v="41"/>
    <s v="WORK IN PROGRESS"/>
    <n v="135298858"/>
    <s v="NO INCENTIVE"/>
    <s v="N"/>
    <s v="N"/>
    <s v="N"/>
    <s v="N"/>
    <x v="1"/>
    <n v="135298860"/>
    <n v="28"/>
    <n v="32"/>
    <n v="20230306"/>
    <s v="NET ITEM"/>
    <n v="15"/>
    <s v="Y"/>
    <s v="Tech rep lvl + Dia a Dia + VGF2"/>
    <s v="FULL PAYMENT"/>
    <m/>
    <n v="68811.971000000005"/>
    <n v="41470.553"/>
    <n v="73.64"/>
    <m/>
    <s v="DEODORANT ROLL ON"/>
    <s v="DEODORANT"/>
    <s v="DEODORANT"/>
    <s v="FEMALE"/>
    <s v="AQUAVIBE"/>
    <s v="REFRESCANTE BABY SMELL"/>
    <n v="1"/>
    <n v="50"/>
    <n v="100"/>
    <s v="N"/>
    <s v="N"/>
    <n v="40418"/>
    <m/>
    <s v="N"/>
    <s v="RO"/>
    <n v="5.74"/>
    <n v="5.35"/>
    <n v="6.01"/>
    <m/>
    <m/>
    <m/>
    <m/>
    <s v="N"/>
    <m/>
    <m/>
    <m/>
    <x v="0"/>
    <m/>
    <n v="40"/>
    <s v="TOILETRIES - HAIR E DEOS"/>
    <s v="N"/>
    <m/>
    <m/>
    <s v="N"/>
    <n v="20230306"/>
    <m/>
    <n v="135298858"/>
    <s v="MIXED"/>
    <s v="Tech rep lvl"/>
    <s v="CosmÃ©ticos"/>
    <n v="9"/>
    <m/>
    <n v="0"/>
    <n v="0"/>
    <n v="100"/>
    <n v="135298859"/>
    <n v="999"/>
    <n v="2"/>
    <x v="0"/>
    <x v="0"/>
    <n v="0.68589999999999995"/>
    <n v="0.68589999999999995"/>
    <n v="0.68589999999999995"/>
    <n v="0.68589999999999995"/>
    <n v="0.68589999999999995"/>
    <n v="4.09"/>
    <n v="4.67"/>
    <n v="4.09"/>
    <n v="3.8"/>
    <n v="3.62"/>
    <s v="Brasil + Dia a Dia + VGF2"/>
    <s v="Bronze + Dia a Dia + VGF2"/>
    <s v="Prata + Dia a Dia + VGF2"/>
    <s v="Ouro + Dia a Dia + VGF2"/>
    <s v="Estrela + Dia a Dia + VGF2"/>
    <n v="30"/>
    <n v="20"/>
    <n v="30"/>
    <n v="35"/>
    <n v="38"/>
    <n v="45.79"/>
    <n v="45.79"/>
    <n v="45.79"/>
    <n v="45.79"/>
    <n v="45.79"/>
    <n v="0"/>
    <n v="0"/>
    <n v="0"/>
    <n v="0"/>
    <n v="0"/>
    <n v="4.09"/>
    <n v="4.67"/>
    <n v="4.09"/>
    <n v="3.8"/>
    <n v="3.62"/>
    <n v="17.100000000000001"/>
    <n v="11.88"/>
    <n v="17.100000000000001"/>
    <n v="19.71"/>
    <n v="21.33"/>
    <n v="31"/>
    <n v="77"/>
    <n v="68"/>
    <n v="63"/>
    <n v="60"/>
  </r>
  <r>
    <n v="633196"/>
    <x v="1342"/>
    <n v="20220306"/>
    <m/>
    <s v="FRAGRANCE"/>
    <x v="564"/>
    <s v="ROLL ON DEODORANT AQUAVIBE BABY SMELL"/>
    <n v="1227964"/>
    <x v="1341"/>
    <n v="1"/>
    <s v="IN-LINE (EXCL NR)"/>
    <s v="PACK PRICE - MARKETING SET"/>
    <n v="0.68589999999999995"/>
    <m/>
    <n v="1.083"/>
    <m/>
    <m/>
    <n v="3.89"/>
    <n v="7.99"/>
    <n v="24588"/>
    <n v="24588"/>
    <n v="41"/>
    <s v="WORK IN PROGRESS"/>
    <n v="135298858"/>
    <s v="NO INCENTIVE"/>
    <s v="N"/>
    <s v="N"/>
    <s v="N"/>
    <s v="N"/>
    <x v="1"/>
    <n v="135299327"/>
    <n v="28"/>
    <n v="32"/>
    <n v="20230306"/>
    <s v="NET ITEM"/>
    <n v="15"/>
    <s v="Y"/>
    <s v="Tech rep lvl + Dia a Dia + VGF2"/>
    <s v="FULL PAYMENT"/>
    <m/>
    <n v="63762.443700000003"/>
    <n v="37133.6397"/>
    <n v="73.64"/>
    <m/>
    <s v="DEODORANT ROLL ON"/>
    <s v="DEODORANT"/>
    <s v="DEODORANT"/>
    <s v="FEMALE"/>
    <s v="AQUAVIBE"/>
    <s v="REFRESCANTE BABY SMELL"/>
    <n v="1"/>
    <n v="50"/>
    <n v="100"/>
    <s v="N"/>
    <s v="N"/>
    <n v="40418"/>
    <m/>
    <s v="N"/>
    <s v="RO"/>
    <n v="5.74"/>
    <n v="5.35"/>
    <n v="6.01"/>
    <m/>
    <m/>
    <m/>
    <m/>
    <s v="N"/>
    <m/>
    <m/>
    <m/>
    <x v="0"/>
    <m/>
    <n v="40"/>
    <s v="TOILETRIES - HAIR E DEOS"/>
    <s v="N"/>
    <m/>
    <m/>
    <s v="N"/>
    <n v="20230306"/>
    <m/>
    <n v="135298858"/>
    <s v="MIXED"/>
    <s v="Tech rep lvl"/>
    <s v="CosmÃ©ticos"/>
    <n v="20"/>
    <m/>
    <n v="0"/>
    <n v="0"/>
    <n v="100"/>
    <n v="135299326"/>
    <n v="999"/>
    <n v="2"/>
    <x v="0"/>
    <x v="0"/>
    <n v="0.68589999999999995"/>
    <n v="0.68589999999999995"/>
    <n v="0.68589999999999995"/>
    <n v="0.68589999999999995"/>
    <n v="0.68589999999999995"/>
    <n v="3.89"/>
    <n v="4.45"/>
    <n v="3.89"/>
    <n v="3.61"/>
    <n v="3.45"/>
    <s v="Brasil + Dia a Dia + VGF2"/>
    <s v="Bronze + Dia a Dia + VGF2"/>
    <s v="Prata + Dia a Dia + VGF2"/>
    <s v="Ouro + Dia a Dia + VGF2"/>
    <s v="Estrela + Dia a Dia + VGF2"/>
    <n v="30"/>
    <n v="20"/>
    <n v="30"/>
    <n v="35"/>
    <n v="38"/>
    <n v="45.79"/>
    <n v="45.79"/>
    <n v="45.79"/>
    <n v="45.79"/>
    <n v="45.79"/>
    <n v="0"/>
    <n v="0"/>
    <n v="0"/>
    <n v="0"/>
    <n v="0"/>
    <n v="3.89"/>
    <n v="4.45"/>
    <n v="3.89"/>
    <n v="3.61"/>
    <n v="3.45"/>
    <n v="42"/>
    <n v="30.8"/>
    <n v="42"/>
    <n v="47.6"/>
    <n v="50.8"/>
    <n v="35"/>
    <n v="74"/>
    <n v="64"/>
    <n v="60"/>
    <n v="57"/>
  </r>
  <r>
    <n v="633794"/>
    <x v="1343"/>
    <n v="20220313"/>
    <m/>
    <s v="FRAGRANCE"/>
    <x v="564"/>
    <s v="LOV U AP ROLL ON"/>
    <n v="1228321"/>
    <x v="1342"/>
    <n v="1"/>
    <s v="IN-LINE (EXCL NR)"/>
    <s v="PACK PRICE - MARKETING SET"/>
    <n v="0.68589999999999995"/>
    <m/>
    <n v="1.2490000000000001"/>
    <m/>
    <m/>
    <n v="4.09"/>
    <n v="7.99"/>
    <n v="25229"/>
    <n v="25229"/>
    <n v="41"/>
    <s v="WORK IN PROGRESS"/>
    <n v="135298858"/>
    <s v="NO INCENTIVE"/>
    <s v="N"/>
    <s v="N"/>
    <s v="N"/>
    <s v="N"/>
    <x v="1"/>
    <n v="135298920"/>
    <n v="28"/>
    <n v="32"/>
    <n v="20230306"/>
    <s v="NET ITEM"/>
    <n v="15"/>
    <s v="Y"/>
    <s v="Tech rep lvl + Dia a Dia + VGF2"/>
    <s v="FULL PAYMENT"/>
    <m/>
    <n v="68766.289999999994"/>
    <n v="37255.269"/>
    <n v="69.599999999999994"/>
    <m/>
    <s v="DEODORANT ROLL ON"/>
    <s v="DEODORANT"/>
    <s v="DEODORANT"/>
    <s v="FEMALE"/>
    <s v="LOV U FRANCHISE"/>
    <s v="LOV U"/>
    <n v="1"/>
    <n v="50"/>
    <n v="100"/>
    <s v="N"/>
    <s v="N"/>
    <n v="40400"/>
    <m/>
    <s v="N"/>
    <s v="HIT"/>
    <n v="5.4"/>
    <n v="5.99"/>
    <n v="6.39"/>
    <m/>
    <m/>
    <m/>
    <m/>
    <s v="N"/>
    <m/>
    <m/>
    <m/>
    <x v="0"/>
    <m/>
    <n v="40"/>
    <s v="TOILETRIES - HAIR E DEOS"/>
    <s v="N"/>
    <m/>
    <m/>
    <s v="N"/>
    <n v="20230306"/>
    <m/>
    <n v="135298858"/>
    <s v="MIXED"/>
    <s v="Tech rep lvl"/>
    <s v="CosmÃ©ticos"/>
    <n v="9"/>
    <m/>
    <n v="0"/>
    <n v="0"/>
    <n v="100"/>
    <n v="135298919"/>
    <n v="999"/>
    <n v="2"/>
    <x v="0"/>
    <x v="0"/>
    <n v="0.68589999999999995"/>
    <n v="0.68589999999999995"/>
    <n v="0.68589999999999995"/>
    <n v="0.68589999999999995"/>
    <n v="0.68589999999999995"/>
    <n v="4.09"/>
    <n v="4.67"/>
    <n v="4.09"/>
    <n v="3.8"/>
    <n v="3.62"/>
    <s v="Brasil + Dia a Dia + VGF2"/>
    <s v="Bronze + Dia a Dia + VGF2"/>
    <s v="Prata + Dia a Dia + VGF2"/>
    <s v="Ouro + Dia a Dia + VGF2"/>
    <s v="Estrela + Dia a Dia + VGF2"/>
    <n v="30"/>
    <n v="20"/>
    <n v="30"/>
    <n v="35"/>
    <n v="38"/>
    <n v="45.79"/>
    <n v="45.79"/>
    <n v="45.79"/>
    <n v="45.79"/>
    <n v="45.79"/>
    <n v="0"/>
    <n v="0"/>
    <n v="0"/>
    <n v="0"/>
    <n v="0"/>
    <n v="4.09"/>
    <n v="4.67"/>
    <n v="4.09"/>
    <n v="3.8"/>
    <n v="3.62"/>
    <n v="17.100000000000001"/>
    <n v="11.88"/>
    <n v="17.100000000000001"/>
    <n v="19.71"/>
    <n v="21.33"/>
    <n v="31"/>
    <n v="77"/>
    <n v="68"/>
    <n v="63"/>
    <n v="60"/>
  </r>
  <r>
    <n v="633794"/>
    <x v="1343"/>
    <n v="20220313"/>
    <m/>
    <s v="FRAGRANCE"/>
    <x v="564"/>
    <s v="LOV U AP ROLL ON"/>
    <n v="1228321"/>
    <x v="1342"/>
    <n v="1"/>
    <s v="IN-LINE (EXCL NR)"/>
    <s v="PACK PRICE - MARKETING SET"/>
    <n v="0.68589999999999995"/>
    <m/>
    <n v="1.2490000000000001"/>
    <m/>
    <m/>
    <n v="3.89"/>
    <n v="7.99"/>
    <n v="24569"/>
    <n v="24569"/>
    <n v="41"/>
    <s v="WORK IN PROGRESS"/>
    <n v="135298858"/>
    <s v="NO INCENTIVE"/>
    <s v="N"/>
    <s v="N"/>
    <s v="N"/>
    <s v="N"/>
    <x v="1"/>
    <n v="135299363"/>
    <n v="28"/>
    <n v="32"/>
    <n v="20230306"/>
    <s v="NET ITEM"/>
    <n v="15"/>
    <s v="Y"/>
    <s v="Tech rep lvl + Dia a Dia + VGF2"/>
    <s v="FULL PAYMENT"/>
    <m/>
    <n v="63713.148099999999"/>
    <n v="33026.467100000002"/>
    <n v="69.599999999999994"/>
    <m/>
    <s v="DEODORANT ROLL ON"/>
    <s v="DEODORANT"/>
    <s v="DEODORANT"/>
    <s v="FEMALE"/>
    <s v="LOV U FRANCHISE"/>
    <s v="LOV U"/>
    <n v="1"/>
    <n v="50"/>
    <n v="100"/>
    <s v="N"/>
    <s v="N"/>
    <n v="40400"/>
    <m/>
    <s v="N"/>
    <s v="HIT"/>
    <n v="5.4"/>
    <n v="5.99"/>
    <n v="6.39"/>
    <m/>
    <m/>
    <m/>
    <m/>
    <s v="N"/>
    <m/>
    <m/>
    <m/>
    <x v="0"/>
    <m/>
    <n v="40"/>
    <s v="TOILETRIES - HAIR E DEOS"/>
    <s v="N"/>
    <m/>
    <m/>
    <s v="N"/>
    <n v="20230306"/>
    <m/>
    <n v="135298858"/>
    <s v="MIXED"/>
    <s v="Tech rep lvl"/>
    <s v="CosmÃ©ticos"/>
    <n v="20"/>
    <m/>
    <n v="0"/>
    <n v="0"/>
    <n v="100"/>
    <n v="135299362"/>
    <n v="999"/>
    <n v="2"/>
    <x v="0"/>
    <x v="0"/>
    <n v="0.68589999999999995"/>
    <n v="0.68589999999999995"/>
    <n v="0.68589999999999995"/>
    <n v="0.68589999999999995"/>
    <n v="0.68589999999999995"/>
    <n v="3.89"/>
    <n v="4.45"/>
    <n v="3.89"/>
    <n v="3.61"/>
    <n v="3.45"/>
    <s v="Brasil + Dia a Dia + VGF2"/>
    <s v="Bronze + Dia a Dia + VGF2"/>
    <s v="Prata + Dia a Dia + VGF2"/>
    <s v="Ouro + Dia a Dia + VGF2"/>
    <s v="Estrela + Dia a Dia + VGF2"/>
    <n v="30"/>
    <n v="20"/>
    <n v="30"/>
    <n v="35"/>
    <n v="38"/>
    <n v="45.79"/>
    <n v="45.79"/>
    <n v="45.79"/>
    <n v="45.79"/>
    <n v="45.79"/>
    <n v="0"/>
    <n v="0"/>
    <n v="0"/>
    <n v="0"/>
    <n v="0"/>
    <n v="3.89"/>
    <n v="4.45"/>
    <n v="3.89"/>
    <n v="3.61"/>
    <n v="3.45"/>
    <n v="42"/>
    <n v="30.8"/>
    <n v="42"/>
    <n v="47.6"/>
    <n v="50.8"/>
    <n v="35"/>
    <n v="74"/>
    <n v="64"/>
    <n v="60"/>
    <n v="57"/>
  </r>
  <r>
    <n v="633796"/>
    <x v="1344"/>
    <n v="20220312"/>
    <m/>
    <s v="FRAGRANCE"/>
    <x v="564"/>
    <s v="DESODORANTE ROLL ON FULL SPEED QUANTUM"/>
    <n v="1228323"/>
    <x v="1343"/>
    <n v="1"/>
    <s v="IN-LINE (EXCL NR)"/>
    <s v="PACK PRICE - MARKETING SET"/>
    <n v="0.68589999999999995"/>
    <m/>
    <n v="1.1879999999999999"/>
    <m/>
    <m/>
    <n v="4.09"/>
    <n v="7.99"/>
    <n v="20659"/>
    <n v="20659"/>
    <n v="41"/>
    <s v="WORK IN PROGRESS"/>
    <n v="135298858"/>
    <s v="NO INCENTIVE"/>
    <s v="N"/>
    <s v="N"/>
    <s v="N"/>
    <s v="N"/>
    <x v="1"/>
    <n v="135299064"/>
    <n v="28"/>
    <n v="32"/>
    <n v="20230306"/>
    <s v="NET ITEM"/>
    <n v="15"/>
    <s v="Y"/>
    <s v="Tech rep lvl + Dia a Dia + VGF2"/>
    <s v="FULL PAYMENT"/>
    <m/>
    <n v="56309.385799999996"/>
    <n v="31766.4938"/>
    <n v="71.08"/>
    <m/>
    <s v="DEODORANT ROLL ON"/>
    <s v="DEODORANT"/>
    <s v="DEODORANT"/>
    <s v="FEMALE"/>
    <s v="FULL SPEED/RPM FRANCHISE"/>
    <s v="FULL SPEED/RPM ORIGINAL"/>
    <n v="1"/>
    <n v="50"/>
    <n v="100"/>
    <s v="N"/>
    <s v="N"/>
    <n v="41081"/>
    <m/>
    <s v="N"/>
    <s v="RO"/>
    <n v="5.74"/>
    <n v="5.35"/>
    <n v="6.01"/>
    <m/>
    <m/>
    <m/>
    <m/>
    <s v="N"/>
    <m/>
    <m/>
    <m/>
    <x v="0"/>
    <m/>
    <n v="40"/>
    <s v="TOILETRIES - HAIR E DEOS"/>
    <s v="N"/>
    <m/>
    <m/>
    <s v="N"/>
    <n v="20230306"/>
    <m/>
    <n v="135298858"/>
    <s v="MIXED"/>
    <s v="Tech rep lvl"/>
    <s v="CosmÃ©ticos"/>
    <n v="9"/>
    <m/>
    <n v="0"/>
    <n v="0"/>
    <n v="100"/>
    <n v="135299063"/>
    <n v="999"/>
    <n v="2"/>
    <x v="0"/>
    <x v="0"/>
    <n v="0.68589999999999995"/>
    <n v="0.68589999999999995"/>
    <n v="0.68589999999999995"/>
    <n v="0.68589999999999995"/>
    <n v="0.68589999999999995"/>
    <n v="4.09"/>
    <n v="4.67"/>
    <n v="4.09"/>
    <n v="3.8"/>
    <n v="3.62"/>
    <s v="Brasil + Dia a Dia + VGF2"/>
    <s v="Bronze + Dia a Dia + VGF2"/>
    <s v="Prata + Dia a Dia + VGF2"/>
    <s v="Ouro + Dia a Dia + VGF2"/>
    <s v="Estrela + Dia a Dia + VGF2"/>
    <n v="30"/>
    <n v="20"/>
    <n v="30"/>
    <n v="35"/>
    <n v="38"/>
    <n v="45.79"/>
    <n v="45.79"/>
    <n v="45.79"/>
    <n v="45.79"/>
    <n v="45.79"/>
    <n v="0"/>
    <n v="0"/>
    <n v="0"/>
    <n v="0"/>
    <n v="0"/>
    <n v="4.09"/>
    <n v="4.67"/>
    <n v="4.09"/>
    <n v="3.8"/>
    <n v="3.62"/>
    <n v="17.100000000000001"/>
    <n v="11.88"/>
    <n v="17.100000000000001"/>
    <n v="19.71"/>
    <n v="21.33"/>
    <n v="31"/>
    <n v="77"/>
    <n v="68"/>
    <n v="63"/>
    <n v="60"/>
  </r>
  <r>
    <n v="633796"/>
    <x v="1344"/>
    <n v="20220312"/>
    <m/>
    <s v="FRAGRANCE"/>
    <x v="564"/>
    <s v="DESODORANTE ROLL ON FULL SPEED QUANTUM"/>
    <n v="1228323"/>
    <x v="1343"/>
    <n v="1"/>
    <s v="IN-LINE (EXCL NR)"/>
    <s v="PACK PRICE - MARKETING SET"/>
    <n v="0.68589999999999995"/>
    <m/>
    <n v="1.1879999999999999"/>
    <m/>
    <m/>
    <n v="3.89"/>
    <n v="7.99"/>
    <n v="20120"/>
    <n v="20120"/>
    <n v="41"/>
    <s v="WORK IN PROGRESS"/>
    <n v="135298858"/>
    <s v="NO INCENTIVE"/>
    <s v="N"/>
    <s v="N"/>
    <s v="N"/>
    <s v="N"/>
    <x v="1"/>
    <n v="135299351"/>
    <n v="28"/>
    <n v="32"/>
    <n v="20230306"/>
    <s v="NET ITEM"/>
    <n v="15"/>
    <s v="Y"/>
    <s v="Tech rep lvl + Dia a Dia + VGF2"/>
    <s v="FULL PAYMENT"/>
    <m/>
    <n v="52176.001499999998"/>
    <n v="28273.441500000001"/>
    <n v="71.08"/>
    <m/>
    <s v="DEODORANT ROLL ON"/>
    <s v="DEODORANT"/>
    <s v="DEODORANT"/>
    <s v="FEMALE"/>
    <s v="FULL SPEED/RPM FRANCHISE"/>
    <s v="FULL SPEED/RPM ORIGINAL"/>
    <n v="1"/>
    <n v="50"/>
    <n v="100"/>
    <s v="N"/>
    <s v="N"/>
    <n v="41081"/>
    <m/>
    <s v="N"/>
    <s v="RO"/>
    <n v="5.74"/>
    <n v="5.35"/>
    <n v="6.01"/>
    <m/>
    <m/>
    <m/>
    <m/>
    <s v="N"/>
    <m/>
    <m/>
    <m/>
    <x v="0"/>
    <m/>
    <n v="40"/>
    <s v="TOILETRIES - HAIR E DEOS"/>
    <s v="N"/>
    <m/>
    <m/>
    <s v="N"/>
    <n v="20230306"/>
    <m/>
    <n v="135298858"/>
    <s v="MIXED"/>
    <s v="Tech rep lvl"/>
    <s v="CosmÃ©ticos"/>
    <n v="20"/>
    <m/>
    <n v="0"/>
    <n v="0"/>
    <n v="100"/>
    <n v="135299350"/>
    <n v="999"/>
    <n v="2"/>
    <x v="0"/>
    <x v="0"/>
    <n v="0.68589999999999995"/>
    <n v="0.68589999999999995"/>
    <n v="0.68589999999999995"/>
    <n v="0.68589999999999995"/>
    <n v="0.68589999999999995"/>
    <n v="3.89"/>
    <n v="4.45"/>
    <n v="3.89"/>
    <n v="3.61"/>
    <n v="3.45"/>
    <s v="Brasil + Dia a Dia + VGF2"/>
    <s v="Bronze + Dia a Dia + VGF2"/>
    <s v="Prata + Dia a Dia + VGF2"/>
    <s v="Ouro + Dia a Dia + VGF2"/>
    <s v="Estrela + Dia a Dia + VGF2"/>
    <n v="30"/>
    <n v="20"/>
    <n v="30"/>
    <n v="35"/>
    <n v="38"/>
    <n v="45.79"/>
    <n v="45.79"/>
    <n v="45.79"/>
    <n v="45.79"/>
    <n v="45.79"/>
    <n v="0"/>
    <n v="0"/>
    <n v="0"/>
    <n v="0"/>
    <n v="0"/>
    <n v="3.89"/>
    <n v="4.45"/>
    <n v="3.89"/>
    <n v="3.61"/>
    <n v="3.45"/>
    <n v="42"/>
    <n v="30.8"/>
    <n v="42"/>
    <n v="47.6"/>
    <n v="50.8"/>
    <n v="35"/>
    <n v="74"/>
    <n v="64"/>
    <n v="60"/>
    <n v="57"/>
  </r>
  <r>
    <n v="634214"/>
    <x v="1345"/>
    <n v="20220316"/>
    <m/>
    <s v="FRAGRANCE"/>
    <x v="564"/>
    <s v="PETIT ORIGINAL ROD 24H AP"/>
    <n v="1228621"/>
    <x v="1344"/>
    <n v="1"/>
    <s v="IN-LINE (EXCL NR)"/>
    <s v="PACK PRICE - MARKETING SET"/>
    <n v="0.68589999999999995"/>
    <m/>
    <n v="1.21"/>
    <m/>
    <m/>
    <n v="4.09"/>
    <n v="7.99"/>
    <n v="30059"/>
    <n v="30059"/>
    <n v="41"/>
    <s v="WORK IN PROGRESS"/>
    <n v="135298858"/>
    <s v="NO INCENTIVE"/>
    <s v="N"/>
    <s v="N"/>
    <s v="N"/>
    <s v="N"/>
    <x v="1"/>
    <n v="135298884"/>
    <n v="28"/>
    <n v="32"/>
    <n v="20230306"/>
    <s v="NET ITEM"/>
    <n v="15"/>
    <s v="Y"/>
    <s v="Tech rep lvl + Dia a Dia + VGF2"/>
    <s v="FULL PAYMENT"/>
    <m/>
    <n v="81930.947100000005"/>
    <n v="45559.557099999998"/>
    <n v="70.55"/>
    <m/>
    <s v="DEODORANT ROLL ON"/>
    <s v="DEODORANT"/>
    <s v="DEODORANT"/>
    <s v="FEMALE"/>
    <s v="PETIT - DEAR FRIENDS"/>
    <s v="PETIT - DEAR FRIENDS"/>
    <n v="1"/>
    <n v="50"/>
    <n v="100"/>
    <s v="N"/>
    <s v="N"/>
    <n v="41137"/>
    <m/>
    <s v="N"/>
    <s v="RO"/>
    <n v="5.74"/>
    <n v="5.35"/>
    <n v="6.01"/>
    <m/>
    <m/>
    <m/>
    <m/>
    <s v="N"/>
    <m/>
    <m/>
    <m/>
    <x v="0"/>
    <m/>
    <n v="40"/>
    <s v="TOILETRIES - HAIR E DEOS"/>
    <s v="N"/>
    <m/>
    <m/>
    <s v="N"/>
    <n v="20230306"/>
    <m/>
    <n v="135298858"/>
    <s v="MIXED"/>
    <s v="Tech rep lvl"/>
    <s v="CosmÃ©ticos"/>
    <n v="9"/>
    <m/>
    <n v="0"/>
    <n v="0"/>
    <n v="100"/>
    <n v="135298883"/>
    <n v="999"/>
    <n v="2"/>
    <x v="0"/>
    <x v="0"/>
    <n v="0.68589999999999995"/>
    <n v="0.68589999999999995"/>
    <n v="0.68589999999999995"/>
    <n v="0.68589999999999995"/>
    <n v="0.68589999999999995"/>
    <n v="4.09"/>
    <n v="4.67"/>
    <n v="4.09"/>
    <n v="3.8"/>
    <n v="3.62"/>
    <s v="Brasil + Dia a Dia + VGF2"/>
    <s v="Bronze + Dia a Dia + VGF2"/>
    <s v="Prata + Dia a Dia + VGF2"/>
    <s v="Ouro + Dia a Dia + VGF2"/>
    <s v="Estrela + Dia a Dia + VGF2"/>
    <n v="30"/>
    <n v="20"/>
    <n v="30"/>
    <n v="35"/>
    <n v="38"/>
    <n v="45.79"/>
    <n v="45.79"/>
    <n v="45.79"/>
    <n v="45.79"/>
    <n v="45.79"/>
    <n v="0"/>
    <n v="0"/>
    <n v="0"/>
    <n v="0"/>
    <n v="0"/>
    <n v="4.09"/>
    <n v="4.67"/>
    <n v="4.09"/>
    <n v="3.8"/>
    <n v="3.62"/>
    <n v="17.100000000000001"/>
    <n v="11.88"/>
    <n v="17.100000000000001"/>
    <n v="19.71"/>
    <n v="21.33"/>
    <n v="31"/>
    <n v="77"/>
    <n v="68"/>
    <n v="63"/>
    <n v="60"/>
  </r>
  <r>
    <n v="634214"/>
    <x v="1345"/>
    <n v="20220316"/>
    <m/>
    <s v="FRAGRANCE"/>
    <x v="564"/>
    <s v="PETIT ORIGINAL ROD 24H AP"/>
    <n v="1228621"/>
    <x v="1344"/>
    <n v="1"/>
    <s v="IN-LINE (EXCL NR)"/>
    <s v="PACK PRICE - MARKETING SET"/>
    <n v="0.68589999999999995"/>
    <m/>
    <n v="1.21"/>
    <m/>
    <m/>
    <n v="3.89"/>
    <n v="7.99"/>
    <n v="29273"/>
    <n v="29273"/>
    <n v="41"/>
    <s v="WORK IN PROGRESS"/>
    <n v="135298858"/>
    <s v="NO INCENTIVE"/>
    <s v="N"/>
    <s v="N"/>
    <s v="N"/>
    <s v="N"/>
    <x v="1"/>
    <n v="135299375"/>
    <n v="28"/>
    <n v="32"/>
    <n v="20230306"/>
    <s v="NET ITEM"/>
    <n v="15"/>
    <s v="Y"/>
    <s v="Tech rep lvl + Dia a Dia + VGF2"/>
    <s v="FULL PAYMENT"/>
    <m/>
    <n v="75911.413199999995"/>
    <n v="40491.083200000001"/>
    <n v="70.55"/>
    <m/>
    <s v="DEODORANT ROLL ON"/>
    <s v="DEODORANT"/>
    <s v="DEODORANT"/>
    <s v="FEMALE"/>
    <s v="PETIT - DEAR FRIENDS"/>
    <s v="PETIT - DEAR FRIENDS"/>
    <n v="1"/>
    <n v="50"/>
    <n v="100"/>
    <s v="N"/>
    <s v="N"/>
    <n v="41137"/>
    <m/>
    <s v="N"/>
    <s v="RO"/>
    <n v="5.74"/>
    <n v="5.35"/>
    <n v="6.01"/>
    <m/>
    <m/>
    <m/>
    <m/>
    <s v="N"/>
    <m/>
    <m/>
    <m/>
    <x v="0"/>
    <m/>
    <n v="40"/>
    <s v="TOILETRIES - HAIR E DEOS"/>
    <s v="N"/>
    <m/>
    <m/>
    <s v="N"/>
    <n v="20230306"/>
    <m/>
    <n v="135298858"/>
    <s v="MIXED"/>
    <s v="Tech rep lvl"/>
    <s v="CosmÃ©ticos"/>
    <n v="20"/>
    <m/>
    <n v="0"/>
    <n v="0"/>
    <n v="100"/>
    <n v="135299374"/>
    <n v="999"/>
    <n v="2"/>
    <x v="0"/>
    <x v="0"/>
    <n v="0.68589999999999995"/>
    <n v="0.68589999999999995"/>
    <n v="0.68589999999999995"/>
    <n v="0.68589999999999995"/>
    <n v="0.68589999999999995"/>
    <n v="3.89"/>
    <n v="4.45"/>
    <n v="3.89"/>
    <n v="3.61"/>
    <n v="3.45"/>
    <s v="Brasil + Dia a Dia + VGF2"/>
    <s v="Bronze + Dia a Dia + VGF2"/>
    <s v="Prata + Dia a Dia + VGF2"/>
    <s v="Ouro + Dia a Dia + VGF2"/>
    <s v="Estrela + Dia a Dia + VGF2"/>
    <n v="30"/>
    <n v="20"/>
    <n v="30"/>
    <n v="35"/>
    <n v="38"/>
    <n v="45.79"/>
    <n v="45.79"/>
    <n v="45.79"/>
    <n v="45.79"/>
    <n v="45.79"/>
    <n v="0"/>
    <n v="0"/>
    <n v="0"/>
    <n v="0"/>
    <n v="0"/>
    <n v="3.89"/>
    <n v="4.45"/>
    <n v="3.89"/>
    <n v="3.61"/>
    <n v="3.45"/>
    <n v="42"/>
    <n v="30.8"/>
    <n v="42"/>
    <n v="47.6"/>
    <n v="50.8"/>
    <n v="35"/>
    <n v="74"/>
    <n v="64"/>
    <n v="60"/>
    <n v="57"/>
  </r>
  <r>
    <n v="634284"/>
    <x v="1346"/>
    <n v="20220319"/>
    <m/>
    <s v="FRAGRANCE"/>
    <x v="564"/>
    <s v="AQUAVIBE REFRESCANTES PRETTY BLUE ROD 24 AP"/>
    <n v="1228675"/>
    <x v="1345"/>
    <n v="1"/>
    <s v="IN-LINE (EXCL NR)"/>
    <s v="PACK PRICE - MARKETING SET"/>
    <n v="0.68589999999999995"/>
    <m/>
    <n v="1.1140000000000001"/>
    <m/>
    <m/>
    <n v="4.09"/>
    <n v="7.99"/>
    <n v="28915"/>
    <n v="28915"/>
    <n v="41"/>
    <s v="WORK IN PROGRESS"/>
    <n v="135298858"/>
    <s v="NO INCENTIVE"/>
    <s v="N"/>
    <s v="N"/>
    <s v="N"/>
    <s v="N"/>
    <x v="1"/>
    <n v="135298896"/>
    <n v="28"/>
    <n v="32"/>
    <n v="20230306"/>
    <s v="NET ITEM"/>
    <n v="15"/>
    <s v="Y"/>
    <s v="Tech rep lvl + Dia a Dia + VGF2"/>
    <s v="FULL PAYMENT"/>
    <m/>
    <n v="78813.2641"/>
    <n v="46601.954100000003"/>
    <n v="72.89"/>
    <m/>
    <s v="DEODORANT ROLL ON"/>
    <s v="DEODORANT"/>
    <s v="DEODORANT"/>
    <s v="FEMALE"/>
    <s v="AQUAVIBE"/>
    <s v="REFRESCANTE"/>
    <n v="1"/>
    <n v="50"/>
    <n v="100"/>
    <s v="N"/>
    <s v="N"/>
    <n v="41173"/>
    <m/>
    <s v="N"/>
    <s v="RO"/>
    <n v="5.74"/>
    <n v="5.35"/>
    <n v="6.01"/>
    <m/>
    <m/>
    <m/>
    <m/>
    <s v="N"/>
    <m/>
    <m/>
    <m/>
    <x v="0"/>
    <m/>
    <n v="40"/>
    <s v="TOILETRIES - HAIR E DEOS"/>
    <s v="N"/>
    <m/>
    <m/>
    <s v="N"/>
    <n v="20230306"/>
    <m/>
    <n v="135298858"/>
    <s v="MIXED"/>
    <s v="Tech rep lvl"/>
    <s v="CosmÃ©ticos"/>
    <n v="9"/>
    <m/>
    <n v="0"/>
    <n v="0"/>
    <n v="100"/>
    <n v="135298895"/>
    <n v="999"/>
    <n v="2"/>
    <x v="0"/>
    <x v="0"/>
    <n v="0.68589999999999995"/>
    <n v="0.68589999999999995"/>
    <n v="0.68589999999999995"/>
    <n v="0.68589999999999995"/>
    <n v="0.68589999999999995"/>
    <n v="4.09"/>
    <n v="4.67"/>
    <n v="4.09"/>
    <n v="3.8"/>
    <n v="3.62"/>
    <s v="Brasil + Dia a Dia + VGF2"/>
    <s v="Bronze + Dia a Dia + VGF2"/>
    <s v="Prata + Dia a Dia + VGF2"/>
    <s v="Ouro + Dia a Dia + VGF2"/>
    <s v="Estrela + Dia a Dia + VGF2"/>
    <n v="30"/>
    <n v="20"/>
    <n v="30"/>
    <n v="35"/>
    <n v="38"/>
    <n v="45.79"/>
    <n v="45.79"/>
    <n v="45.79"/>
    <n v="45.79"/>
    <n v="45.79"/>
    <n v="0"/>
    <n v="0"/>
    <n v="0"/>
    <n v="0"/>
    <n v="0"/>
    <n v="4.09"/>
    <n v="4.67"/>
    <n v="4.09"/>
    <n v="3.8"/>
    <n v="3.62"/>
    <n v="17.100000000000001"/>
    <n v="11.88"/>
    <n v="17.100000000000001"/>
    <n v="19.71"/>
    <n v="21.33"/>
    <n v="31"/>
    <n v="77"/>
    <n v="68"/>
    <n v="63"/>
    <n v="60"/>
  </r>
  <r>
    <n v="634284"/>
    <x v="1346"/>
    <n v="20220319"/>
    <m/>
    <s v="FRAGRANCE"/>
    <x v="564"/>
    <s v="AQUAVIBE REFRESCANTES PRETTY BLUE ROD 24 AP"/>
    <n v="1228675"/>
    <x v="1345"/>
    <n v="1"/>
    <s v="IN-LINE (EXCL NR)"/>
    <s v="PACK PRICE - MARKETING SET"/>
    <n v="0.68589999999999995"/>
    <m/>
    <n v="1.1140000000000001"/>
    <m/>
    <m/>
    <n v="3.89"/>
    <n v="7.99"/>
    <n v="28159"/>
    <n v="28159"/>
    <n v="41"/>
    <s v="WORK IN PROGRESS"/>
    <n v="135298858"/>
    <s v="NO INCENTIVE"/>
    <s v="N"/>
    <s v="N"/>
    <s v="N"/>
    <s v="N"/>
    <x v="1"/>
    <n v="135299387"/>
    <n v="28"/>
    <n v="32"/>
    <n v="20230306"/>
    <s v="NET ITEM"/>
    <n v="15"/>
    <s v="Y"/>
    <s v="Tech rep lvl + Dia a Dia + VGF2"/>
    <s v="FULL PAYMENT"/>
    <m/>
    <n v="73022.580700000006"/>
    <n v="41653.454700000002"/>
    <n v="72.89"/>
    <m/>
    <s v="DEODORANT ROLL ON"/>
    <s v="DEODORANT"/>
    <s v="DEODORANT"/>
    <s v="FEMALE"/>
    <s v="AQUAVIBE"/>
    <s v="REFRESCANTE"/>
    <n v="1"/>
    <n v="50"/>
    <n v="100"/>
    <s v="N"/>
    <s v="N"/>
    <n v="41173"/>
    <m/>
    <s v="N"/>
    <s v="RO"/>
    <n v="5.74"/>
    <n v="5.35"/>
    <n v="6.01"/>
    <m/>
    <m/>
    <m/>
    <m/>
    <s v="N"/>
    <m/>
    <m/>
    <m/>
    <x v="0"/>
    <m/>
    <n v="40"/>
    <s v="TOILETRIES - HAIR E DEOS"/>
    <s v="N"/>
    <m/>
    <m/>
    <s v="N"/>
    <n v="20230306"/>
    <m/>
    <n v="135298858"/>
    <s v="MIXED"/>
    <s v="Tech rep lvl"/>
    <s v="CosmÃ©ticos"/>
    <n v="20"/>
    <m/>
    <n v="0"/>
    <n v="0"/>
    <n v="100"/>
    <n v="135299386"/>
    <n v="999"/>
    <n v="2"/>
    <x v="0"/>
    <x v="0"/>
    <n v="0.68589999999999995"/>
    <n v="0.68589999999999995"/>
    <n v="0.68589999999999995"/>
    <n v="0.68589999999999995"/>
    <n v="0.68589999999999995"/>
    <n v="3.89"/>
    <n v="4.45"/>
    <n v="3.89"/>
    <n v="3.61"/>
    <n v="3.45"/>
    <s v="Brasil + Dia a Dia + VGF2"/>
    <s v="Bronze + Dia a Dia + VGF2"/>
    <s v="Prata + Dia a Dia + VGF2"/>
    <s v="Ouro + Dia a Dia + VGF2"/>
    <s v="Estrela + Dia a Dia + VGF2"/>
    <n v="30"/>
    <n v="20"/>
    <n v="30"/>
    <n v="35"/>
    <n v="38"/>
    <n v="45.79"/>
    <n v="45.79"/>
    <n v="45.79"/>
    <n v="45.79"/>
    <n v="45.79"/>
    <n v="0"/>
    <n v="0"/>
    <n v="0"/>
    <n v="0"/>
    <n v="0"/>
    <n v="3.89"/>
    <n v="4.45"/>
    <n v="3.89"/>
    <n v="3.61"/>
    <n v="3.45"/>
    <n v="42"/>
    <n v="30.8"/>
    <n v="42"/>
    <n v="47.6"/>
    <n v="50.8"/>
    <n v="35"/>
    <n v="74"/>
    <n v="64"/>
    <n v="60"/>
    <n v="57"/>
  </r>
  <r>
    <n v="636724"/>
    <x v="1347"/>
    <n v="20220312"/>
    <m/>
    <s v="FRAGRANCE"/>
    <x v="564"/>
    <s v="DESODORANTE MUSK MARINE ROLL ON"/>
    <n v="1222944"/>
    <x v="1346"/>
    <n v="1"/>
    <s v="IN-LINE (EXCL NR)"/>
    <s v="PACK PRICE - MARKETING SET"/>
    <n v="0.68589999999999995"/>
    <m/>
    <n v="1.0549999999999999"/>
    <m/>
    <m/>
    <n v="4.09"/>
    <n v="7.99"/>
    <n v="46083"/>
    <n v="46083"/>
    <n v="41"/>
    <s v="WORK IN PROGRESS"/>
    <n v="135298858"/>
    <s v="NO INCENTIVE"/>
    <s v="N"/>
    <s v="N"/>
    <s v="N"/>
    <s v="N"/>
    <x v="1"/>
    <n v="135298980"/>
    <n v="28"/>
    <n v="32"/>
    <n v="20230306"/>
    <s v="NET ITEM"/>
    <n v="15"/>
    <s v="Y"/>
    <s v="Tech rep lvl + Dia a Dia + VGF2"/>
    <s v="FULL PAYMENT"/>
    <m/>
    <n v="125607.83130000001"/>
    <n v="76990.266300000003"/>
    <n v="74.319999999999993"/>
    <m/>
    <s v="DEODORANT ROLL ON"/>
    <s v="DEODORANT"/>
    <s v="DEODORANT"/>
    <s v="MALE"/>
    <s v="MUSK FRANCHISE"/>
    <s v="MUSK MARINE"/>
    <n v="1"/>
    <n v="50"/>
    <n v="100"/>
    <s v="N"/>
    <s v="N"/>
    <n v="41108"/>
    <m/>
    <s v="N"/>
    <s v="SP"/>
    <n v="4.82"/>
    <n v="6.99"/>
    <n v="7.39"/>
    <m/>
    <m/>
    <m/>
    <m/>
    <s v="N"/>
    <m/>
    <m/>
    <m/>
    <x v="0"/>
    <m/>
    <n v="40"/>
    <s v="TOILETRIES - HAIR E DEOS"/>
    <s v="N"/>
    <m/>
    <m/>
    <s v="N"/>
    <n v="20230306"/>
    <m/>
    <n v="135298858"/>
    <s v="MIXED"/>
    <s v="Tech rep lvl"/>
    <s v="CosmÃ©ticos"/>
    <n v="9"/>
    <m/>
    <n v="0"/>
    <n v="0"/>
    <n v="100"/>
    <n v="135298979"/>
    <n v="999"/>
    <n v="2"/>
    <x v="0"/>
    <x v="0"/>
    <n v="0.68589999999999995"/>
    <n v="0.68589999999999995"/>
    <n v="0.68589999999999995"/>
    <n v="0.68589999999999995"/>
    <n v="0.68589999999999995"/>
    <n v="4.09"/>
    <n v="4.67"/>
    <n v="4.09"/>
    <n v="3.8"/>
    <n v="3.62"/>
    <s v="Brasil + Dia a Dia + VGF2"/>
    <s v="Bronze + Dia a Dia + VGF2"/>
    <s v="Prata + Dia a Dia + VGF2"/>
    <s v="Ouro + Dia a Dia + VGF2"/>
    <s v="Estrela + Dia a Dia + VGF2"/>
    <n v="30"/>
    <n v="20"/>
    <n v="30"/>
    <n v="35"/>
    <n v="38"/>
    <n v="45.79"/>
    <n v="45.79"/>
    <n v="45.79"/>
    <n v="45.79"/>
    <n v="45.79"/>
    <n v="0"/>
    <n v="0"/>
    <n v="0"/>
    <n v="0"/>
    <n v="0"/>
    <n v="4.09"/>
    <n v="4.67"/>
    <n v="4.09"/>
    <n v="3.8"/>
    <n v="3.62"/>
    <n v="17.100000000000001"/>
    <n v="11.88"/>
    <n v="17.100000000000001"/>
    <n v="19.71"/>
    <n v="21.33"/>
    <n v="31"/>
    <n v="77"/>
    <n v="68"/>
    <n v="63"/>
    <n v="60"/>
  </r>
  <r>
    <n v="636724"/>
    <x v="1347"/>
    <n v="20220312"/>
    <m/>
    <s v="FRAGRANCE"/>
    <x v="564"/>
    <s v="DESODORANTE MUSK MARINE ROLL ON"/>
    <n v="1222944"/>
    <x v="1346"/>
    <n v="1"/>
    <s v="IN-LINE (EXCL NR)"/>
    <s v="PACK PRICE - MARKETING SET"/>
    <n v="0.68589999999999995"/>
    <m/>
    <n v="1.0549999999999999"/>
    <m/>
    <m/>
    <n v="3.89"/>
    <n v="7.99"/>
    <n v="44879"/>
    <n v="44879"/>
    <n v="41"/>
    <s v="WORK IN PROGRESS"/>
    <n v="135298858"/>
    <s v="NO INCENTIVE"/>
    <s v="N"/>
    <s v="N"/>
    <s v="N"/>
    <s v="N"/>
    <x v="1"/>
    <n v="135299140"/>
    <n v="28"/>
    <n v="32"/>
    <n v="20230306"/>
    <s v="NET ITEM"/>
    <n v="15"/>
    <s v="Y"/>
    <s v="Tech rep lvl + Dia a Dia + VGF2"/>
    <s v="FULL PAYMENT"/>
    <m/>
    <n v="116381.8315"/>
    <n v="69034.486499999999"/>
    <n v="74.319999999999993"/>
    <m/>
    <s v="DEODORANT ROLL ON"/>
    <s v="DEODORANT"/>
    <s v="DEODORANT"/>
    <s v="MALE"/>
    <s v="MUSK FRANCHISE"/>
    <s v="MUSK MARINE"/>
    <n v="1"/>
    <n v="50"/>
    <n v="100"/>
    <s v="N"/>
    <s v="N"/>
    <n v="41108"/>
    <m/>
    <s v="N"/>
    <s v="SP"/>
    <n v="4.82"/>
    <n v="6.99"/>
    <n v="7.39"/>
    <m/>
    <m/>
    <m/>
    <m/>
    <s v="N"/>
    <m/>
    <m/>
    <m/>
    <x v="0"/>
    <m/>
    <n v="40"/>
    <s v="TOILETRIES - HAIR E DEOS"/>
    <s v="N"/>
    <m/>
    <m/>
    <s v="N"/>
    <n v="20230306"/>
    <m/>
    <n v="135298858"/>
    <s v="MIXED"/>
    <s v="Tech rep lvl"/>
    <s v="CosmÃ©ticos"/>
    <n v="20"/>
    <m/>
    <n v="0"/>
    <n v="0"/>
    <n v="100"/>
    <n v="135299139"/>
    <n v="999"/>
    <n v="2"/>
    <x v="0"/>
    <x v="0"/>
    <n v="0.68589999999999995"/>
    <n v="0.68589999999999995"/>
    <n v="0.68589999999999995"/>
    <n v="0.68589999999999995"/>
    <n v="0.68589999999999995"/>
    <n v="3.89"/>
    <n v="4.45"/>
    <n v="3.89"/>
    <n v="3.61"/>
    <n v="3.45"/>
    <s v="Brasil + Dia a Dia + VGF2"/>
    <s v="Bronze + Dia a Dia + VGF2"/>
    <s v="Prata + Dia a Dia + VGF2"/>
    <s v="Ouro + Dia a Dia + VGF2"/>
    <s v="Estrela + Dia a Dia + VGF2"/>
    <n v="30"/>
    <n v="20"/>
    <n v="30"/>
    <n v="35"/>
    <n v="38"/>
    <n v="45.79"/>
    <n v="45.79"/>
    <n v="45.79"/>
    <n v="45.79"/>
    <n v="45.79"/>
    <n v="0"/>
    <n v="0"/>
    <n v="0"/>
    <n v="0"/>
    <n v="0"/>
    <n v="3.89"/>
    <n v="4.45"/>
    <n v="3.89"/>
    <n v="3.61"/>
    <n v="3.45"/>
    <n v="42"/>
    <n v="30.8"/>
    <n v="42"/>
    <n v="47.6"/>
    <n v="50.8"/>
    <n v="35"/>
    <n v="74"/>
    <n v="64"/>
    <n v="60"/>
    <n v="57"/>
  </r>
  <r>
    <n v="636725"/>
    <x v="1348"/>
    <n v="20220312"/>
    <m/>
    <s v="FRAGRANCE"/>
    <x v="564"/>
    <s v="DESODORANTE 300KM TURBO ROLL ON"/>
    <n v="1222946"/>
    <x v="1347"/>
    <n v="1"/>
    <s v="IN-LINE (EXCL NR)"/>
    <s v="PACK PRICE - MARKETING SET"/>
    <n v="0.68589999999999995"/>
    <m/>
    <n v="1.105"/>
    <m/>
    <m/>
    <n v="4.09"/>
    <n v="7.99"/>
    <n v="35865"/>
    <n v="35865"/>
    <n v="41"/>
    <s v="WORK IN PROGRESS"/>
    <n v="135298858"/>
    <s v="NO INCENTIVE"/>
    <s v="N"/>
    <s v="N"/>
    <s v="N"/>
    <s v="N"/>
    <x v="1"/>
    <n v="135298932"/>
    <n v="28"/>
    <n v="32"/>
    <n v="20230306"/>
    <s v="NET ITEM"/>
    <n v="15"/>
    <s v="Y"/>
    <s v="Tech rep lvl + Dia a Dia + VGF2"/>
    <s v="FULL PAYMENT"/>
    <m/>
    <n v="97756.505099999995"/>
    <n v="58125.680099999998"/>
    <n v="73.099999999999994"/>
    <m/>
    <s v="DEODORANT ROLL ON"/>
    <s v="DEODORANT"/>
    <s v="DEODORANT"/>
    <s v="MALE"/>
    <s v="FULL SPEED/RPM FRANCHISE"/>
    <s v="FULL SPEED MAX TURBO"/>
    <n v="1"/>
    <n v="50"/>
    <n v="100"/>
    <s v="N"/>
    <s v="N"/>
    <n v="41109"/>
    <m/>
    <s v="N"/>
    <s v="SP"/>
    <n v="4.82"/>
    <n v="6.99"/>
    <n v="7.39"/>
    <m/>
    <m/>
    <m/>
    <m/>
    <s v="N"/>
    <m/>
    <m/>
    <m/>
    <x v="0"/>
    <m/>
    <n v="40"/>
    <s v="TOILETRIES - HAIR E DEOS"/>
    <s v="N"/>
    <m/>
    <m/>
    <s v="N"/>
    <n v="20230306"/>
    <m/>
    <n v="135298858"/>
    <s v="MIXED"/>
    <s v="Tech rep lvl"/>
    <s v="CosmÃ©ticos"/>
    <n v="9"/>
    <m/>
    <n v="0"/>
    <n v="0"/>
    <n v="100"/>
    <n v="135298931"/>
    <n v="999"/>
    <n v="2"/>
    <x v="0"/>
    <x v="0"/>
    <n v="0.68589999999999995"/>
    <n v="0.68589999999999995"/>
    <n v="0.68589999999999995"/>
    <n v="0.68589999999999995"/>
    <n v="0.68589999999999995"/>
    <n v="4.09"/>
    <n v="4.67"/>
    <n v="4.09"/>
    <n v="3.8"/>
    <n v="3.62"/>
    <s v="Brasil + Dia a Dia + VGF2"/>
    <s v="Bronze + Dia a Dia + VGF2"/>
    <s v="Prata + Dia a Dia + VGF2"/>
    <s v="Ouro + Dia a Dia + VGF2"/>
    <s v="Estrela + Dia a Dia + VGF2"/>
    <n v="30"/>
    <n v="20"/>
    <n v="30"/>
    <n v="35"/>
    <n v="38"/>
    <n v="45.79"/>
    <n v="45.79"/>
    <n v="45.79"/>
    <n v="45.79"/>
    <n v="45.79"/>
    <n v="0"/>
    <n v="0"/>
    <n v="0"/>
    <n v="0"/>
    <n v="0"/>
    <n v="4.09"/>
    <n v="4.67"/>
    <n v="4.09"/>
    <n v="3.8"/>
    <n v="3.62"/>
    <n v="17.100000000000001"/>
    <n v="11.88"/>
    <n v="17.100000000000001"/>
    <n v="19.71"/>
    <n v="21.33"/>
    <n v="31"/>
    <n v="77"/>
    <n v="68"/>
    <n v="63"/>
    <n v="60"/>
  </r>
  <r>
    <n v="636725"/>
    <x v="1348"/>
    <n v="20220312"/>
    <m/>
    <s v="FRAGRANCE"/>
    <x v="564"/>
    <s v="DESODORANTE 300KM TURBO ROLL ON"/>
    <n v="1222946"/>
    <x v="1347"/>
    <n v="1"/>
    <s v="IN-LINE (EXCL NR)"/>
    <s v="PACK PRICE - MARKETING SET"/>
    <n v="0.68589999999999995"/>
    <m/>
    <n v="1.105"/>
    <m/>
    <m/>
    <n v="3.89"/>
    <n v="7.99"/>
    <n v="34928"/>
    <n v="34928"/>
    <n v="41"/>
    <s v="WORK IN PROGRESS"/>
    <n v="135298858"/>
    <s v="NO INCENTIVE"/>
    <s v="N"/>
    <s v="N"/>
    <s v="N"/>
    <s v="N"/>
    <x v="1"/>
    <n v="135299186"/>
    <n v="28"/>
    <n v="32"/>
    <n v="20230306"/>
    <s v="NET ITEM"/>
    <n v="15"/>
    <s v="Y"/>
    <s v="Tech rep lvl + Dia a Dia + VGF2"/>
    <s v="FULL PAYMENT"/>
    <m/>
    <n v="90576.661699999997"/>
    <n v="51981.221700000002"/>
    <n v="73.099999999999994"/>
    <m/>
    <s v="DEODORANT ROLL ON"/>
    <s v="DEODORANT"/>
    <s v="DEODORANT"/>
    <s v="MALE"/>
    <s v="FULL SPEED/RPM FRANCHISE"/>
    <s v="FULL SPEED MAX TURBO"/>
    <n v="1"/>
    <n v="50"/>
    <n v="100"/>
    <s v="N"/>
    <s v="N"/>
    <n v="41109"/>
    <m/>
    <s v="N"/>
    <s v="SP"/>
    <n v="4.82"/>
    <n v="6.99"/>
    <n v="7.39"/>
    <m/>
    <m/>
    <m/>
    <m/>
    <s v="N"/>
    <m/>
    <m/>
    <m/>
    <x v="0"/>
    <m/>
    <n v="40"/>
    <s v="TOILETRIES - HAIR E DEOS"/>
    <s v="N"/>
    <m/>
    <m/>
    <s v="N"/>
    <n v="20230306"/>
    <m/>
    <n v="135298858"/>
    <s v="MIXED"/>
    <s v="Tech rep lvl"/>
    <s v="CosmÃ©ticos"/>
    <n v="20"/>
    <m/>
    <n v="0"/>
    <n v="0"/>
    <n v="100"/>
    <n v="135299185"/>
    <n v="999"/>
    <n v="2"/>
    <x v="0"/>
    <x v="0"/>
    <n v="0.68589999999999995"/>
    <n v="0.68589999999999995"/>
    <n v="0.68589999999999995"/>
    <n v="0.68589999999999995"/>
    <n v="0.68589999999999995"/>
    <n v="3.89"/>
    <n v="4.45"/>
    <n v="3.89"/>
    <n v="3.61"/>
    <n v="3.45"/>
    <s v="Brasil + Dia a Dia + VGF2"/>
    <s v="Bronze + Dia a Dia + VGF2"/>
    <s v="Prata + Dia a Dia + VGF2"/>
    <s v="Ouro + Dia a Dia + VGF2"/>
    <s v="Estrela + Dia a Dia + VGF2"/>
    <n v="30"/>
    <n v="20"/>
    <n v="30"/>
    <n v="35"/>
    <n v="38"/>
    <n v="45.79"/>
    <n v="45.79"/>
    <n v="45.79"/>
    <n v="45.79"/>
    <n v="45.79"/>
    <n v="0"/>
    <n v="0"/>
    <n v="0"/>
    <n v="0"/>
    <n v="0"/>
    <n v="3.89"/>
    <n v="4.45"/>
    <n v="3.89"/>
    <n v="3.61"/>
    <n v="3.45"/>
    <n v="42"/>
    <n v="30.8"/>
    <n v="42"/>
    <n v="47.6"/>
    <n v="50.8"/>
    <n v="35"/>
    <n v="74"/>
    <n v="64"/>
    <n v="60"/>
    <n v="57"/>
  </r>
  <r>
    <n v="638563"/>
    <x v="1349"/>
    <n v="20230301"/>
    <m/>
    <s v="FRAGRANCE"/>
    <x v="564"/>
    <s v="015 (ZONA METRO) DESODORANTE ROLL-ON REFORM RA"/>
    <n v="1231715"/>
    <x v="1348"/>
    <n v="1"/>
    <s v="IN-LINE (EXCL NR)"/>
    <s v="PACK PRICE - MARKETING SET"/>
    <n v="0.68589999999999995"/>
    <m/>
    <n v="1.0429999999999999"/>
    <m/>
    <m/>
    <n v="4.09"/>
    <n v="7.99"/>
    <n v="18876"/>
    <n v="18876"/>
    <n v="41"/>
    <s v="WORK IN PROGRESS"/>
    <n v="135298858"/>
    <s v="NO INCENTIVE"/>
    <s v="N"/>
    <s v="N"/>
    <s v="N"/>
    <s v="N"/>
    <x v="1"/>
    <n v="135299016"/>
    <n v="28"/>
    <n v="32"/>
    <n v="20230306"/>
    <s v="NET ITEM"/>
    <n v="15"/>
    <s v="Y"/>
    <s v="Tech rep lvl + Dia a Dia + VGF2"/>
    <s v="FULL PAYMENT"/>
    <m/>
    <n v="51449.852800000001"/>
    <n v="31762.184799999999"/>
    <n v="74.61"/>
    <m/>
    <s v="DEODORANT ROLL ON"/>
    <s v="DEODORANT"/>
    <s v="DEODORANT"/>
    <s v="MALE"/>
    <s v="ZONA METRO"/>
    <s v="ZONA METRO"/>
    <n v="1"/>
    <n v="50"/>
    <n v="100"/>
    <s v="N"/>
    <s v="N"/>
    <n v="41497"/>
    <m/>
    <s v="N"/>
    <s v="SP"/>
    <n v="4.82"/>
    <n v="6.99"/>
    <n v="7.39"/>
    <m/>
    <m/>
    <m/>
    <m/>
    <s v="N"/>
    <m/>
    <m/>
    <m/>
    <x v="0"/>
    <m/>
    <n v="40"/>
    <s v="TOILETRIES - HAIR E DEOS"/>
    <s v="N"/>
    <m/>
    <m/>
    <s v="N"/>
    <n v="20230306"/>
    <m/>
    <n v="135298858"/>
    <s v="MIXED"/>
    <s v="Tech rep lvl"/>
    <s v="CosmÃ©ticos"/>
    <n v="9"/>
    <m/>
    <n v="0"/>
    <n v="0"/>
    <n v="100"/>
    <n v="135299015"/>
    <n v="999"/>
    <n v="2"/>
    <x v="0"/>
    <x v="0"/>
    <n v="0.68589999999999995"/>
    <n v="0.68589999999999995"/>
    <n v="0.68589999999999995"/>
    <n v="0.68589999999999995"/>
    <n v="0.68589999999999995"/>
    <n v="4.09"/>
    <n v="4.67"/>
    <n v="4.09"/>
    <n v="3.8"/>
    <n v="3.62"/>
    <s v="Brasil + Dia a Dia + VGF2"/>
    <s v="Bronze + Dia a Dia + VGF2"/>
    <s v="Prata + Dia a Dia + VGF2"/>
    <s v="Ouro + Dia a Dia + VGF2"/>
    <s v="Estrela + Dia a Dia + VGF2"/>
    <n v="30"/>
    <n v="20"/>
    <n v="30"/>
    <n v="35"/>
    <n v="38"/>
    <n v="45.79"/>
    <n v="45.79"/>
    <n v="45.79"/>
    <n v="45.79"/>
    <n v="45.79"/>
    <n v="0"/>
    <n v="0"/>
    <n v="0"/>
    <n v="0"/>
    <n v="0"/>
    <n v="4.09"/>
    <n v="4.67"/>
    <n v="4.09"/>
    <n v="3.8"/>
    <n v="3.62"/>
    <n v="17.100000000000001"/>
    <n v="11.88"/>
    <n v="17.100000000000001"/>
    <n v="19.71"/>
    <n v="21.33"/>
    <n v="31"/>
    <n v="77"/>
    <n v="68"/>
    <n v="63"/>
    <n v="60"/>
  </r>
  <r>
    <n v="638563"/>
    <x v="1349"/>
    <n v="20230301"/>
    <m/>
    <s v="FRAGRANCE"/>
    <x v="564"/>
    <s v="015 (ZONA METRO) DESODORANTE ROLL-ON REFORM RA"/>
    <n v="1231715"/>
    <x v="1348"/>
    <n v="1"/>
    <s v="IN-LINE (EXCL NR)"/>
    <s v="PACK PRICE - MARKETING SET"/>
    <n v="0.68589999999999995"/>
    <m/>
    <n v="1.0429999999999999"/>
    <m/>
    <m/>
    <n v="3.89"/>
    <n v="7.99"/>
    <n v="18384"/>
    <n v="18384"/>
    <n v="41"/>
    <s v="WORK IN PROGRESS"/>
    <n v="135298858"/>
    <s v="NO INCENTIVE"/>
    <s v="N"/>
    <s v="N"/>
    <s v="N"/>
    <s v="N"/>
    <x v="1"/>
    <n v="135299399"/>
    <n v="28"/>
    <n v="32"/>
    <n v="20230306"/>
    <s v="NET ITEM"/>
    <n v="15"/>
    <s v="Y"/>
    <s v="Tech rep lvl + Dia a Dia + VGF2"/>
    <s v="FULL PAYMENT"/>
    <m/>
    <n v="47673.7264"/>
    <n v="28499.214400000001"/>
    <n v="74.61"/>
    <m/>
    <s v="DEODORANT ROLL ON"/>
    <s v="DEODORANT"/>
    <s v="DEODORANT"/>
    <s v="MALE"/>
    <s v="ZONA METRO"/>
    <s v="ZONA METRO"/>
    <n v="1"/>
    <n v="50"/>
    <n v="100"/>
    <s v="N"/>
    <s v="N"/>
    <n v="41497"/>
    <m/>
    <s v="N"/>
    <s v="SP"/>
    <n v="4.82"/>
    <n v="6.99"/>
    <n v="7.39"/>
    <m/>
    <m/>
    <m/>
    <m/>
    <s v="N"/>
    <m/>
    <m/>
    <m/>
    <x v="0"/>
    <m/>
    <n v="40"/>
    <s v="TOILETRIES - HAIR E DEOS"/>
    <s v="N"/>
    <m/>
    <m/>
    <s v="N"/>
    <n v="20230306"/>
    <m/>
    <n v="135298858"/>
    <s v="MIXED"/>
    <s v="Tech rep lvl"/>
    <s v="CosmÃ©ticos"/>
    <n v="20"/>
    <m/>
    <n v="0"/>
    <n v="0"/>
    <n v="100"/>
    <n v="135299398"/>
    <n v="999"/>
    <n v="2"/>
    <x v="0"/>
    <x v="0"/>
    <n v="0.68589999999999995"/>
    <n v="0.68589999999999995"/>
    <n v="0.68589999999999995"/>
    <n v="0.68589999999999995"/>
    <n v="0.68589999999999995"/>
    <n v="3.89"/>
    <n v="4.45"/>
    <n v="3.89"/>
    <n v="3.61"/>
    <n v="3.45"/>
    <s v="Brasil + Dia a Dia + VGF2"/>
    <s v="Bronze + Dia a Dia + VGF2"/>
    <s v="Prata + Dia a Dia + VGF2"/>
    <s v="Ouro + Dia a Dia + VGF2"/>
    <s v="Estrela + Dia a Dia + VGF2"/>
    <n v="30"/>
    <n v="20"/>
    <n v="30"/>
    <n v="35"/>
    <n v="38"/>
    <n v="45.79"/>
    <n v="45.79"/>
    <n v="45.79"/>
    <n v="45.79"/>
    <n v="45.79"/>
    <n v="0"/>
    <n v="0"/>
    <n v="0"/>
    <n v="0"/>
    <n v="0"/>
    <n v="3.89"/>
    <n v="4.45"/>
    <n v="3.89"/>
    <n v="3.61"/>
    <n v="3.45"/>
    <n v="42"/>
    <n v="30.8"/>
    <n v="42"/>
    <n v="47.6"/>
    <n v="50.8"/>
    <n v="35"/>
    <n v="74"/>
    <n v="64"/>
    <n v="60"/>
    <n v="57"/>
  </r>
  <r>
    <n v="638963"/>
    <x v="1350"/>
    <n v="20230301"/>
    <m/>
    <s v="FRAGRANCE"/>
    <x v="564"/>
    <s v="DESODORANTE TOQUE DE AMOR ROLL ON"/>
    <n v="1222955"/>
    <x v="1349"/>
    <n v="1"/>
    <s v="IN-LINE (EXCL NR)"/>
    <s v="PACK PRICE - MARKETING SET"/>
    <n v="0.68589999999999995"/>
    <m/>
    <n v="1.101"/>
    <m/>
    <m/>
    <n v="4.09"/>
    <n v="7.99"/>
    <n v="52951"/>
    <n v="52951"/>
    <n v="41"/>
    <s v="WORK IN PROGRESS"/>
    <n v="135298858"/>
    <s v="NO INCENTIVE"/>
    <s v="N"/>
    <s v="N"/>
    <s v="N"/>
    <s v="N"/>
    <x v="1"/>
    <n v="135299030"/>
    <n v="28"/>
    <n v="32"/>
    <n v="20230306"/>
    <s v="NET ITEM"/>
    <n v="15"/>
    <s v="Y"/>
    <s v="Tech rep lvl + Dia a Dia + VGF2"/>
    <s v="FULL PAYMENT"/>
    <m/>
    <n v="144327.83249999999"/>
    <n v="86028.781499999997"/>
    <n v="73.2"/>
    <m/>
    <s v="DEODORANT ROLL ON"/>
    <s v="DEODORANT"/>
    <s v="DEODORANT"/>
    <s v="FEMALE"/>
    <s v="HERE'S MY HEART"/>
    <s v="HERE'S MY HEART"/>
    <n v="1"/>
    <n v="50"/>
    <n v="100"/>
    <s v="N"/>
    <s v="N"/>
    <n v="41500"/>
    <m/>
    <s v="N"/>
    <s v="RO"/>
    <n v="5.74"/>
    <n v="5.35"/>
    <n v="6.01"/>
    <m/>
    <m/>
    <m/>
    <m/>
    <s v="N"/>
    <m/>
    <m/>
    <m/>
    <x v="0"/>
    <m/>
    <n v="40"/>
    <s v="TOILETRIES - HAIR E DEOS"/>
    <s v="N"/>
    <m/>
    <m/>
    <s v="N"/>
    <n v="20230306"/>
    <m/>
    <n v="135298858"/>
    <s v="MIXED"/>
    <s v="Tech rep lvl"/>
    <s v="CosmÃ©ticos"/>
    <n v="9"/>
    <m/>
    <n v="0"/>
    <n v="0"/>
    <n v="100"/>
    <n v="135299029"/>
    <n v="999"/>
    <n v="2"/>
    <x v="0"/>
    <x v="0"/>
    <n v="0.68589999999999995"/>
    <n v="0.68589999999999995"/>
    <n v="0.68589999999999995"/>
    <n v="0.68589999999999995"/>
    <n v="0.68589999999999995"/>
    <n v="4.09"/>
    <n v="4.67"/>
    <n v="4.09"/>
    <n v="3.8"/>
    <n v="3.62"/>
    <s v="Brasil + Dia a Dia + VGF2"/>
    <s v="Bronze + Dia a Dia + VGF2"/>
    <s v="Prata + Dia a Dia + VGF2"/>
    <s v="Ouro + Dia a Dia + VGF2"/>
    <s v="Estrela + Dia a Dia + VGF2"/>
    <n v="30"/>
    <n v="20"/>
    <n v="30"/>
    <n v="35"/>
    <n v="38"/>
    <n v="45.79"/>
    <n v="45.79"/>
    <n v="45.79"/>
    <n v="45.79"/>
    <n v="45.79"/>
    <n v="0"/>
    <n v="0"/>
    <n v="0"/>
    <n v="0"/>
    <n v="0"/>
    <n v="4.09"/>
    <n v="4.67"/>
    <n v="4.09"/>
    <n v="3.8"/>
    <n v="3.62"/>
    <n v="17.100000000000001"/>
    <n v="11.88"/>
    <n v="17.100000000000001"/>
    <n v="19.71"/>
    <n v="21.33"/>
    <n v="31"/>
    <n v="77"/>
    <n v="68"/>
    <n v="63"/>
    <n v="60"/>
  </r>
  <r>
    <n v="638963"/>
    <x v="1350"/>
    <n v="20230301"/>
    <m/>
    <s v="FRAGRANCE"/>
    <x v="564"/>
    <s v="DESODORANTE TOQUE DE AMOR ROLL ON"/>
    <n v="1222955"/>
    <x v="1349"/>
    <n v="1"/>
    <s v="IN-LINE (EXCL NR)"/>
    <s v="PACK PRICE - MARKETING SET"/>
    <n v="0.68589999999999995"/>
    <m/>
    <n v="1.101"/>
    <m/>
    <m/>
    <n v="3.89"/>
    <n v="7.99"/>
    <n v="51568"/>
    <n v="51568"/>
    <n v="41"/>
    <s v="WORK IN PROGRESS"/>
    <n v="135298858"/>
    <s v="NO INCENTIVE"/>
    <s v="N"/>
    <s v="N"/>
    <s v="N"/>
    <s v="N"/>
    <x v="1"/>
    <n v="135299237"/>
    <n v="28"/>
    <n v="32"/>
    <n v="20230306"/>
    <s v="NET ITEM"/>
    <n v="15"/>
    <s v="Y"/>
    <s v="Tech rep lvl + Dia a Dia + VGF2"/>
    <s v="FULL PAYMENT"/>
    <m/>
    <n v="133728.55119999999"/>
    <n v="76952.183199999999"/>
    <n v="73.2"/>
    <m/>
    <s v="DEODORANT ROLL ON"/>
    <s v="DEODORANT"/>
    <s v="DEODORANT"/>
    <s v="FEMALE"/>
    <s v="HERE'S MY HEART"/>
    <s v="HERE'S MY HEART"/>
    <n v="1"/>
    <n v="50"/>
    <n v="100"/>
    <s v="N"/>
    <s v="N"/>
    <n v="41500"/>
    <m/>
    <s v="N"/>
    <s v="RO"/>
    <n v="5.74"/>
    <n v="5.35"/>
    <n v="6.01"/>
    <m/>
    <m/>
    <m/>
    <m/>
    <s v="N"/>
    <m/>
    <m/>
    <m/>
    <x v="0"/>
    <m/>
    <n v="40"/>
    <s v="TOILETRIES - HAIR E DEOS"/>
    <s v="N"/>
    <m/>
    <m/>
    <s v="N"/>
    <n v="20230306"/>
    <m/>
    <n v="135298858"/>
    <s v="MIXED"/>
    <s v="Tech rep lvl"/>
    <s v="CosmÃ©ticos"/>
    <n v="20"/>
    <m/>
    <n v="0"/>
    <n v="0"/>
    <n v="100"/>
    <n v="135299236"/>
    <n v="999"/>
    <n v="2"/>
    <x v="0"/>
    <x v="0"/>
    <n v="0.68589999999999995"/>
    <n v="0.68589999999999995"/>
    <n v="0.68589999999999995"/>
    <n v="0.68589999999999995"/>
    <n v="0.68589999999999995"/>
    <n v="3.89"/>
    <n v="4.45"/>
    <n v="3.89"/>
    <n v="3.61"/>
    <n v="3.45"/>
    <s v="Brasil + Dia a Dia + VGF2"/>
    <s v="Bronze + Dia a Dia + VGF2"/>
    <s v="Prata + Dia a Dia + VGF2"/>
    <s v="Ouro + Dia a Dia + VGF2"/>
    <s v="Estrela + Dia a Dia + VGF2"/>
    <n v="30"/>
    <n v="20"/>
    <n v="30"/>
    <n v="35"/>
    <n v="38"/>
    <n v="45.79"/>
    <n v="45.79"/>
    <n v="45.79"/>
    <n v="45.79"/>
    <n v="45.79"/>
    <n v="0"/>
    <n v="0"/>
    <n v="0"/>
    <n v="0"/>
    <n v="0"/>
    <n v="3.89"/>
    <n v="4.45"/>
    <n v="3.89"/>
    <n v="3.61"/>
    <n v="3.45"/>
    <n v="42"/>
    <n v="30.8"/>
    <n v="42"/>
    <n v="47.6"/>
    <n v="50.8"/>
    <n v="35"/>
    <n v="74"/>
    <n v="64"/>
    <n v="60"/>
    <n v="57"/>
  </r>
  <r>
    <n v="585484"/>
    <x v="1351"/>
    <n v="20180306"/>
    <m/>
    <s v="TOILETRIES"/>
    <x v="565"/>
    <s v="OD CARE ROD WHITENING CYLINDRICAL 3Q17 LATAM"/>
    <n v="1195843"/>
    <x v="1350"/>
    <n v="1"/>
    <s v="IN-LINE (EXCL NR)"/>
    <s v="BUY QUANTITY N OR MORE TO GET DISCOUNTED PRICE"/>
    <n v="0.68589999999999995"/>
    <m/>
    <n v="1.413"/>
    <m/>
    <m/>
    <n v="4.45"/>
    <n v="7.99"/>
    <n v="53921"/>
    <n v="53921"/>
    <n v="60"/>
    <s v="WORK IN PROGRESS"/>
    <n v="135299953"/>
    <s v="NO INCENTIVE"/>
    <s v="N"/>
    <s v="N"/>
    <s v="N"/>
    <s v="N"/>
    <x v="1"/>
    <n v="135300015"/>
    <n v="28"/>
    <n v="32"/>
    <n v="20230306"/>
    <s v="NET ITEM"/>
    <n v="15"/>
    <s v="Y"/>
    <s v="Tech rep lvl + Dia a Dia + VGF2"/>
    <s v="FULL PAYMENT"/>
    <m/>
    <n v="159909.01130000001"/>
    <n v="83718.638300000006"/>
    <n v="68.260000000000005"/>
    <m/>
    <s v="DEODORANT ROLL ON"/>
    <s v="DEODORANT"/>
    <s v="DEODORANT"/>
    <s v="UNISEX"/>
    <s v="ON DUTY"/>
    <s v="ON DUTY 48HR 2Q14"/>
    <n v="0"/>
    <n v="100"/>
    <n v="100"/>
    <s v="N"/>
    <s v="N"/>
    <n v="43648"/>
    <m/>
    <s v="N"/>
    <s v="SP"/>
    <n v="6.02"/>
    <n v="6.99"/>
    <n v="7.39"/>
    <m/>
    <m/>
    <m/>
    <m/>
    <s v="N"/>
    <n v="31603374"/>
    <s v="Final Folheto"/>
    <m/>
    <x v="0"/>
    <m/>
    <n v="60"/>
    <s v="TOILETRIES - DEOS CC"/>
    <s v="N"/>
    <m/>
    <m/>
    <s v="N"/>
    <n v="20230306"/>
    <m/>
    <n v="135299953"/>
    <s v="MIXED"/>
    <s v="Tech rep lvl"/>
    <s v="CosmÃ©ticos"/>
    <n v="16"/>
    <m/>
    <n v="0"/>
    <n v="0"/>
    <n v="100"/>
    <n v="135300014"/>
    <n v="999"/>
    <n v="2"/>
    <x v="0"/>
    <x v="0"/>
    <n v="0.68589999999999995"/>
    <n v="0.68589999999999995"/>
    <n v="0.68589999999999995"/>
    <n v="0.68589999999999995"/>
    <n v="0.68589999999999995"/>
    <n v="4.45"/>
    <n v="5.09"/>
    <n v="4.45"/>
    <n v="4.13"/>
    <n v="3.94"/>
    <s v="Brasil + Dia a Dia + VGF2"/>
    <s v="Bronze + Dia a Dia + VGF2"/>
    <s v="Prata + Dia a Dia + VGF2"/>
    <s v="Ouro + Dia a Dia + VGF2"/>
    <s v="Estrela + Dia a Dia + VGF2"/>
    <n v="30"/>
    <n v="20"/>
    <n v="30"/>
    <n v="35"/>
    <n v="38"/>
    <n v="45.79"/>
    <n v="45.79"/>
    <n v="45.79"/>
    <n v="45.79"/>
    <n v="45.79"/>
    <n v="0"/>
    <n v="0"/>
    <n v="0"/>
    <n v="0"/>
    <n v="0"/>
    <n v="4.45"/>
    <n v="5.09"/>
    <n v="4.45"/>
    <n v="4.13"/>
    <n v="3.94"/>
    <n v="56.64"/>
    <n v="46.4"/>
    <n v="56.64"/>
    <n v="61.76"/>
    <n v="64.8"/>
    <n v="44"/>
    <n v="63"/>
    <n v="55"/>
    <n v="51"/>
    <n v="49"/>
  </r>
  <r>
    <n v="585484"/>
    <x v="1351"/>
    <n v="20180306"/>
    <m/>
    <s v="TOILETRIES"/>
    <x v="565"/>
    <s v="OD CARE ROD WHITENING CYLINDRICAL 3Q17 LATAM"/>
    <n v="1195843"/>
    <x v="1350"/>
    <n v="1"/>
    <s v="IN-LINE (EXCL NR)"/>
    <s v="BUY QUANTITY N OR MORE TO GET DISCOUNTED PRICE"/>
    <n v="0.68589999999999995"/>
    <m/>
    <n v="1.413"/>
    <m/>
    <m/>
    <n v="4.13"/>
    <n v="7.99"/>
    <n v="28920"/>
    <n v="28920"/>
    <n v="60"/>
    <s v="WORK IN PROGRESS"/>
    <n v="135299953"/>
    <s v="NO INCENTIVE"/>
    <s v="N"/>
    <s v="N"/>
    <s v="N"/>
    <s v="N"/>
    <x v="1"/>
    <n v="135300063"/>
    <n v="28"/>
    <n v="32"/>
    <n v="20230306"/>
    <s v="NET ITEM"/>
    <n v="15"/>
    <s v="Y"/>
    <s v="Tech rep lvl + Dia a Dia + VGF2"/>
    <s v="FULL PAYMENT"/>
    <m/>
    <n v="79650.171799999996"/>
    <n v="38786.211799999997"/>
    <n v="68.260000000000005"/>
    <m/>
    <s v="DEODORANT ROLL ON"/>
    <s v="DEODORANT"/>
    <s v="DEODORANT"/>
    <s v="UNISEX"/>
    <s v="ON DUTY"/>
    <s v="ON DUTY 48HR 2Q14"/>
    <n v="0"/>
    <n v="100"/>
    <n v="100"/>
    <s v="N"/>
    <s v="N"/>
    <n v="43648"/>
    <m/>
    <s v="N"/>
    <s v="SP"/>
    <n v="6.02"/>
    <n v="6.99"/>
    <n v="7.39"/>
    <m/>
    <m/>
    <m/>
    <m/>
    <s v="N"/>
    <n v="31603374"/>
    <s v="Final Folheto"/>
    <m/>
    <x v="0"/>
    <m/>
    <n v="60"/>
    <s v="TOILETRIES - DEOS CC"/>
    <s v="N"/>
    <m/>
    <m/>
    <s v="N"/>
    <n v="20230306"/>
    <m/>
    <n v="135299953"/>
    <s v="MIXED"/>
    <s v="Tech rep lvl"/>
    <s v="CosmÃ©ticos"/>
    <n v="29"/>
    <m/>
    <n v="0"/>
    <n v="0"/>
    <n v="100"/>
    <n v="135300062"/>
    <n v="999"/>
    <n v="2"/>
    <x v="0"/>
    <x v="0"/>
    <n v="0.68589999999999995"/>
    <n v="0.68589999999999995"/>
    <n v="0.68589999999999995"/>
    <n v="0.68589999999999995"/>
    <n v="0.68589999999999995"/>
    <n v="4.13"/>
    <n v="4.72"/>
    <n v="4.13"/>
    <n v="3.84"/>
    <n v="3.66"/>
    <s v="Brasil + Dia a Dia + VGF2"/>
    <s v="Bronze + Dia a Dia + VGF2"/>
    <s v="Prata + Dia a Dia + VGF2"/>
    <s v="Ouro + Dia a Dia + VGF2"/>
    <s v="Estrela + Dia a Dia + VGF2"/>
    <n v="30"/>
    <n v="20"/>
    <n v="30"/>
    <n v="35"/>
    <n v="38"/>
    <n v="45.79"/>
    <n v="45.79"/>
    <n v="45.79"/>
    <n v="45.79"/>
    <n v="45.79"/>
    <n v="0"/>
    <n v="0"/>
    <n v="0"/>
    <n v="0"/>
    <n v="0"/>
    <n v="4.13"/>
    <n v="4.72"/>
    <n v="4.13"/>
    <n v="3.84"/>
    <n v="3.66"/>
    <n v="111.94"/>
    <n v="94.83"/>
    <n v="111.94"/>
    <n v="120.35"/>
    <n v="125.57"/>
    <n v="48"/>
    <n v="59"/>
    <n v="51"/>
    <n v="48"/>
    <n v="45"/>
  </r>
  <r>
    <n v="585484"/>
    <x v="1351"/>
    <n v="20180306"/>
    <m/>
    <s v="TOILETRIES"/>
    <x v="565"/>
    <s v="OD CARE ROD WHITENING CYLINDRICAL 3Q17 LATAM"/>
    <n v="1195843"/>
    <x v="1350"/>
    <n v="1"/>
    <s v="IN-LINE (EXCL NR)"/>
    <s v="BUY QUANTITY N OR MORE TO GET DISCOUNTED PRICE"/>
    <n v="0.68589999999999995"/>
    <m/>
    <n v="1.413"/>
    <m/>
    <m/>
    <n v="3.85"/>
    <n v="7.99"/>
    <n v="49365"/>
    <n v="49365"/>
    <n v="60"/>
    <s v="WORK IN PROGRESS"/>
    <n v="135299953"/>
    <s v="NO INCENTIVE"/>
    <s v="N"/>
    <s v="N"/>
    <s v="N"/>
    <s v="N"/>
    <x v="1"/>
    <n v="135300216"/>
    <n v="28"/>
    <n v="32"/>
    <n v="20230306"/>
    <s v="NET ITEM"/>
    <n v="15"/>
    <s v="Y"/>
    <s v="Tech rep lvl + Dia a Dia + VGF2"/>
    <s v="FULL PAYMENT"/>
    <m/>
    <n v="126731.9322"/>
    <n v="56979.1872"/>
    <n v="68.260000000000005"/>
    <m/>
    <s v="DEODORANT ROLL ON"/>
    <s v="DEODORANT"/>
    <s v="DEODORANT"/>
    <s v="UNISEX"/>
    <s v="ON DUTY"/>
    <s v="ON DUTY 48HR 2Q14"/>
    <n v="0"/>
    <n v="100"/>
    <n v="100"/>
    <s v="N"/>
    <s v="N"/>
    <n v="43648"/>
    <m/>
    <s v="N"/>
    <s v="SP"/>
    <n v="6.02"/>
    <n v="6.99"/>
    <n v="7.39"/>
    <m/>
    <m/>
    <m/>
    <m/>
    <s v="N"/>
    <n v="31603374"/>
    <s v="Final Folheto"/>
    <m/>
    <x v="0"/>
    <m/>
    <n v="60"/>
    <s v="TOILETRIES - DEOS CC"/>
    <s v="N"/>
    <m/>
    <m/>
    <s v="N"/>
    <n v="20230306"/>
    <m/>
    <n v="135299953"/>
    <s v="MIXED"/>
    <s v="Tech rep lvl"/>
    <s v="CosmÃ©ticos"/>
    <n v="30"/>
    <m/>
    <n v="0"/>
    <n v="0"/>
    <n v="100"/>
    <n v="135300215"/>
    <n v="999"/>
    <n v="2"/>
    <x v="0"/>
    <x v="0"/>
    <n v="0.68589999999999995"/>
    <n v="0.68589999999999995"/>
    <n v="0.68589999999999995"/>
    <n v="0.68589999999999995"/>
    <n v="0.68589999999999995"/>
    <n v="3.85"/>
    <n v="4.4000000000000004"/>
    <n v="3.85"/>
    <n v="3.58"/>
    <n v="3.41"/>
    <s v="Brasil + Dia a Dia + VGF2"/>
    <s v="Bronze + Dia a Dia + VGF2"/>
    <s v="Prata + Dia a Dia + VGF2"/>
    <s v="Ouro + Dia a Dia + VGF2"/>
    <s v="Estrela + Dia a Dia + VGF2"/>
    <n v="30"/>
    <n v="20"/>
    <n v="30"/>
    <n v="35"/>
    <n v="38"/>
    <n v="45.79"/>
    <n v="45.79"/>
    <n v="45.79"/>
    <n v="45.79"/>
    <n v="45.79"/>
    <n v="0"/>
    <n v="0"/>
    <n v="0"/>
    <n v="0"/>
    <n v="0"/>
    <n v="3.85"/>
    <n v="4.4000000000000004"/>
    <n v="3.85"/>
    <n v="3.58"/>
    <n v="3.41"/>
    <n v="124.2"/>
    <n v="107.7"/>
    <n v="124.2"/>
    <n v="132.30000000000001"/>
    <n v="137.4"/>
    <n v="51"/>
    <n v="55"/>
    <n v="48"/>
    <n v="44"/>
    <n v="42"/>
  </r>
  <r>
    <n v="591836"/>
    <x v="1352"/>
    <n v="20190302"/>
    <m/>
    <s v="TOILETRIES"/>
    <x v="565"/>
    <s v="OD CLASSIC ROD CYLINDRICAL LATAM REDESIGN AND ROLL OUT"/>
    <n v="1198105"/>
    <x v="1351"/>
    <n v="1"/>
    <s v="IN-LINE (EXCL NR)"/>
    <s v="BUY QUANTITY N OR MORE TO GET DISCOUNTED PRICE"/>
    <n v="0.68589999999999995"/>
    <m/>
    <n v="1.0569999999999999"/>
    <m/>
    <m/>
    <n v="4.45"/>
    <n v="7.99"/>
    <n v="32819"/>
    <n v="32819"/>
    <n v="60"/>
    <s v="WORK IN PROGRESS"/>
    <n v="135299953"/>
    <s v="NO INCENTIVE"/>
    <s v="N"/>
    <s v="N"/>
    <s v="N"/>
    <s v="N"/>
    <x v="1"/>
    <n v="135300039"/>
    <n v="28"/>
    <n v="32"/>
    <n v="20230306"/>
    <s v="NET ITEM"/>
    <n v="15"/>
    <s v="Y"/>
    <s v="Tech rep lvl + Dia a Dia + VGF2"/>
    <s v="FULL PAYMENT"/>
    <m/>
    <n v="97327.982199999999"/>
    <n v="62638.299200000001"/>
    <n v="76.260000000000005"/>
    <m/>
    <s v="DEODORANT ROLL ON"/>
    <s v="DEODORANT"/>
    <s v="DEODORANT"/>
    <s v="UNISEX"/>
    <s v="ON DUTY"/>
    <s v="ON DUTY 48HR 2Q14"/>
    <n v="0"/>
    <n v="100"/>
    <n v="100"/>
    <s v="N"/>
    <s v="N"/>
    <n v="43650"/>
    <m/>
    <s v="N"/>
    <s v="SP"/>
    <n v="6.02"/>
    <n v="6.99"/>
    <n v="7.39"/>
    <m/>
    <m/>
    <m/>
    <m/>
    <s v="N"/>
    <n v="31603374"/>
    <s v="Final Folheto"/>
    <m/>
    <x v="0"/>
    <m/>
    <n v="60"/>
    <s v="TOILETRIES - DEOS CC"/>
    <s v="N"/>
    <m/>
    <m/>
    <s v="N"/>
    <n v="20230306"/>
    <m/>
    <n v="135299953"/>
    <s v="MIXED"/>
    <s v="Tech rep lvl"/>
    <s v="CosmÃ©ticos"/>
    <n v="16"/>
    <m/>
    <n v="0"/>
    <n v="0"/>
    <n v="100"/>
    <n v="135300038"/>
    <n v="999"/>
    <n v="2"/>
    <x v="0"/>
    <x v="0"/>
    <n v="0.68589999999999995"/>
    <n v="0.68589999999999995"/>
    <n v="0.68589999999999995"/>
    <n v="0.68589999999999995"/>
    <n v="0.68589999999999995"/>
    <n v="4.45"/>
    <n v="5.09"/>
    <n v="4.45"/>
    <n v="4.13"/>
    <n v="3.94"/>
    <s v="Brasil + Dia a Dia + VGF2"/>
    <s v="Bronze + Dia a Dia + VGF2"/>
    <s v="Prata + Dia a Dia + VGF2"/>
    <s v="Ouro + Dia a Dia + VGF2"/>
    <s v="Estrela + Dia a Dia + VGF2"/>
    <n v="30"/>
    <n v="20"/>
    <n v="30"/>
    <n v="35"/>
    <n v="38"/>
    <n v="45.79"/>
    <n v="45.79"/>
    <n v="45.79"/>
    <n v="45.79"/>
    <n v="45.79"/>
    <n v="0"/>
    <n v="0"/>
    <n v="0"/>
    <n v="0"/>
    <n v="0"/>
    <n v="4.45"/>
    <n v="5.09"/>
    <n v="4.45"/>
    <n v="4.13"/>
    <n v="3.94"/>
    <n v="56.64"/>
    <n v="46.4"/>
    <n v="56.64"/>
    <n v="61.76"/>
    <n v="64.8"/>
    <n v="44"/>
    <n v="63"/>
    <n v="55"/>
    <n v="51"/>
    <n v="49"/>
  </r>
  <r>
    <n v="591836"/>
    <x v="1352"/>
    <n v="20190302"/>
    <m/>
    <s v="TOILETRIES"/>
    <x v="565"/>
    <s v="OD CLASSIC ROD CYLINDRICAL LATAM REDESIGN AND ROLL OUT"/>
    <n v="1198105"/>
    <x v="1351"/>
    <n v="1"/>
    <s v="IN-LINE (EXCL NR)"/>
    <s v="BUY QUANTITY N OR MORE TO GET DISCOUNTED PRICE"/>
    <n v="0.68589999999999995"/>
    <m/>
    <n v="1.0569999999999999"/>
    <m/>
    <m/>
    <n v="4.13"/>
    <n v="7.99"/>
    <n v="17602"/>
    <n v="17602"/>
    <n v="60"/>
    <s v="WORK IN PROGRESS"/>
    <n v="135299953"/>
    <s v="NO INCENTIVE"/>
    <s v="N"/>
    <s v="N"/>
    <s v="N"/>
    <s v="N"/>
    <x v="1"/>
    <n v="135300087"/>
    <n v="28"/>
    <n v="32"/>
    <n v="20230306"/>
    <s v="NET ITEM"/>
    <n v="15"/>
    <s v="Y"/>
    <s v="Tech rep lvl + Dia a Dia + VGF2"/>
    <s v="FULL PAYMENT"/>
    <m/>
    <n v="48478.287100000001"/>
    <n v="29872.973099999999"/>
    <n v="76.260000000000005"/>
    <m/>
    <s v="DEODORANT ROLL ON"/>
    <s v="DEODORANT"/>
    <s v="DEODORANT"/>
    <s v="UNISEX"/>
    <s v="ON DUTY"/>
    <s v="ON DUTY 48HR 2Q14"/>
    <n v="0"/>
    <n v="100"/>
    <n v="100"/>
    <s v="N"/>
    <s v="N"/>
    <n v="43650"/>
    <m/>
    <s v="N"/>
    <s v="SP"/>
    <n v="6.02"/>
    <n v="6.99"/>
    <n v="7.39"/>
    <m/>
    <m/>
    <m/>
    <m/>
    <s v="N"/>
    <n v="31603374"/>
    <s v="Final Folheto"/>
    <m/>
    <x v="0"/>
    <m/>
    <n v="60"/>
    <s v="TOILETRIES - DEOS CC"/>
    <s v="N"/>
    <m/>
    <m/>
    <s v="N"/>
    <n v="20230306"/>
    <m/>
    <n v="135299953"/>
    <s v="MIXED"/>
    <s v="Tech rep lvl"/>
    <s v="CosmÃ©ticos"/>
    <n v="29"/>
    <m/>
    <n v="0"/>
    <n v="0"/>
    <n v="100"/>
    <n v="135300086"/>
    <n v="999"/>
    <n v="2"/>
    <x v="0"/>
    <x v="0"/>
    <n v="0.68589999999999995"/>
    <n v="0.68589999999999995"/>
    <n v="0.68589999999999995"/>
    <n v="0.68589999999999995"/>
    <n v="0.68589999999999995"/>
    <n v="4.13"/>
    <n v="4.72"/>
    <n v="4.13"/>
    <n v="3.84"/>
    <n v="3.66"/>
    <s v="Brasil + Dia a Dia + VGF2"/>
    <s v="Bronze + Dia a Dia + VGF2"/>
    <s v="Prata + Dia a Dia + VGF2"/>
    <s v="Ouro + Dia a Dia + VGF2"/>
    <s v="Estrela + Dia a Dia + VGF2"/>
    <n v="30"/>
    <n v="20"/>
    <n v="30"/>
    <n v="35"/>
    <n v="38"/>
    <n v="45.79"/>
    <n v="45.79"/>
    <n v="45.79"/>
    <n v="45.79"/>
    <n v="45.79"/>
    <n v="0"/>
    <n v="0"/>
    <n v="0"/>
    <n v="0"/>
    <n v="0"/>
    <n v="4.13"/>
    <n v="4.72"/>
    <n v="4.13"/>
    <n v="3.84"/>
    <n v="3.66"/>
    <n v="111.94"/>
    <n v="94.83"/>
    <n v="111.94"/>
    <n v="120.35"/>
    <n v="125.57"/>
    <n v="48"/>
    <n v="59"/>
    <n v="51"/>
    <n v="48"/>
    <n v="45"/>
  </r>
  <r>
    <n v="591836"/>
    <x v="1352"/>
    <n v="20190302"/>
    <m/>
    <s v="TOILETRIES"/>
    <x v="565"/>
    <s v="OD CLASSIC ROD CYLINDRICAL LATAM REDESIGN AND ROLL OUT"/>
    <n v="1198105"/>
    <x v="1351"/>
    <n v="1"/>
    <s v="IN-LINE (EXCL NR)"/>
    <s v="BUY QUANTITY N OR MORE TO GET DISCOUNTED PRICE"/>
    <n v="0.68589999999999995"/>
    <m/>
    <n v="1.0569999999999999"/>
    <m/>
    <m/>
    <n v="3.85"/>
    <n v="7.99"/>
    <n v="30046"/>
    <n v="30046"/>
    <n v="60"/>
    <s v="WORK IN PROGRESS"/>
    <n v="135299953"/>
    <s v="NO INCENTIVE"/>
    <s v="N"/>
    <s v="N"/>
    <s v="N"/>
    <s v="N"/>
    <x v="1"/>
    <n v="135300228"/>
    <n v="28"/>
    <n v="32"/>
    <n v="20230306"/>
    <s v="NET ITEM"/>
    <n v="15"/>
    <s v="Y"/>
    <s v="Tech rep lvl + Dia a Dia + VGF2"/>
    <s v="FULL PAYMENT"/>
    <m/>
    <n v="77134.804999999993"/>
    <n v="45376.182999999997"/>
    <n v="76.260000000000005"/>
    <m/>
    <s v="DEODORANT ROLL ON"/>
    <s v="DEODORANT"/>
    <s v="DEODORANT"/>
    <s v="UNISEX"/>
    <s v="ON DUTY"/>
    <s v="ON DUTY 48HR 2Q14"/>
    <n v="0"/>
    <n v="100"/>
    <n v="100"/>
    <s v="N"/>
    <s v="N"/>
    <n v="43650"/>
    <m/>
    <s v="N"/>
    <s v="SP"/>
    <n v="6.02"/>
    <n v="6.99"/>
    <n v="7.39"/>
    <m/>
    <m/>
    <m/>
    <m/>
    <s v="N"/>
    <n v="31603374"/>
    <s v="Final Folheto"/>
    <m/>
    <x v="0"/>
    <m/>
    <n v="60"/>
    <s v="TOILETRIES - DEOS CC"/>
    <s v="N"/>
    <m/>
    <m/>
    <s v="N"/>
    <n v="20230306"/>
    <m/>
    <n v="135299953"/>
    <s v="MIXED"/>
    <s v="Tech rep lvl"/>
    <s v="CosmÃ©ticos"/>
    <n v="30"/>
    <m/>
    <n v="0"/>
    <n v="0"/>
    <n v="100"/>
    <n v="135300227"/>
    <n v="999"/>
    <n v="2"/>
    <x v="0"/>
    <x v="0"/>
    <n v="0.68589999999999995"/>
    <n v="0.68589999999999995"/>
    <n v="0.68589999999999995"/>
    <n v="0.68589999999999995"/>
    <n v="0.68589999999999995"/>
    <n v="3.85"/>
    <n v="4.4000000000000004"/>
    <n v="3.85"/>
    <n v="3.58"/>
    <n v="3.41"/>
    <s v="Brasil + Dia a Dia + VGF2"/>
    <s v="Bronze + Dia a Dia + VGF2"/>
    <s v="Prata + Dia a Dia + VGF2"/>
    <s v="Ouro + Dia a Dia + VGF2"/>
    <s v="Estrela + Dia a Dia + VGF2"/>
    <n v="30"/>
    <n v="20"/>
    <n v="30"/>
    <n v="35"/>
    <n v="38"/>
    <n v="45.79"/>
    <n v="45.79"/>
    <n v="45.79"/>
    <n v="45.79"/>
    <n v="45.79"/>
    <n v="0"/>
    <n v="0"/>
    <n v="0"/>
    <n v="0"/>
    <n v="0"/>
    <n v="3.85"/>
    <n v="4.4000000000000004"/>
    <n v="3.85"/>
    <n v="3.58"/>
    <n v="3.41"/>
    <n v="124.2"/>
    <n v="107.7"/>
    <n v="124.2"/>
    <n v="132.30000000000001"/>
    <n v="137.4"/>
    <n v="51"/>
    <n v="55"/>
    <n v="48"/>
    <n v="44"/>
    <n v="42"/>
  </r>
  <r>
    <n v="591945"/>
    <x v="1353"/>
    <n v="20190302"/>
    <m/>
    <s v="TOILETRIES"/>
    <x v="565"/>
    <s v="OD INVISIBLE WOMEN ROD CYLINDRICAL LATAM REDESIGN AND ROLL OUT"/>
    <n v="1198155"/>
    <x v="1352"/>
    <n v="1"/>
    <s v="IN-LINE (EXCL NR)"/>
    <s v="BUY QUANTITY N OR MORE TO GET DISCOUNTED PRICE"/>
    <n v="0.68589999999999995"/>
    <m/>
    <n v="1.3340000000000001"/>
    <m/>
    <m/>
    <n v="4.45"/>
    <n v="7.99"/>
    <n v="22687"/>
    <n v="22687"/>
    <n v="60"/>
    <s v="WORK IN PROGRESS"/>
    <n v="135299953"/>
    <s v="NO INCENTIVE"/>
    <s v="N"/>
    <s v="N"/>
    <s v="N"/>
    <s v="N"/>
    <x v="1"/>
    <n v="135299991"/>
    <n v="28"/>
    <n v="32"/>
    <n v="20230306"/>
    <s v="NET ITEM"/>
    <n v="15"/>
    <s v="Y"/>
    <s v="Tech rep lvl + Dia a Dia + VGF2"/>
    <s v="FULL PAYMENT"/>
    <m/>
    <n v="67280.946100000001"/>
    <n v="37016.488100000002"/>
    <n v="70.03"/>
    <m/>
    <s v="DEODORANT ROLL ON"/>
    <s v="DEODORANT"/>
    <s v="DEODORANT"/>
    <s v="FEMALE"/>
    <s v="ON DUTY"/>
    <s v="ON DUTY 48HR 2Q14"/>
    <n v="0"/>
    <n v="100"/>
    <n v="100"/>
    <s v="N"/>
    <s v="N"/>
    <n v="44269"/>
    <m/>
    <s v="N"/>
    <s v="SP"/>
    <n v="6.02"/>
    <n v="6.99"/>
    <n v="7.39"/>
    <m/>
    <m/>
    <m/>
    <m/>
    <s v="N"/>
    <n v="31603374"/>
    <s v="Final Folheto"/>
    <m/>
    <x v="0"/>
    <m/>
    <n v="60"/>
    <s v="TOILETRIES - DEOS CC"/>
    <s v="N"/>
    <m/>
    <m/>
    <s v="N"/>
    <n v="20230306"/>
    <m/>
    <n v="135299953"/>
    <s v="MIXED"/>
    <s v="Tech rep lvl"/>
    <s v="CosmÃ©ticos"/>
    <n v="16"/>
    <m/>
    <n v="0"/>
    <n v="0"/>
    <n v="100"/>
    <n v="135299990"/>
    <n v="999"/>
    <n v="2"/>
    <x v="0"/>
    <x v="0"/>
    <n v="0.68589999999999995"/>
    <n v="0.68589999999999995"/>
    <n v="0.68589999999999995"/>
    <n v="0.68589999999999995"/>
    <n v="0.68589999999999995"/>
    <n v="4.45"/>
    <n v="5.09"/>
    <n v="4.45"/>
    <n v="4.13"/>
    <n v="3.94"/>
    <s v="Brasil + Dia a Dia + VGF2"/>
    <s v="Bronze + Dia a Dia + VGF2"/>
    <s v="Prata + Dia a Dia + VGF2"/>
    <s v="Ouro + Dia a Dia + VGF2"/>
    <s v="Estrela + Dia a Dia + VGF2"/>
    <n v="30"/>
    <n v="20"/>
    <n v="30"/>
    <n v="35"/>
    <n v="38"/>
    <n v="45.79"/>
    <n v="45.79"/>
    <n v="45.79"/>
    <n v="45.79"/>
    <n v="45.79"/>
    <n v="0"/>
    <n v="0"/>
    <n v="0"/>
    <n v="0"/>
    <n v="0"/>
    <n v="4.45"/>
    <n v="5.09"/>
    <n v="4.45"/>
    <n v="4.13"/>
    <n v="3.94"/>
    <n v="56.64"/>
    <n v="46.4"/>
    <n v="56.64"/>
    <n v="61.76"/>
    <n v="64.8"/>
    <n v="44"/>
    <n v="63"/>
    <n v="55"/>
    <n v="51"/>
    <n v="49"/>
  </r>
  <r>
    <n v="591945"/>
    <x v="1353"/>
    <n v="20190302"/>
    <m/>
    <s v="TOILETRIES"/>
    <x v="565"/>
    <s v="OD INVISIBLE WOMEN ROD CYLINDRICAL LATAM REDESIGN AND ROLL OUT"/>
    <n v="1198155"/>
    <x v="1352"/>
    <n v="1"/>
    <s v="IN-LINE (EXCL NR)"/>
    <s v="BUY QUANTITY N OR MORE TO GET DISCOUNTED PRICE"/>
    <n v="0.68589999999999995"/>
    <m/>
    <n v="1.3340000000000001"/>
    <m/>
    <m/>
    <n v="4.13"/>
    <n v="7.99"/>
    <n v="12168"/>
    <n v="12168"/>
    <n v="60"/>
    <s v="WORK IN PROGRESS"/>
    <n v="135299953"/>
    <s v="NO INCENTIVE"/>
    <s v="N"/>
    <s v="N"/>
    <s v="N"/>
    <s v="N"/>
    <x v="1"/>
    <n v="135300111"/>
    <n v="28"/>
    <n v="32"/>
    <n v="20230306"/>
    <s v="NET ITEM"/>
    <n v="15"/>
    <s v="Y"/>
    <s v="Tech rep lvl + Dia a Dia + VGF2"/>
    <s v="FULL PAYMENT"/>
    <m/>
    <n v="33512.436099999999"/>
    <n v="17280.324100000002"/>
    <n v="70.03"/>
    <m/>
    <s v="DEODORANT ROLL ON"/>
    <s v="DEODORANT"/>
    <s v="DEODORANT"/>
    <s v="FEMALE"/>
    <s v="ON DUTY"/>
    <s v="ON DUTY 48HR 2Q14"/>
    <n v="0"/>
    <n v="100"/>
    <n v="100"/>
    <s v="N"/>
    <s v="N"/>
    <n v="44269"/>
    <m/>
    <s v="N"/>
    <s v="SP"/>
    <n v="6.02"/>
    <n v="6.99"/>
    <n v="7.39"/>
    <m/>
    <m/>
    <m/>
    <m/>
    <s v="N"/>
    <n v="31603374"/>
    <s v="Final Folheto"/>
    <m/>
    <x v="0"/>
    <m/>
    <n v="60"/>
    <s v="TOILETRIES - DEOS CC"/>
    <s v="N"/>
    <m/>
    <m/>
    <s v="N"/>
    <n v="20230306"/>
    <m/>
    <n v="135299953"/>
    <s v="MIXED"/>
    <s v="Tech rep lvl"/>
    <s v="CosmÃ©ticos"/>
    <n v="29"/>
    <m/>
    <n v="0"/>
    <n v="0"/>
    <n v="100"/>
    <n v="135300110"/>
    <n v="999"/>
    <n v="2"/>
    <x v="0"/>
    <x v="0"/>
    <n v="0.68589999999999995"/>
    <n v="0.68589999999999995"/>
    <n v="0.68589999999999995"/>
    <n v="0.68589999999999995"/>
    <n v="0.68589999999999995"/>
    <n v="4.13"/>
    <n v="4.72"/>
    <n v="4.13"/>
    <n v="3.84"/>
    <n v="3.66"/>
    <s v="Brasil + Dia a Dia + VGF2"/>
    <s v="Bronze + Dia a Dia + VGF2"/>
    <s v="Prata + Dia a Dia + VGF2"/>
    <s v="Ouro + Dia a Dia + VGF2"/>
    <s v="Estrela + Dia a Dia + VGF2"/>
    <n v="30"/>
    <n v="20"/>
    <n v="30"/>
    <n v="35"/>
    <n v="38"/>
    <n v="45.79"/>
    <n v="45.79"/>
    <n v="45.79"/>
    <n v="45.79"/>
    <n v="45.79"/>
    <n v="0"/>
    <n v="0"/>
    <n v="0"/>
    <n v="0"/>
    <n v="0"/>
    <n v="4.13"/>
    <n v="4.72"/>
    <n v="4.13"/>
    <n v="3.84"/>
    <n v="3.66"/>
    <n v="111.94"/>
    <n v="94.83"/>
    <n v="111.94"/>
    <n v="120.35"/>
    <n v="125.57"/>
    <n v="48"/>
    <n v="59"/>
    <n v="51"/>
    <n v="48"/>
    <n v="45"/>
  </r>
  <r>
    <n v="591945"/>
    <x v="1353"/>
    <n v="20190302"/>
    <m/>
    <s v="TOILETRIES"/>
    <x v="565"/>
    <s v="OD INVISIBLE WOMEN ROD CYLINDRICAL LATAM REDESIGN AND ROLL OUT"/>
    <n v="1198155"/>
    <x v="1352"/>
    <n v="1"/>
    <s v="IN-LINE (EXCL NR)"/>
    <s v="BUY QUANTITY N OR MORE TO GET DISCOUNTED PRICE"/>
    <n v="0.68589999999999995"/>
    <m/>
    <n v="1.3340000000000001"/>
    <m/>
    <m/>
    <n v="3.85"/>
    <n v="7.99"/>
    <n v="20769"/>
    <n v="20769"/>
    <n v="60"/>
    <s v="WORK IN PROGRESS"/>
    <n v="135299953"/>
    <s v="NO INCENTIVE"/>
    <s v="N"/>
    <s v="N"/>
    <s v="N"/>
    <s v="N"/>
    <x v="1"/>
    <n v="135300264"/>
    <n v="28"/>
    <n v="32"/>
    <n v="20230306"/>
    <s v="NET ITEM"/>
    <n v="15"/>
    <s v="Y"/>
    <s v="Tech rep lvl + Dia a Dia + VGF2"/>
    <s v="FULL PAYMENT"/>
    <m/>
    <n v="53318.889199999998"/>
    <n v="25613.0432"/>
    <n v="70.03"/>
    <m/>
    <s v="DEODORANT ROLL ON"/>
    <s v="DEODORANT"/>
    <s v="DEODORANT"/>
    <s v="FEMALE"/>
    <s v="ON DUTY"/>
    <s v="ON DUTY 48HR 2Q14"/>
    <n v="0"/>
    <n v="100"/>
    <n v="100"/>
    <s v="N"/>
    <s v="N"/>
    <n v="44269"/>
    <m/>
    <s v="N"/>
    <s v="SP"/>
    <n v="6.02"/>
    <n v="6.99"/>
    <n v="7.39"/>
    <m/>
    <m/>
    <m/>
    <m/>
    <s v="N"/>
    <n v="31603374"/>
    <s v="Final Folheto"/>
    <m/>
    <x v="0"/>
    <m/>
    <n v="60"/>
    <s v="TOILETRIES - DEOS CC"/>
    <s v="N"/>
    <m/>
    <m/>
    <s v="N"/>
    <n v="20230306"/>
    <m/>
    <n v="135299953"/>
    <s v="MIXED"/>
    <s v="Tech rep lvl"/>
    <s v="CosmÃ©ticos"/>
    <n v="30"/>
    <m/>
    <n v="0"/>
    <n v="0"/>
    <n v="100"/>
    <n v="135300263"/>
    <n v="999"/>
    <n v="2"/>
    <x v="0"/>
    <x v="0"/>
    <n v="0.68589999999999995"/>
    <n v="0.68589999999999995"/>
    <n v="0.68589999999999995"/>
    <n v="0.68589999999999995"/>
    <n v="0.68589999999999995"/>
    <n v="3.85"/>
    <n v="4.4000000000000004"/>
    <n v="3.85"/>
    <n v="3.58"/>
    <n v="3.41"/>
    <s v="Brasil + Dia a Dia + VGF2"/>
    <s v="Bronze + Dia a Dia + VGF2"/>
    <s v="Prata + Dia a Dia + VGF2"/>
    <s v="Ouro + Dia a Dia + VGF2"/>
    <s v="Estrela + Dia a Dia + VGF2"/>
    <n v="30"/>
    <n v="20"/>
    <n v="30"/>
    <n v="35"/>
    <n v="38"/>
    <n v="45.79"/>
    <n v="45.79"/>
    <n v="45.79"/>
    <n v="45.79"/>
    <n v="45.79"/>
    <n v="0"/>
    <n v="0"/>
    <n v="0"/>
    <n v="0"/>
    <n v="0"/>
    <n v="3.85"/>
    <n v="4.4000000000000004"/>
    <n v="3.85"/>
    <n v="3.58"/>
    <n v="3.41"/>
    <n v="124.2"/>
    <n v="107.7"/>
    <n v="124.2"/>
    <n v="132.30000000000001"/>
    <n v="137.4"/>
    <n v="51"/>
    <n v="55"/>
    <n v="48"/>
    <n v="44"/>
    <n v="42"/>
  </r>
  <r>
    <n v="591949"/>
    <x v="1354"/>
    <n v="20190302"/>
    <m/>
    <s v="TOILETRIES"/>
    <x v="565"/>
    <s v="OD MAX PROTECTION WOMEN ROD CYLINDRICAL LATAM REDESIGN AND ROLL OUT"/>
    <n v="1198157"/>
    <x v="1353"/>
    <n v="1"/>
    <s v="IN-LINE (EXCL NR)"/>
    <s v="BUY QUANTITY N OR MORE TO GET DISCOUNTED PRICE"/>
    <n v="0.68589999999999995"/>
    <m/>
    <n v="1.5669999999999999"/>
    <m/>
    <m/>
    <n v="4.45"/>
    <n v="7.99"/>
    <n v="18990"/>
    <n v="18990"/>
    <n v="60"/>
    <s v="WORK IN PROGRESS"/>
    <n v="135299953"/>
    <s v="NO INCENTIVE"/>
    <s v="N"/>
    <s v="N"/>
    <s v="N"/>
    <s v="N"/>
    <x v="1"/>
    <n v="135299955"/>
    <n v="28"/>
    <n v="32"/>
    <n v="20230306"/>
    <s v="NET ITEM"/>
    <n v="15"/>
    <s v="Y"/>
    <s v="Tech rep lvl + Dia a Dia + VGF2"/>
    <s v="FULL PAYMENT"/>
    <m/>
    <n v="56316.718000000001"/>
    <n v="26559.387999999999"/>
    <n v="64.8"/>
    <m/>
    <s v="DEODORANT ROLL ON"/>
    <s v="DEODORANT"/>
    <s v="DEODORANT"/>
    <s v="FEMALE"/>
    <s v="ON DUTY"/>
    <s v="ON DUTY 48HR 2Q14"/>
    <n v="0"/>
    <n v="100"/>
    <n v="100"/>
    <s v="N"/>
    <s v="N"/>
    <n v="43662"/>
    <m/>
    <s v="N"/>
    <s v="SP"/>
    <n v="6.02"/>
    <n v="6.99"/>
    <n v="7.39"/>
    <m/>
    <m/>
    <m/>
    <m/>
    <s v="N"/>
    <n v="31603374"/>
    <s v="Final Folheto"/>
    <m/>
    <x v="0"/>
    <m/>
    <n v="60"/>
    <s v="TOILETRIES - DEOS CC"/>
    <s v="N"/>
    <m/>
    <m/>
    <s v="N"/>
    <n v="20230306"/>
    <m/>
    <n v="135299953"/>
    <s v="MIXED"/>
    <s v="Tech rep lvl"/>
    <s v="CosmÃ©ticos"/>
    <n v="16"/>
    <m/>
    <n v="0"/>
    <n v="0"/>
    <n v="100"/>
    <n v="135299954"/>
    <n v="999"/>
    <n v="2"/>
    <x v="0"/>
    <x v="0"/>
    <n v="0.68589999999999995"/>
    <n v="0.68589999999999995"/>
    <n v="0.68589999999999995"/>
    <n v="0.68589999999999995"/>
    <n v="0.68589999999999995"/>
    <n v="4.45"/>
    <n v="5.09"/>
    <n v="4.45"/>
    <n v="4.13"/>
    <n v="3.94"/>
    <s v="Brasil + Dia a Dia + VGF2"/>
    <s v="Bronze + Dia a Dia + VGF2"/>
    <s v="Prata + Dia a Dia + VGF2"/>
    <s v="Ouro + Dia a Dia + VGF2"/>
    <s v="Estrela + Dia a Dia + VGF2"/>
    <n v="30"/>
    <n v="20"/>
    <n v="30"/>
    <n v="35"/>
    <n v="38"/>
    <n v="45.79"/>
    <n v="45.79"/>
    <n v="45.79"/>
    <n v="45.79"/>
    <n v="45.79"/>
    <n v="0"/>
    <n v="0"/>
    <n v="0"/>
    <n v="0"/>
    <n v="0"/>
    <n v="4.45"/>
    <n v="5.09"/>
    <n v="4.45"/>
    <n v="4.13"/>
    <n v="3.94"/>
    <n v="56.64"/>
    <n v="46.4"/>
    <n v="56.64"/>
    <n v="61.76"/>
    <n v="64.8"/>
    <n v="44"/>
    <n v="63"/>
    <n v="55"/>
    <n v="51"/>
    <n v="49"/>
  </r>
  <r>
    <n v="591949"/>
    <x v="1354"/>
    <n v="20190302"/>
    <m/>
    <s v="TOILETRIES"/>
    <x v="565"/>
    <s v="OD MAX PROTECTION WOMEN ROD CYLINDRICAL LATAM REDESIGN AND ROLL OUT"/>
    <n v="1198157"/>
    <x v="1353"/>
    <n v="1"/>
    <s v="IN-LINE (EXCL NR)"/>
    <s v="BUY QUANTITY N OR MORE TO GET DISCOUNTED PRICE"/>
    <n v="0.68589999999999995"/>
    <m/>
    <n v="1.5669999999999999"/>
    <m/>
    <m/>
    <n v="4.13"/>
    <n v="7.99"/>
    <n v="10184"/>
    <n v="10184"/>
    <n v="60"/>
    <s v="WORK IN PROGRESS"/>
    <n v="135299953"/>
    <s v="NO INCENTIVE"/>
    <s v="N"/>
    <s v="N"/>
    <s v="N"/>
    <s v="N"/>
    <x v="1"/>
    <n v="135300123"/>
    <n v="28"/>
    <n v="32"/>
    <n v="20230306"/>
    <s v="NET ITEM"/>
    <n v="15"/>
    <s v="Y"/>
    <s v="Tech rep lvl + Dia a Dia + VGF2"/>
    <s v="FULL PAYMENT"/>
    <m/>
    <n v="28047.7611"/>
    <n v="12089.4331"/>
    <n v="64.8"/>
    <m/>
    <s v="DEODORANT ROLL ON"/>
    <s v="DEODORANT"/>
    <s v="DEODORANT"/>
    <s v="FEMALE"/>
    <s v="ON DUTY"/>
    <s v="ON DUTY 48HR 2Q14"/>
    <n v="0"/>
    <n v="100"/>
    <n v="100"/>
    <s v="N"/>
    <s v="N"/>
    <n v="43662"/>
    <m/>
    <s v="N"/>
    <s v="SP"/>
    <n v="6.02"/>
    <n v="6.99"/>
    <n v="7.39"/>
    <m/>
    <m/>
    <m/>
    <m/>
    <s v="N"/>
    <n v="31603374"/>
    <s v="Final Folheto"/>
    <m/>
    <x v="0"/>
    <m/>
    <n v="60"/>
    <s v="TOILETRIES - DEOS CC"/>
    <s v="N"/>
    <m/>
    <m/>
    <s v="N"/>
    <n v="20230306"/>
    <m/>
    <n v="135299953"/>
    <s v="MIXED"/>
    <s v="Tech rep lvl"/>
    <s v="CosmÃ©ticos"/>
    <n v="29"/>
    <m/>
    <n v="0"/>
    <n v="0"/>
    <n v="100"/>
    <n v="135300122"/>
    <n v="999"/>
    <n v="2"/>
    <x v="0"/>
    <x v="0"/>
    <n v="0.68589999999999995"/>
    <n v="0.68589999999999995"/>
    <n v="0.68589999999999995"/>
    <n v="0.68589999999999995"/>
    <n v="0.68589999999999995"/>
    <n v="4.13"/>
    <n v="4.72"/>
    <n v="4.13"/>
    <n v="3.84"/>
    <n v="3.66"/>
    <s v="Brasil + Dia a Dia + VGF2"/>
    <s v="Bronze + Dia a Dia + VGF2"/>
    <s v="Prata + Dia a Dia + VGF2"/>
    <s v="Ouro + Dia a Dia + VGF2"/>
    <s v="Estrela + Dia a Dia + VGF2"/>
    <n v="30"/>
    <n v="20"/>
    <n v="30"/>
    <n v="35"/>
    <n v="38"/>
    <n v="45.79"/>
    <n v="45.79"/>
    <n v="45.79"/>
    <n v="45.79"/>
    <n v="45.79"/>
    <n v="0"/>
    <n v="0"/>
    <n v="0"/>
    <n v="0"/>
    <n v="0"/>
    <n v="4.13"/>
    <n v="4.72"/>
    <n v="4.13"/>
    <n v="3.84"/>
    <n v="3.66"/>
    <n v="111.94"/>
    <n v="94.83"/>
    <n v="111.94"/>
    <n v="120.35"/>
    <n v="125.57"/>
    <n v="48"/>
    <n v="59"/>
    <n v="51"/>
    <n v="48"/>
    <n v="45"/>
  </r>
  <r>
    <n v="591949"/>
    <x v="1354"/>
    <n v="20190302"/>
    <m/>
    <s v="TOILETRIES"/>
    <x v="565"/>
    <s v="OD MAX PROTECTION WOMEN ROD CYLINDRICAL LATAM REDESIGN AND ROLL OUT"/>
    <n v="1198157"/>
    <x v="1353"/>
    <n v="1"/>
    <s v="IN-LINE (EXCL NR)"/>
    <s v="BUY QUANTITY N OR MORE TO GET DISCOUNTED PRICE"/>
    <n v="0.68589999999999995"/>
    <m/>
    <n v="1.5669999999999999"/>
    <m/>
    <m/>
    <n v="3.85"/>
    <n v="7.99"/>
    <n v="17385"/>
    <n v="17385"/>
    <n v="60"/>
    <s v="WORK IN PROGRESS"/>
    <n v="135299953"/>
    <s v="NO INCENTIVE"/>
    <s v="N"/>
    <s v="N"/>
    <s v="N"/>
    <s v="N"/>
    <x v="1"/>
    <n v="135300252"/>
    <n v="28"/>
    <n v="32"/>
    <n v="20230306"/>
    <s v="NET ITEM"/>
    <n v="15"/>
    <s v="Y"/>
    <s v="Tech rep lvl + Dia a Dia + VGF2"/>
    <s v="FULL PAYMENT"/>
    <m/>
    <n v="44630.909399999997"/>
    <n v="17388.614399999999"/>
    <n v="64.8"/>
    <m/>
    <s v="DEODORANT ROLL ON"/>
    <s v="DEODORANT"/>
    <s v="DEODORANT"/>
    <s v="FEMALE"/>
    <s v="ON DUTY"/>
    <s v="ON DUTY 48HR 2Q14"/>
    <n v="0"/>
    <n v="100"/>
    <n v="100"/>
    <s v="N"/>
    <s v="N"/>
    <n v="43662"/>
    <m/>
    <s v="N"/>
    <s v="SP"/>
    <n v="6.02"/>
    <n v="6.99"/>
    <n v="7.39"/>
    <m/>
    <m/>
    <m/>
    <m/>
    <s v="N"/>
    <n v="31603374"/>
    <s v="Final Folheto"/>
    <m/>
    <x v="0"/>
    <m/>
    <n v="60"/>
    <s v="TOILETRIES - DEOS CC"/>
    <s v="N"/>
    <m/>
    <m/>
    <s v="N"/>
    <n v="20230306"/>
    <m/>
    <n v="135299953"/>
    <s v="MIXED"/>
    <s v="Tech rep lvl"/>
    <s v="CosmÃ©ticos"/>
    <n v="30"/>
    <m/>
    <n v="0"/>
    <n v="0"/>
    <n v="100"/>
    <n v="135300251"/>
    <n v="999"/>
    <n v="2"/>
    <x v="0"/>
    <x v="0"/>
    <n v="0.68589999999999995"/>
    <n v="0.68589999999999995"/>
    <n v="0.68589999999999995"/>
    <n v="0.68589999999999995"/>
    <n v="0.68589999999999995"/>
    <n v="3.85"/>
    <n v="4.4000000000000004"/>
    <n v="3.85"/>
    <n v="3.58"/>
    <n v="3.41"/>
    <s v="Brasil + Dia a Dia + VGF2"/>
    <s v="Bronze + Dia a Dia + VGF2"/>
    <s v="Prata + Dia a Dia + VGF2"/>
    <s v="Ouro + Dia a Dia + VGF2"/>
    <s v="Estrela + Dia a Dia + VGF2"/>
    <n v="30"/>
    <n v="20"/>
    <n v="30"/>
    <n v="35"/>
    <n v="38"/>
    <n v="45.79"/>
    <n v="45.79"/>
    <n v="45.79"/>
    <n v="45.79"/>
    <n v="45.79"/>
    <n v="0"/>
    <n v="0"/>
    <n v="0"/>
    <n v="0"/>
    <n v="0"/>
    <n v="3.85"/>
    <n v="4.4000000000000004"/>
    <n v="3.85"/>
    <n v="3.58"/>
    <n v="3.41"/>
    <n v="124.2"/>
    <n v="107.7"/>
    <n v="124.2"/>
    <n v="132.30000000000001"/>
    <n v="137.4"/>
    <n v="51"/>
    <n v="55"/>
    <n v="48"/>
    <n v="44"/>
    <n v="42"/>
  </r>
  <r>
    <n v="591955"/>
    <x v="1355"/>
    <n v="20190302"/>
    <m/>
    <s v="TOILETRIES"/>
    <x v="565"/>
    <s v="OD MAX PROTECTION MEN ROD CYLINDRICAL LATAM REDESIGN AND ROLL OUT"/>
    <n v="1198160"/>
    <x v="1354"/>
    <n v="1"/>
    <s v="IN-LINE (EXCL NR)"/>
    <s v="BUY QUANTITY N OR MORE TO GET DISCOUNTED PRICE"/>
    <n v="0.68589999999999995"/>
    <m/>
    <n v="1.5649999999999999"/>
    <m/>
    <m/>
    <n v="4.45"/>
    <n v="7.99"/>
    <n v="31742"/>
    <n v="31742"/>
    <n v="60"/>
    <s v="WORK IN PROGRESS"/>
    <n v="135299953"/>
    <s v="NO INCENTIVE"/>
    <s v="N"/>
    <s v="N"/>
    <s v="N"/>
    <s v="N"/>
    <x v="1"/>
    <n v="135299979"/>
    <n v="28"/>
    <n v="32"/>
    <n v="20230306"/>
    <s v="NET ITEM"/>
    <n v="15"/>
    <s v="Y"/>
    <s v="Tech rep lvl + Dia a Dia + VGF2"/>
    <s v="FULL PAYMENT"/>
    <m/>
    <n v="94134.376999999993"/>
    <n v="44458.146999999997"/>
    <n v="64.84"/>
    <m/>
    <s v="DEODORANT ROLL ON"/>
    <s v="DEODORANT"/>
    <s v="DEODORANT"/>
    <s v="MALE"/>
    <s v="ON DUTY"/>
    <s v="ON DUTY 48HR 2Q14"/>
    <n v="0"/>
    <n v="100"/>
    <n v="100"/>
    <s v="N"/>
    <s v="N"/>
    <n v="43664"/>
    <m/>
    <s v="N"/>
    <s v="SP"/>
    <n v="6.02"/>
    <n v="6.99"/>
    <n v="7.39"/>
    <m/>
    <m/>
    <m/>
    <m/>
    <s v="N"/>
    <n v="31603374"/>
    <s v="Final Folheto"/>
    <m/>
    <x v="0"/>
    <m/>
    <n v="60"/>
    <s v="TOILETRIES - DEOS CC"/>
    <s v="N"/>
    <m/>
    <m/>
    <s v="N"/>
    <n v="20230306"/>
    <m/>
    <n v="135299953"/>
    <s v="MIXED"/>
    <s v="Tech rep lvl"/>
    <s v="CosmÃ©ticos"/>
    <n v="16"/>
    <m/>
    <n v="0"/>
    <n v="0"/>
    <n v="100"/>
    <n v="135299978"/>
    <n v="999"/>
    <n v="2"/>
    <x v="0"/>
    <x v="0"/>
    <n v="0.68589999999999995"/>
    <n v="0.68589999999999995"/>
    <n v="0.68589999999999995"/>
    <n v="0.68589999999999995"/>
    <n v="0.68589999999999995"/>
    <n v="4.45"/>
    <n v="5.09"/>
    <n v="4.45"/>
    <n v="4.13"/>
    <n v="3.94"/>
    <s v="Brasil + Dia a Dia + VGF2"/>
    <s v="Bronze + Dia a Dia + VGF2"/>
    <s v="Prata + Dia a Dia + VGF2"/>
    <s v="Ouro + Dia a Dia + VGF2"/>
    <s v="Estrela + Dia a Dia + VGF2"/>
    <n v="30"/>
    <n v="20"/>
    <n v="30"/>
    <n v="35"/>
    <n v="38"/>
    <n v="45.79"/>
    <n v="45.79"/>
    <n v="45.79"/>
    <n v="45.79"/>
    <n v="45.79"/>
    <n v="0"/>
    <n v="0"/>
    <n v="0"/>
    <n v="0"/>
    <n v="0"/>
    <n v="4.45"/>
    <n v="5.09"/>
    <n v="4.45"/>
    <n v="4.13"/>
    <n v="3.94"/>
    <n v="56.64"/>
    <n v="46.4"/>
    <n v="56.64"/>
    <n v="61.76"/>
    <n v="64.8"/>
    <n v="44"/>
    <n v="63"/>
    <n v="55"/>
    <n v="51"/>
    <n v="49"/>
  </r>
  <r>
    <n v="591955"/>
    <x v="1355"/>
    <n v="20190302"/>
    <m/>
    <s v="TOILETRIES"/>
    <x v="565"/>
    <s v="OD MAX PROTECTION MEN ROD CYLINDRICAL LATAM REDESIGN AND ROLL OUT"/>
    <n v="1198160"/>
    <x v="1354"/>
    <n v="1"/>
    <s v="IN-LINE (EXCL NR)"/>
    <s v="BUY QUANTITY N OR MORE TO GET DISCOUNTED PRICE"/>
    <n v="0.68589999999999995"/>
    <m/>
    <n v="1.5649999999999999"/>
    <m/>
    <m/>
    <n v="4.13"/>
    <n v="7.99"/>
    <n v="17024"/>
    <n v="17024"/>
    <n v="60"/>
    <s v="WORK IN PROGRESS"/>
    <n v="135299953"/>
    <s v="NO INCENTIVE"/>
    <s v="N"/>
    <s v="N"/>
    <s v="N"/>
    <s v="N"/>
    <x v="1"/>
    <n v="135300147"/>
    <n v="28"/>
    <n v="32"/>
    <n v="20230306"/>
    <s v="NET ITEM"/>
    <n v="15"/>
    <s v="Y"/>
    <s v="Tech rep lvl + Dia a Dia + VGF2"/>
    <s v="FULL PAYMENT"/>
    <m/>
    <n v="46886.121200000001"/>
    <n v="20243.5612"/>
    <n v="64.84"/>
    <m/>
    <s v="DEODORANT ROLL ON"/>
    <s v="DEODORANT"/>
    <s v="DEODORANT"/>
    <s v="MALE"/>
    <s v="ON DUTY"/>
    <s v="ON DUTY 48HR 2Q14"/>
    <n v="0"/>
    <n v="100"/>
    <n v="100"/>
    <s v="N"/>
    <s v="N"/>
    <n v="43664"/>
    <m/>
    <s v="N"/>
    <s v="SP"/>
    <n v="6.02"/>
    <n v="6.99"/>
    <n v="7.39"/>
    <m/>
    <m/>
    <m/>
    <m/>
    <s v="N"/>
    <n v="31603374"/>
    <s v="Final Folheto"/>
    <m/>
    <x v="0"/>
    <m/>
    <n v="60"/>
    <s v="TOILETRIES - DEOS CC"/>
    <s v="N"/>
    <m/>
    <m/>
    <s v="N"/>
    <n v="20230306"/>
    <m/>
    <n v="135299953"/>
    <s v="MIXED"/>
    <s v="Tech rep lvl"/>
    <s v="CosmÃ©ticos"/>
    <n v="29"/>
    <m/>
    <n v="0"/>
    <n v="0"/>
    <n v="100"/>
    <n v="135300146"/>
    <n v="999"/>
    <n v="2"/>
    <x v="0"/>
    <x v="0"/>
    <n v="0.68589999999999995"/>
    <n v="0.68589999999999995"/>
    <n v="0.68589999999999995"/>
    <n v="0.68589999999999995"/>
    <n v="0.68589999999999995"/>
    <n v="4.13"/>
    <n v="4.72"/>
    <n v="4.13"/>
    <n v="3.84"/>
    <n v="3.66"/>
    <s v="Brasil + Dia a Dia + VGF2"/>
    <s v="Bronze + Dia a Dia + VGF2"/>
    <s v="Prata + Dia a Dia + VGF2"/>
    <s v="Ouro + Dia a Dia + VGF2"/>
    <s v="Estrela + Dia a Dia + VGF2"/>
    <n v="30"/>
    <n v="20"/>
    <n v="30"/>
    <n v="35"/>
    <n v="38"/>
    <n v="45.79"/>
    <n v="45.79"/>
    <n v="45.79"/>
    <n v="45.79"/>
    <n v="45.79"/>
    <n v="0"/>
    <n v="0"/>
    <n v="0"/>
    <n v="0"/>
    <n v="0"/>
    <n v="4.13"/>
    <n v="4.72"/>
    <n v="4.13"/>
    <n v="3.84"/>
    <n v="3.66"/>
    <n v="111.94"/>
    <n v="94.83"/>
    <n v="111.94"/>
    <n v="120.35"/>
    <n v="125.57"/>
    <n v="48"/>
    <n v="59"/>
    <n v="51"/>
    <n v="48"/>
    <n v="45"/>
  </r>
  <r>
    <n v="591955"/>
    <x v="1355"/>
    <n v="20190302"/>
    <m/>
    <s v="TOILETRIES"/>
    <x v="565"/>
    <s v="OD MAX PROTECTION MEN ROD CYLINDRICAL LATAM REDESIGN AND ROLL OUT"/>
    <n v="1198160"/>
    <x v="1354"/>
    <n v="1"/>
    <s v="IN-LINE (EXCL NR)"/>
    <s v="BUY QUANTITY N OR MORE TO GET DISCOUNTED PRICE"/>
    <n v="0.68589999999999995"/>
    <m/>
    <n v="1.5649999999999999"/>
    <m/>
    <m/>
    <n v="3.85"/>
    <n v="7.99"/>
    <n v="29060"/>
    <n v="29060"/>
    <n v="60"/>
    <s v="WORK IN PROGRESS"/>
    <n v="135299953"/>
    <s v="NO INCENTIVE"/>
    <s v="N"/>
    <s v="N"/>
    <s v="N"/>
    <s v="N"/>
    <x v="1"/>
    <n v="135300276"/>
    <n v="28"/>
    <n v="32"/>
    <n v="20230306"/>
    <s v="NET ITEM"/>
    <n v="15"/>
    <s v="Y"/>
    <s v="Tech rep lvl + Dia a Dia + VGF2"/>
    <s v="FULL PAYMENT"/>
    <m/>
    <n v="74604.122099999993"/>
    <n v="29125.222099999999"/>
    <n v="64.84"/>
    <m/>
    <s v="DEODORANT ROLL ON"/>
    <s v="DEODORANT"/>
    <s v="DEODORANT"/>
    <s v="MALE"/>
    <s v="ON DUTY"/>
    <s v="ON DUTY 48HR 2Q14"/>
    <n v="0"/>
    <n v="100"/>
    <n v="100"/>
    <s v="N"/>
    <s v="N"/>
    <n v="43664"/>
    <m/>
    <s v="N"/>
    <s v="SP"/>
    <n v="6.02"/>
    <n v="6.99"/>
    <n v="7.39"/>
    <m/>
    <m/>
    <m/>
    <m/>
    <s v="N"/>
    <n v="31603374"/>
    <s v="Final Folheto"/>
    <m/>
    <x v="0"/>
    <m/>
    <n v="60"/>
    <s v="TOILETRIES - DEOS CC"/>
    <s v="N"/>
    <m/>
    <m/>
    <s v="N"/>
    <n v="20230306"/>
    <m/>
    <n v="135299953"/>
    <s v="MIXED"/>
    <s v="Tech rep lvl"/>
    <s v="CosmÃ©ticos"/>
    <n v="30"/>
    <m/>
    <n v="0"/>
    <n v="0"/>
    <n v="100"/>
    <n v="135300275"/>
    <n v="999"/>
    <n v="2"/>
    <x v="0"/>
    <x v="0"/>
    <n v="0.68589999999999995"/>
    <n v="0.68589999999999995"/>
    <n v="0.68589999999999995"/>
    <n v="0.68589999999999995"/>
    <n v="0.68589999999999995"/>
    <n v="3.85"/>
    <n v="4.4000000000000004"/>
    <n v="3.85"/>
    <n v="3.58"/>
    <n v="3.41"/>
    <s v="Brasil + Dia a Dia + VGF2"/>
    <s v="Bronze + Dia a Dia + VGF2"/>
    <s v="Prata + Dia a Dia + VGF2"/>
    <s v="Ouro + Dia a Dia + VGF2"/>
    <s v="Estrela + Dia a Dia + VGF2"/>
    <n v="30"/>
    <n v="20"/>
    <n v="30"/>
    <n v="35"/>
    <n v="38"/>
    <n v="45.79"/>
    <n v="45.79"/>
    <n v="45.79"/>
    <n v="45.79"/>
    <n v="45.79"/>
    <n v="0"/>
    <n v="0"/>
    <n v="0"/>
    <n v="0"/>
    <n v="0"/>
    <n v="3.85"/>
    <n v="4.4000000000000004"/>
    <n v="3.85"/>
    <n v="3.58"/>
    <n v="3.41"/>
    <n v="124.2"/>
    <n v="107.7"/>
    <n v="124.2"/>
    <n v="132.30000000000001"/>
    <n v="137.4"/>
    <n v="51"/>
    <n v="55"/>
    <n v="48"/>
    <n v="44"/>
    <n v="42"/>
  </r>
  <r>
    <n v="591959"/>
    <x v="1356"/>
    <n v="20190302"/>
    <m/>
    <s v="TOILETRIES"/>
    <x v="565"/>
    <s v="OD SEM PERFUME ROD CYLINDRICAL LATAM REDESIGN AND ROLL OUT"/>
    <n v="1198162"/>
    <x v="1355"/>
    <n v="1"/>
    <s v="IN-LINE (EXCL NR)"/>
    <s v="BUY QUANTITY N OR MORE TO GET DISCOUNTED PRICE"/>
    <n v="0.68589999999999995"/>
    <m/>
    <n v="1.05"/>
    <m/>
    <m/>
    <n v="4.45"/>
    <n v="7.99"/>
    <n v="27377"/>
    <n v="27377"/>
    <n v="60"/>
    <s v="WORK IN PROGRESS"/>
    <n v="135299953"/>
    <s v="NO INCENTIVE"/>
    <s v="N"/>
    <s v="N"/>
    <s v="N"/>
    <s v="N"/>
    <x v="1"/>
    <n v="135299967"/>
    <n v="28"/>
    <n v="32"/>
    <n v="20230306"/>
    <s v="NET ITEM"/>
    <n v="15"/>
    <s v="Y"/>
    <s v="Tech rep lvl + Dia a Dia + VGF2"/>
    <s v="FULL PAYMENT"/>
    <m/>
    <n v="81189.214800000002"/>
    <n v="52443.364800000003"/>
    <n v="76.41"/>
    <m/>
    <s v="DEODORANT ROLL ON"/>
    <s v="DEODORANT"/>
    <s v="DEODORANT"/>
    <s v="MALE"/>
    <s v="ON DUTY"/>
    <s v="ON DUTY 48HR 2Q14"/>
    <n v="0"/>
    <n v="100"/>
    <n v="100"/>
    <s v="N"/>
    <s v="N"/>
    <n v="43666"/>
    <m/>
    <s v="N"/>
    <s v="SP"/>
    <n v="6.02"/>
    <n v="6.99"/>
    <n v="7.39"/>
    <m/>
    <m/>
    <m/>
    <m/>
    <s v="N"/>
    <n v="31603374"/>
    <s v="Final Folheto"/>
    <m/>
    <x v="0"/>
    <m/>
    <n v="60"/>
    <s v="TOILETRIES - DEOS CC"/>
    <s v="N"/>
    <m/>
    <m/>
    <s v="N"/>
    <n v="20230306"/>
    <m/>
    <n v="135299953"/>
    <s v="MIXED"/>
    <s v="Tech rep lvl"/>
    <s v="CosmÃ©ticos"/>
    <n v="16"/>
    <m/>
    <n v="0"/>
    <n v="0"/>
    <n v="100"/>
    <n v="135299966"/>
    <n v="999"/>
    <n v="2"/>
    <x v="0"/>
    <x v="0"/>
    <n v="0.68589999999999995"/>
    <n v="0.68589999999999995"/>
    <n v="0.68589999999999995"/>
    <n v="0.68589999999999995"/>
    <n v="0.68589999999999995"/>
    <n v="4.45"/>
    <n v="5.09"/>
    <n v="4.45"/>
    <n v="4.13"/>
    <n v="3.94"/>
    <s v="Brasil + Dia a Dia + VGF2"/>
    <s v="Bronze + Dia a Dia + VGF2"/>
    <s v="Prata + Dia a Dia + VGF2"/>
    <s v="Ouro + Dia a Dia + VGF2"/>
    <s v="Estrela + Dia a Dia + VGF2"/>
    <n v="30"/>
    <n v="20"/>
    <n v="30"/>
    <n v="35"/>
    <n v="38"/>
    <n v="45.79"/>
    <n v="45.79"/>
    <n v="45.79"/>
    <n v="45.79"/>
    <n v="45.79"/>
    <n v="0"/>
    <n v="0"/>
    <n v="0"/>
    <n v="0"/>
    <n v="0"/>
    <n v="4.45"/>
    <n v="5.09"/>
    <n v="4.45"/>
    <n v="4.13"/>
    <n v="3.94"/>
    <n v="56.64"/>
    <n v="46.4"/>
    <n v="56.64"/>
    <n v="61.76"/>
    <n v="64.8"/>
    <n v="44"/>
    <n v="63"/>
    <n v="55"/>
    <n v="51"/>
    <n v="49"/>
  </r>
  <r>
    <n v="591959"/>
    <x v="1356"/>
    <n v="20190302"/>
    <m/>
    <s v="TOILETRIES"/>
    <x v="565"/>
    <s v="OD SEM PERFUME ROD CYLINDRICAL LATAM REDESIGN AND ROLL OUT"/>
    <n v="1198162"/>
    <x v="1355"/>
    <n v="1"/>
    <s v="IN-LINE (EXCL NR)"/>
    <s v="BUY QUANTITY N OR MORE TO GET DISCOUNTED PRICE"/>
    <n v="0.68589999999999995"/>
    <m/>
    <n v="1.05"/>
    <m/>
    <m/>
    <n v="4.13"/>
    <n v="7.99"/>
    <n v="14684"/>
    <n v="14684"/>
    <n v="60"/>
    <s v="WORK IN PROGRESS"/>
    <n v="135299953"/>
    <s v="NO INCENTIVE"/>
    <s v="N"/>
    <s v="N"/>
    <s v="N"/>
    <s v="N"/>
    <x v="1"/>
    <n v="135300135"/>
    <n v="28"/>
    <n v="32"/>
    <n v="20230306"/>
    <s v="NET ITEM"/>
    <n v="15"/>
    <s v="Y"/>
    <s v="Tech rep lvl + Dia a Dia + VGF2"/>
    <s v="FULL PAYMENT"/>
    <m/>
    <n v="40441.493900000001"/>
    <n v="25023.293900000001"/>
    <n v="76.41"/>
    <m/>
    <s v="DEODORANT ROLL ON"/>
    <s v="DEODORANT"/>
    <s v="DEODORANT"/>
    <s v="MALE"/>
    <s v="ON DUTY"/>
    <s v="ON DUTY 48HR 2Q14"/>
    <n v="0"/>
    <n v="100"/>
    <n v="100"/>
    <s v="N"/>
    <s v="N"/>
    <n v="43666"/>
    <m/>
    <s v="N"/>
    <s v="SP"/>
    <n v="6.02"/>
    <n v="6.99"/>
    <n v="7.39"/>
    <m/>
    <m/>
    <m/>
    <m/>
    <s v="N"/>
    <n v="31603374"/>
    <s v="Final Folheto"/>
    <m/>
    <x v="0"/>
    <m/>
    <n v="60"/>
    <s v="TOILETRIES - DEOS CC"/>
    <s v="N"/>
    <m/>
    <m/>
    <s v="N"/>
    <n v="20230306"/>
    <m/>
    <n v="135299953"/>
    <s v="MIXED"/>
    <s v="Tech rep lvl"/>
    <s v="CosmÃ©ticos"/>
    <n v="29"/>
    <m/>
    <n v="0"/>
    <n v="0"/>
    <n v="100"/>
    <n v="135300134"/>
    <n v="999"/>
    <n v="2"/>
    <x v="0"/>
    <x v="0"/>
    <n v="0.68589999999999995"/>
    <n v="0.68589999999999995"/>
    <n v="0.68589999999999995"/>
    <n v="0.68589999999999995"/>
    <n v="0.68589999999999995"/>
    <n v="4.13"/>
    <n v="4.72"/>
    <n v="4.13"/>
    <n v="3.84"/>
    <n v="3.66"/>
    <s v="Brasil + Dia a Dia + VGF2"/>
    <s v="Bronze + Dia a Dia + VGF2"/>
    <s v="Prata + Dia a Dia + VGF2"/>
    <s v="Ouro + Dia a Dia + VGF2"/>
    <s v="Estrela + Dia a Dia + VGF2"/>
    <n v="30"/>
    <n v="20"/>
    <n v="30"/>
    <n v="35"/>
    <n v="38"/>
    <n v="45.79"/>
    <n v="45.79"/>
    <n v="45.79"/>
    <n v="45.79"/>
    <n v="45.79"/>
    <n v="0"/>
    <n v="0"/>
    <n v="0"/>
    <n v="0"/>
    <n v="0"/>
    <n v="4.13"/>
    <n v="4.72"/>
    <n v="4.13"/>
    <n v="3.84"/>
    <n v="3.66"/>
    <n v="111.94"/>
    <n v="94.83"/>
    <n v="111.94"/>
    <n v="120.35"/>
    <n v="125.57"/>
    <n v="48"/>
    <n v="59"/>
    <n v="51"/>
    <n v="48"/>
    <n v="45"/>
  </r>
  <r>
    <n v="591959"/>
    <x v="1356"/>
    <n v="20190302"/>
    <m/>
    <s v="TOILETRIES"/>
    <x v="565"/>
    <s v="OD SEM PERFUME ROD CYLINDRICAL LATAM REDESIGN AND ROLL OUT"/>
    <n v="1198162"/>
    <x v="1355"/>
    <n v="1"/>
    <s v="IN-LINE (EXCL NR)"/>
    <s v="BUY QUANTITY N OR MORE TO GET DISCOUNTED PRICE"/>
    <n v="0.68589999999999995"/>
    <m/>
    <n v="1.05"/>
    <m/>
    <m/>
    <n v="3.85"/>
    <n v="7.99"/>
    <n v="25064"/>
    <n v="25064"/>
    <n v="60"/>
    <s v="WORK IN PROGRESS"/>
    <n v="135299953"/>
    <s v="NO INCENTIVE"/>
    <s v="N"/>
    <s v="N"/>
    <s v="N"/>
    <s v="N"/>
    <x v="1"/>
    <n v="135300288"/>
    <n v="28"/>
    <n v="32"/>
    <n v="20230306"/>
    <s v="NET ITEM"/>
    <n v="15"/>
    <s v="Y"/>
    <s v="Tech rep lvl + Dia a Dia + VGF2"/>
    <s v="FULL PAYMENT"/>
    <m/>
    <n v="64344.992299999998"/>
    <n v="38027.792300000001"/>
    <n v="76.41"/>
    <m/>
    <s v="DEODORANT ROLL ON"/>
    <s v="DEODORANT"/>
    <s v="DEODORANT"/>
    <s v="MALE"/>
    <s v="ON DUTY"/>
    <s v="ON DUTY 48HR 2Q14"/>
    <n v="0"/>
    <n v="100"/>
    <n v="100"/>
    <s v="N"/>
    <s v="N"/>
    <n v="43666"/>
    <m/>
    <s v="N"/>
    <s v="SP"/>
    <n v="6.02"/>
    <n v="6.99"/>
    <n v="7.39"/>
    <m/>
    <m/>
    <m/>
    <m/>
    <s v="N"/>
    <n v="31603374"/>
    <s v="Final Folheto"/>
    <m/>
    <x v="0"/>
    <m/>
    <n v="60"/>
    <s v="TOILETRIES - DEOS CC"/>
    <s v="N"/>
    <m/>
    <m/>
    <s v="N"/>
    <n v="20230306"/>
    <m/>
    <n v="135299953"/>
    <s v="MIXED"/>
    <s v="Tech rep lvl"/>
    <s v="CosmÃ©ticos"/>
    <n v="30"/>
    <m/>
    <n v="0"/>
    <n v="0"/>
    <n v="100"/>
    <n v="135300287"/>
    <n v="999"/>
    <n v="2"/>
    <x v="0"/>
    <x v="0"/>
    <n v="0.68589999999999995"/>
    <n v="0.68589999999999995"/>
    <n v="0.68589999999999995"/>
    <n v="0.68589999999999995"/>
    <n v="0.68589999999999995"/>
    <n v="3.85"/>
    <n v="4.4000000000000004"/>
    <n v="3.85"/>
    <n v="3.58"/>
    <n v="3.41"/>
    <s v="Brasil + Dia a Dia + VGF2"/>
    <s v="Bronze + Dia a Dia + VGF2"/>
    <s v="Prata + Dia a Dia + VGF2"/>
    <s v="Ouro + Dia a Dia + VGF2"/>
    <s v="Estrela + Dia a Dia + VGF2"/>
    <n v="30"/>
    <n v="20"/>
    <n v="30"/>
    <n v="35"/>
    <n v="38"/>
    <n v="45.79"/>
    <n v="45.79"/>
    <n v="45.79"/>
    <n v="45.79"/>
    <n v="45.79"/>
    <n v="0"/>
    <n v="0"/>
    <n v="0"/>
    <n v="0"/>
    <n v="0"/>
    <n v="3.85"/>
    <n v="4.4000000000000004"/>
    <n v="3.85"/>
    <n v="3.58"/>
    <n v="3.41"/>
    <n v="124.2"/>
    <n v="107.7"/>
    <n v="124.2"/>
    <n v="132.30000000000001"/>
    <n v="137.4"/>
    <n v="51"/>
    <n v="55"/>
    <n v="48"/>
    <n v="44"/>
    <n v="42"/>
  </r>
  <r>
    <n v="607680"/>
    <x v="1357"/>
    <n v="20190310"/>
    <m/>
    <s v="TOILETRIES"/>
    <x v="565"/>
    <s v="OD CARE ROD HAIR MINIMIZING CYLINDRICAL 3Q17 LATAM"/>
    <n v="1195849"/>
    <x v="1356"/>
    <n v="1"/>
    <s v="IN-LINE (EXCL NR)"/>
    <s v="BUY QUANTITY N OR MORE TO GET DISCOUNTED PRICE"/>
    <n v="0.68589999999999995"/>
    <m/>
    <n v="1.4339999999999999"/>
    <m/>
    <m/>
    <n v="4.45"/>
    <n v="7.99"/>
    <n v="15934"/>
    <n v="15934"/>
    <n v="60"/>
    <s v="WORK IN PROGRESS"/>
    <n v="135299953"/>
    <s v="NO INCENTIVE"/>
    <s v="N"/>
    <s v="N"/>
    <s v="N"/>
    <s v="N"/>
    <x v="1"/>
    <n v="135300003"/>
    <n v="28"/>
    <n v="32"/>
    <n v="20230306"/>
    <s v="NET ITEM"/>
    <n v="15"/>
    <s v="Y"/>
    <s v="Tech rep lvl + Dia a Dia + VGF2"/>
    <s v="FULL PAYMENT"/>
    <m/>
    <n v="47253.9899"/>
    <n v="24404.633900000001"/>
    <n v="67.790000000000006"/>
    <m/>
    <s v="DEODORANT ROLL ON"/>
    <s v="DEODORANT"/>
    <s v="DEODORANT"/>
    <s v="UNISEX"/>
    <s v="ON DUTY"/>
    <s v="ON DUTY 48HR 2Q14"/>
    <n v="0"/>
    <n v="100"/>
    <n v="100"/>
    <s v="N"/>
    <s v="N"/>
    <n v="43711"/>
    <m/>
    <s v="N"/>
    <s v="SP"/>
    <n v="6.02"/>
    <n v="6.99"/>
    <n v="7.39"/>
    <m/>
    <m/>
    <m/>
    <m/>
    <s v="N"/>
    <n v="31603374"/>
    <s v="Final Folheto"/>
    <m/>
    <x v="0"/>
    <m/>
    <n v="60"/>
    <s v="TOILETRIES - DEOS CC"/>
    <s v="N"/>
    <m/>
    <m/>
    <s v="N"/>
    <n v="20230306"/>
    <m/>
    <n v="135299953"/>
    <s v="MIXED"/>
    <s v="Tech rep lvl"/>
    <s v="CosmÃ©ticos"/>
    <n v="16"/>
    <m/>
    <n v="0"/>
    <n v="0"/>
    <n v="100"/>
    <n v="135300002"/>
    <n v="999"/>
    <n v="2"/>
    <x v="0"/>
    <x v="0"/>
    <n v="0.68589999999999995"/>
    <n v="0.68589999999999995"/>
    <n v="0.68589999999999995"/>
    <n v="0.68589999999999995"/>
    <n v="0.68589999999999995"/>
    <n v="4.45"/>
    <n v="5.09"/>
    <n v="4.45"/>
    <n v="4.13"/>
    <n v="3.94"/>
    <s v="Brasil + Dia a Dia + VGF2"/>
    <s v="Bronze + Dia a Dia + VGF2"/>
    <s v="Prata + Dia a Dia + VGF2"/>
    <s v="Ouro + Dia a Dia + VGF2"/>
    <s v="Estrela + Dia a Dia + VGF2"/>
    <n v="30"/>
    <n v="20"/>
    <n v="30"/>
    <n v="35"/>
    <n v="38"/>
    <n v="45.79"/>
    <n v="45.79"/>
    <n v="45.79"/>
    <n v="45.79"/>
    <n v="45.79"/>
    <n v="0"/>
    <n v="0"/>
    <n v="0"/>
    <n v="0"/>
    <n v="0"/>
    <n v="4.45"/>
    <n v="5.09"/>
    <n v="4.45"/>
    <n v="4.13"/>
    <n v="3.94"/>
    <n v="56.64"/>
    <n v="46.4"/>
    <n v="56.64"/>
    <n v="61.76"/>
    <n v="64.8"/>
    <n v="44"/>
    <n v="63"/>
    <n v="55"/>
    <n v="51"/>
    <n v="49"/>
  </r>
  <r>
    <n v="607680"/>
    <x v="1357"/>
    <n v="20190310"/>
    <m/>
    <s v="TOILETRIES"/>
    <x v="565"/>
    <s v="OD CARE ROD HAIR MINIMIZING CYLINDRICAL 3Q17 LATAM"/>
    <n v="1195849"/>
    <x v="1356"/>
    <n v="1"/>
    <s v="IN-LINE (EXCL NR)"/>
    <s v="BUY QUANTITY N OR MORE TO GET DISCOUNTED PRICE"/>
    <n v="0.68589999999999995"/>
    <m/>
    <n v="1.4339999999999999"/>
    <m/>
    <m/>
    <n v="4.13"/>
    <n v="7.99"/>
    <n v="8546"/>
    <n v="8546"/>
    <n v="60"/>
    <s v="WORK IN PROGRESS"/>
    <n v="135299953"/>
    <s v="NO INCENTIVE"/>
    <s v="N"/>
    <s v="N"/>
    <s v="N"/>
    <s v="N"/>
    <x v="1"/>
    <n v="135300075"/>
    <n v="28"/>
    <n v="32"/>
    <n v="20230306"/>
    <s v="NET ITEM"/>
    <n v="15"/>
    <s v="Y"/>
    <s v="Tech rep lvl + Dia a Dia + VGF2"/>
    <s v="FULL PAYMENT"/>
    <m/>
    <n v="23536.068599999999"/>
    <n v="11281.104600000001"/>
    <n v="67.790000000000006"/>
    <m/>
    <s v="DEODORANT ROLL ON"/>
    <s v="DEODORANT"/>
    <s v="DEODORANT"/>
    <s v="UNISEX"/>
    <s v="ON DUTY"/>
    <s v="ON DUTY 48HR 2Q14"/>
    <n v="0"/>
    <n v="100"/>
    <n v="100"/>
    <s v="N"/>
    <s v="N"/>
    <n v="43711"/>
    <m/>
    <s v="N"/>
    <s v="SP"/>
    <n v="6.02"/>
    <n v="6.99"/>
    <n v="7.39"/>
    <m/>
    <m/>
    <m/>
    <m/>
    <s v="N"/>
    <n v="31603374"/>
    <s v="Final Folheto"/>
    <m/>
    <x v="0"/>
    <m/>
    <n v="60"/>
    <s v="TOILETRIES - DEOS CC"/>
    <s v="N"/>
    <m/>
    <m/>
    <s v="N"/>
    <n v="20230306"/>
    <m/>
    <n v="135299953"/>
    <s v="MIXED"/>
    <s v="Tech rep lvl"/>
    <s v="CosmÃ©ticos"/>
    <n v="29"/>
    <m/>
    <n v="0"/>
    <n v="0"/>
    <n v="100"/>
    <n v="135300074"/>
    <n v="999"/>
    <n v="2"/>
    <x v="0"/>
    <x v="0"/>
    <n v="0.68589999999999995"/>
    <n v="0.68589999999999995"/>
    <n v="0.68589999999999995"/>
    <n v="0.68589999999999995"/>
    <n v="0.68589999999999995"/>
    <n v="4.13"/>
    <n v="4.72"/>
    <n v="4.13"/>
    <n v="3.84"/>
    <n v="3.66"/>
    <s v="Brasil + Dia a Dia + VGF2"/>
    <s v="Bronze + Dia a Dia + VGF2"/>
    <s v="Prata + Dia a Dia + VGF2"/>
    <s v="Ouro + Dia a Dia + VGF2"/>
    <s v="Estrela + Dia a Dia + VGF2"/>
    <n v="30"/>
    <n v="20"/>
    <n v="30"/>
    <n v="35"/>
    <n v="38"/>
    <n v="45.79"/>
    <n v="45.79"/>
    <n v="45.79"/>
    <n v="45.79"/>
    <n v="45.79"/>
    <n v="0"/>
    <n v="0"/>
    <n v="0"/>
    <n v="0"/>
    <n v="0"/>
    <n v="4.13"/>
    <n v="4.72"/>
    <n v="4.13"/>
    <n v="3.84"/>
    <n v="3.66"/>
    <n v="111.94"/>
    <n v="94.83"/>
    <n v="111.94"/>
    <n v="120.35"/>
    <n v="125.57"/>
    <n v="48"/>
    <n v="59"/>
    <n v="51"/>
    <n v="48"/>
    <n v="45"/>
  </r>
  <r>
    <n v="607680"/>
    <x v="1357"/>
    <n v="20190310"/>
    <m/>
    <s v="TOILETRIES"/>
    <x v="565"/>
    <s v="OD CARE ROD HAIR MINIMIZING CYLINDRICAL 3Q17 LATAM"/>
    <n v="1195849"/>
    <x v="1356"/>
    <n v="1"/>
    <s v="IN-LINE (EXCL NR)"/>
    <s v="BUY QUANTITY N OR MORE TO GET DISCOUNTED PRICE"/>
    <n v="0.68589999999999995"/>
    <m/>
    <n v="1.4339999999999999"/>
    <m/>
    <m/>
    <n v="3.85"/>
    <n v="7.99"/>
    <n v="14588"/>
    <n v="14588"/>
    <n v="60"/>
    <s v="WORK IN PROGRESS"/>
    <n v="135299953"/>
    <s v="NO INCENTIVE"/>
    <s v="N"/>
    <s v="N"/>
    <s v="N"/>
    <s v="N"/>
    <x v="1"/>
    <n v="135300204"/>
    <n v="28"/>
    <n v="32"/>
    <n v="20230306"/>
    <s v="NET ITEM"/>
    <n v="15"/>
    <s v="Y"/>
    <s v="Tech rep lvl + Dia a Dia + VGF2"/>
    <s v="FULL PAYMENT"/>
    <m/>
    <n v="37450.709300000002"/>
    <n v="16531.5173"/>
    <n v="67.790000000000006"/>
    <m/>
    <s v="DEODORANT ROLL ON"/>
    <s v="DEODORANT"/>
    <s v="DEODORANT"/>
    <s v="UNISEX"/>
    <s v="ON DUTY"/>
    <s v="ON DUTY 48HR 2Q14"/>
    <n v="0"/>
    <n v="100"/>
    <n v="100"/>
    <s v="N"/>
    <s v="N"/>
    <n v="43711"/>
    <m/>
    <s v="N"/>
    <s v="SP"/>
    <n v="6.02"/>
    <n v="6.99"/>
    <n v="7.39"/>
    <m/>
    <m/>
    <m/>
    <m/>
    <s v="N"/>
    <n v="31603374"/>
    <s v="Final Folheto"/>
    <m/>
    <x v="0"/>
    <m/>
    <n v="60"/>
    <s v="TOILETRIES - DEOS CC"/>
    <s v="N"/>
    <m/>
    <m/>
    <s v="N"/>
    <n v="20230306"/>
    <m/>
    <n v="135299953"/>
    <s v="MIXED"/>
    <s v="Tech rep lvl"/>
    <s v="CosmÃ©ticos"/>
    <n v="30"/>
    <m/>
    <n v="0"/>
    <n v="0"/>
    <n v="100"/>
    <n v="135300203"/>
    <n v="999"/>
    <n v="2"/>
    <x v="0"/>
    <x v="0"/>
    <n v="0.68589999999999995"/>
    <n v="0.68589999999999995"/>
    <n v="0.68589999999999995"/>
    <n v="0.68589999999999995"/>
    <n v="0.68589999999999995"/>
    <n v="3.85"/>
    <n v="4.4000000000000004"/>
    <n v="3.85"/>
    <n v="3.58"/>
    <n v="3.41"/>
    <s v="Brasil + Dia a Dia + VGF2"/>
    <s v="Bronze + Dia a Dia + VGF2"/>
    <s v="Prata + Dia a Dia + VGF2"/>
    <s v="Ouro + Dia a Dia + VGF2"/>
    <s v="Estrela + Dia a Dia + VGF2"/>
    <n v="30"/>
    <n v="20"/>
    <n v="30"/>
    <n v="35"/>
    <n v="38"/>
    <n v="45.79"/>
    <n v="45.79"/>
    <n v="45.79"/>
    <n v="45.79"/>
    <n v="45.79"/>
    <n v="0"/>
    <n v="0"/>
    <n v="0"/>
    <n v="0"/>
    <n v="0"/>
    <n v="3.85"/>
    <n v="4.4000000000000004"/>
    <n v="3.85"/>
    <n v="3.58"/>
    <n v="3.41"/>
    <n v="124.2"/>
    <n v="107.7"/>
    <n v="124.2"/>
    <n v="132.30000000000001"/>
    <n v="137.4"/>
    <n v="51"/>
    <n v="55"/>
    <n v="48"/>
    <n v="44"/>
    <n v="42"/>
  </r>
  <r>
    <n v="621010"/>
    <x v="1358"/>
    <n v="20190315"/>
    <m/>
    <s v="TOILETRIES"/>
    <x v="565"/>
    <s v="OD ACTIVE WOMEN ROD CYLINDRICAL LATAM REDESIGN AND ROLL OUT"/>
    <n v="1198143"/>
    <x v="1357"/>
    <n v="1"/>
    <s v="IN-LINE (EXCL NR)"/>
    <s v="BUY QUANTITY N OR MORE TO GET DISCOUNTED PRICE"/>
    <n v="0.68589999999999995"/>
    <m/>
    <n v="1.0589999999999999"/>
    <m/>
    <m/>
    <n v="4.45"/>
    <n v="7.99"/>
    <n v="33344"/>
    <n v="33344"/>
    <n v="60"/>
    <s v="WORK IN PROGRESS"/>
    <n v="135299953"/>
    <s v="NO INCENTIVE"/>
    <s v="N"/>
    <s v="N"/>
    <s v="N"/>
    <s v="N"/>
    <x v="1"/>
    <n v="135300051"/>
    <n v="28"/>
    <n v="32"/>
    <n v="20230306"/>
    <s v="NET ITEM"/>
    <n v="15"/>
    <s v="Y"/>
    <s v="Tech rep lvl + Dia a Dia + VGF2"/>
    <s v="FULL PAYMENT"/>
    <m/>
    <n v="98885.133000000002"/>
    <n v="63573.837"/>
    <n v="76.209999999999994"/>
    <m/>
    <s v="DEODORANT ROLL ON"/>
    <s v="DEODORANT"/>
    <s v="DEODORANT"/>
    <s v="FEMALE"/>
    <s v="ON DUTY"/>
    <s v="ON DUTY 48HR 2Q14"/>
    <n v="0"/>
    <n v="100"/>
    <n v="100"/>
    <s v="N"/>
    <s v="N"/>
    <n v="43741"/>
    <m/>
    <s v="N"/>
    <s v="SP"/>
    <n v="6.02"/>
    <n v="6.99"/>
    <n v="7.39"/>
    <m/>
    <m/>
    <m/>
    <m/>
    <s v="N"/>
    <n v="31603374"/>
    <s v="Final Folheto"/>
    <m/>
    <x v="0"/>
    <m/>
    <n v="60"/>
    <s v="TOILETRIES - DEOS CC"/>
    <s v="N"/>
    <m/>
    <m/>
    <s v="N"/>
    <n v="20230306"/>
    <m/>
    <n v="135299953"/>
    <s v="MIXED"/>
    <s v="Tech rep lvl"/>
    <s v="CosmÃ©ticos"/>
    <n v="16"/>
    <m/>
    <n v="0"/>
    <n v="0"/>
    <n v="100"/>
    <n v="135300050"/>
    <n v="999"/>
    <n v="2"/>
    <x v="0"/>
    <x v="0"/>
    <n v="0.68589999999999995"/>
    <n v="0.68589999999999995"/>
    <n v="0.68589999999999995"/>
    <n v="0.68589999999999995"/>
    <n v="0.68589999999999995"/>
    <n v="4.45"/>
    <n v="5.09"/>
    <n v="4.45"/>
    <n v="4.13"/>
    <n v="3.94"/>
    <s v="Brasil + Dia a Dia + VGF2"/>
    <s v="Bronze + Dia a Dia + VGF2"/>
    <s v="Prata + Dia a Dia + VGF2"/>
    <s v="Ouro + Dia a Dia + VGF2"/>
    <s v="Estrela + Dia a Dia + VGF2"/>
    <n v="30"/>
    <n v="20"/>
    <n v="30"/>
    <n v="35"/>
    <n v="38"/>
    <n v="45.79"/>
    <n v="45.79"/>
    <n v="45.79"/>
    <n v="45.79"/>
    <n v="45.79"/>
    <n v="0"/>
    <n v="0"/>
    <n v="0"/>
    <n v="0"/>
    <n v="0"/>
    <n v="4.45"/>
    <n v="5.09"/>
    <n v="4.45"/>
    <n v="4.13"/>
    <n v="3.94"/>
    <n v="56.64"/>
    <n v="46.4"/>
    <n v="56.64"/>
    <n v="61.76"/>
    <n v="64.8"/>
    <n v="44"/>
    <n v="63"/>
    <n v="55"/>
    <n v="51"/>
    <n v="49"/>
  </r>
  <r>
    <n v="621010"/>
    <x v="1358"/>
    <n v="20190315"/>
    <m/>
    <s v="TOILETRIES"/>
    <x v="565"/>
    <s v="OD ACTIVE WOMEN ROD CYLINDRICAL LATAM REDESIGN AND ROLL OUT"/>
    <n v="1198143"/>
    <x v="1357"/>
    <n v="1"/>
    <s v="IN-LINE (EXCL NR)"/>
    <s v="BUY QUANTITY N OR MORE TO GET DISCOUNTED PRICE"/>
    <n v="0.68589999999999995"/>
    <m/>
    <n v="1.0589999999999999"/>
    <m/>
    <m/>
    <n v="4.13"/>
    <n v="7.99"/>
    <n v="17883"/>
    <n v="17883"/>
    <n v="60"/>
    <s v="WORK IN PROGRESS"/>
    <n v="135299953"/>
    <s v="NO INCENTIVE"/>
    <s v="N"/>
    <s v="N"/>
    <s v="N"/>
    <s v="N"/>
    <x v="1"/>
    <n v="135300099"/>
    <n v="28"/>
    <n v="32"/>
    <n v="20230306"/>
    <s v="NET ITEM"/>
    <n v="15"/>
    <s v="Y"/>
    <s v="Tech rep lvl + Dia a Dia + VGF2"/>
    <s v="FULL PAYMENT"/>
    <m/>
    <n v="49252.181199999999"/>
    <n v="30314.084200000001"/>
    <n v="76.209999999999994"/>
    <m/>
    <s v="DEODORANT ROLL ON"/>
    <s v="DEODORANT"/>
    <s v="DEODORANT"/>
    <s v="FEMALE"/>
    <s v="ON DUTY"/>
    <s v="ON DUTY 48HR 2Q14"/>
    <n v="0"/>
    <n v="100"/>
    <n v="100"/>
    <s v="N"/>
    <s v="N"/>
    <n v="43741"/>
    <m/>
    <s v="N"/>
    <s v="SP"/>
    <n v="6.02"/>
    <n v="6.99"/>
    <n v="7.39"/>
    <m/>
    <m/>
    <m/>
    <m/>
    <s v="N"/>
    <n v="31603374"/>
    <s v="Final Folheto"/>
    <m/>
    <x v="0"/>
    <m/>
    <n v="60"/>
    <s v="TOILETRIES - DEOS CC"/>
    <s v="N"/>
    <m/>
    <m/>
    <s v="N"/>
    <n v="20230306"/>
    <m/>
    <n v="135299953"/>
    <s v="MIXED"/>
    <s v="Tech rep lvl"/>
    <s v="CosmÃ©ticos"/>
    <n v="29"/>
    <m/>
    <n v="0"/>
    <n v="0"/>
    <n v="100"/>
    <n v="135300098"/>
    <n v="999"/>
    <n v="2"/>
    <x v="0"/>
    <x v="0"/>
    <n v="0.68589999999999995"/>
    <n v="0.68589999999999995"/>
    <n v="0.68589999999999995"/>
    <n v="0.68589999999999995"/>
    <n v="0.68589999999999995"/>
    <n v="4.13"/>
    <n v="4.72"/>
    <n v="4.13"/>
    <n v="3.84"/>
    <n v="3.66"/>
    <s v="Brasil + Dia a Dia + VGF2"/>
    <s v="Bronze + Dia a Dia + VGF2"/>
    <s v="Prata + Dia a Dia + VGF2"/>
    <s v="Ouro + Dia a Dia + VGF2"/>
    <s v="Estrela + Dia a Dia + VGF2"/>
    <n v="30"/>
    <n v="20"/>
    <n v="30"/>
    <n v="35"/>
    <n v="38"/>
    <n v="45.79"/>
    <n v="45.79"/>
    <n v="45.79"/>
    <n v="45.79"/>
    <n v="45.79"/>
    <n v="0"/>
    <n v="0"/>
    <n v="0"/>
    <n v="0"/>
    <n v="0"/>
    <n v="4.13"/>
    <n v="4.72"/>
    <n v="4.13"/>
    <n v="3.84"/>
    <n v="3.66"/>
    <n v="111.94"/>
    <n v="94.83"/>
    <n v="111.94"/>
    <n v="120.35"/>
    <n v="125.57"/>
    <n v="48"/>
    <n v="59"/>
    <n v="51"/>
    <n v="48"/>
    <n v="45"/>
  </r>
  <r>
    <n v="621010"/>
    <x v="1358"/>
    <n v="20190315"/>
    <m/>
    <s v="TOILETRIES"/>
    <x v="565"/>
    <s v="OD ACTIVE WOMEN ROD CYLINDRICAL LATAM REDESIGN AND ROLL OUT"/>
    <n v="1198143"/>
    <x v="1357"/>
    <n v="1"/>
    <s v="IN-LINE (EXCL NR)"/>
    <s v="BUY QUANTITY N OR MORE TO GET DISCOUNTED PRICE"/>
    <n v="0.68589999999999995"/>
    <m/>
    <n v="1.0589999999999999"/>
    <m/>
    <m/>
    <n v="3.85"/>
    <n v="7.99"/>
    <n v="30525"/>
    <n v="30525"/>
    <n v="60"/>
    <s v="WORK IN PROGRESS"/>
    <n v="135299953"/>
    <s v="NO INCENTIVE"/>
    <s v="N"/>
    <s v="N"/>
    <s v="N"/>
    <s v="N"/>
    <x v="1"/>
    <n v="135300240"/>
    <n v="28"/>
    <n v="32"/>
    <n v="20230306"/>
    <s v="NET ITEM"/>
    <n v="15"/>
    <s v="Y"/>
    <s v="Tech rep lvl + Dia a Dia + VGF2"/>
    <s v="FULL PAYMENT"/>
    <m/>
    <n v="78364.952999999994"/>
    <n v="46038.978000000003"/>
    <n v="76.209999999999994"/>
    <m/>
    <s v="DEODORANT ROLL ON"/>
    <s v="DEODORANT"/>
    <s v="DEODORANT"/>
    <s v="FEMALE"/>
    <s v="ON DUTY"/>
    <s v="ON DUTY 48HR 2Q14"/>
    <n v="0"/>
    <n v="100"/>
    <n v="100"/>
    <s v="N"/>
    <s v="N"/>
    <n v="43741"/>
    <m/>
    <s v="N"/>
    <s v="SP"/>
    <n v="6.02"/>
    <n v="6.99"/>
    <n v="7.39"/>
    <m/>
    <m/>
    <m/>
    <m/>
    <s v="N"/>
    <n v="31603374"/>
    <s v="Final Folheto"/>
    <m/>
    <x v="0"/>
    <m/>
    <n v="60"/>
    <s v="TOILETRIES - DEOS CC"/>
    <s v="N"/>
    <m/>
    <m/>
    <s v="N"/>
    <n v="20230306"/>
    <m/>
    <n v="135299953"/>
    <s v="MIXED"/>
    <s v="Tech rep lvl"/>
    <s v="CosmÃ©ticos"/>
    <n v="30"/>
    <m/>
    <n v="0"/>
    <n v="0"/>
    <n v="100"/>
    <n v="135300239"/>
    <n v="999"/>
    <n v="2"/>
    <x v="0"/>
    <x v="0"/>
    <n v="0.68589999999999995"/>
    <n v="0.68589999999999995"/>
    <n v="0.68589999999999995"/>
    <n v="0.68589999999999995"/>
    <n v="0.68589999999999995"/>
    <n v="3.85"/>
    <n v="4.4000000000000004"/>
    <n v="3.85"/>
    <n v="3.58"/>
    <n v="3.41"/>
    <s v="Brasil + Dia a Dia + VGF2"/>
    <s v="Bronze + Dia a Dia + VGF2"/>
    <s v="Prata + Dia a Dia + VGF2"/>
    <s v="Ouro + Dia a Dia + VGF2"/>
    <s v="Estrela + Dia a Dia + VGF2"/>
    <n v="30"/>
    <n v="20"/>
    <n v="30"/>
    <n v="35"/>
    <n v="38"/>
    <n v="45.79"/>
    <n v="45.79"/>
    <n v="45.79"/>
    <n v="45.79"/>
    <n v="45.79"/>
    <n v="0"/>
    <n v="0"/>
    <n v="0"/>
    <n v="0"/>
    <n v="0"/>
    <n v="3.85"/>
    <n v="4.4000000000000004"/>
    <n v="3.85"/>
    <n v="3.58"/>
    <n v="3.41"/>
    <n v="124.2"/>
    <n v="107.7"/>
    <n v="124.2"/>
    <n v="132.30000000000001"/>
    <n v="137.4"/>
    <n v="51"/>
    <n v="55"/>
    <n v="48"/>
    <n v="44"/>
    <n v="42"/>
  </r>
  <r>
    <n v="636964"/>
    <x v="1359"/>
    <n v="20220313"/>
    <m/>
    <s v="TOILETRIES"/>
    <x v="565"/>
    <s v="OD INVISIBLE ROD MEN REFORM."/>
    <n v="1230515"/>
    <x v="1358"/>
    <n v="1"/>
    <s v="IN-LINE (EXCL NR)"/>
    <s v="BUY QUANTITY N OR MORE TO GET DISCOUNTED PRICE"/>
    <n v="0.68589999999999995"/>
    <m/>
    <n v="1.3360000000000001"/>
    <m/>
    <m/>
    <n v="4.45"/>
    <n v="7.99"/>
    <n v="21701"/>
    <n v="21701"/>
    <n v="60"/>
    <s v="WORK IN PROGRESS"/>
    <n v="135299953"/>
    <s v="NO INCENTIVE"/>
    <s v="N"/>
    <s v="N"/>
    <s v="N"/>
    <s v="N"/>
    <x v="1"/>
    <n v="135300027"/>
    <n v="28"/>
    <n v="32"/>
    <n v="20230306"/>
    <s v="NET ITEM"/>
    <n v="15"/>
    <s v="Y"/>
    <s v="Tech rep lvl + Dia a Dia + VGF2"/>
    <s v="FULL PAYMENT"/>
    <m/>
    <n v="64356.783000000003"/>
    <n v="35364.247000000003"/>
    <n v="69.989999999999995"/>
    <m/>
    <s v="DEODORANT ROLL ON"/>
    <s v="DEODORANT"/>
    <s v="DEODORANT"/>
    <s v="MALE"/>
    <s v="ON DUTY"/>
    <s v="ON DUTY 48HR 2Q14"/>
    <n v="0"/>
    <n v="100"/>
    <n v="100"/>
    <s v="N"/>
    <s v="N"/>
    <n v="40571"/>
    <m/>
    <s v="N"/>
    <s v="SP"/>
    <n v="6.02"/>
    <n v="6.99"/>
    <n v="7.39"/>
    <m/>
    <m/>
    <m/>
    <m/>
    <s v="N"/>
    <n v="31603374"/>
    <s v="Final Folheto"/>
    <m/>
    <x v="0"/>
    <m/>
    <n v="60"/>
    <s v="TOILETRIES - DEOS CC"/>
    <s v="N"/>
    <m/>
    <m/>
    <s v="N"/>
    <n v="20230306"/>
    <m/>
    <n v="135299953"/>
    <s v="MIXED"/>
    <s v="Tech rep lvl"/>
    <s v="CosmÃ©ticos"/>
    <n v="16"/>
    <m/>
    <n v="0"/>
    <n v="0"/>
    <n v="100"/>
    <n v="135300026"/>
    <n v="999"/>
    <n v="2"/>
    <x v="0"/>
    <x v="0"/>
    <n v="0.68589999999999995"/>
    <n v="0.68589999999999995"/>
    <n v="0.68589999999999995"/>
    <n v="0.68589999999999995"/>
    <n v="0.68589999999999995"/>
    <n v="4.45"/>
    <n v="5.09"/>
    <n v="4.45"/>
    <n v="4.13"/>
    <n v="3.94"/>
    <s v="Brasil + Dia a Dia + VGF2"/>
    <s v="Bronze + Dia a Dia + VGF2"/>
    <s v="Prata + Dia a Dia + VGF2"/>
    <s v="Ouro + Dia a Dia + VGF2"/>
    <s v="Estrela + Dia a Dia + VGF2"/>
    <n v="30"/>
    <n v="20"/>
    <n v="30"/>
    <n v="35"/>
    <n v="38"/>
    <n v="45.79"/>
    <n v="45.79"/>
    <n v="45.79"/>
    <n v="45.79"/>
    <n v="45.79"/>
    <n v="0"/>
    <n v="0"/>
    <n v="0"/>
    <n v="0"/>
    <n v="0"/>
    <n v="4.45"/>
    <n v="5.09"/>
    <n v="4.45"/>
    <n v="4.13"/>
    <n v="3.94"/>
    <n v="56.64"/>
    <n v="46.4"/>
    <n v="56.64"/>
    <n v="61.76"/>
    <n v="64.8"/>
    <n v="44"/>
    <n v="63"/>
    <n v="55"/>
    <n v="51"/>
    <n v="49"/>
  </r>
  <r>
    <n v="636964"/>
    <x v="1359"/>
    <n v="20220313"/>
    <m/>
    <s v="TOILETRIES"/>
    <x v="565"/>
    <s v="OD INVISIBLE ROD MEN REFORM."/>
    <n v="1230515"/>
    <x v="1358"/>
    <n v="1"/>
    <s v="IN-LINE (EXCL NR)"/>
    <s v="BUY QUANTITY N OR MORE TO GET DISCOUNTED PRICE"/>
    <n v="0.68589999999999995"/>
    <m/>
    <n v="1.3360000000000001"/>
    <m/>
    <m/>
    <n v="4.13"/>
    <n v="7.99"/>
    <n v="11638"/>
    <n v="11638"/>
    <n v="60"/>
    <s v="WORK IN PROGRESS"/>
    <n v="135299953"/>
    <s v="NO INCENTIVE"/>
    <s v="N"/>
    <s v="N"/>
    <s v="N"/>
    <s v="N"/>
    <x v="1"/>
    <n v="135300159"/>
    <n v="28"/>
    <n v="32"/>
    <n v="20230306"/>
    <s v="NET ITEM"/>
    <n v="15"/>
    <s v="Y"/>
    <s v="Tech rep lvl + Dia a Dia + VGF2"/>
    <s v="FULL PAYMENT"/>
    <m/>
    <n v="32052.1482"/>
    <n v="16503.780200000001"/>
    <n v="69.989999999999995"/>
    <m/>
    <s v="DEODORANT ROLL ON"/>
    <s v="DEODORANT"/>
    <s v="DEODORANT"/>
    <s v="MALE"/>
    <s v="ON DUTY"/>
    <s v="ON DUTY 48HR 2Q14"/>
    <n v="0"/>
    <n v="100"/>
    <n v="100"/>
    <s v="N"/>
    <s v="N"/>
    <n v="40571"/>
    <m/>
    <s v="N"/>
    <s v="SP"/>
    <n v="6.02"/>
    <n v="6.99"/>
    <n v="7.39"/>
    <m/>
    <m/>
    <m/>
    <m/>
    <s v="N"/>
    <n v="31603374"/>
    <s v="Final Folheto"/>
    <m/>
    <x v="0"/>
    <m/>
    <n v="60"/>
    <s v="TOILETRIES - DEOS CC"/>
    <s v="N"/>
    <m/>
    <m/>
    <s v="N"/>
    <n v="20230306"/>
    <m/>
    <n v="135299953"/>
    <s v="MIXED"/>
    <s v="Tech rep lvl"/>
    <s v="CosmÃ©ticos"/>
    <n v="29"/>
    <m/>
    <n v="0"/>
    <n v="0"/>
    <n v="100"/>
    <n v="135300158"/>
    <n v="999"/>
    <n v="2"/>
    <x v="0"/>
    <x v="0"/>
    <n v="0.68589999999999995"/>
    <n v="0.68589999999999995"/>
    <n v="0.68589999999999995"/>
    <n v="0.68589999999999995"/>
    <n v="0.68589999999999995"/>
    <n v="4.13"/>
    <n v="4.72"/>
    <n v="4.13"/>
    <n v="3.84"/>
    <n v="3.66"/>
    <s v="Brasil + Dia a Dia + VGF2"/>
    <s v="Bronze + Dia a Dia + VGF2"/>
    <s v="Prata + Dia a Dia + VGF2"/>
    <s v="Ouro + Dia a Dia + VGF2"/>
    <s v="Estrela + Dia a Dia + VGF2"/>
    <n v="30"/>
    <n v="20"/>
    <n v="30"/>
    <n v="35"/>
    <n v="38"/>
    <n v="45.79"/>
    <n v="45.79"/>
    <n v="45.79"/>
    <n v="45.79"/>
    <n v="45.79"/>
    <n v="0"/>
    <n v="0"/>
    <n v="0"/>
    <n v="0"/>
    <n v="0"/>
    <n v="4.13"/>
    <n v="4.72"/>
    <n v="4.13"/>
    <n v="3.84"/>
    <n v="3.66"/>
    <n v="111.94"/>
    <n v="94.83"/>
    <n v="111.94"/>
    <n v="120.35"/>
    <n v="125.57"/>
    <n v="48"/>
    <n v="59"/>
    <n v="51"/>
    <n v="48"/>
    <n v="45"/>
  </r>
  <r>
    <n v="636964"/>
    <x v="1359"/>
    <n v="20220313"/>
    <m/>
    <s v="TOILETRIES"/>
    <x v="565"/>
    <s v="OD INVISIBLE ROD MEN REFORM."/>
    <n v="1230515"/>
    <x v="1358"/>
    <n v="1"/>
    <s v="IN-LINE (EXCL NR)"/>
    <s v="BUY QUANTITY N OR MORE TO GET DISCOUNTED PRICE"/>
    <n v="0.68589999999999995"/>
    <m/>
    <n v="1.3360000000000001"/>
    <m/>
    <m/>
    <n v="3.85"/>
    <n v="7.99"/>
    <n v="19867"/>
    <n v="19867"/>
    <n v="60"/>
    <s v="WORK IN PROGRESS"/>
    <n v="135299953"/>
    <s v="NO INCENTIVE"/>
    <s v="N"/>
    <s v="N"/>
    <s v="N"/>
    <s v="N"/>
    <x v="1"/>
    <n v="135300300"/>
    <n v="28"/>
    <n v="32"/>
    <n v="20230306"/>
    <s v="NET ITEM"/>
    <n v="15"/>
    <s v="Y"/>
    <s v="Tech rep lvl + Dia a Dia + VGF2"/>
    <s v="FULL PAYMENT"/>
    <m/>
    <n v="51003.38"/>
    <n v="24461.067999999999"/>
    <n v="69.989999999999995"/>
    <m/>
    <s v="DEODORANT ROLL ON"/>
    <s v="DEODORANT"/>
    <s v="DEODORANT"/>
    <s v="MALE"/>
    <s v="ON DUTY"/>
    <s v="ON DUTY 48HR 2Q14"/>
    <n v="0"/>
    <n v="100"/>
    <n v="100"/>
    <s v="N"/>
    <s v="N"/>
    <n v="40571"/>
    <m/>
    <s v="N"/>
    <s v="SP"/>
    <n v="6.02"/>
    <n v="6.99"/>
    <n v="7.39"/>
    <m/>
    <m/>
    <m/>
    <m/>
    <s v="N"/>
    <n v="31603374"/>
    <s v="Final Folheto"/>
    <m/>
    <x v="0"/>
    <m/>
    <n v="60"/>
    <s v="TOILETRIES - DEOS CC"/>
    <s v="N"/>
    <m/>
    <m/>
    <s v="N"/>
    <n v="20230306"/>
    <m/>
    <n v="135299953"/>
    <s v="MIXED"/>
    <s v="Tech rep lvl"/>
    <s v="CosmÃ©ticos"/>
    <n v="30"/>
    <m/>
    <n v="0"/>
    <n v="0"/>
    <n v="100"/>
    <n v="135300299"/>
    <n v="999"/>
    <n v="2"/>
    <x v="0"/>
    <x v="0"/>
    <n v="0.68589999999999995"/>
    <n v="0.68589999999999995"/>
    <n v="0.68589999999999995"/>
    <n v="0.68589999999999995"/>
    <n v="0.68589999999999995"/>
    <n v="3.85"/>
    <n v="4.4000000000000004"/>
    <n v="3.85"/>
    <n v="3.58"/>
    <n v="3.41"/>
    <s v="Brasil + Dia a Dia + VGF2"/>
    <s v="Bronze + Dia a Dia + VGF2"/>
    <s v="Prata + Dia a Dia + VGF2"/>
    <s v="Ouro + Dia a Dia + VGF2"/>
    <s v="Estrela + Dia a Dia + VGF2"/>
    <n v="30"/>
    <n v="20"/>
    <n v="30"/>
    <n v="35"/>
    <n v="38"/>
    <n v="45.79"/>
    <n v="45.79"/>
    <n v="45.79"/>
    <n v="45.79"/>
    <n v="45.79"/>
    <n v="0"/>
    <n v="0"/>
    <n v="0"/>
    <n v="0"/>
    <n v="0"/>
    <n v="3.85"/>
    <n v="4.4000000000000004"/>
    <n v="3.85"/>
    <n v="3.58"/>
    <n v="3.41"/>
    <n v="124.2"/>
    <n v="107.7"/>
    <n v="124.2"/>
    <n v="132.30000000000001"/>
    <n v="137.4"/>
    <n v="51"/>
    <n v="55"/>
    <n v="48"/>
    <n v="44"/>
    <n v="42"/>
  </r>
  <r>
    <n v="2285332"/>
    <x v="1360"/>
    <n v="20220317"/>
    <m/>
    <s v="TOILETRIES"/>
    <x v="566"/>
    <s v="ESCOVA DE LIMPEZA CARVAO"/>
    <n v="5560811"/>
    <x v="1359"/>
    <n v="1"/>
    <s v="IN-LINE (EXCL NR)"/>
    <s v="BUY X GET DISCOUNTED PRODUCT"/>
    <n v="0.5978"/>
    <m/>
    <n v="7.6230000000000002"/>
    <m/>
    <m/>
    <n v="32.99"/>
    <n v="39.99"/>
    <n v="1101"/>
    <n v="1101"/>
    <n v="58"/>
    <s v="WORK IN PROGRESS"/>
    <n v="135304839"/>
    <s v="NO INCENTIVE"/>
    <s v="N"/>
    <s v="N"/>
    <s v="N"/>
    <s v="N"/>
    <x v="0"/>
    <n v="135304841"/>
    <n v="28"/>
    <n v="42"/>
    <n v="20230306"/>
    <s v="CUSTOMER"/>
    <n v="15"/>
    <s v="Y"/>
    <s v="Tech rep lvl + Moda &amp; Casa + VGF2"/>
    <s v="FULL PAYMENT"/>
    <m/>
    <n v="21713.285599999999"/>
    <n v="13320.3626"/>
    <n v="67.14"/>
    <m/>
    <s v="EXFOLIATOR IMPLEMENTS"/>
    <s v="IMPLEMENTS/ACCESSORIES"/>
    <s v="IMPLEMENTS"/>
    <s v="FEMALE"/>
    <s v="AVON WELLNESS"/>
    <s v="AVON WELLNESS (NO SUB BRAND APPLIES)"/>
    <n v="0"/>
    <n v="100"/>
    <n v="100"/>
    <s v="N"/>
    <s v="N"/>
    <n v="51748"/>
    <m/>
    <s v="N"/>
    <m/>
    <m/>
    <m/>
    <m/>
    <m/>
    <m/>
    <m/>
    <m/>
    <s v="N"/>
    <m/>
    <m/>
    <m/>
    <x v="0"/>
    <m/>
    <n v="58"/>
    <s v="SELF - MEU ESPACO 4"/>
    <s v="N"/>
    <m/>
    <m/>
    <s v="N"/>
    <n v="20230306"/>
    <m/>
    <n v="135304839"/>
    <s v="MIXED"/>
    <s v="Tech rep lvl"/>
    <s v="Moda &amp; Casa"/>
    <n v="1"/>
    <m/>
    <n v="0"/>
    <n v="0"/>
    <n v="100"/>
    <n v="135304840"/>
    <n v="999"/>
    <n v="3"/>
    <x v="0"/>
    <x v="0"/>
    <n v="0.5978"/>
    <n v="0.5978"/>
    <n v="0.5978"/>
    <n v="0.5978"/>
    <n v="0.5978"/>
    <n v="32.99"/>
    <n v="32.99"/>
    <n v="32.99"/>
    <n v="32.99"/>
    <n v="32.99"/>
    <s v="Brasil + Moda &amp; Casa + VGF2"/>
    <s v="Bronze + Moda &amp; Casa + VGF2"/>
    <s v="Prata + Moda &amp; Casa + VGF2"/>
    <s v="Ouro + Moda &amp; Casa + VGF2"/>
    <s v="Estrela + Moda &amp; Casa + VGF2"/>
    <n v="15"/>
    <n v="15"/>
    <n v="15"/>
    <n v="15"/>
    <n v="15"/>
    <n v="42.19"/>
    <n v="42.19"/>
    <n v="42.19"/>
    <n v="42.19"/>
    <n v="42.19"/>
    <n v="0"/>
    <n v="0"/>
    <n v="0"/>
    <n v="0"/>
    <n v="0"/>
    <n v="28.041499999999999"/>
    <n v="28.041499999999999"/>
    <n v="28.041499999999999"/>
    <n v="28.041499999999999"/>
    <n v="28.041499999999999"/>
    <n v="0"/>
    <n v="0"/>
    <n v="0"/>
    <n v="0"/>
    <n v="0"/>
    <n v="0"/>
    <n v="100"/>
    <n v="100"/>
    <n v="100"/>
    <n v="100"/>
  </r>
  <r>
    <n v="2281621"/>
    <x v="1361"/>
    <n v="20210311"/>
    <m/>
    <s v="HOUSEWARES"/>
    <x v="567"/>
    <s v="DISNEY CAPA DE ALMOFADA"/>
    <n v="5548011"/>
    <x v="1360"/>
    <n v="1"/>
    <s v="IN-LINE (EXCL NR)"/>
    <s v="CROSS-OUT"/>
    <n v="0.56340000000000001"/>
    <m/>
    <n v="6.5730000000000004"/>
    <m/>
    <m/>
    <n v="24.99"/>
    <n v="32.99"/>
    <n v="1237"/>
    <n v="1237"/>
    <n v="97"/>
    <s v="WORK IN PROGRESS"/>
    <n v="135307216"/>
    <s v="NO INCENTIVE"/>
    <s v="N"/>
    <s v="N"/>
    <s v="N"/>
    <s v="N"/>
    <x v="0"/>
    <n v="135307218"/>
    <n v="28"/>
    <n v="42"/>
    <n v="20230306"/>
    <s v="CUSTOMER"/>
    <n v="15"/>
    <s v="Y"/>
    <s v="Tech rep lvl + Moda &amp; Casa + VGF2"/>
    <s v="FULL PAYMENT"/>
    <m/>
    <n v="17416.1757"/>
    <n v="9285.3747000000003"/>
    <n v="60.32"/>
    <m/>
    <s v="PILLOW CASE"/>
    <s v="BEDROOM"/>
    <s v="LINENS/TEXTILES"/>
    <s v="UNISEX"/>
    <s v="DISNEY BRAND"/>
    <s v="DISNEY"/>
    <n v="1"/>
    <n v="50"/>
    <n v="100"/>
    <s v="N"/>
    <s v="N"/>
    <n v="46801"/>
    <m/>
    <s v="N"/>
    <m/>
    <m/>
    <m/>
    <m/>
    <m/>
    <m/>
    <m/>
    <m/>
    <s v="N"/>
    <n v="68926258"/>
    <s v="Revista Digital F&amp;H"/>
    <m/>
    <x v="0"/>
    <m/>
    <n v="96"/>
    <s v="HOUSE - REVISTA DIGITAL 2"/>
    <s v="N"/>
    <m/>
    <m/>
    <s v="N"/>
    <n v="20230306"/>
    <m/>
    <n v="135307216"/>
    <s v="MIXED"/>
    <s v="Tech rep lvl"/>
    <s v="Moda &amp; Casa"/>
    <n v="1"/>
    <m/>
    <n v="0"/>
    <n v="0"/>
    <n v="100"/>
    <n v="135307217"/>
    <n v="999"/>
    <n v="3"/>
    <x v="0"/>
    <x v="0"/>
    <n v="0.56340000000000001"/>
    <n v="0.56340000000000001"/>
    <n v="0.56340000000000001"/>
    <n v="0.56340000000000001"/>
    <n v="0.56340000000000001"/>
    <n v="24.99"/>
    <n v="24.99"/>
    <n v="24.99"/>
    <n v="24.99"/>
    <n v="24.99"/>
    <s v="Brasil + Moda &amp; Casa + VGF2"/>
    <s v="Bronze + Moda &amp; Casa + VGF2"/>
    <s v="Prata + Moda &amp; Casa + VGF2"/>
    <s v="Ouro + Moda &amp; Casa + VGF2"/>
    <s v="Estrela + Moda &amp; Casa + VGF2"/>
    <n v="15"/>
    <n v="15"/>
    <n v="15"/>
    <n v="15"/>
    <n v="15"/>
    <n v="42.19"/>
    <n v="42.19"/>
    <n v="42.19"/>
    <n v="42.19"/>
    <n v="42.19"/>
    <n v="5.75"/>
    <n v="5.75"/>
    <n v="5.75"/>
    <n v="5.75"/>
    <n v="5.75"/>
    <n v="21.241499999999998"/>
    <n v="21.241499999999998"/>
    <n v="21.241499999999998"/>
    <n v="21.241499999999998"/>
    <n v="21.241499999999998"/>
    <n v="0"/>
    <n v="0"/>
    <n v="0"/>
    <n v="0"/>
    <n v="0"/>
    <n v="0"/>
    <n v="100"/>
    <n v="100"/>
    <n v="100"/>
    <n v="100"/>
  </r>
  <r>
    <n v="2305066"/>
    <x v="1362"/>
    <n v="20220312"/>
    <m/>
    <s v="HOUSEWARES"/>
    <x v="568"/>
    <s v="JOGO DE CAMA CASAL DISNEY"/>
    <n v="5547895"/>
    <x v="1361"/>
    <n v="1"/>
    <s v="IN-LINE (EXCL NR)"/>
    <s v="CROSS-OUT"/>
    <n v="0.56340000000000001"/>
    <m/>
    <n v="33.113999999999997"/>
    <m/>
    <m/>
    <n v="169.99"/>
    <n v="189.99"/>
    <n v="477"/>
    <n v="477"/>
    <n v="97"/>
    <s v="WORK IN PROGRESS"/>
    <n v="135307279"/>
    <s v="NO INCENTIVE"/>
    <s v="N"/>
    <s v="N"/>
    <s v="N"/>
    <s v="N"/>
    <x v="0"/>
    <n v="135307281"/>
    <n v="28"/>
    <n v="42"/>
    <n v="20230306"/>
    <s v="CUSTOMER"/>
    <n v="15"/>
    <s v="Y"/>
    <s v="Tech rep lvl + Moda &amp; Casa + VGF2"/>
    <s v="FULL PAYMENT"/>
    <m/>
    <n v="45683.418599999997"/>
    <n v="29888.0406"/>
    <n v="70.61"/>
    <m/>
    <s v="BEDROOM BED COVER"/>
    <s v="BEDROOM"/>
    <s v="LINENS/TEXTILES"/>
    <s v="UNISEX"/>
    <s v="DISNEY BRAND"/>
    <s v="DISNEY"/>
    <n v="1"/>
    <n v="50"/>
    <n v="100"/>
    <s v="N"/>
    <s v="N"/>
    <n v="80533"/>
    <m/>
    <s v="N"/>
    <m/>
    <m/>
    <m/>
    <m/>
    <m/>
    <m/>
    <m/>
    <m/>
    <s v="N"/>
    <n v="68926258"/>
    <s v="Revista Digital F&amp;H"/>
    <m/>
    <x v="0"/>
    <m/>
    <n v="96"/>
    <s v="HOUSE - REVISTA DIGITAL 2"/>
    <s v="N"/>
    <m/>
    <m/>
    <s v="N"/>
    <n v="20230306"/>
    <m/>
    <n v="135307279"/>
    <s v="MIXED"/>
    <s v="Tech rep lvl"/>
    <s v="Moda &amp; Casa"/>
    <n v="1"/>
    <m/>
    <n v="0"/>
    <n v="0"/>
    <n v="100"/>
    <n v="135307280"/>
    <n v="999"/>
    <n v="3"/>
    <x v="0"/>
    <x v="0"/>
    <n v="0.56340000000000001"/>
    <n v="0.56340000000000001"/>
    <n v="0.56340000000000001"/>
    <n v="0.56340000000000001"/>
    <n v="0.56340000000000001"/>
    <n v="169.99"/>
    <n v="169.99"/>
    <n v="169.99"/>
    <n v="169.99"/>
    <n v="169.99"/>
    <s v="Brasil + Moda &amp; Casa + VGF2"/>
    <s v="Bronze + Moda &amp; Casa + VGF2"/>
    <s v="Prata + Moda &amp; Casa + VGF2"/>
    <s v="Ouro + Moda &amp; Casa + VGF2"/>
    <s v="Estrela + Moda &amp; Casa + VGF2"/>
    <n v="15"/>
    <n v="15"/>
    <n v="15"/>
    <n v="15"/>
    <n v="15"/>
    <n v="42.19"/>
    <n v="42.19"/>
    <n v="42.19"/>
    <n v="42.19"/>
    <n v="42.19"/>
    <n v="5.75"/>
    <n v="5.75"/>
    <n v="5.75"/>
    <n v="5.75"/>
    <n v="5.75"/>
    <n v="144.4915"/>
    <n v="144.4915"/>
    <n v="144.4915"/>
    <n v="144.4915"/>
    <n v="144.4915"/>
    <n v="0"/>
    <n v="0"/>
    <n v="0"/>
    <n v="0"/>
    <n v="0"/>
    <n v="0"/>
    <n v="100"/>
    <n v="100"/>
    <n v="100"/>
    <n v="100"/>
  </r>
  <r>
    <n v="2210216"/>
    <x v="1363"/>
    <n v="20190316"/>
    <m/>
    <s v="KIDS FASHION"/>
    <x v="569"/>
    <s v="TENIS IATE COLORS MICKEY BABY"/>
    <n v="5421225"/>
    <x v="1362"/>
    <n v="1"/>
    <s v="IN-LINE (EXCL NR)"/>
    <s v="CROSS-OUT"/>
    <n v="0.56340000000000001"/>
    <m/>
    <n v="18.117999999999999"/>
    <m/>
    <m/>
    <n v="79.989999999999995"/>
    <n v="99.99"/>
    <n v="125"/>
    <n v="125"/>
    <n v="99"/>
    <s v="WORK IN PROGRESS"/>
    <n v="135307404"/>
    <s v="NO INCENTIVE"/>
    <s v="N"/>
    <s v="N"/>
    <s v="N"/>
    <s v="N"/>
    <x v="0"/>
    <n v="135307406"/>
    <n v="28"/>
    <n v="42"/>
    <n v="20230306"/>
    <s v="CUSTOMER"/>
    <n v="15"/>
    <s v="Y"/>
    <s v="Tech rep lvl + Moda &amp; Casa + VGF2"/>
    <s v="FULL PAYMENT"/>
    <m/>
    <n v="5633.2957999999999"/>
    <n v="3368.5457999999999"/>
    <n v="65.83"/>
    <m/>
    <s v="SNEAKER/TRAINER"/>
    <s v="FLAT HEEL"/>
    <s v="KIDS FOOTWEAR"/>
    <s v="MALE"/>
    <s v="DISNEY BRAND"/>
    <s v="MICKEY"/>
    <n v="1"/>
    <n v="25"/>
    <s v="33.33"/>
    <s v="N"/>
    <s v="N"/>
    <n v="80777"/>
    <m/>
    <s v="N"/>
    <m/>
    <m/>
    <m/>
    <m/>
    <m/>
    <m/>
    <m/>
    <m/>
    <s v="N"/>
    <n v="68926258"/>
    <s v="Revista Digital F&amp;H"/>
    <m/>
    <x v="0"/>
    <m/>
    <n v="98"/>
    <s v="KIDS - REVISTA DIGITAL 1"/>
    <s v="N"/>
    <m/>
    <m/>
    <s v="N"/>
    <n v="20230306"/>
    <m/>
    <n v="135307404"/>
    <s v="MIXED"/>
    <s v="Tech rep lvl"/>
    <s v="Moda &amp; Casa"/>
    <n v="1"/>
    <m/>
    <n v="0"/>
    <n v="0"/>
    <n v="100"/>
    <n v="135307405"/>
    <n v="999"/>
    <n v="3"/>
    <x v="0"/>
    <x v="0"/>
    <n v="0.56340000000000001"/>
    <n v="0.56340000000000001"/>
    <n v="0.56340000000000001"/>
    <n v="0.56340000000000001"/>
    <n v="0.56340000000000001"/>
    <n v="79.989999999999995"/>
    <n v="79.989999999999995"/>
    <n v="79.989999999999995"/>
    <n v="79.989999999999995"/>
    <n v="79.989999999999995"/>
    <s v="Brasil + Moda &amp; Casa + VGF2"/>
    <s v="Bronze + Moda &amp; Casa + VGF2"/>
    <s v="Prata + Moda &amp; Casa + VGF2"/>
    <s v="Ouro + Moda &amp; Casa + VGF2"/>
    <s v="Estrela + Moda &amp; Casa + VGF2"/>
    <n v="15"/>
    <n v="15"/>
    <n v="15"/>
    <n v="15"/>
    <n v="15"/>
    <n v="42.19"/>
    <n v="42.19"/>
    <n v="42.19"/>
    <n v="42.19"/>
    <n v="42.19"/>
    <n v="5.75"/>
    <n v="5.75"/>
    <n v="5.75"/>
    <n v="5.75"/>
    <n v="5.75"/>
    <n v="67.991500000000002"/>
    <n v="67.991500000000002"/>
    <n v="67.991500000000002"/>
    <n v="67.991500000000002"/>
    <n v="67.991500000000002"/>
    <n v="0"/>
    <n v="0"/>
    <n v="0"/>
    <n v="0"/>
    <n v="0"/>
    <n v="0"/>
    <n v="100"/>
    <n v="100"/>
    <n v="100"/>
    <n v="100"/>
  </r>
  <r>
    <n v="2221881"/>
    <x v="1364"/>
    <n v="20190316"/>
    <m/>
    <s v="KIDS FASHION"/>
    <x v="569"/>
    <s v="TENIS IATE COLORS MICKEY BABY"/>
    <n v="5421225"/>
    <x v="1363"/>
    <n v="1"/>
    <s v="IN-LINE (EXCL NR)"/>
    <s v="CROSS-OUT"/>
    <n v="0.56340000000000001"/>
    <m/>
    <n v="18.117999999999999"/>
    <m/>
    <m/>
    <n v="79.989999999999995"/>
    <n v="99.99"/>
    <n v="109"/>
    <n v="109"/>
    <n v="99"/>
    <s v="WORK IN PROGRESS"/>
    <n v="135307404"/>
    <s v="NO INCENTIVE"/>
    <s v="N"/>
    <s v="N"/>
    <s v="N"/>
    <s v="N"/>
    <x v="0"/>
    <n v="135307408"/>
    <n v="28"/>
    <n v="42"/>
    <n v="20230306"/>
    <s v="CUSTOMER"/>
    <n v="15"/>
    <s v="Y"/>
    <s v="Tech rep lvl + Moda &amp; Casa + VGF2"/>
    <s v="FULL PAYMENT"/>
    <m/>
    <n v="4912.2339000000002"/>
    <n v="2937.3719000000001"/>
    <n v="65.83"/>
    <m/>
    <s v="SNEAKER/TRAINER"/>
    <s v="FLAT HEEL"/>
    <s v="KIDS FOOTWEAR"/>
    <s v="MALE"/>
    <s v="DISNEY BRAND"/>
    <s v="MICKEY"/>
    <n v="1"/>
    <n v="25"/>
    <s v="33.33"/>
    <s v="N"/>
    <s v="N"/>
    <n v="80781"/>
    <m/>
    <s v="N"/>
    <m/>
    <m/>
    <m/>
    <m/>
    <m/>
    <m/>
    <m/>
    <m/>
    <s v="N"/>
    <n v="68926258"/>
    <s v="Revista Digital F&amp;H"/>
    <m/>
    <x v="0"/>
    <m/>
    <n v="98"/>
    <s v="KIDS - REVISTA DIGITAL 1"/>
    <s v="N"/>
    <m/>
    <m/>
    <s v="N"/>
    <n v="20230306"/>
    <m/>
    <n v="135307404"/>
    <s v="MIXED"/>
    <s v="Tech rep lvl"/>
    <s v="Moda &amp; Casa"/>
    <n v="1"/>
    <m/>
    <n v="0"/>
    <n v="0"/>
    <n v="100"/>
    <n v="135307405"/>
    <n v="999"/>
    <n v="3"/>
    <x v="0"/>
    <x v="0"/>
    <n v="0.56340000000000001"/>
    <n v="0.56340000000000001"/>
    <n v="0.56340000000000001"/>
    <n v="0.56340000000000001"/>
    <n v="0.56340000000000001"/>
    <n v="79.989999999999995"/>
    <n v="79.989999999999995"/>
    <n v="79.989999999999995"/>
    <n v="79.989999999999995"/>
    <n v="79.989999999999995"/>
    <s v="Brasil + Moda &amp; Casa + VGF2"/>
    <s v="Bronze + Moda &amp; Casa + VGF2"/>
    <s v="Prata + Moda &amp; Casa + VGF2"/>
    <s v="Ouro + Moda &amp; Casa + VGF2"/>
    <s v="Estrela + Moda &amp; Casa + VGF2"/>
    <n v="15"/>
    <n v="15"/>
    <n v="15"/>
    <n v="15"/>
    <n v="15"/>
    <n v="42.19"/>
    <n v="42.19"/>
    <n v="42.19"/>
    <n v="42.19"/>
    <n v="42.19"/>
    <n v="5.75"/>
    <n v="5.75"/>
    <n v="5.75"/>
    <n v="5.75"/>
    <n v="5.75"/>
    <n v="67.991500000000002"/>
    <n v="67.991500000000002"/>
    <n v="67.991500000000002"/>
    <n v="67.991500000000002"/>
    <n v="67.991500000000002"/>
    <n v="0"/>
    <n v="0"/>
    <n v="0"/>
    <n v="0"/>
    <n v="0"/>
    <n v="0"/>
    <n v="100"/>
    <n v="100"/>
    <n v="100"/>
    <n v="100"/>
  </r>
  <r>
    <n v="2221882"/>
    <x v="1365"/>
    <n v="20190316"/>
    <m/>
    <s v="KIDS FASHION"/>
    <x v="569"/>
    <s v="TENIS IATE COLORS MICKEY BABY"/>
    <n v="5421225"/>
    <x v="1364"/>
    <n v="1"/>
    <s v="IN-LINE (EXCL NR)"/>
    <s v="CROSS-OUT"/>
    <n v="0.56340000000000001"/>
    <m/>
    <n v="18.117999999999999"/>
    <m/>
    <m/>
    <n v="79.989999999999995"/>
    <n v="99.99"/>
    <n v="135"/>
    <n v="135"/>
    <n v="99"/>
    <s v="WORK IN PROGRESS"/>
    <n v="135307404"/>
    <s v="NO INCENTIVE"/>
    <s v="N"/>
    <s v="N"/>
    <s v="N"/>
    <s v="N"/>
    <x v="0"/>
    <n v="135307407"/>
    <n v="28"/>
    <n v="42"/>
    <n v="20230306"/>
    <s v="CUSTOMER"/>
    <n v="15"/>
    <s v="Y"/>
    <s v="Tech rep lvl + Moda &amp; Casa + VGF2"/>
    <s v="FULL PAYMENT"/>
    <m/>
    <n v="6083.9593999999997"/>
    <n v="3638.0293999999999"/>
    <n v="65.83"/>
    <m/>
    <s v="SNEAKER/TRAINER"/>
    <s v="FLAT HEEL"/>
    <s v="KIDS FOOTWEAR"/>
    <s v="MALE"/>
    <s v="DISNEY BRAND"/>
    <s v="MICKEY"/>
    <n v="1"/>
    <n v="25"/>
    <s v="33.33"/>
    <s v="N"/>
    <s v="N"/>
    <n v="46092"/>
    <m/>
    <s v="N"/>
    <m/>
    <m/>
    <m/>
    <m/>
    <m/>
    <m/>
    <m/>
    <m/>
    <s v="N"/>
    <n v="68926258"/>
    <s v="Revista Digital F&amp;H"/>
    <m/>
    <x v="0"/>
    <m/>
    <n v="98"/>
    <s v="KIDS - REVISTA DIGITAL 1"/>
    <s v="N"/>
    <m/>
    <m/>
    <s v="N"/>
    <n v="20230306"/>
    <m/>
    <n v="135307404"/>
    <s v="MIXED"/>
    <s v="Tech rep lvl"/>
    <s v="Moda &amp; Casa"/>
    <n v="1"/>
    <m/>
    <n v="0"/>
    <n v="0"/>
    <n v="100"/>
    <n v="135307405"/>
    <n v="999"/>
    <n v="3"/>
    <x v="0"/>
    <x v="0"/>
    <n v="0.56340000000000001"/>
    <n v="0.56340000000000001"/>
    <n v="0.56340000000000001"/>
    <n v="0.56340000000000001"/>
    <n v="0.56340000000000001"/>
    <n v="79.989999999999995"/>
    <n v="79.989999999999995"/>
    <n v="79.989999999999995"/>
    <n v="79.989999999999995"/>
    <n v="79.989999999999995"/>
    <s v="Brasil + Moda &amp; Casa + VGF2"/>
    <s v="Bronze + Moda &amp; Casa + VGF2"/>
    <s v="Prata + Moda &amp; Casa + VGF2"/>
    <s v="Ouro + Moda &amp; Casa + VGF2"/>
    <s v="Estrela + Moda &amp; Casa + VGF2"/>
    <n v="15"/>
    <n v="15"/>
    <n v="15"/>
    <n v="15"/>
    <n v="15"/>
    <n v="42.19"/>
    <n v="42.19"/>
    <n v="42.19"/>
    <n v="42.19"/>
    <n v="42.19"/>
    <n v="5.75"/>
    <n v="5.75"/>
    <n v="5.75"/>
    <n v="5.75"/>
    <n v="5.75"/>
    <n v="67.991500000000002"/>
    <n v="67.991500000000002"/>
    <n v="67.991500000000002"/>
    <n v="67.991500000000002"/>
    <n v="67.991500000000002"/>
    <n v="0"/>
    <n v="0"/>
    <n v="0"/>
    <n v="0"/>
    <n v="0"/>
    <n v="0"/>
    <n v="100"/>
    <n v="100"/>
    <n v="100"/>
    <n v="100"/>
  </r>
  <r>
    <n v="2117307"/>
    <x v="1366"/>
    <n v="20160307"/>
    <m/>
    <s v="HOUSEWARES"/>
    <x v="570"/>
    <s v="GARLIC CHOPPER NEW"/>
    <n v="5282025"/>
    <x v="1365"/>
    <n v="1"/>
    <s v="IN-LINE (EXCL NR)"/>
    <s v="REGULAR PRICE"/>
    <n v="0.5978"/>
    <m/>
    <n v="1.7130000000000001"/>
    <m/>
    <m/>
    <n v="12.99"/>
    <n v="12.99"/>
    <n v="8118"/>
    <n v="8118"/>
    <n v="25"/>
    <s v="WORK IN PROGRESS"/>
    <n v="135307432"/>
    <s v="NO INCENTIVE"/>
    <s v="N"/>
    <s v="N"/>
    <s v="N"/>
    <s v="N"/>
    <x v="0"/>
    <n v="135307434"/>
    <n v="28"/>
    <n v="42"/>
    <n v="20230306"/>
    <s v="CUSTOMER"/>
    <n v="15"/>
    <s v="Y"/>
    <s v="Tech rep lvl + Moda &amp; Casa + VGF2"/>
    <s v="FULL PAYMENT"/>
    <m/>
    <n v="63039.695800000001"/>
    <n v="49133.561800000003"/>
    <n v="81.25"/>
    <m/>
    <s v="FOOD PREPARATION UTENSILS"/>
    <s v="COOKING"/>
    <s v="UTENSILS KITCHENWARE"/>
    <s v="UNISEX"/>
    <s v="AVON"/>
    <s v="AVON"/>
    <n v="1"/>
    <n v="100"/>
    <n v="100"/>
    <s v="N"/>
    <s v="N"/>
    <n v="80831"/>
    <m/>
    <s v="N"/>
    <m/>
    <m/>
    <m/>
    <m/>
    <m/>
    <m/>
    <m/>
    <m/>
    <s v="N"/>
    <m/>
    <m/>
    <m/>
    <x v="0"/>
    <m/>
    <n v="24"/>
    <s v="ESPACO GOURMET - HOUSE 1"/>
    <s v="N"/>
    <m/>
    <m/>
    <s v="N"/>
    <n v="20230306"/>
    <m/>
    <n v="135307432"/>
    <s v="MIXED"/>
    <s v="Tech rep lvl"/>
    <s v="Moda &amp; Casa"/>
    <n v="1"/>
    <m/>
    <n v="0"/>
    <n v="0"/>
    <n v="100"/>
    <n v="135307433"/>
    <n v="999"/>
    <n v="3"/>
    <x v="0"/>
    <x v="0"/>
    <n v="0.5978"/>
    <n v="0.5978"/>
    <n v="0.5978"/>
    <n v="0.5978"/>
    <n v="0.5978"/>
    <n v="12.99"/>
    <n v="12.99"/>
    <n v="12.99"/>
    <n v="12.99"/>
    <n v="12.99"/>
    <s v="Brasil + Moda &amp; Casa + VGF2"/>
    <s v="Bronze + Moda &amp; Casa + VGF2"/>
    <s v="Prata + Moda &amp; Casa + VGF2"/>
    <s v="Ouro + Moda &amp; Casa + VGF2"/>
    <s v="Estrela + Moda &amp; Casa + VGF2"/>
    <n v="15"/>
    <n v="15"/>
    <n v="15"/>
    <n v="15"/>
    <n v="15"/>
    <n v="42.19"/>
    <n v="42.19"/>
    <n v="42.19"/>
    <n v="42.19"/>
    <n v="42.19"/>
    <n v="0"/>
    <n v="0"/>
    <n v="0"/>
    <n v="0"/>
    <n v="0"/>
    <n v="11.041499999999999"/>
    <n v="11.041499999999999"/>
    <n v="11.041499999999999"/>
    <n v="11.041499999999999"/>
    <n v="11.041499999999999"/>
    <n v="0"/>
    <n v="0"/>
    <n v="0"/>
    <n v="0"/>
    <n v="0"/>
    <n v="0"/>
    <n v="100"/>
    <n v="100"/>
    <n v="100"/>
    <n v="100"/>
  </r>
  <r>
    <n v="2117307"/>
    <x v="1366"/>
    <n v="20160307"/>
    <m/>
    <s v="HOUSEWARES"/>
    <x v="570"/>
    <s v="GARLIC CHOPPER NEW"/>
    <n v="5282025"/>
    <x v="1365"/>
    <n v="2"/>
    <s v="IN-LINE (EXCL NR)"/>
    <s v="ANY X FOR.."/>
    <n v="0.5978"/>
    <m/>
    <n v="1.7130000000000001"/>
    <m/>
    <m/>
    <n v="19.98"/>
    <n v="12.99"/>
    <n v="16662"/>
    <n v="16662"/>
    <n v="25"/>
    <s v="WORK IN PROGRESS"/>
    <n v="135307432"/>
    <s v="NO INCENTIVE"/>
    <s v="N"/>
    <s v="N"/>
    <s v="N"/>
    <s v="N"/>
    <x v="0"/>
    <n v="135307458"/>
    <n v="28"/>
    <n v="42"/>
    <n v="20230306"/>
    <s v="CUSTOMER"/>
    <n v="15"/>
    <s v="Y"/>
    <s v="Tech rep lvl + Moda &amp; Casa + VGF2"/>
    <s v="FULL PAYMENT"/>
    <m/>
    <n v="99505.830600000001"/>
    <n v="70963.824600000007"/>
    <n v="75.62"/>
    <m/>
    <s v="FOOD PREPARATION UTENSILS"/>
    <s v="COOKING"/>
    <s v="UTENSILS KITCHENWARE"/>
    <s v="UNISEX"/>
    <s v="AVON"/>
    <s v="AVON"/>
    <n v="1"/>
    <n v="100"/>
    <n v="100"/>
    <s v="N"/>
    <s v="N"/>
    <n v="80831"/>
    <m/>
    <s v="N"/>
    <m/>
    <m/>
    <m/>
    <m/>
    <m/>
    <m/>
    <m/>
    <m/>
    <s v="N"/>
    <m/>
    <m/>
    <m/>
    <x v="0"/>
    <m/>
    <n v="24"/>
    <s v="ESPACO GOURMET - HOUSE 1"/>
    <s v="N"/>
    <m/>
    <m/>
    <s v="N"/>
    <n v="20230306"/>
    <m/>
    <n v="135307432"/>
    <s v="MIXED"/>
    <s v="Tech rep lvl"/>
    <s v="Moda &amp; Casa"/>
    <n v="2"/>
    <m/>
    <n v="0"/>
    <n v="0"/>
    <n v="100"/>
    <n v="135307457"/>
    <n v="999"/>
    <n v="3"/>
    <x v="0"/>
    <x v="0"/>
    <n v="0.5978"/>
    <n v="0.5978"/>
    <n v="0.5978"/>
    <n v="0.5978"/>
    <n v="0.5978"/>
    <n v="19.98"/>
    <n v="19.98"/>
    <n v="19.98"/>
    <n v="19.98"/>
    <n v="19.98"/>
    <s v="Brasil + Moda &amp; Casa + VGF2"/>
    <s v="Bronze + Moda &amp; Casa + VGF2"/>
    <s v="Prata + Moda &amp; Casa + VGF2"/>
    <s v="Ouro + Moda &amp; Casa + VGF2"/>
    <s v="Estrela + Moda &amp; Casa + VGF2"/>
    <n v="15"/>
    <n v="15"/>
    <n v="15"/>
    <n v="15"/>
    <n v="15"/>
    <n v="42.19"/>
    <n v="42.19"/>
    <n v="42.19"/>
    <n v="42.19"/>
    <n v="42.19"/>
    <n v="0"/>
    <n v="0"/>
    <n v="0"/>
    <n v="0"/>
    <n v="0"/>
    <n v="8.4915000000000003"/>
    <n v="8.4915000000000003"/>
    <n v="8.4915000000000003"/>
    <n v="8.4915000000000003"/>
    <n v="8.4915000000000003"/>
    <n v="0"/>
    <n v="0"/>
    <n v="0"/>
    <n v="0"/>
    <n v="0"/>
    <n v="0"/>
    <n v="100"/>
    <n v="100"/>
    <n v="100"/>
    <n v="100"/>
  </r>
  <r>
    <n v="2289662"/>
    <x v="1367"/>
    <n v="20220301"/>
    <m/>
    <s v="KIDS HOME"/>
    <x v="571"/>
    <s v="COPO PULSEIRA LOL"/>
    <n v="5567348"/>
    <x v="1366"/>
    <n v="1"/>
    <s v="IN-LINE (EXCL NR)"/>
    <s v="CROSS-OUT"/>
    <n v="0.5978"/>
    <m/>
    <n v="3.8460000000000001"/>
    <m/>
    <m/>
    <n v="12.99"/>
    <n v="19.989999999999998"/>
    <n v="4589"/>
    <n v="4589"/>
    <n v="45"/>
    <s v="WORK IN PROGRESS"/>
    <n v="135308309"/>
    <s v="NO INCENTIVE"/>
    <s v="N"/>
    <s v="N"/>
    <s v="N"/>
    <s v="N"/>
    <x v="0"/>
    <n v="135308311"/>
    <n v="28"/>
    <n v="42"/>
    <n v="20230306"/>
    <s v="CUSTOMER"/>
    <n v="15"/>
    <s v="Y"/>
    <s v="Tech rep lvl + Moda &amp; Casa + VGF2"/>
    <s v="FULL PAYMENT"/>
    <m/>
    <n v="35635.5216"/>
    <n v="17986.227599999998"/>
    <n v="57.9"/>
    <m/>
    <s v="GLASS EVERYDAY GLASS"/>
    <s v="GLASS"/>
    <s v="TABLEWARE"/>
    <s v="FEMALE"/>
    <s v="MGA"/>
    <s v="LOL"/>
    <n v="1"/>
    <n v="33"/>
    <n v="100"/>
    <s v="N"/>
    <s v="N"/>
    <n v="46812"/>
    <m/>
    <s v="N"/>
    <m/>
    <m/>
    <m/>
    <m/>
    <m/>
    <m/>
    <m/>
    <m/>
    <s v="N"/>
    <m/>
    <m/>
    <m/>
    <x v="0"/>
    <m/>
    <n v="44"/>
    <s v="KIDS MAE DE CRIANCA 2"/>
    <s v="N"/>
    <m/>
    <m/>
    <s v="N"/>
    <n v="20230306"/>
    <m/>
    <n v="135308309"/>
    <s v="MIXED"/>
    <s v="Tech rep lvl"/>
    <s v="Moda &amp; Casa"/>
    <n v="1"/>
    <m/>
    <n v="0"/>
    <n v="0"/>
    <n v="100"/>
    <n v="135308310"/>
    <n v="999"/>
    <n v="3"/>
    <x v="0"/>
    <x v="0"/>
    <n v="0.5978"/>
    <n v="0.5978"/>
    <n v="0.5978"/>
    <n v="0.5978"/>
    <n v="0.5978"/>
    <n v="12.99"/>
    <n v="12.99"/>
    <n v="12.99"/>
    <n v="12.99"/>
    <n v="12.99"/>
    <s v="Brasil + Moda &amp; Casa + VGF2"/>
    <s v="Bronze + Moda &amp; Casa + VGF2"/>
    <s v="Prata + Moda &amp; Casa + VGF2"/>
    <s v="Ouro + Moda &amp; Casa + VGF2"/>
    <s v="Estrela + Moda &amp; Casa + VGF2"/>
    <n v="15"/>
    <n v="15"/>
    <n v="15"/>
    <n v="15"/>
    <n v="15"/>
    <n v="42.19"/>
    <n v="42.19"/>
    <n v="42.19"/>
    <n v="42.19"/>
    <n v="42.19"/>
    <n v="0"/>
    <n v="0"/>
    <n v="0"/>
    <n v="0"/>
    <n v="0"/>
    <n v="11.041499999999999"/>
    <n v="11.041499999999999"/>
    <n v="11.041499999999999"/>
    <n v="11.041499999999999"/>
    <n v="11.041499999999999"/>
    <n v="0"/>
    <n v="0"/>
    <n v="0"/>
    <n v="0"/>
    <n v="0"/>
    <n v="0"/>
    <n v="100"/>
    <n v="100"/>
    <n v="100"/>
    <n v="100"/>
  </r>
  <r>
    <n v="2254128"/>
    <x v="20"/>
    <n v="20200317"/>
    <m/>
    <s v="KIDS FASHION"/>
    <x v="572"/>
    <s v="MOCHILA MAMAE E PAPAI"/>
    <n v="5509512"/>
    <x v="20"/>
    <n v="1"/>
    <s v="IN-LINE (EXCL NR)"/>
    <s v="CROSS-OUT"/>
    <n v="0.53759999999999997"/>
    <m/>
    <n v="41.354999999999997"/>
    <m/>
    <m/>
    <n v="179.99"/>
    <n v="199.99"/>
    <n v="856"/>
    <n v="856"/>
    <n v="50"/>
    <s v="WORK IN PROGRESS"/>
    <n v="135308386"/>
    <s v="NO INCENTIVE"/>
    <s v="N"/>
    <s v="N"/>
    <s v="N"/>
    <s v="N"/>
    <x v="0"/>
    <n v="135308388"/>
    <n v="28"/>
    <n v="42"/>
    <n v="20230306"/>
    <s v="CUSTOMER"/>
    <n v="15"/>
    <s v="Y"/>
    <s v="Tech rep lvl + Moda &amp; Casa + VGF2"/>
    <s v="FULL PAYMENT"/>
    <m/>
    <n v="82828.806100000002"/>
    <n v="47428.926099999997"/>
    <n v="63.67"/>
    <m/>
    <s v="BACKPACK"/>
    <s v="HANDBAG &amp; TOTE"/>
    <s v="KIDS ACCESSORIES"/>
    <s v="UNISEX"/>
    <s v="AVON"/>
    <s v="AVON"/>
    <n v="0"/>
    <n v="50"/>
    <n v="100"/>
    <s v="N"/>
    <s v="N"/>
    <n v="80275"/>
    <m/>
    <s v="N"/>
    <m/>
    <m/>
    <m/>
    <m/>
    <m/>
    <m/>
    <m/>
    <m/>
    <s v="N"/>
    <m/>
    <m/>
    <m/>
    <x v="0"/>
    <m/>
    <n v="50"/>
    <s v="KIDS MAE DE CRIANCA 5"/>
    <s v="N"/>
    <m/>
    <m/>
    <s v="N"/>
    <n v="20230306"/>
    <m/>
    <n v="135308386"/>
    <s v="MIXED"/>
    <s v="Tech rep lvl"/>
    <s v="Moda &amp; Casa"/>
    <n v="1"/>
    <m/>
    <n v="0"/>
    <n v="0"/>
    <n v="100"/>
    <n v="135308387"/>
    <n v="999"/>
    <n v="3"/>
    <x v="0"/>
    <x v="0"/>
    <n v="0.53759999999999997"/>
    <n v="0.53759999999999997"/>
    <n v="0.53759999999999997"/>
    <n v="0.53759999999999997"/>
    <n v="0.53759999999999997"/>
    <n v="179.99"/>
    <n v="179.99"/>
    <n v="179.99"/>
    <n v="179.99"/>
    <n v="179.99"/>
    <s v="Brasil + Moda &amp; Casa + VGF2"/>
    <s v="Bronze + Moda &amp; Casa + VGF2"/>
    <s v="Prata + Moda &amp; Casa + VGF2"/>
    <s v="Ouro + Moda &amp; Casa + VGF2"/>
    <s v="Estrela + Moda &amp; Casa + VGF2"/>
    <n v="15"/>
    <n v="15"/>
    <n v="15"/>
    <n v="15"/>
    <n v="15"/>
    <n v="58.1"/>
    <n v="58.1"/>
    <n v="58.1"/>
    <n v="58.1"/>
    <n v="58.1"/>
    <n v="0"/>
    <n v="0"/>
    <n v="0"/>
    <n v="0"/>
    <n v="0"/>
    <n v="152.9915"/>
    <n v="152.9915"/>
    <n v="152.9915"/>
    <n v="152.9915"/>
    <n v="152.9915"/>
    <n v="0"/>
    <n v="0"/>
    <n v="0"/>
    <n v="0"/>
    <n v="0"/>
    <n v="0"/>
    <n v="100"/>
    <n v="100"/>
    <n v="100"/>
    <n v="100"/>
  </r>
  <r>
    <n v="2262521"/>
    <x v="1368"/>
    <n v="20210301"/>
    <m/>
    <s v="KIDS FASHION"/>
    <x v="573"/>
    <s v="RELOGIO DIGITAL MINNIE"/>
    <n v="5521827"/>
    <x v="1367"/>
    <n v="1"/>
    <s v="IN-LINE (EXCL NR)"/>
    <s v="CROSS-OUT"/>
    <n v="0.48899999999999999"/>
    <m/>
    <n v="10.673"/>
    <m/>
    <m/>
    <n v="34.99"/>
    <n v="49.99"/>
    <n v="1571"/>
    <n v="1571"/>
    <n v="100"/>
    <s v="WORK IN PROGRESS"/>
    <n v="135308571"/>
    <s v="NO INCENTIVE"/>
    <s v="N"/>
    <s v="N"/>
    <s v="N"/>
    <s v="N"/>
    <x v="0"/>
    <n v="135308573"/>
    <n v="28"/>
    <n v="42"/>
    <n v="20230306"/>
    <s v="CUSTOMER"/>
    <n v="15"/>
    <s v="Y"/>
    <s v="Tech rep lvl + Moda &amp; Casa + VGF2"/>
    <s v="FULL PAYMENT"/>
    <m/>
    <n v="26879.982800000002"/>
    <n v="10112.6998"/>
    <n v="46.97"/>
    <m/>
    <s v="WATCHES BRACELET"/>
    <s v="WATCHES"/>
    <s v="KIDS WATCHES"/>
    <s v="FEMALE"/>
    <s v="DISNEY BRAND"/>
    <s v="MINNIE MOUSE"/>
    <n v="0"/>
    <n v="50"/>
    <n v="100"/>
    <s v="N"/>
    <s v="N"/>
    <n v="82804"/>
    <m/>
    <s v="N"/>
    <m/>
    <m/>
    <m/>
    <m/>
    <m/>
    <m/>
    <m/>
    <m/>
    <s v="N"/>
    <n v="68926258"/>
    <s v="Revista Digital F&amp;H"/>
    <m/>
    <x v="0"/>
    <m/>
    <n v="100"/>
    <s v="KIDS - REVISTA DIGITAL 2"/>
    <s v="N"/>
    <m/>
    <m/>
    <s v="N"/>
    <n v="20230306"/>
    <m/>
    <n v="135308571"/>
    <s v="MIXED"/>
    <s v="Tech rep lvl"/>
    <s v="Moda &amp; Casa"/>
    <n v="1"/>
    <m/>
    <n v="0"/>
    <n v="0"/>
    <n v="100"/>
    <n v="135308572"/>
    <n v="999"/>
    <n v="3"/>
    <x v="0"/>
    <x v="0"/>
    <n v="0.48899999999999999"/>
    <n v="0.48899999999999999"/>
    <n v="0.48899999999999999"/>
    <n v="0.48899999999999999"/>
    <n v="0.48899999999999999"/>
    <n v="34.99"/>
    <n v="34.99"/>
    <n v="34.99"/>
    <n v="34.99"/>
    <n v="34.99"/>
    <s v="Brasil + Moda &amp; Casa + VGF2"/>
    <s v="Bronze + Moda &amp; Casa + VGF2"/>
    <s v="Prata + Moda &amp; Casa + VGF2"/>
    <s v="Ouro + Moda &amp; Casa + VGF2"/>
    <s v="Estrela + Moda &amp; Casa + VGF2"/>
    <n v="15"/>
    <n v="15"/>
    <n v="15"/>
    <n v="15"/>
    <n v="15"/>
    <n v="73.84"/>
    <n v="73.84"/>
    <n v="73.84"/>
    <n v="73.84"/>
    <n v="73.84"/>
    <n v="0"/>
    <n v="0"/>
    <n v="0"/>
    <n v="0"/>
    <n v="0"/>
    <n v="29.741499999999998"/>
    <n v="29.741499999999998"/>
    <n v="29.741499999999998"/>
    <n v="29.741499999999998"/>
    <n v="29.741499999999998"/>
    <n v="0"/>
    <n v="0"/>
    <n v="0"/>
    <n v="0"/>
    <n v="0"/>
    <n v="0"/>
    <n v="100"/>
    <n v="100"/>
    <n v="100"/>
    <n v="100"/>
  </r>
  <r>
    <n v="2262530"/>
    <x v="1369"/>
    <n v="20210301"/>
    <m/>
    <s v="KIDS FASHION"/>
    <x v="574"/>
    <s v="RELOGIO DIGITAL MICKEY"/>
    <n v="5521833"/>
    <x v="1368"/>
    <n v="1"/>
    <s v="IN-LINE (EXCL NR)"/>
    <s v="CROSS-OUT"/>
    <n v="0.48899999999999999"/>
    <m/>
    <n v="10.76"/>
    <m/>
    <m/>
    <n v="34.99"/>
    <n v="49.99"/>
    <n v="1000"/>
    <n v="1000"/>
    <n v="100"/>
    <s v="WORK IN PROGRESS"/>
    <n v="135308584"/>
    <s v="NO INCENTIVE"/>
    <s v="N"/>
    <s v="N"/>
    <s v="N"/>
    <s v="N"/>
    <x v="0"/>
    <n v="135308586"/>
    <n v="28"/>
    <n v="42"/>
    <n v="20230306"/>
    <s v="CUSTOMER"/>
    <n v="15"/>
    <s v="Y"/>
    <s v="Tech rep lvl + Moda &amp; Casa + VGF2"/>
    <s v="FULL PAYMENT"/>
    <m/>
    <n v="17110.11"/>
    <n v="6350.11"/>
    <n v="46.54"/>
    <m/>
    <s v="WATCHES BRACELET"/>
    <s v="WATCHES"/>
    <s v="KIDS WATCHES"/>
    <s v="MALE"/>
    <s v="DISNEY BRAND"/>
    <s v="MICKEY"/>
    <n v="0"/>
    <n v="50"/>
    <n v="100"/>
    <s v="N"/>
    <s v="N"/>
    <n v="46273"/>
    <m/>
    <s v="N"/>
    <m/>
    <m/>
    <m/>
    <m/>
    <m/>
    <m/>
    <m/>
    <m/>
    <s v="N"/>
    <n v="68926258"/>
    <s v="Revista Digital F&amp;H"/>
    <m/>
    <x v="0"/>
    <m/>
    <n v="100"/>
    <s v="KIDS - REVISTA DIGITAL 2"/>
    <s v="N"/>
    <m/>
    <m/>
    <s v="N"/>
    <n v="20230306"/>
    <m/>
    <n v="135308584"/>
    <s v="MIXED"/>
    <s v="Tech rep lvl"/>
    <s v="Moda &amp; Casa"/>
    <n v="1"/>
    <m/>
    <n v="0"/>
    <n v="0"/>
    <n v="100"/>
    <n v="135308585"/>
    <n v="999"/>
    <n v="3"/>
    <x v="0"/>
    <x v="0"/>
    <n v="0.48899999999999999"/>
    <n v="0.48899999999999999"/>
    <n v="0.48899999999999999"/>
    <n v="0.48899999999999999"/>
    <n v="0.48899999999999999"/>
    <n v="34.99"/>
    <n v="34.99"/>
    <n v="34.99"/>
    <n v="34.99"/>
    <n v="34.99"/>
    <s v="Brasil + Moda &amp; Casa + VGF2"/>
    <s v="Bronze + Moda &amp; Casa + VGF2"/>
    <s v="Prata + Moda &amp; Casa + VGF2"/>
    <s v="Ouro + Moda &amp; Casa + VGF2"/>
    <s v="Estrela + Moda &amp; Casa + VGF2"/>
    <n v="15"/>
    <n v="15"/>
    <n v="15"/>
    <n v="15"/>
    <n v="15"/>
    <n v="73.84"/>
    <n v="73.84"/>
    <n v="73.84"/>
    <n v="73.84"/>
    <n v="73.84"/>
    <n v="0"/>
    <n v="0"/>
    <n v="0"/>
    <n v="0"/>
    <n v="0"/>
    <n v="29.741499999999998"/>
    <n v="29.741499999999998"/>
    <n v="29.741499999999998"/>
    <n v="29.741499999999998"/>
    <n v="29.741499999999998"/>
    <n v="0"/>
    <n v="0"/>
    <n v="0"/>
    <n v="0"/>
    <n v="0"/>
    <n v="0"/>
    <n v="100"/>
    <n v="100"/>
    <n v="100"/>
    <n v="100"/>
  </r>
  <r>
    <n v="2270602"/>
    <x v="1370"/>
    <n v="20210313"/>
    <m/>
    <s v="KIDS HOME"/>
    <x v="575"/>
    <s v="SQUEEZE BOLINHA MICKEY E AMIGOS"/>
    <n v="5536460"/>
    <x v="1369"/>
    <n v="1"/>
    <s v="IN-LINE (EXCL NR)"/>
    <s v="CROSS-OUT"/>
    <n v="0.5978"/>
    <m/>
    <n v="1.7150000000000001"/>
    <m/>
    <m/>
    <n v="9.99"/>
    <n v="12.99"/>
    <n v="33040"/>
    <n v="33040"/>
    <n v="48"/>
    <s v="WORK IN PROGRESS"/>
    <n v="135308597"/>
    <s v="NO INCENTIVE"/>
    <s v="N"/>
    <s v="N"/>
    <s v="N"/>
    <s v="N"/>
    <x v="0"/>
    <n v="135308601"/>
    <n v="28"/>
    <n v="42"/>
    <n v="20230306"/>
    <s v="CUSTOMER"/>
    <n v="15"/>
    <s v="Y"/>
    <s v="Tech rep lvl + Moda &amp; Casa + VGF2"/>
    <s v="FULL PAYMENT"/>
    <m/>
    <n v="197315.60690000001"/>
    <n v="140652.00690000001"/>
    <n v="75.59"/>
    <m/>
    <s v="KITCHEN WATER BOTTLE"/>
    <s v="KITCHEN"/>
    <s v="FOOD STORAGE/CONTAINERS"/>
    <s v="UNISEX"/>
    <s v="DISNEY BRAND"/>
    <s v="DISNEY"/>
    <n v="0"/>
    <n v="50"/>
    <n v="100"/>
    <s v="N"/>
    <s v="N"/>
    <n v="46101"/>
    <m/>
    <s v="N"/>
    <m/>
    <m/>
    <m/>
    <m/>
    <m/>
    <m/>
    <m/>
    <m/>
    <s v="N"/>
    <m/>
    <m/>
    <m/>
    <x v="0"/>
    <m/>
    <n v="48"/>
    <s v="KIDS MAE DE CRIANCA 4"/>
    <s v="N"/>
    <m/>
    <m/>
    <s v="N"/>
    <n v="20230306"/>
    <m/>
    <n v="135308597"/>
    <s v="MIXED"/>
    <s v="Tech rep lvl"/>
    <s v="Moda &amp; Casa"/>
    <n v="1"/>
    <m/>
    <n v="0"/>
    <n v="0"/>
    <n v="100"/>
    <n v="135308600"/>
    <n v="999"/>
    <n v="3"/>
    <x v="0"/>
    <x v="0"/>
    <n v="0.5978"/>
    <n v="0.5978"/>
    <n v="0.5978"/>
    <n v="0.5978"/>
    <n v="0.5978"/>
    <n v="9.99"/>
    <n v="9.99"/>
    <n v="9.99"/>
    <n v="9.99"/>
    <n v="9.99"/>
    <s v="Brasil + Moda &amp; Casa + VGF2"/>
    <s v="Bronze + Moda &amp; Casa + VGF2"/>
    <s v="Prata + Moda &amp; Casa + VGF2"/>
    <s v="Ouro + Moda &amp; Casa + VGF2"/>
    <s v="Estrela + Moda &amp; Casa + VGF2"/>
    <n v="15"/>
    <n v="15"/>
    <n v="15"/>
    <n v="15"/>
    <n v="15"/>
    <n v="42.19"/>
    <n v="42.19"/>
    <n v="42.19"/>
    <n v="42.19"/>
    <n v="42.19"/>
    <n v="0"/>
    <n v="0"/>
    <n v="0"/>
    <n v="0"/>
    <n v="0"/>
    <n v="8.4915000000000003"/>
    <n v="8.4915000000000003"/>
    <n v="8.4915000000000003"/>
    <n v="8.4915000000000003"/>
    <n v="8.4915000000000003"/>
    <n v="0"/>
    <n v="0"/>
    <n v="0"/>
    <n v="0"/>
    <n v="0"/>
    <n v="0"/>
    <n v="100"/>
    <n v="100"/>
    <n v="100"/>
    <n v="100"/>
  </r>
  <r>
    <n v="2276812"/>
    <x v="1371"/>
    <n v="20210319"/>
    <m/>
    <s v="KIDS HOME"/>
    <x v="576"/>
    <s v="GARRAFA DE ALUMINIO MAS"/>
    <n v="5547880"/>
    <x v="1370"/>
    <n v="1"/>
    <s v="IN-LINE (EXCL NR)"/>
    <s v="CROSS-OUT"/>
    <n v="0.50670000000000004"/>
    <m/>
    <n v="10.64"/>
    <m/>
    <m/>
    <n v="49.99"/>
    <n v="59.99"/>
    <n v="3671"/>
    <n v="3671"/>
    <n v="48"/>
    <s v="WORK IN PROGRESS"/>
    <n v="135308622"/>
    <s v="NO INCENTIVE"/>
    <s v="N"/>
    <s v="N"/>
    <s v="N"/>
    <s v="N"/>
    <x v="0"/>
    <n v="135308624"/>
    <n v="28"/>
    <n v="42"/>
    <n v="20230306"/>
    <s v="CUSTOMER"/>
    <n v="15"/>
    <s v="Y"/>
    <s v="Tech rep lvl + Moda &amp; Casa + VGF2"/>
    <s v="FULL PAYMENT"/>
    <m/>
    <n v="92986.183999999994"/>
    <n v="53926.743999999999"/>
    <n v="64.290000000000006"/>
    <m/>
    <s v="KITCHEN WATER BOTTLE"/>
    <s v="KITCHEN"/>
    <s v="FOOD STORAGE/CONTAINERS"/>
    <s v="MALE"/>
    <s v="DISNEY BRAND"/>
    <s v="DISNEY"/>
    <n v="0"/>
    <n v="50"/>
    <n v="100"/>
    <s v="N"/>
    <s v="N"/>
    <n v="80053"/>
    <m/>
    <s v="N"/>
    <m/>
    <m/>
    <m/>
    <m/>
    <m/>
    <m/>
    <m/>
    <m/>
    <s v="N"/>
    <m/>
    <m/>
    <m/>
    <x v="0"/>
    <m/>
    <n v="48"/>
    <s v="KIDS MAE DE CRIANCA 4"/>
    <s v="N"/>
    <m/>
    <m/>
    <s v="N"/>
    <n v="20230306"/>
    <m/>
    <n v="135308622"/>
    <s v="MIXED"/>
    <s v="Tech rep lvl"/>
    <s v="Moda &amp; Casa"/>
    <n v="1"/>
    <m/>
    <n v="0"/>
    <n v="0"/>
    <n v="100"/>
    <n v="135308623"/>
    <n v="999"/>
    <n v="3"/>
    <x v="0"/>
    <x v="0"/>
    <n v="0.50670000000000004"/>
    <n v="0.50670000000000004"/>
    <n v="0.50670000000000004"/>
    <n v="0.50670000000000004"/>
    <n v="0.50670000000000004"/>
    <n v="49.99"/>
    <n v="49.99"/>
    <n v="49.99"/>
    <n v="49.99"/>
    <n v="49.99"/>
    <s v="Brasil + Moda &amp; Casa + VGF2"/>
    <s v="Bronze + Moda &amp; Casa + VGF2"/>
    <s v="Prata + Moda &amp; Casa + VGF2"/>
    <s v="Ouro + Moda &amp; Casa + VGF2"/>
    <s v="Estrela + Moda &amp; Casa + VGF2"/>
    <n v="15"/>
    <n v="15"/>
    <n v="15"/>
    <n v="15"/>
    <n v="15"/>
    <n v="58.1"/>
    <n v="58.1"/>
    <n v="58.1"/>
    <n v="58.1"/>
    <n v="58.1"/>
    <n v="5.75"/>
    <n v="5.75"/>
    <n v="5.75"/>
    <n v="5.75"/>
    <n v="5.75"/>
    <n v="42.491500000000002"/>
    <n v="42.491500000000002"/>
    <n v="42.491500000000002"/>
    <n v="42.491500000000002"/>
    <n v="42.491500000000002"/>
    <n v="0"/>
    <n v="0"/>
    <n v="0"/>
    <n v="0"/>
    <n v="0"/>
    <n v="0"/>
    <n v="100"/>
    <n v="100"/>
    <n v="100"/>
    <n v="100"/>
  </r>
  <r>
    <n v="634423"/>
    <x v="411"/>
    <n v="20230306"/>
    <m/>
    <s v="BODY"/>
    <x v="577"/>
    <s v="FOOTWORKS SMOOTHING FOOT SCRUB 80G"/>
    <n v="1228784"/>
    <x v="411"/>
    <n v="1"/>
    <s v="NEW COI"/>
    <s v="REPRESENTATIVE OFFER"/>
    <n v="0.54369999999999996"/>
    <m/>
    <n v="2.056"/>
    <m/>
    <m/>
    <n v="11.89"/>
    <n v="16.989999999999998"/>
    <n v="350"/>
    <n v="350"/>
    <n v="8"/>
    <s v="WORK IN PROGRESS"/>
    <n v="135395420"/>
    <s v="NO INCENTIVE"/>
    <s v="N"/>
    <s v="N"/>
    <s v="N"/>
    <s v="N"/>
    <x v="2"/>
    <n v="135395422"/>
    <n v="28"/>
    <n v="43"/>
    <n v="20230306"/>
    <s v="EXCLUSIVE OFFER"/>
    <n v="15"/>
    <s v="Y"/>
    <s v="Tech rep lvl + Dia a Dia + VGF2"/>
    <s v="FULL PAYMENT"/>
    <m/>
    <n v="2197.7224000000001"/>
    <n v="1478.1224"/>
    <n v="77.739999999999995"/>
    <m/>
    <s v="SLOUGHING CREAM"/>
    <s v="TREATMENT"/>
    <s v="FOOT CARE"/>
    <s v="FEMALE"/>
    <s v="FOOTWORKS"/>
    <s v="FOOTWORKS/FANCY FEET"/>
    <n v="0"/>
    <n v="100"/>
    <n v="100"/>
    <s v="N"/>
    <s v="N"/>
    <n v="40164"/>
    <m/>
    <s v="N"/>
    <s v="RP"/>
    <n v="16.989999999999998"/>
    <n v="16.989999999999998"/>
    <n v="16.989999999999998"/>
    <m/>
    <m/>
    <m/>
    <m/>
    <s v="N"/>
    <m/>
    <m/>
    <m/>
    <x v="0"/>
    <m/>
    <n v="8"/>
    <s v="CODIGO SEM DOACAO"/>
    <s v="N"/>
    <m/>
    <m/>
    <s v="N"/>
    <n v="20230306"/>
    <m/>
    <n v="135395420"/>
    <s v="MIXED"/>
    <s v="Tech rep lvl"/>
    <s v="CosmÃ©ticos"/>
    <n v="1"/>
    <m/>
    <n v="0"/>
    <n v="0"/>
    <n v="100"/>
    <n v="135395421"/>
    <n v="999"/>
    <n v="2"/>
    <x v="0"/>
    <x v="0"/>
    <n v="0.54369999999999996"/>
    <n v="0.54369999999999996"/>
    <n v="0.54369999999999996"/>
    <n v="0.54369999999999996"/>
    <n v="0.54369999999999996"/>
    <n v="11.89"/>
    <n v="13.59"/>
    <n v="11.89"/>
    <n v="11.04"/>
    <n v="10.53"/>
    <s v="Brasil + Dia a Dia + VGF2"/>
    <s v="Bronze + Dia a Dia + VGF2"/>
    <s v="Prata + Dia a Dia + VGF2"/>
    <s v="Ouro + Dia a Dia + VGF2"/>
    <s v="Estrela + Dia a Dia + VGF2"/>
    <n v="30"/>
    <n v="20"/>
    <n v="30"/>
    <n v="35"/>
    <n v="38"/>
    <n v="83.92"/>
    <n v="83.92"/>
    <n v="83.92"/>
    <n v="83.92"/>
    <n v="83.92"/>
    <n v="0"/>
    <n v="0"/>
    <n v="0"/>
    <n v="0"/>
    <n v="0"/>
    <n v="11.89"/>
    <n v="13.59"/>
    <n v="11.89"/>
    <n v="11.04"/>
    <n v="10.53"/>
    <n v="5.0999999999999996"/>
    <n v="3.4"/>
    <n v="5.0999999999999996"/>
    <n v="5.95"/>
    <n v="6.46"/>
    <n v="30"/>
    <n v="79"/>
    <n v="69"/>
    <n v="64"/>
    <n v="61"/>
  </r>
  <r>
    <n v="579472"/>
    <x v="407"/>
    <n v="20170309"/>
    <m/>
    <s v="BODY"/>
    <x v="578"/>
    <s v="FW DEODORIZING FOOT SPRAY BRA RESTAGE 1Q17"/>
    <n v="1192920"/>
    <x v="407"/>
    <n v="1"/>
    <s v="IN-LINE (EXCL NR)"/>
    <s v="REPRESENTATIVE OFFER"/>
    <n v="0.68589999999999995"/>
    <m/>
    <n v="2.169"/>
    <m/>
    <m/>
    <n v="11.19"/>
    <n v="18.989999999999998"/>
    <n v="300"/>
    <n v="300"/>
    <n v="8"/>
    <s v="WORK IN PROGRESS"/>
    <n v="135395433"/>
    <s v="NO INCENTIVE"/>
    <s v="N"/>
    <s v="N"/>
    <s v="N"/>
    <s v="N"/>
    <x v="2"/>
    <n v="135395435"/>
    <n v="28"/>
    <n v="43"/>
    <n v="20230306"/>
    <s v="EXCLUSIVE OFFER"/>
    <n v="15"/>
    <s v="Y"/>
    <s v="Tech rep lvl + Dia a Dia + VGF2"/>
    <s v="FULL PAYMENT"/>
    <m/>
    <n v="2237.3784000000001"/>
    <n v="1586.6784"/>
    <n v="80.22"/>
    <m/>
    <s v="DEODORANT SPRAY"/>
    <s v="DEODORANT"/>
    <s v="FOOT CARE"/>
    <s v="UNISEX"/>
    <s v="FOOTWORKS"/>
    <s v="FOOTWORKS/FANCY FEET"/>
    <n v="0"/>
    <n v="100"/>
    <n v="100"/>
    <s v="N"/>
    <s v="N"/>
    <n v="40589"/>
    <m/>
    <s v="N"/>
    <s v="SP"/>
    <n v="14.21"/>
    <n v="16.989999999999998"/>
    <n v="17.79"/>
    <m/>
    <m/>
    <m/>
    <m/>
    <s v="N"/>
    <n v="73243896"/>
    <s v="Doacao IA"/>
    <m/>
    <x v="0"/>
    <m/>
    <n v="8"/>
    <s v="CODIGO SEM DOACAO"/>
    <s v="N"/>
    <m/>
    <m/>
    <s v="N"/>
    <n v="20230306"/>
    <m/>
    <n v="135395433"/>
    <s v="MIXED"/>
    <s v="Tech rep lvl"/>
    <s v="CosmÃ©ticos"/>
    <n v="1"/>
    <m/>
    <n v="0"/>
    <n v="0"/>
    <n v="100"/>
    <n v="135395434"/>
    <n v="999"/>
    <n v="2"/>
    <x v="0"/>
    <x v="0"/>
    <n v="0.68589999999999995"/>
    <n v="0.68589999999999995"/>
    <n v="0.68589999999999995"/>
    <n v="0.68589999999999995"/>
    <n v="0.68589999999999995"/>
    <n v="11.19"/>
    <n v="12.79"/>
    <n v="11.19"/>
    <n v="10.39"/>
    <n v="9.91"/>
    <s v="Brasil + Dia a Dia + VGF2"/>
    <s v="Bronze + Dia a Dia + VGF2"/>
    <s v="Prata + Dia a Dia + VGF2"/>
    <s v="Ouro + Dia a Dia + VGF2"/>
    <s v="Estrela + Dia a Dia + VGF2"/>
    <n v="30"/>
    <n v="20"/>
    <n v="30"/>
    <n v="35"/>
    <n v="38"/>
    <n v="45.79"/>
    <n v="45.79"/>
    <n v="45.79"/>
    <n v="45.79"/>
    <n v="45.79"/>
    <n v="0"/>
    <n v="0"/>
    <n v="0"/>
    <n v="0"/>
    <n v="0"/>
    <n v="11.19"/>
    <n v="12.79"/>
    <n v="11.19"/>
    <n v="10.39"/>
    <n v="9.91"/>
    <n v="4.8"/>
    <n v="3.2"/>
    <n v="4.8"/>
    <n v="5.6"/>
    <n v="6.08"/>
    <n v="30"/>
    <n v="79"/>
    <n v="69"/>
    <n v="64"/>
    <n v="61"/>
  </r>
  <r>
    <n v="576288"/>
    <x v="408"/>
    <n v="20170302"/>
    <m/>
    <s v="BODY"/>
    <x v="579"/>
    <s v="FW HYDRATING FOOT SERUM BRAZIL LATAM RESTAGE 1Q17"/>
    <n v="1192873"/>
    <x v="408"/>
    <n v="1"/>
    <s v="IN-LINE (EXCL NR)"/>
    <s v="REPRESENTATIVE OFFER"/>
    <n v="0.68589999999999995"/>
    <m/>
    <n v="1.361"/>
    <m/>
    <m/>
    <n v="11.19"/>
    <n v="18.989999999999998"/>
    <n v="200"/>
    <n v="200"/>
    <n v="8"/>
    <s v="WORK IN PROGRESS"/>
    <n v="135395446"/>
    <s v="NO INCENTIVE"/>
    <s v="N"/>
    <s v="N"/>
    <s v="N"/>
    <s v="N"/>
    <x v="2"/>
    <n v="135395448"/>
    <n v="28"/>
    <n v="43"/>
    <n v="20230306"/>
    <s v="EXCLUSIVE OFFER"/>
    <n v="15"/>
    <s v="Y"/>
    <s v="Tech rep lvl + Dia a Dia + VGF2"/>
    <s v="FULL PAYMENT"/>
    <m/>
    <n v="1491.5856000000001"/>
    <n v="1219.3856000000001"/>
    <n v="87.59"/>
    <m/>
    <s v="TREATMENT LIQUID"/>
    <s v="TREATMENT"/>
    <s v="FOOT CARE"/>
    <s v="UNISEX"/>
    <s v="FOOTWORKS"/>
    <s v="FOOTWORKS/FANCY FEET"/>
    <n v="0"/>
    <n v="100"/>
    <n v="100"/>
    <s v="N"/>
    <s v="N"/>
    <n v="40722"/>
    <m/>
    <s v="N"/>
    <s v="SP"/>
    <n v="14"/>
    <n v="16.989999999999998"/>
    <n v="17.79"/>
    <m/>
    <m/>
    <m/>
    <m/>
    <s v="N"/>
    <n v="73243896"/>
    <s v="Doacao IA"/>
    <m/>
    <x v="0"/>
    <m/>
    <n v="8"/>
    <s v="CODIGO SEM DOACAO"/>
    <s v="N"/>
    <m/>
    <m/>
    <s v="N"/>
    <n v="20230306"/>
    <m/>
    <n v="135395446"/>
    <s v="MIXED"/>
    <s v="Tech rep lvl"/>
    <s v="CosmÃ©ticos"/>
    <n v="1"/>
    <m/>
    <n v="0"/>
    <n v="0"/>
    <n v="100"/>
    <n v="135395447"/>
    <n v="999"/>
    <n v="2"/>
    <x v="0"/>
    <x v="0"/>
    <n v="0.68589999999999995"/>
    <n v="0.68589999999999995"/>
    <n v="0.68589999999999995"/>
    <n v="0.68589999999999995"/>
    <n v="0.68589999999999995"/>
    <n v="11.19"/>
    <n v="12.79"/>
    <n v="11.19"/>
    <n v="10.39"/>
    <n v="9.91"/>
    <s v="Brasil + Dia a Dia + VGF2"/>
    <s v="Bronze + Dia a Dia + VGF2"/>
    <s v="Prata + Dia a Dia + VGF2"/>
    <s v="Ouro + Dia a Dia + VGF2"/>
    <s v="Estrela + Dia a Dia + VGF2"/>
    <n v="30"/>
    <n v="20"/>
    <n v="30"/>
    <n v="35"/>
    <n v="38"/>
    <n v="45.79"/>
    <n v="45.79"/>
    <n v="45.79"/>
    <n v="45.79"/>
    <n v="45.79"/>
    <n v="0"/>
    <n v="0"/>
    <n v="0"/>
    <n v="0"/>
    <n v="0"/>
    <n v="11.19"/>
    <n v="12.79"/>
    <n v="11.19"/>
    <n v="10.39"/>
    <n v="9.91"/>
    <n v="4.8"/>
    <n v="3.2"/>
    <n v="4.8"/>
    <n v="5.6"/>
    <n v="6.08"/>
    <n v="30"/>
    <n v="79"/>
    <n v="69"/>
    <n v="64"/>
    <n v="61"/>
  </r>
  <r>
    <n v="629385"/>
    <x v="1105"/>
    <n v="20210311"/>
    <m/>
    <s v="COLOR"/>
    <x v="580"/>
    <s v="AVON PRO COLOUR IN 60 SECONDS"/>
    <n v="1200278"/>
    <x v="1105"/>
    <n v="1"/>
    <s v="EXCESS"/>
    <s v="FREE BEAUTY WITH PURCHASE"/>
    <n v="0.54369999999999996"/>
    <m/>
    <n v="1.5580000000000001"/>
    <m/>
    <m/>
    <n v="2.9"/>
    <n v="15.99"/>
    <n v="43214"/>
    <n v="43214"/>
    <n v="39"/>
    <s v="WORK IN PROGRESS"/>
    <n v="135436861"/>
    <s v="NO INCENTIVE"/>
    <s v="N"/>
    <s v="N"/>
    <s v="N"/>
    <s v="N"/>
    <x v="1"/>
    <n v="135436875"/>
    <n v="28"/>
    <n v="32"/>
    <n v="20230306"/>
    <s v="NET ITEM"/>
    <n v="15"/>
    <s v="Y"/>
    <s v="Tech rep lvl + Dia a Dia + VGF2"/>
    <s v="FULL PAYMENT"/>
    <m/>
    <n v="66177.081600000005"/>
    <n v="-1150.3304000000001"/>
    <n v="43.37"/>
    <m/>
    <s v="NAIL ENAMEL"/>
    <s v="NAIL ENAMEL/TINT"/>
    <s v="NAIL COLOR"/>
    <s v="FEMALE"/>
    <s v="AVON TRUE"/>
    <s v="AVON TRUE COLOR"/>
    <n v="1"/>
    <n v="33"/>
    <n v="100"/>
    <s v="N"/>
    <s v="N"/>
    <n v="52675"/>
    <m/>
    <s v="N"/>
    <m/>
    <m/>
    <m/>
    <m/>
    <m/>
    <m/>
    <m/>
    <m/>
    <s v="N"/>
    <m/>
    <m/>
    <m/>
    <x v="0"/>
    <n v="134461668"/>
    <n v="38"/>
    <s v="BODY - 3"/>
    <s v="N"/>
    <m/>
    <m/>
    <s v="N"/>
    <n v="20230306"/>
    <m/>
    <n v="135436861"/>
    <s v="MIXED"/>
    <s v="Tech rep lvl"/>
    <s v="CosmÃ©ticos"/>
    <n v="1"/>
    <m/>
    <n v="0"/>
    <n v="0"/>
    <n v="100"/>
    <n v="135436874"/>
    <n v="999"/>
    <n v="2"/>
    <x v="0"/>
    <x v="0"/>
    <n v="0.54369999999999996"/>
    <n v="0.54369999999999996"/>
    <n v="0.54369999999999996"/>
    <n v="0.54369999999999996"/>
    <n v="0.54369999999999996"/>
    <n v="2.9"/>
    <n v="3.31"/>
    <n v="2.9"/>
    <n v="2.69"/>
    <n v="2.57"/>
    <s v="Brasil + Dia a Dia + VGF2"/>
    <s v="Bronze + Dia a Dia + VGF2"/>
    <s v="Prata + Dia a Dia + VGF2"/>
    <s v="Ouro + Dia a Dia + VGF2"/>
    <s v="Estrela + Dia a Dia + VGF2"/>
    <n v="30"/>
    <n v="20"/>
    <n v="30"/>
    <n v="35"/>
    <n v="38"/>
    <n v="83.92"/>
    <n v="83.92"/>
    <n v="83.92"/>
    <n v="83.92"/>
    <n v="83.92"/>
    <n v="0"/>
    <n v="0"/>
    <n v="0"/>
    <n v="0"/>
    <n v="0"/>
    <n v="2.9"/>
    <n v="3.31"/>
    <n v="2.9"/>
    <n v="2.69"/>
    <n v="2.57"/>
    <n v="13.09"/>
    <n v="12.68"/>
    <n v="13.09"/>
    <n v="13.3"/>
    <n v="13.42"/>
    <n v="81"/>
    <n v="20"/>
    <n v="18"/>
    <n v="16"/>
    <n v="16"/>
  </r>
  <r>
    <n v="637473"/>
    <x v="412"/>
    <n v="20220313"/>
    <m/>
    <s v="BODY"/>
    <x v="580"/>
    <s v="AVON CARE RD LUVAS DE SILICONE CREME PROTETOR MAOS 120G"/>
    <n v="1230937"/>
    <x v="412"/>
    <n v="2"/>
    <s v="IN-LINE (EXCL NR)"/>
    <s v="BUY QUANTITY OR AMOUNT N GET A FREE PRODUCT"/>
    <n v="0.68589999999999995"/>
    <m/>
    <n v="1.5760000000000001"/>
    <m/>
    <m/>
    <n v="16.579999999999998"/>
    <n v="19.989999999999998"/>
    <n v="105487"/>
    <n v="105487"/>
    <n v="39"/>
    <s v="WORK IN PROGRESS"/>
    <n v="135436861"/>
    <s v="NO INCENTIVE"/>
    <s v="N"/>
    <s v="N"/>
    <s v="N"/>
    <s v="N"/>
    <x v="1"/>
    <n v="135436863"/>
    <n v="28"/>
    <n v="32"/>
    <n v="20230306"/>
    <s v="NET ITEM"/>
    <n v="15"/>
    <s v="Y"/>
    <s v="Tech rep lvl + Dia a Dia + VGF2"/>
    <s v="FULL PAYMENT"/>
    <m/>
    <n v="582944.79810000001"/>
    <n v="416697.28610000003"/>
    <n v="84.11"/>
    <m/>
    <s v="MOISTURIZER CREAM"/>
    <s v="MOISTURIZER"/>
    <s v="HAND CARE"/>
    <s v="UNISEX"/>
    <s v="AVON CARE FRANCHISE"/>
    <s v="AVON CARE PERSONAL CARE"/>
    <n v="1"/>
    <n v="33"/>
    <n v="100"/>
    <s v="N"/>
    <s v="N"/>
    <n v="40153"/>
    <m/>
    <s v="N"/>
    <s v="RO"/>
    <n v="14.2"/>
    <n v="12.99"/>
    <n v="15.79"/>
    <m/>
    <m/>
    <m/>
    <m/>
    <s v="N"/>
    <m/>
    <m/>
    <m/>
    <x v="0"/>
    <n v="134461668"/>
    <n v="38"/>
    <s v="BODY - 3"/>
    <s v="N"/>
    <m/>
    <m/>
    <s v="N"/>
    <n v="20230306"/>
    <m/>
    <n v="135436861"/>
    <s v="MIXED"/>
    <s v="Tech rep lvl"/>
    <s v="CosmÃ©ticos"/>
    <n v="2"/>
    <m/>
    <n v="0"/>
    <n v="0"/>
    <n v="100"/>
    <n v="135436862"/>
    <n v="999"/>
    <n v="2"/>
    <x v="0"/>
    <x v="0"/>
    <n v="0.68589999999999995"/>
    <n v="0.68589999999999995"/>
    <n v="0.68589999999999995"/>
    <n v="0.68589999999999995"/>
    <n v="0.68589999999999995"/>
    <n v="16.579999999999998"/>
    <n v="18.95"/>
    <n v="16.579999999999998"/>
    <n v="15.4"/>
    <n v="14.69"/>
    <s v="Brasil + Dia a Dia + VGF2"/>
    <s v="Bronze + Dia a Dia + VGF2"/>
    <s v="Prata + Dia a Dia + VGF2"/>
    <s v="Ouro + Dia a Dia + VGF2"/>
    <s v="Estrela + Dia a Dia + VGF2"/>
    <n v="30"/>
    <n v="20"/>
    <n v="30"/>
    <n v="35"/>
    <n v="38"/>
    <n v="45.79"/>
    <n v="45.79"/>
    <n v="45.79"/>
    <n v="45.79"/>
    <n v="45.79"/>
    <n v="0"/>
    <n v="0"/>
    <n v="0"/>
    <n v="0"/>
    <n v="0"/>
    <n v="8.2899999999999991"/>
    <n v="9.4749999999999996"/>
    <n v="8.2899999999999991"/>
    <n v="7.7"/>
    <n v="7.3449999999999998"/>
    <n v="17.399999999999999"/>
    <n v="15.03"/>
    <n v="17.399999999999999"/>
    <n v="18.579999999999998"/>
    <n v="19.29"/>
    <n v="51"/>
    <n v="55"/>
    <n v="48"/>
    <n v="45"/>
    <n v="43"/>
  </r>
  <r>
    <n v="633238"/>
    <x v="837"/>
    <n v="20230306"/>
    <m/>
    <s v="COLOR"/>
    <x v="581"/>
    <s v="AVON ULTRA COLOUR 60S EXPRESS NAIL ENAMEL"/>
    <n v="1226030"/>
    <x v="837"/>
    <n v="1"/>
    <s v="NEW COI"/>
    <s v="BUY X GET DISCOUNTED PRODUCT"/>
    <n v="0.38059999999999999"/>
    <m/>
    <n v="1.782"/>
    <m/>
    <m/>
    <n v="15.99"/>
    <n v="17.989999999999998"/>
    <n v="6953"/>
    <n v="6953"/>
    <n v="30"/>
    <s v="WORK IN PROGRESS"/>
    <n v="135469202"/>
    <s v="NO INCENTIVE"/>
    <s v="N"/>
    <s v="N"/>
    <s v="N"/>
    <s v="N"/>
    <x v="3"/>
    <n v="135469210"/>
    <n v="28"/>
    <n v="11"/>
    <n v="20230306"/>
    <s v="CUSTOMER"/>
    <n v="15"/>
    <s v="Y"/>
    <s v="Tech rep lvl + Dia a Dia + VGF2"/>
    <s v="FULL PAYMENT"/>
    <m/>
    <n v="41115.374799999998"/>
    <n v="28725.128799999999"/>
    <n v="79.5"/>
    <m/>
    <s v="NAIL ENAMEL"/>
    <s v="NAIL ENAMEL/TINT"/>
    <s v="NAIL COLOR"/>
    <s v="FEMALE"/>
    <s v="AVON"/>
    <s v="AVON"/>
    <n v="2"/>
    <n v="20"/>
    <n v="20"/>
    <s v="N"/>
    <s v="N"/>
    <n v="50217"/>
    <m/>
    <s v="N"/>
    <m/>
    <m/>
    <m/>
    <m/>
    <m/>
    <m/>
    <m/>
    <m/>
    <s v="N"/>
    <m/>
    <m/>
    <m/>
    <x v="0"/>
    <m/>
    <n v="30"/>
    <s v="AVON COLOR - 1"/>
    <s v="N"/>
    <m/>
    <m/>
    <s v="N"/>
    <n v="20230306"/>
    <m/>
    <n v="135469202"/>
    <s v="MIXED"/>
    <s v="Tech rep lvl"/>
    <s v="CosmÃ©ticos"/>
    <n v="1"/>
    <m/>
    <n v="0"/>
    <n v="0"/>
    <n v="100"/>
    <n v="135469209"/>
    <n v="999"/>
    <n v="2"/>
    <x v="0"/>
    <x v="0"/>
    <n v="0.38059999999999999"/>
    <n v="0.435"/>
    <n v="0.38059999999999999"/>
    <n v="0.35339999999999999"/>
    <n v="0.33710000000000001"/>
    <n v="15.99"/>
    <n v="15.99"/>
    <n v="15.99"/>
    <n v="15.99"/>
    <n v="15.99"/>
    <s v="Brasil + Dia a Dia + VGF2"/>
    <s v="Bronze + Dia a Dia + VGF2"/>
    <s v="Prata + Dia a Dia + VGF2"/>
    <s v="Ouro + Dia a Dia + VGF2"/>
    <s v="Estrela + Dia a Dia + VGF2"/>
    <n v="30"/>
    <n v="20"/>
    <n v="30"/>
    <n v="35"/>
    <n v="38"/>
    <n v="83.92"/>
    <n v="83.92"/>
    <n v="83.92"/>
    <n v="83.92"/>
    <n v="83.92"/>
    <n v="0"/>
    <n v="0"/>
    <n v="0"/>
    <n v="0"/>
    <n v="0"/>
    <n v="11.193"/>
    <n v="12.792"/>
    <n v="11.193"/>
    <n v="10.3935"/>
    <n v="9.9138000000000002"/>
    <n v="0"/>
    <n v="0"/>
    <n v="0"/>
    <n v="0"/>
    <n v="0"/>
    <n v="0"/>
    <n v="100"/>
    <n v="100"/>
    <n v="100"/>
    <n v="100"/>
  </r>
  <r>
    <n v="633238"/>
    <x v="837"/>
    <n v="20230306"/>
    <m/>
    <s v="COLOR"/>
    <x v="581"/>
    <s v="AVON ULTRA COLOUR 60S EXPRESS NAIL ENAMEL"/>
    <n v="1226030"/>
    <x v="837"/>
    <n v="1"/>
    <s v="NEW COI"/>
    <s v="DISCOUNTED BEAUTY WITH PURCHASE (PWP)"/>
    <n v="0.38059999999999999"/>
    <m/>
    <n v="1.782"/>
    <m/>
    <m/>
    <n v="9.99"/>
    <n v="17.989999999999998"/>
    <n v="4767"/>
    <n v="4767"/>
    <n v="30"/>
    <s v="WORK IN PROGRESS"/>
    <n v="135469202"/>
    <s v="NO INCENTIVE"/>
    <s v="N"/>
    <s v="N"/>
    <s v="N"/>
    <s v="N"/>
    <x v="3"/>
    <n v="135469302"/>
    <n v="28"/>
    <n v="11"/>
    <n v="20230306"/>
    <s v="CUSTOMER"/>
    <n v="15"/>
    <s v="Y"/>
    <s v="Tech rep lvl + Dia a Dia + VGF2"/>
    <s v="FULL PAYMENT"/>
    <m/>
    <n v="17611.910500000002"/>
    <n v="9117.1165000000001"/>
    <n v="67.19"/>
    <m/>
    <s v="NAIL ENAMEL"/>
    <s v="NAIL ENAMEL/TINT"/>
    <s v="NAIL COLOR"/>
    <s v="FEMALE"/>
    <s v="AVON"/>
    <s v="AVON"/>
    <n v="2"/>
    <n v="20"/>
    <n v="20"/>
    <s v="N"/>
    <s v="N"/>
    <n v="50217"/>
    <m/>
    <s v="N"/>
    <s v="AXF"/>
    <n v="8.7100000000000009"/>
    <n v="9.09"/>
    <n v="10.65"/>
    <m/>
    <m/>
    <m/>
    <m/>
    <s v="N"/>
    <m/>
    <m/>
    <m/>
    <x v="0"/>
    <m/>
    <n v="30"/>
    <s v="AVON COLOR - 1"/>
    <s v="N"/>
    <m/>
    <m/>
    <s v="N"/>
    <n v="20230306"/>
    <m/>
    <n v="135469202"/>
    <s v="MIXED"/>
    <s v="Tech rep lvl"/>
    <s v="CosmÃ©ticos"/>
    <n v="1"/>
    <m/>
    <n v="0"/>
    <n v="0"/>
    <n v="100"/>
    <n v="135469301"/>
    <n v="999"/>
    <n v="2"/>
    <x v="0"/>
    <x v="0"/>
    <n v="0.38059999999999999"/>
    <n v="0.435"/>
    <n v="0.38059999999999999"/>
    <n v="0.35339999999999999"/>
    <n v="0.33710000000000001"/>
    <n v="9.99"/>
    <n v="9.99"/>
    <n v="9.99"/>
    <n v="9.99"/>
    <n v="9.99"/>
    <s v="Brasil + Dia a Dia + VGF2"/>
    <s v="Bronze + Dia a Dia + VGF2"/>
    <s v="Prata + Dia a Dia + VGF2"/>
    <s v="Ouro + Dia a Dia + VGF2"/>
    <s v="Estrela + Dia a Dia + VGF2"/>
    <n v="30"/>
    <n v="20"/>
    <n v="30"/>
    <n v="35"/>
    <n v="38"/>
    <n v="83.92"/>
    <n v="83.92"/>
    <n v="83.92"/>
    <n v="83.92"/>
    <n v="83.92"/>
    <n v="0"/>
    <n v="0"/>
    <n v="0"/>
    <n v="0"/>
    <n v="0"/>
    <n v="6.9930000000000003"/>
    <n v="7.992"/>
    <n v="6.9930000000000003"/>
    <n v="6.4935"/>
    <n v="6.1938000000000004"/>
    <n v="0"/>
    <n v="0"/>
    <n v="0"/>
    <n v="0"/>
    <n v="0"/>
    <n v="0"/>
    <n v="100"/>
    <n v="100"/>
    <n v="100"/>
    <n v="100"/>
  </r>
  <r>
    <n v="636027"/>
    <x v="838"/>
    <n v="20230306"/>
    <m/>
    <s v="COLOR"/>
    <x v="581"/>
    <s v="AVON ULTRA COLOUR 60S EXPRESS NAIL ENAMEL"/>
    <n v="1226030"/>
    <x v="838"/>
    <n v="1"/>
    <s v="NEW COI"/>
    <s v="BUY X GET DISCOUNTED PRODUCT"/>
    <n v="0.38059999999999999"/>
    <m/>
    <n v="1.756"/>
    <m/>
    <m/>
    <n v="15.99"/>
    <n v="17.989999999999998"/>
    <n v="3386"/>
    <n v="3386"/>
    <n v="30"/>
    <s v="WORK IN PROGRESS"/>
    <n v="135469202"/>
    <s v="NO INCENTIVE"/>
    <s v="N"/>
    <s v="N"/>
    <s v="N"/>
    <s v="N"/>
    <x v="3"/>
    <n v="135469211"/>
    <n v="28"/>
    <n v="11"/>
    <n v="20230306"/>
    <s v="CUSTOMER"/>
    <n v="15"/>
    <s v="Y"/>
    <s v="Tech rep lvl + Dia a Dia + VGF2"/>
    <s v="FULL PAYMENT"/>
    <m/>
    <n v="20021.835299999999"/>
    <n v="14076.0193"/>
    <n v="79.8"/>
    <m/>
    <s v="NAIL ENAMEL"/>
    <s v="NAIL ENAMEL/TINT"/>
    <s v="NAIL COLOR"/>
    <s v="FEMALE"/>
    <s v="AVON"/>
    <s v="AVON"/>
    <n v="2"/>
    <n v="20"/>
    <n v="20"/>
    <s v="N"/>
    <s v="N"/>
    <n v="50490"/>
    <m/>
    <s v="N"/>
    <m/>
    <m/>
    <m/>
    <m/>
    <m/>
    <m/>
    <m/>
    <m/>
    <s v="N"/>
    <m/>
    <m/>
    <m/>
    <x v="0"/>
    <m/>
    <n v="30"/>
    <s v="AVON COLOR - 1"/>
    <s v="N"/>
    <m/>
    <m/>
    <s v="N"/>
    <n v="20230306"/>
    <m/>
    <n v="135469202"/>
    <s v="MIXED"/>
    <s v="Tech rep lvl"/>
    <s v="CosmÃ©ticos"/>
    <n v="1"/>
    <m/>
    <n v="0"/>
    <n v="0"/>
    <n v="100"/>
    <n v="135469209"/>
    <n v="999"/>
    <n v="2"/>
    <x v="0"/>
    <x v="0"/>
    <n v="0.38059999999999999"/>
    <n v="0.435"/>
    <n v="0.38059999999999999"/>
    <n v="0.35339999999999999"/>
    <n v="0.33710000000000001"/>
    <n v="15.99"/>
    <n v="15.99"/>
    <n v="15.99"/>
    <n v="15.99"/>
    <n v="15.99"/>
    <s v="Brasil + Dia a Dia + VGF2"/>
    <s v="Bronze + Dia a Dia + VGF2"/>
    <s v="Prata + Dia a Dia + VGF2"/>
    <s v="Ouro + Dia a Dia + VGF2"/>
    <s v="Estrela + Dia a Dia + VGF2"/>
    <n v="30"/>
    <n v="20"/>
    <n v="30"/>
    <n v="35"/>
    <n v="38"/>
    <n v="83.92"/>
    <n v="83.92"/>
    <n v="83.92"/>
    <n v="83.92"/>
    <n v="83.92"/>
    <n v="0"/>
    <n v="0"/>
    <n v="0"/>
    <n v="0"/>
    <n v="0"/>
    <n v="11.193"/>
    <n v="12.792"/>
    <n v="11.193"/>
    <n v="10.3935"/>
    <n v="9.9138000000000002"/>
    <n v="0"/>
    <n v="0"/>
    <n v="0"/>
    <n v="0"/>
    <n v="0"/>
    <n v="0"/>
    <n v="100"/>
    <n v="100"/>
    <n v="100"/>
    <n v="100"/>
  </r>
  <r>
    <n v="636027"/>
    <x v="838"/>
    <n v="20230306"/>
    <m/>
    <s v="COLOR"/>
    <x v="581"/>
    <s v="AVON ULTRA COLOUR 60S EXPRESS NAIL ENAMEL"/>
    <n v="1226030"/>
    <x v="838"/>
    <n v="1"/>
    <s v="NEW COI"/>
    <s v="DISCOUNTED BEAUTY WITH PURCHASE (PWP)"/>
    <n v="0.38059999999999999"/>
    <m/>
    <n v="1.756"/>
    <m/>
    <m/>
    <n v="9.99"/>
    <n v="17.989999999999998"/>
    <n v="2321"/>
    <n v="2321"/>
    <n v="30"/>
    <s v="WORK IN PROGRESS"/>
    <n v="135469202"/>
    <s v="NO INCENTIVE"/>
    <s v="N"/>
    <s v="N"/>
    <s v="N"/>
    <s v="N"/>
    <x v="3"/>
    <n v="135469303"/>
    <n v="28"/>
    <n v="11"/>
    <n v="20230306"/>
    <s v="CUSTOMER"/>
    <n v="15"/>
    <s v="Y"/>
    <s v="Tech rep lvl + Dia a Dia + VGF2"/>
    <s v="FULL PAYMENT"/>
    <m/>
    <n v="8574.6198000000004"/>
    <n v="4498.9438"/>
    <n v="67.67"/>
    <m/>
    <s v="NAIL ENAMEL"/>
    <s v="NAIL ENAMEL/TINT"/>
    <s v="NAIL COLOR"/>
    <s v="FEMALE"/>
    <s v="AVON"/>
    <s v="AVON"/>
    <n v="2"/>
    <n v="20"/>
    <n v="20"/>
    <s v="N"/>
    <s v="N"/>
    <n v="50490"/>
    <m/>
    <s v="N"/>
    <s v="AXF"/>
    <n v="8.7100000000000009"/>
    <n v="9.09"/>
    <n v="10.65"/>
    <m/>
    <m/>
    <m/>
    <m/>
    <s v="N"/>
    <m/>
    <m/>
    <m/>
    <x v="0"/>
    <m/>
    <n v="30"/>
    <s v="AVON COLOR - 1"/>
    <s v="N"/>
    <m/>
    <m/>
    <s v="N"/>
    <n v="20230306"/>
    <m/>
    <n v="135469202"/>
    <s v="MIXED"/>
    <s v="Tech rep lvl"/>
    <s v="CosmÃ©ticos"/>
    <n v="1"/>
    <m/>
    <n v="0"/>
    <n v="0"/>
    <n v="100"/>
    <n v="135469301"/>
    <n v="999"/>
    <n v="2"/>
    <x v="0"/>
    <x v="0"/>
    <n v="0.38059999999999999"/>
    <n v="0.435"/>
    <n v="0.38059999999999999"/>
    <n v="0.35339999999999999"/>
    <n v="0.33710000000000001"/>
    <n v="9.99"/>
    <n v="9.99"/>
    <n v="9.99"/>
    <n v="9.99"/>
    <n v="9.99"/>
    <s v="Brasil + Dia a Dia + VGF2"/>
    <s v="Bronze + Dia a Dia + VGF2"/>
    <s v="Prata + Dia a Dia + VGF2"/>
    <s v="Ouro + Dia a Dia + VGF2"/>
    <s v="Estrela + Dia a Dia + VGF2"/>
    <n v="30"/>
    <n v="20"/>
    <n v="30"/>
    <n v="35"/>
    <n v="38"/>
    <n v="83.92"/>
    <n v="83.92"/>
    <n v="83.92"/>
    <n v="83.92"/>
    <n v="83.92"/>
    <n v="0"/>
    <n v="0"/>
    <n v="0"/>
    <n v="0"/>
    <n v="0"/>
    <n v="6.9930000000000003"/>
    <n v="7.992"/>
    <n v="6.9930000000000003"/>
    <n v="6.4935"/>
    <n v="6.1938000000000004"/>
    <n v="0"/>
    <n v="0"/>
    <n v="0"/>
    <n v="0"/>
    <n v="0"/>
    <n v="0"/>
    <n v="100"/>
    <n v="100"/>
    <n v="100"/>
    <n v="100"/>
  </r>
  <r>
    <n v="636028"/>
    <x v="839"/>
    <n v="20230306"/>
    <m/>
    <s v="COLOR"/>
    <x v="581"/>
    <s v="AVON ULTRA COLOUR 60S EXPRESS NAIL ENAMEL"/>
    <n v="1226030"/>
    <x v="839"/>
    <n v="1"/>
    <s v="NEW COI"/>
    <s v="BUY X GET DISCOUNTED PRODUCT"/>
    <n v="0.38059999999999999"/>
    <m/>
    <n v="1.77"/>
    <m/>
    <m/>
    <n v="15.99"/>
    <n v="17.989999999999998"/>
    <n v="1647"/>
    <n v="1647"/>
    <n v="30"/>
    <s v="WORK IN PROGRESS"/>
    <n v="135469202"/>
    <s v="NO INCENTIVE"/>
    <s v="N"/>
    <s v="N"/>
    <s v="N"/>
    <s v="N"/>
    <x v="3"/>
    <n v="135469212"/>
    <n v="28"/>
    <n v="11"/>
    <n v="20230306"/>
    <s v="CUSTOMER"/>
    <n v="15"/>
    <s v="Y"/>
    <s v="Tech rep lvl + Dia a Dia + VGF2"/>
    <s v="FULL PAYMENT"/>
    <m/>
    <n v="9739.3186999999998"/>
    <n v="6824.1287000000002"/>
    <n v="79.64"/>
    <m/>
    <s v="NAIL ENAMEL"/>
    <s v="NAIL ENAMEL/TINT"/>
    <s v="NAIL COLOR"/>
    <s v="FEMALE"/>
    <s v="AVON"/>
    <s v="AVON"/>
    <n v="2"/>
    <n v="20"/>
    <n v="20"/>
    <s v="N"/>
    <s v="N"/>
    <n v="50492"/>
    <m/>
    <s v="N"/>
    <m/>
    <m/>
    <m/>
    <m/>
    <m/>
    <m/>
    <m/>
    <m/>
    <s v="N"/>
    <m/>
    <m/>
    <m/>
    <x v="0"/>
    <m/>
    <n v="30"/>
    <s v="AVON COLOR - 1"/>
    <s v="N"/>
    <m/>
    <m/>
    <s v="N"/>
    <n v="20230306"/>
    <m/>
    <n v="135469202"/>
    <s v="MIXED"/>
    <s v="Tech rep lvl"/>
    <s v="CosmÃ©ticos"/>
    <n v="1"/>
    <m/>
    <n v="0"/>
    <n v="0"/>
    <n v="100"/>
    <n v="135469209"/>
    <n v="999"/>
    <n v="2"/>
    <x v="0"/>
    <x v="0"/>
    <n v="0.38059999999999999"/>
    <n v="0.435"/>
    <n v="0.38059999999999999"/>
    <n v="0.35339999999999999"/>
    <n v="0.33710000000000001"/>
    <n v="15.99"/>
    <n v="15.99"/>
    <n v="15.99"/>
    <n v="15.99"/>
    <n v="15.99"/>
    <s v="Brasil + Dia a Dia + VGF2"/>
    <s v="Bronze + Dia a Dia + VGF2"/>
    <s v="Prata + Dia a Dia + VGF2"/>
    <s v="Ouro + Dia a Dia + VGF2"/>
    <s v="Estrela + Dia a Dia + VGF2"/>
    <n v="30"/>
    <n v="20"/>
    <n v="30"/>
    <n v="35"/>
    <n v="38"/>
    <n v="83.92"/>
    <n v="83.92"/>
    <n v="83.92"/>
    <n v="83.92"/>
    <n v="83.92"/>
    <n v="0"/>
    <n v="0"/>
    <n v="0"/>
    <n v="0"/>
    <n v="0"/>
    <n v="11.193"/>
    <n v="12.792"/>
    <n v="11.193"/>
    <n v="10.3935"/>
    <n v="9.9138000000000002"/>
    <n v="0"/>
    <n v="0"/>
    <n v="0"/>
    <n v="0"/>
    <n v="0"/>
    <n v="0"/>
    <n v="100"/>
    <n v="100"/>
    <n v="100"/>
    <n v="100"/>
  </r>
  <r>
    <n v="636028"/>
    <x v="839"/>
    <n v="20230306"/>
    <m/>
    <s v="COLOR"/>
    <x v="581"/>
    <s v="AVON ULTRA COLOUR 60S EXPRESS NAIL ENAMEL"/>
    <n v="1226030"/>
    <x v="839"/>
    <n v="1"/>
    <s v="NEW COI"/>
    <s v="DISCOUNTED BEAUTY WITH PURCHASE (PWP)"/>
    <n v="0.38059999999999999"/>
    <m/>
    <n v="1.77"/>
    <m/>
    <m/>
    <n v="9.99"/>
    <n v="17.989999999999998"/>
    <n v="1129"/>
    <n v="1129"/>
    <n v="30"/>
    <s v="WORK IN PROGRESS"/>
    <n v="135469202"/>
    <s v="NO INCENTIVE"/>
    <s v="N"/>
    <s v="N"/>
    <s v="N"/>
    <s v="N"/>
    <x v="3"/>
    <n v="135469304"/>
    <n v="28"/>
    <n v="11"/>
    <n v="20230306"/>
    <s v="CUSTOMER"/>
    <n v="15"/>
    <s v="Y"/>
    <s v="Tech rep lvl + Dia a Dia + VGF2"/>
    <s v="FULL PAYMENT"/>
    <m/>
    <n v="4170.7731000000003"/>
    <n v="2172.4431"/>
    <n v="67.41"/>
    <m/>
    <s v="NAIL ENAMEL"/>
    <s v="NAIL ENAMEL/TINT"/>
    <s v="NAIL COLOR"/>
    <s v="FEMALE"/>
    <s v="AVON"/>
    <s v="AVON"/>
    <n v="2"/>
    <n v="20"/>
    <n v="20"/>
    <s v="N"/>
    <s v="N"/>
    <n v="50492"/>
    <m/>
    <s v="N"/>
    <s v="AXF"/>
    <n v="8.7100000000000009"/>
    <n v="9.09"/>
    <n v="10.65"/>
    <m/>
    <m/>
    <m/>
    <m/>
    <s v="N"/>
    <m/>
    <m/>
    <m/>
    <x v="0"/>
    <m/>
    <n v="30"/>
    <s v="AVON COLOR - 1"/>
    <s v="N"/>
    <m/>
    <m/>
    <s v="N"/>
    <n v="20230306"/>
    <m/>
    <n v="135469202"/>
    <s v="MIXED"/>
    <s v="Tech rep lvl"/>
    <s v="CosmÃ©ticos"/>
    <n v="1"/>
    <m/>
    <n v="0"/>
    <n v="0"/>
    <n v="100"/>
    <n v="135469301"/>
    <n v="999"/>
    <n v="2"/>
    <x v="0"/>
    <x v="0"/>
    <n v="0.38059999999999999"/>
    <n v="0.435"/>
    <n v="0.38059999999999999"/>
    <n v="0.35339999999999999"/>
    <n v="0.33710000000000001"/>
    <n v="9.99"/>
    <n v="9.99"/>
    <n v="9.99"/>
    <n v="9.99"/>
    <n v="9.99"/>
    <s v="Brasil + Dia a Dia + VGF2"/>
    <s v="Bronze + Dia a Dia + VGF2"/>
    <s v="Prata + Dia a Dia + VGF2"/>
    <s v="Ouro + Dia a Dia + VGF2"/>
    <s v="Estrela + Dia a Dia + VGF2"/>
    <n v="30"/>
    <n v="20"/>
    <n v="30"/>
    <n v="35"/>
    <n v="38"/>
    <n v="83.92"/>
    <n v="83.92"/>
    <n v="83.92"/>
    <n v="83.92"/>
    <n v="83.92"/>
    <n v="0"/>
    <n v="0"/>
    <n v="0"/>
    <n v="0"/>
    <n v="0"/>
    <n v="6.9930000000000003"/>
    <n v="7.992"/>
    <n v="6.9930000000000003"/>
    <n v="6.4935"/>
    <n v="6.1938000000000004"/>
    <n v="0"/>
    <n v="0"/>
    <n v="0"/>
    <n v="0"/>
    <n v="0"/>
    <n v="0"/>
    <n v="100"/>
    <n v="100"/>
    <n v="100"/>
    <n v="100"/>
  </r>
  <r>
    <n v="636029"/>
    <x v="840"/>
    <n v="20230306"/>
    <m/>
    <s v="COLOR"/>
    <x v="581"/>
    <s v="AVON ULTRA COLOUR 60S EXPRESS NAIL ENAMEL"/>
    <n v="1226030"/>
    <x v="840"/>
    <n v="1"/>
    <s v="NEW COI"/>
    <s v="BUY X GET DISCOUNTED PRODUCT"/>
    <n v="0.38059999999999999"/>
    <m/>
    <n v="1.859"/>
    <m/>
    <m/>
    <n v="15.99"/>
    <n v="17.989999999999998"/>
    <n v="4941"/>
    <n v="4941"/>
    <n v="30"/>
    <s v="WORK IN PROGRESS"/>
    <n v="135469202"/>
    <s v="NO INCENTIVE"/>
    <s v="N"/>
    <s v="N"/>
    <s v="N"/>
    <s v="N"/>
    <x v="3"/>
    <n v="135469213"/>
    <n v="28"/>
    <n v="11"/>
    <n v="20230306"/>
    <s v="CUSTOMER"/>
    <n v="15"/>
    <s v="Y"/>
    <s v="Tech rep lvl + Dia a Dia + VGF2"/>
    <s v="FULL PAYMENT"/>
    <m/>
    <n v="29218.4774"/>
    <n v="20033.1584"/>
    <n v="78.62"/>
    <m/>
    <s v="NAIL ENAMEL"/>
    <s v="NAIL ENAMEL/TINT"/>
    <s v="NAIL COLOR"/>
    <s v="FEMALE"/>
    <s v="AVON"/>
    <s v="AVON"/>
    <n v="2"/>
    <n v="20"/>
    <n v="20"/>
    <s v="N"/>
    <s v="N"/>
    <n v="50498"/>
    <m/>
    <s v="N"/>
    <m/>
    <m/>
    <m/>
    <m/>
    <m/>
    <m/>
    <m/>
    <m/>
    <s v="N"/>
    <m/>
    <m/>
    <m/>
    <x v="0"/>
    <m/>
    <n v="30"/>
    <s v="AVON COLOR - 1"/>
    <s v="N"/>
    <m/>
    <m/>
    <s v="N"/>
    <n v="20230306"/>
    <m/>
    <n v="135469202"/>
    <s v="MIXED"/>
    <s v="Tech rep lvl"/>
    <s v="CosmÃ©ticos"/>
    <n v="1"/>
    <m/>
    <n v="0"/>
    <n v="0"/>
    <n v="100"/>
    <n v="135469209"/>
    <n v="999"/>
    <n v="2"/>
    <x v="0"/>
    <x v="0"/>
    <n v="0.38059999999999999"/>
    <n v="0.435"/>
    <n v="0.38059999999999999"/>
    <n v="0.35339999999999999"/>
    <n v="0.33710000000000001"/>
    <n v="15.99"/>
    <n v="15.99"/>
    <n v="15.99"/>
    <n v="15.99"/>
    <n v="15.99"/>
    <s v="Brasil + Dia a Dia + VGF2"/>
    <s v="Bronze + Dia a Dia + VGF2"/>
    <s v="Prata + Dia a Dia + VGF2"/>
    <s v="Ouro + Dia a Dia + VGF2"/>
    <s v="Estrela + Dia a Dia + VGF2"/>
    <n v="30"/>
    <n v="20"/>
    <n v="30"/>
    <n v="35"/>
    <n v="38"/>
    <n v="83.92"/>
    <n v="83.92"/>
    <n v="83.92"/>
    <n v="83.92"/>
    <n v="83.92"/>
    <n v="0"/>
    <n v="0"/>
    <n v="0"/>
    <n v="0"/>
    <n v="0"/>
    <n v="11.193"/>
    <n v="12.792"/>
    <n v="11.193"/>
    <n v="10.3935"/>
    <n v="9.9138000000000002"/>
    <n v="0"/>
    <n v="0"/>
    <n v="0"/>
    <n v="0"/>
    <n v="0"/>
    <n v="0"/>
    <n v="100"/>
    <n v="100"/>
    <n v="100"/>
    <n v="100"/>
  </r>
  <r>
    <n v="636029"/>
    <x v="840"/>
    <n v="20230306"/>
    <m/>
    <s v="COLOR"/>
    <x v="581"/>
    <s v="AVON ULTRA COLOUR 60S EXPRESS NAIL ENAMEL"/>
    <n v="1226030"/>
    <x v="840"/>
    <n v="1"/>
    <s v="NEW COI"/>
    <s v="DISCOUNTED BEAUTY WITH PURCHASE (PWP)"/>
    <n v="0.38059999999999999"/>
    <m/>
    <n v="1.859"/>
    <m/>
    <m/>
    <n v="9.99"/>
    <n v="17.989999999999998"/>
    <n v="3388"/>
    <n v="3388"/>
    <n v="30"/>
    <s v="WORK IN PROGRESS"/>
    <n v="135469202"/>
    <s v="NO INCENTIVE"/>
    <s v="N"/>
    <s v="N"/>
    <s v="N"/>
    <s v="N"/>
    <x v="3"/>
    <n v="135469305"/>
    <n v="28"/>
    <n v="11"/>
    <n v="20230306"/>
    <s v="CUSTOMER"/>
    <n v="15"/>
    <s v="Y"/>
    <s v="Tech rep lvl + Dia a Dia + VGF2"/>
    <s v="FULL PAYMENT"/>
    <m/>
    <n v="12516.827600000001"/>
    <n v="6218.5356000000002"/>
    <n v="65.77"/>
    <m/>
    <s v="NAIL ENAMEL"/>
    <s v="NAIL ENAMEL/TINT"/>
    <s v="NAIL COLOR"/>
    <s v="FEMALE"/>
    <s v="AVON"/>
    <s v="AVON"/>
    <n v="2"/>
    <n v="20"/>
    <n v="20"/>
    <s v="N"/>
    <s v="N"/>
    <n v="50498"/>
    <m/>
    <s v="N"/>
    <s v="AXF"/>
    <n v="8.7100000000000009"/>
    <n v="9.09"/>
    <n v="10.65"/>
    <m/>
    <m/>
    <m/>
    <m/>
    <s v="N"/>
    <m/>
    <m/>
    <m/>
    <x v="0"/>
    <m/>
    <n v="30"/>
    <s v="AVON COLOR - 1"/>
    <s v="N"/>
    <m/>
    <m/>
    <s v="N"/>
    <n v="20230306"/>
    <m/>
    <n v="135469202"/>
    <s v="MIXED"/>
    <s v="Tech rep lvl"/>
    <s v="CosmÃ©ticos"/>
    <n v="1"/>
    <m/>
    <n v="0"/>
    <n v="0"/>
    <n v="100"/>
    <n v="135469301"/>
    <n v="999"/>
    <n v="2"/>
    <x v="0"/>
    <x v="0"/>
    <n v="0.38059999999999999"/>
    <n v="0.435"/>
    <n v="0.38059999999999999"/>
    <n v="0.35339999999999999"/>
    <n v="0.33710000000000001"/>
    <n v="9.99"/>
    <n v="9.99"/>
    <n v="9.99"/>
    <n v="9.99"/>
    <n v="9.99"/>
    <s v="Brasil + Dia a Dia + VGF2"/>
    <s v="Bronze + Dia a Dia + VGF2"/>
    <s v="Prata + Dia a Dia + VGF2"/>
    <s v="Ouro + Dia a Dia + VGF2"/>
    <s v="Estrela + Dia a Dia + VGF2"/>
    <n v="30"/>
    <n v="20"/>
    <n v="30"/>
    <n v="35"/>
    <n v="38"/>
    <n v="83.92"/>
    <n v="83.92"/>
    <n v="83.92"/>
    <n v="83.92"/>
    <n v="83.92"/>
    <n v="0"/>
    <n v="0"/>
    <n v="0"/>
    <n v="0"/>
    <n v="0"/>
    <n v="6.9930000000000003"/>
    <n v="7.992"/>
    <n v="6.9930000000000003"/>
    <n v="6.4935"/>
    <n v="6.1938000000000004"/>
    <n v="0"/>
    <n v="0"/>
    <n v="0"/>
    <n v="0"/>
    <n v="0"/>
    <n v="0"/>
    <n v="100"/>
    <n v="100"/>
    <n v="100"/>
    <n v="100"/>
  </r>
  <r>
    <n v="636030"/>
    <x v="841"/>
    <n v="20230306"/>
    <m/>
    <s v="COLOR"/>
    <x v="581"/>
    <s v="AVON ULTRA COLOUR 60S EXPRESS NAIL ENAMEL"/>
    <n v="1226030"/>
    <x v="841"/>
    <n v="1"/>
    <s v="NEW COI"/>
    <s v="BUY X GET DISCOUNTED PRODUCT"/>
    <n v="0.38059999999999999"/>
    <m/>
    <n v="1.92"/>
    <m/>
    <m/>
    <n v="15.99"/>
    <n v="17.989999999999998"/>
    <n v="7319"/>
    <n v="7319"/>
    <n v="30"/>
    <s v="WORK IN PROGRESS"/>
    <n v="135469202"/>
    <s v="NO INCENTIVE"/>
    <s v="N"/>
    <s v="N"/>
    <s v="N"/>
    <s v="N"/>
    <x v="3"/>
    <n v="135469214"/>
    <n v="28"/>
    <n v="11"/>
    <n v="20230306"/>
    <s v="CUSTOMER"/>
    <n v="15"/>
    <s v="Y"/>
    <s v="Tech rep lvl + Dia a Dia + VGF2"/>
    <s v="FULL PAYMENT"/>
    <m/>
    <n v="43280.083400000003"/>
    <n v="29227.6034"/>
    <n v="77.92"/>
    <m/>
    <s v="NAIL ENAMEL"/>
    <s v="NAIL ENAMEL/TINT"/>
    <s v="NAIL COLOR"/>
    <s v="FEMALE"/>
    <s v="AVON"/>
    <s v="AVON"/>
    <n v="2"/>
    <n v="20"/>
    <n v="20"/>
    <s v="N"/>
    <s v="N"/>
    <n v="50621"/>
    <m/>
    <s v="N"/>
    <m/>
    <m/>
    <m/>
    <m/>
    <m/>
    <m/>
    <m/>
    <m/>
    <s v="N"/>
    <m/>
    <m/>
    <m/>
    <x v="0"/>
    <m/>
    <n v="30"/>
    <s v="AVON COLOR - 1"/>
    <s v="N"/>
    <m/>
    <m/>
    <s v="N"/>
    <n v="20230306"/>
    <m/>
    <n v="135469202"/>
    <s v="MIXED"/>
    <s v="Tech rep lvl"/>
    <s v="CosmÃ©ticos"/>
    <n v="1"/>
    <m/>
    <n v="0"/>
    <n v="0"/>
    <n v="100"/>
    <n v="135469209"/>
    <n v="999"/>
    <n v="2"/>
    <x v="0"/>
    <x v="0"/>
    <n v="0.38059999999999999"/>
    <n v="0.435"/>
    <n v="0.38059999999999999"/>
    <n v="0.35339999999999999"/>
    <n v="0.33710000000000001"/>
    <n v="15.99"/>
    <n v="15.99"/>
    <n v="15.99"/>
    <n v="15.99"/>
    <n v="15.99"/>
    <s v="Brasil + Dia a Dia + VGF2"/>
    <s v="Bronze + Dia a Dia + VGF2"/>
    <s v="Prata + Dia a Dia + VGF2"/>
    <s v="Ouro + Dia a Dia + VGF2"/>
    <s v="Estrela + Dia a Dia + VGF2"/>
    <n v="30"/>
    <n v="20"/>
    <n v="30"/>
    <n v="35"/>
    <n v="38"/>
    <n v="83.92"/>
    <n v="83.92"/>
    <n v="83.92"/>
    <n v="83.92"/>
    <n v="83.92"/>
    <n v="0"/>
    <n v="0"/>
    <n v="0"/>
    <n v="0"/>
    <n v="0"/>
    <n v="11.193"/>
    <n v="12.792"/>
    <n v="11.193"/>
    <n v="10.3935"/>
    <n v="9.9138000000000002"/>
    <n v="0"/>
    <n v="0"/>
    <n v="0"/>
    <n v="0"/>
    <n v="0"/>
    <n v="0"/>
    <n v="100"/>
    <n v="100"/>
    <n v="100"/>
    <n v="100"/>
  </r>
  <r>
    <n v="636030"/>
    <x v="841"/>
    <n v="20230306"/>
    <m/>
    <s v="COLOR"/>
    <x v="581"/>
    <s v="AVON ULTRA COLOUR 60S EXPRESS NAIL ENAMEL"/>
    <n v="1226030"/>
    <x v="841"/>
    <n v="1"/>
    <s v="NEW COI"/>
    <s v="DISCOUNTED BEAUTY WITH PURCHASE (PWP)"/>
    <n v="0.38059999999999999"/>
    <m/>
    <n v="1.92"/>
    <m/>
    <m/>
    <n v="9.99"/>
    <n v="17.989999999999998"/>
    <n v="5019"/>
    <n v="5019"/>
    <n v="30"/>
    <s v="WORK IN PROGRESS"/>
    <n v="135469202"/>
    <s v="NO INCENTIVE"/>
    <s v="N"/>
    <s v="N"/>
    <s v="N"/>
    <s v="N"/>
    <x v="3"/>
    <n v="135469306"/>
    <n v="28"/>
    <n v="11"/>
    <n v="20230306"/>
    <s v="CUSTOMER"/>
    <n v="15"/>
    <s v="Y"/>
    <s v="Tech rep lvl + Dia a Dia + VGF2"/>
    <s v="FULL PAYMENT"/>
    <m/>
    <n v="18542.249199999998"/>
    <n v="8905.7692000000006"/>
    <n v="64.650000000000006"/>
    <m/>
    <s v="NAIL ENAMEL"/>
    <s v="NAIL ENAMEL/TINT"/>
    <s v="NAIL COLOR"/>
    <s v="FEMALE"/>
    <s v="AVON"/>
    <s v="AVON"/>
    <n v="2"/>
    <n v="20"/>
    <n v="20"/>
    <s v="N"/>
    <s v="N"/>
    <n v="50621"/>
    <m/>
    <s v="N"/>
    <s v="AXF"/>
    <n v="8.7100000000000009"/>
    <n v="9.09"/>
    <n v="10.65"/>
    <m/>
    <m/>
    <m/>
    <m/>
    <s v="N"/>
    <m/>
    <m/>
    <m/>
    <x v="0"/>
    <m/>
    <n v="30"/>
    <s v="AVON COLOR - 1"/>
    <s v="N"/>
    <m/>
    <m/>
    <s v="N"/>
    <n v="20230306"/>
    <m/>
    <n v="135469202"/>
    <s v="MIXED"/>
    <s v="Tech rep lvl"/>
    <s v="CosmÃ©ticos"/>
    <n v="1"/>
    <m/>
    <n v="0"/>
    <n v="0"/>
    <n v="100"/>
    <n v="135469301"/>
    <n v="999"/>
    <n v="2"/>
    <x v="0"/>
    <x v="0"/>
    <n v="0.38059999999999999"/>
    <n v="0.435"/>
    <n v="0.38059999999999999"/>
    <n v="0.35339999999999999"/>
    <n v="0.33710000000000001"/>
    <n v="9.99"/>
    <n v="9.99"/>
    <n v="9.99"/>
    <n v="9.99"/>
    <n v="9.99"/>
    <s v="Brasil + Dia a Dia + VGF2"/>
    <s v="Bronze + Dia a Dia + VGF2"/>
    <s v="Prata + Dia a Dia + VGF2"/>
    <s v="Ouro + Dia a Dia + VGF2"/>
    <s v="Estrela + Dia a Dia + VGF2"/>
    <n v="30"/>
    <n v="20"/>
    <n v="30"/>
    <n v="35"/>
    <n v="38"/>
    <n v="83.92"/>
    <n v="83.92"/>
    <n v="83.92"/>
    <n v="83.92"/>
    <n v="83.92"/>
    <n v="0"/>
    <n v="0"/>
    <n v="0"/>
    <n v="0"/>
    <n v="0"/>
    <n v="6.9930000000000003"/>
    <n v="7.992"/>
    <n v="6.9930000000000003"/>
    <n v="6.4935"/>
    <n v="6.1938000000000004"/>
    <n v="0"/>
    <n v="0"/>
    <n v="0"/>
    <n v="0"/>
    <n v="0"/>
    <n v="0"/>
    <n v="100"/>
    <n v="100"/>
    <n v="100"/>
    <n v="100"/>
  </r>
  <r>
    <n v="633740"/>
    <x v="1372"/>
    <n v="20230304"/>
    <m/>
    <s v="COLOR"/>
    <x v="582"/>
    <s v="AVON ULTRA MATTE LIPSTICK"/>
    <n v="1222636"/>
    <x v="1371"/>
    <n v="1"/>
    <s v="IN-LINE (EXCL NR)"/>
    <s v="CROSS-OUT"/>
    <n v="0.38059999999999999"/>
    <m/>
    <n v="3.7"/>
    <m/>
    <m/>
    <n v="26.99"/>
    <n v="32.99"/>
    <n v="8187"/>
    <n v="8187"/>
    <n v="56"/>
    <s v="WORK IN PROGRESS"/>
    <n v="135469464"/>
    <s v="NO INCENTIVE"/>
    <s v="N"/>
    <s v="Y"/>
    <s v="N"/>
    <s v="N"/>
    <x v="3"/>
    <n v="135469467"/>
    <n v="28"/>
    <n v="11"/>
    <n v="20230306"/>
    <s v="CUSTOMER"/>
    <n v="15"/>
    <s v="Y"/>
    <s v="Tech rep lvl + Dia a Dia + VGF2"/>
    <s v="FULL PAYMENT"/>
    <m/>
    <n v="81720.240999999995"/>
    <n v="51428.341"/>
    <n v="74.790000000000006"/>
    <m/>
    <s v="LIPSTICK"/>
    <s v="LIPSTICK"/>
    <s v="LIP COLOR"/>
    <s v="FEMALE"/>
    <s v="AVON TRUE"/>
    <s v="AVON TRUE COLOR"/>
    <n v="0"/>
    <n v="50"/>
    <n v="25"/>
    <s v="N"/>
    <s v="N"/>
    <n v="50757"/>
    <m/>
    <s v="N"/>
    <s v="SP"/>
    <n v="23.67"/>
    <n v="26.99"/>
    <n v="29.39"/>
    <m/>
    <m/>
    <m/>
    <m/>
    <s v="N"/>
    <m/>
    <m/>
    <m/>
    <x v="0"/>
    <m/>
    <n v="56"/>
    <s v="AVON COLOR - 14"/>
    <s v="N"/>
    <m/>
    <m/>
    <s v="N"/>
    <n v="20230306"/>
    <m/>
    <n v="135469464"/>
    <s v="MIXED"/>
    <s v="Tech rep lvl"/>
    <s v="CosmÃ©ticos"/>
    <n v="1"/>
    <m/>
    <n v="0"/>
    <n v="0"/>
    <n v="100"/>
    <n v="135469465"/>
    <n v="999"/>
    <n v="2"/>
    <x v="0"/>
    <x v="0"/>
    <n v="0.38059999999999999"/>
    <n v="0.435"/>
    <n v="0.38059999999999999"/>
    <n v="0.35339999999999999"/>
    <n v="0.33710000000000001"/>
    <n v="26.99"/>
    <n v="26.99"/>
    <n v="26.99"/>
    <n v="26.99"/>
    <n v="26.99"/>
    <s v="Brasil + Dia a Dia + VGF2"/>
    <s v="Bronze + Dia a Dia + VGF2"/>
    <s v="Prata + Dia a Dia + VGF2"/>
    <s v="Ouro + Dia a Dia + VGF2"/>
    <s v="Estrela + Dia a Dia + VGF2"/>
    <n v="30"/>
    <n v="20"/>
    <n v="30"/>
    <n v="35"/>
    <n v="38"/>
    <n v="83.92"/>
    <n v="83.92"/>
    <n v="83.92"/>
    <n v="83.92"/>
    <n v="83.92"/>
    <n v="0"/>
    <n v="0"/>
    <n v="0"/>
    <n v="0"/>
    <n v="0"/>
    <n v="18.893000000000001"/>
    <n v="21.591999999999999"/>
    <n v="18.893000000000001"/>
    <n v="17.543500000000002"/>
    <n v="16.733799999999999"/>
    <n v="0"/>
    <n v="0"/>
    <n v="0"/>
    <n v="0"/>
    <n v="0"/>
    <n v="0"/>
    <n v="100"/>
    <n v="100"/>
    <n v="100"/>
    <n v="100"/>
  </r>
  <r>
    <n v="633741"/>
    <x v="1373"/>
    <n v="20230304"/>
    <m/>
    <s v="COLOR"/>
    <x v="582"/>
    <s v="AVON ULTRA MATTE LIPSTICK"/>
    <n v="1222636"/>
    <x v="1372"/>
    <n v="1"/>
    <s v="IN-LINE (EXCL NR)"/>
    <s v="CROSS-OUT"/>
    <n v="0.38059999999999999"/>
    <m/>
    <n v="3.7130000000000001"/>
    <m/>
    <m/>
    <n v="26.99"/>
    <n v="32.99"/>
    <n v="11885"/>
    <n v="11885"/>
    <n v="56"/>
    <s v="WORK IN PROGRESS"/>
    <n v="135469464"/>
    <s v="NO INCENTIVE"/>
    <s v="N"/>
    <s v="Y"/>
    <s v="N"/>
    <s v="N"/>
    <x v="3"/>
    <n v="135469468"/>
    <n v="28"/>
    <n v="11"/>
    <n v="20230306"/>
    <s v="CUSTOMER"/>
    <n v="15"/>
    <s v="Y"/>
    <s v="Tech rep lvl + Dia a Dia + VGF2"/>
    <s v="FULL PAYMENT"/>
    <m/>
    <n v="118630.4209"/>
    <n v="74501.415900000007"/>
    <n v="74.7"/>
    <m/>
    <s v="LIPSTICK"/>
    <s v="LIPSTICK"/>
    <s v="LIP COLOR"/>
    <s v="FEMALE"/>
    <s v="AVON TRUE"/>
    <s v="AVON TRUE COLOR"/>
    <n v="0"/>
    <n v="50"/>
    <n v="25"/>
    <s v="N"/>
    <s v="N"/>
    <n v="50787"/>
    <m/>
    <s v="N"/>
    <s v="SP"/>
    <n v="23.67"/>
    <n v="26.99"/>
    <n v="29.39"/>
    <m/>
    <m/>
    <m/>
    <m/>
    <s v="N"/>
    <m/>
    <m/>
    <m/>
    <x v="0"/>
    <m/>
    <n v="56"/>
    <s v="AVON COLOR - 14"/>
    <s v="N"/>
    <m/>
    <m/>
    <s v="N"/>
    <n v="20230306"/>
    <m/>
    <n v="135469464"/>
    <s v="MIXED"/>
    <s v="Tech rep lvl"/>
    <s v="CosmÃ©ticos"/>
    <n v="1"/>
    <m/>
    <n v="0"/>
    <n v="0"/>
    <n v="100"/>
    <n v="135469465"/>
    <n v="999"/>
    <n v="2"/>
    <x v="0"/>
    <x v="0"/>
    <n v="0.38059999999999999"/>
    <n v="0.435"/>
    <n v="0.38059999999999999"/>
    <n v="0.35339999999999999"/>
    <n v="0.33710000000000001"/>
    <n v="26.99"/>
    <n v="26.99"/>
    <n v="26.99"/>
    <n v="26.99"/>
    <n v="26.99"/>
    <s v="Brasil + Dia a Dia + VGF2"/>
    <s v="Bronze + Dia a Dia + VGF2"/>
    <s v="Prata + Dia a Dia + VGF2"/>
    <s v="Ouro + Dia a Dia + VGF2"/>
    <s v="Estrela + Dia a Dia + VGF2"/>
    <n v="30"/>
    <n v="20"/>
    <n v="30"/>
    <n v="35"/>
    <n v="38"/>
    <n v="83.92"/>
    <n v="83.92"/>
    <n v="83.92"/>
    <n v="83.92"/>
    <n v="83.92"/>
    <n v="0"/>
    <n v="0"/>
    <n v="0"/>
    <n v="0"/>
    <n v="0"/>
    <n v="18.893000000000001"/>
    <n v="21.591999999999999"/>
    <n v="18.893000000000001"/>
    <n v="17.543500000000002"/>
    <n v="16.733799999999999"/>
    <n v="0"/>
    <n v="0"/>
    <n v="0"/>
    <n v="0"/>
    <n v="0"/>
    <n v="0"/>
    <n v="100"/>
    <n v="100"/>
    <n v="100"/>
    <n v="100"/>
  </r>
  <r>
    <n v="633742"/>
    <x v="1374"/>
    <n v="20230304"/>
    <m/>
    <s v="COLOR"/>
    <x v="582"/>
    <s v="AVON ULTRA MATTE LIPSTICK"/>
    <n v="1222636"/>
    <x v="1373"/>
    <n v="1"/>
    <s v="IN-LINE (EXCL NR)"/>
    <s v="CROSS-OUT"/>
    <n v="0.38059999999999999"/>
    <m/>
    <n v="3.61"/>
    <m/>
    <m/>
    <n v="26.99"/>
    <n v="32.99"/>
    <n v="7292"/>
    <n v="7292"/>
    <n v="56"/>
    <s v="WORK IN PROGRESS"/>
    <n v="135469464"/>
    <s v="NO INCENTIVE"/>
    <s v="N"/>
    <s v="Y"/>
    <s v="N"/>
    <s v="N"/>
    <x v="3"/>
    <n v="135469469"/>
    <n v="28"/>
    <n v="11"/>
    <n v="20230306"/>
    <s v="CUSTOMER"/>
    <n v="15"/>
    <s v="Y"/>
    <s v="Tech rep lvl + Dia a Dia + VGF2"/>
    <s v="FULL PAYMENT"/>
    <m/>
    <n v="72784.173200000005"/>
    <n v="46460.053200000002"/>
    <n v="75.400000000000006"/>
    <m/>
    <s v="LIPSTICK"/>
    <s v="LIPSTICK"/>
    <s v="LIP COLOR"/>
    <s v="FEMALE"/>
    <s v="AVON TRUE"/>
    <s v="AVON TRUE COLOR"/>
    <n v="0"/>
    <n v="50"/>
    <n v="25"/>
    <s v="N"/>
    <s v="N"/>
    <n v="50788"/>
    <m/>
    <s v="N"/>
    <s v="SP"/>
    <n v="23.67"/>
    <n v="26.99"/>
    <n v="29.39"/>
    <m/>
    <m/>
    <m/>
    <m/>
    <s v="N"/>
    <m/>
    <m/>
    <m/>
    <x v="0"/>
    <m/>
    <n v="56"/>
    <s v="AVON COLOR - 14"/>
    <s v="N"/>
    <m/>
    <m/>
    <s v="N"/>
    <n v="20230306"/>
    <m/>
    <n v="135469464"/>
    <s v="MIXED"/>
    <s v="Tech rep lvl"/>
    <s v="CosmÃ©ticos"/>
    <n v="1"/>
    <m/>
    <n v="0"/>
    <n v="0"/>
    <n v="100"/>
    <n v="135469465"/>
    <n v="999"/>
    <n v="2"/>
    <x v="0"/>
    <x v="0"/>
    <n v="0.38059999999999999"/>
    <n v="0.435"/>
    <n v="0.38059999999999999"/>
    <n v="0.35339999999999999"/>
    <n v="0.33710000000000001"/>
    <n v="26.99"/>
    <n v="26.99"/>
    <n v="26.99"/>
    <n v="26.99"/>
    <n v="26.99"/>
    <s v="Brasil + Dia a Dia + VGF2"/>
    <s v="Bronze + Dia a Dia + VGF2"/>
    <s v="Prata + Dia a Dia + VGF2"/>
    <s v="Ouro + Dia a Dia + VGF2"/>
    <s v="Estrela + Dia a Dia + VGF2"/>
    <n v="30"/>
    <n v="20"/>
    <n v="30"/>
    <n v="35"/>
    <n v="38"/>
    <n v="83.92"/>
    <n v="83.92"/>
    <n v="83.92"/>
    <n v="83.92"/>
    <n v="83.92"/>
    <n v="0"/>
    <n v="0"/>
    <n v="0"/>
    <n v="0"/>
    <n v="0"/>
    <n v="18.893000000000001"/>
    <n v="21.591999999999999"/>
    <n v="18.893000000000001"/>
    <n v="17.543500000000002"/>
    <n v="16.733799999999999"/>
    <n v="0"/>
    <n v="0"/>
    <n v="0"/>
    <n v="0"/>
    <n v="0"/>
    <n v="0"/>
    <n v="100"/>
    <n v="100"/>
    <n v="100"/>
    <n v="100"/>
  </r>
  <r>
    <n v="633743"/>
    <x v="1375"/>
    <n v="20230304"/>
    <m/>
    <s v="COLOR"/>
    <x v="582"/>
    <s v="AVON ULTRA MATTE LIPSTICK"/>
    <n v="1222636"/>
    <x v="1374"/>
    <n v="1"/>
    <s v="IN-LINE (EXCL NR)"/>
    <s v="CROSS-OUT"/>
    <n v="0.38059999999999999"/>
    <m/>
    <n v="3.6850000000000001"/>
    <m/>
    <m/>
    <n v="26.99"/>
    <n v="32.99"/>
    <n v="6787"/>
    <n v="6787"/>
    <n v="56"/>
    <s v="WORK IN PROGRESS"/>
    <n v="135469464"/>
    <s v="NO INCENTIVE"/>
    <s v="N"/>
    <s v="Y"/>
    <s v="N"/>
    <s v="N"/>
    <x v="3"/>
    <n v="135469466"/>
    <n v="28"/>
    <n v="11"/>
    <n v="20230306"/>
    <s v="CUSTOMER"/>
    <n v="15"/>
    <s v="Y"/>
    <s v="Tech rep lvl + Dia a Dia + VGF2"/>
    <s v="FULL PAYMENT"/>
    <m/>
    <n v="67745.731299999999"/>
    <n v="42735.636299999998"/>
    <n v="74.89"/>
    <m/>
    <s v="LIPSTICK"/>
    <s v="LIPSTICK"/>
    <s v="LIP COLOR"/>
    <s v="FEMALE"/>
    <s v="AVON TRUE"/>
    <s v="AVON TRUE COLOR"/>
    <n v="0"/>
    <n v="50"/>
    <n v="25"/>
    <s v="N"/>
    <s v="N"/>
    <n v="50789"/>
    <m/>
    <s v="N"/>
    <s v="SP"/>
    <n v="23.67"/>
    <n v="26.99"/>
    <n v="29.39"/>
    <m/>
    <m/>
    <m/>
    <m/>
    <s v="N"/>
    <m/>
    <m/>
    <m/>
    <x v="0"/>
    <m/>
    <n v="56"/>
    <s v="AVON COLOR - 14"/>
    <s v="N"/>
    <m/>
    <m/>
    <s v="N"/>
    <n v="20230306"/>
    <m/>
    <n v="135469464"/>
    <s v="MIXED"/>
    <s v="Tech rep lvl"/>
    <s v="CosmÃ©ticos"/>
    <n v="1"/>
    <m/>
    <n v="0"/>
    <n v="0"/>
    <n v="100"/>
    <n v="135469465"/>
    <n v="999"/>
    <n v="2"/>
    <x v="0"/>
    <x v="0"/>
    <n v="0.38059999999999999"/>
    <n v="0.435"/>
    <n v="0.38059999999999999"/>
    <n v="0.35339999999999999"/>
    <n v="0.33710000000000001"/>
    <n v="26.99"/>
    <n v="26.99"/>
    <n v="26.99"/>
    <n v="26.99"/>
    <n v="26.99"/>
    <s v="Brasil + Dia a Dia + VGF2"/>
    <s v="Bronze + Dia a Dia + VGF2"/>
    <s v="Prata + Dia a Dia + VGF2"/>
    <s v="Ouro + Dia a Dia + VGF2"/>
    <s v="Estrela + Dia a Dia + VGF2"/>
    <n v="30"/>
    <n v="20"/>
    <n v="30"/>
    <n v="35"/>
    <n v="38"/>
    <n v="83.92"/>
    <n v="83.92"/>
    <n v="83.92"/>
    <n v="83.92"/>
    <n v="83.92"/>
    <n v="0"/>
    <n v="0"/>
    <n v="0"/>
    <n v="0"/>
    <n v="0"/>
    <n v="18.893000000000001"/>
    <n v="21.591999999999999"/>
    <n v="18.893000000000001"/>
    <n v="17.543500000000002"/>
    <n v="16.733799999999999"/>
    <n v="0"/>
    <n v="0"/>
    <n v="0"/>
    <n v="0"/>
    <n v="0"/>
    <n v="0"/>
    <n v="100"/>
    <n v="100"/>
    <n v="100"/>
    <n v="100"/>
  </r>
  <r>
    <n v="2262625"/>
    <x v="1165"/>
    <n v="20210306"/>
    <m/>
    <s v="KIDS HOME"/>
    <x v="583"/>
    <s v="BOLSA TERMICA GAMER"/>
    <n v="5522000"/>
    <x v="1165"/>
    <n v="1"/>
    <s v="IN-LINE (EXCL NR)"/>
    <s v="REPRESENTATIVE OFFER"/>
    <n v="0.70330000000000004"/>
    <m/>
    <n v="7.4880000000000004"/>
    <m/>
    <m/>
    <n v="28.04"/>
    <n v="36.99"/>
    <n v="511"/>
    <n v="511"/>
    <n v="3"/>
    <s v="WORK IN PROGRESS"/>
    <n v="135500166"/>
    <s v="NO INCENTIVE"/>
    <s v="N"/>
    <s v="N"/>
    <s v="N"/>
    <s v="N"/>
    <x v="2"/>
    <n v="135530163"/>
    <n v="28"/>
    <n v="43"/>
    <n v="20230306"/>
    <s v="EXCLUSIVE OFFER"/>
    <n v="15"/>
    <s v="Y"/>
    <s v="Tech rep lvl + Moda &amp; Casa + VGF2"/>
    <s v="FULL PAYMENT"/>
    <m/>
    <n v="10077.1919"/>
    <n v="6250.8239000000003"/>
    <n v="67.73"/>
    <m/>
    <s v="KITCHEN LUNCH BOX"/>
    <s v="KITCHEN"/>
    <s v="FOOD STORAGE/CONTAINERS"/>
    <s v="MALE"/>
    <s v="AVON"/>
    <s v="AVON"/>
    <n v="1"/>
    <n v="100"/>
    <n v="100"/>
    <s v="N"/>
    <s v="N"/>
    <n v="61063"/>
    <m/>
    <s v="N"/>
    <m/>
    <m/>
    <m/>
    <m/>
    <m/>
    <m/>
    <m/>
    <m/>
    <s v="N"/>
    <n v="73243896"/>
    <s v="Doacao IA"/>
    <m/>
    <x v="0"/>
    <m/>
    <n v="2"/>
    <s v="F&amp;H"/>
    <s v="N"/>
    <m/>
    <m/>
    <s v="N"/>
    <n v="20230306"/>
    <m/>
    <n v="135500166"/>
    <s v="MIXED"/>
    <s v="Tech rep lvl"/>
    <s v="Moda &amp; Casa"/>
    <n v="1"/>
    <m/>
    <n v="0"/>
    <n v="0"/>
    <n v="100"/>
    <n v="135530162"/>
    <n v="999"/>
    <n v="3"/>
    <x v="0"/>
    <x v="0"/>
    <n v="0.70330000000000004"/>
    <n v="0.70330000000000004"/>
    <n v="0.70330000000000004"/>
    <n v="0.70330000000000004"/>
    <n v="0.70330000000000004"/>
    <n v="28.04"/>
    <n v="28.04"/>
    <n v="28.04"/>
    <n v="28.04"/>
    <n v="28.04"/>
    <s v="Brasil + Moda &amp; Casa + VGF2"/>
    <s v="Bronze + Moda &amp; Casa + VGF2"/>
    <s v="Prata + Moda &amp; Casa + VGF2"/>
    <s v="Ouro + Moda &amp; Casa + VGF2"/>
    <s v="Estrela + Moda &amp; Casa + VGF2"/>
    <n v="15"/>
    <n v="15"/>
    <n v="15"/>
    <n v="15"/>
    <n v="15"/>
    <n v="42.19"/>
    <n v="42.19"/>
    <n v="42.19"/>
    <n v="42.19"/>
    <n v="42.19"/>
    <n v="0"/>
    <n v="0"/>
    <n v="0"/>
    <n v="0"/>
    <n v="0"/>
    <n v="28.04"/>
    <n v="28.04"/>
    <n v="28.04"/>
    <n v="28.04"/>
    <n v="28.04"/>
    <n v="4.95"/>
    <n v="4.95"/>
    <n v="4.95"/>
    <n v="4.95"/>
    <n v="4.95"/>
    <n v="15"/>
    <n v="84"/>
    <n v="84"/>
    <n v="84"/>
    <n v="84"/>
  </r>
  <r>
    <n v="2270619"/>
    <x v="1166"/>
    <n v="20210306"/>
    <m/>
    <s v="KIDS HOME"/>
    <x v="583"/>
    <s v="POTE INNW KIDS GAMER"/>
    <n v="5536524"/>
    <x v="1166"/>
    <n v="1"/>
    <s v="IN-LINE (EXCL NR)"/>
    <s v="REPRESENTATIVE OFFER"/>
    <n v="0.70330000000000004"/>
    <m/>
    <n v="3.339"/>
    <m/>
    <m/>
    <n v="12.74"/>
    <n v="16.989999999999998"/>
    <n v="241"/>
    <n v="241"/>
    <n v="3"/>
    <s v="WORK IN PROGRESS"/>
    <n v="135500166"/>
    <s v="NO INCENTIVE"/>
    <s v="N"/>
    <s v="N"/>
    <s v="N"/>
    <s v="N"/>
    <x v="2"/>
    <n v="135530187"/>
    <n v="28"/>
    <n v="43"/>
    <n v="20230306"/>
    <s v="EXCLUSIVE OFFER"/>
    <n v="15"/>
    <s v="Y"/>
    <s v="Tech rep lvl + Moda &amp; Casa + VGF2"/>
    <s v="FULL PAYMENT"/>
    <m/>
    <n v="2159.3701000000001"/>
    <n v="1354.6711"/>
    <n v="68.33"/>
    <m/>
    <s v="KITCHEN FOOD STORAGE"/>
    <s v="KITCHEN"/>
    <s v="FOOD STORAGE/CONTAINERS"/>
    <s v="MALE"/>
    <s v="AVON"/>
    <s v="AVON"/>
    <n v="1"/>
    <n v="100"/>
    <n v="100"/>
    <s v="N"/>
    <s v="N"/>
    <n v="61083"/>
    <m/>
    <s v="N"/>
    <m/>
    <m/>
    <m/>
    <m/>
    <m/>
    <m/>
    <m/>
    <m/>
    <s v="N"/>
    <n v="73243896"/>
    <s v="Doacao IA"/>
    <m/>
    <x v="0"/>
    <m/>
    <n v="2"/>
    <s v="F&amp;H"/>
    <s v="N"/>
    <m/>
    <m/>
    <s v="N"/>
    <n v="20230306"/>
    <m/>
    <n v="135500166"/>
    <s v="MIXED"/>
    <s v="Tech rep lvl"/>
    <s v="Moda &amp; Casa"/>
    <n v="1"/>
    <m/>
    <n v="0"/>
    <n v="0"/>
    <n v="100"/>
    <n v="135530186"/>
    <n v="999"/>
    <n v="3"/>
    <x v="0"/>
    <x v="0"/>
    <n v="0.70330000000000004"/>
    <n v="0.70330000000000004"/>
    <n v="0.70330000000000004"/>
    <n v="0.70330000000000004"/>
    <n v="0.70330000000000004"/>
    <n v="12.74"/>
    <n v="12.74"/>
    <n v="12.74"/>
    <n v="12.74"/>
    <n v="12.74"/>
    <s v="Brasil + Moda &amp; Casa + VGF2"/>
    <s v="Bronze + Moda &amp; Casa + VGF2"/>
    <s v="Prata + Moda &amp; Casa + VGF2"/>
    <s v="Ouro + Moda &amp; Casa + VGF2"/>
    <s v="Estrela + Moda &amp; Casa + VGF2"/>
    <n v="15"/>
    <n v="15"/>
    <n v="15"/>
    <n v="15"/>
    <n v="15"/>
    <n v="42.19"/>
    <n v="42.19"/>
    <n v="42.19"/>
    <n v="42.19"/>
    <n v="42.19"/>
    <n v="0"/>
    <n v="0"/>
    <n v="0"/>
    <n v="0"/>
    <n v="0"/>
    <n v="12.74"/>
    <n v="12.74"/>
    <n v="12.74"/>
    <n v="12.74"/>
    <n v="12.74"/>
    <n v="2.25"/>
    <n v="2.25"/>
    <n v="2.25"/>
    <n v="2.25"/>
    <n v="2.25"/>
    <n v="15"/>
    <n v="84"/>
    <n v="84"/>
    <n v="84"/>
    <n v="84"/>
  </r>
  <r>
    <n v="2277180"/>
    <x v="1170"/>
    <n v="20220315"/>
    <m/>
    <s v="KIDS HOME"/>
    <x v="583"/>
    <s v="MANTA FORM DE CAUDA DE SEREIA"/>
    <n v="5548353"/>
    <x v="1170"/>
    <n v="1"/>
    <s v="IN-LINE (EXCL NR)"/>
    <s v="REPRESENTATIVE OFFER"/>
    <n v="0.70330000000000004"/>
    <m/>
    <n v="21.234000000000002"/>
    <m/>
    <m/>
    <n v="84.99"/>
    <n v="99.99"/>
    <n v="106"/>
    <n v="106"/>
    <n v="3"/>
    <s v="WORK IN PROGRESS"/>
    <n v="135500166"/>
    <s v="NO INCENTIVE"/>
    <s v="N"/>
    <s v="N"/>
    <s v="N"/>
    <s v="N"/>
    <x v="2"/>
    <n v="135530223"/>
    <n v="28"/>
    <n v="43"/>
    <n v="20230306"/>
    <s v="EXCLUSIVE OFFER"/>
    <n v="15"/>
    <s v="Y"/>
    <s v="Tech rep lvl + Moda &amp; Casa + VGF2"/>
    <s v="FULL PAYMENT"/>
    <m/>
    <n v="6335.9875000000002"/>
    <n v="4085.1835000000001"/>
    <n v="69.81"/>
    <m/>
    <s v="BLANKETS"/>
    <s v="BEDROOM"/>
    <s v="LINENS/TEXTILES"/>
    <s v="FEMALE"/>
    <s v="AVON"/>
    <s v="AVON"/>
    <n v="1"/>
    <n v="100"/>
    <n v="100"/>
    <s v="N"/>
    <s v="N"/>
    <n v="61108"/>
    <m/>
    <s v="N"/>
    <m/>
    <m/>
    <m/>
    <m/>
    <m/>
    <m/>
    <m/>
    <m/>
    <s v="N"/>
    <n v="73243896"/>
    <s v="Doacao IA"/>
    <m/>
    <x v="0"/>
    <m/>
    <n v="2"/>
    <s v="F&amp;H"/>
    <s v="N"/>
    <m/>
    <m/>
    <s v="N"/>
    <n v="20230306"/>
    <m/>
    <n v="135500166"/>
    <s v="MIXED"/>
    <s v="Tech rep lvl"/>
    <s v="Moda &amp; Casa"/>
    <n v="1"/>
    <m/>
    <n v="0"/>
    <n v="0"/>
    <n v="100"/>
    <n v="135530222"/>
    <n v="999"/>
    <n v="3"/>
    <x v="0"/>
    <x v="0"/>
    <n v="0.70330000000000004"/>
    <n v="0.70330000000000004"/>
    <n v="0.70330000000000004"/>
    <n v="0.70330000000000004"/>
    <n v="0.70330000000000004"/>
    <n v="84.99"/>
    <n v="84.99"/>
    <n v="84.99"/>
    <n v="84.99"/>
    <n v="84.99"/>
    <s v="Brasil + Moda &amp; Casa + VGF2"/>
    <s v="Bronze + Moda &amp; Casa + VGF2"/>
    <s v="Prata + Moda &amp; Casa + VGF2"/>
    <s v="Ouro + Moda &amp; Casa + VGF2"/>
    <s v="Estrela + Moda &amp; Casa + VGF2"/>
    <n v="15"/>
    <n v="15"/>
    <n v="15"/>
    <n v="15"/>
    <n v="15"/>
    <n v="42.19"/>
    <n v="42.19"/>
    <n v="42.19"/>
    <n v="42.19"/>
    <n v="42.19"/>
    <n v="0"/>
    <n v="0"/>
    <n v="0"/>
    <n v="0"/>
    <n v="0"/>
    <n v="84.99"/>
    <n v="84.99"/>
    <n v="84.99"/>
    <n v="84.99"/>
    <n v="84.99"/>
    <n v="15"/>
    <n v="15"/>
    <n v="15"/>
    <n v="15"/>
    <n v="15"/>
    <n v="15"/>
    <n v="84"/>
    <n v="84"/>
    <n v="84"/>
    <n v="84"/>
  </r>
  <r>
    <n v="2293277"/>
    <x v="285"/>
    <n v="20210319"/>
    <m/>
    <s v="TOILETRIES"/>
    <x v="583"/>
    <s v="REDESENHO ESCOVA FUNCIONAL"/>
    <n v="5573981"/>
    <x v="285"/>
    <n v="1"/>
    <s v="IN-LINE (EXCL NR)"/>
    <s v="REPRESENTATIVE OFFER"/>
    <n v="0.70330000000000004"/>
    <m/>
    <n v="3.2229999999999999"/>
    <m/>
    <m/>
    <n v="12.74"/>
    <n v="19.989999999999998"/>
    <n v="1289"/>
    <n v="1289"/>
    <n v="3"/>
    <s v="WORK IN PROGRESS"/>
    <n v="135500166"/>
    <s v="NO INCENTIVE"/>
    <s v="N"/>
    <s v="N"/>
    <s v="N"/>
    <s v="N"/>
    <x v="2"/>
    <n v="135530106"/>
    <n v="28"/>
    <n v="43"/>
    <n v="20230306"/>
    <s v="EXCLUSIVE OFFER"/>
    <n v="15"/>
    <s v="Y"/>
    <s v="Tech rep lvl + Moda &amp; Casa + VGF2"/>
    <s v="FULL PAYMENT"/>
    <m/>
    <n v="11549.4941"/>
    <n v="7395.0470999999998"/>
    <n v="69.430000000000007"/>
    <m/>
    <s v="HAIR BRUSH"/>
    <s v="BRUSHES/COMBS"/>
    <s v="IMPLEMENTS"/>
    <s v="FEMALE"/>
    <s v="AVON WELLNESS"/>
    <s v="AVON WELLNESS (NO SUB BRAND APPLIES)"/>
    <n v="1"/>
    <n v="100"/>
    <n v="100"/>
    <s v="N"/>
    <s v="N"/>
    <n v="41297"/>
    <m/>
    <s v="N"/>
    <m/>
    <m/>
    <m/>
    <m/>
    <m/>
    <m/>
    <m/>
    <m/>
    <s v="N"/>
    <n v="73243896"/>
    <s v="Doacao IA"/>
    <m/>
    <x v="0"/>
    <m/>
    <n v="2"/>
    <s v="F&amp;H"/>
    <s v="N"/>
    <m/>
    <m/>
    <s v="N"/>
    <n v="20230306"/>
    <m/>
    <n v="135500166"/>
    <s v="MIXED"/>
    <s v="Tech rep lvl"/>
    <s v="Moda &amp; Casa"/>
    <n v="1"/>
    <m/>
    <n v="0"/>
    <n v="0"/>
    <n v="100"/>
    <n v="135530105"/>
    <n v="999"/>
    <n v="3"/>
    <x v="0"/>
    <x v="0"/>
    <n v="0.70330000000000004"/>
    <n v="0.70330000000000004"/>
    <n v="0.70330000000000004"/>
    <n v="0.70330000000000004"/>
    <n v="0.70330000000000004"/>
    <n v="12.74"/>
    <n v="12.74"/>
    <n v="12.74"/>
    <n v="12.74"/>
    <n v="12.74"/>
    <s v="Brasil + Moda &amp; Casa + VGF2"/>
    <s v="Bronze + Moda &amp; Casa + VGF2"/>
    <s v="Prata + Moda &amp; Casa + VGF2"/>
    <s v="Ouro + Moda &amp; Casa + VGF2"/>
    <s v="Estrela + Moda &amp; Casa + VGF2"/>
    <n v="15"/>
    <n v="15"/>
    <n v="15"/>
    <n v="15"/>
    <n v="15"/>
    <n v="42.19"/>
    <n v="42.19"/>
    <n v="42.19"/>
    <n v="42.19"/>
    <n v="42.19"/>
    <n v="0"/>
    <n v="0"/>
    <n v="0"/>
    <n v="0"/>
    <n v="0"/>
    <n v="12.74"/>
    <n v="12.74"/>
    <n v="12.74"/>
    <n v="12.74"/>
    <n v="12.74"/>
    <n v="2.25"/>
    <n v="2.25"/>
    <n v="2.25"/>
    <n v="2.25"/>
    <n v="2.25"/>
    <n v="15"/>
    <n v="84"/>
    <n v="84"/>
    <n v="84"/>
    <n v="84"/>
  </r>
  <r>
    <n v="2297689"/>
    <x v="33"/>
    <n v="20220311"/>
    <m/>
    <s v="ACCESSORIES"/>
    <x v="583"/>
    <s v="OCULOS BICOLOR RENATUREZA"/>
    <n v="5582790"/>
    <x v="33"/>
    <n v="1"/>
    <s v="EXCESS"/>
    <s v="REPRESENTATIVE OFFER"/>
    <n v="0.60089999999999999"/>
    <m/>
    <n v="10.83"/>
    <m/>
    <m/>
    <n v="42.49"/>
    <n v="69.989999999999995"/>
    <n v="113"/>
    <n v="113"/>
    <n v="3"/>
    <s v="WORK IN PROGRESS"/>
    <n v="135500166"/>
    <s v="NO INCENTIVE"/>
    <s v="N"/>
    <s v="N"/>
    <s v="N"/>
    <s v="N"/>
    <x v="2"/>
    <n v="135500168"/>
    <n v="28"/>
    <n v="43"/>
    <n v="20230306"/>
    <s v="EXCLUSIVE OFFER"/>
    <n v="15"/>
    <s v="Y"/>
    <s v="Tech rep lvl + Moda &amp; Casa + VGF2"/>
    <s v="FULL PAYMENT"/>
    <m/>
    <n v="2885.1432"/>
    <n v="1661.3532"/>
    <n v="63.95"/>
    <m/>
    <s v="GLASSES SUN"/>
    <s v="GLASSES"/>
    <s v="FASHION ACCESSORIES"/>
    <s v="FEMALE"/>
    <s v="AVON"/>
    <s v="AVON"/>
    <n v="1"/>
    <n v="100"/>
    <n v="100"/>
    <s v="N"/>
    <s v="N"/>
    <n v="61085"/>
    <m/>
    <s v="N"/>
    <m/>
    <m/>
    <m/>
    <m/>
    <m/>
    <m/>
    <m/>
    <m/>
    <s v="N"/>
    <n v="73243896"/>
    <s v="Doacao IA"/>
    <m/>
    <x v="0"/>
    <m/>
    <n v="2"/>
    <s v="F&amp;H"/>
    <s v="N"/>
    <m/>
    <m/>
    <s v="N"/>
    <n v="20230306"/>
    <m/>
    <n v="135500166"/>
    <s v="MIXED"/>
    <s v="Tech rep lvl"/>
    <s v="Moda &amp; Casa"/>
    <n v="1"/>
    <m/>
    <n v="0"/>
    <n v="0"/>
    <n v="100"/>
    <n v="135500167"/>
    <n v="999"/>
    <n v="3"/>
    <x v="0"/>
    <x v="0"/>
    <n v="0.60089999999999999"/>
    <n v="0.60089999999999999"/>
    <n v="0.60089999999999999"/>
    <n v="0.60089999999999999"/>
    <n v="0.60089999999999999"/>
    <n v="42.49"/>
    <n v="42.49"/>
    <n v="42.49"/>
    <n v="42.49"/>
    <n v="42.49"/>
    <s v="Brasil + Moda &amp; Casa + VGF2"/>
    <s v="Bronze + Moda &amp; Casa + VGF2"/>
    <s v="Prata + Moda &amp; Casa + VGF2"/>
    <s v="Ouro + Moda &amp; Casa + VGF2"/>
    <s v="Estrela + Moda &amp; Casa + VGF2"/>
    <n v="15"/>
    <n v="15"/>
    <n v="15"/>
    <n v="15"/>
    <n v="15"/>
    <n v="66.42"/>
    <n v="66.42"/>
    <n v="66.42"/>
    <n v="66.42"/>
    <n v="66.42"/>
    <n v="0"/>
    <n v="0"/>
    <n v="0"/>
    <n v="0"/>
    <n v="0"/>
    <n v="42.49"/>
    <n v="42.49"/>
    <n v="42.49"/>
    <n v="42.49"/>
    <n v="42.49"/>
    <n v="7.5"/>
    <n v="7.5"/>
    <n v="7.5"/>
    <n v="7.5"/>
    <n v="7.5"/>
    <n v="15"/>
    <n v="84"/>
    <n v="84"/>
    <n v="84"/>
    <n v="84"/>
  </r>
  <r>
    <n v="2298115"/>
    <x v="1218"/>
    <n v="20220312"/>
    <m/>
    <s v="INNERWEAR"/>
    <x v="583"/>
    <s v="CAMISOLA DISNEY"/>
    <n v="5583672"/>
    <x v="1218"/>
    <n v="1"/>
    <s v="IN-LINE (EXCL NR)"/>
    <s v="REPRESENTATIVE OFFER"/>
    <n v="0.70330000000000004"/>
    <m/>
    <n v="21.263000000000002"/>
    <m/>
    <m/>
    <n v="84.99"/>
    <n v="119.99"/>
    <n v="117"/>
    <n v="117"/>
    <n v="3"/>
    <s v="WORK IN PROGRESS"/>
    <n v="135500166"/>
    <s v="NO INCENTIVE"/>
    <s v="N"/>
    <s v="N"/>
    <s v="N"/>
    <s v="N"/>
    <x v="2"/>
    <n v="135500180"/>
    <n v="28"/>
    <n v="43"/>
    <n v="20230306"/>
    <s v="EXCLUSIVE OFFER"/>
    <n v="15"/>
    <s v="Y"/>
    <s v="Tech rep lvl + Moda &amp; Casa + VGF2"/>
    <s v="FULL PAYMENT"/>
    <m/>
    <n v="6993.4956000000002"/>
    <n v="4505.7245999999996"/>
    <n v="69.760000000000005"/>
    <m/>
    <s v="CAMISOLE"/>
    <s v="DAYWEAR"/>
    <s v="INTIMATE APPAREL"/>
    <s v="FEMALE"/>
    <s v="AVON"/>
    <s v="AVON"/>
    <n v="1"/>
    <n v="100"/>
    <n v="100"/>
    <s v="N"/>
    <s v="N"/>
    <n v="60802"/>
    <m/>
    <s v="N"/>
    <m/>
    <m/>
    <m/>
    <m/>
    <m/>
    <m/>
    <m/>
    <m/>
    <s v="N"/>
    <n v="73243896"/>
    <s v="Doacao IA"/>
    <m/>
    <x v="0"/>
    <m/>
    <n v="2"/>
    <s v="F&amp;H"/>
    <s v="N"/>
    <m/>
    <m/>
    <s v="N"/>
    <n v="20230306"/>
    <m/>
    <n v="135500166"/>
    <s v="MIXED"/>
    <s v="Tech rep lvl"/>
    <s v="Moda &amp; Casa"/>
    <n v="1"/>
    <m/>
    <n v="0"/>
    <n v="0"/>
    <n v="100"/>
    <n v="135500179"/>
    <n v="999"/>
    <n v="3"/>
    <x v="0"/>
    <x v="0"/>
    <n v="0.70330000000000004"/>
    <n v="0.70330000000000004"/>
    <n v="0.70330000000000004"/>
    <n v="0.70330000000000004"/>
    <n v="0.70330000000000004"/>
    <n v="84.99"/>
    <n v="84.99"/>
    <n v="84.99"/>
    <n v="84.99"/>
    <n v="84.99"/>
    <s v="Brasil + Moda &amp; Casa + VGF2"/>
    <s v="Bronze + Moda &amp; Casa + VGF2"/>
    <s v="Prata + Moda &amp; Casa + VGF2"/>
    <s v="Ouro + Moda &amp; Casa + VGF2"/>
    <s v="Estrela + Moda &amp; Casa + VGF2"/>
    <n v="15"/>
    <n v="15"/>
    <n v="15"/>
    <n v="15"/>
    <n v="15"/>
    <n v="42.19"/>
    <n v="42.19"/>
    <n v="42.19"/>
    <n v="42.19"/>
    <n v="42.19"/>
    <n v="0"/>
    <n v="0"/>
    <n v="0"/>
    <n v="0"/>
    <n v="0"/>
    <n v="84.99"/>
    <n v="84.99"/>
    <n v="84.99"/>
    <n v="84.99"/>
    <n v="84.99"/>
    <n v="15"/>
    <n v="15"/>
    <n v="15"/>
    <n v="15"/>
    <n v="15"/>
    <n v="15"/>
    <n v="84"/>
    <n v="84"/>
    <n v="84"/>
    <n v="84"/>
  </r>
  <r>
    <n v="2302395"/>
    <x v="1250"/>
    <n v="20220315"/>
    <m/>
    <s v="ACCESSORIES"/>
    <x v="583"/>
    <s v="BOLSA OUTONO INVERNO"/>
    <n v="5591136"/>
    <x v="1250"/>
    <n v="1"/>
    <s v="EXCESS"/>
    <s v="REPRESENTATIVE OFFER"/>
    <n v="0.63249999999999995"/>
    <m/>
    <n v="24.925000000000001"/>
    <m/>
    <m/>
    <n v="110.49"/>
    <n v="159.99"/>
    <n v="19"/>
    <n v="19"/>
    <n v="3"/>
    <s v="WORK IN PROGRESS"/>
    <n v="135500166"/>
    <s v="NO INCENTIVE"/>
    <s v="N"/>
    <s v="N"/>
    <s v="N"/>
    <s v="N"/>
    <x v="2"/>
    <n v="135500204"/>
    <n v="28"/>
    <n v="43"/>
    <n v="20230306"/>
    <s v="EXCLUSIVE OFFER"/>
    <n v="15"/>
    <s v="Y"/>
    <s v="Tech rep lvl + Moda &amp; Casa + VGF2"/>
    <s v="FULL PAYMENT"/>
    <m/>
    <n v="1327.8136"/>
    <n v="854.23860000000002"/>
    <n v="69.680000000000007"/>
    <m/>
    <s v="TOTEBAG"/>
    <s v="HANDBAG &amp; TOTE"/>
    <s v="HANDBAGS &amp; TOTES"/>
    <s v="FEMALE"/>
    <s v="AVON"/>
    <s v="AVON"/>
    <n v="1"/>
    <n v="100"/>
    <n v="100"/>
    <s v="N"/>
    <s v="N"/>
    <n v="61170"/>
    <m/>
    <s v="N"/>
    <m/>
    <m/>
    <m/>
    <m/>
    <m/>
    <m/>
    <m/>
    <m/>
    <s v="N"/>
    <n v="73243896"/>
    <s v="Doacao IA"/>
    <m/>
    <x v="0"/>
    <m/>
    <n v="2"/>
    <s v="F&amp;H"/>
    <s v="N"/>
    <m/>
    <m/>
    <s v="N"/>
    <n v="20230306"/>
    <m/>
    <n v="135500166"/>
    <s v="MIXED"/>
    <s v="Tech rep lvl"/>
    <s v="Moda &amp; Casa"/>
    <n v="1"/>
    <m/>
    <n v="0"/>
    <n v="0"/>
    <n v="100"/>
    <n v="135500203"/>
    <n v="999"/>
    <n v="3"/>
    <x v="0"/>
    <x v="0"/>
    <n v="0.63249999999999995"/>
    <n v="0.63249999999999995"/>
    <n v="0.63249999999999995"/>
    <n v="0.63249999999999995"/>
    <n v="0.63249999999999995"/>
    <n v="110.49"/>
    <n v="110.49"/>
    <n v="110.49"/>
    <n v="110.49"/>
    <n v="110.49"/>
    <s v="Brasil + Moda &amp; Casa + VGF2"/>
    <s v="Bronze + Moda &amp; Casa + VGF2"/>
    <s v="Prata + Moda &amp; Casa + VGF2"/>
    <s v="Ouro + Moda &amp; Casa + VGF2"/>
    <s v="Estrela + Moda &amp; Casa + VGF2"/>
    <n v="15"/>
    <n v="15"/>
    <n v="15"/>
    <n v="15"/>
    <n v="15"/>
    <n v="58.1"/>
    <n v="58.1"/>
    <n v="58.1"/>
    <n v="58.1"/>
    <n v="58.1"/>
    <n v="0"/>
    <n v="0"/>
    <n v="0"/>
    <n v="0"/>
    <n v="0"/>
    <n v="110.49"/>
    <n v="110.49"/>
    <n v="110.49"/>
    <n v="110.49"/>
    <n v="110.49"/>
    <n v="19.5"/>
    <n v="19.5"/>
    <n v="19.5"/>
    <n v="19.5"/>
    <n v="19.5"/>
    <n v="15"/>
    <n v="84"/>
    <n v="84"/>
    <n v="84"/>
    <n v="84"/>
  </r>
  <r>
    <n v="2303825"/>
    <x v="1169"/>
    <n v="20220313"/>
    <m/>
    <s v="KIDS HOME"/>
    <x v="583"/>
    <s v="TIGELA TAMPA BRILHA UNICORNIO"/>
    <n v="5547054"/>
    <x v="1169"/>
    <n v="1"/>
    <s v="IN-LINE (EXCL NR)"/>
    <s v="REPRESENTATIVE OFFER"/>
    <n v="0.70330000000000004"/>
    <m/>
    <n v="3.5760000000000001"/>
    <m/>
    <m/>
    <n v="14.44"/>
    <n v="27.99"/>
    <n v="193"/>
    <n v="193"/>
    <n v="3"/>
    <s v="WORK IN PROGRESS"/>
    <n v="135500166"/>
    <s v="NO INCENTIVE"/>
    <s v="N"/>
    <s v="N"/>
    <s v="N"/>
    <s v="N"/>
    <x v="2"/>
    <n v="135530235"/>
    <n v="28"/>
    <n v="43"/>
    <n v="20230306"/>
    <s v="EXCLUSIVE OFFER"/>
    <n v="15"/>
    <s v="Y"/>
    <s v="Tech rep lvl + Moda &amp; Casa + VGF2"/>
    <s v="FULL PAYMENT"/>
    <m/>
    <n v="1960.0408"/>
    <n v="1269.8728000000001"/>
    <n v="70.069999999999993"/>
    <m/>
    <s v="KITCHEN FOOD STORAGE"/>
    <s v="KITCHEN"/>
    <s v="FOOD STORAGE/CONTAINERS"/>
    <s v="FEMALE"/>
    <s v="AVON"/>
    <s v="AVON"/>
    <n v="1"/>
    <n v="100"/>
    <n v="100"/>
    <s v="N"/>
    <s v="N"/>
    <n v="61172"/>
    <m/>
    <s v="N"/>
    <m/>
    <m/>
    <m/>
    <m/>
    <m/>
    <m/>
    <m/>
    <m/>
    <s v="N"/>
    <n v="73243896"/>
    <s v="Doacao IA"/>
    <m/>
    <x v="0"/>
    <m/>
    <n v="2"/>
    <s v="F&amp;H"/>
    <s v="N"/>
    <m/>
    <m/>
    <s v="N"/>
    <n v="20230306"/>
    <m/>
    <n v="135500166"/>
    <s v="MIXED"/>
    <s v="Tech rep lvl"/>
    <s v="Moda &amp; Casa"/>
    <n v="1"/>
    <m/>
    <n v="0"/>
    <n v="0"/>
    <n v="100"/>
    <n v="135530234"/>
    <n v="999"/>
    <n v="3"/>
    <x v="0"/>
    <x v="0"/>
    <n v="0.70330000000000004"/>
    <n v="0.70330000000000004"/>
    <n v="0.70330000000000004"/>
    <n v="0.70330000000000004"/>
    <n v="0.70330000000000004"/>
    <n v="14.44"/>
    <n v="14.44"/>
    <n v="14.44"/>
    <n v="14.44"/>
    <n v="14.44"/>
    <s v="Brasil + Moda &amp; Casa + VGF2"/>
    <s v="Bronze + Moda &amp; Casa + VGF2"/>
    <s v="Prata + Moda &amp; Casa + VGF2"/>
    <s v="Ouro + Moda &amp; Casa + VGF2"/>
    <s v="Estrela + Moda &amp; Casa + VGF2"/>
    <n v="15"/>
    <n v="15"/>
    <n v="15"/>
    <n v="15"/>
    <n v="15"/>
    <n v="42.19"/>
    <n v="42.19"/>
    <n v="42.19"/>
    <n v="42.19"/>
    <n v="42.19"/>
    <n v="0"/>
    <n v="0"/>
    <n v="0"/>
    <n v="0"/>
    <n v="0"/>
    <n v="14.44"/>
    <n v="14.44"/>
    <n v="14.44"/>
    <n v="14.44"/>
    <n v="14.44"/>
    <n v="2.5499999999999998"/>
    <n v="2.5499999999999998"/>
    <n v="2.5499999999999998"/>
    <n v="2.5499999999999998"/>
    <n v="2.5499999999999998"/>
    <n v="15"/>
    <n v="84"/>
    <n v="84"/>
    <n v="84"/>
    <n v="84"/>
  </r>
  <r>
    <n v="2303829"/>
    <x v="1164"/>
    <n v="20220313"/>
    <m/>
    <s v="KIDS HOME"/>
    <x v="583"/>
    <s v="CANECA BRILHA NO ESCURO GAMER"/>
    <n v="5547901"/>
    <x v="1164"/>
    <n v="1"/>
    <s v="IN-LINE (EXCL NR)"/>
    <s v="REPRESENTATIVE OFFER"/>
    <n v="0.70330000000000004"/>
    <m/>
    <n v="3.2570000000000001"/>
    <m/>
    <m/>
    <n v="16.989999999999998"/>
    <n v="19.989999999999998"/>
    <n v="676"/>
    <n v="676"/>
    <n v="3"/>
    <s v="WORK IN PROGRESS"/>
    <n v="135500166"/>
    <s v="NO INCENTIVE"/>
    <s v="N"/>
    <s v="N"/>
    <s v="N"/>
    <s v="N"/>
    <x v="2"/>
    <n v="135530175"/>
    <n v="28"/>
    <n v="43"/>
    <n v="20230306"/>
    <s v="EXCLUSIVE OFFER"/>
    <n v="15"/>
    <s v="Y"/>
    <s v="Tech rep lvl + Moda &amp; Casa + VGF2"/>
    <s v="FULL PAYMENT"/>
    <m/>
    <n v="8077.5693000000001"/>
    <n v="5875.8373000000001"/>
    <n v="76.83"/>
    <m/>
    <s v="KITCHEN WATER BOTTLE"/>
    <s v="KITCHEN"/>
    <s v="FOOD STORAGE/CONTAINERS"/>
    <s v="MALE"/>
    <s v="AVON"/>
    <s v="AVON"/>
    <n v="1"/>
    <n v="100"/>
    <n v="100"/>
    <s v="N"/>
    <s v="N"/>
    <n v="61173"/>
    <m/>
    <s v="N"/>
    <m/>
    <m/>
    <m/>
    <m/>
    <m/>
    <m/>
    <m/>
    <m/>
    <s v="N"/>
    <n v="73243896"/>
    <s v="Doacao IA"/>
    <m/>
    <x v="0"/>
    <m/>
    <n v="2"/>
    <s v="F&amp;H"/>
    <s v="N"/>
    <m/>
    <m/>
    <s v="N"/>
    <n v="20230306"/>
    <m/>
    <n v="135500166"/>
    <s v="MIXED"/>
    <s v="Tech rep lvl"/>
    <s v="Moda &amp; Casa"/>
    <n v="1"/>
    <m/>
    <n v="0"/>
    <n v="0"/>
    <n v="100"/>
    <n v="135530174"/>
    <n v="999"/>
    <n v="3"/>
    <x v="0"/>
    <x v="0"/>
    <n v="0.70330000000000004"/>
    <n v="0.70330000000000004"/>
    <n v="0.70330000000000004"/>
    <n v="0.70330000000000004"/>
    <n v="0.70330000000000004"/>
    <n v="16.989999999999998"/>
    <n v="16.989999999999998"/>
    <n v="16.989999999999998"/>
    <n v="16.989999999999998"/>
    <n v="16.989999999999998"/>
    <s v="Brasil + Moda &amp; Casa + VGF2"/>
    <s v="Bronze + Moda &amp; Casa + VGF2"/>
    <s v="Prata + Moda &amp; Casa + VGF2"/>
    <s v="Ouro + Moda &amp; Casa + VGF2"/>
    <s v="Estrela + Moda &amp; Casa + VGF2"/>
    <n v="15"/>
    <n v="15"/>
    <n v="15"/>
    <n v="15"/>
    <n v="15"/>
    <n v="42.19"/>
    <n v="42.19"/>
    <n v="42.19"/>
    <n v="42.19"/>
    <n v="42.19"/>
    <n v="0"/>
    <n v="0"/>
    <n v="0"/>
    <n v="0"/>
    <n v="0"/>
    <n v="16.989999999999998"/>
    <n v="16.989999999999998"/>
    <n v="16.989999999999998"/>
    <n v="16.989999999999998"/>
    <n v="16.989999999999998"/>
    <n v="3"/>
    <n v="3"/>
    <n v="3"/>
    <n v="3"/>
    <n v="3"/>
    <n v="15"/>
    <n v="84"/>
    <n v="84"/>
    <n v="84"/>
    <n v="84"/>
  </r>
  <r>
    <n v="2303831"/>
    <x v="1168"/>
    <n v="20220313"/>
    <m/>
    <s v="KIDS HOME"/>
    <x v="583"/>
    <s v="CANECA BRILHA ESCURO MENINA"/>
    <n v="5547923"/>
    <x v="1168"/>
    <n v="1"/>
    <s v="IN-LINE (EXCL NR)"/>
    <s v="REPRESENTATIVE OFFER"/>
    <n v="0.70330000000000004"/>
    <m/>
    <n v="3.2570000000000001"/>
    <m/>
    <m/>
    <n v="12.74"/>
    <n v="19.989999999999998"/>
    <n v="232"/>
    <n v="232"/>
    <n v="3"/>
    <s v="WORK IN PROGRESS"/>
    <n v="135500166"/>
    <s v="NO INCENTIVE"/>
    <s v="N"/>
    <s v="N"/>
    <s v="N"/>
    <s v="N"/>
    <x v="2"/>
    <n v="135530199"/>
    <n v="28"/>
    <n v="43"/>
    <n v="20230306"/>
    <s v="EXCLUSIVE OFFER"/>
    <n v="15"/>
    <s v="Y"/>
    <s v="Tech rep lvl + Moda &amp; Casa + VGF2"/>
    <s v="FULL PAYMENT"/>
    <m/>
    <n v="2078.7296999999999"/>
    <n v="1323.1057000000001"/>
    <n v="69.11"/>
    <m/>
    <s v="KITCHEN WATER BOTTLE"/>
    <s v="KITCHEN"/>
    <s v="FOOD STORAGE/CONTAINERS"/>
    <s v="FEMALE"/>
    <s v="AVON"/>
    <s v="AVON"/>
    <n v="1"/>
    <n v="100"/>
    <n v="100"/>
    <s v="N"/>
    <s v="N"/>
    <n v="61174"/>
    <m/>
    <s v="N"/>
    <m/>
    <m/>
    <m/>
    <m/>
    <m/>
    <m/>
    <m/>
    <m/>
    <s v="N"/>
    <n v="73243896"/>
    <s v="Doacao IA"/>
    <m/>
    <x v="0"/>
    <m/>
    <n v="2"/>
    <s v="F&amp;H"/>
    <s v="N"/>
    <m/>
    <m/>
    <s v="N"/>
    <n v="20230306"/>
    <m/>
    <n v="135500166"/>
    <s v="MIXED"/>
    <s v="Tech rep lvl"/>
    <s v="Moda &amp; Casa"/>
    <n v="1"/>
    <m/>
    <n v="0"/>
    <n v="0"/>
    <n v="100"/>
    <n v="135530198"/>
    <n v="999"/>
    <n v="3"/>
    <x v="0"/>
    <x v="0"/>
    <n v="0.70330000000000004"/>
    <n v="0.70330000000000004"/>
    <n v="0.70330000000000004"/>
    <n v="0.70330000000000004"/>
    <n v="0.70330000000000004"/>
    <n v="12.74"/>
    <n v="12.74"/>
    <n v="12.74"/>
    <n v="12.74"/>
    <n v="12.74"/>
    <s v="Brasil + Moda &amp; Casa + VGF2"/>
    <s v="Bronze + Moda &amp; Casa + VGF2"/>
    <s v="Prata + Moda &amp; Casa + VGF2"/>
    <s v="Ouro + Moda &amp; Casa + VGF2"/>
    <s v="Estrela + Moda &amp; Casa + VGF2"/>
    <n v="15"/>
    <n v="15"/>
    <n v="15"/>
    <n v="15"/>
    <n v="15"/>
    <n v="42.19"/>
    <n v="42.19"/>
    <n v="42.19"/>
    <n v="42.19"/>
    <n v="42.19"/>
    <n v="0"/>
    <n v="0"/>
    <n v="0"/>
    <n v="0"/>
    <n v="0"/>
    <n v="12.74"/>
    <n v="12.74"/>
    <n v="12.74"/>
    <n v="12.74"/>
    <n v="12.74"/>
    <n v="2.25"/>
    <n v="2.25"/>
    <n v="2.25"/>
    <n v="2.25"/>
    <n v="2.25"/>
    <n v="15"/>
    <n v="84"/>
    <n v="84"/>
    <n v="84"/>
    <n v="84"/>
  </r>
  <r>
    <n v="630682"/>
    <x v="1236"/>
    <n v="20210318"/>
    <m/>
    <s v="TOILETRIES"/>
    <x v="493"/>
    <s v="MINNIE MOUSE COLOGNE LATAM"/>
    <n v="1226164"/>
    <x v="1236"/>
    <n v="1"/>
    <s v="IN-LINE (EXCL NR)"/>
    <s v="BUY X GET DISCOUNTED PRODUCT"/>
    <n v="0.51829999999999998"/>
    <m/>
    <n v="2.9159999999999999"/>
    <m/>
    <m/>
    <n v="17.989999999999998"/>
    <n v="24.99"/>
    <n v="9004"/>
    <n v="9004"/>
    <n v="20"/>
    <s v="WORK IN PROGRESS"/>
    <n v="135529326"/>
    <s v="NO INCENTIVE"/>
    <s v="N"/>
    <s v="N"/>
    <s v="N"/>
    <s v="Y"/>
    <x v="0"/>
    <n v="135529328"/>
    <n v="28"/>
    <n v="42"/>
    <n v="20230306"/>
    <s v="CUSTOMER"/>
    <n v="15"/>
    <s v="Y"/>
    <s v="Tech rep lvl + Moda &amp; Casa + VGF2"/>
    <s v="FULL PAYMENT"/>
    <m/>
    <n v="83955.249899999995"/>
    <n v="57699.585899999998"/>
    <n v="73.41"/>
    <m/>
    <s v="EDC SPRAY"/>
    <s v="EDP/EDT/COLOGNE"/>
    <s v="FRAGRANCE JUICES"/>
    <s v="FEMALE"/>
    <s v="DISNEY BRAND"/>
    <s v="MINNIE MOUSE"/>
    <n v="2"/>
    <n v="200"/>
    <n v="100"/>
    <s v="N"/>
    <s v="N"/>
    <n v="41563"/>
    <m/>
    <s v="N"/>
    <m/>
    <m/>
    <m/>
    <m/>
    <m/>
    <m/>
    <m/>
    <m/>
    <s v="N"/>
    <n v="64050596"/>
    <s v="F&amp;H Plataforma"/>
    <m/>
    <x v="0"/>
    <m/>
    <n v="20"/>
    <s v="KIDS MAE DE CRIANCA  - PLATA 1 - EVENTO VERAO"/>
    <s v="N"/>
    <m/>
    <m/>
    <s v="N"/>
    <n v="20230306"/>
    <m/>
    <n v="135529326"/>
    <s v="MIXED"/>
    <s v="Tech rep lvl"/>
    <s v="Moda &amp; Casa"/>
    <n v="1"/>
    <m/>
    <n v="0"/>
    <n v="0"/>
    <n v="100"/>
    <n v="135529327"/>
    <n v="999"/>
    <n v="3"/>
    <x v="0"/>
    <x v="0"/>
    <n v="0.51829999999999998"/>
    <n v="0.51829999999999998"/>
    <n v="0.51829999999999998"/>
    <n v="0.51829999999999998"/>
    <n v="0.51829999999999998"/>
    <n v="17.989999999999998"/>
    <n v="17.989999999999998"/>
    <n v="17.989999999999998"/>
    <n v="17.989999999999998"/>
    <n v="17.989999999999998"/>
    <s v="Brasil + Moda &amp; Casa + VGF2"/>
    <s v="Bronze + Moda &amp; Casa + VGF2"/>
    <s v="Prata + Moda &amp; Casa + VGF2"/>
    <s v="Ouro + Moda &amp; Casa + VGF2"/>
    <s v="Estrela + Moda &amp; Casa + VGF2"/>
    <n v="15"/>
    <n v="15"/>
    <n v="15"/>
    <n v="15"/>
    <n v="15"/>
    <n v="55.81"/>
    <n v="55.81"/>
    <n v="55.81"/>
    <n v="55.81"/>
    <n v="55.81"/>
    <n v="5"/>
    <n v="5"/>
    <n v="5"/>
    <n v="5"/>
    <n v="5"/>
    <n v="15.291499999999999"/>
    <n v="15.291499999999999"/>
    <n v="15.291499999999999"/>
    <n v="15.291499999999999"/>
    <n v="15.291499999999999"/>
    <n v="0"/>
    <n v="0"/>
    <n v="0"/>
    <n v="0"/>
    <n v="0"/>
    <n v="0"/>
    <n v="100"/>
    <n v="100"/>
    <n v="100"/>
    <n v="100"/>
  </r>
  <r>
    <n v="630682"/>
    <x v="1236"/>
    <n v="20210318"/>
    <m/>
    <s v="TOILETRIES"/>
    <x v="493"/>
    <s v="MINNIE MOUSE COLOGNE LATAM"/>
    <n v="1226164"/>
    <x v="1236"/>
    <n v="1"/>
    <s v="IN-LINE (EXCL NR)"/>
    <s v="DISCOUNTED NON BEAUTY WITH PURCHASE (PWP)"/>
    <n v="0.51829999999999998"/>
    <m/>
    <n v="2.9159999999999999"/>
    <m/>
    <m/>
    <n v="12.99"/>
    <n v="24.99"/>
    <n v="2252"/>
    <n v="2252"/>
    <n v="20"/>
    <s v="WORK IN PROGRESS"/>
    <n v="135529326"/>
    <s v="NO INCENTIVE"/>
    <s v="N"/>
    <s v="N"/>
    <s v="N"/>
    <s v="Y"/>
    <x v="0"/>
    <n v="135529497"/>
    <n v="28"/>
    <n v="42"/>
    <n v="20230306"/>
    <s v="CUSTOMER"/>
    <n v="15"/>
    <s v="Y"/>
    <s v="Tech rep lvl + Moda &amp; Casa + VGF2"/>
    <s v="FULL PAYMENT"/>
    <m/>
    <n v="15162.0787"/>
    <n v="8595.2466999999997"/>
    <n v="63.18"/>
    <m/>
    <s v="EDC SPRAY"/>
    <s v="EDP/EDT/COLOGNE"/>
    <s v="FRAGRANCE JUICES"/>
    <s v="FEMALE"/>
    <s v="DISNEY BRAND"/>
    <s v="MINNIE MOUSE"/>
    <n v="2"/>
    <n v="200"/>
    <n v="100"/>
    <s v="N"/>
    <s v="N"/>
    <n v="41563"/>
    <m/>
    <s v="N"/>
    <s v="ROP"/>
    <n v="12.64"/>
    <n v="13.59"/>
    <n v="14.55"/>
    <m/>
    <m/>
    <m/>
    <m/>
    <s v="N"/>
    <n v="64050596"/>
    <s v="F&amp;H Plataforma"/>
    <m/>
    <x v="0"/>
    <m/>
    <n v="20"/>
    <s v="KIDS MAE DE CRIANCA  - PLATA 1 - EVENTO VERAO"/>
    <s v="N"/>
    <m/>
    <m/>
    <s v="N"/>
    <n v="20230306"/>
    <m/>
    <n v="135529326"/>
    <s v="MIXED"/>
    <s v="Tech rep lvl"/>
    <s v="Moda &amp; Casa"/>
    <n v="1"/>
    <m/>
    <n v="0"/>
    <n v="0"/>
    <n v="100"/>
    <n v="135529496"/>
    <n v="999"/>
    <n v="3"/>
    <x v="0"/>
    <x v="0"/>
    <n v="0.51829999999999998"/>
    <n v="0.51829999999999998"/>
    <n v="0.51829999999999998"/>
    <n v="0.51829999999999998"/>
    <n v="0.51829999999999998"/>
    <n v="12.99"/>
    <n v="12.99"/>
    <n v="12.99"/>
    <n v="12.99"/>
    <n v="12.99"/>
    <s v="Brasil + Moda &amp; Casa + VGF2"/>
    <s v="Bronze + Moda &amp; Casa + VGF2"/>
    <s v="Prata + Moda &amp; Casa + VGF2"/>
    <s v="Ouro + Moda &amp; Casa + VGF2"/>
    <s v="Estrela + Moda &amp; Casa + VGF2"/>
    <n v="15"/>
    <n v="15"/>
    <n v="15"/>
    <n v="15"/>
    <n v="15"/>
    <n v="55.81"/>
    <n v="55.81"/>
    <n v="55.81"/>
    <n v="55.81"/>
    <n v="55.81"/>
    <n v="5"/>
    <n v="5"/>
    <n v="5"/>
    <n v="5"/>
    <n v="5"/>
    <n v="11.041499999999999"/>
    <n v="11.041499999999999"/>
    <n v="11.041499999999999"/>
    <n v="11.041499999999999"/>
    <n v="11.041499999999999"/>
    <n v="0"/>
    <n v="0"/>
    <n v="0"/>
    <n v="0"/>
    <n v="0"/>
    <n v="0"/>
    <n v="100"/>
    <n v="100"/>
    <n v="100"/>
    <n v="100"/>
  </r>
  <r>
    <n v="632073"/>
    <x v="1237"/>
    <n v="20210310"/>
    <m/>
    <s v="TOILETRIES"/>
    <x v="493"/>
    <s v="MICKEY COLONIA REDESENHO 2020"/>
    <n v="1227138"/>
    <x v="1237"/>
    <n v="1"/>
    <s v="IN-LINE (EXCL NR)"/>
    <s v="DISCOUNTED NON BEAUTY WITH PURCHASE (PWP)"/>
    <n v="0.51829999999999998"/>
    <m/>
    <n v="3.0030000000000001"/>
    <m/>
    <m/>
    <n v="12.99"/>
    <n v="24.99"/>
    <n v="9636"/>
    <n v="9636"/>
    <n v="20"/>
    <s v="WORK IN PROGRESS"/>
    <n v="135529326"/>
    <s v="NO INCENTIVE"/>
    <s v="N"/>
    <s v="N"/>
    <s v="N"/>
    <s v="N"/>
    <x v="0"/>
    <n v="135529449"/>
    <n v="28"/>
    <n v="42"/>
    <n v="20230306"/>
    <s v="CUSTOMER"/>
    <n v="15"/>
    <s v="Y"/>
    <s v="Tech rep lvl + Moda &amp; Casa + VGF2"/>
    <s v="FULL PAYMENT"/>
    <m/>
    <n v="64876.461000000003"/>
    <n v="35939.553"/>
    <n v="62.08"/>
    <m/>
    <s v="COLOGNE SPRAY"/>
    <s v="EDP/EDT/COLOGNE"/>
    <s v="FRAGRANCE JUICES"/>
    <s v="MALE"/>
    <s v="DISNEY BRAND"/>
    <s v="MICKEY"/>
    <n v="2"/>
    <n v="200"/>
    <n v="100"/>
    <s v="N"/>
    <s v="N"/>
    <n v="41564"/>
    <m/>
    <s v="N"/>
    <s v="ROP"/>
    <n v="12.64"/>
    <n v="13.59"/>
    <n v="14.55"/>
    <m/>
    <m/>
    <m/>
    <m/>
    <s v="N"/>
    <n v="64050596"/>
    <s v="F&amp;H Plataforma"/>
    <m/>
    <x v="0"/>
    <m/>
    <n v="20"/>
    <s v="KIDS MAE DE CRIANCA  - PLATA 1 - EVENTO VERAO"/>
    <s v="N"/>
    <m/>
    <m/>
    <s v="N"/>
    <n v="20230306"/>
    <m/>
    <n v="135529326"/>
    <s v="MIXED"/>
    <s v="Tech rep lvl"/>
    <s v="Moda &amp; Casa"/>
    <n v="1"/>
    <m/>
    <n v="0"/>
    <n v="0"/>
    <n v="100"/>
    <n v="135529448"/>
    <n v="999"/>
    <n v="3"/>
    <x v="0"/>
    <x v="0"/>
    <n v="0.51829999999999998"/>
    <n v="0.51829999999999998"/>
    <n v="0.51829999999999998"/>
    <n v="0.51829999999999998"/>
    <n v="0.51829999999999998"/>
    <n v="12.99"/>
    <n v="12.99"/>
    <n v="12.99"/>
    <n v="12.99"/>
    <n v="12.99"/>
    <s v="Brasil + Moda &amp; Casa + VGF2"/>
    <s v="Bronze + Moda &amp; Casa + VGF2"/>
    <s v="Prata + Moda &amp; Casa + VGF2"/>
    <s v="Ouro + Moda &amp; Casa + VGF2"/>
    <s v="Estrela + Moda &amp; Casa + VGF2"/>
    <n v="15"/>
    <n v="15"/>
    <n v="15"/>
    <n v="15"/>
    <n v="15"/>
    <n v="55.81"/>
    <n v="55.81"/>
    <n v="55.81"/>
    <n v="55.81"/>
    <n v="55.81"/>
    <n v="5"/>
    <n v="5"/>
    <n v="5"/>
    <n v="5"/>
    <n v="5"/>
    <n v="11.041499999999999"/>
    <n v="11.041499999999999"/>
    <n v="11.041499999999999"/>
    <n v="11.041499999999999"/>
    <n v="11.041499999999999"/>
    <n v="0"/>
    <n v="0"/>
    <n v="0"/>
    <n v="0"/>
    <n v="0"/>
    <n v="0"/>
    <n v="100"/>
    <n v="100"/>
    <n v="100"/>
    <n v="100"/>
  </r>
  <r>
    <n v="632073"/>
    <x v="1237"/>
    <n v="20210310"/>
    <m/>
    <s v="TOILETRIES"/>
    <x v="493"/>
    <s v="MICKEY COLONIA REDESENHO 2020"/>
    <n v="1227138"/>
    <x v="1237"/>
    <n v="1"/>
    <s v="IN-LINE (EXCL NR)"/>
    <s v="BUY X GET DISCOUNTED PRODUCT"/>
    <n v="0.51829999999999998"/>
    <m/>
    <n v="3.0030000000000001"/>
    <m/>
    <m/>
    <n v="17.989999999999998"/>
    <n v="24.99"/>
    <n v="2499"/>
    <n v="2499"/>
    <n v="20"/>
    <s v="WORK IN PROGRESS"/>
    <n v="135529326"/>
    <s v="NO INCENTIVE"/>
    <s v="N"/>
    <s v="N"/>
    <s v="N"/>
    <s v="N"/>
    <x v="0"/>
    <n v="135529388"/>
    <n v="28"/>
    <n v="42"/>
    <n v="20230306"/>
    <s v="CUSTOMER"/>
    <n v="15"/>
    <s v="Y"/>
    <s v="Tech rep lvl + Moda &amp; Casa + VGF2"/>
    <s v="FULL PAYMENT"/>
    <m/>
    <n v="23301.2183"/>
    <n v="15796.721299999999"/>
    <n v="72.62"/>
    <m/>
    <s v="COLOGNE SPRAY"/>
    <s v="EDP/EDT/COLOGNE"/>
    <s v="FRAGRANCE JUICES"/>
    <s v="MALE"/>
    <s v="DISNEY BRAND"/>
    <s v="MICKEY"/>
    <n v="2"/>
    <n v="200"/>
    <n v="100"/>
    <s v="N"/>
    <s v="N"/>
    <n v="41564"/>
    <m/>
    <s v="N"/>
    <m/>
    <m/>
    <m/>
    <m/>
    <m/>
    <m/>
    <m/>
    <m/>
    <s v="N"/>
    <n v="64050596"/>
    <s v="F&amp;H Plataforma"/>
    <m/>
    <x v="0"/>
    <m/>
    <n v="20"/>
    <s v="KIDS MAE DE CRIANCA  - PLATA 1 - EVENTO VERAO"/>
    <s v="N"/>
    <m/>
    <m/>
    <s v="N"/>
    <n v="20230306"/>
    <m/>
    <n v="135529326"/>
    <s v="MIXED"/>
    <s v="Tech rep lvl"/>
    <s v="Moda &amp; Casa"/>
    <n v="1"/>
    <m/>
    <n v="0"/>
    <n v="0"/>
    <n v="100"/>
    <n v="135529387"/>
    <n v="999"/>
    <n v="3"/>
    <x v="0"/>
    <x v="0"/>
    <n v="0.51829999999999998"/>
    <n v="0.51829999999999998"/>
    <n v="0.51829999999999998"/>
    <n v="0.51829999999999998"/>
    <n v="0.51829999999999998"/>
    <n v="17.989999999999998"/>
    <n v="17.989999999999998"/>
    <n v="17.989999999999998"/>
    <n v="17.989999999999998"/>
    <n v="17.989999999999998"/>
    <s v="Brasil + Moda &amp; Casa + VGF2"/>
    <s v="Bronze + Moda &amp; Casa + VGF2"/>
    <s v="Prata + Moda &amp; Casa + VGF2"/>
    <s v="Ouro + Moda &amp; Casa + VGF2"/>
    <s v="Estrela + Moda &amp; Casa + VGF2"/>
    <n v="15"/>
    <n v="15"/>
    <n v="15"/>
    <n v="15"/>
    <n v="15"/>
    <n v="55.81"/>
    <n v="55.81"/>
    <n v="55.81"/>
    <n v="55.81"/>
    <n v="55.81"/>
    <n v="5"/>
    <n v="5"/>
    <n v="5"/>
    <n v="5"/>
    <n v="5"/>
    <n v="15.291499999999999"/>
    <n v="15.291499999999999"/>
    <n v="15.291499999999999"/>
    <n v="15.291499999999999"/>
    <n v="15.291499999999999"/>
    <n v="0"/>
    <n v="0"/>
    <n v="0"/>
    <n v="0"/>
    <n v="0"/>
    <n v="0"/>
    <n v="100"/>
    <n v="100"/>
    <n v="100"/>
    <n v="100"/>
  </r>
  <r>
    <n v="632083"/>
    <x v="1238"/>
    <n v="20210310"/>
    <m/>
    <s v="TOILETRIES"/>
    <x v="493"/>
    <s v="COLONIA BELA 150ML REDESENHO 2020"/>
    <n v="1227147"/>
    <x v="1238"/>
    <n v="1"/>
    <s v="EXCESS"/>
    <s v="DISCOUNTED NON BEAUTY WITH PURCHASE (PWP)"/>
    <n v="0.51829999999999998"/>
    <m/>
    <n v="2.8330000000000002"/>
    <m/>
    <m/>
    <n v="12.99"/>
    <n v="24.99"/>
    <n v="6339"/>
    <n v="6339"/>
    <n v="20"/>
    <s v="WORK IN PROGRESS"/>
    <n v="135529326"/>
    <s v="NO INCENTIVE"/>
    <s v="N"/>
    <s v="N"/>
    <s v="N"/>
    <s v="N"/>
    <x v="0"/>
    <n v="135529461"/>
    <n v="28"/>
    <n v="42"/>
    <n v="20230306"/>
    <s v="CUSTOMER"/>
    <n v="15"/>
    <s v="Y"/>
    <s v="Tech rep lvl + Moda &amp; Casa + VGF2"/>
    <s v="FULL PAYMENT"/>
    <m/>
    <n v="42678.693099999997"/>
    <n v="24720.306100000002"/>
    <n v="64.23"/>
    <m/>
    <s v="COLOGNE SPRAY"/>
    <s v="EDP/EDT/COLOGNE"/>
    <s v="FRAGRANCE JUICES"/>
    <s v="FEMALE"/>
    <s v="DISNEY BRAND"/>
    <s v="DISNEY PRINCESS"/>
    <n v="2"/>
    <n v="200"/>
    <n v="100"/>
    <s v="N"/>
    <s v="N"/>
    <n v="41565"/>
    <m/>
    <s v="N"/>
    <s v="ROP"/>
    <n v="12.64"/>
    <n v="13.59"/>
    <n v="14.55"/>
    <m/>
    <m/>
    <m/>
    <m/>
    <s v="N"/>
    <n v="64050596"/>
    <s v="F&amp;H Plataforma"/>
    <m/>
    <x v="0"/>
    <m/>
    <n v="20"/>
    <s v="KIDS MAE DE CRIANCA  - PLATA 1 - EVENTO VERAO"/>
    <s v="N"/>
    <m/>
    <m/>
    <s v="N"/>
    <n v="20230306"/>
    <m/>
    <n v="135529326"/>
    <s v="MIXED"/>
    <s v="Tech rep lvl"/>
    <s v="Moda &amp; Casa"/>
    <n v="1"/>
    <m/>
    <n v="0"/>
    <n v="0"/>
    <n v="100"/>
    <n v="135529460"/>
    <n v="999"/>
    <n v="3"/>
    <x v="0"/>
    <x v="0"/>
    <n v="0.51829999999999998"/>
    <n v="0.51829999999999998"/>
    <n v="0.51829999999999998"/>
    <n v="0.51829999999999998"/>
    <n v="0.51829999999999998"/>
    <n v="12.99"/>
    <n v="12.99"/>
    <n v="12.99"/>
    <n v="12.99"/>
    <n v="12.99"/>
    <s v="Brasil + Moda &amp; Casa + VGF2"/>
    <s v="Bronze + Moda &amp; Casa + VGF2"/>
    <s v="Prata + Moda &amp; Casa + VGF2"/>
    <s v="Ouro + Moda &amp; Casa + VGF2"/>
    <s v="Estrela + Moda &amp; Casa + VGF2"/>
    <n v="15"/>
    <n v="15"/>
    <n v="15"/>
    <n v="15"/>
    <n v="15"/>
    <n v="55.81"/>
    <n v="55.81"/>
    <n v="55.81"/>
    <n v="55.81"/>
    <n v="55.81"/>
    <n v="5"/>
    <n v="5"/>
    <n v="5"/>
    <n v="5"/>
    <n v="5"/>
    <n v="11.041499999999999"/>
    <n v="11.041499999999999"/>
    <n v="11.041499999999999"/>
    <n v="11.041499999999999"/>
    <n v="11.041499999999999"/>
    <n v="0"/>
    <n v="0"/>
    <n v="0"/>
    <n v="0"/>
    <n v="0"/>
    <n v="0"/>
    <n v="100"/>
    <n v="100"/>
    <n v="100"/>
    <n v="100"/>
  </r>
  <r>
    <n v="632083"/>
    <x v="1238"/>
    <n v="20210310"/>
    <m/>
    <s v="TOILETRIES"/>
    <x v="493"/>
    <s v="COLONIA BELA 150ML REDESENHO 2020"/>
    <n v="1227147"/>
    <x v="1238"/>
    <n v="1"/>
    <s v="EXCESS"/>
    <s v="BUY X GET DISCOUNTED PRODUCT"/>
    <n v="0.51829999999999998"/>
    <m/>
    <n v="2.8330000000000002"/>
    <m/>
    <m/>
    <n v="17.989999999999998"/>
    <n v="24.99"/>
    <n v="1584"/>
    <n v="1584"/>
    <n v="20"/>
    <s v="WORK IN PROGRESS"/>
    <n v="135529326"/>
    <s v="NO INCENTIVE"/>
    <s v="N"/>
    <s v="N"/>
    <s v="N"/>
    <s v="N"/>
    <x v="0"/>
    <n v="135529364"/>
    <n v="28"/>
    <n v="42"/>
    <n v="20230306"/>
    <s v="CUSTOMER"/>
    <n v="15"/>
    <s v="Y"/>
    <s v="Tech rep lvl + Moda &amp; Casa + VGF2"/>
    <s v="FULL PAYMENT"/>
    <m/>
    <n v="14769.5597"/>
    <n v="10282.0877"/>
    <n v="74.17"/>
    <m/>
    <s v="COLOGNE SPRAY"/>
    <s v="EDP/EDT/COLOGNE"/>
    <s v="FRAGRANCE JUICES"/>
    <s v="FEMALE"/>
    <s v="DISNEY BRAND"/>
    <s v="DISNEY PRINCESS"/>
    <n v="2"/>
    <n v="200"/>
    <n v="100"/>
    <s v="N"/>
    <s v="N"/>
    <n v="41565"/>
    <m/>
    <s v="N"/>
    <m/>
    <m/>
    <m/>
    <m/>
    <m/>
    <m/>
    <m/>
    <m/>
    <s v="N"/>
    <n v="64050596"/>
    <s v="F&amp;H Plataforma"/>
    <m/>
    <x v="0"/>
    <m/>
    <n v="20"/>
    <s v="KIDS MAE DE CRIANCA  - PLATA 1 - EVENTO VERAO"/>
    <s v="N"/>
    <m/>
    <m/>
    <s v="N"/>
    <n v="20230306"/>
    <m/>
    <n v="135529326"/>
    <s v="MIXED"/>
    <s v="Tech rep lvl"/>
    <s v="Moda &amp; Casa"/>
    <n v="1"/>
    <m/>
    <n v="0"/>
    <n v="0"/>
    <n v="100"/>
    <n v="135529363"/>
    <n v="999"/>
    <n v="3"/>
    <x v="0"/>
    <x v="0"/>
    <n v="0.51829999999999998"/>
    <n v="0.51829999999999998"/>
    <n v="0.51829999999999998"/>
    <n v="0.51829999999999998"/>
    <n v="0.51829999999999998"/>
    <n v="17.989999999999998"/>
    <n v="17.989999999999998"/>
    <n v="17.989999999999998"/>
    <n v="17.989999999999998"/>
    <n v="17.989999999999998"/>
    <s v="Brasil + Moda &amp; Casa + VGF2"/>
    <s v="Bronze + Moda &amp; Casa + VGF2"/>
    <s v="Prata + Moda &amp; Casa + VGF2"/>
    <s v="Ouro + Moda &amp; Casa + VGF2"/>
    <s v="Estrela + Moda &amp; Casa + VGF2"/>
    <n v="15"/>
    <n v="15"/>
    <n v="15"/>
    <n v="15"/>
    <n v="15"/>
    <n v="55.81"/>
    <n v="55.81"/>
    <n v="55.81"/>
    <n v="55.81"/>
    <n v="55.81"/>
    <n v="5"/>
    <n v="5"/>
    <n v="5"/>
    <n v="5"/>
    <n v="5"/>
    <n v="15.291499999999999"/>
    <n v="15.291499999999999"/>
    <n v="15.291499999999999"/>
    <n v="15.291499999999999"/>
    <n v="15.291499999999999"/>
    <n v="0"/>
    <n v="0"/>
    <n v="0"/>
    <n v="0"/>
    <n v="0"/>
    <n v="0"/>
    <n v="100"/>
    <n v="100"/>
    <n v="100"/>
    <n v="100"/>
  </r>
  <r>
    <n v="632084"/>
    <x v="1239"/>
    <n v="20210310"/>
    <m/>
    <s v="TOILETRIES"/>
    <x v="493"/>
    <s v="COLONIA CINDERELA 150ML REDESENHO 2020"/>
    <n v="1227148"/>
    <x v="1239"/>
    <n v="1"/>
    <s v="EXCESS"/>
    <s v="BUY X GET DISCOUNTED PRODUCT"/>
    <n v="0.51829999999999998"/>
    <m/>
    <n v="2.84"/>
    <m/>
    <m/>
    <n v="17.989999999999998"/>
    <n v="24.99"/>
    <n v="1311"/>
    <n v="1311"/>
    <n v="20"/>
    <s v="WORK IN PROGRESS"/>
    <n v="135529326"/>
    <s v="NO INCENTIVE"/>
    <s v="N"/>
    <s v="N"/>
    <s v="N"/>
    <s v="N"/>
    <x v="0"/>
    <n v="135529340"/>
    <n v="28"/>
    <n v="42"/>
    <n v="20230306"/>
    <s v="CUSTOMER"/>
    <n v="15"/>
    <s v="Y"/>
    <s v="Tech rep lvl + Moda &amp; Casa + VGF2"/>
    <s v="FULL PAYMENT"/>
    <m/>
    <n v="12224.048500000001"/>
    <n v="8500.8084999999992"/>
    <n v="74.11"/>
    <m/>
    <s v="COLOGNE SPRAY"/>
    <s v="EDP/EDT/COLOGNE"/>
    <s v="FRAGRANCE JUICES"/>
    <s v="FEMALE"/>
    <s v="DISNEY BRAND"/>
    <s v="DISNEY PRINCESS"/>
    <n v="2"/>
    <n v="200"/>
    <n v="100"/>
    <s v="N"/>
    <s v="N"/>
    <n v="41567"/>
    <m/>
    <s v="N"/>
    <m/>
    <m/>
    <m/>
    <m/>
    <m/>
    <m/>
    <m/>
    <m/>
    <s v="N"/>
    <n v="64050596"/>
    <s v="F&amp;H Plataforma"/>
    <m/>
    <x v="0"/>
    <m/>
    <n v="20"/>
    <s v="KIDS MAE DE CRIANCA  - PLATA 1 - EVENTO VERAO"/>
    <s v="N"/>
    <m/>
    <m/>
    <s v="N"/>
    <n v="20230306"/>
    <m/>
    <n v="135529326"/>
    <s v="MIXED"/>
    <s v="Tech rep lvl"/>
    <s v="Moda &amp; Casa"/>
    <n v="1"/>
    <m/>
    <n v="0"/>
    <n v="0"/>
    <n v="100"/>
    <n v="135529339"/>
    <n v="999"/>
    <n v="3"/>
    <x v="0"/>
    <x v="0"/>
    <n v="0.51829999999999998"/>
    <n v="0.51829999999999998"/>
    <n v="0.51829999999999998"/>
    <n v="0.51829999999999998"/>
    <n v="0.51829999999999998"/>
    <n v="17.989999999999998"/>
    <n v="17.989999999999998"/>
    <n v="17.989999999999998"/>
    <n v="17.989999999999998"/>
    <n v="17.989999999999998"/>
    <s v="Brasil + Moda &amp; Casa + VGF2"/>
    <s v="Bronze + Moda &amp; Casa + VGF2"/>
    <s v="Prata + Moda &amp; Casa + VGF2"/>
    <s v="Ouro + Moda &amp; Casa + VGF2"/>
    <s v="Estrela + Moda &amp; Casa + VGF2"/>
    <n v="15"/>
    <n v="15"/>
    <n v="15"/>
    <n v="15"/>
    <n v="15"/>
    <n v="55.81"/>
    <n v="55.81"/>
    <n v="55.81"/>
    <n v="55.81"/>
    <n v="55.81"/>
    <n v="5"/>
    <n v="5"/>
    <n v="5"/>
    <n v="5"/>
    <n v="5"/>
    <n v="15.291499999999999"/>
    <n v="15.291499999999999"/>
    <n v="15.291499999999999"/>
    <n v="15.291499999999999"/>
    <n v="15.291499999999999"/>
    <n v="0"/>
    <n v="0"/>
    <n v="0"/>
    <n v="0"/>
    <n v="0"/>
    <n v="0"/>
    <n v="100"/>
    <n v="100"/>
    <n v="100"/>
    <n v="100"/>
  </r>
  <r>
    <n v="632084"/>
    <x v="1239"/>
    <n v="20210310"/>
    <m/>
    <s v="TOILETRIES"/>
    <x v="493"/>
    <s v="COLONIA CINDERELA 150ML REDESENHO 2020"/>
    <n v="1227148"/>
    <x v="1239"/>
    <n v="1"/>
    <s v="EXCESS"/>
    <s v="DISCOUNTED NON BEAUTY WITH PURCHASE (PWP)"/>
    <n v="0.51829999999999998"/>
    <m/>
    <n v="2.84"/>
    <m/>
    <m/>
    <n v="12.99"/>
    <n v="24.99"/>
    <n v="5245"/>
    <n v="5245"/>
    <n v="20"/>
    <s v="WORK IN PROGRESS"/>
    <n v="135529326"/>
    <s v="NO INCENTIVE"/>
    <s v="N"/>
    <s v="N"/>
    <s v="N"/>
    <s v="N"/>
    <x v="0"/>
    <n v="135529473"/>
    <n v="28"/>
    <n v="42"/>
    <n v="20230306"/>
    <s v="CUSTOMER"/>
    <n v="15"/>
    <s v="Y"/>
    <s v="Tech rep lvl + Moda &amp; Casa + VGF2"/>
    <s v="FULL PAYMENT"/>
    <m/>
    <n v="35313.100700000003"/>
    <n v="20417.3007"/>
    <n v="64.14"/>
    <m/>
    <s v="COLOGNE SPRAY"/>
    <s v="EDP/EDT/COLOGNE"/>
    <s v="FRAGRANCE JUICES"/>
    <s v="FEMALE"/>
    <s v="DISNEY BRAND"/>
    <s v="DISNEY PRINCESS"/>
    <n v="2"/>
    <n v="200"/>
    <n v="100"/>
    <s v="N"/>
    <s v="N"/>
    <n v="41567"/>
    <m/>
    <s v="N"/>
    <s v="AXF"/>
    <n v="11.04"/>
    <n v="11.99"/>
    <n v="13.99"/>
    <m/>
    <m/>
    <m/>
    <m/>
    <s v="N"/>
    <n v="64050596"/>
    <s v="F&amp;H Plataforma"/>
    <m/>
    <x v="0"/>
    <m/>
    <n v="20"/>
    <s v="KIDS MAE DE CRIANCA  - PLATA 1 - EVENTO VERAO"/>
    <s v="N"/>
    <m/>
    <m/>
    <s v="N"/>
    <n v="20230306"/>
    <m/>
    <n v="135529326"/>
    <s v="MIXED"/>
    <s v="Tech rep lvl"/>
    <s v="Moda &amp; Casa"/>
    <n v="1"/>
    <m/>
    <n v="0"/>
    <n v="0"/>
    <n v="100"/>
    <n v="135529472"/>
    <n v="999"/>
    <n v="3"/>
    <x v="0"/>
    <x v="0"/>
    <n v="0.51829999999999998"/>
    <n v="0.51829999999999998"/>
    <n v="0.51829999999999998"/>
    <n v="0.51829999999999998"/>
    <n v="0.51829999999999998"/>
    <n v="12.99"/>
    <n v="12.99"/>
    <n v="12.99"/>
    <n v="12.99"/>
    <n v="12.99"/>
    <s v="Brasil + Moda &amp; Casa + VGF2"/>
    <s v="Bronze + Moda &amp; Casa + VGF2"/>
    <s v="Prata + Moda &amp; Casa + VGF2"/>
    <s v="Ouro + Moda &amp; Casa + VGF2"/>
    <s v="Estrela + Moda &amp; Casa + VGF2"/>
    <n v="15"/>
    <n v="15"/>
    <n v="15"/>
    <n v="15"/>
    <n v="15"/>
    <n v="55.81"/>
    <n v="55.81"/>
    <n v="55.81"/>
    <n v="55.81"/>
    <n v="55.81"/>
    <n v="5"/>
    <n v="5"/>
    <n v="5"/>
    <n v="5"/>
    <n v="5"/>
    <n v="11.041499999999999"/>
    <n v="11.041499999999999"/>
    <n v="11.041499999999999"/>
    <n v="11.041499999999999"/>
    <n v="11.041499999999999"/>
    <n v="0"/>
    <n v="0"/>
    <n v="0"/>
    <n v="0"/>
    <n v="0"/>
    <n v="0"/>
    <n v="100"/>
    <n v="100"/>
    <n v="100"/>
    <n v="100"/>
  </r>
  <r>
    <n v="632085"/>
    <x v="1240"/>
    <n v="20210310"/>
    <m/>
    <s v="TOILETRIES"/>
    <x v="493"/>
    <s v="COLONIA BRANCA DE NEVE 150ML REDESENHO 2020"/>
    <n v="1227149"/>
    <x v="1240"/>
    <n v="1"/>
    <s v="EXCESS"/>
    <s v="BUY X GET DISCOUNTED PRODUCT"/>
    <n v="0.51829999999999998"/>
    <m/>
    <n v="2.83"/>
    <m/>
    <m/>
    <n v="17.989999999999998"/>
    <n v="24.99"/>
    <n v="1805"/>
    <n v="1805"/>
    <n v="20"/>
    <s v="WORK IN PROGRESS"/>
    <n v="135529326"/>
    <s v="NO INCENTIVE"/>
    <s v="N"/>
    <s v="N"/>
    <s v="N"/>
    <s v="N"/>
    <x v="0"/>
    <n v="135529352"/>
    <n v="28"/>
    <n v="42"/>
    <n v="20230306"/>
    <s v="CUSTOMER"/>
    <n v="15"/>
    <s v="Y"/>
    <s v="Tech rep lvl + Moda &amp; Casa + VGF2"/>
    <s v="FULL PAYMENT"/>
    <m/>
    <n v="16830.2117"/>
    <n v="11722.0617"/>
    <n v="74.2"/>
    <m/>
    <s v="COLOGNE SPRAY"/>
    <s v="EDP/EDT/COLOGNE"/>
    <s v="FRAGRANCE JUICES"/>
    <s v="FEMALE"/>
    <s v="DISNEY BRAND"/>
    <s v="DISNEY PRINCESS"/>
    <n v="2"/>
    <n v="200"/>
    <n v="100"/>
    <s v="N"/>
    <s v="N"/>
    <n v="41568"/>
    <m/>
    <s v="N"/>
    <m/>
    <m/>
    <m/>
    <m/>
    <m/>
    <m/>
    <m/>
    <m/>
    <s v="N"/>
    <n v="64050596"/>
    <s v="F&amp;H Plataforma"/>
    <m/>
    <x v="0"/>
    <m/>
    <n v="20"/>
    <s v="KIDS MAE DE CRIANCA  - PLATA 1 - EVENTO VERAO"/>
    <s v="N"/>
    <m/>
    <m/>
    <s v="N"/>
    <n v="20230306"/>
    <m/>
    <n v="135529326"/>
    <s v="MIXED"/>
    <s v="Tech rep lvl"/>
    <s v="Moda &amp; Casa"/>
    <n v="1"/>
    <m/>
    <n v="0"/>
    <n v="0"/>
    <n v="100"/>
    <n v="135529351"/>
    <n v="999"/>
    <n v="3"/>
    <x v="0"/>
    <x v="0"/>
    <n v="0.51829999999999998"/>
    <n v="0.51829999999999998"/>
    <n v="0.51829999999999998"/>
    <n v="0.51829999999999998"/>
    <n v="0.51829999999999998"/>
    <n v="17.989999999999998"/>
    <n v="17.989999999999998"/>
    <n v="17.989999999999998"/>
    <n v="17.989999999999998"/>
    <n v="17.989999999999998"/>
    <s v="Brasil + Moda &amp; Casa + VGF2"/>
    <s v="Bronze + Moda &amp; Casa + VGF2"/>
    <s v="Prata + Moda &amp; Casa + VGF2"/>
    <s v="Ouro + Moda &amp; Casa + VGF2"/>
    <s v="Estrela + Moda &amp; Casa + VGF2"/>
    <n v="15"/>
    <n v="15"/>
    <n v="15"/>
    <n v="15"/>
    <n v="15"/>
    <n v="55.81"/>
    <n v="55.81"/>
    <n v="55.81"/>
    <n v="55.81"/>
    <n v="55.81"/>
    <n v="5"/>
    <n v="5"/>
    <n v="5"/>
    <n v="5"/>
    <n v="5"/>
    <n v="15.291499999999999"/>
    <n v="15.291499999999999"/>
    <n v="15.291499999999999"/>
    <n v="15.291499999999999"/>
    <n v="15.291499999999999"/>
    <n v="0"/>
    <n v="0"/>
    <n v="0"/>
    <n v="0"/>
    <n v="0"/>
    <n v="0"/>
    <n v="100"/>
    <n v="100"/>
    <n v="100"/>
    <n v="100"/>
  </r>
  <r>
    <n v="632085"/>
    <x v="1240"/>
    <n v="20210310"/>
    <m/>
    <s v="TOILETRIES"/>
    <x v="493"/>
    <s v="COLONIA BRANCA DE NEVE 150ML REDESENHO 2020"/>
    <n v="1227149"/>
    <x v="1240"/>
    <n v="1"/>
    <s v="EXCESS"/>
    <s v="DISCOUNTED NON BEAUTY WITH PURCHASE (PWP)"/>
    <n v="0.51829999999999998"/>
    <m/>
    <n v="2.83"/>
    <m/>
    <m/>
    <n v="12.99"/>
    <n v="24.99"/>
    <n v="7215"/>
    <n v="7215"/>
    <n v="20"/>
    <s v="WORK IN PROGRESS"/>
    <n v="135529326"/>
    <s v="NO INCENTIVE"/>
    <s v="N"/>
    <s v="N"/>
    <s v="N"/>
    <s v="N"/>
    <x v="0"/>
    <n v="135529485"/>
    <n v="28"/>
    <n v="42"/>
    <n v="20230306"/>
    <s v="CUSTOMER"/>
    <n v="15"/>
    <s v="Y"/>
    <s v="Tech rep lvl + Moda &amp; Casa + VGF2"/>
    <s v="FULL PAYMENT"/>
    <m/>
    <n v="48576.553200000002"/>
    <n v="28158.103200000001"/>
    <n v="64.27"/>
    <m/>
    <s v="COLOGNE SPRAY"/>
    <s v="EDP/EDT/COLOGNE"/>
    <s v="FRAGRANCE JUICES"/>
    <s v="FEMALE"/>
    <s v="DISNEY BRAND"/>
    <s v="DISNEY PRINCESS"/>
    <n v="2"/>
    <n v="200"/>
    <n v="100"/>
    <s v="N"/>
    <s v="N"/>
    <n v="41568"/>
    <m/>
    <s v="N"/>
    <s v="AXF"/>
    <n v="11.04"/>
    <n v="11.99"/>
    <n v="13.99"/>
    <m/>
    <m/>
    <m/>
    <m/>
    <s v="N"/>
    <n v="64050596"/>
    <s v="F&amp;H Plataforma"/>
    <m/>
    <x v="0"/>
    <m/>
    <n v="20"/>
    <s v="KIDS MAE DE CRIANCA  - PLATA 1 - EVENTO VERAO"/>
    <s v="N"/>
    <m/>
    <m/>
    <s v="N"/>
    <n v="20230306"/>
    <m/>
    <n v="135529326"/>
    <s v="MIXED"/>
    <s v="Tech rep lvl"/>
    <s v="Moda &amp; Casa"/>
    <n v="1"/>
    <m/>
    <n v="0"/>
    <n v="0"/>
    <n v="100"/>
    <n v="135529484"/>
    <n v="999"/>
    <n v="3"/>
    <x v="0"/>
    <x v="0"/>
    <n v="0.51829999999999998"/>
    <n v="0.51829999999999998"/>
    <n v="0.51829999999999998"/>
    <n v="0.51829999999999998"/>
    <n v="0.51829999999999998"/>
    <n v="12.99"/>
    <n v="12.99"/>
    <n v="12.99"/>
    <n v="12.99"/>
    <n v="12.99"/>
    <s v="Brasil + Moda &amp; Casa + VGF2"/>
    <s v="Bronze + Moda &amp; Casa + VGF2"/>
    <s v="Prata + Moda &amp; Casa + VGF2"/>
    <s v="Ouro + Moda &amp; Casa + VGF2"/>
    <s v="Estrela + Moda &amp; Casa + VGF2"/>
    <n v="15"/>
    <n v="15"/>
    <n v="15"/>
    <n v="15"/>
    <n v="15"/>
    <n v="55.81"/>
    <n v="55.81"/>
    <n v="55.81"/>
    <n v="55.81"/>
    <n v="55.81"/>
    <n v="5"/>
    <n v="5"/>
    <n v="5"/>
    <n v="5"/>
    <n v="5"/>
    <n v="11.041499999999999"/>
    <n v="11.041499999999999"/>
    <n v="11.041499999999999"/>
    <n v="11.041499999999999"/>
    <n v="11.041499999999999"/>
    <n v="0"/>
    <n v="0"/>
    <n v="0"/>
    <n v="0"/>
    <n v="0"/>
    <n v="0"/>
    <n v="100"/>
    <n v="100"/>
    <n v="100"/>
    <n v="100"/>
  </r>
  <r>
    <n v="632091"/>
    <x v="1241"/>
    <n v="20210310"/>
    <m/>
    <s v="TOILETRIES"/>
    <x v="493"/>
    <s v="COLONIA AVENGERS 150ML REDESENHO 2020"/>
    <n v="1227152"/>
    <x v="1241"/>
    <n v="1"/>
    <s v="IN-LINE (EXCL NR)"/>
    <s v="BUY X GET DISCOUNTED PRODUCT"/>
    <n v="0.51829999999999998"/>
    <m/>
    <n v="3.048"/>
    <m/>
    <m/>
    <n v="17.989999999999998"/>
    <n v="24.99"/>
    <n v="2479"/>
    <n v="2479"/>
    <n v="20"/>
    <s v="WORK IN PROGRESS"/>
    <n v="135529326"/>
    <s v="NO INCENTIVE"/>
    <s v="N"/>
    <s v="N"/>
    <s v="N"/>
    <s v="N"/>
    <x v="0"/>
    <n v="135529376"/>
    <n v="28"/>
    <n v="42"/>
    <n v="20230306"/>
    <s v="CUSTOMER"/>
    <n v="15"/>
    <s v="Y"/>
    <s v="Tech rep lvl + Moda &amp; Casa + VGF2"/>
    <s v="FULL PAYMENT"/>
    <m/>
    <n v="23114.733899999999"/>
    <n v="15558.741900000001"/>
    <n v="72.209999999999994"/>
    <m/>
    <s v="COLOGNE SPRAY"/>
    <s v="EDP/EDT/COLOGNE"/>
    <s v="FRAGRANCE JUICES"/>
    <s v="MALE"/>
    <s v="MARVEL"/>
    <s v="MARVEL AVENGERS"/>
    <n v="2"/>
    <n v="200"/>
    <n v="100"/>
    <s v="N"/>
    <s v="N"/>
    <n v="41569"/>
    <m/>
    <s v="N"/>
    <m/>
    <m/>
    <m/>
    <m/>
    <m/>
    <m/>
    <m/>
    <m/>
    <s v="N"/>
    <n v="64050596"/>
    <s v="F&amp;H Plataforma"/>
    <m/>
    <x v="0"/>
    <m/>
    <n v="20"/>
    <s v="KIDS MAE DE CRIANCA  - PLATA 1 - EVENTO VERAO"/>
    <s v="N"/>
    <m/>
    <m/>
    <s v="N"/>
    <n v="20230306"/>
    <m/>
    <n v="135529326"/>
    <s v="MIXED"/>
    <s v="Tech rep lvl"/>
    <s v="Moda &amp; Casa"/>
    <n v="1"/>
    <m/>
    <n v="0"/>
    <n v="0"/>
    <n v="100"/>
    <n v="135529375"/>
    <n v="999"/>
    <n v="3"/>
    <x v="0"/>
    <x v="0"/>
    <n v="0.51829999999999998"/>
    <n v="0.51829999999999998"/>
    <n v="0.51829999999999998"/>
    <n v="0.51829999999999998"/>
    <n v="0.51829999999999998"/>
    <n v="17.989999999999998"/>
    <n v="17.989999999999998"/>
    <n v="17.989999999999998"/>
    <n v="17.989999999999998"/>
    <n v="17.989999999999998"/>
    <s v="Brasil + Moda &amp; Casa + VGF2"/>
    <s v="Bronze + Moda &amp; Casa + VGF2"/>
    <s v="Prata + Moda &amp; Casa + VGF2"/>
    <s v="Ouro + Moda &amp; Casa + VGF2"/>
    <s v="Estrela + Moda &amp; Casa + VGF2"/>
    <n v="15"/>
    <n v="15"/>
    <n v="15"/>
    <n v="15"/>
    <n v="15"/>
    <n v="55.81"/>
    <n v="55.81"/>
    <n v="55.81"/>
    <n v="55.81"/>
    <n v="55.81"/>
    <n v="5"/>
    <n v="5"/>
    <n v="5"/>
    <n v="5"/>
    <n v="5"/>
    <n v="15.291499999999999"/>
    <n v="15.291499999999999"/>
    <n v="15.291499999999999"/>
    <n v="15.291499999999999"/>
    <n v="15.291499999999999"/>
    <n v="0"/>
    <n v="0"/>
    <n v="0"/>
    <n v="0"/>
    <n v="0"/>
    <n v="0"/>
    <n v="100"/>
    <n v="100"/>
    <n v="100"/>
    <n v="100"/>
  </r>
  <r>
    <n v="632091"/>
    <x v="1241"/>
    <n v="20210310"/>
    <m/>
    <s v="TOILETRIES"/>
    <x v="493"/>
    <s v="COLONIA AVENGERS 150ML REDESENHO 2020"/>
    <n v="1227152"/>
    <x v="1241"/>
    <n v="1"/>
    <s v="IN-LINE (EXCL NR)"/>
    <s v="DISCOUNTED NON BEAUTY WITH PURCHASE (PWP)"/>
    <n v="0.51829999999999998"/>
    <m/>
    <n v="3.048"/>
    <m/>
    <m/>
    <n v="12.99"/>
    <n v="24.99"/>
    <n v="9911"/>
    <n v="9911"/>
    <n v="20"/>
    <s v="WORK IN PROGRESS"/>
    <n v="135529326"/>
    <s v="NO INCENTIVE"/>
    <s v="N"/>
    <s v="N"/>
    <s v="N"/>
    <s v="N"/>
    <x v="0"/>
    <n v="135529437"/>
    <n v="28"/>
    <n v="42"/>
    <n v="20230306"/>
    <s v="CUSTOMER"/>
    <n v="15"/>
    <s v="Y"/>
    <s v="Tech rep lvl + Moda &amp; Casa + VGF2"/>
    <s v="FULL PAYMENT"/>
    <m/>
    <n v="66727.958199999994"/>
    <n v="36519.230199999998"/>
    <n v="61.52"/>
    <m/>
    <s v="COLOGNE SPRAY"/>
    <s v="EDP/EDT/COLOGNE"/>
    <s v="FRAGRANCE JUICES"/>
    <s v="MALE"/>
    <s v="MARVEL"/>
    <s v="MARVEL AVENGERS"/>
    <n v="2"/>
    <n v="200"/>
    <n v="100"/>
    <s v="N"/>
    <s v="N"/>
    <n v="41569"/>
    <m/>
    <s v="N"/>
    <s v="ROP"/>
    <n v="12.64"/>
    <n v="13.59"/>
    <n v="14.55"/>
    <m/>
    <m/>
    <m/>
    <m/>
    <s v="N"/>
    <n v="64050596"/>
    <s v="F&amp;H Plataforma"/>
    <m/>
    <x v="0"/>
    <m/>
    <n v="20"/>
    <s v="KIDS MAE DE CRIANCA  - PLATA 1 - EVENTO VERAO"/>
    <s v="N"/>
    <m/>
    <m/>
    <s v="N"/>
    <n v="20230306"/>
    <m/>
    <n v="135529326"/>
    <s v="MIXED"/>
    <s v="Tech rep lvl"/>
    <s v="Moda &amp; Casa"/>
    <n v="1"/>
    <m/>
    <n v="0"/>
    <n v="0"/>
    <n v="100"/>
    <n v="135529436"/>
    <n v="999"/>
    <n v="3"/>
    <x v="0"/>
    <x v="0"/>
    <n v="0.51829999999999998"/>
    <n v="0.51829999999999998"/>
    <n v="0.51829999999999998"/>
    <n v="0.51829999999999998"/>
    <n v="0.51829999999999998"/>
    <n v="12.99"/>
    <n v="12.99"/>
    <n v="12.99"/>
    <n v="12.99"/>
    <n v="12.99"/>
    <s v="Brasil + Moda &amp; Casa + VGF2"/>
    <s v="Bronze + Moda &amp; Casa + VGF2"/>
    <s v="Prata + Moda &amp; Casa + VGF2"/>
    <s v="Ouro + Moda &amp; Casa + VGF2"/>
    <s v="Estrela + Moda &amp; Casa + VGF2"/>
    <n v="15"/>
    <n v="15"/>
    <n v="15"/>
    <n v="15"/>
    <n v="15"/>
    <n v="55.81"/>
    <n v="55.81"/>
    <n v="55.81"/>
    <n v="55.81"/>
    <n v="55.81"/>
    <n v="5"/>
    <n v="5"/>
    <n v="5"/>
    <n v="5"/>
    <n v="5"/>
    <n v="11.041499999999999"/>
    <n v="11.041499999999999"/>
    <n v="11.041499999999999"/>
    <n v="11.041499999999999"/>
    <n v="11.041499999999999"/>
    <n v="0"/>
    <n v="0"/>
    <n v="0"/>
    <n v="0"/>
    <n v="0"/>
    <n v="0"/>
    <n v="100"/>
    <n v="100"/>
    <n v="100"/>
    <n v="100"/>
  </r>
  <r>
    <n v="622923"/>
    <x v="1376"/>
    <n v="20210305"/>
    <m/>
    <s v="TOILETRIES"/>
    <x v="584"/>
    <s v="AT RECONST AMPOULE LATAM 15ML 2020"/>
    <n v="1221342"/>
    <x v="1375"/>
    <n v="1"/>
    <s v="IN-LINE (EXCL NR)"/>
    <s v="REPRESENTATIVE OFFER"/>
    <n v="0.54369999999999996"/>
    <m/>
    <n v="1.175"/>
    <m/>
    <m/>
    <n v="7.69"/>
    <n v="10.99"/>
    <n v="1900"/>
    <n v="1900"/>
    <n v="7"/>
    <s v="WORK IN PROGRESS"/>
    <n v="135529866"/>
    <s v="NO INCENTIVE"/>
    <s v="N"/>
    <s v="N"/>
    <s v="N"/>
    <s v="N"/>
    <x v="2"/>
    <n v="135529868"/>
    <n v="28"/>
    <n v="43"/>
    <n v="20230306"/>
    <s v="EXCLUSIVE OFFER"/>
    <n v="15"/>
    <s v="Y"/>
    <s v="Tech rep lvl + Dia a Dia + VGF2"/>
    <s v="FULL PAYMENT"/>
    <m/>
    <n v="7719.0068000000001"/>
    <n v="5486.5068000000001"/>
    <n v="80.34"/>
    <m/>
    <s v="TREATMENT CREAM"/>
    <s v="TREATMENT"/>
    <s v="HAIR TREATMENT"/>
    <s v="FEMALE"/>
    <s v="ADVANCE-TECHNIQUES"/>
    <s v="REPAIR"/>
    <n v="1"/>
    <n v="100"/>
    <n v="100"/>
    <s v="N"/>
    <s v="N"/>
    <n v="51716"/>
    <m/>
    <s v="N"/>
    <m/>
    <m/>
    <m/>
    <m/>
    <m/>
    <m/>
    <m/>
    <m/>
    <s v="N"/>
    <m/>
    <m/>
    <m/>
    <x v="0"/>
    <m/>
    <n v="6"/>
    <s v="NCF BEAUTY"/>
    <s v="N"/>
    <m/>
    <m/>
    <s v="N"/>
    <n v="20230306"/>
    <m/>
    <n v="135529866"/>
    <s v="MIXED"/>
    <s v="Tech rep lvl"/>
    <s v="CosmÃ©ticos"/>
    <n v="1"/>
    <m/>
    <n v="0"/>
    <n v="0"/>
    <n v="100"/>
    <n v="135529867"/>
    <n v="999"/>
    <n v="2"/>
    <x v="0"/>
    <x v="0"/>
    <n v="0.54369999999999996"/>
    <n v="0.54369999999999996"/>
    <n v="0.54369999999999996"/>
    <n v="0.54369999999999996"/>
    <n v="0.54369999999999996"/>
    <n v="7.69"/>
    <n v="8.7899999999999991"/>
    <n v="7.69"/>
    <n v="7.14"/>
    <n v="6.81"/>
    <s v="Brasil + Dia a Dia + VGF2"/>
    <s v="Bronze + Dia a Dia + VGF2"/>
    <s v="Prata + Dia a Dia + VGF2"/>
    <s v="Ouro + Dia a Dia + VGF2"/>
    <s v="Estrela + Dia a Dia + VGF2"/>
    <n v="30"/>
    <n v="20"/>
    <n v="30"/>
    <n v="35"/>
    <n v="38"/>
    <n v="83.92"/>
    <n v="83.92"/>
    <n v="83.92"/>
    <n v="83.92"/>
    <n v="83.92"/>
    <n v="0"/>
    <n v="0"/>
    <n v="0"/>
    <n v="0"/>
    <n v="0"/>
    <n v="7.69"/>
    <n v="8.7899999999999991"/>
    <n v="7.69"/>
    <n v="7.14"/>
    <n v="6.81"/>
    <n v="3.3"/>
    <n v="2.2000000000000002"/>
    <n v="3.3"/>
    <n v="3.85"/>
    <n v="4.18"/>
    <n v="30"/>
    <n v="79"/>
    <n v="69"/>
    <n v="64"/>
    <n v="61"/>
  </r>
  <r>
    <n v="631162"/>
    <x v="1377"/>
    <n v="20210315"/>
    <m/>
    <s v="TOILETRIES"/>
    <x v="584"/>
    <s v="AT ARGAN AMPOULE LATAM 15ML 2020"/>
    <n v="1221022"/>
    <x v="1376"/>
    <n v="1"/>
    <s v="IN-LINE (EXCL NR)"/>
    <s v="REPRESENTATIVE OFFER"/>
    <n v="0.54369999999999996"/>
    <m/>
    <n v="0.92400000000000004"/>
    <m/>
    <m/>
    <n v="7.69"/>
    <n v="10.99"/>
    <n v="1200"/>
    <n v="1200"/>
    <n v="7"/>
    <s v="WORK IN PROGRESS"/>
    <n v="135529866"/>
    <s v="NO INCENTIVE"/>
    <s v="N"/>
    <s v="N"/>
    <s v="N"/>
    <s v="N"/>
    <x v="2"/>
    <n v="135529880"/>
    <n v="28"/>
    <n v="43"/>
    <n v="20230306"/>
    <s v="EXCLUSIVE OFFER"/>
    <n v="15"/>
    <s v="Y"/>
    <s v="Tech rep lvl + Dia a Dia + VGF2"/>
    <s v="FULL PAYMENT"/>
    <m/>
    <n v="4875.1621999999998"/>
    <n v="3766.3622"/>
    <n v="84.54"/>
    <m/>
    <s v="TREATMENT MASK"/>
    <s v="TREATMENT"/>
    <s v="HAIR TREATMENT"/>
    <s v="FEMALE"/>
    <s v="ADVANCE-TECHNIQUES"/>
    <s v="MOISTURE"/>
    <n v="1"/>
    <n v="100"/>
    <n v="100"/>
    <s v="N"/>
    <s v="N"/>
    <n v="51141"/>
    <m/>
    <s v="N"/>
    <m/>
    <m/>
    <m/>
    <m/>
    <m/>
    <m/>
    <m/>
    <m/>
    <s v="N"/>
    <m/>
    <m/>
    <m/>
    <x v="0"/>
    <m/>
    <n v="6"/>
    <s v="NCF BEAUTY"/>
    <s v="N"/>
    <m/>
    <m/>
    <s v="N"/>
    <n v="20230306"/>
    <m/>
    <n v="135529866"/>
    <s v="MIXED"/>
    <s v="Tech rep lvl"/>
    <s v="CosmÃ©ticos"/>
    <n v="1"/>
    <m/>
    <n v="0"/>
    <n v="0"/>
    <n v="100"/>
    <n v="135529879"/>
    <n v="999"/>
    <n v="2"/>
    <x v="0"/>
    <x v="0"/>
    <n v="0.54369999999999996"/>
    <n v="0.54369999999999996"/>
    <n v="0.54369999999999996"/>
    <n v="0.54369999999999996"/>
    <n v="0.54369999999999996"/>
    <n v="7.69"/>
    <n v="8.7899999999999991"/>
    <n v="7.69"/>
    <n v="7.14"/>
    <n v="6.81"/>
    <s v="Brasil + Dia a Dia + VGF2"/>
    <s v="Bronze + Dia a Dia + VGF2"/>
    <s v="Prata + Dia a Dia + VGF2"/>
    <s v="Ouro + Dia a Dia + VGF2"/>
    <s v="Estrela + Dia a Dia + VGF2"/>
    <n v="30"/>
    <n v="20"/>
    <n v="30"/>
    <n v="35"/>
    <n v="38"/>
    <n v="83.92"/>
    <n v="83.92"/>
    <n v="83.92"/>
    <n v="83.92"/>
    <n v="83.92"/>
    <n v="0"/>
    <n v="0"/>
    <n v="0"/>
    <n v="0"/>
    <n v="0"/>
    <n v="7.69"/>
    <n v="8.7899999999999991"/>
    <n v="7.69"/>
    <n v="7.14"/>
    <n v="6.81"/>
    <n v="3.3"/>
    <n v="2.2000000000000002"/>
    <n v="3.3"/>
    <n v="3.85"/>
    <n v="4.18"/>
    <n v="30"/>
    <n v="79"/>
    <n v="69"/>
    <n v="64"/>
    <n v="61"/>
  </r>
  <r>
    <n v="620520"/>
    <x v="1378"/>
    <n v="20200312"/>
    <m/>
    <s v="COLOR"/>
    <x v="585"/>
    <s v="AVON SPRAY PREPARADOR E FIXADOR DE MAQUIAGEM"/>
    <n v="1220341"/>
    <x v="1377"/>
    <n v="1"/>
    <s v="IN-LINE (EXCL NR)"/>
    <s v="CROSS-OUT"/>
    <n v="0.38059999999999999"/>
    <m/>
    <n v="2.6469999999999998"/>
    <m/>
    <m/>
    <n v="23.99"/>
    <n v="30.99"/>
    <n v="7133"/>
    <n v="7133"/>
    <n v="163"/>
    <s v="WORK IN PROGRESS"/>
    <n v="135530320"/>
    <s v="NO INCENTIVE"/>
    <s v="N"/>
    <s v="N"/>
    <s v="N"/>
    <s v="N"/>
    <x v="3"/>
    <n v="135530322"/>
    <n v="28"/>
    <n v="11"/>
    <n v="20230306"/>
    <s v="CUSTOMER"/>
    <n v="15"/>
    <s v="Y"/>
    <s v="Tech rep lvl + Dia a Dia + VGF2"/>
    <s v="FULL PAYMENT"/>
    <m/>
    <n v="63283.245000000003"/>
    <n v="44402.194000000003"/>
    <n v="79.709999999999994"/>
    <m/>
    <s v="PREMAKEUP LOTION"/>
    <s v="PREMAKEUP/PRIMER"/>
    <s v="FACE COLOR"/>
    <s v="FEMALE"/>
    <s v="AVON TRUE"/>
    <s v="AVON TRUE COLOR"/>
    <n v="1"/>
    <n v="100"/>
    <n v="100"/>
    <s v="N"/>
    <s v="N"/>
    <n v="50281"/>
    <m/>
    <s v="N"/>
    <m/>
    <m/>
    <m/>
    <m/>
    <m/>
    <m/>
    <m/>
    <m/>
    <s v="N"/>
    <n v="73976330"/>
    <s v="Extensao Revista Digital"/>
    <m/>
    <x v="0"/>
    <m/>
    <n v="162"/>
    <s v="COLOR -  EXTENSAO REVISTA DIGITAL  1"/>
    <s v="N"/>
    <m/>
    <m/>
    <s v="N"/>
    <n v="20230306"/>
    <m/>
    <n v="135530320"/>
    <s v="MIXED"/>
    <s v="Tech rep lvl"/>
    <s v="CosmÃ©ticos"/>
    <n v="1"/>
    <m/>
    <n v="0"/>
    <n v="0"/>
    <n v="100"/>
    <n v="135530321"/>
    <n v="999"/>
    <n v="2"/>
    <x v="0"/>
    <x v="0"/>
    <n v="0.38059999999999999"/>
    <n v="0.435"/>
    <n v="0.38059999999999999"/>
    <n v="0.35339999999999999"/>
    <n v="0.33710000000000001"/>
    <n v="23.99"/>
    <n v="23.99"/>
    <n v="23.99"/>
    <n v="23.99"/>
    <n v="23.99"/>
    <s v="Brasil + Dia a Dia + VGF2"/>
    <s v="Bronze + Dia a Dia + VGF2"/>
    <s v="Prata + Dia a Dia + VGF2"/>
    <s v="Ouro + Dia a Dia + VGF2"/>
    <s v="Estrela + Dia a Dia + VGF2"/>
    <n v="30"/>
    <n v="20"/>
    <n v="30"/>
    <n v="35"/>
    <n v="38"/>
    <n v="83.92"/>
    <n v="83.92"/>
    <n v="83.92"/>
    <n v="83.92"/>
    <n v="83.92"/>
    <n v="0"/>
    <n v="0"/>
    <n v="0"/>
    <n v="0"/>
    <n v="0"/>
    <n v="16.792999999999999"/>
    <n v="19.192"/>
    <n v="16.792999999999999"/>
    <n v="15.593500000000001"/>
    <n v="14.873799999999999"/>
    <n v="0"/>
    <n v="0"/>
    <n v="0"/>
    <n v="0"/>
    <n v="0"/>
    <n v="0"/>
    <n v="100"/>
    <n v="100"/>
    <n v="100"/>
    <n v="100"/>
  </r>
  <r>
    <n v="622636"/>
    <x v="1379"/>
    <n v="20200313"/>
    <m/>
    <s v="COLOR"/>
    <x v="586"/>
    <s v="COSMETIC BRUSH RESTAGE - LATAM - FAN BRUSH"/>
    <n v="1221194"/>
    <x v="1378"/>
    <n v="1"/>
    <s v="IN-LINE (EXCL NR)"/>
    <s v="REGULAR PRICE"/>
    <n v="0.49099999999999999"/>
    <m/>
    <n v="3.657"/>
    <m/>
    <m/>
    <n v="36.99"/>
    <n v="36.99"/>
    <n v="211"/>
    <n v="211"/>
    <n v="162"/>
    <s v="WORK IN PROGRESS"/>
    <n v="135530333"/>
    <s v="NO INCENTIVE"/>
    <s v="N"/>
    <s v="N"/>
    <s v="N"/>
    <s v="N"/>
    <x v="3"/>
    <n v="135530335"/>
    <n v="28"/>
    <n v="11"/>
    <n v="20230306"/>
    <s v="CUSTOMER"/>
    <n v="15"/>
    <s v="Y"/>
    <s v="Tech rep lvl + Dia a Dia + VGF2"/>
    <s v="FULL PAYMENT"/>
    <m/>
    <n v="3719.7514000000001"/>
    <n v="2948.1244000000002"/>
    <n v="85.9"/>
    <m/>
    <s v="MAKE UP BRUSH"/>
    <s v="BRUSHES/COMBS"/>
    <s v="IMPLEMENTS"/>
    <s v="FEMALE"/>
    <s v="AVON"/>
    <s v="AVON"/>
    <n v="0"/>
    <n v="50"/>
    <n v="100"/>
    <s v="N"/>
    <s v="N"/>
    <n v="50454"/>
    <m/>
    <s v="N"/>
    <m/>
    <m/>
    <m/>
    <m/>
    <m/>
    <m/>
    <m/>
    <m/>
    <s v="N"/>
    <n v="73976330"/>
    <s v="Extensao Revista Digital"/>
    <m/>
    <x v="0"/>
    <m/>
    <n v="162"/>
    <s v="COLOR -  EXTENSAO REVISTA DIGITAL  1"/>
    <s v="N"/>
    <m/>
    <m/>
    <s v="N"/>
    <n v="20230306"/>
    <m/>
    <n v="135530333"/>
    <s v="MIXED"/>
    <s v="Tech rep lvl"/>
    <s v="CosmÃ©ticos"/>
    <n v="1"/>
    <m/>
    <n v="0"/>
    <n v="0"/>
    <n v="100"/>
    <n v="135530334"/>
    <n v="999"/>
    <n v="2"/>
    <x v="0"/>
    <x v="0"/>
    <n v="0.49099999999999999"/>
    <n v="0.56110000000000004"/>
    <n v="0.49099999999999999"/>
    <n v="0.45590000000000003"/>
    <n v="0.43490000000000001"/>
    <n v="36.99"/>
    <n v="36.99"/>
    <n v="36.99"/>
    <n v="36.99"/>
    <n v="36.99"/>
    <s v="Brasil + Dia a Dia + VGF2"/>
    <s v="Bronze + Dia a Dia + VGF2"/>
    <s v="Prata + Dia a Dia + VGF2"/>
    <s v="Ouro + Dia a Dia + VGF2"/>
    <s v="Estrela + Dia a Dia + VGF2"/>
    <n v="30"/>
    <n v="20"/>
    <n v="30"/>
    <n v="35"/>
    <n v="38"/>
    <n v="42.57"/>
    <n v="42.57"/>
    <n v="42.57"/>
    <n v="42.57"/>
    <n v="42.57"/>
    <n v="0"/>
    <n v="0"/>
    <n v="0"/>
    <n v="0"/>
    <n v="0"/>
    <n v="25.893000000000001"/>
    <n v="29.591999999999999"/>
    <n v="25.893000000000001"/>
    <n v="24.043500000000002"/>
    <n v="22.933800000000002"/>
    <n v="0"/>
    <n v="0"/>
    <n v="0"/>
    <n v="0"/>
    <n v="0"/>
    <n v="0"/>
    <n v="100"/>
    <n v="100"/>
    <n v="100"/>
    <n v="100"/>
  </r>
  <r>
    <n v="622615"/>
    <x v="1380"/>
    <n v="20200313"/>
    <m/>
    <s v="COLOR"/>
    <x v="587"/>
    <s v="COSMETIC BRUSH RESTAGE - LATAM - EYEBROW DUO BRUSH"/>
    <n v="1221173"/>
    <x v="1379"/>
    <n v="1"/>
    <s v="IN-LINE (EXCL NR)"/>
    <s v="CROSS-OUT"/>
    <n v="0.49099999999999999"/>
    <m/>
    <n v="3.0579999999999998"/>
    <m/>
    <m/>
    <n v="15.99"/>
    <n v="20.99"/>
    <n v="2815"/>
    <n v="2815"/>
    <n v="162"/>
    <s v="WORK IN PROGRESS"/>
    <n v="135530346"/>
    <s v="NO INCENTIVE"/>
    <s v="N"/>
    <s v="N"/>
    <s v="N"/>
    <s v="N"/>
    <x v="3"/>
    <n v="135530348"/>
    <n v="28"/>
    <n v="11"/>
    <n v="20230306"/>
    <s v="CUSTOMER"/>
    <n v="15"/>
    <s v="Y"/>
    <s v="Tech rep lvl + Dia a Dia + VGF2"/>
    <s v="FULL PAYMENT"/>
    <m/>
    <n v="21474.2454"/>
    <n v="12865.975399999999"/>
    <n v="72.73"/>
    <m/>
    <s v="MAKE UP BRUSH"/>
    <s v="BRUSHES/COMBS"/>
    <s v="IMPLEMENTS"/>
    <s v="FEMALE"/>
    <s v="AVON"/>
    <s v="AVON"/>
    <n v="0"/>
    <n v="50"/>
    <n v="100"/>
    <s v="N"/>
    <s v="N"/>
    <n v="50170"/>
    <m/>
    <s v="N"/>
    <m/>
    <m/>
    <m/>
    <m/>
    <m/>
    <m/>
    <m/>
    <m/>
    <s v="N"/>
    <n v="73976330"/>
    <s v="Extensao Revista Digital"/>
    <m/>
    <x v="0"/>
    <m/>
    <n v="162"/>
    <s v="COLOR -  EXTENSAO REVISTA DIGITAL  1"/>
    <s v="N"/>
    <m/>
    <m/>
    <s v="N"/>
    <n v="20230306"/>
    <m/>
    <n v="135530346"/>
    <s v="MIXED"/>
    <s v="Tech rep lvl"/>
    <s v="CosmÃ©ticos"/>
    <n v="1"/>
    <m/>
    <n v="0"/>
    <n v="0"/>
    <n v="100"/>
    <n v="135530347"/>
    <n v="999"/>
    <n v="2"/>
    <x v="0"/>
    <x v="0"/>
    <n v="0.49099999999999999"/>
    <n v="0.56110000000000004"/>
    <n v="0.49099999999999999"/>
    <n v="0.45590000000000003"/>
    <n v="0.43490000000000001"/>
    <n v="15.99"/>
    <n v="15.99"/>
    <n v="15.99"/>
    <n v="15.99"/>
    <n v="15.99"/>
    <s v="Brasil + Dia a Dia + VGF2"/>
    <s v="Bronze + Dia a Dia + VGF2"/>
    <s v="Prata + Dia a Dia + VGF2"/>
    <s v="Ouro + Dia a Dia + VGF2"/>
    <s v="Estrela + Dia a Dia + VGF2"/>
    <n v="30"/>
    <n v="20"/>
    <n v="30"/>
    <n v="35"/>
    <n v="38"/>
    <n v="42.57"/>
    <n v="42.57"/>
    <n v="42.57"/>
    <n v="42.57"/>
    <n v="42.57"/>
    <n v="0"/>
    <n v="0"/>
    <n v="0"/>
    <n v="0"/>
    <n v="0"/>
    <n v="11.193"/>
    <n v="12.792"/>
    <n v="11.193"/>
    <n v="10.3935"/>
    <n v="9.9138000000000002"/>
    <n v="0"/>
    <n v="0"/>
    <n v="0"/>
    <n v="0"/>
    <n v="0"/>
    <n v="0"/>
    <n v="100"/>
    <n v="100"/>
    <n v="100"/>
    <n v="100"/>
  </r>
  <r>
    <n v="627012"/>
    <x v="398"/>
    <n v="20210309"/>
    <m/>
    <s v="BODY"/>
    <x v="588"/>
    <s v="ENCANTO BY AVON BEAUTIFUL &amp; INSPIRING HAND CREAM"/>
    <n v="1223732"/>
    <x v="398"/>
    <n v="1"/>
    <s v="IN-LINE (EXCL NR)"/>
    <s v="BUY QUANTITY N OR MORE TO GET DISCOUNTED PRICE"/>
    <n v="0.68589999999999995"/>
    <m/>
    <n v="1.8819999999999999"/>
    <m/>
    <m/>
    <n v="13.64"/>
    <n v="23.99"/>
    <n v="1604"/>
    <n v="1604"/>
    <n v="36"/>
    <s v="WORK IN PROGRESS"/>
    <n v="135532458"/>
    <s v="NO INCENTIVE"/>
    <s v="N"/>
    <s v="N"/>
    <s v="N"/>
    <s v="N"/>
    <x v="1"/>
    <n v="135532472"/>
    <n v="28"/>
    <n v="32"/>
    <n v="20230306"/>
    <s v="NET ITEM"/>
    <n v="15"/>
    <s v="Y"/>
    <s v="Tech rep lvl + Dia a Dia + VGF2"/>
    <s v="FULL PAYMENT"/>
    <m/>
    <n v="14581.952799999999"/>
    <n v="11563.2248"/>
    <n v="86.93"/>
    <m/>
    <s v="MOISTURIZER CREAM"/>
    <s v="MOISTURIZER"/>
    <s v="HAND CARE"/>
    <s v="FEMALE"/>
    <s v="AVON ENCANTO"/>
    <s v="ENCANTO DELICACY"/>
    <n v="0"/>
    <n v="100"/>
    <n v="100"/>
    <s v="N"/>
    <s v="N"/>
    <n v="40135"/>
    <m/>
    <s v="N"/>
    <s v="SP"/>
    <n v="17.510000000000002"/>
    <n v="21.99"/>
    <n v="22.79"/>
    <m/>
    <m/>
    <m/>
    <m/>
    <s v="N"/>
    <m/>
    <m/>
    <m/>
    <x v="0"/>
    <m/>
    <n v="36"/>
    <s v="BODY - 1"/>
    <s v="N"/>
    <m/>
    <m/>
    <s v="N"/>
    <n v="20230306"/>
    <m/>
    <n v="135532458"/>
    <s v="MIXED"/>
    <s v="Tech rep lvl"/>
    <s v="CosmÃ©ticos"/>
    <n v="2"/>
    <m/>
    <n v="0"/>
    <n v="0"/>
    <n v="100"/>
    <n v="135532471"/>
    <n v="999"/>
    <n v="2"/>
    <x v="0"/>
    <x v="0"/>
    <n v="0.68589999999999995"/>
    <n v="0.68589999999999995"/>
    <n v="0.68589999999999995"/>
    <n v="0.68589999999999995"/>
    <n v="0.68589999999999995"/>
    <n v="13.64"/>
    <n v="15.59"/>
    <n v="13.64"/>
    <n v="12.67"/>
    <n v="12.08"/>
    <s v="Brasil + Dia a Dia + VGF2"/>
    <s v="Bronze + Dia a Dia + VGF2"/>
    <s v="Prata + Dia a Dia + VGF2"/>
    <s v="Ouro + Dia a Dia + VGF2"/>
    <s v="Estrela + Dia a Dia + VGF2"/>
    <n v="30"/>
    <n v="20"/>
    <n v="30"/>
    <n v="35"/>
    <n v="38"/>
    <n v="45.79"/>
    <n v="45.79"/>
    <n v="45.79"/>
    <n v="45.79"/>
    <n v="45.79"/>
    <n v="0"/>
    <n v="0"/>
    <n v="0"/>
    <n v="0"/>
    <n v="0"/>
    <n v="13.64"/>
    <n v="15.59"/>
    <n v="13.64"/>
    <n v="12.67"/>
    <n v="12.08"/>
    <n v="14.7"/>
    <n v="10.8"/>
    <n v="14.7"/>
    <n v="16.64"/>
    <n v="17.82"/>
    <n v="35"/>
    <n v="74"/>
    <n v="64"/>
    <n v="60"/>
    <n v="57"/>
  </r>
  <r>
    <n v="634411"/>
    <x v="399"/>
    <n v="20220316"/>
    <m/>
    <s v="BODY"/>
    <x v="588"/>
    <s v="GLAMOROUS HAND CREAM 75G"/>
    <n v="1228772"/>
    <x v="399"/>
    <n v="1"/>
    <s v="IN-LINE (EXCL NR)"/>
    <s v="BUY QUANTITY N OR MORE TO GET DISCOUNTED PRICE"/>
    <n v="0.68589999999999995"/>
    <m/>
    <n v="2.016"/>
    <m/>
    <m/>
    <n v="13.64"/>
    <n v="23.99"/>
    <n v="1551"/>
    <n v="1551"/>
    <n v="36"/>
    <s v="WORK IN PROGRESS"/>
    <n v="135532458"/>
    <s v="NO INCENTIVE"/>
    <s v="N"/>
    <s v="N"/>
    <s v="N"/>
    <s v="N"/>
    <x v="1"/>
    <n v="135532496"/>
    <n v="28"/>
    <n v="32"/>
    <n v="20230306"/>
    <s v="NET ITEM"/>
    <n v="15"/>
    <s v="Y"/>
    <s v="Tech rep lvl + Dia a Dia + VGF2"/>
    <s v="FULL PAYMENT"/>
    <m/>
    <n v="14099.813099999999"/>
    <n v="10972.997100000001"/>
    <n v="86"/>
    <m/>
    <s v="MOISTURIZER CREAM"/>
    <s v="MOISTURIZER"/>
    <s v="HAND CARE"/>
    <s v="FEMALE"/>
    <s v="AVON ENCANTO"/>
    <s v="ENCANTO IRRESISTIBLE"/>
    <n v="0"/>
    <n v="100"/>
    <n v="100"/>
    <s v="N"/>
    <s v="N"/>
    <n v="40877"/>
    <m/>
    <s v="N"/>
    <s v="SP"/>
    <n v="17.510000000000002"/>
    <n v="21.99"/>
    <n v="22.79"/>
    <m/>
    <m/>
    <m/>
    <m/>
    <s v="N"/>
    <m/>
    <m/>
    <m/>
    <x v="0"/>
    <m/>
    <n v="36"/>
    <s v="BODY - 1"/>
    <s v="N"/>
    <m/>
    <m/>
    <s v="N"/>
    <n v="20230306"/>
    <m/>
    <n v="135532458"/>
    <s v="MIXED"/>
    <s v="Tech rep lvl"/>
    <s v="CosmÃ©ticos"/>
    <n v="2"/>
    <m/>
    <n v="0"/>
    <n v="0"/>
    <n v="100"/>
    <n v="135532495"/>
    <n v="999"/>
    <n v="2"/>
    <x v="0"/>
    <x v="0"/>
    <n v="0.68589999999999995"/>
    <n v="0.68589999999999995"/>
    <n v="0.68589999999999995"/>
    <n v="0.68589999999999995"/>
    <n v="0.68589999999999995"/>
    <n v="13.64"/>
    <n v="15.59"/>
    <n v="13.64"/>
    <n v="12.67"/>
    <n v="12.08"/>
    <s v="Brasil + Dia a Dia + VGF2"/>
    <s v="Bronze + Dia a Dia + VGF2"/>
    <s v="Prata + Dia a Dia + VGF2"/>
    <s v="Ouro + Dia a Dia + VGF2"/>
    <s v="Estrela + Dia a Dia + VGF2"/>
    <n v="30"/>
    <n v="20"/>
    <n v="30"/>
    <n v="35"/>
    <n v="38"/>
    <n v="45.79"/>
    <n v="45.79"/>
    <n v="45.79"/>
    <n v="45.79"/>
    <n v="45.79"/>
    <n v="0"/>
    <n v="0"/>
    <n v="0"/>
    <n v="0"/>
    <n v="0"/>
    <n v="13.64"/>
    <n v="15.59"/>
    <n v="13.64"/>
    <n v="12.67"/>
    <n v="12.08"/>
    <n v="14.7"/>
    <n v="10.8"/>
    <n v="14.7"/>
    <n v="16.64"/>
    <n v="17.82"/>
    <n v="35"/>
    <n v="74"/>
    <n v="64"/>
    <n v="60"/>
    <n v="57"/>
  </r>
  <r>
    <n v="634412"/>
    <x v="400"/>
    <n v="20220319"/>
    <m/>
    <s v="BODY"/>
    <x v="588"/>
    <s v="ENCANTO ATTRACTIVE HAND CREAM 75G"/>
    <n v="1228773"/>
    <x v="400"/>
    <n v="1"/>
    <s v="IN-LINE (EXCL NR)"/>
    <s v="BUY QUANTITY N OR MORE TO GET DISCOUNTED PRICE"/>
    <n v="0.68589999999999995"/>
    <m/>
    <n v="1.9810000000000001"/>
    <m/>
    <m/>
    <n v="13.64"/>
    <n v="23.99"/>
    <n v="1869"/>
    <n v="1869"/>
    <n v="36"/>
    <s v="WORK IN PROGRESS"/>
    <n v="135532458"/>
    <s v="NO INCENTIVE"/>
    <s v="N"/>
    <s v="N"/>
    <s v="N"/>
    <s v="N"/>
    <x v="1"/>
    <n v="135532484"/>
    <n v="28"/>
    <n v="32"/>
    <n v="20230306"/>
    <s v="NET ITEM"/>
    <n v="15"/>
    <s v="Y"/>
    <s v="Tech rep lvl + Dia a Dia + VGF2"/>
    <s v="FULL PAYMENT"/>
    <m/>
    <n v="16991.581200000001"/>
    <n v="13289.092199999999"/>
    <n v="86.24"/>
    <m/>
    <s v="MOISTURIZER CREAM"/>
    <s v="MOISTURIZER"/>
    <s v="HAND CARE"/>
    <s v="FEMALE"/>
    <s v="AVON ENCANTO"/>
    <s v="ENCANTO IRRESISTIBLE"/>
    <n v="0"/>
    <n v="100"/>
    <n v="100"/>
    <s v="N"/>
    <s v="N"/>
    <n v="40633"/>
    <m/>
    <s v="N"/>
    <s v="SP"/>
    <n v="17.510000000000002"/>
    <n v="21.99"/>
    <n v="22.79"/>
    <m/>
    <m/>
    <m/>
    <m/>
    <s v="N"/>
    <m/>
    <m/>
    <m/>
    <x v="0"/>
    <m/>
    <n v="36"/>
    <s v="BODY - 1"/>
    <s v="N"/>
    <m/>
    <m/>
    <s v="N"/>
    <n v="20230306"/>
    <m/>
    <n v="135532458"/>
    <s v="MIXED"/>
    <s v="Tech rep lvl"/>
    <s v="CosmÃ©ticos"/>
    <n v="2"/>
    <m/>
    <n v="0"/>
    <n v="0"/>
    <n v="100"/>
    <n v="135532483"/>
    <n v="999"/>
    <n v="2"/>
    <x v="0"/>
    <x v="0"/>
    <n v="0.68589999999999995"/>
    <n v="0.68589999999999995"/>
    <n v="0.68589999999999995"/>
    <n v="0.68589999999999995"/>
    <n v="0.68589999999999995"/>
    <n v="13.64"/>
    <n v="15.59"/>
    <n v="13.64"/>
    <n v="12.67"/>
    <n v="12.08"/>
    <s v="Brasil + Dia a Dia + VGF2"/>
    <s v="Bronze + Dia a Dia + VGF2"/>
    <s v="Prata + Dia a Dia + VGF2"/>
    <s v="Ouro + Dia a Dia + VGF2"/>
    <s v="Estrela + Dia a Dia + VGF2"/>
    <n v="30"/>
    <n v="20"/>
    <n v="30"/>
    <n v="35"/>
    <n v="38"/>
    <n v="45.79"/>
    <n v="45.79"/>
    <n v="45.79"/>
    <n v="45.79"/>
    <n v="45.79"/>
    <n v="0"/>
    <n v="0"/>
    <n v="0"/>
    <n v="0"/>
    <n v="0"/>
    <n v="13.64"/>
    <n v="15.59"/>
    <n v="13.64"/>
    <n v="12.67"/>
    <n v="12.08"/>
    <n v="14.7"/>
    <n v="10.8"/>
    <n v="14.7"/>
    <n v="16.64"/>
    <n v="17.82"/>
    <n v="35"/>
    <n v="74"/>
    <n v="64"/>
    <n v="60"/>
    <n v="57"/>
  </r>
  <r>
    <n v="636124"/>
    <x v="401"/>
    <n v="20220310"/>
    <m/>
    <s v="BODY"/>
    <x v="588"/>
    <s v="HAND CREAM IRRESISTIBLE 75ML"/>
    <n v="1229859"/>
    <x v="401"/>
    <n v="1"/>
    <s v="IN-LINE (EXCL NR)"/>
    <s v="BUY QUANTITY N OR MORE TO GET DISCOUNTED PRICE"/>
    <n v="0.68589999999999995"/>
    <m/>
    <n v="1.9610000000000001"/>
    <m/>
    <m/>
    <n v="13.64"/>
    <n v="23.99"/>
    <n v="1123"/>
    <n v="1123"/>
    <n v="36"/>
    <s v="WORK IN PROGRESS"/>
    <n v="135532458"/>
    <s v="NO INCENTIVE"/>
    <s v="N"/>
    <s v="N"/>
    <s v="N"/>
    <s v="N"/>
    <x v="1"/>
    <n v="135532460"/>
    <n v="28"/>
    <n v="32"/>
    <n v="20230306"/>
    <s v="NET ITEM"/>
    <n v="15"/>
    <s v="Y"/>
    <s v="Tech rep lvl + Dia a Dia + VGF2"/>
    <s v="FULL PAYMENT"/>
    <m/>
    <n v="10208.7435"/>
    <n v="8006.5405000000001"/>
    <n v="86.38"/>
    <m/>
    <s v="MOISTURIZER CREAM"/>
    <s v="MOISTURIZER"/>
    <s v="HAND CARE"/>
    <s v="FEMALE"/>
    <s v="AVON ENCANTO"/>
    <s v="ENCANTO IRRESISTIBLE"/>
    <n v="0"/>
    <n v="100"/>
    <n v="100"/>
    <s v="N"/>
    <s v="N"/>
    <n v="41455"/>
    <m/>
    <s v="N"/>
    <s v="SP"/>
    <n v="17.510000000000002"/>
    <n v="21.99"/>
    <n v="22.79"/>
    <m/>
    <m/>
    <m/>
    <m/>
    <s v="N"/>
    <m/>
    <m/>
    <m/>
    <x v="0"/>
    <m/>
    <n v="36"/>
    <s v="BODY - 1"/>
    <s v="N"/>
    <m/>
    <m/>
    <s v="N"/>
    <n v="20230306"/>
    <m/>
    <n v="135532458"/>
    <s v="MIXED"/>
    <s v="Tech rep lvl"/>
    <s v="CosmÃ©ticos"/>
    <n v="2"/>
    <m/>
    <n v="0"/>
    <n v="0"/>
    <n v="100"/>
    <n v="135532459"/>
    <n v="999"/>
    <n v="2"/>
    <x v="0"/>
    <x v="0"/>
    <n v="0.68589999999999995"/>
    <n v="0.68589999999999995"/>
    <n v="0.68589999999999995"/>
    <n v="0.68589999999999995"/>
    <n v="0.68589999999999995"/>
    <n v="13.64"/>
    <n v="15.59"/>
    <n v="13.64"/>
    <n v="12.67"/>
    <n v="12.08"/>
    <s v="Brasil + Dia a Dia + VGF2"/>
    <s v="Bronze + Dia a Dia + VGF2"/>
    <s v="Prata + Dia a Dia + VGF2"/>
    <s v="Ouro + Dia a Dia + VGF2"/>
    <s v="Estrela + Dia a Dia + VGF2"/>
    <n v="30"/>
    <n v="20"/>
    <n v="30"/>
    <n v="35"/>
    <n v="38"/>
    <n v="45.79"/>
    <n v="45.79"/>
    <n v="45.79"/>
    <n v="45.79"/>
    <n v="45.79"/>
    <n v="0"/>
    <n v="0"/>
    <n v="0"/>
    <n v="0"/>
    <n v="0"/>
    <n v="13.64"/>
    <n v="15.59"/>
    <n v="13.64"/>
    <n v="12.67"/>
    <n v="12.08"/>
    <n v="14.7"/>
    <n v="10.8"/>
    <n v="14.7"/>
    <n v="16.64"/>
    <n v="17.82"/>
    <n v="35"/>
    <n v="74"/>
    <n v="64"/>
    <n v="60"/>
    <n v="57"/>
  </r>
  <r>
    <n v="637854"/>
    <x v="1381"/>
    <n v="20230307"/>
    <m/>
    <s v="BODY"/>
    <x v="589"/>
    <s v="AVON CARE SUPERFOOD BLUEBERRY BODY LOTION 750ML LATAM"/>
    <n v="1231213"/>
    <x v="1380"/>
    <n v="1"/>
    <s v="DEMO REPEAT"/>
    <s v="REPRESENTATIVE OFFER"/>
    <n v="0.68589999999999995"/>
    <m/>
    <n v="5.6029999999999998"/>
    <m/>
    <m/>
    <n v="14.99"/>
    <n v="33.99"/>
    <n v="1072"/>
    <n v="1072"/>
    <n v="5"/>
    <s v="WORK IN PROGRESS"/>
    <n v="135655814"/>
    <s v="NO INCENTIVE"/>
    <s v="N"/>
    <s v="Y"/>
    <s v="N"/>
    <s v="N"/>
    <x v="4"/>
    <n v="135655816"/>
    <n v="28"/>
    <n v="48"/>
    <n v="20230306"/>
    <s v="EXCLUSIVE OFFER"/>
    <n v="15"/>
    <s v="Y"/>
    <s v="Tech rep lvl + ExceÃ§Ã£o + VGF2"/>
    <s v="FULL PAYMENT"/>
    <m/>
    <n v="11021.9192"/>
    <n v="5015.5032000000001"/>
    <n v="72.760000000000005"/>
    <m/>
    <s v="MOISTURIZER LOTION"/>
    <s v="MOISTURIZER"/>
    <s v="BODY CARE"/>
    <s v="FEMALE"/>
    <s v="AVON CARE FRANCHISE"/>
    <s v="AVON CARE (NO SUB BRAND APPLIES)"/>
    <n v="1"/>
    <n v="25"/>
    <n v="100"/>
    <s v="N"/>
    <s v="N"/>
    <n v="51752"/>
    <m/>
    <s v="N"/>
    <m/>
    <m/>
    <m/>
    <m/>
    <m/>
    <m/>
    <m/>
    <m/>
    <s v="N"/>
    <n v="134009872"/>
    <s v="Oferta Empresaria"/>
    <m/>
    <x v="0"/>
    <m/>
    <n v="4"/>
    <s v="OFERTAS EXCLUSIVAS EMPRESARIAS"/>
    <s v="N"/>
    <m/>
    <m/>
    <s v="N"/>
    <n v="20230306"/>
    <m/>
    <n v="135655814"/>
    <s v="MIXED"/>
    <s v="Tech rep lvl"/>
    <s v="ExceÃ§Ã£o"/>
    <n v="1"/>
    <m/>
    <n v="0"/>
    <n v="0"/>
    <n v="100"/>
    <n v="135655815"/>
    <n v="999"/>
    <n v="4"/>
    <x v="0"/>
    <x v="0"/>
    <n v="0.68589999999999995"/>
    <n v="0.68589999999999995"/>
    <n v="0.68589999999999995"/>
    <n v="0.68589999999999995"/>
    <n v="0.68589999999999995"/>
    <n v="14.99"/>
    <n v="14.99"/>
    <n v="14.99"/>
    <n v="14.99"/>
    <n v="14.99"/>
    <s v="Brasil + ExceÃ§Ã£o + VGF2"/>
    <s v="Bronze + ExceÃ§Ã£o + VGF2"/>
    <s v="Prata + ExceÃ§Ã£o + VGF2"/>
    <s v="Ouro + ExceÃ§Ã£o + VGF2"/>
    <s v="Estrela + ExceÃ§Ã£o + VGF2"/>
    <n v="0"/>
    <n v="0"/>
    <n v="0"/>
    <n v="0"/>
    <n v="0"/>
    <n v="45.79"/>
    <n v="45.79"/>
    <n v="45.79"/>
    <n v="45.79"/>
    <n v="45.79"/>
    <n v="0"/>
    <n v="0"/>
    <n v="0"/>
    <n v="0"/>
    <n v="0"/>
    <n v="14.99"/>
    <n v="14.99"/>
    <n v="14.99"/>
    <n v="14.99"/>
    <n v="14.99"/>
    <n v="15"/>
    <n v="15"/>
    <n v="15"/>
    <n v="15"/>
    <n v="15"/>
    <n v="50"/>
    <n v="49"/>
    <n v="49"/>
    <n v="49"/>
    <n v="49"/>
  </r>
  <r>
    <n v="637854"/>
    <x v="1381"/>
    <n v="20230307"/>
    <m/>
    <s v="BODY"/>
    <x v="590"/>
    <s v="AVON CARE SUPERFOOD BLUEBERRY BODY LOTION 750ML LATAM"/>
    <n v="1231213"/>
    <x v="1380"/>
    <n v="1"/>
    <s v="DEMO REPEAT"/>
    <s v="REPRESENTATIVE OFFER"/>
    <n v="0.68589999999999995"/>
    <m/>
    <n v="5.6029999999999998"/>
    <m/>
    <m/>
    <n v="20.99"/>
    <n v="33.99"/>
    <n v="1"/>
    <n v="1"/>
    <n v="5"/>
    <s v="WORK IN PROGRESS"/>
    <n v="135655840"/>
    <s v="NO INCENTIVE"/>
    <s v="N"/>
    <s v="N"/>
    <s v="N"/>
    <s v="N"/>
    <x v="4"/>
    <n v="135655842"/>
    <n v="28"/>
    <n v="48"/>
    <n v="20230306"/>
    <s v="EXCLUSIVE OFFER"/>
    <n v="15"/>
    <s v="Y"/>
    <s v="Tech rep lvl + Dia a Dia + VGF2"/>
    <s v="FULL PAYMENT"/>
    <m/>
    <n v="12.7509"/>
    <n v="7.1478999999999999"/>
    <n v="72.760000000000005"/>
    <m/>
    <s v="MOISTURIZER LOTION"/>
    <s v="MOISTURIZER"/>
    <s v="BODY CARE"/>
    <s v="FEMALE"/>
    <s v="AVON CARE FRANCHISE"/>
    <s v="AVON CARE (NO SUB BRAND APPLIES)"/>
    <n v="1"/>
    <n v="25"/>
    <n v="100"/>
    <s v="N"/>
    <s v="N"/>
    <n v="51752"/>
    <m/>
    <s v="N"/>
    <m/>
    <m/>
    <m/>
    <m/>
    <m/>
    <m/>
    <m/>
    <m/>
    <s v="N"/>
    <m/>
    <m/>
    <m/>
    <x v="0"/>
    <m/>
    <n v="4"/>
    <s v="OFERTAS EXCLUSIVAS EMPRESARIAS"/>
    <s v="N"/>
    <m/>
    <m/>
    <s v="N"/>
    <n v="20230306"/>
    <m/>
    <n v="135655840"/>
    <s v="MIXED"/>
    <s v="Tech rep lvl"/>
    <s v="CosmÃ©ticos"/>
    <n v="1"/>
    <m/>
    <n v="0"/>
    <n v="0"/>
    <n v="100"/>
    <n v="135655841"/>
    <n v="999"/>
    <n v="2"/>
    <x v="0"/>
    <x v="0"/>
    <n v="0.68589999999999995"/>
    <n v="0.68589999999999995"/>
    <n v="0.68589999999999995"/>
    <n v="0.68589999999999995"/>
    <n v="0.68589999999999995"/>
    <n v="20.99"/>
    <n v="23.99"/>
    <n v="20.99"/>
    <n v="19.489999999999998"/>
    <n v="18.59"/>
    <s v="Brasil + Dia a Dia + VGF2"/>
    <s v="Bronze + Dia a Dia + VGF2"/>
    <s v="Prata + Dia a Dia + VGF2"/>
    <s v="Ouro + Dia a Dia + VGF2"/>
    <s v="Estrela + Dia a Dia + VGF2"/>
    <n v="30"/>
    <n v="20"/>
    <n v="30"/>
    <n v="35"/>
    <n v="38"/>
    <n v="45.79"/>
    <n v="45.79"/>
    <n v="45.79"/>
    <n v="45.79"/>
    <n v="45.79"/>
    <n v="0"/>
    <n v="0"/>
    <n v="0"/>
    <n v="0"/>
    <n v="0"/>
    <n v="20.99"/>
    <n v="23.99"/>
    <n v="20.99"/>
    <n v="19.489999999999998"/>
    <n v="18.59"/>
    <n v="9"/>
    <n v="6"/>
    <n v="9"/>
    <n v="10.5"/>
    <n v="11.4"/>
    <n v="30"/>
    <n v="79"/>
    <n v="69"/>
    <n v="64"/>
    <n v="61"/>
  </r>
  <r>
    <n v="630458"/>
    <x v="836"/>
    <n v="20230307"/>
    <m/>
    <s v="COLOR"/>
    <x v="591"/>
    <s v="LATAM: AVON SUPERSHOCK VOLUME MAX MASCARA, EMEA: AVON SUPERSHOCK VOLUME LOADER MASCARA"/>
    <n v="1226012"/>
    <x v="836"/>
    <n v="1"/>
    <s v="DEMO REPEAT"/>
    <s v="REPRESENTATIVE OFFER"/>
    <n v="0.54369999999999996"/>
    <m/>
    <n v="3.5550000000000002"/>
    <m/>
    <m/>
    <n v="14.99"/>
    <n v="35.99"/>
    <n v="1729"/>
    <n v="1729"/>
    <n v="5"/>
    <s v="WORK IN PROGRESS"/>
    <n v="135655853"/>
    <s v="NO INCENTIVE"/>
    <s v="N"/>
    <s v="N"/>
    <s v="N"/>
    <s v="N"/>
    <x v="4"/>
    <n v="135655855"/>
    <n v="28"/>
    <n v="48"/>
    <n v="20230306"/>
    <s v="EXCLUSIVE OFFER"/>
    <n v="15"/>
    <s v="Y"/>
    <s v="Tech rep lvl + ExceÃ§Ã£o + VGF2"/>
    <s v="FULL PAYMENT"/>
    <m/>
    <n v="14091.4589"/>
    <n v="7944.8639000000003"/>
    <n v="78.2"/>
    <m/>
    <s v="MASCARA"/>
    <s v="MASCARA"/>
    <s v="EYE COLOR"/>
    <s v="FEMALE"/>
    <s v="AVON"/>
    <s v="AVON"/>
    <n v="1"/>
    <n v="25"/>
    <n v="100"/>
    <s v="N"/>
    <s v="N"/>
    <n v="40041"/>
    <m/>
    <s v="N"/>
    <m/>
    <m/>
    <m/>
    <m/>
    <m/>
    <m/>
    <m/>
    <m/>
    <s v="N"/>
    <n v="134009872"/>
    <s v="Oferta Empresaria"/>
    <m/>
    <x v="0"/>
    <m/>
    <n v="4"/>
    <s v="OFERTAS EXCLUSIVAS EMPRESARIAS"/>
    <s v="N"/>
    <m/>
    <m/>
    <s v="N"/>
    <n v="20230306"/>
    <m/>
    <n v="135655853"/>
    <s v="MIXED"/>
    <s v="Tech rep lvl"/>
    <s v="ExceÃ§Ã£o"/>
    <n v="1"/>
    <m/>
    <n v="0"/>
    <n v="0"/>
    <n v="100"/>
    <n v="135655854"/>
    <n v="999"/>
    <n v="4"/>
    <x v="0"/>
    <x v="0"/>
    <n v="0.54369999999999996"/>
    <n v="0.54369999999999996"/>
    <n v="0.54369999999999996"/>
    <n v="0.54369999999999996"/>
    <n v="0.54369999999999996"/>
    <n v="14.99"/>
    <n v="14.99"/>
    <n v="14.99"/>
    <n v="14.99"/>
    <n v="14.99"/>
    <s v="Brasil + ExceÃ§Ã£o + VGF2"/>
    <s v="Bronze + ExceÃ§Ã£o + VGF2"/>
    <s v="Prata + ExceÃ§Ã£o + VGF2"/>
    <s v="Ouro + ExceÃ§Ã£o + VGF2"/>
    <s v="Estrela + ExceÃ§Ã£o + VGF2"/>
    <n v="0"/>
    <n v="0"/>
    <n v="0"/>
    <n v="0"/>
    <n v="0"/>
    <n v="83.92"/>
    <n v="83.92"/>
    <n v="83.92"/>
    <n v="83.92"/>
    <n v="83.92"/>
    <n v="0"/>
    <n v="0"/>
    <n v="0"/>
    <n v="0"/>
    <n v="0"/>
    <n v="14.99"/>
    <n v="14.99"/>
    <n v="14.99"/>
    <n v="14.99"/>
    <n v="14.99"/>
    <n v="15"/>
    <n v="15"/>
    <n v="15"/>
    <n v="15"/>
    <n v="15"/>
    <n v="50"/>
    <n v="49"/>
    <n v="49"/>
    <n v="49"/>
    <n v="49"/>
  </r>
  <r>
    <n v="630458"/>
    <x v="836"/>
    <n v="20230307"/>
    <m/>
    <s v="COLOR"/>
    <x v="592"/>
    <s v="LATAM: AVON SUPERSHOCK VOLUME MAX MASCARA, EMEA: AVON SUPERSHOCK VOLUME LOADER MASCARA"/>
    <n v="1226012"/>
    <x v="836"/>
    <n v="1"/>
    <s v="DEMO REPEAT"/>
    <s v="REPRESENTATIVE OFFER"/>
    <n v="0.54369999999999996"/>
    <m/>
    <n v="3.5550000000000002"/>
    <m/>
    <m/>
    <n v="20.99"/>
    <n v="35.99"/>
    <n v="1"/>
    <n v="1"/>
    <n v="5"/>
    <s v="WORK IN PROGRESS"/>
    <n v="135655866"/>
    <s v="NO INCENTIVE"/>
    <s v="N"/>
    <s v="N"/>
    <s v="N"/>
    <s v="N"/>
    <x v="4"/>
    <n v="135655868"/>
    <n v="28"/>
    <n v="48"/>
    <n v="20230306"/>
    <s v="EXCLUSIVE OFFER"/>
    <n v="15"/>
    <s v="Y"/>
    <s v="Tech rep lvl + Dia a Dia + VGF2"/>
    <s v="FULL PAYMENT"/>
    <m/>
    <n v="10.1074"/>
    <n v="6.5523999999999996"/>
    <n v="78.2"/>
    <m/>
    <s v="MASCARA"/>
    <s v="MASCARA"/>
    <s v="EYE COLOR"/>
    <s v="FEMALE"/>
    <s v="AVON"/>
    <s v="AVON"/>
    <n v="1"/>
    <n v="25"/>
    <n v="100"/>
    <s v="N"/>
    <s v="N"/>
    <n v="40041"/>
    <m/>
    <s v="N"/>
    <m/>
    <m/>
    <m/>
    <m/>
    <m/>
    <m/>
    <m/>
    <m/>
    <s v="N"/>
    <m/>
    <m/>
    <m/>
    <x v="0"/>
    <m/>
    <n v="4"/>
    <s v="OFERTAS EXCLUSIVAS EMPRESARIAS"/>
    <s v="N"/>
    <m/>
    <m/>
    <s v="N"/>
    <n v="20230306"/>
    <m/>
    <n v="135655866"/>
    <s v="MIXED"/>
    <s v="Tech rep lvl"/>
    <s v="CosmÃ©ticos"/>
    <n v="1"/>
    <m/>
    <n v="0"/>
    <n v="0"/>
    <n v="100"/>
    <n v="135655867"/>
    <n v="999"/>
    <n v="2"/>
    <x v="0"/>
    <x v="0"/>
    <n v="0.54369999999999996"/>
    <n v="0.54369999999999996"/>
    <n v="0.54369999999999996"/>
    <n v="0.54369999999999996"/>
    <n v="0.54369999999999996"/>
    <n v="20.99"/>
    <n v="23.99"/>
    <n v="20.99"/>
    <n v="19.489999999999998"/>
    <n v="18.59"/>
    <s v="Brasil + Dia a Dia + VGF2"/>
    <s v="Bronze + Dia a Dia + VGF2"/>
    <s v="Prata + Dia a Dia + VGF2"/>
    <s v="Ouro + Dia a Dia + VGF2"/>
    <s v="Estrela + Dia a Dia + VGF2"/>
    <n v="30"/>
    <n v="20"/>
    <n v="30"/>
    <n v="35"/>
    <n v="38"/>
    <n v="83.92"/>
    <n v="83.92"/>
    <n v="83.92"/>
    <n v="83.92"/>
    <n v="83.92"/>
    <n v="0"/>
    <n v="0"/>
    <n v="0"/>
    <n v="0"/>
    <n v="0"/>
    <n v="20.99"/>
    <n v="23.99"/>
    <n v="20.99"/>
    <n v="19.489999999999998"/>
    <n v="18.59"/>
    <n v="9"/>
    <n v="6"/>
    <n v="9"/>
    <n v="10.5"/>
    <n v="11.4"/>
    <n v="30"/>
    <n v="79"/>
    <n v="69"/>
    <n v="64"/>
    <n v="61"/>
  </r>
  <r>
    <n v="635261"/>
    <x v="1382"/>
    <n v="20230307"/>
    <m/>
    <s v="FRAGRANCE"/>
    <x v="593"/>
    <s v="MUSK MINERALIS EDT"/>
    <n v="1229231"/>
    <x v="1381"/>
    <n v="1"/>
    <s v="DEMO REPEAT"/>
    <s v="REPRESENTATIVE OFFER"/>
    <n v="0.68589999999999995"/>
    <m/>
    <n v="6.0830000000000002"/>
    <m/>
    <m/>
    <n v="19.989999999999998"/>
    <n v="49.99"/>
    <n v="206"/>
    <n v="206"/>
    <n v="4"/>
    <s v="WORK IN PROGRESS"/>
    <n v="135655879"/>
    <s v="NO INCENTIVE"/>
    <s v="N"/>
    <s v="N"/>
    <s v="N"/>
    <s v="N"/>
    <x v="4"/>
    <n v="135655881"/>
    <n v="28"/>
    <n v="48"/>
    <n v="20230306"/>
    <s v="EXCLUSIVE OFFER"/>
    <n v="15"/>
    <s v="Y"/>
    <s v="Tech rep lvl + ExceÃ§Ã£o + VGF2"/>
    <s v="FULL PAYMENT"/>
    <m/>
    <n v="2824.4949999999999"/>
    <n v="1571.3969999999999"/>
    <n v="77.819999999999993"/>
    <m/>
    <s v="EDT SPRAY"/>
    <s v="EDP/EDT/COLOGNE"/>
    <s v="FRAGRANCE JUICES"/>
    <s v="MALE"/>
    <s v="MUSK FRANCHISE"/>
    <s v="MUSK MINERALIS"/>
    <n v="0"/>
    <n v="25"/>
    <n v="100"/>
    <s v="N"/>
    <s v="N"/>
    <n v="50235"/>
    <m/>
    <s v="N"/>
    <s v="SP"/>
    <n v="36.700000000000003"/>
    <n v="42.99"/>
    <n v="45.79"/>
    <m/>
    <m/>
    <m/>
    <m/>
    <s v="N"/>
    <n v="134009872"/>
    <s v="Oferta Empresaria"/>
    <m/>
    <x v="0"/>
    <m/>
    <n v="4"/>
    <s v="OFERTAS EXCLUSIVAS EMPRESARIAS"/>
    <s v="N"/>
    <m/>
    <m/>
    <s v="N"/>
    <n v="20230306"/>
    <m/>
    <n v="135655879"/>
    <s v="MIXED"/>
    <s v="Tech rep lvl"/>
    <s v="ExceÃ§Ã£o"/>
    <n v="1"/>
    <m/>
    <n v="0"/>
    <n v="0"/>
    <n v="100"/>
    <n v="135655880"/>
    <n v="999"/>
    <n v="4"/>
    <x v="0"/>
    <x v="0"/>
    <n v="0.68589999999999995"/>
    <n v="0.68589999999999995"/>
    <n v="0.68589999999999995"/>
    <n v="0.68589999999999995"/>
    <n v="0.68589999999999995"/>
    <n v="19.989999999999998"/>
    <n v="19.989999999999998"/>
    <n v="19.989999999999998"/>
    <n v="19.989999999999998"/>
    <n v="19.989999999999998"/>
    <s v="Brasil + ExceÃ§Ã£o + VGF2"/>
    <s v="Bronze + ExceÃ§Ã£o + VGF2"/>
    <s v="Prata + ExceÃ§Ã£o + VGF2"/>
    <s v="Ouro + ExceÃ§Ã£o + VGF2"/>
    <s v="Estrela + ExceÃ§Ã£o + VGF2"/>
    <n v="0"/>
    <n v="0"/>
    <n v="0"/>
    <n v="0"/>
    <n v="0"/>
    <n v="45.79"/>
    <n v="45.79"/>
    <n v="45.79"/>
    <n v="45.79"/>
    <n v="45.79"/>
    <n v="0"/>
    <n v="0"/>
    <n v="0"/>
    <n v="0"/>
    <n v="0"/>
    <n v="19.989999999999998"/>
    <n v="19.989999999999998"/>
    <n v="19.989999999999998"/>
    <n v="19.989999999999998"/>
    <n v="19.989999999999998"/>
    <n v="20"/>
    <n v="20"/>
    <n v="20"/>
    <n v="20"/>
    <n v="20"/>
    <n v="50"/>
    <n v="49"/>
    <n v="49"/>
    <n v="49"/>
    <n v="49"/>
  </r>
  <r>
    <n v="635261"/>
    <x v="1382"/>
    <n v="20230307"/>
    <m/>
    <s v="FRAGRANCE"/>
    <x v="594"/>
    <s v="MUSK MINERALIS EDT"/>
    <n v="1229231"/>
    <x v="1381"/>
    <n v="1"/>
    <s v="DEMO REPEAT"/>
    <s v="REPRESENTATIVE OFFER"/>
    <n v="0.68589999999999995"/>
    <m/>
    <n v="6.0830000000000002"/>
    <m/>
    <m/>
    <n v="27.99"/>
    <n v="49.99"/>
    <n v="1"/>
    <n v="1"/>
    <n v="4"/>
    <s v="WORK IN PROGRESS"/>
    <n v="135655917"/>
    <s v="NO INCENTIVE"/>
    <s v="N"/>
    <s v="N"/>
    <s v="N"/>
    <s v="N"/>
    <x v="4"/>
    <n v="135655919"/>
    <n v="28"/>
    <n v="48"/>
    <n v="20230306"/>
    <s v="EXCLUSIVE OFFER"/>
    <n v="15"/>
    <s v="Y"/>
    <s v="Tech rep lvl + Dia a Dia + VGF2"/>
    <s v="FULL PAYMENT"/>
    <m/>
    <n v="17.003499999999999"/>
    <n v="10.920500000000001"/>
    <n v="77.819999999999993"/>
    <m/>
    <s v="EDT SPRAY"/>
    <s v="EDP/EDT/COLOGNE"/>
    <s v="FRAGRANCE JUICES"/>
    <s v="MALE"/>
    <s v="MUSK FRANCHISE"/>
    <s v="MUSK MINERALIS"/>
    <n v="0"/>
    <n v="25"/>
    <n v="100"/>
    <s v="N"/>
    <s v="N"/>
    <n v="50235"/>
    <m/>
    <s v="N"/>
    <s v="SP"/>
    <n v="36.700000000000003"/>
    <n v="42.99"/>
    <n v="45.79"/>
    <m/>
    <m/>
    <m/>
    <m/>
    <s v="N"/>
    <m/>
    <m/>
    <m/>
    <x v="0"/>
    <m/>
    <n v="4"/>
    <s v="OFERTAS EXCLUSIVAS EMPRESARIAS"/>
    <s v="N"/>
    <m/>
    <m/>
    <s v="N"/>
    <n v="20230306"/>
    <m/>
    <n v="135655917"/>
    <s v="MIXED"/>
    <s v="Tech rep lvl"/>
    <s v="CosmÃ©ticos"/>
    <n v="1"/>
    <m/>
    <n v="0"/>
    <n v="0"/>
    <n v="100"/>
    <n v="135655918"/>
    <n v="999"/>
    <n v="2"/>
    <x v="0"/>
    <x v="0"/>
    <n v="0.68589999999999995"/>
    <n v="0.68589999999999995"/>
    <n v="0.68589999999999995"/>
    <n v="0.68589999999999995"/>
    <n v="0.68589999999999995"/>
    <n v="27.99"/>
    <n v="31.99"/>
    <n v="27.99"/>
    <n v="25.99"/>
    <n v="24.79"/>
    <s v="Brasil + Dia a Dia + VGF2"/>
    <s v="Bronze + Dia a Dia + VGF2"/>
    <s v="Prata + Dia a Dia + VGF2"/>
    <s v="Ouro + Dia a Dia + VGF2"/>
    <s v="Estrela + Dia a Dia + VGF2"/>
    <n v="30"/>
    <n v="20"/>
    <n v="30"/>
    <n v="35"/>
    <n v="38"/>
    <n v="45.79"/>
    <n v="45.79"/>
    <n v="45.79"/>
    <n v="45.79"/>
    <n v="45.79"/>
    <n v="0"/>
    <n v="0"/>
    <n v="0"/>
    <n v="0"/>
    <n v="0"/>
    <n v="27.99"/>
    <n v="31.99"/>
    <n v="27.99"/>
    <n v="25.99"/>
    <n v="24.79"/>
    <n v="12"/>
    <n v="8"/>
    <n v="12"/>
    <n v="14"/>
    <n v="15.2"/>
    <n v="30"/>
    <n v="79"/>
    <n v="69"/>
    <n v="64"/>
    <n v="61"/>
  </r>
  <r>
    <n v="625356"/>
    <x v="1383"/>
    <n v="20210312"/>
    <m/>
    <s v="COLOR"/>
    <x v="595"/>
    <s v="AVON COLOR TREND NAIL SEMI MATTE EFFECT"/>
    <n v="1222677"/>
    <x v="1382"/>
    <n v="1"/>
    <s v="IN-LINE (EXCL NR)"/>
    <s v="BUY X GET DISCOUNTED PRODUCT"/>
    <n v="0.38059999999999999"/>
    <m/>
    <n v="0.92400000000000004"/>
    <m/>
    <m/>
    <n v="6.49"/>
    <n v="6.49"/>
    <n v="4032"/>
    <n v="4032"/>
    <n v="14"/>
    <s v="WORK IN PROGRESS"/>
    <n v="135715876"/>
    <s v="NO INCENTIVE"/>
    <s v="N"/>
    <s v="N"/>
    <s v="N"/>
    <s v="N"/>
    <x v="3"/>
    <n v="135722504"/>
    <n v="28"/>
    <n v="11"/>
    <n v="20230306"/>
    <s v="CUSTOMER"/>
    <n v="15"/>
    <s v="Y"/>
    <s v="Tech rep lvl + Dia a Dia + VGF2"/>
    <s v="FULL PAYMENT"/>
    <m/>
    <n v="9676.8372999999992"/>
    <n v="5951.2692999999999"/>
    <n v="73.81"/>
    <m/>
    <s v="NAIL ENAMEL"/>
    <s v="NAIL ENAMEL/TINT"/>
    <s v="NAIL COLOR"/>
    <s v="FEMALE"/>
    <s v="COLOR TREND"/>
    <s v="COLOR TREND"/>
    <n v="2"/>
    <n v="200"/>
    <n v="50"/>
    <s v="N"/>
    <s v="N"/>
    <n v="50523"/>
    <m/>
    <s v="N"/>
    <s v="RP"/>
    <n v="5.9"/>
    <n v="6.49"/>
    <n v="6.49"/>
    <m/>
    <m/>
    <m/>
    <m/>
    <s v="N"/>
    <m/>
    <m/>
    <m/>
    <x v="0"/>
    <m/>
    <n v="14"/>
    <s v="COLOR TREND - 7"/>
    <s v="N"/>
    <m/>
    <m/>
    <s v="N"/>
    <n v="20230306"/>
    <m/>
    <n v="135715876"/>
    <s v="MIXED"/>
    <s v="Tech rep lvl"/>
    <s v="CosmÃ©ticos"/>
    <n v="1"/>
    <m/>
    <n v="0"/>
    <n v="0"/>
    <n v="100"/>
    <n v="135722502"/>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25356"/>
    <x v="1383"/>
    <n v="20210312"/>
    <m/>
    <s v="COLOR"/>
    <x v="595"/>
    <s v="AVON COLOR TREND NAIL SEMI MATTE EFFECT"/>
    <n v="1222677"/>
    <x v="1382"/>
    <n v="1"/>
    <s v="IN-LINE (EXCL NR)"/>
    <s v="DISCOUNTED BEAUTY WITH PURCHASE (PWP)"/>
    <n v="0.38059999999999999"/>
    <m/>
    <n v="0.92400000000000004"/>
    <m/>
    <m/>
    <n v="3.25"/>
    <n v="6.49"/>
    <n v="2932"/>
    <n v="2932"/>
    <n v="14"/>
    <s v="WORK IN PROGRESS"/>
    <n v="135715876"/>
    <s v="NO INCENTIVE"/>
    <s v="N"/>
    <s v="N"/>
    <s v="N"/>
    <s v="N"/>
    <x v="3"/>
    <n v="135715952"/>
    <n v="28"/>
    <n v="11"/>
    <n v="20230306"/>
    <s v="CUSTOMER"/>
    <n v="15"/>
    <s v="Y"/>
    <s v="Tech rep lvl + Dia a Dia + VGF2"/>
    <s v="FULL PAYMENT"/>
    <m/>
    <n v="3523.7208999999998"/>
    <n v="814.55290000000002"/>
    <n v="47.71"/>
    <m/>
    <s v="NAIL ENAMEL"/>
    <s v="NAIL ENAMEL/TINT"/>
    <s v="NAIL COLOR"/>
    <s v="FEMALE"/>
    <s v="COLOR TREND"/>
    <s v="COLOR TREND"/>
    <n v="2"/>
    <n v="200"/>
    <n v="50"/>
    <s v="N"/>
    <s v="N"/>
    <n v="50523"/>
    <m/>
    <s v="N"/>
    <m/>
    <m/>
    <m/>
    <m/>
    <m/>
    <m/>
    <m/>
    <m/>
    <s v="N"/>
    <m/>
    <m/>
    <m/>
    <x v="0"/>
    <m/>
    <n v="14"/>
    <s v="COLOR TREND - 7"/>
    <s v="N"/>
    <m/>
    <m/>
    <s v="N"/>
    <n v="20230306"/>
    <m/>
    <n v="135715876"/>
    <s v="MIXED"/>
    <s v="Tech rep lvl"/>
    <s v="CosmÃ©ticos"/>
    <n v="1"/>
    <m/>
    <n v="0"/>
    <n v="0"/>
    <n v="100"/>
    <n v="1357159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25359"/>
    <x v="1384"/>
    <n v="20210312"/>
    <m/>
    <s v="COLOR"/>
    <x v="595"/>
    <s v="AVON COLOR TREND NAIL SEMI MATTE EFFECT"/>
    <n v="1222677"/>
    <x v="1383"/>
    <n v="1"/>
    <s v="IN-LINE (EXCL NR)"/>
    <s v="BUY X GET DISCOUNTED PRODUCT"/>
    <n v="0.38059999999999999"/>
    <m/>
    <n v="0.86199999999999999"/>
    <m/>
    <m/>
    <n v="6.49"/>
    <n v="6.49"/>
    <n v="2843"/>
    <n v="2843"/>
    <n v="14"/>
    <s v="WORK IN PROGRESS"/>
    <n v="135715876"/>
    <s v="NO INCENTIVE"/>
    <s v="N"/>
    <s v="N"/>
    <s v="N"/>
    <s v="N"/>
    <x v="3"/>
    <n v="135722503"/>
    <n v="28"/>
    <n v="11"/>
    <n v="20230306"/>
    <s v="CUSTOMER"/>
    <n v="15"/>
    <s v="Y"/>
    <s v="Tech rep lvl + Dia a Dia + VGF2"/>
    <s v="FULL PAYMENT"/>
    <m/>
    <n v="6823.4665999999997"/>
    <n v="4372.8005999999996"/>
    <n v="75.569999999999993"/>
    <m/>
    <s v="NAIL ENAMEL"/>
    <s v="NAIL ENAMEL/TINT"/>
    <s v="NAIL COLOR"/>
    <s v="FEMALE"/>
    <s v="COLOR TREND"/>
    <s v="COLOR TREND"/>
    <n v="2"/>
    <n v="200"/>
    <n v="50"/>
    <s v="N"/>
    <s v="N"/>
    <n v="50715"/>
    <m/>
    <s v="N"/>
    <s v="RP"/>
    <n v="5.9"/>
    <n v="6.49"/>
    <n v="6.49"/>
    <m/>
    <m/>
    <m/>
    <m/>
    <s v="N"/>
    <m/>
    <m/>
    <m/>
    <x v="0"/>
    <m/>
    <n v="14"/>
    <s v="COLOR TREND - 7"/>
    <s v="N"/>
    <m/>
    <m/>
    <s v="N"/>
    <n v="20230306"/>
    <m/>
    <n v="135715876"/>
    <s v="MIXED"/>
    <s v="Tech rep lvl"/>
    <s v="CosmÃ©ticos"/>
    <n v="1"/>
    <m/>
    <n v="0"/>
    <n v="0"/>
    <n v="100"/>
    <n v="135722502"/>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25359"/>
    <x v="1384"/>
    <n v="20210312"/>
    <m/>
    <s v="COLOR"/>
    <x v="595"/>
    <s v="AVON COLOR TREND NAIL SEMI MATTE EFFECT"/>
    <n v="1222677"/>
    <x v="1383"/>
    <n v="1"/>
    <s v="IN-LINE (EXCL NR)"/>
    <s v="DISCOUNTED BEAUTY WITH PURCHASE (PWP)"/>
    <n v="0.38059999999999999"/>
    <m/>
    <n v="0.86199999999999999"/>
    <m/>
    <m/>
    <n v="3.25"/>
    <n v="6.49"/>
    <n v="2067"/>
    <n v="2067"/>
    <n v="14"/>
    <s v="WORK IN PROGRESS"/>
    <n v="135715876"/>
    <s v="NO INCENTIVE"/>
    <s v="N"/>
    <s v="N"/>
    <s v="N"/>
    <s v="N"/>
    <x v="3"/>
    <n v="135715951"/>
    <n v="28"/>
    <n v="11"/>
    <n v="20230306"/>
    <s v="CUSTOMER"/>
    <n v="15"/>
    <s v="Y"/>
    <s v="Tech rep lvl + Dia a Dia + VGF2"/>
    <s v="FULL PAYMENT"/>
    <m/>
    <n v="2484.3159000000001"/>
    <n v="702.56190000000004"/>
    <n v="51.22"/>
    <m/>
    <s v="NAIL ENAMEL"/>
    <s v="NAIL ENAMEL/TINT"/>
    <s v="NAIL COLOR"/>
    <s v="FEMALE"/>
    <s v="COLOR TREND"/>
    <s v="COLOR TREND"/>
    <n v="2"/>
    <n v="200"/>
    <n v="50"/>
    <s v="N"/>
    <s v="N"/>
    <n v="50715"/>
    <m/>
    <s v="N"/>
    <m/>
    <m/>
    <m/>
    <m/>
    <m/>
    <m/>
    <m/>
    <m/>
    <s v="N"/>
    <m/>
    <m/>
    <m/>
    <x v="0"/>
    <m/>
    <n v="14"/>
    <s v="COLOR TREND - 7"/>
    <s v="N"/>
    <m/>
    <m/>
    <s v="N"/>
    <n v="20230306"/>
    <m/>
    <n v="135715876"/>
    <s v="MIXED"/>
    <s v="Tech rep lvl"/>
    <s v="CosmÃ©ticos"/>
    <n v="1"/>
    <m/>
    <n v="0"/>
    <n v="0"/>
    <n v="100"/>
    <n v="1357159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25381"/>
    <x v="1385"/>
    <n v="20200308"/>
    <m/>
    <s v="COLOR"/>
    <x v="595"/>
    <s v="COLOR TREND NAIL ENAMEL RESTAGE 2017"/>
    <n v="1194276"/>
    <x v="1384"/>
    <n v="1"/>
    <s v="IN-LINE (EXCL NR)"/>
    <s v="BUY X GET DISCOUNTED PRODUCT"/>
    <n v="0.38059999999999999"/>
    <m/>
    <n v="0.874"/>
    <m/>
    <m/>
    <n v="6.49"/>
    <n v="6.49"/>
    <n v="4557"/>
    <n v="4557"/>
    <n v="14"/>
    <s v="WORK IN PROGRESS"/>
    <n v="135715876"/>
    <s v="NO INCENTIVE"/>
    <s v="N"/>
    <s v="N"/>
    <s v="N"/>
    <s v="N"/>
    <x v="3"/>
    <n v="135722456"/>
    <n v="28"/>
    <n v="11"/>
    <n v="20230306"/>
    <s v="CUSTOMER"/>
    <n v="15"/>
    <s v="Y"/>
    <s v="Tech rep lvl + Dia a Dia + VGF2"/>
    <s v="FULL PAYMENT"/>
    <m/>
    <n v="10937.1096"/>
    <n v="6954.2915999999996"/>
    <n v="75.23"/>
    <m/>
    <s v="NAIL ENAMEL"/>
    <s v="NAIL ENAMEL/TINT"/>
    <s v="NAIL COLOR"/>
    <s v="FEMALE"/>
    <s v="COLOR TREND"/>
    <s v="COLOR TREND"/>
    <n v="2"/>
    <n v="200"/>
    <n v="50"/>
    <s v="N"/>
    <s v="N"/>
    <n v="51747"/>
    <m/>
    <s v="N"/>
    <s v="RP"/>
    <n v="5.9"/>
    <n v="6.49"/>
    <n v="6.49"/>
    <m/>
    <m/>
    <m/>
    <m/>
    <s v="N"/>
    <m/>
    <m/>
    <m/>
    <x v="0"/>
    <m/>
    <n v="14"/>
    <s v="COLOR TREND - 7"/>
    <s v="N"/>
    <m/>
    <m/>
    <s v="N"/>
    <n v="20230306"/>
    <m/>
    <n v="135715876"/>
    <s v="MIXED"/>
    <s v="Tech rep lvl"/>
    <s v="CosmÃ©ticos"/>
    <n v="1"/>
    <m/>
    <n v="0"/>
    <n v="0"/>
    <n v="100"/>
    <n v="135722454"/>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25381"/>
    <x v="1385"/>
    <n v="20200308"/>
    <m/>
    <s v="COLOR"/>
    <x v="595"/>
    <s v="COLOR TREND NAIL ENAMEL RESTAGE 2017"/>
    <n v="1194276"/>
    <x v="1384"/>
    <n v="1"/>
    <s v="IN-LINE (EXCL NR)"/>
    <s v="DISCOUNTED BEAUTY WITH PURCHASE (PWP)"/>
    <n v="0.38059999999999999"/>
    <m/>
    <n v="0.874"/>
    <m/>
    <m/>
    <n v="3.25"/>
    <n v="6.49"/>
    <n v="3314"/>
    <n v="3314"/>
    <n v="14"/>
    <s v="WORK IN PROGRESS"/>
    <n v="135715876"/>
    <s v="NO INCENTIVE"/>
    <s v="N"/>
    <s v="N"/>
    <s v="N"/>
    <s v="N"/>
    <x v="3"/>
    <n v="135715879"/>
    <n v="28"/>
    <n v="11"/>
    <n v="20230306"/>
    <s v="CUSTOMER"/>
    <n v="15"/>
    <s v="Y"/>
    <s v="Tech rep lvl + Dia a Dia + VGF2"/>
    <s v="FULL PAYMENT"/>
    <m/>
    <n v="3983.1223"/>
    <n v="1086.6863000000001"/>
    <n v="50.54"/>
    <m/>
    <s v="NAIL ENAMEL"/>
    <s v="NAIL ENAMEL/TINT"/>
    <s v="NAIL COLOR"/>
    <s v="FEMALE"/>
    <s v="COLOR TREND"/>
    <s v="COLOR TREND"/>
    <n v="2"/>
    <n v="200"/>
    <n v="50"/>
    <s v="N"/>
    <s v="N"/>
    <n v="51747"/>
    <m/>
    <s v="N"/>
    <s v="OPT"/>
    <n v="3.24"/>
    <n v="3.99"/>
    <n v="4.1100000000000003"/>
    <m/>
    <m/>
    <m/>
    <m/>
    <s v="N"/>
    <m/>
    <m/>
    <m/>
    <x v="0"/>
    <m/>
    <n v="14"/>
    <s v="COLOR TREND - 7"/>
    <s v="N"/>
    <m/>
    <m/>
    <s v="N"/>
    <n v="20230306"/>
    <m/>
    <n v="135715876"/>
    <s v="MIXED"/>
    <s v="Tech rep lvl"/>
    <s v="CosmÃ©ticos"/>
    <n v="1"/>
    <m/>
    <n v="0"/>
    <n v="0"/>
    <n v="100"/>
    <n v="135715877"/>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25383"/>
    <x v="1386"/>
    <n v="20200308"/>
    <m/>
    <s v="COLOR"/>
    <x v="595"/>
    <s v="COLOR TREND NAIL ENAMEL RESTAGE 2017"/>
    <n v="1194276"/>
    <x v="1385"/>
    <n v="1"/>
    <s v="IN-LINE (EXCL NR)"/>
    <s v="BUY X GET DISCOUNTED PRODUCT"/>
    <n v="0.38059999999999999"/>
    <m/>
    <n v="0.89700000000000002"/>
    <m/>
    <m/>
    <n v="6.49"/>
    <n v="6.49"/>
    <n v="6701"/>
    <n v="6701"/>
    <n v="14"/>
    <s v="WORK IN PROGRESS"/>
    <n v="135715876"/>
    <s v="NO INCENTIVE"/>
    <s v="N"/>
    <s v="N"/>
    <s v="N"/>
    <s v="N"/>
    <x v="3"/>
    <n v="135722455"/>
    <n v="28"/>
    <n v="11"/>
    <n v="20230306"/>
    <s v="CUSTOMER"/>
    <n v="15"/>
    <s v="Y"/>
    <s v="Tech rep lvl + Dia a Dia + VGF2"/>
    <s v="FULL PAYMENT"/>
    <m/>
    <n v="16083.6361"/>
    <n v="10072.839099999999"/>
    <n v="74.58"/>
    <m/>
    <s v="NAIL ENAMEL"/>
    <s v="NAIL ENAMEL/TINT"/>
    <s v="NAIL COLOR"/>
    <s v="FEMALE"/>
    <s v="COLOR TREND"/>
    <s v="COLOR TREND"/>
    <n v="2"/>
    <n v="200"/>
    <n v="50"/>
    <s v="N"/>
    <s v="N"/>
    <n v="51750"/>
    <m/>
    <s v="N"/>
    <s v="RP"/>
    <n v="5.9"/>
    <n v="6.49"/>
    <n v="6.49"/>
    <m/>
    <m/>
    <m/>
    <m/>
    <s v="N"/>
    <m/>
    <m/>
    <m/>
    <x v="0"/>
    <m/>
    <n v="14"/>
    <s v="COLOR TREND - 7"/>
    <s v="N"/>
    <m/>
    <m/>
    <s v="N"/>
    <n v="20230306"/>
    <m/>
    <n v="135715876"/>
    <s v="MIXED"/>
    <s v="Tech rep lvl"/>
    <s v="CosmÃ©ticos"/>
    <n v="1"/>
    <m/>
    <n v="0"/>
    <n v="0"/>
    <n v="100"/>
    <n v="135722454"/>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25383"/>
    <x v="1386"/>
    <n v="20200308"/>
    <m/>
    <s v="COLOR"/>
    <x v="595"/>
    <s v="COLOR TREND NAIL ENAMEL RESTAGE 2017"/>
    <n v="1194276"/>
    <x v="1385"/>
    <n v="1"/>
    <s v="IN-LINE (EXCL NR)"/>
    <s v="DISCOUNTED BEAUTY WITH PURCHASE (PWP)"/>
    <n v="0.38059999999999999"/>
    <m/>
    <n v="0.89700000000000002"/>
    <m/>
    <m/>
    <n v="3.25"/>
    <n v="6.49"/>
    <n v="4874"/>
    <n v="4874"/>
    <n v="14"/>
    <s v="WORK IN PROGRESS"/>
    <n v="135715876"/>
    <s v="NO INCENTIVE"/>
    <s v="N"/>
    <s v="N"/>
    <s v="N"/>
    <s v="N"/>
    <x v="3"/>
    <n v="135715878"/>
    <n v="28"/>
    <n v="11"/>
    <n v="20230306"/>
    <s v="CUSTOMER"/>
    <n v="15"/>
    <s v="Y"/>
    <s v="Tech rep lvl + Dia a Dia + VGF2"/>
    <s v="FULL PAYMENT"/>
    <m/>
    <n v="5858.1720999999998"/>
    <n v="1486.1940999999999"/>
    <n v="49.24"/>
    <m/>
    <s v="NAIL ENAMEL"/>
    <s v="NAIL ENAMEL/TINT"/>
    <s v="NAIL COLOR"/>
    <s v="FEMALE"/>
    <s v="COLOR TREND"/>
    <s v="COLOR TREND"/>
    <n v="2"/>
    <n v="200"/>
    <n v="50"/>
    <s v="N"/>
    <s v="N"/>
    <n v="51750"/>
    <m/>
    <s v="N"/>
    <s v="OPT"/>
    <n v="3.24"/>
    <n v="3.99"/>
    <n v="4.1100000000000003"/>
    <m/>
    <m/>
    <m/>
    <m/>
    <s v="N"/>
    <m/>
    <m/>
    <m/>
    <x v="0"/>
    <m/>
    <n v="14"/>
    <s v="COLOR TREND - 7"/>
    <s v="N"/>
    <m/>
    <m/>
    <s v="N"/>
    <n v="20230306"/>
    <m/>
    <n v="135715876"/>
    <s v="MIXED"/>
    <s v="Tech rep lvl"/>
    <s v="CosmÃ©ticos"/>
    <n v="1"/>
    <m/>
    <n v="0"/>
    <n v="0"/>
    <n v="100"/>
    <n v="135715877"/>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28256"/>
    <x v="1387"/>
    <n v="20210313"/>
    <m/>
    <s v="COLOR"/>
    <x v="595"/>
    <s v="COLOR TREND NAIL ENAMEL"/>
    <n v="1224584"/>
    <x v="1386"/>
    <n v="1"/>
    <s v="IN-LINE (EXCL NR)"/>
    <s v="DISCOUNTED BEAUTY WITH PURCHASE (PWP)"/>
    <n v="0.38059999999999999"/>
    <m/>
    <n v="0.69599999999999995"/>
    <m/>
    <m/>
    <n v="3.25"/>
    <n v="6.49"/>
    <n v="1391"/>
    <n v="1391"/>
    <n v="14"/>
    <s v="WORK IN PROGRESS"/>
    <n v="135715876"/>
    <s v="NO INCENTIVE"/>
    <s v="N"/>
    <s v="N"/>
    <s v="N"/>
    <s v="N"/>
    <x v="3"/>
    <n v="135722546"/>
    <n v="28"/>
    <n v="11"/>
    <n v="20230306"/>
    <s v="CUSTOMER"/>
    <n v="15"/>
    <s v="Y"/>
    <s v="Tech rep lvl + Dia a Dia + VGF2"/>
    <s v="FULL PAYMENT"/>
    <m/>
    <n v="1671.6076"/>
    <n v="703.47159999999997"/>
    <n v="60.61"/>
    <m/>
    <s v="NAIL ENAMEL"/>
    <s v="NAIL ENAMEL/TINT"/>
    <s v="NAIL COLOR"/>
    <s v="FEMALE"/>
    <s v="COLOR TREND"/>
    <s v="COLOR TREND"/>
    <n v="2"/>
    <n v="200"/>
    <n v="50"/>
    <s v="N"/>
    <s v="N"/>
    <n v="52102"/>
    <m/>
    <s v="N"/>
    <s v="OPT"/>
    <n v="3.24"/>
    <n v="3.99"/>
    <n v="4.1100000000000003"/>
    <m/>
    <m/>
    <m/>
    <m/>
    <s v="N"/>
    <m/>
    <m/>
    <m/>
    <x v="0"/>
    <m/>
    <n v="14"/>
    <s v="COLOR TREND - 7"/>
    <s v="N"/>
    <m/>
    <m/>
    <s v="N"/>
    <n v="20230306"/>
    <m/>
    <n v="135715876"/>
    <s v="MIXED"/>
    <s v="Tech rep lvl"/>
    <s v="CosmÃ©ticos"/>
    <n v="1"/>
    <m/>
    <n v="0"/>
    <n v="0"/>
    <n v="100"/>
    <n v="135722544"/>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28256"/>
    <x v="1387"/>
    <n v="20210313"/>
    <m/>
    <s v="COLOR"/>
    <x v="595"/>
    <s v="COLOR TREND NAIL ENAMEL"/>
    <n v="1224584"/>
    <x v="1386"/>
    <n v="1"/>
    <s v="IN-LINE (EXCL NR)"/>
    <s v="BUY X GET DISCOUNTED PRODUCT"/>
    <n v="0.38059999999999999"/>
    <m/>
    <n v="0.69599999999999995"/>
    <m/>
    <m/>
    <n v="6.49"/>
    <n v="6.49"/>
    <n v="1912"/>
    <n v="1912"/>
    <n v="14"/>
    <s v="WORK IN PROGRESS"/>
    <n v="135715876"/>
    <s v="NO INCENTIVE"/>
    <s v="N"/>
    <s v="N"/>
    <s v="N"/>
    <s v="N"/>
    <x v="3"/>
    <n v="135715982"/>
    <n v="28"/>
    <n v="11"/>
    <n v="20230306"/>
    <s v="CUSTOMER"/>
    <n v="15"/>
    <s v="Y"/>
    <s v="Tech rep lvl + Dia a Dia + VGF2"/>
    <s v="FULL PAYMENT"/>
    <m/>
    <n v="4588.5694999999996"/>
    <n v="3257.8175000000001"/>
    <n v="80.28"/>
    <m/>
    <s v="NAIL ENAMEL"/>
    <s v="NAIL ENAMEL/TINT"/>
    <s v="NAIL COLOR"/>
    <s v="FEMALE"/>
    <s v="COLOR TREND"/>
    <s v="COLOR TREND"/>
    <n v="2"/>
    <n v="200"/>
    <n v="50"/>
    <s v="N"/>
    <s v="N"/>
    <n v="52102"/>
    <m/>
    <s v="N"/>
    <s v="RP"/>
    <n v="5.9"/>
    <n v="6.49"/>
    <n v="6.49"/>
    <m/>
    <m/>
    <m/>
    <m/>
    <s v="N"/>
    <m/>
    <m/>
    <m/>
    <x v="0"/>
    <m/>
    <n v="14"/>
    <s v="COLOR TREND - 7"/>
    <s v="N"/>
    <m/>
    <m/>
    <s v="N"/>
    <n v="20230306"/>
    <m/>
    <n v="135715876"/>
    <s v="MIXED"/>
    <s v="Tech rep lvl"/>
    <s v="CosmÃ©ticos"/>
    <n v="1"/>
    <m/>
    <n v="0"/>
    <n v="0"/>
    <n v="100"/>
    <n v="135715980"/>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29913"/>
    <x v="1388"/>
    <n v="20210308"/>
    <m/>
    <s v="COLOR"/>
    <x v="595"/>
    <s v="CT NAIL ENAMEL NEW SHADES - GODDESS - LATAM"/>
    <n v="1223077"/>
    <x v="1387"/>
    <n v="1"/>
    <s v="IN-LINE (EXCL NR)"/>
    <s v="DISCOUNTED BEAUTY WITH PURCHASE (PWP)"/>
    <n v="0.38059999999999999"/>
    <m/>
    <n v="0.79"/>
    <m/>
    <m/>
    <n v="3.25"/>
    <n v="6.49"/>
    <n v="2779"/>
    <n v="2779"/>
    <n v="14"/>
    <s v="WORK IN PROGRESS"/>
    <n v="135715876"/>
    <s v="NO INCENTIVE"/>
    <s v="N"/>
    <s v="N"/>
    <s v="N"/>
    <s v="N"/>
    <x v="3"/>
    <n v="135716554"/>
    <n v="28"/>
    <n v="11"/>
    <n v="20230306"/>
    <s v="CUSTOMER"/>
    <n v="15"/>
    <s v="Y"/>
    <s v="Tech rep lvl + Dia a Dia + VGF2"/>
    <s v="FULL PAYMENT"/>
    <m/>
    <n v="3339.9285"/>
    <n v="1144.5184999999999"/>
    <n v="55.29"/>
    <m/>
    <s v="NAIL ENAMEL"/>
    <s v="NAIL ENAMEL/TINT"/>
    <s v="NAIL COLOR"/>
    <s v="FEMALE"/>
    <s v="COLOR TREND"/>
    <s v="COLOR TREND"/>
    <n v="2"/>
    <n v="200"/>
    <n v="100"/>
    <s v="N"/>
    <s v="N"/>
    <n v="52169"/>
    <m/>
    <s v="N"/>
    <s v="AXF"/>
    <n v="2.78"/>
    <n v="2.89"/>
    <n v="3.73"/>
    <m/>
    <m/>
    <m/>
    <m/>
    <s v="N"/>
    <m/>
    <m/>
    <m/>
    <x v="0"/>
    <m/>
    <n v="14"/>
    <s v="COLOR TREND - 7"/>
    <s v="N"/>
    <m/>
    <m/>
    <s v="N"/>
    <n v="20230306"/>
    <m/>
    <n v="135715876"/>
    <s v="MIXED"/>
    <s v="Tech rep lvl"/>
    <s v="CosmÃ©ticos"/>
    <n v="1"/>
    <m/>
    <n v="0"/>
    <n v="0"/>
    <n v="100"/>
    <n v="135716553"/>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29913"/>
    <x v="1388"/>
    <n v="20210308"/>
    <m/>
    <s v="COLOR"/>
    <x v="595"/>
    <s v="CT NAIL ENAMEL NEW SHADES - GODDESS - LATAM"/>
    <n v="1223077"/>
    <x v="1387"/>
    <n v="1"/>
    <s v="IN-LINE (EXCL NR)"/>
    <s v="BUY X GET DISCOUNTED PRODUCT"/>
    <n v="0.38059999999999999"/>
    <m/>
    <n v="0.79"/>
    <m/>
    <m/>
    <n v="6.49"/>
    <n v="6.49"/>
    <n v="3822"/>
    <n v="3822"/>
    <n v="14"/>
    <s v="WORK IN PROGRESS"/>
    <n v="135715876"/>
    <s v="NO INCENTIVE"/>
    <s v="N"/>
    <s v="N"/>
    <s v="N"/>
    <s v="N"/>
    <x v="3"/>
    <n v="135722521"/>
    <n v="28"/>
    <n v="11"/>
    <n v="20230306"/>
    <s v="CUSTOMER"/>
    <n v="15"/>
    <s v="Y"/>
    <s v="Tech rep lvl + Dia a Dia + VGF2"/>
    <s v="FULL PAYMENT"/>
    <m/>
    <n v="9173.2931000000008"/>
    <n v="6153.9130999999998"/>
    <n v="77.61"/>
    <m/>
    <s v="NAIL ENAMEL"/>
    <s v="NAIL ENAMEL/TINT"/>
    <s v="NAIL COLOR"/>
    <s v="FEMALE"/>
    <s v="COLOR TREND"/>
    <s v="COLOR TREND"/>
    <n v="2"/>
    <n v="200"/>
    <n v="100"/>
    <s v="N"/>
    <s v="N"/>
    <n v="52169"/>
    <m/>
    <s v="N"/>
    <s v="RP"/>
    <n v="5.84"/>
    <n v="6.49"/>
    <n v="6.49"/>
    <m/>
    <m/>
    <m/>
    <m/>
    <s v="N"/>
    <m/>
    <m/>
    <m/>
    <x v="0"/>
    <m/>
    <n v="14"/>
    <s v="COLOR TREND - 7"/>
    <s v="N"/>
    <m/>
    <m/>
    <s v="N"/>
    <n v="20230306"/>
    <m/>
    <n v="135715876"/>
    <s v="MIXED"/>
    <s v="Tech rep lvl"/>
    <s v="CosmÃ©ticos"/>
    <n v="1"/>
    <m/>
    <n v="0"/>
    <n v="0"/>
    <n v="100"/>
    <n v="135722520"/>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0624"/>
    <x v="1389"/>
    <n v="20210313"/>
    <m/>
    <s v="COLOR"/>
    <x v="595"/>
    <s v="COLOR TREND NAIL ENAMEL"/>
    <n v="1224584"/>
    <x v="372"/>
    <n v="1"/>
    <s v="IN-LINE (EXCL NR)"/>
    <s v="DISCOUNTED BEAUTY WITH PURCHASE (PWP)"/>
    <n v="0.38059999999999999"/>
    <m/>
    <n v="0.69399999999999995"/>
    <m/>
    <m/>
    <n v="3.25"/>
    <n v="6.49"/>
    <n v="1529"/>
    <n v="1529"/>
    <n v="14"/>
    <s v="WORK IN PROGRESS"/>
    <n v="135715876"/>
    <s v="NO INCENTIVE"/>
    <s v="N"/>
    <s v="N"/>
    <s v="N"/>
    <s v="N"/>
    <x v="3"/>
    <n v="135722545"/>
    <n v="28"/>
    <n v="11"/>
    <n v="20230306"/>
    <s v="CUSTOMER"/>
    <n v="15"/>
    <s v="Y"/>
    <s v="Tech rep lvl + Dia a Dia + VGF2"/>
    <s v="FULL PAYMENT"/>
    <m/>
    <n v="1837.6410000000001"/>
    <n v="776.51499999999999"/>
    <n v="60.72"/>
    <m/>
    <s v="NAIL ENAMEL"/>
    <s v="NAIL ENAMEL/TINT"/>
    <s v="NAIL COLOR"/>
    <s v="FEMALE"/>
    <s v="COLOR TREND"/>
    <s v="COLOR TREND"/>
    <n v="2"/>
    <n v="200"/>
    <n v="50"/>
    <s v="N"/>
    <s v="N"/>
    <n v="52110"/>
    <m/>
    <s v="N"/>
    <s v="OPT"/>
    <n v="3.24"/>
    <n v="3.99"/>
    <n v="4.1100000000000003"/>
    <m/>
    <m/>
    <m/>
    <m/>
    <s v="N"/>
    <m/>
    <m/>
    <m/>
    <x v="0"/>
    <m/>
    <n v="14"/>
    <s v="COLOR TREND - 7"/>
    <s v="N"/>
    <m/>
    <m/>
    <s v="N"/>
    <n v="20230306"/>
    <m/>
    <n v="135715876"/>
    <s v="MIXED"/>
    <s v="Tech rep lvl"/>
    <s v="CosmÃ©ticos"/>
    <n v="1"/>
    <m/>
    <n v="0"/>
    <n v="0"/>
    <n v="100"/>
    <n v="135722544"/>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0624"/>
    <x v="1389"/>
    <n v="20210313"/>
    <m/>
    <s v="COLOR"/>
    <x v="595"/>
    <s v="COLOR TREND NAIL ENAMEL"/>
    <n v="1224584"/>
    <x v="372"/>
    <n v="1"/>
    <s v="IN-LINE (EXCL NR)"/>
    <s v="BUY X GET DISCOUNTED PRODUCT"/>
    <n v="0.38059999999999999"/>
    <m/>
    <n v="0.69399999999999995"/>
    <m/>
    <m/>
    <n v="6.49"/>
    <n v="6.49"/>
    <n v="2103"/>
    <n v="2103"/>
    <n v="14"/>
    <s v="WORK IN PROGRESS"/>
    <n v="135715876"/>
    <s v="NO INCENTIVE"/>
    <s v="N"/>
    <s v="N"/>
    <s v="N"/>
    <s v="N"/>
    <x v="3"/>
    <n v="135715981"/>
    <n v="28"/>
    <n v="11"/>
    <n v="20230306"/>
    <s v="CUSTOMER"/>
    <n v="15"/>
    <s v="Y"/>
    <s v="Tech rep lvl + Dia a Dia + VGF2"/>
    <s v="FULL PAYMENT"/>
    <m/>
    <n v="5047.1230999999998"/>
    <n v="3587.6410999999998"/>
    <n v="80.33"/>
    <m/>
    <s v="NAIL ENAMEL"/>
    <s v="NAIL ENAMEL/TINT"/>
    <s v="NAIL COLOR"/>
    <s v="FEMALE"/>
    <s v="COLOR TREND"/>
    <s v="COLOR TREND"/>
    <n v="2"/>
    <n v="200"/>
    <n v="50"/>
    <s v="N"/>
    <s v="N"/>
    <n v="52110"/>
    <m/>
    <s v="N"/>
    <s v="RP"/>
    <n v="5.9"/>
    <n v="6.49"/>
    <n v="6.49"/>
    <m/>
    <m/>
    <m/>
    <m/>
    <s v="N"/>
    <m/>
    <m/>
    <m/>
    <x v="0"/>
    <m/>
    <n v="14"/>
    <s v="COLOR TREND - 7"/>
    <s v="N"/>
    <m/>
    <m/>
    <s v="N"/>
    <n v="20230306"/>
    <m/>
    <n v="135715876"/>
    <s v="MIXED"/>
    <s v="Tech rep lvl"/>
    <s v="CosmÃ©ticos"/>
    <n v="1"/>
    <m/>
    <n v="0"/>
    <n v="0"/>
    <n v="100"/>
    <n v="135715980"/>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1697"/>
    <x v="1390"/>
    <n v="20220312"/>
    <m/>
    <s v="COLOR"/>
    <x v="595"/>
    <s v="AVON COLOR TREND NAIL ENAMEL"/>
    <n v="1226596"/>
    <x v="1388"/>
    <n v="1"/>
    <s v="IN-LINE (EXCL NR)"/>
    <s v="BUY X GET DISCOUNTED PRODUCT"/>
    <n v="0.38059999999999999"/>
    <m/>
    <n v="0.82"/>
    <m/>
    <m/>
    <n v="6.49"/>
    <n v="6.49"/>
    <n v="3542"/>
    <n v="3542"/>
    <n v="14"/>
    <s v="WORK IN PROGRESS"/>
    <n v="135715876"/>
    <s v="NO INCENTIVE"/>
    <s v="N"/>
    <s v="N"/>
    <s v="N"/>
    <s v="N"/>
    <x v="3"/>
    <n v="135722610"/>
    <n v="28"/>
    <n v="11"/>
    <n v="20230306"/>
    <s v="CUSTOMER"/>
    <n v="15"/>
    <s v="Y"/>
    <s v="Tech rep lvl + Dia a Dia + VGF2"/>
    <s v="FULL PAYMENT"/>
    <m/>
    <n v="8501.1478000000006"/>
    <n v="5596.7078000000001"/>
    <n v="76.760000000000005"/>
    <m/>
    <s v="NAIL ENAMEL"/>
    <s v="NAIL ENAMEL/TINT"/>
    <s v="NAIL COLOR"/>
    <s v="FEMALE"/>
    <s v="COLOR TREND"/>
    <s v="COLOR TREND"/>
    <n v="2"/>
    <n v="200"/>
    <s v="16.67"/>
    <s v="N"/>
    <s v="N"/>
    <n v="51132"/>
    <m/>
    <s v="N"/>
    <s v="RP"/>
    <n v="6.2"/>
    <n v="6.49"/>
    <n v="6.49"/>
    <m/>
    <m/>
    <m/>
    <m/>
    <s v="N"/>
    <m/>
    <m/>
    <m/>
    <x v="0"/>
    <m/>
    <n v="14"/>
    <s v="COLOR TREND - 7"/>
    <s v="N"/>
    <m/>
    <m/>
    <s v="N"/>
    <n v="20230306"/>
    <m/>
    <n v="135715876"/>
    <s v="MIXED"/>
    <s v="Tech rep lvl"/>
    <s v="CosmÃ©ticos"/>
    <n v="1"/>
    <m/>
    <n v="0"/>
    <n v="0"/>
    <n v="100"/>
    <n v="135722604"/>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1697"/>
    <x v="1390"/>
    <n v="20220312"/>
    <m/>
    <s v="COLOR"/>
    <x v="595"/>
    <s v="AVON COLOR TREND NAIL ENAMEL"/>
    <n v="1226596"/>
    <x v="1388"/>
    <n v="1"/>
    <s v="IN-LINE (EXCL NR)"/>
    <s v="DISCOUNTED BEAUTY WITH PURCHASE (PWP)"/>
    <n v="0.38059999999999999"/>
    <m/>
    <n v="0.82"/>
    <m/>
    <m/>
    <n v="3.25"/>
    <n v="6.49"/>
    <n v="2576"/>
    <n v="2576"/>
    <n v="14"/>
    <s v="WORK IN PROGRESS"/>
    <n v="135715876"/>
    <s v="NO INCENTIVE"/>
    <s v="N"/>
    <s v="N"/>
    <s v="N"/>
    <s v="N"/>
    <x v="3"/>
    <n v="135716093"/>
    <n v="28"/>
    <n v="11"/>
    <n v="20230306"/>
    <s v="CUSTOMER"/>
    <n v="15"/>
    <s v="Y"/>
    <s v="Tech rep lvl + Dia a Dia + VGF2"/>
    <s v="FULL PAYMENT"/>
    <m/>
    <n v="3096.0558999999998"/>
    <n v="983.73599999999999"/>
    <n v="53.59"/>
    <m/>
    <s v="NAIL ENAMEL"/>
    <s v="NAIL ENAMEL/TINT"/>
    <s v="NAIL COLOR"/>
    <s v="FEMALE"/>
    <s v="COLOR TREND"/>
    <s v="COLOR TREND"/>
    <n v="2"/>
    <n v="200"/>
    <s v="16.67"/>
    <s v="N"/>
    <s v="N"/>
    <n v="51132"/>
    <m/>
    <s v="N"/>
    <m/>
    <m/>
    <m/>
    <m/>
    <m/>
    <m/>
    <m/>
    <m/>
    <s v="N"/>
    <m/>
    <m/>
    <m/>
    <x v="0"/>
    <m/>
    <n v="14"/>
    <s v="COLOR TREND - 7"/>
    <s v="N"/>
    <m/>
    <m/>
    <s v="N"/>
    <n v="20230306"/>
    <m/>
    <n v="135715876"/>
    <s v="MIXED"/>
    <s v="Tech rep lvl"/>
    <s v="CosmÃ©ticos"/>
    <n v="1"/>
    <m/>
    <n v="0"/>
    <n v="0"/>
    <n v="100"/>
    <n v="135716087"/>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2983"/>
    <x v="1391"/>
    <n v="20220317"/>
    <m/>
    <s v="COLOR"/>
    <x v="595"/>
    <s v="COLOR TREND NAIL ENAMEL DÂ’LICIOUS"/>
    <n v="1226150"/>
    <x v="1389"/>
    <n v="1"/>
    <s v="IN-LINE (EXCL NR)"/>
    <s v="DISCOUNTED BEAUTY WITH PURCHASE (PWP)"/>
    <n v="0.38059999999999999"/>
    <m/>
    <n v="1.087"/>
    <m/>
    <m/>
    <n v="3.25"/>
    <n v="6.49"/>
    <n v="880"/>
    <n v="880"/>
    <n v="14"/>
    <s v="WORK IN PROGRESS"/>
    <n v="135715876"/>
    <s v="NO INCENTIVE"/>
    <s v="N"/>
    <s v="N"/>
    <s v="N"/>
    <s v="N"/>
    <x v="3"/>
    <n v="135722581"/>
    <n v="28"/>
    <n v="11"/>
    <n v="20230306"/>
    <s v="CUSTOMER"/>
    <n v="15"/>
    <s v="Y"/>
    <s v="Tech rep lvl + Dia a Dia + VGF2"/>
    <s v="FULL PAYMENT"/>
    <m/>
    <n v="1057.6234999999999"/>
    <n v="101.0635"/>
    <n v="38.479999999999997"/>
    <m/>
    <s v="NAIL ENAMEL"/>
    <s v="NAIL ENAMEL/TINT"/>
    <s v="NAIL COLOR"/>
    <s v="FEMALE"/>
    <s v="COLOR TREND"/>
    <s v="COLOR TREND"/>
    <n v="2"/>
    <n v="200"/>
    <n v="100"/>
    <s v="N"/>
    <s v="N"/>
    <n v="52108"/>
    <m/>
    <s v="N"/>
    <m/>
    <m/>
    <m/>
    <m/>
    <m/>
    <m/>
    <m/>
    <m/>
    <s v="N"/>
    <m/>
    <m/>
    <m/>
    <x v="0"/>
    <m/>
    <n v="14"/>
    <s v="COLOR TREND - 7"/>
    <s v="N"/>
    <m/>
    <m/>
    <s v="N"/>
    <n v="20230306"/>
    <m/>
    <n v="135715876"/>
    <s v="MIXED"/>
    <s v="Tech rep lvl"/>
    <s v="CosmÃ©ticos"/>
    <n v="1"/>
    <m/>
    <n v="0"/>
    <n v="0"/>
    <n v="100"/>
    <n v="13572258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2983"/>
    <x v="1391"/>
    <n v="20220317"/>
    <m/>
    <s v="COLOR"/>
    <x v="595"/>
    <s v="COLOR TREND NAIL ENAMEL DÂ’LICIOUS"/>
    <n v="1226150"/>
    <x v="1389"/>
    <n v="1"/>
    <s v="IN-LINE (EXCL NR)"/>
    <s v="BUY X GET DISCOUNTED PRODUCT"/>
    <n v="0.38059999999999999"/>
    <m/>
    <n v="1.087"/>
    <m/>
    <m/>
    <n v="6.49"/>
    <n v="6.49"/>
    <n v="1211"/>
    <n v="1211"/>
    <n v="14"/>
    <s v="WORK IN PROGRESS"/>
    <n v="135715876"/>
    <s v="NO INCENTIVE"/>
    <s v="N"/>
    <s v="N"/>
    <s v="N"/>
    <s v="N"/>
    <x v="3"/>
    <n v="135716017"/>
    <n v="28"/>
    <n v="11"/>
    <n v="20230306"/>
    <s v="CUSTOMER"/>
    <n v="15"/>
    <s v="Y"/>
    <s v="Tech rep lvl + Dia a Dia + VGF2"/>
    <s v="FULL PAYMENT"/>
    <m/>
    <n v="2906.1246999999998"/>
    <n v="1589.7677000000001"/>
    <n v="69.19"/>
    <m/>
    <s v="NAIL ENAMEL"/>
    <s v="NAIL ENAMEL/TINT"/>
    <s v="NAIL COLOR"/>
    <s v="FEMALE"/>
    <s v="COLOR TREND"/>
    <s v="COLOR TREND"/>
    <n v="2"/>
    <n v="200"/>
    <n v="100"/>
    <s v="N"/>
    <s v="N"/>
    <n v="52108"/>
    <m/>
    <s v="N"/>
    <s v="RP"/>
    <n v="5.9"/>
    <n v="6.49"/>
    <n v="6.49"/>
    <m/>
    <m/>
    <m/>
    <m/>
    <s v="N"/>
    <m/>
    <m/>
    <m/>
    <x v="0"/>
    <m/>
    <n v="14"/>
    <s v="COLOR TREND - 7"/>
    <s v="N"/>
    <m/>
    <m/>
    <s v="N"/>
    <n v="20230306"/>
    <m/>
    <n v="135715876"/>
    <s v="MIXED"/>
    <s v="Tech rep lvl"/>
    <s v="CosmÃ©ticos"/>
    <n v="1"/>
    <m/>
    <n v="0"/>
    <n v="0"/>
    <n v="100"/>
    <n v="13571601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189"/>
    <x v="1392"/>
    <n v="20220314"/>
    <m/>
    <s v="COLOR"/>
    <x v="595"/>
    <s v="AVON COLOR TREND PRIDE NAIL ENAMEL"/>
    <n v="1227962"/>
    <x v="1390"/>
    <n v="1"/>
    <s v="IN-LINE (EXCL NR)"/>
    <s v="BUY X GET DISCOUNTED PRODUCT"/>
    <n v="0.38059999999999999"/>
    <m/>
    <n v="0.95099999999999996"/>
    <m/>
    <m/>
    <n v="6.49"/>
    <n v="6.49"/>
    <n v="1962"/>
    <n v="1962"/>
    <n v="14"/>
    <s v="WORK IN PROGRESS"/>
    <n v="135715876"/>
    <s v="NO INCENTIVE"/>
    <s v="N"/>
    <s v="N"/>
    <s v="N"/>
    <s v="N"/>
    <x v="3"/>
    <n v="135716209"/>
    <n v="28"/>
    <n v="11"/>
    <n v="20230306"/>
    <s v="CUSTOMER"/>
    <n v="15"/>
    <s v="Y"/>
    <s v="Tech rep lvl + Dia a Dia + VGF2"/>
    <s v="FULL PAYMENT"/>
    <m/>
    <n v="4708.8980000000001"/>
    <n v="2843.0360000000001"/>
    <n v="73.05"/>
    <m/>
    <s v="NAIL ENAMEL"/>
    <s v="NAIL ENAMEL/TINT"/>
    <s v="NAIL COLOR"/>
    <s v="FEMALE"/>
    <s v="COLOR TREND"/>
    <s v="COLOR TREND"/>
    <n v="2"/>
    <n v="200"/>
    <n v="50"/>
    <s v="N"/>
    <s v="N"/>
    <n v="51225"/>
    <m/>
    <s v="N"/>
    <s v="RP"/>
    <n v="6.14"/>
    <n v="6.49"/>
    <n v="6.49"/>
    <m/>
    <m/>
    <m/>
    <m/>
    <s v="N"/>
    <m/>
    <m/>
    <m/>
    <x v="0"/>
    <m/>
    <n v="14"/>
    <s v="COLOR TREND - 7"/>
    <s v="N"/>
    <m/>
    <m/>
    <s v="N"/>
    <n v="20230306"/>
    <m/>
    <n v="135715876"/>
    <s v="MIXED"/>
    <s v="Tech rep lvl"/>
    <s v="CosmÃ©ticos"/>
    <n v="1"/>
    <m/>
    <n v="0"/>
    <n v="0"/>
    <n v="100"/>
    <n v="135716207"/>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189"/>
    <x v="1392"/>
    <n v="20220314"/>
    <m/>
    <s v="COLOR"/>
    <x v="595"/>
    <s v="AVON COLOR TREND PRIDE NAIL ENAMEL"/>
    <n v="1227962"/>
    <x v="1390"/>
    <n v="1"/>
    <s v="IN-LINE (EXCL NR)"/>
    <s v="DISCOUNTED BEAUTY WITH PURCHASE (PWP)"/>
    <n v="0.38059999999999999"/>
    <m/>
    <n v="0.95099999999999996"/>
    <m/>
    <m/>
    <n v="3.25"/>
    <n v="6.49"/>
    <n v="1427"/>
    <n v="1427"/>
    <n v="14"/>
    <s v="WORK IN PROGRESS"/>
    <n v="135715876"/>
    <s v="NO INCENTIVE"/>
    <s v="N"/>
    <s v="N"/>
    <s v="N"/>
    <s v="N"/>
    <x v="3"/>
    <n v="135722690"/>
    <n v="28"/>
    <n v="11"/>
    <n v="20230306"/>
    <s v="CUSTOMER"/>
    <n v="15"/>
    <s v="Y"/>
    <s v="Tech rep lvl + Dia a Dia + VGF2"/>
    <s v="FULL PAYMENT"/>
    <m/>
    <n v="1715.0598"/>
    <n v="357.9828"/>
    <n v="46.18"/>
    <m/>
    <s v="NAIL ENAMEL"/>
    <s v="NAIL ENAMEL/TINT"/>
    <s v="NAIL COLOR"/>
    <s v="FEMALE"/>
    <s v="COLOR TREND"/>
    <s v="COLOR TREND"/>
    <n v="2"/>
    <n v="200"/>
    <n v="50"/>
    <s v="N"/>
    <s v="N"/>
    <n v="51225"/>
    <m/>
    <s v="N"/>
    <m/>
    <m/>
    <m/>
    <m/>
    <m/>
    <m/>
    <m/>
    <m/>
    <s v="N"/>
    <m/>
    <m/>
    <m/>
    <x v="0"/>
    <m/>
    <n v="14"/>
    <s v="COLOR TREND - 7"/>
    <s v="N"/>
    <m/>
    <m/>
    <s v="N"/>
    <n v="20230306"/>
    <m/>
    <n v="135715876"/>
    <s v="MIXED"/>
    <s v="Tech rep lvl"/>
    <s v="CosmÃ©ticos"/>
    <n v="1"/>
    <m/>
    <n v="0"/>
    <n v="0"/>
    <n v="100"/>
    <n v="135722688"/>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193"/>
    <x v="1393"/>
    <n v="20220314"/>
    <m/>
    <s v="COLOR"/>
    <x v="595"/>
    <s v="AVON COLOR TREND PRIDE NAIL ENAMEL"/>
    <n v="1227962"/>
    <x v="1391"/>
    <n v="1"/>
    <s v="IN-LINE (EXCL NR)"/>
    <s v="DISCOUNTED BEAUTY WITH PURCHASE (PWP)"/>
    <n v="0.38059999999999999"/>
    <m/>
    <n v="0.92500000000000004"/>
    <m/>
    <m/>
    <n v="3.25"/>
    <n v="6.49"/>
    <n v="1046"/>
    <n v="1046"/>
    <n v="14"/>
    <s v="WORK IN PROGRESS"/>
    <n v="135715876"/>
    <s v="NO INCENTIVE"/>
    <s v="N"/>
    <s v="N"/>
    <s v="N"/>
    <s v="N"/>
    <x v="3"/>
    <n v="135722689"/>
    <n v="28"/>
    <n v="11"/>
    <n v="20230306"/>
    <s v="CUSTOMER"/>
    <n v="15"/>
    <s v="Y"/>
    <s v="Tech rep lvl + Dia a Dia + VGF2"/>
    <s v="FULL PAYMENT"/>
    <m/>
    <n v="1256.8068000000001"/>
    <n v="289.2568"/>
    <n v="47.65"/>
    <m/>
    <s v="NAIL ENAMEL"/>
    <s v="NAIL ENAMEL/TINT"/>
    <s v="NAIL COLOR"/>
    <s v="FEMALE"/>
    <s v="COLOR TREND"/>
    <s v="COLOR TREND"/>
    <n v="2"/>
    <n v="200"/>
    <n v="50"/>
    <s v="N"/>
    <s v="N"/>
    <n v="51330"/>
    <m/>
    <s v="N"/>
    <m/>
    <m/>
    <m/>
    <m/>
    <m/>
    <m/>
    <m/>
    <m/>
    <s v="N"/>
    <m/>
    <m/>
    <m/>
    <x v="0"/>
    <m/>
    <n v="14"/>
    <s v="COLOR TREND - 7"/>
    <s v="N"/>
    <m/>
    <m/>
    <s v="N"/>
    <n v="20230306"/>
    <m/>
    <n v="135715876"/>
    <s v="MIXED"/>
    <s v="Tech rep lvl"/>
    <s v="CosmÃ©ticos"/>
    <n v="1"/>
    <m/>
    <n v="0"/>
    <n v="0"/>
    <n v="100"/>
    <n v="135722688"/>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193"/>
    <x v="1393"/>
    <n v="20220314"/>
    <m/>
    <s v="COLOR"/>
    <x v="595"/>
    <s v="AVON COLOR TREND PRIDE NAIL ENAMEL"/>
    <n v="1227962"/>
    <x v="1391"/>
    <n v="1"/>
    <s v="IN-LINE (EXCL NR)"/>
    <s v="BUY X GET DISCOUNTED PRODUCT"/>
    <n v="0.38059999999999999"/>
    <m/>
    <n v="0.92500000000000004"/>
    <m/>
    <m/>
    <n v="6.49"/>
    <n v="6.49"/>
    <n v="1438"/>
    <n v="1438"/>
    <n v="14"/>
    <s v="WORK IN PROGRESS"/>
    <n v="135715876"/>
    <s v="NO INCENTIVE"/>
    <s v="N"/>
    <s v="N"/>
    <s v="N"/>
    <s v="N"/>
    <x v="3"/>
    <n v="135716208"/>
    <n v="28"/>
    <n v="11"/>
    <n v="20230306"/>
    <s v="CUSTOMER"/>
    <n v="15"/>
    <s v="Y"/>
    <s v="Tech rep lvl + Dia a Dia + VGF2"/>
    <s v="FULL PAYMENT"/>
    <m/>
    <n v="3450.8135000000002"/>
    <n v="2120.6635000000001"/>
    <n v="73.790000000000006"/>
    <m/>
    <s v="NAIL ENAMEL"/>
    <s v="NAIL ENAMEL/TINT"/>
    <s v="NAIL COLOR"/>
    <s v="FEMALE"/>
    <s v="COLOR TREND"/>
    <s v="COLOR TREND"/>
    <n v="2"/>
    <n v="200"/>
    <n v="50"/>
    <s v="N"/>
    <s v="N"/>
    <n v="51330"/>
    <m/>
    <s v="N"/>
    <s v="RP"/>
    <n v="6.14"/>
    <n v="6.49"/>
    <n v="6.49"/>
    <m/>
    <m/>
    <m/>
    <m/>
    <s v="N"/>
    <m/>
    <m/>
    <m/>
    <x v="0"/>
    <m/>
    <n v="14"/>
    <s v="COLOR TREND - 7"/>
    <s v="N"/>
    <m/>
    <m/>
    <s v="N"/>
    <n v="20230306"/>
    <m/>
    <n v="135715876"/>
    <s v="MIXED"/>
    <s v="Tech rep lvl"/>
    <s v="CosmÃ©ticos"/>
    <n v="1"/>
    <m/>
    <n v="0"/>
    <n v="0"/>
    <n v="100"/>
    <n v="135716207"/>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281"/>
    <x v="1394"/>
    <n v="20220306"/>
    <m/>
    <s v="COLOR"/>
    <x v="595"/>
    <s v="AVON COLOR TREND NAIL ENAMEL"/>
    <n v="1226596"/>
    <x v="1392"/>
    <n v="1"/>
    <s v="IN-LINE (EXCL NR)"/>
    <s v="DISCOUNTED BEAUTY WITH PURCHASE (PWP)"/>
    <n v="0.38059999999999999"/>
    <m/>
    <n v="0.872"/>
    <m/>
    <m/>
    <n v="3.25"/>
    <n v="6.49"/>
    <n v="1780"/>
    <n v="1780"/>
    <n v="14"/>
    <s v="WORK IN PROGRESS"/>
    <n v="135715876"/>
    <s v="NO INCENTIVE"/>
    <s v="N"/>
    <s v="N"/>
    <s v="N"/>
    <s v="N"/>
    <x v="3"/>
    <n v="135716092"/>
    <n v="28"/>
    <n v="11"/>
    <n v="20230306"/>
    <s v="CUSTOMER"/>
    <n v="15"/>
    <s v="Y"/>
    <s v="Tech rep lvl + Dia a Dia + VGF2"/>
    <s v="FULL PAYMENT"/>
    <m/>
    <n v="2139.3850000000002"/>
    <n v="587.22500000000002"/>
    <n v="50.65"/>
    <m/>
    <s v="NAIL ENAMEL"/>
    <s v="NAIL ENAMEL/TINT"/>
    <s v="NAIL COLOR"/>
    <s v="FEMALE"/>
    <s v="COLOR TREND"/>
    <s v="COLOR TREND"/>
    <n v="2"/>
    <n v="200"/>
    <s v="16.67"/>
    <s v="N"/>
    <s v="N"/>
    <n v="51536"/>
    <m/>
    <s v="N"/>
    <m/>
    <m/>
    <m/>
    <m/>
    <m/>
    <m/>
    <m/>
    <m/>
    <s v="N"/>
    <m/>
    <m/>
    <m/>
    <x v="0"/>
    <m/>
    <n v="14"/>
    <s v="COLOR TREND - 7"/>
    <s v="N"/>
    <m/>
    <m/>
    <s v="N"/>
    <n v="20230306"/>
    <m/>
    <n v="135715876"/>
    <s v="MIXED"/>
    <s v="Tech rep lvl"/>
    <s v="CosmÃ©ticos"/>
    <n v="1"/>
    <m/>
    <n v="0"/>
    <n v="0"/>
    <n v="100"/>
    <n v="135716087"/>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281"/>
    <x v="1394"/>
    <n v="20220306"/>
    <m/>
    <s v="COLOR"/>
    <x v="595"/>
    <s v="AVON COLOR TREND NAIL ENAMEL"/>
    <n v="1226596"/>
    <x v="1392"/>
    <n v="1"/>
    <s v="IN-LINE (EXCL NR)"/>
    <s v="BUY X GET DISCOUNTED PRODUCT"/>
    <n v="0.38059999999999999"/>
    <m/>
    <n v="0.872"/>
    <m/>
    <m/>
    <n v="6.49"/>
    <n v="6.49"/>
    <n v="2448"/>
    <n v="2448"/>
    <n v="14"/>
    <s v="WORK IN PROGRESS"/>
    <n v="135715876"/>
    <s v="NO INCENTIVE"/>
    <s v="N"/>
    <s v="N"/>
    <s v="N"/>
    <s v="N"/>
    <x v="3"/>
    <n v="135722609"/>
    <n v="28"/>
    <n v="11"/>
    <n v="20230306"/>
    <s v="CUSTOMER"/>
    <n v="15"/>
    <s v="Y"/>
    <s v="Tech rep lvl + Dia a Dia + VGF2"/>
    <s v="FULL PAYMENT"/>
    <m/>
    <n v="5875.4483"/>
    <n v="3740.7923000000001"/>
    <n v="75.290000000000006"/>
    <m/>
    <s v="NAIL ENAMEL"/>
    <s v="NAIL ENAMEL/TINT"/>
    <s v="NAIL COLOR"/>
    <s v="FEMALE"/>
    <s v="COLOR TREND"/>
    <s v="COLOR TREND"/>
    <n v="2"/>
    <n v="200"/>
    <s v="16.67"/>
    <s v="N"/>
    <s v="N"/>
    <n v="51536"/>
    <m/>
    <s v="N"/>
    <s v="RP"/>
    <n v="6.2"/>
    <n v="6.49"/>
    <n v="6.49"/>
    <m/>
    <m/>
    <m/>
    <m/>
    <s v="N"/>
    <m/>
    <m/>
    <m/>
    <x v="0"/>
    <m/>
    <n v="14"/>
    <s v="COLOR TREND - 7"/>
    <s v="N"/>
    <m/>
    <m/>
    <s v="N"/>
    <n v="20230306"/>
    <m/>
    <n v="135715876"/>
    <s v="MIXED"/>
    <s v="Tech rep lvl"/>
    <s v="CosmÃ©ticos"/>
    <n v="1"/>
    <m/>
    <n v="0"/>
    <n v="0"/>
    <n v="100"/>
    <n v="135722604"/>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292"/>
    <x v="1395"/>
    <n v="20220308"/>
    <m/>
    <s v="COLOR"/>
    <x v="595"/>
    <s v="AVON COLOR TREND NAIL ENAMEL"/>
    <n v="1226596"/>
    <x v="1393"/>
    <n v="1"/>
    <s v="IN-LINE (EXCL NR)"/>
    <s v="DISCOUNTED BEAUTY WITH PURCHASE (PWP)"/>
    <n v="0.38059999999999999"/>
    <m/>
    <n v="0.92400000000000004"/>
    <m/>
    <m/>
    <n v="3.25"/>
    <n v="6.49"/>
    <n v="2878"/>
    <n v="2878"/>
    <n v="14"/>
    <s v="WORK IN PROGRESS"/>
    <n v="135715876"/>
    <s v="NO INCENTIVE"/>
    <s v="N"/>
    <s v="N"/>
    <s v="N"/>
    <s v="N"/>
    <x v="3"/>
    <n v="135716090"/>
    <n v="28"/>
    <n v="11"/>
    <n v="20230306"/>
    <s v="CUSTOMER"/>
    <n v="15"/>
    <s v="Y"/>
    <s v="Tech rep lvl + Dia a Dia + VGF2"/>
    <s v="FULL PAYMENT"/>
    <m/>
    <n v="3458.8872999999999"/>
    <n v="799.61519999999996"/>
    <n v="47.71"/>
    <m/>
    <s v="NAIL ENAMEL"/>
    <s v="NAIL ENAMEL/TINT"/>
    <s v="NAIL COLOR"/>
    <s v="FEMALE"/>
    <s v="COLOR TREND"/>
    <s v="COLOR TREND"/>
    <n v="2"/>
    <n v="200"/>
    <s v="16.67"/>
    <s v="N"/>
    <s v="N"/>
    <n v="52045"/>
    <m/>
    <s v="N"/>
    <m/>
    <m/>
    <m/>
    <m/>
    <m/>
    <m/>
    <m/>
    <m/>
    <s v="N"/>
    <m/>
    <m/>
    <m/>
    <x v="0"/>
    <m/>
    <n v="14"/>
    <s v="COLOR TREND - 7"/>
    <s v="N"/>
    <m/>
    <m/>
    <s v="N"/>
    <n v="20230306"/>
    <m/>
    <n v="135715876"/>
    <s v="MIXED"/>
    <s v="Tech rep lvl"/>
    <s v="CosmÃ©ticos"/>
    <n v="1"/>
    <m/>
    <n v="0"/>
    <n v="0"/>
    <n v="100"/>
    <n v="135716087"/>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292"/>
    <x v="1395"/>
    <n v="20220308"/>
    <m/>
    <s v="COLOR"/>
    <x v="595"/>
    <s v="AVON COLOR TREND NAIL ENAMEL"/>
    <n v="1226596"/>
    <x v="1393"/>
    <n v="1"/>
    <s v="IN-LINE (EXCL NR)"/>
    <s v="BUY X GET DISCOUNTED PRODUCT"/>
    <n v="0.38059999999999999"/>
    <m/>
    <n v="0.92400000000000004"/>
    <m/>
    <m/>
    <n v="6.49"/>
    <n v="6.49"/>
    <n v="3958"/>
    <n v="3958"/>
    <n v="14"/>
    <s v="WORK IN PROGRESS"/>
    <n v="135715876"/>
    <s v="NO INCENTIVE"/>
    <s v="N"/>
    <s v="N"/>
    <s v="N"/>
    <s v="N"/>
    <x v="3"/>
    <n v="135722607"/>
    <n v="28"/>
    <n v="11"/>
    <n v="20230306"/>
    <s v="CUSTOMER"/>
    <n v="15"/>
    <s v="Y"/>
    <s v="Tech rep lvl + Dia a Dia + VGF2"/>
    <s v="FULL PAYMENT"/>
    <m/>
    <n v="9499.4500000000007"/>
    <n v="5842.2579999999998"/>
    <n v="73.81"/>
    <m/>
    <s v="NAIL ENAMEL"/>
    <s v="NAIL ENAMEL/TINT"/>
    <s v="NAIL COLOR"/>
    <s v="FEMALE"/>
    <s v="COLOR TREND"/>
    <s v="COLOR TREND"/>
    <n v="2"/>
    <n v="200"/>
    <s v="16.67"/>
    <s v="N"/>
    <s v="N"/>
    <n v="52045"/>
    <m/>
    <s v="N"/>
    <s v="RP"/>
    <n v="6.2"/>
    <n v="6.49"/>
    <n v="6.49"/>
    <m/>
    <m/>
    <m/>
    <m/>
    <s v="N"/>
    <m/>
    <m/>
    <m/>
    <x v="0"/>
    <m/>
    <n v="14"/>
    <s v="COLOR TREND - 7"/>
    <s v="N"/>
    <m/>
    <m/>
    <s v="N"/>
    <n v="20230306"/>
    <m/>
    <n v="135715876"/>
    <s v="MIXED"/>
    <s v="Tech rep lvl"/>
    <s v="CosmÃ©ticos"/>
    <n v="1"/>
    <m/>
    <n v="0"/>
    <n v="0"/>
    <n v="100"/>
    <n v="135722604"/>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293"/>
    <x v="1396"/>
    <n v="20220306"/>
    <m/>
    <s v="COLOR"/>
    <x v="595"/>
    <s v="AVON COLOR TREND NAIL ENAMEL"/>
    <n v="1226596"/>
    <x v="1394"/>
    <n v="1"/>
    <s v="IN-LINE (EXCL NR)"/>
    <s v="BUY X GET DISCOUNTED PRODUCT"/>
    <n v="0.38059999999999999"/>
    <m/>
    <n v="0.88600000000000001"/>
    <m/>
    <m/>
    <n v="6.49"/>
    <n v="6.49"/>
    <n v="2165"/>
    <n v="2165"/>
    <n v="14"/>
    <s v="WORK IN PROGRESS"/>
    <n v="135715876"/>
    <s v="NO INCENTIVE"/>
    <s v="N"/>
    <s v="N"/>
    <s v="N"/>
    <s v="N"/>
    <x v="3"/>
    <n v="135722605"/>
    <n v="28"/>
    <n v="11"/>
    <n v="20230306"/>
    <s v="CUSTOMER"/>
    <n v="15"/>
    <s v="Y"/>
    <s v="Tech rep lvl + Dia a Dia + VGF2"/>
    <s v="FULL PAYMENT"/>
    <m/>
    <n v="5195.8927000000003"/>
    <n v="3277.7026999999998"/>
    <n v="74.89"/>
    <m/>
    <s v="NAIL ENAMEL"/>
    <s v="NAIL ENAMEL/TINT"/>
    <s v="NAIL COLOR"/>
    <s v="FEMALE"/>
    <s v="COLOR TREND"/>
    <s v="COLOR TREND"/>
    <n v="2"/>
    <n v="200"/>
    <s v="16.67"/>
    <s v="N"/>
    <s v="N"/>
    <n v="52047"/>
    <m/>
    <s v="N"/>
    <s v="RP"/>
    <n v="6.2"/>
    <n v="6.49"/>
    <n v="6.49"/>
    <m/>
    <m/>
    <m/>
    <m/>
    <s v="N"/>
    <m/>
    <m/>
    <m/>
    <x v="0"/>
    <m/>
    <n v="14"/>
    <s v="COLOR TREND - 7"/>
    <s v="N"/>
    <m/>
    <m/>
    <s v="N"/>
    <n v="20230306"/>
    <m/>
    <n v="135715876"/>
    <s v="MIXED"/>
    <s v="Tech rep lvl"/>
    <s v="CosmÃ©ticos"/>
    <n v="1"/>
    <m/>
    <n v="0"/>
    <n v="0"/>
    <n v="100"/>
    <n v="135722604"/>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293"/>
    <x v="1396"/>
    <n v="20220306"/>
    <m/>
    <s v="COLOR"/>
    <x v="595"/>
    <s v="AVON COLOR TREND NAIL ENAMEL"/>
    <n v="1226596"/>
    <x v="1394"/>
    <n v="1"/>
    <s v="IN-LINE (EXCL NR)"/>
    <s v="DISCOUNTED BEAUTY WITH PURCHASE (PWP)"/>
    <n v="0.38059999999999999"/>
    <m/>
    <n v="0.88600000000000001"/>
    <m/>
    <m/>
    <n v="3.25"/>
    <n v="6.49"/>
    <n v="1574"/>
    <n v="1574"/>
    <n v="14"/>
    <s v="WORK IN PROGRESS"/>
    <n v="135715876"/>
    <s v="NO INCENTIVE"/>
    <s v="N"/>
    <s v="N"/>
    <s v="N"/>
    <s v="N"/>
    <x v="3"/>
    <n v="135716088"/>
    <n v="28"/>
    <n v="11"/>
    <n v="20230306"/>
    <s v="CUSTOMER"/>
    <n v="15"/>
    <s v="Y"/>
    <s v="Tech rep lvl + Dia a Dia + VGF2"/>
    <s v="FULL PAYMENT"/>
    <m/>
    <n v="1891.7131999999999"/>
    <n v="497.14920000000001"/>
    <n v="49.86"/>
    <m/>
    <s v="NAIL ENAMEL"/>
    <s v="NAIL ENAMEL/TINT"/>
    <s v="NAIL COLOR"/>
    <s v="FEMALE"/>
    <s v="COLOR TREND"/>
    <s v="COLOR TREND"/>
    <n v="2"/>
    <n v="200"/>
    <s v="16.67"/>
    <s v="N"/>
    <s v="N"/>
    <n v="52047"/>
    <m/>
    <s v="N"/>
    <m/>
    <m/>
    <m/>
    <m/>
    <m/>
    <m/>
    <m/>
    <m/>
    <s v="N"/>
    <m/>
    <m/>
    <m/>
    <x v="0"/>
    <m/>
    <n v="14"/>
    <s v="COLOR TREND - 7"/>
    <s v="N"/>
    <m/>
    <m/>
    <s v="N"/>
    <n v="20230306"/>
    <m/>
    <n v="135715876"/>
    <s v="MIXED"/>
    <s v="Tech rep lvl"/>
    <s v="CosmÃ©ticos"/>
    <n v="1"/>
    <m/>
    <n v="0"/>
    <n v="0"/>
    <n v="100"/>
    <n v="135716087"/>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320"/>
    <x v="1397"/>
    <n v="20220306"/>
    <m/>
    <s v="COLOR"/>
    <x v="595"/>
    <s v="AVON COLOR TREND NAIL ENAMEL"/>
    <n v="1226596"/>
    <x v="1395"/>
    <n v="1"/>
    <s v="IN-LINE (EXCL NR)"/>
    <s v="BUY X GET DISCOUNTED PRODUCT"/>
    <n v="0.38059999999999999"/>
    <m/>
    <n v="0.93799999999999994"/>
    <m/>
    <m/>
    <n v="6.49"/>
    <n v="6.49"/>
    <n v="2373"/>
    <n v="2373"/>
    <n v="14"/>
    <s v="WORK IN PROGRESS"/>
    <n v="135715876"/>
    <s v="NO INCENTIVE"/>
    <s v="N"/>
    <s v="N"/>
    <s v="N"/>
    <s v="N"/>
    <x v="3"/>
    <n v="135722606"/>
    <n v="28"/>
    <n v="11"/>
    <n v="20230306"/>
    <s v="CUSTOMER"/>
    <n v="15"/>
    <s v="Y"/>
    <s v="Tech rep lvl + Dia a Dia + VGF2"/>
    <s v="FULL PAYMENT"/>
    <m/>
    <n v="5694.9555"/>
    <n v="3469.0814999999998"/>
    <n v="73.42"/>
    <m/>
    <s v="NAIL ENAMEL"/>
    <s v="NAIL ENAMEL/TINT"/>
    <s v="NAIL COLOR"/>
    <s v="FEMALE"/>
    <s v="COLOR TREND"/>
    <s v="COLOR TREND"/>
    <n v="2"/>
    <n v="200"/>
    <s v="16.67"/>
    <s v="N"/>
    <s v="N"/>
    <n v="52520"/>
    <m/>
    <s v="N"/>
    <s v="RP"/>
    <n v="6.2"/>
    <n v="6.49"/>
    <n v="6.49"/>
    <m/>
    <m/>
    <m/>
    <m/>
    <s v="N"/>
    <m/>
    <m/>
    <m/>
    <x v="0"/>
    <m/>
    <n v="14"/>
    <s v="COLOR TREND - 7"/>
    <s v="N"/>
    <m/>
    <m/>
    <s v="N"/>
    <n v="20230306"/>
    <m/>
    <n v="135715876"/>
    <s v="MIXED"/>
    <s v="Tech rep lvl"/>
    <s v="CosmÃ©ticos"/>
    <n v="1"/>
    <m/>
    <n v="0"/>
    <n v="0"/>
    <n v="100"/>
    <n v="135722604"/>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320"/>
    <x v="1397"/>
    <n v="20220306"/>
    <m/>
    <s v="COLOR"/>
    <x v="595"/>
    <s v="AVON COLOR TREND NAIL ENAMEL"/>
    <n v="1226596"/>
    <x v="1395"/>
    <n v="1"/>
    <s v="IN-LINE (EXCL NR)"/>
    <s v="DISCOUNTED BEAUTY WITH PURCHASE (PWP)"/>
    <n v="0.38059999999999999"/>
    <m/>
    <n v="0.93799999999999994"/>
    <m/>
    <m/>
    <n v="3.25"/>
    <n v="6.49"/>
    <n v="1727"/>
    <n v="1727"/>
    <n v="14"/>
    <s v="WORK IN PROGRESS"/>
    <n v="135715876"/>
    <s v="NO INCENTIVE"/>
    <s v="N"/>
    <s v="N"/>
    <s v="N"/>
    <s v="N"/>
    <x v="3"/>
    <n v="135716089"/>
    <n v="28"/>
    <n v="11"/>
    <n v="20230306"/>
    <s v="CUSTOMER"/>
    <n v="15"/>
    <s v="Y"/>
    <s v="Tech rep lvl + Dia a Dia + VGF2"/>
    <s v="FULL PAYMENT"/>
    <m/>
    <n v="2075.6469000000002"/>
    <n v="455.721"/>
    <n v="46.92"/>
    <m/>
    <s v="NAIL ENAMEL"/>
    <s v="NAIL ENAMEL/TINT"/>
    <s v="NAIL COLOR"/>
    <s v="FEMALE"/>
    <s v="COLOR TREND"/>
    <s v="COLOR TREND"/>
    <n v="2"/>
    <n v="200"/>
    <s v="16.67"/>
    <s v="N"/>
    <s v="N"/>
    <n v="52520"/>
    <m/>
    <s v="N"/>
    <m/>
    <m/>
    <m/>
    <m/>
    <m/>
    <m/>
    <m/>
    <m/>
    <s v="N"/>
    <m/>
    <m/>
    <m/>
    <x v="0"/>
    <m/>
    <n v="14"/>
    <s v="COLOR TREND - 7"/>
    <s v="N"/>
    <m/>
    <m/>
    <s v="N"/>
    <n v="20230306"/>
    <m/>
    <n v="135715876"/>
    <s v="MIXED"/>
    <s v="Tech rep lvl"/>
    <s v="CosmÃ©ticos"/>
    <n v="1"/>
    <m/>
    <n v="0"/>
    <n v="0"/>
    <n v="100"/>
    <n v="135716087"/>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332"/>
    <x v="1398"/>
    <n v="20220306"/>
    <m/>
    <s v="COLOR"/>
    <x v="595"/>
    <s v="AVON COLOR TREND NAIL ENAMEL"/>
    <n v="1226596"/>
    <x v="1386"/>
    <n v="1"/>
    <s v="IN-LINE (EXCL NR)"/>
    <s v="BUY X GET DISCOUNTED PRODUCT"/>
    <n v="0.38059999999999999"/>
    <m/>
    <n v="0.85099999999999998"/>
    <m/>
    <m/>
    <n v="6.49"/>
    <n v="6.49"/>
    <n v="2459"/>
    <n v="2459"/>
    <n v="14"/>
    <s v="WORK IN PROGRESS"/>
    <n v="135715876"/>
    <s v="NO INCENTIVE"/>
    <s v="N"/>
    <s v="N"/>
    <s v="N"/>
    <s v="N"/>
    <x v="3"/>
    <n v="135722608"/>
    <n v="28"/>
    <n v="11"/>
    <n v="20230306"/>
    <s v="CUSTOMER"/>
    <n v="15"/>
    <s v="Y"/>
    <s v="Tech rep lvl + Dia a Dia + VGF2"/>
    <s v="FULL PAYMENT"/>
    <m/>
    <n v="5901.4192999999996"/>
    <n v="3808.8103000000001"/>
    <n v="75.88"/>
    <m/>
    <s v="NAIL ENAMEL"/>
    <s v="NAIL ENAMEL/TINT"/>
    <s v="NAIL COLOR"/>
    <s v="FEMALE"/>
    <s v="COLOR TREND"/>
    <s v="COLOR TREND"/>
    <n v="2"/>
    <n v="200"/>
    <s v="16.67"/>
    <s v="N"/>
    <s v="N"/>
    <n v="52526"/>
    <m/>
    <s v="N"/>
    <s v="RP"/>
    <n v="6.2"/>
    <n v="6.49"/>
    <n v="6.49"/>
    <m/>
    <m/>
    <m/>
    <m/>
    <s v="N"/>
    <m/>
    <m/>
    <m/>
    <x v="0"/>
    <m/>
    <n v="14"/>
    <s v="COLOR TREND - 7"/>
    <s v="N"/>
    <m/>
    <m/>
    <s v="N"/>
    <n v="20230306"/>
    <m/>
    <n v="135715876"/>
    <s v="MIXED"/>
    <s v="Tech rep lvl"/>
    <s v="CosmÃ©ticos"/>
    <n v="1"/>
    <m/>
    <n v="0"/>
    <n v="0"/>
    <n v="100"/>
    <n v="135722604"/>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332"/>
    <x v="1398"/>
    <n v="20220306"/>
    <m/>
    <s v="COLOR"/>
    <x v="595"/>
    <s v="AVON COLOR TREND NAIL ENAMEL"/>
    <n v="1226596"/>
    <x v="1386"/>
    <n v="1"/>
    <s v="IN-LINE (EXCL NR)"/>
    <s v="DISCOUNTED BEAUTY WITH PURCHASE (PWP)"/>
    <n v="0.38059999999999999"/>
    <m/>
    <n v="0.85099999999999998"/>
    <m/>
    <m/>
    <n v="3.25"/>
    <n v="6.49"/>
    <n v="1788"/>
    <n v="1788"/>
    <n v="14"/>
    <s v="WORK IN PROGRESS"/>
    <n v="135715876"/>
    <s v="NO INCENTIVE"/>
    <s v="N"/>
    <s v="N"/>
    <s v="N"/>
    <s v="N"/>
    <x v="3"/>
    <n v="135716091"/>
    <n v="28"/>
    <n v="11"/>
    <n v="20230306"/>
    <s v="CUSTOMER"/>
    <n v="15"/>
    <s v="Y"/>
    <s v="Tech rep lvl + Dia a Dia + VGF2"/>
    <s v="FULL PAYMENT"/>
    <m/>
    <n v="2148.9094"/>
    <n v="627.32140000000004"/>
    <n v="51.84"/>
    <m/>
    <s v="NAIL ENAMEL"/>
    <s v="NAIL ENAMEL/TINT"/>
    <s v="NAIL COLOR"/>
    <s v="FEMALE"/>
    <s v="COLOR TREND"/>
    <s v="COLOR TREND"/>
    <n v="2"/>
    <n v="200"/>
    <s v="16.67"/>
    <s v="N"/>
    <s v="N"/>
    <n v="52526"/>
    <m/>
    <s v="N"/>
    <m/>
    <m/>
    <m/>
    <m/>
    <m/>
    <m/>
    <m/>
    <m/>
    <s v="N"/>
    <m/>
    <m/>
    <m/>
    <x v="0"/>
    <m/>
    <n v="14"/>
    <s v="COLOR TREND - 7"/>
    <s v="N"/>
    <m/>
    <m/>
    <s v="N"/>
    <n v="20230306"/>
    <m/>
    <n v="135715876"/>
    <s v="MIXED"/>
    <s v="Tech rep lvl"/>
    <s v="CosmÃ©ticos"/>
    <n v="1"/>
    <m/>
    <n v="0"/>
    <n v="0"/>
    <n v="100"/>
    <n v="135716087"/>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1330"/>
    <x v="354"/>
    <n v="20220306"/>
    <m/>
    <s v="COLOR"/>
    <x v="596"/>
    <s v="AVON COLOR TREND NAIL ENAMEL"/>
    <n v="1226596"/>
    <x v="354"/>
    <n v="1"/>
    <s v="IN-LINE (EXCL NR)"/>
    <s v="DISCOUNTED BEAUTY WITH PURCHASE (PWP)"/>
    <n v="0.38059999999999999"/>
    <m/>
    <n v="0.83899999999999997"/>
    <m/>
    <m/>
    <n v="3.25"/>
    <n v="6.49"/>
    <n v="3100"/>
    <n v="3100"/>
    <n v="14"/>
    <s v="WORK IN PROGRESS"/>
    <n v="135722814"/>
    <s v="NO INCENTIVE"/>
    <s v="N"/>
    <s v="N"/>
    <s v="N"/>
    <s v="N"/>
    <x v="3"/>
    <n v="135722878"/>
    <n v="28"/>
    <n v="11"/>
    <n v="20230306"/>
    <s v="CUSTOMER"/>
    <n v="15"/>
    <s v="Y"/>
    <s v="Tech rep lvl + Dia a Dia + VGF2"/>
    <s v="FULL PAYMENT"/>
    <m/>
    <n v="3726.0675000000001"/>
    <n v="1125.1675"/>
    <n v="52.52"/>
    <m/>
    <s v="NAIL ENAMEL"/>
    <s v="NAIL ENAMEL/TINT"/>
    <s v="NAIL COLOR"/>
    <s v="FEMALE"/>
    <s v="COLOR TREND"/>
    <s v="COLOR TREND"/>
    <n v="2"/>
    <n v="200"/>
    <s v="2.94"/>
    <s v="N"/>
    <s v="N"/>
    <n v="50993"/>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1330"/>
    <x v="354"/>
    <n v="20220306"/>
    <m/>
    <s v="COLOR"/>
    <x v="596"/>
    <s v="AVON COLOR TREND NAIL ENAMEL"/>
    <n v="1226596"/>
    <x v="354"/>
    <n v="1"/>
    <s v="IN-LINE (EXCL NR)"/>
    <s v="BUY X GET DISCOUNTED PRODUCT"/>
    <n v="0.38059999999999999"/>
    <m/>
    <n v="0.83899999999999997"/>
    <m/>
    <m/>
    <n v="6.49"/>
    <n v="6.49"/>
    <n v="4261"/>
    <n v="4261"/>
    <n v="14"/>
    <s v="WORK IN PROGRESS"/>
    <n v="135722814"/>
    <s v="NO INCENTIVE"/>
    <s v="N"/>
    <s v="N"/>
    <s v="N"/>
    <s v="N"/>
    <x v="3"/>
    <n v="135723324"/>
    <n v="28"/>
    <n v="11"/>
    <n v="20230306"/>
    <s v="CUSTOMER"/>
    <n v="15"/>
    <s v="Y"/>
    <s v="Tech rep lvl + Dia a Dia + VGF2"/>
    <s v="FULL PAYMENT"/>
    <m/>
    <n v="10227.101699999999"/>
    <n v="6652.1226999999999"/>
    <n v="76.22"/>
    <m/>
    <s v="NAIL ENAMEL"/>
    <s v="NAIL ENAMEL/TINT"/>
    <s v="NAIL COLOR"/>
    <s v="FEMALE"/>
    <s v="COLOR TREND"/>
    <s v="COLOR TREND"/>
    <n v="2"/>
    <n v="200"/>
    <s v="2.94"/>
    <s v="N"/>
    <s v="N"/>
    <n v="50993"/>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1332"/>
    <x v="355"/>
    <n v="20220306"/>
    <m/>
    <s v="COLOR"/>
    <x v="596"/>
    <s v="AVON COLOR TREND NAIL ENAMEL"/>
    <n v="1226596"/>
    <x v="355"/>
    <n v="1"/>
    <s v="IN-LINE (EXCL NR)"/>
    <s v="BUY X GET DISCOUNTED PRODUCT"/>
    <n v="0.38059999999999999"/>
    <m/>
    <n v="0.90300000000000002"/>
    <m/>
    <m/>
    <n v="6.49"/>
    <n v="6.49"/>
    <n v="4338"/>
    <n v="4338"/>
    <n v="14"/>
    <s v="WORK IN PROGRESS"/>
    <n v="135722814"/>
    <s v="NO INCENTIVE"/>
    <s v="N"/>
    <s v="N"/>
    <s v="N"/>
    <s v="N"/>
    <x v="3"/>
    <n v="135723317"/>
    <n v="28"/>
    <n v="11"/>
    <n v="20230306"/>
    <s v="CUSTOMER"/>
    <n v="15"/>
    <s v="Y"/>
    <s v="Tech rep lvl + Dia a Dia + VGF2"/>
    <s v="FULL PAYMENT"/>
    <m/>
    <n v="10411.440399999999"/>
    <n v="6494.2263999999996"/>
    <n v="74.41"/>
    <m/>
    <s v="NAIL ENAMEL"/>
    <s v="NAIL ENAMEL/TINT"/>
    <s v="NAIL COLOR"/>
    <s v="FEMALE"/>
    <s v="COLOR TREND"/>
    <s v="COLOR TREND"/>
    <n v="2"/>
    <n v="200"/>
    <s v="2.94"/>
    <s v="N"/>
    <s v="N"/>
    <n v="51005"/>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1332"/>
    <x v="355"/>
    <n v="20220306"/>
    <m/>
    <s v="COLOR"/>
    <x v="596"/>
    <s v="AVON COLOR TREND NAIL ENAMEL"/>
    <n v="1226596"/>
    <x v="355"/>
    <n v="1"/>
    <s v="IN-LINE (EXCL NR)"/>
    <s v="DISCOUNTED BEAUTY WITH PURCHASE (PWP)"/>
    <n v="0.38059999999999999"/>
    <m/>
    <n v="0.90300000000000002"/>
    <m/>
    <m/>
    <n v="3.25"/>
    <n v="6.49"/>
    <n v="3156"/>
    <n v="3156"/>
    <n v="14"/>
    <s v="WORK IN PROGRESS"/>
    <n v="135722814"/>
    <s v="NO INCENTIVE"/>
    <s v="N"/>
    <s v="N"/>
    <s v="N"/>
    <s v="N"/>
    <x v="3"/>
    <n v="135722871"/>
    <n v="28"/>
    <n v="11"/>
    <n v="20230306"/>
    <s v="CUSTOMER"/>
    <n v="15"/>
    <s v="Y"/>
    <s v="Tech rep lvl + Dia a Dia + VGF2"/>
    <s v="FULL PAYMENT"/>
    <m/>
    <n v="3793.1451999999999"/>
    <n v="943.27719999999999"/>
    <n v="48.9"/>
    <m/>
    <s v="NAIL ENAMEL"/>
    <s v="NAIL ENAMEL/TINT"/>
    <s v="NAIL COLOR"/>
    <s v="FEMALE"/>
    <s v="COLOR TREND"/>
    <s v="COLOR TREND"/>
    <n v="2"/>
    <n v="200"/>
    <s v="2.94"/>
    <s v="N"/>
    <s v="N"/>
    <n v="51005"/>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1335"/>
    <x v="356"/>
    <n v="20220306"/>
    <m/>
    <s v="COLOR"/>
    <x v="596"/>
    <s v="AVON COLOR TREND NAIL ENAMEL"/>
    <n v="1226596"/>
    <x v="356"/>
    <n v="1"/>
    <s v="IN-LINE (EXCL NR)"/>
    <s v="BUY X GET DISCOUNTED PRODUCT"/>
    <n v="0.38059999999999999"/>
    <m/>
    <n v="0.875"/>
    <m/>
    <m/>
    <n v="6.49"/>
    <n v="6.49"/>
    <n v="3481"/>
    <n v="3481"/>
    <n v="14"/>
    <s v="WORK IN PROGRESS"/>
    <n v="135722814"/>
    <s v="NO INCENTIVE"/>
    <s v="N"/>
    <s v="N"/>
    <s v="N"/>
    <s v="N"/>
    <x v="3"/>
    <n v="135723311"/>
    <n v="28"/>
    <n v="11"/>
    <n v="20230306"/>
    <s v="CUSTOMER"/>
    <n v="15"/>
    <s v="Y"/>
    <s v="Tech rep lvl + Dia a Dia + VGF2"/>
    <s v="FULL PAYMENT"/>
    <m/>
    <n v="8354.8482999999997"/>
    <n v="5308.9732999999997"/>
    <n v="75.2"/>
    <m/>
    <s v="NAIL ENAMEL"/>
    <s v="NAIL ENAMEL/TINT"/>
    <s v="NAIL COLOR"/>
    <s v="FEMALE"/>
    <s v="COLOR TREND"/>
    <s v="COLOR TREND"/>
    <n v="2"/>
    <n v="200"/>
    <s v="2.94"/>
    <s v="N"/>
    <s v="N"/>
    <n v="51081"/>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1335"/>
    <x v="356"/>
    <n v="20220306"/>
    <m/>
    <s v="COLOR"/>
    <x v="596"/>
    <s v="AVON COLOR TREND NAIL ENAMEL"/>
    <n v="1226596"/>
    <x v="356"/>
    <n v="1"/>
    <s v="IN-LINE (EXCL NR)"/>
    <s v="DISCOUNTED BEAUTY WITH PURCHASE (PWP)"/>
    <n v="0.38059999999999999"/>
    <m/>
    <n v="0.875"/>
    <m/>
    <m/>
    <n v="3.25"/>
    <n v="6.49"/>
    <n v="2531"/>
    <n v="2531"/>
    <n v="14"/>
    <s v="WORK IN PROGRESS"/>
    <n v="135722814"/>
    <s v="NO INCENTIVE"/>
    <s v="N"/>
    <s v="N"/>
    <s v="N"/>
    <s v="N"/>
    <x v="3"/>
    <n v="135722865"/>
    <n v="28"/>
    <n v="11"/>
    <n v="20230306"/>
    <s v="CUSTOMER"/>
    <n v="15"/>
    <s v="Y"/>
    <s v="Tech rep lvl + Dia a Dia + VGF2"/>
    <s v="FULL PAYMENT"/>
    <m/>
    <n v="3041.8424"/>
    <n v="827.2174"/>
    <n v="50.48"/>
    <m/>
    <s v="NAIL ENAMEL"/>
    <s v="NAIL ENAMEL/TINT"/>
    <s v="NAIL COLOR"/>
    <s v="FEMALE"/>
    <s v="COLOR TREND"/>
    <s v="COLOR TREND"/>
    <n v="2"/>
    <n v="200"/>
    <s v="2.94"/>
    <s v="N"/>
    <s v="N"/>
    <n v="51081"/>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1336"/>
    <x v="357"/>
    <n v="20220306"/>
    <m/>
    <s v="COLOR"/>
    <x v="596"/>
    <s v="AVON COLOR TREND NAIL ENAMEL"/>
    <n v="1226596"/>
    <x v="357"/>
    <n v="1"/>
    <s v="IN-LINE (EXCL NR)"/>
    <s v="DISCOUNTED BEAUTY WITH PURCHASE (PWP)"/>
    <n v="0.38059999999999999"/>
    <m/>
    <n v="0.873"/>
    <m/>
    <m/>
    <n v="3.25"/>
    <n v="6.49"/>
    <n v="1722"/>
    <n v="1722"/>
    <n v="14"/>
    <s v="WORK IN PROGRESS"/>
    <n v="135722814"/>
    <s v="NO INCENTIVE"/>
    <s v="N"/>
    <s v="N"/>
    <s v="N"/>
    <s v="N"/>
    <x v="3"/>
    <n v="135722882"/>
    <n v="28"/>
    <n v="11"/>
    <n v="20230306"/>
    <s v="CUSTOMER"/>
    <n v="15"/>
    <s v="Y"/>
    <s v="Tech rep lvl + Dia a Dia + VGF2"/>
    <s v="FULL PAYMENT"/>
    <m/>
    <n v="2069.6035999999999"/>
    <n v="566.29759999999999"/>
    <n v="50.59"/>
    <m/>
    <s v="NAIL ENAMEL"/>
    <s v="NAIL ENAMEL/TINT"/>
    <s v="NAIL COLOR"/>
    <s v="FEMALE"/>
    <s v="COLOR TREND"/>
    <s v="COLOR TREND"/>
    <n v="2"/>
    <n v="200"/>
    <s v="2.94"/>
    <s v="N"/>
    <s v="N"/>
    <n v="51120"/>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1336"/>
    <x v="357"/>
    <n v="20220306"/>
    <m/>
    <s v="COLOR"/>
    <x v="596"/>
    <s v="AVON COLOR TREND NAIL ENAMEL"/>
    <n v="1226596"/>
    <x v="357"/>
    <n v="1"/>
    <s v="IN-LINE (EXCL NR)"/>
    <s v="BUY X GET DISCOUNTED PRODUCT"/>
    <n v="0.38059999999999999"/>
    <m/>
    <n v="0.873"/>
    <m/>
    <m/>
    <n v="6.49"/>
    <n v="6.49"/>
    <n v="2368"/>
    <n v="2368"/>
    <n v="14"/>
    <s v="WORK IN PROGRESS"/>
    <n v="135722814"/>
    <s v="NO INCENTIVE"/>
    <s v="N"/>
    <s v="N"/>
    <s v="N"/>
    <s v="N"/>
    <x v="3"/>
    <n v="135723328"/>
    <n v="28"/>
    <n v="11"/>
    <n v="20230306"/>
    <s v="CUSTOMER"/>
    <n v="15"/>
    <s v="Y"/>
    <s v="Tech rep lvl + Dia a Dia + VGF2"/>
    <s v="FULL PAYMENT"/>
    <m/>
    <n v="5683.5227000000004"/>
    <n v="3616.2586999999999"/>
    <n v="75.260000000000005"/>
    <m/>
    <s v="NAIL ENAMEL"/>
    <s v="NAIL ENAMEL/TINT"/>
    <s v="NAIL COLOR"/>
    <s v="FEMALE"/>
    <s v="COLOR TREND"/>
    <s v="COLOR TREND"/>
    <n v="2"/>
    <n v="200"/>
    <s v="2.94"/>
    <s v="N"/>
    <s v="N"/>
    <n v="51120"/>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1695"/>
    <x v="358"/>
    <n v="20220312"/>
    <m/>
    <s v="COLOR"/>
    <x v="596"/>
    <s v="AVON COLOR TREND NAIL ENAMEL"/>
    <n v="1226596"/>
    <x v="358"/>
    <n v="1"/>
    <s v="IN-LINE (EXCL NR)"/>
    <s v="DISCOUNTED BEAUTY WITH PURCHASE (PWP)"/>
    <n v="0.38059999999999999"/>
    <m/>
    <n v="0.82299999999999995"/>
    <m/>
    <m/>
    <n v="3.25"/>
    <n v="6.49"/>
    <n v="2708"/>
    <n v="2708"/>
    <n v="14"/>
    <s v="WORK IN PROGRESS"/>
    <n v="135722814"/>
    <s v="NO INCENTIVE"/>
    <s v="N"/>
    <s v="N"/>
    <s v="N"/>
    <s v="N"/>
    <x v="3"/>
    <n v="135722872"/>
    <n v="28"/>
    <n v="11"/>
    <n v="20230306"/>
    <s v="CUSTOMER"/>
    <n v="15"/>
    <s v="Y"/>
    <s v="Tech rep lvl + Dia a Dia + VGF2"/>
    <s v="FULL PAYMENT"/>
    <m/>
    <n v="3254.7559999999999"/>
    <n v="1026.0719999999999"/>
    <n v="53.42"/>
    <m/>
    <s v="NAIL ENAMEL"/>
    <s v="NAIL ENAMEL/TINT"/>
    <s v="NAIL COLOR"/>
    <s v="FEMALE"/>
    <s v="COLOR TREND"/>
    <s v="COLOR TREND"/>
    <n v="2"/>
    <n v="200"/>
    <s v="2.94"/>
    <s v="N"/>
    <s v="N"/>
    <n v="50774"/>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1695"/>
    <x v="358"/>
    <n v="20220312"/>
    <m/>
    <s v="COLOR"/>
    <x v="596"/>
    <s v="AVON COLOR TREND NAIL ENAMEL"/>
    <n v="1226596"/>
    <x v="358"/>
    <n v="1"/>
    <s v="IN-LINE (EXCL NR)"/>
    <s v="BUY X GET DISCOUNTED PRODUCT"/>
    <n v="0.38059999999999999"/>
    <m/>
    <n v="0.82299999999999995"/>
    <m/>
    <m/>
    <n v="6.49"/>
    <n v="6.49"/>
    <n v="3725"/>
    <n v="3725"/>
    <n v="14"/>
    <s v="WORK IN PROGRESS"/>
    <n v="135722814"/>
    <s v="NO INCENTIVE"/>
    <s v="N"/>
    <s v="N"/>
    <s v="N"/>
    <s v="N"/>
    <x v="3"/>
    <n v="135723318"/>
    <n v="28"/>
    <n v="11"/>
    <n v="20230306"/>
    <s v="CUSTOMER"/>
    <n v="15"/>
    <s v="Y"/>
    <s v="Tech rep lvl + Dia a Dia + VGF2"/>
    <s v="FULL PAYMENT"/>
    <m/>
    <n v="8940.3287"/>
    <n v="5874.6536999999998"/>
    <n v="76.680000000000007"/>
    <m/>
    <s v="NAIL ENAMEL"/>
    <s v="NAIL ENAMEL/TINT"/>
    <s v="NAIL COLOR"/>
    <s v="FEMALE"/>
    <s v="COLOR TREND"/>
    <s v="COLOR TREND"/>
    <n v="2"/>
    <n v="200"/>
    <s v="2.94"/>
    <s v="N"/>
    <s v="N"/>
    <n v="50774"/>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279"/>
    <x v="359"/>
    <n v="20220306"/>
    <m/>
    <s v="COLOR"/>
    <x v="596"/>
    <s v="AVON COLOR TREND NAIL ENAMEL"/>
    <n v="1226596"/>
    <x v="359"/>
    <n v="1"/>
    <s v="IN-LINE (EXCL NR)"/>
    <s v="DISCOUNTED BEAUTY WITH PURCHASE (PWP)"/>
    <n v="0.38059999999999999"/>
    <m/>
    <n v="0.86099999999999999"/>
    <m/>
    <m/>
    <n v="3.25"/>
    <n v="6.49"/>
    <n v="2897"/>
    <n v="2897"/>
    <n v="14"/>
    <s v="WORK IN PROGRESS"/>
    <n v="135722814"/>
    <s v="NO INCENTIVE"/>
    <s v="N"/>
    <s v="N"/>
    <s v="N"/>
    <s v="N"/>
    <x v="3"/>
    <n v="135722873"/>
    <n v="28"/>
    <n v="11"/>
    <n v="20230306"/>
    <s v="CUSTOMER"/>
    <n v="15"/>
    <s v="Y"/>
    <s v="Tech rep lvl + Dia a Dia + VGF2"/>
    <s v="FULL PAYMENT"/>
    <m/>
    <n v="3481.8238000000001"/>
    <n v="987.5068"/>
    <n v="51.27"/>
    <m/>
    <s v="NAIL ENAMEL"/>
    <s v="NAIL ENAMEL/TINT"/>
    <s v="NAIL COLOR"/>
    <s v="FEMALE"/>
    <s v="COLOR TREND"/>
    <s v="COLOR TREND"/>
    <n v="2"/>
    <n v="200"/>
    <s v="2.94"/>
    <s v="N"/>
    <s v="N"/>
    <n v="51520"/>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279"/>
    <x v="359"/>
    <n v="20220306"/>
    <m/>
    <s v="COLOR"/>
    <x v="596"/>
    <s v="AVON COLOR TREND NAIL ENAMEL"/>
    <n v="1226596"/>
    <x v="359"/>
    <n v="1"/>
    <s v="IN-LINE (EXCL NR)"/>
    <s v="BUY X GET DISCOUNTED PRODUCT"/>
    <n v="0.38059999999999999"/>
    <m/>
    <n v="0.86099999999999999"/>
    <m/>
    <m/>
    <n v="6.49"/>
    <n v="6.49"/>
    <n v="3983"/>
    <n v="3983"/>
    <n v="14"/>
    <s v="WORK IN PROGRESS"/>
    <n v="135722814"/>
    <s v="NO INCENTIVE"/>
    <s v="N"/>
    <s v="N"/>
    <s v="N"/>
    <s v="N"/>
    <x v="3"/>
    <n v="135723319"/>
    <n v="28"/>
    <n v="11"/>
    <n v="20230306"/>
    <s v="CUSTOMER"/>
    <n v="15"/>
    <s v="Y"/>
    <s v="Tech rep lvl + Dia a Dia + VGF2"/>
    <s v="FULL PAYMENT"/>
    <m/>
    <n v="9559.6142"/>
    <n v="6130.2511999999997"/>
    <n v="75.599999999999994"/>
    <m/>
    <s v="NAIL ENAMEL"/>
    <s v="NAIL ENAMEL/TINT"/>
    <s v="NAIL COLOR"/>
    <s v="FEMALE"/>
    <s v="COLOR TREND"/>
    <s v="COLOR TREND"/>
    <n v="2"/>
    <n v="200"/>
    <s v="2.94"/>
    <s v="N"/>
    <s v="N"/>
    <n v="51520"/>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280"/>
    <x v="360"/>
    <n v="20220306"/>
    <m/>
    <s v="COLOR"/>
    <x v="596"/>
    <s v="AVON COLOR TREND NAIL ENAMEL"/>
    <n v="1226596"/>
    <x v="360"/>
    <n v="1"/>
    <s v="IN-LINE (EXCL NR)"/>
    <s v="BUY X GET DISCOUNTED PRODUCT"/>
    <n v="0.38059999999999999"/>
    <m/>
    <n v="0.86199999999999999"/>
    <m/>
    <m/>
    <n v="6.49"/>
    <n v="6.49"/>
    <n v="4203"/>
    <n v="4203"/>
    <n v="14"/>
    <s v="WORK IN PROGRESS"/>
    <n v="135722814"/>
    <s v="NO INCENTIVE"/>
    <s v="N"/>
    <s v="N"/>
    <s v="N"/>
    <s v="N"/>
    <x v="3"/>
    <n v="135723320"/>
    <n v="28"/>
    <n v="11"/>
    <n v="20230306"/>
    <s v="CUSTOMER"/>
    <n v="15"/>
    <s v="Y"/>
    <s v="Tech rep lvl + Dia a Dia + VGF2"/>
    <s v="FULL PAYMENT"/>
    <m/>
    <n v="10087.576999999999"/>
    <n v="6464.5910000000003"/>
    <n v="75.569999999999993"/>
    <m/>
    <s v="NAIL ENAMEL"/>
    <s v="NAIL ENAMEL/TINT"/>
    <s v="NAIL COLOR"/>
    <s v="FEMALE"/>
    <s v="COLOR TREND"/>
    <s v="COLOR TREND"/>
    <n v="2"/>
    <n v="200"/>
    <s v="2.94"/>
    <s v="N"/>
    <s v="N"/>
    <n v="51532"/>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280"/>
    <x v="360"/>
    <n v="20220306"/>
    <m/>
    <s v="COLOR"/>
    <x v="596"/>
    <s v="AVON COLOR TREND NAIL ENAMEL"/>
    <n v="1226596"/>
    <x v="360"/>
    <n v="1"/>
    <s v="IN-LINE (EXCL NR)"/>
    <s v="DISCOUNTED BEAUTY WITH PURCHASE (PWP)"/>
    <n v="0.38059999999999999"/>
    <m/>
    <n v="0.86199999999999999"/>
    <m/>
    <m/>
    <n v="3.25"/>
    <n v="6.49"/>
    <n v="3057"/>
    <n v="3057"/>
    <n v="14"/>
    <s v="WORK IN PROGRESS"/>
    <n v="135722814"/>
    <s v="NO INCENTIVE"/>
    <s v="N"/>
    <s v="N"/>
    <s v="N"/>
    <s v="N"/>
    <x v="3"/>
    <n v="135722874"/>
    <n v="28"/>
    <n v="11"/>
    <n v="20230306"/>
    <s v="CUSTOMER"/>
    <n v="15"/>
    <s v="Y"/>
    <s v="Tech rep lvl + Dia a Dia + VGF2"/>
    <s v="FULL PAYMENT"/>
    <m/>
    <n v="3674.0450999999998"/>
    <n v="1038.9110000000001"/>
    <n v="51.22"/>
    <m/>
    <s v="NAIL ENAMEL"/>
    <s v="NAIL ENAMEL/TINT"/>
    <s v="NAIL COLOR"/>
    <s v="FEMALE"/>
    <s v="COLOR TREND"/>
    <s v="COLOR TREND"/>
    <n v="2"/>
    <n v="200"/>
    <s v="2.94"/>
    <s v="N"/>
    <s v="N"/>
    <n v="51532"/>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282"/>
    <x v="361"/>
    <n v="20220306"/>
    <m/>
    <s v="COLOR"/>
    <x v="596"/>
    <s v="AVON COLOR TREND NAIL ENAMEL"/>
    <n v="1226596"/>
    <x v="361"/>
    <n v="1"/>
    <s v="IN-LINE (EXCL NR)"/>
    <s v="BUY X GET DISCOUNTED PRODUCT"/>
    <n v="0.38059999999999999"/>
    <m/>
    <n v="0.85099999999999998"/>
    <m/>
    <m/>
    <n v="6.49"/>
    <n v="6.49"/>
    <n v="6290"/>
    <n v="6290"/>
    <n v="14"/>
    <s v="WORK IN PROGRESS"/>
    <n v="135722814"/>
    <s v="NO INCENTIVE"/>
    <s v="N"/>
    <s v="N"/>
    <s v="N"/>
    <s v="N"/>
    <x v="3"/>
    <n v="135723298"/>
    <n v="28"/>
    <n v="11"/>
    <n v="20230306"/>
    <s v="CUSTOMER"/>
    <n v="15"/>
    <s v="Y"/>
    <s v="Tech rep lvl + Dia a Dia + VGF2"/>
    <s v="FULL PAYMENT"/>
    <m/>
    <n v="15096.9432"/>
    <n v="9744.1532000000007"/>
    <n v="75.88"/>
    <m/>
    <s v="NAIL ENAMEL"/>
    <s v="NAIL ENAMEL/TINT"/>
    <s v="NAIL COLOR"/>
    <s v="FEMALE"/>
    <s v="COLOR TREND"/>
    <s v="COLOR TREND"/>
    <n v="2"/>
    <n v="200"/>
    <s v="2.94"/>
    <s v="N"/>
    <s v="N"/>
    <n v="41642"/>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282"/>
    <x v="361"/>
    <n v="20220306"/>
    <m/>
    <s v="COLOR"/>
    <x v="596"/>
    <s v="AVON COLOR TREND NAIL ENAMEL"/>
    <n v="1226596"/>
    <x v="361"/>
    <n v="1"/>
    <s v="IN-LINE (EXCL NR)"/>
    <s v="DISCOUNTED BEAUTY WITH PURCHASE (PWP)"/>
    <n v="0.38059999999999999"/>
    <m/>
    <n v="0.85099999999999998"/>
    <m/>
    <m/>
    <n v="3.25"/>
    <n v="6.49"/>
    <n v="4574"/>
    <n v="4574"/>
    <n v="14"/>
    <s v="WORK IN PROGRESS"/>
    <n v="135722814"/>
    <s v="NO INCENTIVE"/>
    <s v="N"/>
    <s v="N"/>
    <s v="N"/>
    <s v="N"/>
    <x v="3"/>
    <n v="135722851"/>
    <n v="28"/>
    <n v="11"/>
    <n v="20230306"/>
    <s v="CUSTOMER"/>
    <n v="15"/>
    <s v="Y"/>
    <s v="Tech rep lvl + Dia a Dia + VGF2"/>
    <s v="FULL PAYMENT"/>
    <m/>
    <n v="5497.585"/>
    <n v="1605.1110000000001"/>
    <n v="51.84"/>
    <m/>
    <s v="NAIL ENAMEL"/>
    <s v="NAIL ENAMEL/TINT"/>
    <s v="NAIL COLOR"/>
    <s v="FEMALE"/>
    <s v="COLOR TREND"/>
    <s v="COLOR TREND"/>
    <n v="2"/>
    <n v="200"/>
    <s v="2.94"/>
    <s v="N"/>
    <s v="N"/>
    <n v="41642"/>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285"/>
    <x v="362"/>
    <n v="20220306"/>
    <m/>
    <s v="COLOR"/>
    <x v="596"/>
    <s v="AVON COLOR TREND NAIL ENAMEL"/>
    <n v="1226596"/>
    <x v="362"/>
    <n v="1"/>
    <s v="IN-LINE (EXCL NR)"/>
    <s v="DISCOUNTED BEAUTY WITH PURCHASE (PWP)"/>
    <n v="0.38059999999999999"/>
    <m/>
    <n v="0.94199999999999995"/>
    <m/>
    <m/>
    <n v="3.25"/>
    <n v="6.49"/>
    <n v="3515"/>
    <n v="3515"/>
    <n v="14"/>
    <s v="WORK IN PROGRESS"/>
    <n v="135722814"/>
    <s v="NO INCENTIVE"/>
    <s v="N"/>
    <s v="N"/>
    <s v="N"/>
    <s v="N"/>
    <x v="3"/>
    <n v="135722875"/>
    <n v="28"/>
    <n v="11"/>
    <n v="20230306"/>
    <s v="CUSTOMER"/>
    <n v="15"/>
    <s v="Y"/>
    <s v="Tech rep lvl + Dia a Dia + VGF2"/>
    <s v="FULL PAYMENT"/>
    <m/>
    <n v="4224.7506999999996"/>
    <n v="913.62070000000006"/>
    <n v="46.69"/>
    <m/>
    <s v="NAIL ENAMEL"/>
    <s v="NAIL ENAMEL/TINT"/>
    <s v="NAIL COLOR"/>
    <s v="FEMALE"/>
    <s v="COLOR TREND"/>
    <s v="COLOR TREND"/>
    <n v="2"/>
    <n v="200"/>
    <s v="2.94"/>
    <s v="N"/>
    <s v="N"/>
    <n v="51563"/>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285"/>
    <x v="362"/>
    <n v="20220306"/>
    <m/>
    <s v="COLOR"/>
    <x v="596"/>
    <s v="AVON COLOR TREND NAIL ENAMEL"/>
    <n v="1226596"/>
    <x v="362"/>
    <n v="1"/>
    <s v="IN-LINE (EXCL NR)"/>
    <s v="BUY X GET DISCOUNTED PRODUCT"/>
    <n v="0.38059999999999999"/>
    <m/>
    <n v="0.94199999999999995"/>
    <m/>
    <m/>
    <n v="6.49"/>
    <n v="6.49"/>
    <n v="4834"/>
    <n v="4834"/>
    <n v="14"/>
    <s v="WORK IN PROGRESS"/>
    <n v="135722814"/>
    <s v="NO INCENTIVE"/>
    <s v="N"/>
    <s v="N"/>
    <s v="N"/>
    <s v="N"/>
    <x v="3"/>
    <n v="135723321"/>
    <n v="28"/>
    <n v="11"/>
    <n v="20230306"/>
    <s v="CUSTOMER"/>
    <n v="15"/>
    <s v="Y"/>
    <s v="Tech rep lvl + Dia a Dia + VGF2"/>
    <s v="FULL PAYMENT"/>
    <m/>
    <n v="11602.4092"/>
    <n v="7048.7812000000004"/>
    <n v="73.3"/>
    <m/>
    <s v="NAIL ENAMEL"/>
    <s v="NAIL ENAMEL/TINT"/>
    <s v="NAIL COLOR"/>
    <s v="FEMALE"/>
    <s v="COLOR TREND"/>
    <s v="COLOR TREND"/>
    <n v="2"/>
    <n v="200"/>
    <s v="2.94"/>
    <s v="N"/>
    <s v="N"/>
    <n v="51563"/>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289"/>
    <x v="363"/>
    <n v="20220306"/>
    <m/>
    <s v="COLOR"/>
    <x v="596"/>
    <s v="AVON COLOR TREND NAIL ENAMEL"/>
    <n v="1226596"/>
    <x v="363"/>
    <n v="1"/>
    <s v="IN-LINE (EXCL NR)"/>
    <s v="DISCOUNTED BEAUTY WITH PURCHASE (PWP)"/>
    <n v="0.38059999999999999"/>
    <m/>
    <n v="0.85799999999999998"/>
    <m/>
    <m/>
    <n v="3.25"/>
    <n v="6.49"/>
    <n v="3025"/>
    <n v="3025"/>
    <n v="14"/>
    <s v="WORK IN PROGRESS"/>
    <n v="135722814"/>
    <s v="NO INCENTIVE"/>
    <s v="N"/>
    <s v="N"/>
    <s v="N"/>
    <s v="N"/>
    <x v="3"/>
    <n v="135722856"/>
    <n v="28"/>
    <n v="11"/>
    <n v="20230306"/>
    <s v="CUSTOMER"/>
    <n v="15"/>
    <s v="Y"/>
    <s v="Tech rep lvl + Dia a Dia + VGF2"/>
    <s v="FULL PAYMENT"/>
    <m/>
    <n v="3635.6819999999998"/>
    <n v="1040.2320999999999"/>
    <n v="51.44"/>
    <m/>
    <s v="NAIL ENAMEL"/>
    <s v="NAIL ENAMEL/TINT"/>
    <s v="NAIL COLOR"/>
    <s v="FEMALE"/>
    <s v="COLOR TREND"/>
    <s v="COLOR TREND"/>
    <n v="2"/>
    <n v="200"/>
    <s v="2.94"/>
    <s v="N"/>
    <s v="N"/>
    <n v="52043"/>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289"/>
    <x v="363"/>
    <n v="20220306"/>
    <m/>
    <s v="COLOR"/>
    <x v="596"/>
    <s v="AVON COLOR TREND NAIL ENAMEL"/>
    <n v="1226596"/>
    <x v="363"/>
    <n v="1"/>
    <s v="IN-LINE (EXCL NR)"/>
    <s v="BUY X GET DISCOUNTED PRODUCT"/>
    <n v="0.38059999999999999"/>
    <m/>
    <n v="0.85799999999999998"/>
    <m/>
    <m/>
    <n v="6.49"/>
    <n v="6.49"/>
    <n v="4158"/>
    <n v="4158"/>
    <n v="14"/>
    <s v="WORK IN PROGRESS"/>
    <n v="135722814"/>
    <s v="NO INCENTIVE"/>
    <s v="N"/>
    <s v="N"/>
    <s v="N"/>
    <s v="N"/>
    <x v="3"/>
    <n v="135723303"/>
    <n v="28"/>
    <n v="11"/>
    <n v="20230306"/>
    <s v="CUSTOMER"/>
    <n v="15"/>
    <s v="Y"/>
    <s v="Tech rep lvl + Dia a Dia + VGF2"/>
    <s v="FULL PAYMENT"/>
    <m/>
    <n v="9979.4932000000008"/>
    <n v="6411.9291999999996"/>
    <n v="75.680000000000007"/>
    <m/>
    <s v="NAIL ENAMEL"/>
    <s v="NAIL ENAMEL/TINT"/>
    <s v="NAIL COLOR"/>
    <s v="FEMALE"/>
    <s v="COLOR TREND"/>
    <s v="COLOR TREND"/>
    <n v="2"/>
    <n v="200"/>
    <s v="2.94"/>
    <s v="N"/>
    <s v="N"/>
    <n v="52043"/>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298"/>
    <x v="364"/>
    <n v="20220306"/>
    <m/>
    <s v="COLOR"/>
    <x v="596"/>
    <s v="AVON COLOR TREND NAIL ENAMEL"/>
    <n v="1226596"/>
    <x v="364"/>
    <n v="1"/>
    <s v="IN-LINE (EXCL NR)"/>
    <s v="BUY X GET DISCOUNTED PRODUCT"/>
    <n v="0.38059999999999999"/>
    <m/>
    <n v="0.88"/>
    <m/>
    <m/>
    <n v="6.49"/>
    <n v="6.49"/>
    <n v="2237"/>
    <n v="2237"/>
    <n v="14"/>
    <s v="WORK IN PROGRESS"/>
    <n v="135722814"/>
    <s v="NO INCENTIVE"/>
    <s v="N"/>
    <s v="N"/>
    <s v="N"/>
    <s v="N"/>
    <x v="3"/>
    <n v="135723297"/>
    <n v="28"/>
    <n v="11"/>
    <n v="20230306"/>
    <s v="CUSTOMER"/>
    <n v="15"/>
    <s v="Y"/>
    <s v="Tech rep lvl + Dia a Dia + VGF2"/>
    <s v="FULL PAYMENT"/>
    <m/>
    <n v="5368.7986000000001"/>
    <n v="3400.2386000000001"/>
    <n v="75.06"/>
    <m/>
    <s v="NAIL ENAMEL"/>
    <s v="NAIL ENAMEL/TINT"/>
    <s v="NAIL COLOR"/>
    <s v="FEMALE"/>
    <s v="COLOR TREND"/>
    <s v="COLOR TREND"/>
    <n v="2"/>
    <n v="200"/>
    <s v="2.94"/>
    <s v="N"/>
    <s v="N"/>
    <n v="52251"/>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298"/>
    <x v="364"/>
    <n v="20220306"/>
    <m/>
    <s v="COLOR"/>
    <x v="596"/>
    <s v="AVON COLOR TREND NAIL ENAMEL"/>
    <n v="1226596"/>
    <x v="364"/>
    <n v="1"/>
    <s v="IN-LINE (EXCL NR)"/>
    <s v="DISCOUNTED BEAUTY WITH PURCHASE (PWP)"/>
    <n v="0.38059999999999999"/>
    <m/>
    <n v="0.88"/>
    <m/>
    <m/>
    <n v="3.25"/>
    <n v="6.49"/>
    <n v="1627"/>
    <n v="1627"/>
    <n v="14"/>
    <s v="WORK IN PROGRESS"/>
    <n v="135722814"/>
    <s v="NO INCENTIVE"/>
    <s v="N"/>
    <s v="N"/>
    <s v="N"/>
    <s v="N"/>
    <x v="3"/>
    <n v="135722864"/>
    <n v="28"/>
    <n v="11"/>
    <n v="20230306"/>
    <s v="CUSTOMER"/>
    <n v="15"/>
    <s v="Y"/>
    <s v="Tech rep lvl + Dia a Dia + VGF2"/>
    <s v="FULL PAYMENT"/>
    <m/>
    <n v="1955.4512"/>
    <n v="523.69119999999998"/>
    <n v="50.2"/>
    <m/>
    <s v="NAIL ENAMEL"/>
    <s v="NAIL ENAMEL/TINT"/>
    <s v="NAIL COLOR"/>
    <s v="FEMALE"/>
    <s v="COLOR TREND"/>
    <s v="COLOR TREND"/>
    <n v="2"/>
    <n v="200"/>
    <s v="2.94"/>
    <s v="N"/>
    <s v="N"/>
    <n v="52251"/>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299"/>
    <x v="365"/>
    <n v="20220306"/>
    <m/>
    <s v="COLOR"/>
    <x v="596"/>
    <s v="AVON COLOR TREND NAIL ENAMEL"/>
    <n v="1226596"/>
    <x v="365"/>
    <n v="1"/>
    <s v="IN-LINE (EXCL NR)"/>
    <s v="BUY X GET DISCOUNTED PRODUCT"/>
    <n v="0.38059999999999999"/>
    <m/>
    <n v="0.82799999999999996"/>
    <m/>
    <m/>
    <n v="6.49"/>
    <n v="6.49"/>
    <n v="4105"/>
    <n v="4105"/>
    <n v="14"/>
    <s v="WORK IN PROGRESS"/>
    <n v="135722814"/>
    <s v="NO INCENTIVE"/>
    <s v="N"/>
    <s v="N"/>
    <s v="N"/>
    <s v="N"/>
    <x v="3"/>
    <n v="135723322"/>
    <n v="28"/>
    <n v="11"/>
    <n v="20230306"/>
    <s v="CUSTOMER"/>
    <n v="15"/>
    <s v="Y"/>
    <s v="Tech rep lvl + Dia a Dia + VGF2"/>
    <s v="FULL PAYMENT"/>
    <m/>
    <n v="9852.2132999999994"/>
    <n v="6453.2732999999998"/>
    <n v="76.53"/>
    <m/>
    <s v="NAIL ENAMEL"/>
    <s v="NAIL ENAMEL/TINT"/>
    <s v="NAIL COLOR"/>
    <s v="FEMALE"/>
    <s v="COLOR TREND"/>
    <s v="COLOR TREND"/>
    <n v="2"/>
    <n v="200"/>
    <s v="2.94"/>
    <s v="N"/>
    <s v="N"/>
    <n v="52259"/>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299"/>
    <x v="365"/>
    <n v="20220306"/>
    <m/>
    <s v="COLOR"/>
    <x v="596"/>
    <s v="AVON COLOR TREND NAIL ENAMEL"/>
    <n v="1226596"/>
    <x v="365"/>
    <n v="1"/>
    <s v="IN-LINE (EXCL NR)"/>
    <s v="DISCOUNTED BEAUTY WITH PURCHASE (PWP)"/>
    <n v="0.38059999999999999"/>
    <m/>
    <n v="0.82799999999999996"/>
    <m/>
    <m/>
    <n v="3.25"/>
    <n v="6.49"/>
    <n v="2985"/>
    <n v="2985"/>
    <n v="14"/>
    <s v="WORK IN PROGRESS"/>
    <n v="135722814"/>
    <s v="NO INCENTIVE"/>
    <s v="N"/>
    <s v="N"/>
    <s v="N"/>
    <s v="N"/>
    <x v="3"/>
    <n v="135722876"/>
    <n v="28"/>
    <n v="11"/>
    <n v="20230306"/>
    <s v="CUSTOMER"/>
    <n v="15"/>
    <s v="Y"/>
    <s v="Tech rep lvl + Dia a Dia + VGF2"/>
    <s v="FULL PAYMENT"/>
    <m/>
    <n v="3587.4589000000001"/>
    <n v="1115.8788999999999"/>
    <n v="53.14"/>
    <m/>
    <s v="NAIL ENAMEL"/>
    <s v="NAIL ENAMEL/TINT"/>
    <s v="NAIL COLOR"/>
    <s v="FEMALE"/>
    <s v="COLOR TREND"/>
    <s v="COLOR TREND"/>
    <n v="2"/>
    <n v="200"/>
    <s v="2.94"/>
    <s v="N"/>
    <s v="N"/>
    <n v="52259"/>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301"/>
    <x v="366"/>
    <n v="20220306"/>
    <m/>
    <s v="COLOR"/>
    <x v="596"/>
    <s v="AVON COLOR TREND NAIL ENAMEL"/>
    <n v="1226596"/>
    <x v="366"/>
    <n v="1"/>
    <s v="IN-LINE (EXCL NR)"/>
    <s v="DISCOUNTED BEAUTY WITH PURCHASE (PWP)"/>
    <n v="0.38059999999999999"/>
    <m/>
    <n v="0.87"/>
    <m/>
    <m/>
    <n v="3.25"/>
    <n v="6.49"/>
    <n v="4063"/>
    <n v="4063"/>
    <n v="14"/>
    <s v="WORK IN PROGRESS"/>
    <n v="135722814"/>
    <s v="NO INCENTIVE"/>
    <s v="N"/>
    <s v="N"/>
    <s v="N"/>
    <s v="N"/>
    <x v="3"/>
    <n v="135722866"/>
    <n v="28"/>
    <n v="11"/>
    <n v="20230306"/>
    <s v="CUSTOMER"/>
    <n v="15"/>
    <s v="Y"/>
    <s v="Tech rep lvl + Dia a Dia + VGF2"/>
    <s v="FULL PAYMENT"/>
    <m/>
    <n v="4883.2825999999995"/>
    <n v="1348.4726000000001"/>
    <n v="50.76"/>
    <m/>
    <s v="NAIL ENAMEL"/>
    <s v="NAIL ENAMEL/TINT"/>
    <s v="NAIL COLOR"/>
    <s v="FEMALE"/>
    <s v="COLOR TREND"/>
    <s v="COLOR TREND"/>
    <n v="2"/>
    <n v="200"/>
    <s v="2.94"/>
    <s v="N"/>
    <s v="N"/>
    <n v="52270"/>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301"/>
    <x v="366"/>
    <n v="20220306"/>
    <m/>
    <s v="COLOR"/>
    <x v="596"/>
    <s v="AVON COLOR TREND NAIL ENAMEL"/>
    <n v="1226596"/>
    <x v="366"/>
    <n v="1"/>
    <s v="IN-LINE (EXCL NR)"/>
    <s v="BUY X GET DISCOUNTED PRODUCT"/>
    <n v="0.38059999999999999"/>
    <m/>
    <n v="0.87"/>
    <m/>
    <m/>
    <n v="6.49"/>
    <n v="6.49"/>
    <n v="5584"/>
    <n v="5584"/>
    <n v="14"/>
    <s v="WORK IN PROGRESS"/>
    <n v="135722814"/>
    <s v="NO INCENTIVE"/>
    <s v="N"/>
    <s v="N"/>
    <s v="N"/>
    <s v="N"/>
    <x v="3"/>
    <n v="135723312"/>
    <n v="28"/>
    <n v="11"/>
    <n v="20230306"/>
    <s v="CUSTOMER"/>
    <n v="15"/>
    <s v="Y"/>
    <s v="Tech rep lvl + Dia a Dia + VGF2"/>
    <s v="FULL PAYMENT"/>
    <m/>
    <n v="13402.253699999999"/>
    <n v="8544.1736999999994"/>
    <n v="75.34"/>
    <m/>
    <s v="NAIL ENAMEL"/>
    <s v="NAIL ENAMEL/TINT"/>
    <s v="NAIL COLOR"/>
    <s v="FEMALE"/>
    <s v="COLOR TREND"/>
    <s v="COLOR TREND"/>
    <n v="2"/>
    <n v="200"/>
    <s v="2.94"/>
    <s v="N"/>
    <s v="N"/>
    <n v="52270"/>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305"/>
    <x v="367"/>
    <n v="20220306"/>
    <m/>
    <s v="COLOR"/>
    <x v="596"/>
    <s v="AVON COLOR TREND NAIL ENAMEL"/>
    <n v="1226596"/>
    <x v="367"/>
    <n v="1"/>
    <s v="IN-LINE (EXCL NR)"/>
    <s v="DISCOUNTED BEAUTY WITH PURCHASE (PWP)"/>
    <n v="0.38059999999999999"/>
    <m/>
    <n v="0.87"/>
    <m/>
    <m/>
    <n v="3.25"/>
    <n v="6.49"/>
    <n v="2988"/>
    <n v="2988"/>
    <n v="14"/>
    <s v="WORK IN PROGRESS"/>
    <n v="135722814"/>
    <s v="NO INCENTIVE"/>
    <s v="N"/>
    <s v="N"/>
    <s v="N"/>
    <s v="N"/>
    <x v="3"/>
    <n v="135722857"/>
    <n v="28"/>
    <n v="11"/>
    <n v="20230306"/>
    <s v="CUSTOMER"/>
    <n v="15"/>
    <s v="Y"/>
    <s v="Tech rep lvl + Dia a Dia + VGF2"/>
    <s v="FULL PAYMENT"/>
    <m/>
    <n v="3591.2581"/>
    <n v="991.69809999999995"/>
    <n v="50.76"/>
    <m/>
    <s v="NAIL ENAMEL"/>
    <s v="NAIL ENAMEL/TINT"/>
    <s v="NAIL COLOR"/>
    <s v="FEMALE"/>
    <s v="COLOR TREND"/>
    <s v="COLOR TREND"/>
    <n v="2"/>
    <n v="200"/>
    <s v="2.94"/>
    <s v="N"/>
    <s v="N"/>
    <n v="52279"/>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305"/>
    <x v="367"/>
    <n v="20220306"/>
    <m/>
    <s v="COLOR"/>
    <x v="596"/>
    <s v="AVON COLOR TREND NAIL ENAMEL"/>
    <n v="1226596"/>
    <x v="367"/>
    <n v="1"/>
    <s v="IN-LINE (EXCL NR)"/>
    <s v="BUY X GET DISCOUNTED PRODUCT"/>
    <n v="0.38059999999999999"/>
    <m/>
    <n v="0.87"/>
    <m/>
    <m/>
    <n v="6.49"/>
    <n v="6.49"/>
    <n v="4107"/>
    <n v="4107"/>
    <n v="14"/>
    <s v="WORK IN PROGRESS"/>
    <n v="135722814"/>
    <s v="NO INCENTIVE"/>
    <s v="N"/>
    <s v="N"/>
    <s v="N"/>
    <s v="N"/>
    <x v="3"/>
    <n v="135723304"/>
    <n v="28"/>
    <n v="11"/>
    <n v="20230306"/>
    <s v="CUSTOMER"/>
    <n v="15"/>
    <s v="Y"/>
    <s v="Tech rep lvl + Dia a Dia + VGF2"/>
    <s v="FULL PAYMENT"/>
    <m/>
    <n v="9857.33"/>
    <n v="6284.24"/>
    <n v="75.34"/>
    <m/>
    <s v="NAIL ENAMEL"/>
    <s v="NAIL ENAMEL/TINT"/>
    <s v="NAIL COLOR"/>
    <s v="FEMALE"/>
    <s v="COLOR TREND"/>
    <s v="COLOR TREND"/>
    <n v="2"/>
    <n v="200"/>
    <s v="2.94"/>
    <s v="N"/>
    <s v="N"/>
    <n v="52279"/>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306"/>
    <x v="368"/>
    <n v="20220306"/>
    <m/>
    <s v="COLOR"/>
    <x v="596"/>
    <s v="AVON COLOR TREND NAIL ENAMEL"/>
    <n v="1226596"/>
    <x v="368"/>
    <n v="1"/>
    <s v="IN-LINE (EXCL NR)"/>
    <s v="BUY X GET DISCOUNTED PRODUCT"/>
    <n v="0.38059999999999999"/>
    <m/>
    <n v="0.88100000000000001"/>
    <m/>
    <m/>
    <n v="6.49"/>
    <n v="6.49"/>
    <n v="2286"/>
    <n v="2286"/>
    <n v="14"/>
    <s v="WORK IN PROGRESS"/>
    <n v="135722814"/>
    <s v="NO INCENTIVE"/>
    <s v="N"/>
    <s v="N"/>
    <s v="N"/>
    <s v="N"/>
    <x v="3"/>
    <n v="135723305"/>
    <n v="28"/>
    <n v="11"/>
    <n v="20230306"/>
    <s v="CUSTOMER"/>
    <n v="15"/>
    <s v="Y"/>
    <s v="Tech rep lvl + Dia a Dia + VGF2"/>
    <s v="FULL PAYMENT"/>
    <m/>
    <n v="5486.1981999999998"/>
    <n v="3472.2321999999999"/>
    <n v="75.03"/>
    <m/>
    <s v="NAIL ENAMEL"/>
    <s v="NAIL ENAMEL/TINT"/>
    <s v="NAIL COLOR"/>
    <s v="FEMALE"/>
    <s v="COLOR TREND"/>
    <s v="COLOR TREND"/>
    <n v="2"/>
    <n v="200"/>
    <s v="2.94"/>
    <s v="N"/>
    <s v="N"/>
    <n v="52280"/>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306"/>
    <x v="368"/>
    <n v="20220306"/>
    <m/>
    <s v="COLOR"/>
    <x v="596"/>
    <s v="AVON COLOR TREND NAIL ENAMEL"/>
    <n v="1226596"/>
    <x v="368"/>
    <n v="1"/>
    <s v="IN-LINE (EXCL NR)"/>
    <s v="DISCOUNTED BEAUTY WITH PURCHASE (PWP)"/>
    <n v="0.38059999999999999"/>
    <m/>
    <n v="0.88100000000000001"/>
    <m/>
    <m/>
    <n v="3.25"/>
    <n v="6.49"/>
    <n v="1662"/>
    <n v="1662"/>
    <n v="14"/>
    <s v="WORK IN PROGRESS"/>
    <n v="135722814"/>
    <s v="NO INCENTIVE"/>
    <s v="N"/>
    <s v="N"/>
    <s v="N"/>
    <s v="N"/>
    <x v="3"/>
    <n v="135722858"/>
    <n v="28"/>
    <n v="11"/>
    <n v="20230306"/>
    <s v="CUSTOMER"/>
    <n v="15"/>
    <s v="Y"/>
    <s v="Tech rep lvl + Dia a Dia + VGF2"/>
    <s v="FULL PAYMENT"/>
    <m/>
    <n v="1997.4896000000001"/>
    <n v="533.26769999999999"/>
    <n v="50.14"/>
    <m/>
    <s v="NAIL ENAMEL"/>
    <s v="NAIL ENAMEL/TINT"/>
    <s v="NAIL COLOR"/>
    <s v="FEMALE"/>
    <s v="COLOR TREND"/>
    <s v="COLOR TREND"/>
    <n v="2"/>
    <n v="200"/>
    <s v="2.94"/>
    <s v="N"/>
    <s v="N"/>
    <n v="52280"/>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307"/>
    <x v="369"/>
    <n v="20220306"/>
    <m/>
    <s v="COLOR"/>
    <x v="596"/>
    <s v="AVON COLOR TREND NAIL ENAMEL"/>
    <n v="1226596"/>
    <x v="369"/>
    <n v="1"/>
    <s v="IN-LINE (EXCL NR)"/>
    <s v="DISCOUNTED BEAUTY WITH PURCHASE (PWP)"/>
    <n v="0.38059999999999999"/>
    <m/>
    <n v="0.87"/>
    <m/>
    <m/>
    <n v="3.25"/>
    <n v="6.49"/>
    <n v="1790"/>
    <n v="1790"/>
    <n v="14"/>
    <s v="WORK IN PROGRESS"/>
    <n v="135722814"/>
    <s v="NO INCENTIVE"/>
    <s v="N"/>
    <s v="N"/>
    <s v="N"/>
    <s v="N"/>
    <x v="3"/>
    <n v="135722883"/>
    <n v="28"/>
    <n v="11"/>
    <n v="20230306"/>
    <s v="CUSTOMER"/>
    <n v="15"/>
    <s v="Y"/>
    <s v="Tech rep lvl + Dia a Dia + VGF2"/>
    <s v="FULL PAYMENT"/>
    <m/>
    <n v="2151.2948999999999"/>
    <n v="593.99490000000003"/>
    <n v="50.76"/>
    <m/>
    <s v="NAIL ENAMEL"/>
    <s v="NAIL ENAMEL/TINT"/>
    <s v="NAIL COLOR"/>
    <s v="FEMALE"/>
    <s v="COLOR TREND"/>
    <s v="COLOR TREND"/>
    <n v="2"/>
    <n v="200"/>
    <s v="2.94"/>
    <s v="N"/>
    <s v="N"/>
    <n v="52305"/>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307"/>
    <x v="369"/>
    <n v="20220306"/>
    <m/>
    <s v="COLOR"/>
    <x v="596"/>
    <s v="AVON COLOR TREND NAIL ENAMEL"/>
    <n v="1226596"/>
    <x v="369"/>
    <n v="1"/>
    <s v="IN-LINE (EXCL NR)"/>
    <s v="BUY X GET DISCOUNTED PRODUCT"/>
    <n v="0.38059999999999999"/>
    <m/>
    <n v="0.87"/>
    <m/>
    <m/>
    <n v="6.49"/>
    <n v="6.49"/>
    <n v="2461"/>
    <n v="2461"/>
    <n v="14"/>
    <s v="WORK IN PROGRESS"/>
    <n v="135722814"/>
    <s v="NO INCENTIVE"/>
    <s v="N"/>
    <s v="N"/>
    <s v="N"/>
    <s v="N"/>
    <x v="3"/>
    <n v="135723329"/>
    <n v="28"/>
    <n v="11"/>
    <n v="20230306"/>
    <s v="CUSTOMER"/>
    <n v="15"/>
    <s v="Y"/>
    <s v="Tech rep lvl + Dia a Dia + VGF2"/>
    <s v="FULL PAYMENT"/>
    <m/>
    <n v="5906.7124999999996"/>
    <n v="3765.6424999999999"/>
    <n v="75.34"/>
    <m/>
    <s v="NAIL ENAMEL"/>
    <s v="NAIL ENAMEL/TINT"/>
    <s v="NAIL COLOR"/>
    <s v="FEMALE"/>
    <s v="COLOR TREND"/>
    <s v="COLOR TREND"/>
    <n v="2"/>
    <n v="200"/>
    <s v="2.94"/>
    <s v="N"/>
    <s v="N"/>
    <n v="52305"/>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310"/>
    <x v="370"/>
    <n v="20220306"/>
    <m/>
    <s v="COLOR"/>
    <x v="596"/>
    <s v="AVON COLOR TREND NAIL ENAMEL"/>
    <n v="1226596"/>
    <x v="370"/>
    <n v="1"/>
    <s v="IN-LINE (EXCL NR)"/>
    <s v="BUY X GET DISCOUNTED PRODUCT"/>
    <n v="0.38059999999999999"/>
    <m/>
    <n v="0.98"/>
    <m/>
    <m/>
    <n v="6.49"/>
    <n v="6.49"/>
    <n v="2947"/>
    <n v="2947"/>
    <n v="14"/>
    <s v="WORK IN PROGRESS"/>
    <n v="135722814"/>
    <s v="NO INCENTIVE"/>
    <s v="N"/>
    <s v="N"/>
    <s v="N"/>
    <s v="N"/>
    <x v="3"/>
    <n v="135723313"/>
    <n v="28"/>
    <n v="11"/>
    <n v="20230306"/>
    <s v="CUSTOMER"/>
    <n v="15"/>
    <s v="Y"/>
    <s v="Tech rep lvl + Dia a Dia + VGF2"/>
    <s v="FULL PAYMENT"/>
    <m/>
    <n v="7073.2628000000004"/>
    <n v="4185.2028"/>
    <n v="72.23"/>
    <m/>
    <s v="NAIL ENAMEL"/>
    <s v="NAIL ENAMEL/TINT"/>
    <s v="NAIL COLOR"/>
    <s v="FEMALE"/>
    <s v="COLOR TREND"/>
    <s v="COLOR TREND"/>
    <n v="2"/>
    <n v="200"/>
    <s v="2.94"/>
    <s v="N"/>
    <s v="N"/>
    <n v="52316"/>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310"/>
    <x v="370"/>
    <n v="20220306"/>
    <m/>
    <s v="COLOR"/>
    <x v="596"/>
    <s v="AVON COLOR TREND NAIL ENAMEL"/>
    <n v="1226596"/>
    <x v="370"/>
    <n v="1"/>
    <s v="IN-LINE (EXCL NR)"/>
    <s v="DISCOUNTED BEAUTY WITH PURCHASE (PWP)"/>
    <n v="0.38059999999999999"/>
    <m/>
    <n v="0.98"/>
    <m/>
    <m/>
    <n v="3.25"/>
    <n v="6.49"/>
    <n v="2143"/>
    <n v="2143"/>
    <n v="14"/>
    <s v="WORK IN PROGRESS"/>
    <n v="135722814"/>
    <s v="NO INCENTIVE"/>
    <s v="N"/>
    <s v="N"/>
    <s v="N"/>
    <s v="N"/>
    <x v="3"/>
    <n v="135722867"/>
    <n v="28"/>
    <n v="11"/>
    <n v="20230306"/>
    <s v="CUSTOMER"/>
    <n v="15"/>
    <s v="Y"/>
    <s v="Tech rep lvl + Dia a Dia + VGF2"/>
    <s v="FULL PAYMENT"/>
    <m/>
    <n v="2575.6201000000001"/>
    <n v="475.48009999999999"/>
    <n v="44.54"/>
    <m/>
    <s v="NAIL ENAMEL"/>
    <s v="NAIL ENAMEL/TINT"/>
    <s v="NAIL COLOR"/>
    <s v="FEMALE"/>
    <s v="COLOR TREND"/>
    <s v="COLOR TREND"/>
    <n v="2"/>
    <n v="200"/>
    <s v="2.94"/>
    <s v="N"/>
    <s v="N"/>
    <n v="52316"/>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313"/>
    <x v="371"/>
    <n v="20220306"/>
    <m/>
    <s v="COLOR"/>
    <x v="596"/>
    <s v="AVON COLOR TREND NAIL ENAMEL"/>
    <n v="1226596"/>
    <x v="371"/>
    <n v="1"/>
    <s v="IN-LINE (EXCL NR)"/>
    <s v="BUY X GET DISCOUNTED PRODUCT"/>
    <n v="0.38059999999999999"/>
    <m/>
    <n v="0.85699999999999998"/>
    <m/>
    <m/>
    <n v="6.49"/>
    <n v="6.49"/>
    <n v="6012"/>
    <n v="6012"/>
    <n v="14"/>
    <s v="WORK IN PROGRESS"/>
    <n v="135722814"/>
    <s v="NO INCENTIVE"/>
    <s v="N"/>
    <s v="N"/>
    <s v="N"/>
    <s v="N"/>
    <x v="3"/>
    <n v="135723325"/>
    <n v="28"/>
    <n v="11"/>
    <n v="20230306"/>
    <s v="CUSTOMER"/>
    <n v="15"/>
    <s v="Y"/>
    <s v="Tech rep lvl + Dia a Dia + VGF2"/>
    <s v="FULL PAYMENT"/>
    <m/>
    <n v="14429.4558"/>
    <n v="9277.1718000000001"/>
    <n v="75.709999999999994"/>
    <m/>
    <s v="NAIL ENAMEL"/>
    <s v="NAIL ENAMEL/TINT"/>
    <s v="NAIL COLOR"/>
    <s v="FEMALE"/>
    <s v="COLOR TREND"/>
    <s v="COLOR TREND"/>
    <n v="2"/>
    <n v="200"/>
    <s v="2.94"/>
    <s v="N"/>
    <s v="N"/>
    <n v="41398"/>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313"/>
    <x v="371"/>
    <n v="20220306"/>
    <m/>
    <s v="COLOR"/>
    <x v="596"/>
    <s v="AVON COLOR TREND NAIL ENAMEL"/>
    <n v="1226596"/>
    <x v="371"/>
    <n v="1"/>
    <s v="IN-LINE (EXCL NR)"/>
    <s v="DISCOUNTED BEAUTY WITH PURCHASE (PWP)"/>
    <n v="0.38059999999999999"/>
    <m/>
    <n v="0.85699999999999998"/>
    <m/>
    <m/>
    <n v="3.25"/>
    <n v="6.49"/>
    <n v="4372"/>
    <n v="4372"/>
    <n v="14"/>
    <s v="WORK IN PROGRESS"/>
    <n v="135722814"/>
    <s v="NO INCENTIVE"/>
    <s v="N"/>
    <s v="N"/>
    <s v="N"/>
    <s v="N"/>
    <x v="3"/>
    <n v="135722879"/>
    <n v="28"/>
    <n v="11"/>
    <n v="20230306"/>
    <s v="CUSTOMER"/>
    <n v="15"/>
    <s v="Y"/>
    <s v="Tech rep lvl + Dia a Dia + VGF2"/>
    <s v="FULL PAYMENT"/>
    <m/>
    <n v="5254.6311999999998"/>
    <n v="1507.8271999999999"/>
    <n v="51.5"/>
    <m/>
    <s v="NAIL ENAMEL"/>
    <s v="NAIL ENAMEL/TINT"/>
    <s v="NAIL COLOR"/>
    <s v="FEMALE"/>
    <s v="COLOR TREND"/>
    <s v="COLOR TREND"/>
    <n v="2"/>
    <n v="200"/>
    <s v="2.94"/>
    <s v="N"/>
    <s v="N"/>
    <n v="41398"/>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314"/>
    <x v="372"/>
    <n v="20220306"/>
    <m/>
    <s v="COLOR"/>
    <x v="596"/>
    <s v="AVON COLOR TREND NAIL ENAMEL"/>
    <n v="1226596"/>
    <x v="372"/>
    <n v="1"/>
    <s v="IN-LINE (EXCL NR)"/>
    <s v="BUY X GET DISCOUNTED PRODUCT"/>
    <n v="0.38059999999999999"/>
    <m/>
    <n v="0.85099999999999998"/>
    <m/>
    <m/>
    <n v="6.49"/>
    <n v="6.49"/>
    <n v="3972"/>
    <n v="3972"/>
    <n v="14"/>
    <s v="WORK IN PROGRESS"/>
    <n v="135722814"/>
    <s v="NO INCENTIVE"/>
    <s v="N"/>
    <s v="N"/>
    <s v="N"/>
    <s v="N"/>
    <x v="3"/>
    <n v="135723306"/>
    <n v="28"/>
    <n v="11"/>
    <n v="20230306"/>
    <s v="CUSTOMER"/>
    <n v="15"/>
    <s v="Y"/>
    <s v="Tech rep lvl + Dia a Dia + VGF2"/>
    <s v="FULL PAYMENT"/>
    <m/>
    <n v="9533.0077999999994"/>
    <n v="6152.8357999999998"/>
    <n v="75.88"/>
    <m/>
    <s v="NAIL ENAMEL"/>
    <s v="NAIL ENAMEL/TINT"/>
    <s v="NAIL COLOR"/>
    <s v="FEMALE"/>
    <s v="COLOR TREND"/>
    <s v="COLOR TREND"/>
    <n v="2"/>
    <n v="200"/>
    <s v="2.94"/>
    <s v="N"/>
    <s v="N"/>
    <n v="52377"/>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314"/>
    <x v="372"/>
    <n v="20220306"/>
    <m/>
    <s v="COLOR"/>
    <x v="596"/>
    <s v="AVON COLOR TREND NAIL ENAMEL"/>
    <n v="1226596"/>
    <x v="372"/>
    <n v="1"/>
    <s v="IN-LINE (EXCL NR)"/>
    <s v="DISCOUNTED BEAUTY WITH PURCHASE (PWP)"/>
    <n v="0.38059999999999999"/>
    <m/>
    <n v="0.85099999999999998"/>
    <m/>
    <m/>
    <n v="3.25"/>
    <n v="6.49"/>
    <n v="2887"/>
    <n v="2887"/>
    <n v="14"/>
    <s v="WORK IN PROGRESS"/>
    <n v="135722814"/>
    <s v="NO INCENTIVE"/>
    <s v="N"/>
    <s v="N"/>
    <s v="N"/>
    <s v="N"/>
    <x v="3"/>
    <n v="135722859"/>
    <n v="28"/>
    <n v="11"/>
    <n v="20230306"/>
    <s v="CUSTOMER"/>
    <n v="15"/>
    <s v="Y"/>
    <s v="Tech rep lvl + Dia a Dia + VGF2"/>
    <s v="FULL PAYMENT"/>
    <m/>
    <n v="3469.9668000000001"/>
    <n v="1013.1298"/>
    <n v="51.84"/>
    <m/>
    <s v="NAIL ENAMEL"/>
    <s v="NAIL ENAMEL/TINT"/>
    <s v="NAIL COLOR"/>
    <s v="FEMALE"/>
    <s v="COLOR TREND"/>
    <s v="COLOR TREND"/>
    <n v="2"/>
    <n v="200"/>
    <s v="2.94"/>
    <s v="N"/>
    <s v="N"/>
    <n v="52377"/>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316"/>
    <x v="373"/>
    <n v="20220306"/>
    <m/>
    <s v="COLOR"/>
    <x v="596"/>
    <s v="AVON COLOR TREND NAIL ENAMEL"/>
    <n v="1226596"/>
    <x v="373"/>
    <n v="1"/>
    <s v="IN-LINE (EXCL NR)"/>
    <s v="DISCOUNTED BEAUTY WITH PURCHASE (PWP)"/>
    <n v="0.38059999999999999"/>
    <m/>
    <n v="0.89600000000000002"/>
    <m/>
    <m/>
    <n v="3.25"/>
    <n v="6.49"/>
    <n v="1797"/>
    <n v="1797"/>
    <n v="14"/>
    <s v="WORK IN PROGRESS"/>
    <n v="135722814"/>
    <s v="NO INCENTIVE"/>
    <s v="N"/>
    <s v="N"/>
    <s v="N"/>
    <s v="N"/>
    <x v="3"/>
    <n v="135722860"/>
    <n v="28"/>
    <n v="11"/>
    <n v="20230306"/>
    <s v="CUSTOMER"/>
    <n v="15"/>
    <s v="Y"/>
    <s v="Tech rep lvl + Dia a Dia + VGF2"/>
    <s v="FULL PAYMENT"/>
    <m/>
    <n v="2159.6707999999999"/>
    <n v="549.55880000000002"/>
    <n v="49.29"/>
    <m/>
    <s v="NAIL ENAMEL"/>
    <s v="NAIL ENAMEL/TINT"/>
    <s v="NAIL COLOR"/>
    <s v="FEMALE"/>
    <s v="COLOR TREND"/>
    <s v="COLOR TREND"/>
    <n v="2"/>
    <n v="200"/>
    <s v="2.94"/>
    <s v="N"/>
    <s v="N"/>
    <n v="52464"/>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316"/>
    <x v="373"/>
    <n v="20220306"/>
    <m/>
    <s v="COLOR"/>
    <x v="596"/>
    <s v="AVON COLOR TREND NAIL ENAMEL"/>
    <n v="1226596"/>
    <x v="373"/>
    <n v="1"/>
    <s v="IN-LINE (EXCL NR)"/>
    <s v="BUY X GET DISCOUNTED PRODUCT"/>
    <n v="0.38059999999999999"/>
    <m/>
    <n v="0.89600000000000002"/>
    <m/>
    <m/>
    <n v="6.49"/>
    <n v="6.49"/>
    <n v="2472"/>
    <n v="2472"/>
    <n v="14"/>
    <s v="WORK IN PROGRESS"/>
    <n v="135722814"/>
    <s v="NO INCENTIVE"/>
    <s v="N"/>
    <s v="N"/>
    <s v="N"/>
    <s v="N"/>
    <x v="3"/>
    <n v="135723307"/>
    <n v="28"/>
    <n v="11"/>
    <n v="20230306"/>
    <s v="CUSTOMER"/>
    <n v="15"/>
    <s v="Y"/>
    <s v="Tech rep lvl + Dia a Dia + VGF2"/>
    <s v="FULL PAYMENT"/>
    <m/>
    <n v="5932.6836000000003"/>
    <n v="3717.7716"/>
    <n v="74.61"/>
    <m/>
    <s v="NAIL ENAMEL"/>
    <s v="NAIL ENAMEL/TINT"/>
    <s v="NAIL COLOR"/>
    <s v="FEMALE"/>
    <s v="COLOR TREND"/>
    <s v="COLOR TREND"/>
    <n v="2"/>
    <n v="200"/>
    <s v="2.94"/>
    <s v="N"/>
    <s v="N"/>
    <n v="52464"/>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318"/>
    <x v="374"/>
    <n v="20220306"/>
    <m/>
    <s v="COLOR"/>
    <x v="596"/>
    <s v="AVON COLOR TREND NAIL ENAMEL"/>
    <n v="1226596"/>
    <x v="374"/>
    <n v="1"/>
    <s v="IN-LINE (EXCL NR)"/>
    <s v="BUY X GET DISCOUNTED PRODUCT"/>
    <n v="0.38059999999999999"/>
    <m/>
    <n v="0.86299999999999999"/>
    <m/>
    <m/>
    <n v="6.49"/>
    <n v="6.49"/>
    <n v="3654"/>
    <n v="3654"/>
    <n v="14"/>
    <s v="WORK IN PROGRESS"/>
    <n v="135722814"/>
    <s v="NO INCENTIVE"/>
    <s v="N"/>
    <s v="N"/>
    <s v="N"/>
    <s v="N"/>
    <x v="3"/>
    <n v="135723299"/>
    <n v="28"/>
    <n v="11"/>
    <n v="20230306"/>
    <s v="CUSTOMER"/>
    <n v="15"/>
    <s v="Y"/>
    <s v="Tech rep lvl + Dia a Dia + VGF2"/>
    <s v="FULL PAYMENT"/>
    <m/>
    <n v="8770.2458999999999"/>
    <n v="5616.8438999999998"/>
    <n v="75.540000000000006"/>
    <m/>
    <s v="NAIL ENAMEL"/>
    <s v="NAIL ENAMEL/TINT"/>
    <s v="NAIL COLOR"/>
    <s v="FEMALE"/>
    <s v="COLOR TREND"/>
    <s v="COLOR TREND"/>
    <n v="2"/>
    <n v="200"/>
    <s v="2.94"/>
    <s v="N"/>
    <s v="N"/>
    <n v="52502"/>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318"/>
    <x v="374"/>
    <n v="20220306"/>
    <m/>
    <s v="COLOR"/>
    <x v="596"/>
    <s v="AVON COLOR TREND NAIL ENAMEL"/>
    <n v="1226596"/>
    <x v="374"/>
    <n v="1"/>
    <s v="IN-LINE (EXCL NR)"/>
    <s v="DISCOUNTED BEAUTY WITH PURCHASE (PWP)"/>
    <n v="0.38059999999999999"/>
    <m/>
    <n v="0.86299999999999999"/>
    <m/>
    <m/>
    <n v="3.25"/>
    <n v="6.49"/>
    <n v="2657"/>
    <n v="2657"/>
    <n v="14"/>
    <s v="WORK IN PROGRESS"/>
    <n v="135722814"/>
    <s v="NO INCENTIVE"/>
    <s v="N"/>
    <s v="N"/>
    <s v="N"/>
    <s v="N"/>
    <x v="3"/>
    <n v="135722852"/>
    <n v="28"/>
    <n v="11"/>
    <n v="20230306"/>
    <s v="CUSTOMER"/>
    <n v="15"/>
    <s v="Y"/>
    <s v="Tech rep lvl + Dia a Dia + VGF2"/>
    <s v="FULL PAYMENT"/>
    <m/>
    <n v="3193.2622000000001"/>
    <n v="900.27120000000002"/>
    <n v="51.16"/>
    <m/>
    <s v="NAIL ENAMEL"/>
    <s v="NAIL ENAMEL/TINT"/>
    <s v="NAIL COLOR"/>
    <s v="FEMALE"/>
    <s v="COLOR TREND"/>
    <s v="COLOR TREND"/>
    <n v="2"/>
    <n v="200"/>
    <s v="2.94"/>
    <s v="N"/>
    <s v="N"/>
    <n v="52502"/>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321"/>
    <x v="375"/>
    <n v="20220306"/>
    <m/>
    <s v="COLOR"/>
    <x v="596"/>
    <s v="AVON COLOR TREND NAIL ENAMEL"/>
    <n v="1226596"/>
    <x v="375"/>
    <n v="1"/>
    <s v="IN-LINE (EXCL NR)"/>
    <s v="DISCOUNTED BEAUTY WITH PURCHASE (PWP)"/>
    <n v="0.38059999999999999"/>
    <m/>
    <n v="0.94799999999999995"/>
    <m/>
    <m/>
    <n v="3.25"/>
    <n v="6.49"/>
    <n v="2373"/>
    <n v="2373"/>
    <n v="14"/>
    <s v="WORK IN PROGRESS"/>
    <n v="135722814"/>
    <s v="NO INCENTIVE"/>
    <s v="N"/>
    <s v="N"/>
    <s v="N"/>
    <s v="N"/>
    <x v="3"/>
    <n v="135722861"/>
    <n v="28"/>
    <n v="11"/>
    <n v="20230306"/>
    <s v="CUSTOMER"/>
    <n v="15"/>
    <s v="Y"/>
    <s v="Tech rep lvl + Dia a Dia + VGF2"/>
    <s v="FULL PAYMENT"/>
    <m/>
    <n v="2851.8652000000002"/>
    <n v="602.26130000000001"/>
    <n v="46.35"/>
    <m/>
    <s v="NAIL ENAMEL"/>
    <s v="NAIL ENAMEL/TINT"/>
    <s v="NAIL COLOR"/>
    <s v="FEMALE"/>
    <s v="COLOR TREND"/>
    <s v="COLOR TREND"/>
    <n v="2"/>
    <n v="200"/>
    <s v="2.94"/>
    <s v="N"/>
    <s v="N"/>
    <n v="52521"/>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321"/>
    <x v="375"/>
    <n v="20220306"/>
    <m/>
    <s v="COLOR"/>
    <x v="596"/>
    <s v="AVON COLOR TREND NAIL ENAMEL"/>
    <n v="1226596"/>
    <x v="375"/>
    <n v="1"/>
    <s v="IN-LINE (EXCL NR)"/>
    <s v="BUY X GET DISCOUNTED PRODUCT"/>
    <n v="0.38059999999999999"/>
    <m/>
    <n v="0.94799999999999995"/>
    <m/>
    <m/>
    <n v="6.49"/>
    <n v="6.49"/>
    <n v="3263"/>
    <n v="3263"/>
    <n v="14"/>
    <s v="WORK IN PROGRESS"/>
    <n v="135722814"/>
    <s v="NO INCENTIVE"/>
    <s v="N"/>
    <s v="N"/>
    <s v="N"/>
    <s v="N"/>
    <x v="3"/>
    <n v="135723308"/>
    <n v="28"/>
    <n v="11"/>
    <n v="20230306"/>
    <s v="CUSTOMER"/>
    <n v="15"/>
    <s v="Y"/>
    <s v="Tech rep lvl + Dia a Dia + VGF2"/>
    <s v="FULL PAYMENT"/>
    <m/>
    <n v="7831.3667999999998"/>
    <n v="4738.0428000000002"/>
    <n v="73.13"/>
    <m/>
    <s v="NAIL ENAMEL"/>
    <s v="NAIL ENAMEL/TINT"/>
    <s v="NAIL COLOR"/>
    <s v="FEMALE"/>
    <s v="COLOR TREND"/>
    <s v="COLOR TREND"/>
    <n v="2"/>
    <n v="200"/>
    <s v="2.94"/>
    <s v="N"/>
    <s v="N"/>
    <n v="52521"/>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322"/>
    <x v="376"/>
    <n v="20220306"/>
    <m/>
    <s v="COLOR"/>
    <x v="596"/>
    <s v="AVON COLOR TREND NAIL ENAMEL"/>
    <n v="1226596"/>
    <x v="376"/>
    <n v="1"/>
    <s v="IN-LINE (EXCL NR)"/>
    <s v="DISCOUNTED BEAUTY WITH PURCHASE (PWP)"/>
    <n v="0.38059999999999999"/>
    <m/>
    <n v="0.91400000000000003"/>
    <m/>
    <m/>
    <n v="3.25"/>
    <n v="6.49"/>
    <n v="2206"/>
    <n v="2206"/>
    <n v="14"/>
    <s v="WORK IN PROGRESS"/>
    <n v="135722814"/>
    <s v="NO INCENTIVE"/>
    <s v="N"/>
    <s v="N"/>
    <s v="N"/>
    <s v="N"/>
    <x v="3"/>
    <n v="135722880"/>
    <n v="28"/>
    <n v="11"/>
    <n v="20230306"/>
    <s v="CUSTOMER"/>
    <n v="15"/>
    <s v="Y"/>
    <s v="Tech rep lvl + Dia a Dia + VGF2"/>
    <s v="FULL PAYMENT"/>
    <m/>
    <n v="2651.1266999999998"/>
    <n v="634.84270000000004"/>
    <n v="48.27"/>
    <m/>
    <s v="NAIL ENAMEL"/>
    <s v="NAIL ENAMEL/TINT"/>
    <s v="NAIL COLOR"/>
    <s v="FEMALE"/>
    <s v="COLOR TREND"/>
    <s v="COLOR TREND"/>
    <n v="2"/>
    <n v="200"/>
    <s v="2.94"/>
    <s v="N"/>
    <s v="N"/>
    <n v="52522"/>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322"/>
    <x v="376"/>
    <n v="20220306"/>
    <m/>
    <s v="COLOR"/>
    <x v="596"/>
    <s v="AVON COLOR TREND NAIL ENAMEL"/>
    <n v="1226596"/>
    <x v="376"/>
    <n v="1"/>
    <s v="IN-LINE (EXCL NR)"/>
    <s v="BUY X GET DISCOUNTED PRODUCT"/>
    <n v="0.38059999999999999"/>
    <m/>
    <n v="0.91400000000000003"/>
    <m/>
    <m/>
    <n v="6.49"/>
    <n v="6.49"/>
    <n v="3032"/>
    <n v="3032"/>
    <n v="14"/>
    <s v="WORK IN PROGRESS"/>
    <n v="135722814"/>
    <s v="NO INCENTIVE"/>
    <s v="N"/>
    <s v="N"/>
    <s v="N"/>
    <s v="N"/>
    <x v="3"/>
    <n v="135723326"/>
    <n v="28"/>
    <n v="11"/>
    <n v="20230306"/>
    <s v="CUSTOMER"/>
    <n v="15"/>
    <s v="Y"/>
    <s v="Tech rep lvl + Dia a Dia + VGF2"/>
    <s v="FULL PAYMENT"/>
    <m/>
    <n v="7276.6211000000003"/>
    <n v="4505.3730999999998"/>
    <n v="74.099999999999994"/>
    <m/>
    <s v="NAIL ENAMEL"/>
    <s v="NAIL ENAMEL/TINT"/>
    <s v="NAIL COLOR"/>
    <s v="FEMALE"/>
    <s v="COLOR TREND"/>
    <s v="COLOR TREND"/>
    <n v="2"/>
    <n v="200"/>
    <s v="2.94"/>
    <s v="N"/>
    <s v="N"/>
    <n v="52522"/>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326"/>
    <x v="377"/>
    <n v="20220306"/>
    <m/>
    <s v="COLOR"/>
    <x v="596"/>
    <s v="AVON COLOR TREND NAIL ENAMEL"/>
    <n v="1226596"/>
    <x v="377"/>
    <n v="1"/>
    <s v="IN-LINE (EXCL NR)"/>
    <s v="BUY X GET DISCOUNTED PRODUCT"/>
    <n v="0.38059999999999999"/>
    <m/>
    <n v="0.89600000000000002"/>
    <m/>
    <m/>
    <n v="6.49"/>
    <n v="6.49"/>
    <n v="4427"/>
    <n v="4427"/>
    <n v="14"/>
    <s v="WORK IN PROGRESS"/>
    <n v="135722814"/>
    <s v="NO INCENTIVE"/>
    <s v="N"/>
    <s v="N"/>
    <s v="N"/>
    <s v="N"/>
    <x v="3"/>
    <n v="135723314"/>
    <n v="28"/>
    <n v="11"/>
    <n v="20230306"/>
    <s v="CUSTOMER"/>
    <n v="15"/>
    <s v="Y"/>
    <s v="Tech rep lvl + Dia a Dia + VGF2"/>
    <s v="FULL PAYMENT"/>
    <m/>
    <n v="10625.491"/>
    <n v="6658.8990000000003"/>
    <n v="74.61"/>
    <m/>
    <s v="NAIL ENAMEL"/>
    <s v="NAIL ENAMEL/TINT"/>
    <s v="NAIL COLOR"/>
    <s v="FEMALE"/>
    <s v="COLOR TREND"/>
    <s v="COLOR TREND"/>
    <n v="2"/>
    <n v="200"/>
    <s v="2.94"/>
    <s v="N"/>
    <s v="N"/>
    <n v="52524"/>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326"/>
    <x v="377"/>
    <n v="20220306"/>
    <m/>
    <s v="COLOR"/>
    <x v="596"/>
    <s v="AVON COLOR TREND NAIL ENAMEL"/>
    <n v="1226596"/>
    <x v="377"/>
    <n v="1"/>
    <s v="IN-LINE (EXCL NR)"/>
    <s v="DISCOUNTED BEAUTY WITH PURCHASE (PWP)"/>
    <n v="0.38059999999999999"/>
    <m/>
    <n v="0.89600000000000002"/>
    <m/>
    <m/>
    <n v="3.25"/>
    <n v="6.49"/>
    <n v="3218"/>
    <n v="3218"/>
    <n v="14"/>
    <s v="WORK IN PROGRESS"/>
    <n v="135722814"/>
    <s v="NO INCENTIVE"/>
    <s v="N"/>
    <s v="N"/>
    <s v="N"/>
    <s v="N"/>
    <x v="3"/>
    <n v="135722868"/>
    <n v="28"/>
    <n v="11"/>
    <n v="20230306"/>
    <s v="CUSTOMER"/>
    <n v="15"/>
    <s v="Y"/>
    <s v="Tech rep lvl + Dia a Dia + VGF2"/>
    <s v="FULL PAYMENT"/>
    <m/>
    <n v="3867.6446000000001"/>
    <n v="984.31659999999999"/>
    <n v="49.29"/>
    <m/>
    <s v="NAIL ENAMEL"/>
    <s v="NAIL ENAMEL/TINT"/>
    <s v="NAIL COLOR"/>
    <s v="FEMALE"/>
    <s v="COLOR TREND"/>
    <s v="COLOR TREND"/>
    <n v="2"/>
    <n v="200"/>
    <s v="2.94"/>
    <s v="N"/>
    <s v="N"/>
    <n v="52524"/>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327"/>
    <x v="378"/>
    <n v="20220306"/>
    <m/>
    <s v="COLOR"/>
    <x v="596"/>
    <s v="AVON COLOR TREND NAIL ENAMEL"/>
    <n v="1226596"/>
    <x v="378"/>
    <n v="1"/>
    <s v="IN-LINE (EXCL NR)"/>
    <s v="BUY X GET DISCOUNTED PRODUCT"/>
    <n v="0.38059999999999999"/>
    <m/>
    <n v="0.91400000000000003"/>
    <m/>
    <m/>
    <n v="6.49"/>
    <n v="6.49"/>
    <n v="3144"/>
    <n v="3144"/>
    <n v="14"/>
    <s v="WORK IN PROGRESS"/>
    <n v="135722814"/>
    <s v="NO INCENTIVE"/>
    <s v="N"/>
    <s v="N"/>
    <s v="N"/>
    <s v="N"/>
    <x v="3"/>
    <n v="135723323"/>
    <n v="28"/>
    <n v="11"/>
    <n v="20230306"/>
    <s v="CUSTOMER"/>
    <n v="15"/>
    <s v="Y"/>
    <s v="Tech rep lvl + Dia a Dia + VGF2"/>
    <s v="FULL PAYMENT"/>
    <m/>
    <n v="7545.7191999999995"/>
    <n v="4672.1031999999996"/>
    <n v="74.099999999999994"/>
    <m/>
    <s v="NAIL ENAMEL"/>
    <s v="NAIL ENAMEL/TINT"/>
    <s v="NAIL COLOR"/>
    <s v="FEMALE"/>
    <s v="COLOR TREND"/>
    <s v="COLOR TREND"/>
    <n v="2"/>
    <n v="200"/>
    <s v="2.94"/>
    <s v="N"/>
    <s v="N"/>
    <n v="52525"/>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327"/>
    <x v="378"/>
    <n v="20220306"/>
    <m/>
    <s v="COLOR"/>
    <x v="596"/>
    <s v="AVON COLOR TREND NAIL ENAMEL"/>
    <n v="1226596"/>
    <x v="378"/>
    <n v="1"/>
    <s v="IN-LINE (EXCL NR)"/>
    <s v="DISCOUNTED BEAUTY WITH PURCHASE (PWP)"/>
    <n v="0.38059999999999999"/>
    <m/>
    <n v="0.91400000000000003"/>
    <m/>
    <m/>
    <n v="3.25"/>
    <n v="6.49"/>
    <n v="2285"/>
    <n v="2285"/>
    <n v="14"/>
    <s v="WORK IN PROGRESS"/>
    <n v="135722814"/>
    <s v="NO INCENTIVE"/>
    <s v="N"/>
    <s v="N"/>
    <s v="N"/>
    <s v="N"/>
    <x v="3"/>
    <n v="135722877"/>
    <n v="28"/>
    <n v="11"/>
    <n v="20230306"/>
    <s v="CUSTOMER"/>
    <n v="15"/>
    <s v="Y"/>
    <s v="Tech rep lvl + Dia a Dia + VGF2"/>
    <s v="FULL PAYMENT"/>
    <m/>
    <n v="2746.0888"/>
    <n v="657.59879999999998"/>
    <n v="48.27"/>
    <m/>
    <s v="NAIL ENAMEL"/>
    <s v="NAIL ENAMEL/TINT"/>
    <s v="NAIL COLOR"/>
    <s v="FEMALE"/>
    <s v="COLOR TREND"/>
    <s v="COLOR TREND"/>
    <n v="2"/>
    <n v="200"/>
    <s v="2.94"/>
    <s v="N"/>
    <s v="N"/>
    <n v="52525"/>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338"/>
    <x v="379"/>
    <n v="20220306"/>
    <m/>
    <s v="COLOR"/>
    <x v="596"/>
    <s v="AVON COLOR TREND NAIL ENAMEL"/>
    <n v="1226596"/>
    <x v="379"/>
    <n v="1"/>
    <s v="IN-LINE (EXCL NR)"/>
    <s v="DISCOUNTED BEAUTY WITH PURCHASE (PWP)"/>
    <n v="0.38059999999999999"/>
    <m/>
    <n v="0.876"/>
    <m/>
    <m/>
    <n v="3.25"/>
    <n v="6.49"/>
    <n v="1978"/>
    <n v="1978"/>
    <n v="14"/>
    <s v="WORK IN PROGRESS"/>
    <n v="135722814"/>
    <s v="NO INCENTIVE"/>
    <s v="N"/>
    <s v="N"/>
    <s v="N"/>
    <s v="N"/>
    <x v="3"/>
    <n v="135722881"/>
    <n v="28"/>
    <n v="11"/>
    <n v="20230306"/>
    <s v="CUSTOMER"/>
    <n v="15"/>
    <s v="Y"/>
    <s v="Tech rep lvl + Dia a Dia + VGF2"/>
    <s v="FULL PAYMENT"/>
    <m/>
    <n v="2377.1257000000001"/>
    <n v="644.39769999999999"/>
    <n v="50.43"/>
    <m/>
    <s v="NAIL ENAMEL"/>
    <s v="NAIL ENAMEL/TINT"/>
    <s v="NAIL COLOR"/>
    <s v="FEMALE"/>
    <s v="COLOR TREND"/>
    <s v="COLOR TREND"/>
    <n v="2"/>
    <n v="200"/>
    <s v="2.94"/>
    <s v="N"/>
    <s v="N"/>
    <n v="52528"/>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338"/>
    <x v="379"/>
    <n v="20220306"/>
    <m/>
    <s v="COLOR"/>
    <x v="596"/>
    <s v="AVON COLOR TREND NAIL ENAMEL"/>
    <n v="1226596"/>
    <x v="379"/>
    <n v="1"/>
    <s v="IN-LINE (EXCL NR)"/>
    <s v="BUY X GET DISCOUNTED PRODUCT"/>
    <n v="0.38059999999999999"/>
    <m/>
    <n v="0.876"/>
    <m/>
    <m/>
    <n v="6.49"/>
    <n v="6.49"/>
    <n v="2721"/>
    <n v="2721"/>
    <n v="14"/>
    <s v="WORK IN PROGRESS"/>
    <n v="135722814"/>
    <s v="NO INCENTIVE"/>
    <s v="N"/>
    <s v="N"/>
    <s v="N"/>
    <s v="N"/>
    <x v="3"/>
    <n v="135723327"/>
    <n v="28"/>
    <n v="11"/>
    <n v="20230306"/>
    <s v="CUSTOMER"/>
    <n v="15"/>
    <s v="Y"/>
    <s v="Tech rep lvl + Dia a Dia + VGF2"/>
    <s v="FULL PAYMENT"/>
    <m/>
    <n v="6530.5852000000004"/>
    <n v="4146.9892"/>
    <n v="75.17"/>
    <m/>
    <s v="NAIL ENAMEL"/>
    <s v="NAIL ENAMEL/TINT"/>
    <s v="NAIL COLOR"/>
    <s v="FEMALE"/>
    <s v="COLOR TREND"/>
    <s v="COLOR TREND"/>
    <n v="2"/>
    <n v="200"/>
    <s v="2.94"/>
    <s v="N"/>
    <s v="N"/>
    <n v="52528"/>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339"/>
    <x v="380"/>
    <n v="20220306"/>
    <m/>
    <s v="COLOR"/>
    <x v="596"/>
    <s v="AVON COLOR TREND NAIL ENAMEL"/>
    <n v="1226596"/>
    <x v="380"/>
    <n v="1"/>
    <s v="IN-LINE (EXCL NR)"/>
    <s v="DISCOUNTED BEAUTY WITH PURCHASE (PWP)"/>
    <n v="0.38059999999999999"/>
    <m/>
    <n v="0.89900000000000002"/>
    <m/>
    <m/>
    <n v="3.25"/>
    <n v="6.49"/>
    <n v="3187"/>
    <n v="3187"/>
    <n v="14"/>
    <s v="WORK IN PROGRESS"/>
    <n v="135722814"/>
    <s v="NO INCENTIVE"/>
    <s v="N"/>
    <s v="N"/>
    <s v="N"/>
    <s v="N"/>
    <x v="3"/>
    <n v="135722853"/>
    <n v="28"/>
    <n v="11"/>
    <n v="20230306"/>
    <s v="CUSTOMER"/>
    <n v="15"/>
    <s v="Y"/>
    <s v="Tech rep lvl + Dia a Dia + VGF2"/>
    <s v="FULL PAYMENT"/>
    <m/>
    <n v="3830.5540000000001"/>
    <n v="965.44100000000003"/>
    <n v="49.12"/>
    <m/>
    <s v="NAIL ENAMEL"/>
    <s v="NAIL ENAMEL/TINT"/>
    <s v="NAIL COLOR"/>
    <s v="FEMALE"/>
    <s v="COLOR TREND"/>
    <s v="COLOR TREND"/>
    <n v="2"/>
    <n v="200"/>
    <s v="2.94"/>
    <s v="N"/>
    <s v="N"/>
    <n v="52529"/>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339"/>
    <x v="380"/>
    <n v="20220306"/>
    <m/>
    <s v="COLOR"/>
    <x v="596"/>
    <s v="AVON COLOR TREND NAIL ENAMEL"/>
    <n v="1226596"/>
    <x v="380"/>
    <n v="1"/>
    <s v="IN-LINE (EXCL NR)"/>
    <s v="BUY X GET DISCOUNTED PRODUCT"/>
    <n v="0.38059999999999999"/>
    <m/>
    <n v="0.89900000000000002"/>
    <m/>
    <m/>
    <n v="6.49"/>
    <n v="6.49"/>
    <n v="4380"/>
    <n v="4380"/>
    <n v="14"/>
    <s v="WORK IN PROGRESS"/>
    <n v="135722814"/>
    <s v="NO INCENTIVE"/>
    <s v="N"/>
    <s v="N"/>
    <s v="N"/>
    <s v="N"/>
    <x v="3"/>
    <n v="135723300"/>
    <n v="28"/>
    <n v="11"/>
    <n v="20230306"/>
    <s v="CUSTOMER"/>
    <n v="15"/>
    <s v="Y"/>
    <s v="Tech rep lvl + Dia a Dia + VGF2"/>
    <s v="FULL PAYMENT"/>
    <m/>
    <n v="10512.749299999999"/>
    <n v="6575.1292999999996"/>
    <n v="74.52"/>
    <m/>
    <s v="NAIL ENAMEL"/>
    <s v="NAIL ENAMEL/TINT"/>
    <s v="NAIL COLOR"/>
    <s v="FEMALE"/>
    <s v="COLOR TREND"/>
    <s v="COLOR TREND"/>
    <n v="2"/>
    <n v="200"/>
    <s v="2.94"/>
    <s v="N"/>
    <s v="N"/>
    <n v="52529"/>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340"/>
    <x v="381"/>
    <n v="20220306"/>
    <m/>
    <s v="COLOR"/>
    <x v="596"/>
    <s v="AVON COLOR TREND NAIL ENAMEL"/>
    <n v="1226596"/>
    <x v="381"/>
    <n v="1"/>
    <s v="IN-LINE (EXCL NR)"/>
    <s v="BUY X GET DISCOUNTED PRODUCT"/>
    <n v="0.38059999999999999"/>
    <m/>
    <n v="0.872"/>
    <m/>
    <m/>
    <n v="6.49"/>
    <n v="6.49"/>
    <n v="3302"/>
    <n v="3302"/>
    <n v="14"/>
    <s v="WORK IN PROGRESS"/>
    <n v="135722814"/>
    <s v="NO INCENTIVE"/>
    <s v="N"/>
    <s v="N"/>
    <s v="N"/>
    <s v="N"/>
    <x v="3"/>
    <n v="135723315"/>
    <n v="28"/>
    <n v="11"/>
    <n v="20230306"/>
    <s v="CUSTOMER"/>
    <n v="15"/>
    <s v="Y"/>
    <s v="Tech rep lvl + Dia a Dia + VGF2"/>
    <s v="FULL PAYMENT"/>
    <m/>
    <n v="7925.0888999999997"/>
    <n v="5045.7448999999997"/>
    <n v="75.290000000000006"/>
    <m/>
    <s v="NAIL ENAMEL"/>
    <s v="NAIL ENAMEL/TINT"/>
    <s v="NAIL COLOR"/>
    <s v="FEMALE"/>
    <s v="COLOR TREND"/>
    <s v="COLOR TREND"/>
    <n v="2"/>
    <n v="200"/>
    <s v="2.94"/>
    <s v="N"/>
    <s v="N"/>
    <n v="52530"/>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340"/>
    <x v="381"/>
    <n v="20220306"/>
    <m/>
    <s v="COLOR"/>
    <x v="596"/>
    <s v="AVON COLOR TREND NAIL ENAMEL"/>
    <n v="1226596"/>
    <x v="381"/>
    <n v="1"/>
    <s v="IN-LINE (EXCL NR)"/>
    <s v="DISCOUNTED BEAUTY WITH PURCHASE (PWP)"/>
    <n v="0.38059999999999999"/>
    <m/>
    <n v="0.872"/>
    <m/>
    <m/>
    <n v="3.25"/>
    <n v="6.49"/>
    <n v="2401"/>
    <n v="2401"/>
    <n v="14"/>
    <s v="WORK IN PROGRESS"/>
    <n v="135722814"/>
    <s v="NO INCENTIVE"/>
    <s v="N"/>
    <s v="N"/>
    <s v="N"/>
    <s v="N"/>
    <x v="3"/>
    <n v="135722869"/>
    <n v="28"/>
    <n v="11"/>
    <n v="20230306"/>
    <s v="CUSTOMER"/>
    <n v="15"/>
    <s v="Y"/>
    <s v="Tech rep lvl + Dia a Dia + VGF2"/>
    <s v="FULL PAYMENT"/>
    <m/>
    <n v="2885.7930000000001"/>
    <n v="792.12099999999998"/>
    <n v="50.65"/>
    <m/>
    <s v="NAIL ENAMEL"/>
    <s v="NAIL ENAMEL/TINT"/>
    <s v="NAIL COLOR"/>
    <s v="FEMALE"/>
    <s v="COLOR TREND"/>
    <s v="COLOR TREND"/>
    <n v="2"/>
    <n v="200"/>
    <s v="2.94"/>
    <s v="N"/>
    <s v="N"/>
    <n v="52530"/>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346"/>
    <x v="382"/>
    <n v="20220306"/>
    <m/>
    <s v="COLOR"/>
    <x v="596"/>
    <s v="AVON COLOR TREND NAIL ENAMEL"/>
    <n v="1226596"/>
    <x v="382"/>
    <n v="1"/>
    <s v="IN-LINE (EXCL NR)"/>
    <s v="DISCOUNTED BEAUTY WITH PURCHASE (PWP)"/>
    <n v="0.38059999999999999"/>
    <m/>
    <n v="0.96499999999999997"/>
    <m/>
    <m/>
    <n v="3.25"/>
    <n v="6.49"/>
    <n v="3958"/>
    <n v="3958"/>
    <n v="14"/>
    <s v="WORK IN PROGRESS"/>
    <n v="135722814"/>
    <s v="NO INCENTIVE"/>
    <s v="N"/>
    <s v="N"/>
    <s v="N"/>
    <s v="N"/>
    <x v="3"/>
    <n v="135722854"/>
    <n v="28"/>
    <n v="11"/>
    <n v="20230306"/>
    <s v="CUSTOMER"/>
    <n v="15"/>
    <s v="Y"/>
    <s v="Tech rep lvl + Dia a Dia + VGF2"/>
    <s v="FULL PAYMENT"/>
    <m/>
    <n v="4757.0434999999998"/>
    <n v="937.57349999999997"/>
    <n v="45.39"/>
    <m/>
    <s v="NAIL ENAMEL"/>
    <s v="NAIL ENAMEL/TINT"/>
    <s v="NAIL COLOR"/>
    <s v="FEMALE"/>
    <s v="COLOR TREND"/>
    <s v="COLOR TREND"/>
    <n v="2"/>
    <n v="200"/>
    <s v="2.94"/>
    <s v="N"/>
    <s v="N"/>
    <n v="52531"/>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346"/>
    <x v="382"/>
    <n v="20220306"/>
    <m/>
    <s v="COLOR"/>
    <x v="596"/>
    <s v="AVON COLOR TREND NAIL ENAMEL"/>
    <n v="1226596"/>
    <x v="382"/>
    <n v="1"/>
    <s v="IN-LINE (EXCL NR)"/>
    <s v="BUY X GET DISCOUNTED PRODUCT"/>
    <n v="0.38059999999999999"/>
    <m/>
    <n v="0.96499999999999997"/>
    <m/>
    <m/>
    <n v="6.49"/>
    <n v="6.49"/>
    <n v="5443"/>
    <n v="5443"/>
    <n v="14"/>
    <s v="WORK IN PROGRESS"/>
    <n v="135722814"/>
    <s v="NO INCENTIVE"/>
    <s v="N"/>
    <s v="N"/>
    <s v="N"/>
    <s v="N"/>
    <x v="3"/>
    <n v="135723301"/>
    <n v="28"/>
    <n v="11"/>
    <n v="20230306"/>
    <s v="CUSTOMER"/>
    <n v="15"/>
    <s v="Y"/>
    <s v="Tech rep lvl + Dia a Dia + VGF2"/>
    <s v="FULL PAYMENT"/>
    <m/>
    <n v="13064.0286"/>
    <n v="7811.5335999999998"/>
    <n v="72.650000000000006"/>
    <m/>
    <s v="NAIL ENAMEL"/>
    <s v="NAIL ENAMEL/TINT"/>
    <s v="NAIL COLOR"/>
    <s v="FEMALE"/>
    <s v="COLOR TREND"/>
    <s v="COLOR TREND"/>
    <n v="2"/>
    <n v="200"/>
    <s v="2.94"/>
    <s v="N"/>
    <s v="N"/>
    <n v="52531"/>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491"/>
    <x v="383"/>
    <n v="20230302"/>
    <m/>
    <s v="COLOR"/>
    <x v="596"/>
    <s v="AVON COLOR TREND NAIL ENAMEL"/>
    <n v="1226596"/>
    <x v="383"/>
    <n v="1"/>
    <s v="IN-LINE (EXCL NR)"/>
    <s v="BUY X GET DISCOUNTED PRODUCT"/>
    <n v="0.38059999999999999"/>
    <m/>
    <n v="0.85799999999999998"/>
    <m/>
    <m/>
    <n v="6.49"/>
    <n v="7.49"/>
    <n v="5995"/>
    <n v="5995"/>
    <n v="14"/>
    <s v="WORK IN PROGRESS"/>
    <n v="135722814"/>
    <s v="NO INCENTIVE"/>
    <s v="N"/>
    <s v="N"/>
    <s v="N"/>
    <s v="N"/>
    <x v="3"/>
    <n v="135723309"/>
    <n v="28"/>
    <n v="11"/>
    <n v="20230306"/>
    <s v="CUSTOMER"/>
    <n v="15"/>
    <s v="Y"/>
    <s v="Tech rep lvl + Dia a Dia + VGF2"/>
    <s v="FULL PAYMENT"/>
    <m/>
    <n v="14388.946599999999"/>
    <n v="9245.2365000000009"/>
    <n v="75.680000000000007"/>
    <m/>
    <s v="NAIL ENAMEL"/>
    <s v="NAIL ENAMEL/TINT"/>
    <s v="NAIL COLOR"/>
    <s v="FEMALE"/>
    <s v="COLOR TREND"/>
    <s v="COLOR TREND"/>
    <n v="2"/>
    <n v="200"/>
    <s v="2.94"/>
    <s v="N"/>
    <s v="N"/>
    <n v="50624"/>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491"/>
    <x v="383"/>
    <n v="20230302"/>
    <m/>
    <s v="COLOR"/>
    <x v="596"/>
    <s v="AVON COLOR TREND NAIL ENAMEL"/>
    <n v="1226596"/>
    <x v="383"/>
    <n v="1"/>
    <s v="IN-LINE (EXCL NR)"/>
    <s v="DISCOUNTED BEAUTY WITH PURCHASE (PWP)"/>
    <n v="0.38059999999999999"/>
    <m/>
    <n v="0.85799999999999998"/>
    <m/>
    <m/>
    <n v="3.25"/>
    <n v="7.49"/>
    <n v="4361"/>
    <n v="4361"/>
    <n v="14"/>
    <s v="WORK IN PROGRESS"/>
    <n v="135722814"/>
    <s v="NO INCENTIVE"/>
    <s v="N"/>
    <s v="N"/>
    <s v="N"/>
    <s v="N"/>
    <x v="3"/>
    <n v="135722862"/>
    <n v="28"/>
    <n v="11"/>
    <n v="20230306"/>
    <s v="CUSTOMER"/>
    <n v="15"/>
    <s v="Y"/>
    <s v="Tech rep lvl + Dia a Dia + VGF2"/>
    <s v="FULL PAYMENT"/>
    <m/>
    <n v="5241.6256999999996"/>
    <n v="1499.8877"/>
    <n v="51.44"/>
    <m/>
    <s v="NAIL ENAMEL"/>
    <s v="NAIL ENAMEL/TINT"/>
    <s v="NAIL COLOR"/>
    <s v="FEMALE"/>
    <s v="COLOR TREND"/>
    <s v="COLOR TREND"/>
    <n v="2"/>
    <n v="200"/>
    <s v="2.94"/>
    <s v="N"/>
    <s v="N"/>
    <n v="50624"/>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492"/>
    <x v="384"/>
    <n v="20230302"/>
    <m/>
    <s v="COLOR"/>
    <x v="596"/>
    <s v="AVON COLOR TREND NAIL ENAMEL"/>
    <n v="1226596"/>
    <x v="384"/>
    <n v="1"/>
    <s v="IN-LINE (EXCL NR)"/>
    <s v="BUY X GET DISCOUNTED PRODUCT"/>
    <n v="0.38059999999999999"/>
    <m/>
    <n v="0.85699999999999998"/>
    <m/>
    <m/>
    <n v="6.49"/>
    <n v="7.49"/>
    <n v="4036"/>
    <n v="4036"/>
    <n v="14"/>
    <s v="WORK IN PROGRESS"/>
    <n v="135722814"/>
    <s v="NO INCENTIVE"/>
    <s v="N"/>
    <s v="N"/>
    <s v="N"/>
    <s v="N"/>
    <x v="3"/>
    <n v="135723316"/>
    <n v="28"/>
    <n v="11"/>
    <n v="20230306"/>
    <s v="CUSTOMER"/>
    <n v="15"/>
    <s v="Y"/>
    <s v="Tech rep lvl + Dia a Dia + VGF2"/>
    <s v="FULL PAYMENT"/>
    <m/>
    <n v="9686.8942000000006"/>
    <n v="6228.0421999999999"/>
    <n v="75.709999999999994"/>
    <m/>
    <s v="NAIL ENAMEL"/>
    <s v="NAIL ENAMEL/TINT"/>
    <s v="NAIL COLOR"/>
    <s v="FEMALE"/>
    <s v="COLOR TREND"/>
    <s v="COLOR TREND"/>
    <n v="2"/>
    <n v="200"/>
    <s v="2.94"/>
    <s v="N"/>
    <s v="N"/>
    <n v="50695"/>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492"/>
    <x v="384"/>
    <n v="20230302"/>
    <m/>
    <s v="COLOR"/>
    <x v="596"/>
    <s v="AVON COLOR TREND NAIL ENAMEL"/>
    <n v="1226596"/>
    <x v="384"/>
    <n v="1"/>
    <s v="IN-LINE (EXCL NR)"/>
    <s v="DISCOUNTED BEAUTY WITH PURCHASE (PWP)"/>
    <n v="0.38059999999999999"/>
    <m/>
    <n v="0.85699999999999998"/>
    <m/>
    <m/>
    <n v="3.25"/>
    <n v="7.49"/>
    <n v="2937"/>
    <n v="2937"/>
    <n v="14"/>
    <s v="WORK IN PROGRESS"/>
    <n v="135722814"/>
    <s v="NO INCENTIVE"/>
    <s v="N"/>
    <s v="N"/>
    <s v="N"/>
    <s v="N"/>
    <x v="3"/>
    <n v="135722870"/>
    <n v="28"/>
    <n v="11"/>
    <n v="20230306"/>
    <s v="CUSTOMER"/>
    <n v="15"/>
    <s v="Y"/>
    <s v="Tech rep lvl + Dia a Dia + VGF2"/>
    <s v="FULL PAYMENT"/>
    <m/>
    <n v="3529.9056"/>
    <n v="1012.8966"/>
    <n v="51.5"/>
    <m/>
    <s v="NAIL ENAMEL"/>
    <s v="NAIL ENAMEL/TINT"/>
    <s v="NAIL COLOR"/>
    <s v="FEMALE"/>
    <s v="COLOR TREND"/>
    <s v="COLOR TREND"/>
    <n v="2"/>
    <n v="200"/>
    <s v="2.94"/>
    <s v="N"/>
    <s v="N"/>
    <n v="50695"/>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493"/>
    <x v="385"/>
    <n v="20230302"/>
    <m/>
    <s v="COLOR"/>
    <x v="596"/>
    <s v="AVON COLOR TREND NAIL ENAMEL"/>
    <n v="1226596"/>
    <x v="385"/>
    <n v="1"/>
    <s v="IN-LINE (EXCL NR)"/>
    <s v="BUY X GET DISCOUNTED PRODUCT"/>
    <n v="0.38059999999999999"/>
    <m/>
    <n v="0.89600000000000002"/>
    <m/>
    <m/>
    <n v="6.49"/>
    <n v="7.49"/>
    <n v="2677"/>
    <n v="2677"/>
    <n v="14"/>
    <s v="WORK IN PROGRESS"/>
    <n v="135722814"/>
    <s v="NO INCENTIVE"/>
    <s v="N"/>
    <s v="N"/>
    <s v="N"/>
    <s v="N"/>
    <x v="3"/>
    <n v="135723310"/>
    <n v="28"/>
    <n v="11"/>
    <n v="20230306"/>
    <s v="CUSTOMER"/>
    <n v="15"/>
    <s v="Y"/>
    <s v="Tech rep lvl + Dia a Dia + VGF2"/>
    <s v="FULL PAYMENT"/>
    <m/>
    <n v="6424.7950000000001"/>
    <n v="4026.203"/>
    <n v="74.61"/>
    <m/>
    <s v="NAIL ENAMEL"/>
    <s v="NAIL ENAMEL/TINT"/>
    <s v="NAIL COLOR"/>
    <s v="FEMALE"/>
    <s v="COLOR TREND"/>
    <s v="COLOR TREND"/>
    <n v="2"/>
    <n v="200"/>
    <s v="2.94"/>
    <s v="N"/>
    <s v="N"/>
    <n v="50729"/>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493"/>
    <x v="385"/>
    <n v="20230302"/>
    <m/>
    <s v="COLOR"/>
    <x v="596"/>
    <s v="AVON COLOR TREND NAIL ENAMEL"/>
    <n v="1226596"/>
    <x v="385"/>
    <n v="1"/>
    <s v="IN-LINE (EXCL NR)"/>
    <s v="DISCOUNTED BEAUTY WITH PURCHASE (PWP)"/>
    <n v="0.38059999999999999"/>
    <m/>
    <n v="0.89600000000000002"/>
    <m/>
    <m/>
    <n v="3.25"/>
    <n v="7.49"/>
    <n v="1947"/>
    <n v="1947"/>
    <n v="14"/>
    <s v="WORK IN PROGRESS"/>
    <n v="135722814"/>
    <s v="NO INCENTIVE"/>
    <s v="N"/>
    <s v="N"/>
    <s v="N"/>
    <s v="N"/>
    <x v="3"/>
    <n v="135722863"/>
    <n v="28"/>
    <n v="11"/>
    <n v="20230306"/>
    <s v="CUSTOMER"/>
    <n v="15"/>
    <s v="Y"/>
    <s v="Tech rep lvl + Dia a Dia + VGF2"/>
    <s v="FULL PAYMENT"/>
    <m/>
    <n v="2340.1235000000001"/>
    <n v="595.61149999999998"/>
    <n v="49.29"/>
    <m/>
    <s v="NAIL ENAMEL"/>
    <s v="NAIL ENAMEL/TINT"/>
    <s v="NAIL COLOR"/>
    <s v="FEMALE"/>
    <s v="COLOR TREND"/>
    <s v="COLOR TREND"/>
    <n v="2"/>
    <n v="200"/>
    <s v="2.94"/>
    <s v="N"/>
    <s v="N"/>
    <n v="50729"/>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494"/>
    <x v="386"/>
    <n v="20230302"/>
    <m/>
    <s v="COLOR"/>
    <x v="596"/>
    <s v="AVON COLOR TREND NAIL ENAMEL"/>
    <n v="1226596"/>
    <x v="386"/>
    <n v="1"/>
    <s v="IN-LINE (EXCL NR)"/>
    <s v="DISCOUNTED BEAUTY WITH PURCHASE (PWP)"/>
    <n v="0.38059999999999999"/>
    <m/>
    <n v="0.85799999999999998"/>
    <m/>
    <m/>
    <n v="3.25"/>
    <n v="7.49"/>
    <n v="2860"/>
    <n v="2860"/>
    <n v="14"/>
    <s v="WORK IN PROGRESS"/>
    <n v="135722814"/>
    <s v="NO INCENTIVE"/>
    <s v="N"/>
    <s v="N"/>
    <s v="N"/>
    <s v="N"/>
    <x v="3"/>
    <n v="135722884"/>
    <n v="28"/>
    <n v="11"/>
    <n v="20230306"/>
    <s v="CUSTOMER"/>
    <n v="15"/>
    <s v="Y"/>
    <s v="Tech rep lvl + Dia a Dia + VGF2"/>
    <s v="FULL PAYMENT"/>
    <m/>
    <n v="3437.4529000000002"/>
    <n v="983.5729"/>
    <n v="51.44"/>
    <m/>
    <s v="NAIL ENAMEL"/>
    <s v="NAIL ENAMEL/TINT"/>
    <s v="NAIL COLOR"/>
    <s v="FEMALE"/>
    <s v="COLOR TREND"/>
    <s v="COLOR TREND"/>
    <n v="2"/>
    <n v="200"/>
    <s v="2.94"/>
    <s v="N"/>
    <s v="N"/>
    <n v="50730"/>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33494"/>
    <x v="386"/>
    <n v="20230302"/>
    <m/>
    <s v="COLOR"/>
    <x v="596"/>
    <s v="AVON COLOR TREND NAIL ENAMEL"/>
    <n v="1226596"/>
    <x v="386"/>
    <n v="1"/>
    <s v="IN-LINE (EXCL NR)"/>
    <s v="BUY X GET DISCOUNTED PRODUCT"/>
    <n v="0.38059999999999999"/>
    <m/>
    <n v="0.85799999999999998"/>
    <m/>
    <m/>
    <n v="6.49"/>
    <n v="7.49"/>
    <n v="3932"/>
    <n v="3932"/>
    <n v="14"/>
    <s v="WORK IN PROGRESS"/>
    <n v="135722814"/>
    <s v="NO INCENTIVE"/>
    <s v="N"/>
    <s v="N"/>
    <s v="N"/>
    <s v="N"/>
    <x v="3"/>
    <n v="135723330"/>
    <n v="28"/>
    <n v="11"/>
    <n v="20230306"/>
    <s v="CUSTOMER"/>
    <n v="15"/>
    <s v="Y"/>
    <s v="Tech rep lvl + Dia a Dia + VGF2"/>
    <s v="FULL PAYMENT"/>
    <m/>
    <n v="9436.8156999999992"/>
    <n v="6063.1597000000002"/>
    <n v="75.680000000000007"/>
    <m/>
    <s v="NAIL ENAMEL"/>
    <s v="NAIL ENAMEL/TINT"/>
    <s v="NAIL COLOR"/>
    <s v="FEMALE"/>
    <s v="COLOR TREND"/>
    <s v="COLOR TREND"/>
    <n v="2"/>
    <n v="200"/>
    <s v="2.94"/>
    <s v="N"/>
    <s v="N"/>
    <n v="50730"/>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811"/>
    <x v="387"/>
    <n v="20220306"/>
    <m/>
    <s v="COLOR"/>
    <x v="596"/>
    <s v="AVON COLOR TREND NAIL ENAMEL"/>
    <n v="1226596"/>
    <x v="387"/>
    <n v="1"/>
    <s v="IN-LINE (EXCL NR)"/>
    <s v="BUY X GET DISCOUNTED PRODUCT"/>
    <n v="0.38059999999999999"/>
    <m/>
    <n v="0.88700000000000001"/>
    <m/>
    <m/>
    <n v="6.49"/>
    <n v="6.49"/>
    <n v="2078"/>
    <n v="2078"/>
    <n v="14"/>
    <s v="WORK IN PROGRESS"/>
    <n v="135722814"/>
    <s v="NO INCENTIVE"/>
    <s v="N"/>
    <s v="N"/>
    <s v="N"/>
    <s v="N"/>
    <x v="3"/>
    <n v="135723302"/>
    <n v="28"/>
    <n v="11"/>
    <n v="20230306"/>
    <s v="CUSTOMER"/>
    <n v="15"/>
    <s v="Y"/>
    <s v="Tech rep lvl + Dia a Dia + VGF2"/>
    <s v="FULL PAYMENT"/>
    <m/>
    <n v="4986.9588000000003"/>
    <n v="3143.7728000000002"/>
    <n v="74.86"/>
    <m/>
    <s v="NAIL ENAMEL"/>
    <s v="NAIL ENAMEL/TINT"/>
    <s v="NAIL COLOR"/>
    <s v="FEMALE"/>
    <s v="COLOR TREND"/>
    <s v="COLOR TREND"/>
    <n v="2"/>
    <n v="200"/>
    <s v="2.94"/>
    <s v="N"/>
    <s v="N"/>
    <n v="52532"/>
    <m/>
    <s v="N"/>
    <s v="RP"/>
    <n v="6.3"/>
    <n v="7.49"/>
    <n v="7.49"/>
    <m/>
    <m/>
    <m/>
    <m/>
    <s v="N"/>
    <n v="31603376"/>
    <s v="Capa"/>
    <m/>
    <x v="0"/>
    <m/>
    <n v="14"/>
    <s v="COLOR TREND - 7"/>
    <s v="N"/>
    <m/>
    <m/>
    <s v="N"/>
    <n v="20230306"/>
    <m/>
    <n v="135722814"/>
    <s v="MIXED"/>
    <s v="Tech rep lvl"/>
    <s v="CosmÃ©ticos"/>
    <n v="1"/>
    <m/>
    <n v="0"/>
    <n v="0"/>
    <n v="100"/>
    <n v="135723296"/>
    <n v="999"/>
    <n v="2"/>
    <x v="0"/>
    <x v="0"/>
    <n v="0.38059999999999999"/>
    <n v="0.435"/>
    <n v="0.38059999999999999"/>
    <n v="0.35339999999999999"/>
    <n v="0.33710000000000001"/>
    <n v="6.49"/>
    <n v="6.49"/>
    <n v="6.49"/>
    <n v="6.49"/>
    <n v="6.49"/>
    <s v="Brasil + Dia a Dia + VGF2"/>
    <s v="Bronze + Dia a Dia + VGF2"/>
    <s v="Prata + Dia a Dia + VGF2"/>
    <s v="Ouro + Dia a Dia + VGF2"/>
    <s v="Estrela + Dia a Dia + VGF2"/>
    <n v="30"/>
    <n v="20"/>
    <n v="30"/>
    <n v="35"/>
    <n v="38"/>
    <n v="83.92"/>
    <n v="83.92"/>
    <n v="83.92"/>
    <n v="83.92"/>
    <n v="83.92"/>
    <n v="0"/>
    <n v="0"/>
    <n v="0"/>
    <n v="0"/>
    <n v="0"/>
    <n v="4.5430000000000001"/>
    <n v="5.1920000000000002"/>
    <n v="4.5430000000000001"/>
    <n v="4.2184999999999997"/>
    <n v="4.0237999999999996"/>
    <n v="0"/>
    <n v="0"/>
    <n v="0"/>
    <n v="0"/>
    <n v="0"/>
    <n v="0"/>
    <n v="100"/>
    <n v="100"/>
    <n v="100"/>
    <n v="100"/>
  </r>
  <r>
    <n v="633811"/>
    <x v="387"/>
    <n v="20220306"/>
    <m/>
    <s v="COLOR"/>
    <x v="596"/>
    <s v="AVON COLOR TREND NAIL ENAMEL"/>
    <n v="1226596"/>
    <x v="387"/>
    <n v="1"/>
    <s v="IN-LINE (EXCL NR)"/>
    <s v="DISCOUNTED BEAUTY WITH PURCHASE (PWP)"/>
    <n v="0.38059999999999999"/>
    <m/>
    <n v="0.88700000000000001"/>
    <m/>
    <m/>
    <n v="3.25"/>
    <n v="6.49"/>
    <n v="1510"/>
    <n v="1510"/>
    <n v="14"/>
    <s v="WORK IN PROGRESS"/>
    <n v="135722814"/>
    <s v="NO INCENTIVE"/>
    <s v="N"/>
    <s v="N"/>
    <s v="N"/>
    <s v="N"/>
    <x v="3"/>
    <n v="135722855"/>
    <n v="28"/>
    <n v="11"/>
    <n v="20230306"/>
    <s v="CUSTOMER"/>
    <n v="15"/>
    <s v="Y"/>
    <s v="Tech rep lvl + Dia a Dia + VGF2"/>
    <s v="FULL PAYMENT"/>
    <m/>
    <n v="1814.6514999999999"/>
    <n v="475.28149999999999"/>
    <n v="49.8"/>
    <m/>
    <s v="NAIL ENAMEL"/>
    <s v="NAIL ENAMEL/TINT"/>
    <s v="NAIL COLOR"/>
    <s v="FEMALE"/>
    <s v="COLOR TREND"/>
    <s v="COLOR TREND"/>
    <n v="2"/>
    <n v="200"/>
    <s v="2.94"/>
    <s v="N"/>
    <s v="N"/>
    <n v="52532"/>
    <m/>
    <s v="N"/>
    <m/>
    <m/>
    <m/>
    <m/>
    <m/>
    <m/>
    <m/>
    <m/>
    <s v="N"/>
    <n v="31603376"/>
    <s v="Capa"/>
    <m/>
    <x v="0"/>
    <m/>
    <n v="14"/>
    <s v="COLOR TREND - 7"/>
    <s v="N"/>
    <m/>
    <m/>
    <s v="N"/>
    <n v="20230306"/>
    <m/>
    <n v="135722814"/>
    <s v="MIXED"/>
    <s v="Tech rep lvl"/>
    <s v="CosmÃ©ticos"/>
    <n v="1"/>
    <m/>
    <n v="0"/>
    <n v="0"/>
    <n v="100"/>
    <n v="135722850"/>
    <n v="999"/>
    <n v="2"/>
    <x v="0"/>
    <x v="0"/>
    <n v="0.38059999999999999"/>
    <n v="0.435"/>
    <n v="0.38059999999999999"/>
    <n v="0.35339999999999999"/>
    <n v="0.33710000000000001"/>
    <n v="3.25"/>
    <n v="3.25"/>
    <n v="3.25"/>
    <n v="3.25"/>
    <n v="3.25"/>
    <s v="Brasil + Dia a Dia + VGF2"/>
    <s v="Bronze + Dia a Dia + VGF2"/>
    <s v="Prata + Dia a Dia + VGF2"/>
    <s v="Ouro + Dia a Dia + VGF2"/>
    <s v="Estrela + Dia a Dia + VGF2"/>
    <n v="30"/>
    <n v="20"/>
    <n v="30"/>
    <n v="35"/>
    <n v="38"/>
    <n v="83.92"/>
    <n v="83.92"/>
    <n v="83.92"/>
    <n v="83.92"/>
    <n v="83.92"/>
    <n v="0"/>
    <n v="0"/>
    <n v="0"/>
    <n v="0"/>
    <n v="0"/>
    <n v="2.2749999999999999"/>
    <n v="2.6"/>
    <n v="2.2749999999999999"/>
    <n v="2.1124999999999998"/>
    <n v="2.0150000000000001"/>
    <n v="0"/>
    <n v="0"/>
    <n v="0"/>
    <n v="0"/>
    <n v="0"/>
    <n v="0"/>
    <n v="100"/>
    <n v="100"/>
    <n v="100"/>
    <n v="100"/>
  </r>
  <r>
    <n v="625359"/>
    <x v="1384"/>
    <n v="20210312"/>
    <m/>
    <s v="COLOR"/>
    <x v="597"/>
    <s v="AVON COLOR TREND NAIL SEMI MATTE EFFECT"/>
    <n v="1222677"/>
    <x v="1383"/>
    <n v="1"/>
    <s v="IN-LINE (EXCL NR)"/>
    <s v="PACK PRICE - MARKETING SET"/>
    <n v="0.54369999999999996"/>
    <m/>
    <n v="0.86199999999999999"/>
    <m/>
    <m/>
    <n v="3.25"/>
    <n v="6.49"/>
    <n v="11695"/>
    <n v="11695"/>
    <n v="20"/>
    <s v="WORK IN PROGRESS"/>
    <n v="135724452"/>
    <s v="NO INCENTIVE"/>
    <s v="N"/>
    <s v="N"/>
    <s v="N"/>
    <s v="N"/>
    <x v="1"/>
    <n v="135724652"/>
    <n v="28"/>
    <n v="32"/>
    <n v="20230306"/>
    <s v="NET ITEM"/>
    <n v="15"/>
    <s v="Y"/>
    <s v="Tech rep lvl + Dia a Dia + VGF2"/>
    <s v="FULL PAYMENT"/>
    <m/>
    <n v="20083.299299999999"/>
    <n v="10002.2093"/>
    <n v="67.44"/>
    <m/>
    <s v="NAIL ENAMEL"/>
    <s v="NAIL ENAMEL/TINT"/>
    <s v="NAIL COLOR"/>
    <s v="FEMALE"/>
    <s v="COLOR TREND"/>
    <s v="COLOR TREND"/>
    <n v="0"/>
    <n v="100"/>
    <n v="100"/>
    <s v="N"/>
    <s v="N"/>
    <n v="41643"/>
    <m/>
    <s v="N"/>
    <s v="OPT"/>
    <n v="4.7"/>
    <n v="4.99"/>
    <n v="5.19"/>
    <m/>
    <m/>
    <m/>
    <m/>
    <s v="N"/>
    <n v="31603376"/>
    <s v="Capa"/>
    <m/>
    <x v="0"/>
    <m/>
    <n v="20"/>
    <s v="COLOR TREND - 2"/>
    <s v="N"/>
    <m/>
    <m/>
    <s v="N"/>
    <n v="20230306"/>
    <m/>
    <n v="135724452"/>
    <s v="MIXED"/>
    <s v="Tech rep lvl"/>
    <s v="CosmÃ©ticos"/>
    <n v="10"/>
    <m/>
    <n v="0"/>
    <n v="0"/>
    <n v="100"/>
    <n v="135724651"/>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0624"/>
    <x v="1389"/>
    <n v="20210313"/>
    <m/>
    <s v="COLOR"/>
    <x v="597"/>
    <s v="COLOR TREND NAIL ENAMEL"/>
    <n v="1224584"/>
    <x v="372"/>
    <n v="1"/>
    <s v="IN-LINE (EXCL NR)"/>
    <s v="PACK PRICE - MARKETING SET"/>
    <n v="0.54369999999999996"/>
    <m/>
    <n v="0.69399999999999995"/>
    <m/>
    <m/>
    <n v="3.25"/>
    <n v="6.49"/>
    <n v="6832"/>
    <n v="6832"/>
    <n v="20"/>
    <s v="WORK IN PROGRESS"/>
    <n v="135724452"/>
    <s v="NO INCENTIVE"/>
    <s v="N"/>
    <s v="N"/>
    <s v="N"/>
    <s v="N"/>
    <x v="1"/>
    <n v="135724666"/>
    <n v="28"/>
    <n v="32"/>
    <n v="20230306"/>
    <s v="NET ITEM"/>
    <n v="15"/>
    <s v="Y"/>
    <s v="Tech rep lvl + Dia a Dia + VGF2"/>
    <s v="FULL PAYMENT"/>
    <m/>
    <n v="11731.839"/>
    <n v="6990.4309999999996"/>
    <n v="73.790000000000006"/>
    <m/>
    <s v="NAIL ENAMEL"/>
    <s v="NAIL ENAMEL/TINT"/>
    <s v="NAIL COLOR"/>
    <s v="FEMALE"/>
    <s v="COLOR TREND"/>
    <s v="COLOR TREND"/>
    <n v="0"/>
    <n v="100"/>
    <n v="100"/>
    <s v="N"/>
    <s v="N"/>
    <n v="41644"/>
    <m/>
    <s v="N"/>
    <s v="SP"/>
    <n v="3.92"/>
    <n v="5.49"/>
    <n v="5.89"/>
    <m/>
    <m/>
    <m/>
    <m/>
    <s v="N"/>
    <n v="31603376"/>
    <s v="Capa"/>
    <m/>
    <x v="0"/>
    <m/>
    <n v="20"/>
    <s v="COLOR TREND - 2"/>
    <s v="N"/>
    <m/>
    <m/>
    <s v="N"/>
    <n v="20230306"/>
    <m/>
    <n v="135724452"/>
    <s v="MIXED"/>
    <s v="Tech rep lvl"/>
    <s v="CosmÃ©ticos"/>
    <n v="10"/>
    <m/>
    <n v="0"/>
    <n v="0"/>
    <n v="100"/>
    <n v="135724665"/>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1697"/>
    <x v="1390"/>
    <n v="20220312"/>
    <m/>
    <s v="COLOR"/>
    <x v="597"/>
    <s v="AVON COLOR TREND NAIL ENAMEL"/>
    <n v="1226596"/>
    <x v="1388"/>
    <n v="1"/>
    <s v="IN-LINE (EXCL NR)"/>
    <s v="PACK PRICE - MARKETING SET"/>
    <n v="0.54369999999999996"/>
    <m/>
    <n v="0.82"/>
    <m/>
    <m/>
    <n v="3.25"/>
    <n v="6.49"/>
    <n v="10851"/>
    <n v="10851"/>
    <n v="20"/>
    <s v="WORK IN PROGRESS"/>
    <n v="135724452"/>
    <s v="NO INCENTIVE"/>
    <s v="N"/>
    <s v="N"/>
    <s v="N"/>
    <s v="N"/>
    <x v="1"/>
    <n v="135724610"/>
    <n v="28"/>
    <n v="32"/>
    <n v="20230306"/>
    <s v="NET ITEM"/>
    <n v="15"/>
    <s v="Y"/>
    <s v="Tech rep lvl + Dia a Dia + VGF2"/>
    <s v="FULL PAYMENT"/>
    <m/>
    <n v="18633.789700000001"/>
    <n v="9735.9696999999996"/>
    <n v="69.03"/>
    <m/>
    <s v="NAIL ENAMEL"/>
    <s v="NAIL ENAMEL/TINT"/>
    <s v="NAIL COLOR"/>
    <s v="FEMALE"/>
    <s v="COLOR TREND"/>
    <s v="COLOR TREND"/>
    <n v="0"/>
    <n v="100"/>
    <s v="33.33"/>
    <s v="N"/>
    <s v="N"/>
    <n v="41646"/>
    <m/>
    <s v="N"/>
    <s v="HIT"/>
    <n v="4.2"/>
    <n v="4.49"/>
    <n v="5.09"/>
    <m/>
    <m/>
    <m/>
    <m/>
    <s v="N"/>
    <n v="31603376"/>
    <s v="Capa"/>
    <m/>
    <x v="0"/>
    <m/>
    <n v="20"/>
    <s v="COLOR TREND - 2"/>
    <s v="N"/>
    <m/>
    <m/>
    <s v="N"/>
    <n v="20230306"/>
    <m/>
    <n v="135724452"/>
    <s v="MIXED"/>
    <s v="Tech rep lvl"/>
    <s v="CosmÃ©ticos"/>
    <n v="10"/>
    <m/>
    <n v="0"/>
    <n v="0"/>
    <n v="100"/>
    <n v="13572460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189"/>
    <x v="1392"/>
    <n v="20220314"/>
    <m/>
    <s v="COLOR"/>
    <x v="597"/>
    <s v="AVON COLOR TREND PRIDE NAIL ENAMEL"/>
    <n v="1227962"/>
    <x v="1390"/>
    <n v="1"/>
    <s v="IN-LINE (EXCL NR)"/>
    <s v="PACK PRICE - MARKETING SET"/>
    <n v="0.54369999999999996"/>
    <m/>
    <n v="0.95099999999999996"/>
    <m/>
    <m/>
    <n v="3.25"/>
    <n v="6.49"/>
    <n v="6710"/>
    <n v="6710"/>
    <n v="20"/>
    <s v="WORK IN PROGRESS"/>
    <n v="135724452"/>
    <s v="NO INCENTIVE"/>
    <s v="N"/>
    <s v="N"/>
    <s v="N"/>
    <s v="N"/>
    <x v="1"/>
    <n v="135724569"/>
    <n v="28"/>
    <n v="32"/>
    <n v="20230306"/>
    <s v="NET ITEM"/>
    <n v="15"/>
    <s v="Y"/>
    <s v="Tech rep lvl + Dia a Dia + VGF2"/>
    <s v="FULL PAYMENT"/>
    <m/>
    <n v="11522.492700000001"/>
    <n v="5141.2826999999997"/>
    <n v="64.08"/>
    <m/>
    <s v="NAIL ENAMEL"/>
    <s v="NAIL ENAMEL/TINT"/>
    <s v="NAIL COLOR"/>
    <s v="FEMALE"/>
    <s v="COLOR TREND"/>
    <s v="COLOR TREND"/>
    <n v="0"/>
    <n v="100"/>
    <n v="50"/>
    <s v="N"/>
    <s v="N"/>
    <n v="41647"/>
    <m/>
    <s v="N"/>
    <s v="HIT"/>
    <n v="4.2"/>
    <n v="4.49"/>
    <n v="5.05"/>
    <m/>
    <m/>
    <m/>
    <m/>
    <s v="N"/>
    <n v="31603376"/>
    <s v="Capa"/>
    <m/>
    <x v="0"/>
    <m/>
    <n v="20"/>
    <s v="COLOR TREND - 2"/>
    <s v="N"/>
    <m/>
    <m/>
    <s v="N"/>
    <n v="20230306"/>
    <m/>
    <n v="135724452"/>
    <s v="MIXED"/>
    <s v="Tech rep lvl"/>
    <s v="CosmÃ©ticos"/>
    <n v="10"/>
    <m/>
    <n v="0"/>
    <n v="0"/>
    <n v="100"/>
    <n v="1357245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193"/>
    <x v="1393"/>
    <n v="20220314"/>
    <m/>
    <s v="COLOR"/>
    <x v="597"/>
    <s v="AVON COLOR TREND PRIDE NAIL ENAMEL"/>
    <n v="1227962"/>
    <x v="1391"/>
    <n v="1"/>
    <s v="IN-LINE (EXCL NR)"/>
    <s v="PACK PRICE - MARKETING SET"/>
    <n v="0.54369999999999996"/>
    <m/>
    <n v="0.92500000000000004"/>
    <m/>
    <m/>
    <n v="3.25"/>
    <n v="6.49"/>
    <n v="4859"/>
    <n v="4859"/>
    <n v="20"/>
    <s v="WORK IN PROGRESS"/>
    <n v="135724452"/>
    <s v="NO INCENTIVE"/>
    <s v="N"/>
    <s v="N"/>
    <s v="N"/>
    <s v="N"/>
    <x v="1"/>
    <n v="135724568"/>
    <n v="28"/>
    <n v="32"/>
    <n v="20230306"/>
    <s v="NET ITEM"/>
    <n v="15"/>
    <s v="Y"/>
    <s v="Tech rep lvl + Dia a Dia + VGF2"/>
    <s v="FULL PAYMENT"/>
    <m/>
    <n v="8343.7397999999994"/>
    <n v="3849.1648"/>
    <n v="65.069999999999993"/>
    <m/>
    <s v="NAIL ENAMEL"/>
    <s v="NAIL ENAMEL/TINT"/>
    <s v="NAIL COLOR"/>
    <s v="FEMALE"/>
    <s v="COLOR TREND"/>
    <s v="COLOR TREND"/>
    <n v="0"/>
    <n v="100"/>
    <n v="50"/>
    <s v="N"/>
    <s v="N"/>
    <n v="41648"/>
    <m/>
    <s v="N"/>
    <s v="HIT"/>
    <n v="4.2"/>
    <n v="4.49"/>
    <n v="5.05"/>
    <m/>
    <m/>
    <m/>
    <m/>
    <s v="N"/>
    <n v="31603376"/>
    <s v="Capa"/>
    <m/>
    <x v="0"/>
    <m/>
    <n v="20"/>
    <s v="COLOR TREND - 2"/>
    <s v="N"/>
    <m/>
    <m/>
    <s v="N"/>
    <n v="20230306"/>
    <m/>
    <n v="135724452"/>
    <s v="MIXED"/>
    <s v="Tech rep lvl"/>
    <s v="CosmÃ©ticos"/>
    <n v="10"/>
    <m/>
    <n v="0"/>
    <n v="0"/>
    <n v="100"/>
    <n v="13572456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293"/>
    <x v="1396"/>
    <n v="20220306"/>
    <m/>
    <s v="COLOR"/>
    <x v="597"/>
    <s v="AVON COLOR TREND NAIL ENAMEL"/>
    <n v="1226596"/>
    <x v="1394"/>
    <n v="1"/>
    <s v="IN-LINE (EXCL NR)"/>
    <s v="PACK PRICE - MARKETING SET"/>
    <n v="0.54369999999999996"/>
    <m/>
    <n v="0.88600000000000001"/>
    <m/>
    <m/>
    <n v="3.25"/>
    <n v="6.49"/>
    <n v="6632"/>
    <n v="6632"/>
    <n v="20"/>
    <s v="WORK IN PROGRESS"/>
    <n v="135724452"/>
    <s v="NO INCENTIVE"/>
    <s v="N"/>
    <s v="N"/>
    <s v="N"/>
    <s v="N"/>
    <x v="1"/>
    <n v="135724608"/>
    <n v="28"/>
    <n v="32"/>
    <n v="20230306"/>
    <s v="NET ITEM"/>
    <n v="15"/>
    <s v="Y"/>
    <s v="Tech rep lvl + Dia a Dia + VGF2"/>
    <s v="FULL PAYMENT"/>
    <m/>
    <n v="11388.3837"/>
    <n v="5512.4317000000001"/>
    <n v="66.540000000000006"/>
    <m/>
    <s v="NAIL ENAMEL"/>
    <s v="NAIL ENAMEL/TINT"/>
    <s v="NAIL COLOR"/>
    <s v="FEMALE"/>
    <s v="COLOR TREND"/>
    <s v="COLOR TREND"/>
    <n v="0"/>
    <n v="100"/>
    <s v="33.33"/>
    <s v="N"/>
    <s v="N"/>
    <n v="41649"/>
    <m/>
    <s v="N"/>
    <s v="HIT"/>
    <n v="4.2"/>
    <n v="4.49"/>
    <n v="5.09"/>
    <m/>
    <m/>
    <m/>
    <m/>
    <s v="N"/>
    <n v="31603376"/>
    <s v="Capa"/>
    <m/>
    <x v="0"/>
    <m/>
    <n v="20"/>
    <s v="COLOR TREND - 2"/>
    <s v="N"/>
    <m/>
    <m/>
    <s v="N"/>
    <n v="20230306"/>
    <m/>
    <n v="135724452"/>
    <s v="MIXED"/>
    <s v="Tech rep lvl"/>
    <s v="CosmÃ©ticos"/>
    <n v="10"/>
    <m/>
    <n v="0"/>
    <n v="0"/>
    <n v="100"/>
    <n v="13572460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633332"/>
    <x v="1398"/>
    <n v="20220306"/>
    <m/>
    <s v="COLOR"/>
    <x v="597"/>
    <s v="AVON COLOR TREND NAIL ENAMEL"/>
    <n v="1226596"/>
    <x v="1386"/>
    <n v="1"/>
    <s v="IN-LINE (EXCL NR)"/>
    <s v="PACK PRICE - MARKETING SET"/>
    <n v="0.54369999999999996"/>
    <m/>
    <n v="0.85099999999999998"/>
    <m/>
    <m/>
    <n v="3.25"/>
    <n v="6.49"/>
    <n v="8411"/>
    <n v="8411"/>
    <n v="20"/>
    <s v="WORK IN PROGRESS"/>
    <n v="135724452"/>
    <s v="NO INCENTIVE"/>
    <s v="N"/>
    <s v="N"/>
    <s v="N"/>
    <s v="N"/>
    <x v="1"/>
    <n v="135724609"/>
    <n v="28"/>
    <n v="32"/>
    <n v="20230306"/>
    <s v="NET ITEM"/>
    <n v="15"/>
    <s v="Y"/>
    <s v="Tech rep lvl + Dia a Dia + VGF2"/>
    <s v="FULL PAYMENT"/>
    <m/>
    <n v="14443.6297"/>
    <n v="7285.8687"/>
    <n v="67.86"/>
    <m/>
    <s v="NAIL ENAMEL"/>
    <s v="NAIL ENAMEL/TINT"/>
    <s v="NAIL COLOR"/>
    <s v="FEMALE"/>
    <s v="COLOR TREND"/>
    <s v="COLOR TREND"/>
    <n v="0"/>
    <n v="100"/>
    <s v="33.33"/>
    <s v="N"/>
    <s v="N"/>
    <n v="40598"/>
    <m/>
    <s v="N"/>
    <s v="HIT"/>
    <n v="4.2"/>
    <n v="4.49"/>
    <n v="5.09"/>
    <m/>
    <m/>
    <m/>
    <m/>
    <s v="N"/>
    <n v="31603376"/>
    <s v="Capa"/>
    <m/>
    <x v="0"/>
    <m/>
    <n v="20"/>
    <s v="COLOR TREND - 2"/>
    <s v="N"/>
    <m/>
    <m/>
    <s v="N"/>
    <n v="20230306"/>
    <m/>
    <n v="135724452"/>
    <s v="MIXED"/>
    <s v="Tech rep lvl"/>
    <s v="CosmÃ©ticos"/>
    <n v="10"/>
    <m/>
    <n v="0"/>
    <n v="0"/>
    <n v="100"/>
    <n v="135724607"/>
    <n v="999"/>
    <n v="2"/>
    <x v="0"/>
    <x v="0"/>
    <n v="0.54369999999999996"/>
    <n v="0.54369999999999996"/>
    <n v="0.54369999999999996"/>
    <n v="0.54369999999999996"/>
    <n v="0.54369999999999996"/>
    <n v="3.25"/>
    <n v="3.71"/>
    <n v="3.25"/>
    <n v="3.02"/>
    <n v="2.88"/>
    <s v="Brasil + Dia a Dia + VGF2"/>
    <s v="Bronze + Dia a Dia + VGF2"/>
    <s v="Prata + Dia a Dia + VGF2"/>
    <s v="Ouro + Dia a Dia + VGF2"/>
    <s v="Estrela + Dia a Dia + VGF2"/>
    <n v="30"/>
    <n v="20"/>
    <n v="30"/>
    <n v="35"/>
    <n v="38"/>
    <n v="83.92"/>
    <n v="83.92"/>
    <n v="83.92"/>
    <n v="83.92"/>
    <n v="83.92"/>
    <n v="0"/>
    <n v="0"/>
    <n v="0"/>
    <n v="0"/>
    <n v="0"/>
    <n v="3.25"/>
    <n v="3.71"/>
    <n v="3.25"/>
    <n v="3.02"/>
    <n v="2.88"/>
    <n v="32.4"/>
    <n v="27.8"/>
    <n v="32.4"/>
    <n v="34.700000000000003"/>
    <n v="36.1"/>
    <n v="49"/>
    <n v="57"/>
    <n v="50"/>
    <n v="46"/>
    <n v="44"/>
  </r>
  <r>
    <n v="2275467"/>
    <x v="1399"/>
    <n v="20210306"/>
    <m/>
    <s v="ACCESSORIES"/>
    <x v="598"/>
    <s v="PROTETOR CABO HAPPY NOVO PP"/>
    <n v="5545598"/>
    <x v="1396"/>
    <n v="1"/>
    <s v="EXCESS"/>
    <s v="REPRESENTATIVE OFFER"/>
    <n v="0.60089999999999999"/>
    <m/>
    <n v="2.1749999999999998"/>
    <m/>
    <m/>
    <n v="6.99"/>
    <n v="12.99"/>
    <n v="3365"/>
    <n v="3365"/>
    <n v="31"/>
    <s v="WORK IN PROGRESS"/>
    <n v="135940287"/>
    <s v="NO INCENTIVE"/>
    <s v="N"/>
    <s v="N"/>
    <s v="N"/>
    <s v="N"/>
    <x v="2"/>
    <n v="135940289"/>
    <n v="28"/>
    <n v="43"/>
    <n v="20230306"/>
    <s v="EXCLUSIVE OFFER"/>
    <n v="15"/>
    <s v="Y"/>
    <s v="Tech rep lvl + ExceÃ§Ã£o + VGF2"/>
    <s v="FULL PAYMENT"/>
    <m/>
    <n v="14133.9792"/>
    <n v="6815.1041999999998"/>
    <n v="72.14"/>
    <m/>
    <s v="CELLPHONE FASHION ACCESSORY"/>
    <s v="SMALL ACCESSORIES"/>
    <s v="FASHION ACCESSORIES"/>
    <s v="FEMALE"/>
    <s v="AVON"/>
    <s v="AVON"/>
    <n v="1"/>
    <n v="100"/>
    <n v="100"/>
    <s v="N"/>
    <s v="N"/>
    <n v="46164"/>
    <m/>
    <s v="N"/>
    <m/>
    <m/>
    <m/>
    <m/>
    <m/>
    <m/>
    <m/>
    <m/>
    <s v="N"/>
    <n v="60853012"/>
    <s v="Saldao de Ofertas"/>
    <m/>
    <x v="0"/>
    <m/>
    <n v="30"/>
    <s v="OUTLET - FASHION"/>
    <s v="N"/>
    <m/>
    <m/>
    <s v="N"/>
    <n v="20230306"/>
    <m/>
    <n v="135940287"/>
    <s v="MIXED"/>
    <s v="Tech rep lvl"/>
    <s v="ExceÃ§Ã£o"/>
    <n v="1"/>
    <m/>
    <n v="0"/>
    <n v="0"/>
    <n v="100"/>
    <n v="135940288"/>
    <n v="999"/>
    <n v="4"/>
    <x v="0"/>
    <x v="0"/>
    <n v="0.60089999999999999"/>
    <n v="0.60089999999999999"/>
    <n v="0.60089999999999999"/>
    <n v="0.60089999999999999"/>
    <n v="0.60089999999999999"/>
    <n v="6.99"/>
    <n v="6.99"/>
    <n v="6.99"/>
    <n v="6.99"/>
    <n v="6.99"/>
    <s v="Brasil + ExceÃ§Ã£o + VGF2"/>
    <s v="Bronze + ExceÃ§Ã£o + VGF2"/>
    <s v="Prata + ExceÃ§Ã£o + VGF2"/>
    <s v="Ouro + ExceÃ§Ã£o + VGF2"/>
    <s v="Estrela + ExceÃ§Ã£o + VGF2"/>
    <n v="0"/>
    <n v="0"/>
    <n v="0"/>
    <n v="0"/>
    <n v="0"/>
    <n v="66.42"/>
    <n v="66.42"/>
    <n v="66.42"/>
    <n v="66.42"/>
    <n v="66.42"/>
    <n v="0"/>
    <n v="0"/>
    <n v="0"/>
    <n v="0"/>
    <n v="0"/>
    <n v="6.99"/>
    <n v="6.99"/>
    <n v="6.99"/>
    <n v="6.99"/>
    <n v="6.99"/>
    <n v="6"/>
    <n v="6"/>
    <n v="6"/>
    <n v="6"/>
    <n v="6"/>
    <n v="46"/>
    <n v="53"/>
    <n v="53"/>
    <n v="53"/>
    <n v="53"/>
  </r>
  <r>
    <n v="2278373"/>
    <x v="1400"/>
    <n v="20210311"/>
    <m/>
    <s v="ACCESSORIES"/>
    <x v="598"/>
    <s v="CHAVEIRO DISNEY CLASSIC"/>
    <n v="5549861"/>
    <x v="1397"/>
    <n v="1"/>
    <s v="EXCESS"/>
    <s v="REPRESENTATIVE OFFER"/>
    <n v="0.66279999999999994"/>
    <m/>
    <n v="2.33"/>
    <m/>
    <m/>
    <n v="5.6"/>
    <n v="12.99"/>
    <n v="2206"/>
    <n v="2206"/>
    <n v="31"/>
    <s v="WORK IN PROGRESS"/>
    <n v="135940287"/>
    <s v="NO INCENTIVE"/>
    <s v="N"/>
    <s v="N"/>
    <s v="N"/>
    <s v="N"/>
    <x v="2"/>
    <n v="135940325"/>
    <n v="28"/>
    <n v="43"/>
    <n v="20230306"/>
    <s v="EXCLUSIVE OFFER"/>
    <n v="15"/>
    <s v="Y"/>
    <s v="Tech rep lvl + ExceÃ§Ã£o + VGF2"/>
    <s v="FULL PAYMENT"/>
    <m/>
    <n v="8187.9660999999996"/>
    <n v="3047.9861000000001"/>
    <n v="72.94"/>
    <m/>
    <s v="MONEY PIECE (COIN PURSE)"/>
    <s v="MONEY HOLDER"/>
    <s v="HANDBAGS &amp; TOTES"/>
    <s v="FEMALE"/>
    <s v="DISNEY BRAND"/>
    <s v="DISNEY"/>
    <n v="1"/>
    <n v="100"/>
    <n v="100"/>
    <s v="N"/>
    <s v="N"/>
    <n v="46760"/>
    <m/>
    <s v="N"/>
    <m/>
    <m/>
    <m/>
    <m/>
    <m/>
    <m/>
    <m/>
    <m/>
    <s v="N"/>
    <n v="60853012"/>
    <s v="Saldao de Ofertas"/>
    <m/>
    <x v="0"/>
    <m/>
    <n v="30"/>
    <s v="OUTLET - FASHION"/>
    <s v="N"/>
    <m/>
    <m/>
    <s v="N"/>
    <n v="20230306"/>
    <m/>
    <n v="135940287"/>
    <s v="MIXED"/>
    <s v="Tech rep lvl"/>
    <s v="ExceÃ§Ã£o"/>
    <n v="1"/>
    <m/>
    <n v="0"/>
    <n v="0"/>
    <n v="100"/>
    <n v="135940324"/>
    <n v="999"/>
    <n v="4"/>
    <x v="0"/>
    <x v="0"/>
    <n v="0.66279999999999994"/>
    <n v="0.66279999999999994"/>
    <n v="0.66279999999999994"/>
    <n v="0.66279999999999994"/>
    <n v="0.66279999999999994"/>
    <n v="5.6"/>
    <n v="5.6"/>
    <n v="5.6"/>
    <n v="5.6"/>
    <n v="5.6"/>
    <s v="Brasil + ExceÃ§Ã£o + VGF2"/>
    <s v="Bronze + ExceÃ§Ã£o + VGF2"/>
    <s v="Prata + ExceÃ§Ã£o + VGF2"/>
    <s v="Ouro + ExceÃ§Ã£o + VGF2"/>
    <s v="Estrela + ExceÃ§Ã£o + VGF2"/>
    <n v="0"/>
    <n v="0"/>
    <n v="0"/>
    <n v="0"/>
    <n v="0"/>
    <n v="42.19"/>
    <n v="42.19"/>
    <n v="42.19"/>
    <n v="42.19"/>
    <n v="42.19"/>
    <n v="5.75"/>
    <n v="5.75"/>
    <n v="5.75"/>
    <n v="5.75"/>
    <n v="5.75"/>
    <n v="5.6"/>
    <n v="5.6"/>
    <n v="5.6"/>
    <n v="5.6"/>
    <n v="5.6"/>
    <n v="7.39"/>
    <n v="7.39"/>
    <n v="7.39"/>
    <n v="7.39"/>
    <n v="7.39"/>
    <n v="56"/>
    <n v="43"/>
    <n v="43"/>
    <n v="43"/>
    <n v="43"/>
  </r>
  <r>
    <n v="588005"/>
    <x v="1401"/>
    <n v="20190312"/>
    <m/>
    <s v="BODY"/>
    <x v="599"/>
    <s v="FOOTWORKS EXFOLIATING FOOT MASK"/>
    <n v="1196706"/>
    <x v="1398"/>
    <n v="1"/>
    <s v="EXCESS"/>
    <s v="REPRESENTATIVE OFFER"/>
    <n v="0.54369999999999996"/>
    <m/>
    <n v="5.8369999999999997"/>
    <m/>
    <m/>
    <n v="19.989999999999998"/>
    <n v="49.99"/>
    <n v="3000"/>
    <n v="3000"/>
    <n v="32"/>
    <s v="WORK IN PROGRESS"/>
    <n v="135940337"/>
    <s v="NO INCENTIVE"/>
    <s v="N"/>
    <s v="N"/>
    <s v="N"/>
    <s v="N"/>
    <x v="2"/>
    <n v="135940399"/>
    <n v="28"/>
    <n v="43"/>
    <n v="20230306"/>
    <s v="EXCLUSIVE OFFER"/>
    <n v="15"/>
    <s v="Y"/>
    <s v="Tech rep lvl + ExceÃ§Ã£o + VGF2"/>
    <s v="FULL PAYMENT"/>
    <m/>
    <n v="32605.688999999998"/>
    <n v="15094.689"/>
    <n v="78.52"/>
    <m/>
    <s v="CLEANSER SCRUB"/>
    <s v="CLEANSER"/>
    <s v="FOOT CARE"/>
    <s v="UNISEX"/>
    <s v="FOOTWORKS"/>
    <s v="FOOT WORKS HEALTHY"/>
    <n v="0"/>
    <n v="100"/>
    <n v="100"/>
    <s v="N"/>
    <s v="N"/>
    <n v="50083"/>
    <m/>
    <s v="N"/>
    <m/>
    <m/>
    <m/>
    <m/>
    <m/>
    <m/>
    <m/>
    <m/>
    <s v="N"/>
    <n v="60853012"/>
    <s v="Saldao de Ofertas"/>
    <m/>
    <x v="0"/>
    <m/>
    <n v="32"/>
    <s v="OUTLET - BODY"/>
    <s v="N"/>
    <m/>
    <m/>
    <s v="N"/>
    <n v="20230306"/>
    <m/>
    <n v="135940337"/>
    <s v="MIXED"/>
    <s v="Tech rep lvl"/>
    <s v="ExceÃ§Ã£o"/>
    <n v="1"/>
    <m/>
    <n v="0"/>
    <n v="0"/>
    <n v="100"/>
    <n v="135940398"/>
    <n v="999"/>
    <n v="4"/>
    <x v="0"/>
    <x v="0"/>
    <n v="0.54369999999999996"/>
    <n v="0.54369999999999996"/>
    <n v="0.54369999999999996"/>
    <n v="0.54369999999999996"/>
    <n v="0.54369999999999996"/>
    <n v="19.989999999999998"/>
    <n v="19.989999999999998"/>
    <n v="19.989999999999998"/>
    <n v="19.989999999999998"/>
    <n v="19.989999999999998"/>
    <s v="Brasil + ExceÃ§Ã£o + VGF2"/>
    <s v="Bronze + ExceÃ§Ã£o + VGF2"/>
    <s v="Prata + ExceÃ§Ã£o + VGF2"/>
    <s v="Ouro + ExceÃ§Ã£o + VGF2"/>
    <s v="Estrela + ExceÃ§Ã£o + VGF2"/>
    <n v="0"/>
    <n v="0"/>
    <n v="0"/>
    <n v="0"/>
    <n v="0"/>
    <n v="83.92"/>
    <n v="83.92"/>
    <n v="83.92"/>
    <n v="83.92"/>
    <n v="83.92"/>
    <n v="0"/>
    <n v="0"/>
    <n v="0"/>
    <n v="0"/>
    <n v="0"/>
    <n v="19.989999999999998"/>
    <n v="19.989999999999998"/>
    <n v="19.989999999999998"/>
    <n v="19.989999999999998"/>
    <n v="19.989999999999998"/>
    <n v="30"/>
    <n v="30"/>
    <n v="30"/>
    <n v="30"/>
    <n v="30"/>
    <n v="60"/>
    <n v="39"/>
    <n v="39"/>
    <n v="39"/>
    <n v="39"/>
  </r>
  <r>
    <n v="623475"/>
    <x v="1402"/>
    <n v="20200319"/>
    <m/>
    <s v="BODY"/>
    <x v="599"/>
    <s v="MINI HAND CREAM DELICACY"/>
    <n v="1221587"/>
    <x v="1399"/>
    <n v="1"/>
    <s v="EXCESS"/>
    <s v="REPRESENTATIVE OFFER"/>
    <n v="0.68589999999999995"/>
    <m/>
    <n v="1.2849999999999999"/>
    <m/>
    <m/>
    <n v="3.29"/>
    <n v="11.99"/>
    <n v="16366"/>
    <n v="16366"/>
    <n v="32"/>
    <s v="WORK IN PROGRESS"/>
    <n v="135940337"/>
    <s v="NO INCENTIVE"/>
    <s v="N"/>
    <s v="N"/>
    <s v="N"/>
    <s v="N"/>
    <x v="2"/>
    <n v="135940387"/>
    <n v="28"/>
    <n v="43"/>
    <n v="20230306"/>
    <s v="EXCLUSIVE OFFER"/>
    <n v="15"/>
    <s v="Y"/>
    <s v="Tech rep lvl + ExceÃ§Ã£o + VGF2"/>
    <s v="FULL PAYMENT"/>
    <m/>
    <n v="36931.695599999999"/>
    <n v="15901.3856"/>
    <n v="84.37"/>
    <m/>
    <s v="MOISTURIZER CREAM"/>
    <s v="MOISTURIZER"/>
    <s v="HAND CARE"/>
    <s v="FEMALE"/>
    <s v="AVON ENCANTO"/>
    <s v="ENCANTO DELICACY"/>
    <n v="0"/>
    <n v="100"/>
    <n v="100"/>
    <s v="N"/>
    <s v="N"/>
    <n v="50758"/>
    <m/>
    <s v="N"/>
    <m/>
    <m/>
    <m/>
    <m/>
    <m/>
    <m/>
    <m/>
    <m/>
    <s v="N"/>
    <n v="60853012"/>
    <s v="Saldao de Ofertas"/>
    <m/>
    <x v="0"/>
    <m/>
    <n v="32"/>
    <s v="OUTLET - BODY"/>
    <s v="N"/>
    <m/>
    <m/>
    <s v="N"/>
    <n v="20230306"/>
    <m/>
    <n v="135940337"/>
    <s v="MIXED"/>
    <s v="Tech rep lvl"/>
    <s v="ExceÃ§Ã£o"/>
    <n v="1"/>
    <m/>
    <n v="0"/>
    <n v="0"/>
    <n v="100"/>
    <n v="135940386"/>
    <n v="999"/>
    <n v="4"/>
    <x v="0"/>
    <x v="0"/>
    <n v="0.68589999999999995"/>
    <n v="0.68589999999999995"/>
    <n v="0.68589999999999995"/>
    <n v="0.68589999999999995"/>
    <n v="0.68589999999999995"/>
    <n v="3.29"/>
    <n v="3.29"/>
    <n v="3.29"/>
    <n v="3.29"/>
    <n v="3.29"/>
    <s v="Brasil + ExceÃ§Ã£o + VGF2"/>
    <s v="Bronze + ExceÃ§Ã£o + VGF2"/>
    <s v="Prata + ExceÃ§Ã£o + VGF2"/>
    <s v="Ouro + ExceÃ§Ã£o + VGF2"/>
    <s v="Estrela + ExceÃ§Ã£o + VGF2"/>
    <n v="0"/>
    <n v="0"/>
    <n v="0"/>
    <n v="0"/>
    <n v="0"/>
    <n v="45.79"/>
    <n v="45.79"/>
    <n v="45.79"/>
    <n v="45.79"/>
    <n v="45.79"/>
    <n v="0"/>
    <n v="0"/>
    <n v="0"/>
    <n v="0"/>
    <n v="0"/>
    <n v="3.29"/>
    <n v="3.29"/>
    <n v="3.29"/>
    <n v="3.29"/>
    <n v="3.29"/>
    <n v="8.6999999999999993"/>
    <n v="8.6999999999999993"/>
    <n v="8.6999999999999993"/>
    <n v="8.6999999999999993"/>
    <n v="8.6999999999999993"/>
    <n v="72"/>
    <n v="27"/>
    <n v="27"/>
    <n v="27"/>
    <n v="27"/>
  </r>
  <r>
    <n v="623909"/>
    <x v="1403"/>
    <n v="20200307"/>
    <m/>
    <s v="BODY"/>
    <x v="599"/>
    <s v="AVON CARE AGE RESTORE BODY LOTION 750ML"/>
    <n v="1221821"/>
    <x v="1400"/>
    <n v="1"/>
    <s v="EXCESS"/>
    <s v="REPRESENTATIVE OFFER"/>
    <n v="0.68589999999999995"/>
    <m/>
    <n v="6.6870000000000003"/>
    <m/>
    <m/>
    <n v="15.99"/>
    <n v="38.99"/>
    <n v="10000"/>
    <n v="10000"/>
    <n v="32"/>
    <s v="WORK IN PROGRESS"/>
    <n v="135940337"/>
    <s v="NO INCENTIVE"/>
    <s v="N"/>
    <s v="N"/>
    <s v="N"/>
    <s v="N"/>
    <x v="2"/>
    <n v="135940351"/>
    <n v="28"/>
    <n v="43"/>
    <n v="20230306"/>
    <s v="EXCLUSIVE OFFER"/>
    <n v="15"/>
    <s v="Y"/>
    <s v="Tech rep lvl + ExceÃ§Ã£o + VGF2"/>
    <s v="FULL PAYMENT"/>
    <m/>
    <n v="109675.41"/>
    <n v="42805.41"/>
    <n v="75"/>
    <m/>
    <s v="MOISTURIZER LOTION"/>
    <s v="MOISTURIZER"/>
    <s v="BODY CARE"/>
    <s v="UNISEX"/>
    <s v="AVON CARE FRANCHISE"/>
    <s v="AVON CARE PERSONAL CARE"/>
    <n v="0"/>
    <n v="100"/>
    <n v="100"/>
    <s v="N"/>
    <s v="N"/>
    <n v="51462"/>
    <m/>
    <s v="N"/>
    <m/>
    <m/>
    <m/>
    <m/>
    <m/>
    <m/>
    <m/>
    <m/>
    <s v="N"/>
    <n v="60853012"/>
    <s v="Saldao de Ofertas"/>
    <m/>
    <x v="0"/>
    <m/>
    <n v="32"/>
    <s v="OUTLET - BODY"/>
    <s v="N"/>
    <m/>
    <m/>
    <s v="N"/>
    <n v="20230306"/>
    <m/>
    <n v="135940337"/>
    <s v="MIXED"/>
    <s v="Tech rep lvl"/>
    <s v="ExceÃ§Ã£o"/>
    <n v="1"/>
    <m/>
    <n v="0"/>
    <n v="0"/>
    <n v="100"/>
    <n v="135940350"/>
    <n v="999"/>
    <n v="4"/>
    <x v="0"/>
    <x v="0"/>
    <n v="0.68589999999999995"/>
    <n v="0.68589999999999995"/>
    <n v="0.68589999999999995"/>
    <n v="0.68589999999999995"/>
    <n v="0.68589999999999995"/>
    <n v="15.99"/>
    <n v="15.99"/>
    <n v="15.99"/>
    <n v="15.99"/>
    <n v="15.99"/>
    <s v="Brasil + ExceÃ§Ã£o + VGF2"/>
    <s v="Bronze + ExceÃ§Ã£o + VGF2"/>
    <s v="Prata + ExceÃ§Ã£o + VGF2"/>
    <s v="Ouro + ExceÃ§Ã£o + VGF2"/>
    <s v="Estrela + ExceÃ§Ã£o + VGF2"/>
    <n v="0"/>
    <n v="0"/>
    <n v="0"/>
    <n v="0"/>
    <n v="0"/>
    <n v="45.79"/>
    <n v="45.79"/>
    <n v="45.79"/>
    <n v="45.79"/>
    <n v="45.79"/>
    <n v="0"/>
    <n v="0"/>
    <n v="0"/>
    <n v="0"/>
    <n v="0"/>
    <n v="15.99"/>
    <n v="15.99"/>
    <n v="15.99"/>
    <n v="15.99"/>
    <n v="15.99"/>
    <n v="23"/>
    <n v="23"/>
    <n v="23"/>
    <n v="23"/>
    <n v="23"/>
    <n v="58"/>
    <n v="41"/>
    <n v="41"/>
    <n v="41"/>
    <n v="41"/>
  </r>
  <r>
    <n v="628834"/>
    <x v="1404"/>
    <n v="20210306"/>
    <m/>
    <s v="BODY"/>
    <x v="599"/>
    <s v="AVON CARE ANTIBACTERIAL BODY AND HAND LOTION 250ML"/>
    <n v="1224946"/>
    <x v="1401"/>
    <n v="1"/>
    <s v="EXCESS"/>
    <s v="REPRESENTATIVE OFFER"/>
    <n v="0.54369999999999996"/>
    <m/>
    <n v="2.0649999999999999"/>
    <m/>
    <m/>
    <n v="5.99"/>
    <n v="13.99"/>
    <n v="5132"/>
    <n v="5132"/>
    <n v="32"/>
    <s v="WORK IN PROGRESS"/>
    <n v="135940337"/>
    <s v="NO INCENTIVE"/>
    <s v="N"/>
    <s v="N"/>
    <s v="N"/>
    <s v="N"/>
    <x v="2"/>
    <n v="135940375"/>
    <n v="28"/>
    <n v="43"/>
    <n v="20230306"/>
    <s v="EXCLUSIVE OFFER"/>
    <n v="15"/>
    <s v="Y"/>
    <s v="Tech rep lvl + ExceÃ§Ã£o + VGF2"/>
    <s v="FULL PAYMENT"/>
    <m/>
    <n v="16713.707699999999"/>
    <n v="6116.1277"/>
    <n v="72.849999999999994"/>
    <m/>
    <s v="MOISTURIZER LOTION"/>
    <s v="MOISTURIZER"/>
    <s v="BODY CARE"/>
    <s v="FEMALE"/>
    <s v="AVON CARE FRANCHISE"/>
    <s v="AVON CARE PERSONAL CARE"/>
    <n v="0"/>
    <n v="100"/>
    <n v="100"/>
    <s v="N"/>
    <s v="N"/>
    <n v="52409"/>
    <m/>
    <s v="N"/>
    <m/>
    <m/>
    <m/>
    <m/>
    <m/>
    <m/>
    <m/>
    <m/>
    <s v="N"/>
    <n v="60853012"/>
    <s v="Saldao de Ofertas"/>
    <m/>
    <x v="0"/>
    <m/>
    <n v="32"/>
    <s v="OUTLET - BODY"/>
    <s v="N"/>
    <m/>
    <m/>
    <s v="N"/>
    <n v="20230306"/>
    <m/>
    <n v="135940337"/>
    <s v="MIXED"/>
    <s v="Tech rep lvl"/>
    <s v="ExceÃ§Ã£o"/>
    <n v="1"/>
    <m/>
    <n v="0"/>
    <n v="0"/>
    <n v="100"/>
    <n v="135940374"/>
    <n v="999"/>
    <n v="4"/>
    <x v="0"/>
    <x v="0"/>
    <n v="0.54369999999999996"/>
    <n v="0.54369999999999996"/>
    <n v="0.54369999999999996"/>
    <n v="0.54369999999999996"/>
    <n v="0.54369999999999996"/>
    <n v="5.99"/>
    <n v="5.99"/>
    <n v="5.99"/>
    <n v="5.99"/>
    <n v="5.99"/>
    <s v="Brasil + ExceÃ§Ã£o + VGF2"/>
    <s v="Bronze + ExceÃ§Ã£o + VGF2"/>
    <s v="Prata + ExceÃ§Ã£o + VGF2"/>
    <s v="Ouro + ExceÃ§Ã£o + VGF2"/>
    <s v="Estrela + ExceÃ§Ã£o + VGF2"/>
    <n v="0"/>
    <n v="0"/>
    <n v="0"/>
    <n v="0"/>
    <n v="0"/>
    <n v="83.92"/>
    <n v="83.92"/>
    <n v="83.92"/>
    <n v="83.92"/>
    <n v="83.92"/>
    <n v="0"/>
    <n v="0"/>
    <n v="0"/>
    <n v="0"/>
    <n v="0"/>
    <n v="5.99"/>
    <n v="5.99"/>
    <n v="5.99"/>
    <n v="5.99"/>
    <n v="5.99"/>
    <n v="8"/>
    <n v="8"/>
    <n v="8"/>
    <n v="8"/>
    <n v="8"/>
    <n v="57"/>
    <n v="42"/>
    <n v="42"/>
    <n v="42"/>
    <n v="42"/>
  </r>
  <r>
    <n v="633270"/>
    <x v="1405"/>
    <n v="20220308"/>
    <m/>
    <s v="BODY"/>
    <x v="599"/>
    <s v="FASCINATING BODY LOTION 400ML SPECIAL EDITION"/>
    <n v="1228021"/>
    <x v="1402"/>
    <n v="1"/>
    <s v="EXCESS"/>
    <s v="REPRESENTATIVE OFFER"/>
    <n v="0.68589999999999995"/>
    <m/>
    <n v="6.234"/>
    <m/>
    <m/>
    <n v="14.99"/>
    <n v="37.99"/>
    <n v="4500"/>
    <n v="4500"/>
    <n v="32"/>
    <s v="WORK IN PROGRESS"/>
    <n v="135940337"/>
    <s v="NO INCENTIVE"/>
    <s v="N"/>
    <s v="N"/>
    <s v="N"/>
    <s v="N"/>
    <x v="2"/>
    <n v="135940339"/>
    <n v="28"/>
    <n v="43"/>
    <n v="20230306"/>
    <s v="EXCLUSIVE OFFER"/>
    <n v="15"/>
    <s v="Y"/>
    <s v="Tech rep lvl + ExceÃ§Ã£o + VGF2"/>
    <s v="FULL PAYMENT"/>
    <m/>
    <n v="46267.3845"/>
    <n v="18214.3845"/>
    <n v="76.08"/>
    <m/>
    <s v="MOISTURIZER LOTION"/>
    <s v="MOISTURIZER"/>
    <s v="BODY CARE"/>
    <s v="FEMALE"/>
    <s v="AVON ENCANTO"/>
    <s v="ENCANTO FASCINATING"/>
    <n v="0"/>
    <n v="100"/>
    <n v="100"/>
    <s v="N"/>
    <s v="N"/>
    <n v="50942"/>
    <m/>
    <s v="N"/>
    <m/>
    <m/>
    <m/>
    <m/>
    <m/>
    <m/>
    <m/>
    <m/>
    <s v="N"/>
    <n v="60853012"/>
    <s v="Saldao de Ofertas"/>
    <m/>
    <x v="0"/>
    <m/>
    <n v="32"/>
    <s v="OUTLET - BODY"/>
    <s v="N"/>
    <m/>
    <m/>
    <s v="N"/>
    <n v="20230306"/>
    <m/>
    <n v="135940337"/>
    <s v="MIXED"/>
    <s v="Tech rep lvl"/>
    <s v="ExceÃ§Ã£o"/>
    <n v="1"/>
    <m/>
    <n v="0"/>
    <n v="0"/>
    <n v="100"/>
    <n v="135940338"/>
    <n v="999"/>
    <n v="4"/>
    <x v="0"/>
    <x v="0"/>
    <n v="0.68589999999999995"/>
    <n v="0.68589999999999995"/>
    <n v="0.68589999999999995"/>
    <n v="0.68589999999999995"/>
    <n v="0.68589999999999995"/>
    <n v="14.99"/>
    <n v="14.99"/>
    <n v="14.99"/>
    <n v="14.99"/>
    <n v="14.99"/>
    <s v="Brasil + ExceÃ§Ã£o + VGF2"/>
    <s v="Bronze + ExceÃ§Ã£o + VGF2"/>
    <s v="Prata + ExceÃ§Ã£o + VGF2"/>
    <s v="Ouro + ExceÃ§Ã£o + VGF2"/>
    <s v="Estrela + ExceÃ§Ã£o + VGF2"/>
    <n v="0"/>
    <n v="0"/>
    <n v="0"/>
    <n v="0"/>
    <n v="0"/>
    <n v="45.79"/>
    <n v="45.79"/>
    <n v="45.79"/>
    <n v="45.79"/>
    <n v="45.79"/>
    <n v="0"/>
    <n v="0"/>
    <n v="0"/>
    <n v="0"/>
    <n v="0"/>
    <n v="14.99"/>
    <n v="14.99"/>
    <n v="14.99"/>
    <n v="14.99"/>
    <n v="14.99"/>
    <n v="23"/>
    <n v="23"/>
    <n v="23"/>
    <n v="23"/>
    <n v="23"/>
    <n v="60"/>
    <n v="39"/>
    <n v="39"/>
    <n v="39"/>
    <n v="39"/>
  </r>
  <r>
    <n v="636633"/>
    <x v="1406"/>
    <n v="20220311"/>
    <m/>
    <s v="BODY"/>
    <x v="599"/>
    <s v="BODY LOTION REFIL DELICACY 400ML REFORMULATION"/>
    <n v="1230257"/>
    <x v="1403"/>
    <n v="1"/>
    <s v="EXCESS"/>
    <s v="REPRESENTATIVE OFFER"/>
    <n v="0.68589999999999995"/>
    <m/>
    <n v="4.4930000000000003"/>
    <m/>
    <m/>
    <n v="12.99"/>
    <n v="27.99"/>
    <n v="10828"/>
    <n v="10828"/>
    <n v="32"/>
    <s v="WORK IN PROGRESS"/>
    <n v="135940337"/>
    <s v="NO INCENTIVE"/>
    <s v="N"/>
    <s v="N"/>
    <s v="N"/>
    <s v="N"/>
    <x v="2"/>
    <n v="135940363"/>
    <n v="28"/>
    <n v="43"/>
    <n v="20230306"/>
    <s v="EXCLUSIVE OFFER"/>
    <n v="15"/>
    <s v="Y"/>
    <s v="Tech rep lvl + ExceÃ§Ã£o + VGF2"/>
    <s v="FULL PAYMENT"/>
    <m/>
    <n v="96475.758300000001"/>
    <n v="47825.554300000003"/>
    <n v="76.599999999999994"/>
    <m/>
    <s v="MOISTURIZER LOTION"/>
    <s v="MOISTURIZER"/>
    <s v="BODY CARE"/>
    <s v="FEMALE"/>
    <s v="AVON ENCANTO"/>
    <s v="ENCANTO DELICACY"/>
    <n v="0"/>
    <n v="100"/>
    <n v="100"/>
    <s v="N"/>
    <s v="N"/>
    <n v="50637"/>
    <m/>
    <s v="N"/>
    <m/>
    <m/>
    <m/>
    <m/>
    <m/>
    <m/>
    <m/>
    <m/>
    <s v="N"/>
    <n v="60853012"/>
    <s v="Saldao de Ofertas"/>
    <m/>
    <x v="0"/>
    <m/>
    <n v="32"/>
    <s v="OUTLET - BODY"/>
    <s v="N"/>
    <m/>
    <m/>
    <s v="N"/>
    <n v="20230306"/>
    <m/>
    <n v="135940337"/>
    <s v="MIXED"/>
    <s v="Tech rep lvl"/>
    <s v="ExceÃ§Ã£o"/>
    <n v="1"/>
    <m/>
    <n v="0"/>
    <n v="0"/>
    <n v="100"/>
    <n v="135940362"/>
    <n v="999"/>
    <n v="4"/>
    <x v="0"/>
    <x v="0"/>
    <n v="0.68589999999999995"/>
    <n v="0.68589999999999995"/>
    <n v="0.68589999999999995"/>
    <n v="0.68589999999999995"/>
    <n v="0.68589999999999995"/>
    <n v="12.99"/>
    <n v="12.99"/>
    <n v="12.99"/>
    <n v="12.99"/>
    <n v="12.99"/>
    <s v="Brasil + ExceÃ§Ã£o + VGF2"/>
    <s v="Bronze + ExceÃ§Ã£o + VGF2"/>
    <s v="Prata + ExceÃ§Ã£o + VGF2"/>
    <s v="Ouro + ExceÃ§Ã£o + VGF2"/>
    <s v="Estrela + ExceÃ§Ã£o + VGF2"/>
    <n v="0"/>
    <n v="0"/>
    <n v="0"/>
    <n v="0"/>
    <n v="0"/>
    <n v="45.79"/>
    <n v="45.79"/>
    <n v="45.79"/>
    <n v="45.79"/>
    <n v="45.79"/>
    <n v="0"/>
    <n v="0"/>
    <n v="0"/>
    <n v="0"/>
    <n v="0"/>
    <n v="12.99"/>
    <n v="12.99"/>
    <n v="12.99"/>
    <n v="12.99"/>
    <n v="12.99"/>
    <n v="15"/>
    <n v="15"/>
    <n v="15"/>
    <n v="15"/>
    <n v="15"/>
    <n v="53"/>
    <n v="46"/>
    <n v="46"/>
    <n v="46"/>
    <n v="46"/>
  </r>
  <r>
    <n v="636639"/>
    <x v="1407"/>
    <n v="20220311"/>
    <m/>
    <s v="BODY"/>
    <x v="599"/>
    <s v="BODY LOTION DELICACY 400ML REFORMULATION"/>
    <n v="1230263"/>
    <x v="1404"/>
    <n v="1"/>
    <s v="EXCESS"/>
    <s v="REPRESENTATIVE OFFER"/>
    <n v="0.68589999999999995"/>
    <m/>
    <n v="5.4610000000000003"/>
    <m/>
    <m/>
    <n v="19.989999999999998"/>
    <n v="39.99"/>
    <n v="3000"/>
    <n v="3000"/>
    <n v="32"/>
    <s v="WORK IN PROGRESS"/>
    <n v="135940337"/>
    <s v="NO INCENTIVE"/>
    <s v="N"/>
    <s v="N"/>
    <s v="N"/>
    <s v="N"/>
    <x v="2"/>
    <n v="135940411"/>
    <n v="28"/>
    <n v="43"/>
    <n v="20230306"/>
    <s v="EXCLUSIVE OFFER"/>
    <n v="15"/>
    <s v="Y"/>
    <s v="Tech rep lvl + ExceÃ§Ã£o + VGF2"/>
    <s v="FULL PAYMENT"/>
    <m/>
    <n v="41133.423000000003"/>
    <n v="24750.422999999999"/>
    <n v="80.09"/>
    <m/>
    <s v="MOISTURIZER LOTION"/>
    <s v="MOISTURIZER"/>
    <s v="BODY CARE"/>
    <s v="FEMALE"/>
    <s v="AVON ENCANTO"/>
    <s v="ENCANTO DELICACY"/>
    <n v="0"/>
    <n v="100"/>
    <n v="100"/>
    <s v="N"/>
    <s v="N"/>
    <n v="50732"/>
    <m/>
    <s v="N"/>
    <m/>
    <m/>
    <m/>
    <m/>
    <m/>
    <m/>
    <m/>
    <m/>
    <s v="N"/>
    <n v="60853012"/>
    <s v="Saldao de Ofertas"/>
    <m/>
    <x v="0"/>
    <m/>
    <n v="32"/>
    <s v="OUTLET - BODY"/>
    <s v="N"/>
    <m/>
    <m/>
    <s v="N"/>
    <n v="20230306"/>
    <m/>
    <n v="135940337"/>
    <s v="MIXED"/>
    <s v="Tech rep lvl"/>
    <s v="ExceÃ§Ã£o"/>
    <n v="1"/>
    <m/>
    <n v="0"/>
    <n v="0"/>
    <n v="100"/>
    <n v="135940410"/>
    <n v="999"/>
    <n v="4"/>
    <x v="0"/>
    <x v="0"/>
    <n v="0.68589999999999995"/>
    <n v="0.68589999999999995"/>
    <n v="0.68589999999999995"/>
    <n v="0.68589999999999995"/>
    <n v="0.68589999999999995"/>
    <n v="19.989999999999998"/>
    <n v="19.989999999999998"/>
    <n v="19.989999999999998"/>
    <n v="19.989999999999998"/>
    <n v="19.989999999999998"/>
    <s v="Brasil + ExceÃ§Ã£o + VGF2"/>
    <s v="Bronze + ExceÃ§Ã£o + VGF2"/>
    <s v="Prata + ExceÃ§Ã£o + VGF2"/>
    <s v="Ouro + ExceÃ§Ã£o + VGF2"/>
    <s v="Estrela + ExceÃ§Ã£o + VGF2"/>
    <n v="0"/>
    <n v="0"/>
    <n v="0"/>
    <n v="0"/>
    <n v="0"/>
    <n v="45.79"/>
    <n v="45.79"/>
    <n v="45.79"/>
    <n v="45.79"/>
    <n v="45.79"/>
    <n v="0"/>
    <n v="0"/>
    <n v="0"/>
    <n v="0"/>
    <n v="0"/>
    <n v="19.989999999999998"/>
    <n v="19.989999999999998"/>
    <n v="19.989999999999998"/>
    <n v="19.989999999999998"/>
    <n v="19.989999999999998"/>
    <n v="20"/>
    <n v="20"/>
    <n v="20"/>
    <n v="20"/>
    <n v="20"/>
    <n v="50"/>
    <n v="49"/>
    <n v="49"/>
    <n v="49"/>
    <n v="49"/>
  </r>
  <r>
    <n v="600926"/>
    <x v="1408"/>
    <n v="20190315"/>
    <m/>
    <s v="COLOR"/>
    <x v="600"/>
    <s v="CT OIL CONTROL PRESSED POWDER RESTAGE 2017"/>
    <n v="1194263"/>
    <x v="1405"/>
    <n v="1"/>
    <s v="EXCESS"/>
    <s v="REPRESENTATIVE OFFER"/>
    <n v="0.54369999999999996"/>
    <m/>
    <n v="3.2160000000000002"/>
    <m/>
    <m/>
    <n v="8.4"/>
    <n v="23.99"/>
    <n v="1608"/>
    <n v="1608"/>
    <n v="42"/>
    <s v="WORK IN PROGRESS"/>
    <n v="135940423"/>
    <s v="NO INCENTIVE"/>
    <s v="N"/>
    <s v="N"/>
    <s v="N"/>
    <s v="N"/>
    <x v="2"/>
    <n v="135940427"/>
    <n v="28"/>
    <n v="43"/>
    <n v="20230306"/>
    <s v="EXCLUSIVE OFFER"/>
    <n v="15"/>
    <s v="Y"/>
    <s v="Tech rep lvl + ExceÃ§Ã£o + VGF2"/>
    <s v="FULL PAYMENT"/>
    <m/>
    <n v="7343.8645999999999"/>
    <n v="2172.5365999999999"/>
    <n v="77.239999999999995"/>
    <m/>
    <s v="PRESSED POWDER"/>
    <s v="FACE POWDER"/>
    <s v="FACE COLOR"/>
    <s v="FEMALE"/>
    <s v="COLOR TREND"/>
    <s v="COLOR TREND"/>
    <n v="0"/>
    <n v="100"/>
    <n v="50"/>
    <s v="N"/>
    <s v="N"/>
    <n v="50579"/>
    <m/>
    <s v="N"/>
    <m/>
    <m/>
    <m/>
    <m/>
    <m/>
    <m/>
    <m/>
    <m/>
    <s v="N"/>
    <n v="60853012"/>
    <s v="Saldao de Ofertas"/>
    <m/>
    <x v="0"/>
    <m/>
    <n v="42"/>
    <s v="OUTLET - COLOR"/>
    <s v="N"/>
    <m/>
    <m/>
    <s v="N"/>
    <n v="20230306"/>
    <m/>
    <n v="135940423"/>
    <s v="MIXED"/>
    <s v="Tech rep lvl"/>
    <s v="ExceÃ§Ã£o"/>
    <n v="1"/>
    <m/>
    <n v="0"/>
    <n v="0"/>
    <n v="100"/>
    <n v="135940424"/>
    <n v="999"/>
    <n v="4"/>
    <x v="0"/>
    <x v="0"/>
    <n v="0.54369999999999996"/>
    <n v="0.54369999999999996"/>
    <n v="0.54369999999999996"/>
    <n v="0.54369999999999996"/>
    <n v="0.54369999999999996"/>
    <n v="8.4"/>
    <n v="8.4"/>
    <n v="8.4"/>
    <n v="8.4"/>
    <n v="8.4"/>
    <s v="Brasil + ExceÃ§Ã£o + VGF2"/>
    <s v="Bronze + ExceÃ§Ã£o + VGF2"/>
    <s v="Prata + ExceÃ§Ã£o + VGF2"/>
    <s v="Ouro + ExceÃ§Ã£o + VGF2"/>
    <s v="Estrela + ExceÃ§Ã£o + VGF2"/>
    <n v="0"/>
    <n v="0"/>
    <n v="0"/>
    <n v="0"/>
    <n v="0"/>
    <n v="83.92"/>
    <n v="83.92"/>
    <n v="83.92"/>
    <n v="83.92"/>
    <n v="83.92"/>
    <n v="0"/>
    <n v="0"/>
    <n v="0"/>
    <n v="0"/>
    <n v="0"/>
    <n v="8.4"/>
    <n v="8.4"/>
    <n v="8.4"/>
    <n v="8.4"/>
    <n v="8.4"/>
    <n v="17.59"/>
    <n v="17.59"/>
    <n v="17.59"/>
    <n v="17.59"/>
    <n v="17.59"/>
    <n v="67"/>
    <n v="32"/>
    <n v="32"/>
    <n v="32"/>
    <n v="32"/>
  </r>
  <r>
    <n v="600934"/>
    <x v="1409"/>
    <n v="20190315"/>
    <m/>
    <s v="COLOR"/>
    <x v="600"/>
    <s v="CT OIL CONTROL PRESSED POWDER RESTAGE 2017"/>
    <n v="1194263"/>
    <x v="1406"/>
    <n v="1"/>
    <s v="EXCESS"/>
    <s v="REPRESENTATIVE OFFER"/>
    <n v="0.54369999999999996"/>
    <m/>
    <n v="3.2639999999999998"/>
    <m/>
    <m/>
    <n v="8.4"/>
    <n v="23.99"/>
    <n v="1383"/>
    <n v="1383"/>
    <n v="42"/>
    <s v="WORK IN PROGRESS"/>
    <n v="135940423"/>
    <s v="NO INCENTIVE"/>
    <s v="N"/>
    <s v="N"/>
    <s v="N"/>
    <s v="N"/>
    <x v="2"/>
    <n v="135940426"/>
    <n v="28"/>
    <n v="43"/>
    <n v="20230306"/>
    <s v="EXCLUSIVE OFFER"/>
    <n v="15"/>
    <s v="Y"/>
    <s v="Tech rep lvl + ExceÃ§Ã£o + VGF2"/>
    <s v="FULL PAYMENT"/>
    <m/>
    <n v="6316.2716"/>
    <n v="1802.1596"/>
    <n v="76.900000000000006"/>
    <m/>
    <s v="PRESSED POWDER"/>
    <s v="FACE POWDER"/>
    <s v="FACE COLOR"/>
    <s v="FEMALE"/>
    <s v="COLOR TREND"/>
    <s v="COLOR TREND"/>
    <n v="0"/>
    <n v="100"/>
    <n v="50"/>
    <s v="N"/>
    <s v="N"/>
    <n v="50593"/>
    <m/>
    <s v="N"/>
    <m/>
    <m/>
    <m/>
    <m/>
    <m/>
    <m/>
    <m/>
    <m/>
    <s v="N"/>
    <n v="60853012"/>
    <s v="Saldao de Ofertas"/>
    <m/>
    <x v="0"/>
    <m/>
    <n v="42"/>
    <s v="OUTLET - COLOR"/>
    <s v="N"/>
    <m/>
    <m/>
    <s v="N"/>
    <n v="20230306"/>
    <m/>
    <n v="135940423"/>
    <s v="MIXED"/>
    <s v="Tech rep lvl"/>
    <s v="ExceÃ§Ã£o"/>
    <n v="1"/>
    <m/>
    <n v="0"/>
    <n v="0"/>
    <n v="100"/>
    <n v="135940424"/>
    <n v="999"/>
    <n v="4"/>
    <x v="0"/>
    <x v="0"/>
    <n v="0.54369999999999996"/>
    <n v="0.54369999999999996"/>
    <n v="0.54369999999999996"/>
    <n v="0.54369999999999996"/>
    <n v="0.54369999999999996"/>
    <n v="8.4"/>
    <n v="8.4"/>
    <n v="8.4"/>
    <n v="8.4"/>
    <n v="8.4"/>
    <s v="Brasil + ExceÃ§Ã£o + VGF2"/>
    <s v="Bronze + ExceÃ§Ã£o + VGF2"/>
    <s v="Prata + ExceÃ§Ã£o + VGF2"/>
    <s v="Ouro + ExceÃ§Ã£o + VGF2"/>
    <s v="Estrela + ExceÃ§Ã£o + VGF2"/>
    <n v="0"/>
    <n v="0"/>
    <n v="0"/>
    <n v="0"/>
    <n v="0"/>
    <n v="83.92"/>
    <n v="83.92"/>
    <n v="83.92"/>
    <n v="83.92"/>
    <n v="83.92"/>
    <n v="0"/>
    <n v="0"/>
    <n v="0"/>
    <n v="0"/>
    <n v="0"/>
    <n v="8.4"/>
    <n v="8.4"/>
    <n v="8.4"/>
    <n v="8.4"/>
    <n v="8.4"/>
    <n v="17.59"/>
    <n v="17.59"/>
    <n v="17.59"/>
    <n v="17.59"/>
    <n v="17.59"/>
    <n v="67"/>
    <n v="32"/>
    <n v="32"/>
    <n v="32"/>
    <n v="32"/>
  </r>
  <r>
    <n v="620760"/>
    <x v="1410"/>
    <n v="20200311"/>
    <m/>
    <s v="COLOR"/>
    <x v="601"/>
    <s v="AVON GEL SHINE NAIL ENAMEL"/>
    <n v="1202033"/>
    <x v="1407"/>
    <n v="1"/>
    <s v="EXCESS"/>
    <s v="REPRESENTATIVE OFFER"/>
    <n v="0.54369999999999996"/>
    <m/>
    <n v="1.853"/>
    <m/>
    <m/>
    <n v="4.7"/>
    <n v="19.989999999999998"/>
    <n v="1089"/>
    <n v="1089"/>
    <n v="43"/>
    <s v="WORK IN PROGRESS"/>
    <n v="135940448"/>
    <s v="NO INCENTIVE"/>
    <s v="N"/>
    <s v="N"/>
    <s v="N"/>
    <s v="N"/>
    <x v="2"/>
    <n v="135940450"/>
    <n v="28"/>
    <n v="43"/>
    <n v="20230306"/>
    <s v="EXCLUSIVE OFFER"/>
    <n v="15"/>
    <s v="Y"/>
    <s v="Tech rep lvl + ExceÃ§Ã£o + VGF2"/>
    <s v="FULL PAYMENT"/>
    <m/>
    <n v="2782.8197"/>
    <n v="764.90269999999998"/>
    <n v="82.95"/>
    <m/>
    <s v="NAIL ENAMEL"/>
    <s v="NAIL ENAMEL/TINT"/>
    <s v="NAIL COLOR"/>
    <s v="FEMALE"/>
    <s v="AVON TRUE"/>
    <s v="AVON TRUE COLOR"/>
    <n v="1"/>
    <n v="100"/>
    <s v="33.33"/>
    <s v="N"/>
    <s v="N"/>
    <n v="51270"/>
    <m/>
    <s v="N"/>
    <m/>
    <m/>
    <m/>
    <m/>
    <m/>
    <m/>
    <m/>
    <m/>
    <s v="N"/>
    <n v="60853012"/>
    <s v="Saldao de Ofertas"/>
    <m/>
    <x v="0"/>
    <m/>
    <n v="42"/>
    <s v="OUTLET - COLOR"/>
    <s v="N"/>
    <m/>
    <m/>
    <s v="N"/>
    <n v="20230306"/>
    <m/>
    <n v="135940448"/>
    <s v="MIXED"/>
    <s v="Tech rep lvl"/>
    <s v="ExceÃ§Ã£o"/>
    <n v="1"/>
    <m/>
    <n v="0"/>
    <n v="0"/>
    <n v="100"/>
    <n v="135940449"/>
    <n v="999"/>
    <n v="4"/>
    <x v="0"/>
    <x v="0"/>
    <n v="0.54369999999999996"/>
    <n v="0.54369999999999996"/>
    <n v="0.54369999999999996"/>
    <n v="0.54369999999999996"/>
    <n v="0.54369999999999996"/>
    <n v="4.7"/>
    <n v="4.7"/>
    <n v="4.7"/>
    <n v="4.7"/>
    <n v="4.7"/>
    <s v="Brasil + ExceÃ§Ã£o + VGF2"/>
    <s v="Bronze + ExceÃ§Ã£o + VGF2"/>
    <s v="Prata + ExceÃ§Ã£o + VGF2"/>
    <s v="Ouro + ExceÃ§Ã£o + VGF2"/>
    <s v="Estrela + ExceÃ§Ã£o + VGF2"/>
    <n v="0"/>
    <n v="0"/>
    <n v="0"/>
    <n v="0"/>
    <n v="0"/>
    <n v="83.92"/>
    <n v="83.92"/>
    <n v="83.92"/>
    <n v="83.92"/>
    <n v="83.92"/>
    <n v="0"/>
    <n v="0"/>
    <n v="0"/>
    <n v="0"/>
    <n v="0"/>
    <n v="4.7"/>
    <n v="4.7"/>
    <n v="4.7"/>
    <n v="4.7"/>
    <n v="4.7"/>
    <n v="15.29"/>
    <n v="15.29"/>
    <n v="15.29"/>
    <n v="15.29"/>
    <n v="15.29"/>
    <n v="76"/>
    <n v="23"/>
    <n v="23"/>
    <n v="23"/>
    <n v="23"/>
  </r>
  <r>
    <n v="630514"/>
    <x v="1411"/>
    <n v="20220310"/>
    <m/>
    <s v="COLOR"/>
    <x v="601"/>
    <s v="AVON GEL SHINE NAIL ENAMEL"/>
    <n v="1202033"/>
    <x v="1408"/>
    <n v="1"/>
    <s v="EXCESS"/>
    <s v="REPRESENTATIVE OFFER"/>
    <n v="0.54369999999999996"/>
    <m/>
    <n v="1.9670000000000001"/>
    <m/>
    <m/>
    <n v="4.7"/>
    <n v="19.989999999999998"/>
    <n v="2033"/>
    <n v="2033"/>
    <n v="43"/>
    <s v="WORK IN PROGRESS"/>
    <n v="135940448"/>
    <s v="NO INCENTIVE"/>
    <s v="N"/>
    <s v="N"/>
    <s v="N"/>
    <s v="N"/>
    <x v="2"/>
    <n v="135940452"/>
    <n v="28"/>
    <n v="43"/>
    <n v="20230306"/>
    <s v="EXCLUSIVE OFFER"/>
    <n v="15"/>
    <s v="Y"/>
    <s v="Tech rep lvl + ExceÃ§Ã£o + VGF2"/>
    <s v="FULL PAYMENT"/>
    <m/>
    <n v="5195.1079"/>
    <n v="1196.1968999999999"/>
    <n v="81.900000000000006"/>
    <m/>
    <s v="NAIL ENAMEL"/>
    <s v="NAIL ENAMEL/TINT"/>
    <s v="NAIL COLOR"/>
    <s v="FEMALE"/>
    <s v="AVON TRUE"/>
    <s v="AVON TRUE COLOR"/>
    <n v="1"/>
    <n v="100"/>
    <s v="33.33"/>
    <s v="N"/>
    <s v="N"/>
    <n v="51278"/>
    <m/>
    <s v="N"/>
    <m/>
    <m/>
    <m/>
    <m/>
    <m/>
    <m/>
    <m/>
    <m/>
    <s v="N"/>
    <n v="60853012"/>
    <s v="Saldao de Ofertas"/>
    <m/>
    <x v="0"/>
    <m/>
    <n v="42"/>
    <s v="OUTLET - COLOR"/>
    <s v="N"/>
    <m/>
    <m/>
    <s v="N"/>
    <n v="20230306"/>
    <m/>
    <n v="135940448"/>
    <s v="MIXED"/>
    <s v="Tech rep lvl"/>
    <s v="ExceÃ§Ã£o"/>
    <n v="1"/>
    <m/>
    <n v="0"/>
    <n v="0"/>
    <n v="100"/>
    <n v="135940449"/>
    <n v="999"/>
    <n v="4"/>
    <x v="0"/>
    <x v="0"/>
    <n v="0.54369999999999996"/>
    <n v="0.54369999999999996"/>
    <n v="0.54369999999999996"/>
    <n v="0.54369999999999996"/>
    <n v="0.54369999999999996"/>
    <n v="4.7"/>
    <n v="4.7"/>
    <n v="4.7"/>
    <n v="4.7"/>
    <n v="4.7"/>
    <s v="Brasil + ExceÃ§Ã£o + VGF2"/>
    <s v="Bronze + ExceÃ§Ã£o + VGF2"/>
    <s v="Prata + ExceÃ§Ã£o + VGF2"/>
    <s v="Ouro + ExceÃ§Ã£o + VGF2"/>
    <s v="Estrela + ExceÃ§Ã£o + VGF2"/>
    <n v="0"/>
    <n v="0"/>
    <n v="0"/>
    <n v="0"/>
    <n v="0"/>
    <n v="83.92"/>
    <n v="83.92"/>
    <n v="83.92"/>
    <n v="83.92"/>
    <n v="83.92"/>
    <n v="0"/>
    <n v="0"/>
    <n v="0"/>
    <n v="0"/>
    <n v="0"/>
    <n v="4.7"/>
    <n v="4.7"/>
    <n v="4.7"/>
    <n v="4.7"/>
    <n v="4.7"/>
    <n v="15.29"/>
    <n v="15.29"/>
    <n v="15.29"/>
    <n v="15.29"/>
    <n v="15.29"/>
    <n v="76"/>
    <n v="23"/>
    <n v="23"/>
    <n v="23"/>
    <n v="23"/>
  </r>
  <r>
    <n v="633170"/>
    <x v="1412"/>
    <n v="20220310"/>
    <m/>
    <s v="COLOR"/>
    <x v="601"/>
    <s v="AVON GEL SHINE NAIL ENAMEL"/>
    <n v="1202033"/>
    <x v="1409"/>
    <n v="1"/>
    <s v="EXCESS"/>
    <s v="REPRESENTATIVE OFFER"/>
    <n v="0.54369999999999996"/>
    <m/>
    <n v="2.0579999999999998"/>
    <m/>
    <m/>
    <n v="4.7"/>
    <n v="19.989999999999998"/>
    <n v="1089"/>
    <n v="1089"/>
    <n v="43"/>
    <s v="WORK IN PROGRESS"/>
    <n v="135940448"/>
    <s v="NO INCENTIVE"/>
    <s v="N"/>
    <s v="N"/>
    <s v="N"/>
    <s v="N"/>
    <x v="2"/>
    <n v="135940451"/>
    <n v="28"/>
    <n v="43"/>
    <n v="20230306"/>
    <s v="EXCLUSIVE OFFER"/>
    <n v="15"/>
    <s v="Y"/>
    <s v="Tech rep lvl + ExceÃ§Ã£o + VGF2"/>
    <s v="FULL PAYMENT"/>
    <m/>
    <n v="2782.8197"/>
    <n v="541.65769999999998"/>
    <n v="81.06"/>
    <m/>
    <s v="NAIL ENAMEL"/>
    <s v="NAIL ENAMEL/TINT"/>
    <s v="NAIL COLOR"/>
    <s v="FEMALE"/>
    <s v="AVON TRUE"/>
    <s v="AVON TRUE COLOR"/>
    <n v="1"/>
    <n v="100"/>
    <s v="33.33"/>
    <s v="N"/>
    <s v="N"/>
    <n v="51459"/>
    <m/>
    <s v="N"/>
    <m/>
    <m/>
    <m/>
    <m/>
    <m/>
    <m/>
    <m/>
    <m/>
    <s v="N"/>
    <n v="60853012"/>
    <s v="Saldao de Ofertas"/>
    <m/>
    <x v="0"/>
    <m/>
    <n v="42"/>
    <s v="OUTLET - COLOR"/>
    <s v="N"/>
    <m/>
    <m/>
    <s v="N"/>
    <n v="20230306"/>
    <m/>
    <n v="135940448"/>
    <s v="MIXED"/>
    <s v="Tech rep lvl"/>
    <s v="ExceÃ§Ã£o"/>
    <n v="1"/>
    <m/>
    <n v="0"/>
    <n v="0"/>
    <n v="100"/>
    <n v="135940449"/>
    <n v="999"/>
    <n v="4"/>
    <x v="0"/>
    <x v="0"/>
    <n v="0.54369999999999996"/>
    <n v="0.54369999999999996"/>
    <n v="0.54369999999999996"/>
    <n v="0.54369999999999996"/>
    <n v="0.54369999999999996"/>
    <n v="4.7"/>
    <n v="4.7"/>
    <n v="4.7"/>
    <n v="4.7"/>
    <n v="4.7"/>
    <s v="Brasil + ExceÃ§Ã£o + VGF2"/>
    <s v="Bronze + ExceÃ§Ã£o + VGF2"/>
    <s v="Prata + ExceÃ§Ã£o + VGF2"/>
    <s v="Ouro + ExceÃ§Ã£o + VGF2"/>
    <s v="Estrela + ExceÃ§Ã£o + VGF2"/>
    <n v="0"/>
    <n v="0"/>
    <n v="0"/>
    <n v="0"/>
    <n v="0"/>
    <n v="83.92"/>
    <n v="83.92"/>
    <n v="83.92"/>
    <n v="83.92"/>
    <n v="83.92"/>
    <n v="0"/>
    <n v="0"/>
    <n v="0"/>
    <n v="0"/>
    <n v="0"/>
    <n v="4.7"/>
    <n v="4.7"/>
    <n v="4.7"/>
    <n v="4.7"/>
    <n v="4.7"/>
    <n v="15.29"/>
    <n v="15.29"/>
    <n v="15.29"/>
    <n v="15.29"/>
    <n v="15.29"/>
    <n v="76"/>
    <n v="23"/>
    <n v="23"/>
    <n v="23"/>
    <n v="23"/>
  </r>
  <r>
    <n v="595694"/>
    <x v="1413"/>
    <n v="20190317"/>
    <m/>
    <s v="COLOR"/>
    <x v="602"/>
    <s v="CT KNG MATTE LIPSTICK NEW DESIGN"/>
    <n v="1204396"/>
    <x v="1410"/>
    <n v="1"/>
    <s v="EXCESS"/>
    <s v="REPRESENTATIVE OFFER"/>
    <n v="0.54369999999999996"/>
    <m/>
    <n v="1.79"/>
    <m/>
    <m/>
    <n v="4.79"/>
    <n v="16.989999999999998"/>
    <n v="666"/>
    <n v="666"/>
    <n v="43"/>
    <s v="WORK IN PROGRESS"/>
    <n v="135940497"/>
    <s v="NO INCENTIVE"/>
    <s v="N"/>
    <s v="N"/>
    <s v="N"/>
    <s v="N"/>
    <x v="2"/>
    <n v="135940511"/>
    <n v="28"/>
    <n v="43"/>
    <n v="20230306"/>
    <s v="EXCLUSIVE OFFER"/>
    <n v="15"/>
    <s v="Y"/>
    <s v="Tech rep lvl + ExceÃ§Ã£o + VGF2"/>
    <s v="FULL PAYMENT"/>
    <m/>
    <n v="1734.4791"/>
    <n v="542.33910000000003"/>
    <n v="80.62"/>
    <m/>
    <s v="LIPSTICK"/>
    <s v="LIPSTICK"/>
    <s v="LIP COLOR"/>
    <s v="FEMALE"/>
    <s v="COLOR TREND"/>
    <s v="COLOR TREND"/>
    <n v="1"/>
    <n v="100"/>
    <n v="50"/>
    <s v="N"/>
    <s v="N"/>
    <n v="50450"/>
    <m/>
    <s v="N"/>
    <m/>
    <m/>
    <m/>
    <m/>
    <m/>
    <m/>
    <m/>
    <m/>
    <s v="N"/>
    <n v="60853012"/>
    <s v="Saldao de Ofertas"/>
    <m/>
    <x v="0"/>
    <m/>
    <n v="42"/>
    <s v="OUTLET - COLOR"/>
    <s v="N"/>
    <m/>
    <m/>
    <s v="N"/>
    <n v="20230306"/>
    <m/>
    <n v="135940497"/>
    <s v="MIXED"/>
    <s v="Tech rep lvl"/>
    <s v="ExceÃ§Ã£o"/>
    <n v="1"/>
    <m/>
    <n v="0"/>
    <n v="0"/>
    <n v="100"/>
    <n v="135940510"/>
    <n v="999"/>
    <n v="4"/>
    <x v="0"/>
    <x v="0"/>
    <n v="0.54369999999999996"/>
    <n v="0.54369999999999996"/>
    <n v="0.54369999999999996"/>
    <n v="0.54369999999999996"/>
    <n v="0.54369999999999996"/>
    <n v="4.79"/>
    <n v="4.79"/>
    <n v="4.79"/>
    <n v="4.79"/>
    <n v="4.79"/>
    <s v="Brasil + ExceÃ§Ã£o + VGF2"/>
    <s v="Bronze + ExceÃ§Ã£o + VGF2"/>
    <s v="Prata + ExceÃ§Ã£o + VGF2"/>
    <s v="Ouro + ExceÃ§Ã£o + VGF2"/>
    <s v="Estrela + ExceÃ§Ã£o + VGF2"/>
    <n v="0"/>
    <n v="0"/>
    <n v="0"/>
    <n v="0"/>
    <n v="0"/>
    <n v="83.92"/>
    <n v="83.92"/>
    <n v="83.92"/>
    <n v="83.92"/>
    <n v="83.92"/>
    <n v="0"/>
    <n v="0"/>
    <n v="0"/>
    <n v="0"/>
    <n v="0"/>
    <n v="4.79"/>
    <n v="4.79"/>
    <n v="4.79"/>
    <n v="4.79"/>
    <n v="4.79"/>
    <n v="12.2"/>
    <n v="12.2"/>
    <n v="12.2"/>
    <n v="12.2"/>
    <n v="12.2"/>
    <n v="71"/>
    <n v="28"/>
    <n v="28"/>
    <n v="28"/>
    <n v="28"/>
  </r>
  <r>
    <n v="631328"/>
    <x v="1414"/>
    <n v="20220306"/>
    <m/>
    <s v="COLOR"/>
    <x v="602"/>
    <s v="CT KNG MATTE LIPSTICK NEW DESIGN"/>
    <n v="1204396"/>
    <x v="1411"/>
    <n v="1"/>
    <s v="EXCESS"/>
    <s v="REPRESENTATIVE OFFER"/>
    <n v="0.54369999999999996"/>
    <m/>
    <n v="1.823"/>
    <m/>
    <m/>
    <n v="4.79"/>
    <n v="16.989999999999998"/>
    <n v="3999"/>
    <n v="3999"/>
    <n v="43"/>
    <s v="WORK IN PROGRESS"/>
    <n v="135940497"/>
    <s v="NO INCENTIVE"/>
    <s v="N"/>
    <s v="N"/>
    <s v="N"/>
    <s v="N"/>
    <x v="2"/>
    <n v="135940512"/>
    <n v="28"/>
    <n v="43"/>
    <n v="20230306"/>
    <s v="EXCLUSIVE OFFER"/>
    <n v="15"/>
    <s v="Y"/>
    <s v="Tech rep lvl + ExceÃ§Ã£o + VGF2"/>
    <s v="FULL PAYMENT"/>
    <m/>
    <n v="10414.6877"/>
    <n v="3124.5106999999998"/>
    <n v="80.27"/>
    <m/>
    <s v="LIPSTICK"/>
    <s v="LIPSTICK"/>
    <s v="LIP COLOR"/>
    <s v="FEMALE"/>
    <s v="COLOR TREND"/>
    <s v="COLOR TREND"/>
    <n v="1"/>
    <n v="100"/>
    <n v="50"/>
    <s v="N"/>
    <s v="N"/>
    <n v="50933"/>
    <m/>
    <s v="N"/>
    <m/>
    <m/>
    <m/>
    <m/>
    <m/>
    <m/>
    <m/>
    <m/>
    <s v="N"/>
    <n v="60853012"/>
    <s v="Saldao de Ofertas"/>
    <m/>
    <x v="0"/>
    <m/>
    <n v="42"/>
    <s v="OUTLET - COLOR"/>
    <s v="N"/>
    <m/>
    <m/>
    <s v="N"/>
    <n v="20230306"/>
    <m/>
    <n v="135940497"/>
    <s v="MIXED"/>
    <s v="Tech rep lvl"/>
    <s v="ExceÃ§Ã£o"/>
    <n v="1"/>
    <m/>
    <n v="0"/>
    <n v="0"/>
    <n v="100"/>
    <n v="135940510"/>
    <n v="999"/>
    <n v="4"/>
    <x v="0"/>
    <x v="0"/>
    <n v="0.54369999999999996"/>
    <n v="0.54369999999999996"/>
    <n v="0.54369999999999996"/>
    <n v="0.54369999999999996"/>
    <n v="0.54369999999999996"/>
    <n v="4.79"/>
    <n v="4.79"/>
    <n v="4.79"/>
    <n v="4.79"/>
    <n v="4.79"/>
    <s v="Brasil + ExceÃ§Ã£o + VGF2"/>
    <s v="Bronze + ExceÃ§Ã£o + VGF2"/>
    <s v="Prata + ExceÃ§Ã£o + VGF2"/>
    <s v="Ouro + ExceÃ§Ã£o + VGF2"/>
    <s v="Estrela + ExceÃ§Ã£o + VGF2"/>
    <n v="0"/>
    <n v="0"/>
    <n v="0"/>
    <n v="0"/>
    <n v="0"/>
    <n v="83.92"/>
    <n v="83.92"/>
    <n v="83.92"/>
    <n v="83.92"/>
    <n v="83.92"/>
    <n v="0"/>
    <n v="0"/>
    <n v="0"/>
    <n v="0"/>
    <n v="0"/>
    <n v="4.79"/>
    <n v="4.79"/>
    <n v="4.79"/>
    <n v="4.79"/>
    <n v="4.79"/>
    <n v="12.2"/>
    <n v="12.2"/>
    <n v="12.2"/>
    <n v="12.2"/>
    <n v="12.2"/>
    <n v="71"/>
    <n v="28"/>
    <n v="28"/>
    <n v="28"/>
    <n v="28"/>
  </r>
  <r>
    <n v="631618"/>
    <x v="1415"/>
    <n v="20220317"/>
    <m/>
    <s v="COLOR"/>
    <x v="603"/>
    <s v="AVON COLOR TREND DÂ’LICIOUS LIP &amp; CHEEK"/>
    <n v="1226819"/>
    <x v="1412"/>
    <n v="1"/>
    <s v="EXCESS"/>
    <s v="REPRESENTATIVE OFFER"/>
    <n v="0.54369999999999996"/>
    <m/>
    <n v="1.635"/>
    <m/>
    <m/>
    <n v="5.99"/>
    <n v="19.989999999999998"/>
    <n v="3900"/>
    <n v="3900"/>
    <n v="44"/>
    <s v="WORK IN PROGRESS"/>
    <n v="135940541"/>
    <s v="NO INCENTIVE"/>
    <s v="N"/>
    <s v="N"/>
    <s v="N"/>
    <s v="N"/>
    <x v="2"/>
    <n v="135940571"/>
    <n v="28"/>
    <n v="43"/>
    <n v="20230306"/>
    <s v="EXCLUSIVE OFFER"/>
    <n v="15"/>
    <s v="Y"/>
    <s v="Tech rep lvl + ExceÃ§Ã£o + VGF2"/>
    <s v="FULL PAYMENT"/>
    <m/>
    <n v="12701.375700000001"/>
    <n v="6324.8756999999996"/>
    <n v="84.96"/>
    <m/>
    <s v="LIPSTICK"/>
    <s v="LIPSTICK"/>
    <s v="LIP COLOR"/>
    <s v="FEMALE"/>
    <s v="COLOR TREND"/>
    <s v="COLOR TREND"/>
    <n v="0"/>
    <n v="100"/>
    <n v="50"/>
    <s v="N"/>
    <s v="N"/>
    <n v="50668"/>
    <m/>
    <s v="N"/>
    <m/>
    <m/>
    <m/>
    <m/>
    <m/>
    <m/>
    <m/>
    <m/>
    <s v="N"/>
    <n v="60853012"/>
    <s v="Saldao de Ofertas"/>
    <m/>
    <x v="0"/>
    <m/>
    <n v="44"/>
    <s v="OUTLET - COLOR"/>
    <s v="N"/>
    <m/>
    <m/>
    <s v="N"/>
    <n v="20230306"/>
    <m/>
    <n v="135940541"/>
    <s v="MIXED"/>
    <s v="Tech rep lvl"/>
    <s v="ExceÃ§Ã£o"/>
    <n v="1"/>
    <m/>
    <n v="0"/>
    <n v="0"/>
    <n v="100"/>
    <n v="135940569"/>
    <n v="999"/>
    <n v="4"/>
    <x v="0"/>
    <x v="0"/>
    <n v="0.54369999999999996"/>
    <n v="0.54369999999999996"/>
    <n v="0.54369999999999996"/>
    <n v="0.54369999999999996"/>
    <n v="0.54369999999999996"/>
    <n v="5.99"/>
    <n v="5.99"/>
    <n v="5.99"/>
    <n v="5.99"/>
    <n v="5.99"/>
    <s v="Brasil + ExceÃ§Ã£o + VGF2"/>
    <s v="Bronze + ExceÃ§Ã£o + VGF2"/>
    <s v="Prata + ExceÃ§Ã£o + VGF2"/>
    <s v="Ouro + ExceÃ§Ã£o + VGF2"/>
    <s v="Estrela + ExceÃ§Ã£o + VGF2"/>
    <n v="0"/>
    <n v="0"/>
    <n v="0"/>
    <n v="0"/>
    <n v="0"/>
    <n v="83.92"/>
    <n v="83.92"/>
    <n v="83.92"/>
    <n v="83.92"/>
    <n v="83.92"/>
    <n v="0"/>
    <n v="0"/>
    <n v="0"/>
    <n v="0"/>
    <n v="0"/>
    <n v="5.99"/>
    <n v="5.99"/>
    <n v="5.99"/>
    <n v="5.99"/>
    <n v="5.99"/>
    <n v="14"/>
    <n v="14"/>
    <n v="14"/>
    <n v="14"/>
    <n v="14"/>
    <n v="70"/>
    <n v="29"/>
    <n v="29"/>
    <n v="29"/>
    <n v="29"/>
  </r>
  <r>
    <n v="631623"/>
    <x v="1416"/>
    <n v="20220317"/>
    <m/>
    <s v="COLOR"/>
    <x v="603"/>
    <s v="AVON COLOR TREND DÂ’LICIOUS LIP &amp; CHEEK"/>
    <n v="1226819"/>
    <x v="1413"/>
    <n v="1"/>
    <s v="EXCESS"/>
    <s v="REPRESENTATIVE OFFER"/>
    <n v="0.54369999999999996"/>
    <m/>
    <n v="1.72"/>
    <m/>
    <m/>
    <n v="5.99"/>
    <n v="19.989999999999998"/>
    <n v="4300"/>
    <n v="4300"/>
    <n v="44"/>
    <s v="WORK IN PROGRESS"/>
    <n v="135940541"/>
    <s v="NO INCENTIVE"/>
    <s v="N"/>
    <s v="N"/>
    <s v="N"/>
    <s v="N"/>
    <x v="2"/>
    <n v="135940570"/>
    <n v="28"/>
    <n v="43"/>
    <n v="20230306"/>
    <s v="EXCLUSIVE OFFER"/>
    <n v="15"/>
    <s v="Y"/>
    <s v="Tech rep lvl + ExceÃ§Ã£o + VGF2"/>
    <s v="FULL PAYMENT"/>
    <m/>
    <n v="14004.080900000001"/>
    <n v="6608.0808999999999"/>
    <n v="84.17"/>
    <m/>
    <s v="LIPSTICK"/>
    <s v="LIPSTICK"/>
    <s v="LIP COLOR"/>
    <s v="FEMALE"/>
    <s v="COLOR TREND"/>
    <s v="COLOR TREND"/>
    <n v="0"/>
    <n v="100"/>
    <n v="50"/>
    <s v="N"/>
    <s v="N"/>
    <n v="52063"/>
    <m/>
    <s v="N"/>
    <m/>
    <m/>
    <m/>
    <m/>
    <m/>
    <m/>
    <m/>
    <m/>
    <s v="N"/>
    <n v="60853012"/>
    <s v="Saldao de Ofertas"/>
    <m/>
    <x v="0"/>
    <m/>
    <n v="44"/>
    <s v="OUTLET - COLOR"/>
    <s v="N"/>
    <m/>
    <m/>
    <s v="N"/>
    <n v="20230306"/>
    <m/>
    <n v="135940541"/>
    <s v="MIXED"/>
    <s v="Tech rep lvl"/>
    <s v="ExceÃ§Ã£o"/>
    <n v="1"/>
    <m/>
    <n v="0"/>
    <n v="0"/>
    <n v="100"/>
    <n v="135940569"/>
    <n v="999"/>
    <n v="4"/>
    <x v="0"/>
    <x v="0"/>
    <n v="0.54369999999999996"/>
    <n v="0.54369999999999996"/>
    <n v="0.54369999999999996"/>
    <n v="0.54369999999999996"/>
    <n v="0.54369999999999996"/>
    <n v="5.99"/>
    <n v="5.99"/>
    <n v="5.99"/>
    <n v="5.99"/>
    <n v="5.99"/>
    <s v="Brasil + ExceÃ§Ã£o + VGF2"/>
    <s v="Bronze + ExceÃ§Ã£o + VGF2"/>
    <s v="Prata + ExceÃ§Ã£o + VGF2"/>
    <s v="Ouro + ExceÃ§Ã£o + VGF2"/>
    <s v="Estrela + ExceÃ§Ã£o + VGF2"/>
    <n v="0"/>
    <n v="0"/>
    <n v="0"/>
    <n v="0"/>
    <n v="0"/>
    <n v="83.92"/>
    <n v="83.92"/>
    <n v="83.92"/>
    <n v="83.92"/>
    <n v="83.92"/>
    <n v="0"/>
    <n v="0"/>
    <n v="0"/>
    <n v="0"/>
    <n v="0"/>
    <n v="5.99"/>
    <n v="5.99"/>
    <n v="5.99"/>
    <n v="5.99"/>
    <n v="5.99"/>
    <n v="14"/>
    <n v="14"/>
    <n v="14"/>
    <n v="14"/>
    <n v="14"/>
    <n v="70"/>
    <n v="29"/>
    <n v="29"/>
    <n v="29"/>
    <n v="29"/>
  </r>
  <r>
    <n v="632907"/>
    <x v="1417"/>
    <n v="20220307"/>
    <m/>
    <s v="COLOR"/>
    <x v="604"/>
    <s v="CT NEON EYESHADOW"/>
    <n v="1227739"/>
    <x v="1414"/>
    <n v="1"/>
    <s v="EXCESS"/>
    <s v="REPRESENTATIVE OFFER"/>
    <n v="0.54369999999999996"/>
    <m/>
    <n v="2.907"/>
    <m/>
    <m/>
    <n v="8.99"/>
    <n v="20.99"/>
    <n v="152"/>
    <n v="152"/>
    <n v="45"/>
    <s v="WORK IN PROGRESS"/>
    <n v="135940602"/>
    <s v="NO INCENTIVE"/>
    <s v="N"/>
    <s v="N"/>
    <s v="N"/>
    <s v="N"/>
    <x v="2"/>
    <n v="135940605"/>
    <n v="28"/>
    <n v="43"/>
    <n v="20230306"/>
    <s v="EXCLUSIVE OFFER"/>
    <n v="15"/>
    <s v="Y"/>
    <s v="Tech rep lvl + ExceÃ§Ã£o + VGF2"/>
    <s v="FULL PAYMENT"/>
    <m/>
    <n v="742.95519999999999"/>
    <n v="301.09120000000001"/>
    <n v="74.53"/>
    <m/>
    <s v="EYESHADOW CREAM"/>
    <s v="EYESHADOW"/>
    <s v="EYE COLOR"/>
    <s v="FEMALE"/>
    <s v="COLOR TREND"/>
    <s v="COLOR TREND"/>
    <n v="1"/>
    <n v="100"/>
    <s v="33.33"/>
    <s v="N"/>
    <s v="N"/>
    <n v="50202"/>
    <m/>
    <s v="N"/>
    <m/>
    <m/>
    <m/>
    <m/>
    <m/>
    <m/>
    <m/>
    <m/>
    <s v="N"/>
    <n v="60853012"/>
    <s v="Saldao de Ofertas"/>
    <m/>
    <x v="0"/>
    <m/>
    <n v="44"/>
    <s v="OUTLET - COLOR"/>
    <s v="N"/>
    <m/>
    <m/>
    <s v="N"/>
    <n v="20230306"/>
    <m/>
    <n v="135940602"/>
    <s v="MIXED"/>
    <s v="Tech rep lvl"/>
    <s v="ExceÃ§Ã£o"/>
    <n v="1"/>
    <m/>
    <n v="0"/>
    <n v="0"/>
    <n v="100"/>
    <n v="135940603"/>
    <n v="999"/>
    <n v="4"/>
    <x v="0"/>
    <x v="0"/>
    <n v="0.54369999999999996"/>
    <n v="0.54369999999999996"/>
    <n v="0.54369999999999996"/>
    <n v="0.54369999999999996"/>
    <n v="0.54369999999999996"/>
    <n v="8.99"/>
    <n v="8.99"/>
    <n v="8.99"/>
    <n v="8.99"/>
    <n v="8.99"/>
    <s v="Brasil + ExceÃ§Ã£o + VGF2"/>
    <s v="Bronze + ExceÃ§Ã£o + VGF2"/>
    <s v="Prata + ExceÃ§Ã£o + VGF2"/>
    <s v="Ouro + ExceÃ§Ã£o + VGF2"/>
    <s v="Estrela + ExceÃ§Ã£o + VGF2"/>
    <n v="0"/>
    <n v="0"/>
    <n v="0"/>
    <n v="0"/>
    <n v="0"/>
    <n v="83.92"/>
    <n v="83.92"/>
    <n v="83.92"/>
    <n v="83.92"/>
    <n v="83.92"/>
    <n v="0"/>
    <n v="0"/>
    <n v="0"/>
    <n v="0"/>
    <n v="0"/>
    <n v="8.99"/>
    <n v="8.99"/>
    <n v="8.99"/>
    <n v="8.99"/>
    <n v="8.99"/>
    <n v="12"/>
    <n v="12"/>
    <n v="12"/>
    <n v="12"/>
    <n v="12"/>
    <n v="57"/>
    <n v="42"/>
    <n v="42"/>
    <n v="42"/>
    <n v="42"/>
  </r>
  <r>
    <n v="634753"/>
    <x v="1418"/>
    <n v="20220307"/>
    <m/>
    <s v="COLOR"/>
    <x v="604"/>
    <s v="CT NEON EYESHADOW"/>
    <n v="1227739"/>
    <x v="1415"/>
    <n v="1"/>
    <s v="EXCESS"/>
    <s v="REPRESENTATIVE OFFER"/>
    <n v="0.54369999999999996"/>
    <m/>
    <n v="2.907"/>
    <m/>
    <m/>
    <n v="8.99"/>
    <n v="20.99"/>
    <n v="477"/>
    <n v="477"/>
    <n v="45"/>
    <s v="WORK IN PROGRESS"/>
    <n v="135940602"/>
    <s v="NO INCENTIVE"/>
    <s v="N"/>
    <s v="N"/>
    <s v="N"/>
    <s v="N"/>
    <x v="2"/>
    <n v="135940606"/>
    <n v="28"/>
    <n v="43"/>
    <n v="20230306"/>
    <s v="EXCLUSIVE OFFER"/>
    <n v="15"/>
    <s v="Y"/>
    <s v="Tech rep lvl + ExceÃ§Ã£o + VGF2"/>
    <s v="FULL PAYMENT"/>
    <m/>
    <n v="2331.5106999999998"/>
    <n v="944.87170000000003"/>
    <n v="74.53"/>
    <m/>
    <s v="EYESHADOW CREAM"/>
    <s v="EYESHADOW"/>
    <s v="EYE COLOR"/>
    <s v="FEMALE"/>
    <s v="COLOR TREND"/>
    <s v="COLOR TREND"/>
    <n v="1"/>
    <n v="100"/>
    <s v="33.33"/>
    <s v="N"/>
    <s v="N"/>
    <n v="50240"/>
    <m/>
    <s v="N"/>
    <m/>
    <m/>
    <m/>
    <m/>
    <m/>
    <m/>
    <m/>
    <m/>
    <s v="N"/>
    <n v="60853012"/>
    <s v="Saldao de Ofertas"/>
    <m/>
    <x v="0"/>
    <m/>
    <n v="44"/>
    <s v="OUTLET - COLOR"/>
    <s v="N"/>
    <m/>
    <m/>
    <s v="N"/>
    <n v="20230306"/>
    <m/>
    <n v="135940602"/>
    <s v="MIXED"/>
    <s v="Tech rep lvl"/>
    <s v="ExceÃ§Ã£o"/>
    <n v="1"/>
    <m/>
    <n v="0"/>
    <n v="0"/>
    <n v="100"/>
    <n v="135940603"/>
    <n v="999"/>
    <n v="4"/>
    <x v="0"/>
    <x v="0"/>
    <n v="0.54369999999999996"/>
    <n v="0.54369999999999996"/>
    <n v="0.54369999999999996"/>
    <n v="0.54369999999999996"/>
    <n v="0.54369999999999996"/>
    <n v="8.99"/>
    <n v="8.99"/>
    <n v="8.99"/>
    <n v="8.99"/>
    <n v="8.99"/>
    <s v="Brasil + ExceÃ§Ã£o + VGF2"/>
    <s v="Bronze + ExceÃ§Ã£o + VGF2"/>
    <s v="Prata + ExceÃ§Ã£o + VGF2"/>
    <s v="Ouro + ExceÃ§Ã£o + VGF2"/>
    <s v="Estrela + ExceÃ§Ã£o + VGF2"/>
    <n v="0"/>
    <n v="0"/>
    <n v="0"/>
    <n v="0"/>
    <n v="0"/>
    <n v="83.92"/>
    <n v="83.92"/>
    <n v="83.92"/>
    <n v="83.92"/>
    <n v="83.92"/>
    <n v="0"/>
    <n v="0"/>
    <n v="0"/>
    <n v="0"/>
    <n v="0"/>
    <n v="8.99"/>
    <n v="8.99"/>
    <n v="8.99"/>
    <n v="8.99"/>
    <n v="8.99"/>
    <n v="12"/>
    <n v="12"/>
    <n v="12"/>
    <n v="12"/>
    <n v="12"/>
    <n v="57"/>
    <n v="42"/>
    <n v="42"/>
    <n v="42"/>
    <n v="42"/>
  </r>
  <r>
    <n v="634755"/>
    <x v="1419"/>
    <n v="20220307"/>
    <m/>
    <s v="COLOR"/>
    <x v="604"/>
    <s v="CT NEON EYESHADOW"/>
    <n v="1227739"/>
    <x v="1416"/>
    <n v="1"/>
    <s v="EXCESS"/>
    <s v="REPRESENTATIVE OFFER"/>
    <n v="0.54369999999999996"/>
    <m/>
    <n v="2.907"/>
    <m/>
    <m/>
    <n v="8.99"/>
    <n v="20.99"/>
    <n v="108"/>
    <n v="108"/>
    <n v="45"/>
    <s v="WORK IN PROGRESS"/>
    <n v="135940602"/>
    <s v="NO INCENTIVE"/>
    <s v="N"/>
    <s v="N"/>
    <s v="N"/>
    <s v="N"/>
    <x v="2"/>
    <n v="135940607"/>
    <n v="28"/>
    <n v="43"/>
    <n v="20230306"/>
    <s v="EXCLUSIVE OFFER"/>
    <n v="15"/>
    <s v="Y"/>
    <s v="Tech rep lvl + ExceÃ§Ã£o + VGF2"/>
    <s v="FULL PAYMENT"/>
    <m/>
    <n v="527.88919999999996"/>
    <n v="213.9332"/>
    <n v="74.53"/>
    <m/>
    <s v="EYESHADOW CREAM"/>
    <s v="EYESHADOW"/>
    <s v="EYE COLOR"/>
    <s v="FEMALE"/>
    <s v="COLOR TREND"/>
    <s v="COLOR TREND"/>
    <n v="1"/>
    <n v="100"/>
    <s v="33.33"/>
    <s v="N"/>
    <s v="N"/>
    <n v="50296"/>
    <m/>
    <s v="N"/>
    <m/>
    <m/>
    <m/>
    <m/>
    <m/>
    <m/>
    <m/>
    <m/>
    <s v="N"/>
    <n v="60853012"/>
    <s v="Saldao de Ofertas"/>
    <m/>
    <x v="0"/>
    <m/>
    <n v="44"/>
    <s v="OUTLET - COLOR"/>
    <s v="N"/>
    <m/>
    <m/>
    <s v="N"/>
    <n v="20230306"/>
    <m/>
    <n v="135940602"/>
    <s v="MIXED"/>
    <s v="Tech rep lvl"/>
    <s v="ExceÃ§Ã£o"/>
    <n v="1"/>
    <m/>
    <n v="0"/>
    <n v="0"/>
    <n v="100"/>
    <n v="135940603"/>
    <n v="999"/>
    <n v="4"/>
    <x v="0"/>
    <x v="0"/>
    <n v="0.54369999999999996"/>
    <n v="0.54369999999999996"/>
    <n v="0.54369999999999996"/>
    <n v="0.54369999999999996"/>
    <n v="0.54369999999999996"/>
    <n v="8.99"/>
    <n v="8.99"/>
    <n v="8.99"/>
    <n v="8.99"/>
    <n v="8.99"/>
    <s v="Brasil + ExceÃ§Ã£o + VGF2"/>
    <s v="Bronze + ExceÃ§Ã£o + VGF2"/>
    <s v="Prata + ExceÃ§Ã£o + VGF2"/>
    <s v="Ouro + ExceÃ§Ã£o + VGF2"/>
    <s v="Estrela + ExceÃ§Ã£o + VGF2"/>
    <n v="0"/>
    <n v="0"/>
    <n v="0"/>
    <n v="0"/>
    <n v="0"/>
    <n v="83.92"/>
    <n v="83.92"/>
    <n v="83.92"/>
    <n v="83.92"/>
    <n v="83.92"/>
    <n v="0"/>
    <n v="0"/>
    <n v="0"/>
    <n v="0"/>
    <n v="0"/>
    <n v="8.99"/>
    <n v="8.99"/>
    <n v="8.99"/>
    <n v="8.99"/>
    <n v="8.99"/>
    <n v="12"/>
    <n v="12"/>
    <n v="12"/>
    <n v="12"/>
    <n v="12"/>
    <n v="57"/>
    <n v="42"/>
    <n v="42"/>
    <n v="42"/>
    <n v="42"/>
  </r>
  <r>
    <n v="633205"/>
    <x v="1420"/>
    <n v="20220314"/>
    <m/>
    <s v="COLOR"/>
    <x v="605"/>
    <s v="CT GLIMMERSTICK DECO CHANGE LATAM - PRIDE"/>
    <n v="1227967"/>
    <x v="1417"/>
    <n v="1"/>
    <s v="EXCESS"/>
    <s v="REPRESENTATIVE OFFER"/>
    <n v="0.54369999999999996"/>
    <m/>
    <n v="1.6879999999999999"/>
    <m/>
    <m/>
    <n v="4.99"/>
    <n v="13.99"/>
    <n v="1094"/>
    <n v="1094"/>
    <n v="46"/>
    <s v="WORK IN PROGRESS"/>
    <n v="135940633"/>
    <s v="NO INCENTIVE"/>
    <s v="N"/>
    <s v="N"/>
    <s v="N"/>
    <s v="N"/>
    <x v="2"/>
    <n v="135940639"/>
    <n v="28"/>
    <n v="43"/>
    <n v="20230306"/>
    <s v="EXCLUSIVE OFFER"/>
    <n v="15"/>
    <s v="Y"/>
    <s v="Tech rep lvl + ExceÃ§Ã£o + VGF2"/>
    <s v="FULL PAYMENT"/>
    <m/>
    <n v="2968.0909000000001"/>
    <n v="1121.4188999999999"/>
    <n v="77.81"/>
    <m/>
    <s v="LINER MECHANIC"/>
    <s v="LINER"/>
    <s v="EYE COLOR"/>
    <s v="FEMALE"/>
    <s v="COLOR TREND"/>
    <s v="COLOR TREND"/>
    <n v="0"/>
    <n v="100"/>
    <n v="100"/>
    <s v="N"/>
    <s v="N"/>
    <n v="51575"/>
    <m/>
    <s v="N"/>
    <m/>
    <m/>
    <m/>
    <m/>
    <m/>
    <m/>
    <m/>
    <m/>
    <s v="N"/>
    <n v="60853012"/>
    <s v="Saldao de Ofertas"/>
    <m/>
    <x v="0"/>
    <m/>
    <n v="46"/>
    <s v="OUTLET - COLOR"/>
    <s v="N"/>
    <m/>
    <m/>
    <s v="N"/>
    <n v="20230306"/>
    <m/>
    <n v="135940633"/>
    <s v="MIXED"/>
    <s v="Tech rep lvl"/>
    <s v="ExceÃ§Ã£o"/>
    <n v="1"/>
    <m/>
    <n v="0"/>
    <n v="0"/>
    <n v="100"/>
    <n v="135940637"/>
    <n v="999"/>
    <n v="4"/>
    <x v="0"/>
    <x v="0"/>
    <n v="0.54369999999999996"/>
    <n v="0.54369999999999996"/>
    <n v="0.54369999999999996"/>
    <n v="0.54369999999999996"/>
    <n v="0.54369999999999996"/>
    <n v="4.99"/>
    <n v="4.99"/>
    <n v="4.99"/>
    <n v="4.99"/>
    <n v="4.99"/>
    <s v="Brasil + ExceÃ§Ã£o + VGF2"/>
    <s v="Bronze + ExceÃ§Ã£o + VGF2"/>
    <s v="Prata + ExceÃ§Ã£o + VGF2"/>
    <s v="Ouro + ExceÃ§Ã£o + VGF2"/>
    <s v="Estrela + ExceÃ§Ã£o + VGF2"/>
    <n v="0"/>
    <n v="0"/>
    <n v="0"/>
    <n v="0"/>
    <n v="0"/>
    <n v="83.92"/>
    <n v="83.92"/>
    <n v="83.92"/>
    <n v="83.92"/>
    <n v="83.92"/>
    <n v="0"/>
    <n v="0"/>
    <n v="0"/>
    <n v="0"/>
    <n v="0"/>
    <n v="4.99"/>
    <n v="4.99"/>
    <n v="4.99"/>
    <n v="4.99"/>
    <n v="4.99"/>
    <n v="9"/>
    <n v="9"/>
    <n v="9"/>
    <n v="9"/>
    <n v="9"/>
    <n v="64"/>
    <n v="35"/>
    <n v="35"/>
    <n v="35"/>
    <n v="35"/>
  </r>
  <r>
    <n v="592002"/>
    <x v="1421"/>
    <n v="20190302"/>
    <m/>
    <s v="TOILETRIES"/>
    <x v="606"/>
    <s v="ON DUTY INVISIBLE WOMEN AEROSOL REDESIGN AND ROLL OUT"/>
    <n v="1198182"/>
    <x v="1418"/>
    <n v="1"/>
    <s v="EXCESS"/>
    <s v="REPRESENTATIVE OFFER"/>
    <n v="0.68589999999999995"/>
    <m/>
    <n v="3.8"/>
    <m/>
    <m/>
    <n v="9.99"/>
    <n v="17.989999999999998"/>
    <n v="10500"/>
    <n v="10500"/>
    <n v="52"/>
    <s v="WORK IN PROGRESS"/>
    <n v="135940671"/>
    <s v="NO INCENTIVE"/>
    <s v="N"/>
    <s v="N"/>
    <s v="N"/>
    <s v="N"/>
    <x v="2"/>
    <n v="135940697"/>
    <n v="28"/>
    <n v="43"/>
    <n v="20230306"/>
    <s v="EXCLUSIVE OFFER"/>
    <n v="15"/>
    <s v="Y"/>
    <s v="Tech rep lvl + ExceÃ§Ã£o + VGF2"/>
    <s v="FULL PAYMENT"/>
    <m/>
    <n v="71947.480500000005"/>
    <n v="32047.480500000001"/>
    <n v="69.2"/>
    <m/>
    <s v="DEODORANT SPRAY"/>
    <s v="DEODORANT"/>
    <s v="DEODORANT"/>
    <s v="FEMALE"/>
    <s v="ON DUTY"/>
    <s v="ON DUTY 48HR 2Q14"/>
    <n v="0"/>
    <n v="100"/>
    <n v="100"/>
    <s v="N"/>
    <s v="N"/>
    <n v="50335"/>
    <m/>
    <s v="N"/>
    <m/>
    <m/>
    <m/>
    <m/>
    <m/>
    <m/>
    <m/>
    <m/>
    <s v="N"/>
    <n v="60853012"/>
    <s v="Saldao de Ofertas"/>
    <m/>
    <x v="0"/>
    <m/>
    <n v="52"/>
    <s v="OUTLET - TOILETRIES"/>
    <s v="N"/>
    <m/>
    <m/>
    <s v="N"/>
    <n v="20230306"/>
    <m/>
    <n v="135940671"/>
    <s v="MIXED"/>
    <s v="Tech rep lvl"/>
    <s v="ExceÃ§Ã£o"/>
    <n v="1"/>
    <m/>
    <n v="0"/>
    <n v="0"/>
    <n v="100"/>
    <n v="135940696"/>
    <n v="999"/>
    <n v="4"/>
    <x v="0"/>
    <x v="0"/>
    <n v="0.68589999999999995"/>
    <n v="0.68589999999999995"/>
    <n v="0.68589999999999995"/>
    <n v="0.68589999999999995"/>
    <n v="0.68589999999999995"/>
    <n v="9.99"/>
    <n v="9.99"/>
    <n v="9.99"/>
    <n v="9.99"/>
    <n v="9.99"/>
    <s v="Brasil + ExceÃ§Ã£o + VGF2"/>
    <s v="Bronze + ExceÃ§Ã£o + VGF2"/>
    <s v="Prata + ExceÃ§Ã£o + VGF2"/>
    <s v="Ouro + ExceÃ§Ã£o + VGF2"/>
    <s v="Estrela + ExceÃ§Ã£o + VGF2"/>
    <n v="0"/>
    <n v="0"/>
    <n v="0"/>
    <n v="0"/>
    <n v="0"/>
    <n v="45.79"/>
    <n v="45.79"/>
    <n v="45.79"/>
    <n v="45.79"/>
    <n v="45.79"/>
    <n v="0"/>
    <n v="0"/>
    <n v="0"/>
    <n v="0"/>
    <n v="0"/>
    <n v="9.99"/>
    <n v="9.99"/>
    <n v="9.99"/>
    <n v="9.99"/>
    <n v="9.99"/>
    <n v="8"/>
    <n v="8"/>
    <n v="8"/>
    <n v="8"/>
    <n v="8"/>
    <n v="44"/>
    <n v="55"/>
    <n v="55"/>
    <n v="55"/>
    <n v="55"/>
  </r>
  <r>
    <n v="607084"/>
    <x v="1422"/>
    <n v="20190313"/>
    <m/>
    <s v="FRAGRANCE"/>
    <x v="606"/>
    <s v="FULL SPEED TURBO CARE AP DEO AEROSOL"/>
    <n v="1203692"/>
    <x v="1419"/>
    <n v="1"/>
    <s v="EXCESS"/>
    <s v="REPRESENTATIVE OFFER"/>
    <n v="0.68589999999999995"/>
    <m/>
    <n v="3.6629999999999998"/>
    <m/>
    <m/>
    <n v="9.99"/>
    <n v="17.989999999999998"/>
    <n v="17000"/>
    <n v="17000"/>
    <n v="52"/>
    <s v="WORK IN PROGRESS"/>
    <n v="135940671"/>
    <s v="NO INCENTIVE"/>
    <s v="N"/>
    <s v="N"/>
    <s v="N"/>
    <s v="N"/>
    <x v="2"/>
    <n v="135940685"/>
    <n v="28"/>
    <n v="43"/>
    <n v="20230306"/>
    <s v="EXCLUSIVE OFFER"/>
    <n v="15"/>
    <s v="Y"/>
    <s v="Tech rep lvl + ExceÃ§Ã£o + VGF2"/>
    <s v="FULL PAYMENT"/>
    <m/>
    <n v="116486.397"/>
    <n v="54215.396999999997"/>
    <n v="70.31"/>
    <m/>
    <s v="DEODORANT SPRAY"/>
    <s v="DEODORANT"/>
    <s v="DEODORANT"/>
    <s v="MALE"/>
    <s v="FULL SPEED/RPM FRANCHISE"/>
    <s v="FULL SPEED TURBO CARE"/>
    <n v="0"/>
    <n v="100"/>
    <n v="100"/>
    <s v="N"/>
    <s v="N"/>
    <n v="50997"/>
    <m/>
    <s v="N"/>
    <m/>
    <m/>
    <m/>
    <m/>
    <m/>
    <m/>
    <m/>
    <m/>
    <s v="N"/>
    <n v="60853012"/>
    <s v="Saldao de Ofertas"/>
    <m/>
    <x v="0"/>
    <m/>
    <n v="52"/>
    <s v="OUTLET - TOILETRIES"/>
    <s v="N"/>
    <m/>
    <m/>
    <s v="N"/>
    <n v="20230306"/>
    <m/>
    <n v="135940671"/>
    <s v="MIXED"/>
    <s v="Tech rep lvl"/>
    <s v="ExceÃ§Ã£o"/>
    <n v="1"/>
    <m/>
    <n v="0"/>
    <n v="0"/>
    <n v="100"/>
    <n v="135940684"/>
    <n v="999"/>
    <n v="4"/>
    <x v="0"/>
    <x v="0"/>
    <n v="0.68589999999999995"/>
    <n v="0.68589999999999995"/>
    <n v="0.68589999999999995"/>
    <n v="0.68589999999999995"/>
    <n v="0.68589999999999995"/>
    <n v="9.99"/>
    <n v="9.99"/>
    <n v="9.99"/>
    <n v="9.99"/>
    <n v="9.99"/>
    <s v="Brasil + ExceÃ§Ã£o + VGF2"/>
    <s v="Bronze + ExceÃ§Ã£o + VGF2"/>
    <s v="Prata + ExceÃ§Ã£o + VGF2"/>
    <s v="Ouro + ExceÃ§Ã£o + VGF2"/>
    <s v="Estrela + ExceÃ§Ã£o + VGF2"/>
    <n v="0"/>
    <n v="0"/>
    <n v="0"/>
    <n v="0"/>
    <n v="0"/>
    <n v="45.79"/>
    <n v="45.79"/>
    <n v="45.79"/>
    <n v="45.79"/>
    <n v="45.79"/>
    <n v="0"/>
    <n v="0"/>
    <n v="0"/>
    <n v="0"/>
    <n v="0"/>
    <n v="9.99"/>
    <n v="9.99"/>
    <n v="9.99"/>
    <n v="9.99"/>
    <n v="9.99"/>
    <n v="8"/>
    <n v="8"/>
    <n v="8"/>
    <n v="8"/>
    <n v="8"/>
    <n v="44"/>
    <n v="55"/>
    <n v="55"/>
    <n v="55"/>
    <n v="55"/>
  </r>
  <r>
    <n v="624019"/>
    <x v="1423"/>
    <n v="20210305"/>
    <m/>
    <s v="TOILETRIES"/>
    <x v="606"/>
    <s v="AVON ERVA DOCE AEROSOL"/>
    <n v="1221911"/>
    <x v="1420"/>
    <n v="1"/>
    <s v="EXCESS"/>
    <s v="REPRESENTATIVE OFFER"/>
    <n v="0.68589999999999995"/>
    <m/>
    <n v="3.738"/>
    <m/>
    <m/>
    <n v="7.8"/>
    <n v="17.989999999999998"/>
    <n v="25375"/>
    <n v="25375"/>
    <n v="52"/>
    <s v="WORK IN PROGRESS"/>
    <n v="135940671"/>
    <s v="NO INCENTIVE"/>
    <s v="N"/>
    <s v="N"/>
    <s v="N"/>
    <s v="N"/>
    <x v="2"/>
    <n v="135940673"/>
    <n v="28"/>
    <n v="43"/>
    <n v="20230306"/>
    <s v="EXCLUSIVE OFFER"/>
    <n v="15"/>
    <s v="Y"/>
    <s v="Tech rep lvl + ExceÃ§Ã£o + VGF2"/>
    <s v="FULL PAYMENT"/>
    <m/>
    <n v="135756.75750000001"/>
    <n v="40905.0075"/>
    <n v="69.709999999999994"/>
    <m/>
    <s v="DEODORANT SPRAY"/>
    <s v="DEODORANT"/>
    <s v="DEODORANT"/>
    <s v="FEMALE"/>
    <s v="AVON"/>
    <s v="AVON"/>
    <n v="0"/>
    <n v="100"/>
    <n v="100"/>
    <s v="N"/>
    <s v="N"/>
    <n v="52368"/>
    <m/>
    <s v="N"/>
    <m/>
    <m/>
    <m/>
    <m/>
    <m/>
    <m/>
    <m/>
    <m/>
    <s v="N"/>
    <n v="60853012"/>
    <s v="Saldao de Ofertas"/>
    <m/>
    <x v="0"/>
    <m/>
    <n v="52"/>
    <s v="OUTLET - TOILETRIES"/>
    <s v="N"/>
    <m/>
    <m/>
    <s v="N"/>
    <n v="20230306"/>
    <m/>
    <n v="135940671"/>
    <s v="MIXED"/>
    <s v="Tech rep lvl"/>
    <s v="ExceÃ§Ã£o"/>
    <n v="1"/>
    <m/>
    <n v="0"/>
    <n v="0"/>
    <n v="100"/>
    <n v="135940672"/>
    <n v="999"/>
    <n v="4"/>
    <x v="0"/>
    <x v="0"/>
    <n v="0.68589999999999995"/>
    <n v="0.68589999999999995"/>
    <n v="0.68589999999999995"/>
    <n v="0.68589999999999995"/>
    <n v="0.68589999999999995"/>
    <n v="7.8"/>
    <n v="7.8"/>
    <n v="7.8"/>
    <n v="7.8"/>
    <n v="7.8"/>
    <s v="Brasil + ExceÃ§Ã£o + VGF2"/>
    <s v="Bronze + ExceÃ§Ã£o + VGF2"/>
    <s v="Prata + ExceÃ§Ã£o + VGF2"/>
    <s v="Ouro + ExceÃ§Ã£o + VGF2"/>
    <s v="Estrela + ExceÃ§Ã£o + VGF2"/>
    <n v="0"/>
    <n v="0"/>
    <n v="0"/>
    <n v="0"/>
    <n v="0"/>
    <n v="45.79"/>
    <n v="45.79"/>
    <n v="45.79"/>
    <n v="45.79"/>
    <n v="45.79"/>
    <n v="0"/>
    <n v="0"/>
    <n v="0"/>
    <n v="0"/>
    <n v="0"/>
    <n v="7.8"/>
    <n v="7.8"/>
    <n v="7.8"/>
    <n v="7.8"/>
    <n v="7.8"/>
    <n v="10.19"/>
    <n v="10.19"/>
    <n v="10.19"/>
    <n v="10.19"/>
    <n v="10.19"/>
    <n v="56"/>
    <n v="43"/>
    <n v="43"/>
    <n v="43"/>
    <n v="43"/>
  </r>
  <r>
    <n v="629339"/>
    <x v="1424"/>
    <n v="20210308"/>
    <m/>
    <s v="FRAGRANCE"/>
    <x v="607"/>
    <s v="RARE SOLAR NARCISSUS HAIR MIST"/>
    <n v="1225280"/>
    <x v="1421"/>
    <n v="1"/>
    <s v="EXCESS"/>
    <s v="REPRESENTATIVE OFFER"/>
    <n v="0.54369999999999996"/>
    <m/>
    <n v="3.1139999999999999"/>
    <m/>
    <m/>
    <n v="9.99"/>
    <n v="34.9"/>
    <n v="2800"/>
    <n v="2800"/>
    <n v="56"/>
    <s v="WORK IN PROGRESS"/>
    <n v="135940722"/>
    <s v="NO INCENTIVE"/>
    <s v="N"/>
    <s v="N"/>
    <s v="N"/>
    <s v="N"/>
    <x v="2"/>
    <n v="135940724"/>
    <n v="28"/>
    <n v="43"/>
    <n v="20230306"/>
    <s v="EXCLUSIVE OFFER"/>
    <n v="15"/>
    <s v="Y"/>
    <s v="Tech rep lvl + ExceÃ§Ã£o + VGF2"/>
    <s v="FULL PAYMENT"/>
    <m/>
    <n v="15208.376399999999"/>
    <n v="6489.1764000000003"/>
    <n v="83.59"/>
    <m/>
    <s v="EDT SPRAY"/>
    <s v="EDP/EDT/COLOGNE"/>
    <s v="FRAGRANCE JUICES"/>
    <s v="FEMALE"/>
    <s v="RARE FRANCHISE"/>
    <s v="RARE NEW FLANKER 2021 -WN-"/>
    <n v="0"/>
    <n v="100"/>
    <n v="100"/>
    <s v="N"/>
    <s v="N"/>
    <n v="52475"/>
    <m/>
    <s v="N"/>
    <m/>
    <m/>
    <m/>
    <m/>
    <m/>
    <m/>
    <m/>
    <m/>
    <s v="N"/>
    <n v="60853012"/>
    <s v="Saldao de Ofertas"/>
    <m/>
    <x v="0"/>
    <m/>
    <n v="56"/>
    <s v="OUTLET - FRAG"/>
    <s v="N"/>
    <m/>
    <m/>
    <s v="N"/>
    <n v="20230306"/>
    <m/>
    <n v="135940722"/>
    <s v="MIXED"/>
    <s v="Tech rep lvl"/>
    <s v="ExceÃ§Ã£o"/>
    <n v="1"/>
    <m/>
    <n v="0"/>
    <n v="0"/>
    <n v="100"/>
    <n v="135940723"/>
    <n v="999"/>
    <n v="4"/>
    <x v="0"/>
    <x v="0"/>
    <n v="0.54369999999999996"/>
    <n v="0.54369999999999996"/>
    <n v="0.54369999999999996"/>
    <n v="0.54369999999999996"/>
    <n v="0.54369999999999996"/>
    <n v="9.99"/>
    <n v="9.99"/>
    <n v="9.99"/>
    <n v="9.99"/>
    <n v="9.99"/>
    <s v="Brasil + ExceÃ§Ã£o + VGF2"/>
    <s v="Bronze + ExceÃ§Ã£o + VGF2"/>
    <s v="Prata + ExceÃ§Ã£o + VGF2"/>
    <s v="Ouro + ExceÃ§Ã£o + VGF2"/>
    <s v="Estrela + ExceÃ§Ã£o + VGF2"/>
    <n v="0"/>
    <n v="0"/>
    <n v="0"/>
    <n v="0"/>
    <n v="0"/>
    <n v="83.92"/>
    <n v="83.92"/>
    <n v="83.92"/>
    <n v="83.92"/>
    <n v="83.92"/>
    <n v="0"/>
    <n v="0"/>
    <n v="0"/>
    <n v="0"/>
    <n v="0"/>
    <n v="9.99"/>
    <n v="9.99"/>
    <n v="9.99"/>
    <n v="9.99"/>
    <n v="9.99"/>
    <n v="24.91"/>
    <n v="24.91"/>
    <n v="24.91"/>
    <n v="24.91"/>
    <n v="24.91"/>
    <n v="71"/>
    <n v="28"/>
    <n v="28"/>
    <n v="28"/>
    <n v="28"/>
  </r>
  <r>
    <n v="630370"/>
    <x v="1425"/>
    <n v="20210311"/>
    <m/>
    <s v="BODY"/>
    <x v="608"/>
    <s v="ENCANTO MINI BODY LOTION"/>
    <n v="1225941"/>
    <x v="1422"/>
    <n v="1"/>
    <s v="EXCESS"/>
    <s v="REPRESENTATIVE OFFER"/>
    <n v="0.70330000000000004"/>
    <m/>
    <n v="1.248"/>
    <m/>
    <m/>
    <n v="2.5"/>
    <n v="6.99"/>
    <n v="3963"/>
    <n v="3963"/>
    <n v="57"/>
    <s v="WORK IN PROGRESS"/>
    <n v="135940735"/>
    <s v="NO INCENTIVE"/>
    <s v="N"/>
    <s v="N"/>
    <s v="N"/>
    <s v="N"/>
    <x v="2"/>
    <n v="135940737"/>
    <n v="28"/>
    <n v="43"/>
    <n v="20230306"/>
    <s v="EXCLUSIVE OFFER"/>
    <n v="15"/>
    <s v="Y"/>
    <s v="Tech rep lvl + ExceÃ§Ã£o + VGF2"/>
    <s v="FULL PAYMENT"/>
    <m/>
    <n v="6967.9447"/>
    <n v="2022.1207999999999"/>
    <n v="74.61"/>
    <m/>
    <s v="CARTON/GIFT BAG"/>
    <s v="ORGANIZERS/CONTAINERS"/>
    <s v="IMPLEMENTS"/>
    <s v="UNISEX"/>
    <s v="AVON"/>
    <s v="AVON"/>
    <n v="1"/>
    <n v="100"/>
    <n v="100"/>
    <s v="N"/>
    <s v="N"/>
    <n v="51754"/>
    <m/>
    <s v="N"/>
    <m/>
    <m/>
    <m/>
    <m/>
    <m/>
    <m/>
    <m/>
    <m/>
    <s v="N"/>
    <n v="60853012"/>
    <s v="Saldao de Ofertas"/>
    <m/>
    <x v="0"/>
    <m/>
    <n v="56"/>
    <s v="OUTLET - FRAG"/>
    <s v="N"/>
    <m/>
    <m/>
    <s v="N"/>
    <n v="20230306"/>
    <m/>
    <n v="135940735"/>
    <s v="MIXED"/>
    <s v="Tech rep lvl"/>
    <s v="ExceÃ§Ã£o"/>
    <n v="1"/>
    <m/>
    <n v="0"/>
    <n v="0"/>
    <n v="100"/>
    <n v="135940736"/>
    <n v="999"/>
    <n v="4"/>
    <x v="0"/>
    <x v="0"/>
    <n v="0.70330000000000004"/>
    <n v="0.70330000000000004"/>
    <n v="0.70330000000000004"/>
    <n v="0.70330000000000004"/>
    <n v="0.70330000000000004"/>
    <n v="2.5"/>
    <n v="2.5"/>
    <n v="2.5"/>
    <n v="2.5"/>
    <n v="2.5"/>
    <s v="Brasil + ExceÃ§Ã£o + VGF2"/>
    <s v="Bronze + ExceÃ§Ã£o + VGF2"/>
    <s v="Prata + ExceÃ§Ã£o + VGF2"/>
    <s v="Ouro + ExceÃ§Ã£o + VGF2"/>
    <s v="Estrela + ExceÃ§Ã£o + VGF2"/>
    <n v="0"/>
    <n v="0"/>
    <n v="0"/>
    <n v="0"/>
    <n v="0"/>
    <n v="42.19"/>
    <n v="42.19"/>
    <n v="42.19"/>
    <n v="42.19"/>
    <n v="42.19"/>
    <n v="0"/>
    <n v="0"/>
    <n v="0"/>
    <n v="0"/>
    <n v="0"/>
    <n v="2.5"/>
    <n v="2.5"/>
    <n v="2.5"/>
    <n v="2.5"/>
    <n v="2.5"/>
    <n v="4.49"/>
    <n v="4.49"/>
    <n v="4.49"/>
    <n v="4.49"/>
    <n v="4.49"/>
    <n v="64"/>
    <n v="35"/>
    <n v="35"/>
    <n v="35"/>
    <n v="35"/>
  </r>
  <r>
    <n v="633946"/>
    <x v="1426"/>
    <n v="20210319"/>
    <m/>
    <s v="FRAGRANCE"/>
    <x v="608"/>
    <s v="CAIXA SURREAL LOVE GARDEN"/>
    <n v="1228456"/>
    <x v="1423"/>
    <n v="1"/>
    <s v="EXCESS"/>
    <s v="REPRESENTATIVE OFFER"/>
    <n v="0.70330000000000004"/>
    <m/>
    <n v="2.8980000000000001"/>
    <m/>
    <m/>
    <n v="4.99"/>
    <n v="7.99"/>
    <n v="1446"/>
    <n v="1446"/>
    <n v="57"/>
    <s v="WORK IN PROGRESS"/>
    <n v="135940735"/>
    <s v="NO INCENTIVE"/>
    <s v="N"/>
    <s v="N"/>
    <s v="N"/>
    <s v="N"/>
    <x v="2"/>
    <n v="135940749"/>
    <n v="28"/>
    <n v="43"/>
    <n v="20230306"/>
    <s v="EXCLUSIVE OFFER"/>
    <n v="15"/>
    <s v="Y"/>
    <s v="Tech rep lvl + ExceÃ§Ã£o + VGF2"/>
    <s v="FULL PAYMENT"/>
    <m/>
    <n v="5074.6893"/>
    <n v="884.18129999999996"/>
    <n v="48.43"/>
    <m/>
    <s v="CARTON/GIFT BAG"/>
    <s v="ORGANIZERS/CONTAINERS"/>
    <s v="IMPLEMENTS"/>
    <s v="FEMALE"/>
    <s v="AVON"/>
    <s v="AVON"/>
    <n v="1"/>
    <n v="100"/>
    <n v="100"/>
    <s v="N"/>
    <s v="N"/>
    <n v="51773"/>
    <m/>
    <s v="N"/>
    <m/>
    <m/>
    <m/>
    <m/>
    <m/>
    <m/>
    <m/>
    <m/>
    <s v="N"/>
    <n v="60853012"/>
    <s v="Saldao de Ofertas"/>
    <m/>
    <x v="0"/>
    <m/>
    <n v="56"/>
    <s v="OUTLET - FRAG"/>
    <s v="N"/>
    <m/>
    <m/>
    <s v="N"/>
    <n v="20230306"/>
    <m/>
    <n v="135940735"/>
    <s v="MIXED"/>
    <s v="Tech rep lvl"/>
    <s v="ExceÃ§Ã£o"/>
    <n v="1"/>
    <m/>
    <n v="0"/>
    <n v="0"/>
    <n v="100"/>
    <n v="135940748"/>
    <n v="999"/>
    <n v="4"/>
    <x v="0"/>
    <x v="0"/>
    <n v="0.70330000000000004"/>
    <n v="0.70330000000000004"/>
    <n v="0.70330000000000004"/>
    <n v="0.70330000000000004"/>
    <n v="0.70330000000000004"/>
    <n v="4.99"/>
    <n v="4.99"/>
    <n v="4.99"/>
    <n v="4.99"/>
    <n v="4.99"/>
    <s v="Brasil + ExceÃ§Ã£o + VGF2"/>
    <s v="Bronze + ExceÃ§Ã£o + VGF2"/>
    <s v="Prata + ExceÃ§Ã£o + VGF2"/>
    <s v="Ouro + ExceÃ§Ã£o + VGF2"/>
    <s v="Estrela + ExceÃ§Ã£o + VGF2"/>
    <n v="0"/>
    <n v="0"/>
    <n v="0"/>
    <n v="0"/>
    <n v="0"/>
    <n v="42.19"/>
    <n v="42.19"/>
    <n v="42.19"/>
    <n v="42.19"/>
    <n v="42.19"/>
    <n v="0"/>
    <n v="0"/>
    <n v="0"/>
    <n v="0"/>
    <n v="0"/>
    <n v="4.99"/>
    <n v="4.99"/>
    <n v="4.99"/>
    <n v="4.99"/>
    <n v="4.99"/>
    <n v="3"/>
    <n v="3"/>
    <n v="3"/>
    <n v="3"/>
    <n v="3"/>
    <n v="37"/>
    <n v="62"/>
    <n v="62"/>
    <n v="62"/>
    <n v="62"/>
  </r>
  <r>
    <n v="638078"/>
    <x v="1427"/>
    <n v="20220315"/>
    <m/>
    <s v="TOILETRIES"/>
    <x v="609"/>
    <s v="NATURALS SH OLEOS DE AMENDOA E ABACATE RESIZING"/>
    <n v="1231349"/>
    <x v="1424"/>
    <n v="1"/>
    <s v="EXCESS"/>
    <s v="REPRESENTATIVE OFFER"/>
    <n v="0.68589999999999995"/>
    <m/>
    <n v="4.9119999999999999"/>
    <m/>
    <m/>
    <n v="14.99"/>
    <n v="29.99"/>
    <n v="8499"/>
    <n v="8499"/>
    <n v="53"/>
    <s v="WORK IN PROGRESS"/>
    <n v="135940760"/>
    <s v="NO INCENTIVE"/>
    <s v="N"/>
    <s v="N"/>
    <s v="N"/>
    <s v="N"/>
    <x v="2"/>
    <n v="135940762"/>
    <n v="28"/>
    <n v="43"/>
    <n v="20230306"/>
    <s v="EXCLUSIVE OFFER"/>
    <n v="15"/>
    <s v="Y"/>
    <s v="Tech rep lvl + ExceÃ§Ã£o + VGF2"/>
    <s v="FULL PAYMENT"/>
    <m/>
    <n v="87383.666899999997"/>
    <n v="45636.5789"/>
    <n v="76.12"/>
    <m/>
    <s v="SHAMPOO ALL HAIR TYPES"/>
    <s v="SHAMPOO"/>
    <s v="SHAMPOOS"/>
    <s v="FEMALE"/>
    <s v="NATURALS"/>
    <s v="NATURALS ALMOND OIL AVOCADO"/>
    <n v="1"/>
    <n v="100"/>
    <n v="100"/>
    <s v="N"/>
    <s v="N"/>
    <n v="52603"/>
    <m/>
    <s v="N"/>
    <m/>
    <m/>
    <m/>
    <m/>
    <m/>
    <m/>
    <m/>
    <m/>
    <s v="N"/>
    <n v="60853012"/>
    <s v="Saldao de Ofertas"/>
    <m/>
    <x v="0"/>
    <m/>
    <n v="52"/>
    <s v="OUTLET - TOILETRIES"/>
    <s v="N"/>
    <m/>
    <m/>
    <s v="N"/>
    <n v="20230306"/>
    <m/>
    <n v="135940760"/>
    <s v="MIXED"/>
    <s v="Tech rep lvl"/>
    <s v="ExceÃ§Ã£o"/>
    <n v="1"/>
    <m/>
    <n v="0"/>
    <n v="0"/>
    <n v="100"/>
    <n v="135940761"/>
    <n v="999"/>
    <n v="4"/>
    <x v="0"/>
    <x v="0"/>
    <n v="0.68589999999999995"/>
    <n v="0.68589999999999995"/>
    <n v="0.68589999999999995"/>
    <n v="0.68589999999999995"/>
    <n v="0.68589999999999995"/>
    <n v="14.99"/>
    <n v="14.99"/>
    <n v="14.99"/>
    <n v="14.99"/>
    <n v="14.99"/>
    <s v="Brasil + ExceÃ§Ã£o + VGF2"/>
    <s v="Bronze + ExceÃ§Ã£o + VGF2"/>
    <s v="Prata + ExceÃ§Ã£o + VGF2"/>
    <s v="Ouro + ExceÃ§Ã£o + VGF2"/>
    <s v="Estrela + ExceÃ§Ã£o + VGF2"/>
    <n v="0"/>
    <n v="0"/>
    <n v="0"/>
    <n v="0"/>
    <n v="0"/>
    <n v="45.79"/>
    <n v="45.79"/>
    <n v="45.79"/>
    <n v="45.79"/>
    <n v="45.79"/>
    <n v="0"/>
    <n v="0"/>
    <n v="0"/>
    <n v="0"/>
    <n v="0"/>
    <n v="14.99"/>
    <n v="14.99"/>
    <n v="14.99"/>
    <n v="14.99"/>
    <n v="14.99"/>
    <n v="15"/>
    <n v="15"/>
    <n v="15"/>
    <n v="15"/>
    <n v="15"/>
    <n v="50"/>
    <n v="49"/>
    <n v="49"/>
    <n v="49"/>
    <n v="49"/>
  </r>
  <r>
    <n v="2254294"/>
    <x v="1428"/>
    <n v="20210301"/>
    <m/>
    <s v="HOUSEWARES"/>
    <x v="610"/>
    <s v="COPO INDIVIDUAL CRISTAL"/>
    <n v="5509824"/>
    <x v="1425"/>
    <n v="1"/>
    <s v="EXCESS"/>
    <s v="REPRESENTATIVE OFFER"/>
    <n v="0.70330000000000004"/>
    <m/>
    <n v="2.2410000000000001"/>
    <m/>
    <m/>
    <n v="5.99"/>
    <n v="14.99"/>
    <n v="226"/>
    <n v="226"/>
    <n v="13"/>
    <s v="WORK IN PROGRESS"/>
    <n v="135940773"/>
    <s v="NO INCENTIVE"/>
    <s v="N"/>
    <s v="N"/>
    <s v="N"/>
    <s v="N"/>
    <x v="2"/>
    <n v="135940799"/>
    <n v="28"/>
    <n v="43"/>
    <n v="20230306"/>
    <s v="EXCLUSIVE OFFER"/>
    <n v="15"/>
    <s v="Y"/>
    <s v="Tech rep lvl + ExceÃ§Ã£o + VGF2"/>
    <s v="FULL PAYMENT"/>
    <m/>
    <n v="952.08529999999996"/>
    <n v="445.61930000000001"/>
    <n v="78.739999999999995"/>
    <m/>
    <s v="GLASS EVERYDAY GLASS"/>
    <s v="GLASS"/>
    <s v="TABLEWARE"/>
    <s v="UNISEX"/>
    <s v="AVON"/>
    <s v="AVON"/>
    <n v="1"/>
    <n v="100"/>
    <n v="50"/>
    <s v="N"/>
    <s v="N"/>
    <n v="80263"/>
    <m/>
    <s v="N"/>
    <m/>
    <m/>
    <m/>
    <m/>
    <m/>
    <m/>
    <m/>
    <m/>
    <s v="N"/>
    <n v="60853012"/>
    <s v="Saldao de Ofertas"/>
    <m/>
    <x v="0"/>
    <m/>
    <n v="12"/>
    <s v="OUTLET - HOME"/>
    <s v="N"/>
    <m/>
    <m/>
    <s v="N"/>
    <n v="20230306"/>
    <m/>
    <n v="135940773"/>
    <s v="MIXED"/>
    <s v="Tech rep lvl"/>
    <s v="ExceÃ§Ã£o"/>
    <n v="1"/>
    <m/>
    <n v="0"/>
    <n v="0"/>
    <n v="100"/>
    <n v="135940798"/>
    <n v="999"/>
    <n v="4"/>
    <x v="0"/>
    <x v="0"/>
    <n v="0.70330000000000004"/>
    <n v="0.70330000000000004"/>
    <n v="0.70330000000000004"/>
    <n v="0.70330000000000004"/>
    <n v="0.70330000000000004"/>
    <n v="5.99"/>
    <n v="5.99"/>
    <n v="5.99"/>
    <n v="5.99"/>
    <n v="5.99"/>
    <s v="Brasil + ExceÃ§Ã£o + VGF2"/>
    <s v="Bronze + ExceÃ§Ã£o + VGF2"/>
    <s v="Prata + ExceÃ§Ã£o + VGF2"/>
    <s v="Ouro + ExceÃ§Ã£o + VGF2"/>
    <s v="Estrela + ExceÃ§Ã£o + VGF2"/>
    <n v="0"/>
    <n v="0"/>
    <n v="0"/>
    <n v="0"/>
    <n v="0"/>
    <n v="42.19"/>
    <n v="42.19"/>
    <n v="42.19"/>
    <n v="42.19"/>
    <n v="42.19"/>
    <n v="0"/>
    <n v="0"/>
    <n v="0"/>
    <n v="0"/>
    <n v="0"/>
    <n v="5.99"/>
    <n v="5.99"/>
    <n v="5.99"/>
    <n v="5.99"/>
    <n v="5.99"/>
    <n v="9"/>
    <n v="9"/>
    <n v="9"/>
    <n v="9"/>
    <n v="9"/>
    <n v="60"/>
    <n v="39"/>
    <n v="39"/>
    <n v="39"/>
    <n v="39"/>
  </r>
  <r>
    <n v="2263477"/>
    <x v="1429"/>
    <n v="20200316"/>
    <m/>
    <s v="HOUSEWARES"/>
    <x v="610"/>
    <s v="FACA MULTIFUNCIONAL 4 EM 1"/>
    <n v="5523351"/>
    <x v="1426"/>
    <n v="1"/>
    <s v="EXCESS"/>
    <s v="REPRESENTATIVE OFFER"/>
    <n v="0.6149"/>
    <m/>
    <n v="2.1989999999999998"/>
    <m/>
    <m/>
    <n v="7.99"/>
    <n v="12.99"/>
    <n v="5000"/>
    <n v="5000"/>
    <n v="13"/>
    <s v="WORK IN PROGRESS"/>
    <n v="135940773"/>
    <s v="NO INCENTIVE"/>
    <s v="N"/>
    <s v="N"/>
    <s v="N"/>
    <s v="N"/>
    <x v="2"/>
    <n v="135940819"/>
    <n v="28"/>
    <n v="43"/>
    <n v="20230306"/>
    <s v="EXCLUSIVE OFFER"/>
    <n v="15"/>
    <s v="Y"/>
    <s v="Tech rep lvl + ExceÃ§Ã£o + VGF2"/>
    <s v="FULL PAYMENT"/>
    <m/>
    <n v="24565.255000000001"/>
    <n v="13570.254999999999"/>
    <n v="72.47"/>
    <m/>
    <s v="COOKING CUTLERY SETS"/>
    <s v="COOKING"/>
    <s v="UTENSILS KITCHENWARE"/>
    <s v="UNISEX"/>
    <s v="AVON"/>
    <s v="AVON"/>
    <n v="1"/>
    <n v="100"/>
    <n v="100"/>
    <s v="N"/>
    <s v="N"/>
    <n v="83333"/>
    <m/>
    <s v="N"/>
    <m/>
    <m/>
    <m/>
    <m/>
    <m/>
    <m/>
    <m/>
    <m/>
    <s v="N"/>
    <n v="60853012"/>
    <s v="Saldao de Ofertas"/>
    <m/>
    <x v="0"/>
    <m/>
    <n v="12"/>
    <s v="OUTLET - HOME"/>
    <s v="N"/>
    <m/>
    <m/>
    <s v="N"/>
    <n v="20230306"/>
    <m/>
    <n v="135940773"/>
    <s v="MIXED"/>
    <s v="Tech rep lvl"/>
    <s v="ExceÃ§Ã£o"/>
    <n v="1"/>
    <m/>
    <n v="0"/>
    <n v="0"/>
    <n v="100"/>
    <n v="135940818"/>
    <n v="999"/>
    <n v="4"/>
    <x v="0"/>
    <x v="0"/>
    <n v="0.6149"/>
    <n v="0.6149"/>
    <n v="0.6149"/>
    <n v="0.6149"/>
    <n v="0.6149"/>
    <n v="7.99"/>
    <n v="7.99"/>
    <n v="7.99"/>
    <n v="7.99"/>
    <n v="7.99"/>
    <s v="Brasil + ExceÃ§Ã£o + VGF2"/>
    <s v="Bronze + ExceÃ§Ã£o + VGF2"/>
    <s v="Prata + ExceÃ§Ã£o + VGF2"/>
    <s v="Ouro + ExceÃ§Ã£o + VGF2"/>
    <s v="Estrela + ExceÃ§Ã£o + VGF2"/>
    <n v="0"/>
    <n v="0"/>
    <n v="0"/>
    <n v="0"/>
    <n v="0"/>
    <n v="62.64"/>
    <n v="62.64"/>
    <n v="62.64"/>
    <n v="62.64"/>
    <n v="62.64"/>
    <n v="0"/>
    <n v="0"/>
    <n v="0"/>
    <n v="0"/>
    <n v="0"/>
    <n v="7.99"/>
    <n v="7.99"/>
    <n v="7.99"/>
    <n v="7.99"/>
    <n v="7.99"/>
    <n v="5"/>
    <n v="5"/>
    <n v="5"/>
    <n v="5"/>
    <n v="5"/>
    <n v="38"/>
    <n v="61"/>
    <n v="61"/>
    <n v="61"/>
    <n v="61"/>
  </r>
  <r>
    <n v="2280277"/>
    <x v="1430"/>
    <n v="20220309"/>
    <m/>
    <s v="HOUSEWARES"/>
    <x v="610"/>
    <s v="COPO DE VIDRO COM DECORACAO"/>
    <n v="5552625"/>
    <x v="1427"/>
    <n v="1"/>
    <s v="EXCESS"/>
    <s v="REPRESENTATIVE OFFER"/>
    <n v="0.70330000000000004"/>
    <m/>
    <n v="3.1949999999999998"/>
    <m/>
    <m/>
    <n v="12.99"/>
    <n v="17.989999999999998"/>
    <n v="3300"/>
    <n v="3300"/>
    <n v="13"/>
    <s v="WORK IN PROGRESS"/>
    <n v="135940773"/>
    <s v="NO INCENTIVE"/>
    <s v="N"/>
    <s v="N"/>
    <s v="N"/>
    <s v="N"/>
    <x v="2"/>
    <n v="135940854"/>
    <n v="28"/>
    <n v="43"/>
    <n v="20230306"/>
    <s v="EXCLUSIVE OFFER"/>
    <n v="15"/>
    <s v="Y"/>
    <s v="Tech rep lvl + ExceÃ§Ã£o + VGF2"/>
    <s v="FULL PAYMENT"/>
    <m/>
    <n v="30148.361099999998"/>
    <n v="19604.861099999998"/>
    <n v="74.75"/>
    <m/>
    <s v="GLASS EVERYDAY GLASS"/>
    <s v="GLASS"/>
    <s v="TABLEWARE"/>
    <s v="UNISEX"/>
    <s v="AVON"/>
    <s v="AVON"/>
    <n v="1"/>
    <n v="100"/>
    <s v="33.33"/>
    <s v="N"/>
    <s v="N"/>
    <n v="46515"/>
    <m/>
    <s v="N"/>
    <m/>
    <m/>
    <m/>
    <m/>
    <m/>
    <m/>
    <m/>
    <m/>
    <s v="N"/>
    <n v="60853012"/>
    <s v="Saldao de Ofertas"/>
    <m/>
    <x v="0"/>
    <m/>
    <n v="12"/>
    <s v="OUTLET - HOME"/>
    <s v="N"/>
    <m/>
    <m/>
    <s v="N"/>
    <n v="20230306"/>
    <m/>
    <n v="135940773"/>
    <s v="MIXED"/>
    <s v="Tech rep lvl"/>
    <s v="ExceÃ§Ã£o"/>
    <n v="1"/>
    <m/>
    <n v="0"/>
    <n v="0"/>
    <n v="100"/>
    <n v="135940852"/>
    <n v="999"/>
    <n v="4"/>
    <x v="0"/>
    <x v="0"/>
    <n v="0.70330000000000004"/>
    <n v="0.70330000000000004"/>
    <n v="0.70330000000000004"/>
    <n v="0.70330000000000004"/>
    <n v="0.70330000000000004"/>
    <n v="12.99"/>
    <n v="12.99"/>
    <n v="12.99"/>
    <n v="12.99"/>
    <n v="12.99"/>
    <s v="Brasil + ExceÃ§Ã£o + VGF2"/>
    <s v="Bronze + ExceÃ§Ã£o + VGF2"/>
    <s v="Prata + ExceÃ§Ã£o + VGF2"/>
    <s v="Ouro + ExceÃ§Ã£o + VGF2"/>
    <s v="Estrela + ExceÃ§Ã£o + VGF2"/>
    <n v="0"/>
    <n v="0"/>
    <n v="0"/>
    <n v="0"/>
    <n v="0"/>
    <n v="42.19"/>
    <n v="42.19"/>
    <n v="42.19"/>
    <n v="42.19"/>
    <n v="42.19"/>
    <n v="0"/>
    <n v="0"/>
    <n v="0"/>
    <n v="0"/>
    <n v="0"/>
    <n v="12.99"/>
    <n v="12.99"/>
    <n v="12.99"/>
    <n v="12.99"/>
    <n v="12.99"/>
    <n v="5"/>
    <n v="5"/>
    <n v="5"/>
    <n v="5"/>
    <n v="5"/>
    <n v="27"/>
    <n v="72"/>
    <n v="72"/>
    <n v="72"/>
    <n v="72"/>
  </r>
  <r>
    <n v="2296230"/>
    <x v="1431"/>
    <n v="20220309"/>
    <m/>
    <s v="HOUSEWARES"/>
    <x v="610"/>
    <s v="LENCO TO GO INVW"/>
    <n v="5579941"/>
    <x v="1428"/>
    <n v="1"/>
    <s v="EXCESS"/>
    <s v="REPRESENTATIVE OFFER"/>
    <n v="0.70330000000000004"/>
    <m/>
    <n v="4.9139999999999997"/>
    <m/>
    <m/>
    <n v="10.7"/>
    <n v="24.99"/>
    <n v="12156"/>
    <n v="12156"/>
    <n v="13"/>
    <s v="WORK IN PROGRESS"/>
    <n v="135940773"/>
    <s v="NO INCENTIVE"/>
    <s v="N"/>
    <s v="N"/>
    <s v="N"/>
    <s v="N"/>
    <x v="2"/>
    <n v="135940841"/>
    <n v="28"/>
    <n v="43"/>
    <n v="20230306"/>
    <s v="EXCLUSIVE OFFER"/>
    <n v="15"/>
    <s v="Y"/>
    <s v="Tech rep lvl + ExceÃ§Ã£o + VGF2"/>
    <s v="FULL PAYMENT"/>
    <m/>
    <n v="91477.668399999995"/>
    <n v="31743.0844"/>
    <n v="72.040000000000006"/>
    <m/>
    <s v="APPLIANCE COVER"/>
    <s v="KITCHEN"/>
    <s v="LINENS/TEXTILES"/>
    <s v="UNISEX"/>
    <s v="INNOVAWARE"/>
    <s v="INNOVAWARE"/>
    <n v="1"/>
    <n v="100"/>
    <n v="100"/>
    <s v="N"/>
    <s v="N"/>
    <n v="46889"/>
    <m/>
    <s v="N"/>
    <m/>
    <m/>
    <m/>
    <m/>
    <m/>
    <m/>
    <m/>
    <m/>
    <s v="N"/>
    <n v="60853012"/>
    <s v="Saldao de Ofertas"/>
    <m/>
    <x v="0"/>
    <m/>
    <n v="12"/>
    <s v="OUTLET - HOME"/>
    <s v="N"/>
    <m/>
    <m/>
    <s v="N"/>
    <n v="20230306"/>
    <m/>
    <n v="135940773"/>
    <s v="MIXED"/>
    <s v="Tech rep lvl"/>
    <s v="ExceÃ§Ã£o"/>
    <n v="1"/>
    <m/>
    <n v="0"/>
    <n v="0"/>
    <n v="100"/>
    <n v="135940840"/>
    <n v="999"/>
    <n v="4"/>
    <x v="0"/>
    <x v="0"/>
    <n v="0.70330000000000004"/>
    <n v="0.70330000000000004"/>
    <n v="0.70330000000000004"/>
    <n v="0.70330000000000004"/>
    <n v="0.70330000000000004"/>
    <n v="10.7"/>
    <n v="10.7"/>
    <n v="10.7"/>
    <n v="10.7"/>
    <n v="10.7"/>
    <s v="Brasil + ExceÃ§Ã£o + VGF2"/>
    <s v="Bronze + ExceÃ§Ã£o + VGF2"/>
    <s v="Prata + ExceÃ§Ã£o + VGF2"/>
    <s v="Ouro + ExceÃ§Ã£o + VGF2"/>
    <s v="Estrela + ExceÃ§Ã£o + VGF2"/>
    <n v="0"/>
    <n v="0"/>
    <n v="0"/>
    <n v="0"/>
    <n v="0"/>
    <n v="42.19"/>
    <n v="42.19"/>
    <n v="42.19"/>
    <n v="42.19"/>
    <n v="42.19"/>
    <n v="0"/>
    <n v="0"/>
    <n v="0"/>
    <n v="0"/>
    <n v="0"/>
    <n v="10.7"/>
    <n v="10.7"/>
    <n v="10.7"/>
    <n v="10.7"/>
    <n v="10.7"/>
    <n v="14.29"/>
    <n v="14.29"/>
    <n v="14.29"/>
    <n v="14.29"/>
    <n v="14.29"/>
    <n v="57"/>
    <n v="42"/>
    <n v="42"/>
    <n v="42"/>
    <n v="42"/>
  </r>
  <r>
    <n v="2299768"/>
    <x v="1432"/>
    <n v="20210319"/>
    <m/>
    <s v="HOUSEWARES"/>
    <x v="610"/>
    <s v="COPO INDIVIDUAL CRISTAL"/>
    <n v="5509824"/>
    <x v="1429"/>
    <n v="1"/>
    <s v="EXCESS"/>
    <s v="REPRESENTATIVE OFFER"/>
    <n v="0.70330000000000004"/>
    <m/>
    <n v="2.4500000000000002"/>
    <m/>
    <m/>
    <n v="5.99"/>
    <n v="14.99"/>
    <n v="276"/>
    <n v="276"/>
    <n v="13"/>
    <s v="WORK IN PROGRESS"/>
    <n v="135940773"/>
    <s v="NO INCENTIVE"/>
    <s v="N"/>
    <s v="N"/>
    <s v="N"/>
    <s v="N"/>
    <x v="2"/>
    <n v="135940800"/>
    <n v="28"/>
    <n v="43"/>
    <n v="20230306"/>
    <s v="EXCLUSIVE OFFER"/>
    <n v="15"/>
    <s v="Y"/>
    <s v="Tech rep lvl + ExceÃ§Ã£o + VGF2"/>
    <s v="FULL PAYMENT"/>
    <m/>
    <n v="1162.7237"/>
    <n v="486.52370000000002"/>
    <n v="76.760000000000005"/>
    <m/>
    <s v="GLASS EVERYDAY GLASS"/>
    <s v="GLASS"/>
    <s v="TABLEWARE"/>
    <s v="UNISEX"/>
    <s v="AVON"/>
    <s v="AVON"/>
    <n v="1"/>
    <n v="100"/>
    <n v="50"/>
    <s v="N"/>
    <s v="N"/>
    <n v="80180"/>
    <m/>
    <s v="N"/>
    <m/>
    <m/>
    <m/>
    <m/>
    <m/>
    <m/>
    <m/>
    <m/>
    <s v="N"/>
    <n v="60853012"/>
    <s v="Saldao de Ofertas"/>
    <m/>
    <x v="0"/>
    <m/>
    <n v="12"/>
    <s v="OUTLET - HOME"/>
    <s v="N"/>
    <m/>
    <m/>
    <s v="N"/>
    <n v="20230306"/>
    <m/>
    <n v="135940773"/>
    <s v="MIXED"/>
    <s v="Tech rep lvl"/>
    <s v="ExceÃ§Ã£o"/>
    <n v="1"/>
    <m/>
    <n v="0"/>
    <n v="0"/>
    <n v="100"/>
    <n v="135940798"/>
    <n v="999"/>
    <n v="4"/>
    <x v="0"/>
    <x v="0"/>
    <n v="0.70330000000000004"/>
    <n v="0.70330000000000004"/>
    <n v="0.70330000000000004"/>
    <n v="0.70330000000000004"/>
    <n v="0.70330000000000004"/>
    <n v="5.99"/>
    <n v="5.99"/>
    <n v="5.99"/>
    <n v="5.99"/>
    <n v="5.99"/>
    <s v="Brasil + ExceÃ§Ã£o + VGF2"/>
    <s v="Bronze + ExceÃ§Ã£o + VGF2"/>
    <s v="Prata + ExceÃ§Ã£o + VGF2"/>
    <s v="Ouro + ExceÃ§Ã£o + VGF2"/>
    <s v="Estrela + ExceÃ§Ã£o + VGF2"/>
    <n v="0"/>
    <n v="0"/>
    <n v="0"/>
    <n v="0"/>
    <n v="0"/>
    <n v="42.19"/>
    <n v="42.19"/>
    <n v="42.19"/>
    <n v="42.19"/>
    <n v="42.19"/>
    <n v="0"/>
    <n v="0"/>
    <n v="0"/>
    <n v="0"/>
    <n v="0"/>
    <n v="5.99"/>
    <n v="5.99"/>
    <n v="5.99"/>
    <n v="5.99"/>
    <n v="5.99"/>
    <n v="9"/>
    <n v="9"/>
    <n v="9"/>
    <n v="9"/>
    <n v="9"/>
    <n v="60"/>
    <n v="39"/>
    <n v="39"/>
    <n v="39"/>
    <n v="39"/>
  </r>
  <r>
    <n v="2301896"/>
    <x v="1433"/>
    <n v="20220309"/>
    <m/>
    <s v="HOUSEWARES"/>
    <x v="610"/>
    <s v="COPO DE VIDRO COM DECORACAO"/>
    <n v="5552625"/>
    <x v="1430"/>
    <n v="1"/>
    <s v="EXCESS"/>
    <s v="REPRESENTATIVE OFFER"/>
    <n v="0.70330000000000004"/>
    <m/>
    <n v="3.1949999999999998"/>
    <m/>
    <m/>
    <n v="12.99"/>
    <n v="17.989999999999998"/>
    <n v="4200"/>
    <n v="4200"/>
    <n v="13"/>
    <s v="WORK IN PROGRESS"/>
    <n v="135940773"/>
    <s v="NO INCENTIVE"/>
    <s v="N"/>
    <s v="N"/>
    <s v="N"/>
    <s v="N"/>
    <x v="2"/>
    <n v="135940853"/>
    <n v="28"/>
    <n v="43"/>
    <n v="20230306"/>
    <s v="EXCLUSIVE OFFER"/>
    <n v="15"/>
    <s v="Y"/>
    <s v="Tech rep lvl + ExceÃ§Ã£o + VGF2"/>
    <s v="FULL PAYMENT"/>
    <m/>
    <n v="38370.6414"/>
    <n v="24951.6414"/>
    <n v="74.75"/>
    <m/>
    <s v="GLASS EVERYDAY GLASS"/>
    <s v="GLASS"/>
    <s v="TABLEWARE"/>
    <s v="UNISEX"/>
    <s v="AVON"/>
    <s v="AVON"/>
    <n v="1"/>
    <n v="100"/>
    <s v="33.33"/>
    <s v="N"/>
    <s v="N"/>
    <n v="80468"/>
    <m/>
    <s v="N"/>
    <m/>
    <m/>
    <m/>
    <m/>
    <m/>
    <m/>
    <m/>
    <m/>
    <s v="N"/>
    <n v="60853012"/>
    <s v="Saldao de Ofertas"/>
    <m/>
    <x v="0"/>
    <m/>
    <n v="12"/>
    <s v="OUTLET - HOME"/>
    <s v="N"/>
    <m/>
    <m/>
    <s v="N"/>
    <n v="20230306"/>
    <m/>
    <n v="135940773"/>
    <s v="MIXED"/>
    <s v="Tech rep lvl"/>
    <s v="ExceÃ§Ã£o"/>
    <n v="1"/>
    <m/>
    <n v="0"/>
    <n v="0"/>
    <n v="100"/>
    <n v="135940852"/>
    <n v="999"/>
    <n v="4"/>
    <x v="0"/>
    <x v="0"/>
    <n v="0.70330000000000004"/>
    <n v="0.70330000000000004"/>
    <n v="0.70330000000000004"/>
    <n v="0.70330000000000004"/>
    <n v="0.70330000000000004"/>
    <n v="12.99"/>
    <n v="12.99"/>
    <n v="12.99"/>
    <n v="12.99"/>
    <n v="12.99"/>
    <s v="Brasil + ExceÃ§Ã£o + VGF2"/>
    <s v="Bronze + ExceÃ§Ã£o + VGF2"/>
    <s v="Prata + ExceÃ§Ã£o + VGF2"/>
    <s v="Ouro + ExceÃ§Ã£o + VGF2"/>
    <s v="Estrela + ExceÃ§Ã£o + VGF2"/>
    <n v="0"/>
    <n v="0"/>
    <n v="0"/>
    <n v="0"/>
    <n v="0"/>
    <n v="42.19"/>
    <n v="42.19"/>
    <n v="42.19"/>
    <n v="42.19"/>
    <n v="42.19"/>
    <n v="0"/>
    <n v="0"/>
    <n v="0"/>
    <n v="0"/>
    <n v="0"/>
    <n v="12.99"/>
    <n v="12.99"/>
    <n v="12.99"/>
    <n v="12.99"/>
    <n v="12.99"/>
    <n v="5"/>
    <n v="5"/>
    <n v="5"/>
    <n v="5"/>
    <n v="5"/>
    <n v="27"/>
    <n v="72"/>
    <n v="72"/>
    <n v="72"/>
    <n v="72"/>
  </r>
  <r>
    <n v="2301897"/>
    <x v="1434"/>
    <n v="20220309"/>
    <m/>
    <s v="HOUSEWARES"/>
    <x v="610"/>
    <s v="COPO DE VIDRO COM DECORACAO"/>
    <n v="5552625"/>
    <x v="1431"/>
    <n v="1"/>
    <s v="EXCESS"/>
    <s v="REPRESENTATIVE OFFER"/>
    <n v="0.70330000000000004"/>
    <m/>
    <n v="3.1949999999999998"/>
    <m/>
    <m/>
    <n v="12.99"/>
    <n v="17.989999999999998"/>
    <n v="9567"/>
    <n v="9567"/>
    <n v="13"/>
    <s v="WORK IN PROGRESS"/>
    <n v="135940773"/>
    <s v="NO INCENTIVE"/>
    <s v="N"/>
    <s v="N"/>
    <s v="N"/>
    <s v="N"/>
    <x v="2"/>
    <n v="135940855"/>
    <n v="28"/>
    <n v="43"/>
    <n v="20230306"/>
    <s v="EXCLUSIVE OFFER"/>
    <n v="15"/>
    <s v="Y"/>
    <s v="Tech rep lvl + ExceÃ§Ã£o + VGF2"/>
    <s v="FULL PAYMENT"/>
    <m/>
    <n v="87402.839600000007"/>
    <n v="56836.274599999997"/>
    <n v="74.75"/>
    <m/>
    <s v="GLASS EVERYDAY GLASS"/>
    <s v="GLASS"/>
    <s v="TABLEWARE"/>
    <s v="UNISEX"/>
    <s v="AVON"/>
    <s v="AVON"/>
    <n v="1"/>
    <n v="100"/>
    <s v="33.33"/>
    <s v="N"/>
    <s v="N"/>
    <n v="80469"/>
    <m/>
    <s v="N"/>
    <m/>
    <m/>
    <m/>
    <m/>
    <m/>
    <m/>
    <m/>
    <m/>
    <s v="N"/>
    <n v="60853012"/>
    <s v="Saldao de Ofertas"/>
    <m/>
    <x v="0"/>
    <m/>
    <n v="12"/>
    <s v="OUTLET - HOME"/>
    <s v="N"/>
    <m/>
    <m/>
    <s v="N"/>
    <n v="20230306"/>
    <m/>
    <n v="135940773"/>
    <s v="MIXED"/>
    <s v="Tech rep lvl"/>
    <s v="ExceÃ§Ã£o"/>
    <n v="1"/>
    <m/>
    <n v="0"/>
    <n v="0"/>
    <n v="100"/>
    <n v="135940852"/>
    <n v="999"/>
    <n v="4"/>
    <x v="0"/>
    <x v="0"/>
    <n v="0.70330000000000004"/>
    <n v="0.70330000000000004"/>
    <n v="0.70330000000000004"/>
    <n v="0.70330000000000004"/>
    <n v="0.70330000000000004"/>
    <n v="12.99"/>
    <n v="12.99"/>
    <n v="12.99"/>
    <n v="12.99"/>
    <n v="12.99"/>
    <s v="Brasil + ExceÃ§Ã£o + VGF2"/>
    <s v="Bronze + ExceÃ§Ã£o + VGF2"/>
    <s v="Prata + ExceÃ§Ã£o + VGF2"/>
    <s v="Ouro + ExceÃ§Ã£o + VGF2"/>
    <s v="Estrela + ExceÃ§Ã£o + VGF2"/>
    <n v="0"/>
    <n v="0"/>
    <n v="0"/>
    <n v="0"/>
    <n v="0"/>
    <n v="42.19"/>
    <n v="42.19"/>
    <n v="42.19"/>
    <n v="42.19"/>
    <n v="42.19"/>
    <n v="0"/>
    <n v="0"/>
    <n v="0"/>
    <n v="0"/>
    <n v="0"/>
    <n v="12.99"/>
    <n v="12.99"/>
    <n v="12.99"/>
    <n v="12.99"/>
    <n v="12.99"/>
    <n v="5"/>
    <n v="5"/>
    <n v="5"/>
    <n v="5"/>
    <n v="5"/>
    <n v="27"/>
    <n v="72"/>
    <n v="72"/>
    <n v="72"/>
    <n v="72"/>
  </r>
  <r>
    <n v="2281144"/>
    <x v="1435"/>
    <n v="20210312"/>
    <m/>
    <s v="HOUSEWARES"/>
    <x v="611"/>
    <s v="FACA DISNEY"/>
    <n v="5548201"/>
    <x v="1432"/>
    <n v="1"/>
    <s v="EXCESS"/>
    <s v="REPRESENTATIVE OFFER"/>
    <n v="0.66279999999999994"/>
    <m/>
    <n v="3.1160000000000001"/>
    <m/>
    <m/>
    <n v="10.99"/>
    <n v="18.989999999999998"/>
    <n v="2910"/>
    <n v="2910"/>
    <n v="21"/>
    <s v="WORK IN PROGRESS"/>
    <n v="135940912"/>
    <s v="NO INCENTIVE"/>
    <s v="N"/>
    <s v="N"/>
    <s v="N"/>
    <s v="N"/>
    <x v="2"/>
    <n v="135940915"/>
    <n v="28"/>
    <n v="43"/>
    <n v="20230306"/>
    <s v="EXCLUSIVE OFFER"/>
    <n v="15"/>
    <s v="Y"/>
    <s v="Tech rep lvl + ExceÃ§Ã£o + VGF2"/>
    <s v="FULL PAYMENT"/>
    <m/>
    <n v="21196.940500000001"/>
    <n v="12129.380499999999"/>
    <n v="75.239999999999995"/>
    <m/>
    <s v="COOKING UTENSILS"/>
    <s v="COOKING"/>
    <s v="UTENSILS KITCHENWARE"/>
    <s v="UNISEX"/>
    <s v="DISNEY BRAND"/>
    <s v="DISNEY"/>
    <n v="1"/>
    <n v="100"/>
    <n v="50"/>
    <s v="N"/>
    <s v="N"/>
    <n v="46785"/>
    <m/>
    <s v="N"/>
    <m/>
    <m/>
    <m/>
    <m/>
    <m/>
    <m/>
    <m/>
    <m/>
    <s v="N"/>
    <n v="60853012"/>
    <s v="Saldao de Ofertas"/>
    <m/>
    <x v="0"/>
    <m/>
    <n v="20"/>
    <s v="OUTLET - HOME"/>
    <s v="N"/>
    <m/>
    <m/>
    <s v="N"/>
    <n v="20230306"/>
    <m/>
    <n v="135940912"/>
    <s v="MIXED"/>
    <s v="Tech rep lvl"/>
    <s v="ExceÃ§Ã£o"/>
    <n v="1"/>
    <m/>
    <n v="0"/>
    <n v="0"/>
    <n v="100"/>
    <n v="135940913"/>
    <n v="999"/>
    <n v="4"/>
    <x v="0"/>
    <x v="0"/>
    <n v="0.66279999999999994"/>
    <n v="0.66279999999999994"/>
    <n v="0.66279999999999994"/>
    <n v="0.66279999999999994"/>
    <n v="0.66279999999999994"/>
    <n v="10.99"/>
    <n v="10.99"/>
    <n v="10.99"/>
    <n v="10.99"/>
    <n v="10.99"/>
    <s v="Brasil + ExceÃ§Ã£o + VGF2"/>
    <s v="Bronze + ExceÃ§Ã£o + VGF2"/>
    <s v="Prata + ExceÃ§Ã£o + VGF2"/>
    <s v="Ouro + ExceÃ§Ã£o + VGF2"/>
    <s v="Estrela + ExceÃ§Ã£o + VGF2"/>
    <n v="0"/>
    <n v="0"/>
    <n v="0"/>
    <n v="0"/>
    <n v="0"/>
    <n v="42.19"/>
    <n v="42.19"/>
    <n v="42.19"/>
    <n v="42.19"/>
    <n v="42.19"/>
    <n v="5.75"/>
    <n v="5.75"/>
    <n v="5.75"/>
    <n v="5.75"/>
    <n v="5.75"/>
    <n v="10.99"/>
    <n v="10.99"/>
    <n v="10.99"/>
    <n v="10.99"/>
    <n v="10.99"/>
    <n v="8"/>
    <n v="8"/>
    <n v="8"/>
    <n v="8"/>
    <n v="8"/>
    <n v="42"/>
    <n v="57"/>
    <n v="57"/>
    <n v="57"/>
    <n v="57"/>
  </r>
  <r>
    <n v="2281145"/>
    <x v="1436"/>
    <n v="20210312"/>
    <m/>
    <s v="HOUSEWARES"/>
    <x v="611"/>
    <s v="FACA DISNEY"/>
    <n v="5548201"/>
    <x v="1433"/>
    <n v="1"/>
    <s v="EXCESS"/>
    <s v="REPRESENTATIVE OFFER"/>
    <n v="0.66279999999999994"/>
    <m/>
    <n v="3.2280000000000002"/>
    <m/>
    <m/>
    <n v="10.99"/>
    <n v="18.989999999999998"/>
    <n v="1000"/>
    <n v="1000"/>
    <n v="21"/>
    <s v="WORK IN PROGRESS"/>
    <n v="135940912"/>
    <s v="NO INCENTIVE"/>
    <s v="N"/>
    <s v="N"/>
    <s v="N"/>
    <s v="N"/>
    <x v="2"/>
    <n v="135940914"/>
    <n v="28"/>
    <n v="43"/>
    <n v="20230306"/>
    <s v="EXCLUSIVE OFFER"/>
    <n v="15"/>
    <s v="Y"/>
    <s v="Tech rep lvl + ExceÃ§Ã£o + VGF2"/>
    <s v="FULL PAYMENT"/>
    <m/>
    <n v="7284.1719999999996"/>
    <n v="4056.172"/>
    <n v="74.349999999999994"/>
    <m/>
    <s v="COOKING UTENSILS"/>
    <s v="COOKING"/>
    <s v="UTENSILS KITCHENWARE"/>
    <s v="UNISEX"/>
    <s v="DISNEY BRAND"/>
    <s v="DISNEY"/>
    <n v="1"/>
    <n v="100"/>
    <n v="50"/>
    <s v="N"/>
    <s v="N"/>
    <n v="46786"/>
    <m/>
    <s v="N"/>
    <m/>
    <m/>
    <m/>
    <m/>
    <m/>
    <m/>
    <m/>
    <m/>
    <s v="N"/>
    <n v="60853012"/>
    <s v="Saldao de Ofertas"/>
    <m/>
    <x v="0"/>
    <m/>
    <n v="20"/>
    <s v="OUTLET - HOME"/>
    <s v="N"/>
    <m/>
    <m/>
    <s v="N"/>
    <n v="20230306"/>
    <m/>
    <n v="135940912"/>
    <s v="MIXED"/>
    <s v="Tech rep lvl"/>
    <s v="ExceÃ§Ã£o"/>
    <n v="1"/>
    <m/>
    <n v="0"/>
    <n v="0"/>
    <n v="100"/>
    <n v="135940913"/>
    <n v="999"/>
    <n v="4"/>
    <x v="0"/>
    <x v="0"/>
    <n v="0.66279999999999994"/>
    <n v="0.66279999999999994"/>
    <n v="0.66279999999999994"/>
    <n v="0.66279999999999994"/>
    <n v="0.66279999999999994"/>
    <n v="10.99"/>
    <n v="10.99"/>
    <n v="10.99"/>
    <n v="10.99"/>
    <n v="10.99"/>
    <s v="Brasil + ExceÃ§Ã£o + VGF2"/>
    <s v="Bronze + ExceÃ§Ã£o + VGF2"/>
    <s v="Prata + ExceÃ§Ã£o + VGF2"/>
    <s v="Ouro + ExceÃ§Ã£o + VGF2"/>
    <s v="Estrela + ExceÃ§Ã£o + VGF2"/>
    <n v="0"/>
    <n v="0"/>
    <n v="0"/>
    <n v="0"/>
    <n v="0"/>
    <n v="42.19"/>
    <n v="42.19"/>
    <n v="42.19"/>
    <n v="42.19"/>
    <n v="42.19"/>
    <n v="5.75"/>
    <n v="5.75"/>
    <n v="5.75"/>
    <n v="5.75"/>
    <n v="5.75"/>
    <n v="10.99"/>
    <n v="10.99"/>
    <n v="10.99"/>
    <n v="10.99"/>
    <n v="10.99"/>
    <n v="8"/>
    <n v="8"/>
    <n v="8"/>
    <n v="8"/>
    <n v="8"/>
    <n v="42"/>
    <n v="57"/>
    <n v="57"/>
    <n v="57"/>
    <n v="57"/>
  </r>
  <r>
    <n v="2293896"/>
    <x v="1437"/>
    <n v="20220301"/>
    <m/>
    <s v="HOUSEWARES"/>
    <x v="611"/>
    <s v="GARRAFA INNOVAWARE 500ML NEW"/>
    <n v="5575377"/>
    <x v="1434"/>
    <n v="1"/>
    <s v="EXCESS"/>
    <s v="REPRESENTATIVE OFFER"/>
    <n v="0.70330000000000004"/>
    <m/>
    <n v="3.51"/>
    <m/>
    <m/>
    <n v="15.99"/>
    <n v="24.99"/>
    <n v="2900"/>
    <n v="2900"/>
    <n v="21"/>
    <s v="WORK IN PROGRESS"/>
    <n v="135940912"/>
    <s v="NO INCENTIVE"/>
    <s v="N"/>
    <s v="N"/>
    <s v="N"/>
    <s v="N"/>
    <x v="2"/>
    <n v="135940932"/>
    <n v="28"/>
    <n v="43"/>
    <n v="20230306"/>
    <s v="EXCLUSIVE OFFER"/>
    <n v="15"/>
    <s v="Y"/>
    <s v="Tech rep lvl + ExceÃ§Ã£o + VGF2"/>
    <s v="FULL PAYMENT"/>
    <m/>
    <n v="32612.724300000002"/>
    <n v="22433.724300000002"/>
    <n v="80.03"/>
    <m/>
    <s v="KITCHEN WATER BOTTLE"/>
    <s v="KITCHEN"/>
    <s v="FOOD STORAGE/CONTAINERS"/>
    <s v="UNISEX"/>
    <s v="INNOVAWARE"/>
    <s v="INNOVAWARE"/>
    <n v="1"/>
    <n v="100"/>
    <n v="100"/>
    <s v="N"/>
    <s v="N"/>
    <n v="46429"/>
    <m/>
    <s v="N"/>
    <m/>
    <m/>
    <m/>
    <m/>
    <m/>
    <m/>
    <m/>
    <m/>
    <s v="N"/>
    <n v="60853012"/>
    <s v="Saldao de Ofertas"/>
    <m/>
    <x v="0"/>
    <m/>
    <n v="20"/>
    <s v="OUTLET - HOME"/>
    <s v="N"/>
    <m/>
    <m/>
    <s v="N"/>
    <n v="20230306"/>
    <m/>
    <n v="135940912"/>
    <s v="MIXED"/>
    <s v="Tech rep lvl"/>
    <s v="ExceÃ§Ã£o"/>
    <n v="1"/>
    <m/>
    <n v="0"/>
    <n v="0"/>
    <n v="100"/>
    <n v="135940931"/>
    <n v="999"/>
    <n v="4"/>
    <x v="0"/>
    <x v="0"/>
    <n v="0.70330000000000004"/>
    <n v="0.70330000000000004"/>
    <n v="0.70330000000000004"/>
    <n v="0.70330000000000004"/>
    <n v="0.70330000000000004"/>
    <n v="15.99"/>
    <n v="15.99"/>
    <n v="15.99"/>
    <n v="15.99"/>
    <n v="15.99"/>
    <s v="Brasil + ExceÃ§Ã£o + VGF2"/>
    <s v="Bronze + ExceÃ§Ã£o + VGF2"/>
    <s v="Prata + ExceÃ§Ã£o + VGF2"/>
    <s v="Ouro + ExceÃ§Ã£o + VGF2"/>
    <s v="Estrela + ExceÃ§Ã£o + VGF2"/>
    <n v="0"/>
    <n v="0"/>
    <n v="0"/>
    <n v="0"/>
    <n v="0"/>
    <n v="42.19"/>
    <n v="42.19"/>
    <n v="42.19"/>
    <n v="42.19"/>
    <n v="42.19"/>
    <n v="0"/>
    <n v="0"/>
    <n v="0"/>
    <n v="0"/>
    <n v="0"/>
    <n v="15.99"/>
    <n v="15.99"/>
    <n v="15.99"/>
    <n v="15.99"/>
    <n v="15.99"/>
    <n v="9"/>
    <n v="9"/>
    <n v="9"/>
    <n v="9"/>
    <n v="9"/>
    <n v="36"/>
    <n v="63"/>
    <n v="63"/>
    <n v="63"/>
    <n v="63"/>
  </r>
  <r>
    <n v="2255649"/>
    <x v="1438"/>
    <n v="20200317"/>
    <m/>
    <s v="INNERWEAR"/>
    <x v="612"/>
    <s v="BERMUDA ALTA MODELA TUDO"/>
    <n v="5511680"/>
    <x v="1435"/>
    <n v="1"/>
    <s v="EXCESS"/>
    <s v="REPRESENTATIVE OFFER"/>
    <n v="0.70330000000000004"/>
    <m/>
    <n v="8.7579999999999991"/>
    <m/>
    <m/>
    <n v="16.54"/>
    <n v="39.99"/>
    <n v="359"/>
    <n v="359"/>
    <n v="25"/>
    <s v="WORK IN PROGRESS"/>
    <n v="135941004"/>
    <s v="NO INCENTIVE"/>
    <s v="N"/>
    <s v="N"/>
    <s v="N"/>
    <s v="N"/>
    <x v="2"/>
    <n v="135941024"/>
    <n v="28"/>
    <n v="43"/>
    <n v="20230306"/>
    <s v="EXCLUSIVE OFFER"/>
    <n v="15"/>
    <s v="Y"/>
    <s v="Tech rep lvl + ExceÃ§Ã£o + VGF2"/>
    <s v="FULL PAYMENT"/>
    <m/>
    <n v="4176.0968999999996"/>
    <n v="1031.9748999999999"/>
    <n v="68.86"/>
    <m/>
    <s v="BODY SHAPER SHORT"/>
    <s v="SHAPEWEAR"/>
    <s v="INTIMATE APPAREL"/>
    <s v="FEMALE"/>
    <s v="AVON"/>
    <s v="AVON"/>
    <n v="1"/>
    <n v="100"/>
    <n v="100"/>
    <s v="N"/>
    <s v="N"/>
    <n v="46988"/>
    <m/>
    <s v="N"/>
    <m/>
    <m/>
    <m/>
    <m/>
    <m/>
    <m/>
    <m/>
    <m/>
    <s v="N"/>
    <n v="60853012"/>
    <s v="Saldao de Ofertas"/>
    <m/>
    <x v="0"/>
    <m/>
    <n v="24"/>
    <s v="OUTLET - FASHION"/>
    <s v="N"/>
    <m/>
    <m/>
    <s v="N"/>
    <n v="20230306"/>
    <m/>
    <n v="135941004"/>
    <s v="MIXED"/>
    <s v="Tech rep lvl"/>
    <s v="ExceÃ§Ã£o"/>
    <n v="1"/>
    <m/>
    <n v="0"/>
    <n v="0"/>
    <n v="100"/>
    <n v="135941023"/>
    <n v="999"/>
    <n v="4"/>
    <x v="0"/>
    <x v="0"/>
    <n v="0.70330000000000004"/>
    <n v="0.70330000000000004"/>
    <n v="0.70330000000000004"/>
    <n v="0.70330000000000004"/>
    <n v="0.70330000000000004"/>
    <n v="16.54"/>
    <n v="16.54"/>
    <n v="16.54"/>
    <n v="16.54"/>
    <n v="16.54"/>
    <s v="Brasil + ExceÃ§Ã£o + VGF2"/>
    <s v="Bronze + ExceÃ§Ã£o + VGF2"/>
    <s v="Prata + ExceÃ§Ã£o + VGF2"/>
    <s v="Ouro + ExceÃ§Ã£o + VGF2"/>
    <s v="Estrela + ExceÃ§Ã£o + VGF2"/>
    <n v="0"/>
    <n v="0"/>
    <n v="0"/>
    <n v="0"/>
    <n v="0"/>
    <n v="42.19"/>
    <n v="42.19"/>
    <n v="42.19"/>
    <n v="42.19"/>
    <n v="42.19"/>
    <n v="0"/>
    <n v="0"/>
    <n v="0"/>
    <n v="0"/>
    <n v="0"/>
    <n v="16.54"/>
    <n v="16.54"/>
    <n v="16.54"/>
    <n v="16.54"/>
    <n v="16.54"/>
    <n v="23.45"/>
    <n v="23.45"/>
    <n v="23.45"/>
    <n v="23.45"/>
    <n v="23.45"/>
    <n v="58"/>
    <n v="41"/>
    <n v="41"/>
    <n v="41"/>
    <n v="41"/>
  </r>
  <r>
    <n v="2293206"/>
    <x v="1439"/>
    <n v="20220303"/>
    <m/>
    <s v="INNERWEAR"/>
    <x v="613"/>
    <s v="CALCINHA DESEJOS 2022"/>
    <n v="5573835"/>
    <x v="1436"/>
    <n v="1"/>
    <s v="EXCESS"/>
    <s v="REPRESENTATIVE OFFER"/>
    <n v="0.70330000000000004"/>
    <m/>
    <n v="6.5839999999999996"/>
    <m/>
    <m/>
    <n v="12.99"/>
    <n v="39.99"/>
    <n v="110"/>
    <n v="110"/>
    <n v="24"/>
    <s v="WORK IN PROGRESS"/>
    <n v="135941035"/>
    <s v="NO INCENTIVE"/>
    <s v="N"/>
    <s v="N"/>
    <s v="N"/>
    <s v="N"/>
    <x v="2"/>
    <n v="135941037"/>
    <n v="28"/>
    <n v="43"/>
    <n v="20230306"/>
    <s v="EXCLUSIVE OFFER"/>
    <n v="15"/>
    <s v="Y"/>
    <s v="Tech rep lvl + ExceÃ§Ã£o + VGF2"/>
    <s v="FULL PAYMENT"/>
    <m/>
    <n v="1004.9453999999999"/>
    <n v="280.7054"/>
    <n v="76.59"/>
    <m/>
    <s v="PANTIES"/>
    <s v="PANTIES/BRIEF"/>
    <s v="INTIMATE APPAREL"/>
    <s v="FEMALE"/>
    <s v="AVON"/>
    <s v="AVON"/>
    <n v="0"/>
    <n v="100"/>
    <s v="33.33"/>
    <s v="N"/>
    <s v="N"/>
    <n v="46759"/>
    <m/>
    <s v="N"/>
    <m/>
    <m/>
    <m/>
    <m/>
    <m/>
    <m/>
    <m/>
    <m/>
    <s v="N"/>
    <n v="60853012"/>
    <s v="Saldao de Ofertas"/>
    <m/>
    <x v="0"/>
    <m/>
    <n v="24"/>
    <s v="OUTLET - FASHION"/>
    <s v="N"/>
    <m/>
    <m/>
    <s v="N"/>
    <n v="20230306"/>
    <m/>
    <n v="135941035"/>
    <s v="MIXED"/>
    <s v="Tech rep lvl"/>
    <s v="ExceÃ§Ã£o"/>
    <n v="1"/>
    <m/>
    <n v="0"/>
    <n v="0"/>
    <n v="100"/>
    <n v="135941036"/>
    <n v="999"/>
    <n v="4"/>
    <x v="0"/>
    <x v="0"/>
    <n v="0.70330000000000004"/>
    <n v="0.70330000000000004"/>
    <n v="0.70330000000000004"/>
    <n v="0.70330000000000004"/>
    <n v="0.70330000000000004"/>
    <n v="12.99"/>
    <n v="12.99"/>
    <n v="12.99"/>
    <n v="12.99"/>
    <n v="12.99"/>
    <s v="Brasil + ExceÃ§Ã£o + VGF2"/>
    <s v="Bronze + ExceÃ§Ã£o + VGF2"/>
    <s v="Prata + ExceÃ§Ã£o + VGF2"/>
    <s v="Ouro + ExceÃ§Ã£o + VGF2"/>
    <s v="Estrela + ExceÃ§Ã£o + VGF2"/>
    <n v="0"/>
    <n v="0"/>
    <n v="0"/>
    <n v="0"/>
    <n v="0"/>
    <n v="42.19"/>
    <n v="42.19"/>
    <n v="42.19"/>
    <n v="42.19"/>
    <n v="42.19"/>
    <n v="0"/>
    <n v="0"/>
    <n v="0"/>
    <n v="0"/>
    <n v="0"/>
    <n v="12.99"/>
    <n v="12.99"/>
    <n v="12.99"/>
    <n v="12.99"/>
    <n v="12.99"/>
    <n v="27"/>
    <n v="27"/>
    <n v="27"/>
    <n v="27"/>
    <n v="27"/>
    <n v="67"/>
    <n v="32"/>
    <n v="32"/>
    <n v="32"/>
    <n v="32"/>
  </r>
  <r>
    <n v="2293210"/>
    <x v="1440"/>
    <n v="20220303"/>
    <m/>
    <s v="INNERWEAR"/>
    <x v="613"/>
    <s v="CALCINHA DESEJOS 2022"/>
    <n v="5573835"/>
    <x v="1437"/>
    <n v="1"/>
    <s v="EXCESS"/>
    <s v="REPRESENTATIVE OFFER"/>
    <n v="0.70330000000000004"/>
    <m/>
    <n v="6.5839999999999996"/>
    <m/>
    <m/>
    <n v="12.99"/>
    <n v="39.99"/>
    <n v="392"/>
    <n v="392"/>
    <n v="24"/>
    <s v="WORK IN PROGRESS"/>
    <n v="135941035"/>
    <s v="NO INCENTIVE"/>
    <s v="N"/>
    <s v="N"/>
    <s v="N"/>
    <s v="N"/>
    <x v="2"/>
    <n v="135941039"/>
    <n v="28"/>
    <n v="43"/>
    <n v="20230306"/>
    <s v="EXCLUSIVE OFFER"/>
    <n v="15"/>
    <s v="Y"/>
    <s v="Tech rep lvl + ExceÃ§Ã£o + VGF2"/>
    <s v="FULL PAYMENT"/>
    <m/>
    <n v="3581.2599"/>
    <n v="1000.3319"/>
    <n v="76.59"/>
    <m/>
    <s v="PANTIES"/>
    <s v="PANTIES/BRIEF"/>
    <s v="INTIMATE APPAREL"/>
    <s v="FEMALE"/>
    <s v="AVON"/>
    <s v="AVON"/>
    <n v="0"/>
    <n v="100"/>
    <s v="33.33"/>
    <s v="N"/>
    <s v="N"/>
    <n v="46772"/>
    <m/>
    <s v="N"/>
    <m/>
    <m/>
    <m/>
    <m/>
    <m/>
    <m/>
    <m/>
    <m/>
    <s v="N"/>
    <n v="60853012"/>
    <s v="Saldao de Ofertas"/>
    <m/>
    <x v="0"/>
    <m/>
    <n v="24"/>
    <s v="OUTLET - FASHION"/>
    <s v="N"/>
    <m/>
    <m/>
    <s v="N"/>
    <n v="20230306"/>
    <m/>
    <n v="135941035"/>
    <s v="MIXED"/>
    <s v="Tech rep lvl"/>
    <s v="ExceÃ§Ã£o"/>
    <n v="1"/>
    <m/>
    <n v="0"/>
    <n v="0"/>
    <n v="100"/>
    <n v="135941036"/>
    <n v="999"/>
    <n v="4"/>
    <x v="0"/>
    <x v="0"/>
    <n v="0.70330000000000004"/>
    <n v="0.70330000000000004"/>
    <n v="0.70330000000000004"/>
    <n v="0.70330000000000004"/>
    <n v="0.70330000000000004"/>
    <n v="12.99"/>
    <n v="12.99"/>
    <n v="12.99"/>
    <n v="12.99"/>
    <n v="12.99"/>
    <s v="Brasil + ExceÃ§Ã£o + VGF2"/>
    <s v="Bronze + ExceÃ§Ã£o + VGF2"/>
    <s v="Prata + ExceÃ§Ã£o + VGF2"/>
    <s v="Ouro + ExceÃ§Ã£o + VGF2"/>
    <s v="Estrela + ExceÃ§Ã£o + VGF2"/>
    <n v="0"/>
    <n v="0"/>
    <n v="0"/>
    <n v="0"/>
    <n v="0"/>
    <n v="42.19"/>
    <n v="42.19"/>
    <n v="42.19"/>
    <n v="42.19"/>
    <n v="42.19"/>
    <n v="0"/>
    <n v="0"/>
    <n v="0"/>
    <n v="0"/>
    <n v="0"/>
    <n v="12.99"/>
    <n v="12.99"/>
    <n v="12.99"/>
    <n v="12.99"/>
    <n v="12.99"/>
    <n v="27"/>
    <n v="27"/>
    <n v="27"/>
    <n v="27"/>
    <n v="27"/>
    <n v="67"/>
    <n v="32"/>
    <n v="32"/>
    <n v="32"/>
    <n v="32"/>
  </r>
  <r>
    <n v="2293212"/>
    <x v="1441"/>
    <n v="20220303"/>
    <m/>
    <s v="INNERWEAR"/>
    <x v="613"/>
    <s v="CALCINHA DESEJOS 2022"/>
    <n v="5573835"/>
    <x v="1438"/>
    <n v="1"/>
    <s v="EXCESS"/>
    <s v="REPRESENTATIVE OFFER"/>
    <n v="0.70330000000000004"/>
    <m/>
    <n v="6.5839999999999996"/>
    <m/>
    <m/>
    <n v="12.99"/>
    <n v="39.99"/>
    <n v="263"/>
    <n v="263"/>
    <n v="24"/>
    <s v="WORK IN PROGRESS"/>
    <n v="135941035"/>
    <s v="NO INCENTIVE"/>
    <s v="N"/>
    <s v="N"/>
    <s v="N"/>
    <s v="N"/>
    <x v="2"/>
    <n v="135941038"/>
    <n v="28"/>
    <n v="43"/>
    <n v="20230306"/>
    <s v="EXCLUSIVE OFFER"/>
    <n v="15"/>
    <s v="Y"/>
    <s v="Tech rep lvl + ExceÃ§Ã£o + VGF2"/>
    <s v="FULL PAYMENT"/>
    <m/>
    <n v="2402.7330000000002"/>
    <n v="671.14099999999996"/>
    <n v="76.59"/>
    <m/>
    <s v="PANTIES"/>
    <s v="PANTIES/BRIEF"/>
    <s v="INTIMATE APPAREL"/>
    <s v="FEMALE"/>
    <s v="AVON"/>
    <s v="AVON"/>
    <n v="0"/>
    <n v="100"/>
    <s v="33.33"/>
    <s v="N"/>
    <s v="N"/>
    <n v="46774"/>
    <m/>
    <s v="N"/>
    <m/>
    <m/>
    <m/>
    <m/>
    <m/>
    <m/>
    <m/>
    <m/>
    <s v="N"/>
    <n v="60853012"/>
    <s v="Saldao de Ofertas"/>
    <m/>
    <x v="0"/>
    <m/>
    <n v="24"/>
    <s v="OUTLET - FASHION"/>
    <s v="N"/>
    <m/>
    <m/>
    <s v="N"/>
    <n v="20230306"/>
    <m/>
    <n v="135941035"/>
    <s v="MIXED"/>
    <s v="Tech rep lvl"/>
    <s v="ExceÃ§Ã£o"/>
    <n v="1"/>
    <m/>
    <n v="0"/>
    <n v="0"/>
    <n v="100"/>
    <n v="135941036"/>
    <n v="999"/>
    <n v="4"/>
    <x v="0"/>
    <x v="0"/>
    <n v="0.70330000000000004"/>
    <n v="0.70330000000000004"/>
    <n v="0.70330000000000004"/>
    <n v="0.70330000000000004"/>
    <n v="0.70330000000000004"/>
    <n v="12.99"/>
    <n v="12.99"/>
    <n v="12.99"/>
    <n v="12.99"/>
    <n v="12.99"/>
    <s v="Brasil + ExceÃ§Ã£o + VGF2"/>
    <s v="Bronze + ExceÃ§Ã£o + VGF2"/>
    <s v="Prata + ExceÃ§Ã£o + VGF2"/>
    <s v="Ouro + ExceÃ§Ã£o + VGF2"/>
    <s v="Estrela + ExceÃ§Ã£o + VGF2"/>
    <n v="0"/>
    <n v="0"/>
    <n v="0"/>
    <n v="0"/>
    <n v="0"/>
    <n v="42.19"/>
    <n v="42.19"/>
    <n v="42.19"/>
    <n v="42.19"/>
    <n v="42.19"/>
    <n v="0"/>
    <n v="0"/>
    <n v="0"/>
    <n v="0"/>
    <n v="0"/>
    <n v="12.99"/>
    <n v="12.99"/>
    <n v="12.99"/>
    <n v="12.99"/>
    <n v="12.99"/>
    <n v="27"/>
    <n v="27"/>
    <n v="27"/>
    <n v="27"/>
    <n v="27"/>
    <n v="67"/>
    <n v="32"/>
    <n v="32"/>
    <n v="32"/>
    <n v="32"/>
  </r>
  <r>
    <n v="2297455"/>
    <x v="1442"/>
    <n v="20210307"/>
    <m/>
    <s v="INNERWEAR"/>
    <x v="613"/>
    <s v="MEIA SAPATILHA MIX VERM NV"/>
    <n v="5582257"/>
    <x v="1439"/>
    <n v="1"/>
    <s v="EXCESS"/>
    <s v="REPRESENTATIVE OFFER"/>
    <n v="0.70330000000000004"/>
    <m/>
    <n v="2.9140000000000001"/>
    <m/>
    <m/>
    <n v="8.99"/>
    <n v="14.99"/>
    <n v="754"/>
    <n v="754"/>
    <n v="24"/>
    <s v="WORK IN PROGRESS"/>
    <n v="135941035"/>
    <s v="NO INCENTIVE"/>
    <s v="N"/>
    <s v="N"/>
    <s v="N"/>
    <s v="N"/>
    <x v="2"/>
    <n v="135941062"/>
    <n v="28"/>
    <n v="43"/>
    <n v="20230306"/>
    <s v="EXCLUSIVE OFFER"/>
    <n v="15"/>
    <s v="Y"/>
    <s v="Tech rep lvl + ExceÃ§Ã£o + VGF2"/>
    <s v="FULL PAYMENT"/>
    <m/>
    <n v="4767.2909"/>
    <n v="2570.1349"/>
    <n v="72.36"/>
    <m/>
    <s v="SOCK"/>
    <s v="SOCKS"/>
    <s v="HOSIERY"/>
    <s v="FEMALE"/>
    <s v="AVON"/>
    <s v="AVON"/>
    <n v="0"/>
    <n v="100"/>
    <n v="100"/>
    <s v="N"/>
    <s v="N"/>
    <n v="81164"/>
    <m/>
    <s v="N"/>
    <m/>
    <m/>
    <m/>
    <m/>
    <m/>
    <m/>
    <m/>
    <m/>
    <s v="N"/>
    <n v="60853012"/>
    <s v="Saldao de Ofertas"/>
    <m/>
    <x v="0"/>
    <m/>
    <n v="24"/>
    <s v="OUTLET - FASHION"/>
    <s v="N"/>
    <m/>
    <m/>
    <s v="N"/>
    <n v="20230306"/>
    <m/>
    <n v="135941035"/>
    <s v="MIXED"/>
    <s v="Tech rep lvl"/>
    <s v="ExceÃ§Ã£o"/>
    <n v="1"/>
    <m/>
    <n v="0"/>
    <n v="0"/>
    <n v="100"/>
    <n v="135941060"/>
    <n v="999"/>
    <n v="4"/>
    <x v="0"/>
    <x v="0"/>
    <n v="0.70330000000000004"/>
    <n v="0.70330000000000004"/>
    <n v="0.70330000000000004"/>
    <n v="0.70330000000000004"/>
    <n v="0.70330000000000004"/>
    <n v="8.99"/>
    <n v="8.99"/>
    <n v="8.99"/>
    <n v="8.99"/>
    <n v="8.99"/>
    <s v="Brasil + ExceÃ§Ã£o + VGF2"/>
    <s v="Bronze + ExceÃ§Ã£o + VGF2"/>
    <s v="Prata + ExceÃ§Ã£o + VGF2"/>
    <s v="Ouro + ExceÃ§Ã£o + VGF2"/>
    <s v="Estrela + ExceÃ§Ã£o + VGF2"/>
    <n v="0"/>
    <n v="0"/>
    <n v="0"/>
    <n v="0"/>
    <n v="0"/>
    <n v="42.19"/>
    <n v="42.19"/>
    <n v="42.19"/>
    <n v="42.19"/>
    <n v="42.19"/>
    <n v="0"/>
    <n v="0"/>
    <n v="0"/>
    <n v="0"/>
    <n v="0"/>
    <n v="8.99"/>
    <n v="8.99"/>
    <n v="8.99"/>
    <n v="8.99"/>
    <n v="8.99"/>
    <n v="6"/>
    <n v="6"/>
    <n v="6"/>
    <n v="6"/>
    <n v="6"/>
    <n v="40"/>
    <n v="59"/>
    <n v="59"/>
    <n v="59"/>
    <n v="59"/>
  </r>
  <r>
    <n v="632082"/>
    <x v="1443"/>
    <n v="20210310"/>
    <m/>
    <s v="TOILETRIES"/>
    <x v="614"/>
    <s v="COLONIA ARIEL 150ML REDESENHO 2020"/>
    <n v="1227146"/>
    <x v="1440"/>
    <n v="1"/>
    <s v="EXCESS"/>
    <s v="REPRESENTATIVE OFFER"/>
    <n v="0.60970000000000002"/>
    <m/>
    <n v="2.8290000000000002"/>
    <m/>
    <m/>
    <n v="15.99"/>
    <n v="19.989999999999998"/>
    <n v="518"/>
    <n v="518"/>
    <n v="67"/>
    <s v="WORK IN PROGRESS"/>
    <n v="135941080"/>
    <s v="NO INCENTIVE"/>
    <s v="N"/>
    <s v="N"/>
    <s v="N"/>
    <s v="N"/>
    <x v="2"/>
    <n v="135941094"/>
    <n v="28"/>
    <n v="43"/>
    <n v="20230306"/>
    <s v="EXCLUSIVE OFFER"/>
    <n v="15"/>
    <s v="Y"/>
    <s v="Tech rep lvl + ExceÃ§Ã£o + VGF2"/>
    <s v="FULL PAYMENT"/>
    <m/>
    <n v="5050.0353999999998"/>
    <n v="3584.6134000000002"/>
    <n v="76.790000000000006"/>
    <m/>
    <s v="COLOGNE SPRAY"/>
    <s v="EDP/EDT/COLOGNE"/>
    <s v="FRAGRANCE JUICES"/>
    <s v="FEMALE"/>
    <s v="DISNEY BRAND"/>
    <s v="DISNEY PRINCESS"/>
    <n v="1"/>
    <n v="100"/>
    <n v="100"/>
    <s v="N"/>
    <s v="N"/>
    <n v="52623"/>
    <m/>
    <s v="N"/>
    <m/>
    <m/>
    <m/>
    <m/>
    <m/>
    <m/>
    <m/>
    <m/>
    <s v="N"/>
    <n v="60853012"/>
    <s v="Saldao de Ofertas"/>
    <m/>
    <x v="0"/>
    <m/>
    <n v="66"/>
    <s v="OUTLET - KIDS BEAUTY"/>
    <s v="N"/>
    <m/>
    <m/>
    <s v="N"/>
    <n v="20230306"/>
    <m/>
    <n v="135941080"/>
    <s v="MIXED"/>
    <s v="Tech rep lvl"/>
    <s v="ExceÃ§Ã£o"/>
    <n v="1"/>
    <m/>
    <n v="0"/>
    <n v="0"/>
    <n v="100"/>
    <n v="135941093"/>
    <n v="999"/>
    <n v="4"/>
    <x v="0"/>
    <x v="0"/>
    <n v="0.60970000000000002"/>
    <n v="0.60970000000000002"/>
    <n v="0.60970000000000002"/>
    <n v="0.60970000000000002"/>
    <n v="0.60970000000000002"/>
    <n v="15.99"/>
    <n v="15.99"/>
    <n v="15.99"/>
    <n v="15.99"/>
    <n v="15.99"/>
    <s v="Brasil + ExceÃ§Ã£o + VGF2"/>
    <s v="Bronze + ExceÃ§Ã£o + VGF2"/>
    <s v="Prata + ExceÃ§Ã£o + VGF2"/>
    <s v="Ouro + ExceÃ§Ã£o + VGF2"/>
    <s v="Estrela + ExceÃ§Ã£o + VGF2"/>
    <n v="0"/>
    <n v="0"/>
    <n v="0"/>
    <n v="0"/>
    <n v="0"/>
    <n v="55.81"/>
    <n v="55.81"/>
    <n v="55.81"/>
    <n v="55.81"/>
    <n v="55.81"/>
    <n v="5"/>
    <n v="5"/>
    <n v="5"/>
    <n v="5"/>
    <n v="5"/>
    <n v="15.99"/>
    <n v="15.99"/>
    <n v="15.99"/>
    <n v="15.99"/>
    <n v="15.99"/>
    <n v="4"/>
    <n v="4"/>
    <n v="4"/>
    <n v="4"/>
    <n v="4"/>
    <n v="20"/>
    <n v="79"/>
    <n v="79"/>
    <n v="79"/>
    <n v="79"/>
  </r>
  <r>
    <n v="632093"/>
    <x v="1444"/>
    <n v="20210310"/>
    <m/>
    <s v="TOILETRIES"/>
    <x v="614"/>
    <s v="COLONIA PRINCESINHA SOFIA REDESENHO 2020"/>
    <n v="1227154"/>
    <x v="1441"/>
    <n v="1"/>
    <s v="EXCESS"/>
    <s v="REPRESENTATIVE OFFER"/>
    <n v="0.60970000000000002"/>
    <m/>
    <n v="2.1219999999999999"/>
    <m/>
    <m/>
    <n v="9.99"/>
    <n v="16.989999999999998"/>
    <n v="518"/>
    <n v="518"/>
    <n v="67"/>
    <s v="WORK IN PROGRESS"/>
    <n v="135941080"/>
    <s v="NO INCENTIVE"/>
    <s v="N"/>
    <s v="N"/>
    <s v="N"/>
    <s v="N"/>
    <x v="2"/>
    <n v="135941082"/>
    <n v="28"/>
    <n v="43"/>
    <n v="20230306"/>
    <s v="EXCLUSIVE OFFER"/>
    <n v="15"/>
    <s v="Y"/>
    <s v="Tech rep lvl + ExceÃ§Ã£o + VGF2"/>
    <s v="FULL PAYMENT"/>
    <m/>
    <n v="3155.0877999999998"/>
    <n v="2055.8917999999999"/>
    <n v="79.52"/>
    <m/>
    <s v="COLOGNE DECANTER"/>
    <s v="EDP/EDT/COLOGNE"/>
    <s v="FRAGRANCE JUICES"/>
    <s v="FEMALE"/>
    <s v="DISNEY BRAND"/>
    <s v="DISNEY PRINCESS"/>
    <n v="1"/>
    <n v="100"/>
    <n v="100"/>
    <s v="N"/>
    <s v="N"/>
    <n v="52068"/>
    <m/>
    <s v="N"/>
    <m/>
    <m/>
    <m/>
    <m/>
    <m/>
    <m/>
    <m/>
    <m/>
    <s v="N"/>
    <n v="60853012"/>
    <s v="Saldao de Ofertas"/>
    <m/>
    <x v="0"/>
    <m/>
    <n v="66"/>
    <s v="OUTLET - KIDS BEAUTY"/>
    <s v="N"/>
    <m/>
    <m/>
    <s v="N"/>
    <n v="20230306"/>
    <m/>
    <n v="135941080"/>
    <s v="MIXED"/>
    <s v="Tech rep lvl"/>
    <s v="ExceÃ§Ã£o"/>
    <n v="1"/>
    <m/>
    <n v="0"/>
    <n v="0"/>
    <n v="100"/>
    <n v="135941081"/>
    <n v="999"/>
    <n v="4"/>
    <x v="0"/>
    <x v="0"/>
    <n v="0.60970000000000002"/>
    <n v="0.60970000000000002"/>
    <n v="0.60970000000000002"/>
    <n v="0.60970000000000002"/>
    <n v="0.60970000000000002"/>
    <n v="9.99"/>
    <n v="9.99"/>
    <n v="9.99"/>
    <n v="9.99"/>
    <n v="9.99"/>
    <s v="Brasil + ExceÃ§Ã£o + VGF2"/>
    <s v="Bronze + ExceÃ§Ã£o + VGF2"/>
    <s v="Prata + ExceÃ§Ã£o + VGF2"/>
    <s v="Ouro + ExceÃ§Ã£o + VGF2"/>
    <s v="Estrela + ExceÃ§Ã£o + VGF2"/>
    <n v="0"/>
    <n v="0"/>
    <n v="0"/>
    <n v="0"/>
    <n v="0"/>
    <n v="55.81"/>
    <n v="55.81"/>
    <n v="55.81"/>
    <n v="55.81"/>
    <n v="55.81"/>
    <n v="5"/>
    <n v="5"/>
    <n v="5"/>
    <n v="5"/>
    <n v="5"/>
    <n v="9.99"/>
    <n v="9.99"/>
    <n v="9.99"/>
    <n v="9.99"/>
    <n v="9.99"/>
    <n v="7"/>
    <n v="7"/>
    <n v="7"/>
    <n v="7"/>
    <n v="7"/>
    <n v="41"/>
    <n v="58"/>
    <n v="58"/>
    <n v="58"/>
    <n v="58"/>
  </r>
  <r>
    <n v="2281156"/>
    <x v="1445"/>
    <n v="20210313"/>
    <m/>
    <s v="KIDS HOME"/>
    <x v="615"/>
    <s v="SQUEEZE BOLINHA MICKEY E AMIGOS"/>
    <n v="5536460"/>
    <x v="1442"/>
    <n v="1"/>
    <s v="EXCESS"/>
    <s v="REPRESENTATIVE OFFER"/>
    <n v="0.70330000000000004"/>
    <m/>
    <n v="1.7150000000000001"/>
    <m/>
    <m/>
    <n v="3.99"/>
    <n v="12.99"/>
    <n v="2108"/>
    <n v="2108"/>
    <n v="62"/>
    <s v="WORK IN PROGRESS"/>
    <n v="135941160"/>
    <s v="NO INCENTIVE"/>
    <s v="N"/>
    <s v="N"/>
    <s v="N"/>
    <s v="N"/>
    <x v="2"/>
    <n v="135941162"/>
    <n v="28"/>
    <n v="43"/>
    <n v="20230306"/>
    <s v="EXCLUSIVE OFFER"/>
    <n v="15"/>
    <s v="Y"/>
    <s v="Tech rep lvl + ExceÃ§Ã£o + VGF2"/>
    <s v="FULL PAYMENT"/>
    <m/>
    <n v="5915.4"/>
    <n v="2300.1799999999998"/>
    <n v="81.23"/>
    <m/>
    <s v="KITCHEN WATER BOTTLE"/>
    <s v="KITCHEN"/>
    <s v="FOOD STORAGE/CONTAINERS"/>
    <s v="UNISEX"/>
    <s v="DISNEY BRAND"/>
    <s v="DISNEY"/>
    <n v="0"/>
    <n v="100"/>
    <n v="100"/>
    <s v="N"/>
    <s v="N"/>
    <n v="46957"/>
    <m/>
    <s v="N"/>
    <m/>
    <m/>
    <m/>
    <m/>
    <m/>
    <m/>
    <m/>
    <m/>
    <s v="N"/>
    <n v="60853012"/>
    <s v="Saldao de Ofertas"/>
    <m/>
    <x v="0"/>
    <m/>
    <n v="62"/>
    <s v="OUTLET - KIDS"/>
    <s v="N"/>
    <m/>
    <m/>
    <s v="N"/>
    <n v="20230306"/>
    <m/>
    <n v="135941160"/>
    <s v="MIXED"/>
    <s v="Tech rep lvl"/>
    <s v="ExceÃ§Ã£o"/>
    <n v="1"/>
    <m/>
    <n v="0"/>
    <n v="0"/>
    <n v="100"/>
    <n v="135941161"/>
    <n v="999"/>
    <n v="4"/>
    <x v="0"/>
    <x v="0"/>
    <n v="0.70330000000000004"/>
    <n v="0.70330000000000004"/>
    <n v="0.70330000000000004"/>
    <n v="0.70330000000000004"/>
    <n v="0.70330000000000004"/>
    <n v="3.99"/>
    <n v="3.99"/>
    <n v="3.99"/>
    <n v="3.99"/>
    <n v="3.99"/>
    <s v="Brasil + ExceÃ§Ã£o + VGF2"/>
    <s v="Bronze + ExceÃ§Ã£o + VGF2"/>
    <s v="Prata + ExceÃ§Ã£o + VGF2"/>
    <s v="Ouro + ExceÃ§Ã£o + VGF2"/>
    <s v="Estrela + ExceÃ§Ã£o + VGF2"/>
    <n v="0"/>
    <n v="0"/>
    <n v="0"/>
    <n v="0"/>
    <n v="0"/>
    <n v="42.19"/>
    <n v="42.19"/>
    <n v="42.19"/>
    <n v="42.19"/>
    <n v="42.19"/>
    <n v="0"/>
    <n v="0"/>
    <n v="0"/>
    <n v="0"/>
    <n v="0"/>
    <n v="3.99"/>
    <n v="3.99"/>
    <n v="3.99"/>
    <n v="3.99"/>
    <n v="3.99"/>
    <n v="9"/>
    <n v="9"/>
    <n v="9"/>
    <n v="9"/>
    <n v="9"/>
    <n v="69"/>
    <n v="30"/>
    <n v="30"/>
    <n v="30"/>
    <n v="30"/>
  </r>
  <r>
    <n v="2285666"/>
    <x v="1446"/>
    <n v="20220301"/>
    <m/>
    <s v="KIDS HOME"/>
    <x v="615"/>
    <s v="CANECA C DESENHO PINTAR SPIDER"/>
    <n v="5561189"/>
    <x v="1443"/>
    <n v="1"/>
    <s v="EXCESS"/>
    <s v="REPRESENTATIVE OFFER"/>
    <n v="0.66279999999999994"/>
    <m/>
    <n v="3.5670000000000002"/>
    <m/>
    <m/>
    <n v="7.15"/>
    <n v="19.989999999999998"/>
    <n v="1994"/>
    <n v="1994"/>
    <n v="62"/>
    <s v="WORK IN PROGRESS"/>
    <n v="135941160"/>
    <s v="NO INCENTIVE"/>
    <s v="N"/>
    <s v="N"/>
    <s v="N"/>
    <s v="N"/>
    <x v="2"/>
    <n v="135941186"/>
    <n v="28"/>
    <n v="43"/>
    <n v="20230306"/>
    <s v="EXCLUSIVE OFFER"/>
    <n v="15"/>
    <s v="Y"/>
    <s v="Tech rep lvl + ExceÃ§Ã£o + VGF2"/>
    <s v="FULL PAYMENT"/>
    <m/>
    <n v="9449.6059000000005"/>
    <n v="2337.0079000000001"/>
    <n v="73.08"/>
    <m/>
    <s v="KITCHEN WATER BOTTLE"/>
    <s v="KITCHEN"/>
    <s v="FOOD STORAGE/CONTAINERS"/>
    <s v="MALE"/>
    <s v="MARVEL"/>
    <s v="MARVEL SPIDERMAN"/>
    <n v="0"/>
    <n v="100"/>
    <n v="100"/>
    <s v="N"/>
    <s v="N"/>
    <n v="80290"/>
    <m/>
    <s v="N"/>
    <m/>
    <m/>
    <m/>
    <m/>
    <m/>
    <m/>
    <m/>
    <m/>
    <s v="N"/>
    <n v="60853012"/>
    <s v="Saldao de Ofertas"/>
    <m/>
    <x v="0"/>
    <m/>
    <n v="62"/>
    <s v="OUTLET - KIDS"/>
    <s v="N"/>
    <m/>
    <m/>
    <s v="N"/>
    <n v="20230306"/>
    <m/>
    <n v="135941160"/>
    <s v="MIXED"/>
    <s v="Tech rep lvl"/>
    <s v="ExceÃ§Ã£o"/>
    <n v="1"/>
    <m/>
    <n v="0"/>
    <n v="0"/>
    <n v="100"/>
    <n v="135941185"/>
    <n v="999"/>
    <n v="4"/>
    <x v="0"/>
    <x v="0"/>
    <n v="0.66279999999999994"/>
    <n v="0.66279999999999994"/>
    <n v="0.66279999999999994"/>
    <n v="0.66279999999999994"/>
    <n v="0.66279999999999994"/>
    <n v="7.15"/>
    <n v="7.15"/>
    <n v="7.15"/>
    <n v="7.15"/>
    <n v="7.15"/>
    <s v="Brasil + ExceÃ§Ã£o + VGF2"/>
    <s v="Bronze + ExceÃ§Ã£o + VGF2"/>
    <s v="Prata + ExceÃ§Ã£o + VGF2"/>
    <s v="Ouro + ExceÃ§Ã£o + VGF2"/>
    <s v="Estrela + ExceÃ§Ã£o + VGF2"/>
    <n v="0"/>
    <n v="0"/>
    <n v="0"/>
    <n v="0"/>
    <n v="0"/>
    <n v="42.19"/>
    <n v="42.19"/>
    <n v="42.19"/>
    <n v="42.19"/>
    <n v="42.19"/>
    <n v="5.75"/>
    <n v="5.75"/>
    <n v="5.75"/>
    <n v="5.75"/>
    <n v="5.75"/>
    <n v="7.15"/>
    <n v="7.15"/>
    <n v="7.15"/>
    <n v="7.15"/>
    <n v="7.15"/>
    <n v="12.84"/>
    <n v="12.84"/>
    <n v="12.84"/>
    <n v="12.84"/>
    <n v="12.84"/>
    <n v="64"/>
    <n v="35"/>
    <n v="35"/>
    <n v="35"/>
    <n v="35"/>
  </r>
  <r>
    <n v="634275"/>
    <x v="1447"/>
    <n v="20220306"/>
    <m/>
    <s v="FACE"/>
    <x v="616"/>
    <s v="RENEW SOLAR ADVANCE MATTE COM COR MÃ‰DIA FPS 50"/>
    <n v="1228670"/>
    <x v="1444"/>
    <n v="1"/>
    <s v="EXCESS"/>
    <s v="REPRESENTATIVE OFFER"/>
    <n v="0.70140000000000002"/>
    <m/>
    <n v="5.9050000000000002"/>
    <m/>
    <m/>
    <n v="15.99"/>
    <n v="48.9"/>
    <n v="1392"/>
    <n v="1392"/>
    <n v="54"/>
    <s v="WORK IN PROGRESS"/>
    <n v="135941225"/>
    <s v="NO INCENTIVE"/>
    <s v="N"/>
    <s v="N"/>
    <s v="N"/>
    <s v="N"/>
    <x v="2"/>
    <n v="135941227"/>
    <n v="28"/>
    <n v="43"/>
    <n v="20230306"/>
    <s v="EXCLUSIVE OFFER"/>
    <n v="15"/>
    <s v="Y"/>
    <s v="Tech rep lvl + ExceÃ§Ã£o + VGF2"/>
    <s v="FULL PAYMENT"/>
    <m/>
    <n v="15611.817300000001"/>
    <n v="7392.0573000000004"/>
    <n v="82.78"/>
    <m/>
    <s v="ANTI-AGING SUNSCREEN CREAM"/>
    <s v="SUNSCREEN"/>
    <s v="SUN CARE"/>
    <s v="FEMALE"/>
    <s v="ANEW"/>
    <s v="ANEW (NO SUB BRAND APPLIES)"/>
    <n v="0"/>
    <n v="100"/>
    <n v="100"/>
    <s v="N"/>
    <s v="N"/>
    <n v="52536"/>
    <m/>
    <s v="N"/>
    <m/>
    <m/>
    <m/>
    <m/>
    <m/>
    <m/>
    <m/>
    <m/>
    <s v="N"/>
    <n v="60853012"/>
    <s v="Saldao de Ofertas"/>
    <m/>
    <x v="0"/>
    <m/>
    <n v="54"/>
    <s v="OUTLET - TOILETRIES"/>
    <s v="N"/>
    <m/>
    <m/>
    <s v="N"/>
    <n v="20230306"/>
    <m/>
    <n v="135941225"/>
    <s v="MIXED"/>
    <s v="Tech rep lvl"/>
    <s v="ExceÃ§Ã£o"/>
    <n v="1"/>
    <m/>
    <n v="0"/>
    <n v="0"/>
    <n v="100"/>
    <n v="135941226"/>
    <n v="999"/>
    <n v="4"/>
    <x v="0"/>
    <x v="0"/>
    <n v="0.70140000000000002"/>
    <n v="0.70140000000000002"/>
    <n v="0.70140000000000002"/>
    <n v="0.70140000000000002"/>
    <n v="0.70140000000000002"/>
    <n v="15.99"/>
    <n v="15.99"/>
    <n v="15.99"/>
    <n v="15.99"/>
    <n v="15.99"/>
    <s v="Brasil + ExceÃ§Ã£o + VGF2"/>
    <s v="Bronze + ExceÃ§Ã£o + VGF2"/>
    <s v="Prata + ExceÃ§Ã£o + VGF2"/>
    <s v="Ouro + ExceÃ§Ã£o + VGF2"/>
    <s v="Estrela + ExceÃ§Ã£o + VGF2"/>
    <n v="0"/>
    <n v="0"/>
    <n v="0"/>
    <n v="0"/>
    <n v="0"/>
    <n v="42.57"/>
    <n v="42.57"/>
    <n v="42.57"/>
    <n v="42.57"/>
    <n v="42.57"/>
    <n v="0"/>
    <n v="0"/>
    <n v="0"/>
    <n v="0"/>
    <n v="0"/>
    <n v="15.99"/>
    <n v="15.99"/>
    <n v="15.99"/>
    <n v="15.99"/>
    <n v="15.99"/>
    <n v="32.909999999999997"/>
    <n v="32.909999999999997"/>
    <n v="32.909999999999997"/>
    <n v="32.909999999999997"/>
    <n v="32.909999999999997"/>
    <n v="67"/>
    <n v="32"/>
    <n v="32"/>
    <n v="32"/>
    <n v="32"/>
  </r>
  <r>
    <n v="2299767"/>
    <x v="1448"/>
    <n v="20210319"/>
    <m/>
    <s v="HOUSEWARES"/>
    <x v="617"/>
    <s v="COPO INDIVIDUAL CRISTAL"/>
    <n v="5509824"/>
    <x v="1445"/>
    <n v="1"/>
    <s v="EXCESS"/>
    <s v="REPRESENTATIVE OFFER"/>
    <n v="0.70330000000000004"/>
    <m/>
    <n v="2.4500000000000002"/>
    <m/>
    <m/>
    <n v="7.99"/>
    <n v="14.99"/>
    <n v="452"/>
    <n v="452"/>
    <n v="15"/>
    <s v="WORK IN PROGRESS"/>
    <n v="135941275"/>
    <s v="NO INCENTIVE"/>
    <s v="N"/>
    <s v="N"/>
    <s v="N"/>
    <s v="N"/>
    <x v="2"/>
    <n v="135941296"/>
    <n v="28"/>
    <n v="43"/>
    <n v="20230306"/>
    <s v="EXCLUSIVE OFFER"/>
    <n v="15"/>
    <s v="Y"/>
    <s v="Tech rep lvl + ExceÃ§Ã£o + VGF2"/>
    <s v="FULL PAYMENT"/>
    <m/>
    <n v="2539.9539"/>
    <n v="1432.5539000000001"/>
    <n v="76.760000000000005"/>
    <m/>
    <s v="GLASS EVERYDAY GLASS"/>
    <s v="GLASS"/>
    <s v="TABLEWARE"/>
    <s v="UNISEX"/>
    <s v="AVON"/>
    <s v="AVON"/>
    <n v="1"/>
    <n v="100"/>
    <n v="50"/>
    <s v="N"/>
    <s v="N"/>
    <n v="80172"/>
    <m/>
    <s v="N"/>
    <s v="RP"/>
    <n v="13.2"/>
    <n v="14.99"/>
    <n v="14.99"/>
    <m/>
    <m/>
    <m/>
    <m/>
    <s v="N"/>
    <n v="60853012"/>
    <s v="Saldao de Ofertas"/>
    <m/>
    <x v="0"/>
    <m/>
    <n v="14"/>
    <s v="OUTLET - HOME"/>
    <s v="N"/>
    <m/>
    <m/>
    <s v="N"/>
    <n v="20230306"/>
    <m/>
    <n v="135941275"/>
    <s v="MIXED"/>
    <s v="Tech rep lvl"/>
    <s v="ExceÃ§Ã£o"/>
    <n v="1"/>
    <m/>
    <n v="0"/>
    <n v="0"/>
    <n v="100"/>
    <n v="135941294"/>
    <n v="999"/>
    <n v="4"/>
    <x v="0"/>
    <x v="0"/>
    <n v="0.70330000000000004"/>
    <n v="0.70330000000000004"/>
    <n v="0.70330000000000004"/>
    <n v="0.70330000000000004"/>
    <n v="0.70330000000000004"/>
    <n v="7.99"/>
    <n v="7.99"/>
    <n v="7.99"/>
    <n v="7.99"/>
    <n v="7.99"/>
    <s v="Brasil + ExceÃ§Ã£o + VGF2"/>
    <s v="Bronze + ExceÃ§Ã£o + VGF2"/>
    <s v="Prata + ExceÃ§Ã£o + VGF2"/>
    <s v="Ouro + ExceÃ§Ã£o + VGF2"/>
    <s v="Estrela + ExceÃ§Ã£o + VGF2"/>
    <n v="0"/>
    <n v="0"/>
    <n v="0"/>
    <n v="0"/>
    <n v="0"/>
    <n v="42.19"/>
    <n v="42.19"/>
    <n v="42.19"/>
    <n v="42.19"/>
    <n v="42.19"/>
    <n v="0"/>
    <n v="0"/>
    <n v="0"/>
    <n v="0"/>
    <n v="0"/>
    <n v="7.99"/>
    <n v="7.99"/>
    <n v="7.99"/>
    <n v="7.99"/>
    <n v="7.99"/>
    <n v="7"/>
    <n v="7"/>
    <n v="7"/>
    <n v="7"/>
    <n v="7"/>
    <n v="46"/>
    <n v="53"/>
    <n v="53"/>
    <n v="53"/>
    <n v="53"/>
  </r>
  <r>
    <n v="2299767"/>
    <x v="1448"/>
    <n v="20210319"/>
    <m/>
    <s v="HOUSEWARES"/>
    <x v="617"/>
    <s v="COPO INDIVIDUAL CRISTAL"/>
    <n v="5509824"/>
    <x v="1445"/>
    <n v="2"/>
    <s v="EXCESS"/>
    <s v="ANY X FOR.."/>
    <n v="0.70330000000000004"/>
    <m/>
    <n v="2.4500000000000002"/>
    <m/>
    <m/>
    <n v="11.98"/>
    <n v="14.99"/>
    <n v="452"/>
    <n v="452"/>
    <n v="15"/>
    <s v="WORK IN PROGRESS"/>
    <n v="135941275"/>
    <s v="NO INCENTIVE"/>
    <s v="N"/>
    <s v="N"/>
    <s v="N"/>
    <s v="N"/>
    <x v="2"/>
    <n v="135941278"/>
    <n v="28"/>
    <n v="43"/>
    <n v="20230306"/>
    <s v="EXCLUSIVE OFFER"/>
    <n v="15"/>
    <s v="Y"/>
    <s v="Tech rep lvl + ExceÃ§Ã£o + VGF2"/>
    <s v="FULL PAYMENT"/>
    <m/>
    <n v="1904.1706999999999"/>
    <n v="796.77070000000003"/>
    <n v="76.760000000000005"/>
    <m/>
    <s v="GLASS EVERYDAY GLASS"/>
    <s v="GLASS"/>
    <s v="TABLEWARE"/>
    <s v="UNISEX"/>
    <s v="AVON"/>
    <s v="AVON"/>
    <n v="1"/>
    <n v="100"/>
    <n v="50"/>
    <s v="N"/>
    <s v="N"/>
    <n v="80172"/>
    <m/>
    <s v="N"/>
    <m/>
    <m/>
    <m/>
    <m/>
    <m/>
    <m/>
    <m/>
    <m/>
    <s v="N"/>
    <n v="60853012"/>
    <s v="Saldao de Ofertas"/>
    <m/>
    <x v="0"/>
    <m/>
    <n v="14"/>
    <s v="OUTLET - HOME"/>
    <s v="N"/>
    <m/>
    <m/>
    <s v="N"/>
    <n v="20230306"/>
    <m/>
    <n v="135941275"/>
    <s v="MIXED"/>
    <s v="Tech rep lvl"/>
    <s v="ExceÃ§Ã£o"/>
    <n v="2"/>
    <m/>
    <n v="0"/>
    <n v="0"/>
    <n v="100"/>
    <n v="135941276"/>
    <n v="999"/>
    <n v="4"/>
    <x v="0"/>
    <x v="0"/>
    <n v="0.70330000000000004"/>
    <n v="0.70330000000000004"/>
    <n v="0.70330000000000004"/>
    <n v="0.70330000000000004"/>
    <n v="0.70330000000000004"/>
    <n v="11.98"/>
    <n v="11.98"/>
    <n v="11.98"/>
    <n v="11.98"/>
    <n v="11.98"/>
    <s v="Brasil + ExceÃ§Ã£o + VGF2"/>
    <s v="Bronze + ExceÃ§Ã£o + VGF2"/>
    <s v="Prata + ExceÃ§Ã£o + VGF2"/>
    <s v="Ouro + ExceÃ§Ã£o + VGF2"/>
    <s v="Estrela + ExceÃ§Ã£o + VGF2"/>
    <n v="0"/>
    <n v="0"/>
    <n v="0"/>
    <n v="0"/>
    <n v="0"/>
    <n v="42.19"/>
    <n v="42.19"/>
    <n v="42.19"/>
    <n v="42.19"/>
    <n v="42.19"/>
    <n v="0"/>
    <n v="0"/>
    <n v="0"/>
    <n v="0"/>
    <n v="0"/>
    <n v="5.99"/>
    <n v="5.99"/>
    <n v="5.99"/>
    <n v="5.99"/>
    <n v="5.99"/>
    <n v="18"/>
    <n v="18"/>
    <n v="18"/>
    <n v="18"/>
    <n v="18"/>
    <n v="60"/>
    <n v="39"/>
    <n v="39"/>
    <n v="39"/>
    <n v="39"/>
  </r>
  <r>
    <n v="2299769"/>
    <x v="1449"/>
    <n v="20210319"/>
    <m/>
    <s v="HOUSEWARES"/>
    <x v="617"/>
    <s v="COPO INDIVIDUAL CRISTAL"/>
    <n v="5509824"/>
    <x v="1446"/>
    <n v="1"/>
    <s v="EXCESS"/>
    <s v="REPRESENTATIVE OFFER"/>
    <n v="0.70330000000000004"/>
    <m/>
    <n v="2.4500000000000002"/>
    <m/>
    <m/>
    <n v="7.99"/>
    <n v="14.99"/>
    <n v="553"/>
    <n v="553"/>
    <n v="15"/>
    <s v="WORK IN PROGRESS"/>
    <n v="135941275"/>
    <s v="NO INCENTIVE"/>
    <s v="N"/>
    <s v="N"/>
    <s v="N"/>
    <s v="N"/>
    <x v="2"/>
    <n v="135941295"/>
    <n v="28"/>
    <n v="43"/>
    <n v="20230306"/>
    <s v="EXCLUSIVE OFFER"/>
    <n v="15"/>
    <s v="Y"/>
    <s v="Tech rep lvl + ExceÃ§Ã£o + VGF2"/>
    <s v="FULL PAYMENT"/>
    <m/>
    <n v="3107.51"/>
    <n v="1752.66"/>
    <n v="76.760000000000005"/>
    <m/>
    <s v="GLASS EVERYDAY GLASS"/>
    <s v="GLASS"/>
    <s v="TABLEWARE"/>
    <s v="UNISEX"/>
    <s v="AVON"/>
    <s v="AVON"/>
    <n v="1"/>
    <n v="100"/>
    <n v="50"/>
    <s v="N"/>
    <s v="N"/>
    <n v="80256"/>
    <m/>
    <s v="N"/>
    <s v="RP"/>
    <n v="13.2"/>
    <n v="14.99"/>
    <n v="14.99"/>
    <m/>
    <m/>
    <m/>
    <m/>
    <s v="N"/>
    <n v="60853012"/>
    <s v="Saldao de Ofertas"/>
    <m/>
    <x v="0"/>
    <m/>
    <n v="14"/>
    <s v="OUTLET - HOME"/>
    <s v="N"/>
    <m/>
    <m/>
    <s v="N"/>
    <n v="20230306"/>
    <m/>
    <n v="135941275"/>
    <s v="MIXED"/>
    <s v="Tech rep lvl"/>
    <s v="ExceÃ§Ã£o"/>
    <n v="1"/>
    <m/>
    <n v="0"/>
    <n v="0"/>
    <n v="100"/>
    <n v="135941294"/>
    <n v="999"/>
    <n v="4"/>
    <x v="0"/>
    <x v="0"/>
    <n v="0.70330000000000004"/>
    <n v="0.70330000000000004"/>
    <n v="0.70330000000000004"/>
    <n v="0.70330000000000004"/>
    <n v="0.70330000000000004"/>
    <n v="7.99"/>
    <n v="7.99"/>
    <n v="7.99"/>
    <n v="7.99"/>
    <n v="7.99"/>
    <s v="Brasil + ExceÃ§Ã£o + VGF2"/>
    <s v="Bronze + ExceÃ§Ã£o + VGF2"/>
    <s v="Prata + ExceÃ§Ã£o + VGF2"/>
    <s v="Ouro + ExceÃ§Ã£o + VGF2"/>
    <s v="Estrela + ExceÃ§Ã£o + VGF2"/>
    <n v="0"/>
    <n v="0"/>
    <n v="0"/>
    <n v="0"/>
    <n v="0"/>
    <n v="42.19"/>
    <n v="42.19"/>
    <n v="42.19"/>
    <n v="42.19"/>
    <n v="42.19"/>
    <n v="0"/>
    <n v="0"/>
    <n v="0"/>
    <n v="0"/>
    <n v="0"/>
    <n v="7.99"/>
    <n v="7.99"/>
    <n v="7.99"/>
    <n v="7.99"/>
    <n v="7.99"/>
    <n v="7"/>
    <n v="7"/>
    <n v="7"/>
    <n v="7"/>
    <n v="7"/>
    <n v="46"/>
    <n v="53"/>
    <n v="53"/>
    <n v="53"/>
    <n v="53"/>
  </r>
  <r>
    <n v="2299769"/>
    <x v="1449"/>
    <n v="20210319"/>
    <m/>
    <s v="HOUSEWARES"/>
    <x v="617"/>
    <s v="COPO INDIVIDUAL CRISTAL"/>
    <n v="5509824"/>
    <x v="1446"/>
    <n v="2"/>
    <s v="EXCESS"/>
    <s v="ANY X FOR.."/>
    <n v="0.70330000000000004"/>
    <m/>
    <n v="2.4500000000000002"/>
    <m/>
    <m/>
    <n v="11.98"/>
    <n v="14.99"/>
    <n v="553"/>
    <n v="553"/>
    <n v="15"/>
    <s v="WORK IN PROGRESS"/>
    <n v="135941275"/>
    <s v="NO INCENTIVE"/>
    <s v="N"/>
    <s v="N"/>
    <s v="N"/>
    <s v="N"/>
    <x v="2"/>
    <n v="135941277"/>
    <n v="28"/>
    <n v="43"/>
    <n v="20230306"/>
    <s v="EXCLUSIVE OFFER"/>
    <n v="15"/>
    <s v="Y"/>
    <s v="Tech rep lvl + ExceÃ§Ã£o + VGF2"/>
    <s v="FULL PAYMENT"/>
    <m/>
    <n v="2329.6601999999998"/>
    <n v="974.81020000000001"/>
    <n v="76.760000000000005"/>
    <m/>
    <s v="GLASS EVERYDAY GLASS"/>
    <s v="GLASS"/>
    <s v="TABLEWARE"/>
    <s v="UNISEX"/>
    <s v="AVON"/>
    <s v="AVON"/>
    <n v="1"/>
    <n v="100"/>
    <n v="50"/>
    <s v="N"/>
    <s v="N"/>
    <n v="80256"/>
    <m/>
    <s v="N"/>
    <m/>
    <m/>
    <m/>
    <m/>
    <m/>
    <m/>
    <m/>
    <m/>
    <s v="N"/>
    <n v="60853012"/>
    <s v="Saldao de Ofertas"/>
    <m/>
    <x v="0"/>
    <m/>
    <n v="14"/>
    <s v="OUTLET - HOME"/>
    <s v="N"/>
    <m/>
    <m/>
    <s v="N"/>
    <n v="20230306"/>
    <m/>
    <n v="135941275"/>
    <s v="MIXED"/>
    <s v="Tech rep lvl"/>
    <s v="ExceÃ§Ã£o"/>
    <n v="2"/>
    <m/>
    <n v="0"/>
    <n v="0"/>
    <n v="100"/>
    <n v="135941276"/>
    <n v="999"/>
    <n v="4"/>
    <x v="0"/>
    <x v="0"/>
    <n v="0.70330000000000004"/>
    <n v="0.70330000000000004"/>
    <n v="0.70330000000000004"/>
    <n v="0.70330000000000004"/>
    <n v="0.70330000000000004"/>
    <n v="11.98"/>
    <n v="11.98"/>
    <n v="11.98"/>
    <n v="11.98"/>
    <n v="11.98"/>
    <s v="Brasil + ExceÃ§Ã£o + VGF2"/>
    <s v="Bronze + ExceÃ§Ã£o + VGF2"/>
    <s v="Prata + ExceÃ§Ã£o + VGF2"/>
    <s v="Ouro + ExceÃ§Ã£o + VGF2"/>
    <s v="Estrela + ExceÃ§Ã£o + VGF2"/>
    <n v="0"/>
    <n v="0"/>
    <n v="0"/>
    <n v="0"/>
    <n v="0"/>
    <n v="42.19"/>
    <n v="42.19"/>
    <n v="42.19"/>
    <n v="42.19"/>
    <n v="42.19"/>
    <n v="0"/>
    <n v="0"/>
    <n v="0"/>
    <n v="0"/>
    <n v="0"/>
    <n v="5.99"/>
    <n v="5.99"/>
    <n v="5.99"/>
    <n v="5.99"/>
    <n v="5.99"/>
    <n v="18"/>
    <n v="18"/>
    <n v="18"/>
    <n v="18"/>
    <n v="18"/>
    <n v="60"/>
    <n v="39"/>
    <n v="39"/>
    <n v="39"/>
    <n v="39"/>
  </r>
  <r>
    <n v="588005"/>
    <x v="1401"/>
    <n v="20190312"/>
    <m/>
    <s v="BODY"/>
    <x v="618"/>
    <s v="FOOTWORKS EXFOLIATING FOOT MASK"/>
    <n v="1196706"/>
    <x v="1398"/>
    <n v="1"/>
    <s v="EXCESS"/>
    <s v="PACK PRICE - MARKETING SET"/>
    <n v="0.54369999999999996"/>
    <m/>
    <n v="5.8369999999999997"/>
    <m/>
    <m/>
    <n v="13.5"/>
    <n v="49.99"/>
    <n v="3000"/>
    <n v="3000"/>
    <n v="34"/>
    <s v="WORK IN PROGRESS"/>
    <n v="135941330"/>
    <s v="NO INCENTIVE"/>
    <s v="N"/>
    <s v="N"/>
    <s v="N"/>
    <s v="N"/>
    <x v="2"/>
    <n v="135941357"/>
    <n v="28"/>
    <n v="43"/>
    <n v="20230306"/>
    <s v="EXCLUSIVE OFFER"/>
    <n v="15"/>
    <s v="Y"/>
    <s v="Tech rep lvl + ExceÃ§Ã£o + VGF2"/>
    <s v="FULL PAYMENT"/>
    <m/>
    <n v="22019.85"/>
    <n v="4508.8500000000004"/>
    <n v="78.52"/>
    <m/>
    <s v="CLEANSER SCRUB"/>
    <s v="CLEANSER"/>
    <s v="FOOT CARE"/>
    <s v="UNISEX"/>
    <s v="FOOTWORKS"/>
    <s v="FOOT WORKS HEALTHY"/>
    <n v="0"/>
    <n v="100"/>
    <n v="100"/>
    <s v="N"/>
    <s v="N"/>
    <n v="50083"/>
    <n v="1"/>
    <s v="N"/>
    <m/>
    <m/>
    <m/>
    <m/>
    <m/>
    <m/>
    <m/>
    <m/>
    <s v="N"/>
    <n v="60853012"/>
    <s v="Saldao de Ofertas"/>
    <n v="135941355"/>
    <x v="37"/>
    <m/>
    <n v="34"/>
    <s v="OUTLET - BODY"/>
    <s v="N"/>
    <m/>
    <s v="N"/>
    <s v="N"/>
    <n v="20230306"/>
    <m/>
    <n v="135941330"/>
    <s v="MIXED"/>
    <s v="Tech rep lvl"/>
    <s v="ExceÃ§Ã£o"/>
    <n v="1"/>
    <m/>
    <n v="0"/>
    <n v="0"/>
    <n v="100"/>
    <n v="135941356"/>
    <n v="999"/>
    <n v="4"/>
    <x v="29"/>
    <x v="41"/>
    <n v="0.54369999999999996"/>
    <n v="0.54369999999999996"/>
    <n v="0.54369999999999996"/>
    <n v="0.54369999999999996"/>
    <n v="0.54369999999999996"/>
    <n v="13.5"/>
    <n v="13.5"/>
    <n v="13.5"/>
    <n v="13.5"/>
    <n v="13.5"/>
    <s v="Brasil + ExceÃ§Ã£o + VGF2"/>
    <s v="Bronze + ExceÃ§Ã£o + VGF2"/>
    <s v="Prata + ExceÃ§Ã£o + VGF2"/>
    <s v="Ouro + ExceÃ§Ã£o + VGF2"/>
    <s v="Estrela + ExceÃ§Ã£o + VGF2"/>
    <n v="0"/>
    <n v="0"/>
    <n v="0"/>
    <n v="0"/>
    <n v="0"/>
    <n v="83.92"/>
    <n v="83.92"/>
    <n v="83.92"/>
    <n v="83.92"/>
    <n v="83.92"/>
    <n v="0"/>
    <n v="0"/>
    <n v="0"/>
    <n v="0"/>
    <n v="0"/>
    <n v="13.5"/>
    <n v="13.5"/>
    <n v="13.5"/>
    <n v="13.5"/>
    <n v="13.5"/>
    <n v="36.49"/>
    <n v="36.49"/>
    <n v="36.49"/>
    <n v="36.49"/>
    <n v="36.49"/>
    <n v="72"/>
    <n v="27"/>
    <n v="27"/>
    <n v="27"/>
    <n v="27"/>
  </r>
  <r>
    <n v="636639"/>
    <x v="1407"/>
    <n v="20220311"/>
    <m/>
    <s v="BODY"/>
    <x v="618"/>
    <s v="BODY LOTION DELICACY 400ML REFORMULATION"/>
    <n v="1230263"/>
    <x v="1404"/>
    <n v="1"/>
    <s v="EXCESS"/>
    <s v="PACK PRICE - MARKETING SET"/>
    <n v="0.68589999999999995"/>
    <m/>
    <n v="5.4610000000000003"/>
    <m/>
    <m/>
    <n v="13.49"/>
    <n v="39.99"/>
    <n v="3000"/>
    <n v="3000"/>
    <n v="34"/>
    <s v="WORK IN PROGRESS"/>
    <n v="135941330"/>
    <s v="NO INCENTIVE"/>
    <s v="N"/>
    <s v="N"/>
    <s v="N"/>
    <s v="N"/>
    <x v="2"/>
    <n v="135941359"/>
    <n v="28"/>
    <n v="43"/>
    <n v="20230306"/>
    <s v="EXCLUSIVE OFFER"/>
    <n v="15"/>
    <s v="Y"/>
    <s v="Tech rep lvl + ExceÃ§Ã£o + VGF2"/>
    <s v="FULL PAYMENT"/>
    <m/>
    <n v="27758.373"/>
    <n v="11375.373"/>
    <n v="80.09"/>
    <m/>
    <s v="MOISTURIZER LOTION"/>
    <s v="MOISTURIZER"/>
    <s v="BODY CARE"/>
    <s v="FEMALE"/>
    <s v="AVON ENCANTO"/>
    <s v="ENCANTO DELICACY"/>
    <n v="0"/>
    <n v="100"/>
    <n v="100"/>
    <s v="N"/>
    <s v="N"/>
    <n v="50732"/>
    <n v="1"/>
    <s v="N"/>
    <m/>
    <m/>
    <m/>
    <m/>
    <m/>
    <m/>
    <m/>
    <m/>
    <s v="N"/>
    <n v="60853012"/>
    <s v="Saldao de Ofertas"/>
    <n v="135941355"/>
    <x v="37"/>
    <m/>
    <n v="34"/>
    <s v="OUTLET - BODY"/>
    <s v="N"/>
    <m/>
    <s v="N"/>
    <s v="N"/>
    <n v="20230306"/>
    <m/>
    <n v="135941330"/>
    <s v="MIXED"/>
    <s v="Tech rep lvl"/>
    <s v="ExceÃ§Ã£o"/>
    <n v="1"/>
    <m/>
    <n v="0"/>
    <n v="0"/>
    <n v="100"/>
    <n v="135941358"/>
    <n v="999"/>
    <n v="4"/>
    <x v="29"/>
    <x v="41"/>
    <n v="0.68589999999999995"/>
    <n v="0.68589999999999995"/>
    <n v="0.68589999999999995"/>
    <n v="0.68589999999999995"/>
    <n v="0.68589999999999995"/>
    <n v="13.49"/>
    <n v="13.49"/>
    <n v="13.49"/>
    <n v="13.49"/>
    <n v="13.49"/>
    <s v="Brasil + ExceÃ§Ã£o + VGF2"/>
    <s v="Bronze + ExceÃ§Ã£o + VGF2"/>
    <s v="Prata + ExceÃ§Ã£o + VGF2"/>
    <s v="Ouro + ExceÃ§Ã£o + VGF2"/>
    <s v="Estrela + ExceÃ§Ã£o + VGF2"/>
    <n v="0"/>
    <n v="0"/>
    <n v="0"/>
    <n v="0"/>
    <n v="0"/>
    <n v="45.79"/>
    <n v="45.79"/>
    <n v="45.79"/>
    <n v="45.79"/>
    <n v="45.79"/>
    <n v="0"/>
    <n v="0"/>
    <n v="0"/>
    <n v="0"/>
    <n v="0"/>
    <n v="13.49"/>
    <n v="13.49"/>
    <n v="13.49"/>
    <n v="13.49"/>
    <n v="13.49"/>
    <n v="26.5"/>
    <n v="26.5"/>
    <n v="26.5"/>
    <n v="26.5"/>
    <n v="26.5"/>
    <n v="66"/>
    <n v="33"/>
    <n v="33"/>
    <n v="33"/>
    <n v="33"/>
  </r>
  <r>
    <n v="2281144"/>
    <x v="1435"/>
    <n v="20210312"/>
    <m/>
    <s v="HOUSEWARES"/>
    <x v="619"/>
    <s v="FACA DISNEY"/>
    <n v="5548201"/>
    <x v="1432"/>
    <n v="2"/>
    <s v="EXCESS"/>
    <s v="PACK PRICE - MARKETING SET"/>
    <n v="0.66279999999999994"/>
    <m/>
    <n v="3.1160000000000001"/>
    <m/>
    <m/>
    <n v="8.49"/>
    <n v="18.989999999999998"/>
    <n v="2910"/>
    <n v="2910"/>
    <n v="12"/>
    <s v="WORK IN PROGRESS"/>
    <n v="135941385"/>
    <s v="NO INCENTIVE"/>
    <s v="N"/>
    <s v="Y"/>
    <s v="N"/>
    <s v="N"/>
    <x v="2"/>
    <n v="135941400"/>
    <n v="28"/>
    <n v="43"/>
    <n v="20230306"/>
    <s v="EXCLUSIVE OFFER"/>
    <n v="15"/>
    <s v="Y"/>
    <s v="Tech rep lvl + ExceÃ§Ã£o + VGF2"/>
    <s v="FULL PAYMENT"/>
    <m/>
    <n v="8187.5352999999996"/>
    <n v="-880.02470000000005"/>
    <n v="-10.75"/>
    <m/>
    <s v="COOKING UTENSILS"/>
    <s v="COOKING"/>
    <s v="UTENSILS KITCHENWARE"/>
    <s v="UNISEX"/>
    <s v="DISNEY BRAND"/>
    <s v="DISNEY"/>
    <n v="0"/>
    <n v="100"/>
    <n v="100"/>
    <s v="N"/>
    <s v="N"/>
    <n v="46785"/>
    <n v="2"/>
    <s v="N"/>
    <m/>
    <m/>
    <m/>
    <m/>
    <m/>
    <m/>
    <m/>
    <m/>
    <s v="N"/>
    <n v="60853012"/>
    <s v="Saldao de Ofertas"/>
    <n v="135941398"/>
    <x v="38"/>
    <m/>
    <n v="12"/>
    <s v="OUTLET - HOME"/>
    <s v="N"/>
    <m/>
    <s v="N"/>
    <s v="N"/>
    <n v="20230306"/>
    <m/>
    <n v="135941385"/>
    <s v="MIXED"/>
    <s v="Tech rep lvl"/>
    <s v="ExceÃ§Ã£o"/>
    <n v="2"/>
    <m/>
    <n v="0"/>
    <n v="0"/>
    <n v="100"/>
    <n v="135941399"/>
    <n v="999"/>
    <n v="4"/>
    <x v="30"/>
    <x v="42"/>
    <n v="0.66279999999999994"/>
    <n v="0.66279999999999994"/>
    <n v="0.66279999999999994"/>
    <n v="0.66279999999999994"/>
    <n v="0.66279999999999994"/>
    <n v="8.49"/>
    <n v="8.49"/>
    <n v="8.49"/>
    <n v="8.49"/>
    <n v="8.49"/>
    <s v="Brasil + ExceÃ§Ã£o + VGF2"/>
    <s v="Bronze + ExceÃ§Ã£o + VGF2"/>
    <s v="Prata + ExceÃ§Ã£o + VGF2"/>
    <s v="Ouro + ExceÃ§Ã£o + VGF2"/>
    <s v="Estrela + ExceÃ§Ã£o + VGF2"/>
    <n v="0"/>
    <n v="0"/>
    <n v="0"/>
    <n v="0"/>
    <n v="0"/>
    <n v="42.19"/>
    <n v="42.19"/>
    <n v="42.19"/>
    <n v="42.19"/>
    <n v="42.19"/>
    <n v="5.75"/>
    <n v="5.75"/>
    <n v="5.75"/>
    <n v="5.75"/>
    <n v="5.75"/>
    <n v="4.2450000000000001"/>
    <n v="4.2450000000000001"/>
    <n v="4.2450000000000001"/>
    <n v="4.2450000000000001"/>
    <n v="4.2450000000000001"/>
    <n v="0"/>
    <n v="0"/>
    <n v="0"/>
    <n v="0"/>
    <n v="0"/>
    <n v="0"/>
    <n v="100"/>
    <n v="100"/>
    <n v="100"/>
    <n v="100"/>
  </r>
  <r>
    <n v="638079"/>
    <x v="1450"/>
    <n v="20220315"/>
    <m/>
    <s v="TOILETRIES"/>
    <x v="620"/>
    <s v="NATURALS COND OLEOS DE AMENDOA E ABACATE RESIZING"/>
    <n v="1231350"/>
    <x v="1447"/>
    <n v="1"/>
    <s v="EXCESS"/>
    <s v="REPRESENTATIVE OFFER"/>
    <n v="0.68589999999999995"/>
    <m/>
    <n v="4.62"/>
    <m/>
    <m/>
    <n v="12.99"/>
    <n v="31.99"/>
    <n v="12740"/>
    <n v="12740"/>
    <n v="34"/>
    <s v="WORK IN PROGRESS"/>
    <n v="135941416"/>
    <s v="NO INCENTIVE"/>
    <s v="N"/>
    <s v="N"/>
    <s v="N"/>
    <s v="N"/>
    <x v="2"/>
    <n v="135941418"/>
    <n v="28"/>
    <n v="43"/>
    <n v="20230306"/>
    <s v="EXCLUSIVE OFFER"/>
    <n v="15"/>
    <s v="Y"/>
    <s v="Tech rep lvl + ExceÃ§Ã£o + VGF2"/>
    <s v="FULL PAYMENT"/>
    <m/>
    <n v="113511.3743"/>
    <n v="54652.5743"/>
    <n v="78.94"/>
    <m/>
    <s v="CONDITIONER ALL HAIR TYPES"/>
    <s v="CONDITIONER"/>
    <s v="CONDITIONERS"/>
    <s v="FEMALE"/>
    <s v="NATURALS"/>
    <s v="NATURALS ALMOND OIL AVOCADO"/>
    <n v="0"/>
    <n v="100"/>
    <n v="100"/>
    <s v="N"/>
    <s v="N"/>
    <n v="52604"/>
    <m/>
    <s v="N"/>
    <m/>
    <m/>
    <m/>
    <m/>
    <m/>
    <m/>
    <m/>
    <m/>
    <s v="N"/>
    <n v="60853012"/>
    <s v="Saldao de Ofertas"/>
    <m/>
    <x v="0"/>
    <m/>
    <n v="34"/>
    <s v="OUTLET - BODY"/>
    <s v="N"/>
    <m/>
    <m/>
    <s v="N"/>
    <n v="20230306"/>
    <m/>
    <n v="135941416"/>
    <s v="MIXED"/>
    <s v="Tech rep lvl"/>
    <s v="ExceÃ§Ã£o"/>
    <n v="1"/>
    <m/>
    <n v="0"/>
    <n v="0"/>
    <n v="100"/>
    <n v="135941417"/>
    <n v="999"/>
    <n v="4"/>
    <x v="0"/>
    <x v="0"/>
    <n v="0.68589999999999995"/>
    <n v="0.68589999999999995"/>
    <n v="0.68589999999999995"/>
    <n v="0.68589999999999995"/>
    <n v="0.68589999999999995"/>
    <n v="12.99"/>
    <n v="12.99"/>
    <n v="12.99"/>
    <n v="12.99"/>
    <n v="12.99"/>
    <s v="Brasil + ExceÃ§Ã£o + VGF2"/>
    <s v="Bronze + ExceÃ§Ã£o + VGF2"/>
    <s v="Prata + ExceÃ§Ã£o + VGF2"/>
    <s v="Ouro + ExceÃ§Ã£o + VGF2"/>
    <s v="Estrela + ExceÃ§Ã£o + VGF2"/>
    <n v="0"/>
    <n v="0"/>
    <n v="0"/>
    <n v="0"/>
    <n v="0"/>
    <n v="45.79"/>
    <n v="45.79"/>
    <n v="45.79"/>
    <n v="45.79"/>
    <n v="45.79"/>
    <n v="0"/>
    <n v="0"/>
    <n v="0"/>
    <n v="0"/>
    <n v="0"/>
    <n v="12.99"/>
    <n v="12.99"/>
    <n v="12.99"/>
    <n v="12.99"/>
    <n v="12.99"/>
    <n v="19"/>
    <n v="19"/>
    <n v="19"/>
    <n v="19"/>
    <n v="19"/>
    <n v="59"/>
    <n v="40"/>
    <n v="40"/>
    <n v="40"/>
    <n v="40"/>
  </r>
  <r>
    <n v="2286296"/>
    <x v="1451"/>
    <n v="20210314"/>
    <m/>
    <s v="ACCESSORIES"/>
    <x v="621"/>
    <s v="OCULOS CASUAL"/>
    <n v="5562309"/>
    <x v="1448"/>
    <n v="1"/>
    <s v="EXCESS"/>
    <s v="REPRESENTATIVE OFFER"/>
    <n v="0.60089999999999999"/>
    <m/>
    <n v="12.818"/>
    <m/>
    <m/>
    <n v="35.99"/>
    <n v="69.989999999999995"/>
    <n v="2500"/>
    <n v="2500"/>
    <n v="31"/>
    <s v="WORK IN PROGRESS"/>
    <n v="135983450"/>
    <s v="NO INCENTIVE"/>
    <s v="N"/>
    <s v="N"/>
    <s v="N"/>
    <s v="N"/>
    <x v="2"/>
    <n v="135983464"/>
    <n v="28"/>
    <n v="43"/>
    <n v="20230306"/>
    <s v="EXCLUSIVE OFFER"/>
    <n v="15"/>
    <s v="Y"/>
    <s v="Tech rep lvl + ExceÃ§Ã£o + VGF2"/>
    <s v="FULL PAYMENT"/>
    <m/>
    <n v="54065.977500000001"/>
    <n v="22020.977500000001"/>
    <n v="69.52"/>
    <m/>
    <s v="GLASSES SUN"/>
    <s v="GLASSES"/>
    <s v="FASHION ACCESSORIES"/>
    <s v="MALE"/>
    <s v="AVON"/>
    <s v="AVON"/>
    <n v="1"/>
    <n v="100"/>
    <n v="100"/>
    <s v="N"/>
    <s v="N"/>
    <n v="80032"/>
    <m/>
    <s v="N"/>
    <m/>
    <m/>
    <m/>
    <m/>
    <m/>
    <m/>
    <m/>
    <m/>
    <s v="N"/>
    <n v="60853012"/>
    <s v="Saldao de Ofertas"/>
    <m/>
    <x v="0"/>
    <m/>
    <n v="30"/>
    <s v="OUTLET - FASHION"/>
    <s v="N"/>
    <m/>
    <m/>
    <s v="N"/>
    <n v="20230306"/>
    <m/>
    <n v="135983450"/>
    <s v="MIXED"/>
    <s v="Tech rep lvl"/>
    <s v="ExceÃ§Ã£o"/>
    <n v="1"/>
    <m/>
    <n v="0"/>
    <n v="0"/>
    <n v="100"/>
    <n v="135983463"/>
    <n v="999"/>
    <n v="4"/>
    <x v="0"/>
    <x v="0"/>
    <n v="0.60089999999999999"/>
    <n v="0.60089999999999999"/>
    <n v="0.60089999999999999"/>
    <n v="0.60089999999999999"/>
    <n v="0.60089999999999999"/>
    <n v="35.99"/>
    <n v="35.99"/>
    <n v="35.99"/>
    <n v="35.99"/>
    <n v="35.99"/>
    <s v="Brasil + ExceÃ§Ã£o + VGF2"/>
    <s v="Bronze + ExceÃ§Ã£o + VGF2"/>
    <s v="Prata + ExceÃ§Ã£o + VGF2"/>
    <s v="Ouro + ExceÃ§Ã£o + VGF2"/>
    <s v="Estrela + ExceÃ§Ã£o + VGF2"/>
    <n v="0"/>
    <n v="0"/>
    <n v="0"/>
    <n v="0"/>
    <n v="0"/>
    <n v="66.42"/>
    <n v="66.42"/>
    <n v="66.42"/>
    <n v="66.42"/>
    <n v="66.42"/>
    <n v="0"/>
    <n v="0"/>
    <n v="0"/>
    <n v="0"/>
    <n v="0"/>
    <n v="35.99"/>
    <n v="35.99"/>
    <n v="35.99"/>
    <n v="35.99"/>
    <n v="35.99"/>
    <n v="34"/>
    <n v="34"/>
    <n v="34"/>
    <n v="34"/>
    <n v="34"/>
    <n v="48"/>
    <n v="51"/>
    <n v="51"/>
    <n v="51"/>
    <n v="51"/>
  </r>
  <r>
    <n v="626457"/>
    <x v="1452"/>
    <n v="20210313"/>
    <m/>
    <s v="COLOR"/>
    <x v="622"/>
    <s v="AVON FACE AND BODY BRONZING GEL"/>
    <n v="1223339"/>
    <x v="1449"/>
    <n v="1"/>
    <s v="EXCESS"/>
    <s v="REPRESENTATIVE OFFER"/>
    <n v="0.54369999999999996"/>
    <m/>
    <n v="5.194"/>
    <m/>
    <m/>
    <n v="19.989999999999998"/>
    <n v="47.99"/>
    <n v="1894"/>
    <n v="1894"/>
    <n v="51"/>
    <s v="WORK IN PROGRESS"/>
    <n v="135983475"/>
    <s v="NO INCENTIVE"/>
    <s v="N"/>
    <s v="N"/>
    <s v="N"/>
    <s v="N"/>
    <x v="2"/>
    <n v="135983525"/>
    <n v="28"/>
    <n v="43"/>
    <n v="20230306"/>
    <s v="EXCLUSIVE OFFER"/>
    <n v="15"/>
    <s v="Y"/>
    <s v="Tech rep lvl + ExceÃ§Ã£o + VGF2"/>
    <s v="FULL PAYMENT"/>
    <m/>
    <n v="20585.058300000001"/>
    <n v="10747.622300000001"/>
    <n v="80.09"/>
    <m/>
    <s v="BRONZER GEL"/>
    <s v="BRONZER"/>
    <s v="FACE COLOR"/>
    <s v="FEMALE"/>
    <s v="AVON TRUE"/>
    <s v="AVON TRUE COLOR"/>
    <n v="1"/>
    <n v="100"/>
    <n v="100"/>
    <s v="N"/>
    <s v="N"/>
    <n v="51605"/>
    <m/>
    <s v="N"/>
    <m/>
    <m/>
    <m/>
    <m/>
    <m/>
    <m/>
    <m/>
    <m/>
    <s v="N"/>
    <n v="60853012"/>
    <s v="Saldao de Ofertas"/>
    <m/>
    <x v="0"/>
    <m/>
    <n v="50"/>
    <s v="OUTLET - COLOR"/>
    <s v="N"/>
    <m/>
    <m/>
    <s v="N"/>
    <n v="20230306"/>
    <m/>
    <n v="135983475"/>
    <s v="MIXED"/>
    <s v="Tech rep lvl"/>
    <s v="ExceÃ§Ã£o"/>
    <n v="1"/>
    <m/>
    <n v="0"/>
    <n v="0"/>
    <n v="100"/>
    <n v="135983524"/>
    <n v="999"/>
    <n v="4"/>
    <x v="0"/>
    <x v="0"/>
    <n v="0.54369999999999996"/>
    <n v="0.54369999999999996"/>
    <n v="0.54369999999999996"/>
    <n v="0.54369999999999996"/>
    <n v="0.54369999999999996"/>
    <n v="19.989999999999998"/>
    <n v="19.989999999999998"/>
    <n v="19.989999999999998"/>
    <n v="19.989999999999998"/>
    <n v="19.989999999999998"/>
    <s v="Brasil + ExceÃ§Ã£o + VGF2"/>
    <s v="Bronze + ExceÃ§Ã£o + VGF2"/>
    <s v="Prata + ExceÃ§Ã£o + VGF2"/>
    <s v="Ouro + ExceÃ§Ã£o + VGF2"/>
    <s v="Estrela + ExceÃ§Ã£o + VGF2"/>
    <n v="0"/>
    <n v="0"/>
    <n v="0"/>
    <n v="0"/>
    <n v="0"/>
    <n v="83.92"/>
    <n v="83.92"/>
    <n v="83.92"/>
    <n v="83.92"/>
    <n v="83.92"/>
    <n v="0"/>
    <n v="0"/>
    <n v="0"/>
    <n v="0"/>
    <n v="0"/>
    <n v="19.989999999999998"/>
    <n v="19.989999999999998"/>
    <n v="19.989999999999998"/>
    <n v="19.989999999999998"/>
    <n v="19.989999999999998"/>
    <n v="28"/>
    <n v="28"/>
    <n v="28"/>
    <n v="28"/>
    <n v="28"/>
    <n v="58"/>
    <n v="41"/>
    <n v="41"/>
    <n v="41"/>
    <n v="41"/>
  </r>
  <r>
    <n v="627655"/>
    <x v="1453"/>
    <n v="20210302"/>
    <m/>
    <s v="COLOR"/>
    <x v="622"/>
    <s v="AVON FLAWLESS CREAM TO POWDER FDT - LOCAL SHADE RENAME"/>
    <n v="1224150"/>
    <x v="1450"/>
    <n v="1"/>
    <s v="EXCESS"/>
    <s v="REPRESENTATIVE OFFER"/>
    <n v="0.54369999999999996"/>
    <m/>
    <n v="5.3520000000000003"/>
    <m/>
    <m/>
    <n v="25.99"/>
    <n v="55.99"/>
    <n v="344"/>
    <n v="344"/>
    <n v="51"/>
    <s v="WORK IN PROGRESS"/>
    <n v="135983475"/>
    <s v="NO INCENTIVE"/>
    <s v="N"/>
    <s v="N"/>
    <s v="N"/>
    <s v="N"/>
    <x v="2"/>
    <n v="135983477"/>
    <n v="28"/>
    <n v="43"/>
    <n v="20230306"/>
    <s v="EXCLUSIVE OFFER"/>
    <n v="15"/>
    <s v="Y"/>
    <s v="Tech rep lvl + ExceÃ§Ã£o + VGF2"/>
    <s v="FULL PAYMENT"/>
    <m/>
    <n v="4860.9825000000001"/>
    <n v="3019.8944999999999"/>
    <n v="82.42"/>
    <m/>
    <s v="FOUNDATION CREAM TO POWDER"/>
    <s v="FOUNDATION"/>
    <s v="FACE COLOR"/>
    <s v="FEMALE"/>
    <s v="AVON"/>
    <s v="AVON"/>
    <n v="1"/>
    <n v="100"/>
    <n v="100"/>
    <s v="N"/>
    <s v="N"/>
    <n v="51973"/>
    <m/>
    <s v="N"/>
    <m/>
    <m/>
    <m/>
    <m/>
    <m/>
    <m/>
    <m/>
    <m/>
    <s v="N"/>
    <n v="60853012"/>
    <s v="Saldao de Ofertas"/>
    <m/>
    <x v="0"/>
    <m/>
    <n v="50"/>
    <s v="OUTLET - COLOR"/>
    <s v="N"/>
    <m/>
    <m/>
    <s v="N"/>
    <n v="20230306"/>
    <m/>
    <n v="135983475"/>
    <s v="MIXED"/>
    <s v="Tech rep lvl"/>
    <s v="ExceÃ§Ã£o"/>
    <n v="1"/>
    <m/>
    <n v="0"/>
    <n v="0"/>
    <n v="100"/>
    <n v="135983476"/>
    <n v="999"/>
    <n v="4"/>
    <x v="0"/>
    <x v="0"/>
    <n v="0.54369999999999996"/>
    <n v="0.54369999999999996"/>
    <n v="0.54369999999999996"/>
    <n v="0.54369999999999996"/>
    <n v="0.54369999999999996"/>
    <n v="25.99"/>
    <n v="25.99"/>
    <n v="25.99"/>
    <n v="25.99"/>
    <n v="25.99"/>
    <s v="Brasil + ExceÃ§Ã£o + VGF2"/>
    <s v="Bronze + ExceÃ§Ã£o + VGF2"/>
    <s v="Prata + ExceÃ§Ã£o + VGF2"/>
    <s v="Ouro + ExceÃ§Ã£o + VGF2"/>
    <s v="Estrela + ExceÃ§Ã£o + VGF2"/>
    <n v="0"/>
    <n v="0"/>
    <n v="0"/>
    <n v="0"/>
    <n v="0"/>
    <n v="83.92"/>
    <n v="83.92"/>
    <n v="83.92"/>
    <n v="83.92"/>
    <n v="83.92"/>
    <n v="0"/>
    <n v="0"/>
    <n v="0"/>
    <n v="0"/>
    <n v="0"/>
    <n v="25.99"/>
    <n v="25.99"/>
    <n v="25.99"/>
    <n v="25.99"/>
    <n v="25.99"/>
    <n v="30"/>
    <n v="30"/>
    <n v="30"/>
    <n v="30"/>
    <n v="30"/>
    <n v="53"/>
    <n v="46"/>
    <n v="46"/>
    <n v="46"/>
    <n v="46"/>
  </r>
  <r>
    <n v="628494"/>
    <x v="1454"/>
    <n v="20210303"/>
    <m/>
    <s v="COLOR"/>
    <x v="622"/>
    <s v="COLOR TREND REAL GLOW FOUNDATION"/>
    <n v="1203987"/>
    <x v="1451"/>
    <n v="1"/>
    <s v="EXCESS"/>
    <s v="REPRESENTATIVE OFFER"/>
    <n v="0.54369999999999996"/>
    <m/>
    <n v="3.1040000000000001"/>
    <m/>
    <m/>
    <n v="8.99"/>
    <n v="25.99"/>
    <n v="200"/>
    <n v="200"/>
    <n v="51"/>
    <s v="WORK IN PROGRESS"/>
    <n v="135983475"/>
    <s v="NO INCENTIVE"/>
    <s v="N"/>
    <s v="N"/>
    <s v="N"/>
    <s v="N"/>
    <x v="2"/>
    <n v="135983513"/>
    <n v="28"/>
    <n v="43"/>
    <n v="20230306"/>
    <s v="EXCLUSIVE OFFER"/>
    <n v="15"/>
    <s v="Y"/>
    <s v="Tech rep lvl + ExceÃ§Ã£o + VGF2"/>
    <s v="FULL PAYMENT"/>
    <m/>
    <n v="977.57259999999997"/>
    <n v="356.77260000000001"/>
    <n v="78.03"/>
    <m/>
    <s v="FOUNDATION LIQUID"/>
    <s v="FOUNDATION"/>
    <s v="FACE COLOR"/>
    <s v="FEMALE"/>
    <s v="COLOR TREND"/>
    <s v="COLOR TREND"/>
    <n v="1"/>
    <n v="100"/>
    <n v="100"/>
    <s v="N"/>
    <s v="N"/>
    <n v="52308"/>
    <m/>
    <s v="N"/>
    <m/>
    <m/>
    <m/>
    <m/>
    <m/>
    <m/>
    <m/>
    <m/>
    <s v="N"/>
    <n v="60853012"/>
    <s v="Saldao de Ofertas"/>
    <m/>
    <x v="0"/>
    <m/>
    <n v="50"/>
    <s v="OUTLET - COLOR"/>
    <s v="N"/>
    <m/>
    <m/>
    <s v="N"/>
    <n v="20230306"/>
    <m/>
    <n v="135983475"/>
    <s v="MIXED"/>
    <s v="Tech rep lvl"/>
    <s v="ExceÃ§Ã£o"/>
    <n v="1"/>
    <m/>
    <n v="0"/>
    <n v="0"/>
    <n v="100"/>
    <n v="135983512"/>
    <n v="999"/>
    <n v="4"/>
    <x v="0"/>
    <x v="0"/>
    <n v="0.54369999999999996"/>
    <n v="0.54369999999999996"/>
    <n v="0.54369999999999996"/>
    <n v="0.54369999999999996"/>
    <n v="0.54369999999999996"/>
    <n v="8.99"/>
    <n v="8.99"/>
    <n v="8.99"/>
    <n v="8.99"/>
    <n v="8.99"/>
    <s v="Brasil + ExceÃ§Ã£o + VGF2"/>
    <s v="Bronze + ExceÃ§Ã£o + VGF2"/>
    <s v="Prata + ExceÃ§Ã£o + VGF2"/>
    <s v="Ouro + ExceÃ§Ã£o + VGF2"/>
    <s v="Estrela + ExceÃ§Ã£o + VGF2"/>
    <n v="0"/>
    <n v="0"/>
    <n v="0"/>
    <n v="0"/>
    <n v="0"/>
    <n v="83.92"/>
    <n v="83.92"/>
    <n v="83.92"/>
    <n v="83.92"/>
    <n v="83.92"/>
    <n v="0"/>
    <n v="0"/>
    <n v="0"/>
    <n v="0"/>
    <n v="0"/>
    <n v="8.99"/>
    <n v="8.99"/>
    <n v="8.99"/>
    <n v="8.99"/>
    <n v="8.99"/>
    <n v="17"/>
    <n v="17"/>
    <n v="17"/>
    <n v="17"/>
    <n v="17"/>
    <n v="65"/>
    <n v="34"/>
    <n v="34"/>
    <n v="34"/>
    <n v="34"/>
  </r>
  <r>
    <n v="633190"/>
    <x v="1455"/>
    <n v="20220314"/>
    <m/>
    <s v="COLOR"/>
    <x v="622"/>
    <s v="AVON COLOR TREND PRIDE NAIL ENAMEL"/>
    <n v="1227962"/>
    <x v="1452"/>
    <n v="1"/>
    <s v="EXCESS"/>
    <s v="REPRESENTATIVE OFFER"/>
    <n v="0.54369999999999996"/>
    <m/>
    <n v="0.99299999999999999"/>
    <m/>
    <m/>
    <n v="2.69"/>
    <n v="6.49"/>
    <n v="850"/>
    <n v="850"/>
    <n v="51"/>
    <s v="WORK IN PROGRESS"/>
    <n v="135983475"/>
    <s v="NO INCENTIVE"/>
    <s v="N"/>
    <s v="N"/>
    <s v="N"/>
    <s v="N"/>
    <x v="2"/>
    <n v="135983491"/>
    <n v="28"/>
    <n v="43"/>
    <n v="20230306"/>
    <s v="EXCLUSIVE OFFER"/>
    <n v="15"/>
    <s v="Y"/>
    <s v="Tech rep lvl + ExceÃ§Ã£o + VGF2"/>
    <s v="FULL PAYMENT"/>
    <m/>
    <n v="1243.17"/>
    <n v="399.12"/>
    <n v="71.86"/>
    <m/>
    <s v="NAIL ENAMEL"/>
    <s v="NAIL ENAMEL/TINT"/>
    <s v="NAIL COLOR"/>
    <s v="FEMALE"/>
    <s v="COLOR TREND"/>
    <s v="COLOR TREND"/>
    <n v="1"/>
    <n v="100"/>
    <n v="100"/>
    <s v="N"/>
    <s v="N"/>
    <n v="51231"/>
    <m/>
    <s v="N"/>
    <m/>
    <m/>
    <m/>
    <m/>
    <m/>
    <m/>
    <m/>
    <m/>
    <s v="N"/>
    <n v="60853012"/>
    <s v="Saldao de Ofertas"/>
    <m/>
    <x v="0"/>
    <m/>
    <n v="50"/>
    <s v="OUTLET - COLOR"/>
    <s v="N"/>
    <m/>
    <m/>
    <s v="N"/>
    <n v="20230306"/>
    <m/>
    <n v="135983475"/>
    <s v="MIXED"/>
    <s v="Tech rep lvl"/>
    <s v="ExceÃ§Ã£o"/>
    <n v="1"/>
    <m/>
    <n v="0"/>
    <n v="0"/>
    <n v="100"/>
    <n v="135983490"/>
    <n v="999"/>
    <n v="4"/>
    <x v="0"/>
    <x v="0"/>
    <n v="0.54369999999999996"/>
    <n v="0.54369999999999996"/>
    <n v="0.54369999999999996"/>
    <n v="0.54369999999999996"/>
    <n v="0.54369999999999996"/>
    <n v="2.69"/>
    <n v="2.69"/>
    <n v="2.69"/>
    <n v="2.69"/>
    <n v="2.69"/>
    <s v="Brasil + ExceÃ§Ã£o + VGF2"/>
    <s v="Bronze + ExceÃ§Ã£o + VGF2"/>
    <s v="Prata + ExceÃ§Ã£o + VGF2"/>
    <s v="Ouro + ExceÃ§Ã£o + VGF2"/>
    <s v="Estrela + ExceÃ§Ã£o + VGF2"/>
    <n v="0"/>
    <n v="0"/>
    <n v="0"/>
    <n v="0"/>
    <n v="0"/>
    <n v="83.92"/>
    <n v="83.92"/>
    <n v="83.92"/>
    <n v="83.92"/>
    <n v="83.92"/>
    <n v="0"/>
    <n v="0"/>
    <n v="0"/>
    <n v="0"/>
    <n v="0"/>
    <n v="2.69"/>
    <n v="2.69"/>
    <n v="2.69"/>
    <n v="2.69"/>
    <n v="2.69"/>
    <n v="3.8"/>
    <n v="3.8"/>
    <n v="3.8"/>
    <n v="3.8"/>
    <n v="3.8"/>
    <n v="58"/>
    <n v="41"/>
    <n v="41"/>
    <n v="41"/>
    <n v="41"/>
  </r>
  <r>
    <n v="2271260"/>
    <x v="1456"/>
    <n v="20210305"/>
    <m/>
    <s v="HOUSEWARES"/>
    <x v="623"/>
    <s v="GARRAFA INVW 350ML COM CORDA"/>
    <n v="5537093"/>
    <x v="1453"/>
    <n v="1"/>
    <s v="EXCESS"/>
    <s v="REPRESENTATIVE OFFER"/>
    <n v="0.70330000000000004"/>
    <m/>
    <n v="2.738"/>
    <m/>
    <m/>
    <n v="7.99"/>
    <n v="14.99"/>
    <n v="4500"/>
    <n v="4500"/>
    <n v="16"/>
    <s v="WORK IN PROGRESS"/>
    <n v="135983536"/>
    <s v="NO INCENTIVE"/>
    <s v="N"/>
    <s v="N"/>
    <s v="N"/>
    <s v="N"/>
    <x v="2"/>
    <n v="135983538"/>
    <n v="28"/>
    <n v="43"/>
    <n v="20230306"/>
    <s v="EXCLUSIVE OFFER"/>
    <n v="15"/>
    <s v="Y"/>
    <s v="Tech rep lvl + ExceÃ§Ã£o + VGF2"/>
    <s v="FULL PAYMENT"/>
    <m/>
    <n v="25287.1515"/>
    <n v="12966.1515"/>
    <n v="74.03"/>
    <m/>
    <s v="KITCHEN WATER BOTTLE"/>
    <s v="KITCHEN"/>
    <s v="FOOD STORAGE/CONTAINERS"/>
    <s v="UNISEX"/>
    <s v="INNOVAWARE"/>
    <s v="INNOVAWARE"/>
    <n v="0"/>
    <n v="100"/>
    <n v="100"/>
    <s v="N"/>
    <s v="N"/>
    <n v="80292"/>
    <m/>
    <s v="N"/>
    <m/>
    <m/>
    <m/>
    <m/>
    <m/>
    <m/>
    <m/>
    <m/>
    <s v="N"/>
    <n v="60853012"/>
    <s v="Saldao de Ofertas"/>
    <m/>
    <x v="0"/>
    <m/>
    <n v="16"/>
    <s v="OUTLET - HOME"/>
    <s v="N"/>
    <m/>
    <m/>
    <s v="N"/>
    <n v="20230306"/>
    <m/>
    <n v="135983536"/>
    <s v="MIXED"/>
    <s v="Tech rep lvl"/>
    <s v="ExceÃ§Ã£o"/>
    <n v="1"/>
    <m/>
    <n v="0"/>
    <n v="0"/>
    <n v="100"/>
    <n v="135983537"/>
    <n v="999"/>
    <n v="4"/>
    <x v="0"/>
    <x v="0"/>
    <n v="0.70330000000000004"/>
    <n v="0.70330000000000004"/>
    <n v="0.70330000000000004"/>
    <n v="0.70330000000000004"/>
    <n v="0.70330000000000004"/>
    <n v="7.99"/>
    <n v="7.99"/>
    <n v="7.99"/>
    <n v="7.99"/>
    <n v="7.99"/>
    <s v="Brasil + ExceÃ§Ã£o + VGF2"/>
    <s v="Bronze + ExceÃ§Ã£o + VGF2"/>
    <s v="Prata + ExceÃ§Ã£o + VGF2"/>
    <s v="Ouro + ExceÃ§Ã£o + VGF2"/>
    <s v="Estrela + ExceÃ§Ã£o + VGF2"/>
    <n v="0"/>
    <n v="0"/>
    <n v="0"/>
    <n v="0"/>
    <n v="0"/>
    <n v="42.19"/>
    <n v="42.19"/>
    <n v="42.19"/>
    <n v="42.19"/>
    <n v="42.19"/>
    <n v="0"/>
    <n v="0"/>
    <n v="0"/>
    <n v="0"/>
    <n v="0"/>
    <n v="7.99"/>
    <n v="7.99"/>
    <n v="7.99"/>
    <n v="7.99"/>
    <n v="7.99"/>
    <n v="7"/>
    <n v="7"/>
    <n v="7"/>
    <n v="7"/>
    <n v="7"/>
    <n v="46"/>
    <n v="53"/>
    <n v="53"/>
    <n v="53"/>
    <n v="53"/>
  </r>
  <r>
    <n v="2280860"/>
    <x v="1457"/>
    <n v="20210311"/>
    <m/>
    <s v="INNERWEAR"/>
    <x v="624"/>
    <s v="CAMISETE ZIPER SEIOS LIVRES"/>
    <n v="5549339"/>
    <x v="1454"/>
    <n v="1"/>
    <s v="EXCESS"/>
    <s v="REPRESENTATIVE OFFER"/>
    <n v="0.70330000000000004"/>
    <m/>
    <n v="17.279"/>
    <m/>
    <m/>
    <n v="39.99"/>
    <n v="79.989999999999995"/>
    <n v="195"/>
    <n v="195"/>
    <n v="27"/>
    <s v="WORK IN PROGRESS"/>
    <n v="135983549"/>
    <s v="NO INCENTIVE"/>
    <s v="N"/>
    <s v="N"/>
    <s v="N"/>
    <s v="N"/>
    <x v="2"/>
    <n v="135983581"/>
    <n v="28"/>
    <n v="43"/>
    <n v="20230306"/>
    <s v="EXCLUSIVE OFFER"/>
    <n v="15"/>
    <s v="Y"/>
    <s v="Tech rep lvl + ExceÃ§Ã£o + VGF2"/>
    <s v="FULL PAYMENT"/>
    <m/>
    <n v="5484.3685999999998"/>
    <n v="2114.9636"/>
    <n v="69.290000000000006"/>
    <m/>
    <s v="BODY SHAPER VEST/CAMI"/>
    <s v="SHAPEWEAR"/>
    <s v="INTIMATE APPAREL"/>
    <s v="FEMALE"/>
    <s v="AVON"/>
    <s v="AVON"/>
    <n v="1"/>
    <n v="100"/>
    <n v="100"/>
    <s v="N"/>
    <s v="N"/>
    <n v="46956"/>
    <m/>
    <s v="N"/>
    <m/>
    <m/>
    <m/>
    <m/>
    <m/>
    <m/>
    <m/>
    <m/>
    <s v="N"/>
    <n v="60853012"/>
    <s v="Saldao de Ofertas"/>
    <m/>
    <x v="0"/>
    <m/>
    <n v="26"/>
    <s v="OUTLET - FASHION"/>
    <s v="N"/>
    <m/>
    <m/>
    <s v="N"/>
    <n v="20230306"/>
    <m/>
    <n v="135983549"/>
    <s v="MIXED"/>
    <s v="Tech rep lvl"/>
    <s v="ExceÃ§Ã£o"/>
    <n v="1"/>
    <m/>
    <n v="0"/>
    <n v="0"/>
    <n v="100"/>
    <n v="135983580"/>
    <n v="999"/>
    <n v="4"/>
    <x v="0"/>
    <x v="0"/>
    <n v="0.70330000000000004"/>
    <n v="0.70330000000000004"/>
    <n v="0.70330000000000004"/>
    <n v="0.70330000000000004"/>
    <n v="0.70330000000000004"/>
    <n v="39.99"/>
    <n v="39.99"/>
    <n v="39.99"/>
    <n v="39.99"/>
    <n v="39.99"/>
    <s v="Brasil + ExceÃ§Ã£o + VGF2"/>
    <s v="Bronze + ExceÃ§Ã£o + VGF2"/>
    <s v="Prata + ExceÃ§Ã£o + VGF2"/>
    <s v="Ouro + ExceÃ§Ã£o + VGF2"/>
    <s v="Estrela + ExceÃ§Ã£o + VGF2"/>
    <n v="0"/>
    <n v="0"/>
    <n v="0"/>
    <n v="0"/>
    <n v="0"/>
    <n v="42.19"/>
    <n v="42.19"/>
    <n v="42.19"/>
    <n v="42.19"/>
    <n v="42.19"/>
    <n v="0"/>
    <n v="0"/>
    <n v="0"/>
    <n v="0"/>
    <n v="0"/>
    <n v="39.99"/>
    <n v="39.99"/>
    <n v="39.99"/>
    <n v="39.99"/>
    <n v="39.99"/>
    <n v="40"/>
    <n v="40"/>
    <n v="40"/>
    <n v="40"/>
    <n v="40"/>
    <n v="50"/>
    <n v="49"/>
    <n v="49"/>
    <n v="49"/>
    <n v="49"/>
  </r>
  <r>
    <n v="2293193"/>
    <x v="1458"/>
    <n v="20210319"/>
    <m/>
    <s v="INNERWEAR"/>
    <x v="624"/>
    <s v="CALCINHA ASTRAL"/>
    <n v="5573823"/>
    <x v="1455"/>
    <n v="1"/>
    <s v="EXCESS"/>
    <s v="REPRESENTATIVE OFFER"/>
    <n v="0.70330000000000004"/>
    <m/>
    <n v="6.8120000000000003"/>
    <m/>
    <m/>
    <n v="19.989999999999998"/>
    <n v="34.99"/>
    <n v="341"/>
    <n v="341"/>
    <n v="27"/>
    <s v="WORK IN PROGRESS"/>
    <n v="135983549"/>
    <s v="NO INCENTIVE"/>
    <s v="N"/>
    <s v="N"/>
    <s v="N"/>
    <s v="N"/>
    <x v="2"/>
    <n v="135983563"/>
    <n v="28"/>
    <n v="43"/>
    <n v="20230306"/>
    <s v="EXCLUSIVE OFFER"/>
    <n v="15"/>
    <s v="Y"/>
    <s v="Tech rep lvl + ExceÃ§Ã£o + VGF2"/>
    <s v="FULL PAYMENT"/>
    <m/>
    <n v="4794.1076999999996"/>
    <n v="2471.2157000000002"/>
    <n v="72.319999999999993"/>
    <m/>
    <s v="PANTIES-BRIEFS PACK"/>
    <s v="PANTIES/BRIEF"/>
    <s v="INTIMATE APPAREL"/>
    <s v="FEMALE"/>
    <s v="AVON"/>
    <s v="AVON"/>
    <n v="1"/>
    <n v="100"/>
    <n v="100"/>
    <s v="N"/>
    <s v="N"/>
    <n v="80801"/>
    <m/>
    <s v="N"/>
    <m/>
    <m/>
    <m/>
    <m/>
    <m/>
    <m/>
    <m/>
    <m/>
    <s v="N"/>
    <n v="60853012"/>
    <s v="Saldao de Ofertas"/>
    <m/>
    <x v="0"/>
    <m/>
    <n v="26"/>
    <s v="OUTLET - FASHION"/>
    <s v="N"/>
    <m/>
    <m/>
    <s v="N"/>
    <n v="20230306"/>
    <m/>
    <n v="135983549"/>
    <s v="MIXED"/>
    <s v="Tech rep lvl"/>
    <s v="ExceÃ§Ã£o"/>
    <n v="1"/>
    <m/>
    <n v="0"/>
    <n v="0"/>
    <n v="100"/>
    <n v="135983562"/>
    <n v="999"/>
    <n v="4"/>
    <x v="0"/>
    <x v="0"/>
    <n v="0.70330000000000004"/>
    <n v="0.70330000000000004"/>
    <n v="0.70330000000000004"/>
    <n v="0.70330000000000004"/>
    <n v="0.70330000000000004"/>
    <n v="19.989999999999998"/>
    <n v="19.989999999999998"/>
    <n v="19.989999999999998"/>
    <n v="19.989999999999998"/>
    <n v="19.989999999999998"/>
    <s v="Brasil + ExceÃ§Ã£o + VGF2"/>
    <s v="Bronze + ExceÃ§Ã£o + VGF2"/>
    <s v="Prata + ExceÃ§Ã£o + VGF2"/>
    <s v="Ouro + ExceÃ§Ã£o + VGF2"/>
    <s v="Estrela + ExceÃ§Ã£o + VGF2"/>
    <n v="0"/>
    <n v="0"/>
    <n v="0"/>
    <n v="0"/>
    <n v="0"/>
    <n v="42.19"/>
    <n v="42.19"/>
    <n v="42.19"/>
    <n v="42.19"/>
    <n v="42.19"/>
    <n v="0"/>
    <n v="0"/>
    <n v="0"/>
    <n v="0"/>
    <n v="0"/>
    <n v="19.989999999999998"/>
    <n v="19.989999999999998"/>
    <n v="19.989999999999998"/>
    <n v="19.989999999999998"/>
    <n v="19.989999999999998"/>
    <n v="15"/>
    <n v="15"/>
    <n v="15"/>
    <n v="15"/>
    <n v="15"/>
    <n v="42"/>
    <n v="57"/>
    <n v="57"/>
    <n v="57"/>
    <n v="57"/>
  </r>
  <r>
    <n v="628323"/>
    <x v="1459"/>
    <n v="20200318"/>
    <m/>
    <s v="TOILETRIES"/>
    <x v="625"/>
    <s v="CREME PARA PENTEAR LOL"/>
    <n v="1224606"/>
    <x v="1456"/>
    <n v="1"/>
    <s v="EXCESS"/>
    <s v="REPRESENTATIVE OFFER"/>
    <n v="0.52200000000000002"/>
    <m/>
    <n v="2.972"/>
    <m/>
    <m/>
    <n v="9.99"/>
    <n v="19.989999999999998"/>
    <n v="3278"/>
    <n v="3278"/>
    <n v="65"/>
    <s v="WORK IN PROGRESS"/>
    <n v="135983592"/>
    <s v="NO INCENTIVE"/>
    <s v="N"/>
    <s v="N"/>
    <s v="N"/>
    <s v="N"/>
    <x v="2"/>
    <n v="135983606"/>
    <n v="28"/>
    <n v="43"/>
    <n v="20230306"/>
    <s v="EXCLUSIVE OFFER"/>
    <n v="15"/>
    <s v="Y"/>
    <s v="Tech rep lvl + ExceÃ§Ã£o + VGF2"/>
    <s v="FULL PAYMENT"/>
    <m/>
    <n v="17094.0488"/>
    <n v="7351.8328000000001"/>
    <n v="71.52"/>
    <m/>
    <s v="STYLING CREAM"/>
    <s v="STYLING"/>
    <s v="STYLING"/>
    <s v="FEMALE"/>
    <s v="MGA"/>
    <s v="LOL"/>
    <n v="1"/>
    <n v="100"/>
    <n v="100"/>
    <s v="N"/>
    <s v="N"/>
    <n v="51664"/>
    <m/>
    <s v="N"/>
    <m/>
    <m/>
    <m/>
    <m/>
    <m/>
    <m/>
    <m/>
    <m/>
    <s v="N"/>
    <n v="60853012"/>
    <s v="Saldao de Ofertas"/>
    <m/>
    <x v="0"/>
    <m/>
    <n v="64"/>
    <s v="OUTLET - KIDS"/>
    <s v="N"/>
    <m/>
    <m/>
    <s v="N"/>
    <n v="20230306"/>
    <m/>
    <n v="135983592"/>
    <s v="MIXED"/>
    <s v="Tech rep lvl"/>
    <s v="ExceÃ§Ã£o"/>
    <n v="1"/>
    <m/>
    <n v="0"/>
    <n v="0"/>
    <n v="100"/>
    <n v="135983605"/>
    <n v="999"/>
    <n v="4"/>
    <x v="0"/>
    <x v="0"/>
    <n v="0.52200000000000002"/>
    <n v="0.52200000000000002"/>
    <n v="0.52200000000000002"/>
    <n v="0.52200000000000002"/>
    <n v="0.52200000000000002"/>
    <n v="9.99"/>
    <n v="9.99"/>
    <n v="9.99"/>
    <n v="9.99"/>
    <n v="9.99"/>
    <s v="Brasil + ExceÃ§Ã£o + VGF2"/>
    <s v="Bronze + ExceÃ§Ã£o + VGF2"/>
    <s v="Prata + ExceÃ§Ã£o + VGF2"/>
    <s v="Ouro + ExceÃ§Ã£o + VGF2"/>
    <s v="Estrela + ExceÃ§Ã£o + VGF2"/>
    <n v="0"/>
    <n v="0"/>
    <n v="0"/>
    <n v="0"/>
    <n v="0"/>
    <n v="83.92"/>
    <n v="83.92"/>
    <n v="83.92"/>
    <n v="83.92"/>
    <n v="83.92"/>
    <n v="4"/>
    <n v="4"/>
    <n v="4"/>
    <n v="4"/>
    <n v="4"/>
    <n v="9.99"/>
    <n v="9.99"/>
    <n v="9.99"/>
    <n v="9.99"/>
    <n v="9.99"/>
    <n v="10"/>
    <n v="10"/>
    <n v="10"/>
    <n v="10"/>
    <n v="10"/>
    <n v="50"/>
    <n v="49"/>
    <n v="49"/>
    <n v="49"/>
    <n v="49"/>
  </r>
  <r>
    <n v="632094"/>
    <x v="1460"/>
    <n v="20210311"/>
    <m/>
    <s v="TOILETRIES"/>
    <x v="625"/>
    <s v="COLONIA PAW PATROL MARSHALL 150ML REDESENHO"/>
    <n v="1227155"/>
    <x v="1457"/>
    <n v="1"/>
    <s v="EXCESS"/>
    <s v="REPRESENTATIVE OFFER"/>
    <n v="0.61609999999999998"/>
    <m/>
    <n v="2.7810000000000001"/>
    <m/>
    <m/>
    <n v="9.99"/>
    <n v="24.99"/>
    <n v="11384"/>
    <n v="11384"/>
    <n v="65"/>
    <s v="WORK IN PROGRESS"/>
    <n v="135983592"/>
    <s v="NO INCENTIVE"/>
    <s v="N"/>
    <s v="N"/>
    <s v="N"/>
    <s v="N"/>
    <x v="2"/>
    <n v="135983618"/>
    <n v="28"/>
    <n v="43"/>
    <n v="20230306"/>
    <s v="EXCLUSIVE OFFER"/>
    <n v="15"/>
    <s v="Y"/>
    <s v="Tech rep lvl + ExceÃ§Ã£o + VGF2"/>
    <s v="FULL PAYMENT"/>
    <m/>
    <n v="70066.6872"/>
    <n v="38407.783199999998"/>
    <n v="81.94"/>
    <m/>
    <s v="COLOGNE SPRAY"/>
    <s v="EDP/EDT/COLOGNE"/>
    <s v="FRAGRANCE JUICES"/>
    <s v="MALE"/>
    <s v="NICKELODEON BRAND"/>
    <s v="PAW PATROL"/>
    <n v="1"/>
    <n v="100"/>
    <n v="100"/>
    <s v="N"/>
    <s v="N"/>
    <n v="52099"/>
    <m/>
    <s v="N"/>
    <m/>
    <m/>
    <m/>
    <m/>
    <m/>
    <m/>
    <m/>
    <m/>
    <s v="N"/>
    <n v="60853012"/>
    <s v="Saldao de Ofertas"/>
    <m/>
    <x v="0"/>
    <m/>
    <n v="64"/>
    <s v="OUTLET - KIDS"/>
    <s v="N"/>
    <m/>
    <m/>
    <s v="N"/>
    <n v="20230306"/>
    <m/>
    <n v="135983592"/>
    <s v="MIXED"/>
    <s v="Tech rep lvl"/>
    <s v="ExceÃ§Ã£o"/>
    <n v="1"/>
    <m/>
    <n v="0"/>
    <n v="0"/>
    <n v="100"/>
    <n v="135983617"/>
    <n v="999"/>
    <n v="4"/>
    <x v="0"/>
    <x v="0"/>
    <n v="0.61609999999999998"/>
    <n v="0.61609999999999998"/>
    <n v="0.61609999999999998"/>
    <n v="0.61609999999999998"/>
    <n v="0.61609999999999998"/>
    <n v="9.99"/>
    <n v="9.99"/>
    <n v="9.99"/>
    <n v="9.99"/>
    <n v="9.99"/>
    <s v="Brasil + ExceÃ§Ã£o + VGF2"/>
    <s v="Bronze + ExceÃ§Ã£o + VGF2"/>
    <s v="Prata + ExceÃ§Ã£o + VGF2"/>
    <s v="Ouro + ExceÃ§Ã£o + VGF2"/>
    <s v="Estrela + ExceÃ§Ã£o + VGF2"/>
    <n v="0"/>
    <n v="0"/>
    <n v="0"/>
    <n v="0"/>
    <n v="0"/>
    <n v="55.81"/>
    <n v="55.81"/>
    <n v="55.81"/>
    <n v="55.81"/>
    <n v="55.81"/>
    <n v="4"/>
    <n v="4"/>
    <n v="4"/>
    <n v="4"/>
    <n v="4"/>
    <n v="9.99"/>
    <n v="9.99"/>
    <n v="9.99"/>
    <n v="9.99"/>
    <n v="9.99"/>
    <n v="15"/>
    <n v="15"/>
    <n v="15"/>
    <n v="15"/>
    <n v="15"/>
    <n v="60"/>
    <n v="39"/>
    <n v="39"/>
    <n v="39"/>
    <n v="39"/>
  </r>
  <r>
    <n v="2276807"/>
    <x v="1461"/>
    <n v="20210319"/>
    <m/>
    <s v="KIDS HOME"/>
    <x v="625"/>
    <s v="GARRAFA DE ALUMINIO    FEM"/>
    <n v="5547872"/>
    <x v="1458"/>
    <n v="1"/>
    <s v="EXCESS"/>
    <s v="REPRESENTATIVE OFFER"/>
    <n v="0.59609999999999996"/>
    <m/>
    <n v="10.641"/>
    <m/>
    <m/>
    <n v="35.99"/>
    <n v="59.99"/>
    <n v="1834"/>
    <n v="1834"/>
    <n v="65"/>
    <s v="WORK IN PROGRESS"/>
    <n v="135983592"/>
    <s v="NO INCENTIVE"/>
    <s v="N"/>
    <s v="N"/>
    <s v="N"/>
    <s v="N"/>
    <x v="2"/>
    <n v="135983594"/>
    <n v="28"/>
    <n v="43"/>
    <n v="20230306"/>
    <s v="EXCLUSIVE OFFER"/>
    <n v="15"/>
    <s v="Y"/>
    <s v="Tech rep lvl + ExceÃ§Ã£o + VGF2"/>
    <s v="FULL PAYMENT"/>
    <m/>
    <n v="39345.973899999997"/>
    <n v="19830.3799"/>
    <n v="70.239999999999995"/>
    <m/>
    <s v="KITCHEN WATER BOTTLE"/>
    <s v="KITCHEN"/>
    <s v="FOOD STORAGE/CONTAINERS"/>
    <s v="FEMALE"/>
    <s v="DISNEY BRAND"/>
    <s v="DISNEY"/>
    <n v="1"/>
    <n v="100"/>
    <n v="100"/>
    <s v="N"/>
    <s v="N"/>
    <n v="80049"/>
    <m/>
    <s v="N"/>
    <m/>
    <m/>
    <m/>
    <m/>
    <m/>
    <m/>
    <m/>
    <m/>
    <s v="N"/>
    <n v="60853012"/>
    <s v="Saldao de Ofertas"/>
    <m/>
    <x v="0"/>
    <m/>
    <n v="64"/>
    <s v="OUTLET - KIDS"/>
    <s v="N"/>
    <m/>
    <m/>
    <s v="N"/>
    <n v="20230306"/>
    <m/>
    <n v="135983592"/>
    <s v="MIXED"/>
    <s v="Tech rep lvl"/>
    <s v="ExceÃ§Ã£o"/>
    <n v="1"/>
    <m/>
    <n v="0"/>
    <n v="0"/>
    <n v="100"/>
    <n v="135983593"/>
    <n v="999"/>
    <n v="4"/>
    <x v="0"/>
    <x v="0"/>
    <n v="0.59609999999999996"/>
    <n v="0.59609999999999996"/>
    <n v="0.59609999999999996"/>
    <n v="0.59609999999999996"/>
    <n v="0.59609999999999996"/>
    <n v="35.99"/>
    <n v="35.99"/>
    <n v="35.99"/>
    <n v="35.99"/>
    <n v="35.99"/>
    <s v="Brasil + ExceÃ§Ã£o + VGF2"/>
    <s v="Bronze + ExceÃ§Ã£o + VGF2"/>
    <s v="Prata + ExceÃ§Ã£o + VGF2"/>
    <s v="Ouro + ExceÃ§Ã£o + VGF2"/>
    <s v="Estrela + ExceÃ§Ã£o + VGF2"/>
    <n v="0"/>
    <n v="0"/>
    <n v="0"/>
    <n v="0"/>
    <n v="0"/>
    <n v="58.1"/>
    <n v="58.1"/>
    <n v="58.1"/>
    <n v="58.1"/>
    <n v="58.1"/>
    <n v="5.75"/>
    <n v="5.75"/>
    <n v="5.75"/>
    <n v="5.75"/>
    <n v="5.75"/>
    <n v="35.99"/>
    <n v="35.99"/>
    <n v="35.99"/>
    <n v="35.99"/>
    <n v="35.99"/>
    <n v="24"/>
    <n v="24"/>
    <n v="24"/>
    <n v="24"/>
    <n v="24"/>
    <n v="40"/>
    <n v="59"/>
    <n v="59"/>
    <n v="59"/>
    <n v="59"/>
  </r>
  <r>
    <n v="2244920"/>
    <x v="1462"/>
    <n v="20200305"/>
    <m/>
    <s v="TOILETRIES"/>
    <x v="626"/>
    <s v="MASSAGEADOR ROLLER JADE"/>
    <n v="5472004"/>
    <x v="1459"/>
    <n v="1"/>
    <s v="EXCESS"/>
    <s v="REPRESENTATIVE OFFER"/>
    <n v="0.64390000000000003"/>
    <m/>
    <n v="6.82"/>
    <m/>
    <m/>
    <n v="17.989999999999998"/>
    <n v="34.99"/>
    <n v="2975"/>
    <n v="2975"/>
    <n v="25"/>
    <s v="WORK IN PROGRESS"/>
    <n v="135983629"/>
    <s v="NO INCENTIVE"/>
    <s v="N"/>
    <s v="N"/>
    <s v="N"/>
    <s v="N"/>
    <x v="2"/>
    <n v="135983643"/>
    <n v="28"/>
    <n v="43"/>
    <n v="20230306"/>
    <s v="EXCLUSIVE OFFER"/>
    <n v="15"/>
    <s v="Y"/>
    <s v="Tech rep lvl + ExceÃ§Ã£o + VGF2"/>
    <s v="FULL PAYMENT"/>
    <m/>
    <n v="34461.688999999998"/>
    <n v="14172.189"/>
    <n v="69.73"/>
    <m/>
    <s v="MASSAGER"/>
    <s v="MASSAGER/RELAXER"/>
    <s v="IMPLEMENTS"/>
    <s v="FEMALE"/>
    <s v="AVON WELLNESS"/>
    <s v="AVON WELLNESS (NO SUB BRAND APPLIES)"/>
    <n v="1"/>
    <n v="100"/>
    <n v="100"/>
    <s v="N"/>
    <s v="N"/>
    <n v="51038"/>
    <m/>
    <s v="N"/>
    <m/>
    <m/>
    <m/>
    <m/>
    <m/>
    <m/>
    <m/>
    <m/>
    <s v="N"/>
    <n v="60853012"/>
    <s v="Saldao de Ofertas"/>
    <m/>
    <x v="0"/>
    <m/>
    <n v="24"/>
    <s v="OUTLET - FASHION"/>
    <s v="N"/>
    <m/>
    <m/>
    <s v="N"/>
    <n v="20230306"/>
    <m/>
    <n v="135983629"/>
    <s v="MIXED"/>
    <s v="Tech rep lvl"/>
    <s v="ExceÃ§Ã£o"/>
    <n v="1"/>
    <m/>
    <n v="0"/>
    <n v="0"/>
    <n v="100"/>
    <n v="135983642"/>
    <n v="999"/>
    <n v="4"/>
    <x v="0"/>
    <x v="0"/>
    <n v="0.64390000000000003"/>
    <n v="0.64390000000000003"/>
    <n v="0.64390000000000003"/>
    <n v="0.64390000000000003"/>
    <n v="0.64390000000000003"/>
    <n v="17.989999999999998"/>
    <n v="17.989999999999998"/>
    <n v="17.989999999999998"/>
    <n v="17.989999999999998"/>
    <n v="17.989999999999998"/>
    <s v="Brasil + ExceÃ§Ã£o + VGF2"/>
    <s v="Bronze + ExceÃ§Ã£o + VGF2"/>
    <s v="Prata + ExceÃ§Ã£o + VGF2"/>
    <s v="Ouro + ExceÃ§Ã£o + VGF2"/>
    <s v="Estrela + ExceÃ§Ã£o + VGF2"/>
    <n v="0"/>
    <n v="0"/>
    <n v="0"/>
    <n v="0"/>
    <n v="0"/>
    <n v="55.31"/>
    <n v="55.31"/>
    <n v="55.31"/>
    <n v="55.31"/>
    <n v="55.31"/>
    <n v="0"/>
    <n v="0"/>
    <n v="0"/>
    <n v="0"/>
    <n v="0"/>
    <n v="17.989999999999998"/>
    <n v="17.989999999999998"/>
    <n v="17.989999999999998"/>
    <n v="17.989999999999998"/>
    <n v="17.989999999999998"/>
    <n v="17"/>
    <n v="17"/>
    <n v="17"/>
    <n v="17"/>
    <n v="17"/>
    <n v="48"/>
    <n v="51"/>
    <n v="51"/>
    <n v="51"/>
    <n v="51"/>
  </r>
  <r>
    <n v="626485"/>
    <x v="1463"/>
    <n v="20210308"/>
    <m/>
    <s v="FRAGRANCE"/>
    <x v="627"/>
    <s v="AVON CARE BAR SOAP COCONUT OIL"/>
    <n v="1223347"/>
    <x v="1460"/>
    <n v="1"/>
    <s v="EXCESS"/>
    <s v="REPRESENTATIVE OFFER"/>
    <n v="0.78320000000000001"/>
    <m/>
    <n v="4.0789999999999997"/>
    <m/>
    <m/>
    <n v="8.99"/>
    <n v="15.99"/>
    <n v="5600"/>
    <n v="5600"/>
    <n v="38"/>
    <s v="WORK IN PROGRESS"/>
    <n v="135983666"/>
    <s v="NO INCENTIVE"/>
    <s v="N"/>
    <s v="N"/>
    <s v="N"/>
    <s v="N"/>
    <x v="2"/>
    <n v="135983668"/>
    <n v="28"/>
    <n v="43"/>
    <n v="20230306"/>
    <s v="EXCLUSIVE OFFER"/>
    <n v="15"/>
    <s v="Y"/>
    <s v="Tech rep lvl + ExceÃ§Ã£o + VGF2"/>
    <s v="FULL PAYMENT"/>
    <m/>
    <n v="39429.4208"/>
    <n v="16587.020799999998"/>
    <n v="67.430000000000007"/>
    <m/>
    <s v="SOAP SETS"/>
    <s v="SOAP"/>
    <s v="WASH"/>
    <s v="UNISEX"/>
    <s v="AVON CARE FRANCHISE"/>
    <s v="AVON CARE PERSONAL CARE"/>
    <n v="0"/>
    <n v="100"/>
    <n v="100"/>
    <s v="N"/>
    <s v="N"/>
    <n v="50306"/>
    <m/>
    <s v="N"/>
    <m/>
    <m/>
    <m/>
    <m/>
    <m/>
    <m/>
    <m/>
    <m/>
    <s v="N"/>
    <n v="60853012"/>
    <s v="Saldao de Ofertas"/>
    <m/>
    <x v="0"/>
    <m/>
    <n v="38"/>
    <s v="OUTLET - BODY"/>
    <s v="N"/>
    <m/>
    <m/>
    <s v="N"/>
    <n v="20230306"/>
    <m/>
    <n v="135983666"/>
    <s v="MIXED"/>
    <s v="Tech rep lvl"/>
    <s v="ExceÃ§Ã£o"/>
    <n v="1"/>
    <m/>
    <n v="0"/>
    <n v="0"/>
    <n v="100"/>
    <n v="135983667"/>
    <n v="999"/>
    <n v="4"/>
    <x v="0"/>
    <x v="0"/>
    <n v="0.78320000000000001"/>
    <n v="0.78320000000000001"/>
    <n v="0.78320000000000001"/>
    <n v="0.78320000000000001"/>
    <n v="0.78320000000000001"/>
    <n v="8.99"/>
    <n v="8.99"/>
    <n v="8.99"/>
    <n v="8.99"/>
    <n v="8.99"/>
    <s v="Brasil + ExceÃ§Ã£o + VGF2"/>
    <s v="Bronze + ExceÃ§Ã£o + VGF2"/>
    <s v="Prata + ExceÃ§Ã£o + VGF2"/>
    <s v="Ouro + ExceÃ§Ã£o + VGF2"/>
    <s v="Estrela + ExceÃ§Ã£o + VGF2"/>
    <n v="0"/>
    <n v="0"/>
    <n v="0"/>
    <n v="0"/>
    <n v="0"/>
    <n v="27.68"/>
    <n v="27.68"/>
    <n v="27.68"/>
    <n v="27.68"/>
    <n v="27.68"/>
    <n v="0"/>
    <n v="0"/>
    <n v="0"/>
    <n v="0"/>
    <n v="0"/>
    <n v="8.99"/>
    <n v="8.99"/>
    <n v="8.99"/>
    <n v="8.99"/>
    <n v="8.99"/>
    <n v="7"/>
    <n v="7"/>
    <n v="7"/>
    <n v="7"/>
    <n v="7"/>
    <n v="43"/>
    <n v="56"/>
    <n v="56"/>
    <n v="56"/>
    <n v="56"/>
  </r>
  <r>
    <n v="2275988"/>
    <x v="1464"/>
    <n v="20210310"/>
    <m/>
    <s v="WATCHES"/>
    <x v="628"/>
    <s v="RELOGIO SANTORINI"/>
    <n v="5546446"/>
    <x v="1461"/>
    <n v="1"/>
    <s v="EXCESS"/>
    <s v="REPRESENTATIVE OFFER"/>
    <n v="0.57520000000000004"/>
    <m/>
    <n v="33.81"/>
    <m/>
    <m/>
    <n v="99.99"/>
    <n v="179.99"/>
    <n v="200"/>
    <n v="200"/>
    <n v="30"/>
    <s v="WORK IN PROGRESS"/>
    <n v="135983679"/>
    <s v="NO INCENTIVE"/>
    <s v="N"/>
    <s v="N"/>
    <s v="N"/>
    <s v="N"/>
    <x v="2"/>
    <n v="135983681"/>
    <n v="28"/>
    <n v="43"/>
    <n v="20230306"/>
    <s v="EXCLUSIVE OFFER"/>
    <n v="15"/>
    <s v="Y"/>
    <s v="Tech rep lvl + ExceÃ§Ã£o + VGF2"/>
    <s v="FULL PAYMENT"/>
    <m/>
    <n v="11502.8496"/>
    <n v="4740.8495999999996"/>
    <n v="67.34"/>
    <m/>
    <s v="WATCHES BRACELET"/>
    <s v="WATCHES"/>
    <s v="METAL WATCHES"/>
    <s v="FEMALE"/>
    <s v="AVON"/>
    <s v="AVON"/>
    <n v="0"/>
    <n v="100"/>
    <n v="100"/>
    <s v="N"/>
    <s v="N"/>
    <n v="46177"/>
    <m/>
    <s v="N"/>
    <m/>
    <m/>
    <m/>
    <m/>
    <m/>
    <m/>
    <m/>
    <m/>
    <s v="N"/>
    <n v="60853012"/>
    <s v="Saldao de Ofertas"/>
    <m/>
    <x v="0"/>
    <m/>
    <n v="30"/>
    <s v="OUTLET - FASHION"/>
    <s v="N"/>
    <m/>
    <m/>
    <s v="N"/>
    <n v="20230306"/>
    <m/>
    <n v="135983679"/>
    <s v="MIXED"/>
    <s v="Tech rep lvl"/>
    <s v="ExceÃ§Ã£o"/>
    <n v="1"/>
    <m/>
    <n v="0"/>
    <n v="0"/>
    <n v="100"/>
    <n v="135983680"/>
    <n v="999"/>
    <n v="4"/>
    <x v="0"/>
    <x v="0"/>
    <n v="0.57520000000000004"/>
    <n v="0.57520000000000004"/>
    <n v="0.57520000000000004"/>
    <n v="0.57520000000000004"/>
    <n v="0.57520000000000004"/>
    <n v="99.99"/>
    <n v="99.99"/>
    <n v="99.99"/>
    <n v="99.99"/>
    <n v="99.99"/>
    <s v="Brasil + ExceÃ§Ã£o + VGF2"/>
    <s v="Bronze + ExceÃ§Ã£o + VGF2"/>
    <s v="Prata + ExceÃ§Ã£o + VGF2"/>
    <s v="Ouro + ExceÃ§Ã£o + VGF2"/>
    <s v="Estrela + ExceÃ§Ã£o + VGF2"/>
    <n v="0"/>
    <n v="0"/>
    <n v="0"/>
    <n v="0"/>
    <n v="0"/>
    <n v="73.84"/>
    <n v="73.84"/>
    <n v="73.84"/>
    <n v="73.84"/>
    <n v="73.84"/>
    <n v="0"/>
    <n v="0"/>
    <n v="0"/>
    <n v="0"/>
    <n v="0"/>
    <n v="99.99"/>
    <n v="99.99"/>
    <n v="99.99"/>
    <n v="99.99"/>
    <n v="99.99"/>
    <n v="80"/>
    <n v="80"/>
    <n v="80"/>
    <n v="80"/>
    <n v="80"/>
    <n v="44"/>
    <n v="55"/>
    <n v="55"/>
    <n v="55"/>
    <n v="55"/>
  </r>
  <r>
    <n v="2278313"/>
    <x v="1465"/>
    <n v="20210311"/>
    <m/>
    <s v="ACCESSORIES"/>
    <x v="629"/>
    <s v="PROT. CABO DISNEY CLASSIC"/>
    <n v="5549813"/>
    <x v="1462"/>
    <n v="1"/>
    <s v="EXCESS"/>
    <s v="REPRESENTATIVE OFFER"/>
    <n v="0.56630000000000003"/>
    <m/>
    <n v="2.5190000000000001"/>
    <m/>
    <m/>
    <n v="8.99"/>
    <n v="15.99"/>
    <n v="1000"/>
    <n v="1000"/>
    <n v="22"/>
    <s v="WORK IN PROGRESS"/>
    <n v="136453405"/>
    <s v="NO INCENTIVE"/>
    <s v="N"/>
    <s v="N"/>
    <s v="N"/>
    <s v="N"/>
    <x v="2"/>
    <n v="136453407"/>
    <n v="28"/>
    <n v="43"/>
    <n v="20230306"/>
    <s v="EXCLUSIVE OFFER"/>
    <n v="15"/>
    <s v="Y"/>
    <s v="Tech rep lvl + ExceÃ§Ã£o + VGF2"/>
    <s v="FULL PAYMENT"/>
    <m/>
    <n v="5091.0370000000003"/>
    <n v="2572.0369999999998"/>
    <n v="72.180000000000007"/>
    <m/>
    <s v="CELLPHONE FASHION ACCESSORY"/>
    <s v="SMALL ACCESSORIES"/>
    <s v="FASHION ACCESSORIES"/>
    <s v="UNISEX"/>
    <s v="DISNEY BRAND"/>
    <s v="DISNEY"/>
    <n v="0"/>
    <n v="100"/>
    <n v="100"/>
    <s v="N"/>
    <s v="N"/>
    <n v="46755"/>
    <m/>
    <s v="N"/>
    <m/>
    <m/>
    <m/>
    <m/>
    <m/>
    <m/>
    <m/>
    <m/>
    <s v="N"/>
    <n v="60853012"/>
    <s v="Saldao de Ofertas"/>
    <m/>
    <x v="0"/>
    <m/>
    <n v="22"/>
    <s v="OUTLET - FASHION"/>
    <s v="N"/>
    <m/>
    <m/>
    <s v="N"/>
    <n v="20230306"/>
    <m/>
    <n v="136453405"/>
    <s v="MIXED"/>
    <s v="Tech rep lvl"/>
    <s v="ExceÃ§Ã£o"/>
    <n v="1"/>
    <m/>
    <n v="0"/>
    <n v="0"/>
    <n v="100"/>
    <n v="136453406"/>
    <n v="999"/>
    <n v="4"/>
    <x v="0"/>
    <x v="0"/>
    <n v="0.56630000000000003"/>
    <n v="0.56630000000000003"/>
    <n v="0.56630000000000003"/>
    <n v="0.56630000000000003"/>
    <n v="0.56630000000000003"/>
    <n v="8.99"/>
    <n v="8.99"/>
    <n v="8.99"/>
    <n v="8.99"/>
    <n v="8.99"/>
    <s v="Brasil + ExceÃ§Ã£o + VGF2"/>
    <s v="Bronze + ExceÃ§Ã£o + VGF2"/>
    <s v="Prata + ExceÃ§Ã£o + VGF2"/>
    <s v="Ouro + ExceÃ§Ã£o + VGF2"/>
    <s v="Estrela + ExceÃ§Ã£o + VGF2"/>
    <n v="0"/>
    <n v="0"/>
    <n v="0"/>
    <n v="0"/>
    <n v="0"/>
    <n v="66.42"/>
    <n v="66.42"/>
    <n v="66.42"/>
    <n v="66.42"/>
    <n v="66.42"/>
    <n v="5.75"/>
    <n v="5.75"/>
    <n v="5.75"/>
    <n v="5.75"/>
    <n v="5.75"/>
    <n v="8.99"/>
    <n v="8.99"/>
    <n v="8.99"/>
    <n v="8.99"/>
    <n v="8.99"/>
    <n v="7"/>
    <n v="7"/>
    <n v="7"/>
    <n v="7"/>
    <n v="7"/>
    <n v="43"/>
    <n v="56"/>
    <n v="56"/>
    <n v="56"/>
    <n v="56"/>
  </r>
  <r>
    <n v="2307168"/>
    <x v="1466"/>
    <n v="20220318"/>
    <m/>
    <s v="ACCESSORIES"/>
    <x v="630"/>
    <s v="PROTETOR DE CABO FRUTAS"/>
    <n v="5601414"/>
    <x v="1463"/>
    <n v="1"/>
    <s v="EXCESS"/>
    <s v="REPRESENTATIVE OFFER"/>
    <n v="0.60089999999999999"/>
    <m/>
    <n v="2.4689999999999999"/>
    <m/>
    <m/>
    <n v="7.4"/>
    <n v="16.989999999999998"/>
    <n v="1000"/>
    <n v="1000"/>
    <n v="25"/>
    <s v="WORK IN PROGRESS"/>
    <n v="136453997"/>
    <s v="NO INCENTIVE"/>
    <s v="N"/>
    <s v="N"/>
    <s v="N"/>
    <s v="N"/>
    <x v="2"/>
    <n v="136454000"/>
    <n v="28"/>
    <n v="43"/>
    <n v="20230306"/>
    <s v="EXCLUSIVE OFFER"/>
    <n v="15"/>
    <s v="Y"/>
    <s v="Tech rep lvl + ExceÃ§Ã£o + VGF2"/>
    <s v="FULL PAYMENT"/>
    <m/>
    <n v="4446.66"/>
    <n v="1977.66"/>
    <n v="75.819999999999993"/>
    <m/>
    <s v="CELLPHONE FASHION ACCESSORY"/>
    <s v="SMALL ACCESSORIES"/>
    <s v="FASHION ACCESSORIES"/>
    <s v="UNISEX"/>
    <s v="AVON"/>
    <s v="AVON"/>
    <n v="1"/>
    <n v="100"/>
    <n v="50"/>
    <s v="N"/>
    <s v="N"/>
    <n v="46549"/>
    <m/>
    <s v="N"/>
    <m/>
    <m/>
    <m/>
    <m/>
    <m/>
    <m/>
    <m/>
    <m/>
    <s v="N"/>
    <n v="60853012"/>
    <s v="Saldao de Ofertas"/>
    <m/>
    <x v="0"/>
    <m/>
    <n v="24"/>
    <s v="OUTLET - FASHION"/>
    <s v="N"/>
    <m/>
    <m/>
    <s v="N"/>
    <n v="20230306"/>
    <m/>
    <n v="136453997"/>
    <s v="MIXED"/>
    <s v="Tech rep lvl"/>
    <s v="ExceÃ§Ã£o"/>
    <n v="1"/>
    <m/>
    <n v="0"/>
    <n v="0"/>
    <n v="100"/>
    <n v="136453998"/>
    <n v="999"/>
    <n v="4"/>
    <x v="0"/>
    <x v="0"/>
    <n v="0.60089999999999999"/>
    <n v="0.60089999999999999"/>
    <n v="0.60089999999999999"/>
    <n v="0.60089999999999999"/>
    <n v="0.60089999999999999"/>
    <n v="7.4"/>
    <n v="7.4"/>
    <n v="7.4"/>
    <n v="7.4"/>
    <n v="7.4"/>
    <s v="Brasil + ExceÃ§Ã£o + VGF2"/>
    <s v="Bronze + ExceÃ§Ã£o + VGF2"/>
    <s v="Prata + ExceÃ§Ã£o + VGF2"/>
    <s v="Ouro + ExceÃ§Ã£o + VGF2"/>
    <s v="Estrela + ExceÃ§Ã£o + VGF2"/>
    <n v="0"/>
    <n v="0"/>
    <n v="0"/>
    <n v="0"/>
    <n v="0"/>
    <n v="66.42"/>
    <n v="66.42"/>
    <n v="66.42"/>
    <n v="66.42"/>
    <n v="66.42"/>
    <n v="0"/>
    <n v="0"/>
    <n v="0"/>
    <n v="0"/>
    <n v="0"/>
    <n v="7.4"/>
    <n v="7.4"/>
    <n v="7.4"/>
    <n v="7.4"/>
    <n v="7.4"/>
    <n v="9.59"/>
    <n v="9.59"/>
    <n v="9.59"/>
    <n v="9.59"/>
    <n v="9.59"/>
    <n v="56"/>
    <n v="43"/>
    <n v="43"/>
    <n v="43"/>
    <n v="43"/>
  </r>
  <r>
    <n v="2307169"/>
    <x v="1467"/>
    <n v="20220318"/>
    <m/>
    <s v="ACCESSORIES"/>
    <x v="630"/>
    <s v="PROTETOR DE CABO FRUTAS"/>
    <n v="5601414"/>
    <x v="1464"/>
    <n v="1"/>
    <s v="EXCESS"/>
    <s v="REPRESENTATIVE OFFER"/>
    <n v="0.60089999999999999"/>
    <m/>
    <n v="2.4689999999999999"/>
    <m/>
    <m/>
    <n v="7.4"/>
    <n v="16.989999999999998"/>
    <n v="1200"/>
    <n v="1200"/>
    <n v="25"/>
    <s v="WORK IN PROGRESS"/>
    <n v="136453997"/>
    <s v="NO INCENTIVE"/>
    <s v="N"/>
    <s v="N"/>
    <s v="N"/>
    <s v="N"/>
    <x v="2"/>
    <n v="136453999"/>
    <n v="28"/>
    <n v="43"/>
    <n v="20230306"/>
    <s v="EXCLUSIVE OFFER"/>
    <n v="15"/>
    <s v="Y"/>
    <s v="Tech rep lvl + ExceÃ§Ã£o + VGF2"/>
    <s v="FULL PAYMENT"/>
    <m/>
    <n v="5335.9920000000002"/>
    <n v="2373.192"/>
    <n v="75.819999999999993"/>
    <m/>
    <s v="CELLPHONE FASHION ACCESSORY"/>
    <s v="SMALL ACCESSORIES"/>
    <s v="FASHION ACCESSORIES"/>
    <s v="UNISEX"/>
    <s v="AVON"/>
    <s v="AVON"/>
    <n v="1"/>
    <n v="100"/>
    <n v="50"/>
    <s v="N"/>
    <s v="N"/>
    <n v="46567"/>
    <m/>
    <s v="N"/>
    <m/>
    <m/>
    <m/>
    <m/>
    <m/>
    <m/>
    <m/>
    <m/>
    <s v="N"/>
    <n v="60853012"/>
    <s v="Saldao de Ofertas"/>
    <m/>
    <x v="0"/>
    <m/>
    <n v="24"/>
    <s v="OUTLET - FASHION"/>
    <s v="N"/>
    <m/>
    <m/>
    <s v="N"/>
    <n v="20230306"/>
    <m/>
    <n v="136453997"/>
    <s v="MIXED"/>
    <s v="Tech rep lvl"/>
    <s v="ExceÃ§Ã£o"/>
    <n v="1"/>
    <m/>
    <n v="0"/>
    <n v="0"/>
    <n v="100"/>
    <n v="136453998"/>
    <n v="999"/>
    <n v="4"/>
    <x v="0"/>
    <x v="0"/>
    <n v="0.60089999999999999"/>
    <n v="0.60089999999999999"/>
    <n v="0.60089999999999999"/>
    <n v="0.60089999999999999"/>
    <n v="0.60089999999999999"/>
    <n v="7.4"/>
    <n v="7.4"/>
    <n v="7.4"/>
    <n v="7.4"/>
    <n v="7.4"/>
    <s v="Brasil + ExceÃ§Ã£o + VGF2"/>
    <s v="Bronze + ExceÃ§Ã£o + VGF2"/>
    <s v="Prata + ExceÃ§Ã£o + VGF2"/>
    <s v="Ouro + ExceÃ§Ã£o + VGF2"/>
    <s v="Estrela + ExceÃ§Ã£o + VGF2"/>
    <n v="0"/>
    <n v="0"/>
    <n v="0"/>
    <n v="0"/>
    <n v="0"/>
    <n v="66.42"/>
    <n v="66.42"/>
    <n v="66.42"/>
    <n v="66.42"/>
    <n v="66.42"/>
    <n v="0"/>
    <n v="0"/>
    <n v="0"/>
    <n v="0"/>
    <n v="0"/>
    <n v="7.4"/>
    <n v="7.4"/>
    <n v="7.4"/>
    <n v="7.4"/>
    <n v="7.4"/>
    <n v="9.59"/>
    <n v="9.59"/>
    <n v="9.59"/>
    <n v="9.59"/>
    <n v="9.59"/>
    <n v="56"/>
    <n v="43"/>
    <n v="43"/>
    <n v="43"/>
    <n v="43"/>
  </r>
  <r>
    <n v="623460"/>
    <x v="1468"/>
    <n v="20200319"/>
    <m/>
    <s v="BODY"/>
    <x v="631"/>
    <s v="BODY OIL IRRESISTIBLE"/>
    <n v="1221573"/>
    <x v="1465"/>
    <n v="1"/>
    <s v="EXCESS"/>
    <s v="REPRESENTATIVE OFFER"/>
    <n v="0.68589999999999995"/>
    <m/>
    <n v="6.8419999999999996"/>
    <m/>
    <m/>
    <n v="21.99"/>
    <n v="49.99"/>
    <n v="2500"/>
    <n v="2500"/>
    <n v="32"/>
    <s v="WORK IN PROGRESS"/>
    <n v="136454016"/>
    <s v="NO INCENTIVE"/>
    <s v="N"/>
    <s v="N"/>
    <s v="N"/>
    <s v="N"/>
    <x v="2"/>
    <n v="136454018"/>
    <n v="28"/>
    <n v="43"/>
    <n v="20230306"/>
    <s v="EXCLUSIVE OFFER"/>
    <n v="15"/>
    <s v="Y"/>
    <s v="Tech rep lvl + ExceÃ§Ã£o + VGF2"/>
    <s v="FULL PAYMENT"/>
    <m/>
    <n v="37707.352500000001"/>
    <n v="20602.352500000001"/>
    <n v="80.05"/>
    <m/>
    <s v="MOISTURIZER LOTION"/>
    <s v="MOISTURIZER"/>
    <s v="BODY CARE"/>
    <s v="FEMALE"/>
    <s v="AVON ENCANTO"/>
    <s v="ENCANTO IRRESISTIBLE"/>
    <n v="0"/>
    <n v="100"/>
    <n v="100"/>
    <s v="N"/>
    <s v="N"/>
    <n v="51531"/>
    <m/>
    <s v="N"/>
    <m/>
    <m/>
    <m/>
    <m/>
    <m/>
    <m/>
    <m/>
    <m/>
    <s v="N"/>
    <n v="60853012"/>
    <s v="Saldao de Ofertas"/>
    <m/>
    <x v="0"/>
    <m/>
    <n v="32"/>
    <s v="OUTLET - BODY"/>
    <s v="N"/>
    <m/>
    <m/>
    <s v="N"/>
    <n v="20230306"/>
    <m/>
    <n v="136454016"/>
    <s v="MIXED"/>
    <s v="Tech rep lvl"/>
    <s v="ExceÃ§Ã£o"/>
    <n v="1"/>
    <m/>
    <n v="0"/>
    <n v="0"/>
    <n v="100"/>
    <n v="136454017"/>
    <n v="999"/>
    <n v="4"/>
    <x v="0"/>
    <x v="0"/>
    <n v="0.68589999999999995"/>
    <n v="0.68589999999999995"/>
    <n v="0.68589999999999995"/>
    <n v="0.68589999999999995"/>
    <n v="0.68589999999999995"/>
    <n v="21.99"/>
    <n v="21.99"/>
    <n v="21.99"/>
    <n v="21.99"/>
    <n v="21.99"/>
    <s v="Brasil + ExceÃ§Ã£o + VGF2"/>
    <s v="Bronze + ExceÃ§Ã£o + VGF2"/>
    <s v="Prata + ExceÃ§Ã£o + VGF2"/>
    <s v="Ouro + ExceÃ§Ã£o + VGF2"/>
    <s v="Estrela + ExceÃ§Ã£o + VGF2"/>
    <n v="0"/>
    <n v="0"/>
    <n v="0"/>
    <n v="0"/>
    <n v="0"/>
    <n v="45.79"/>
    <n v="45.79"/>
    <n v="45.79"/>
    <n v="45.79"/>
    <n v="45.79"/>
    <n v="0"/>
    <n v="0"/>
    <n v="0"/>
    <n v="0"/>
    <n v="0"/>
    <n v="21.99"/>
    <n v="21.99"/>
    <n v="21.99"/>
    <n v="21.99"/>
    <n v="21.99"/>
    <n v="28"/>
    <n v="28"/>
    <n v="28"/>
    <n v="28"/>
    <n v="28"/>
    <n v="56"/>
    <n v="43"/>
    <n v="43"/>
    <n v="43"/>
    <n v="43"/>
  </r>
  <r>
    <n v="623477"/>
    <x v="1469"/>
    <n v="20200319"/>
    <m/>
    <s v="BODY"/>
    <x v="632"/>
    <s v="BODY LOTION 200ML SEDUCTION"/>
    <n v="1221591"/>
    <x v="1466"/>
    <n v="1"/>
    <s v="EXCESS"/>
    <s v="REPRESENTATIVE OFFER"/>
    <n v="0.68589999999999995"/>
    <m/>
    <n v="2.9929999999999999"/>
    <m/>
    <m/>
    <n v="9.99"/>
    <n v="23.99"/>
    <n v="4500"/>
    <n v="4500"/>
    <n v="33"/>
    <s v="WORK IN PROGRESS"/>
    <n v="136454029"/>
    <s v="NO INCENTIVE"/>
    <s v="N"/>
    <s v="N"/>
    <s v="N"/>
    <s v="N"/>
    <x v="2"/>
    <n v="136454031"/>
    <n v="28"/>
    <n v="43"/>
    <n v="20230306"/>
    <s v="EXCLUSIVE OFFER"/>
    <n v="15"/>
    <s v="Y"/>
    <s v="Tech rep lvl + ExceÃ§Ã£o + VGF2"/>
    <s v="FULL PAYMENT"/>
    <m/>
    <n v="30834.6345"/>
    <n v="17366.1345"/>
    <n v="81.81"/>
    <m/>
    <s v="MOISTURIZER LOTION"/>
    <s v="MOISTURIZER"/>
    <s v="BODY CARE"/>
    <s v="FEMALE"/>
    <s v="AVON ENCANTO"/>
    <s v="ENCANTO SEDUCTION"/>
    <n v="1"/>
    <n v="100"/>
    <n v="100"/>
    <s v="N"/>
    <s v="N"/>
    <n v="52671"/>
    <m/>
    <s v="N"/>
    <m/>
    <m/>
    <m/>
    <m/>
    <m/>
    <m/>
    <m/>
    <m/>
    <s v="N"/>
    <n v="60853012"/>
    <s v="Saldao de Ofertas"/>
    <m/>
    <x v="0"/>
    <m/>
    <n v="32"/>
    <s v="OUTLET - BODY"/>
    <s v="N"/>
    <m/>
    <m/>
    <s v="N"/>
    <n v="20230306"/>
    <m/>
    <n v="136454029"/>
    <s v="MIXED"/>
    <s v="Tech rep lvl"/>
    <s v="ExceÃ§Ã£o"/>
    <n v="1"/>
    <m/>
    <n v="0"/>
    <n v="0"/>
    <n v="100"/>
    <n v="136454030"/>
    <n v="999"/>
    <n v="4"/>
    <x v="0"/>
    <x v="0"/>
    <n v="0.68589999999999995"/>
    <n v="0.68589999999999995"/>
    <n v="0.68589999999999995"/>
    <n v="0.68589999999999995"/>
    <n v="0.68589999999999995"/>
    <n v="9.99"/>
    <n v="9.99"/>
    <n v="9.99"/>
    <n v="9.99"/>
    <n v="9.99"/>
    <s v="Brasil + ExceÃ§Ã£o + VGF2"/>
    <s v="Bronze + ExceÃ§Ã£o + VGF2"/>
    <s v="Prata + ExceÃ§Ã£o + VGF2"/>
    <s v="Ouro + ExceÃ§Ã£o + VGF2"/>
    <s v="Estrela + ExceÃ§Ã£o + VGF2"/>
    <n v="0"/>
    <n v="0"/>
    <n v="0"/>
    <n v="0"/>
    <n v="0"/>
    <n v="45.79"/>
    <n v="45.79"/>
    <n v="45.79"/>
    <n v="45.79"/>
    <n v="45.79"/>
    <n v="0"/>
    <n v="0"/>
    <n v="0"/>
    <n v="0"/>
    <n v="0"/>
    <n v="9.99"/>
    <n v="9.99"/>
    <n v="9.99"/>
    <n v="9.99"/>
    <n v="9.99"/>
    <n v="14"/>
    <n v="14"/>
    <n v="14"/>
    <n v="14"/>
    <n v="14"/>
    <n v="58"/>
    <n v="41"/>
    <n v="41"/>
    <n v="41"/>
    <n v="41"/>
  </r>
  <r>
    <n v="623483"/>
    <x v="1470"/>
    <n v="20200319"/>
    <m/>
    <s v="BODY"/>
    <x v="633"/>
    <s v="HAND CREAM SEDUCTION"/>
    <n v="1221597"/>
    <x v="1467"/>
    <n v="1"/>
    <s v="EXCESS"/>
    <s v="REPRESENTATIVE OFFER"/>
    <n v="0.68589999999999995"/>
    <m/>
    <n v="1.897"/>
    <m/>
    <m/>
    <n v="6.99"/>
    <n v="23.99"/>
    <n v="6000"/>
    <n v="6000"/>
    <n v="34"/>
    <s v="WORK IN PROGRESS"/>
    <n v="136454042"/>
    <s v="NO INCENTIVE"/>
    <s v="N"/>
    <s v="N"/>
    <s v="N"/>
    <s v="N"/>
    <x v="2"/>
    <n v="136454044"/>
    <n v="28"/>
    <n v="43"/>
    <n v="20230306"/>
    <s v="EXCLUSIVE OFFER"/>
    <n v="15"/>
    <s v="Y"/>
    <s v="Tech rep lvl + ExceÃ§Ã£o + VGF2"/>
    <s v="FULL PAYMENT"/>
    <m/>
    <n v="28766.646000000001"/>
    <n v="17384.646000000001"/>
    <n v="88.47"/>
    <m/>
    <s v="MOISTURIZER CREAM"/>
    <s v="MOISTURIZER"/>
    <s v="HAND CARE"/>
    <s v="FEMALE"/>
    <s v="AVON ENCANTO"/>
    <s v="ENCANTO SEDUCTION"/>
    <n v="0"/>
    <n v="100"/>
    <n v="100"/>
    <s v="N"/>
    <s v="N"/>
    <n v="51347"/>
    <m/>
    <s v="N"/>
    <m/>
    <m/>
    <m/>
    <m/>
    <m/>
    <m/>
    <m/>
    <m/>
    <s v="N"/>
    <n v="60853012"/>
    <s v="Saldao de Ofertas"/>
    <m/>
    <x v="0"/>
    <m/>
    <n v="34"/>
    <s v="OUTLET - BODY"/>
    <s v="N"/>
    <m/>
    <m/>
    <s v="N"/>
    <n v="20230306"/>
    <m/>
    <n v="136454042"/>
    <s v="MIXED"/>
    <s v="Tech rep lvl"/>
    <s v="ExceÃ§Ã£o"/>
    <n v="1"/>
    <m/>
    <n v="0"/>
    <n v="0"/>
    <n v="100"/>
    <n v="136454043"/>
    <n v="999"/>
    <n v="4"/>
    <x v="0"/>
    <x v="0"/>
    <n v="0.68589999999999995"/>
    <n v="0.68589999999999995"/>
    <n v="0.68589999999999995"/>
    <n v="0.68589999999999995"/>
    <n v="0.68589999999999995"/>
    <n v="6.99"/>
    <n v="6.99"/>
    <n v="6.99"/>
    <n v="6.99"/>
    <n v="6.99"/>
    <s v="Brasil + ExceÃ§Ã£o + VGF2"/>
    <s v="Bronze + ExceÃ§Ã£o + VGF2"/>
    <s v="Prata + ExceÃ§Ã£o + VGF2"/>
    <s v="Ouro + ExceÃ§Ã£o + VGF2"/>
    <s v="Estrela + ExceÃ§Ã£o + VGF2"/>
    <n v="0"/>
    <n v="0"/>
    <n v="0"/>
    <n v="0"/>
    <n v="0"/>
    <n v="45.79"/>
    <n v="45.79"/>
    <n v="45.79"/>
    <n v="45.79"/>
    <n v="45.79"/>
    <n v="0"/>
    <n v="0"/>
    <n v="0"/>
    <n v="0"/>
    <n v="0"/>
    <n v="6.99"/>
    <n v="6.99"/>
    <n v="6.99"/>
    <n v="6.99"/>
    <n v="6.99"/>
    <n v="17"/>
    <n v="17"/>
    <n v="17"/>
    <n v="17"/>
    <n v="17"/>
    <n v="70"/>
    <n v="29"/>
    <n v="29"/>
    <n v="29"/>
    <n v="29"/>
  </r>
  <r>
    <n v="625625"/>
    <x v="1471"/>
    <n v="20210308"/>
    <m/>
    <s v="FRAGRANCE"/>
    <x v="634"/>
    <s v="AVON HERSTORY LOVE INSPIRES BODY LOTION 90ML"/>
    <n v="1222787"/>
    <x v="1468"/>
    <n v="1"/>
    <s v="EXCESS"/>
    <s v="REPRESENTATIVE OFFER"/>
    <n v="0.68589999999999995"/>
    <m/>
    <n v="1.3779999999999999"/>
    <m/>
    <m/>
    <n v="5.99"/>
    <n v="18.989999999999998"/>
    <n v="4200"/>
    <n v="4200"/>
    <n v="35"/>
    <s v="WORK IN PROGRESS"/>
    <n v="136454055"/>
    <s v="NO INCENTIVE"/>
    <s v="N"/>
    <s v="N"/>
    <s v="N"/>
    <s v="N"/>
    <x v="2"/>
    <n v="136454057"/>
    <n v="28"/>
    <n v="43"/>
    <n v="20230306"/>
    <s v="EXCLUSIVE OFFER"/>
    <n v="15"/>
    <s v="Y"/>
    <s v="Tech rep lvl + ExceÃ§Ã£o + VGF2"/>
    <s v="FULL PAYMENT"/>
    <m/>
    <n v="17255.872200000002"/>
    <n v="11468.272199999999"/>
    <n v="89.42"/>
    <m/>
    <s v="MOISTURIZER LOTION"/>
    <s v="MOISTURIZER"/>
    <s v="BODY CARE"/>
    <s v="FEMALE"/>
    <s v="HERSTORY"/>
    <s v="HERSTORY"/>
    <n v="1"/>
    <n v="100"/>
    <n v="100"/>
    <s v="N"/>
    <s v="N"/>
    <n v="52466"/>
    <m/>
    <s v="N"/>
    <m/>
    <m/>
    <m/>
    <m/>
    <m/>
    <m/>
    <m/>
    <m/>
    <s v="N"/>
    <n v="60853012"/>
    <s v="Saldao de Ofertas"/>
    <m/>
    <x v="0"/>
    <m/>
    <n v="34"/>
    <s v="OUTLET - BODY"/>
    <s v="N"/>
    <m/>
    <m/>
    <s v="N"/>
    <n v="20230306"/>
    <m/>
    <n v="136454055"/>
    <s v="MIXED"/>
    <s v="Tech rep lvl"/>
    <s v="ExceÃ§Ã£o"/>
    <n v="1"/>
    <m/>
    <n v="0"/>
    <n v="0"/>
    <n v="100"/>
    <n v="136454056"/>
    <n v="999"/>
    <n v="4"/>
    <x v="0"/>
    <x v="0"/>
    <n v="0.68589999999999995"/>
    <n v="0.68589999999999995"/>
    <n v="0.68589999999999995"/>
    <n v="0.68589999999999995"/>
    <n v="0.68589999999999995"/>
    <n v="5.99"/>
    <n v="5.99"/>
    <n v="5.99"/>
    <n v="5.99"/>
    <n v="5.99"/>
    <s v="Brasil + ExceÃ§Ã£o + VGF2"/>
    <s v="Bronze + ExceÃ§Ã£o + VGF2"/>
    <s v="Prata + ExceÃ§Ã£o + VGF2"/>
    <s v="Ouro + ExceÃ§Ã£o + VGF2"/>
    <s v="Estrela + ExceÃ§Ã£o + VGF2"/>
    <n v="0"/>
    <n v="0"/>
    <n v="0"/>
    <n v="0"/>
    <n v="0"/>
    <n v="45.79"/>
    <n v="45.79"/>
    <n v="45.79"/>
    <n v="45.79"/>
    <n v="45.79"/>
    <n v="0"/>
    <n v="0"/>
    <n v="0"/>
    <n v="0"/>
    <n v="0"/>
    <n v="5.99"/>
    <n v="5.99"/>
    <n v="5.99"/>
    <n v="5.99"/>
    <n v="5.99"/>
    <n v="13"/>
    <n v="13"/>
    <n v="13"/>
    <n v="13"/>
    <n v="13"/>
    <n v="68"/>
    <n v="31"/>
    <n v="31"/>
    <n v="31"/>
    <n v="31"/>
  </r>
  <r>
    <n v="636103"/>
    <x v="1472"/>
    <n v="20220317"/>
    <m/>
    <s v="BODY"/>
    <x v="635"/>
    <s v="Q3 2022 AVON CARE BREAST CANCER CRUSADE BODY LOTION BRAZIL 700ML"/>
    <n v="1229839"/>
    <x v="1469"/>
    <n v="1"/>
    <s v="EXCESS"/>
    <s v="REPRESENTATIVE OFFER"/>
    <n v="0.68589999999999995"/>
    <m/>
    <n v="5.3049999999999997"/>
    <m/>
    <m/>
    <n v="12"/>
    <n v="33.99"/>
    <n v="15000"/>
    <n v="15000"/>
    <n v="36"/>
    <s v="WORK IN PROGRESS"/>
    <n v="136454068"/>
    <s v="NO INCENTIVE"/>
    <s v="N"/>
    <s v="N"/>
    <s v="N"/>
    <s v="N"/>
    <x v="2"/>
    <n v="136454070"/>
    <n v="28"/>
    <n v="43"/>
    <n v="20230306"/>
    <s v="EXCLUSIVE OFFER"/>
    <n v="15"/>
    <s v="Y"/>
    <s v="Tech rep lvl + ExceÃ§Ã£o + VGF2"/>
    <s v="FULL PAYMENT"/>
    <m/>
    <n v="123462"/>
    <n v="43887"/>
    <n v="77.25"/>
    <m/>
    <s v="MOISTURIZER LOTION"/>
    <s v="MOISTURIZER"/>
    <s v="BODY CARE"/>
    <s v="UNISEX"/>
    <s v="AVON CARE FRANCHISE"/>
    <s v="AVON CARE (NO SUB BRAND APPLIES)"/>
    <n v="0"/>
    <n v="100"/>
    <n v="100"/>
    <s v="N"/>
    <s v="N"/>
    <n v="52640"/>
    <m/>
    <s v="N"/>
    <m/>
    <m/>
    <m/>
    <m/>
    <m/>
    <m/>
    <m/>
    <m/>
    <s v="N"/>
    <m/>
    <m/>
    <m/>
    <x v="0"/>
    <m/>
    <n v="36"/>
    <s v="OUTLET - BODY"/>
    <s v="N"/>
    <m/>
    <m/>
    <s v="N"/>
    <n v="20230306"/>
    <m/>
    <n v="136454068"/>
    <s v="MIXED"/>
    <s v="Tech rep lvl"/>
    <s v="ExceÃ§Ã£o"/>
    <n v="1"/>
    <m/>
    <n v="0"/>
    <n v="0"/>
    <n v="100"/>
    <n v="136454069"/>
    <n v="999"/>
    <n v="4"/>
    <x v="0"/>
    <x v="0"/>
    <n v="0.68589999999999995"/>
    <n v="0.68589999999999995"/>
    <n v="0.68589999999999995"/>
    <n v="0.68589999999999995"/>
    <n v="0.68589999999999995"/>
    <n v="12"/>
    <n v="12"/>
    <n v="12"/>
    <n v="12"/>
    <n v="12"/>
    <s v="Brasil + ExceÃ§Ã£o + VGF2"/>
    <s v="Bronze + ExceÃ§Ã£o + VGF2"/>
    <s v="Prata + ExceÃ§Ã£o + VGF2"/>
    <s v="Ouro + ExceÃ§Ã£o + VGF2"/>
    <s v="Estrela + ExceÃ§Ã£o + VGF2"/>
    <n v="0"/>
    <n v="0"/>
    <n v="0"/>
    <n v="0"/>
    <n v="0"/>
    <n v="45.79"/>
    <n v="45.79"/>
    <n v="45.79"/>
    <n v="45.79"/>
    <n v="45.79"/>
    <n v="0"/>
    <n v="0"/>
    <n v="0"/>
    <n v="0"/>
    <n v="0"/>
    <n v="12"/>
    <n v="12"/>
    <n v="12"/>
    <n v="12"/>
    <n v="12"/>
    <n v="21.99"/>
    <n v="21.99"/>
    <n v="21.99"/>
    <n v="21.99"/>
    <n v="21.99"/>
    <n v="64"/>
    <n v="35"/>
    <n v="35"/>
    <n v="35"/>
    <n v="35"/>
  </r>
  <r>
    <n v="625379"/>
    <x v="1473"/>
    <n v="20200308"/>
    <m/>
    <s v="COLOR"/>
    <x v="636"/>
    <s v="COLOR TREND NAIL ENAMEL RESTAGE 2017"/>
    <n v="1194276"/>
    <x v="1470"/>
    <n v="1"/>
    <s v="EXCESS"/>
    <s v="REPRESENTATIVE OFFER"/>
    <n v="0.54369999999999996"/>
    <m/>
    <n v="0.85"/>
    <m/>
    <m/>
    <n v="2.5"/>
    <n v="6.49"/>
    <n v="3500"/>
    <n v="3500"/>
    <n v="42"/>
    <s v="WORK IN PROGRESS"/>
    <n v="136454320"/>
    <s v="NO INCENTIVE"/>
    <s v="N"/>
    <s v="N"/>
    <s v="N"/>
    <s v="N"/>
    <x v="2"/>
    <n v="136454322"/>
    <n v="28"/>
    <n v="43"/>
    <n v="20230306"/>
    <s v="EXCLUSIVE OFFER"/>
    <n v="15"/>
    <s v="Y"/>
    <s v="Tech rep lvl + ExceÃ§Ã£o + VGF2"/>
    <s v="FULL PAYMENT"/>
    <m/>
    <n v="4757.375"/>
    <n v="1782.375"/>
    <n v="75.91"/>
    <m/>
    <s v="NAIL ENAMEL"/>
    <s v="NAIL ENAMEL/TINT"/>
    <s v="NAIL COLOR"/>
    <s v="FEMALE"/>
    <s v="COLOR TREND"/>
    <s v="COLOR TREND"/>
    <n v="0"/>
    <n v="100"/>
    <n v="100"/>
    <s v="N"/>
    <s v="N"/>
    <n v="51744"/>
    <m/>
    <s v="N"/>
    <m/>
    <m/>
    <m/>
    <m/>
    <m/>
    <m/>
    <m/>
    <m/>
    <s v="N"/>
    <n v="60853012"/>
    <s v="Saldao de Ofertas"/>
    <m/>
    <x v="0"/>
    <m/>
    <n v="42"/>
    <s v="OUTLET - COLOR"/>
    <s v="N"/>
    <m/>
    <m/>
    <s v="N"/>
    <n v="20230306"/>
    <m/>
    <n v="136454320"/>
    <s v="MIXED"/>
    <s v="Tech rep lvl"/>
    <s v="ExceÃ§Ã£o"/>
    <n v="1"/>
    <m/>
    <n v="0"/>
    <n v="0"/>
    <n v="100"/>
    <n v="136454321"/>
    <n v="999"/>
    <n v="4"/>
    <x v="0"/>
    <x v="0"/>
    <n v="0.54369999999999996"/>
    <n v="0.54369999999999996"/>
    <n v="0.54369999999999996"/>
    <n v="0.54369999999999996"/>
    <n v="0.54369999999999996"/>
    <n v="2.5"/>
    <n v="2.5"/>
    <n v="2.5"/>
    <n v="2.5"/>
    <n v="2.5"/>
    <s v="Brasil + ExceÃ§Ã£o + VGF2"/>
    <s v="Bronze + ExceÃ§Ã£o + VGF2"/>
    <s v="Prata + ExceÃ§Ã£o + VGF2"/>
    <s v="Ouro + ExceÃ§Ã£o + VGF2"/>
    <s v="Estrela + ExceÃ§Ã£o + VGF2"/>
    <n v="0"/>
    <n v="0"/>
    <n v="0"/>
    <n v="0"/>
    <n v="0"/>
    <n v="83.92"/>
    <n v="83.92"/>
    <n v="83.92"/>
    <n v="83.92"/>
    <n v="83.92"/>
    <n v="0"/>
    <n v="0"/>
    <n v="0"/>
    <n v="0"/>
    <n v="0"/>
    <n v="2.5"/>
    <n v="2.5"/>
    <n v="2.5"/>
    <n v="2.5"/>
    <n v="2.5"/>
    <n v="3.99"/>
    <n v="3.99"/>
    <n v="3.99"/>
    <n v="3.99"/>
    <n v="3.99"/>
    <n v="61"/>
    <n v="38"/>
    <n v="38"/>
    <n v="38"/>
    <n v="38"/>
  </r>
  <r>
    <n v="602070"/>
    <x v="1474"/>
    <n v="20190312"/>
    <m/>
    <s v="COLOR"/>
    <x v="637"/>
    <s v="AVON PRO COLOUR IN 60 SECONDS"/>
    <n v="1200278"/>
    <x v="1471"/>
    <n v="1"/>
    <s v="EXCESS"/>
    <s v="REPRESENTATIVE OFFER"/>
    <n v="0.54369999999999996"/>
    <m/>
    <n v="1.883"/>
    <m/>
    <m/>
    <n v="8.99"/>
    <n v="15.99"/>
    <n v="2317"/>
    <n v="2317"/>
    <n v="43"/>
    <s v="WORK IN PROGRESS"/>
    <n v="136454345"/>
    <s v="NO INCENTIVE"/>
    <s v="N"/>
    <s v="N"/>
    <s v="N"/>
    <s v="N"/>
    <x v="2"/>
    <n v="136454350"/>
    <n v="28"/>
    <n v="43"/>
    <n v="20230306"/>
    <s v="EXCLUSIVE OFFER"/>
    <n v="15"/>
    <s v="Y"/>
    <s v="Tech rep lvl + ExceÃ§Ã£o + VGF2"/>
    <s v="FULL PAYMENT"/>
    <m/>
    <n v="11325.178599999999"/>
    <n v="6962.2676000000001"/>
    <n v="78.34"/>
    <m/>
    <s v="NAIL ENAMEL"/>
    <s v="NAIL ENAMEL/TINT"/>
    <s v="NAIL COLOR"/>
    <s v="FEMALE"/>
    <s v="AVON TRUE"/>
    <s v="AVON TRUE COLOR"/>
    <n v="1"/>
    <n v="100"/>
    <n v="25"/>
    <s v="N"/>
    <s v="N"/>
    <n v="50808"/>
    <m/>
    <s v="N"/>
    <m/>
    <m/>
    <m/>
    <m/>
    <m/>
    <m/>
    <m/>
    <m/>
    <s v="N"/>
    <n v="60853012"/>
    <s v="Saldao de Ofertas"/>
    <m/>
    <x v="0"/>
    <m/>
    <n v="42"/>
    <s v="OUTLET - COLOR"/>
    <s v="N"/>
    <m/>
    <m/>
    <s v="N"/>
    <n v="20230306"/>
    <m/>
    <n v="136454345"/>
    <s v="MIXED"/>
    <s v="Tech rep lvl"/>
    <s v="ExceÃ§Ã£o"/>
    <n v="1"/>
    <m/>
    <n v="0"/>
    <n v="0"/>
    <n v="100"/>
    <n v="136454346"/>
    <n v="999"/>
    <n v="4"/>
    <x v="0"/>
    <x v="0"/>
    <n v="0.54369999999999996"/>
    <n v="0.54369999999999996"/>
    <n v="0.54369999999999996"/>
    <n v="0.54369999999999996"/>
    <n v="0.54369999999999996"/>
    <n v="8.99"/>
    <n v="8.99"/>
    <n v="8.99"/>
    <n v="8.99"/>
    <n v="8.99"/>
    <s v="Brasil + ExceÃ§Ã£o + VGF2"/>
    <s v="Bronze + ExceÃ§Ã£o + VGF2"/>
    <s v="Prata + ExceÃ§Ã£o + VGF2"/>
    <s v="Ouro + ExceÃ§Ã£o + VGF2"/>
    <s v="Estrela + ExceÃ§Ã£o + VGF2"/>
    <n v="0"/>
    <n v="0"/>
    <n v="0"/>
    <n v="0"/>
    <n v="0"/>
    <n v="83.92"/>
    <n v="83.92"/>
    <n v="83.92"/>
    <n v="83.92"/>
    <n v="83.92"/>
    <n v="0"/>
    <n v="0"/>
    <n v="0"/>
    <n v="0"/>
    <n v="0"/>
    <n v="8.99"/>
    <n v="8.99"/>
    <n v="8.99"/>
    <n v="8.99"/>
    <n v="8.99"/>
    <n v="7"/>
    <n v="7"/>
    <n v="7"/>
    <n v="7"/>
    <n v="7"/>
    <n v="43"/>
    <n v="56"/>
    <n v="56"/>
    <n v="56"/>
    <n v="56"/>
  </r>
  <r>
    <n v="602071"/>
    <x v="1475"/>
    <n v="20190312"/>
    <m/>
    <s v="COLOR"/>
    <x v="637"/>
    <s v="AVON PRO COLOUR IN 60 SECONDS"/>
    <n v="1200278"/>
    <x v="1472"/>
    <n v="1"/>
    <s v="EXCESS"/>
    <s v="REPRESENTATIVE OFFER"/>
    <n v="0.54369999999999996"/>
    <m/>
    <n v="1.7649999999999999"/>
    <m/>
    <m/>
    <n v="8.99"/>
    <n v="15.99"/>
    <n v="1025"/>
    <n v="1025"/>
    <n v="43"/>
    <s v="WORK IN PROGRESS"/>
    <n v="136454345"/>
    <s v="NO INCENTIVE"/>
    <s v="N"/>
    <s v="N"/>
    <s v="N"/>
    <s v="N"/>
    <x v="2"/>
    <n v="136454347"/>
    <n v="28"/>
    <n v="43"/>
    <n v="20230306"/>
    <s v="EXCLUSIVE OFFER"/>
    <n v="15"/>
    <s v="Y"/>
    <s v="Tech rep lvl + ExceÃ§Ã£o + VGF2"/>
    <s v="FULL PAYMENT"/>
    <m/>
    <n v="5010.0595999999996"/>
    <n v="3200.9346"/>
    <n v="79.7"/>
    <m/>
    <s v="NAIL ENAMEL"/>
    <s v="NAIL ENAMEL/TINT"/>
    <s v="NAIL COLOR"/>
    <s v="FEMALE"/>
    <s v="AVON TRUE"/>
    <s v="AVON TRUE COLOR"/>
    <n v="1"/>
    <n v="100"/>
    <n v="25"/>
    <s v="N"/>
    <s v="N"/>
    <n v="50809"/>
    <m/>
    <s v="N"/>
    <m/>
    <m/>
    <m/>
    <m/>
    <m/>
    <m/>
    <m/>
    <m/>
    <s v="N"/>
    <n v="60853012"/>
    <s v="Saldao de Ofertas"/>
    <m/>
    <x v="0"/>
    <m/>
    <n v="42"/>
    <s v="OUTLET - COLOR"/>
    <s v="N"/>
    <m/>
    <m/>
    <s v="N"/>
    <n v="20230306"/>
    <m/>
    <n v="136454345"/>
    <s v="MIXED"/>
    <s v="Tech rep lvl"/>
    <s v="ExceÃ§Ã£o"/>
    <n v="1"/>
    <m/>
    <n v="0"/>
    <n v="0"/>
    <n v="100"/>
    <n v="136454346"/>
    <n v="999"/>
    <n v="4"/>
    <x v="0"/>
    <x v="0"/>
    <n v="0.54369999999999996"/>
    <n v="0.54369999999999996"/>
    <n v="0.54369999999999996"/>
    <n v="0.54369999999999996"/>
    <n v="0.54369999999999996"/>
    <n v="8.99"/>
    <n v="8.99"/>
    <n v="8.99"/>
    <n v="8.99"/>
    <n v="8.99"/>
    <s v="Brasil + ExceÃ§Ã£o + VGF2"/>
    <s v="Bronze + ExceÃ§Ã£o + VGF2"/>
    <s v="Prata + ExceÃ§Ã£o + VGF2"/>
    <s v="Ouro + ExceÃ§Ã£o + VGF2"/>
    <s v="Estrela + ExceÃ§Ã£o + VGF2"/>
    <n v="0"/>
    <n v="0"/>
    <n v="0"/>
    <n v="0"/>
    <n v="0"/>
    <n v="83.92"/>
    <n v="83.92"/>
    <n v="83.92"/>
    <n v="83.92"/>
    <n v="83.92"/>
    <n v="0"/>
    <n v="0"/>
    <n v="0"/>
    <n v="0"/>
    <n v="0"/>
    <n v="8.99"/>
    <n v="8.99"/>
    <n v="8.99"/>
    <n v="8.99"/>
    <n v="8.99"/>
    <n v="7"/>
    <n v="7"/>
    <n v="7"/>
    <n v="7"/>
    <n v="7"/>
    <n v="43"/>
    <n v="56"/>
    <n v="56"/>
    <n v="56"/>
    <n v="56"/>
  </r>
  <r>
    <n v="629386"/>
    <x v="1476"/>
    <n v="20210311"/>
    <m/>
    <s v="COLOR"/>
    <x v="637"/>
    <s v="AVON PRO COLOUR IN 60 SECONDS"/>
    <n v="1200278"/>
    <x v="1473"/>
    <n v="1"/>
    <s v="EXCESS"/>
    <s v="REPRESENTATIVE OFFER"/>
    <n v="0.54369999999999996"/>
    <m/>
    <n v="1.84"/>
    <m/>
    <m/>
    <n v="8.99"/>
    <n v="15.99"/>
    <n v="1702"/>
    <n v="1702"/>
    <n v="43"/>
    <s v="WORK IN PROGRESS"/>
    <n v="136454345"/>
    <s v="NO INCENTIVE"/>
    <s v="N"/>
    <s v="N"/>
    <s v="N"/>
    <s v="N"/>
    <x v="2"/>
    <n v="136454349"/>
    <n v="28"/>
    <n v="43"/>
    <n v="20230306"/>
    <s v="EXCLUSIVE OFFER"/>
    <n v="15"/>
    <s v="Y"/>
    <s v="Tech rep lvl + ExceÃ§Ã£o + VGF2"/>
    <s v="FULL PAYMENT"/>
    <m/>
    <n v="8319.1427999999996"/>
    <n v="5187.4628000000002"/>
    <n v="78.84"/>
    <m/>
    <s v="NAIL ENAMEL"/>
    <s v="NAIL ENAMEL/TINT"/>
    <s v="NAIL COLOR"/>
    <s v="FEMALE"/>
    <s v="AVON TRUE"/>
    <s v="AVON TRUE COLOR"/>
    <n v="1"/>
    <n v="100"/>
    <n v="25"/>
    <s v="N"/>
    <s v="N"/>
    <n v="50941"/>
    <m/>
    <s v="N"/>
    <m/>
    <m/>
    <m/>
    <m/>
    <m/>
    <m/>
    <m/>
    <m/>
    <s v="N"/>
    <n v="60853012"/>
    <s v="Saldao de Ofertas"/>
    <m/>
    <x v="0"/>
    <m/>
    <n v="42"/>
    <s v="OUTLET - COLOR"/>
    <s v="N"/>
    <m/>
    <m/>
    <s v="N"/>
    <n v="20230306"/>
    <m/>
    <n v="136454345"/>
    <s v="MIXED"/>
    <s v="Tech rep lvl"/>
    <s v="ExceÃ§Ã£o"/>
    <n v="1"/>
    <m/>
    <n v="0"/>
    <n v="0"/>
    <n v="100"/>
    <n v="136454346"/>
    <n v="999"/>
    <n v="4"/>
    <x v="0"/>
    <x v="0"/>
    <n v="0.54369999999999996"/>
    <n v="0.54369999999999996"/>
    <n v="0.54369999999999996"/>
    <n v="0.54369999999999996"/>
    <n v="0.54369999999999996"/>
    <n v="8.99"/>
    <n v="8.99"/>
    <n v="8.99"/>
    <n v="8.99"/>
    <n v="8.99"/>
    <s v="Brasil + ExceÃ§Ã£o + VGF2"/>
    <s v="Bronze + ExceÃ§Ã£o + VGF2"/>
    <s v="Prata + ExceÃ§Ã£o + VGF2"/>
    <s v="Ouro + ExceÃ§Ã£o + VGF2"/>
    <s v="Estrela + ExceÃ§Ã£o + VGF2"/>
    <n v="0"/>
    <n v="0"/>
    <n v="0"/>
    <n v="0"/>
    <n v="0"/>
    <n v="83.92"/>
    <n v="83.92"/>
    <n v="83.92"/>
    <n v="83.92"/>
    <n v="83.92"/>
    <n v="0"/>
    <n v="0"/>
    <n v="0"/>
    <n v="0"/>
    <n v="0"/>
    <n v="8.99"/>
    <n v="8.99"/>
    <n v="8.99"/>
    <n v="8.99"/>
    <n v="8.99"/>
    <n v="7"/>
    <n v="7"/>
    <n v="7"/>
    <n v="7"/>
    <n v="7"/>
    <n v="43"/>
    <n v="56"/>
    <n v="56"/>
    <n v="56"/>
    <n v="56"/>
  </r>
  <r>
    <n v="629746"/>
    <x v="1477"/>
    <n v="20210318"/>
    <m/>
    <s v="COLOR"/>
    <x v="637"/>
    <s v="AVON PRO COLOUR IN 60 SECONDS"/>
    <n v="1200278"/>
    <x v="1474"/>
    <n v="1"/>
    <s v="EXCESS"/>
    <s v="REPRESENTATIVE OFFER"/>
    <n v="0.54369999999999996"/>
    <m/>
    <n v="1.833"/>
    <m/>
    <m/>
    <n v="8.99"/>
    <n v="15.99"/>
    <n v="2956"/>
    <n v="2956"/>
    <n v="43"/>
    <s v="WORK IN PROGRESS"/>
    <n v="136454345"/>
    <s v="NO INCENTIVE"/>
    <s v="N"/>
    <s v="N"/>
    <s v="N"/>
    <s v="N"/>
    <x v="2"/>
    <n v="136454348"/>
    <n v="28"/>
    <n v="43"/>
    <n v="20230306"/>
    <s v="EXCLUSIVE OFFER"/>
    <n v="15"/>
    <s v="Y"/>
    <s v="Tech rep lvl + ExceÃ§Ã£o + VGF2"/>
    <s v="FULL PAYMENT"/>
    <m/>
    <n v="14448.522999999999"/>
    <n v="9030.1749999999993"/>
    <n v="78.92"/>
    <m/>
    <s v="NAIL ENAMEL"/>
    <s v="NAIL ENAMEL/TINT"/>
    <s v="NAIL COLOR"/>
    <s v="FEMALE"/>
    <s v="AVON TRUE"/>
    <s v="AVON TRUE COLOR"/>
    <n v="1"/>
    <n v="100"/>
    <n v="25"/>
    <s v="N"/>
    <s v="N"/>
    <n v="51579"/>
    <m/>
    <s v="N"/>
    <m/>
    <m/>
    <m/>
    <m/>
    <m/>
    <m/>
    <m/>
    <m/>
    <s v="N"/>
    <n v="60853012"/>
    <s v="Saldao de Ofertas"/>
    <m/>
    <x v="0"/>
    <m/>
    <n v="42"/>
    <s v="OUTLET - COLOR"/>
    <s v="N"/>
    <m/>
    <m/>
    <s v="N"/>
    <n v="20230306"/>
    <m/>
    <n v="136454345"/>
    <s v="MIXED"/>
    <s v="Tech rep lvl"/>
    <s v="ExceÃ§Ã£o"/>
    <n v="1"/>
    <m/>
    <n v="0"/>
    <n v="0"/>
    <n v="100"/>
    <n v="136454346"/>
    <n v="999"/>
    <n v="4"/>
    <x v="0"/>
    <x v="0"/>
    <n v="0.54369999999999996"/>
    <n v="0.54369999999999996"/>
    <n v="0.54369999999999996"/>
    <n v="0.54369999999999996"/>
    <n v="0.54369999999999996"/>
    <n v="8.99"/>
    <n v="8.99"/>
    <n v="8.99"/>
    <n v="8.99"/>
    <n v="8.99"/>
    <s v="Brasil + ExceÃ§Ã£o + VGF2"/>
    <s v="Bronze + ExceÃ§Ã£o + VGF2"/>
    <s v="Prata + ExceÃ§Ã£o + VGF2"/>
    <s v="Ouro + ExceÃ§Ã£o + VGF2"/>
    <s v="Estrela + ExceÃ§Ã£o + VGF2"/>
    <n v="0"/>
    <n v="0"/>
    <n v="0"/>
    <n v="0"/>
    <n v="0"/>
    <n v="83.92"/>
    <n v="83.92"/>
    <n v="83.92"/>
    <n v="83.92"/>
    <n v="83.92"/>
    <n v="0"/>
    <n v="0"/>
    <n v="0"/>
    <n v="0"/>
    <n v="0"/>
    <n v="8.99"/>
    <n v="8.99"/>
    <n v="8.99"/>
    <n v="8.99"/>
    <n v="8.99"/>
    <n v="7"/>
    <n v="7"/>
    <n v="7"/>
    <n v="7"/>
    <n v="7"/>
    <n v="43"/>
    <n v="56"/>
    <n v="56"/>
    <n v="56"/>
    <n v="56"/>
  </r>
  <r>
    <n v="630474"/>
    <x v="1478"/>
    <n v="20220312"/>
    <m/>
    <s v="COLOR"/>
    <x v="638"/>
    <s v="AVON CREAM BLUSH"/>
    <n v="1203910"/>
    <x v="1475"/>
    <n v="1"/>
    <s v="EXCESS"/>
    <s v="REPRESENTATIVE OFFER"/>
    <n v="0.54369999999999996"/>
    <m/>
    <n v="4.6580000000000004"/>
    <m/>
    <m/>
    <n v="16.989999999999998"/>
    <n v="36.99"/>
    <n v="10000"/>
    <n v="10000"/>
    <n v="44"/>
    <s v="WORK IN PROGRESS"/>
    <n v="136454376"/>
    <s v="NO INCENTIVE"/>
    <s v="N"/>
    <s v="N"/>
    <s v="N"/>
    <s v="N"/>
    <x v="2"/>
    <n v="136454378"/>
    <n v="28"/>
    <n v="43"/>
    <n v="20230306"/>
    <s v="EXCLUSIVE OFFER"/>
    <n v="15"/>
    <s v="Y"/>
    <s v="Tech rep lvl + ExceÃ§Ã£o + VGF2"/>
    <s v="FULL PAYMENT"/>
    <m/>
    <n v="92374.63"/>
    <n v="45794.63"/>
    <n v="76.84"/>
    <m/>
    <s v="BLUSH CREAM"/>
    <s v="BLUSH"/>
    <s v="FACE COLOR"/>
    <s v="FEMALE"/>
    <s v="AVON TRUE"/>
    <s v="AVON TRUE COLOR"/>
    <n v="0"/>
    <n v="100"/>
    <n v="100"/>
    <s v="N"/>
    <s v="N"/>
    <n v="50109"/>
    <m/>
    <s v="N"/>
    <m/>
    <m/>
    <m/>
    <m/>
    <m/>
    <m/>
    <m/>
    <m/>
    <s v="N"/>
    <n v="60853012"/>
    <s v="Saldao de Ofertas"/>
    <m/>
    <x v="0"/>
    <m/>
    <n v="44"/>
    <s v="OUTLET - COLOR"/>
    <s v="N"/>
    <m/>
    <m/>
    <s v="N"/>
    <n v="20230306"/>
    <m/>
    <n v="136454376"/>
    <s v="MIXED"/>
    <s v="Tech rep lvl"/>
    <s v="ExceÃ§Ã£o"/>
    <n v="1"/>
    <m/>
    <n v="0"/>
    <n v="0"/>
    <n v="100"/>
    <n v="136454377"/>
    <n v="999"/>
    <n v="4"/>
    <x v="0"/>
    <x v="0"/>
    <n v="0.54369999999999996"/>
    <n v="0.54369999999999996"/>
    <n v="0.54369999999999996"/>
    <n v="0.54369999999999996"/>
    <n v="0.54369999999999996"/>
    <n v="16.989999999999998"/>
    <n v="16.989999999999998"/>
    <n v="16.989999999999998"/>
    <n v="16.989999999999998"/>
    <n v="16.989999999999998"/>
    <s v="Brasil + ExceÃ§Ã£o + VGF2"/>
    <s v="Bronze + ExceÃ§Ã£o + VGF2"/>
    <s v="Prata + ExceÃ§Ã£o + VGF2"/>
    <s v="Ouro + ExceÃ§Ã£o + VGF2"/>
    <s v="Estrela + ExceÃ§Ã£o + VGF2"/>
    <n v="0"/>
    <n v="0"/>
    <n v="0"/>
    <n v="0"/>
    <n v="0"/>
    <n v="83.92"/>
    <n v="83.92"/>
    <n v="83.92"/>
    <n v="83.92"/>
    <n v="83.92"/>
    <n v="0"/>
    <n v="0"/>
    <n v="0"/>
    <n v="0"/>
    <n v="0"/>
    <n v="16.989999999999998"/>
    <n v="16.989999999999998"/>
    <n v="16.989999999999998"/>
    <n v="16.989999999999998"/>
    <n v="16.989999999999998"/>
    <n v="20"/>
    <n v="20"/>
    <n v="20"/>
    <n v="20"/>
    <n v="20"/>
    <n v="54"/>
    <n v="45"/>
    <n v="45"/>
    <n v="45"/>
    <n v="45"/>
  </r>
  <r>
    <n v="621809"/>
    <x v="1479"/>
    <n v="20210302"/>
    <m/>
    <s v="COLOR"/>
    <x v="639"/>
    <s v="AVON 2 IN 1 CUSHION CLOUD"/>
    <n v="1220726"/>
    <x v="1476"/>
    <n v="1"/>
    <s v="EXCESS"/>
    <s v="REPRESENTATIVE OFFER"/>
    <n v="0.54369999999999996"/>
    <m/>
    <n v="8.5549999999999997"/>
    <m/>
    <m/>
    <n v="15.99"/>
    <n v="41.99"/>
    <n v="2500"/>
    <n v="2500"/>
    <n v="44"/>
    <s v="WORK IN PROGRESS"/>
    <n v="136454401"/>
    <s v="NO INCENTIVE"/>
    <s v="N"/>
    <s v="N"/>
    <s v="N"/>
    <s v="N"/>
    <x v="2"/>
    <n v="136454405"/>
    <n v="28"/>
    <n v="43"/>
    <n v="20230306"/>
    <s v="EXCLUSIVE OFFER"/>
    <n v="15"/>
    <s v="Y"/>
    <s v="Tech rep lvl + ExceÃ§Ã£o + VGF2"/>
    <s v="FULL PAYMENT"/>
    <m/>
    <n v="21734.407500000001"/>
    <n v="346.90750000000003"/>
    <n v="62.53"/>
    <m/>
    <s v="LIQUID LIP COLOR"/>
    <s v="LIQUID LIP COLOR"/>
    <s v="LIP COLOR"/>
    <s v="FEMALE"/>
    <s v="AVON TRUE"/>
    <s v="AVON TRUE COLOR"/>
    <n v="0"/>
    <n v="100"/>
    <n v="100"/>
    <s v="N"/>
    <s v="N"/>
    <n v="51679"/>
    <m/>
    <s v="N"/>
    <m/>
    <m/>
    <m/>
    <m/>
    <m/>
    <m/>
    <m/>
    <m/>
    <s v="N"/>
    <n v="60853012"/>
    <s v="Saldao de Ofertas"/>
    <m/>
    <x v="0"/>
    <m/>
    <n v="44"/>
    <s v="OUTLET - COLOR"/>
    <s v="N"/>
    <m/>
    <m/>
    <s v="N"/>
    <n v="20230306"/>
    <m/>
    <n v="136454401"/>
    <s v="MIXED"/>
    <s v="Tech rep lvl"/>
    <s v="ExceÃ§Ã£o"/>
    <n v="1"/>
    <m/>
    <n v="0"/>
    <n v="0"/>
    <n v="100"/>
    <n v="136454404"/>
    <n v="999"/>
    <n v="4"/>
    <x v="0"/>
    <x v="0"/>
    <n v="0.54369999999999996"/>
    <n v="0.54369999999999996"/>
    <n v="0.54369999999999996"/>
    <n v="0.54369999999999996"/>
    <n v="0.54369999999999996"/>
    <n v="15.99"/>
    <n v="15.99"/>
    <n v="15.99"/>
    <n v="15.99"/>
    <n v="15.99"/>
    <s v="Brasil + ExceÃ§Ã£o + VGF2"/>
    <s v="Bronze + ExceÃ§Ã£o + VGF2"/>
    <s v="Prata + ExceÃ§Ã£o + VGF2"/>
    <s v="Ouro + ExceÃ§Ã£o + VGF2"/>
    <s v="Estrela + ExceÃ§Ã£o + VGF2"/>
    <n v="0"/>
    <n v="0"/>
    <n v="0"/>
    <n v="0"/>
    <n v="0"/>
    <n v="83.92"/>
    <n v="83.92"/>
    <n v="83.92"/>
    <n v="83.92"/>
    <n v="83.92"/>
    <n v="0"/>
    <n v="0"/>
    <n v="0"/>
    <n v="0"/>
    <n v="0"/>
    <n v="15.99"/>
    <n v="15.99"/>
    <n v="15.99"/>
    <n v="15.99"/>
    <n v="15.99"/>
    <n v="26"/>
    <n v="26"/>
    <n v="26"/>
    <n v="26"/>
    <n v="26"/>
    <n v="61"/>
    <n v="38"/>
    <n v="38"/>
    <n v="38"/>
    <n v="38"/>
  </r>
  <r>
    <n v="627652"/>
    <x v="1480"/>
    <n v="20210302"/>
    <m/>
    <s v="COLOR"/>
    <x v="640"/>
    <s v="AVON FLAWLESS CREAM TO POWDER FDT - LOCAL SHADE RENAME"/>
    <n v="1224150"/>
    <x v="1477"/>
    <n v="1"/>
    <s v="EXCESS"/>
    <s v="REPRESENTATIVE OFFER"/>
    <n v="0.54369999999999996"/>
    <m/>
    <n v="5.5220000000000002"/>
    <m/>
    <m/>
    <n v="22.99"/>
    <n v="55.99"/>
    <n v="726"/>
    <n v="726"/>
    <n v="45"/>
    <s v="WORK IN PROGRESS"/>
    <n v="136454426"/>
    <s v="NO INCENTIVE"/>
    <s v="N"/>
    <s v="N"/>
    <s v="N"/>
    <s v="N"/>
    <x v="2"/>
    <n v="136454431"/>
    <n v="28"/>
    <n v="43"/>
    <n v="20230306"/>
    <s v="EXCLUSIVE OFFER"/>
    <n v="15"/>
    <s v="Y"/>
    <s v="Tech rep lvl + ExceÃ§Ã£o + VGF2"/>
    <s v="FULL PAYMENT"/>
    <m/>
    <n v="9074.7553000000007"/>
    <n v="5065.7833000000001"/>
    <n v="81.86"/>
    <m/>
    <s v="FOUNDATION CREAM TO POWDER"/>
    <s v="FOUNDATION"/>
    <s v="FACE COLOR"/>
    <s v="FEMALE"/>
    <s v="AVON"/>
    <s v="AVON"/>
    <n v="1"/>
    <n v="100"/>
    <n v="25"/>
    <s v="N"/>
    <s v="N"/>
    <n v="51738"/>
    <m/>
    <s v="N"/>
    <m/>
    <m/>
    <m/>
    <m/>
    <m/>
    <m/>
    <m/>
    <m/>
    <s v="N"/>
    <n v="60853012"/>
    <s v="Saldao de Ofertas"/>
    <m/>
    <x v="0"/>
    <m/>
    <n v="44"/>
    <s v="OUTLET - COLOR"/>
    <s v="N"/>
    <m/>
    <m/>
    <s v="N"/>
    <n v="20230306"/>
    <m/>
    <n v="136454426"/>
    <s v="MIXED"/>
    <s v="Tech rep lvl"/>
    <s v="ExceÃ§Ã£o"/>
    <n v="1"/>
    <m/>
    <n v="0"/>
    <n v="0"/>
    <n v="100"/>
    <n v="136454427"/>
    <n v="999"/>
    <n v="4"/>
    <x v="0"/>
    <x v="0"/>
    <n v="0.54369999999999996"/>
    <n v="0.54369999999999996"/>
    <n v="0.54369999999999996"/>
    <n v="0.54369999999999996"/>
    <n v="0.54369999999999996"/>
    <n v="22.99"/>
    <n v="22.99"/>
    <n v="22.99"/>
    <n v="22.99"/>
    <n v="22.99"/>
    <s v="Brasil + ExceÃ§Ã£o + VGF2"/>
    <s v="Bronze + ExceÃ§Ã£o + VGF2"/>
    <s v="Prata + ExceÃ§Ã£o + VGF2"/>
    <s v="Ouro + ExceÃ§Ã£o + VGF2"/>
    <s v="Estrela + ExceÃ§Ã£o + VGF2"/>
    <n v="0"/>
    <n v="0"/>
    <n v="0"/>
    <n v="0"/>
    <n v="0"/>
    <n v="83.92"/>
    <n v="83.92"/>
    <n v="83.92"/>
    <n v="83.92"/>
    <n v="83.92"/>
    <n v="0"/>
    <n v="0"/>
    <n v="0"/>
    <n v="0"/>
    <n v="0"/>
    <n v="22.99"/>
    <n v="22.99"/>
    <n v="22.99"/>
    <n v="22.99"/>
    <n v="22.99"/>
    <n v="33"/>
    <n v="33"/>
    <n v="33"/>
    <n v="33"/>
    <n v="33"/>
    <n v="58"/>
    <n v="41"/>
    <n v="41"/>
    <n v="41"/>
    <n v="41"/>
  </r>
  <r>
    <n v="627657"/>
    <x v="1481"/>
    <n v="20210302"/>
    <m/>
    <s v="COLOR"/>
    <x v="640"/>
    <s v="AVON FLAWLESS CREAM TO POWDER FDT - LOCAL SHADE RENAME"/>
    <n v="1224150"/>
    <x v="1478"/>
    <n v="1"/>
    <s v="EXCESS"/>
    <s v="REPRESENTATIVE OFFER"/>
    <n v="0.54369999999999996"/>
    <m/>
    <n v="5.4059999999999997"/>
    <m/>
    <m/>
    <n v="22.99"/>
    <n v="55.99"/>
    <n v="826"/>
    <n v="826"/>
    <n v="45"/>
    <s v="WORK IN PROGRESS"/>
    <n v="136454426"/>
    <s v="NO INCENTIVE"/>
    <s v="N"/>
    <s v="N"/>
    <s v="N"/>
    <s v="N"/>
    <x v="2"/>
    <n v="136454430"/>
    <n v="28"/>
    <n v="43"/>
    <n v="20230306"/>
    <s v="EXCLUSIVE OFFER"/>
    <n v="15"/>
    <s v="Y"/>
    <s v="Tech rep lvl + ExceÃ§Ã£o + VGF2"/>
    <s v="FULL PAYMENT"/>
    <m/>
    <n v="10324.721600000001"/>
    <n v="5859.3656000000001"/>
    <n v="82.24"/>
    <m/>
    <s v="FOUNDATION CREAM TO POWDER"/>
    <s v="FOUNDATION"/>
    <s v="FACE COLOR"/>
    <s v="FEMALE"/>
    <s v="AVON"/>
    <s v="AVON"/>
    <n v="1"/>
    <n v="100"/>
    <n v="25"/>
    <s v="N"/>
    <s v="N"/>
    <n v="52164"/>
    <m/>
    <s v="N"/>
    <m/>
    <m/>
    <m/>
    <m/>
    <m/>
    <m/>
    <m/>
    <m/>
    <s v="N"/>
    <n v="60853012"/>
    <s v="Saldao de Ofertas"/>
    <m/>
    <x v="0"/>
    <m/>
    <n v="44"/>
    <s v="OUTLET - COLOR"/>
    <s v="N"/>
    <m/>
    <m/>
    <s v="N"/>
    <n v="20230306"/>
    <m/>
    <n v="136454426"/>
    <s v="MIXED"/>
    <s v="Tech rep lvl"/>
    <s v="ExceÃ§Ã£o"/>
    <n v="1"/>
    <m/>
    <n v="0"/>
    <n v="0"/>
    <n v="100"/>
    <n v="136454427"/>
    <n v="999"/>
    <n v="4"/>
    <x v="0"/>
    <x v="0"/>
    <n v="0.54369999999999996"/>
    <n v="0.54369999999999996"/>
    <n v="0.54369999999999996"/>
    <n v="0.54369999999999996"/>
    <n v="0.54369999999999996"/>
    <n v="22.99"/>
    <n v="22.99"/>
    <n v="22.99"/>
    <n v="22.99"/>
    <n v="22.99"/>
    <s v="Brasil + ExceÃ§Ã£o + VGF2"/>
    <s v="Bronze + ExceÃ§Ã£o + VGF2"/>
    <s v="Prata + ExceÃ§Ã£o + VGF2"/>
    <s v="Ouro + ExceÃ§Ã£o + VGF2"/>
    <s v="Estrela + ExceÃ§Ã£o + VGF2"/>
    <n v="0"/>
    <n v="0"/>
    <n v="0"/>
    <n v="0"/>
    <n v="0"/>
    <n v="83.92"/>
    <n v="83.92"/>
    <n v="83.92"/>
    <n v="83.92"/>
    <n v="83.92"/>
    <n v="0"/>
    <n v="0"/>
    <n v="0"/>
    <n v="0"/>
    <n v="0"/>
    <n v="22.99"/>
    <n v="22.99"/>
    <n v="22.99"/>
    <n v="22.99"/>
    <n v="22.99"/>
    <n v="33"/>
    <n v="33"/>
    <n v="33"/>
    <n v="33"/>
    <n v="33"/>
    <n v="58"/>
    <n v="41"/>
    <n v="41"/>
    <n v="41"/>
    <n v="41"/>
  </r>
  <r>
    <n v="628354"/>
    <x v="1482"/>
    <n v="20210302"/>
    <m/>
    <s v="COLOR"/>
    <x v="640"/>
    <s v="AVON FLAWLESS CREAM TO POWDER FDT - LOCAL SHADE RENAME"/>
    <n v="1224150"/>
    <x v="1479"/>
    <n v="1"/>
    <s v="EXCESS"/>
    <s v="REPRESENTATIVE OFFER"/>
    <n v="0.54369999999999996"/>
    <m/>
    <n v="5.444"/>
    <m/>
    <m/>
    <n v="22.99"/>
    <n v="55.99"/>
    <n v="195"/>
    <n v="195"/>
    <n v="45"/>
    <s v="WORK IN PROGRESS"/>
    <n v="136454426"/>
    <s v="NO INCENTIVE"/>
    <s v="N"/>
    <s v="N"/>
    <s v="N"/>
    <s v="N"/>
    <x v="2"/>
    <n v="136454428"/>
    <n v="28"/>
    <n v="43"/>
    <n v="20230306"/>
    <s v="EXCLUSIVE OFFER"/>
    <n v="15"/>
    <s v="Y"/>
    <s v="Tech rep lvl + ExceÃ§Ã£o + VGF2"/>
    <s v="FULL PAYMENT"/>
    <m/>
    <n v="2437.4342999999999"/>
    <n v="1375.8543"/>
    <n v="82.12"/>
    <m/>
    <s v="FOUNDATION CREAM TO POWDER"/>
    <s v="FOUNDATION"/>
    <s v="FACE COLOR"/>
    <s v="FEMALE"/>
    <s v="AVON"/>
    <s v="AVON"/>
    <n v="1"/>
    <n v="100"/>
    <n v="25"/>
    <s v="N"/>
    <s v="N"/>
    <n v="52231"/>
    <m/>
    <s v="N"/>
    <m/>
    <m/>
    <m/>
    <m/>
    <m/>
    <m/>
    <m/>
    <m/>
    <s v="N"/>
    <n v="60853012"/>
    <s v="Saldao de Ofertas"/>
    <m/>
    <x v="0"/>
    <m/>
    <n v="44"/>
    <s v="OUTLET - COLOR"/>
    <s v="N"/>
    <m/>
    <m/>
    <s v="N"/>
    <n v="20230306"/>
    <m/>
    <n v="136454426"/>
    <s v="MIXED"/>
    <s v="Tech rep lvl"/>
    <s v="ExceÃ§Ã£o"/>
    <n v="1"/>
    <m/>
    <n v="0"/>
    <n v="0"/>
    <n v="100"/>
    <n v="136454427"/>
    <n v="999"/>
    <n v="4"/>
    <x v="0"/>
    <x v="0"/>
    <n v="0.54369999999999996"/>
    <n v="0.54369999999999996"/>
    <n v="0.54369999999999996"/>
    <n v="0.54369999999999996"/>
    <n v="0.54369999999999996"/>
    <n v="22.99"/>
    <n v="22.99"/>
    <n v="22.99"/>
    <n v="22.99"/>
    <n v="22.99"/>
    <s v="Brasil + ExceÃ§Ã£o + VGF2"/>
    <s v="Bronze + ExceÃ§Ã£o + VGF2"/>
    <s v="Prata + ExceÃ§Ã£o + VGF2"/>
    <s v="Ouro + ExceÃ§Ã£o + VGF2"/>
    <s v="Estrela + ExceÃ§Ã£o + VGF2"/>
    <n v="0"/>
    <n v="0"/>
    <n v="0"/>
    <n v="0"/>
    <n v="0"/>
    <n v="83.92"/>
    <n v="83.92"/>
    <n v="83.92"/>
    <n v="83.92"/>
    <n v="83.92"/>
    <n v="0"/>
    <n v="0"/>
    <n v="0"/>
    <n v="0"/>
    <n v="0"/>
    <n v="22.99"/>
    <n v="22.99"/>
    <n v="22.99"/>
    <n v="22.99"/>
    <n v="22.99"/>
    <n v="33"/>
    <n v="33"/>
    <n v="33"/>
    <n v="33"/>
    <n v="33"/>
    <n v="58"/>
    <n v="41"/>
    <n v="41"/>
    <n v="41"/>
    <n v="41"/>
  </r>
  <r>
    <n v="628355"/>
    <x v="1483"/>
    <n v="20210302"/>
    <m/>
    <s v="COLOR"/>
    <x v="640"/>
    <s v="AVON FLAWLESS CREAM TO POWDER FDT - LOCAL SHADE RENAME"/>
    <n v="1224150"/>
    <x v="1480"/>
    <n v="1"/>
    <s v="EXCESS"/>
    <s v="REPRESENTATIVE OFFER"/>
    <n v="0.54369999999999996"/>
    <m/>
    <n v="5.4340000000000002"/>
    <m/>
    <m/>
    <n v="22.99"/>
    <n v="55.99"/>
    <n v="830"/>
    <n v="830"/>
    <n v="45"/>
    <s v="WORK IN PROGRESS"/>
    <n v="136454426"/>
    <s v="NO INCENTIVE"/>
    <s v="N"/>
    <s v="N"/>
    <s v="N"/>
    <s v="N"/>
    <x v="2"/>
    <n v="136454429"/>
    <n v="28"/>
    <n v="43"/>
    <n v="20230306"/>
    <s v="EXCLUSIVE OFFER"/>
    <n v="15"/>
    <s v="Y"/>
    <s v="Tech rep lvl + ExceÃ§Ã£o + VGF2"/>
    <s v="FULL PAYMENT"/>
    <m/>
    <n v="10374.720300000001"/>
    <n v="5864.5002999999997"/>
    <n v="82.15"/>
    <m/>
    <s v="FOUNDATION CREAM TO POWDER"/>
    <s v="FOUNDATION"/>
    <s v="FACE COLOR"/>
    <s v="FEMALE"/>
    <s v="AVON"/>
    <s v="AVON"/>
    <n v="1"/>
    <n v="100"/>
    <n v="25"/>
    <s v="N"/>
    <s v="N"/>
    <n v="52232"/>
    <m/>
    <s v="N"/>
    <m/>
    <m/>
    <m/>
    <m/>
    <m/>
    <m/>
    <m/>
    <m/>
    <s v="N"/>
    <n v="60853012"/>
    <s v="Saldao de Ofertas"/>
    <m/>
    <x v="0"/>
    <m/>
    <n v="44"/>
    <s v="OUTLET - COLOR"/>
    <s v="N"/>
    <m/>
    <m/>
    <s v="N"/>
    <n v="20230306"/>
    <m/>
    <n v="136454426"/>
    <s v="MIXED"/>
    <s v="Tech rep lvl"/>
    <s v="ExceÃ§Ã£o"/>
    <n v="1"/>
    <m/>
    <n v="0"/>
    <n v="0"/>
    <n v="100"/>
    <n v="136454427"/>
    <n v="999"/>
    <n v="4"/>
    <x v="0"/>
    <x v="0"/>
    <n v="0.54369999999999996"/>
    <n v="0.54369999999999996"/>
    <n v="0.54369999999999996"/>
    <n v="0.54369999999999996"/>
    <n v="0.54369999999999996"/>
    <n v="22.99"/>
    <n v="22.99"/>
    <n v="22.99"/>
    <n v="22.99"/>
    <n v="22.99"/>
    <s v="Brasil + ExceÃ§Ã£o + VGF2"/>
    <s v="Bronze + ExceÃ§Ã£o + VGF2"/>
    <s v="Prata + ExceÃ§Ã£o + VGF2"/>
    <s v="Ouro + ExceÃ§Ã£o + VGF2"/>
    <s v="Estrela + ExceÃ§Ã£o + VGF2"/>
    <n v="0"/>
    <n v="0"/>
    <n v="0"/>
    <n v="0"/>
    <n v="0"/>
    <n v="83.92"/>
    <n v="83.92"/>
    <n v="83.92"/>
    <n v="83.92"/>
    <n v="83.92"/>
    <n v="0"/>
    <n v="0"/>
    <n v="0"/>
    <n v="0"/>
    <n v="0"/>
    <n v="22.99"/>
    <n v="22.99"/>
    <n v="22.99"/>
    <n v="22.99"/>
    <n v="22.99"/>
    <n v="33"/>
    <n v="33"/>
    <n v="33"/>
    <n v="33"/>
    <n v="33"/>
    <n v="58"/>
    <n v="41"/>
    <n v="41"/>
    <n v="41"/>
    <n v="41"/>
  </r>
  <r>
    <n v="631338"/>
    <x v="1484"/>
    <n v="20220306"/>
    <m/>
    <s v="COLOR"/>
    <x v="641"/>
    <s v="CT LIQUID EYELINER RESTAGE - REGULAR"/>
    <n v="1225653"/>
    <x v="1481"/>
    <n v="1"/>
    <s v="EXCESS"/>
    <s v="REPRESENTATIVE OFFER"/>
    <n v="0.54369999999999996"/>
    <m/>
    <n v="2.8809999999999998"/>
    <m/>
    <m/>
    <n v="7.6"/>
    <n v="20.99"/>
    <n v="2000"/>
    <n v="2000"/>
    <n v="46"/>
    <s v="WORK IN PROGRESS"/>
    <n v="136454457"/>
    <s v="NO INCENTIVE"/>
    <s v="N"/>
    <s v="N"/>
    <s v="N"/>
    <s v="N"/>
    <x v="2"/>
    <n v="136454461"/>
    <n v="28"/>
    <n v="43"/>
    <n v="20230306"/>
    <s v="EXCLUSIVE OFFER"/>
    <n v="15"/>
    <s v="Y"/>
    <s v="Tech rep lvl + ExceÃ§Ã£o + VGF2"/>
    <s v="FULL PAYMENT"/>
    <m/>
    <n v="8264.24"/>
    <n v="2502.2399999999998"/>
    <n v="74.760000000000005"/>
    <m/>
    <s v="LINER LIQUID"/>
    <s v="LINER"/>
    <s v="EYE COLOR"/>
    <s v="FEMALE"/>
    <s v="COLOR TREND"/>
    <s v="COLOR TREND"/>
    <n v="0"/>
    <n v="100"/>
    <n v="100"/>
    <s v="N"/>
    <s v="N"/>
    <n v="51169"/>
    <m/>
    <s v="N"/>
    <m/>
    <m/>
    <m/>
    <m/>
    <m/>
    <m/>
    <m/>
    <m/>
    <s v="N"/>
    <n v="60853012"/>
    <s v="Saldao de Ofertas"/>
    <m/>
    <x v="0"/>
    <m/>
    <n v="46"/>
    <s v="OUTLET - COLOR"/>
    <s v="N"/>
    <m/>
    <m/>
    <s v="N"/>
    <n v="20230306"/>
    <m/>
    <n v="136454457"/>
    <s v="MIXED"/>
    <s v="Tech rep lvl"/>
    <s v="ExceÃ§Ã£o"/>
    <n v="1"/>
    <m/>
    <n v="0"/>
    <n v="0"/>
    <n v="100"/>
    <n v="136454460"/>
    <n v="999"/>
    <n v="4"/>
    <x v="0"/>
    <x v="0"/>
    <n v="0.54369999999999996"/>
    <n v="0.54369999999999996"/>
    <n v="0.54369999999999996"/>
    <n v="0.54369999999999996"/>
    <n v="0.54369999999999996"/>
    <n v="7.6"/>
    <n v="7.6"/>
    <n v="7.6"/>
    <n v="7.6"/>
    <n v="7.6"/>
    <s v="Brasil + ExceÃ§Ã£o + VGF2"/>
    <s v="Bronze + ExceÃ§Ã£o + VGF2"/>
    <s v="Prata + ExceÃ§Ã£o + VGF2"/>
    <s v="Ouro + ExceÃ§Ã£o + VGF2"/>
    <s v="Estrela + ExceÃ§Ã£o + VGF2"/>
    <n v="0"/>
    <n v="0"/>
    <n v="0"/>
    <n v="0"/>
    <n v="0"/>
    <n v="83.92"/>
    <n v="83.92"/>
    <n v="83.92"/>
    <n v="83.92"/>
    <n v="83.92"/>
    <n v="0"/>
    <n v="0"/>
    <n v="0"/>
    <n v="0"/>
    <n v="0"/>
    <n v="7.6"/>
    <n v="7.6"/>
    <n v="7.6"/>
    <n v="7.6"/>
    <n v="7.6"/>
    <n v="13.39"/>
    <n v="13.39"/>
    <n v="13.39"/>
    <n v="13.39"/>
    <n v="13.39"/>
    <n v="63"/>
    <n v="36"/>
    <n v="36"/>
    <n v="36"/>
    <n v="36"/>
  </r>
  <r>
    <n v="632984"/>
    <x v="1485"/>
    <n v="20220317"/>
    <m/>
    <s v="COLOR"/>
    <x v="642"/>
    <s v="COLOR TREND NAIL ENAMEL DÂ’LICIOUS"/>
    <n v="1226150"/>
    <x v="1482"/>
    <n v="1"/>
    <s v="EXCESS"/>
    <s v="REPRESENTATIVE OFFER"/>
    <n v="0.54369999999999996"/>
    <m/>
    <n v="0.94"/>
    <m/>
    <m/>
    <n v="2.99"/>
    <n v="6.49"/>
    <n v="4200"/>
    <n v="4200"/>
    <n v="47"/>
    <s v="WORK IN PROGRESS"/>
    <n v="136454543"/>
    <s v="NO INCENTIVE"/>
    <s v="N"/>
    <s v="N"/>
    <s v="N"/>
    <s v="N"/>
    <x v="2"/>
    <n v="136454545"/>
    <n v="28"/>
    <n v="43"/>
    <n v="20230306"/>
    <s v="EXCLUSIVE OFFER"/>
    <n v="15"/>
    <s v="Y"/>
    <s v="Tech rep lvl + ExceÃ§Ã£o + VGF2"/>
    <s v="FULL PAYMENT"/>
    <m/>
    <n v="6827.7846"/>
    <n v="2879.7846"/>
    <n v="73.36"/>
    <m/>
    <s v="NAIL ENAMEL"/>
    <s v="NAIL ENAMEL/TINT"/>
    <s v="NAIL COLOR"/>
    <s v="FEMALE"/>
    <s v="COLOR TREND"/>
    <s v="COLOR TREND"/>
    <n v="1"/>
    <n v="100"/>
    <n v="100"/>
    <s v="N"/>
    <s v="N"/>
    <n v="52138"/>
    <m/>
    <s v="N"/>
    <m/>
    <m/>
    <m/>
    <m/>
    <m/>
    <m/>
    <m/>
    <m/>
    <s v="N"/>
    <n v="60853012"/>
    <s v="Saldao de Ofertas"/>
    <m/>
    <x v="0"/>
    <m/>
    <n v="46"/>
    <s v="OUTLET - COLOR"/>
    <s v="N"/>
    <m/>
    <m/>
    <s v="N"/>
    <n v="20230306"/>
    <m/>
    <n v="136454543"/>
    <s v="MIXED"/>
    <s v="Tech rep lvl"/>
    <s v="ExceÃ§Ã£o"/>
    <n v="1"/>
    <m/>
    <n v="0"/>
    <n v="0"/>
    <n v="100"/>
    <n v="136454544"/>
    <n v="999"/>
    <n v="4"/>
    <x v="0"/>
    <x v="0"/>
    <n v="0.54369999999999996"/>
    <n v="0.54369999999999996"/>
    <n v="0.54369999999999996"/>
    <n v="0.54369999999999996"/>
    <n v="0.54369999999999996"/>
    <n v="2.99"/>
    <n v="2.99"/>
    <n v="2.99"/>
    <n v="2.99"/>
    <n v="2.99"/>
    <s v="Brasil + ExceÃ§Ã£o + VGF2"/>
    <s v="Bronze + ExceÃ§Ã£o + VGF2"/>
    <s v="Prata + ExceÃ§Ã£o + VGF2"/>
    <s v="Ouro + ExceÃ§Ã£o + VGF2"/>
    <s v="Estrela + ExceÃ§Ã£o + VGF2"/>
    <n v="0"/>
    <n v="0"/>
    <n v="0"/>
    <n v="0"/>
    <n v="0"/>
    <n v="83.92"/>
    <n v="83.92"/>
    <n v="83.92"/>
    <n v="83.92"/>
    <n v="83.92"/>
    <n v="0"/>
    <n v="0"/>
    <n v="0"/>
    <n v="0"/>
    <n v="0"/>
    <n v="2.99"/>
    <n v="2.99"/>
    <n v="2.99"/>
    <n v="2.99"/>
    <n v="2.99"/>
    <n v="3.5"/>
    <n v="3.5"/>
    <n v="3.5"/>
    <n v="3.5"/>
    <n v="3.5"/>
    <n v="53"/>
    <n v="46"/>
    <n v="46"/>
    <n v="46"/>
    <n v="46"/>
  </r>
  <r>
    <n v="633333"/>
    <x v="1486"/>
    <n v="20220308"/>
    <m/>
    <s v="COLOR"/>
    <x v="643"/>
    <s v="AVON COLOR TREND NAIL ENAMEL"/>
    <n v="1226596"/>
    <x v="1483"/>
    <n v="1"/>
    <s v="EXCESS"/>
    <s v="REPRESENTATIVE OFFER"/>
    <n v="0.54369999999999996"/>
    <m/>
    <n v="0.93300000000000005"/>
    <m/>
    <m/>
    <n v="2.99"/>
    <n v="6.49"/>
    <n v="3500"/>
    <n v="3500"/>
    <n v="48"/>
    <s v="WORK IN PROGRESS"/>
    <n v="136454568"/>
    <s v="NO INCENTIVE"/>
    <s v="N"/>
    <s v="N"/>
    <s v="N"/>
    <s v="N"/>
    <x v="2"/>
    <n v="136454572"/>
    <n v="28"/>
    <n v="43"/>
    <n v="20230306"/>
    <s v="EXCLUSIVE OFFER"/>
    <n v="15"/>
    <s v="Y"/>
    <s v="Tech rep lvl + ExceÃ§Ã£o + VGF2"/>
    <s v="FULL PAYMENT"/>
    <m/>
    <n v="5689.8204999999998"/>
    <n v="2424.3204999999998"/>
    <n v="77.09"/>
    <m/>
    <s v="NAIL ENAMEL"/>
    <s v="NAIL ENAMEL/TINT"/>
    <s v="NAIL COLOR"/>
    <s v="FEMALE"/>
    <s v="COLOR TREND"/>
    <s v="COLOR TREND"/>
    <n v="0"/>
    <n v="100"/>
    <n v="100"/>
    <s v="N"/>
    <s v="N"/>
    <n v="52527"/>
    <m/>
    <s v="N"/>
    <m/>
    <m/>
    <m/>
    <m/>
    <m/>
    <m/>
    <m/>
    <m/>
    <s v="N"/>
    <n v="60853012"/>
    <s v="Saldao de Ofertas"/>
    <m/>
    <x v="0"/>
    <m/>
    <n v="48"/>
    <s v="OUTLET - COLOR"/>
    <s v="N"/>
    <m/>
    <m/>
    <s v="N"/>
    <n v="20230306"/>
    <m/>
    <n v="136454568"/>
    <s v="MIXED"/>
    <s v="Tech rep lvl"/>
    <s v="ExceÃ§Ã£o"/>
    <n v="1"/>
    <m/>
    <n v="0"/>
    <n v="0"/>
    <n v="100"/>
    <n v="136454571"/>
    <n v="999"/>
    <n v="4"/>
    <x v="0"/>
    <x v="0"/>
    <n v="0.54369999999999996"/>
    <n v="0.54369999999999996"/>
    <n v="0.54369999999999996"/>
    <n v="0.54369999999999996"/>
    <n v="0.54369999999999996"/>
    <n v="2.99"/>
    <n v="2.99"/>
    <n v="2.99"/>
    <n v="2.99"/>
    <n v="2.99"/>
    <s v="Brasil + ExceÃ§Ã£o + VGF2"/>
    <s v="Bronze + ExceÃ§Ã£o + VGF2"/>
    <s v="Prata + ExceÃ§Ã£o + VGF2"/>
    <s v="Ouro + ExceÃ§Ã£o + VGF2"/>
    <s v="Estrela + ExceÃ§Ã£o + VGF2"/>
    <n v="0"/>
    <n v="0"/>
    <n v="0"/>
    <n v="0"/>
    <n v="0"/>
    <n v="83.92"/>
    <n v="83.92"/>
    <n v="83.92"/>
    <n v="83.92"/>
    <n v="83.92"/>
    <n v="0"/>
    <n v="0"/>
    <n v="0"/>
    <n v="0"/>
    <n v="0"/>
    <n v="2.99"/>
    <n v="2.99"/>
    <n v="2.99"/>
    <n v="2.99"/>
    <n v="2.99"/>
    <n v="4.5"/>
    <n v="4.5"/>
    <n v="4.5"/>
    <n v="4.5"/>
    <n v="4.5"/>
    <n v="60"/>
    <n v="39"/>
    <n v="39"/>
    <n v="39"/>
    <n v="39"/>
  </r>
  <r>
    <n v="631663"/>
    <x v="1487"/>
    <n v="20220310"/>
    <m/>
    <s v="COLOR"/>
    <x v="644"/>
    <s v="AVON TRUE PERFECT BROW MASCARA"/>
    <n v="1226856"/>
    <x v="1484"/>
    <n v="1"/>
    <s v="EXCESS"/>
    <s v="REPRESENTATIVE OFFER"/>
    <n v="0.54369999999999996"/>
    <m/>
    <n v="3.8010000000000002"/>
    <m/>
    <m/>
    <n v="10"/>
    <n v="36.99"/>
    <n v="2148"/>
    <n v="2148"/>
    <n v="48"/>
    <s v="WORK IN PROGRESS"/>
    <n v="136454593"/>
    <s v="NO INCENTIVE"/>
    <s v="N"/>
    <s v="N"/>
    <s v="N"/>
    <s v="N"/>
    <x v="2"/>
    <n v="136454595"/>
    <n v="28"/>
    <n v="43"/>
    <n v="20230306"/>
    <s v="EXCLUSIVE OFFER"/>
    <n v="15"/>
    <s v="Y"/>
    <s v="Tech rep lvl + ExceÃ§Ã£o + VGF2"/>
    <s v="FULL PAYMENT"/>
    <m/>
    <n v="11678.675999999999"/>
    <n v="3514.1280000000002"/>
    <n v="81.099999999999994"/>
    <m/>
    <s v="BROW FILLER"/>
    <s v="BROW"/>
    <s v="EYE COLOR"/>
    <s v="FEMALE"/>
    <s v="AVON"/>
    <s v="AVON"/>
    <n v="0"/>
    <n v="100"/>
    <n v="100"/>
    <s v="N"/>
    <s v="N"/>
    <n v="50200"/>
    <m/>
    <s v="N"/>
    <m/>
    <m/>
    <m/>
    <m/>
    <m/>
    <m/>
    <m/>
    <m/>
    <s v="N"/>
    <n v="60853012"/>
    <s v="Saldao de Ofertas"/>
    <m/>
    <x v="0"/>
    <m/>
    <n v="48"/>
    <s v="OUTLET - COLOR"/>
    <s v="N"/>
    <m/>
    <m/>
    <s v="N"/>
    <n v="20230306"/>
    <m/>
    <n v="136454593"/>
    <s v="MIXED"/>
    <s v="Tech rep lvl"/>
    <s v="ExceÃ§Ã£o"/>
    <n v="1"/>
    <m/>
    <n v="0"/>
    <n v="0"/>
    <n v="100"/>
    <n v="136454594"/>
    <n v="999"/>
    <n v="4"/>
    <x v="0"/>
    <x v="0"/>
    <n v="0.54369999999999996"/>
    <n v="0.54369999999999996"/>
    <n v="0.54369999999999996"/>
    <n v="0.54369999999999996"/>
    <n v="0.54369999999999996"/>
    <n v="10"/>
    <n v="10"/>
    <n v="10"/>
    <n v="10"/>
    <n v="10"/>
    <s v="Brasil + ExceÃ§Ã£o + VGF2"/>
    <s v="Bronze + ExceÃ§Ã£o + VGF2"/>
    <s v="Prata + ExceÃ§Ã£o + VGF2"/>
    <s v="Ouro + ExceÃ§Ã£o + VGF2"/>
    <s v="Estrela + ExceÃ§Ã£o + VGF2"/>
    <n v="0"/>
    <n v="0"/>
    <n v="0"/>
    <n v="0"/>
    <n v="0"/>
    <n v="83.92"/>
    <n v="83.92"/>
    <n v="83.92"/>
    <n v="83.92"/>
    <n v="83.92"/>
    <n v="0"/>
    <n v="0"/>
    <n v="0"/>
    <n v="0"/>
    <n v="0"/>
    <n v="10"/>
    <n v="10"/>
    <n v="10"/>
    <n v="10"/>
    <n v="10"/>
    <n v="26.99"/>
    <n v="26.99"/>
    <n v="26.99"/>
    <n v="26.99"/>
    <n v="26.99"/>
    <n v="72"/>
    <n v="27"/>
    <n v="27"/>
    <n v="27"/>
    <n v="27"/>
  </r>
  <r>
    <n v="632551"/>
    <x v="1488"/>
    <n v="20220312"/>
    <m/>
    <s v="COLOR"/>
    <x v="645"/>
    <s v="CT EYESHADOW STIX"/>
    <n v="1227461"/>
    <x v="1485"/>
    <n v="1"/>
    <s v="EXCESS"/>
    <s v="REPRESENTATIVE OFFER"/>
    <n v="0.54369999999999996"/>
    <m/>
    <n v="3.0019999999999998"/>
    <m/>
    <m/>
    <n v="7.99"/>
    <n v="23.99"/>
    <n v="2212"/>
    <n v="2212"/>
    <n v="49"/>
    <s v="WORK IN PROGRESS"/>
    <n v="136454606"/>
    <s v="NO INCENTIVE"/>
    <s v="N"/>
    <s v="N"/>
    <s v="N"/>
    <s v="N"/>
    <x v="2"/>
    <n v="136454609"/>
    <n v="28"/>
    <n v="43"/>
    <n v="20230306"/>
    <s v="EXCLUSIVE OFFER"/>
    <n v="15"/>
    <s v="Y"/>
    <s v="Tech rep lvl + ExceÃ§Ã£o + VGF2"/>
    <s v="FULL PAYMENT"/>
    <m/>
    <n v="9609.2885999999999"/>
    <n v="2968.8645999999999"/>
    <n v="76.98"/>
    <m/>
    <s v="EYESHADOW STICK"/>
    <s v="EYESHADOW"/>
    <s v="EYE COLOR"/>
    <s v="FEMALE"/>
    <s v="COLOR TREND"/>
    <s v="COLOR TREND"/>
    <n v="1"/>
    <n v="100"/>
    <n v="50"/>
    <s v="N"/>
    <s v="N"/>
    <n v="51245"/>
    <m/>
    <s v="N"/>
    <m/>
    <m/>
    <m/>
    <m/>
    <m/>
    <m/>
    <m/>
    <m/>
    <s v="N"/>
    <n v="60853012"/>
    <s v="Saldao de Ofertas"/>
    <m/>
    <x v="0"/>
    <m/>
    <n v="48"/>
    <s v="OUTLET - COLOR"/>
    <s v="N"/>
    <m/>
    <m/>
    <s v="N"/>
    <n v="20230306"/>
    <m/>
    <n v="136454606"/>
    <s v="MIXED"/>
    <s v="Tech rep lvl"/>
    <s v="ExceÃ§Ã£o"/>
    <n v="1"/>
    <m/>
    <n v="0"/>
    <n v="0"/>
    <n v="100"/>
    <n v="136454607"/>
    <n v="999"/>
    <n v="4"/>
    <x v="0"/>
    <x v="0"/>
    <n v="0.54369999999999996"/>
    <n v="0.54369999999999996"/>
    <n v="0.54369999999999996"/>
    <n v="0.54369999999999996"/>
    <n v="0.54369999999999996"/>
    <n v="7.99"/>
    <n v="7.99"/>
    <n v="7.99"/>
    <n v="7.99"/>
    <n v="7.99"/>
    <s v="Brasil + ExceÃ§Ã£o + VGF2"/>
    <s v="Bronze + ExceÃ§Ã£o + VGF2"/>
    <s v="Prata + ExceÃ§Ã£o + VGF2"/>
    <s v="Ouro + ExceÃ§Ã£o + VGF2"/>
    <s v="Estrela + ExceÃ§Ã£o + VGF2"/>
    <n v="0"/>
    <n v="0"/>
    <n v="0"/>
    <n v="0"/>
    <n v="0"/>
    <n v="83.92"/>
    <n v="83.92"/>
    <n v="83.92"/>
    <n v="83.92"/>
    <n v="83.92"/>
    <n v="0"/>
    <n v="0"/>
    <n v="0"/>
    <n v="0"/>
    <n v="0"/>
    <n v="7.99"/>
    <n v="7.99"/>
    <n v="7.99"/>
    <n v="7.99"/>
    <n v="7.99"/>
    <n v="16"/>
    <n v="16"/>
    <n v="16"/>
    <n v="16"/>
    <n v="16"/>
    <n v="66"/>
    <n v="33"/>
    <n v="33"/>
    <n v="33"/>
    <n v="33"/>
  </r>
  <r>
    <n v="632552"/>
    <x v="1489"/>
    <n v="20220312"/>
    <m/>
    <s v="COLOR"/>
    <x v="645"/>
    <s v="CT EYESHADOW STIX"/>
    <n v="1227461"/>
    <x v="1486"/>
    <n v="1"/>
    <s v="EXCESS"/>
    <s v="REPRESENTATIVE OFFER"/>
    <n v="0.54369999999999996"/>
    <m/>
    <n v="3.0019999999999998"/>
    <m/>
    <m/>
    <n v="7.99"/>
    <n v="23.99"/>
    <n v="3219"/>
    <n v="3219"/>
    <n v="49"/>
    <s v="WORK IN PROGRESS"/>
    <n v="136454606"/>
    <s v="NO INCENTIVE"/>
    <s v="N"/>
    <s v="N"/>
    <s v="N"/>
    <s v="N"/>
    <x v="2"/>
    <n v="136454608"/>
    <n v="28"/>
    <n v="43"/>
    <n v="20230306"/>
    <s v="EXCLUSIVE OFFER"/>
    <n v="15"/>
    <s v="Y"/>
    <s v="Tech rep lvl + ExceÃ§Ã£o + VGF2"/>
    <s v="FULL PAYMENT"/>
    <m/>
    <n v="13983.860699999999"/>
    <n v="4320.4227000000001"/>
    <n v="76.98"/>
    <m/>
    <s v="EYESHADOW STICK"/>
    <s v="EYESHADOW"/>
    <s v="EYE COLOR"/>
    <s v="FEMALE"/>
    <s v="COLOR TREND"/>
    <s v="COLOR TREND"/>
    <n v="1"/>
    <n v="100"/>
    <n v="50"/>
    <s v="N"/>
    <s v="N"/>
    <n v="51263"/>
    <m/>
    <s v="N"/>
    <m/>
    <m/>
    <m/>
    <m/>
    <m/>
    <m/>
    <m/>
    <m/>
    <s v="N"/>
    <n v="60853012"/>
    <s v="Saldao de Ofertas"/>
    <m/>
    <x v="0"/>
    <m/>
    <n v="48"/>
    <s v="OUTLET - COLOR"/>
    <s v="N"/>
    <m/>
    <m/>
    <s v="N"/>
    <n v="20230306"/>
    <m/>
    <n v="136454606"/>
    <s v="MIXED"/>
    <s v="Tech rep lvl"/>
    <s v="ExceÃ§Ã£o"/>
    <n v="1"/>
    <m/>
    <n v="0"/>
    <n v="0"/>
    <n v="100"/>
    <n v="136454607"/>
    <n v="999"/>
    <n v="4"/>
    <x v="0"/>
    <x v="0"/>
    <n v="0.54369999999999996"/>
    <n v="0.54369999999999996"/>
    <n v="0.54369999999999996"/>
    <n v="0.54369999999999996"/>
    <n v="0.54369999999999996"/>
    <n v="7.99"/>
    <n v="7.99"/>
    <n v="7.99"/>
    <n v="7.99"/>
    <n v="7.99"/>
    <s v="Brasil + ExceÃ§Ã£o + VGF2"/>
    <s v="Bronze + ExceÃ§Ã£o + VGF2"/>
    <s v="Prata + ExceÃ§Ã£o + VGF2"/>
    <s v="Ouro + ExceÃ§Ã£o + VGF2"/>
    <s v="Estrela + ExceÃ§Ã£o + VGF2"/>
    <n v="0"/>
    <n v="0"/>
    <n v="0"/>
    <n v="0"/>
    <n v="0"/>
    <n v="83.92"/>
    <n v="83.92"/>
    <n v="83.92"/>
    <n v="83.92"/>
    <n v="83.92"/>
    <n v="0"/>
    <n v="0"/>
    <n v="0"/>
    <n v="0"/>
    <n v="0"/>
    <n v="7.99"/>
    <n v="7.99"/>
    <n v="7.99"/>
    <n v="7.99"/>
    <n v="7.99"/>
    <n v="16"/>
    <n v="16"/>
    <n v="16"/>
    <n v="16"/>
    <n v="16"/>
    <n v="66"/>
    <n v="33"/>
    <n v="33"/>
    <n v="33"/>
    <n v="33"/>
  </r>
  <r>
    <n v="633191"/>
    <x v="1490"/>
    <n v="20220314"/>
    <m/>
    <s v="COLOR"/>
    <x v="646"/>
    <s v="AVON COLOR TREND PRIDE NAIL ENAMEL"/>
    <n v="1227962"/>
    <x v="1487"/>
    <n v="1"/>
    <s v="EXCESS"/>
    <s v="REPRESENTATIVE OFFER"/>
    <n v="0.54369999999999996"/>
    <m/>
    <n v="0.89800000000000002"/>
    <m/>
    <m/>
    <n v="3.99"/>
    <n v="6.49"/>
    <n v="1022"/>
    <n v="1022"/>
    <n v="50"/>
    <s v="WORK IN PROGRESS"/>
    <n v="136454625"/>
    <s v="NO INCENTIVE"/>
    <s v="N"/>
    <s v="N"/>
    <s v="N"/>
    <s v="N"/>
    <x v="2"/>
    <n v="136454628"/>
    <n v="28"/>
    <n v="43"/>
    <n v="20230306"/>
    <s v="EXCLUSIVE OFFER"/>
    <n v="15"/>
    <s v="Y"/>
    <s v="Tech rep lvl + ExceÃ§Ã£o + VGF2"/>
    <s v="FULL PAYMENT"/>
    <m/>
    <n v="2217.0889999999999"/>
    <n v="1299.3330000000001"/>
    <n v="74.55"/>
    <m/>
    <s v="NAIL ENAMEL"/>
    <s v="NAIL ENAMEL/TINT"/>
    <s v="NAIL COLOR"/>
    <s v="FEMALE"/>
    <s v="COLOR TREND"/>
    <s v="COLOR TREND"/>
    <n v="0"/>
    <n v="100"/>
    <s v="33.33"/>
    <s v="N"/>
    <s v="N"/>
    <n v="51299"/>
    <m/>
    <s v="N"/>
    <m/>
    <m/>
    <m/>
    <m/>
    <m/>
    <m/>
    <m/>
    <m/>
    <s v="N"/>
    <n v="60853012"/>
    <s v="Saldao de Ofertas"/>
    <m/>
    <x v="0"/>
    <m/>
    <n v="50"/>
    <s v="OUTLET - COLOR"/>
    <s v="N"/>
    <m/>
    <m/>
    <s v="N"/>
    <n v="20230306"/>
    <m/>
    <n v="136454625"/>
    <s v="MIXED"/>
    <s v="Tech rep lvl"/>
    <s v="ExceÃ§Ã£o"/>
    <n v="1"/>
    <m/>
    <n v="0"/>
    <n v="0"/>
    <n v="100"/>
    <n v="136454626"/>
    <n v="999"/>
    <n v="4"/>
    <x v="0"/>
    <x v="0"/>
    <n v="0.54369999999999996"/>
    <n v="0.54369999999999996"/>
    <n v="0.54369999999999996"/>
    <n v="0.54369999999999996"/>
    <n v="0.54369999999999996"/>
    <n v="3.99"/>
    <n v="3.99"/>
    <n v="3.99"/>
    <n v="3.99"/>
    <n v="3.99"/>
    <s v="Brasil + ExceÃ§Ã£o + VGF2"/>
    <s v="Bronze + ExceÃ§Ã£o + VGF2"/>
    <s v="Prata + ExceÃ§Ã£o + VGF2"/>
    <s v="Ouro + ExceÃ§Ã£o + VGF2"/>
    <s v="Estrela + ExceÃ§Ã£o + VGF2"/>
    <n v="0"/>
    <n v="0"/>
    <n v="0"/>
    <n v="0"/>
    <n v="0"/>
    <n v="83.92"/>
    <n v="83.92"/>
    <n v="83.92"/>
    <n v="83.92"/>
    <n v="83.92"/>
    <n v="0"/>
    <n v="0"/>
    <n v="0"/>
    <n v="0"/>
    <n v="0"/>
    <n v="3.99"/>
    <n v="3.99"/>
    <n v="3.99"/>
    <n v="3.99"/>
    <n v="3.99"/>
    <n v="2.5"/>
    <n v="2.5"/>
    <n v="2.5"/>
    <n v="2.5"/>
    <n v="2.5"/>
    <n v="38"/>
    <n v="61"/>
    <n v="61"/>
    <n v="61"/>
    <n v="61"/>
  </r>
  <r>
    <n v="633192"/>
    <x v="1491"/>
    <n v="20220314"/>
    <m/>
    <s v="COLOR"/>
    <x v="646"/>
    <s v="AVON COLOR TREND PRIDE NAIL ENAMEL"/>
    <n v="1227962"/>
    <x v="1488"/>
    <n v="1"/>
    <s v="EXCESS"/>
    <s v="REPRESENTATIVE OFFER"/>
    <n v="0.54369999999999996"/>
    <m/>
    <n v="0.88500000000000001"/>
    <m/>
    <m/>
    <n v="3.99"/>
    <n v="6.49"/>
    <n v="747"/>
    <n v="747"/>
    <n v="50"/>
    <s v="WORK IN PROGRESS"/>
    <n v="136454625"/>
    <s v="NO INCENTIVE"/>
    <s v="N"/>
    <s v="N"/>
    <s v="N"/>
    <s v="N"/>
    <x v="2"/>
    <n v="136454629"/>
    <n v="28"/>
    <n v="43"/>
    <n v="20230306"/>
    <s v="EXCLUSIVE OFFER"/>
    <n v="15"/>
    <s v="Y"/>
    <s v="Tech rep lvl + ExceÃ§Ã£o + VGF2"/>
    <s v="FULL PAYMENT"/>
    <m/>
    <n v="1620.5142000000001"/>
    <n v="959.41920000000005"/>
    <n v="74.92"/>
    <m/>
    <s v="NAIL ENAMEL"/>
    <s v="NAIL ENAMEL/TINT"/>
    <s v="NAIL COLOR"/>
    <s v="FEMALE"/>
    <s v="COLOR TREND"/>
    <s v="COLOR TREND"/>
    <n v="0"/>
    <n v="100"/>
    <s v="33.33"/>
    <s v="N"/>
    <s v="N"/>
    <n v="51328"/>
    <m/>
    <s v="N"/>
    <m/>
    <m/>
    <m/>
    <m/>
    <m/>
    <m/>
    <m/>
    <m/>
    <s v="N"/>
    <n v="60853012"/>
    <s v="Saldao de Ofertas"/>
    <m/>
    <x v="0"/>
    <m/>
    <n v="50"/>
    <s v="OUTLET - COLOR"/>
    <s v="N"/>
    <m/>
    <m/>
    <s v="N"/>
    <n v="20230306"/>
    <m/>
    <n v="136454625"/>
    <s v="MIXED"/>
    <s v="Tech rep lvl"/>
    <s v="ExceÃ§Ã£o"/>
    <n v="1"/>
    <m/>
    <n v="0"/>
    <n v="0"/>
    <n v="100"/>
    <n v="136454626"/>
    <n v="999"/>
    <n v="4"/>
    <x v="0"/>
    <x v="0"/>
    <n v="0.54369999999999996"/>
    <n v="0.54369999999999996"/>
    <n v="0.54369999999999996"/>
    <n v="0.54369999999999996"/>
    <n v="0.54369999999999996"/>
    <n v="3.99"/>
    <n v="3.99"/>
    <n v="3.99"/>
    <n v="3.99"/>
    <n v="3.99"/>
    <s v="Brasil + ExceÃ§Ã£o + VGF2"/>
    <s v="Bronze + ExceÃ§Ã£o + VGF2"/>
    <s v="Prata + ExceÃ§Ã£o + VGF2"/>
    <s v="Ouro + ExceÃ§Ã£o + VGF2"/>
    <s v="Estrela + ExceÃ§Ã£o + VGF2"/>
    <n v="0"/>
    <n v="0"/>
    <n v="0"/>
    <n v="0"/>
    <n v="0"/>
    <n v="83.92"/>
    <n v="83.92"/>
    <n v="83.92"/>
    <n v="83.92"/>
    <n v="83.92"/>
    <n v="0"/>
    <n v="0"/>
    <n v="0"/>
    <n v="0"/>
    <n v="0"/>
    <n v="3.99"/>
    <n v="3.99"/>
    <n v="3.99"/>
    <n v="3.99"/>
    <n v="3.99"/>
    <n v="2.5"/>
    <n v="2.5"/>
    <n v="2.5"/>
    <n v="2.5"/>
    <n v="2.5"/>
    <n v="38"/>
    <n v="61"/>
    <n v="61"/>
    <n v="61"/>
    <n v="61"/>
  </r>
  <r>
    <n v="633194"/>
    <x v="1492"/>
    <n v="20220314"/>
    <m/>
    <s v="COLOR"/>
    <x v="646"/>
    <s v="AVON COLOR TREND PRIDE NAIL ENAMEL"/>
    <n v="1227962"/>
    <x v="1489"/>
    <n v="1"/>
    <s v="EXCESS"/>
    <s v="REPRESENTATIVE OFFER"/>
    <n v="0.54369999999999996"/>
    <m/>
    <n v="0.93500000000000005"/>
    <m/>
    <m/>
    <n v="3.99"/>
    <n v="6.49"/>
    <n v="1231"/>
    <n v="1231"/>
    <n v="50"/>
    <s v="WORK IN PROGRESS"/>
    <n v="136454625"/>
    <s v="NO INCENTIVE"/>
    <s v="N"/>
    <s v="N"/>
    <s v="N"/>
    <s v="N"/>
    <x v="2"/>
    <n v="136454627"/>
    <n v="28"/>
    <n v="43"/>
    <n v="20230306"/>
    <s v="EXCLUSIVE OFFER"/>
    <n v="15"/>
    <s v="Y"/>
    <s v="Tech rep lvl + ExceÃ§Ã£o + VGF2"/>
    <s v="FULL PAYMENT"/>
    <m/>
    <n v="2670.4859000000001"/>
    <n v="1519.5009"/>
    <n v="73.5"/>
    <m/>
    <s v="NAIL ENAMEL"/>
    <s v="NAIL ENAMEL/TINT"/>
    <s v="NAIL COLOR"/>
    <s v="FEMALE"/>
    <s v="COLOR TREND"/>
    <s v="COLOR TREND"/>
    <n v="0"/>
    <n v="100"/>
    <s v="33.33"/>
    <s v="N"/>
    <s v="N"/>
    <n v="51338"/>
    <m/>
    <s v="N"/>
    <m/>
    <m/>
    <m/>
    <m/>
    <m/>
    <m/>
    <m/>
    <m/>
    <s v="N"/>
    <n v="60853012"/>
    <s v="Saldao de Ofertas"/>
    <m/>
    <x v="0"/>
    <m/>
    <n v="50"/>
    <s v="OUTLET - COLOR"/>
    <s v="N"/>
    <m/>
    <m/>
    <s v="N"/>
    <n v="20230306"/>
    <m/>
    <n v="136454625"/>
    <s v="MIXED"/>
    <s v="Tech rep lvl"/>
    <s v="ExceÃ§Ã£o"/>
    <n v="1"/>
    <m/>
    <n v="0"/>
    <n v="0"/>
    <n v="100"/>
    <n v="136454626"/>
    <n v="999"/>
    <n v="4"/>
    <x v="0"/>
    <x v="0"/>
    <n v="0.54369999999999996"/>
    <n v="0.54369999999999996"/>
    <n v="0.54369999999999996"/>
    <n v="0.54369999999999996"/>
    <n v="0.54369999999999996"/>
    <n v="3.99"/>
    <n v="3.99"/>
    <n v="3.99"/>
    <n v="3.99"/>
    <n v="3.99"/>
    <s v="Brasil + ExceÃ§Ã£o + VGF2"/>
    <s v="Bronze + ExceÃ§Ã£o + VGF2"/>
    <s v="Prata + ExceÃ§Ã£o + VGF2"/>
    <s v="Ouro + ExceÃ§Ã£o + VGF2"/>
    <s v="Estrela + ExceÃ§Ã£o + VGF2"/>
    <n v="0"/>
    <n v="0"/>
    <n v="0"/>
    <n v="0"/>
    <n v="0"/>
    <n v="83.92"/>
    <n v="83.92"/>
    <n v="83.92"/>
    <n v="83.92"/>
    <n v="83.92"/>
    <n v="0"/>
    <n v="0"/>
    <n v="0"/>
    <n v="0"/>
    <n v="0"/>
    <n v="3.99"/>
    <n v="3.99"/>
    <n v="3.99"/>
    <n v="3.99"/>
    <n v="3.99"/>
    <n v="2.5"/>
    <n v="2.5"/>
    <n v="2.5"/>
    <n v="2.5"/>
    <n v="2.5"/>
    <n v="38"/>
    <n v="61"/>
    <n v="61"/>
    <n v="61"/>
    <n v="61"/>
  </r>
  <r>
    <n v="633602"/>
    <x v="1493"/>
    <n v="20230302"/>
    <m/>
    <s v="COLOR"/>
    <x v="647"/>
    <s v="CT GLITTER LIQUID EYELINER - UNDER THE SEA"/>
    <n v="1228177"/>
    <x v="1490"/>
    <n v="1"/>
    <s v="EXCESS"/>
    <s v="REPRESENTATIVE OFFER"/>
    <n v="0.54369999999999996"/>
    <m/>
    <n v="2.9860000000000002"/>
    <m/>
    <m/>
    <n v="7.9"/>
    <n v="20.99"/>
    <n v="3604"/>
    <n v="3604"/>
    <n v="50"/>
    <s v="WORK IN PROGRESS"/>
    <n v="136454674"/>
    <s v="NO INCENTIVE"/>
    <s v="N"/>
    <s v="N"/>
    <s v="N"/>
    <s v="N"/>
    <x v="2"/>
    <n v="136454676"/>
    <n v="28"/>
    <n v="43"/>
    <n v="20230306"/>
    <s v="EXCLUSIVE OFFER"/>
    <n v="15"/>
    <s v="Y"/>
    <s v="Tech rep lvl + ExceÃ§Ã£o + VGF2"/>
    <s v="FULL PAYMENT"/>
    <m/>
    <n v="15480.008900000001"/>
    <n v="4718.4648999999999"/>
    <n v="73.84"/>
    <m/>
    <s v="LINER LIQUID"/>
    <s v="LINER"/>
    <s v="EYE COLOR"/>
    <s v="FEMALE"/>
    <s v="COLOR TREND"/>
    <s v="COLOR TREND"/>
    <n v="0"/>
    <n v="100"/>
    <n v="100"/>
    <s v="N"/>
    <s v="N"/>
    <n v="50741"/>
    <m/>
    <s v="N"/>
    <m/>
    <m/>
    <m/>
    <m/>
    <m/>
    <m/>
    <m/>
    <m/>
    <s v="N"/>
    <n v="60853012"/>
    <s v="Saldao de Ofertas"/>
    <m/>
    <x v="0"/>
    <m/>
    <n v="50"/>
    <s v="OUTLET - COLOR"/>
    <s v="N"/>
    <m/>
    <m/>
    <s v="N"/>
    <n v="20230306"/>
    <m/>
    <n v="136454674"/>
    <s v="MIXED"/>
    <s v="Tech rep lvl"/>
    <s v="ExceÃ§Ã£o"/>
    <n v="1"/>
    <m/>
    <n v="0"/>
    <n v="0"/>
    <n v="100"/>
    <n v="136454675"/>
    <n v="999"/>
    <n v="4"/>
    <x v="0"/>
    <x v="0"/>
    <n v="0.54369999999999996"/>
    <n v="0.54369999999999996"/>
    <n v="0.54369999999999996"/>
    <n v="0.54369999999999996"/>
    <n v="0.54369999999999996"/>
    <n v="7.9"/>
    <n v="7.9"/>
    <n v="7.9"/>
    <n v="7.9"/>
    <n v="7.9"/>
    <s v="Brasil + ExceÃ§Ã£o + VGF2"/>
    <s v="Bronze + ExceÃ§Ã£o + VGF2"/>
    <s v="Prata + ExceÃ§Ã£o + VGF2"/>
    <s v="Ouro + ExceÃ§Ã£o + VGF2"/>
    <s v="Estrela + ExceÃ§Ã£o + VGF2"/>
    <n v="0"/>
    <n v="0"/>
    <n v="0"/>
    <n v="0"/>
    <n v="0"/>
    <n v="83.92"/>
    <n v="83.92"/>
    <n v="83.92"/>
    <n v="83.92"/>
    <n v="83.92"/>
    <n v="0"/>
    <n v="0"/>
    <n v="0"/>
    <n v="0"/>
    <n v="0"/>
    <n v="7.9"/>
    <n v="7.9"/>
    <n v="7.9"/>
    <n v="7.9"/>
    <n v="7.9"/>
    <n v="13.09"/>
    <n v="13.09"/>
    <n v="13.09"/>
    <n v="13.09"/>
    <n v="13.09"/>
    <n v="62"/>
    <n v="37"/>
    <n v="37"/>
    <n v="37"/>
    <n v="37"/>
  </r>
  <r>
    <n v="635428"/>
    <x v="1494"/>
    <n v="20220319"/>
    <m/>
    <s v="COLOR"/>
    <x v="648"/>
    <s v="SUNSET BEATS GLITTER TOPPERS"/>
    <n v="1229351"/>
    <x v="1491"/>
    <n v="1"/>
    <s v="EXCESS"/>
    <s v="REPRESENTATIVE OFFER"/>
    <n v="0.54369999999999996"/>
    <m/>
    <n v="10.221"/>
    <m/>
    <m/>
    <n v="31.5"/>
    <n v="79.989999999999995"/>
    <n v="3467"/>
    <n v="3467"/>
    <n v="51"/>
    <s v="WORK IN PROGRESS"/>
    <n v="136454687"/>
    <s v="NO INCENTIVE"/>
    <s v="N"/>
    <s v="N"/>
    <s v="N"/>
    <s v="N"/>
    <x v="2"/>
    <n v="136454689"/>
    <n v="28"/>
    <n v="43"/>
    <n v="20230306"/>
    <s v="EXCLUSIVE OFFER"/>
    <n v="15"/>
    <s v="Y"/>
    <s v="Tech rep lvl + ExceÃ§Ã£o + VGF2"/>
    <s v="FULL PAYMENT"/>
    <m/>
    <n v="59377.748899999999"/>
    <n v="23941.5419"/>
    <n v="76.5"/>
    <m/>
    <s v="EYESHADOW POWDER SINGLE"/>
    <s v="EYESHADOW"/>
    <s v="EYE COLOR"/>
    <s v="FEMALE"/>
    <s v="AVON"/>
    <s v="AVON"/>
    <n v="1"/>
    <n v="100"/>
    <n v="100"/>
    <s v="N"/>
    <s v="N"/>
    <n v="50936"/>
    <m/>
    <s v="N"/>
    <m/>
    <m/>
    <m/>
    <m/>
    <m/>
    <m/>
    <m/>
    <m/>
    <s v="N"/>
    <n v="60853012"/>
    <s v="Saldao de Ofertas"/>
    <m/>
    <x v="0"/>
    <m/>
    <n v="50"/>
    <s v="OUTLET - COLOR"/>
    <s v="N"/>
    <m/>
    <m/>
    <s v="N"/>
    <n v="20230306"/>
    <m/>
    <n v="136454687"/>
    <s v="MIXED"/>
    <s v="Tech rep lvl"/>
    <s v="ExceÃ§Ã£o"/>
    <n v="1"/>
    <m/>
    <n v="0"/>
    <n v="0"/>
    <n v="100"/>
    <n v="136454688"/>
    <n v="999"/>
    <n v="4"/>
    <x v="0"/>
    <x v="0"/>
    <n v="0.54369999999999996"/>
    <n v="0.54369999999999996"/>
    <n v="0.54369999999999996"/>
    <n v="0.54369999999999996"/>
    <n v="0.54369999999999996"/>
    <n v="31.5"/>
    <n v="31.5"/>
    <n v="31.5"/>
    <n v="31.5"/>
    <n v="31.5"/>
    <s v="Brasil + ExceÃ§Ã£o + VGF2"/>
    <s v="Bronze + ExceÃ§Ã£o + VGF2"/>
    <s v="Prata + ExceÃ§Ã£o + VGF2"/>
    <s v="Ouro + ExceÃ§Ã£o + VGF2"/>
    <s v="Estrela + ExceÃ§Ã£o + VGF2"/>
    <n v="0"/>
    <n v="0"/>
    <n v="0"/>
    <n v="0"/>
    <n v="0"/>
    <n v="83.92"/>
    <n v="83.92"/>
    <n v="83.92"/>
    <n v="83.92"/>
    <n v="83.92"/>
    <n v="0"/>
    <n v="0"/>
    <n v="0"/>
    <n v="0"/>
    <n v="0"/>
    <n v="31.5"/>
    <n v="31.5"/>
    <n v="31.5"/>
    <n v="31.5"/>
    <n v="31.5"/>
    <n v="48.49"/>
    <n v="48.49"/>
    <n v="48.49"/>
    <n v="48.49"/>
    <n v="48.49"/>
    <n v="60"/>
    <n v="39"/>
    <n v="39"/>
    <n v="39"/>
    <n v="39"/>
  </r>
  <r>
    <n v="591893"/>
    <x v="1495"/>
    <n v="20190302"/>
    <m/>
    <s v="TOILETRIES"/>
    <x v="649"/>
    <s v="OD FRESH WOMEN ROD CYLINDRICAL LATAM REDESIGN AND ROLL OUT"/>
    <n v="1198128"/>
    <x v="1492"/>
    <n v="1"/>
    <s v="EXCESS"/>
    <s v="REPRESENTATIVE OFFER"/>
    <n v="0.68589999999999995"/>
    <m/>
    <n v="1.054"/>
    <m/>
    <m/>
    <n v="2.99"/>
    <n v="7.99"/>
    <n v="40000"/>
    <n v="40000"/>
    <n v="52"/>
    <s v="WORK IN PROGRESS"/>
    <n v="136454700"/>
    <s v="NO INCENTIVE"/>
    <s v="N"/>
    <s v="N"/>
    <s v="N"/>
    <s v="N"/>
    <x v="2"/>
    <n v="136454702"/>
    <n v="28"/>
    <n v="43"/>
    <n v="20230306"/>
    <s v="EXCLUSIVE OFFER"/>
    <n v="15"/>
    <s v="Y"/>
    <s v="Tech rep lvl + ExceÃ§Ã£o + VGF2"/>
    <s v="FULL PAYMENT"/>
    <m/>
    <n v="82033.64"/>
    <n v="39873.64"/>
    <n v="80.77"/>
    <m/>
    <s v="DEODORANT ROLL ON"/>
    <s v="DEODORANT"/>
    <s v="DEODORANT"/>
    <s v="FEMALE"/>
    <s v="ON DUTY"/>
    <s v="ON DUTY 48HR 2Q14"/>
    <n v="0"/>
    <n v="100"/>
    <n v="100"/>
    <s v="N"/>
    <s v="N"/>
    <n v="50300"/>
    <m/>
    <s v="N"/>
    <m/>
    <m/>
    <m/>
    <m/>
    <m/>
    <m/>
    <m/>
    <m/>
    <s v="N"/>
    <n v="60853012"/>
    <s v="Saldao de Ofertas"/>
    <m/>
    <x v="0"/>
    <m/>
    <n v="52"/>
    <s v="OUTLET - TOILETRIES"/>
    <s v="N"/>
    <m/>
    <m/>
    <s v="N"/>
    <n v="20230306"/>
    <m/>
    <n v="136454700"/>
    <s v="MIXED"/>
    <s v="Tech rep lvl"/>
    <s v="ExceÃ§Ã£o"/>
    <n v="1"/>
    <m/>
    <n v="0"/>
    <n v="0"/>
    <n v="100"/>
    <n v="136454701"/>
    <n v="999"/>
    <n v="4"/>
    <x v="0"/>
    <x v="0"/>
    <n v="0.68589999999999995"/>
    <n v="0.68589999999999995"/>
    <n v="0.68589999999999995"/>
    <n v="0.68589999999999995"/>
    <n v="0.68589999999999995"/>
    <n v="2.99"/>
    <n v="2.99"/>
    <n v="2.99"/>
    <n v="2.99"/>
    <n v="2.99"/>
    <s v="Brasil + ExceÃ§Ã£o + VGF2"/>
    <s v="Bronze + ExceÃ§Ã£o + VGF2"/>
    <s v="Prata + ExceÃ§Ã£o + VGF2"/>
    <s v="Ouro + ExceÃ§Ã£o + VGF2"/>
    <s v="Estrela + ExceÃ§Ã£o + VGF2"/>
    <n v="0"/>
    <n v="0"/>
    <n v="0"/>
    <n v="0"/>
    <n v="0"/>
    <n v="45.79"/>
    <n v="45.79"/>
    <n v="45.79"/>
    <n v="45.79"/>
    <n v="45.79"/>
    <n v="0"/>
    <n v="0"/>
    <n v="0"/>
    <n v="0"/>
    <n v="0"/>
    <n v="2.99"/>
    <n v="2.99"/>
    <n v="2.99"/>
    <n v="2.99"/>
    <n v="2.99"/>
    <n v="5"/>
    <n v="5"/>
    <n v="5"/>
    <n v="5"/>
    <n v="5"/>
    <n v="62"/>
    <n v="37"/>
    <n v="37"/>
    <n v="37"/>
    <n v="37"/>
  </r>
  <r>
    <n v="601812"/>
    <x v="1496"/>
    <n v="20210301"/>
    <m/>
    <s v="FRAGRANCE"/>
    <x v="650"/>
    <s v="V FOR VICTORY GOLD EDT"/>
    <n v="1201818"/>
    <x v="1493"/>
    <n v="1"/>
    <s v="EXCESS"/>
    <s v="REPRESENTATIVE OFFER"/>
    <n v="0.68589999999999995"/>
    <m/>
    <n v="8.3079999999999998"/>
    <m/>
    <m/>
    <n v="42.99"/>
    <n v="74.900000000000006"/>
    <n v="13200"/>
    <n v="13200"/>
    <n v="57"/>
    <s v="WORK IN PROGRESS"/>
    <n v="136454764"/>
    <s v="NO INCENTIVE"/>
    <s v="N"/>
    <s v="N"/>
    <s v="N"/>
    <s v="N"/>
    <x v="2"/>
    <n v="136454766"/>
    <n v="28"/>
    <n v="43"/>
    <n v="20230306"/>
    <s v="EXCLUSIVE OFFER"/>
    <n v="15"/>
    <s v="Y"/>
    <s v="Tech rep lvl + ExceÃ§Ã£o + VGF2"/>
    <s v="FULL PAYMENT"/>
    <m/>
    <n v="389226.30119999999"/>
    <n v="279560.70120000001"/>
    <n v="83.83"/>
    <m/>
    <s v="EDT SPRAY"/>
    <s v="EDP/EDT/COLOGNE"/>
    <s v="FRAGRANCE JUICES"/>
    <s v="MALE"/>
    <s v="V FOR VICTORY -WN-"/>
    <s v="V FOR VICTORY FLANKER 2019 -WN-"/>
    <n v="1"/>
    <n v="100"/>
    <n v="100"/>
    <s v="N"/>
    <s v="N"/>
    <n v="50025"/>
    <m/>
    <s v="N"/>
    <m/>
    <m/>
    <m/>
    <m/>
    <m/>
    <m/>
    <m/>
    <m/>
    <s v="N"/>
    <n v="60853012"/>
    <s v="Saldao de Ofertas"/>
    <m/>
    <x v="0"/>
    <m/>
    <n v="56"/>
    <s v="OUTLET - FRAG"/>
    <s v="N"/>
    <m/>
    <m/>
    <s v="N"/>
    <n v="20230306"/>
    <m/>
    <n v="136454764"/>
    <s v="MIXED"/>
    <s v="Tech rep lvl"/>
    <s v="ExceÃ§Ã£o"/>
    <n v="1"/>
    <m/>
    <n v="0"/>
    <n v="0"/>
    <n v="100"/>
    <n v="136454765"/>
    <n v="999"/>
    <n v="4"/>
    <x v="0"/>
    <x v="0"/>
    <n v="0.68589999999999995"/>
    <n v="0.68589999999999995"/>
    <n v="0.68589999999999995"/>
    <n v="0.68589999999999995"/>
    <n v="0.68589999999999995"/>
    <n v="42.99"/>
    <n v="42.99"/>
    <n v="42.99"/>
    <n v="42.99"/>
    <n v="42.99"/>
    <s v="Brasil + ExceÃ§Ã£o + VGF2"/>
    <s v="Bronze + ExceÃ§Ã£o + VGF2"/>
    <s v="Prata + ExceÃ§Ã£o + VGF2"/>
    <s v="Ouro + ExceÃ§Ã£o + VGF2"/>
    <s v="Estrela + ExceÃ§Ã£o + VGF2"/>
    <n v="0"/>
    <n v="0"/>
    <n v="0"/>
    <n v="0"/>
    <n v="0"/>
    <n v="45.79"/>
    <n v="45.79"/>
    <n v="45.79"/>
    <n v="45.79"/>
    <n v="45.79"/>
    <n v="0"/>
    <n v="0"/>
    <n v="0"/>
    <n v="0"/>
    <n v="0"/>
    <n v="42.99"/>
    <n v="42.99"/>
    <n v="42.99"/>
    <n v="42.99"/>
    <n v="42.99"/>
    <n v="31.91"/>
    <n v="31.91"/>
    <n v="31.91"/>
    <n v="31.91"/>
    <n v="31.91"/>
    <n v="42"/>
    <n v="57"/>
    <n v="57"/>
    <n v="57"/>
    <n v="57"/>
  </r>
  <r>
    <n v="628536"/>
    <x v="1497"/>
    <n v="20210301"/>
    <m/>
    <s v="FRAGRANCE"/>
    <x v="651"/>
    <s v="BOX FRAG FEMININAS"/>
    <n v="1224747"/>
    <x v="1494"/>
    <n v="1"/>
    <s v="EXCESS"/>
    <s v="REPRESENTATIVE OFFER"/>
    <n v="0.70330000000000004"/>
    <m/>
    <n v="0.89800000000000002"/>
    <m/>
    <m/>
    <n v="2.09"/>
    <n v="6.99"/>
    <n v="2900"/>
    <n v="2900"/>
    <n v="58"/>
    <s v="WORK IN PROGRESS"/>
    <n v="136454777"/>
    <s v="NO INCENTIVE"/>
    <s v="N"/>
    <s v="N"/>
    <s v="N"/>
    <s v="N"/>
    <x v="2"/>
    <n v="136454779"/>
    <n v="28"/>
    <n v="43"/>
    <n v="20230306"/>
    <s v="EXCLUSIVE OFFER"/>
    <n v="15"/>
    <s v="Y"/>
    <s v="Tech rep lvl + ExceÃ§Ã£o + VGF2"/>
    <s v="FULL PAYMENT"/>
    <m/>
    <n v="4262.7012999999997"/>
    <n v="1658.5012999999999"/>
    <n v="81.73"/>
    <m/>
    <s v="CARTON/GIFT BAG"/>
    <s v="ORGANIZERS/CONTAINERS"/>
    <s v="IMPLEMENTS"/>
    <s v="FEMALE"/>
    <s v="AVON"/>
    <s v="AVON"/>
    <n v="0"/>
    <n v="100"/>
    <n v="100"/>
    <s v="N"/>
    <s v="N"/>
    <n v="51576"/>
    <m/>
    <s v="N"/>
    <m/>
    <m/>
    <m/>
    <m/>
    <m/>
    <m/>
    <m/>
    <m/>
    <s v="N"/>
    <n v="60853012"/>
    <s v="Saldao de Ofertas"/>
    <m/>
    <x v="0"/>
    <m/>
    <n v="58"/>
    <s v="OUTLET - FRAG"/>
    <s v="N"/>
    <m/>
    <m/>
    <s v="N"/>
    <n v="20230306"/>
    <m/>
    <n v="136454777"/>
    <s v="MIXED"/>
    <s v="Tech rep lvl"/>
    <s v="ExceÃ§Ã£o"/>
    <n v="1"/>
    <m/>
    <n v="0"/>
    <n v="0"/>
    <n v="100"/>
    <n v="136454778"/>
    <n v="999"/>
    <n v="4"/>
    <x v="0"/>
    <x v="0"/>
    <n v="0.70330000000000004"/>
    <n v="0.70330000000000004"/>
    <n v="0.70330000000000004"/>
    <n v="0.70330000000000004"/>
    <n v="0.70330000000000004"/>
    <n v="2.09"/>
    <n v="2.09"/>
    <n v="2.09"/>
    <n v="2.09"/>
    <n v="2.09"/>
    <s v="Brasil + ExceÃ§Ã£o + VGF2"/>
    <s v="Bronze + ExceÃ§Ã£o + VGF2"/>
    <s v="Prata + ExceÃ§Ã£o + VGF2"/>
    <s v="Ouro + ExceÃ§Ã£o + VGF2"/>
    <s v="Estrela + ExceÃ§Ã£o + VGF2"/>
    <n v="0"/>
    <n v="0"/>
    <n v="0"/>
    <n v="0"/>
    <n v="0"/>
    <n v="42.19"/>
    <n v="42.19"/>
    <n v="42.19"/>
    <n v="42.19"/>
    <n v="42.19"/>
    <n v="0"/>
    <n v="0"/>
    <n v="0"/>
    <n v="0"/>
    <n v="0"/>
    <n v="2.09"/>
    <n v="2.09"/>
    <n v="2.09"/>
    <n v="2.09"/>
    <n v="2.09"/>
    <n v="4.9000000000000004"/>
    <n v="4.9000000000000004"/>
    <n v="4.9000000000000004"/>
    <n v="4.9000000000000004"/>
    <n v="4.9000000000000004"/>
    <n v="70"/>
    <n v="29"/>
    <n v="29"/>
    <n v="29"/>
    <n v="29"/>
  </r>
  <r>
    <n v="630377"/>
    <x v="1498"/>
    <n v="20210308"/>
    <m/>
    <s v="FRAGRANCE"/>
    <x v="652"/>
    <s v="FRAGRANCE CAPA"/>
    <n v="1225947"/>
    <x v="1495"/>
    <n v="1"/>
    <s v="EXCESS"/>
    <s v="REPRESENTATIVE OFFER"/>
    <n v="0.70330000000000004"/>
    <m/>
    <n v="2.806"/>
    <m/>
    <m/>
    <n v="3.99"/>
    <n v="6.99"/>
    <n v="2500"/>
    <n v="2500"/>
    <n v="58"/>
    <s v="WORK IN PROGRESS"/>
    <n v="136454790"/>
    <s v="NO INCENTIVE"/>
    <s v="N"/>
    <s v="N"/>
    <s v="N"/>
    <s v="N"/>
    <x v="2"/>
    <n v="136454792"/>
    <n v="28"/>
    <n v="43"/>
    <n v="20230306"/>
    <s v="EXCLUSIVE OFFER"/>
    <n v="15"/>
    <s v="Y"/>
    <s v="Tech rep lvl + ExceÃ§Ã£o + VGF2"/>
    <s v="FULL PAYMENT"/>
    <m/>
    <n v="7015.4174999999996"/>
    <n v="0.41749999999999998"/>
    <n v="42.92"/>
    <m/>
    <s v="CARTON/GIFT BAG"/>
    <s v="ORGANIZERS/CONTAINERS"/>
    <s v="IMPLEMENTS"/>
    <s v="FEMALE"/>
    <s v="AVON"/>
    <s v="AVON"/>
    <n v="0"/>
    <n v="100"/>
    <n v="100"/>
    <s v="N"/>
    <s v="N"/>
    <n v="51588"/>
    <m/>
    <s v="N"/>
    <m/>
    <m/>
    <m/>
    <m/>
    <m/>
    <m/>
    <m/>
    <m/>
    <s v="N"/>
    <n v="60853012"/>
    <s v="Saldao de Ofertas"/>
    <m/>
    <x v="0"/>
    <m/>
    <n v="58"/>
    <s v="OUTLET - FRAG"/>
    <s v="N"/>
    <m/>
    <m/>
    <s v="N"/>
    <n v="20230306"/>
    <m/>
    <n v="136454790"/>
    <s v="MIXED"/>
    <s v="Tech rep lvl"/>
    <s v="ExceÃ§Ã£o"/>
    <n v="1"/>
    <m/>
    <n v="0"/>
    <n v="0"/>
    <n v="100"/>
    <n v="136454791"/>
    <n v="999"/>
    <n v="4"/>
    <x v="0"/>
    <x v="0"/>
    <n v="0.70330000000000004"/>
    <n v="0.70330000000000004"/>
    <n v="0.70330000000000004"/>
    <n v="0.70330000000000004"/>
    <n v="0.70330000000000004"/>
    <n v="3.99"/>
    <n v="3.99"/>
    <n v="3.99"/>
    <n v="3.99"/>
    <n v="3.99"/>
    <s v="Brasil + ExceÃ§Ã£o + VGF2"/>
    <s v="Bronze + ExceÃ§Ã£o + VGF2"/>
    <s v="Prata + ExceÃ§Ã£o + VGF2"/>
    <s v="Ouro + ExceÃ§Ã£o + VGF2"/>
    <s v="Estrela + ExceÃ§Ã£o + VGF2"/>
    <n v="0"/>
    <n v="0"/>
    <n v="0"/>
    <n v="0"/>
    <n v="0"/>
    <n v="42.19"/>
    <n v="42.19"/>
    <n v="42.19"/>
    <n v="42.19"/>
    <n v="42.19"/>
    <n v="0"/>
    <n v="0"/>
    <n v="0"/>
    <n v="0"/>
    <n v="0"/>
    <n v="3.99"/>
    <n v="3.99"/>
    <n v="3.99"/>
    <n v="3.99"/>
    <n v="3.99"/>
    <n v="3"/>
    <n v="3"/>
    <n v="3"/>
    <n v="3"/>
    <n v="3"/>
    <n v="42"/>
    <n v="57"/>
    <n v="57"/>
    <n v="57"/>
    <n v="57"/>
  </r>
  <r>
    <n v="631430"/>
    <x v="1499"/>
    <n v="20210314"/>
    <m/>
    <s v="FRAGRANCE"/>
    <x v="653"/>
    <s v="SACOLA G UNISEX"/>
    <n v="1226665"/>
    <x v="1496"/>
    <n v="1"/>
    <s v="EXCESS"/>
    <s v="REPRESENTATIVE OFFER"/>
    <n v="0.70330000000000004"/>
    <m/>
    <n v="4.0359999999999996"/>
    <m/>
    <m/>
    <n v="6"/>
    <n v="10.99"/>
    <n v="700"/>
    <n v="700"/>
    <n v="59"/>
    <s v="WORK IN PROGRESS"/>
    <n v="136454803"/>
    <s v="NO INCENTIVE"/>
    <s v="N"/>
    <s v="N"/>
    <s v="N"/>
    <s v="N"/>
    <x v="2"/>
    <n v="136454805"/>
    <n v="28"/>
    <n v="43"/>
    <n v="20230306"/>
    <s v="EXCLUSIVE OFFER"/>
    <n v="15"/>
    <s v="Y"/>
    <s v="Tech rep lvl + ExceÃ§Ã£o + VGF2"/>
    <s v="FULL PAYMENT"/>
    <m/>
    <n v="2953.86"/>
    <n v="128.66"/>
    <n v="47.78"/>
    <m/>
    <s v="CARTON/GIFT BAG"/>
    <s v="ORGANIZERS/CONTAINERS"/>
    <s v="IMPLEMENTS"/>
    <s v="UNISEX"/>
    <s v="AVON"/>
    <s v="AVON"/>
    <n v="1"/>
    <n v="100"/>
    <n v="100"/>
    <s v="N"/>
    <s v="N"/>
    <n v="50169"/>
    <m/>
    <s v="N"/>
    <m/>
    <m/>
    <m/>
    <m/>
    <m/>
    <m/>
    <m/>
    <m/>
    <s v="N"/>
    <n v="60853012"/>
    <s v="Saldao de Ofertas"/>
    <m/>
    <x v="0"/>
    <m/>
    <n v="58"/>
    <s v="OUTLET - FRAG"/>
    <s v="N"/>
    <m/>
    <m/>
    <s v="N"/>
    <n v="20230306"/>
    <m/>
    <n v="136454803"/>
    <s v="MIXED"/>
    <s v="Tech rep lvl"/>
    <s v="ExceÃ§Ã£o"/>
    <n v="1"/>
    <m/>
    <n v="0"/>
    <n v="0"/>
    <n v="100"/>
    <n v="136454804"/>
    <n v="999"/>
    <n v="4"/>
    <x v="0"/>
    <x v="0"/>
    <n v="0.70330000000000004"/>
    <n v="0.70330000000000004"/>
    <n v="0.70330000000000004"/>
    <n v="0.70330000000000004"/>
    <n v="0.70330000000000004"/>
    <n v="6"/>
    <n v="6"/>
    <n v="6"/>
    <n v="6"/>
    <n v="6"/>
    <s v="Brasil + ExceÃ§Ã£o + VGF2"/>
    <s v="Bronze + ExceÃ§Ã£o + VGF2"/>
    <s v="Prata + ExceÃ§Ã£o + VGF2"/>
    <s v="Ouro + ExceÃ§Ã£o + VGF2"/>
    <s v="Estrela + ExceÃ§Ã£o + VGF2"/>
    <n v="0"/>
    <n v="0"/>
    <n v="0"/>
    <n v="0"/>
    <n v="0"/>
    <n v="42.19"/>
    <n v="42.19"/>
    <n v="42.19"/>
    <n v="42.19"/>
    <n v="42.19"/>
    <n v="0"/>
    <n v="0"/>
    <n v="0"/>
    <n v="0"/>
    <n v="0"/>
    <n v="6"/>
    <n v="6"/>
    <n v="6"/>
    <n v="6"/>
    <n v="6"/>
    <n v="4.99"/>
    <n v="4.99"/>
    <n v="4.99"/>
    <n v="4.99"/>
    <n v="4.99"/>
    <n v="45"/>
    <n v="54"/>
    <n v="54"/>
    <n v="54"/>
    <n v="54"/>
  </r>
  <r>
    <n v="632472"/>
    <x v="1500"/>
    <n v="20210313"/>
    <m/>
    <s v="FRAGRANCE"/>
    <x v="654"/>
    <s v="CAIXA SEGNO"/>
    <n v="1227413"/>
    <x v="1497"/>
    <n v="1"/>
    <s v="EXCESS"/>
    <s v="REPRESENTATIVE OFFER"/>
    <n v="0.70330000000000004"/>
    <m/>
    <n v="2.8650000000000002"/>
    <m/>
    <m/>
    <n v="3.99"/>
    <n v="6.99"/>
    <n v="2500"/>
    <n v="2500"/>
    <n v="60"/>
    <s v="WORK IN PROGRESS"/>
    <n v="136454816"/>
    <s v="NO INCENTIVE"/>
    <s v="N"/>
    <s v="N"/>
    <s v="N"/>
    <s v="N"/>
    <x v="2"/>
    <n v="136454818"/>
    <n v="28"/>
    <n v="43"/>
    <n v="20230306"/>
    <s v="EXCLUSIVE OFFER"/>
    <n v="15"/>
    <s v="Y"/>
    <s v="Tech rep lvl + ExceÃ§Ã£o + VGF2"/>
    <s v="FULL PAYMENT"/>
    <m/>
    <n v="7015.4174999999996"/>
    <n v="-147.08250000000001"/>
    <n v="41.72"/>
    <m/>
    <s v="CARTON/GIFT BAG"/>
    <s v="ORGANIZERS/CONTAINERS"/>
    <s v="IMPLEMENTS"/>
    <s v="MALE"/>
    <s v="AVON"/>
    <s v="AVON"/>
    <n v="0"/>
    <n v="100"/>
    <n v="100"/>
    <s v="N"/>
    <s v="N"/>
    <n v="51589"/>
    <m/>
    <s v="N"/>
    <m/>
    <m/>
    <m/>
    <m/>
    <m/>
    <m/>
    <m/>
    <m/>
    <s v="N"/>
    <n v="60853012"/>
    <s v="Saldao de Ofertas"/>
    <m/>
    <x v="0"/>
    <m/>
    <n v="60"/>
    <s v="OUTLET - FRAG"/>
    <s v="N"/>
    <m/>
    <m/>
    <s v="N"/>
    <n v="20230306"/>
    <m/>
    <n v="136454816"/>
    <s v="MIXED"/>
    <s v="Tech rep lvl"/>
    <s v="ExceÃ§Ã£o"/>
    <n v="1"/>
    <m/>
    <n v="0"/>
    <n v="0"/>
    <n v="100"/>
    <n v="136454817"/>
    <n v="999"/>
    <n v="4"/>
    <x v="0"/>
    <x v="0"/>
    <n v="0.70330000000000004"/>
    <n v="0.70330000000000004"/>
    <n v="0.70330000000000004"/>
    <n v="0.70330000000000004"/>
    <n v="0.70330000000000004"/>
    <n v="3.99"/>
    <n v="3.99"/>
    <n v="3.99"/>
    <n v="3.99"/>
    <n v="3.99"/>
    <s v="Brasil + ExceÃ§Ã£o + VGF2"/>
    <s v="Bronze + ExceÃ§Ã£o + VGF2"/>
    <s v="Prata + ExceÃ§Ã£o + VGF2"/>
    <s v="Ouro + ExceÃ§Ã£o + VGF2"/>
    <s v="Estrela + ExceÃ§Ã£o + VGF2"/>
    <n v="0"/>
    <n v="0"/>
    <n v="0"/>
    <n v="0"/>
    <n v="0"/>
    <n v="42.19"/>
    <n v="42.19"/>
    <n v="42.19"/>
    <n v="42.19"/>
    <n v="42.19"/>
    <n v="0"/>
    <n v="0"/>
    <n v="0"/>
    <n v="0"/>
    <n v="0"/>
    <n v="3.99"/>
    <n v="3.99"/>
    <n v="3.99"/>
    <n v="3.99"/>
    <n v="3.99"/>
    <n v="3"/>
    <n v="3"/>
    <n v="3"/>
    <n v="3"/>
    <n v="3"/>
    <n v="42"/>
    <n v="57"/>
    <n v="57"/>
    <n v="57"/>
    <n v="57"/>
  </r>
  <r>
    <n v="633948"/>
    <x v="1501"/>
    <n v="20210319"/>
    <m/>
    <s v="FRAGRANCE"/>
    <x v="655"/>
    <s v="CAIXA 300KM SURFER"/>
    <n v="1228458"/>
    <x v="1498"/>
    <n v="1"/>
    <s v="EXCESS"/>
    <s v="REPRESENTATIVE OFFER"/>
    <n v="0.70330000000000004"/>
    <m/>
    <n v="3.641"/>
    <m/>
    <m/>
    <n v="3.99"/>
    <n v="6.99"/>
    <n v="570"/>
    <n v="570"/>
    <n v="60"/>
    <s v="WORK IN PROGRESS"/>
    <n v="136454829"/>
    <s v="NO INCENTIVE"/>
    <s v="N"/>
    <s v="N"/>
    <s v="N"/>
    <s v="N"/>
    <x v="2"/>
    <n v="136454831"/>
    <n v="28"/>
    <n v="43"/>
    <n v="20230306"/>
    <s v="EXCLUSIVE OFFER"/>
    <n v="15"/>
    <s v="Y"/>
    <s v="Tech rep lvl + ExceÃ§Ã£o + VGF2"/>
    <s v="FULL PAYMENT"/>
    <m/>
    <n v="1599.5152"/>
    <n v="-475.85480000000001"/>
    <n v="25.94"/>
    <m/>
    <s v="CARTON/GIFT BAG"/>
    <s v="ORGANIZERS/CONTAINERS"/>
    <s v="IMPLEMENTS"/>
    <s v="MALE"/>
    <s v="AVON"/>
    <s v="AVON"/>
    <n v="0"/>
    <n v="100"/>
    <n v="100"/>
    <s v="N"/>
    <s v="N"/>
    <n v="51784"/>
    <m/>
    <s v="N"/>
    <m/>
    <m/>
    <m/>
    <m/>
    <m/>
    <m/>
    <m/>
    <m/>
    <s v="N"/>
    <n v="60853012"/>
    <s v="Saldao de Ofertas"/>
    <m/>
    <x v="0"/>
    <m/>
    <n v="60"/>
    <s v="OUTLET - FRAG"/>
    <s v="N"/>
    <m/>
    <m/>
    <s v="N"/>
    <n v="20230306"/>
    <m/>
    <n v="136454829"/>
    <s v="MIXED"/>
    <s v="Tech rep lvl"/>
    <s v="ExceÃ§Ã£o"/>
    <n v="1"/>
    <m/>
    <n v="0"/>
    <n v="0"/>
    <n v="100"/>
    <n v="136454830"/>
    <n v="999"/>
    <n v="4"/>
    <x v="0"/>
    <x v="0"/>
    <n v="0.70330000000000004"/>
    <n v="0.70330000000000004"/>
    <n v="0.70330000000000004"/>
    <n v="0.70330000000000004"/>
    <n v="0.70330000000000004"/>
    <n v="3.99"/>
    <n v="3.99"/>
    <n v="3.99"/>
    <n v="3.99"/>
    <n v="3.99"/>
    <s v="Brasil + ExceÃ§Ã£o + VGF2"/>
    <s v="Bronze + ExceÃ§Ã£o + VGF2"/>
    <s v="Prata + ExceÃ§Ã£o + VGF2"/>
    <s v="Ouro + ExceÃ§Ã£o + VGF2"/>
    <s v="Estrela + ExceÃ§Ã£o + VGF2"/>
    <n v="0"/>
    <n v="0"/>
    <n v="0"/>
    <n v="0"/>
    <n v="0"/>
    <n v="42.19"/>
    <n v="42.19"/>
    <n v="42.19"/>
    <n v="42.19"/>
    <n v="42.19"/>
    <n v="0"/>
    <n v="0"/>
    <n v="0"/>
    <n v="0"/>
    <n v="0"/>
    <n v="3.99"/>
    <n v="3.99"/>
    <n v="3.99"/>
    <n v="3.99"/>
    <n v="3.99"/>
    <n v="3"/>
    <n v="3"/>
    <n v="3"/>
    <n v="3"/>
    <n v="3"/>
    <n v="42"/>
    <n v="57"/>
    <n v="57"/>
    <n v="57"/>
    <n v="57"/>
  </r>
  <r>
    <n v="2230808"/>
    <x v="1502"/>
    <n v="20190307"/>
    <m/>
    <s v="HOME DECOR"/>
    <x v="656"/>
    <s v="BOX SACOLA AVON"/>
    <n v="5452459"/>
    <x v="1499"/>
    <n v="1"/>
    <s v="EXCESS"/>
    <s v="REPRESENTATIVE OFFER"/>
    <n v="0.70330000000000004"/>
    <m/>
    <n v="2.077"/>
    <m/>
    <m/>
    <n v="3.99"/>
    <n v="6.99"/>
    <n v="6900"/>
    <n v="6900"/>
    <n v="61"/>
    <s v="WORK IN PROGRESS"/>
    <n v="136454842"/>
    <s v="NO INCENTIVE"/>
    <s v="N"/>
    <s v="N"/>
    <s v="N"/>
    <s v="N"/>
    <x v="2"/>
    <n v="136454844"/>
    <n v="28"/>
    <n v="43"/>
    <n v="20230306"/>
    <s v="EXCLUSIVE OFFER"/>
    <n v="15"/>
    <s v="Y"/>
    <s v="Tech rep lvl + ExceÃ§Ã£o + VGF2"/>
    <s v="FULL PAYMENT"/>
    <m/>
    <n v="19362.552299999999"/>
    <n v="5031.2523000000001"/>
    <n v="57.75"/>
    <m/>
    <s v="GIFT BAG-BOX"/>
    <s v="STATIONERY"/>
    <s v="STATIONERY"/>
    <s v="UNISEX"/>
    <s v="AVON"/>
    <s v="AVON"/>
    <n v="1"/>
    <n v="100"/>
    <n v="100"/>
    <s v="N"/>
    <s v="N"/>
    <n v="46412"/>
    <m/>
    <s v="N"/>
    <m/>
    <m/>
    <m/>
    <m/>
    <m/>
    <m/>
    <m/>
    <m/>
    <s v="N"/>
    <n v="60853012"/>
    <s v="Saldao de Ofertas"/>
    <m/>
    <x v="0"/>
    <m/>
    <n v="60"/>
    <s v="OUTLET - FRAG"/>
    <s v="N"/>
    <m/>
    <m/>
    <s v="N"/>
    <n v="20230306"/>
    <m/>
    <n v="136454842"/>
    <s v="MIXED"/>
    <s v="Tech rep lvl"/>
    <s v="ExceÃ§Ã£o"/>
    <n v="1"/>
    <m/>
    <n v="0"/>
    <n v="0"/>
    <n v="100"/>
    <n v="136454843"/>
    <n v="999"/>
    <n v="4"/>
    <x v="0"/>
    <x v="0"/>
    <n v="0.70330000000000004"/>
    <n v="0.70330000000000004"/>
    <n v="0.70330000000000004"/>
    <n v="0.70330000000000004"/>
    <n v="0.70330000000000004"/>
    <n v="3.99"/>
    <n v="3.99"/>
    <n v="3.99"/>
    <n v="3.99"/>
    <n v="3.99"/>
    <s v="Brasil + ExceÃ§Ã£o + VGF2"/>
    <s v="Bronze + ExceÃ§Ã£o + VGF2"/>
    <s v="Prata + ExceÃ§Ã£o + VGF2"/>
    <s v="Ouro + ExceÃ§Ã£o + VGF2"/>
    <s v="Estrela + ExceÃ§Ã£o + VGF2"/>
    <n v="0"/>
    <n v="0"/>
    <n v="0"/>
    <n v="0"/>
    <n v="0"/>
    <n v="42.19"/>
    <n v="42.19"/>
    <n v="42.19"/>
    <n v="42.19"/>
    <n v="42.19"/>
    <n v="0"/>
    <n v="0"/>
    <n v="0"/>
    <n v="0"/>
    <n v="0"/>
    <n v="3.99"/>
    <n v="3.99"/>
    <n v="3.99"/>
    <n v="3.99"/>
    <n v="3.99"/>
    <n v="3"/>
    <n v="3"/>
    <n v="3"/>
    <n v="3"/>
    <n v="3"/>
    <n v="42"/>
    <n v="57"/>
    <n v="57"/>
    <n v="57"/>
    <n v="57"/>
  </r>
  <r>
    <n v="2247607"/>
    <x v="1503"/>
    <n v="20190317"/>
    <m/>
    <s v="ACCESSORIES"/>
    <x v="657"/>
    <s v="PORTA DOCUMENTOS SPIRIT"/>
    <n v="5476050"/>
    <x v="1500"/>
    <n v="1"/>
    <s v="EXCESS"/>
    <s v="REPRESENTATIVE OFFER"/>
    <n v="0.70330000000000004"/>
    <m/>
    <n v="3.2410000000000001"/>
    <m/>
    <m/>
    <n v="6.5"/>
    <n v="29.9"/>
    <n v="2000"/>
    <n v="2000"/>
    <n v="31"/>
    <s v="WORK IN PROGRESS"/>
    <n v="136454855"/>
    <s v="NO INCENTIVE"/>
    <s v="N"/>
    <s v="N"/>
    <s v="N"/>
    <s v="N"/>
    <x v="2"/>
    <n v="136454857"/>
    <n v="28"/>
    <n v="43"/>
    <n v="20230306"/>
    <s v="EXCLUSIVE OFFER"/>
    <n v="15"/>
    <s v="Y"/>
    <s v="Tech rep lvl + ExceÃ§Ã£o + VGF2"/>
    <s v="FULL PAYMENT"/>
    <m/>
    <n v="9142.9"/>
    <n v="2660.9"/>
    <n v="84.59"/>
    <m/>
    <s v="BAG ACCESSORIES CARD HOLDER"/>
    <s v="BAG ACCESSORIES"/>
    <s v="HANDBAGS &amp; TOTES"/>
    <s v="UNISEX"/>
    <s v="AVON"/>
    <s v="AVON"/>
    <n v="1"/>
    <n v="100"/>
    <n v="100"/>
    <s v="N"/>
    <s v="N"/>
    <n v="80011"/>
    <m/>
    <s v="N"/>
    <m/>
    <m/>
    <m/>
    <m/>
    <m/>
    <m/>
    <m/>
    <m/>
    <s v="N"/>
    <n v="60853012"/>
    <s v="Saldao de Ofertas"/>
    <m/>
    <x v="0"/>
    <m/>
    <n v="30"/>
    <s v="OUTLET - FASHION"/>
    <s v="N"/>
    <m/>
    <m/>
    <s v="N"/>
    <n v="20230306"/>
    <m/>
    <n v="136454855"/>
    <s v="MIXED"/>
    <s v="Tech rep lvl"/>
    <s v="ExceÃ§Ã£o"/>
    <n v="1"/>
    <m/>
    <n v="0"/>
    <n v="0"/>
    <n v="100"/>
    <n v="136454856"/>
    <n v="999"/>
    <n v="4"/>
    <x v="0"/>
    <x v="0"/>
    <n v="0.70330000000000004"/>
    <n v="0.70330000000000004"/>
    <n v="0.70330000000000004"/>
    <n v="0.70330000000000004"/>
    <n v="0.70330000000000004"/>
    <n v="6.5"/>
    <n v="6.5"/>
    <n v="6.5"/>
    <n v="6.5"/>
    <n v="6.5"/>
    <s v="Brasil + ExceÃ§Ã£o + VGF2"/>
    <s v="Bronze + ExceÃ§Ã£o + VGF2"/>
    <s v="Prata + ExceÃ§Ã£o + VGF2"/>
    <s v="Ouro + ExceÃ§Ã£o + VGF2"/>
    <s v="Estrela + ExceÃ§Ã£o + VGF2"/>
    <n v="0"/>
    <n v="0"/>
    <n v="0"/>
    <n v="0"/>
    <n v="0"/>
    <n v="42.19"/>
    <n v="42.19"/>
    <n v="42.19"/>
    <n v="42.19"/>
    <n v="42.19"/>
    <n v="0"/>
    <n v="0"/>
    <n v="0"/>
    <n v="0"/>
    <n v="0"/>
    <n v="6.5"/>
    <n v="6.5"/>
    <n v="6.5"/>
    <n v="6.5"/>
    <n v="6.5"/>
    <n v="23.4"/>
    <n v="23.4"/>
    <n v="23.4"/>
    <n v="23.4"/>
    <n v="23.4"/>
    <n v="78"/>
    <n v="21"/>
    <n v="21"/>
    <n v="21"/>
    <n v="21"/>
  </r>
  <r>
    <n v="2252439"/>
    <x v="1504"/>
    <n v="20200310"/>
    <m/>
    <s v="HOUSEWARES"/>
    <x v="658"/>
    <s v="GARRAFA 350ML INVW BIO"/>
    <n v="5506185"/>
    <x v="1501"/>
    <n v="1"/>
    <s v="EXCESS"/>
    <s v="REPRESENTATIVE OFFER"/>
    <n v="0.70330000000000004"/>
    <m/>
    <n v="3.1669999999999998"/>
    <m/>
    <m/>
    <n v="11.99"/>
    <n v="14.99"/>
    <n v="500"/>
    <n v="500"/>
    <n v="12"/>
    <s v="WORK IN PROGRESS"/>
    <n v="136454868"/>
    <s v="NO INCENTIVE"/>
    <s v="N"/>
    <s v="N"/>
    <s v="N"/>
    <s v="N"/>
    <x v="2"/>
    <n v="136454870"/>
    <n v="28"/>
    <n v="43"/>
    <n v="20230306"/>
    <s v="EXCLUSIVE OFFER"/>
    <n v="15"/>
    <s v="Y"/>
    <s v="Tech rep lvl + ExceÃ§Ã£o + VGF2"/>
    <s v="FULL PAYMENT"/>
    <m/>
    <n v="4216.2834999999995"/>
    <n v="2632.7835"/>
    <n v="69.959999999999994"/>
    <m/>
    <s v="KITCHEN WATER BOTTLE"/>
    <s v="KITCHEN"/>
    <s v="FOOD STORAGE/CONTAINERS"/>
    <s v="UNISEX"/>
    <s v="INNOVAWARE"/>
    <s v="INNOVAWARE"/>
    <n v="0"/>
    <n v="100"/>
    <n v="100"/>
    <s v="N"/>
    <s v="N"/>
    <n v="46987"/>
    <m/>
    <s v="N"/>
    <m/>
    <m/>
    <m/>
    <m/>
    <m/>
    <m/>
    <m/>
    <m/>
    <s v="N"/>
    <n v="60853012"/>
    <s v="Saldao de Ofertas"/>
    <m/>
    <x v="0"/>
    <m/>
    <n v="12"/>
    <s v="OUTLET - HOME"/>
    <s v="N"/>
    <m/>
    <m/>
    <s v="N"/>
    <n v="20230306"/>
    <m/>
    <n v="136454868"/>
    <s v="MIXED"/>
    <s v="Tech rep lvl"/>
    <s v="ExceÃ§Ã£o"/>
    <n v="1"/>
    <m/>
    <n v="0"/>
    <n v="0"/>
    <n v="100"/>
    <n v="136454869"/>
    <n v="999"/>
    <n v="4"/>
    <x v="0"/>
    <x v="0"/>
    <n v="0.70330000000000004"/>
    <n v="0.70330000000000004"/>
    <n v="0.70330000000000004"/>
    <n v="0.70330000000000004"/>
    <n v="0.70330000000000004"/>
    <n v="11.99"/>
    <n v="11.99"/>
    <n v="11.99"/>
    <n v="11.99"/>
    <n v="11.99"/>
    <s v="Brasil + ExceÃ§Ã£o + VGF2"/>
    <s v="Bronze + ExceÃ§Ã£o + VGF2"/>
    <s v="Prata + ExceÃ§Ã£o + VGF2"/>
    <s v="Ouro + ExceÃ§Ã£o + VGF2"/>
    <s v="Estrela + ExceÃ§Ã£o + VGF2"/>
    <n v="0"/>
    <n v="0"/>
    <n v="0"/>
    <n v="0"/>
    <n v="0"/>
    <n v="42.19"/>
    <n v="42.19"/>
    <n v="42.19"/>
    <n v="42.19"/>
    <n v="42.19"/>
    <n v="0"/>
    <n v="0"/>
    <n v="0"/>
    <n v="0"/>
    <n v="0"/>
    <n v="11.99"/>
    <n v="11.99"/>
    <n v="11.99"/>
    <n v="11.99"/>
    <n v="11.99"/>
    <n v="3"/>
    <n v="3"/>
    <n v="3"/>
    <n v="3"/>
    <n v="3"/>
    <n v="20"/>
    <n v="79"/>
    <n v="79"/>
    <n v="79"/>
    <n v="79"/>
  </r>
  <r>
    <n v="2271409"/>
    <x v="1505"/>
    <n v="20210305"/>
    <m/>
    <s v="HOUSEWARES"/>
    <x v="659"/>
    <s v="PEGADOR E ESCORREDOR FRITURA"/>
    <n v="5537383"/>
    <x v="1502"/>
    <n v="1"/>
    <s v="EXCESS"/>
    <s v="REPRESENTATIVE OFFER"/>
    <n v="0.63249999999999995"/>
    <m/>
    <n v="4.7889999999999997"/>
    <m/>
    <m/>
    <n v="15.99"/>
    <n v="26.99"/>
    <n v="2500"/>
    <n v="2500"/>
    <n v="13"/>
    <s v="WORK IN PROGRESS"/>
    <n v="136454881"/>
    <s v="NO INCENTIVE"/>
    <s v="N"/>
    <s v="N"/>
    <s v="N"/>
    <s v="N"/>
    <x v="2"/>
    <n v="136454883"/>
    <n v="28"/>
    <n v="43"/>
    <n v="20230306"/>
    <s v="EXCLUSIVE OFFER"/>
    <n v="15"/>
    <s v="Y"/>
    <s v="Tech rep lvl + ExceÃ§Ã£o + VGF2"/>
    <s v="FULL PAYMENT"/>
    <m/>
    <n v="25284.1875"/>
    <n v="13311.6875"/>
    <n v="71.95"/>
    <m/>
    <s v="COOKING UTENSILS"/>
    <s v="COOKING"/>
    <s v="UTENSILS KITCHENWARE"/>
    <s v="UNISEX"/>
    <s v="AVON"/>
    <s v="AVON"/>
    <n v="1"/>
    <n v="100"/>
    <n v="100"/>
    <s v="N"/>
    <s v="N"/>
    <n v="84174"/>
    <m/>
    <s v="N"/>
    <m/>
    <m/>
    <m/>
    <m/>
    <m/>
    <m/>
    <m/>
    <m/>
    <s v="N"/>
    <n v="60853012"/>
    <s v="Saldao de Ofertas"/>
    <m/>
    <x v="0"/>
    <m/>
    <n v="12"/>
    <s v="OUTLET - HOME"/>
    <s v="N"/>
    <m/>
    <m/>
    <s v="N"/>
    <n v="20230306"/>
    <m/>
    <n v="136454881"/>
    <s v="MIXED"/>
    <s v="Tech rep lvl"/>
    <s v="ExceÃ§Ã£o"/>
    <n v="1"/>
    <m/>
    <n v="0"/>
    <n v="0"/>
    <n v="100"/>
    <n v="136454882"/>
    <n v="999"/>
    <n v="4"/>
    <x v="0"/>
    <x v="0"/>
    <n v="0.63249999999999995"/>
    <n v="0.63249999999999995"/>
    <n v="0.63249999999999995"/>
    <n v="0.63249999999999995"/>
    <n v="0.63249999999999995"/>
    <n v="15.99"/>
    <n v="15.99"/>
    <n v="15.99"/>
    <n v="15.99"/>
    <n v="15.99"/>
    <s v="Brasil + ExceÃ§Ã£o + VGF2"/>
    <s v="Bronze + ExceÃ§Ã£o + VGF2"/>
    <s v="Prata + ExceÃ§Ã£o + VGF2"/>
    <s v="Ouro + ExceÃ§Ã£o + VGF2"/>
    <s v="Estrela + ExceÃ§Ã£o + VGF2"/>
    <n v="0"/>
    <n v="0"/>
    <n v="0"/>
    <n v="0"/>
    <n v="0"/>
    <n v="58.1"/>
    <n v="58.1"/>
    <n v="58.1"/>
    <n v="58.1"/>
    <n v="58.1"/>
    <n v="0"/>
    <n v="0"/>
    <n v="0"/>
    <n v="0"/>
    <n v="0"/>
    <n v="15.99"/>
    <n v="15.99"/>
    <n v="15.99"/>
    <n v="15.99"/>
    <n v="15.99"/>
    <n v="11"/>
    <n v="11"/>
    <n v="11"/>
    <n v="11"/>
    <n v="11"/>
    <n v="40"/>
    <n v="59"/>
    <n v="59"/>
    <n v="59"/>
    <n v="59"/>
  </r>
  <r>
    <n v="2277088"/>
    <x v="1506"/>
    <n v="20210311"/>
    <m/>
    <s v="HOUSEWARES"/>
    <x v="660"/>
    <s v="PORTA TEMPEROS DISNEY"/>
    <n v="5548208"/>
    <x v="1503"/>
    <n v="1"/>
    <s v="EXCESS"/>
    <s v="REPRESENTATIVE OFFER"/>
    <n v="0.66279999999999994"/>
    <m/>
    <n v="2.665"/>
    <m/>
    <m/>
    <n v="8.99"/>
    <n v="14.99"/>
    <n v="1264"/>
    <n v="1264"/>
    <n v="14"/>
    <s v="WORK IN PROGRESS"/>
    <n v="136454894"/>
    <s v="NO INCENTIVE"/>
    <s v="N"/>
    <s v="N"/>
    <s v="N"/>
    <s v="N"/>
    <x v="2"/>
    <n v="136454896"/>
    <n v="28"/>
    <n v="43"/>
    <n v="20230306"/>
    <s v="EXCLUSIVE OFFER"/>
    <n v="15"/>
    <s v="Y"/>
    <s v="Tech rep lvl + ExceÃ§Ã£o + VGF2"/>
    <s v="FULL PAYMENT"/>
    <m/>
    <n v="7531.6350000000002"/>
    <n v="4163.0749999999998"/>
    <n v="73.180000000000007"/>
    <m/>
    <s v="SERVING FOOD DISPENSER"/>
    <s v="SERVING"/>
    <s v="FOOD STORAGE/CONTAINERS"/>
    <s v="UNISEX"/>
    <s v="DISNEY BRAND"/>
    <s v="DISNEY"/>
    <n v="0"/>
    <n v="100"/>
    <n v="50"/>
    <s v="N"/>
    <s v="N"/>
    <n v="46736"/>
    <m/>
    <s v="N"/>
    <m/>
    <m/>
    <m/>
    <m/>
    <m/>
    <m/>
    <m/>
    <m/>
    <s v="N"/>
    <n v="60853012"/>
    <s v="Saldao de Ofertas"/>
    <m/>
    <x v="0"/>
    <m/>
    <n v="14"/>
    <s v="OUTLET - HOME"/>
    <s v="N"/>
    <m/>
    <m/>
    <s v="N"/>
    <n v="20230306"/>
    <m/>
    <n v="136454894"/>
    <s v="MIXED"/>
    <s v="Tech rep lvl"/>
    <s v="ExceÃ§Ã£o"/>
    <n v="1"/>
    <m/>
    <n v="0"/>
    <n v="0"/>
    <n v="100"/>
    <n v="136454895"/>
    <n v="999"/>
    <n v="4"/>
    <x v="0"/>
    <x v="0"/>
    <n v="0.66279999999999994"/>
    <n v="0.66279999999999994"/>
    <n v="0.66279999999999994"/>
    <n v="0.66279999999999994"/>
    <n v="0.66279999999999994"/>
    <n v="8.99"/>
    <n v="8.99"/>
    <n v="8.99"/>
    <n v="8.99"/>
    <n v="8.99"/>
    <s v="Brasil + ExceÃ§Ã£o + VGF2"/>
    <s v="Bronze + ExceÃ§Ã£o + VGF2"/>
    <s v="Prata + ExceÃ§Ã£o + VGF2"/>
    <s v="Ouro + ExceÃ§Ã£o + VGF2"/>
    <s v="Estrela + ExceÃ§Ã£o + VGF2"/>
    <n v="0"/>
    <n v="0"/>
    <n v="0"/>
    <n v="0"/>
    <n v="0"/>
    <n v="42.19"/>
    <n v="42.19"/>
    <n v="42.19"/>
    <n v="42.19"/>
    <n v="42.19"/>
    <n v="5.75"/>
    <n v="5.75"/>
    <n v="5.75"/>
    <n v="5.75"/>
    <n v="5.75"/>
    <n v="8.99"/>
    <n v="8.99"/>
    <n v="8.99"/>
    <n v="8.99"/>
    <n v="8.99"/>
    <n v="6"/>
    <n v="6"/>
    <n v="6"/>
    <n v="6"/>
    <n v="6"/>
    <n v="40"/>
    <n v="59"/>
    <n v="59"/>
    <n v="59"/>
    <n v="59"/>
  </r>
  <r>
    <n v="2281350"/>
    <x v="1507"/>
    <n v="20210311"/>
    <m/>
    <s v="HOUSEWARES"/>
    <x v="660"/>
    <s v="PORTA TEMPEROS DISNEY"/>
    <n v="5548208"/>
    <x v="1504"/>
    <n v="1"/>
    <s v="EXCESS"/>
    <s v="REPRESENTATIVE OFFER"/>
    <n v="0.66279999999999994"/>
    <m/>
    <n v="2.665"/>
    <m/>
    <m/>
    <n v="8.99"/>
    <n v="14.99"/>
    <n v="1767"/>
    <n v="1767"/>
    <n v="14"/>
    <s v="WORK IN PROGRESS"/>
    <n v="136454894"/>
    <s v="NO INCENTIVE"/>
    <s v="N"/>
    <s v="N"/>
    <s v="N"/>
    <s v="N"/>
    <x v="2"/>
    <n v="136454897"/>
    <n v="28"/>
    <n v="43"/>
    <n v="20230306"/>
    <s v="EXCLUSIVE OFFER"/>
    <n v="15"/>
    <s v="Y"/>
    <s v="Tech rep lvl + ExceÃ§Ã£o + VGF2"/>
    <s v="FULL PAYMENT"/>
    <m/>
    <n v="10528.796700000001"/>
    <n v="5819.7416999999996"/>
    <n v="73.180000000000007"/>
    <m/>
    <s v="SERVING FOOD DISPENSER"/>
    <s v="SERVING"/>
    <s v="FOOD STORAGE/CONTAINERS"/>
    <s v="UNISEX"/>
    <s v="DISNEY BRAND"/>
    <s v="DISNEY"/>
    <n v="0"/>
    <n v="100"/>
    <n v="50"/>
    <s v="N"/>
    <s v="N"/>
    <n v="46800"/>
    <m/>
    <s v="N"/>
    <m/>
    <m/>
    <m/>
    <m/>
    <m/>
    <m/>
    <m/>
    <m/>
    <s v="N"/>
    <n v="60853012"/>
    <s v="Saldao de Ofertas"/>
    <m/>
    <x v="0"/>
    <m/>
    <n v="14"/>
    <s v="OUTLET - HOME"/>
    <s v="N"/>
    <m/>
    <m/>
    <s v="N"/>
    <n v="20230306"/>
    <m/>
    <n v="136454894"/>
    <s v="MIXED"/>
    <s v="Tech rep lvl"/>
    <s v="ExceÃ§Ã£o"/>
    <n v="1"/>
    <m/>
    <n v="0"/>
    <n v="0"/>
    <n v="100"/>
    <n v="136454895"/>
    <n v="999"/>
    <n v="4"/>
    <x v="0"/>
    <x v="0"/>
    <n v="0.66279999999999994"/>
    <n v="0.66279999999999994"/>
    <n v="0.66279999999999994"/>
    <n v="0.66279999999999994"/>
    <n v="0.66279999999999994"/>
    <n v="8.99"/>
    <n v="8.99"/>
    <n v="8.99"/>
    <n v="8.99"/>
    <n v="8.99"/>
    <s v="Brasil + ExceÃ§Ã£o + VGF2"/>
    <s v="Bronze + ExceÃ§Ã£o + VGF2"/>
    <s v="Prata + ExceÃ§Ã£o + VGF2"/>
    <s v="Ouro + ExceÃ§Ã£o + VGF2"/>
    <s v="Estrela + ExceÃ§Ã£o + VGF2"/>
    <n v="0"/>
    <n v="0"/>
    <n v="0"/>
    <n v="0"/>
    <n v="0"/>
    <n v="42.19"/>
    <n v="42.19"/>
    <n v="42.19"/>
    <n v="42.19"/>
    <n v="42.19"/>
    <n v="5.75"/>
    <n v="5.75"/>
    <n v="5.75"/>
    <n v="5.75"/>
    <n v="5.75"/>
    <n v="8.99"/>
    <n v="8.99"/>
    <n v="8.99"/>
    <n v="8.99"/>
    <n v="8.99"/>
    <n v="6"/>
    <n v="6"/>
    <n v="6"/>
    <n v="6"/>
    <n v="6"/>
    <n v="40"/>
    <n v="59"/>
    <n v="59"/>
    <n v="59"/>
    <n v="59"/>
  </r>
  <r>
    <n v="2104970"/>
    <x v="1508"/>
    <n v="20160304"/>
    <m/>
    <s v="INNERWEAR"/>
    <x v="661"/>
    <s v="CALCA ALTA COMPRESSAO GRADUAL"/>
    <n v="5264581"/>
    <x v="1505"/>
    <n v="1"/>
    <s v="EXCESS"/>
    <s v="REPRESENTATIVE OFFER"/>
    <n v="0.70330000000000004"/>
    <m/>
    <n v="17.8"/>
    <m/>
    <m/>
    <n v="33.99"/>
    <n v="59.99"/>
    <n v="292"/>
    <n v="292"/>
    <n v="24"/>
    <s v="WORK IN PROGRESS"/>
    <n v="136454913"/>
    <s v="NO INCENTIVE"/>
    <s v="N"/>
    <s v="N"/>
    <s v="N"/>
    <s v="N"/>
    <x v="2"/>
    <n v="136454915"/>
    <n v="28"/>
    <n v="43"/>
    <n v="20230306"/>
    <s v="EXCLUSIVE OFFER"/>
    <n v="15"/>
    <s v="Y"/>
    <s v="Tech rep lvl + ExceÃ§Ã£o + VGF2"/>
    <s v="FULL PAYMENT"/>
    <m/>
    <n v="6980.3087999999998"/>
    <n v="1782.7088000000001"/>
    <n v="63.84"/>
    <m/>
    <s v="PANTIES"/>
    <s v="PANTIES/BRIEF"/>
    <s v="INTIMATE APPAREL"/>
    <s v="FEMALE"/>
    <s v="AVON"/>
    <s v="AVON"/>
    <n v="0"/>
    <n v="100"/>
    <n v="100"/>
    <s v="N"/>
    <s v="N"/>
    <n v="46961"/>
    <m/>
    <s v="N"/>
    <m/>
    <m/>
    <m/>
    <m/>
    <m/>
    <m/>
    <m/>
    <m/>
    <s v="N"/>
    <n v="60853012"/>
    <s v="Saldao de Ofertas"/>
    <m/>
    <x v="0"/>
    <m/>
    <n v="24"/>
    <s v="OUTLET - FASHION"/>
    <s v="N"/>
    <m/>
    <m/>
    <s v="N"/>
    <n v="20230306"/>
    <m/>
    <n v="136454913"/>
    <s v="MIXED"/>
    <s v="Tech rep lvl"/>
    <s v="ExceÃ§Ã£o"/>
    <n v="1"/>
    <m/>
    <n v="0"/>
    <n v="0"/>
    <n v="100"/>
    <n v="136454914"/>
    <n v="999"/>
    <n v="4"/>
    <x v="0"/>
    <x v="0"/>
    <n v="0.70330000000000004"/>
    <n v="0.70330000000000004"/>
    <n v="0.70330000000000004"/>
    <n v="0.70330000000000004"/>
    <n v="0.70330000000000004"/>
    <n v="33.99"/>
    <n v="33.99"/>
    <n v="33.99"/>
    <n v="33.99"/>
    <n v="33.99"/>
    <s v="Brasil + ExceÃ§Ã£o + VGF2"/>
    <s v="Bronze + ExceÃ§Ã£o + VGF2"/>
    <s v="Prata + ExceÃ§Ã£o + VGF2"/>
    <s v="Ouro + ExceÃ§Ã£o + VGF2"/>
    <s v="Estrela + ExceÃ§Ã£o + VGF2"/>
    <n v="0"/>
    <n v="0"/>
    <n v="0"/>
    <n v="0"/>
    <n v="0"/>
    <n v="42.19"/>
    <n v="42.19"/>
    <n v="42.19"/>
    <n v="42.19"/>
    <n v="42.19"/>
    <n v="0"/>
    <n v="0"/>
    <n v="0"/>
    <n v="0"/>
    <n v="0"/>
    <n v="33.99"/>
    <n v="33.99"/>
    <n v="33.99"/>
    <n v="33.99"/>
    <n v="33.99"/>
    <n v="36"/>
    <n v="36"/>
    <n v="36"/>
    <n v="36"/>
    <n v="36"/>
    <n v="51"/>
    <n v="48"/>
    <n v="48"/>
    <n v="48"/>
    <n v="48"/>
  </r>
  <r>
    <n v="2253096"/>
    <x v="1509"/>
    <n v="20200310"/>
    <m/>
    <s v="INNERWEAR"/>
    <x v="662"/>
    <s v="MEIA INVERNAL FASHION 7 8"/>
    <n v="5507629"/>
    <x v="1506"/>
    <n v="1"/>
    <s v="EXCESS"/>
    <s v="REPRESENTATIVE OFFER"/>
    <n v="0.70330000000000004"/>
    <m/>
    <n v="4.9909999999999997"/>
    <m/>
    <m/>
    <n v="15.99"/>
    <n v="24.99"/>
    <n v="241"/>
    <n v="241"/>
    <n v="25"/>
    <s v="WORK IN PROGRESS"/>
    <n v="136454926"/>
    <s v="NO INCENTIVE"/>
    <s v="N"/>
    <s v="N"/>
    <s v="N"/>
    <s v="N"/>
    <x v="2"/>
    <n v="136454928"/>
    <n v="28"/>
    <n v="43"/>
    <n v="20230306"/>
    <s v="EXCLUSIVE OFFER"/>
    <n v="15"/>
    <s v="Y"/>
    <s v="Tech rep lvl + ExceÃ§Ã£o + VGF2"/>
    <s v="FULL PAYMENT"/>
    <m/>
    <n v="2710.2298000000001"/>
    <n v="1507.3987999999999"/>
    <n v="71.599999999999994"/>
    <m/>
    <s v="NYLONS"/>
    <s v="NYLONS"/>
    <s v="HOSIERY"/>
    <s v="FEMALE"/>
    <s v="AVON"/>
    <s v="AVON"/>
    <n v="1"/>
    <n v="100"/>
    <n v="100"/>
    <s v="N"/>
    <s v="N"/>
    <n v="80420"/>
    <m/>
    <s v="N"/>
    <m/>
    <m/>
    <m/>
    <m/>
    <m/>
    <m/>
    <m/>
    <m/>
    <s v="N"/>
    <n v="60853012"/>
    <s v="Saldao de Ofertas"/>
    <m/>
    <x v="0"/>
    <m/>
    <n v="24"/>
    <s v="OUTLET - FASHION"/>
    <s v="N"/>
    <m/>
    <m/>
    <s v="N"/>
    <n v="20230306"/>
    <m/>
    <n v="136454926"/>
    <s v="MIXED"/>
    <s v="Tech rep lvl"/>
    <s v="ExceÃ§Ã£o"/>
    <n v="1"/>
    <m/>
    <n v="0"/>
    <n v="0"/>
    <n v="100"/>
    <n v="136454927"/>
    <n v="999"/>
    <n v="4"/>
    <x v="0"/>
    <x v="0"/>
    <n v="0.70330000000000004"/>
    <n v="0.70330000000000004"/>
    <n v="0.70330000000000004"/>
    <n v="0.70330000000000004"/>
    <n v="0.70330000000000004"/>
    <n v="15.99"/>
    <n v="15.99"/>
    <n v="15.99"/>
    <n v="15.99"/>
    <n v="15.99"/>
    <s v="Brasil + ExceÃ§Ã£o + VGF2"/>
    <s v="Bronze + ExceÃ§Ã£o + VGF2"/>
    <s v="Prata + ExceÃ§Ã£o + VGF2"/>
    <s v="Ouro + ExceÃ§Ã£o + VGF2"/>
    <s v="Estrela + ExceÃ§Ã£o + VGF2"/>
    <n v="0"/>
    <n v="0"/>
    <n v="0"/>
    <n v="0"/>
    <n v="0"/>
    <n v="42.19"/>
    <n v="42.19"/>
    <n v="42.19"/>
    <n v="42.19"/>
    <n v="42.19"/>
    <n v="0"/>
    <n v="0"/>
    <n v="0"/>
    <n v="0"/>
    <n v="0"/>
    <n v="15.99"/>
    <n v="15.99"/>
    <n v="15.99"/>
    <n v="15.99"/>
    <n v="15.99"/>
    <n v="9"/>
    <n v="9"/>
    <n v="9"/>
    <n v="9"/>
    <n v="9"/>
    <n v="36"/>
    <n v="63"/>
    <n v="63"/>
    <n v="63"/>
    <n v="63"/>
  </r>
  <r>
    <n v="2262911"/>
    <x v="1510"/>
    <n v="20200316"/>
    <m/>
    <s v="KIDS HOME"/>
    <x v="663"/>
    <s v="COPO RETRATIL FROZEN II"/>
    <n v="5522374"/>
    <x v="1507"/>
    <n v="1"/>
    <s v="EXCESS"/>
    <s v="REPRESENTATIVE OFFER"/>
    <n v="0.66279999999999994"/>
    <m/>
    <n v="2.4540000000000002"/>
    <m/>
    <m/>
    <n v="7.99"/>
    <n v="14.99"/>
    <n v="2509"/>
    <n v="2509"/>
    <n v="62"/>
    <s v="WORK IN PROGRESS"/>
    <n v="136454939"/>
    <s v="NO INCENTIVE"/>
    <s v="N"/>
    <s v="N"/>
    <s v="N"/>
    <s v="N"/>
    <x v="2"/>
    <n v="136454941"/>
    <n v="28"/>
    <n v="43"/>
    <n v="20230306"/>
    <s v="EXCLUSIVE OFFER"/>
    <n v="15"/>
    <s v="Y"/>
    <s v="Tech rep lvl + ExceÃ§Ã£o + VGF2"/>
    <s v="FULL PAYMENT"/>
    <m/>
    <n v="13287.091899999999"/>
    <n v="7130.0059000000001"/>
    <n v="75.3"/>
    <m/>
    <s v="KITCHEN FOOD STORAGE"/>
    <s v="KITCHEN"/>
    <s v="FOOD STORAGE/CONTAINERS"/>
    <s v="FEMALE"/>
    <s v="DISNEY BRAND"/>
    <s v="FROZEN"/>
    <n v="0"/>
    <n v="100"/>
    <n v="100"/>
    <s v="N"/>
    <s v="N"/>
    <n v="80182"/>
    <m/>
    <s v="N"/>
    <m/>
    <m/>
    <m/>
    <m/>
    <m/>
    <m/>
    <m/>
    <m/>
    <s v="N"/>
    <n v="60853012"/>
    <s v="Saldao de Ofertas"/>
    <m/>
    <x v="0"/>
    <m/>
    <n v="62"/>
    <s v="OUTLET - KIDS"/>
    <s v="N"/>
    <m/>
    <m/>
    <s v="N"/>
    <n v="20230306"/>
    <m/>
    <n v="136454939"/>
    <s v="MIXED"/>
    <s v="Tech rep lvl"/>
    <s v="ExceÃ§Ã£o"/>
    <n v="1"/>
    <m/>
    <n v="0"/>
    <n v="0"/>
    <n v="100"/>
    <n v="136454940"/>
    <n v="999"/>
    <n v="4"/>
    <x v="0"/>
    <x v="0"/>
    <n v="0.66279999999999994"/>
    <n v="0.66279999999999994"/>
    <n v="0.66279999999999994"/>
    <n v="0.66279999999999994"/>
    <n v="0.66279999999999994"/>
    <n v="7.99"/>
    <n v="7.99"/>
    <n v="7.99"/>
    <n v="7.99"/>
    <n v="7.99"/>
    <s v="Brasil + ExceÃ§Ã£o + VGF2"/>
    <s v="Bronze + ExceÃ§Ã£o + VGF2"/>
    <s v="Prata + ExceÃ§Ã£o + VGF2"/>
    <s v="Ouro + ExceÃ§Ã£o + VGF2"/>
    <s v="Estrela + ExceÃ§Ã£o + VGF2"/>
    <n v="0"/>
    <n v="0"/>
    <n v="0"/>
    <n v="0"/>
    <n v="0"/>
    <n v="42.19"/>
    <n v="42.19"/>
    <n v="42.19"/>
    <n v="42.19"/>
    <n v="42.19"/>
    <n v="5.75"/>
    <n v="5.75"/>
    <n v="5.75"/>
    <n v="5.75"/>
    <n v="5.75"/>
    <n v="7.99"/>
    <n v="7.99"/>
    <n v="7.99"/>
    <n v="7.99"/>
    <n v="7.99"/>
    <n v="7"/>
    <n v="7"/>
    <n v="7"/>
    <n v="7"/>
    <n v="7"/>
    <n v="46"/>
    <n v="53"/>
    <n v="53"/>
    <n v="53"/>
    <n v="53"/>
  </r>
  <r>
    <n v="2272964"/>
    <x v="1511"/>
    <n v="20200318"/>
    <m/>
    <s v="KIDS HOME"/>
    <x v="664"/>
    <s v="MASCARA PROTECAO LAVAVEL JUV"/>
    <n v="5539935"/>
    <x v="1508"/>
    <n v="1"/>
    <s v="EXCESS"/>
    <s v="REPRESENTATIVE OFFER"/>
    <n v="0.70330000000000004"/>
    <m/>
    <n v="1.861"/>
    <m/>
    <m/>
    <n v="6.99"/>
    <n v="8.99"/>
    <n v="2986"/>
    <n v="2986"/>
    <n v="65"/>
    <s v="WORK IN PROGRESS"/>
    <n v="136454952"/>
    <s v="NO INCENTIVE"/>
    <s v="N"/>
    <s v="N"/>
    <s v="N"/>
    <s v="N"/>
    <x v="2"/>
    <n v="136454954"/>
    <n v="28"/>
    <n v="43"/>
    <n v="20230306"/>
    <s v="EXCLUSIVE OFFER"/>
    <n v="15"/>
    <s v="Y"/>
    <s v="Tech rep lvl + ExceÃ§Ã£o + VGF2"/>
    <s v="FULL PAYMENT"/>
    <m/>
    <n v="14679.376099999999"/>
    <n v="9122.4300999999996"/>
    <n v="70.569999999999993"/>
    <m/>
    <s v="SAFETY DEVICE"/>
    <s v="DEVICE"/>
    <s v="HEALTH AND SAFETY"/>
    <s v="UNISEX"/>
    <s v="AVON"/>
    <s v="AVON"/>
    <n v="1"/>
    <n v="100"/>
    <n v="100"/>
    <s v="N"/>
    <s v="N"/>
    <n v="80343"/>
    <m/>
    <s v="N"/>
    <m/>
    <m/>
    <m/>
    <m/>
    <m/>
    <m/>
    <m/>
    <m/>
    <s v="N"/>
    <n v="60853012"/>
    <s v="Saldao de Ofertas"/>
    <m/>
    <x v="0"/>
    <m/>
    <n v="64"/>
    <s v="OUTLET - KIDS"/>
    <s v="N"/>
    <m/>
    <m/>
    <s v="N"/>
    <n v="20230306"/>
    <m/>
    <n v="136454952"/>
    <s v="MIXED"/>
    <s v="Tech rep lvl"/>
    <s v="ExceÃ§Ã£o"/>
    <n v="1"/>
    <m/>
    <n v="0"/>
    <n v="0"/>
    <n v="100"/>
    <n v="136454953"/>
    <n v="999"/>
    <n v="4"/>
    <x v="0"/>
    <x v="0"/>
    <n v="0.70330000000000004"/>
    <n v="0.70330000000000004"/>
    <n v="0.70330000000000004"/>
    <n v="0.70330000000000004"/>
    <n v="0.70330000000000004"/>
    <n v="6.99"/>
    <n v="6.99"/>
    <n v="6.99"/>
    <n v="6.99"/>
    <n v="6.99"/>
    <s v="Brasil + ExceÃ§Ã£o + VGF2"/>
    <s v="Bronze + ExceÃ§Ã£o + VGF2"/>
    <s v="Prata + ExceÃ§Ã£o + VGF2"/>
    <s v="Ouro + ExceÃ§Ã£o + VGF2"/>
    <s v="Estrela + ExceÃ§Ã£o + VGF2"/>
    <n v="0"/>
    <n v="0"/>
    <n v="0"/>
    <n v="0"/>
    <n v="0"/>
    <n v="42.19"/>
    <n v="42.19"/>
    <n v="42.19"/>
    <n v="42.19"/>
    <n v="42.19"/>
    <n v="0"/>
    <n v="0"/>
    <n v="0"/>
    <n v="0"/>
    <n v="0"/>
    <n v="6.99"/>
    <n v="6.99"/>
    <n v="6.99"/>
    <n v="6.99"/>
    <n v="6.99"/>
    <n v="2"/>
    <n v="2"/>
    <n v="2"/>
    <n v="2"/>
    <n v="2"/>
    <n v="22"/>
    <n v="77"/>
    <n v="77"/>
    <n v="77"/>
    <n v="77"/>
  </r>
  <r>
    <n v="2295601"/>
    <x v="1512"/>
    <n v="20220307"/>
    <m/>
    <s v="KIDS HOME"/>
    <x v="665"/>
    <s v="POTE GAMER"/>
    <n v="5578982"/>
    <x v="1509"/>
    <n v="1"/>
    <s v="EXCESS"/>
    <s v="REPRESENTATIVE OFFER"/>
    <n v="0.70330000000000004"/>
    <m/>
    <n v="2.9049999999999998"/>
    <m/>
    <m/>
    <n v="6.4"/>
    <n v="18.989999999999998"/>
    <n v="2962"/>
    <n v="2962"/>
    <n v="14"/>
    <s v="WORK IN PROGRESS"/>
    <n v="136454965"/>
    <s v="NO INCENTIVE"/>
    <s v="N"/>
    <s v="N"/>
    <s v="N"/>
    <s v="N"/>
    <x v="2"/>
    <n v="136454967"/>
    <n v="28"/>
    <n v="43"/>
    <n v="20230306"/>
    <s v="EXCLUSIVE OFFER"/>
    <n v="15"/>
    <s v="Y"/>
    <s v="Tech rep lvl + ExceÃ§Ã£o + VGF2"/>
    <s v="FULL PAYMENT"/>
    <m/>
    <n v="13332.3174"/>
    <n v="4727.7074000000002"/>
    <n v="78.25"/>
    <m/>
    <s v="KITCHEN LUNCH BOX"/>
    <s v="KITCHEN"/>
    <s v="FOOD STORAGE/CONTAINERS"/>
    <s v="MALE"/>
    <s v="AVON"/>
    <s v="AVON"/>
    <n v="0"/>
    <n v="100"/>
    <n v="100"/>
    <s v="N"/>
    <s v="N"/>
    <n v="80251"/>
    <m/>
    <s v="N"/>
    <m/>
    <m/>
    <m/>
    <m/>
    <m/>
    <m/>
    <m/>
    <m/>
    <s v="N"/>
    <n v="60853012"/>
    <s v="Saldao de Ofertas"/>
    <m/>
    <x v="0"/>
    <m/>
    <n v="14"/>
    <s v="OUTLET - HOME"/>
    <s v="N"/>
    <m/>
    <m/>
    <s v="N"/>
    <n v="20230306"/>
    <m/>
    <n v="136454965"/>
    <s v="MIXED"/>
    <s v="Tech rep lvl"/>
    <s v="ExceÃ§Ã£o"/>
    <n v="1"/>
    <m/>
    <n v="0"/>
    <n v="0"/>
    <n v="100"/>
    <n v="136454966"/>
    <n v="999"/>
    <n v="4"/>
    <x v="0"/>
    <x v="0"/>
    <n v="0.70330000000000004"/>
    <n v="0.70330000000000004"/>
    <n v="0.70330000000000004"/>
    <n v="0.70330000000000004"/>
    <n v="0.70330000000000004"/>
    <n v="6.4"/>
    <n v="6.4"/>
    <n v="6.4"/>
    <n v="6.4"/>
    <n v="6.4"/>
    <s v="Brasil + ExceÃ§Ã£o + VGF2"/>
    <s v="Bronze + ExceÃ§Ã£o + VGF2"/>
    <s v="Prata + ExceÃ§Ã£o + VGF2"/>
    <s v="Ouro + ExceÃ§Ã£o + VGF2"/>
    <s v="Estrela + ExceÃ§Ã£o + VGF2"/>
    <n v="0"/>
    <n v="0"/>
    <n v="0"/>
    <n v="0"/>
    <n v="0"/>
    <n v="42.19"/>
    <n v="42.19"/>
    <n v="42.19"/>
    <n v="42.19"/>
    <n v="42.19"/>
    <n v="0"/>
    <n v="0"/>
    <n v="0"/>
    <n v="0"/>
    <n v="0"/>
    <n v="6.4"/>
    <n v="6.4"/>
    <n v="6.4"/>
    <n v="6.4"/>
    <n v="6.4"/>
    <n v="12.59"/>
    <n v="12.59"/>
    <n v="12.59"/>
    <n v="12.59"/>
    <n v="12.59"/>
    <n v="66"/>
    <n v="33"/>
    <n v="33"/>
    <n v="33"/>
    <n v="33"/>
  </r>
  <r>
    <n v="599724"/>
    <x v="1513"/>
    <n v="20190305"/>
    <m/>
    <s v="TOILETRIES"/>
    <x v="666"/>
    <s v="DISNEY PRINCESS LIPBALM RELAUNCH"/>
    <n v="1199289"/>
    <x v="1510"/>
    <n v="1"/>
    <s v="EXCESS"/>
    <s v="REPRESENTATIVE OFFER"/>
    <n v="0.51249999999999996"/>
    <m/>
    <n v="1.7110000000000001"/>
    <m/>
    <m/>
    <n v="7.99"/>
    <n v="9.99"/>
    <n v="455"/>
    <n v="455"/>
    <n v="69"/>
    <s v="WORK IN PROGRESS"/>
    <n v="136454978"/>
    <s v="NO INCENTIVE"/>
    <s v="N"/>
    <s v="N"/>
    <s v="N"/>
    <s v="N"/>
    <x v="2"/>
    <n v="136454980"/>
    <n v="28"/>
    <n v="43"/>
    <n v="20230306"/>
    <s v="EXCLUSIVE OFFER"/>
    <n v="15"/>
    <s v="Y"/>
    <s v="Tech rep lvl + ExceÃ§Ã£o + VGF2"/>
    <s v="FULL PAYMENT"/>
    <m/>
    <n v="1863.1681000000001"/>
    <n v="1084.6631"/>
    <n v="66.58"/>
    <m/>
    <s v="LIP BALM"/>
    <s v="LIP CARE"/>
    <s v="LIP CARE"/>
    <s v="FEMALE"/>
    <s v="DISNEY BRAND"/>
    <s v="DISNEY PRINCESS"/>
    <n v="1"/>
    <n v="100"/>
    <n v="100"/>
    <s v="N"/>
    <s v="N"/>
    <n v="50168"/>
    <m/>
    <s v="N"/>
    <m/>
    <m/>
    <m/>
    <m/>
    <m/>
    <m/>
    <m/>
    <m/>
    <s v="N"/>
    <n v="60853012"/>
    <s v="Saldao de Ofertas"/>
    <m/>
    <x v="0"/>
    <m/>
    <n v="68"/>
    <s v="OUTLET - KIDS BEAUTY"/>
    <s v="N"/>
    <m/>
    <m/>
    <s v="N"/>
    <n v="20230306"/>
    <m/>
    <n v="136454978"/>
    <s v="MIXED"/>
    <s v="Tech rep lvl"/>
    <s v="ExceÃ§Ã£o"/>
    <n v="1"/>
    <m/>
    <n v="0"/>
    <n v="0"/>
    <n v="100"/>
    <n v="136454979"/>
    <n v="999"/>
    <n v="4"/>
    <x v="0"/>
    <x v="0"/>
    <n v="0.51249999999999996"/>
    <n v="0.51249999999999996"/>
    <n v="0.51249999999999996"/>
    <n v="0.51249999999999996"/>
    <n v="0.51249999999999996"/>
    <n v="7.99"/>
    <n v="7.99"/>
    <n v="7.99"/>
    <n v="7.99"/>
    <n v="7.99"/>
    <s v="Brasil + ExceÃ§Ã£o + VGF2"/>
    <s v="Bronze + ExceÃ§Ã£o + VGF2"/>
    <s v="Prata + ExceÃ§Ã£o + VGF2"/>
    <s v="Ouro + ExceÃ§Ã£o + VGF2"/>
    <s v="Estrela + ExceÃ§Ã£o + VGF2"/>
    <n v="0"/>
    <n v="0"/>
    <n v="0"/>
    <n v="0"/>
    <n v="0"/>
    <n v="83.92"/>
    <n v="83.92"/>
    <n v="83.92"/>
    <n v="83.92"/>
    <n v="83.92"/>
    <n v="5.75"/>
    <n v="5.75"/>
    <n v="5.75"/>
    <n v="5.75"/>
    <n v="5.75"/>
    <n v="7.99"/>
    <n v="7.99"/>
    <n v="7.99"/>
    <n v="7.99"/>
    <n v="7.99"/>
    <n v="2"/>
    <n v="2"/>
    <n v="2"/>
    <n v="2"/>
    <n v="2"/>
    <n v="20"/>
    <n v="79"/>
    <n v="79"/>
    <n v="79"/>
    <n v="79"/>
  </r>
  <r>
    <n v="2220805"/>
    <x v="1514"/>
    <n v="20200310"/>
    <m/>
    <s v="BODY"/>
    <x v="667"/>
    <s v="SET 4 PROTECTORES EVITA CALLOS"/>
    <n v="5437909"/>
    <x v="1511"/>
    <n v="1"/>
    <s v="EXCESS"/>
    <s v="REPRESENTATIVE OFFER"/>
    <n v="0.70330000000000004"/>
    <m/>
    <n v="3.97"/>
    <m/>
    <m/>
    <n v="8.6999999999999993"/>
    <n v="17.989999999999998"/>
    <n v="1190"/>
    <n v="1190"/>
    <n v="18"/>
    <s v="WORK IN PROGRESS"/>
    <n v="136455016"/>
    <s v="NO INCENTIVE"/>
    <s v="N"/>
    <s v="N"/>
    <s v="N"/>
    <s v="N"/>
    <x v="2"/>
    <n v="136455018"/>
    <n v="28"/>
    <n v="43"/>
    <n v="20230306"/>
    <s v="EXCLUSIVE OFFER"/>
    <n v="15"/>
    <s v="Y"/>
    <s v="Tech rep lvl + ExceÃ§Ã£o + VGF2"/>
    <s v="FULL PAYMENT"/>
    <m/>
    <n v="7281.2649000000001"/>
    <n v="2556.9648999999999"/>
    <n v="68.62"/>
    <m/>
    <s v="FOOTCARE PADDING ACCESSORIES"/>
    <s v="FOOTCARE IMPLEMENTS"/>
    <s v="IMPLEMENTS"/>
    <s v="FEMALE"/>
    <s v="AVON WELLNESS"/>
    <s v="AVON WELLNESS (NO SUB BRAND APPLIES)"/>
    <n v="0"/>
    <n v="100"/>
    <n v="100"/>
    <s v="N"/>
    <s v="N"/>
    <n v="51113"/>
    <m/>
    <s v="N"/>
    <m/>
    <m/>
    <m/>
    <m/>
    <m/>
    <m/>
    <m/>
    <m/>
    <s v="N"/>
    <n v="60853012"/>
    <s v="Saldao de Ofertas"/>
    <m/>
    <x v="0"/>
    <m/>
    <n v="18"/>
    <s v="OUTLET - HOME"/>
    <s v="N"/>
    <m/>
    <m/>
    <s v="N"/>
    <n v="20230306"/>
    <m/>
    <n v="136455016"/>
    <s v="MIXED"/>
    <s v="Tech rep lvl"/>
    <s v="ExceÃ§Ã£o"/>
    <n v="1"/>
    <m/>
    <n v="0"/>
    <n v="0"/>
    <n v="100"/>
    <n v="136455017"/>
    <n v="999"/>
    <n v="4"/>
    <x v="0"/>
    <x v="0"/>
    <n v="0.70330000000000004"/>
    <n v="0.70330000000000004"/>
    <n v="0.70330000000000004"/>
    <n v="0.70330000000000004"/>
    <n v="0.70330000000000004"/>
    <n v="8.6999999999999993"/>
    <n v="8.6999999999999993"/>
    <n v="8.6999999999999993"/>
    <n v="8.6999999999999993"/>
    <n v="8.6999999999999993"/>
    <s v="Brasil + ExceÃ§Ã£o + VGF2"/>
    <s v="Bronze + ExceÃ§Ã£o + VGF2"/>
    <s v="Prata + ExceÃ§Ã£o + VGF2"/>
    <s v="Ouro + ExceÃ§Ã£o + VGF2"/>
    <s v="Estrela + ExceÃ§Ã£o + VGF2"/>
    <n v="0"/>
    <n v="0"/>
    <n v="0"/>
    <n v="0"/>
    <n v="0"/>
    <n v="42.19"/>
    <n v="42.19"/>
    <n v="42.19"/>
    <n v="42.19"/>
    <n v="42.19"/>
    <n v="0"/>
    <n v="0"/>
    <n v="0"/>
    <n v="0"/>
    <n v="0"/>
    <n v="8.6999999999999993"/>
    <n v="8.6999999999999993"/>
    <n v="8.6999999999999993"/>
    <n v="8.6999999999999993"/>
    <n v="8.6999999999999993"/>
    <n v="9.2899999999999991"/>
    <n v="9.2899999999999991"/>
    <n v="9.2899999999999991"/>
    <n v="9.2899999999999991"/>
    <n v="9.2899999999999991"/>
    <n v="51"/>
    <n v="48"/>
    <n v="48"/>
    <n v="48"/>
    <n v="48"/>
  </r>
  <r>
    <n v="633267"/>
    <x v="1515"/>
    <n v="20220310"/>
    <m/>
    <s v="TOILETRIES"/>
    <x v="668"/>
    <s v="ENCANTO BODY LIQUID SOAP FASCINATING 200 ML"/>
    <n v="1228018"/>
    <x v="1512"/>
    <n v="1"/>
    <s v="EXCESS"/>
    <s v="REPRESENTATIVE OFFER"/>
    <n v="0.66269999999999996"/>
    <m/>
    <n v="3.0019999999999998"/>
    <m/>
    <m/>
    <n v="9.99"/>
    <n v="21.99"/>
    <n v="3855"/>
    <n v="3855"/>
    <n v="38"/>
    <s v="WORK IN PROGRESS"/>
    <n v="136455029"/>
    <s v="NO INCENTIVE"/>
    <s v="N"/>
    <s v="N"/>
    <s v="N"/>
    <s v="N"/>
    <x v="2"/>
    <n v="136455031"/>
    <n v="28"/>
    <n v="43"/>
    <n v="20230306"/>
    <s v="EXCLUSIVE OFFER"/>
    <n v="15"/>
    <s v="Y"/>
    <s v="Tech rep lvl + ExceÃ§Ã£o + VGF2"/>
    <s v="FULL PAYMENT"/>
    <m/>
    <n v="25521.537899999999"/>
    <n v="13948.8279"/>
    <n v="79.400000000000006"/>
    <m/>
    <s v="SOAP LIQUID"/>
    <s v="SOAP"/>
    <s v="WASH"/>
    <s v="FEMALE"/>
    <s v="AVON ENCANTO"/>
    <s v="ENCANTO DELICACY"/>
    <n v="0"/>
    <n v="100"/>
    <n v="100"/>
    <s v="N"/>
    <s v="N"/>
    <n v="51628"/>
    <m/>
    <s v="N"/>
    <m/>
    <m/>
    <m/>
    <m/>
    <m/>
    <m/>
    <m/>
    <m/>
    <s v="N"/>
    <n v="60853012"/>
    <s v="Saldao de Ofertas"/>
    <m/>
    <x v="0"/>
    <m/>
    <n v="38"/>
    <s v="OUTLET - BODY"/>
    <s v="N"/>
    <m/>
    <m/>
    <s v="N"/>
    <n v="20230306"/>
    <m/>
    <n v="136455029"/>
    <s v="MIXED"/>
    <s v="Tech rep lvl"/>
    <s v="ExceÃ§Ã£o"/>
    <n v="1"/>
    <m/>
    <n v="0"/>
    <n v="0"/>
    <n v="100"/>
    <n v="136455030"/>
    <n v="999"/>
    <n v="4"/>
    <x v="0"/>
    <x v="0"/>
    <n v="0.66269999999999996"/>
    <n v="0.66269999999999996"/>
    <n v="0.66269999999999996"/>
    <n v="0.66269999999999996"/>
    <n v="0.66269999999999996"/>
    <n v="9.99"/>
    <n v="9.99"/>
    <n v="9.99"/>
    <n v="9.99"/>
    <n v="9.99"/>
    <s v="Brasil + ExceÃ§Ã£o + VGF2"/>
    <s v="Bronze + ExceÃ§Ã£o + VGF2"/>
    <s v="Prata + ExceÃ§Ã£o + VGF2"/>
    <s v="Ouro + ExceÃ§Ã£o + VGF2"/>
    <s v="Estrela + ExceÃ§Ã£o + VGF2"/>
    <n v="0"/>
    <n v="0"/>
    <n v="0"/>
    <n v="0"/>
    <n v="0"/>
    <n v="50.9"/>
    <n v="50.9"/>
    <n v="50.9"/>
    <n v="50.9"/>
    <n v="50.9"/>
    <n v="0"/>
    <n v="0"/>
    <n v="0"/>
    <n v="0"/>
    <n v="0"/>
    <n v="9.99"/>
    <n v="9.99"/>
    <n v="9.99"/>
    <n v="9.99"/>
    <n v="9.99"/>
    <n v="12"/>
    <n v="12"/>
    <n v="12"/>
    <n v="12"/>
    <n v="12"/>
    <n v="54"/>
    <n v="45"/>
    <n v="45"/>
    <n v="45"/>
    <n v="45"/>
  </r>
  <r>
    <n v="2296711"/>
    <x v="180"/>
    <n v="20220306"/>
    <m/>
    <s v="HOUSEWARES"/>
    <x v="669"/>
    <s v="KIT 3 POTES PARA PREPARO"/>
    <n v="5579961"/>
    <x v="180"/>
    <n v="1"/>
    <s v="IN-LINE (EXCL NR)"/>
    <s v="REPRESENTATIVE OFFER"/>
    <n v="0.70330000000000004"/>
    <m/>
    <n v="13.340999999999999"/>
    <m/>
    <m/>
    <n v="59.49"/>
    <n v="69.989999999999995"/>
    <n v="1000"/>
    <n v="1000"/>
    <n v="3"/>
    <s v="WORK IN PROGRESS"/>
    <n v="136526860"/>
    <s v="NO INCENTIVE"/>
    <s v="N"/>
    <s v="N"/>
    <s v="N"/>
    <s v="N"/>
    <x v="2"/>
    <n v="136526862"/>
    <n v="28"/>
    <n v="43"/>
    <n v="20230306"/>
    <s v="EXCLUSIVE OFFER"/>
    <n v="15"/>
    <s v="Y"/>
    <s v="Tech rep lvl + Moda &amp; Casa + VGF2"/>
    <s v="FULL PAYMENT"/>
    <m/>
    <n v="41839.317000000003"/>
    <n v="28498.316999999999"/>
    <n v="72.900000000000006"/>
    <m/>
    <s v="KITCHEN FOOD STORAGE"/>
    <s v="KITCHEN"/>
    <s v="FOOD STORAGE/CONTAINERS"/>
    <s v="UNISEX"/>
    <s v="AVON"/>
    <s v="AVON"/>
    <n v="1"/>
    <n v="100"/>
    <n v="100"/>
    <s v="N"/>
    <s v="N"/>
    <n v="61164"/>
    <m/>
    <s v="N"/>
    <m/>
    <m/>
    <m/>
    <m/>
    <m/>
    <m/>
    <m/>
    <m/>
    <s v="N"/>
    <n v="73243896"/>
    <s v="Doacao IA"/>
    <m/>
    <x v="0"/>
    <m/>
    <n v="2"/>
    <s v="F&amp;H"/>
    <s v="N"/>
    <m/>
    <m/>
    <s v="N"/>
    <n v="20230306"/>
    <m/>
    <n v="136526860"/>
    <s v="MIXED"/>
    <s v="Tech rep lvl"/>
    <s v="Moda &amp; Casa"/>
    <n v="1"/>
    <m/>
    <n v="0"/>
    <n v="0"/>
    <n v="100"/>
    <n v="136526861"/>
    <n v="999"/>
    <n v="3"/>
    <x v="0"/>
    <x v="0"/>
    <n v="0.70330000000000004"/>
    <n v="0.70330000000000004"/>
    <n v="0.70330000000000004"/>
    <n v="0.70330000000000004"/>
    <n v="0.70330000000000004"/>
    <n v="59.49"/>
    <n v="59.49"/>
    <n v="59.49"/>
    <n v="59.49"/>
    <n v="59.49"/>
    <s v="Brasil + Moda &amp; Casa + VGF2"/>
    <s v="Bronze + Moda &amp; Casa + VGF2"/>
    <s v="Prata + Moda &amp; Casa + VGF2"/>
    <s v="Ouro + Moda &amp; Casa + VGF2"/>
    <s v="Estrela + Moda &amp; Casa + VGF2"/>
    <n v="15"/>
    <n v="15"/>
    <n v="15"/>
    <n v="15"/>
    <n v="15"/>
    <n v="42.19"/>
    <n v="42.19"/>
    <n v="42.19"/>
    <n v="42.19"/>
    <n v="42.19"/>
    <n v="0"/>
    <n v="0"/>
    <n v="0"/>
    <n v="0"/>
    <n v="0"/>
    <n v="59.49"/>
    <n v="59.49"/>
    <n v="59.49"/>
    <n v="59.49"/>
    <n v="59.49"/>
    <n v="10.5"/>
    <n v="10.5"/>
    <n v="10.5"/>
    <n v="10.5"/>
    <n v="10.5"/>
    <n v="15"/>
    <n v="84"/>
    <n v="84"/>
    <n v="84"/>
    <n v="84"/>
  </r>
  <r>
    <n v="2308900"/>
    <x v="258"/>
    <n v="20230301"/>
    <m/>
    <s v="HOUSEWARES"/>
    <x v="669"/>
    <s v="COPOS DECORADOS PRIMAVERA"/>
    <n v="5605187"/>
    <x v="258"/>
    <n v="1"/>
    <s v="IN-LINE (EXCL NR)"/>
    <s v="REPRESENTATIVE OFFER"/>
    <n v="0.70330000000000004"/>
    <m/>
    <n v="3.8679999999999999"/>
    <m/>
    <m/>
    <n v="16.14"/>
    <n v="18.989999999999998"/>
    <n v="1800"/>
    <n v="1800"/>
    <n v="3"/>
    <s v="WORK IN PROGRESS"/>
    <n v="136526860"/>
    <s v="NO INCENTIVE"/>
    <s v="N"/>
    <s v="N"/>
    <s v="N"/>
    <s v="N"/>
    <x v="2"/>
    <n v="136526874"/>
    <n v="28"/>
    <n v="43"/>
    <n v="20230306"/>
    <s v="EXCLUSIVE OFFER"/>
    <n v="15"/>
    <s v="Y"/>
    <s v="Tech rep lvl + Moda &amp; Casa + VGF2"/>
    <s v="FULL PAYMENT"/>
    <m/>
    <n v="20432.2716"/>
    <n v="13469.8716"/>
    <n v="71.040000000000006"/>
    <m/>
    <s v="GLASS EVERYDAY GLASS"/>
    <s v="GLASS"/>
    <s v="TABLEWARE"/>
    <s v="UNISEX"/>
    <s v="AVON"/>
    <s v="AVON"/>
    <n v="1"/>
    <n v="100"/>
    <n v="50"/>
    <s v="N"/>
    <s v="N"/>
    <n v="61179"/>
    <m/>
    <s v="N"/>
    <m/>
    <m/>
    <m/>
    <m/>
    <m/>
    <m/>
    <m/>
    <m/>
    <s v="N"/>
    <n v="73243896"/>
    <s v="Doacao IA"/>
    <m/>
    <x v="0"/>
    <m/>
    <n v="2"/>
    <s v="F&amp;H"/>
    <s v="N"/>
    <m/>
    <m/>
    <s v="N"/>
    <n v="20230306"/>
    <m/>
    <n v="136526860"/>
    <s v="MIXED"/>
    <s v="Tech rep lvl"/>
    <s v="Moda &amp; Casa"/>
    <n v="1"/>
    <m/>
    <n v="0"/>
    <n v="0"/>
    <n v="100"/>
    <n v="136526873"/>
    <n v="999"/>
    <n v="3"/>
    <x v="0"/>
    <x v="0"/>
    <n v="0.70330000000000004"/>
    <n v="0.70330000000000004"/>
    <n v="0.70330000000000004"/>
    <n v="0.70330000000000004"/>
    <n v="0.70330000000000004"/>
    <n v="16.14"/>
    <n v="16.14"/>
    <n v="16.14"/>
    <n v="16.14"/>
    <n v="16.14"/>
    <s v="Brasil + Moda &amp; Casa + VGF2"/>
    <s v="Bronze + Moda &amp; Casa + VGF2"/>
    <s v="Prata + Moda &amp; Casa + VGF2"/>
    <s v="Ouro + Moda &amp; Casa + VGF2"/>
    <s v="Estrela + Moda &amp; Casa + VGF2"/>
    <n v="15"/>
    <n v="15"/>
    <n v="15"/>
    <n v="15"/>
    <n v="15"/>
    <n v="42.19"/>
    <n v="42.19"/>
    <n v="42.19"/>
    <n v="42.19"/>
    <n v="42.19"/>
    <n v="0"/>
    <n v="0"/>
    <n v="0"/>
    <n v="0"/>
    <n v="0"/>
    <n v="16.14"/>
    <n v="16.14"/>
    <n v="16.14"/>
    <n v="16.14"/>
    <n v="16.14"/>
    <n v="2.85"/>
    <n v="2.85"/>
    <n v="2.85"/>
    <n v="2.85"/>
    <n v="2.85"/>
    <n v="15"/>
    <n v="84"/>
    <n v="84"/>
    <n v="84"/>
    <n v="84"/>
  </r>
  <r>
    <n v="2312514"/>
    <x v="259"/>
    <n v="20230301"/>
    <m/>
    <s v="HOUSEWARES"/>
    <x v="669"/>
    <s v="COPOS DECORADOS PRIMAVERA"/>
    <n v="5605187"/>
    <x v="259"/>
    <n v="1"/>
    <s v="IN-LINE (EXCL NR)"/>
    <s v="REPRESENTATIVE OFFER"/>
    <n v="0.70330000000000004"/>
    <m/>
    <n v="3.8679999999999999"/>
    <m/>
    <m/>
    <n v="16.14"/>
    <n v="18.989999999999998"/>
    <n v="2000"/>
    <n v="2000"/>
    <n v="3"/>
    <s v="WORK IN PROGRESS"/>
    <n v="136526860"/>
    <s v="NO INCENTIVE"/>
    <s v="N"/>
    <s v="N"/>
    <s v="N"/>
    <s v="N"/>
    <x v="2"/>
    <n v="136526875"/>
    <n v="28"/>
    <n v="43"/>
    <n v="20230306"/>
    <s v="EXCLUSIVE OFFER"/>
    <n v="15"/>
    <s v="Y"/>
    <s v="Tech rep lvl + Moda &amp; Casa + VGF2"/>
    <s v="FULL PAYMENT"/>
    <m/>
    <n v="22702.524000000001"/>
    <n v="14966.523999999999"/>
    <n v="71.040000000000006"/>
    <m/>
    <s v="GLASS EVERYDAY GLASS"/>
    <s v="GLASS"/>
    <s v="TABLEWARE"/>
    <s v="UNISEX"/>
    <s v="AVON"/>
    <s v="AVON"/>
    <n v="1"/>
    <n v="100"/>
    <n v="50"/>
    <s v="N"/>
    <s v="N"/>
    <n v="61180"/>
    <m/>
    <s v="N"/>
    <m/>
    <m/>
    <m/>
    <m/>
    <m/>
    <m/>
    <m/>
    <m/>
    <s v="N"/>
    <n v="73243896"/>
    <s v="Doacao IA"/>
    <m/>
    <x v="0"/>
    <m/>
    <n v="2"/>
    <s v="F&amp;H"/>
    <s v="N"/>
    <m/>
    <m/>
    <s v="N"/>
    <n v="20230306"/>
    <m/>
    <n v="136526860"/>
    <s v="MIXED"/>
    <s v="Tech rep lvl"/>
    <s v="Moda &amp; Casa"/>
    <n v="1"/>
    <m/>
    <n v="0"/>
    <n v="0"/>
    <n v="100"/>
    <n v="136526873"/>
    <n v="999"/>
    <n v="3"/>
    <x v="0"/>
    <x v="0"/>
    <n v="0.70330000000000004"/>
    <n v="0.70330000000000004"/>
    <n v="0.70330000000000004"/>
    <n v="0.70330000000000004"/>
    <n v="0.70330000000000004"/>
    <n v="16.14"/>
    <n v="16.14"/>
    <n v="16.14"/>
    <n v="16.14"/>
    <n v="16.14"/>
    <s v="Brasil + Moda &amp; Casa + VGF2"/>
    <s v="Bronze + Moda &amp; Casa + VGF2"/>
    <s v="Prata + Moda &amp; Casa + VGF2"/>
    <s v="Ouro + Moda &amp; Casa + VGF2"/>
    <s v="Estrela + Moda &amp; Casa + VGF2"/>
    <n v="15"/>
    <n v="15"/>
    <n v="15"/>
    <n v="15"/>
    <n v="15"/>
    <n v="42.19"/>
    <n v="42.19"/>
    <n v="42.19"/>
    <n v="42.19"/>
    <n v="42.19"/>
    <n v="0"/>
    <n v="0"/>
    <n v="0"/>
    <n v="0"/>
    <n v="0"/>
    <n v="16.14"/>
    <n v="16.14"/>
    <n v="16.14"/>
    <n v="16.14"/>
    <n v="16.14"/>
    <n v="2.85"/>
    <n v="2.85"/>
    <n v="2.85"/>
    <n v="2.85"/>
    <n v="2.85"/>
    <n v="15"/>
    <n v="84"/>
    <n v="84"/>
    <n v="84"/>
    <n v="84"/>
  </r>
  <r>
    <n v="2277088"/>
    <x v="1506"/>
    <n v="20210311"/>
    <m/>
    <s v="HOUSEWARES"/>
    <x v="670"/>
    <s v="PORTA TEMPEROS DISNEY"/>
    <n v="5548208"/>
    <x v="1503"/>
    <n v="1"/>
    <s v="EXCESS"/>
    <s v="PACK PRICE - MARKETING SET"/>
    <n v="0.66279999999999994"/>
    <m/>
    <n v="2.665"/>
    <m/>
    <m/>
    <n v="6.49"/>
    <n v="14.99"/>
    <n v="3000"/>
    <n v="3000"/>
    <n v="16"/>
    <s v="WORK IN PROGRESS"/>
    <n v="136528587"/>
    <s v="NO INCENTIVE"/>
    <s v="N"/>
    <s v="N"/>
    <s v="N"/>
    <s v="N"/>
    <x v="2"/>
    <n v="136528628"/>
    <n v="28"/>
    <n v="43"/>
    <n v="20230306"/>
    <s v="EXCLUSIVE OFFER"/>
    <n v="15"/>
    <s v="Y"/>
    <s v="Tech rep lvl + ExceÃ§Ã£o + VGF2"/>
    <s v="FULL PAYMENT"/>
    <m/>
    <n v="12904.716"/>
    <n v="4909.7160000000003"/>
    <n v="73.180000000000007"/>
    <m/>
    <s v="SERVING FOOD DISPENSER"/>
    <s v="SERVING"/>
    <s v="FOOD STORAGE/CONTAINERS"/>
    <s v="UNISEX"/>
    <s v="DISNEY BRAND"/>
    <s v="DISNEY"/>
    <n v="0"/>
    <n v="100"/>
    <n v="50"/>
    <s v="N"/>
    <s v="N"/>
    <n v="46736"/>
    <n v="1"/>
    <s v="N"/>
    <m/>
    <m/>
    <m/>
    <m/>
    <m/>
    <m/>
    <m/>
    <m/>
    <s v="N"/>
    <n v="60853012"/>
    <s v="Saldao de Ofertas"/>
    <n v="136528625"/>
    <x v="39"/>
    <m/>
    <n v="16"/>
    <s v="OUTLET - HOME"/>
    <s v="N"/>
    <m/>
    <s v="N"/>
    <s v="N"/>
    <n v="20230306"/>
    <m/>
    <n v="136528587"/>
    <s v="MIXED"/>
    <s v="Tech rep lvl"/>
    <s v="ExceÃ§Ã£o"/>
    <n v="1"/>
    <m/>
    <n v="0"/>
    <n v="0"/>
    <n v="100"/>
    <n v="136528626"/>
    <n v="999"/>
    <n v="4"/>
    <x v="31"/>
    <x v="43"/>
    <n v="0.66279999999999994"/>
    <n v="0.66279999999999994"/>
    <n v="0.66279999999999994"/>
    <n v="0.66279999999999994"/>
    <n v="0.66279999999999994"/>
    <n v="6.49"/>
    <n v="6.49"/>
    <n v="6.49"/>
    <n v="6.49"/>
    <n v="6.49"/>
    <s v="Brasil + ExceÃ§Ã£o + VGF2"/>
    <s v="Bronze + ExceÃ§Ã£o + VGF2"/>
    <s v="Prata + ExceÃ§Ã£o + VGF2"/>
    <s v="Ouro + ExceÃ§Ã£o + VGF2"/>
    <s v="Estrela + ExceÃ§Ã£o + VGF2"/>
    <n v="0"/>
    <n v="0"/>
    <n v="0"/>
    <n v="0"/>
    <n v="0"/>
    <n v="42.19"/>
    <n v="42.19"/>
    <n v="42.19"/>
    <n v="42.19"/>
    <n v="42.19"/>
    <n v="5.75"/>
    <n v="5.75"/>
    <n v="5.75"/>
    <n v="5.75"/>
    <n v="5.75"/>
    <n v="6.49"/>
    <n v="6.49"/>
    <n v="6.49"/>
    <n v="6.49"/>
    <n v="6.49"/>
    <n v="8.5"/>
    <n v="8.5"/>
    <n v="8.5"/>
    <n v="8.5"/>
    <n v="8.5"/>
    <n v="56"/>
    <n v="43"/>
    <n v="43"/>
    <n v="43"/>
    <n v="43"/>
  </r>
  <r>
    <n v="2281350"/>
    <x v="1507"/>
    <n v="20210311"/>
    <m/>
    <s v="HOUSEWARES"/>
    <x v="670"/>
    <s v="PORTA TEMPEROS DISNEY"/>
    <n v="5548208"/>
    <x v="1504"/>
    <n v="1"/>
    <s v="EXCESS"/>
    <s v="PACK PRICE - MARKETING SET"/>
    <n v="0.66279999999999994"/>
    <m/>
    <n v="2.665"/>
    <m/>
    <m/>
    <n v="6.49"/>
    <n v="14.99"/>
    <n v="3000"/>
    <n v="3000"/>
    <n v="16"/>
    <s v="WORK IN PROGRESS"/>
    <n v="136528587"/>
    <s v="NO INCENTIVE"/>
    <s v="N"/>
    <s v="N"/>
    <s v="N"/>
    <s v="N"/>
    <x v="2"/>
    <n v="136528627"/>
    <n v="28"/>
    <n v="43"/>
    <n v="20230306"/>
    <s v="EXCLUSIVE OFFER"/>
    <n v="15"/>
    <s v="Y"/>
    <s v="Tech rep lvl + ExceÃ§Ã£o + VGF2"/>
    <s v="FULL PAYMENT"/>
    <m/>
    <n v="12904.716"/>
    <n v="4909.7160000000003"/>
    <n v="73.180000000000007"/>
    <m/>
    <s v="SERVING FOOD DISPENSER"/>
    <s v="SERVING"/>
    <s v="FOOD STORAGE/CONTAINERS"/>
    <s v="UNISEX"/>
    <s v="DISNEY BRAND"/>
    <s v="DISNEY"/>
    <n v="0"/>
    <n v="100"/>
    <n v="50"/>
    <s v="N"/>
    <s v="N"/>
    <n v="46800"/>
    <n v="1"/>
    <s v="N"/>
    <m/>
    <m/>
    <m/>
    <m/>
    <m/>
    <m/>
    <m/>
    <m/>
    <s v="N"/>
    <n v="60853012"/>
    <s v="Saldao de Ofertas"/>
    <n v="136528625"/>
    <x v="39"/>
    <m/>
    <n v="16"/>
    <s v="OUTLET - HOME"/>
    <s v="N"/>
    <m/>
    <s v="N"/>
    <s v="N"/>
    <n v="20230306"/>
    <m/>
    <n v="136528587"/>
    <s v="MIXED"/>
    <s v="Tech rep lvl"/>
    <s v="ExceÃ§Ã£o"/>
    <n v="1"/>
    <m/>
    <n v="0"/>
    <n v="0"/>
    <n v="100"/>
    <n v="136528626"/>
    <n v="999"/>
    <n v="4"/>
    <x v="31"/>
    <x v="43"/>
    <n v="0.66279999999999994"/>
    <n v="0.66279999999999994"/>
    <n v="0.66279999999999994"/>
    <n v="0.66279999999999994"/>
    <n v="0.66279999999999994"/>
    <n v="6.49"/>
    <n v="6.49"/>
    <n v="6.49"/>
    <n v="6.49"/>
    <n v="6.49"/>
    <s v="Brasil + ExceÃ§Ã£o + VGF2"/>
    <s v="Bronze + ExceÃ§Ã£o + VGF2"/>
    <s v="Prata + ExceÃ§Ã£o + VGF2"/>
    <s v="Ouro + ExceÃ§Ã£o + VGF2"/>
    <s v="Estrela + ExceÃ§Ã£o + VGF2"/>
    <n v="0"/>
    <n v="0"/>
    <n v="0"/>
    <n v="0"/>
    <n v="0"/>
    <n v="42.19"/>
    <n v="42.19"/>
    <n v="42.19"/>
    <n v="42.19"/>
    <n v="42.19"/>
    <n v="5.75"/>
    <n v="5.75"/>
    <n v="5.75"/>
    <n v="5.75"/>
    <n v="5.75"/>
    <n v="6.49"/>
    <n v="6.49"/>
    <n v="6.49"/>
    <n v="6.49"/>
    <n v="6.49"/>
    <n v="8.5"/>
    <n v="8.5"/>
    <n v="8.5"/>
    <n v="8.5"/>
    <n v="8.5"/>
    <n v="56"/>
    <n v="43"/>
    <n v="43"/>
    <n v="43"/>
    <n v="43"/>
  </r>
  <r>
    <n v="602070"/>
    <x v="1474"/>
    <n v="20190312"/>
    <m/>
    <s v="COLOR"/>
    <x v="671"/>
    <s v="AVON PRO COLOUR IN 60 SECONDS"/>
    <n v="1200278"/>
    <x v="1471"/>
    <n v="1"/>
    <s v="EXCESS"/>
    <s v="PACK PRICE - MARKETING SET"/>
    <n v="0.54369999999999996"/>
    <m/>
    <n v="1.883"/>
    <m/>
    <m/>
    <n v="4.99"/>
    <n v="15.99"/>
    <n v="5760"/>
    <n v="5760"/>
    <n v="42"/>
    <s v="WORK IN PROGRESS"/>
    <n v="136528649"/>
    <s v="NO INCENTIVE"/>
    <s v="N"/>
    <s v="N"/>
    <s v="N"/>
    <s v="N"/>
    <x v="2"/>
    <n v="136528722"/>
    <n v="28"/>
    <n v="43"/>
    <n v="20230306"/>
    <s v="EXCLUSIVE OFFER"/>
    <n v="15"/>
    <s v="Y"/>
    <s v="Tech rep lvl + ExceÃ§Ã£o + VGF2"/>
    <s v="FULL PAYMENT"/>
    <m/>
    <n v="15627.242899999999"/>
    <n v="4781.1629000000003"/>
    <n v="78.34"/>
    <m/>
    <s v="NAIL ENAMEL"/>
    <s v="NAIL ENAMEL/TINT"/>
    <s v="NAIL COLOR"/>
    <s v="FEMALE"/>
    <s v="AVON TRUE"/>
    <s v="AVON TRUE COLOR"/>
    <n v="0"/>
    <n v="100"/>
    <n v="25"/>
    <s v="N"/>
    <s v="N"/>
    <n v="50808"/>
    <n v="1"/>
    <s v="N"/>
    <m/>
    <m/>
    <m/>
    <m/>
    <m/>
    <m/>
    <m/>
    <m/>
    <s v="N"/>
    <n v="60853012"/>
    <s v="Saldao de Ofertas"/>
    <n v="136528717"/>
    <x v="40"/>
    <m/>
    <n v="42"/>
    <s v="OUTLET - COLOR"/>
    <s v="N"/>
    <m/>
    <s v="N"/>
    <s v="N"/>
    <n v="20230306"/>
    <m/>
    <n v="136528649"/>
    <s v="MIXED"/>
    <s v="Tech rep lvl"/>
    <s v="ExceÃ§Ã£o"/>
    <n v="1"/>
    <m/>
    <n v="0"/>
    <n v="0"/>
    <n v="100"/>
    <n v="136528718"/>
    <n v="999"/>
    <n v="4"/>
    <x v="32"/>
    <x v="44"/>
    <n v="0.54369999999999996"/>
    <n v="0.54369999999999996"/>
    <n v="0.54369999999999996"/>
    <n v="0.54369999999999996"/>
    <n v="0.54369999999999996"/>
    <n v="4.99"/>
    <n v="4.99"/>
    <n v="4.99"/>
    <n v="4.99"/>
    <n v="4.99"/>
    <s v="Brasil + ExceÃ§Ã£o + VGF2"/>
    <s v="Bronze + ExceÃ§Ã£o + VGF2"/>
    <s v="Prata + ExceÃ§Ã£o + VGF2"/>
    <s v="Ouro + ExceÃ§Ã£o + VGF2"/>
    <s v="Estrela + ExceÃ§Ã£o + VGF2"/>
    <n v="0"/>
    <n v="0"/>
    <n v="0"/>
    <n v="0"/>
    <n v="0"/>
    <n v="83.92"/>
    <n v="83.92"/>
    <n v="83.92"/>
    <n v="83.92"/>
    <n v="83.92"/>
    <n v="0"/>
    <n v="0"/>
    <n v="0"/>
    <n v="0"/>
    <n v="0"/>
    <n v="4.99"/>
    <n v="4.99"/>
    <n v="4.99"/>
    <n v="4.99"/>
    <n v="4.99"/>
    <n v="11"/>
    <n v="11"/>
    <n v="11"/>
    <n v="11"/>
    <n v="11"/>
    <n v="68"/>
    <n v="31"/>
    <n v="31"/>
    <n v="31"/>
    <n v="31"/>
  </r>
  <r>
    <n v="602071"/>
    <x v="1475"/>
    <n v="20190312"/>
    <m/>
    <s v="COLOR"/>
    <x v="671"/>
    <s v="AVON PRO COLOUR IN 60 SECONDS"/>
    <n v="1200278"/>
    <x v="1472"/>
    <n v="1"/>
    <s v="EXCESS"/>
    <s v="PACK PRICE - MARKETING SET"/>
    <n v="0.54369999999999996"/>
    <m/>
    <n v="1.7649999999999999"/>
    <m/>
    <m/>
    <n v="4.99"/>
    <n v="15.99"/>
    <n v="5760"/>
    <n v="5760"/>
    <n v="42"/>
    <s v="WORK IN PROGRESS"/>
    <n v="136528649"/>
    <s v="NO INCENTIVE"/>
    <s v="N"/>
    <s v="N"/>
    <s v="N"/>
    <s v="N"/>
    <x v="2"/>
    <n v="136528719"/>
    <n v="28"/>
    <n v="43"/>
    <n v="20230306"/>
    <s v="EXCLUSIVE OFFER"/>
    <n v="15"/>
    <s v="Y"/>
    <s v="Tech rep lvl + ExceÃ§Ã£o + VGF2"/>
    <s v="FULL PAYMENT"/>
    <m/>
    <n v="15627.242899999999"/>
    <n v="5460.8428999999996"/>
    <n v="79.7"/>
    <m/>
    <s v="NAIL ENAMEL"/>
    <s v="NAIL ENAMEL/TINT"/>
    <s v="NAIL COLOR"/>
    <s v="FEMALE"/>
    <s v="AVON TRUE"/>
    <s v="AVON TRUE COLOR"/>
    <n v="0"/>
    <n v="100"/>
    <n v="25"/>
    <s v="N"/>
    <s v="N"/>
    <n v="50809"/>
    <n v="1"/>
    <s v="N"/>
    <m/>
    <m/>
    <m/>
    <m/>
    <m/>
    <m/>
    <m/>
    <m/>
    <s v="N"/>
    <n v="60853012"/>
    <s v="Saldao de Ofertas"/>
    <n v="136528717"/>
    <x v="40"/>
    <m/>
    <n v="42"/>
    <s v="OUTLET - COLOR"/>
    <s v="N"/>
    <m/>
    <s v="N"/>
    <s v="N"/>
    <n v="20230306"/>
    <m/>
    <n v="136528649"/>
    <s v="MIXED"/>
    <s v="Tech rep lvl"/>
    <s v="ExceÃ§Ã£o"/>
    <n v="1"/>
    <m/>
    <n v="0"/>
    <n v="0"/>
    <n v="100"/>
    <n v="136528718"/>
    <n v="999"/>
    <n v="4"/>
    <x v="32"/>
    <x v="44"/>
    <n v="0.54369999999999996"/>
    <n v="0.54369999999999996"/>
    <n v="0.54369999999999996"/>
    <n v="0.54369999999999996"/>
    <n v="0.54369999999999996"/>
    <n v="4.99"/>
    <n v="4.99"/>
    <n v="4.99"/>
    <n v="4.99"/>
    <n v="4.99"/>
    <s v="Brasil + ExceÃ§Ã£o + VGF2"/>
    <s v="Bronze + ExceÃ§Ã£o + VGF2"/>
    <s v="Prata + ExceÃ§Ã£o + VGF2"/>
    <s v="Ouro + ExceÃ§Ã£o + VGF2"/>
    <s v="Estrela + ExceÃ§Ã£o + VGF2"/>
    <n v="0"/>
    <n v="0"/>
    <n v="0"/>
    <n v="0"/>
    <n v="0"/>
    <n v="83.92"/>
    <n v="83.92"/>
    <n v="83.92"/>
    <n v="83.92"/>
    <n v="83.92"/>
    <n v="0"/>
    <n v="0"/>
    <n v="0"/>
    <n v="0"/>
    <n v="0"/>
    <n v="4.99"/>
    <n v="4.99"/>
    <n v="4.99"/>
    <n v="4.99"/>
    <n v="4.99"/>
    <n v="11"/>
    <n v="11"/>
    <n v="11"/>
    <n v="11"/>
    <n v="11"/>
    <n v="68"/>
    <n v="31"/>
    <n v="31"/>
    <n v="31"/>
    <n v="31"/>
  </r>
  <r>
    <n v="629386"/>
    <x v="1476"/>
    <n v="20210311"/>
    <m/>
    <s v="COLOR"/>
    <x v="671"/>
    <s v="AVON PRO COLOUR IN 60 SECONDS"/>
    <n v="1200278"/>
    <x v="1473"/>
    <n v="1"/>
    <s v="EXCESS"/>
    <s v="PACK PRICE - MARKETING SET"/>
    <n v="0.54369999999999996"/>
    <m/>
    <n v="1.84"/>
    <m/>
    <m/>
    <n v="4.99"/>
    <n v="15.99"/>
    <n v="5760"/>
    <n v="5760"/>
    <n v="42"/>
    <s v="WORK IN PROGRESS"/>
    <n v="136528649"/>
    <s v="NO INCENTIVE"/>
    <s v="N"/>
    <s v="N"/>
    <s v="N"/>
    <s v="N"/>
    <x v="2"/>
    <n v="136528721"/>
    <n v="28"/>
    <n v="43"/>
    <n v="20230306"/>
    <s v="EXCLUSIVE OFFER"/>
    <n v="15"/>
    <s v="Y"/>
    <s v="Tech rep lvl + ExceÃ§Ã£o + VGF2"/>
    <s v="FULL PAYMENT"/>
    <m/>
    <n v="15627.242899999999"/>
    <n v="5028.8428999999996"/>
    <n v="78.84"/>
    <m/>
    <s v="NAIL ENAMEL"/>
    <s v="NAIL ENAMEL/TINT"/>
    <s v="NAIL COLOR"/>
    <s v="FEMALE"/>
    <s v="AVON TRUE"/>
    <s v="AVON TRUE COLOR"/>
    <n v="0"/>
    <n v="100"/>
    <n v="25"/>
    <s v="N"/>
    <s v="N"/>
    <n v="50941"/>
    <n v="1"/>
    <s v="N"/>
    <m/>
    <m/>
    <m/>
    <m/>
    <m/>
    <m/>
    <m/>
    <m/>
    <s v="N"/>
    <n v="60853012"/>
    <s v="Saldao de Ofertas"/>
    <n v="136528717"/>
    <x v="40"/>
    <m/>
    <n v="42"/>
    <s v="OUTLET - COLOR"/>
    <s v="N"/>
    <m/>
    <s v="N"/>
    <s v="N"/>
    <n v="20230306"/>
    <m/>
    <n v="136528649"/>
    <s v="MIXED"/>
    <s v="Tech rep lvl"/>
    <s v="ExceÃ§Ã£o"/>
    <n v="1"/>
    <m/>
    <n v="0"/>
    <n v="0"/>
    <n v="100"/>
    <n v="136528718"/>
    <n v="999"/>
    <n v="4"/>
    <x v="32"/>
    <x v="44"/>
    <n v="0.54369999999999996"/>
    <n v="0.54369999999999996"/>
    <n v="0.54369999999999996"/>
    <n v="0.54369999999999996"/>
    <n v="0.54369999999999996"/>
    <n v="4.99"/>
    <n v="4.99"/>
    <n v="4.99"/>
    <n v="4.99"/>
    <n v="4.99"/>
    <s v="Brasil + ExceÃ§Ã£o + VGF2"/>
    <s v="Bronze + ExceÃ§Ã£o + VGF2"/>
    <s v="Prata + ExceÃ§Ã£o + VGF2"/>
    <s v="Ouro + ExceÃ§Ã£o + VGF2"/>
    <s v="Estrela + ExceÃ§Ã£o + VGF2"/>
    <n v="0"/>
    <n v="0"/>
    <n v="0"/>
    <n v="0"/>
    <n v="0"/>
    <n v="83.92"/>
    <n v="83.92"/>
    <n v="83.92"/>
    <n v="83.92"/>
    <n v="83.92"/>
    <n v="0"/>
    <n v="0"/>
    <n v="0"/>
    <n v="0"/>
    <n v="0"/>
    <n v="4.99"/>
    <n v="4.99"/>
    <n v="4.99"/>
    <n v="4.99"/>
    <n v="4.99"/>
    <n v="11"/>
    <n v="11"/>
    <n v="11"/>
    <n v="11"/>
    <n v="11"/>
    <n v="68"/>
    <n v="31"/>
    <n v="31"/>
    <n v="31"/>
    <n v="31"/>
  </r>
  <r>
    <n v="629746"/>
    <x v="1477"/>
    <n v="20210318"/>
    <m/>
    <s v="COLOR"/>
    <x v="671"/>
    <s v="AVON PRO COLOUR IN 60 SECONDS"/>
    <n v="1200278"/>
    <x v="1474"/>
    <n v="1"/>
    <s v="EXCESS"/>
    <s v="PACK PRICE - MARKETING SET"/>
    <n v="0.54369999999999996"/>
    <m/>
    <n v="1.833"/>
    <m/>
    <m/>
    <n v="4.99"/>
    <n v="15.99"/>
    <n v="5760"/>
    <n v="5760"/>
    <n v="42"/>
    <s v="WORK IN PROGRESS"/>
    <n v="136528649"/>
    <s v="NO INCENTIVE"/>
    <s v="N"/>
    <s v="N"/>
    <s v="N"/>
    <s v="N"/>
    <x v="2"/>
    <n v="136528720"/>
    <n v="28"/>
    <n v="43"/>
    <n v="20230306"/>
    <s v="EXCLUSIVE OFFER"/>
    <n v="15"/>
    <s v="Y"/>
    <s v="Tech rep lvl + ExceÃ§Ã£o + VGF2"/>
    <s v="FULL PAYMENT"/>
    <m/>
    <n v="15627.242899999999"/>
    <n v="5069.1629000000003"/>
    <n v="78.92"/>
    <m/>
    <s v="NAIL ENAMEL"/>
    <s v="NAIL ENAMEL/TINT"/>
    <s v="NAIL COLOR"/>
    <s v="FEMALE"/>
    <s v="AVON TRUE"/>
    <s v="AVON TRUE COLOR"/>
    <n v="0"/>
    <n v="100"/>
    <n v="25"/>
    <s v="N"/>
    <s v="N"/>
    <n v="51579"/>
    <n v="1"/>
    <s v="N"/>
    <m/>
    <m/>
    <m/>
    <m/>
    <m/>
    <m/>
    <m/>
    <m/>
    <s v="N"/>
    <n v="60853012"/>
    <s v="Saldao de Ofertas"/>
    <n v="136528717"/>
    <x v="40"/>
    <m/>
    <n v="42"/>
    <s v="OUTLET - COLOR"/>
    <s v="N"/>
    <m/>
    <s v="N"/>
    <s v="N"/>
    <n v="20230306"/>
    <m/>
    <n v="136528649"/>
    <s v="MIXED"/>
    <s v="Tech rep lvl"/>
    <s v="ExceÃ§Ã£o"/>
    <n v="1"/>
    <m/>
    <n v="0"/>
    <n v="0"/>
    <n v="100"/>
    <n v="136528718"/>
    <n v="999"/>
    <n v="4"/>
    <x v="32"/>
    <x v="44"/>
    <n v="0.54369999999999996"/>
    <n v="0.54369999999999996"/>
    <n v="0.54369999999999996"/>
    <n v="0.54369999999999996"/>
    <n v="0.54369999999999996"/>
    <n v="4.99"/>
    <n v="4.99"/>
    <n v="4.99"/>
    <n v="4.99"/>
    <n v="4.99"/>
    <s v="Brasil + ExceÃ§Ã£o + VGF2"/>
    <s v="Bronze + ExceÃ§Ã£o + VGF2"/>
    <s v="Prata + ExceÃ§Ã£o + VGF2"/>
    <s v="Ouro + ExceÃ§Ã£o + VGF2"/>
    <s v="Estrela + ExceÃ§Ã£o + VGF2"/>
    <n v="0"/>
    <n v="0"/>
    <n v="0"/>
    <n v="0"/>
    <n v="0"/>
    <n v="83.92"/>
    <n v="83.92"/>
    <n v="83.92"/>
    <n v="83.92"/>
    <n v="83.92"/>
    <n v="0"/>
    <n v="0"/>
    <n v="0"/>
    <n v="0"/>
    <n v="0"/>
    <n v="4.99"/>
    <n v="4.99"/>
    <n v="4.99"/>
    <n v="4.99"/>
    <n v="4.99"/>
    <n v="11"/>
    <n v="11"/>
    <n v="11"/>
    <n v="11"/>
    <n v="11"/>
    <n v="68"/>
    <n v="31"/>
    <n v="31"/>
    <n v="31"/>
    <n v="31"/>
  </r>
  <r>
    <n v="633191"/>
    <x v="1490"/>
    <n v="20220314"/>
    <m/>
    <s v="COLOR"/>
    <x v="672"/>
    <s v="AVON COLOR TREND PRIDE NAIL ENAMEL"/>
    <n v="1227962"/>
    <x v="1487"/>
    <n v="1"/>
    <s v="EXCESS"/>
    <s v="PACK PRICE - MARKETING SET"/>
    <n v="0.54369999999999996"/>
    <m/>
    <n v="0.89800000000000002"/>
    <m/>
    <m/>
    <n v="2.4500000000000002"/>
    <n v="6.49"/>
    <n v="5000"/>
    <n v="5000"/>
    <n v="48"/>
    <s v="WORK IN PROGRESS"/>
    <n v="136528753"/>
    <s v="NO INCENTIVE"/>
    <s v="N"/>
    <s v="N"/>
    <s v="N"/>
    <s v="N"/>
    <x v="2"/>
    <n v="136528809"/>
    <n v="28"/>
    <n v="43"/>
    <n v="20230306"/>
    <s v="EXCLUSIVE OFFER"/>
    <n v="15"/>
    <s v="Y"/>
    <s v="Tech rep lvl + ExceÃ§Ã£o + VGF2"/>
    <s v="FULL PAYMENT"/>
    <m/>
    <n v="6660.3249999999998"/>
    <n v="2170.3249999999998"/>
    <n v="74.55"/>
    <m/>
    <s v="NAIL ENAMEL"/>
    <s v="NAIL ENAMEL/TINT"/>
    <s v="NAIL COLOR"/>
    <s v="FEMALE"/>
    <s v="COLOR TREND"/>
    <s v="COLOR TREND"/>
    <n v="0"/>
    <n v="100"/>
    <s v="33.33"/>
    <s v="N"/>
    <s v="N"/>
    <n v="51299"/>
    <n v="1"/>
    <s v="N"/>
    <m/>
    <m/>
    <m/>
    <m/>
    <m/>
    <m/>
    <m/>
    <m/>
    <s v="N"/>
    <n v="60853012"/>
    <s v="Saldao de Ofertas"/>
    <n v="136528802"/>
    <x v="41"/>
    <m/>
    <n v="48"/>
    <s v="OUTLET - COLOR"/>
    <s v="N"/>
    <m/>
    <s v="N"/>
    <s v="N"/>
    <n v="20230306"/>
    <m/>
    <n v="136528753"/>
    <s v="MIXED"/>
    <s v="Tech rep lvl"/>
    <s v="ExceÃ§Ã£o"/>
    <n v="1"/>
    <m/>
    <n v="0"/>
    <n v="0"/>
    <n v="100"/>
    <n v="136528807"/>
    <n v="999"/>
    <n v="4"/>
    <x v="33"/>
    <x v="45"/>
    <n v="0.54369999999999996"/>
    <n v="0.54369999999999996"/>
    <n v="0.54369999999999996"/>
    <n v="0.54369999999999996"/>
    <n v="0.54369999999999996"/>
    <n v="2.4500000000000002"/>
    <n v="2.4500000000000002"/>
    <n v="2.4500000000000002"/>
    <n v="2.4500000000000002"/>
    <n v="2.4500000000000002"/>
    <s v="Brasil + ExceÃ§Ã£o + VGF2"/>
    <s v="Bronze + ExceÃ§Ã£o + VGF2"/>
    <s v="Prata + ExceÃ§Ã£o + VGF2"/>
    <s v="Ouro + ExceÃ§Ã£o + VGF2"/>
    <s v="Estrela + ExceÃ§Ã£o + VGF2"/>
    <n v="0"/>
    <n v="0"/>
    <n v="0"/>
    <n v="0"/>
    <n v="0"/>
    <n v="83.92"/>
    <n v="83.92"/>
    <n v="83.92"/>
    <n v="83.92"/>
    <n v="83.92"/>
    <n v="0"/>
    <n v="0"/>
    <n v="0"/>
    <n v="0"/>
    <n v="0"/>
    <n v="2.4500000000000002"/>
    <n v="2.4500000000000002"/>
    <n v="2.4500000000000002"/>
    <n v="2.4500000000000002"/>
    <n v="2.4500000000000002"/>
    <n v="4.04"/>
    <n v="4.04"/>
    <n v="4.04"/>
    <n v="4.04"/>
    <n v="4.04"/>
    <n v="62"/>
    <n v="37"/>
    <n v="37"/>
    <n v="37"/>
    <n v="37"/>
  </r>
  <r>
    <n v="633192"/>
    <x v="1491"/>
    <n v="20220314"/>
    <m/>
    <s v="COLOR"/>
    <x v="672"/>
    <s v="AVON COLOR TREND PRIDE NAIL ENAMEL"/>
    <n v="1227962"/>
    <x v="1488"/>
    <n v="1"/>
    <s v="EXCESS"/>
    <s v="PACK PRICE - MARKETING SET"/>
    <n v="0.54369999999999996"/>
    <m/>
    <n v="0.88500000000000001"/>
    <m/>
    <m/>
    <n v="2.4500000000000002"/>
    <n v="6.49"/>
    <n v="5000"/>
    <n v="5000"/>
    <n v="48"/>
    <s v="WORK IN PROGRESS"/>
    <n v="136528753"/>
    <s v="NO INCENTIVE"/>
    <s v="N"/>
    <s v="N"/>
    <s v="N"/>
    <s v="N"/>
    <x v="2"/>
    <n v="136528810"/>
    <n v="28"/>
    <n v="43"/>
    <n v="20230306"/>
    <s v="EXCLUSIVE OFFER"/>
    <n v="15"/>
    <s v="Y"/>
    <s v="Tech rep lvl + ExceÃ§Ã£o + VGF2"/>
    <s v="FULL PAYMENT"/>
    <m/>
    <n v="6660.3249999999998"/>
    <n v="2235.3249999999998"/>
    <n v="74.92"/>
    <m/>
    <s v="NAIL ENAMEL"/>
    <s v="NAIL ENAMEL/TINT"/>
    <s v="NAIL COLOR"/>
    <s v="FEMALE"/>
    <s v="COLOR TREND"/>
    <s v="COLOR TREND"/>
    <n v="0"/>
    <n v="100"/>
    <s v="33.33"/>
    <s v="N"/>
    <s v="N"/>
    <n v="51328"/>
    <n v="1"/>
    <s v="N"/>
    <m/>
    <m/>
    <m/>
    <m/>
    <m/>
    <m/>
    <m/>
    <m/>
    <s v="N"/>
    <n v="60853012"/>
    <s v="Saldao de Ofertas"/>
    <n v="136528802"/>
    <x v="41"/>
    <m/>
    <n v="48"/>
    <s v="OUTLET - COLOR"/>
    <s v="N"/>
    <m/>
    <s v="N"/>
    <s v="N"/>
    <n v="20230306"/>
    <m/>
    <n v="136528753"/>
    <s v="MIXED"/>
    <s v="Tech rep lvl"/>
    <s v="ExceÃ§Ã£o"/>
    <n v="1"/>
    <m/>
    <n v="0"/>
    <n v="0"/>
    <n v="100"/>
    <n v="136528807"/>
    <n v="999"/>
    <n v="4"/>
    <x v="33"/>
    <x v="45"/>
    <n v="0.54369999999999996"/>
    <n v="0.54369999999999996"/>
    <n v="0.54369999999999996"/>
    <n v="0.54369999999999996"/>
    <n v="0.54369999999999996"/>
    <n v="2.4500000000000002"/>
    <n v="2.4500000000000002"/>
    <n v="2.4500000000000002"/>
    <n v="2.4500000000000002"/>
    <n v="2.4500000000000002"/>
    <s v="Brasil + ExceÃ§Ã£o + VGF2"/>
    <s v="Bronze + ExceÃ§Ã£o + VGF2"/>
    <s v="Prata + ExceÃ§Ã£o + VGF2"/>
    <s v="Ouro + ExceÃ§Ã£o + VGF2"/>
    <s v="Estrela + ExceÃ§Ã£o + VGF2"/>
    <n v="0"/>
    <n v="0"/>
    <n v="0"/>
    <n v="0"/>
    <n v="0"/>
    <n v="83.92"/>
    <n v="83.92"/>
    <n v="83.92"/>
    <n v="83.92"/>
    <n v="83.92"/>
    <n v="0"/>
    <n v="0"/>
    <n v="0"/>
    <n v="0"/>
    <n v="0"/>
    <n v="2.4500000000000002"/>
    <n v="2.4500000000000002"/>
    <n v="2.4500000000000002"/>
    <n v="2.4500000000000002"/>
    <n v="2.4500000000000002"/>
    <n v="4.04"/>
    <n v="4.04"/>
    <n v="4.04"/>
    <n v="4.04"/>
    <n v="4.04"/>
    <n v="62"/>
    <n v="37"/>
    <n v="37"/>
    <n v="37"/>
    <n v="37"/>
  </r>
  <r>
    <n v="633194"/>
    <x v="1492"/>
    <n v="20220314"/>
    <m/>
    <s v="COLOR"/>
    <x v="672"/>
    <s v="AVON COLOR TREND PRIDE NAIL ENAMEL"/>
    <n v="1227962"/>
    <x v="1489"/>
    <n v="1"/>
    <s v="EXCESS"/>
    <s v="PACK PRICE - MARKETING SET"/>
    <n v="0.54369999999999996"/>
    <m/>
    <n v="0.93500000000000005"/>
    <m/>
    <m/>
    <n v="2.4500000000000002"/>
    <n v="6.49"/>
    <n v="5000"/>
    <n v="5000"/>
    <n v="48"/>
    <s v="WORK IN PROGRESS"/>
    <n v="136528753"/>
    <s v="NO INCENTIVE"/>
    <s v="N"/>
    <s v="N"/>
    <s v="N"/>
    <s v="N"/>
    <x v="2"/>
    <n v="136528808"/>
    <n v="28"/>
    <n v="43"/>
    <n v="20230306"/>
    <s v="EXCLUSIVE OFFER"/>
    <n v="15"/>
    <s v="Y"/>
    <s v="Tech rep lvl + ExceÃ§Ã£o + VGF2"/>
    <s v="FULL PAYMENT"/>
    <m/>
    <n v="6660.3249999999998"/>
    <n v="1985.325"/>
    <n v="73.5"/>
    <m/>
    <s v="NAIL ENAMEL"/>
    <s v="NAIL ENAMEL/TINT"/>
    <s v="NAIL COLOR"/>
    <s v="FEMALE"/>
    <s v="COLOR TREND"/>
    <s v="COLOR TREND"/>
    <n v="0"/>
    <n v="100"/>
    <s v="33.33"/>
    <s v="N"/>
    <s v="N"/>
    <n v="51338"/>
    <n v="1"/>
    <s v="N"/>
    <m/>
    <m/>
    <m/>
    <m/>
    <m/>
    <m/>
    <m/>
    <m/>
    <s v="N"/>
    <n v="60853012"/>
    <s v="Saldao de Ofertas"/>
    <n v="136528802"/>
    <x v="41"/>
    <m/>
    <n v="48"/>
    <s v="OUTLET - COLOR"/>
    <s v="N"/>
    <m/>
    <s v="N"/>
    <s v="N"/>
    <n v="20230306"/>
    <m/>
    <n v="136528753"/>
    <s v="MIXED"/>
    <s v="Tech rep lvl"/>
    <s v="ExceÃ§Ã£o"/>
    <n v="1"/>
    <m/>
    <n v="0"/>
    <n v="0"/>
    <n v="100"/>
    <n v="136528807"/>
    <n v="999"/>
    <n v="4"/>
    <x v="33"/>
    <x v="45"/>
    <n v="0.54369999999999996"/>
    <n v="0.54369999999999996"/>
    <n v="0.54369999999999996"/>
    <n v="0.54369999999999996"/>
    <n v="0.54369999999999996"/>
    <n v="2.4500000000000002"/>
    <n v="2.4500000000000002"/>
    <n v="2.4500000000000002"/>
    <n v="2.4500000000000002"/>
    <n v="2.4500000000000002"/>
    <s v="Brasil + ExceÃ§Ã£o + VGF2"/>
    <s v="Bronze + ExceÃ§Ã£o + VGF2"/>
    <s v="Prata + ExceÃ§Ã£o + VGF2"/>
    <s v="Ouro + ExceÃ§Ã£o + VGF2"/>
    <s v="Estrela + ExceÃ§Ã£o + VGF2"/>
    <n v="0"/>
    <n v="0"/>
    <n v="0"/>
    <n v="0"/>
    <n v="0"/>
    <n v="83.92"/>
    <n v="83.92"/>
    <n v="83.92"/>
    <n v="83.92"/>
    <n v="83.92"/>
    <n v="0"/>
    <n v="0"/>
    <n v="0"/>
    <n v="0"/>
    <n v="0"/>
    <n v="2.4500000000000002"/>
    <n v="2.4500000000000002"/>
    <n v="2.4500000000000002"/>
    <n v="2.4500000000000002"/>
    <n v="2.4500000000000002"/>
    <n v="4.04"/>
    <n v="4.04"/>
    <n v="4.04"/>
    <n v="4.04"/>
    <n v="4.04"/>
    <n v="62"/>
    <n v="37"/>
    <n v="37"/>
    <n v="37"/>
    <n v="37"/>
  </r>
  <r>
    <n v="635212"/>
    <x v="1275"/>
    <n v="20220317"/>
    <m/>
    <s v="COLOR"/>
    <x v="673"/>
    <s v="3Q22 FRUITY EYESHADOW PALETTE - DLICIOUS COLLECTION - TURNKEY"/>
    <n v="1229188"/>
    <x v="1274"/>
    <n v="1"/>
    <s v="EXCESS"/>
    <s v="REPRESENTATIVE OFFER"/>
    <n v="0.54369999999999996"/>
    <m/>
    <n v="4.8259999999999996"/>
    <m/>
    <m/>
    <n v="25.19"/>
    <n v="35.99"/>
    <n v="240"/>
    <n v="240"/>
    <n v="7"/>
    <s v="WORK IN PROGRESS"/>
    <n v="136676122"/>
    <s v="NO INCENTIVE"/>
    <s v="N"/>
    <s v="N"/>
    <s v="N"/>
    <s v="N"/>
    <x v="2"/>
    <n v="136676149"/>
    <n v="28"/>
    <n v="43"/>
    <n v="20230306"/>
    <s v="EXCLUSIVE OFFER"/>
    <n v="15"/>
    <s v="Y"/>
    <s v="Tech rep lvl + Dia a Dia + VGF2"/>
    <s v="FULL PAYMENT"/>
    <m/>
    <n v="3193.4328"/>
    <n v="2035.1928"/>
    <n v="75.34"/>
    <m/>
    <s v="EYESHADOW POWDER + THAN 4"/>
    <s v="EYESHADOW"/>
    <s v="EYE COLOR"/>
    <s v="FEMALE"/>
    <s v="COLOR TREND"/>
    <s v="COLOR TREND"/>
    <n v="1"/>
    <n v="100"/>
    <n v="100"/>
    <s v="N"/>
    <s v="N"/>
    <n v="41291"/>
    <m/>
    <s v="N"/>
    <m/>
    <m/>
    <m/>
    <m/>
    <m/>
    <m/>
    <m/>
    <m/>
    <s v="N"/>
    <n v="68926246"/>
    <s v="Carrossel Passo 2 Pedido"/>
    <m/>
    <x v="0"/>
    <m/>
    <n v="6"/>
    <s v="NCF BEAUTY"/>
    <s v="N"/>
    <m/>
    <m/>
    <s v="N"/>
    <n v="20230306"/>
    <m/>
    <n v="136676122"/>
    <s v="MIXED"/>
    <s v="Tech rep lvl"/>
    <s v="CosmÃ©ticos"/>
    <n v="1"/>
    <m/>
    <n v="0"/>
    <n v="0"/>
    <n v="100"/>
    <n v="136676148"/>
    <n v="999"/>
    <n v="2"/>
    <x v="0"/>
    <x v="0"/>
    <n v="0.54369999999999996"/>
    <n v="0.54369999999999996"/>
    <n v="0.54369999999999996"/>
    <n v="0.54369999999999996"/>
    <n v="0.54369999999999996"/>
    <n v="25.19"/>
    <n v="28.79"/>
    <n v="25.19"/>
    <n v="23.39"/>
    <n v="22.31"/>
    <s v="Brasil + Dia a Dia + VGF2"/>
    <s v="Bronze + Dia a Dia + VGF2"/>
    <s v="Prata + Dia a Dia + VGF2"/>
    <s v="Ouro + Dia a Dia + VGF2"/>
    <s v="Estrela + Dia a Dia + VGF2"/>
    <n v="30"/>
    <n v="20"/>
    <n v="30"/>
    <n v="35"/>
    <n v="38"/>
    <n v="83.92"/>
    <n v="83.92"/>
    <n v="83.92"/>
    <n v="83.92"/>
    <n v="83.92"/>
    <n v="0"/>
    <n v="0"/>
    <n v="0"/>
    <n v="0"/>
    <n v="0"/>
    <n v="25.19"/>
    <n v="28.79"/>
    <n v="25.19"/>
    <n v="23.39"/>
    <n v="22.31"/>
    <n v="10.8"/>
    <n v="7.2"/>
    <n v="10.8"/>
    <n v="12.6"/>
    <n v="13.68"/>
    <n v="30"/>
    <n v="79"/>
    <n v="69"/>
    <n v="64"/>
    <n v="61"/>
  </r>
  <r>
    <n v="598866"/>
    <x v="1516"/>
    <n v="20200308"/>
    <m/>
    <s v="COLOR"/>
    <x v="674"/>
    <s v="COLOR TREND VOLUME PLUS MASCARA - LATAM"/>
    <n v="1200727"/>
    <x v="1513"/>
    <n v="1"/>
    <s v="IN-LINE (EXCL NR)"/>
    <s v="REPRESENTATIVE OFFER"/>
    <n v="0.54369999999999996"/>
    <m/>
    <n v="1.931"/>
    <m/>
    <m/>
    <n v="13.99"/>
    <n v="19.989999999999998"/>
    <n v="1300"/>
    <n v="1300"/>
    <n v="7"/>
    <s v="WORK IN PROGRESS"/>
    <n v="136676123"/>
    <s v="NO INCENTIVE"/>
    <s v="N"/>
    <s v="N"/>
    <s v="N"/>
    <s v="N"/>
    <x v="2"/>
    <n v="136676125"/>
    <n v="28"/>
    <n v="43"/>
    <n v="20230306"/>
    <s v="EXCLUSIVE OFFER"/>
    <n v="15"/>
    <s v="Y"/>
    <s v="Tech rep lvl + Dia a Dia + VGF2"/>
    <s v="FULL PAYMENT"/>
    <m/>
    <n v="9608.3750999999993"/>
    <n v="7098.0751"/>
    <n v="82.23"/>
    <m/>
    <s v="MASCARA"/>
    <s v="MASCARA"/>
    <s v="EYE COLOR"/>
    <s v="FEMALE"/>
    <s v="COLOR TREND"/>
    <s v="COLOR TREND"/>
    <n v="1"/>
    <n v="10"/>
    <n v="100"/>
    <s v="N"/>
    <s v="N"/>
    <n v="51617"/>
    <m/>
    <s v="N"/>
    <m/>
    <m/>
    <m/>
    <m/>
    <m/>
    <m/>
    <m/>
    <m/>
    <s v="N"/>
    <n v="60853016"/>
    <s v="Last Minute Offer"/>
    <m/>
    <x v="0"/>
    <m/>
    <n v="6"/>
    <s v="NCF BEAUTY"/>
    <s v="N"/>
    <m/>
    <m/>
    <s v="N"/>
    <n v="20230306"/>
    <m/>
    <n v="136676123"/>
    <s v="MIXED"/>
    <s v="Tech rep lvl"/>
    <s v="CosmÃ©ticos"/>
    <n v="1"/>
    <m/>
    <n v="0"/>
    <n v="0"/>
    <n v="100"/>
    <n v="136676124"/>
    <n v="999"/>
    <n v="2"/>
    <x v="0"/>
    <x v="0"/>
    <n v="0.54369999999999996"/>
    <n v="0.54369999999999996"/>
    <n v="0.54369999999999996"/>
    <n v="0.54369999999999996"/>
    <n v="0.54369999999999996"/>
    <n v="13.99"/>
    <n v="15.99"/>
    <n v="13.99"/>
    <n v="12.99"/>
    <n v="12.39"/>
    <s v="Brasil + Dia a Dia + VGF2"/>
    <s v="Bronze + Dia a Dia + VGF2"/>
    <s v="Prata + Dia a Dia + VGF2"/>
    <s v="Ouro + Dia a Dia + VGF2"/>
    <s v="Estrela + Dia a Dia + VGF2"/>
    <n v="30"/>
    <n v="20"/>
    <n v="30"/>
    <n v="35"/>
    <n v="38"/>
    <n v="83.92"/>
    <n v="83.92"/>
    <n v="83.92"/>
    <n v="83.92"/>
    <n v="83.92"/>
    <n v="0"/>
    <n v="0"/>
    <n v="0"/>
    <n v="0"/>
    <n v="0"/>
    <n v="13.99"/>
    <n v="15.99"/>
    <n v="13.99"/>
    <n v="12.99"/>
    <n v="12.39"/>
    <n v="6"/>
    <n v="4"/>
    <n v="6"/>
    <n v="7"/>
    <n v="7.6"/>
    <n v="30"/>
    <n v="79"/>
    <n v="69"/>
    <n v="64"/>
    <n v="61"/>
  </r>
  <r>
    <n v="627122"/>
    <x v="731"/>
    <n v="20210317"/>
    <m/>
    <s v="COLOR"/>
    <x v="675"/>
    <s v="ANEW RADIANT SERUM FOUNDATION SAMPLE - BRAZIL LOCAL"/>
    <n v="1223822"/>
    <x v="731"/>
    <n v="1"/>
    <s v="IN-LINE (EXCL NR)"/>
    <s v="PACK PRICE - MARKETING SET"/>
    <n v="0.54369999999999996"/>
    <m/>
    <n v="0.29399999999999998"/>
    <m/>
    <m/>
    <n v="0.8"/>
    <n v="6.29"/>
    <n v="34"/>
    <n v="34"/>
    <n v="73"/>
    <s v="WORK IN PROGRESS"/>
    <n v="136677125"/>
    <s v="NO INCENTIVE"/>
    <s v="N"/>
    <s v="N"/>
    <s v="N"/>
    <s v="N"/>
    <x v="2"/>
    <n v="136677127"/>
    <n v="28"/>
    <n v="43"/>
    <n v="20230306"/>
    <s v="EXCLUSIVE OFFER"/>
    <n v="15"/>
    <s v="Y"/>
    <s v="Tech rep lvl + ExceÃ§Ã£o + VGF2"/>
    <s v="FULL PAYMENT"/>
    <m/>
    <n v="14.788600000000001"/>
    <n v="4.7926000000000002"/>
    <n v="91.4"/>
    <m/>
    <s v="SAMPLE PACKETTE"/>
    <s v="SAMPLE"/>
    <s v="FACE COLOR"/>
    <s v="FEMALE"/>
    <s v="AVON"/>
    <s v="AVON"/>
    <n v="1"/>
    <n v="10"/>
    <s v="6.67"/>
    <s v="N"/>
    <s v="N"/>
    <n v="40677"/>
    <n v="1"/>
    <s v="N"/>
    <s v="RP"/>
    <n v="3.72"/>
    <n v="6.29"/>
    <n v="6.29"/>
    <m/>
    <m/>
    <m/>
    <m/>
    <s v="N"/>
    <n v="68926243"/>
    <s v="Categoria - Banner"/>
    <n v="136677222"/>
    <x v="42"/>
    <n v="136272623"/>
    <n v="72"/>
    <s v="AMOSTRAS BASE SERUM E POWER STAY"/>
    <s v="N"/>
    <m/>
    <s v="N"/>
    <s v="N"/>
    <n v="20230306"/>
    <m/>
    <n v="136677125"/>
    <s v="MIXED"/>
    <s v="Tech rep lvl"/>
    <s v="ExceÃ§Ã£o"/>
    <n v="1"/>
    <m/>
    <n v="0"/>
    <n v="0"/>
    <n v="100"/>
    <n v="136677126"/>
    <n v="999"/>
    <n v="4"/>
    <x v="34"/>
    <x v="46"/>
    <n v="0.54369999999999996"/>
    <n v="0.54369999999999996"/>
    <n v="0.54369999999999996"/>
    <n v="0.54369999999999996"/>
    <n v="0.54369999999999996"/>
    <n v="0.8"/>
    <n v="0.8"/>
    <n v="0.8"/>
    <n v="0.8"/>
    <n v="0.8"/>
    <s v="Brasil + ExceÃ§Ã£o + VGF2"/>
    <s v="Bronze + ExceÃ§Ã£o + VGF2"/>
    <s v="Prata + ExceÃ§Ã£o + VGF2"/>
    <s v="Ouro + ExceÃ§Ã£o + VGF2"/>
    <s v="Estrela + ExceÃ§Ã£o + VGF2"/>
    <n v="0"/>
    <n v="0"/>
    <n v="0"/>
    <n v="0"/>
    <n v="0"/>
    <n v="83.92"/>
    <n v="83.92"/>
    <n v="83.92"/>
    <n v="83.92"/>
    <n v="83.92"/>
    <n v="0"/>
    <n v="0"/>
    <n v="0"/>
    <n v="0"/>
    <n v="0"/>
    <n v="0.8"/>
    <n v="0.8"/>
    <n v="0.8"/>
    <n v="0.8"/>
    <n v="0.8"/>
    <n v="5.49"/>
    <n v="5.49"/>
    <n v="5.49"/>
    <n v="5.49"/>
    <n v="5.49"/>
    <n v="87"/>
    <n v="12"/>
    <n v="12"/>
    <n v="12"/>
    <n v="12"/>
  </r>
  <r>
    <n v="632248"/>
    <x v="750"/>
    <n v="20210317"/>
    <m/>
    <s v="COLOR"/>
    <x v="675"/>
    <s v="ANEW RADIANT SERUM FOUNDATION SAMPLE - BRAZIL LOCAL"/>
    <n v="1223822"/>
    <x v="750"/>
    <n v="1"/>
    <s v="IN-LINE (EXCL NR)"/>
    <s v="PACK PRICE - MARKETING SET"/>
    <n v="0.54369999999999996"/>
    <m/>
    <n v="0.29399999999999998"/>
    <m/>
    <m/>
    <n v="0.8"/>
    <n v="6.29"/>
    <n v="34"/>
    <n v="34"/>
    <n v="73"/>
    <s v="WORK IN PROGRESS"/>
    <n v="136677125"/>
    <s v="NO INCENTIVE"/>
    <s v="N"/>
    <s v="N"/>
    <s v="N"/>
    <s v="N"/>
    <x v="2"/>
    <n v="136677128"/>
    <n v="28"/>
    <n v="43"/>
    <n v="20230306"/>
    <s v="EXCLUSIVE OFFER"/>
    <n v="15"/>
    <s v="Y"/>
    <s v="Tech rep lvl + ExceÃ§Ã£o + VGF2"/>
    <s v="FULL PAYMENT"/>
    <m/>
    <n v="14.788600000000001"/>
    <n v="4.7926000000000002"/>
    <n v="91.4"/>
    <m/>
    <s v="SAMPLE PACKETTE"/>
    <s v="SAMPLE"/>
    <s v="FACE COLOR"/>
    <s v="FEMALE"/>
    <s v="AVON"/>
    <s v="AVON"/>
    <n v="1"/>
    <n v="10"/>
    <s v="6.67"/>
    <s v="N"/>
    <s v="N"/>
    <n v="40796"/>
    <n v="1"/>
    <s v="N"/>
    <s v="RP"/>
    <n v="3.72"/>
    <n v="6.29"/>
    <n v="6.29"/>
    <m/>
    <m/>
    <m/>
    <m/>
    <s v="N"/>
    <n v="68926243"/>
    <s v="Categoria - Banner"/>
    <n v="136677222"/>
    <x v="42"/>
    <n v="136272623"/>
    <n v="72"/>
    <s v="AMOSTRAS BASE SERUM E POWER STAY"/>
    <s v="N"/>
    <m/>
    <s v="N"/>
    <s v="N"/>
    <n v="20230306"/>
    <m/>
    <n v="136677125"/>
    <s v="MIXED"/>
    <s v="Tech rep lvl"/>
    <s v="ExceÃ§Ã£o"/>
    <n v="1"/>
    <m/>
    <n v="0"/>
    <n v="0"/>
    <n v="100"/>
    <n v="136677126"/>
    <n v="999"/>
    <n v="4"/>
    <x v="34"/>
    <x v="46"/>
    <n v="0.54369999999999996"/>
    <n v="0.54369999999999996"/>
    <n v="0.54369999999999996"/>
    <n v="0.54369999999999996"/>
    <n v="0.54369999999999996"/>
    <n v="0.8"/>
    <n v="0.8"/>
    <n v="0.8"/>
    <n v="0.8"/>
    <n v="0.8"/>
    <s v="Brasil + ExceÃ§Ã£o + VGF2"/>
    <s v="Bronze + ExceÃ§Ã£o + VGF2"/>
    <s v="Prata + ExceÃ§Ã£o + VGF2"/>
    <s v="Ouro + ExceÃ§Ã£o + VGF2"/>
    <s v="Estrela + ExceÃ§Ã£o + VGF2"/>
    <n v="0"/>
    <n v="0"/>
    <n v="0"/>
    <n v="0"/>
    <n v="0"/>
    <n v="83.92"/>
    <n v="83.92"/>
    <n v="83.92"/>
    <n v="83.92"/>
    <n v="83.92"/>
    <n v="0"/>
    <n v="0"/>
    <n v="0"/>
    <n v="0"/>
    <n v="0"/>
    <n v="0.8"/>
    <n v="0.8"/>
    <n v="0.8"/>
    <n v="0.8"/>
    <n v="0.8"/>
    <n v="5.49"/>
    <n v="5.49"/>
    <n v="5.49"/>
    <n v="5.49"/>
    <n v="5.49"/>
    <n v="87"/>
    <n v="12"/>
    <n v="12"/>
    <n v="12"/>
    <n v="12"/>
  </r>
  <r>
    <n v="632249"/>
    <x v="751"/>
    <n v="20210317"/>
    <m/>
    <s v="COLOR"/>
    <x v="675"/>
    <s v="ANEW RADIANT SERUM FOUNDATION SAMPLE - BRAZIL LOCAL"/>
    <n v="1223822"/>
    <x v="751"/>
    <n v="1"/>
    <s v="IN-LINE (EXCL NR)"/>
    <s v="PACK PRICE - MARKETING SET"/>
    <n v="0.54369999999999996"/>
    <m/>
    <n v="0.29399999999999998"/>
    <m/>
    <m/>
    <n v="0.8"/>
    <n v="6.29"/>
    <n v="34"/>
    <n v="34"/>
    <n v="73"/>
    <s v="WORK IN PROGRESS"/>
    <n v="136677125"/>
    <s v="NO INCENTIVE"/>
    <s v="N"/>
    <s v="N"/>
    <s v="N"/>
    <s v="N"/>
    <x v="2"/>
    <n v="136677129"/>
    <n v="28"/>
    <n v="43"/>
    <n v="20230306"/>
    <s v="EXCLUSIVE OFFER"/>
    <n v="15"/>
    <s v="Y"/>
    <s v="Tech rep lvl + ExceÃ§Ã£o + VGF2"/>
    <s v="FULL PAYMENT"/>
    <m/>
    <n v="14.788600000000001"/>
    <n v="4.7926000000000002"/>
    <n v="91.4"/>
    <m/>
    <s v="SAMPLE PACKETTE"/>
    <s v="SAMPLE"/>
    <s v="FACE COLOR"/>
    <s v="FEMALE"/>
    <s v="AVON"/>
    <s v="AVON"/>
    <n v="1"/>
    <n v="10"/>
    <s v="6.67"/>
    <s v="N"/>
    <s v="N"/>
    <n v="40797"/>
    <n v="1"/>
    <s v="N"/>
    <s v="RP"/>
    <n v="3.72"/>
    <n v="6.29"/>
    <n v="6.29"/>
    <m/>
    <m/>
    <m/>
    <m/>
    <s v="N"/>
    <n v="68926243"/>
    <s v="Categoria - Banner"/>
    <n v="136677222"/>
    <x v="42"/>
    <n v="136272623"/>
    <n v="72"/>
    <s v="AMOSTRAS BASE SERUM E POWER STAY"/>
    <s v="N"/>
    <m/>
    <s v="N"/>
    <s v="N"/>
    <n v="20230306"/>
    <m/>
    <n v="136677125"/>
    <s v="MIXED"/>
    <s v="Tech rep lvl"/>
    <s v="ExceÃ§Ã£o"/>
    <n v="1"/>
    <m/>
    <n v="0"/>
    <n v="0"/>
    <n v="100"/>
    <n v="136677126"/>
    <n v="999"/>
    <n v="4"/>
    <x v="34"/>
    <x v="46"/>
    <n v="0.54369999999999996"/>
    <n v="0.54369999999999996"/>
    <n v="0.54369999999999996"/>
    <n v="0.54369999999999996"/>
    <n v="0.54369999999999996"/>
    <n v="0.8"/>
    <n v="0.8"/>
    <n v="0.8"/>
    <n v="0.8"/>
    <n v="0.8"/>
    <s v="Brasil + ExceÃ§Ã£o + VGF2"/>
    <s v="Bronze + ExceÃ§Ã£o + VGF2"/>
    <s v="Prata + ExceÃ§Ã£o + VGF2"/>
    <s v="Ouro + ExceÃ§Ã£o + VGF2"/>
    <s v="Estrela + ExceÃ§Ã£o + VGF2"/>
    <n v="0"/>
    <n v="0"/>
    <n v="0"/>
    <n v="0"/>
    <n v="0"/>
    <n v="83.92"/>
    <n v="83.92"/>
    <n v="83.92"/>
    <n v="83.92"/>
    <n v="83.92"/>
    <n v="0"/>
    <n v="0"/>
    <n v="0"/>
    <n v="0"/>
    <n v="0"/>
    <n v="0.8"/>
    <n v="0.8"/>
    <n v="0.8"/>
    <n v="0.8"/>
    <n v="0.8"/>
    <n v="5.49"/>
    <n v="5.49"/>
    <n v="5.49"/>
    <n v="5.49"/>
    <n v="5.49"/>
    <n v="87"/>
    <n v="12"/>
    <n v="12"/>
    <n v="12"/>
    <n v="12"/>
  </r>
  <r>
    <n v="632250"/>
    <x v="752"/>
    <n v="20210317"/>
    <m/>
    <s v="COLOR"/>
    <x v="675"/>
    <s v="ANEW RADIANT SERUM FOUNDATION SAMPLE - BRAZIL LOCAL"/>
    <n v="1223822"/>
    <x v="752"/>
    <n v="1"/>
    <s v="IN-LINE (EXCL NR)"/>
    <s v="PACK PRICE - MARKETING SET"/>
    <n v="0.54369999999999996"/>
    <m/>
    <n v="0.29399999999999998"/>
    <m/>
    <m/>
    <n v="0.8"/>
    <n v="6.29"/>
    <n v="34"/>
    <n v="34"/>
    <n v="73"/>
    <s v="WORK IN PROGRESS"/>
    <n v="136677125"/>
    <s v="NO INCENTIVE"/>
    <s v="N"/>
    <s v="N"/>
    <s v="N"/>
    <s v="N"/>
    <x v="2"/>
    <n v="136677130"/>
    <n v="28"/>
    <n v="43"/>
    <n v="20230306"/>
    <s v="EXCLUSIVE OFFER"/>
    <n v="15"/>
    <s v="Y"/>
    <s v="Tech rep lvl + ExceÃ§Ã£o + VGF2"/>
    <s v="FULL PAYMENT"/>
    <m/>
    <n v="14.788600000000001"/>
    <n v="4.7926000000000002"/>
    <n v="91.4"/>
    <m/>
    <s v="SAMPLE PACKETTE"/>
    <s v="SAMPLE"/>
    <s v="FACE COLOR"/>
    <s v="FEMALE"/>
    <s v="AVON"/>
    <s v="AVON"/>
    <n v="1"/>
    <n v="10"/>
    <s v="6.67"/>
    <s v="N"/>
    <s v="N"/>
    <n v="41462"/>
    <n v="1"/>
    <s v="N"/>
    <s v="RP"/>
    <n v="3.72"/>
    <n v="6.29"/>
    <n v="6.29"/>
    <m/>
    <m/>
    <m/>
    <m/>
    <s v="N"/>
    <n v="68926243"/>
    <s v="Categoria - Banner"/>
    <n v="136677222"/>
    <x v="42"/>
    <n v="136272623"/>
    <n v="72"/>
    <s v="AMOSTRAS BASE SERUM E POWER STAY"/>
    <s v="N"/>
    <m/>
    <s v="N"/>
    <s v="N"/>
    <n v="20230306"/>
    <m/>
    <n v="136677125"/>
    <s v="MIXED"/>
    <s v="Tech rep lvl"/>
    <s v="ExceÃ§Ã£o"/>
    <n v="1"/>
    <m/>
    <n v="0"/>
    <n v="0"/>
    <n v="100"/>
    <n v="136677126"/>
    <n v="999"/>
    <n v="4"/>
    <x v="34"/>
    <x v="46"/>
    <n v="0.54369999999999996"/>
    <n v="0.54369999999999996"/>
    <n v="0.54369999999999996"/>
    <n v="0.54369999999999996"/>
    <n v="0.54369999999999996"/>
    <n v="0.8"/>
    <n v="0.8"/>
    <n v="0.8"/>
    <n v="0.8"/>
    <n v="0.8"/>
    <s v="Brasil + ExceÃ§Ã£o + VGF2"/>
    <s v="Bronze + ExceÃ§Ã£o + VGF2"/>
    <s v="Prata + ExceÃ§Ã£o + VGF2"/>
    <s v="Ouro + ExceÃ§Ã£o + VGF2"/>
    <s v="Estrela + ExceÃ§Ã£o + VGF2"/>
    <n v="0"/>
    <n v="0"/>
    <n v="0"/>
    <n v="0"/>
    <n v="0"/>
    <n v="83.92"/>
    <n v="83.92"/>
    <n v="83.92"/>
    <n v="83.92"/>
    <n v="83.92"/>
    <n v="0"/>
    <n v="0"/>
    <n v="0"/>
    <n v="0"/>
    <n v="0"/>
    <n v="0.8"/>
    <n v="0.8"/>
    <n v="0.8"/>
    <n v="0.8"/>
    <n v="0.8"/>
    <n v="5.49"/>
    <n v="5.49"/>
    <n v="5.49"/>
    <n v="5.49"/>
    <n v="5.49"/>
    <n v="87"/>
    <n v="12"/>
    <n v="12"/>
    <n v="12"/>
    <n v="12"/>
  </r>
  <r>
    <n v="632251"/>
    <x v="753"/>
    <n v="20210317"/>
    <m/>
    <s v="COLOR"/>
    <x v="675"/>
    <s v="ANEW RADIANT SERUM FOUNDATION SAMPLE - BRAZIL LOCAL"/>
    <n v="1223822"/>
    <x v="753"/>
    <n v="1"/>
    <s v="IN-LINE (EXCL NR)"/>
    <s v="PACK PRICE - MARKETING SET"/>
    <n v="0.54369999999999996"/>
    <m/>
    <n v="0.29599999999999999"/>
    <m/>
    <m/>
    <n v="0.8"/>
    <n v="6.29"/>
    <n v="34"/>
    <n v="34"/>
    <n v="73"/>
    <s v="WORK IN PROGRESS"/>
    <n v="136677125"/>
    <s v="NO INCENTIVE"/>
    <s v="N"/>
    <s v="N"/>
    <s v="N"/>
    <s v="N"/>
    <x v="2"/>
    <n v="136677131"/>
    <n v="28"/>
    <n v="43"/>
    <n v="20230306"/>
    <s v="EXCLUSIVE OFFER"/>
    <n v="15"/>
    <s v="Y"/>
    <s v="Tech rep lvl + ExceÃ§Ã£o + VGF2"/>
    <s v="FULL PAYMENT"/>
    <m/>
    <n v="14.788600000000001"/>
    <n v="4.7245999999999997"/>
    <n v="91.34"/>
    <m/>
    <s v="SAMPLE PACKETTE"/>
    <s v="SAMPLE"/>
    <s v="FACE COLOR"/>
    <s v="FEMALE"/>
    <s v="AVON"/>
    <s v="AVON"/>
    <n v="1"/>
    <n v="10"/>
    <s v="6.67"/>
    <s v="N"/>
    <s v="N"/>
    <n v="40800"/>
    <n v="1"/>
    <s v="N"/>
    <s v="RP"/>
    <n v="3.72"/>
    <n v="6.29"/>
    <n v="6.29"/>
    <m/>
    <m/>
    <m/>
    <m/>
    <s v="N"/>
    <n v="68926243"/>
    <s v="Categoria - Banner"/>
    <n v="136677222"/>
    <x v="42"/>
    <n v="136272623"/>
    <n v="72"/>
    <s v="AMOSTRAS BASE SERUM E POWER STAY"/>
    <s v="N"/>
    <m/>
    <s v="N"/>
    <s v="N"/>
    <n v="20230306"/>
    <m/>
    <n v="136677125"/>
    <s v="MIXED"/>
    <s v="Tech rep lvl"/>
    <s v="ExceÃ§Ã£o"/>
    <n v="1"/>
    <m/>
    <n v="0"/>
    <n v="0"/>
    <n v="100"/>
    <n v="136677126"/>
    <n v="999"/>
    <n v="4"/>
    <x v="34"/>
    <x v="46"/>
    <n v="0.54369999999999996"/>
    <n v="0.54369999999999996"/>
    <n v="0.54369999999999996"/>
    <n v="0.54369999999999996"/>
    <n v="0.54369999999999996"/>
    <n v="0.8"/>
    <n v="0.8"/>
    <n v="0.8"/>
    <n v="0.8"/>
    <n v="0.8"/>
    <s v="Brasil + ExceÃ§Ã£o + VGF2"/>
    <s v="Bronze + ExceÃ§Ã£o + VGF2"/>
    <s v="Prata + ExceÃ§Ã£o + VGF2"/>
    <s v="Ouro + ExceÃ§Ã£o + VGF2"/>
    <s v="Estrela + ExceÃ§Ã£o + VGF2"/>
    <n v="0"/>
    <n v="0"/>
    <n v="0"/>
    <n v="0"/>
    <n v="0"/>
    <n v="83.92"/>
    <n v="83.92"/>
    <n v="83.92"/>
    <n v="83.92"/>
    <n v="83.92"/>
    <n v="0"/>
    <n v="0"/>
    <n v="0"/>
    <n v="0"/>
    <n v="0"/>
    <n v="0.8"/>
    <n v="0.8"/>
    <n v="0.8"/>
    <n v="0.8"/>
    <n v="0.8"/>
    <n v="5.49"/>
    <n v="5.49"/>
    <n v="5.49"/>
    <n v="5.49"/>
    <n v="5.49"/>
    <n v="87"/>
    <n v="12"/>
    <n v="12"/>
    <n v="12"/>
    <n v="12"/>
  </r>
  <r>
    <n v="632252"/>
    <x v="754"/>
    <n v="20210317"/>
    <m/>
    <s v="COLOR"/>
    <x v="675"/>
    <s v="ANEW RADIANT SERUM FOUNDATION SAMPLE - BRAZIL LOCAL"/>
    <n v="1223822"/>
    <x v="754"/>
    <n v="1"/>
    <s v="IN-LINE (EXCL NR)"/>
    <s v="PACK PRICE - MARKETING SET"/>
    <n v="0.54369999999999996"/>
    <m/>
    <n v="0.29499999999999998"/>
    <m/>
    <m/>
    <n v="0.8"/>
    <n v="6.29"/>
    <n v="34"/>
    <n v="34"/>
    <n v="73"/>
    <s v="WORK IN PROGRESS"/>
    <n v="136677125"/>
    <s v="NO INCENTIVE"/>
    <s v="N"/>
    <s v="N"/>
    <s v="N"/>
    <s v="N"/>
    <x v="2"/>
    <n v="136677132"/>
    <n v="28"/>
    <n v="43"/>
    <n v="20230306"/>
    <s v="EXCLUSIVE OFFER"/>
    <n v="15"/>
    <s v="Y"/>
    <s v="Tech rep lvl + ExceÃ§Ã£o + VGF2"/>
    <s v="FULL PAYMENT"/>
    <m/>
    <n v="14.788600000000001"/>
    <n v="4.7586000000000004"/>
    <n v="91.37"/>
    <m/>
    <s v="SAMPLE PACKETTE"/>
    <s v="SAMPLE"/>
    <s v="FACE COLOR"/>
    <s v="FEMALE"/>
    <s v="AVON"/>
    <s v="AVON"/>
    <n v="1"/>
    <n v="10"/>
    <s v="6.67"/>
    <s v="N"/>
    <s v="N"/>
    <n v="40802"/>
    <n v="1"/>
    <s v="N"/>
    <s v="RP"/>
    <n v="3.72"/>
    <n v="6.29"/>
    <n v="6.29"/>
    <m/>
    <m/>
    <m/>
    <m/>
    <s v="N"/>
    <n v="68926243"/>
    <s v="Categoria - Banner"/>
    <n v="136677222"/>
    <x v="42"/>
    <n v="136272623"/>
    <n v="72"/>
    <s v="AMOSTRAS BASE SERUM E POWER STAY"/>
    <s v="N"/>
    <m/>
    <s v="N"/>
    <s v="N"/>
    <n v="20230306"/>
    <m/>
    <n v="136677125"/>
    <s v="MIXED"/>
    <s v="Tech rep lvl"/>
    <s v="ExceÃ§Ã£o"/>
    <n v="1"/>
    <m/>
    <n v="0"/>
    <n v="0"/>
    <n v="100"/>
    <n v="136677126"/>
    <n v="999"/>
    <n v="4"/>
    <x v="34"/>
    <x v="46"/>
    <n v="0.54369999999999996"/>
    <n v="0.54369999999999996"/>
    <n v="0.54369999999999996"/>
    <n v="0.54369999999999996"/>
    <n v="0.54369999999999996"/>
    <n v="0.8"/>
    <n v="0.8"/>
    <n v="0.8"/>
    <n v="0.8"/>
    <n v="0.8"/>
    <s v="Brasil + ExceÃ§Ã£o + VGF2"/>
    <s v="Bronze + ExceÃ§Ã£o + VGF2"/>
    <s v="Prata + ExceÃ§Ã£o + VGF2"/>
    <s v="Ouro + ExceÃ§Ã£o + VGF2"/>
    <s v="Estrela + ExceÃ§Ã£o + VGF2"/>
    <n v="0"/>
    <n v="0"/>
    <n v="0"/>
    <n v="0"/>
    <n v="0"/>
    <n v="83.92"/>
    <n v="83.92"/>
    <n v="83.92"/>
    <n v="83.92"/>
    <n v="83.92"/>
    <n v="0"/>
    <n v="0"/>
    <n v="0"/>
    <n v="0"/>
    <n v="0"/>
    <n v="0.8"/>
    <n v="0.8"/>
    <n v="0.8"/>
    <n v="0.8"/>
    <n v="0.8"/>
    <n v="5.49"/>
    <n v="5.49"/>
    <n v="5.49"/>
    <n v="5.49"/>
    <n v="5.49"/>
    <n v="87"/>
    <n v="12"/>
    <n v="12"/>
    <n v="12"/>
    <n v="12"/>
  </r>
  <r>
    <n v="632253"/>
    <x v="755"/>
    <n v="20210317"/>
    <m/>
    <s v="COLOR"/>
    <x v="675"/>
    <s v="ANEW RADIANT SERUM FOUNDATION SAMPLE - BRAZIL LOCAL"/>
    <n v="1223822"/>
    <x v="755"/>
    <n v="1"/>
    <s v="IN-LINE (EXCL NR)"/>
    <s v="PACK PRICE - MARKETING SET"/>
    <n v="0.54369999999999996"/>
    <m/>
    <n v="0.29799999999999999"/>
    <m/>
    <m/>
    <n v="0.8"/>
    <n v="6.29"/>
    <n v="34"/>
    <n v="34"/>
    <n v="73"/>
    <s v="WORK IN PROGRESS"/>
    <n v="136677125"/>
    <s v="NO INCENTIVE"/>
    <s v="N"/>
    <s v="N"/>
    <s v="N"/>
    <s v="N"/>
    <x v="2"/>
    <n v="136677133"/>
    <n v="28"/>
    <n v="43"/>
    <n v="20230306"/>
    <s v="EXCLUSIVE OFFER"/>
    <n v="15"/>
    <s v="Y"/>
    <s v="Tech rep lvl + ExceÃ§Ã£o + VGF2"/>
    <s v="FULL PAYMENT"/>
    <m/>
    <n v="14.788600000000001"/>
    <n v="4.6566000000000001"/>
    <n v="91.29"/>
    <m/>
    <s v="SAMPLE PACKETTE"/>
    <s v="SAMPLE"/>
    <s v="FACE COLOR"/>
    <s v="FEMALE"/>
    <s v="AVON"/>
    <s v="AVON"/>
    <n v="1"/>
    <n v="10"/>
    <s v="6.67"/>
    <s v="N"/>
    <s v="N"/>
    <n v="40804"/>
    <n v="1"/>
    <s v="N"/>
    <s v="RP"/>
    <n v="3.72"/>
    <n v="6.29"/>
    <n v="6.29"/>
    <m/>
    <m/>
    <m/>
    <m/>
    <s v="N"/>
    <n v="68926243"/>
    <s v="Categoria - Banner"/>
    <n v="136677222"/>
    <x v="42"/>
    <n v="136272623"/>
    <n v="72"/>
    <s v="AMOSTRAS BASE SERUM E POWER STAY"/>
    <s v="N"/>
    <m/>
    <s v="N"/>
    <s v="N"/>
    <n v="20230306"/>
    <m/>
    <n v="136677125"/>
    <s v="MIXED"/>
    <s v="Tech rep lvl"/>
    <s v="ExceÃ§Ã£o"/>
    <n v="1"/>
    <m/>
    <n v="0"/>
    <n v="0"/>
    <n v="100"/>
    <n v="136677126"/>
    <n v="999"/>
    <n v="4"/>
    <x v="34"/>
    <x v="46"/>
    <n v="0.54369999999999996"/>
    <n v="0.54369999999999996"/>
    <n v="0.54369999999999996"/>
    <n v="0.54369999999999996"/>
    <n v="0.54369999999999996"/>
    <n v="0.8"/>
    <n v="0.8"/>
    <n v="0.8"/>
    <n v="0.8"/>
    <n v="0.8"/>
    <s v="Brasil + ExceÃ§Ã£o + VGF2"/>
    <s v="Bronze + ExceÃ§Ã£o + VGF2"/>
    <s v="Prata + ExceÃ§Ã£o + VGF2"/>
    <s v="Ouro + ExceÃ§Ã£o + VGF2"/>
    <s v="Estrela + ExceÃ§Ã£o + VGF2"/>
    <n v="0"/>
    <n v="0"/>
    <n v="0"/>
    <n v="0"/>
    <n v="0"/>
    <n v="83.92"/>
    <n v="83.92"/>
    <n v="83.92"/>
    <n v="83.92"/>
    <n v="83.92"/>
    <n v="0"/>
    <n v="0"/>
    <n v="0"/>
    <n v="0"/>
    <n v="0"/>
    <n v="0.8"/>
    <n v="0.8"/>
    <n v="0.8"/>
    <n v="0.8"/>
    <n v="0.8"/>
    <n v="5.49"/>
    <n v="5.49"/>
    <n v="5.49"/>
    <n v="5.49"/>
    <n v="5.49"/>
    <n v="87"/>
    <n v="12"/>
    <n v="12"/>
    <n v="12"/>
    <n v="12"/>
  </r>
  <r>
    <n v="632254"/>
    <x v="756"/>
    <n v="20210317"/>
    <m/>
    <s v="COLOR"/>
    <x v="675"/>
    <s v="ANEW RADIANT SERUM FOUNDATION SAMPLE - BRAZIL LOCAL"/>
    <n v="1223822"/>
    <x v="756"/>
    <n v="1"/>
    <s v="IN-LINE (EXCL NR)"/>
    <s v="PACK PRICE - MARKETING SET"/>
    <n v="0.54369999999999996"/>
    <m/>
    <n v="0.312"/>
    <m/>
    <m/>
    <n v="0.8"/>
    <n v="6.29"/>
    <n v="34"/>
    <n v="34"/>
    <n v="73"/>
    <s v="WORK IN PROGRESS"/>
    <n v="136677125"/>
    <s v="NO INCENTIVE"/>
    <s v="N"/>
    <s v="N"/>
    <s v="N"/>
    <s v="N"/>
    <x v="2"/>
    <n v="136677134"/>
    <n v="28"/>
    <n v="43"/>
    <n v="20230306"/>
    <s v="EXCLUSIVE OFFER"/>
    <n v="15"/>
    <s v="Y"/>
    <s v="Tech rep lvl + ExceÃ§Ã£o + VGF2"/>
    <s v="FULL PAYMENT"/>
    <m/>
    <n v="14.788600000000001"/>
    <n v="4.1806000000000001"/>
    <n v="90.88"/>
    <m/>
    <s v="SAMPLE PACKETTE"/>
    <s v="SAMPLE"/>
    <s v="FACE COLOR"/>
    <s v="FEMALE"/>
    <s v="AVON"/>
    <s v="AVON"/>
    <n v="1"/>
    <n v="10"/>
    <s v="6.67"/>
    <s v="N"/>
    <s v="N"/>
    <n v="40806"/>
    <n v="1"/>
    <s v="N"/>
    <s v="RP"/>
    <n v="3.72"/>
    <n v="6.29"/>
    <n v="6.29"/>
    <m/>
    <m/>
    <m/>
    <m/>
    <s v="N"/>
    <n v="68926243"/>
    <s v="Categoria - Banner"/>
    <n v="136677222"/>
    <x v="42"/>
    <n v="136272623"/>
    <n v="72"/>
    <s v="AMOSTRAS BASE SERUM E POWER STAY"/>
    <s v="N"/>
    <m/>
    <s v="N"/>
    <s v="N"/>
    <n v="20230306"/>
    <m/>
    <n v="136677125"/>
    <s v="MIXED"/>
    <s v="Tech rep lvl"/>
    <s v="ExceÃ§Ã£o"/>
    <n v="1"/>
    <m/>
    <n v="0"/>
    <n v="0"/>
    <n v="100"/>
    <n v="136677126"/>
    <n v="999"/>
    <n v="4"/>
    <x v="34"/>
    <x v="46"/>
    <n v="0.54369999999999996"/>
    <n v="0.54369999999999996"/>
    <n v="0.54369999999999996"/>
    <n v="0.54369999999999996"/>
    <n v="0.54369999999999996"/>
    <n v="0.8"/>
    <n v="0.8"/>
    <n v="0.8"/>
    <n v="0.8"/>
    <n v="0.8"/>
    <s v="Brasil + ExceÃ§Ã£o + VGF2"/>
    <s v="Bronze + ExceÃ§Ã£o + VGF2"/>
    <s v="Prata + ExceÃ§Ã£o + VGF2"/>
    <s v="Ouro + ExceÃ§Ã£o + VGF2"/>
    <s v="Estrela + ExceÃ§Ã£o + VGF2"/>
    <n v="0"/>
    <n v="0"/>
    <n v="0"/>
    <n v="0"/>
    <n v="0"/>
    <n v="83.92"/>
    <n v="83.92"/>
    <n v="83.92"/>
    <n v="83.92"/>
    <n v="83.92"/>
    <n v="0"/>
    <n v="0"/>
    <n v="0"/>
    <n v="0"/>
    <n v="0"/>
    <n v="0.8"/>
    <n v="0.8"/>
    <n v="0.8"/>
    <n v="0.8"/>
    <n v="0.8"/>
    <n v="5.49"/>
    <n v="5.49"/>
    <n v="5.49"/>
    <n v="5.49"/>
    <n v="5.49"/>
    <n v="87"/>
    <n v="12"/>
    <n v="12"/>
    <n v="12"/>
    <n v="12"/>
  </r>
  <r>
    <n v="632255"/>
    <x v="757"/>
    <n v="20210317"/>
    <m/>
    <s v="COLOR"/>
    <x v="675"/>
    <s v="ANEW RADIANT SERUM FOUNDATION SAMPLE - BRAZIL LOCAL"/>
    <n v="1223822"/>
    <x v="757"/>
    <n v="1"/>
    <s v="IN-LINE (EXCL NR)"/>
    <s v="PACK PRICE - MARKETING SET"/>
    <n v="0.54369999999999996"/>
    <m/>
    <n v="0.3"/>
    <m/>
    <m/>
    <n v="0.8"/>
    <n v="6.29"/>
    <n v="34"/>
    <n v="34"/>
    <n v="73"/>
    <s v="WORK IN PROGRESS"/>
    <n v="136677125"/>
    <s v="NO INCENTIVE"/>
    <s v="N"/>
    <s v="N"/>
    <s v="N"/>
    <s v="N"/>
    <x v="2"/>
    <n v="136677135"/>
    <n v="28"/>
    <n v="43"/>
    <n v="20230306"/>
    <s v="EXCLUSIVE OFFER"/>
    <n v="15"/>
    <s v="Y"/>
    <s v="Tech rep lvl + ExceÃ§Ã£o + VGF2"/>
    <s v="FULL PAYMENT"/>
    <m/>
    <n v="14.788600000000001"/>
    <n v="4.5885999999999996"/>
    <n v="91.23"/>
    <m/>
    <s v="SAMPLE PACKETTE"/>
    <s v="SAMPLE"/>
    <s v="FACE COLOR"/>
    <s v="FEMALE"/>
    <s v="AVON"/>
    <s v="AVON"/>
    <n v="1"/>
    <n v="10"/>
    <s v="6.67"/>
    <s v="N"/>
    <s v="N"/>
    <n v="40817"/>
    <n v="1"/>
    <s v="N"/>
    <s v="RP"/>
    <n v="3.72"/>
    <n v="6.29"/>
    <n v="6.29"/>
    <m/>
    <m/>
    <m/>
    <m/>
    <s v="N"/>
    <n v="68926243"/>
    <s v="Categoria - Banner"/>
    <n v="136677222"/>
    <x v="42"/>
    <n v="136272623"/>
    <n v="72"/>
    <s v="AMOSTRAS BASE SERUM E POWER STAY"/>
    <s v="N"/>
    <m/>
    <s v="N"/>
    <s v="N"/>
    <n v="20230306"/>
    <m/>
    <n v="136677125"/>
    <s v="MIXED"/>
    <s v="Tech rep lvl"/>
    <s v="ExceÃ§Ã£o"/>
    <n v="1"/>
    <m/>
    <n v="0"/>
    <n v="0"/>
    <n v="100"/>
    <n v="136677126"/>
    <n v="999"/>
    <n v="4"/>
    <x v="34"/>
    <x v="46"/>
    <n v="0.54369999999999996"/>
    <n v="0.54369999999999996"/>
    <n v="0.54369999999999996"/>
    <n v="0.54369999999999996"/>
    <n v="0.54369999999999996"/>
    <n v="0.8"/>
    <n v="0.8"/>
    <n v="0.8"/>
    <n v="0.8"/>
    <n v="0.8"/>
    <s v="Brasil + ExceÃ§Ã£o + VGF2"/>
    <s v="Bronze + ExceÃ§Ã£o + VGF2"/>
    <s v="Prata + ExceÃ§Ã£o + VGF2"/>
    <s v="Ouro + ExceÃ§Ã£o + VGF2"/>
    <s v="Estrela + ExceÃ§Ã£o + VGF2"/>
    <n v="0"/>
    <n v="0"/>
    <n v="0"/>
    <n v="0"/>
    <n v="0"/>
    <n v="83.92"/>
    <n v="83.92"/>
    <n v="83.92"/>
    <n v="83.92"/>
    <n v="83.92"/>
    <n v="0"/>
    <n v="0"/>
    <n v="0"/>
    <n v="0"/>
    <n v="0"/>
    <n v="0.8"/>
    <n v="0.8"/>
    <n v="0.8"/>
    <n v="0.8"/>
    <n v="0.8"/>
    <n v="5.49"/>
    <n v="5.49"/>
    <n v="5.49"/>
    <n v="5.49"/>
    <n v="5.49"/>
    <n v="87"/>
    <n v="12"/>
    <n v="12"/>
    <n v="12"/>
    <n v="12"/>
  </r>
  <r>
    <n v="632256"/>
    <x v="758"/>
    <n v="20210317"/>
    <m/>
    <s v="COLOR"/>
    <x v="675"/>
    <s v="ANEW RADIANT SERUM FOUNDATION SAMPLE - BRAZIL LOCAL"/>
    <n v="1223822"/>
    <x v="758"/>
    <n v="1"/>
    <s v="IN-LINE (EXCL NR)"/>
    <s v="PACK PRICE - MARKETING SET"/>
    <n v="0.54369999999999996"/>
    <m/>
    <n v="0.29699999999999999"/>
    <m/>
    <m/>
    <n v="0.8"/>
    <n v="6.29"/>
    <n v="34"/>
    <n v="34"/>
    <n v="73"/>
    <s v="WORK IN PROGRESS"/>
    <n v="136677125"/>
    <s v="NO INCENTIVE"/>
    <s v="N"/>
    <s v="N"/>
    <s v="N"/>
    <s v="N"/>
    <x v="2"/>
    <n v="136677136"/>
    <n v="28"/>
    <n v="43"/>
    <n v="20230306"/>
    <s v="EXCLUSIVE OFFER"/>
    <n v="15"/>
    <s v="Y"/>
    <s v="Tech rep lvl + ExceÃ§Ã£o + VGF2"/>
    <s v="FULL PAYMENT"/>
    <m/>
    <n v="14.788600000000001"/>
    <n v="4.6905999999999999"/>
    <n v="91.32"/>
    <m/>
    <s v="SAMPLE PACKETTE"/>
    <s v="SAMPLE"/>
    <s v="FACE COLOR"/>
    <s v="FEMALE"/>
    <s v="AVON"/>
    <s v="AVON"/>
    <n v="1"/>
    <n v="10"/>
    <s v="6.67"/>
    <s v="N"/>
    <s v="N"/>
    <n v="41464"/>
    <n v="1"/>
    <s v="N"/>
    <s v="RP"/>
    <n v="3.72"/>
    <n v="6.29"/>
    <n v="6.29"/>
    <m/>
    <m/>
    <m/>
    <m/>
    <s v="N"/>
    <n v="68926243"/>
    <s v="Categoria - Banner"/>
    <n v="136677222"/>
    <x v="42"/>
    <n v="136272623"/>
    <n v="72"/>
    <s v="AMOSTRAS BASE SERUM E POWER STAY"/>
    <s v="N"/>
    <m/>
    <s v="N"/>
    <s v="N"/>
    <n v="20230306"/>
    <m/>
    <n v="136677125"/>
    <s v="MIXED"/>
    <s v="Tech rep lvl"/>
    <s v="ExceÃ§Ã£o"/>
    <n v="1"/>
    <m/>
    <n v="0"/>
    <n v="0"/>
    <n v="100"/>
    <n v="136677126"/>
    <n v="999"/>
    <n v="4"/>
    <x v="34"/>
    <x v="46"/>
    <n v="0.54369999999999996"/>
    <n v="0.54369999999999996"/>
    <n v="0.54369999999999996"/>
    <n v="0.54369999999999996"/>
    <n v="0.54369999999999996"/>
    <n v="0.8"/>
    <n v="0.8"/>
    <n v="0.8"/>
    <n v="0.8"/>
    <n v="0.8"/>
    <s v="Brasil + ExceÃ§Ã£o + VGF2"/>
    <s v="Bronze + ExceÃ§Ã£o + VGF2"/>
    <s v="Prata + ExceÃ§Ã£o + VGF2"/>
    <s v="Ouro + ExceÃ§Ã£o + VGF2"/>
    <s v="Estrela + ExceÃ§Ã£o + VGF2"/>
    <n v="0"/>
    <n v="0"/>
    <n v="0"/>
    <n v="0"/>
    <n v="0"/>
    <n v="83.92"/>
    <n v="83.92"/>
    <n v="83.92"/>
    <n v="83.92"/>
    <n v="83.92"/>
    <n v="0"/>
    <n v="0"/>
    <n v="0"/>
    <n v="0"/>
    <n v="0"/>
    <n v="0.8"/>
    <n v="0.8"/>
    <n v="0.8"/>
    <n v="0.8"/>
    <n v="0.8"/>
    <n v="5.49"/>
    <n v="5.49"/>
    <n v="5.49"/>
    <n v="5.49"/>
    <n v="5.49"/>
    <n v="87"/>
    <n v="12"/>
    <n v="12"/>
    <n v="12"/>
    <n v="12"/>
  </r>
  <r>
    <n v="632257"/>
    <x v="759"/>
    <n v="20210317"/>
    <m/>
    <s v="COLOR"/>
    <x v="675"/>
    <s v="ANEW RADIANT SERUM FOUNDATION SAMPLE - BRAZIL LOCAL"/>
    <n v="1223822"/>
    <x v="759"/>
    <n v="1"/>
    <s v="IN-LINE (EXCL NR)"/>
    <s v="PACK PRICE - MARKETING SET"/>
    <n v="0.54369999999999996"/>
    <m/>
    <n v="0.29499999999999998"/>
    <m/>
    <m/>
    <n v="0.8"/>
    <n v="6.29"/>
    <n v="34"/>
    <n v="34"/>
    <n v="73"/>
    <s v="WORK IN PROGRESS"/>
    <n v="136677125"/>
    <s v="NO INCENTIVE"/>
    <s v="N"/>
    <s v="N"/>
    <s v="N"/>
    <s v="N"/>
    <x v="2"/>
    <n v="136677137"/>
    <n v="28"/>
    <n v="43"/>
    <n v="20230306"/>
    <s v="EXCLUSIVE OFFER"/>
    <n v="15"/>
    <s v="Y"/>
    <s v="Tech rep lvl + ExceÃ§Ã£o + VGF2"/>
    <s v="FULL PAYMENT"/>
    <m/>
    <n v="14.788600000000001"/>
    <n v="4.7586000000000004"/>
    <n v="91.37"/>
    <m/>
    <s v="SAMPLE PACKETTE"/>
    <s v="SAMPLE"/>
    <s v="FACE COLOR"/>
    <s v="FEMALE"/>
    <s v="AVON"/>
    <s v="AVON"/>
    <n v="1"/>
    <n v="10"/>
    <s v="6.67"/>
    <s v="N"/>
    <s v="N"/>
    <n v="40890"/>
    <n v="1"/>
    <s v="N"/>
    <s v="RP"/>
    <n v="3.72"/>
    <n v="6.29"/>
    <n v="6.29"/>
    <m/>
    <m/>
    <m/>
    <m/>
    <s v="N"/>
    <n v="68926243"/>
    <s v="Categoria - Banner"/>
    <n v="136677222"/>
    <x v="42"/>
    <n v="136272623"/>
    <n v="72"/>
    <s v="AMOSTRAS BASE SERUM E POWER STAY"/>
    <s v="N"/>
    <m/>
    <s v="N"/>
    <s v="N"/>
    <n v="20230306"/>
    <m/>
    <n v="136677125"/>
    <s v="MIXED"/>
    <s v="Tech rep lvl"/>
    <s v="ExceÃ§Ã£o"/>
    <n v="1"/>
    <m/>
    <n v="0"/>
    <n v="0"/>
    <n v="100"/>
    <n v="136677126"/>
    <n v="999"/>
    <n v="4"/>
    <x v="34"/>
    <x v="46"/>
    <n v="0.54369999999999996"/>
    <n v="0.54369999999999996"/>
    <n v="0.54369999999999996"/>
    <n v="0.54369999999999996"/>
    <n v="0.54369999999999996"/>
    <n v="0.8"/>
    <n v="0.8"/>
    <n v="0.8"/>
    <n v="0.8"/>
    <n v="0.8"/>
    <s v="Brasil + ExceÃ§Ã£o + VGF2"/>
    <s v="Bronze + ExceÃ§Ã£o + VGF2"/>
    <s v="Prata + ExceÃ§Ã£o + VGF2"/>
    <s v="Ouro + ExceÃ§Ã£o + VGF2"/>
    <s v="Estrela + ExceÃ§Ã£o + VGF2"/>
    <n v="0"/>
    <n v="0"/>
    <n v="0"/>
    <n v="0"/>
    <n v="0"/>
    <n v="83.92"/>
    <n v="83.92"/>
    <n v="83.92"/>
    <n v="83.92"/>
    <n v="83.92"/>
    <n v="0"/>
    <n v="0"/>
    <n v="0"/>
    <n v="0"/>
    <n v="0"/>
    <n v="0.8"/>
    <n v="0.8"/>
    <n v="0.8"/>
    <n v="0.8"/>
    <n v="0.8"/>
    <n v="5.49"/>
    <n v="5.49"/>
    <n v="5.49"/>
    <n v="5.49"/>
    <n v="5.49"/>
    <n v="87"/>
    <n v="12"/>
    <n v="12"/>
    <n v="12"/>
    <n v="12"/>
  </r>
  <r>
    <n v="632258"/>
    <x v="760"/>
    <n v="20210317"/>
    <m/>
    <s v="COLOR"/>
    <x v="675"/>
    <s v="ANEW RADIANT SERUM FOUNDATION SAMPLE - BRAZIL LOCAL"/>
    <n v="1223822"/>
    <x v="760"/>
    <n v="1"/>
    <s v="IN-LINE (EXCL NR)"/>
    <s v="PACK PRICE - MARKETING SET"/>
    <n v="0.54369999999999996"/>
    <m/>
    <n v="0.29799999999999999"/>
    <m/>
    <m/>
    <n v="0.8"/>
    <n v="6.29"/>
    <n v="34"/>
    <n v="34"/>
    <n v="73"/>
    <s v="WORK IN PROGRESS"/>
    <n v="136677125"/>
    <s v="NO INCENTIVE"/>
    <s v="N"/>
    <s v="N"/>
    <s v="N"/>
    <s v="N"/>
    <x v="2"/>
    <n v="136677138"/>
    <n v="28"/>
    <n v="43"/>
    <n v="20230306"/>
    <s v="EXCLUSIVE OFFER"/>
    <n v="15"/>
    <s v="Y"/>
    <s v="Tech rep lvl + ExceÃ§Ã£o + VGF2"/>
    <s v="FULL PAYMENT"/>
    <m/>
    <n v="14.788600000000001"/>
    <n v="4.6566000000000001"/>
    <n v="91.29"/>
    <m/>
    <s v="SAMPLE PACKETTE"/>
    <s v="SAMPLE"/>
    <s v="FACE COLOR"/>
    <s v="FEMALE"/>
    <s v="AVON"/>
    <s v="AVON"/>
    <n v="1"/>
    <n v="10"/>
    <s v="6.67"/>
    <s v="N"/>
    <s v="N"/>
    <n v="40904"/>
    <n v="1"/>
    <s v="N"/>
    <s v="RP"/>
    <n v="3.72"/>
    <n v="6.29"/>
    <n v="6.29"/>
    <m/>
    <m/>
    <m/>
    <m/>
    <s v="N"/>
    <n v="68926243"/>
    <s v="Categoria - Banner"/>
    <n v="136677222"/>
    <x v="42"/>
    <n v="136272623"/>
    <n v="72"/>
    <s v="AMOSTRAS BASE SERUM E POWER STAY"/>
    <s v="N"/>
    <m/>
    <s v="N"/>
    <s v="N"/>
    <n v="20230306"/>
    <m/>
    <n v="136677125"/>
    <s v="MIXED"/>
    <s v="Tech rep lvl"/>
    <s v="ExceÃ§Ã£o"/>
    <n v="1"/>
    <m/>
    <n v="0"/>
    <n v="0"/>
    <n v="100"/>
    <n v="136677126"/>
    <n v="999"/>
    <n v="4"/>
    <x v="34"/>
    <x v="46"/>
    <n v="0.54369999999999996"/>
    <n v="0.54369999999999996"/>
    <n v="0.54369999999999996"/>
    <n v="0.54369999999999996"/>
    <n v="0.54369999999999996"/>
    <n v="0.8"/>
    <n v="0.8"/>
    <n v="0.8"/>
    <n v="0.8"/>
    <n v="0.8"/>
    <s v="Brasil + ExceÃ§Ã£o + VGF2"/>
    <s v="Bronze + ExceÃ§Ã£o + VGF2"/>
    <s v="Prata + ExceÃ§Ã£o + VGF2"/>
    <s v="Ouro + ExceÃ§Ã£o + VGF2"/>
    <s v="Estrela + ExceÃ§Ã£o + VGF2"/>
    <n v="0"/>
    <n v="0"/>
    <n v="0"/>
    <n v="0"/>
    <n v="0"/>
    <n v="83.92"/>
    <n v="83.92"/>
    <n v="83.92"/>
    <n v="83.92"/>
    <n v="83.92"/>
    <n v="0"/>
    <n v="0"/>
    <n v="0"/>
    <n v="0"/>
    <n v="0"/>
    <n v="0.8"/>
    <n v="0.8"/>
    <n v="0.8"/>
    <n v="0.8"/>
    <n v="0.8"/>
    <n v="5.49"/>
    <n v="5.49"/>
    <n v="5.49"/>
    <n v="5.49"/>
    <n v="5.49"/>
    <n v="87"/>
    <n v="12"/>
    <n v="12"/>
    <n v="12"/>
    <n v="12"/>
  </r>
  <r>
    <n v="632259"/>
    <x v="761"/>
    <n v="20210317"/>
    <m/>
    <s v="COLOR"/>
    <x v="675"/>
    <s v="ANEW RADIANT SERUM FOUNDATION SAMPLE - BRAZIL LOCAL"/>
    <n v="1223822"/>
    <x v="761"/>
    <n v="1"/>
    <s v="IN-LINE (EXCL NR)"/>
    <s v="PACK PRICE - MARKETING SET"/>
    <n v="0.54369999999999996"/>
    <m/>
    <n v="0.3"/>
    <m/>
    <m/>
    <n v="0.8"/>
    <n v="6.29"/>
    <n v="34"/>
    <n v="34"/>
    <n v="73"/>
    <s v="WORK IN PROGRESS"/>
    <n v="136677125"/>
    <s v="NO INCENTIVE"/>
    <s v="N"/>
    <s v="N"/>
    <s v="N"/>
    <s v="N"/>
    <x v="2"/>
    <n v="136677139"/>
    <n v="28"/>
    <n v="43"/>
    <n v="20230306"/>
    <s v="EXCLUSIVE OFFER"/>
    <n v="15"/>
    <s v="Y"/>
    <s v="Tech rep lvl + ExceÃ§Ã£o + VGF2"/>
    <s v="FULL PAYMENT"/>
    <m/>
    <n v="14.788600000000001"/>
    <n v="4.5885999999999996"/>
    <n v="91.23"/>
    <m/>
    <s v="SAMPLE PACKETTE"/>
    <s v="SAMPLE"/>
    <s v="FACE COLOR"/>
    <s v="FEMALE"/>
    <s v="AVON"/>
    <s v="AVON"/>
    <n v="1"/>
    <n v="10"/>
    <s v="6.67"/>
    <s v="N"/>
    <s v="N"/>
    <n v="40914"/>
    <n v="1"/>
    <s v="N"/>
    <s v="RP"/>
    <n v="3.72"/>
    <n v="6.29"/>
    <n v="6.29"/>
    <m/>
    <m/>
    <m/>
    <m/>
    <s v="N"/>
    <n v="68926243"/>
    <s v="Categoria - Banner"/>
    <n v="136677222"/>
    <x v="42"/>
    <n v="136272623"/>
    <n v="72"/>
    <s v="AMOSTRAS BASE SERUM E POWER STAY"/>
    <s v="N"/>
    <m/>
    <s v="N"/>
    <s v="N"/>
    <n v="20230306"/>
    <m/>
    <n v="136677125"/>
    <s v="MIXED"/>
    <s v="Tech rep lvl"/>
    <s v="ExceÃ§Ã£o"/>
    <n v="1"/>
    <m/>
    <n v="0"/>
    <n v="0"/>
    <n v="100"/>
    <n v="136677126"/>
    <n v="999"/>
    <n v="4"/>
    <x v="34"/>
    <x v="46"/>
    <n v="0.54369999999999996"/>
    <n v="0.54369999999999996"/>
    <n v="0.54369999999999996"/>
    <n v="0.54369999999999996"/>
    <n v="0.54369999999999996"/>
    <n v="0.8"/>
    <n v="0.8"/>
    <n v="0.8"/>
    <n v="0.8"/>
    <n v="0.8"/>
    <s v="Brasil + ExceÃ§Ã£o + VGF2"/>
    <s v="Bronze + ExceÃ§Ã£o + VGF2"/>
    <s v="Prata + ExceÃ§Ã£o + VGF2"/>
    <s v="Ouro + ExceÃ§Ã£o + VGF2"/>
    <s v="Estrela + ExceÃ§Ã£o + VGF2"/>
    <n v="0"/>
    <n v="0"/>
    <n v="0"/>
    <n v="0"/>
    <n v="0"/>
    <n v="83.92"/>
    <n v="83.92"/>
    <n v="83.92"/>
    <n v="83.92"/>
    <n v="83.92"/>
    <n v="0"/>
    <n v="0"/>
    <n v="0"/>
    <n v="0"/>
    <n v="0"/>
    <n v="0.8"/>
    <n v="0.8"/>
    <n v="0.8"/>
    <n v="0.8"/>
    <n v="0.8"/>
    <n v="5.49"/>
    <n v="5.49"/>
    <n v="5.49"/>
    <n v="5.49"/>
    <n v="5.49"/>
    <n v="87"/>
    <n v="12"/>
    <n v="12"/>
    <n v="12"/>
    <n v="12"/>
  </r>
  <r>
    <n v="632260"/>
    <x v="762"/>
    <n v="20210317"/>
    <m/>
    <s v="COLOR"/>
    <x v="675"/>
    <s v="ANEW RADIANT SERUM FOUNDATION SAMPLE - BRAZIL LOCAL"/>
    <n v="1223822"/>
    <x v="762"/>
    <n v="1"/>
    <s v="IN-LINE (EXCL NR)"/>
    <s v="PACK PRICE - MARKETING SET"/>
    <n v="0.54369999999999996"/>
    <m/>
    <n v="0.3"/>
    <m/>
    <m/>
    <n v="0.8"/>
    <n v="6.29"/>
    <n v="34"/>
    <n v="34"/>
    <n v="73"/>
    <s v="WORK IN PROGRESS"/>
    <n v="136677125"/>
    <s v="NO INCENTIVE"/>
    <s v="N"/>
    <s v="N"/>
    <s v="N"/>
    <s v="N"/>
    <x v="2"/>
    <n v="136677140"/>
    <n v="28"/>
    <n v="43"/>
    <n v="20230306"/>
    <s v="EXCLUSIVE OFFER"/>
    <n v="15"/>
    <s v="Y"/>
    <s v="Tech rep lvl + ExceÃ§Ã£o + VGF2"/>
    <s v="FULL PAYMENT"/>
    <m/>
    <n v="14.788600000000001"/>
    <n v="4.5885999999999996"/>
    <n v="91.23"/>
    <m/>
    <s v="SAMPLE PACKETTE"/>
    <s v="SAMPLE"/>
    <s v="FACE COLOR"/>
    <s v="FEMALE"/>
    <s v="AVON"/>
    <s v="AVON"/>
    <n v="1"/>
    <n v="10"/>
    <s v="6.67"/>
    <s v="N"/>
    <s v="N"/>
    <n v="41465"/>
    <n v="1"/>
    <s v="N"/>
    <s v="RP"/>
    <n v="3.72"/>
    <n v="6.29"/>
    <n v="6.29"/>
    <m/>
    <m/>
    <m/>
    <m/>
    <s v="N"/>
    <n v="68926243"/>
    <s v="Categoria - Banner"/>
    <n v="136677222"/>
    <x v="42"/>
    <n v="136272623"/>
    <n v="72"/>
    <s v="AMOSTRAS BASE SERUM E POWER STAY"/>
    <s v="N"/>
    <m/>
    <s v="N"/>
    <s v="N"/>
    <n v="20230306"/>
    <m/>
    <n v="136677125"/>
    <s v="MIXED"/>
    <s v="Tech rep lvl"/>
    <s v="ExceÃ§Ã£o"/>
    <n v="1"/>
    <m/>
    <n v="0"/>
    <n v="0"/>
    <n v="100"/>
    <n v="136677126"/>
    <n v="999"/>
    <n v="4"/>
    <x v="34"/>
    <x v="46"/>
    <n v="0.54369999999999996"/>
    <n v="0.54369999999999996"/>
    <n v="0.54369999999999996"/>
    <n v="0.54369999999999996"/>
    <n v="0.54369999999999996"/>
    <n v="0.8"/>
    <n v="0.8"/>
    <n v="0.8"/>
    <n v="0.8"/>
    <n v="0.8"/>
    <s v="Brasil + ExceÃ§Ã£o + VGF2"/>
    <s v="Bronze + ExceÃ§Ã£o + VGF2"/>
    <s v="Prata + ExceÃ§Ã£o + VGF2"/>
    <s v="Ouro + ExceÃ§Ã£o + VGF2"/>
    <s v="Estrela + ExceÃ§Ã£o + VGF2"/>
    <n v="0"/>
    <n v="0"/>
    <n v="0"/>
    <n v="0"/>
    <n v="0"/>
    <n v="83.92"/>
    <n v="83.92"/>
    <n v="83.92"/>
    <n v="83.92"/>
    <n v="83.92"/>
    <n v="0"/>
    <n v="0"/>
    <n v="0"/>
    <n v="0"/>
    <n v="0"/>
    <n v="0.8"/>
    <n v="0.8"/>
    <n v="0.8"/>
    <n v="0.8"/>
    <n v="0.8"/>
    <n v="5.49"/>
    <n v="5.49"/>
    <n v="5.49"/>
    <n v="5.49"/>
    <n v="5.49"/>
    <n v="87"/>
    <n v="12"/>
    <n v="12"/>
    <n v="12"/>
    <n v="12"/>
  </r>
  <r>
    <n v="632261"/>
    <x v="763"/>
    <n v="20210317"/>
    <m/>
    <s v="COLOR"/>
    <x v="675"/>
    <s v="ANEW RADIANT SERUM FOUNDATION SAMPLE - BRAZIL LOCAL"/>
    <n v="1223822"/>
    <x v="763"/>
    <n v="1"/>
    <s v="IN-LINE (EXCL NR)"/>
    <s v="PACK PRICE - MARKETING SET"/>
    <n v="0.54369999999999996"/>
    <m/>
    <n v="0.3"/>
    <m/>
    <m/>
    <n v="0.8"/>
    <n v="6.29"/>
    <n v="34"/>
    <n v="34"/>
    <n v="73"/>
    <s v="WORK IN PROGRESS"/>
    <n v="136677125"/>
    <s v="NO INCENTIVE"/>
    <s v="N"/>
    <s v="N"/>
    <s v="N"/>
    <s v="N"/>
    <x v="2"/>
    <n v="136677141"/>
    <n v="28"/>
    <n v="43"/>
    <n v="20230306"/>
    <s v="EXCLUSIVE OFFER"/>
    <n v="15"/>
    <s v="Y"/>
    <s v="Tech rep lvl + ExceÃ§Ã£o + VGF2"/>
    <s v="FULL PAYMENT"/>
    <m/>
    <n v="14.788600000000001"/>
    <n v="4.5885999999999996"/>
    <n v="91.23"/>
    <m/>
    <s v="SAMPLE PACKETTE"/>
    <s v="SAMPLE"/>
    <s v="FACE COLOR"/>
    <s v="FEMALE"/>
    <s v="AVON"/>
    <s v="AVON"/>
    <n v="1"/>
    <n v="10"/>
    <s v="6.67"/>
    <s v="N"/>
    <s v="N"/>
    <n v="40928"/>
    <n v="1"/>
    <s v="N"/>
    <s v="RP"/>
    <n v="3.72"/>
    <n v="6.29"/>
    <n v="6.29"/>
    <m/>
    <m/>
    <m/>
    <m/>
    <s v="N"/>
    <n v="68926243"/>
    <s v="Categoria - Banner"/>
    <n v="136677222"/>
    <x v="42"/>
    <n v="136272623"/>
    <n v="72"/>
    <s v="AMOSTRAS BASE SERUM E POWER STAY"/>
    <s v="N"/>
    <m/>
    <s v="N"/>
    <s v="N"/>
    <n v="20230306"/>
    <m/>
    <n v="136677125"/>
    <s v="MIXED"/>
    <s v="Tech rep lvl"/>
    <s v="ExceÃ§Ã£o"/>
    <n v="1"/>
    <m/>
    <n v="0"/>
    <n v="0"/>
    <n v="100"/>
    <n v="136677126"/>
    <n v="999"/>
    <n v="4"/>
    <x v="34"/>
    <x v="46"/>
    <n v="0.54369999999999996"/>
    <n v="0.54369999999999996"/>
    <n v="0.54369999999999996"/>
    <n v="0.54369999999999996"/>
    <n v="0.54369999999999996"/>
    <n v="0.8"/>
    <n v="0.8"/>
    <n v="0.8"/>
    <n v="0.8"/>
    <n v="0.8"/>
    <s v="Brasil + ExceÃ§Ã£o + VGF2"/>
    <s v="Bronze + ExceÃ§Ã£o + VGF2"/>
    <s v="Prata + ExceÃ§Ã£o + VGF2"/>
    <s v="Ouro + ExceÃ§Ã£o + VGF2"/>
    <s v="Estrela + ExceÃ§Ã£o + VGF2"/>
    <n v="0"/>
    <n v="0"/>
    <n v="0"/>
    <n v="0"/>
    <n v="0"/>
    <n v="83.92"/>
    <n v="83.92"/>
    <n v="83.92"/>
    <n v="83.92"/>
    <n v="83.92"/>
    <n v="0"/>
    <n v="0"/>
    <n v="0"/>
    <n v="0"/>
    <n v="0"/>
    <n v="0.8"/>
    <n v="0.8"/>
    <n v="0.8"/>
    <n v="0.8"/>
    <n v="0.8"/>
    <n v="5.49"/>
    <n v="5.49"/>
    <n v="5.49"/>
    <n v="5.49"/>
    <n v="5.49"/>
    <n v="87"/>
    <n v="12"/>
    <n v="12"/>
    <n v="12"/>
    <n v="12"/>
  </r>
  <r>
    <n v="627122"/>
    <x v="731"/>
    <n v="20210317"/>
    <m/>
    <s v="COLOR"/>
    <x v="676"/>
    <s v="ANEW RADIANT SERUM FOUNDATION SAMPLE - BRAZIL LOCAL"/>
    <n v="1223822"/>
    <x v="731"/>
    <n v="1"/>
    <s v="IN-LINE (EXCL NR)"/>
    <s v="PACK PRICE - MARKETING SET"/>
    <n v="0.54369999999999996"/>
    <m/>
    <n v="0.29399999999999998"/>
    <m/>
    <m/>
    <n v="0.8"/>
    <n v="6.29"/>
    <n v="172"/>
    <n v="172"/>
    <n v="73"/>
    <s v="WORK IN PROGRESS"/>
    <n v="136677313"/>
    <s v="NO INCENTIVE"/>
    <s v="N"/>
    <s v="N"/>
    <s v="N"/>
    <s v="N"/>
    <x v="2"/>
    <n v="136677315"/>
    <n v="28"/>
    <n v="43"/>
    <n v="20230306"/>
    <s v="EXCLUSIVE OFFER"/>
    <n v="15"/>
    <s v="Y"/>
    <s v="Tech rep lvl + ExceÃ§Ã£o + VGF2"/>
    <s v="FULL PAYMENT"/>
    <m/>
    <n v="74.813100000000006"/>
    <n v="24.245100000000001"/>
    <n v="90.97"/>
    <m/>
    <s v="SAMPLE PACKETTE"/>
    <s v="SAMPLE"/>
    <s v="FACE COLOR"/>
    <s v="FEMALE"/>
    <s v="AVON"/>
    <s v="AVON"/>
    <n v="1"/>
    <n v="10"/>
    <s v="33.33"/>
    <s v="N"/>
    <s v="N"/>
    <n v="40677"/>
    <n v="1"/>
    <s v="N"/>
    <m/>
    <m/>
    <m/>
    <m/>
    <m/>
    <m/>
    <m/>
    <m/>
    <s v="N"/>
    <n v="68926243"/>
    <s v="Categoria - Banner"/>
    <n v="136677410"/>
    <x v="43"/>
    <n v="136272811"/>
    <n v="72"/>
    <s v="AMOSTRAS BASE SERUM E POWER STAY"/>
    <s v="N"/>
    <m/>
    <s v="N"/>
    <s v="N"/>
    <n v="20230306"/>
    <m/>
    <n v="136677313"/>
    <s v="MIXED"/>
    <s v="Tech rep lvl"/>
    <s v="ExceÃ§Ã£o"/>
    <n v="1"/>
    <m/>
    <n v="0"/>
    <n v="0"/>
    <n v="100"/>
    <n v="136677314"/>
    <n v="999"/>
    <n v="4"/>
    <x v="35"/>
    <x v="47"/>
    <n v="0.54369999999999996"/>
    <n v="0.54369999999999996"/>
    <n v="0.54369999999999996"/>
    <n v="0.54369999999999996"/>
    <n v="0.54369999999999996"/>
    <n v="0.8"/>
    <n v="0.8"/>
    <n v="0.8"/>
    <n v="0.8"/>
    <n v="0.8"/>
    <s v="Brasil + ExceÃ§Ã£o + VGF2"/>
    <s v="Bronze + ExceÃ§Ã£o + VGF2"/>
    <s v="Prata + ExceÃ§Ã£o + VGF2"/>
    <s v="Ouro + ExceÃ§Ã£o + VGF2"/>
    <s v="Estrela + ExceÃ§Ã£o + VGF2"/>
    <n v="0"/>
    <n v="0"/>
    <n v="0"/>
    <n v="0"/>
    <n v="0"/>
    <n v="83.92"/>
    <n v="83.92"/>
    <n v="83.92"/>
    <n v="83.92"/>
    <n v="83.92"/>
    <n v="0"/>
    <n v="0"/>
    <n v="0"/>
    <n v="0"/>
    <n v="0"/>
    <n v="0.8"/>
    <n v="0.8"/>
    <n v="0.8"/>
    <n v="0.8"/>
    <n v="0.8"/>
    <n v="5.19"/>
    <n v="5.19"/>
    <n v="5.19"/>
    <n v="5.19"/>
    <n v="5.19"/>
    <n v="86"/>
    <n v="13"/>
    <n v="13"/>
    <n v="13"/>
    <n v="13"/>
  </r>
  <r>
    <n v="632248"/>
    <x v="750"/>
    <n v="20210317"/>
    <m/>
    <s v="COLOR"/>
    <x v="676"/>
    <s v="ANEW RADIANT SERUM FOUNDATION SAMPLE - BRAZIL LOCAL"/>
    <n v="1223822"/>
    <x v="750"/>
    <n v="1"/>
    <s v="IN-LINE (EXCL NR)"/>
    <s v="PACK PRICE - MARKETING SET"/>
    <n v="0.54369999999999996"/>
    <m/>
    <n v="0.29399999999999998"/>
    <m/>
    <m/>
    <n v="0.8"/>
    <n v="6.29"/>
    <n v="172"/>
    <n v="172"/>
    <n v="73"/>
    <s v="WORK IN PROGRESS"/>
    <n v="136677313"/>
    <s v="NO INCENTIVE"/>
    <s v="N"/>
    <s v="N"/>
    <s v="N"/>
    <s v="N"/>
    <x v="2"/>
    <n v="136677316"/>
    <n v="28"/>
    <n v="43"/>
    <n v="20230306"/>
    <s v="EXCLUSIVE OFFER"/>
    <n v="15"/>
    <s v="Y"/>
    <s v="Tech rep lvl + ExceÃ§Ã£o + VGF2"/>
    <s v="FULL PAYMENT"/>
    <m/>
    <n v="74.813100000000006"/>
    <n v="24.245100000000001"/>
    <n v="90.97"/>
    <m/>
    <s v="SAMPLE PACKETTE"/>
    <s v="SAMPLE"/>
    <s v="FACE COLOR"/>
    <s v="FEMALE"/>
    <s v="AVON"/>
    <s v="AVON"/>
    <n v="1"/>
    <n v="10"/>
    <s v="33.33"/>
    <s v="N"/>
    <s v="N"/>
    <n v="40796"/>
    <n v="1"/>
    <s v="N"/>
    <m/>
    <m/>
    <m/>
    <m/>
    <m/>
    <m/>
    <m/>
    <m/>
    <s v="N"/>
    <n v="68926243"/>
    <s v="Categoria - Banner"/>
    <n v="136677410"/>
    <x v="43"/>
    <n v="136272811"/>
    <n v="72"/>
    <s v="AMOSTRAS BASE SERUM E POWER STAY"/>
    <s v="N"/>
    <m/>
    <s v="N"/>
    <s v="N"/>
    <n v="20230306"/>
    <m/>
    <n v="136677313"/>
    <s v="MIXED"/>
    <s v="Tech rep lvl"/>
    <s v="ExceÃ§Ã£o"/>
    <n v="1"/>
    <m/>
    <n v="0"/>
    <n v="0"/>
    <n v="100"/>
    <n v="136677314"/>
    <n v="999"/>
    <n v="4"/>
    <x v="35"/>
    <x v="47"/>
    <n v="0.54369999999999996"/>
    <n v="0.54369999999999996"/>
    <n v="0.54369999999999996"/>
    <n v="0.54369999999999996"/>
    <n v="0.54369999999999996"/>
    <n v="0.8"/>
    <n v="0.8"/>
    <n v="0.8"/>
    <n v="0.8"/>
    <n v="0.8"/>
    <s v="Brasil + ExceÃ§Ã£o + VGF2"/>
    <s v="Bronze + ExceÃ§Ã£o + VGF2"/>
    <s v="Prata + ExceÃ§Ã£o + VGF2"/>
    <s v="Ouro + ExceÃ§Ã£o + VGF2"/>
    <s v="Estrela + ExceÃ§Ã£o + VGF2"/>
    <n v="0"/>
    <n v="0"/>
    <n v="0"/>
    <n v="0"/>
    <n v="0"/>
    <n v="83.92"/>
    <n v="83.92"/>
    <n v="83.92"/>
    <n v="83.92"/>
    <n v="83.92"/>
    <n v="0"/>
    <n v="0"/>
    <n v="0"/>
    <n v="0"/>
    <n v="0"/>
    <n v="0.8"/>
    <n v="0.8"/>
    <n v="0.8"/>
    <n v="0.8"/>
    <n v="0.8"/>
    <n v="5.19"/>
    <n v="5.19"/>
    <n v="5.19"/>
    <n v="5.19"/>
    <n v="5.19"/>
    <n v="86"/>
    <n v="13"/>
    <n v="13"/>
    <n v="13"/>
    <n v="13"/>
  </r>
  <r>
    <n v="632249"/>
    <x v="751"/>
    <n v="20210317"/>
    <m/>
    <s v="COLOR"/>
    <x v="676"/>
    <s v="ANEW RADIANT SERUM FOUNDATION SAMPLE - BRAZIL LOCAL"/>
    <n v="1223822"/>
    <x v="751"/>
    <n v="1"/>
    <s v="IN-LINE (EXCL NR)"/>
    <s v="PACK PRICE - MARKETING SET"/>
    <n v="0.54369999999999996"/>
    <m/>
    <n v="0.29399999999999998"/>
    <m/>
    <m/>
    <n v="0.8"/>
    <n v="6.29"/>
    <n v="172"/>
    <n v="172"/>
    <n v="73"/>
    <s v="WORK IN PROGRESS"/>
    <n v="136677313"/>
    <s v="NO INCENTIVE"/>
    <s v="N"/>
    <s v="N"/>
    <s v="N"/>
    <s v="N"/>
    <x v="2"/>
    <n v="136677317"/>
    <n v="28"/>
    <n v="43"/>
    <n v="20230306"/>
    <s v="EXCLUSIVE OFFER"/>
    <n v="15"/>
    <s v="Y"/>
    <s v="Tech rep lvl + ExceÃ§Ã£o + VGF2"/>
    <s v="FULL PAYMENT"/>
    <m/>
    <n v="74.813100000000006"/>
    <n v="24.245100000000001"/>
    <n v="90.97"/>
    <m/>
    <s v="SAMPLE PACKETTE"/>
    <s v="SAMPLE"/>
    <s v="FACE COLOR"/>
    <s v="FEMALE"/>
    <s v="AVON"/>
    <s v="AVON"/>
    <n v="1"/>
    <n v="10"/>
    <s v="33.33"/>
    <s v="N"/>
    <s v="N"/>
    <n v="40797"/>
    <n v="1"/>
    <s v="N"/>
    <m/>
    <m/>
    <m/>
    <m/>
    <m/>
    <m/>
    <m/>
    <m/>
    <s v="N"/>
    <n v="68926243"/>
    <s v="Categoria - Banner"/>
    <n v="136677410"/>
    <x v="43"/>
    <n v="136272811"/>
    <n v="72"/>
    <s v="AMOSTRAS BASE SERUM E POWER STAY"/>
    <s v="N"/>
    <m/>
    <s v="N"/>
    <s v="N"/>
    <n v="20230306"/>
    <m/>
    <n v="136677313"/>
    <s v="MIXED"/>
    <s v="Tech rep lvl"/>
    <s v="ExceÃ§Ã£o"/>
    <n v="1"/>
    <m/>
    <n v="0"/>
    <n v="0"/>
    <n v="100"/>
    <n v="136677314"/>
    <n v="999"/>
    <n v="4"/>
    <x v="35"/>
    <x v="47"/>
    <n v="0.54369999999999996"/>
    <n v="0.54369999999999996"/>
    <n v="0.54369999999999996"/>
    <n v="0.54369999999999996"/>
    <n v="0.54369999999999996"/>
    <n v="0.8"/>
    <n v="0.8"/>
    <n v="0.8"/>
    <n v="0.8"/>
    <n v="0.8"/>
    <s v="Brasil + ExceÃ§Ã£o + VGF2"/>
    <s v="Bronze + ExceÃ§Ã£o + VGF2"/>
    <s v="Prata + ExceÃ§Ã£o + VGF2"/>
    <s v="Ouro + ExceÃ§Ã£o + VGF2"/>
    <s v="Estrela + ExceÃ§Ã£o + VGF2"/>
    <n v="0"/>
    <n v="0"/>
    <n v="0"/>
    <n v="0"/>
    <n v="0"/>
    <n v="83.92"/>
    <n v="83.92"/>
    <n v="83.92"/>
    <n v="83.92"/>
    <n v="83.92"/>
    <n v="0"/>
    <n v="0"/>
    <n v="0"/>
    <n v="0"/>
    <n v="0"/>
    <n v="0.8"/>
    <n v="0.8"/>
    <n v="0.8"/>
    <n v="0.8"/>
    <n v="0.8"/>
    <n v="5.19"/>
    <n v="5.19"/>
    <n v="5.19"/>
    <n v="5.19"/>
    <n v="5.19"/>
    <n v="86"/>
    <n v="13"/>
    <n v="13"/>
    <n v="13"/>
    <n v="13"/>
  </r>
  <r>
    <n v="632250"/>
    <x v="752"/>
    <n v="20210317"/>
    <m/>
    <s v="COLOR"/>
    <x v="677"/>
    <s v="ANEW RADIANT SERUM FOUNDATION SAMPLE - BRAZIL LOCAL"/>
    <n v="1223822"/>
    <x v="752"/>
    <n v="1"/>
    <s v="IN-LINE (EXCL NR)"/>
    <s v="PACK PRICE - MARKETING SET"/>
    <n v="0.54369999999999996"/>
    <m/>
    <n v="0.29399999999999998"/>
    <m/>
    <m/>
    <n v="0.8"/>
    <n v="6.29"/>
    <n v="183"/>
    <n v="183"/>
    <n v="73"/>
    <s v="WORK IN PROGRESS"/>
    <n v="136677501"/>
    <s v="NO INCENTIVE"/>
    <s v="N"/>
    <s v="N"/>
    <s v="N"/>
    <s v="N"/>
    <x v="2"/>
    <n v="136677506"/>
    <n v="28"/>
    <n v="43"/>
    <n v="20230306"/>
    <s v="EXCLUSIVE OFFER"/>
    <n v="15"/>
    <s v="Y"/>
    <s v="Tech rep lvl + ExceÃ§Ã£o + VGF2"/>
    <s v="FULL PAYMENT"/>
    <m/>
    <n v="79.597700000000003"/>
    <n v="25.7957"/>
    <n v="90.97"/>
    <m/>
    <s v="SAMPLE PACKETTE"/>
    <s v="SAMPLE"/>
    <s v="FACE COLOR"/>
    <s v="FEMALE"/>
    <s v="AVON"/>
    <s v="AVON"/>
    <n v="1"/>
    <n v="10"/>
    <n v="25"/>
    <s v="N"/>
    <s v="N"/>
    <n v="41462"/>
    <n v="1"/>
    <s v="N"/>
    <m/>
    <m/>
    <m/>
    <m/>
    <m/>
    <m/>
    <m/>
    <m/>
    <s v="N"/>
    <n v="68926243"/>
    <s v="Categoria - Banner"/>
    <n v="136677598"/>
    <x v="44"/>
    <n v="136272999"/>
    <n v="72"/>
    <s v="AMOSTRAS BASE SERUM E POWER STAY"/>
    <s v="N"/>
    <m/>
    <s v="N"/>
    <s v="N"/>
    <n v="20230306"/>
    <m/>
    <n v="136677501"/>
    <s v="MIXED"/>
    <s v="Tech rep lvl"/>
    <s v="ExceÃ§Ã£o"/>
    <n v="1"/>
    <m/>
    <n v="0"/>
    <n v="0"/>
    <n v="100"/>
    <n v="136677502"/>
    <n v="999"/>
    <n v="4"/>
    <x v="36"/>
    <x v="48"/>
    <n v="0.54369999999999996"/>
    <n v="0.54369999999999996"/>
    <n v="0.54369999999999996"/>
    <n v="0.54369999999999996"/>
    <n v="0.54369999999999996"/>
    <n v="0.8"/>
    <n v="0.8"/>
    <n v="0.8"/>
    <n v="0.8"/>
    <n v="0.8"/>
    <s v="Brasil + ExceÃ§Ã£o + VGF2"/>
    <s v="Bronze + ExceÃ§Ã£o + VGF2"/>
    <s v="Prata + ExceÃ§Ã£o + VGF2"/>
    <s v="Ouro + ExceÃ§Ã£o + VGF2"/>
    <s v="Estrela + ExceÃ§Ã£o + VGF2"/>
    <n v="0"/>
    <n v="0"/>
    <n v="0"/>
    <n v="0"/>
    <n v="0"/>
    <n v="83.92"/>
    <n v="83.92"/>
    <n v="83.92"/>
    <n v="83.92"/>
    <n v="83.92"/>
    <n v="0"/>
    <n v="0"/>
    <n v="0"/>
    <n v="0"/>
    <n v="0"/>
    <n v="0.8"/>
    <n v="0.8"/>
    <n v="0.8"/>
    <n v="0.8"/>
    <n v="0.8"/>
    <n v="5.19"/>
    <n v="5.19"/>
    <n v="5.19"/>
    <n v="5.19"/>
    <n v="5.19"/>
    <n v="86"/>
    <n v="13"/>
    <n v="13"/>
    <n v="13"/>
    <n v="13"/>
  </r>
  <r>
    <n v="632251"/>
    <x v="753"/>
    <n v="20210317"/>
    <m/>
    <s v="COLOR"/>
    <x v="677"/>
    <s v="ANEW RADIANT SERUM FOUNDATION SAMPLE - BRAZIL LOCAL"/>
    <n v="1223822"/>
    <x v="753"/>
    <n v="1"/>
    <s v="IN-LINE (EXCL NR)"/>
    <s v="PACK PRICE - MARKETING SET"/>
    <n v="0.54369999999999996"/>
    <m/>
    <n v="0.29599999999999999"/>
    <m/>
    <m/>
    <n v="0.8"/>
    <n v="6.29"/>
    <n v="183"/>
    <n v="183"/>
    <n v="73"/>
    <s v="WORK IN PROGRESS"/>
    <n v="136677501"/>
    <s v="NO INCENTIVE"/>
    <s v="N"/>
    <s v="N"/>
    <s v="N"/>
    <s v="N"/>
    <x v="2"/>
    <n v="136677507"/>
    <n v="28"/>
    <n v="43"/>
    <n v="20230306"/>
    <s v="EXCLUSIVE OFFER"/>
    <n v="15"/>
    <s v="Y"/>
    <s v="Tech rep lvl + ExceÃ§Ã£o + VGF2"/>
    <s v="FULL PAYMENT"/>
    <m/>
    <n v="79.597700000000003"/>
    <n v="25.4297"/>
    <n v="90.91"/>
    <m/>
    <s v="SAMPLE PACKETTE"/>
    <s v="SAMPLE"/>
    <s v="FACE COLOR"/>
    <s v="FEMALE"/>
    <s v="AVON"/>
    <s v="AVON"/>
    <n v="1"/>
    <n v="10"/>
    <n v="25"/>
    <s v="N"/>
    <s v="N"/>
    <n v="40800"/>
    <n v="1"/>
    <s v="N"/>
    <m/>
    <m/>
    <m/>
    <m/>
    <m/>
    <m/>
    <m/>
    <m/>
    <s v="N"/>
    <n v="68926243"/>
    <s v="Categoria - Banner"/>
    <n v="136677598"/>
    <x v="44"/>
    <n v="136272999"/>
    <n v="72"/>
    <s v="AMOSTRAS BASE SERUM E POWER STAY"/>
    <s v="N"/>
    <m/>
    <s v="N"/>
    <s v="N"/>
    <n v="20230306"/>
    <m/>
    <n v="136677501"/>
    <s v="MIXED"/>
    <s v="Tech rep lvl"/>
    <s v="ExceÃ§Ã£o"/>
    <n v="1"/>
    <m/>
    <n v="0"/>
    <n v="0"/>
    <n v="100"/>
    <n v="136677502"/>
    <n v="999"/>
    <n v="4"/>
    <x v="36"/>
    <x v="48"/>
    <n v="0.54369999999999996"/>
    <n v="0.54369999999999996"/>
    <n v="0.54369999999999996"/>
    <n v="0.54369999999999996"/>
    <n v="0.54369999999999996"/>
    <n v="0.8"/>
    <n v="0.8"/>
    <n v="0.8"/>
    <n v="0.8"/>
    <n v="0.8"/>
    <s v="Brasil + ExceÃ§Ã£o + VGF2"/>
    <s v="Bronze + ExceÃ§Ã£o + VGF2"/>
    <s v="Prata + ExceÃ§Ã£o + VGF2"/>
    <s v="Ouro + ExceÃ§Ã£o + VGF2"/>
    <s v="Estrela + ExceÃ§Ã£o + VGF2"/>
    <n v="0"/>
    <n v="0"/>
    <n v="0"/>
    <n v="0"/>
    <n v="0"/>
    <n v="83.92"/>
    <n v="83.92"/>
    <n v="83.92"/>
    <n v="83.92"/>
    <n v="83.92"/>
    <n v="0"/>
    <n v="0"/>
    <n v="0"/>
    <n v="0"/>
    <n v="0"/>
    <n v="0.8"/>
    <n v="0.8"/>
    <n v="0.8"/>
    <n v="0.8"/>
    <n v="0.8"/>
    <n v="5.19"/>
    <n v="5.19"/>
    <n v="5.19"/>
    <n v="5.19"/>
    <n v="5.19"/>
    <n v="86"/>
    <n v="13"/>
    <n v="13"/>
    <n v="13"/>
    <n v="13"/>
  </r>
  <r>
    <n v="632252"/>
    <x v="754"/>
    <n v="20210317"/>
    <m/>
    <s v="COLOR"/>
    <x v="677"/>
    <s v="ANEW RADIANT SERUM FOUNDATION SAMPLE - BRAZIL LOCAL"/>
    <n v="1223822"/>
    <x v="754"/>
    <n v="1"/>
    <s v="IN-LINE (EXCL NR)"/>
    <s v="PACK PRICE - MARKETING SET"/>
    <n v="0.54369999999999996"/>
    <m/>
    <n v="0.29499999999999998"/>
    <m/>
    <m/>
    <n v="0.8"/>
    <n v="6.29"/>
    <n v="183"/>
    <n v="183"/>
    <n v="73"/>
    <s v="WORK IN PROGRESS"/>
    <n v="136677501"/>
    <s v="NO INCENTIVE"/>
    <s v="N"/>
    <s v="N"/>
    <s v="N"/>
    <s v="N"/>
    <x v="2"/>
    <n v="136677508"/>
    <n v="28"/>
    <n v="43"/>
    <n v="20230306"/>
    <s v="EXCLUSIVE OFFER"/>
    <n v="15"/>
    <s v="Y"/>
    <s v="Tech rep lvl + ExceÃ§Ã£o + VGF2"/>
    <s v="FULL PAYMENT"/>
    <m/>
    <n v="79.597700000000003"/>
    <n v="25.6127"/>
    <n v="90.94"/>
    <m/>
    <s v="SAMPLE PACKETTE"/>
    <s v="SAMPLE"/>
    <s v="FACE COLOR"/>
    <s v="FEMALE"/>
    <s v="AVON"/>
    <s v="AVON"/>
    <n v="1"/>
    <n v="10"/>
    <n v="25"/>
    <s v="N"/>
    <s v="N"/>
    <n v="40802"/>
    <n v="1"/>
    <s v="N"/>
    <m/>
    <m/>
    <m/>
    <m/>
    <m/>
    <m/>
    <m/>
    <m/>
    <s v="N"/>
    <n v="68926243"/>
    <s v="Categoria - Banner"/>
    <n v="136677598"/>
    <x v="44"/>
    <n v="136272999"/>
    <n v="72"/>
    <s v="AMOSTRAS BASE SERUM E POWER STAY"/>
    <s v="N"/>
    <m/>
    <s v="N"/>
    <s v="N"/>
    <n v="20230306"/>
    <m/>
    <n v="136677501"/>
    <s v="MIXED"/>
    <s v="Tech rep lvl"/>
    <s v="ExceÃ§Ã£o"/>
    <n v="1"/>
    <m/>
    <n v="0"/>
    <n v="0"/>
    <n v="100"/>
    <n v="136677502"/>
    <n v="999"/>
    <n v="4"/>
    <x v="36"/>
    <x v="48"/>
    <n v="0.54369999999999996"/>
    <n v="0.54369999999999996"/>
    <n v="0.54369999999999996"/>
    <n v="0.54369999999999996"/>
    <n v="0.54369999999999996"/>
    <n v="0.8"/>
    <n v="0.8"/>
    <n v="0.8"/>
    <n v="0.8"/>
    <n v="0.8"/>
    <s v="Brasil + ExceÃ§Ã£o + VGF2"/>
    <s v="Bronze + ExceÃ§Ã£o + VGF2"/>
    <s v="Prata + ExceÃ§Ã£o + VGF2"/>
    <s v="Ouro + ExceÃ§Ã£o + VGF2"/>
    <s v="Estrela + ExceÃ§Ã£o + VGF2"/>
    <n v="0"/>
    <n v="0"/>
    <n v="0"/>
    <n v="0"/>
    <n v="0"/>
    <n v="83.92"/>
    <n v="83.92"/>
    <n v="83.92"/>
    <n v="83.92"/>
    <n v="83.92"/>
    <n v="0"/>
    <n v="0"/>
    <n v="0"/>
    <n v="0"/>
    <n v="0"/>
    <n v="0.8"/>
    <n v="0.8"/>
    <n v="0.8"/>
    <n v="0.8"/>
    <n v="0.8"/>
    <n v="5.19"/>
    <n v="5.19"/>
    <n v="5.19"/>
    <n v="5.19"/>
    <n v="5.19"/>
    <n v="86"/>
    <n v="13"/>
    <n v="13"/>
    <n v="13"/>
    <n v="13"/>
  </r>
  <r>
    <n v="632257"/>
    <x v="759"/>
    <n v="20210317"/>
    <m/>
    <s v="COLOR"/>
    <x v="677"/>
    <s v="ANEW RADIANT SERUM FOUNDATION SAMPLE - BRAZIL LOCAL"/>
    <n v="1223822"/>
    <x v="759"/>
    <n v="1"/>
    <s v="IN-LINE (EXCL NR)"/>
    <s v="PACK PRICE - MARKETING SET"/>
    <n v="0.54369999999999996"/>
    <m/>
    <n v="0.29499999999999998"/>
    <m/>
    <m/>
    <n v="0.8"/>
    <n v="6.29"/>
    <n v="183"/>
    <n v="183"/>
    <n v="73"/>
    <s v="WORK IN PROGRESS"/>
    <n v="136677501"/>
    <s v="NO INCENTIVE"/>
    <s v="N"/>
    <s v="N"/>
    <s v="N"/>
    <s v="N"/>
    <x v="2"/>
    <n v="136677513"/>
    <n v="28"/>
    <n v="43"/>
    <n v="20230306"/>
    <s v="EXCLUSIVE OFFER"/>
    <n v="15"/>
    <s v="Y"/>
    <s v="Tech rep lvl + ExceÃ§Ã£o + VGF2"/>
    <s v="FULL PAYMENT"/>
    <m/>
    <n v="79.597700000000003"/>
    <n v="25.6127"/>
    <n v="90.94"/>
    <m/>
    <s v="SAMPLE PACKETTE"/>
    <s v="SAMPLE"/>
    <s v="FACE COLOR"/>
    <s v="FEMALE"/>
    <s v="AVON"/>
    <s v="AVON"/>
    <n v="1"/>
    <n v="10"/>
    <n v="25"/>
    <s v="N"/>
    <s v="N"/>
    <n v="40890"/>
    <n v="1"/>
    <s v="N"/>
    <m/>
    <m/>
    <m/>
    <m/>
    <m/>
    <m/>
    <m/>
    <m/>
    <s v="N"/>
    <n v="68926243"/>
    <s v="Categoria - Banner"/>
    <n v="136677598"/>
    <x v="44"/>
    <n v="136272999"/>
    <n v="72"/>
    <s v="AMOSTRAS BASE SERUM E POWER STAY"/>
    <s v="N"/>
    <m/>
    <s v="N"/>
    <s v="N"/>
    <n v="20230306"/>
    <m/>
    <n v="136677501"/>
    <s v="MIXED"/>
    <s v="Tech rep lvl"/>
    <s v="ExceÃ§Ã£o"/>
    <n v="1"/>
    <m/>
    <n v="0"/>
    <n v="0"/>
    <n v="100"/>
    <n v="136677502"/>
    <n v="999"/>
    <n v="4"/>
    <x v="36"/>
    <x v="48"/>
    <n v="0.54369999999999996"/>
    <n v="0.54369999999999996"/>
    <n v="0.54369999999999996"/>
    <n v="0.54369999999999996"/>
    <n v="0.54369999999999996"/>
    <n v="0.8"/>
    <n v="0.8"/>
    <n v="0.8"/>
    <n v="0.8"/>
    <n v="0.8"/>
    <s v="Brasil + ExceÃ§Ã£o + VGF2"/>
    <s v="Bronze + ExceÃ§Ã£o + VGF2"/>
    <s v="Prata + ExceÃ§Ã£o + VGF2"/>
    <s v="Ouro + ExceÃ§Ã£o + VGF2"/>
    <s v="Estrela + ExceÃ§Ã£o + VGF2"/>
    <n v="0"/>
    <n v="0"/>
    <n v="0"/>
    <n v="0"/>
    <n v="0"/>
    <n v="83.92"/>
    <n v="83.92"/>
    <n v="83.92"/>
    <n v="83.92"/>
    <n v="83.92"/>
    <n v="0"/>
    <n v="0"/>
    <n v="0"/>
    <n v="0"/>
    <n v="0"/>
    <n v="0.8"/>
    <n v="0.8"/>
    <n v="0.8"/>
    <n v="0.8"/>
    <n v="0.8"/>
    <n v="5.19"/>
    <n v="5.19"/>
    <n v="5.19"/>
    <n v="5.19"/>
    <n v="5.19"/>
    <n v="86"/>
    <n v="13"/>
    <n v="13"/>
    <n v="13"/>
    <n v="13"/>
  </r>
  <r>
    <n v="632253"/>
    <x v="755"/>
    <n v="20210317"/>
    <m/>
    <s v="COLOR"/>
    <x v="678"/>
    <s v="ANEW RADIANT SERUM FOUNDATION SAMPLE - BRAZIL LOCAL"/>
    <n v="1223822"/>
    <x v="755"/>
    <n v="1"/>
    <s v="IN-LINE (EXCL NR)"/>
    <s v="PACK PRICE - MARKETING SET"/>
    <n v="0.54369999999999996"/>
    <m/>
    <n v="0.29799999999999999"/>
    <m/>
    <m/>
    <n v="0.8"/>
    <n v="6.29"/>
    <n v="203"/>
    <n v="203"/>
    <n v="73"/>
    <s v="WORK IN PROGRESS"/>
    <n v="136677689"/>
    <s v="NO INCENTIVE"/>
    <s v="N"/>
    <s v="N"/>
    <s v="N"/>
    <s v="N"/>
    <x v="2"/>
    <n v="136677697"/>
    <n v="28"/>
    <n v="43"/>
    <n v="20230306"/>
    <s v="EXCLUSIVE OFFER"/>
    <n v="15"/>
    <s v="Y"/>
    <s v="Tech rep lvl + ExceÃ§Ã£o + VGF2"/>
    <s v="FULL PAYMENT"/>
    <m/>
    <n v="88.296899999999994"/>
    <n v="27.802900000000001"/>
    <n v="90.85"/>
    <m/>
    <s v="SAMPLE PACKETTE"/>
    <s v="SAMPLE"/>
    <s v="FACE COLOR"/>
    <s v="FEMALE"/>
    <s v="AVON"/>
    <s v="AVON"/>
    <n v="1"/>
    <n v="10"/>
    <s v="33.33"/>
    <s v="N"/>
    <s v="N"/>
    <n v="40804"/>
    <n v="1"/>
    <s v="N"/>
    <m/>
    <m/>
    <m/>
    <m/>
    <m/>
    <m/>
    <m/>
    <m/>
    <s v="N"/>
    <n v="68926243"/>
    <s v="Categoria - Banner"/>
    <n v="136677786"/>
    <x v="45"/>
    <n v="136273187"/>
    <n v="72"/>
    <s v="AMOSTRAS BASE SERUM E POWER STAY"/>
    <s v="N"/>
    <m/>
    <s v="N"/>
    <s v="N"/>
    <n v="20230306"/>
    <m/>
    <n v="136677689"/>
    <s v="MIXED"/>
    <s v="Tech rep lvl"/>
    <s v="ExceÃ§Ã£o"/>
    <n v="1"/>
    <m/>
    <n v="0"/>
    <n v="0"/>
    <n v="100"/>
    <n v="136677690"/>
    <n v="999"/>
    <n v="4"/>
    <x v="35"/>
    <x v="49"/>
    <n v="0.54369999999999996"/>
    <n v="0.54369999999999996"/>
    <n v="0.54369999999999996"/>
    <n v="0.54369999999999996"/>
    <n v="0.54369999999999996"/>
    <n v="0.8"/>
    <n v="0.8"/>
    <n v="0.8"/>
    <n v="0.8"/>
    <n v="0.8"/>
    <s v="Brasil + ExceÃ§Ã£o + VGF2"/>
    <s v="Bronze + ExceÃ§Ã£o + VGF2"/>
    <s v="Prata + ExceÃ§Ã£o + VGF2"/>
    <s v="Ouro + ExceÃ§Ã£o + VGF2"/>
    <s v="Estrela + ExceÃ§Ã£o + VGF2"/>
    <n v="0"/>
    <n v="0"/>
    <n v="0"/>
    <n v="0"/>
    <n v="0"/>
    <n v="83.92"/>
    <n v="83.92"/>
    <n v="83.92"/>
    <n v="83.92"/>
    <n v="83.92"/>
    <n v="0"/>
    <n v="0"/>
    <n v="0"/>
    <n v="0"/>
    <n v="0"/>
    <n v="0.8"/>
    <n v="0.8"/>
    <n v="0.8"/>
    <n v="0.8"/>
    <n v="0.8"/>
    <n v="5.19"/>
    <n v="5.19"/>
    <n v="5.19"/>
    <n v="5.19"/>
    <n v="5.19"/>
    <n v="86"/>
    <n v="13"/>
    <n v="13"/>
    <n v="13"/>
    <n v="13"/>
  </r>
  <r>
    <n v="632254"/>
    <x v="756"/>
    <n v="20210317"/>
    <m/>
    <s v="COLOR"/>
    <x v="678"/>
    <s v="ANEW RADIANT SERUM FOUNDATION SAMPLE - BRAZIL LOCAL"/>
    <n v="1223822"/>
    <x v="756"/>
    <n v="1"/>
    <s v="IN-LINE (EXCL NR)"/>
    <s v="PACK PRICE - MARKETING SET"/>
    <n v="0.54369999999999996"/>
    <m/>
    <n v="0.312"/>
    <m/>
    <m/>
    <n v="0.8"/>
    <n v="6.29"/>
    <n v="203"/>
    <n v="203"/>
    <n v="73"/>
    <s v="WORK IN PROGRESS"/>
    <n v="136677689"/>
    <s v="NO INCENTIVE"/>
    <s v="N"/>
    <s v="N"/>
    <s v="N"/>
    <s v="N"/>
    <x v="2"/>
    <n v="136677698"/>
    <n v="28"/>
    <n v="43"/>
    <n v="20230306"/>
    <s v="EXCLUSIVE OFFER"/>
    <n v="15"/>
    <s v="Y"/>
    <s v="Tech rep lvl + ExceÃ§Ã£o + VGF2"/>
    <s v="FULL PAYMENT"/>
    <m/>
    <n v="88.296899999999994"/>
    <n v="24.960899999999999"/>
    <n v="90.42"/>
    <m/>
    <s v="SAMPLE PACKETTE"/>
    <s v="SAMPLE"/>
    <s v="FACE COLOR"/>
    <s v="FEMALE"/>
    <s v="AVON"/>
    <s v="AVON"/>
    <n v="1"/>
    <n v="10"/>
    <s v="33.33"/>
    <s v="N"/>
    <s v="N"/>
    <n v="40806"/>
    <n v="1"/>
    <s v="N"/>
    <m/>
    <m/>
    <m/>
    <m/>
    <m/>
    <m/>
    <m/>
    <m/>
    <s v="N"/>
    <n v="68926243"/>
    <s v="Categoria - Banner"/>
    <n v="136677786"/>
    <x v="45"/>
    <n v="136273187"/>
    <n v="72"/>
    <s v="AMOSTRAS BASE SERUM E POWER STAY"/>
    <s v="N"/>
    <m/>
    <s v="N"/>
    <s v="N"/>
    <n v="20230306"/>
    <m/>
    <n v="136677689"/>
    <s v="MIXED"/>
    <s v="Tech rep lvl"/>
    <s v="ExceÃ§Ã£o"/>
    <n v="1"/>
    <m/>
    <n v="0"/>
    <n v="0"/>
    <n v="100"/>
    <n v="136677690"/>
    <n v="999"/>
    <n v="4"/>
    <x v="35"/>
    <x v="49"/>
    <n v="0.54369999999999996"/>
    <n v="0.54369999999999996"/>
    <n v="0.54369999999999996"/>
    <n v="0.54369999999999996"/>
    <n v="0.54369999999999996"/>
    <n v="0.8"/>
    <n v="0.8"/>
    <n v="0.8"/>
    <n v="0.8"/>
    <n v="0.8"/>
    <s v="Brasil + ExceÃ§Ã£o + VGF2"/>
    <s v="Bronze + ExceÃ§Ã£o + VGF2"/>
    <s v="Prata + ExceÃ§Ã£o + VGF2"/>
    <s v="Ouro + ExceÃ§Ã£o + VGF2"/>
    <s v="Estrela + ExceÃ§Ã£o + VGF2"/>
    <n v="0"/>
    <n v="0"/>
    <n v="0"/>
    <n v="0"/>
    <n v="0"/>
    <n v="83.92"/>
    <n v="83.92"/>
    <n v="83.92"/>
    <n v="83.92"/>
    <n v="83.92"/>
    <n v="0"/>
    <n v="0"/>
    <n v="0"/>
    <n v="0"/>
    <n v="0"/>
    <n v="0.8"/>
    <n v="0.8"/>
    <n v="0.8"/>
    <n v="0.8"/>
    <n v="0.8"/>
    <n v="5.19"/>
    <n v="5.19"/>
    <n v="5.19"/>
    <n v="5.19"/>
    <n v="5.19"/>
    <n v="86"/>
    <n v="13"/>
    <n v="13"/>
    <n v="13"/>
    <n v="13"/>
  </r>
  <r>
    <n v="632255"/>
    <x v="757"/>
    <n v="20210317"/>
    <m/>
    <s v="COLOR"/>
    <x v="678"/>
    <s v="ANEW RADIANT SERUM FOUNDATION SAMPLE - BRAZIL LOCAL"/>
    <n v="1223822"/>
    <x v="757"/>
    <n v="1"/>
    <s v="IN-LINE (EXCL NR)"/>
    <s v="PACK PRICE - MARKETING SET"/>
    <n v="0.54369999999999996"/>
    <m/>
    <n v="0.3"/>
    <m/>
    <m/>
    <n v="0.8"/>
    <n v="6.29"/>
    <n v="203"/>
    <n v="203"/>
    <n v="73"/>
    <s v="WORK IN PROGRESS"/>
    <n v="136677689"/>
    <s v="NO INCENTIVE"/>
    <s v="N"/>
    <s v="N"/>
    <s v="N"/>
    <s v="N"/>
    <x v="2"/>
    <n v="136677699"/>
    <n v="28"/>
    <n v="43"/>
    <n v="20230306"/>
    <s v="EXCLUSIVE OFFER"/>
    <n v="15"/>
    <s v="Y"/>
    <s v="Tech rep lvl + ExceÃ§Ã£o + VGF2"/>
    <s v="FULL PAYMENT"/>
    <m/>
    <n v="88.296899999999994"/>
    <n v="27.396899999999999"/>
    <n v="90.79"/>
    <m/>
    <s v="SAMPLE PACKETTE"/>
    <s v="SAMPLE"/>
    <s v="FACE COLOR"/>
    <s v="FEMALE"/>
    <s v="AVON"/>
    <s v="AVON"/>
    <n v="1"/>
    <n v="10"/>
    <s v="33.33"/>
    <s v="N"/>
    <s v="N"/>
    <n v="40817"/>
    <n v="1"/>
    <s v="N"/>
    <m/>
    <m/>
    <m/>
    <m/>
    <m/>
    <m/>
    <m/>
    <m/>
    <s v="N"/>
    <n v="68926243"/>
    <s v="Categoria - Banner"/>
    <n v="136677786"/>
    <x v="45"/>
    <n v="136273187"/>
    <n v="72"/>
    <s v="AMOSTRAS BASE SERUM E POWER STAY"/>
    <s v="N"/>
    <m/>
    <s v="N"/>
    <s v="N"/>
    <n v="20230306"/>
    <m/>
    <n v="136677689"/>
    <s v="MIXED"/>
    <s v="Tech rep lvl"/>
    <s v="ExceÃ§Ã£o"/>
    <n v="1"/>
    <m/>
    <n v="0"/>
    <n v="0"/>
    <n v="100"/>
    <n v="136677690"/>
    <n v="999"/>
    <n v="4"/>
    <x v="35"/>
    <x v="49"/>
    <n v="0.54369999999999996"/>
    <n v="0.54369999999999996"/>
    <n v="0.54369999999999996"/>
    <n v="0.54369999999999996"/>
    <n v="0.54369999999999996"/>
    <n v="0.8"/>
    <n v="0.8"/>
    <n v="0.8"/>
    <n v="0.8"/>
    <n v="0.8"/>
    <s v="Brasil + ExceÃ§Ã£o + VGF2"/>
    <s v="Bronze + ExceÃ§Ã£o + VGF2"/>
    <s v="Prata + ExceÃ§Ã£o + VGF2"/>
    <s v="Ouro + ExceÃ§Ã£o + VGF2"/>
    <s v="Estrela + ExceÃ§Ã£o + VGF2"/>
    <n v="0"/>
    <n v="0"/>
    <n v="0"/>
    <n v="0"/>
    <n v="0"/>
    <n v="83.92"/>
    <n v="83.92"/>
    <n v="83.92"/>
    <n v="83.92"/>
    <n v="83.92"/>
    <n v="0"/>
    <n v="0"/>
    <n v="0"/>
    <n v="0"/>
    <n v="0"/>
    <n v="0.8"/>
    <n v="0.8"/>
    <n v="0.8"/>
    <n v="0.8"/>
    <n v="0.8"/>
    <n v="5.19"/>
    <n v="5.19"/>
    <n v="5.19"/>
    <n v="5.19"/>
    <n v="5.19"/>
    <n v="86"/>
    <n v="13"/>
    <n v="13"/>
    <n v="13"/>
    <n v="13"/>
  </r>
  <r>
    <n v="632256"/>
    <x v="758"/>
    <n v="20210317"/>
    <m/>
    <s v="COLOR"/>
    <x v="679"/>
    <s v="ANEW RADIANT SERUM FOUNDATION SAMPLE - BRAZIL LOCAL"/>
    <n v="1223822"/>
    <x v="758"/>
    <n v="1"/>
    <s v="IN-LINE (EXCL NR)"/>
    <s v="PACK PRICE - MARKETING SET"/>
    <n v="0.54369999999999996"/>
    <m/>
    <n v="0.29699999999999999"/>
    <m/>
    <m/>
    <n v="0.8"/>
    <n v="6.29"/>
    <n v="143"/>
    <n v="143"/>
    <n v="73"/>
    <s v="WORK IN PROGRESS"/>
    <n v="136677877"/>
    <s v="NO INCENTIVE"/>
    <s v="N"/>
    <s v="N"/>
    <s v="N"/>
    <s v="N"/>
    <x v="2"/>
    <n v="136677888"/>
    <n v="28"/>
    <n v="43"/>
    <n v="20230306"/>
    <s v="EXCLUSIVE OFFER"/>
    <n v="15"/>
    <s v="Y"/>
    <s v="Tech rep lvl + ExceÃ§Ã£o + VGF2"/>
    <s v="FULL PAYMENT"/>
    <m/>
    <n v="62.199300000000001"/>
    <n v="19.728300000000001"/>
    <n v="90.88"/>
    <m/>
    <s v="SAMPLE PACKETTE"/>
    <s v="SAMPLE"/>
    <s v="FACE COLOR"/>
    <s v="FEMALE"/>
    <s v="AVON"/>
    <s v="AVON"/>
    <n v="1"/>
    <n v="10"/>
    <n v="50"/>
    <s v="N"/>
    <s v="N"/>
    <n v="41464"/>
    <n v="1"/>
    <s v="N"/>
    <m/>
    <m/>
    <m/>
    <m/>
    <m/>
    <m/>
    <m/>
    <m/>
    <s v="N"/>
    <n v="68926243"/>
    <s v="Categoria - Banner"/>
    <n v="136677974"/>
    <x v="46"/>
    <n v="136273375"/>
    <n v="72"/>
    <s v="AMOSTRAS BASE SERUM E POWER STAY"/>
    <s v="N"/>
    <m/>
    <s v="N"/>
    <s v="N"/>
    <n v="20230306"/>
    <m/>
    <n v="136677877"/>
    <s v="MIXED"/>
    <s v="Tech rep lvl"/>
    <s v="ExceÃ§Ã£o"/>
    <n v="1"/>
    <m/>
    <n v="0"/>
    <n v="0"/>
    <n v="100"/>
    <n v="136677878"/>
    <n v="999"/>
    <n v="4"/>
    <x v="37"/>
    <x v="50"/>
    <n v="0.54369999999999996"/>
    <n v="0.54369999999999996"/>
    <n v="0.54369999999999996"/>
    <n v="0.54369999999999996"/>
    <n v="0.54369999999999996"/>
    <n v="0.8"/>
    <n v="0.8"/>
    <n v="0.8"/>
    <n v="0.8"/>
    <n v="0.8"/>
    <s v="Brasil + ExceÃ§Ã£o + VGF2"/>
    <s v="Bronze + ExceÃ§Ã£o + VGF2"/>
    <s v="Prata + ExceÃ§Ã£o + VGF2"/>
    <s v="Ouro + ExceÃ§Ã£o + VGF2"/>
    <s v="Estrela + ExceÃ§Ã£o + VGF2"/>
    <n v="0"/>
    <n v="0"/>
    <n v="0"/>
    <n v="0"/>
    <n v="0"/>
    <n v="83.92"/>
    <n v="83.92"/>
    <n v="83.92"/>
    <n v="83.92"/>
    <n v="83.92"/>
    <n v="0"/>
    <n v="0"/>
    <n v="0"/>
    <n v="0"/>
    <n v="0"/>
    <n v="0.8"/>
    <n v="0.8"/>
    <n v="0.8"/>
    <n v="0.8"/>
    <n v="0.8"/>
    <n v="5.19"/>
    <n v="5.19"/>
    <n v="5.19"/>
    <n v="5.19"/>
    <n v="5.19"/>
    <n v="86"/>
    <n v="13"/>
    <n v="13"/>
    <n v="13"/>
    <n v="13"/>
  </r>
  <r>
    <n v="632258"/>
    <x v="760"/>
    <n v="20210317"/>
    <m/>
    <s v="COLOR"/>
    <x v="679"/>
    <s v="ANEW RADIANT SERUM FOUNDATION SAMPLE - BRAZIL LOCAL"/>
    <n v="1223822"/>
    <x v="760"/>
    <n v="1"/>
    <s v="IN-LINE (EXCL NR)"/>
    <s v="PACK PRICE - MARKETING SET"/>
    <n v="0.54369999999999996"/>
    <m/>
    <n v="0.29799999999999999"/>
    <m/>
    <m/>
    <n v="0.8"/>
    <n v="6.29"/>
    <n v="143"/>
    <n v="143"/>
    <n v="73"/>
    <s v="WORK IN PROGRESS"/>
    <n v="136677877"/>
    <s v="NO INCENTIVE"/>
    <s v="N"/>
    <s v="N"/>
    <s v="N"/>
    <s v="N"/>
    <x v="2"/>
    <n v="136677890"/>
    <n v="28"/>
    <n v="43"/>
    <n v="20230306"/>
    <s v="EXCLUSIVE OFFER"/>
    <n v="15"/>
    <s v="Y"/>
    <s v="Tech rep lvl + ExceÃ§Ã£o + VGF2"/>
    <s v="FULL PAYMENT"/>
    <m/>
    <n v="62.199300000000001"/>
    <n v="19.5853"/>
    <n v="90.85"/>
    <m/>
    <s v="SAMPLE PACKETTE"/>
    <s v="SAMPLE"/>
    <s v="FACE COLOR"/>
    <s v="FEMALE"/>
    <s v="AVON"/>
    <s v="AVON"/>
    <n v="1"/>
    <n v="10"/>
    <n v="50"/>
    <s v="N"/>
    <s v="N"/>
    <n v="40904"/>
    <n v="1"/>
    <s v="N"/>
    <m/>
    <m/>
    <m/>
    <m/>
    <m/>
    <m/>
    <m/>
    <m/>
    <s v="N"/>
    <n v="68926243"/>
    <s v="Categoria - Banner"/>
    <n v="136677974"/>
    <x v="46"/>
    <n v="136273375"/>
    <n v="72"/>
    <s v="AMOSTRAS BASE SERUM E POWER STAY"/>
    <s v="N"/>
    <m/>
    <s v="N"/>
    <s v="N"/>
    <n v="20230306"/>
    <m/>
    <n v="136677877"/>
    <s v="MIXED"/>
    <s v="Tech rep lvl"/>
    <s v="ExceÃ§Ã£o"/>
    <n v="1"/>
    <m/>
    <n v="0"/>
    <n v="0"/>
    <n v="100"/>
    <n v="136677878"/>
    <n v="999"/>
    <n v="4"/>
    <x v="37"/>
    <x v="50"/>
    <n v="0.54369999999999996"/>
    <n v="0.54369999999999996"/>
    <n v="0.54369999999999996"/>
    <n v="0.54369999999999996"/>
    <n v="0.54369999999999996"/>
    <n v="0.8"/>
    <n v="0.8"/>
    <n v="0.8"/>
    <n v="0.8"/>
    <n v="0.8"/>
    <s v="Brasil + ExceÃ§Ã£o + VGF2"/>
    <s v="Bronze + ExceÃ§Ã£o + VGF2"/>
    <s v="Prata + ExceÃ§Ã£o + VGF2"/>
    <s v="Ouro + ExceÃ§Ã£o + VGF2"/>
    <s v="Estrela + ExceÃ§Ã£o + VGF2"/>
    <n v="0"/>
    <n v="0"/>
    <n v="0"/>
    <n v="0"/>
    <n v="0"/>
    <n v="83.92"/>
    <n v="83.92"/>
    <n v="83.92"/>
    <n v="83.92"/>
    <n v="83.92"/>
    <n v="0"/>
    <n v="0"/>
    <n v="0"/>
    <n v="0"/>
    <n v="0"/>
    <n v="0.8"/>
    <n v="0.8"/>
    <n v="0.8"/>
    <n v="0.8"/>
    <n v="0.8"/>
    <n v="5.19"/>
    <n v="5.19"/>
    <n v="5.19"/>
    <n v="5.19"/>
    <n v="5.19"/>
    <n v="86"/>
    <n v="13"/>
    <n v="13"/>
    <n v="13"/>
    <n v="13"/>
  </r>
  <r>
    <n v="632259"/>
    <x v="761"/>
    <n v="20210317"/>
    <m/>
    <s v="COLOR"/>
    <x v="680"/>
    <s v="ANEW RADIANT SERUM FOUNDATION SAMPLE - BRAZIL LOCAL"/>
    <n v="1223822"/>
    <x v="761"/>
    <n v="1"/>
    <s v="IN-LINE (EXCL NR)"/>
    <s v="PACK PRICE - MARKETING SET"/>
    <n v="0.54369999999999996"/>
    <m/>
    <n v="0.3"/>
    <m/>
    <m/>
    <n v="0.8"/>
    <n v="6.29"/>
    <n v="18"/>
    <n v="18"/>
    <n v="73"/>
    <s v="WORK IN PROGRESS"/>
    <n v="136678065"/>
    <s v="NO INCENTIVE"/>
    <s v="N"/>
    <s v="N"/>
    <s v="N"/>
    <s v="N"/>
    <x v="2"/>
    <n v="136678079"/>
    <n v="28"/>
    <n v="43"/>
    <n v="20230306"/>
    <s v="EXCLUSIVE OFFER"/>
    <n v="15"/>
    <s v="Y"/>
    <s v="Tech rep lvl + ExceÃ§Ã£o + VGF2"/>
    <s v="FULL PAYMENT"/>
    <m/>
    <n v="7.8292999999999999"/>
    <n v="2.4293"/>
    <n v="90.79"/>
    <m/>
    <s v="SAMPLE PACKETTE"/>
    <s v="SAMPLE"/>
    <s v="FACE COLOR"/>
    <s v="FEMALE"/>
    <s v="AVON"/>
    <s v="AVON"/>
    <n v="1"/>
    <n v="10"/>
    <s v="33.33"/>
    <s v="N"/>
    <s v="N"/>
    <n v="40914"/>
    <n v="1"/>
    <s v="N"/>
    <m/>
    <m/>
    <m/>
    <m/>
    <m/>
    <m/>
    <m/>
    <m/>
    <s v="N"/>
    <n v="68926243"/>
    <s v="Categoria - Banner"/>
    <n v="136678162"/>
    <x v="47"/>
    <n v="136273563"/>
    <n v="72"/>
    <s v="AMOSTRAS BASE SERUM E POWER STAY"/>
    <s v="N"/>
    <m/>
    <s v="N"/>
    <s v="N"/>
    <n v="20230306"/>
    <m/>
    <n v="136678065"/>
    <s v="MIXED"/>
    <s v="Tech rep lvl"/>
    <s v="ExceÃ§Ã£o"/>
    <n v="1"/>
    <m/>
    <n v="0"/>
    <n v="0"/>
    <n v="100"/>
    <n v="136678066"/>
    <n v="999"/>
    <n v="4"/>
    <x v="35"/>
    <x v="51"/>
    <n v="0.54369999999999996"/>
    <n v="0.54369999999999996"/>
    <n v="0.54369999999999996"/>
    <n v="0.54369999999999996"/>
    <n v="0.54369999999999996"/>
    <n v="0.8"/>
    <n v="0.8"/>
    <n v="0.8"/>
    <n v="0.8"/>
    <n v="0.8"/>
    <s v="Brasil + ExceÃ§Ã£o + VGF2"/>
    <s v="Bronze + ExceÃ§Ã£o + VGF2"/>
    <s v="Prata + ExceÃ§Ã£o + VGF2"/>
    <s v="Ouro + ExceÃ§Ã£o + VGF2"/>
    <s v="Estrela + ExceÃ§Ã£o + VGF2"/>
    <n v="0"/>
    <n v="0"/>
    <n v="0"/>
    <n v="0"/>
    <n v="0"/>
    <n v="83.92"/>
    <n v="83.92"/>
    <n v="83.92"/>
    <n v="83.92"/>
    <n v="83.92"/>
    <n v="0"/>
    <n v="0"/>
    <n v="0"/>
    <n v="0"/>
    <n v="0"/>
    <n v="0.8"/>
    <n v="0.8"/>
    <n v="0.8"/>
    <n v="0.8"/>
    <n v="0.8"/>
    <n v="5.19"/>
    <n v="5.19"/>
    <n v="5.19"/>
    <n v="5.19"/>
    <n v="5.19"/>
    <n v="86"/>
    <n v="13"/>
    <n v="13"/>
    <n v="13"/>
    <n v="13"/>
  </r>
  <r>
    <n v="632260"/>
    <x v="762"/>
    <n v="20210317"/>
    <m/>
    <s v="COLOR"/>
    <x v="680"/>
    <s v="ANEW RADIANT SERUM FOUNDATION SAMPLE - BRAZIL LOCAL"/>
    <n v="1223822"/>
    <x v="762"/>
    <n v="1"/>
    <s v="IN-LINE (EXCL NR)"/>
    <s v="PACK PRICE - MARKETING SET"/>
    <n v="0.54369999999999996"/>
    <m/>
    <n v="0.3"/>
    <m/>
    <m/>
    <n v="0.8"/>
    <n v="6.29"/>
    <n v="18"/>
    <n v="18"/>
    <n v="73"/>
    <s v="WORK IN PROGRESS"/>
    <n v="136678065"/>
    <s v="NO INCENTIVE"/>
    <s v="N"/>
    <s v="N"/>
    <s v="N"/>
    <s v="N"/>
    <x v="2"/>
    <n v="136678080"/>
    <n v="28"/>
    <n v="43"/>
    <n v="20230306"/>
    <s v="EXCLUSIVE OFFER"/>
    <n v="15"/>
    <s v="Y"/>
    <s v="Tech rep lvl + ExceÃ§Ã£o + VGF2"/>
    <s v="FULL PAYMENT"/>
    <m/>
    <n v="7.8292999999999999"/>
    <n v="2.4293"/>
    <n v="90.79"/>
    <m/>
    <s v="SAMPLE PACKETTE"/>
    <s v="SAMPLE"/>
    <s v="FACE COLOR"/>
    <s v="FEMALE"/>
    <s v="AVON"/>
    <s v="AVON"/>
    <n v="1"/>
    <n v="10"/>
    <s v="33.33"/>
    <s v="N"/>
    <s v="N"/>
    <n v="41465"/>
    <n v="1"/>
    <s v="N"/>
    <m/>
    <m/>
    <m/>
    <m/>
    <m/>
    <m/>
    <m/>
    <m/>
    <s v="N"/>
    <n v="68926243"/>
    <s v="Categoria - Banner"/>
    <n v="136678162"/>
    <x v="47"/>
    <n v="136273563"/>
    <n v="72"/>
    <s v="AMOSTRAS BASE SERUM E POWER STAY"/>
    <s v="N"/>
    <m/>
    <s v="N"/>
    <s v="N"/>
    <n v="20230306"/>
    <m/>
    <n v="136678065"/>
    <s v="MIXED"/>
    <s v="Tech rep lvl"/>
    <s v="ExceÃ§Ã£o"/>
    <n v="1"/>
    <m/>
    <n v="0"/>
    <n v="0"/>
    <n v="100"/>
    <n v="136678066"/>
    <n v="999"/>
    <n v="4"/>
    <x v="35"/>
    <x v="51"/>
    <n v="0.54369999999999996"/>
    <n v="0.54369999999999996"/>
    <n v="0.54369999999999996"/>
    <n v="0.54369999999999996"/>
    <n v="0.54369999999999996"/>
    <n v="0.8"/>
    <n v="0.8"/>
    <n v="0.8"/>
    <n v="0.8"/>
    <n v="0.8"/>
    <s v="Brasil + ExceÃ§Ã£o + VGF2"/>
    <s v="Bronze + ExceÃ§Ã£o + VGF2"/>
    <s v="Prata + ExceÃ§Ã£o + VGF2"/>
    <s v="Ouro + ExceÃ§Ã£o + VGF2"/>
    <s v="Estrela + ExceÃ§Ã£o + VGF2"/>
    <n v="0"/>
    <n v="0"/>
    <n v="0"/>
    <n v="0"/>
    <n v="0"/>
    <n v="83.92"/>
    <n v="83.92"/>
    <n v="83.92"/>
    <n v="83.92"/>
    <n v="83.92"/>
    <n v="0"/>
    <n v="0"/>
    <n v="0"/>
    <n v="0"/>
    <n v="0"/>
    <n v="0.8"/>
    <n v="0.8"/>
    <n v="0.8"/>
    <n v="0.8"/>
    <n v="0.8"/>
    <n v="5.19"/>
    <n v="5.19"/>
    <n v="5.19"/>
    <n v="5.19"/>
    <n v="5.19"/>
    <n v="86"/>
    <n v="13"/>
    <n v="13"/>
    <n v="13"/>
    <n v="13"/>
  </r>
  <r>
    <n v="632261"/>
    <x v="763"/>
    <n v="20210317"/>
    <m/>
    <s v="COLOR"/>
    <x v="680"/>
    <s v="ANEW RADIANT SERUM FOUNDATION SAMPLE - BRAZIL LOCAL"/>
    <n v="1223822"/>
    <x v="763"/>
    <n v="1"/>
    <s v="IN-LINE (EXCL NR)"/>
    <s v="PACK PRICE - MARKETING SET"/>
    <n v="0.54369999999999996"/>
    <m/>
    <n v="0.3"/>
    <m/>
    <m/>
    <n v="0.8"/>
    <n v="6.29"/>
    <n v="18"/>
    <n v="18"/>
    <n v="73"/>
    <s v="WORK IN PROGRESS"/>
    <n v="136678065"/>
    <s v="NO INCENTIVE"/>
    <s v="N"/>
    <s v="N"/>
    <s v="N"/>
    <s v="N"/>
    <x v="2"/>
    <n v="136678081"/>
    <n v="28"/>
    <n v="43"/>
    <n v="20230306"/>
    <s v="EXCLUSIVE OFFER"/>
    <n v="15"/>
    <s v="Y"/>
    <s v="Tech rep lvl + ExceÃ§Ã£o + VGF2"/>
    <s v="FULL PAYMENT"/>
    <m/>
    <n v="7.8292999999999999"/>
    <n v="2.4293"/>
    <n v="90.79"/>
    <m/>
    <s v="SAMPLE PACKETTE"/>
    <s v="SAMPLE"/>
    <s v="FACE COLOR"/>
    <s v="FEMALE"/>
    <s v="AVON"/>
    <s v="AVON"/>
    <n v="1"/>
    <n v="10"/>
    <s v="33.33"/>
    <s v="N"/>
    <s v="N"/>
    <n v="40928"/>
    <n v="1"/>
    <s v="N"/>
    <m/>
    <m/>
    <m/>
    <m/>
    <m/>
    <m/>
    <m/>
    <m/>
    <s v="N"/>
    <n v="68926243"/>
    <s v="Categoria - Banner"/>
    <n v="136678162"/>
    <x v="47"/>
    <n v="136273563"/>
    <n v="72"/>
    <s v="AMOSTRAS BASE SERUM E POWER STAY"/>
    <s v="N"/>
    <m/>
    <s v="N"/>
    <s v="N"/>
    <n v="20230306"/>
    <m/>
    <n v="136678065"/>
    <s v="MIXED"/>
    <s v="Tech rep lvl"/>
    <s v="ExceÃ§Ã£o"/>
    <n v="1"/>
    <m/>
    <n v="0"/>
    <n v="0"/>
    <n v="100"/>
    <n v="136678066"/>
    <n v="999"/>
    <n v="4"/>
    <x v="35"/>
    <x v="51"/>
    <n v="0.54369999999999996"/>
    <n v="0.54369999999999996"/>
    <n v="0.54369999999999996"/>
    <n v="0.54369999999999996"/>
    <n v="0.54369999999999996"/>
    <n v="0.8"/>
    <n v="0.8"/>
    <n v="0.8"/>
    <n v="0.8"/>
    <n v="0.8"/>
    <s v="Brasil + ExceÃ§Ã£o + VGF2"/>
    <s v="Bronze + ExceÃ§Ã£o + VGF2"/>
    <s v="Prata + ExceÃ§Ã£o + VGF2"/>
    <s v="Ouro + ExceÃ§Ã£o + VGF2"/>
    <s v="Estrela + ExceÃ§Ã£o + VGF2"/>
    <n v="0"/>
    <n v="0"/>
    <n v="0"/>
    <n v="0"/>
    <n v="0"/>
    <n v="83.92"/>
    <n v="83.92"/>
    <n v="83.92"/>
    <n v="83.92"/>
    <n v="83.92"/>
    <n v="0"/>
    <n v="0"/>
    <n v="0"/>
    <n v="0"/>
    <n v="0"/>
    <n v="0.8"/>
    <n v="0.8"/>
    <n v="0.8"/>
    <n v="0.8"/>
    <n v="0.8"/>
    <n v="5.19"/>
    <n v="5.19"/>
    <n v="5.19"/>
    <n v="5.19"/>
    <n v="5.19"/>
    <n v="86"/>
    <n v="13"/>
    <n v="13"/>
    <n v="13"/>
    <n v="13"/>
  </r>
  <r>
    <n v="628028"/>
    <x v="738"/>
    <n v="20210305"/>
    <m/>
    <s v="COLOR"/>
    <x v="681"/>
    <s v="AVON BASE POWERSTAY AMOSTRA - BRAZIL SHADE NAME"/>
    <n v="1224085"/>
    <x v="738"/>
    <n v="1"/>
    <s v="IN-LINE (EXCL NR)"/>
    <s v="PACK PRICE - MARKETING SET"/>
    <n v="0.54369999999999996"/>
    <m/>
    <n v="0.32800000000000001"/>
    <m/>
    <m/>
    <n v="0.6"/>
    <n v="5.99"/>
    <n v="167"/>
    <n v="167"/>
    <n v="72"/>
    <s v="WORK IN PROGRESS"/>
    <n v="136687497"/>
    <s v="NO INCENTIVE"/>
    <s v="N"/>
    <s v="N"/>
    <s v="N"/>
    <s v="N"/>
    <x v="2"/>
    <n v="136687506"/>
    <n v="28"/>
    <n v="43"/>
    <n v="20230306"/>
    <s v="EXCLUSIVE OFFER"/>
    <n v="15"/>
    <s v="Y"/>
    <s v="Tech rep lvl + ExceÃ§Ã£o + VGF2"/>
    <s v="FULL PAYMENT"/>
    <m/>
    <n v="54.478700000000003"/>
    <n v="-0.29730000000000001"/>
    <n v="89.93"/>
    <m/>
    <s v="TESTER"/>
    <s v="SAMPLE"/>
    <s v="FACE COLOR"/>
    <s v="FEMALE"/>
    <s v="AVON"/>
    <s v="AVON"/>
    <n v="0"/>
    <n v="10"/>
    <n v="25"/>
    <s v="N"/>
    <s v="N"/>
    <n v="40280"/>
    <n v="1"/>
    <s v="N"/>
    <m/>
    <m/>
    <m/>
    <m/>
    <m/>
    <m/>
    <m/>
    <m/>
    <s v="N"/>
    <n v="68926243"/>
    <s v="Categoria - Banner"/>
    <n v="136687628"/>
    <x v="48"/>
    <n v="136271403"/>
    <n v="72"/>
    <s v="AMOSTRAS BASE SERUM E POWER STAY"/>
    <s v="N"/>
    <m/>
    <s v="N"/>
    <s v="N"/>
    <n v="20230306"/>
    <m/>
    <n v="136687497"/>
    <s v="MIXED"/>
    <s v="Tech rep lvl"/>
    <s v="ExceÃ§Ã£o"/>
    <n v="1"/>
    <m/>
    <n v="0"/>
    <n v="0"/>
    <n v="100"/>
    <n v="136687498"/>
    <n v="999"/>
    <n v="4"/>
    <x v="36"/>
    <x v="52"/>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8029"/>
    <x v="739"/>
    <n v="20210305"/>
    <m/>
    <s v="COLOR"/>
    <x v="681"/>
    <s v="AVON BASE POWERSTAY AMOSTRA - BRAZIL SHADE NAME"/>
    <n v="1224085"/>
    <x v="739"/>
    <n v="1"/>
    <s v="IN-LINE (EXCL NR)"/>
    <s v="PACK PRICE - MARKETING SET"/>
    <n v="0.54369999999999996"/>
    <m/>
    <n v="0.32800000000000001"/>
    <m/>
    <m/>
    <n v="0.6"/>
    <n v="5.99"/>
    <n v="167"/>
    <n v="167"/>
    <n v="72"/>
    <s v="WORK IN PROGRESS"/>
    <n v="136687497"/>
    <s v="NO INCENTIVE"/>
    <s v="N"/>
    <s v="N"/>
    <s v="N"/>
    <s v="N"/>
    <x v="2"/>
    <n v="136687507"/>
    <n v="28"/>
    <n v="43"/>
    <n v="20230306"/>
    <s v="EXCLUSIVE OFFER"/>
    <n v="15"/>
    <s v="Y"/>
    <s v="Tech rep lvl + ExceÃ§Ã£o + VGF2"/>
    <s v="FULL PAYMENT"/>
    <m/>
    <n v="54.478700000000003"/>
    <n v="-0.29730000000000001"/>
    <n v="89.93"/>
    <m/>
    <s v="TESTER"/>
    <s v="SAMPLE"/>
    <s v="FACE COLOR"/>
    <s v="FEMALE"/>
    <s v="AVON"/>
    <s v="AVON"/>
    <n v="0"/>
    <n v="10"/>
    <n v="25"/>
    <s v="N"/>
    <s v="N"/>
    <n v="40281"/>
    <n v="1"/>
    <s v="N"/>
    <m/>
    <m/>
    <m/>
    <m/>
    <m/>
    <m/>
    <m/>
    <m/>
    <s v="N"/>
    <n v="68926243"/>
    <s v="Categoria - Banner"/>
    <n v="136687628"/>
    <x v="48"/>
    <n v="136271403"/>
    <n v="72"/>
    <s v="AMOSTRAS BASE SERUM E POWER STAY"/>
    <s v="N"/>
    <m/>
    <s v="N"/>
    <s v="N"/>
    <n v="20230306"/>
    <m/>
    <n v="136687497"/>
    <s v="MIXED"/>
    <s v="Tech rep lvl"/>
    <s v="ExceÃ§Ã£o"/>
    <n v="1"/>
    <m/>
    <n v="0"/>
    <n v="0"/>
    <n v="100"/>
    <n v="136687498"/>
    <n v="999"/>
    <n v="4"/>
    <x v="36"/>
    <x v="52"/>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8030"/>
    <x v="740"/>
    <n v="20210302"/>
    <m/>
    <s v="COLOR"/>
    <x v="681"/>
    <s v="AVON BASE POWERSTAY AMOSTRA - BRAZIL SHADE NAME"/>
    <n v="1224085"/>
    <x v="740"/>
    <n v="1"/>
    <s v="IN-LINE (EXCL NR)"/>
    <s v="PACK PRICE - MARKETING SET"/>
    <n v="0.54369999999999996"/>
    <m/>
    <n v="0.33100000000000002"/>
    <m/>
    <m/>
    <n v="0.6"/>
    <n v="5.99"/>
    <n v="167"/>
    <n v="167"/>
    <n v="72"/>
    <s v="WORK IN PROGRESS"/>
    <n v="136687497"/>
    <s v="NO INCENTIVE"/>
    <s v="N"/>
    <s v="N"/>
    <s v="N"/>
    <s v="N"/>
    <x v="2"/>
    <n v="136687508"/>
    <n v="28"/>
    <n v="43"/>
    <n v="20230306"/>
    <s v="EXCLUSIVE OFFER"/>
    <n v="15"/>
    <s v="Y"/>
    <s v="Tech rep lvl + ExceÃ§Ã£o + VGF2"/>
    <s v="FULL PAYMENT"/>
    <m/>
    <n v="54.478700000000003"/>
    <n v="-0.79830000000000001"/>
    <n v="89.84"/>
    <m/>
    <s v="TESTER"/>
    <s v="SAMPLE"/>
    <s v="FACE COLOR"/>
    <s v="FEMALE"/>
    <s v="AVON"/>
    <s v="AVON"/>
    <n v="0"/>
    <n v="10"/>
    <n v="25"/>
    <s v="N"/>
    <s v="N"/>
    <n v="40284"/>
    <n v="1"/>
    <s v="N"/>
    <m/>
    <m/>
    <m/>
    <m/>
    <m/>
    <m/>
    <m/>
    <m/>
    <s v="N"/>
    <n v="68926243"/>
    <s v="Categoria - Banner"/>
    <n v="136687628"/>
    <x v="48"/>
    <n v="136271403"/>
    <n v="72"/>
    <s v="AMOSTRAS BASE SERUM E POWER STAY"/>
    <s v="N"/>
    <m/>
    <s v="N"/>
    <s v="N"/>
    <n v="20230306"/>
    <m/>
    <n v="136687497"/>
    <s v="MIXED"/>
    <s v="Tech rep lvl"/>
    <s v="ExceÃ§Ã£o"/>
    <n v="1"/>
    <m/>
    <n v="0"/>
    <n v="0"/>
    <n v="100"/>
    <n v="136687498"/>
    <n v="999"/>
    <n v="4"/>
    <x v="36"/>
    <x v="52"/>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8031"/>
    <x v="741"/>
    <n v="20210302"/>
    <m/>
    <s v="COLOR"/>
    <x v="681"/>
    <s v="AVON BASE POWERSTAY AMOSTRA - BRAZIL SHADE NAME"/>
    <n v="1224085"/>
    <x v="741"/>
    <n v="1"/>
    <s v="IN-LINE (EXCL NR)"/>
    <s v="PACK PRICE - MARKETING SET"/>
    <n v="0.54369999999999996"/>
    <m/>
    <n v="0.33100000000000002"/>
    <m/>
    <m/>
    <n v="0.6"/>
    <n v="5.99"/>
    <n v="167"/>
    <n v="167"/>
    <n v="72"/>
    <s v="WORK IN PROGRESS"/>
    <n v="136687497"/>
    <s v="NO INCENTIVE"/>
    <s v="N"/>
    <s v="N"/>
    <s v="N"/>
    <s v="N"/>
    <x v="2"/>
    <n v="136687509"/>
    <n v="28"/>
    <n v="43"/>
    <n v="20230306"/>
    <s v="EXCLUSIVE OFFER"/>
    <n v="15"/>
    <s v="Y"/>
    <s v="Tech rep lvl + ExceÃ§Ã£o + VGF2"/>
    <s v="FULL PAYMENT"/>
    <m/>
    <n v="54.478700000000003"/>
    <n v="-0.79830000000000001"/>
    <n v="89.84"/>
    <m/>
    <s v="TESTER"/>
    <s v="SAMPLE"/>
    <s v="FACE COLOR"/>
    <s v="FEMALE"/>
    <s v="AVON"/>
    <s v="AVON"/>
    <n v="0"/>
    <n v="10"/>
    <n v="25"/>
    <s v="N"/>
    <s v="N"/>
    <n v="40578"/>
    <n v="1"/>
    <s v="N"/>
    <m/>
    <m/>
    <m/>
    <m/>
    <m/>
    <m/>
    <m/>
    <m/>
    <s v="N"/>
    <n v="68926243"/>
    <s v="Categoria - Banner"/>
    <n v="136687628"/>
    <x v="48"/>
    <n v="136271403"/>
    <n v="72"/>
    <s v="AMOSTRAS BASE SERUM E POWER STAY"/>
    <s v="N"/>
    <m/>
    <s v="N"/>
    <s v="N"/>
    <n v="20230306"/>
    <m/>
    <n v="136687497"/>
    <s v="MIXED"/>
    <s v="Tech rep lvl"/>
    <s v="ExceÃ§Ã£o"/>
    <n v="1"/>
    <m/>
    <n v="0"/>
    <n v="0"/>
    <n v="100"/>
    <n v="136687498"/>
    <n v="999"/>
    <n v="4"/>
    <x v="36"/>
    <x v="52"/>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8032"/>
    <x v="742"/>
    <n v="20210302"/>
    <m/>
    <s v="COLOR"/>
    <x v="682"/>
    <s v="AVON BASE POWERSTAY AMOSTRA - BRAZIL SHADE NAME"/>
    <n v="1224085"/>
    <x v="742"/>
    <n v="1"/>
    <s v="IN-LINE (EXCL NR)"/>
    <s v="PACK PRICE - MARKETING SET"/>
    <n v="0.54369999999999996"/>
    <m/>
    <n v="0.33100000000000002"/>
    <m/>
    <m/>
    <n v="0.6"/>
    <n v="5.99"/>
    <n v="380"/>
    <n v="380"/>
    <n v="72"/>
    <s v="WORK IN PROGRESS"/>
    <n v="136687729"/>
    <s v="NO INCENTIVE"/>
    <s v="N"/>
    <s v="N"/>
    <s v="N"/>
    <s v="N"/>
    <x v="2"/>
    <n v="136687742"/>
    <n v="28"/>
    <n v="43"/>
    <n v="20230306"/>
    <s v="EXCLUSIVE OFFER"/>
    <n v="15"/>
    <s v="Y"/>
    <s v="Tech rep lvl + ExceÃ§Ã£o + VGF2"/>
    <s v="FULL PAYMENT"/>
    <m/>
    <n v="123.9636"/>
    <n v="-1.8164"/>
    <n v="89.84"/>
    <m/>
    <s v="TESTER"/>
    <s v="SAMPLE"/>
    <s v="FACE COLOR"/>
    <s v="FEMALE"/>
    <s v="AVON"/>
    <s v="AVON"/>
    <n v="0"/>
    <n v="10"/>
    <n v="25"/>
    <s v="N"/>
    <s v="N"/>
    <n v="40304"/>
    <n v="1"/>
    <s v="N"/>
    <m/>
    <m/>
    <m/>
    <m/>
    <m/>
    <m/>
    <m/>
    <m/>
    <s v="N"/>
    <n v="68926243"/>
    <s v="Categoria - Banner"/>
    <n v="136687873"/>
    <x v="49"/>
    <n v="136271647"/>
    <n v="72"/>
    <s v="AMOSTRAS BASE SERUM E POWER STAY"/>
    <s v="N"/>
    <m/>
    <s v="N"/>
    <s v="N"/>
    <n v="20230306"/>
    <m/>
    <n v="136687729"/>
    <s v="MIXED"/>
    <s v="Tech rep lvl"/>
    <s v="ExceÃ§Ã£o"/>
    <n v="1"/>
    <m/>
    <n v="0"/>
    <n v="0"/>
    <n v="100"/>
    <n v="136687730"/>
    <n v="999"/>
    <n v="4"/>
    <x v="36"/>
    <x v="53"/>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8033"/>
    <x v="743"/>
    <n v="20210302"/>
    <m/>
    <s v="COLOR"/>
    <x v="682"/>
    <s v="AVON BASE POWERSTAY AMOSTRA - BRAZIL SHADE NAME"/>
    <n v="1224085"/>
    <x v="743"/>
    <n v="1"/>
    <s v="IN-LINE (EXCL NR)"/>
    <s v="PACK PRICE - MARKETING SET"/>
    <n v="0.54369999999999996"/>
    <m/>
    <n v="0.33200000000000002"/>
    <m/>
    <m/>
    <n v="0.6"/>
    <n v="5.99"/>
    <n v="380"/>
    <n v="380"/>
    <n v="72"/>
    <s v="WORK IN PROGRESS"/>
    <n v="136687729"/>
    <s v="NO INCENTIVE"/>
    <s v="N"/>
    <s v="N"/>
    <s v="N"/>
    <s v="N"/>
    <x v="2"/>
    <n v="136687743"/>
    <n v="28"/>
    <n v="43"/>
    <n v="20230306"/>
    <s v="EXCLUSIVE OFFER"/>
    <n v="15"/>
    <s v="Y"/>
    <s v="Tech rep lvl + ExceÃ§Ã£o + VGF2"/>
    <s v="FULL PAYMENT"/>
    <m/>
    <n v="123.9636"/>
    <n v="-2.1964000000000001"/>
    <n v="89.81"/>
    <m/>
    <s v="TESTER"/>
    <s v="SAMPLE"/>
    <s v="FACE COLOR"/>
    <s v="FEMALE"/>
    <s v="AVON"/>
    <s v="AVON"/>
    <n v="0"/>
    <n v="10"/>
    <n v="25"/>
    <s v="N"/>
    <s v="N"/>
    <n v="40307"/>
    <n v="1"/>
    <s v="N"/>
    <m/>
    <m/>
    <m/>
    <m/>
    <m/>
    <m/>
    <m/>
    <m/>
    <s v="N"/>
    <n v="68926243"/>
    <s v="Categoria - Banner"/>
    <n v="136687873"/>
    <x v="49"/>
    <n v="136271647"/>
    <n v="72"/>
    <s v="AMOSTRAS BASE SERUM E POWER STAY"/>
    <s v="N"/>
    <m/>
    <s v="N"/>
    <s v="N"/>
    <n v="20230306"/>
    <m/>
    <n v="136687729"/>
    <s v="MIXED"/>
    <s v="Tech rep lvl"/>
    <s v="ExceÃ§Ã£o"/>
    <n v="1"/>
    <m/>
    <n v="0"/>
    <n v="0"/>
    <n v="100"/>
    <n v="136687730"/>
    <n v="999"/>
    <n v="4"/>
    <x v="36"/>
    <x v="53"/>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8034"/>
    <x v="744"/>
    <n v="20210302"/>
    <m/>
    <s v="COLOR"/>
    <x v="682"/>
    <s v="AVON BASE POWERSTAY AMOSTRA - BRAZIL SHADE NAME"/>
    <n v="1224085"/>
    <x v="744"/>
    <n v="1"/>
    <s v="IN-LINE (EXCL NR)"/>
    <s v="PACK PRICE - MARKETING SET"/>
    <n v="0.54369999999999996"/>
    <m/>
    <n v="0.33300000000000002"/>
    <m/>
    <m/>
    <n v="0.6"/>
    <n v="5.99"/>
    <n v="380"/>
    <n v="380"/>
    <n v="72"/>
    <s v="WORK IN PROGRESS"/>
    <n v="136687729"/>
    <s v="NO INCENTIVE"/>
    <s v="N"/>
    <s v="N"/>
    <s v="N"/>
    <s v="N"/>
    <x v="2"/>
    <n v="136687744"/>
    <n v="28"/>
    <n v="43"/>
    <n v="20230306"/>
    <s v="EXCLUSIVE OFFER"/>
    <n v="15"/>
    <s v="Y"/>
    <s v="Tech rep lvl + ExceÃ§Ã£o + VGF2"/>
    <s v="FULL PAYMENT"/>
    <m/>
    <n v="123.9636"/>
    <n v="-2.5764"/>
    <n v="89.78"/>
    <m/>
    <s v="TESTER"/>
    <s v="SAMPLE"/>
    <s v="FACE COLOR"/>
    <s v="FEMALE"/>
    <s v="AVON"/>
    <s v="AVON"/>
    <n v="0"/>
    <n v="10"/>
    <n v="25"/>
    <s v="N"/>
    <s v="N"/>
    <n v="40309"/>
    <n v="1"/>
    <s v="N"/>
    <m/>
    <m/>
    <m/>
    <m/>
    <m/>
    <m/>
    <m/>
    <m/>
    <s v="N"/>
    <n v="68926243"/>
    <s v="Categoria - Banner"/>
    <n v="136687873"/>
    <x v="49"/>
    <n v="136271647"/>
    <n v="72"/>
    <s v="AMOSTRAS BASE SERUM E POWER STAY"/>
    <s v="N"/>
    <m/>
    <s v="N"/>
    <s v="N"/>
    <n v="20230306"/>
    <m/>
    <n v="136687729"/>
    <s v="MIXED"/>
    <s v="Tech rep lvl"/>
    <s v="ExceÃ§Ã£o"/>
    <n v="1"/>
    <m/>
    <n v="0"/>
    <n v="0"/>
    <n v="100"/>
    <n v="136687730"/>
    <n v="999"/>
    <n v="4"/>
    <x v="36"/>
    <x v="53"/>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8035"/>
    <x v="745"/>
    <n v="20210302"/>
    <m/>
    <s v="COLOR"/>
    <x v="682"/>
    <s v="AVON BASE POWERSTAY AMOSTRA - BRAZIL SHADE NAME"/>
    <n v="1224085"/>
    <x v="745"/>
    <n v="1"/>
    <s v="IN-LINE (EXCL NR)"/>
    <s v="PACK PRICE - MARKETING SET"/>
    <n v="0.54369999999999996"/>
    <m/>
    <n v="0.33400000000000002"/>
    <m/>
    <m/>
    <n v="0.6"/>
    <n v="5.99"/>
    <n v="380"/>
    <n v="380"/>
    <n v="72"/>
    <s v="WORK IN PROGRESS"/>
    <n v="136687729"/>
    <s v="NO INCENTIVE"/>
    <s v="N"/>
    <s v="N"/>
    <s v="N"/>
    <s v="N"/>
    <x v="2"/>
    <n v="136687745"/>
    <n v="28"/>
    <n v="43"/>
    <n v="20230306"/>
    <s v="EXCLUSIVE OFFER"/>
    <n v="15"/>
    <s v="Y"/>
    <s v="Tech rep lvl + ExceÃ§Ã£o + VGF2"/>
    <s v="FULL PAYMENT"/>
    <m/>
    <n v="123.9636"/>
    <n v="-2.9563999999999999"/>
    <n v="89.74"/>
    <m/>
    <s v="TESTER"/>
    <s v="SAMPLE"/>
    <s v="FACE COLOR"/>
    <s v="FEMALE"/>
    <s v="AVON"/>
    <s v="AVON"/>
    <n v="0"/>
    <n v="10"/>
    <n v="25"/>
    <s v="N"/>
    <s v="N"/>
    <n v="40313"/>
    <n v="1"/>
    <s v="N"/>
    <m/>
    <m/>
    <m/>
    <m/>
    <m/>
    <m/>
    <m/>
    <m/>
    <s v="N"/>
    <n v="68926243"/>
    <s v="Categoria - Banner"/>
    <n v="136687873"/>
    <x v="49"/>
    <n v="136271647"/>
    <n v="72"/>
    <s v="AMOSTRAS BASE SERUM E POWER STAY"/>
    <s v="N"/>
    <m/>
    <s v="N"/>
    <s v="N"/>
    <n v="20230306"/>
    <m/>
    <n v="136687729"/>
    <s v="MIXED"/>
    <s v="Tech rep lvl"/>
    <s v="ExceÃ§Ã£o"/>
    <n v="1"/>
    <m/>
    <n v="0"/>
    <n v="0"/>
    <n v="100"/>
    <n v="136687730"/>
    <n v="999"/>
    <n v="4"/>
    <x v="36"/>
    <x v="53"/>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7499"/>
    <x v="733"/>
    <n v="20210302"/>
    <m/>
    <s v="COLOR"/>
    <x v="683"/>
    <s v="AVON BASE POWERSTAY AMOSTRA - BRAZIL SHADE NAME"/>
    <n v="1224085"/>
    <x v="733"/>
    <n v="1"/>
    <s v="IN-LINE (EXCL NR)"/>
    <s v="PACK PRICE - MARKETING SET"/>
    <n v="0.54369999999999996"/>
    <m/>
    <n v="0.33500000000000002"/>
    <m/>
    <m/>
    <n v="0.6"/>
    <n v="5.99"/>
    <n v="118"/>
    <n v="118"/>
    <n v="72"/>
    <s v="WORK IN PROGRESS"/>
    <n v="136687987"/>
    <s v="NO INCENTIVE"/>
    <s v="N"/>
    <s v="N"/>
    <s v="N"/>
    <s v="N"/>
    <x v="2"/>
    <n v="136687991"/>
    <n v="28"/>
    <n v="43"/>
    <n v="20230306"/>
    <s v="EXCLUSIVE OFFER"/>
    <n v="15"/>
    <s v="Y"/>
    <s v="Tech rep lvl + ExceÃ§Ã£o + VGF2"/>
    <s v="FULL PAYMENT"/>
    <m/>
    <n v="38.494"/>
    <n v="-1.036"/>
    <n v="89.71"/>
    <m/>
    <s v="TESTER"/>
    <s v="SAMPLE"/>
    <s v="FACE COLOR"/>
    <s v="FEMALE"/>
    <s v="AVON"/>
    <s v="AVON"/>
    <n v="0"/>
    <n v="10"/>
    <s v="33.33"/>
    <s v="N"/>
    <s v="N"/>
    <n v="40225"/>
    <n v="1"/>
    <s v="N"/>
    <m/>
    <m/>
    <m/>
    <m/>
    <m/>
    <m/>
    <m/>
    <m/>
    <s v="N"/>
    <n v="68926243"/>
    <s v="Categoria - Banner"/>
    <n v="136688118"/>
    <x v="50"/>
    <n v="136271891"/>
    <n v="72"/>
    <s v="AMOSTRAS BASE SERUM E POWER STAY"/>
    <s v="N"/>
    <m/>
    <s v="N"/>
    <s v="N"/>
    <n v="20230306"/>
    <m/>
    <n v="136687987"/>
    <s v="MIXED"/>
    <s v="Tech rep lvl"/>
    <s v="ExceÃ§Ã£o"/>
    <n v="1"/>
    <m/>
    <n v="0"/>
    <n v="0"/>
    <n v="100"/>
    <n v="136687988"/>
    <n v="999"/>
    <n v="4"/>
    <x v="35"/>
    <x v="54"/>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7500"/>
    <x v="734"/>
    <n v="20210302"/>
    <m/>
    <s v="COLOR"/>
    <x v="683"/>
    <s v="AVON BASE POWERSTAY AMOSTRA - BRAZIL SHADE NAME"/>
    <n v="1224085"/>
    <x v="734"/>
    <n v="1"/>
    <s v="IN-LINE (EXCL NR)"/>
    <s v="PACK PRICE - MARKETING SET"/>
    <n v="0.54369999999999996"/>
    <m/>
    <n v="0.33700000000000002"/>
    <m/>
    <m/>
    <n v="0.6"/>
    <n v="5.99"/>
    <n v="118"/>
    <n v="118"/>
    <n v="72"/>
    <s v="WORK IN PROGRESS"/>
    <n v="136687987"/>
    <s v="NO INCENTIVE"/>
    <s v="N"/>
    <s v="N"/>
    <s v="N"/>
    <s v="N"/>
    <x v="2"/>
    <n v="136687992"/>
    <n v="28"/>
    <n v="43"/>
    <n v="20230306"/>
    <s v="EXCLUSIVE OFFER"/>
    <n v="15"/>
    <s v="Y"/>
    <s v="Tech rep lvl + ExceÃ§Ã£o + VGF2"/>
    <s v="FULL PAYMENT"/>
    <m/>
    <n v="38.494"/>
    <n v="-1.272"/>
    <n v="89.65"/>
    <m/>
    <s v="TESTER"/>
    <s v="SAMPLE"/>
    <s v="FACE COLOR"/>
    <s v="FEMALE"/>
    <s v="AVON"/>
    <s v="AVON"/>
    <n v="0"/>
    <n v="10"/>
    <s v="33.33"/>
    <s v="N"/>
    <s v="N"/>
    <n v="40416"/>
    <n v="1"/>
    <s v="N"/>
    <m/>
    <m/>
    <m/>
    <m/>
    <m/>
    <m/>
    <m/>
    <m/>
    <s v="N"/>
    <n v="68926243"/>
    <s v="Categoria - Banner"/>
    <n v="136688118"/>
    <x v="50"/>
    <n v="136271891"/>
    <n v="72"/>
    <s v="AMOSTRAS BASE SERUM E POWER STAY"/>
    <s v="N"/>
    <m/>
    <s v="N"/>
    <s v="N"/>
    <n v="20230306"/>
    <m/>
    <n v="136687987"/>
    <s v="MIXED"/>
    <s v="Tech rep lvl"/>
    <s v="ExceÃ§Ã£o"/>
    <n v="1"/>
    <m/>
    <n v="0"/>
    <n v="0"/>
    <n v="100"/>
    <n v="136687988"/>
    <n v="999"/>
    <n v="4"/>
    <x v="35"/>
    <x v="54"/>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8949"/>
    <x v="749"/>
    <n v="20210314"/>
    <m/>
    <s v="COLOR"/>
    <x v="683"/>
    <s v="AVON BASE POWERSTAY AMOSTRA - BRAZIL SHADE NAME"/>
    <n v="1224085"/>
    <x v="749"/>
    <n v="1"/>
    <s v="IN-LINE (EXCL NR)"/>
    <s v="PACK PRICE - MARKETING SET"/>
    <n v="0.54369999999999996"/>
    <m/>
    <n v="0.34100000000000003"/>
    <m/>
    <m/>
    <n v="0.6"/>
    <n v="5.99"/>
    <n v="118"/>
    <n v="118"/>
    <n v="72"/>
    <s v="WORK IN PROGRESS"/>
    <n v="136687987"/>
    <s v="NO INCENTIVE"/>
    <s v="N"/>
    <s v="N"/>
    <s v="N"/>
    <s v="N"/>
    <x v="2"/>
    <n v="136688008"/>
    <n v="28"/>
    <n v="43"/>
    <n v="20230306"/>
    <s v="EXCLUSIVE OFFER"/>
    <n v="15"/>
    <s v="Y"/>
    <s v="Tech rep lvl + ExceÃ§Ã£o + VGF2"/>
    <s v="FULL PAYMENT"/>
    <m/>
    <n v="38.494"/>
    <n v="-1.744"/>
    <n v="89.53"/>
    <m/>
    <s v="TESTER"/>
    <s v="SAMPLE"/>
    <s v="FACE COLOR"/>
    <s v="FEMALE"/>
    <s v="AVON"/>
    <s v="AVON"/>
    <n v="0"/>
    <n v="10"/>
    <s v="33.33"/>
    <s v="N"/>
    <s v="N"/>
    <n v="40454"/>
    <n v="1"/>
    <s v="N"/>
    <m/>
    <m/>
    <m/>
    <m/>
    <m/>
    <m/>
    <m/>
    <m/>
    <s v="N"/>
    <n v="68926243"/>
    <s v="Categoria - Banner"/>
    <n v="136688118"/>
    <x v="50"/>
    <n v="136271891"/>
    <n v="72"/>
    <s v="AMOSTRAS BASE SERUM E POWER STAY"/>
    <s v="N"/>
    <m/>
    <s v="N"/>
    <s v="N"/>
    <n v="20230306"/>
    <m/>
    <n v="136687987"/>
    <s v="MIXED"/>
    <s v="Tech rep lvl"/>
    <s v="ExceÃ§Ã£o"/>
    <n v="1"/>
    <m/>
    <n v="0"/>
    <n v="0"/>
    <n v="100"/>
    <n v="136687988"/>
    <n v="999"/>
    <n v="4"/>
    <x v="35"/>
    <x v="54"/>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7494"/>
    <x v="732"/>
    <n v="20210302"/>
    <m/>
    <s v="COLOR"/>
    <x v="684"/>
    <s v="AVON BASE POWERSTAY AMOSTRA - BRAZIL SHADE NAME"/>
    <n v="1224085"/>
    <x v="732"/>
    <n v="1"/>
    <s v="IN-LINE (EXCL NR)"/>
    <s v="PACK PRICE - MARKETING SET"/>
    <n v="0.54369999999999996"/>
    <m/>
    <n v="0.34599999999999997"/>
    <m/>
    <m/>
    <n v="0.6"/>
    <n v="5.99"/>
    <n v="277"/>
    <n v="277"/>
    <n v="72"/>
    <s v="WORK IN PROGRESS"/>
    <n v="136688232"/>
    <s v="NO INCENTIVE"/>
    <s v="N"/>
    <s v="N"/>
    <s v="N"/>
    <s v="N"/>
    <x v="2"/>
    <n v="136688234"/>
    <n v="28"/>
    <n v="43"/>
    <n v="20230306"/>
    <s v="EXCLUSIVE OFFER"/>
    <n v="15"/>
    <s v="Y"/>
    <s v="Tech rep lvl + ExceÃ§Ã£o + VGF2"/>
    <s v="FULL PAYMENT"/>
    <m/>
    <n v="90.362899999999996"/>
    <n v="-5.4790999999999999"/>
    <n v="89.38"/>
    <m/>
    <s v="TESTER"/>
    <s v="SAMPLE"/>
    <s v="FACE COLOR"/>
    <s v="FEMALE"/>
    <s v="AVON"/>
    <s v="AVON"/>
    <n v="0"/>
    <n v="10"/>
    <n v="25"/>
    <s v="N"/>
    <s v="N"/>
    <n v="40221"/>
    <n v="1"/>
    <s v="N"/>
    <m/>
    <m/>
    <m/>
    <m/>
    <m/>
    <m/>
    <m/>
    <m/>
    <s v="N"/>
    <n v="68926243"/>
    <s v="Categoria - Banner"/>
    <n v="136688363"/>
    <x v="51"/>
    <n v="136272135"/>
    <n v="72"/>
    <s v="AMOSTRAS BASE SERUM E POWER STAY"/>
    <s v="N"/>
    <m/>
    <s v="N"/>
    <s v="N"/>
    <n v="20230306"/>
    <m/>
    <n v="136688232"/>
    <s v="MIXED"/>
    <s v="Tech rep lvl"/>
    <s v="ExceÃ§Ã£o"/>
    <n v="1"/>
    <m/>
    <n v="0"/>
    <n v="0"/>
    <n v="100"/>
    <n v="136688233"/>
    <n v="999"/>
    <n v="4"/>
    <x v="36"/>
    <x v="55"/>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7501"/>
    <x v="735"/>
    <n v="20210302"/>
    <m/>
    <s v="COLOR"/>
    <x v="684"/>
    <s v="AVON BASE POWERSTAY AMOSTRA - BRAZIL SHADE NAME"/>
    <n v="1224085"/>
    <x v="735"/>
    <n v="1"/>
    <s v="IN-LINE (EXCL NR)"/>
    <s v="PACK PRICE - MARKETING SET"/>
    <n v="0.54369999999999996"/>
    <m/>
    <n v="0.34599999999999997"/>
    <m/>
    <m/>
    <n v="0.6"/>
    <n v="5.99"/>
    <n v="277"/>
    <n v="277"/>
    <n v="72"/>
    <s v="WORK IN PROGRESS"/>
    <n v="136688232"/>
    <s v="NO INCENTIVE"/>
    <s v="N"/>
    <s v="N"/>
    <s v="N"/>
    <s v="N"/>
    <x v="2"/>
    <n v="136688238"/>
    <n v="28"/>
    <n v="43"/>
    <n v="20230306"/>
    <s v="EXCLUSIVE OFFER"/>
    <n v="15"/>
    <s v="Y"/>
    <s v="Tech rep lvl + ExceÃ§Ã£o + VGF2"/>
    <s v="FULL PAYMENT"/>
    <m/>
    <n v="90.362899999999996"/>
    <n v="-5.4790999999999999"/>
    <n v="89.38"/>
    <m/>
    <s v="TESTER"/>
    <s v="SAMPLE"/>
    <s v="FACE COLOR"/>
    <s v="FEMALE"/>
    <s v="AVON"/>
    <s v="AVON"/>
    <n v="0"/>
    <n v="10"/>
    <n v="25"/>
    <s v="N"/>
    <s v="N"/>
    <n v="40237"/>
    <n v="1"/>
    <s v="N"/>
    <m/>
    <m/>
    <m/>
    <m/>
    <m/>
    <m/>
    <m/>
    <m/>
    <s v="N"/>
    <n v="68926243"/>
    <s v="Categoria - Banner"/>
    <n v="136688363"/>
    <x v="51"/>
    <n v="136272135"/>
    <n v="72"/>
    <s v="AMOSTRAS BASE SERUM E POWER STAY"/>
    <s v="N"/>
    <m/>
    <s v="N"/>
    <s v="N"/>
    <n v="20230306"/>
    <m/>
    <n v="136688232"/>
    <s v="MIXED"/>
    <s v="Tech rep lvl"/>
    <s v="ExceÃ§Ã£o"/>
    <n v="1"/>
    <m/>
    <n v="0"/>
    <n v="0"/>
    <n v="100"/>
    <n v="136688233"/>
    <n v="999"/>
    <n v="4"/>
    <x v="36"/>
    <x v="55"/>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7502"/>
    <x v="736"/>
    <n v="20210302"/>
    <m/>
    <s v="COLOR"/>
    <x v="684"/>
    <s v="AVON BASE POWERSTAY AMOSTRA - BRAZIL SHADE NAME"/>
    <n v="1224085"/>
    <x v="736"/>
    <n v="1"/>
    <s v="IN-LINE (EXCL NR)"/>
    <s v="PACK PRICE - MARKETING SET"/>
    <n v="0.54369999999999996"/>
    <m/>
    <n v="0.34399999999999997"/>
    <m/>
    <m/>
    <n v="0.6"/>
    <n v="5.99"/>
    <n v="277"/>
    <n v="277"/>
    <n v="72"/>
    <s v="WORK IN PROGRESS"/>
    <n v="136688232"/>
    <s v="NO INCENTIVE"/>
    <s v="N"/>
    <s v="N"/>
    <s v="N"/>
    <s v="N"/>
    <x v="2"/>
    <n v="136688239"/>
    <n v="28"/>
    <n v="43"/>
    <n v="20230306"/>
    <s v="EXCLUSIVE OFFER"/>
    <n v="15"/>
    <s v="Y"/>
    <s v="Tech rep lvl + ExceÃ§Ã£o + VGF2"/>
    <s v="FULL PAYMENT"/>
    <m/>
    <n v="90.362899999999996"/>
    <n v="-4.9250999999999996"/>
    <n v="89.44"/>
    <m/>
    <s v="TESTER"/>
    <s v="SAMPLE"/>
    <s v="FACE COLOR"/>
    <s v="FEMALE"/>
    <s v="AVON"/>
    <s v="AVON"/>
    <n v="0"/>
    <n v="10"/>
    <n v="25"/>
    <s v="N"/>
    <s v="N"/>
    <n v="40238"/>
    <n v="1"/>
    <s v="N"/>
    <m/>
    <m/>
    <m/>
    <m/>
    <m/>
    <m/>
    <m/>
    <m/>
    <s v="N"/>
    <n v="68926243"/>
    <s v="Categoria - Banner"/>
    <n v="136688363"/>
    <x v="51"/>
    <n v="136272135"/>
    <n v="72"/>
    <s v="AMOSTRAS BASE SERUM E POWER STAY"/>
    <s v="N"/>
    <m/>
    <s v="N"/>
    <s v="N"/>
    <n v="20230306"/>
    <m/>
    <n v="136688232"/>
    <s v="MIXED"/>
    <s v="Tech rep lvl"/>
    <s v="ExceÃ§Ã£o"/>
    <n v="1"/>
    <m/>
    <n v="0"/>
    <n v="0"/>
    <n v="100"/>
    <n v="136688233"/>
    <n v="999"/>
    <n v="4"/>
    <x v="36"/>
    <x v="55"/>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8037"/>
    <x v="746"/>
    <n v="20210302"/>
    <m/>
    <s v="COLOR"/>
    <x v="684"/>
    <s v="AVON BASE POWERSTAY AMOSTRA - BRAZIL SHADE NAME"/>
    <n v="1224085"/>
    <x v="746"/>
    <n v="1"/>
    <s v="IN-LINE (EXCL NR)"/>
    <s v="PACK PRICE - MARKETING SET"/>
    <n v="0.54369999999999996"/>
    <m/>
    <n v="0.34100000000000003"/>
    <m/>
    <m/>
    <n v="0.6"/>
    <n v="5.99"/>
    <n v="277"/>
    <n v="277"/>
    <n v="72"/>
    <s v="WORK IN PROGRESS"/>
    <n v="136688232"/>
    <s v="NO INCENTIVE"/>
    <s v="N"/>
    <s v="N"/>
    <s v="N"/>
    <s v="N"/>
    <x v="2"/>
    <n v="136688249"/>
    <n v="28"/>
    <n v="43"/>
    <n v="20230306"/>
    <s v="EXCLUSIVE OFFER"/>
    <n v="15"/>
    <s v="Y"/>
    <s v="Tech rep lvl + ExceÃ§Ã£o + VGF2"/>
    <s v="FULL PAYMENT"/>
    <m/>
    <n v="90.362899999999996"/>
    <n v="-4.0941000000000001"/>
    <n v="89.53"/>
    <m/>
    <s v="TESTER"/>
    <s v="SAMPLE"/>
    <s v="FACE COLOR"/>
    <s v="FEMALE"/>
    <s v="AVON"/>
    <s v="AVON"/>
    <n v="0"/>
    <n v="10"/>
    <n v="25"/>
    <s v="N"/>
    <s v="N"/>
    <n v="40356"/>
    <n v="1"/>
    <s v="N"/>
    <m/>
    <m/>
    <m/>
    <m/>
    <m/>
    <m/>
    <m/>
    <m/>
    <s v="N"/>
    <n v="68926243"/>
    <s v="Categoria - Banner"/>
    <n v="136688363"/>
    <x v="51"/>
    <n v="136272135"/>
    <n v="72"/>
    <s v="AMOSTRAS BASE SERUM E POWER STAY"/>
    <s v="N"/>
    <m/>
    <s v="N"/>
    <s v="N"/>
    <n v="20230306"/>
    <m/>
    <n v="136688232"/>
    <s v="MIXED"/>
    <s v="Tech rep lvl"/>
    <s v="ExceÃ§Ã£o"/>
    <n v="1"/>
    <m/>
    <n v="0"/>
    <n v="0"/>
    <n v="100"/>
    <n v="136688233"/>
    <n v="999"/>
    <n v="4"/>
    <x v="36"/>
    <x v="55"/>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7503"/>
    <x v="737"/>
    <n v="20210302"/>
    <m/>
    <s v="COLOR"/>
    <x v="685"/>
    <s v="AVON BASE POWERSTAY AMOSTRA - BRAZIL SHADE NAME"/>
    <n v="1224085"/>
    <x v="737"/>
    <n v="1"/>
    <s v="IN-LINE (EXCL NR)"/>
    <s v="PACK PRICE - MARKETING SET"/>
    <n v="0.54369999999999996"/>
    <m/>
    <n v="0.34699999999999998"/>
    <m/>
    <m/>
    <n v="0.6"/>
    <n v="5.99"/>
    <n v="52"/>
    <n v="52"/>
    <n v="72"/>
    <s v="WORK IN PROGRESS"/>
    <n v="136688501"/>
    <s v="NO INCENTIVE"/>
    <s v="N"/>
    <s v="N"/>
    <s v="N"/>
    <s v="N"/>
    <x v="2"/>
    <n v="136688509"/>
    <n v="28"/>
    <n v="43"/>
    <n v="20230306"/>
    <s v="EXCLUSIVE OFFER"/>
    <n v="15"/>
    <s v="Y"/>
    <s v="Tech rep lvl + ExceÃ§Ã£o + VGF2"/>
    <s v="FULL PAYMENT"/>
    <m/>
    <n v="16.9634"/>
    <n v="-1.0806"/>
    <n v="89.35"/>
    <m/>
    <s v="TESTER"/>
    <s v="SAMPLE"/>
    <s v="FACE COLOR"/>
    <s v="FEMALE"/>
    <s v="AVON"/>
    <s v="AVON"/>
    <n v="0"/>
    <n v="10"/>
    <n v="50"/>
    <s v="N"/>
    <s v="N"/>
    <n v="40241"/>
    <n v="1"/>
    <s v="N"/>
    <m/>
    <m/>
    <m/>
    <m/>
    <m/>
    <m/>
    <m/>
    <m/>
    <s v="N"/>
    <n v="68926243"/>
    <s v="Categoria - Banner"/>
    <n v="136688632"/>
    <x v="52"/>
    <n v="136272379"/>
    <n v="72"/>
    <s v="AMOSTRAS BASE SERUM E POWER STAY"/>
    <s v="N"/>
    <m/>
    <s v="N"/>
    <s v="N"/>
    <n v="20230306"/>
    <m/>
    <n v="136688501"/>
    <s v="MIXED"/>
    <s v="Tech rep lvl"/>
    <s v="ExceÃ§Ã£o"/>
    <n v="1"/>
    <m/>
    <n v="0"/>
    <n v="0"/>
    <n v="100"/>
    <n v="136688502"/>
    <n v="999"/>
    <n v="4"/>
    <x v="37"/>
    <x v="56"/>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8038"/>
    <x v="747"/>
    <n v="20210302"/>
    <m/>
    <s v="COLOR"/>
    <x v="685"/>
    <s v="AVON BASE POWERSTAY AMOSTRA - BRAZIL SHADE NAME"/>
    <n v="1224085"/>
    <x v="747"/>
    <n v="1"/>
    <s v="IN-LINE (EXCL NR)"/>
    <s v="PACK PRICE - MARKETING SET"/>
    <n v="0.54369999999999996"/>
    <m/>
    <n v="0.35099999999999998"/>
    <m/>
    <m/>
    <n v="0.6"/>
    <n v="5.99"/>
    <n v="52"/>
    <n v="52"/>
    <n v="72"/>
    <s v="WORK IN PROGRESS"/>
    <n v="136688501"/>
    <s v="NO INCENTIVE"/>
    <s v="N"/>
    <s v="N"/>
    <s v="N"/>
    <s v="N"/>
    <x v="2"/>
    <n v="136688519"/>
    <n v="28"/>
    <n v="43"/>
    <n v="20230306"/>
    <s v="EXCLUSIVE OFFER"/>
    <n v="15"/>
    <s v="Y"/>
    <s v="Tech rep lvl + ExceÃ§Ã£o + VGF2"/>
    <s v="FULL PAYMENT"/>
    <m/>
    <n v="16.9634"/>
    <n v="-1.2886"/>
    <n v="89.22"/>
    <m/>
    <s v="TESTER"/>
    <s v="SAMPLE"/>
    <s v="FACE COLOR"/>
    <s v="FEMALE"/>
    <s v="AVON"/>
    <s v="AVON"/>
    <n v="0"/>
    <n v="10"/>
    <n v="50"/>
    <s v="N"/>
    <s v="N"/>
    <n v="40852"/>
    <n v="1"/>
    <s v="N"/>
    <m/>
    <m/>
    <m/>
    <m/>
    <m/>
    <m/>
    <m/>
    <m/>
    <s v="N"/>
    <n v="68926243"/>
    <s v="Categoria - Banner"/>
    <n v="136688632"/>
    <x v="52"/>
    <n v="136272379"/>
    <n v="72"/>
    <s v="AMOSTRAS BASE SERUM E POWER STAY"/>
    <s v="N"/>
    <m/>
    <s v="N"/>
    <s v="N"/>
    <n v="20230306"/>
    <m/>
    <n v="136688501"/>
    <s v="MIXED"/>
    <s v="Tech rep lvl"/>
    <s v="ExceÃ§Ã£o"/>
    <n v="1"/>
    <m/>
    <n v="0"/>
    <n v="0"/>
    <n v="100"/>
    <n v="136688502"/>
    <n v="999"/>
    <n v="4"/>
    <x v="37"/>
    <x v="56"/>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1772"/>
    <x v="1517"/>
    <n v="20210303"/>
    <m/>
    <s v="COLOR"/>
    <x v="686"/>
    <s v="COLOR TREND REAL GLOW FOUNDATION"/>
    <n v="1203987"/>
    <x v="1514"/>
    <n v="1"/>
    <s v="EXCESS"/>
    <s v="REPRESENTATIVE OFFER"/>
    <n v="0.54369999999999996"/>
    <m/>
    <n v="3.0409999999999999"/>
    <m/>
    <m/>
    <n v="14.49"/>
    <n v="25.99"/>
    <n v="91"/>
    <n v="91"/>
    <n v="74"/>
    <s v="WORK IN PROGRESS"/>
    <n v="136692910"/>
    <s v="NO INCENTIVE"/>
    <s v="N"/>
    <s v="N"/>
    <s v="N"/>
    <s v="N"/>
    <x v="2"/>
    <n v="136703144"/>
    <n v="28"/>
    <n v="43"/>
    <n v="20230306"/>
    <s v="EXCLUSIVE OFFER"/>
    <n v="15"/>
    <s v="Y"/>
    <s v="Tech rep lvl + Dia a Dia + VGF2"/>
    <s v="FULL PAYMENT"/>
    <m/>
    <n v="694.67460000000005"/>
    <n v="417.9436"/>
    <n v="78.48"/>
    <m/>
    <s v="FOUNDATION LIQUID"/>
    <s v="FOUNDATION"/>
    <s v="FACE COLOR"/>
    <s v="FEMALE"/>
    <s v="COLOR TREND"/>
    <s v="COLOR TREND"/>
    <n v="0"/>
    <n v="100"/>
    <s v="33.33"/>
    <s v="N"/>
    <s v="N"/>
    <n v="50653"/>
    <m/>
    <s v="N"/>
    <m/>
    <m/>
    <m/>
    <m/>
    <m/>
    <m/>
    <m/>
    <m/>
    <s v="N"/>
    <n v="68926246"/>
    <s v="Carrossel Passo 2 Pedido"/>
    <m/>
    <x v="0"/>
    <m/>
    <n v="74"/>
    <s v="LOJA DE OFERTAS COLOR"/>
    <s v="N"/>
    <m/>
    <m/>
    <s v="N"/>
    <n v="20230306"/>
    <m/>
    <n v="136692910"/>
    <s v="MIXED"/>
    <s v="Tech rep lvl"/>
    <s v="CosmÃ©ticos"/>
    <n v="1"/>
    <m/>
    <n v="0"/>
    <n v="0"/>
    <n v="100"/>
    <n v="136703143"/>
    <n v="999"/>
    <n v="2"/>
    <x v="0"/>
    <x v="0"/>
    <n v="0.54369999999999996"/>
    <n v="0.54369999999999996"/>
    <n v="0.54369999999999996"/>
    <n v="0.54369999999999996"/>
    <n v="0.54369999999999996"/>
    <n v="14.49"/>
    <n v="16.559999999999999"/>
    <n v="14.49"/>
    <n v="13.46"/>
    <n v="12.83"/>
    <s v="Brasil + Dia a Dia + VGF2"/>
    <s v="Bronze + Dia a Dia + VGF2"/>
    <s v="Prata + Dia a Dia + VGF2"/>
    <s v="Ouro + Dia a Dia + VGF2"/>
    <s v="Estrela + Dia a Dia + VGF2"/>
    <n v="30"/>
    <n v="20"/>
    <n v="30"/>
    <n v="35"/>
    <n v="38"/>
    <n v="83.92"/>
    <n v="83.92"/>
    <n v="83.92"/>
    <n v="83.92"/>
    <n v="83.92"/>
    <n v="0"/>
    <n v="0"/>
    <n v="0"/>
    <n v="0"/>
    <n v="0"/>
    <n v="14.49"/>
    <n v="16.559999999999999"/>
    <n v="14.49"/>
    <n v="13.46"/>
    <n v="12.83"/>
    <n v="11.5"/>
    <n v="9.43"/>
    <n v="11.5"/>
    <n v="12.53"/>
    <n v="13.16"/>
    <n v="44"/>
    <n v="63"/>
    <n v="55"/>
    <n v="51"/>
    <n v="49"/>
  </r>
  <r>
    <n v="621774"/>
    <x v="1518"/>
    <n v="20210303"/>
    <m/>
    <s v="COLOR"/>
    <x v="686"/>
    <s v="COLOR TREND REAL GLOW FOUNDATION"/>
    <n v="1203987"/>
    <x v="1515"/>
    <n v="1"/>
    <s v="EXCESS"/>
    <s v="REPRESENTATIVE OFFER"/>
    <n v="0.54369999999999996"/>
    <m/>
    <n v="3.0640000000000001"/>
    <m/>
    <m/>
    <n v="14.49"/>
    <n v="25.99"/>
    <n v="48"/>
    <n v="48"/>
    <n v="74"/>
    <s v="WORK IN PROGRESS"/>
    <n v="136692910"/>
    <s v="NO INCENTIVE"/>
    <s v="N"/>
    <s v="N"/>
    <s v="N"/>
    <s v="N"/>
    <x v="2"/>
    <n v="136703146"/>
    <n v="28"/>
    <n v="43"/>
    <n v="20230306"/>
    <s v="EXCLUSIVE OFFER"/>
    <n v="15"/>
    <s v="Y"/>
    <s v="Tech rep lvl + Dia a Dia + VGF2"/>
    <s v="FULL PAYMENT"/>
    <m/>
    <n v="366.58429999999998"/>
    <n v="219.51230000000001"/>
    <n v="78.319999999999993"/>
    <m/>
    <s v="FOUNDATION LIQUID"/>
    <s v="FOUNDATION"/>
    <s v="FACE COLOR"/>
    <s v="FEMALE"/>
    <s v="COLOR TREND"/>
    <s v="COLOR TREND"/>
    <n v="0"/>
    <n v="100"/>
    <s v="33.33"/>
    <s v="N"/>
    <s v="N"/>
    <n v="50745"/>
    <m/>
    <s v="N"/>
    <m/>
    <m/>
    <m/>
    <m/>
    <m/>
    <m/>
    <m/>
    <m/>
    <s v="N"/>
    <n v="68926246"/>
    <s v="Carrossel Passo 2 Pedido"/>
    <m/>
    <x v="0"/>
    <m/>
    <n v="74"/>
    <s v="LOJA DE OFERTAS COLOR"/>
    <s v="N"/>
    <m/>
    <m/>
    <s v="N"/>
    <n v="20230306"/>
    <m/>
    <n v="136692910"/>
    <s v="MIXED"/>
    <s v="Tech rep lvl"/>
    <s v="CosmÃ©ticos"/>
    <n v="1"/>
    <m/>
    <n v="0"/>
    <n v="0"/>
    <n v="100"/>
    <n v="136703143"/>
    <n v="999"/>
    <n v="2"/>
    <x v="0"/>
    <x v="0"/>
    <n v="0.54369999999999996"/>
    <n v="0.54369999999999996"/>
    <n v="0.54369999999999996"/>
    <n v="0.54369999999999996"/>
    <n v="0.54369999999999996"/>
    <n v="14.49"/>
    <n v="16.559999999999999"/>
    <n v="14.49"/>
    <n v="13.46"/>
    <n v="12.83"/>
    <s v="Brasil + Dia a Dia + VGF2"/>
    <s v="Bronze + Dia a Dia + VGF2"/>
    <s v="Prata + Dia a Dia + VGF2"/>
    <s v="Ouro + Dia a Dia + VGF2"/>
    <s v="Estrela + Dia a Dia + VGF2"/>
    <n v="30"/>
    <n v="20"/>
    <n v="30"/>
    <n v="35"/>
    <n v="38"/>
    <n v="83.92"/>
    <n v="83.92"/>
    <n v="83.92"/>
    <n v="83.92"/>
    <n v="83.92"/>
    <n v="0"/>
    <n v="0"/>
    <n v="0"/>
    <n v="0"/>
    <n v="0"/>
    <n v="14.49"/>
    <n v="16.559999999999999"/>
    <n v="14.49"/>
    <n v="13.46"/>
    <n v="12.83"/>
    <n v="11.5"/>
    <n v="9.43"/>
    <n v="11.5"/>
    <n v="12.53"/>
    <n v="13.16"/>
    <n v="44"/>
    <n v="63"/>
    <n v="55"/>
    <n v="51"/>
    <n v="49"/>
  </r>
  <r>
    <n v="622615"/>
    <x v="1380"/>
    <n v="20200313"/>
    <m/>
    <s v="COLOR"/>
    <x v="686"/>
    <s v="COSMETIC BRUSH RESTAGE - LATAM - EYEBROW DUO BRUSH"/>
    <n v="1221173"/>
    <x v="1379"/>
    <n v="1"/>
    <s v="IN-LINE (EXCL NR)"/>
    <s v="REPRESENTATIVE OFFER"/>
    <n v="0.70140000000000002"/>
    <m/>
    <n v="3.0579999999999998"/>
    <m/>
    <m/>
    <n v="11.19"/>
    <n v="20.99"/>
    <n v="7322"/>
    <n v="7322"/>
    <n v="74"/>
    <s v="WORK IN PROGRESS"/>
    <n v="136692910"/>
    <s v="NO INCENTIVE"/>
    <s v="N"/>
    <s v="N"/>
    <s v="N"/>
    <s v="N"/>
    <x v="2"/>
    <n v="136692936"/>
    <n v="28"/>
    <n v="43"/>
    <n v="20230306"/>
    <s v="EXCLUSIVE OFFER"/>
    <n v="15"/>
    <s v="Y"/>
    <s v="Tech rep lvl + Dia a Dia + VGF2"/>
    <s v="FULL PAYMENT"/>
    <m/>
    <n v="55839.8989"/>
    <n v="33449.222900000001"/>
    <n v="72.73"/>
    <m/>
    <s v="MAKE UP BRUSH"/>
    <s v="BRUSHES/COMBS"/>
    <s v="IMPLEMENTS"/>
    <s v="FEMALE"/>
    <s v="AVON"/>
    <s v="AVON"/>
    <n v="0"/>
    <n v="100"/>
    <n v="100"/>
    <s v="N"/>
    <s v="N"/>
    <n v="41224"/>
    <m/>
    <s v="N"/>
    <m/>
    <m/>
    <m/>
    <m/>
    <m/>
    <m/>
    <m/>
    <m/>
    <s v="N"/>
    <n v="68926246"/>
    <s v="Carrossel Passo 2 Pedido"/>
    <m/>
    <x v="0"/>
    <m/>
    <n v="74"/>
    <s v="LOJA DE OFERTAS COLOR"/>
    <s v="N"/>
    <m/>
    <m/>
    <s v="N"/>
    <n v="20230306"/>
    <m/>
    <n v="136692910"/>
    <s v="MIXED"/>
    <s v="Tech rep lvl"/>
    <s v="CosmÃ©ticos"/>
    <n v="1"/>
    <m/>
    <n v="0"/>
    <n v="0"/>
    <n v="100"/>
    <n v="136692935"/>
    <n v="999"/>
    <n v="2"/>
    <x v="0"/>
    <x v="0"/>
    <n v="0.70140000000000002"/>
    <n v="0.70140000000000002"/>
    <n v="0.70140000000000002"/>
    <n v="0.70140000000000002"/>
    <n v="0.70140000000000002"/>
    <n v="11.19"/>
    <n v="12.79"/>
    <n v="11.19"/>
    <n v="10.39"/>
    <n v="9.91"/>
    <s v="Brasil + Dia a Dia + VGF2"/>
    <s v="Bronze + Dia a Dia + VGF2"/>
    <s v="Prata + Dia a Dia + VGF2"/>
    <s v="Ouro + Dia a Dia + VGF2"/>
    <s v="Estrela + Dia a Dia + VGF2"/>
    <n v="30"/>
    <n v="20"/>
    <n v="30"/>
    <n v="35"/>
    <n v="38"/>
    <n v="42.57"/>
    <n v="42.57"/>
    <n v="42.57"/>
    <n v="42.57"/>
    <n v="42.57"/>
    <n v="0"/>
    <n v="0"/>
    <n v="0"/>
    <n v="0"/>
    <n v="0"/>
    <n v="11.19"/>
    <n v="12.79"/>
    <n v="11.19"/>
    <n v="10.39"/>
    <n v="9.91"/>
    <n v="4.8"/>
    <n v="3.2"/>
    <n v="4.8"/>
    <n v="5.6"/>
    <n v="6.08"/>
    <n v="30"/>
    <n v="79"/>
    <n v="69"/>
    <n v="64"/>
    <n v="61"/>
  </r>
  <r>
    <n v="628495"/>
    <x v="1519"/>
    <n v="20210303"/>
    <m/>
    <s v="COLOR"/>
    <x v="686"/>
    <s v="COLOR TREND REAL GLOW FOUNDATION"/>
    <n v="1203987"/>
    <x v="1516"/>
    <n v="1"/>
    <s v="EXCESS"/>
    <s v="REPRESENTATIVE OFFER"/>
    <n v="0.54369999999999996"/>
    <m/>
    <n v="3.0670000000000002"/>
    <m/>
    <m/>
    <n v="14.49"/>
    <n v="25.99"/>
    <n v="60"/>
    <n v="60"/>
    <n v="74"/>
    <s v="WORK IN PROGRESS"/>
    <n v="136692910"/>
    <s v="NO INCENTIVE"/>
    <s v="N"/>
    <s v="N"/>
    <s v="N"/>
    <s v="N"/>
    <x v="2"/>
    <n v="136703145"/>
    <n v="28"/>
    <n v="43"/>
    <n v="20230306"/>
    <s v="EXCLUSIVE OFFER"/>
    <n v="15"/>
    <s v="Y"/>
    <s v="Tech rep lvl + Dia a Dia + VGF2"/>
    <s v="FULL PAYMENT"/>
    <m/>
    <n v="458.42610000000002"/>
    <n v="274.40609999999998"/>
    <n v="78.3"/>
    <m/>
    <s v="FOUNDATION LIQUID"/>
    <s v="FOUNDATION"/>
    <s v="FACE COLOR"/>
    <s v="FEMALE"/>
    <s v="COLOR TREND"/>
    <s v="COLOR TREND"/>
    <n v="0"/>
    <n v="100"/>
    <s v="33.33"/>
    <s v="N"/>
    <s v="N"/>
    <n v="52309"/>
    <m/>
    <s v="N"/>
    <m/>
    <m/>
    <m/>
    <m/>
    <m/>
    <m/>
    <m/>
    <m/>
    <s v="N"/>
    <n v="68926246"/>
    <s v="Carrossel Passo 2 Pedido"/>
    <m/>
    <x v="0"/>
    <m/>
    <n v="74"/>
    <s v="LOJA DE OFERTAS COLOR"/>
    <s v="N"/>
    <m/>
    <m/>
    <s v="N"/>
    <n v="20230306"/>
    <m/>
    <n v="136692910"/>
    <s v="MIXED"/>
    <s v="Tech rep lvl"/>
    <s v="CosmÃ©ticos"/>
    <n v="1"/>
    <m/>
    <n v="0"/>
    <n v="0"/>
    <n v="100"/>
    <n v="136703143"/>
    <n v="999"/>
    <n v="2"/>
    <x v="0"/>
    <x v="0"/>
    <n v="0.54369999999999996"/>
    <n v="0.54369999999999996"/>
    <n v="0.54369999999999996"/>
    <n v="0.54369999999999996"/>
    <n v="0.54369999999999996"/>
    <n v="14.49"/>
    <n v="16.559999999999999"/>
    <n v="14.49"/>
    <n v="13.46"/>
    <n v="12.83"/>
    <s v="Brasil + Dia a Dia + VGF2"/>
    <s v="Bronze + Dia a Dia + VGF2"/>
    <s v="Prata + Dia a Dia + VGF2"/>
    <s v="Ouro + Dia a Dia + VGF2"/>
    <s v="Estrela + Dia a Dia + VGF2"/>
    <n v="30"/>
    <n v="20"/>
    <n v="30"/>
    <n v="35"/>
    <n v="38"/>
    <n v="83.92"/>
    <n v="83.92"/>
    <n v="83.92"/>
    <n v="83.92"/>
    <n v="83.92"/>
    <n v="0"/>
    <n v="0"/>
    <n v="0"/>
    <n v="0"/>
    <n v="0"/>
    <n v="14.49"/>
    <n v="16.559999999999999"/>
    <n v="14.49"/>
    <n v="13.46"/>
    <n v="12.83"/>
    <n v="11.5"/>
    <n v="9.43"/>
    <n v="11.5"/>
    <n v="12.53"/>
    <n v="13.16"/>
    <n v="44"/>
    <n v="63"/>
    <n v="55"/>
    <n v="51"/>
    <n v="49"/>
  </r>
  <r>
    <n v="632236"/>
    <x v="1520"/>
    <n v="20210316"/>
    <m/>
    <s v="COLOR"/>
    <x v="686"/>
    <s v="AVON NEW BROW 2021"/>
    <n v="1226526"/>
    <x v="1517"/>
    <n v="1"/>
    <s v="IN-LINE (EXCL NR)"/>
    <s v="REPRESENTATIVE OFFER"/>
    <n v="0.54369999999999996"/>
    <m/>
    <n v="3.8250000000000002"/>
    <m/>
    <m/>
    <n v="21.69"/>
    <n v="36.99"/>
    <n v="106"/>
    <n v="106"/>
    <n v="74"/>
    <s v="WORK IN PROGRESS"/>
    <n v="136692910"/>
    <s v="NO INCENTIVE"/>
    <s v="N"/>
    <s v="N"/>
    <s v="N"/>
    <s v="N"/>
    <x v="2"/>
    <n v="136692912"/>
    <n v="28"/>
    <n v="43"/>
    <n v="20230306"/>
    <s v="EXCLUSIVE OFFER"/>
    <n v="15"/>
    <s v="Y"/>
    <s v="Tech rep lvl + Dia a Dia + VGF2"/>
    <s v="FULL PAYMENT"/>
    <m/>
    <n v="1210.9395"/>
    <n v="805.48950000000002"/>
    <n v="80.98"/>
    <m/>
    <s v="BROW FILLER"/>
    <s v="BROW"/>
    <s v="EYE COLOR"/>
    <s v="FEMALE"/>
    <s v="AVON"/>
    <s v="AVON"/>
    <n v="0"/>
    <n v="100"/>
    <n v="100"/>
    <s v="N"/>
    <s v="N"/>
    <n v="51763"/>
    <m/>
    <s v="N"/>
    <m/>
    <m/>
    <m/>
    <m/>
    <m/>
    <m/>
    <m/>
    <m/>
    <s v="N"/>
    <n v="68926246"/>
    <s v="Carrossel Passo 2 Pedido"/>
    <m/>
    <x v="0"/>
    <m/>
    <n v="74"/>
    <s v="LOJA DE OFERTAS COLOR"/>
    <s v="N"/>
    <m/>
    <m/>
    <s v="N"/>
    <n v="20230306"/>
    <m/>
    <n v="136692910"/>
    <s v="MIXED"/>
    <s v="Tech rep lvl"/>
    <s v="CosmÃ©ticos"/>
    <n v="1"/>
    <m/>
    <n v="0"/>
    <n v="0"/>
    <n v="100"/>
    <n v="136692911"/>
    <n v="999"/>
    <n v="2"/>
    <x v="0"/>
    <x v="0"/>
    <n v="0.54369999999999996"/>
    <n v="0.54369999999999996"/>
    <n v="0.54369999999999996"/>
    <n v="0.54369999999999996"/>
    <n v="0.54369999999999996"/>
    <n v="21.69"/>
    <n v="24.79"/>
    <n v="21.69"/>
    <n v="20.14"/>
    <n v="19.21"/>
    <s v="Brasil + Dia a Dia + VGF2"/>
    <s v="Bronze + Dia a Dia + VGF2"/>
    <s v="Prata + Dia a Dia + VGF2"/>
    <s v="Ouro + Dia a Dia + VGF2"/>
    <s v="Estrela + Dia a Dia + VGF2"/>
    <n v="30"/>
    <n v="20"/>
    <n v="30"/>
    <n v="35"/>
    <n v="38"/>
    <n v="83.92"/>
    <n v="83.92"/>
    <n v="83.92"/>
    <n v="83.92"/>
    <n v="83.92"/>
    <n v="0"/>
    <n v="0"/>
    <n v="0"/>
    <n v="0"/>
    <n v="0"/>
    <n v="21.69"/>
    <n v="24.79"/>
    <n v="21.69"/>
    <n v="20.14"/>
    <n v="19.21"/>
    <n v="15.3"/>
    <n v="12.2"/>
    <n v="15.3"/>
    <n v="16.850000000000001"/>
    <n v="17.78"/>
    <n v="41"/>
    <n v="67"/>
    <n v="58"/>
    <n v="54"/>
    <n v="51"/>
  </r>
  <r>
    <n v="2229341"/>
    <x v="1521"/>
    <n v="20200305"/>
    <m/>
    <s v="COLOR"/>
    <x v="686"/>
    <s v="AVON COLOR TREND FACE GEMS"/>
    <n v="5450292"/>
    <x v="1518"/>
    <n v="1"/>
    <s v="IN-LINE (EXCL NR)"/>
    <s v="REPRESENTATIVE OFFER"/>
    <n v="0.67069999999999996"/>
    <m/>
    <n v="2.8460000000000001"/>
    <m/>
    <m/>
    <n v="6.99"/>
    <n v="14.99"/>
    <n v="1722"/>
    <n v="1722"/>
    <n v="74"/>
    <s v="WORK IN PROGRESS"/>
    <n v="136692910"/>
    <s v="NO INCENTIVE"/>
    <s v="N"/>
    <s v="N"/>
    <s v="N"/>
    <s v="N"/>
    <x v="2"/>
    <n v="136703225"/>
    <n v="28"/>
    <n v="43"/>
    <n v="20230306"/>
    <s v="EXCLUSIVE OFFER"/>
    <n v="15"/>
    <s v="Y"/>
    <s v="Tech rep lvl + Dia a Dia + VGF2"/>
    <s v="FULL PAYMENT"/>
    <m/>
    <n v="7843.7560000000003"/>
    <n v="2942.944"/>
    <n v="71.69"/>
    <m/>
    <s v="STICKER/DECAL"/>
    <s v="VANITY"/>
    <s v="IMPLEMENTS"/>
    <s v="FEMALE"/>
    <s v="AVON WELLNESS"/>
    <s v="AVON WELLNESS (NO SUB BRAND APPLIES)"/>
    <n v="0"/>
    <n v="100"/>
    <n v="100"/>
    <s v="N"/>
    <s v="N"/>
    <n v="51321"/>
    <m/>
    <s v="N"/>
    <m/>
    <m/>
    <m/>
    <m/>
    <m/>
    <m/>
    <m/>
    <m/>
    <s v="N"/>
    <n v="68926246"/>
    <s v="Carrossel Passo 2 Pedido"/>
    <m/>
    <x v="0"/>
    <m/>
    <n v="74"/>
    <s v="LOJA DE OFERTAS COLOR"/>
    <s v="N"/>
    <m/>
    <m/>
    <s v="N"/>
    <n v="20230306"/>
    <m/>
    <n v="136692910"/>
    <s v="MIXED"/>
    <s v="Tech rep lvl"/>
    <s v="CosmÃ©ticos"/>
    <n v="1"/>
    <m/>
    <n v="0"/>
    <n v="0"/>
    <n v="100"/>
    <n v="136703224"/>
    <n v="999"/>
    <n v="2"/>
    <x v="0"/>
    <x v="0"/>
    <n v="0.67069999999999996"/>
    <n v="0.67069999999999996"/>
    <n v="0.67069999999999996"/>
    <n v="0.67069999999999996"/>
    <n v="0.67069999999999996"/>
    <n v="6.99"/>
    <n v="7.99"/>
    <n v="6.99"/>
    <n v="6.49"/>
    <n v="6.19"/>
    <s v="Brasil + Dia a Dia + VGF2"/>
    <s v="Bronze + Dia a Dia + VGF2"/>
    <s v="Prata + Dia a Dia + VGF2"/>
    <s v="Ouro + Dia a Dia + VGF2"/>
    <s v="Estrela + Dia a Dia + VGF2"/>
    <n v="30"/>
    <n v="20"/>
    <n v="30"/>
    <n v="35"/>
    <n v="38"/>
    <n v="49.09"/>
    <n v="49.09"/>
    <n v="49.09"/>
    <n v="49.09"/>
    <n v="49.09"/>
    <n v="0"/>
    <n v="0"/>
    <n v="0"/>
    <n v="0"/>
    <n v="0"/>
    <n v="6.99"/>
    <n v="7.99"/>
    <n v="6.99"/>
    <n v="6.49"/>
    <n v="6.19"/>
    <n v="8"/>
    <n v="7"/>
    <n v="8"/>
    <n v="8.5"/>
    <n v="8.8000000000000007"/>
    <n v="53"/>
    <n v="53"/>
    <n v="46"/>
    <n v="43"/>
    <n v="41"/>
  </r>
  <r>
    <n v="2301486"/>
    <x v="1522"/>
    <n v="20220311"/>
    <m/>
    <s v="COLOR"/>
    <x v="686"/>
    <s v="JUEGO X 3 PARA OJOS RUBI"/>
    <n v="5291035"/>
    <x v="1519"/>
    <n v="1"/>
    <s v="IN-LINE (EXCL NR)"/>
    <s v="REPRESENTATIVE OFFER"/>
    <n v="0.64390000000000003"/>
    <m/>
    <n v="7.367"/>
    <m/>
    <m/>
    <n v="29.24"/>
    <n v="49.99"/>
    <n v="466"/>
    <n v="466"/>
    <n v="74"/>
    <s v="WORK IN PROGRESS"/>
    <n v="136692910"/>
    <s v="NO INCENTIVE"/>
    <s v="N"/>
    <s v="N"/>
    <s v="N"/>
    <s v="N"/>
    <x v="2"/>
    <n v="136692948"/>
    <n v="28"/>
    <n v="43"/>
    <n v="20230306"/>
    <s v="EXCLUSIVE OFFER"/>
    <n v="15"/>
    <s v="Y"/>
    <s v="Tech rep lvl + Dia a Dia + VGF2"/>
    <s v="FULL PAYMENT"/>
    <m/>
    <n v="8519.5889999999999"/>
    <n v="5086.567"/>
    <n v="77.11"/>
    <m/>
    <s v="BLUSH BRUSH"/>
    <s v="BRUSHES/COMBS"/>
    <s v="IMPLEMENTS"/>
    <s v="FEMALE"/>
    <s v="AVON WELLNESS"/>
    <s v="AVON WELLNESS (NO SUB BRAND APPLIES)"/>
    <n v="0"/>
    <n v="100"/>
    <n v="100"/>
    <s v="N"/>
    <s v="N"/>
    <n v="51731"/>
    <m/>
    <s v="N"/>
    <m/>
    <m/>
    <m/>
    <m/>
    <m/>
    <m/>
    <m/>
    <m/>
    <s v="N"/>
    <n v="68926246"/>
    <s v="Carrossel Passo 2 Pedido"/>
    <m/>
    <x v="0"/>
    <m/>
    <n v="74"/>
    <s v="LOJA DE OFERTAS COLOR"/>
    <s v="N"/>
    <m/>
    <m/>
    <s v="N"/>
    <n v="20230306"/>
    <m/>
    <n v="136692910"/>
    <s v="MIXED"/>
    <s v="Tech rep lvl"/>
    <s v="CosmÃ©ticos"/>
    <n v="1"/>
    <m/>
    <n v="0"/>
    <n v="0"/>
    <n v="100"/>
    <n v="136692947"/>
    <n v="999"/>
    <n v="2"/>
    <x v="0"/>
    <x v="0"/>
    <n v="0.64390000000000003"/>
    <n v="0.64390000000000003"/>
    <n v="0.64390000000000003"/>
    <n v="0.64390000000000003"/>
    <n v="0.64390000000000003"/>
    <n v="29.24"/>
    <n v="33.42"/>
    <n v="29.24"/>
    <n v="27.15"/>
    <n v="25.9"/>
    <s v="Brasil + Dia a Dia + VGF2"/>
    <s v="Bronze + Dia a Dia + VGF2"/>
    <s v="Prata + Dia a Dia + VGF2"/>
    <s v="Ouro + Dia a Dia + VGF2"/>
    <s v="Estrela + Dia a Dia + VGF2"/>
    <n v="30"/>
    <n v="20"/>
    <n v="30"/>
    <n v="35"/>
    <n v="38"/>
    <n v="55.31"/>
    <n v="55.31"/>
    <n v="55.31"/>
    <n v="55.31"/>
    <n v="55.31"/>
    <n v="0"/>
    <n v="0"/>
    <n v="0"/>
    <n v="0"/>
    <n v="0"/>
    <n v="29.24"/>
    <n v="33.42"/>
    <n v="29.24"/>
    <n v="27.15"/>
    <n v="25.9"/>
    <n v="20.75"/>
    <n v="16.57"/>
    <n v="20.75"/>
    <n v="22.84"/>
    <n v="24.09"/>
    <n v="41"/>
    <n v="66"/>
    <n v="58"/>
    <n v="54"/>
    <n v="51"/>
  </r>
  <r>
    <n v="2278417"/>
    <x v="1523"/>
    <n v="20210310"/>
    <m/>
    <s v="ENTERTAINMENT &amp; LEISURE"/>
    <x v="687"/>
    <s v="PROTETOR DE CABO DELICIAS"/>
    <n v="5549913"/>
    <x v="1520"/>
    <n v="1"/>
    <s v="EXCESS"/>
    <s v="REPRESENTATIVE OFFER"/>
    <n v="0.60089999999999999"/>
    <m/>
    <n v="1.7729999999999999"/>
    <m/>
    <m/>
    <n v="3.99"/>
    <n v="12.99"/>
    <n v="15502"/>
    <n v="15502"/>
    <n v="13"/>
    <s v="WORK IN PROGRESS"/>
    <n v="136779002"/>
    <s v="NO INCENTIVE"/>
    <s v="N"/>
    <s v="N"/>
    <s v="N"/>
    <s v="N"/>
    <x v="2"/>
    <n v="136779006"/>
    <n v="28"/>
    <n v="43"/>
    <n v="20230306"/>
    <s v="EXCLUSIVE OFFER"/>
    <n v="15"/>
    <s v="Y"/>
    <s v="Tech rep lvl + ExceÃ§Ã£o + VGF2"/>
    <s v="FULL PAYMENT"/>
    <m/>
    <n v="37167.455699999999"/>
    <n v="9682.4097000000002"/>
    <n v="77.290000000000006"/>
    <m/>
    <s v="COMPUTER ACCESSORIES"/>
    <s v="COMPUTER"/>
    <s v="COMPUTER"/>
    <s v="FEMALE"/>
    <s v="AVON"/>
    <s v="AVON"/>
    <n v="1"/>
    <n v="100"/>
    <n v="100"/>
    <s v="N"/>
    <s v="N"/>
    <n v="46646"/>
    <m/>
    <s v="N"/>
    <m/>
    <m/>
    <m/>
    <m/>
    <m/>
    <m/>
    <m/>
    <m/>
    <s v="N"/>
    <n v="60853012"/>
    <s v="Saldao de Ofertas"/>
    <m/>
    <x v="0"/>
    <m/>
    <n v="12"/>
    <s v="OUTLET - HOME"/>
    <s v="N"/>
    <m/>
    <m/>
    <s v="N"/>
    <n v="20230306"/>
    <m/>
    <n v="136779002"/>
    <s v="MIXED"/>
    <s v="Tech rep lvl"/>
    <s v="ExceÃ§Ã£o"/>
    <n v="1"/>
    <m/>
    <n v="0"/>
    <n v="0"/>
    <n v="100"/>
    <n v="136779005"/>
    <n v="999"/>
    <n v="4"/>
    <x v="0"/>
    <x v="0"/>
    <n v="0.60089999999999999"/>
    <n v="0.60089999999999999"/>
    <n v="0.60089999999999999"/>
    <n v="0.60089999999999999"/>
    <n v="0.60089999999999999"/>
    <n v="3.99"/>
    <n v="3.99"/>
    <n v="3.99"/>
    <n v="3.99"/>
    <n v="3.99"/>
    <s v="Brasil + ExceÃ§Ã£o + VGF2"/>
    <s v="Bronze + ExceÃ§Ã£o + VGF2"/>
    <s v="Prata + ExceÃ§Ã£o + VGF2"/>
    <s v="Ouro + ExceÃ§Ã£o + VGF2"/>
    <s v="Estrela + ExceÃ§Ã£o + VGF2"/>
    <n v="0"/>
    <n v="0"/>
    <n v="0"/>
    <n v="0"/>
    <n v="0"/>
    <n v="66.42"/>
    <n v="66.42"/>
    <n v="66.42"/>
    <n v="66.42"/>
    <n v="66.42"/>
    <n v="0"/>
    <n v="0"/>
    <n v="0"/>
    <n v="0"/>
    <n v="0"/>
    <n v="3.99"/>
    <n v="3.99"/>
    <n v="3.99"/>
    <n v="3.99"/>
    <n v="3.99"/>
    <n v="9"/>
    <n v="9"/>
    <n v="9"/>
    <n v="9"/>
    <n v="9"/>
    <n v="69"/>
    <n v="30"/>
    <n v="30"/>
    <n v="30"/>
    <n v="30"/>
  </r>
  <r>
    <n v="2295473"/>
    <x v="1524"/>
    <n v="20220306"/>
    <m/>
    <s v="FOOTWEAR"/>
    <x v="688"/>
    <s v="SANDALIA CORRENTES EUFORIA"/>
    <n v="5578660"/>
    <x v="1521"/>
    <n v="1"/>
    <s v="EXCESS"/>
    <s v="REPRESENTATIVE OFFER"/>
    <n v="0.70330000000000004"/>
    <m/>
    <n v="14.175000000000001"/>
    <m/>
    <m/>
    <n v="30.99"/>
    <n v="69.989999999999995"/>
    <n v="423"/>
    <n v="423"/>
    <n v="22"/>
    <s v="WORK IN PROGRESS"/>
    <n v="136779027"/>
    <s v="NO INCENTIVE"/>
    <s v="N"/>
    <s v="N"/>
    <s v="N"/>
    <s v="N"/>
    <x v="2"/>
    <n v="136779031"/>
    <n v="28"/>
    <n v="43"/>
    <n v="20230306"/>
    <s v="EXCLUSIVE OFFER"/>
    <n v="15"/>
    <s v="Y"/>
    <s v="Tech rep lvl + ExceÃ§Ã£o + VGF2"/>
    <s v="FULL PAYMENT"/>
    <m/>
    <n v="9219.3978999999999"/>
    <n v="3223.3728999999998"/>
    <n v="71.2"/>
    <m/>
    <s v="SANDALS"/>
    <s v="SANDALS"/>
    <s v="SANDALS"/>
    <s v="FEMALE"/>
    <s v="AVON"/>
    <s v="AVON"/>
    <n v="0"/>
    <n v="100"/>
    <n v="100"/>
    <s v="N"/>
    <s v="N"/>
    <n v="46315"/>
    <m/>
    <s v="N"/>
    <m/>
    <m/>
    <m/>
    <m/>
    <m/>
    <m/>
    <m/>
    <m/>
    <s v="N"/>
    <n v="60853012"/>
    <s v="Saldao de Ofertas"/>
    <m/>
    <x v="0"/>
    <m/>
    <n v="22"/>
    <s v="OUTLET - FASHION"/>
    <s v="N"/>
    <m/>
    <m/>
    <s v="N"/>
    <n v="20230306"/>
    <m/>
    <n v="136779027"/>
    <s v="MIXED"/>
    <s v="Tech rep lvl"/>
    <s v="ExceÃ§Ã£o"/>
    <n v="1"/>
    <m/>
    <n v="0"/>
    <n v="0"/>
    <n v="100"/>
    <n v="136779030"/>
    <n v="999"/>
    <n v="4"/>
    <x v="0"/>
    <x v="0"/>
    <n v="0.70330000000000004"/>
    <n v="0.70330000000000004"/>
    <n v="0.70330000000000004"/>
    <n v="0.70330000000000004"/>
    <n v="0.70330000000000004"/>
    <n v="30.99"/>
    <n v="30.99"/>
    <n v="30.99"/>
    <n v="30.99"/>
    <n v="30.99"/>
    <s v="Brasil + ExceÃ§Ã£o + VGF2"/>
    <s v="Bronze + ExceÃ§Ã£o + VGF2"/>
    <s v="Prata + ExceÃ§Ã£o + VGF2"/>
    <s v="Ouro + ExceÃ§Ã£o + VGF2"/>
    <s v="Estrela + ExceÃ§Ã£o + VGF2"/>
    <n v="0"/>
    <n v="0"/>
    <n v="0"/>
    <n v="0"/>
    <n v="0"/>
    <n v="42.19"/>
    <n v="42.19"/>
    <n v="42.19"/>
    <n v="42.19"/>
    <n v="42.19"/>
    <n v="0"/>
    <n v="0"/>
    <n v="0"/>
    <n v="0"/>
    <n v="0"/>
    <n v="30.99"/>
    <n v="30.99"/>
    <n v="30.99"/>
    <n v="30.99"/>
    <n v="30.99"/>
    <n v="39"/>
    <n v="39"/>
    <n v="39"/>
    <n v="39"/>
    <n v="39"/>
    <n v="55"/>
    <n v="44"/>
    <n v="44"/>
    <n v="44"/>
    <n v="44"/>
  </r>
  <r>
    <n v="622924"/>
    <x v="873"/>
    <n v="20200304"/>
    <m/>
    <s v="TOILETRIES"/>
    <x v="689"/>
    <s v="AT COLORACAO PERMANENTE - LOCAL BRA"/>
    <n v="1221343"/>
    <x v="873"/>
    <n v="1"/>
    <s v="IN-LINE (EXCL NR)"/>
    <s v="REPRESENTATIVE OFFER"/>
    <n v="0.69230000000000003"/>
    <m/>
    <n v="2.589"/>
    <m/>
    <m/>
    <n v="11.89"/>
    <n v="16.989999999999998"/>
    <n v="509"/>
    <n v="509"/>
    <n v="4"/>
    <s v="WORK IN PROGRESS"/>
    <n v="136779501"/>
    <s v="NO INCENTIVE"/>
    <s v="N"/>
    <s v="N"/>
    <s v="N"/>
    <s v="N"/>
    <x v="2"/>
    <n v="137350794"/>
    <n v="28"/>
    <n v="43"/>
    <n v="20230306"/>
    <s v="EXCLUSIVE OFFER"/>
    <n v="15"/>
    <s v="Y"/>
    <s v="Tech rep lvl + Dia a Dia + VGF2"/>
    <s v="FULL PAYMENT"/>
    <m/>
    <n v="4069.8793999999998"/>
    <n v="2752.0783999999999"/>
    <n v="77.989999999999995"/>
    <m/>
    <s v="HAIR COLORANT PERMANENT KIT"/>
    <s v="PERMANENT"/>
    <s v="HAIR COLORANT"/>
    <s v="FEMALE"/>
    <s v="AVON"/>
    <s v="AVON"/>
    <n v="0"/>
    <n v="100"/>
    <s v="6.25"/>
    <s v="N"/>
    <s v="N"/>
    <n v="41091"/>
    <m/>
    <s v="N"/>
    <m/>
    <m/>
    <m/>
    <m/>
    <m/>
    <m/>
    <m/>
    <m/>
    <s v="N"/>
    <n v="134579507"/>
    <s v="Oferta Exclusiva APP"/>
    <m/>
    <x v="0"/>
    <n v="134470706"/>
    <n v="4"/>
    <s v="OFERTA  APP"/>
    <s v="N"/>
    <m/>
    <m/>
    <s v="N"/>
    <n v="20230306"/>
    <m/>
    <n v="136779501"/>
    <s v="MIXED"/>
    <s v="Tech rep lvl"/>
    <s v="CosmÃ©ticos"/>
    <n v="1"/>
    <m/>
    <n v="0"/>
    <n v="0"/>
    <n v="100"/>
    <n v="137350787"/>
    <n v="999"/>
    <n v="2"/>
    <x v="0"/>
    <x v="0"/>
    <n v="0.69230000000000003"/>
    <n v="0.69230000000000003"/>
    <n v="0.69230000000000003"/>
    <n v="0.69230000000000003"/>
    <n v="0.69230000000000003"/>
    <n v="11.89"/>
    <n v="13.59"/>
    <n v="11.89"/>
    <n v="11.04"/>
    <n v="10.53"/>
    <s v="Brasil + Dia a Dia + VGF2"/>
    <s v="Bronze + Dia a Dia + VGF2"/>
    <s v="Prata + Dia a Dia + VGF2"/>
    <s v="Ouro + Dia a Dia + VGF2"/>
    <s v="Estrela + Dia a Dia + VGF2"/>
    <n v="30"/>
    <n v="20"/>
    <n v="30"/>
    <n v="35"/>
    <n v="38"/>
    <n v="44.45"/>
    <n v="44.45"/>
    <n v="44.45"/>
    <n v="44.45"/>
    <n v="44.45"/>
    <n v="0"/>
    <n v="0"/>
    <n v="0"/>
    <n v="0"/>
    <n v="0"/>
    <n v="11.89"/>
    <n v="13.59"/>
    <n v="11.89"/>
    <n v="11.04"/>
    <n v="10.53"/>
    <n v="5.0999999999999996"/>
    <n v="3.4"/>
    <n v="5.0999999999999996"/>
    <n v="5.95"/>
    <n v="6.46"/>
    <n v="30"/>
    <n v="79"/>
    <n v="69"/>
    <n v="64"/>
    <n v="61"/>
  </r>
  <r>
    <n v="622925"/>
    <x v="874"/>
    <n v="20200304"/>
    <m/>
    <s v="TOILETRIES"/>
    <x v="689"/>
    <s v="AT COLORACAO PERMANENTE - LOCAL BRA"/>
    <n v="1221343"/>
    <x v="874"/>
    <n v="1"/>
    <s v="IN-LINE (EXCL NR)"/>
    <s v="REPRESENTATIVE OFFER"/>
    <n v="0.69230000000000003"/>
    <m/>
    <n v="2.589"/>
    <m/>
    <m/>
    <n v="11.89"/>
    <n v="16.989999999999998"/>
    <n v="250"/>
    <n v="250"/>
    <n v="4"/>
    <s v="WORK IN PROGRESS"/>
    <n v="136779501"/>
    <s v="NO INCENTIVE"/>
    <s v="N"/>
    <s v="N"/>
    <s v="N"/>
    <s v="N"/>
    <x v="2"/>
    <n v="137350792"/>
    <n v="28"/>
    <n v="43"/>
    <n v="20230306"/>
    <s v="EXCLUSIVE OFFER"/>
    <n v="15"/>
    <s v="Y"/>
    <s v="Tech rep lvl + Dia a Dia + VGF2"/>
    <s v="FULL PAYMENT"/>
    <m/>
    <n v="1998.5454999999999"/>
    <n v="1351.2954999999999"/>
    <n v="77.989999999999995"/>
    <m/>
    <s v="HAIR COLORANT PERMANENT KIT"/>
    <s v="PERMANENT"/>
    <s v="HAIR COLORANT"/>
    <s v="FEMALE"/>
    <s v="AVON"/>
    <s v="AVON"/>
    <n v="0"/>
    <n v="100"/>
    <s v="6.25"/>
    <s v="N"/>
    <s v="N"/>
    <n v="41172"/>
    <m/>
    <s v="N"/>
    <m/>
    <m/>
    <m/>
    <m/>
    <m/>
    <m/>
    <m/>
    <m/>
    <s v="N"/>
    <n v="134579507"/>
    <s v="Oferta Exclusiva APP"/>
    <m/>
    <x v="0"/>
    <n v="134470706"/>
    <n v="4"/>
    <s v="OFERTA  APP"/>
    <s v="N"/>
    <m/>
    <m/>
    <s v="N"/>
    <n v="20230306"/>
    <m/>
    <n v="136779501"/>
    <s v="MIXED"/>
    <s v="Tech rep lvl"/>
    <s v="CosmÃ©ticos"/>
    <n v="1"/>
    <m/>
    <n v="0"/>
    <n v="0"/>
    <n v="100"/>
    <n v="137350787"/>
    <n v="999"/>
    <n v="2"/>
    <x v="0"/>
    <x v="0"/>
    <n v="0.69230000000000003"/>
    <n v="0.69230000000000003"/>
    <n v="0.69230000000000003"/>
    <n v="0.69230000000000003"/>
    <n v="0.69230000000000003"/>
    <n v="11.89"/>
    <n v="13.59"/>
    <n v="11.89"/>
    <n v="11.04"/>
    <n v="10.53"/>
    <s v="Brasil + Dia a Dia + VGF2"/>
    <s v="Bronze + Dia a Dia + VGF2"/>
    <s v="Prata + Dia a Dia + VGF2"/>
    <s v="Ouro + Dia a Dia + VGF2"/>
    <s v="Estrela + Dia a Dia + VGF2"/>
    <n v="30"/>
    <n v="20"/>
    <n v="30"/>
    <n v="35"/>
    <n v="38"/>
    <n v="44.45"/>
    <n v="44.45"/>
    <n v="44.45"/>
    <n v="44.45"/>
    <n v="44.45"/>
    <n v="0"/>
    <n v="0"/>
    <n v="0"/>
    <n v="0"/>
    <n v="0"/>
    <n v="11.89"/>
    <n v="13.59"/>
    <n v="11.89"/>
    <n v="11.04"/>
    <n v="10.53"/>
    <n v="5.0999999999999996"/>
    <n v="3.4"/>
    <n v="5.0999999999999996"/>
    <n v="5.95"/>
    <n v="6.46"/>
    <n v="30"/>
    <n v="79"/>
    <n v="69"/>
    <n v="64"/>
    <n v="61"/>
  </r>
  <r>
    <n v="622926"/>
    <x v="875"/>
    <n v="20200304"/>
    <m/>
    <s v="TOILETRIES"/>
    <x v="689"/>
    <s v="AT COLORACAO PERMANENTE - LOCAL BRA"/>
    <n v="1221343"/>
    <x v="875"/>
    <n v="1"/>
    <s v="IN-LINE (EXCL NR)"/>
    <s v="REPRESENTATIVE OFFER"/>
    <n v="0.69230000000000003"/>
    <m/>
    <n v="2.589"/>
    <m/>
    <m/>
    <n v="11.89"/>
    <n v="16.989999999999998"/>
    <n v="327"/>
    <n v="327"/>
    <n v="4"/>
    <s v="WORK IN PROGRESS"/>
    <n v="136779501"/>
    <s v="NO INCENTIVE"/>
    <s v="N"/>
    <s v="N"/>
    <s v="N"/>
    <s v="N"/>
    <x v="2"/>
    <n v="137350795"/>
    <n v="28"/>
    <n v="43"/>
    <n v="20230306"/>
    <s v="EXCLUSIVE OFFER"/>
    <n v="15"/>
    <s v="Y"/>
    <s v="Tech rep lvl + Dia a Dia + VGF2"/>
    <s v="FULL PAYMENT"/>
    <m/>
    <n v="2614.5956000000001"/>
    <n v="1767.9926"/>
    <n v="77.989999999999995"/>
    <m/>
    <s v="HAIR COLORANT PERMANENT KIT"/>
    <s v="PERMANENT"/>
    <s v="HAIR COLORANT"/>
    <s v="FEMALE"/>
    <s v="AVON"/>
    <s v="AVON"/>
    <n v="0"/>
    <n v="100"/>
    <s v="6.25"/>
    <s v="N"/>
    <s v="N"/>
    <n v="44613"/>
    <m/>
    <s v="N"/>
    <m/>
    <m/>
    <m/>
    <m/>
    <m/>
    <m/>
    <m/>
    <m/>
    <s v="N"/>
    <n v="134579507"/>
    <s v="Oferta Exclusiva APP"/>
    <m/>
    <x v="0"/>
    <n v="134470706"/>
    <n v="4"/>
    <s v="OFERTA  APP"/>
    <s v="N"/>
    <m/>
    <m/>
    <s v="N"/>
    <n v="20230306"/>
    <m/>
    <n v="136779501"/>
    <s v="MIXED"/>
    <s v="Tech rep lvl"/>
    <s v="CosmÃ©ticos"/>
    <n v="1"/>
    <m/>
    <n v="0"/>
    <n v="0"/>
    <n v="100"/>
    <n v="137350787"/>
    <n v="999"/>
    <n v="2"/>
    <x v="0"/>
    <x v="0"/>
    <n v="0.69230000000000003"/>
    <n v="0.69230000000000003"/>
    <n v="0.69230000000000003"/>
    <n v="0.69230000000000003"/>
    <n v="0.69230000000000003"/>
    <n v="11.89"/>
    <n v="13.59"/>
    <n v="11.89"/>
    <n v="11.04"/>
    <n v="10.53"/>
    <s v="Brasil + Dia a Dia + VGF2"/>
    <s v="Bronze + Dia a Dia + VGF2"/>
    <s v="Prata + Dia a Dia + VGF2"/>
    <s v="Ouro + Dia a Dia + VGF2"/>
    <s v="Estrela + Dia a Dia + VGF2"/>
    <n v="30"/>
    <n v="20"/>
    <n v="30"/>
    <n v="35"/>
    <n v="38"/>
    <n v="44.45"/>
    <n v="44.45"/>
    <n v="44.45"/>
    <n v="44.45"/>
    <n v="44.45"/>
    <n v="0"/>
    <n v="0"/>
    <n v="0"/>
    <n v="0"/>
    <n v="0"/>
    <n v="11.89"/>
    <n v="13.59"/>
    <n v="11.89"/>
    <n v="11.04"/>
    <n v="10.53"/>
    <n v="5.0999999999999996"/>
    <n v="3.4"/>
    <n v="5.0999999999999996"/>
    <n v="5.95"/>
    <n v="6.46"/>
    <n v="30"/>
    <n v="79"/>
    <n v="69"/>
    <n v="64"/>
    <n v="61"/>
  </r>
  <r>
    <n v="622927"/>
    <x v="876"/>
    <n v="20200304"/>
    <m/>
    <s v="TOILETRIES"/>
    <x v="689"/>
    <s v="AT COLORACAO PERMANENTE - LOCAL BRA"/>
    <n v="1221343"/>
    <x v="876"/>
    <n v="1"/>
    <s v="IN-LINE (EXCL NR)"/>
    <s v="REPRESENTATIVE OFFER"/>
    <n v="0.69230000000000003"/>
    <m/>
    <n v="2.589"/>
    <m/>
    <m/>
    <n v="11.89"/>
    <n v="16.989999999999998"/>
    <n v="305"/>
    <n v="305"/>
    <n v="4"/>
    <s v="WORK IN PROGRESS"/>
    <n v="136779501"/>
    <s v="NO INCENTIVE"/>
    <s v="N"/>
    <s v="N"/>
    <s v="N"/>
    <s v="N"/>
    <x v="2"/>
    <n v="137350802"/>
    <n v="28"/>
    <n v="43"/>
    <n v="20230306"/>
    <s v="EXCLUSIVE OFFER"/>
    <n v="15"/>
    <s v="Y"/>
    <s v="Tech rep lvl + Dia a Dia + VGF2"/>
    <s v="FULL PAYMENT"/>
    <m/>
    <n v="2437.2698"/>
    <n v="1647.6248000000001"/>
    <n v="77.989999999999995"/>
    <m/>
    <s v="HAIR COLORANT PERMANENT KIT"/>
    <s v="PERMANENT"/>
    <s v="HAIR COLORANT"/>
    <s v="FEMALE"/>
    <s v="AVON"/>
    <s v="AVON"/>
    <n v="0"/>
    <n v="100"/>
    <s v="6.25"/>
    <s v="N"/>
    <s v="N"/>
    <n v="44614"/>
    <m/>
    <s v="N"/>
    <m/>
    <m/>
    <m/>
    <m/>
    <m/>
    <m/>
    <m/>
    <m/>
    <s v="N"/>
    <n v="134579507"/>
    <s v="Oferta Exclusiva APP"/>
    <m/>
    <x v="0"/>
    <n v="134470706"/>
    <n v="4"/>
    <s v="OFERTA  APP"/>
    <s v="N"/>
    <m/>
    <m/>
    <s v="N"/>
    <n v="20230306"/>
    <m/>
    <n v="136779501"/>
    <s v="MIXED"/>
    <s v="Tech rep lvl"/>
    <s v="CosmÃ©ticos"/>
    <n v="1"/>
    <m/>
    <n v="0"/>
    <n v="0"/>
    <n v="100"/>
    <n v="137350787"/>
    <n v="999"/>
    <n v="2"/>
    <x v="0"/>
    <x v="0"/>
    <n v="0.69230000000000003"/>
    <n v="0.69230000000000003"/>
    <n v="0.69230000000000003"/>
    <n v="0.69230000000000003"/>
    <n v="0.69230000000000003"/>
    <n v="11.89"/>
    <n v="13.59"/>
    <n v="11.89"/>
    <n v="11.04"/>
    <n v="10.53"/>
    <s v="Brasil + Dia a Dia + VGF2"/>
    <s v="Bronze + Dia a Dia + VGF2"/>
    <s v="Prata + Dia a Dia + VGF2"/>
    <s v="Ouro + Dia a Dia + VGF2"/>
    <s v="Estrela + Dia a Dia + VGF2"/>
    <n v="30"/>
    <n v="20"/>
    <n v="30"/>
    <n v="35"/>
    <n v="38"/>
    <n v="44.45"/>
    <n v="44.45"/>
    <n v="44.45"/>
    <n v="44.45"/>
    <n v="44.45"/>
    <n v="0"/>
    <n v="0"/>
    <n v="0"/>
    <n v="0"/>
    <n v="0"/>
    <n v="11.89"/>
    <n v="13.59"/>
    <n v="11.89"/>
    <n v="11.04"/>
    <n v="10.53"/>
    <n v="5.0999999999999996"/>
    <n v="3.4"/>
    <n v="5.0999999999999996"/>
    <n v="5.95"/>
    <n v="6.46"/>
    <n v="30"/>
    <n v="79"/>
    <n v="69"/>
    <n v="64"/>
    <n v="61"/>
  </r>
  <r>
    <n v="622929"/>
    <x v="877"/>
    <n v="20200304"/>
    <m/>
    <s v="TOILETRIES"/>
    <x v="689"/>
    <s v="AT COLORACAO PERMANENTE - LOCAL BRA"/>
    <n v="1221343"/>
    <x v="877"/>
    <n v="1"/>
    <s v="IN-LINE (EXCL NR)"/>
    <s v="REPRESENTATIVE OFFER"/>
    <n v="0.69230000000000003"/>
    <m/>
    <n v="2.589"/>
    <m/>
    <m/>
    <n v="11.89"/>
    <n v="16.989999999999998"/>
    <n v="125"/>
    <n v="125"/>
    <n v="4"/>
    <s v="WORK IN PROGRESS"/>
    <n v="136779501"/>
    <s v="NO INCENTIVE"/>
    <s v="N"/>
    <s v="N"/>
    <s v="N"/>
    <s v="N"/>
    <x v="2"/>
    <n v="137350788"/>
    <n v="28"/>
    <n v="43"/>
    <n v="20230306"/>
    <s v="EXCLUSIVE OFFER"/>
    <n v="15"/>
    <s v="Y"/>
    <s v="Tech rep lvl + Dia a Dia + VGF2"/>
    <s v="FULL PAYMENT"/>
    <m/>
    <n v="998.21349999999995"/>
    <n v="674.58849999999995"/>
    <n v="77.989999999999995"/>
    <m/>
    <s v="HAIR COLORANT PERMANENT KIT"/>
    <s v="PERMANENT"/>
    <s v="HAIR COLORANT"/>
    <s v="FEMALE"/>
    <s v="AVON"/>
    <s v="AVON"/>
    <n v="0"/>
    <n v="100"/>
    <s v="6.25"/>
    <s v="N"/>
    <s v="N"/>
    <n v="40847"/>
    <m/>
    <s v="N"/>
    <m/>
    <m/>
    <m/>
    <m/>
    <m/>
    <m/>
    <m/>
    <m/>
    <s v="N"/>
    <n v="134579507"/>
    <s v="Oferta Exclusiva APP"/>
    <m/>
    <x v="0"/>
    <n v="134470706"/>
    <n v="4"/>
    <s v="OFERTA  APP"/>
    <s v="N"/>
    <m/>
    <m/>
    <s v="N"/>
    <n v="20230306"/>
    <m/>
    <n v="136779501"/>
    <s v="MIXED"/>
    <s v="Tech rep lvl"/>
    <s v="CosmÃ©ticos"/>
    <n v="1"/>
    <m/>
    <n v="0"/>
    <n v="0"/>
    <n v="100"/>
    <n v="137350787"/>
    <n v="999"/>
    <n v="2"/>
    <x v="0"/>
    <x v="0"/>
    <n v="0.69230000000000003"/>
    <n v="0.69230000000000003"/>
    <n v="0.69230000000000003"/>
    <n v="0.69230000000000003"/>
    <n v="0.69230000000000003"/>
    <n v="11.89"/>
    <n v="13.59"/>
    <n v="11.89"/>
    <n v="11.04"/>
    <n v="10.53"/>
    <s v="Brasil + Dia a Dia + VGF2"/>
    <s v="Bronze + Dia a Dia + VGF2"/>
    <s v="Prata + Dia a Dia + VGF2"/>
    <s v="Ouro + Dia a Dia + VGF2"/>
    <s v="Estrela + Dia a Dia + VGF2"/>
    <n v="30"/>
    <n v="20"/>
    <n v="30"/>
    <n v="35"/>
    <n v="38"/>
    <n v="44.45"/>
    <n v="44.45"/>
    <n v="44.45"/>
    <n v="44.45"/>
    <n v="44.45"/>
    <n v="0"/>
    <n v="0"/>
    <n v="0"/>
    <n v="0"/>
    <n v="0"/>
    <n v="11.89"/>
    <n v="13.59"/>
    <n v="11.89"/>
    <n v="11.04"/>
    <n v="10.53"/>
    <n v="5.0999999999999996"/>
    <n v="3.4"/>
    <n v="5.0999999999999996"/>
    <n v="5.95"/>
    <n v="6.46"/>
    <n v="30"/>
    <n v="79"/>
    <n v="69"/>
    <n v="64"/>
    <n v="61"/>
  </r>
  <r>
    <n v="622930"/>
    <x v="878"/>
    <n v="20200304"/>
    <m/>
    <s v="TOILETRIES"/>
    <x v="689"/>
    <s v="AT COLORACAO PERMANENTE - LOCAL BRA"/>
    <n v="1221343"/>
    <x v="878"/>
    <n v="1"/>
    <s v="IN-LINE (EXCL NR)"/>
    <s v="REPRESENTATIVE OFFER"/>
    <n v="0.69230000000000003"/>
    <m/>
    <n v="2.589"/>
    <m/>
    <m/>
    <n v="11.89"/>
    <n v="16.989999999999998"/>
    <n v="262"/>
    <n v="262"/>
    <n v="4"/>
    <s v="WORK IN PROGRESS"/>
    <n v="136779501"/>
    <s v="NO INCENTIVE"/>
    <s v="N"/>
    <s v="N"/>
    <s v="N"/>
    <s v="N"/>
    <x v="2"/>
    <n v="137350796"/>
    <n v="28"/>
    <n v="43"/>
    <n v="20230306"/>
    <s v="EXCLUSIVE OFFER"/>
    <n v="15"/>
    <s v="Y"/>
    <s v="Tech rep lvl + Dia a Dia + VGF2"/>
    <s v="FULL PAYMENT"/>
    <m/>
    <n v="2094.4983000000002"/>
    <n v="1416.1803"/>
    <n v="77.989999999999995"/>
    <m/>
    <s v="HAIR COLORANT PERMANENT KIT"/>
    <s v="PERMANENT"/>
    <s v="HAIR COLORANT"/>
    <s v="FEMALE"/>
    <s v="AVON"/>
    <s v="AVON"/>
    <n v="0"/>
    <n v="100"/>
    <s v="6.25"/>
    <s v="N"/>
    <s v="N"/>
    <n v="44596"/>
    <m/>
    <s v="N"/>
    <m/>
    <m/>
    <m/>
    <m/>
    <m/>
    <m/>
    <m/>
    <m/>
    <s v="N"/>
    <n v="134579507"/>
    <s v="Oferta Exclusiva APP"/>
    <m/>
    <x v="0"/>
    <n v="134470706"/>
    <n v="4"/>
    <s v="OFERTA  APP"/>
    <s v="N"/>
    <m/>
    <m/>
    <s v="N"/>
    <n v="20230306"/>
    <m/>
    <n v="136779501"/>
    <s v="MIXED"/>
    <s v="Tech rep lvl"/>
    <s v="CosmÃ©ticos"/>
    <n v="1"/>
    <m/>
    <n v="0"/>
    <n v="0"/>
    <n v="100"/>
    <n v="137350787"/>
    <n v="999"/>
    <n v="2"/>
    <x v="0"/>
    <x v="0"/>
    <n v="0.69230000000000003"/>
    <n v="0.69230000000000003"/>
    <n v="0.69230000000000003"/>
    <n v="0.69230000000000003"/>
    <n v="0.69230000000000003"/>
    <n v="11.89"/>
    <n v="13.59"/>
    <n v="11.89"/>
    <n v="11.04"/>
    <n v="10.53"/>
    <s v="Brasil + Dia a Dia + VGF2"/>
    <s v="Bronze + Dia a Dia + VGF2"/>
    <s v="Prata + Dia a Dia + VGF2"/>
    <s v="Ouro + Dia a Dia + VGF2"/>
    <s v="Estrela + Dia a Dia + VGF2"/>
    <n v="30"/>
    <n v="20"/>
    <n v="30"/>
    <n v="35"/>
    <n v="38"/>
    <n v="44.45"/>
    <n v="44.45"/>
    <n v="44.45"/>
    <n v="44.45"/>
    <n v="44.45"/>
    <n v="0"/>
    <n v="0"/>
    <n v="0"/>
    <n v="0"/>
    <n v="0"/>
    <n v="11.89"/>
    <n v="13.59"/>
    <n v="11.89"/>
    <n v="11.04"/>
    <n v="10.53"/>
    <n v="5.0999999999999996"/>
    <n v="3.4"/>
    <n v="5.0999999999999996"/>
    <n v="5.95"/>
    <n v="6.46"/>
    <n v="30"/>
    <n v="79"/>
    <n v="69"/>
    <n v="64"/>
    <n v="61"/>
  </r>
  <r>
    <n v="622933"/>
    <x v="879"/>
    <n v="20200304"/>
    <m/>
    <s v="TOILETRIES"/>
    <x v="689"/>
    <s v="AT COLORACAO PERMANENTE - LOCAL BRA"/>
    <n v="1221343"/>
    <x v="879"/>
    <n v="1"/>
    <s v="IN-LINE (EXCL NR)"/>
    <s v="REPRESENTATIVE OFFER"/>
    <n v="0.69230000000000003"/>
    <m/>
    <n v="2.589"/>
    <m/>
    <m/>
    <n v="11.89"/>
    <n v="16.989999999999998"/>
    <n v="272"/>
    <n v="272"/>
    <n v="4"/>
    <s v="WORK IN PROGRESS"/>
    <n v="136779501"/>
    <s v="NO INCENTIVE"/>
    <s v="N"/>
    <s v="N"/>
    <s v="N"/>
    <s v="N"/>
    <x v="2"/>
    <n v="137350800"/>
    <n v="28"/>
    <n v="43"/>
    <n v="20230306"/>
    <s v="EXCLUSIVE OFFER"/>
    <n v="15"/>
    <s v="Y"/>
    <s v="Tech rep lvl + Dia a Dia + VGF2"/>
    <s v="FULL PAYMENT"/>
    <m/>
    <n v="2173.3996999999999"/>
    <n v="1469.1917000000001"/>
    <n v="77.989999999999995"/>
    <m/>
    <s v="HAIR COLORANT PERMANENT KIT"/>
    <s v="PERMANENT"/>
    <s v="HAIR COLORANT"/>
    <s v="FEMALE"/>
    <s v="AVON"/>
    <s v="AVON"/>
    <n v="0"/>
    <n v="100"/>
    <s v="6.25"/>
    <s v="N"/>
    <s v="N"/>
    <n v="44051"/>
    <m/>
    <s v="N"/>
    <m/>
    <m/>
    <m/>
    <m/>
    <m/>
    <m/>
    <m/>
    <m/>
    <s v="N"/>
    <n v="134579507"/>
    <s v="Oferta Exclusiva APP"/>
    <m/>
    <x v="0"/>
    <n v="134470706"/>
    <n v="4"/>
    <s v="OFERTA  APP"/>
    <s v="N"/>
    <m/>
    <m/>
    <s v="N"/>
    <n v="20230306"/>
    <m/>
    <n v="136779501"/>
    <s v="MIXED"/>
    <s v="Tech rep lvl"/>
    <s v="CosmÃ©ticos"/>
    <n v="1"/>
    <m/>
    <n v="0"/>
    <n v="0"/>
    <n v="100"/>
    <n v="137350787"/>
    <n v="999"/>
    <n v="2"/>
    <x v="0"/>
    <x v="0"/>
    <n v="0.69230000000000003"/>
    <n v="0.69230000000000003"/>
    <n v="0.69230000000000003"/>
    <n v="0.69230000000000003"/>
    <n v="0.69230000000000003"/>
    <n v="11.89"/>
    <n v="13.59"/>
    <n v="11.89"/>
    <n v="11.04"/>
    <n v="10.53"/>
    <s v="Brasil + Dia a Dia + VGF2"/>
    <s v="Bronze + Dia a Dia + VGF2"/>
    <s v="Prata + Dia a Dia + VGF2"/>
    <s v="Ouro + Dia a Dia + VGF2"/>
    <s v="Estrela + Dia a Dia + VGF2"/>
    <n v="30"/>
    <n v="20"/>
    <n v="30"/>
    <n v="35"/>
    <n v="38"/>
    <n v="44.45"/>
    <n v="44.45"/>
    <n v="44.45"/>
    <n v="44.45"/>
    <n v="44.45"/>
    <n v="0"/>
    <n v="0"/>
    <n v="0"/>
    <n v="0"/>
    <n v="0"/>
    <n v="11.89"/>
    <n v="13.59"/>
    <n v="11.89"/>
    <n v="11.04"/>
    <n v="10.53"/>
    <n v="5.0999999999999996"/>
    <n v="3.4"/>
    <n v="5.0999999999999996"/>
    <n v="5.95"/>
    <n v="6.46"/>
    <n v="30"/>
    <n v="79"/>
    <n v="69"/>
    <n v="64"/>
    <n v="61"/>
  </r>
  <r>
    <n v="622935"/>
    <x v="880"/>
    <n v="20200304"/>
    <m/>
    <s v="TOILETRIES"/>
    <x v="689"/>
    <s v="AT COLORACAO PERMANENTE - LOCAL BRA"/>
    <n v="1221343"/>
    <x v="880"/>
    <n v="1"/>
    <s v="IN-LINE (EXCL NR)"/>
    <s v="REPRESENTATIVE OFFER"/>
    <n v="0.69230000000000003"/>
    <m/>
    <n v="2.589"/>
    <m/>
    <m/>
    <n v="11.89"/>
    <n v="16.989999999999998"/>
    <n v="94"/>
    <n v="94"/>
    <n v="4"/>
    <s v="WORK IN PROGRESS"/>
    <n v="136779501"/>
    <s v="NO INCENTIVE"/>
    <s v="N"/>
    <s v="N"/>
    <s v="N"/>
    <s v="N"/>
    <x v="2"/>
    <n v="137350803"/>
    <n v="28"/>
    <n v="43"/>
    <n v="20230306"/>
    <s v="EXCLUSIVE OFFER"/>
    <n v="15"/>
    <s v="Y"/>
    <s v="Tech rep lvl + Dia a Dia + VGF2"/>
    <s v="FULL PAYMENT"/>
    <m/>
    <n v="751.04169999999999"/>
    <n v="507.67570000000001"/>
    <n v="77.989999999999995"/>
    <m/>
    <s v="HAIR COLORANT PERMANENT KIT"/>
    <s v="PERMANENT"/>
    <s v="HAIR COLORANT"/>
    <s v="FEMALE"/>
    <s v="AVON"/>
    <s v="AVON"/>
    <n v="0"/>
    <n v="100"/>
    <s v="6.25"/>
    <s v="N"/>
    <s v="N"/>
    <n v="41505"/>
    <m/>
    <s v="N"/>
    <m/>
    <m/>
    <m/>
    <m/>
    <m/>
    <m/>
    <m/>
    <m/>
    <s v="N"/>
    <n v="134579507"/>
    <s v="Oferta Exclusiva APP"/>
    <m/>
    <x v="0"/>
    <n v="134470706"/>
    <n v="4"/>
    <s v="OFERTA  APP"/>
    <s v="N"/>
    <m/>
    <m/>
    <s v="N"/>
    <n v="20230306"/>
    <m/>
    <n v="136779501"/>
    <s v="MIXED"/>
    <s v="Tech rep lvl"/>
    <s v="CosmÃ©ticos"/>
    <n v="1"/>
    <m/>
    <n v="0"/>
    <n v="0"/>
    <n v="100"/>
    <n v="137350787"/>
    <n v="999"/>
    <n v="2"/>
    <x v="0"/>
    <x v="0"/>
    <n v="0.69230000000000003"/>
    <n v="0.69230000000000003"/>
    <n v="0.69230000000000003"/>
    <n v="0.69230000000000003"/>
    <n v="0.69230000000000003"/>
    <n v="11.89"/>
    <n v="13.59"/>
    <n v="11.89"/>
    <n v="11.04"/>
    <n v="10.53"/>
    <s v="Brasil + Dia a Dia + VGF2"/>
    <s v="Bronze + Dia a Dia + VGF2"/>
    <s v="Prata + Dia a Dia + VGF2"/>
    <s v="Ouro + Dia a Dia + VGF2"/>
    <s v="Estrela + Dia a Dia + VGF2"/>
    <n v="30"/>
    <n v="20"/>
    <n v="30"/>
    <n v="35"/>
    <n v="38"/>
    <n v="44.45"/>
    <n v="44.45"/>
    <n v="44.45"/>
    <n v="44.45"/>
    <n v="44.45"/>
    <n v="0"/>
    <n v="0"/>
    <n v="0"/>
    <n v="0"/>
    <n v="0"/>
    <n v="11.89"/>
    <n v="13.59"/>
    <n v="11.89"/>
    <n v="11.04"/>
    <n v="10.53"/>
    <n v="5.0999999999999996"/>
    <n v="3.4"/>
    <n v="5.0999999999999996"/>
    <n v="5.95"/>
    <n v="6.46"/>
    <n v="30"/>
    <n v="79"/>
    <n v="69"/>
    <n v="64"/>
    <n v="61"/>
  </r>
  <r>
    <n v="622936"/>
    <x v="881"/>
    <n v="20200304"/>
    <m/>
    <s v="TOILETRIES"/>
    <x v="689"/>
    <s v="AT COLORACAO PERMANENTE - LOCAL BRA"/>
    <n v="1221343"/>
    <x v="881"/>
    <n v="1"/>
    <s v="IN-LINE (EXCL NR)"/>
    <s v="REPRESENTATIVE OFFER"/>
    <n v="0.69230000000000003"/>
    <m/>
    <n v="2.589"/>
    <m/>
    <m/>
    <n v="11.89"/>
    <n v="16.989999999999998"/>
    <n v="205"/>
    <n v="205"/>
    <n v="4"/>
    <s v="WORK IN PROGRESS"/>
    <n v="136779501"/>
    <s v="NO INCENTIVE"/>
    <s v="N"/>
    <s v="N"/>
    <s v="N"/>
    <s v="N"/>
    <x v="2"/>
    <n v="137350789"/>
    <n v="28"/>
    <n v="43"/>
    <n v="20230306"/>
    <s v="EXCLUSIVE OFFER"/>
    <n v="15"/>
    <s v="Y"/>
    <s v="Tech rep lvl + Dia a Dia + VGF2"/>
    <s v="FULL PAYMENT"/>
    <m/>
    <n v="1637.4280000000001"/>
    <n v="1106.683"/>
    <n v="77.989999999999995"/>
    <m/>
    <s v="HAIR COLORANT PERMANENT KIT"/>
    <s v="PERMANENT"/>
    <s v="HAIR COLORANT"/>
    <s v="FEMALE"/>
    <s v="AVON"/>
    <s v="AVON"/>
    <n v="0"/>
    <n v="100"/>
    <s v="6.25"/>
    <s v="N"/>
    <s v="N"/>
    <n v="44042"/>
    <m/>
    <s v="N"/>
    <m/>
    <m/>
    <m/>
    <m/>
    <m/>
    <m/>
    <m/>
    <m/>
    <s v="N"/>
    <n v="134579507"/>
    <s v="Oferta Exclusiva APP"/>
    <m/>
    <x v="0"/>
    <n v="134470706"/>
    <n v="4"/>
    <s v="OFERTA  APP"/>
    <s v="N"/>
    <m/>
    <m/>
    <s v="N"/>
    <n v="20230306"/>
    <m/>
    <n v="136779501"/>
    <s v="MIXED"/>
    <s v="Tech rep lvl"/>
    <s v="CosmÃ©ticos"/>
    <n v="1"/>
    <m/>
    <n v="0"/>
    <n v="0"/>
    <n v="100"/>
    <n v="137350787"/>
    <n v="999"/>
    <n v="2"/>
    <x v="0"/>
    <x v="0"/>
    <n v="0.69230000000000003"/>
    <n v="0.69230000000000003"/>
    <n v="0.69230000000000003"/>
    <n v="0.69230000000000003"/>
    <n v="0.69230000000000003"/>
    <n v="11.89"/>
    <n v="13.59"/>
    <n v="11.89"/>
    <n v="11.04"/>
    <n v="10.53"/>
    <s v="Brasil + Dia a Dia + VGF2"/>
    <s v="Bronze + Dia a Dia + VGF2"/>
    <s v="Prata + Dia a Dia + VGF2"/>
    <s v="Ouro + Dia a Dia + VGF2"/>
    <s v="Estrela + Dia a Dia + VGF2"/>
    <n v="30"/>
    <n v="20"/>
    <n v="30"/>
    <n v="35"/>
    <n v="38"/>
    <n v="44.45"/>
    <n v="44.45"/>
    <n v="44.45"/>
    <n v="44.45"/>
    <n v="44.45"/>
    <n v="0"/>
    <n v="0"/>
    <n v="0"/>
    <n v="0"/>
    <n v="0"/>
    <n v="11.89"/>
    <n v="13.59"/>
    <n v="11.89"/>
    <n v="11.04"/>
    <n v="10.53"/>
    <n v="5.0999999999999996"/>
    <n v="3.4"/>
    <n v="5.0999999999999996"/>
    <n v="5.95"/>
    <n v="6.46"/>
    <n v="30"/>
    <n v="79"/>
    <n v="69"/>
    <n v="64"/>
    <n v="61"/>
  </r>
  <r>
    <n v="622937"/>
    <x v="882"/>
    <n v="20200304"/>
    <m/>
    <s v="TOILETRIES"/>
    <x v="689"/>
    <s v="AT COLORACAO PERMANENTE - LOCAL BRA"/>
    <n v="1221343"/>
    <x v="882"/>
    <n v="1"/>
    <s v="IN-LINE (EXCL NR)"/>
    <s v="REPRESENTATIVE OFFER"/>
    <n v="0.69230000000000003"/>
    <m/>
    <n v="2.589"/>
    <m/>
    <m/>
    <n v="11.89"/>
    <n v="16.989999999999998"/>
    <n v="258"/>
    <n v="258"/>
    <n v="4"/>
    <s v="WORK IN PROGRESS"/>
    <n v="136779501"/>
    <s v="NO INCENTIVE"/>
    <s v="N"/>
    <s v="N"/>
    <s v="N"/>
    <s v="N"/>
    <x v="2"/>
    <n v="137350791"/>
    <n v="28"/>
    <n v="43"/>
    <n v="20230306"/>
    <s v="EXCLUSIVE OFFER"/>
    <n v="15"/>
    <s v="Y"/>
    <s v="Tech rep lvl + Dia a Dia + VGF2"/>
    <s v="FULL PAYMENT"/>
    <m/>
    <n v="2061.5725000000002"/>
    <n v="1393.6105"/>
    <n v="77.989999999999995"/>
    <m/>
    <s v="HAIR COLORANT PERMANENT KIT"/>
    <s v="PERMANENT"/>
    <s v="HAIR COLORANT"/>
    <s v="FEMALE"/>
    <s v="AVON"/>
    <s v="AVON"/>
    <n v="0"/>
    <n v="100"/>
    <s v="6.25"/>
    <s v="N"/>
    <s v="N"/>
    <n v="44052"/>
    <m/>
    <s v="N"/>
    <m/>
    <m/>
    <m/>
    <m/>
    <m/>
    <m/>
    <m/>
    <m/>
    <s v="N"/>
    <n v="134579507"/>
    <s v="Oferta Exclusiva APP"/>
    <m/>
    <x v="0"/>
    <n v="134470706"/>
    <n v="4"/>
    <s v="OFERTA  APP"/>
    <s v="N"/>
    <m/>
    <m/>
    <s v="N"/>
    <n v="20230306"/>
    <m/>
    <n v="136779501"/>
    <s v="MIXED"/>
    <s v="Tech rep lvl"/>
    <s v="CosmÃ©ticos"/>
    <n v="1"/>
    <m/>
    <n v="0"/>
    <n v="0"/>
    <n v="100"/>
    <n v="137350787"/>
    <n v="999"/>
    <n v="2"/>
    <x v="0"/>
    <x v="0"/>
    <n v="0.69230000000000003"/>
    <n v="0.69230000000000003"/>
    <n v="0.69230000000000003"/>
    <n v="0.69230000000000003"/>
    <n v="0.69230000000000003"/>
    <n v="11.89"/>
    <n v="13.59"/>
    <n v="11.89"/>
    <n v="11.04"/>
    <n v="10.53"/>
    <s v="Brasil + Dia a Dia + VGF2"/>
    <s v="Bronze + Dia a Dia + VGF2"/>
    <s v="Prata + Dia a Dia + VGF2"/>
    <s v="Ouro + Dia a Dia + VGF2"/>
    <s v="Estrela + Dia a Dia + VGF2"/>
    <n v="30"/>
    <n v="20"/>
    <n v="30"/>
    <n v="35"/>
    <n v="38"/>
    <n v="44.45"/>
    <n v="44.45"/>
    <n v="44.45"/>
    <n v="44.45"/>
    <n v="44.45"/>
    <n v="0"/>
    <n v="0"/>
    <n v="0"/>
    <n v="0"/>
    <n v="0"/>
    <n v="11.89"/>
    <n v="13.59"/>
    <n v="11.89"/>
    <n v="11.04"/>
    <n v="10.53"/>
    <n v="5.0999999999999996"/>
    <n v="3.4"/>
    <n v="5.0999999999999996"/>
    <n v="5.95"/>
    <n v="6.46"/>
    <n v="30"/>
    <n v="79"/>
    <n v="69"/>
    <n v="64"/>
    <n v="61"/>
  </r>
  <r>
    <n v="622938"/>
    <x v="883"/>
    <n v="20200304"/>
    <m/>
    <s v="TOILETRIES"/>
    <x v="689"/>
    <s v="AT COLORACAO PERMANENTE - LOCAL BRA"/>
    <n v="1221343"/>
    <x v="883"/>
    <n v="1"/>
    <s v="IN-LINE (EXCL NR)"/>
    <s v="REPRESENTATIVE OFFER"/>
    <n v="0.69230000000000003"/>
    <m/>
    <n v="2.589"/>
    <m/>
    <m/>
    <n v="11.89"/>
    <n v="16.989999999999998"/>
    <n v="123"/>
    <n v="123"/>
    <n v="4"/>
    <s v="WORK IN PROGRESS"/>
    <n v="136779501"/>
    <s v="NO INCENTIVE"/>
    <s v="N"/>
    <s v="N"/>
    <s v="N"/>
    <s v="N"/>
    <x v="2"/>
    <n v="137350797"/>
    <n v="28"/>
    <n v="43"/>
    <n v="20230306"/>
    <s v="EXCLUSIVE OFFER"/>
    <n v="15"/>
    <s v="Y"/>
    <s v="Tech rep lvl + Dia a Dia + VGF2"/>
    <s v="FULL PAYMENT"/>
    <m/>
    <n v="982.33910000000003"/>
    <n v="663.89210000000003"/>
    <n v="77.989999999999995"/>
    <m/>
    <s v="HAIR COLORANT PERMANENT KIT"/>
    <s v="PERMANENT"/>
    <s v="HAIR COLORANT"/>
    <s v="FEMALE"/>
    <s v="AVON"/>
    <s v="AVON"/>
    <n v="0"/>
    <n v="100"/>
    <s v="6.25"/>
    <s v="N"/>
    <s v="N"/>
    <n v="41511"/>
    <m/>
    <s v="N"/>
    <m/>
    <m/>
    <m/>
    <m/>
    <m/>
    <m/>
    <m/>
    <m/>
    <s v="N"/>
    <n v="134579507"/>
    <s v="Oferta Exclusiva APP"/>
    <m/>
    <x v="0"/>
    <n v="134470706"/>
    <n v="4"/>
    <s v="OFERTA  APP"/>
    <s v="N"/>
    <m/>
    <m/>
    <s v="N"/>
    <n v="20230306"/>
    <m/>
    <n v="136779501"/>
    <s v="MIXED"/>
    <s v="Tech rep lvl"/>
    <s v="CosmÃ©ticos"/>
    <n v="1"/>
    <m/>
    <n v="0"/>
    <n v="0"/>
    <n v="100"/>
    <n v="137350787"/>
    <n v="999"/>
    <n v="2"/>
    <x v="0"/>
    <x v="0"/>
    <n v="0.69230000000000003"/>
    <n v="0.69230000000000003"/>
    <n v="0.69230000000000003"/>
    <n v="0.69230000000000003"/>
    <n v="0.69230000000000003"/>
    <n v="11.89"/>
    <n v="13.59"/>
    <n v="11.89"/>
    <n v="11.04"/>
    <n v="10.53"/>
    <s v="Brasil + Dia a Dia + VGF2"/>
    <s v="Bronze + Dia a Dia + VGF2"/>
    <s v="Prata + Dia a Dia + VGF2"/>
    <s v="Ouro + Dia a Dia + VGF2"/>
    <s v="Estrela + Dia a Dia + VGF2"/>
    <n v="30"/>
    <n v="20"/>
    <n v="30"/>
    <n v="35"/>
    <n v="38"/>
    <n v="44.45"/>
    <n v="44.45"/>
    <n v="44.45"/>
    <n v="44.45"/>
    <n v="44.45"/>
    <n v="0"/>
    <n v="0"/>
    <n v="0"/>
    <n v="0"/>
    <n v="0"/>
    <n v="11.89"/>
    <n v="13.59"/>
    <n v="11.89"/>
    <n v="11.04"/>
    <n v="10.53"/>
    <n v="5.0999999999999996"/>
    <n v="3.4"/>
    <n v="5.0999999999999996"/>
    <n v="5.95"/>
    <n v="6.46"/>
    <n v="30"/>
    <n v="79"/>
    <n v="69"/>
    <n v="64"/>
    <n v="61"/>
  </r>
  <r>
    <n v="622940"/>
    <x v="884"/>
    <n v="20200304"/>
    <m/>
    <s v="TOILETRIES"/>
    <x v="689"/>
    <s v="AT COLORACAO PERMANENTE - LOCAL BRA"/>
    <n v="1221343"/>
    <x v="884"/>
    <n v="1"/>
    <s v="IN-LINE (EXCL NR)"/>
    <s v="REPRESENTATIVE OFFER"/>
    <n v="0.69230000000000003"/>
    <m/>
    <n v="2.589"/>
    <m/>
    <m/>
    <n v="11.89"/>
    <n v="16.989999999999998"/>
    <n v="178"/>
    <n v="178"/>
    <n v="4"/>
    <s v="WORK IN PROGRESS"/>
    <n v="136779501"/>
    <s v="NO INCENTIVE"/>
    <s v="N"/>
    <s v="N"/>
    <s v="N"/>
    <s v="N"/>
    <x v="2"/>
    <n v="137350798"/>
    <n v="28"/>
    <n v="43"/>
    <n v="20230306"/>
    <s v="EXCLUSIVE OFFER"/>
    <n v="15"/>
    <s v="Y"/>
    <s v="Tech rep lvl + Dia a Dia + VGF2"/>
    <s v="FULL PAYMENT"/>
    <m/>
    <n v="1421.4165"/>
    <n v="960.57449999999994"/>
    <n v="77.989999999999995"/>
    <m/>
    <s v="HAIR COLORANT PERMANENT KIT"/>
    <s v="PERMANENT"/>
    <s v="HAIR COLORANT"/>
    <s v="FEMALE"/>
    <s v="AVON"/>
    <s v="AVON"/>
    <n v="0"/>
    <n v="100"/>
    <s v="6.25"/>
    <s v="N"/>
    <s v="N"/>
    <n v="44044"/>
    <m/>
    <s v="N"/>
    <m/>
    <m/>
    <m/>
    <m/>
    <m/>
    <m/>
    <m/>
    <m/>
    <s v="N"/>
    <n v="134579507"/>
    <s v="Oferta Exclusiva APP"/>
    <m/>
    <x v="0"/>
    <n v="134470706"/>
    <n v="4"/>
    <s v="OFERTA  APP"/>
    <s v="N"/>
    <m/>
    <m/>
    <s v="N"/>
    <n v="20230306"/>
    <m/>
    <n v="136779501"/>
    <s v="MIXED"/>
    <s v="Tech rep lvl"/>
    <s v="CosmÃ©ticos"/>
    <n v="1"/>
    <m/>
    <n v="0"/>
    <n v="0"/>
    <n v="100"/>
    <n v="137350787"/>
    <n v="999"/>
    <n v="2"/>
    <x v="0"/>
    <x v="0"/>
    <n v="0.69230000000000003"/>
    <n v="0.69230000000000003"/>
    <n v="0.69230000000000003"/>
    <n v="0.69230000000000003"/>
    <n v="0.69230000000000003"/>
    <n v="11.89"/>
    <n v="13.59"/>
    <n v="11.89"/>
    <n v="11.04"/>
    <n v="10.53"/>
    <s v="Brasil + Dia a Dia + VGF2"/>
    <s v="Bronze + Dia a Dia + VGF2"/>
    <s v="Prata + Dia a Dia + VGF2"/>
    <s v="Ouro + Dia a Dia + VGF2"/>
    <s v="Estrela + Dia a Dia + VGF2"/>
    <n v="30"/>
    <n v="20"/>
    <n v="30"/>
    <n v="35"/>
    <n v="38"/>
    <n v="44.45"/>
    <n v="44.45"/>
    <n v="44.45"/>
    <n v="44.45"/>
    <n v="44.45"/>
    <n v="0"/>
    <n v="0"/>
    <n v="0"/>
    <n v="0"/>
    <n v="0"/>
    <n v="11.89"/>
    <n v="13.59"/>
    <n v="11.89"/>
    <n v="11.04"/>
    <n v="10.53"/>
    <n v="5.0999999999999996"/>
    <n v="3.4"/>
    <n v="5.0999999999999996"/>
    <n v="5.95"/>
    <n v="6.46"/>
    <n v="30"/>
    <n v="79"/>
    <n v="69"/>
    <n v="64"/>
    <n v="61"/>
  </r>
  <r>
    <n v="622943"/>
    <x v="885"/>
    <n v="20200304"/>
    <m/>
    <s v="TOILETRIES"/>
    <x v="689"/>
    <s v="AT COLORACAO PERMANENTE - LOCAL BRA"/>
    <n v="1221343"/>
    <x v="885"/>
    <n v="1"/>
    <s v="IN-LINE (EXCL NR)"/>
    <s v="REPRESENTATIVE OFFER"/>
    <n v="0.69230000000000003"/>
    <m/>
    <n v="2.589"/>
    <m/>
    <m/>
    <n v="11.89"/>
    <n v="16.989999999999998"/>
    <n v="91"/>
    <n v="91"/>
    <n v="4"/>
    <s v="WORK IN PROGRESS"/>
    <n v="136779501"/>
    <s v="NO INCENTIVE"/>
    <s v="N"/>
    <s v="N"/>
    <s v="N"/>
    <s v="N"/>
    <x v="2"/>
    <n v="137350790"/>
    <n v="28"/>
    <n v="43"/>
    <n v="20230306"/>
    <s v="EXCLUSIVE OFFER"/>
    <n v="15"/>
    <s v="Y"/>
    <s v="Tech rep lvl + Dia a Dia + VGF2"/>
    <s v="FULL PAYMENT"/>
    <m/>
    <n v="725.75890000000004"/>
    <n v="490.15989999999999"/>
    <n v="77.989999999999995"/>
    <m/>
    <s v="HAIR COLORANT PERMANENT KIT"/>
    <s v="PERMANENT"/>
    <s v="HAIR COLORANT"/>
    <s v="FEMALE"/>
    <s v="AVON"/>
    <s v="AVON"/>
    <n v="0"/>
    <n v="100"/>
    <s v="6.25"/>
    <s v="N"/>
    <s v="N"/>
    <n v="40944"/>
    <m/>
    <s v="N"/>
    <m/>
    <m/>
    <m/>
    <m/>
    <m/>
    <m/>
    <m/>
    <m/>
    <s v="N"/>
    <n v="134579507"/>
    <s v="Oferta Exclusiva APP"/>
    <m/>
    <x v="0"/>
    <n v="134470706"/>
    <n v="4"/>
    <s v="OFERTA  APP"/>
    <s v="N"/>
    <m/>
    <m/>
    <s v="N"/>
    <n v="20230306"/>
    <m/>
    <n v="136779501"/>
    <s v="MIXED"/>
    <s v="Tech rep lvl"/>
    <s v="CosmÃ©ticos"/>
    <n v="1"/>
    <m/>
    <n v="0"/>
    <n v="0"/>
    <n v="100"/>
    <n v="137350787"/>
    <n v="999"/>
    <n v="2"/>
    <x v="0"/>
    <x v="0"/>
    <n v="0.69230000000000003"/>
    <n v="0.69230000000000003"/>
    <n v="0.69230000000000003"/>
    <n v="0.69230000000000003"/>
    <n v="0.69230000000000003"/>
    <n v="11.89"/>
    <n v="13.59"/>
    <n v="11.89"/>
    <n v="11.04"/>
    <n v="10.53"/>
    <s v="Brasil + Dia a Dia + VGF2"/>
    <s v="Bronze + Dia a Dia + VGF2"/>
    <s v="Prata + Dia a Dia + VGF2"/>
    <s v="Ouro + Dia a Dia + VGF2"/>
    <s v="Estrela + Dia a Dia + VGF2"/>
    <n v="30"/>
    <n v="20"/>
    <n v="30"/>
    <n v="35"/>
    <n v="38"/>
    <n v="44.45"/>
    <n v="44.45"/>
    <n v="44.45"/>
    <n v="44.45"/>
    <n v="44.45"/>
    <n v="0"/>
    <n v="0"/>
    <n v="0"/>
    <n v="0"/>
    <n v="0"/>
    <n v="11.89"/>
    <n v="13.59"/>
    <n v="11.89"/>
    <n v="11.04"/>
    <n v="10.53"/>
    <n v="5.0999999999999996"/>
    <n v="3.4"/>
    <n v="5.0999999999999996"/>
    <n v="5.95"/>
    <n v="6.46"/>
    <n v="30"/>
    <n v="79"/>
    <n v="69"/>
    <n v="64"/>
    <n v="61"/>
  </r>
  <r>
    <n v="627941"/>
    <x v="886"/>
    <n v="20210310"/>
    <m/>
    <s v="TOILETRIES"/>
    <x v="689"/>
    <s v="AT COLORACAO PERMANENTE - LOCAL BRA"/>
    <n v="1221343"/>
    <x v="886"/>
    <n v="1"/>
    <s v="IN-LINE (EXCL NR)"/>
    <s v="REPRESENTATIVE OFFER"/>
    <n v="0.69230000000000003"/>
    <m/>
    <n v="2.589"/>
    <m/>
    <m/>
    <n v="11.89"/>
    <n v="16.989999999999998"/>
    <n v="114"/>
    <n v="114"/>
    <n v="4"/>
    <s v="WORK IN PROGRESS"/>
    <n v="136779501"/>
    <s v="NO INCENTIVE"/>
    <s v="N"/>
    <s v="N"/>
    <s v="N"/>
    <s v="N"/>
    <x v="2"/>
    <n v="137350799"/>
    <n v="28"/>
    <n v="43"/>
    <n v="20230306"/>
    <s v="EXCLUSIVE OFFER"/>
    <n v="15"/>
    <s v="Y"/>
    <s v="Tech rep lvl + Dia a Dia + VGF2"/>
    <s v="FULL PAYMENT"/>
    <m/>
    <n v="910.72760000000005"/>
    <n v="615.58159999999998"/>
    <n v="77.989999999999995"/>
    <m/>
    <s v="HAIR COLORANT PERMANENT KIT"/>
    <s v="PERMANENT"/>
    <s v="HAIR COLORANT"/>
    <s v="FEMALE"/>
    <s v="AVON"/>
    <s v="AVON"/>
    <n v="0"/>
    <n v="100"/>
    <s v="6.25"/>
    <s v="N"/>
    <s v="N"/>
    <n v="41154"/>
    <m/>
    <s v="N"/>
    <m/>
    <m/>
    <m/>
    <m/>
    <m/>
    <m/>
    <m/>
    <m/>
    <s v="N"/>
    <n v="134579507"/>
    <s v="Oferta Exclusiva APP"/>
    <m/>
    <x v="0"/>
    <n v="134470706"/>
    <n v="4"/>
    <s v="OFERTA  APP"/>
    <s v="N"/>
    <m/>
    <m/>
    <s v="N"/>
    <n v="20230306"/>
    <m/>
    <n v="136779501"/>
    <s v="MIXED"/>
    <s v="Tech rep lvl"/>
    <s v="CosmÃ©ticos"/>
    <n v="1"/>
    <m/>
    <n v="0"/>
    <n v="0"/>
    <n v="100"/>
    <n v="137350787"/>
    <n v="999"/>
    <n v="2"/>
    <x v="0"/>
    <x v="0"/>
    <n v="0.69230000000000003"/>
    <n v="0.69230000000000003"/>
    <n v="0.69230000000000003"/>
    <n v="0.69230000000000003"/>
    <n v="0.69230000000000003"/>
    <n v="11.89"/>
    <n v="13.59"/>
    <n v="11.89"/>
    <n v="11.04"/>
    <n v="10.53"/>
    <s v="Brasil + Dia a Dia + VGF2"/>
    <s v="Bronze + Dia a Dia + VGF2"/>
    <s v="Prata + Dia a Dia + VGF2"/>
    <s v="Ouro + Dia a Dia + VGF2"/>
    <s v="Estrela + Dia a Dia + VGF2"/>
    <n v="30"/>
    <n v="20"/>
    <n v="30"/>
    <n v="35"/>
    <n v="38"/>
    <n v="44.45"/>
    <n v="44.45"/>
    <n v="44.45"/>
    <n v="44.45"/>
    <n v="44.45"/>
    <n v="0"/>
    <n v="0"/>
    <n v="0"/>
    <n v="0"/>
    <n v="0"/>
    <n v="11.89"/>
    <n v="13.59"/>
    <n v="11.89"/>
    <n v="11.04"/>
    <n v="10.53"/>
    <n v="5.0999999999999996"/>
    <n v="3.4"/>
    <n v="5.0999999999999996"/>
    <n v="5.95"/>
    <n v="6.46"/>
    <n v="30"/>
    <n v="79"/>
    <n v="69"/>
    <n v="64"/>
    <n v="61"/>
  </r>
  <r>
    <n v="627942"/>
    <x v="887"/>
    <n v="20210310"/>
    <m/>
    <s v="TOILETRIES"/>
    <x v="689"/>
    <s v="AT COLORACAO PERMANENTE - LOCAL BRA"/>
    <n v="1221343"/>
    <x v="887"/>
    <n v="1"/>
    <s v="IN-LINE (EXCL NR)"/>
    <s v="REPRESENTATIVE OFFER"/>
    <n v="0.69230000000000003"/>
    <m/>
    <n v="2.589"/>
    <m/>
    <m/>
    <n v="11.89"/>
    <n v="16.989999999999998"/>
    <n v="118"/>
    <n v="118"/>
    <n v="4"/>
    <s v="WORK IN PROGRESS"/>
    <n v="136779501"/>
    <s v="NO INCENTIVE"/>
    <s v="N"/>
    <s v="N"/>
    <s v="N"/>
    <s v="N"/>
    <x v="2"/>
    <n v="137350793"/>
    <n v="28"/>
    <n v="43"/>
    <n v="20230306"/>
    <s v="EXCLUSIVE OFFER"/>
    <n v="15"/>
    <s v="Y"/>
    <s v="Tech rep lvl + Dia a Dia + VGF2"/>
    <s v="FULL PAYMENT"/>
    <m/>
    <n v="942.12339999999995"/>
    <n v="636.62139999999999"/>
    <n v="77.989999999999995"/>
    <m/>
    <s v="HAIR COLORANT PERMANENT KIT"/>
    <s v="PERMANENT"/>
    <s v="HAIR COLORANT"/>
    <s v="FEMALE"/>
    <s v="AVON"/>
    <s v="AVON"/>
    <n v="0"/>
    <n v="100"/>
    <s v="6.25"/>
    <s v="N"/>
    <s v="N"/>
    <n v="41155"/>
    <m/>
    <s v="N"/>
    <m/>
    <m/>
    <m/>
    <m/>
    <m/>
    <m/>
    <m/>
    <m/>
    <s v="N"/>
    <n v="134579507"/>
    <s v="Oferta Exclusiva APP"/>
    <m/>
    <x v="0"/>
    <n v="134470706"/>
    <n v="4"/>
    <s v="OFERTA  APP"/>
    <s v="N"/>
    <m/>
    <m/>
    <s v="N"/>
    <n v="20230306"/>
    <m/>
    <n v="136779501"/>
    <s v="MIXED"/>
    <s v="Tech rep lvl"/>
    <s v="CosmÃ©ticos"/>
    <n v="1"/>
    <m/>
    <n v="0"/>
    <n v="0"/>
    <n v="100"/>
    <n v="137350787"/>
    <n v="999"/>
    <n v="2"/>
    <x v="0"/>
    <x v="0"/>
    <n v="0.69230000000000003"/>
    <n v="0.69230000000000003"/>
    <n v="0.69230000000000003"/>
    <n v="0.69230000000000003"/>
    <n v="0.69230000000000003"/>
    <n v="11.89"/>
    <n v="13.59"/>
    <n v="11.89"/>
    <n v="11.04"/>
    <n v="10.53"/>
    <s v="Brasil + Dia a Dia + VGF2"/>
    <s v="Bronze + Dia a Dia + VGF2"/>
    <s v="Prata + Dia a Dia + VGF2"/>
    <s v="Ouro + Dia a Dia + VGF2"/>
    <s v="Estrela + Dia a Dia + VGF2"/>
    <n v="30"/>
    <n v="20"/>
    <n v="30"/>
    <n v="35"/>
    <n v="38"/>
    <n v="44.45"/>
    <n v="44.45"/>
    <n v="44.45"/>
    <n v="44.45"/>
    <n v="44.45"/>
    <n v="0"/>
    <n v="0"/>
    <n v="0"/>
    <n v="0"/>
    <n v="0"/>
    <n v="11.89"/>
    <n v="13.59"/>
    <n v="11.89"/>
    <n v="11.04"/>
    <n v="10.53"/>
    <n v="5.0999999999999996"/>
    <n v="3.4"/>
    <n v="5.0999999999999996"/>
    <n v="5.95"/>
    <n v="6.46"/>
    <n v="30"/>
    <n v="79"/>
    <n v="69"/>
    <n v="64"/>
    <n v="61"/>
  </r>
  <r>
    <n v="629711"/>
    <x v="888"/>
    <n v="20210314"/>
    <m/>
    <s v="TOILETRIES"/>
    <x v="689"/>
    <s v="AT COLORACAO PERMANENTE - LOCAL BRA"/>
    <n v="1221343"/>
    <x v="888"/>
    <n v="1"/>
    <s v="IN-LINE (EXCL NR)"/>
    <s v="REPRESENTATIVE OFFER"/>
    <n v="0.69230000000000003"/>
    <m/>
    <n v="2.589"/>
    <m/>
    <m/>
    <n v="11.89"/>
    <n v="16.989999999999998"/>
    <n v="354"/>
    <n v="354"/>
    <n v="4"/>
    <s v="WORK IN PROGRESS"/>
    <n v="136779501"/>
    <s v="NO INCENTIVE"/>
    <s v="N"/>
    <s v="N"/>
    <s v="N"/>
    <s v="N"/>
    <x v="2"/>
    <n v="137350801"/>
    <n v="28"/>
    <n v="43"/>
    <n v="20230306"/>
    <s v="EXCLUSIVE OFFER"/>
    <n v="15"/>
    <s v="Y"/>
    <s v="Tech rep lvl + Dia a Dia + VGF2"/>
    <s v="FULL PAYMENT"/>
    <m/>
    <n v="2830.9600999999998"/>
    <n v="1914.4540999999999"/>
    <n v="77.989999999999995"/>
    <m/>
    <s v="HAIR COLORANT PERMANENT KIT"/>
    <s v="PERMANENT"/>
    <s v="HAIR COLORANT"/>
    <s v="FEMALE"/>
    <s v="AVON"/>
    <s v="AVON"/>
    <n v="0"/>
    <n v="100"/>
    <s v="6.25"/>
    <s v="N"/>
    <s v="N"/>
    <n v="44048"/>
    <m/>
    <s v="N"/>
    <m/>
    <m/>
    <m/>
    <m/>
    <m/>
    <m/>
    <m/>
    <m/>
    <s v="N"/>
    <n v="134579507"/>
    <s v="Oferta Exclusiva APP"/>
    <m/>
    <x v="0"/>
    <n v="134470706"/>
    <n v="4"/>
    <s v="OFERTA  APP"/>
    <s v="N"/>
    <m/>
    <m/>
    <s v="N"/>
    <n v="20230306"/>
    <m/>
    <n v="136779501"/>
    <s v="MIXED"/>
    <s v="Tech rep lvl"/>
    <s v="CosmÃ©ticos"/>
    <n v="1"/>
    <m/>
    <n v="0"/>
    <n v="0"/>
    <n v="100"/>
    <n v="137350787"/>
    <n v="999"/>
    <n v="2"/>
    <x v="0"/>
    <x v="0"/>
    <n v="0.69230000000000003"/>
    <n v="0.69230000000000003"/>
    <n v="0.69230000000000003"/>
    <n v="0.69230000000000003"/>
    <n v="0.69230000000000003"/>
    <n v="11.89"/>
    <n v="13.59"/>
    <n v="11.89"/>
    <n v="11.04"/>
    <n v="10.53"/>
    <s v="Brasil + Dia a Dia + VGF2"/>
    <s v="Bronze + Dia a Dia + VGF2"/>
    <s v="Prata + Dia a Dia + VGF2"/>
    <s v="Ouro + Dia a Dia + VGF2"/>
    <s v="Estrela + Dia a Dia + VGF2"/>
    <n v="30"/>
    <n v="20"/>
    <n v="30"/>
    <n v="35"/>
    <n v="38"/>
    <n v="44.45"/>
    <n v="44.45"/>
    <n v="44.45"/>
    <n v="44.45"/>
    <n v="44.45"/>
    <n v="0"/>
    <n v="0"/>
    <n v="0"/>
    <n v="0"/>
    <n v="0"/>
    <n v="11.89"/>
    <n v="13.59"/>
    <n v="11.89"/>
    <n v="11.04"/>
    <n v="10.53"/>
    <n v="5.0999999999999996"/>
    <n v="3.4"/>
    <n v="5.0999999999999996"/>
    <n v="5.95"/>
    <n v="6.46"/>
    <n v="30"/>
    <n v="79"/>
    <n v="69"/>
    <n v="64"/>
    <n v="61"/>
  </r>
  <r>
    <n v="636005"/>
    <x v="889"/>
    <n v="20230301"/>
    <m/>
    <s v="TOILETRIES"/>
    <x v="689"/>
    <s v="AVON HAIR COLORANT COPPER SHADES BR"/>
    <n v="1229764"/>
    <x v="889"/>
    <n v="1"/>
    <s v="IN-LINE (EXCL NR)"/>
    <s v="REPRESENTATIVE OFFER"/>
    <n v="0.69230000000000003"/>
    <m/>
    <n v="2.2200000000000002"/>
    <m/>
    <m/>
    <n v="11.89"/>
    <n v="16.989999999999998"/>
    <n v="113"/>
    <n v="113"/>
    <n v="4"/>
    <s v="WORK IN PROGRESS"/>
    <n v="136779501"/>
    <s v="NO INCENTIVE"/>
    <s v="N"/>
    <s v="N"/>
    <s v="N"/>
    <s v="N"/>
    <x v="2"/>
    <n v="137350993"/>
    <n v="28"/>
    <n v="43"/>
    <n v="20230306"/>
    <s v="EXCLUSIVE OFFER"/>
    <n v="15"/>
    <s v="Y"/>
    <s v="Tech rep lvl + Dia a Dia + VGF2"/>
    <s v="FULL PAYMENT"/>
    <m/>
    <n v="900.96609999999998"/>
    <n v="650.10609999999997"/>
    <n v="81.13"/>
    <m/>
    <s v="HAIR COLORANT PERMANENT KIT"/>
    <s v="PERMANENT"/>
    <s v="HAIR COLORANT"/>
    <s v="FEMALE"/>
    <s v="AVON"/>
    <s v="AVON"/>
    <n v="0"/>
    <n v="100"/>
    <n v="50"/>
    <s v="N"/>
    <s v="N"/>
    <n v="41170"/>
    <m/>
    <s v="N"/>
    <s v="RP"/>
    <n v="13.43"/>
    <n v="16.989999999999998"/>
    <n v="16.989999999999998"/>
    <m/>
    <m/>
    <m/>
    <m/>
    <s v="N"/>
    <n v="134579507"/>
    <s v="Oferta Exclusiva APP"/>
    <m/>
    <x v="0"/>
    <n v="134470706"/>
    <n v="4"/>
    <s v="OFERTA  APP"/>
    <s v="N"/>
    <m/>
    <m/>
    <s v="N"/>
    <n v="20230306"/>
    <m/>
    <n v="136779501"/>
    <s v="MIXED"/>
    <s v="Tech rep lvl"/>
    <s v="CosmÃ©ticos"/>
    <n v="1"/>
    <m/>
    <n v="0"/>
    <n v="0"/>
    <n v="100"/>
    <n v="137350991"/>
    <n v="999"/>
    <n v="2"/>
    <x v="0"/>
    <x v="0"/>
    <n v="0.69230000000000003"/>
    <n v="0.69230000000000003"/>
    <n v="0.69230000000000003"/>
    <n v="0.69230000000000003"/>
    <n v="0.69230000000000003"/>
    <n v="11.89"/>
    <n v="13.59"/>
    <n v="11.89"/>
    <n v="11.04"/>
    <n v="10.53"/>
    <s v="Brasil + Dia a Dia + VGF2"/>
    <s v="Bronze + Dia a Dia + VGF2"/>
    <s v="Prata + Dia a Dia + VGF2"/>
    <s v="Ouro + Dia a Dia + VGF2"/>
    <s v="Estrela + Dia a Dia + VGF2"/>
    <n v="30"/>
    <n v="20"/>
    <n v="30"/>
    <n v="35"/>
    <n v="38"/>
    <n v="44.45"/>
    <n v="44.45"/>
    <n v="44.45"/>
    <n v="44.45"/>
    <n v="44.45"/>
    <n v="0"/>
    <n v="0"/>
    <n v="0"/>
    <n v="0"/>
    <n v="0"/>
    <n v="11.89"/>
    <n v="13.59"/>
    <n v="11.89"/>
    <n v="11.04"/>
    <n v="10.53"/>
    <n v="5.0999999999999996"/>
    <n v="3.4"/>
    <n v="5.0999999999999996"/>
    <n v="5.95"/>
    <n v="6.46"/>
    <n v="30"/>
    <n v="79"/>
    <n v="69"/>
    <n v="64"/>
    <n v="61"/>
  </r>
  <r>
    <n v="636006"/>
    <x v="890"/>
    <n v="20230301"/>
    <m/>
    <s v="TOILETRIES"/>
    <x v="689"/>
    <s v="AVON HAIR COLORANT COPPER SHADES BR"/>
    <n v="1229764"/>
    <x v="890"/>
    <n v="1"/>
    <s v="IN-LINE (EXCL NR)"/>
    <s v="REPRESENTATIVE OFFER"/>
    <n v="0.69230000000000003"/>
    <m/>
    <n v="2.2200000000000002"/>
    <m/>
    <m/>
    <n v="11.89"/>
    <n v="16.989999999999998"/>
    <n v="100"/>
    <n v="100"/>
    <n v="4"/>
    <s v="WORK IN PROGRESS"/>
    <n v="136779501"/>
    <s v="NO INCENTIVE"/>
    <s v="N"/>
    <s v="N"/>
    <s v="N"/>
    <s v="N"/>
    <x v="2"/>
    <n v="137350992"/>
    <n v="28"/>
    <n v="43"/>
    <n v="20230306"/>
    <s v="EXCLUSIVE OFFER"/>
    <n v="15"/>
    <s v="Y"/>
    <s v="Tech rep lvl + Dia a Dia + VGF2"/>
    <s v="FULL PAYMENT"/>
    <m/>
    <n v="799.84190000000001"/>
    <n v="577.84190000000001"/>
    <n v="81.13"/>
    <m/>
    <s v="HAIR COLORANT PERMANENT KIT"/>
    <s v="PERMANENT"/>
    <s v="HAIR COLORANT"/>
    <s v="FEMALE"/>
    <s v="AVON"/>
    <s v="AVON"/>
    <n v="0"/>
    <n v="100"/>
    <n v="50"/>
    <s v="N"/>
    <s v="N"/>
    <n v="41477"/>
    <m/>
    <s v="N"/>
    <s v="RP"/>
    <n v="13.43"/>
    <n v="16.989999999999998"/>
    <n v="16.989999999999998"/>
    <m/>
    <m/>
    <m/>
    <m/>
    <s v="N"/>
    <n v="134579507"/>
    <s v="Oferta Exclusiva APP"/>
    <m/>
    <x v="0"/>
    <n v="134470706"/>
    <n v="4"/>
    <s v="OFERTA  APP"/>
    <s v="N"/>
    <m/>
    <m/>
    <s v="N"/>
    <n v="20230306"/>
    <m/>
    <n v="136779501"/>
    <s v="MIXED"/>
    <s v="Tech rep lvl"/>
    <s v="CosmÃ©ticos"/>
    <n v="1"/>
    <m/>
    <n v="0"/>
    <n v="0"/>
    <n v="100"/>
    <n v="137350991"/>
    <n v="999"/>
    <n v="2"/>
    <x v="0"/>
    <x v="0"/>
    <n v="0.69230000000000003"/>
    <n v="0.69230000000000003"/>
    <n v="0.69230000000000003"/>
    <n v="0.69230000000000003"/>
    <n v="0.69230000000000003"/>
    <n v="11.89"/>
    <n v="13.59"/>
    <n v="11.89"/>
    <n v="11.04"/>
    <n v="10.53"/>
    <s v="Brasil + Dia a Dia + VGF2"/>
    <s v="Bronze + Dia a Dia + VGF2"/>
    <s v="Prata + Dia a Dia + VGF2"/>
    <s v="Ouro + Dia a Dia + VGF2"/>
    <s v="Estrela + Dia a Dia + VGF2"/>
    <n v="30"/>
    <n v="20"/>
    <n v="30"/>
    <n v="35"/>
    <n v="38"/>
    <n v="44.45"/>
    <n v="44.45"/>
    <n v="44.45"/>
    <n v="44.45"/>
    <n v="44.45"/>
    <n v="0"/>
    <n v="0"/>
    <n v="0"/>
    <n v="0"/>
    <n v="0"/>
    <n v="11.89"/>
    <n v="13.59"/>
    <n v="11.89"/>
    <n v="11.04"/>
    <n v="10.53"/>
    <n v="5.0999999999999996"/>
    <n v="3.4"/>
    <n v="5.0999999999999996"/>
    <n v="5.95"/>
    <n v="6.46"/>
    <n v="30"/>
    <n v="79"/>
    <n v="69"/>
    <n v="64"/>
    <n v="61"/>
  </r>
  <r>
    <n v="622924"/>
    <x v="873"/>
    <n v="20200304"/>
    <m/>
    <s v="TOILETRIES"/>
    <x v="690"/>
    <s v="AT COLORACAO PERMANENTE - LOCAL BRA"/>
    <n v="1221343"/>
    <x v="873"/>
    <n v="1"/>
    <s v="IN-LINE (EXCL NR)"/>
    <s v="REPRESENTATIVE OFFER"/>
    <n v="0.69230000000000003"/>
    <m/>
    <n v="2.589"/>
    <m/>
    <m/>
    <n v="8.44"/>
    <n v="16.989999999999998"/>
    <n v="1"/>
    <n v="1"/>
    <n v="4"/>
    <s v="WORK IN PROGRESS"/>
    <n v="136779727"/>
    <s v="NO INCENTIVE"/>
    <s v="N"/>
    <s v="N"/>
    <s v="N"/>
    <s v="N"/>
    <x v="2"/>
    <n v="136779794"/>
    <n v="28"/>
    <n v="43"/>
    <n v="20230306"/>
    <s v="EXCLUSIVE OFFER"/>
    <n v="15"/>
    <s v="Y"/>
    <s v="Tech rep lvl + Dia a Dia + VGF2"/>
    <s v="FULL PAYMENT"/>
    <m/>
    <n v="5.1783999999999999"/>
    <n v="2.5893999999999999"/>
    <n v="77.989999999999995"/>
    <m/>
    <s v="HAIR COLORANT PERMANENT KIT"/>
    <s v="PERMANENT"/>
    <s v="HAIR COLORANT"/>
    <s v="FEMALE"/>
    <s v="AVON"/>
    <s v="AVON"/>
    <n v="0"/>
    <n v="100"/>
    <s v="6.25"/>
    <s v="N"/>
    <s v="N"/>
    <n v="40961"/>
    <m/>
    <s v="N"/>
    <s v="RP"/>
    <n v="13.43"/>
    <n v="16.989999999999998"/>
    <n v="16.989999999999998"/>
    <m/>
    <m/>
    <m/>
    <m/>
    <s v="N"/>
    <n v="134579507"/>
    <s v="Oferta Exclusiva APP"/>
    <m/>
    <x v="0"/>
    <n v="136779501"/>
    <n v="4"/>
    <s v="OFERTA  APP"/>
    <s v="N"/>
    <m/>
    <m/>
    <s v="N"/>
    <n v="20230306"/>
    <m/>
    <n v="136779727"/>
    <s v="MIXED"/>
    <s v="Tech rep lvl"/>
    <s v="CosmÃ©ticos"/>
    <n v="1"/>
    <m/>
    <n v="0"/>
    <n v="0"/>
    <n v="100"/>
    <n v="136779781"/>
    <n v="999"/>
    <n v="2"/>
    <x v="0"/>
    <x v="0"/>
    <n v="0.69230000000000003"/>
    <n v="0.69230000000000003"/>
    <n v="0.69230000000000003"/>
    <n v="0.69230000000000003"/>
    <n v="0.69230000000000003"/>
    <n v="8.44"/>
    <n v="9.65"/>
    <n v="8.44"/>
    <n v="7.84"/>
    <n v="7.48"/>
    <s v="Brasil + Dia a Dia + VGF2"/>
    <s v="Bronze + Dia a Dia + VGF2"/>
    <s v="Prata + Dia a Dia + VGF2"/>
    <s v="Ouro + Dia a Dia + VGF2"/>
    <s v="Estrela + Dia a Dia + VGF2"/>
    <n v="30"/>
    <n v="20"/>
    <n v="30"/>
    <n v="35"/>
    <n v="38"/>
    <n v="44.45"/>
    <n v="44.45"/>
    <n v="44.45"/>
    <n v="44.45"/>
    <n v="44.45"/>
    <n v="0"/>
    <n v="0"/>
    <n v="0"/>
    <n v="0"/>
    <n v="0"/>
    <n v="8.44"/>
    <n v="9.65"/>
    <n v="8.44"/>
    <n v="7.84"/>
    <n v="7.48"/>
    <n v="8.5500000000000007"/>
    <n v="7.34"/>
    <n v="8.5500000000000007"/>
    <n v="9.15"/>
    <n v="9.51"/>
    <n v="50"/>
    <n v="56"/>
    <n v="49"/>
    <n v="46"/>
    <n v="44"/>
  </r>
  <r>
    <n v="622925"/>
    <x v="874"/>
    <n v="20200304"/>
    <m/>
    <s v="TOILETRIES"/>
    <x v="690"/>
    <s v="AT COLORACAO PERMANENTE - LOCAL BRA"/>
    <n v="1221343"/>
    <x v="874"/>
    <n v="1"/>
    <s v="IN-LINE (EXCL NR)"/>
    <s v="REPRESENTATIVE OFFER"/>
    <n v="0.69230000000000003"/>
    <m/>
    <n v="2.589"/>
    <m/>
    <m/>
    <n v="8.44"/>
    <n v="16.989999999999998"/>
    <n v="1"/>
    <n v="1"/>
    <n v="4"/>
    <s v="WORK IN PROGRESS"/>
    <n v="136779727"/>
    <s v="NO INCENTIVE"/>
    <s v="N"/>
    <s v="N"/>
    <s v="N"/>
    <s v="N"/>
    <x v="2"/>
    <n v="136779825"/>
    <n v="28"/>
    <n v="43"/>
    <n v="20230306"/>
    <s v="EXCLUSIVE OFFER"/>
    <n v="15"/>
    <s v="Y"/>
    <s v="Tech rep lvl + Dia a Dia + VGF2"/>
    <s v="FULL PAYMENT"/>
    <m/>
    <n v="5.1783999999999999"/>
    <n v="2.5893999999999999"/>
    <n v="77.989999999999995"/>
    <m/>
    <s v="HAIR COLORANT PERMANENT KIT"/>
    <s v="PERMANENT"/>
    <s v="HAIR COLORANT"/>
    <s v="FEMALE"/>
    <s v="AVON"/>
    <s v="AVON"/>
    <n v="0"/>
    <n v="100"/>
    <s v="6.25"/>
    <s v="N"/>
    <s v="N"/>
    <n v="41031"/>
    <m/>
    <s v="N"/>
    <s v="RP"/>
    <n v="13.43"/>
    <n v="16.989999999999998"/>
    <n v="16.989999999999998"/>
    <m/>
    <m/>
    <m/>
    <m/>
    <s v="N"/>
    <n v="134579507"/>
    <s v="Oferta Exclusiva APP"/>
    <m/>
    <x v="0"/>
    <n v="136779501"/>
    <n v="4"/>
    <s v="OFERTA  APP"/>
    <s v="N"/>
    <m/>
    <m/>
    <s v="N"/>
    <n v="20230306"/>
    <m/>
    <n v="136779727"/>
    <s v="MIXED"/>
    <s v="Tech rep lvl"/>
    <s v="CosmÃ©ticos"/>
    <n v="1"/>
    <m/>
    <n v="0"/>
    <n v="0"/>
    <n v="100"/>
    <n v="136779781"/>
    <n v="999"/>
    <n v="2"/>
    <x v="0"/>
    <x v="0"/>
    <n v="0.69230000000000003"/>
    <n v="0.69230000000000003"/>
    <n v="0.69230000000000003"/>
    <n v="0.69230000000000003"/>
    <n v="0.69230000000000003"/>
    <n v="8.44"/>
    <n v="9.65"/>
    <n v="8.44"/>
    <n v="7.84"/>
    <n v="7.48"/>
    <s v="Brasil + Dia a Dia + VGF2"/>
    <s v="Bronze + Dia a Dia + VGF2"/>
    <s v="Prata + Dia a Dia + VGF2"/>
    <s v="Ouro + Dia a Dia + VGF2"/>
    <s v="Estrela + Dia a Dia + VGF2"/>
    <n v="30"/>
    <n v="20"/>
    <n v="30"/>
    <n v="35"/>
    <n v="38"/>
    <n v="44.45"/>
    <n v="44.45"/>
    <n v="44.45"/>
    <n v="44.45"/>
    <n v="44.45"/>
    <n v="0"/>
    <n v="0"/>
    <n v="0"/>
    <n v="0"/>
    <n v="0"/>
    <n v="8.44"/>
    <n v="9.65"/>
    <n v="8.44"/>
    <n v="7.84"/>
    <n v="7.48"/>
    <n v="8.5500000000000007"/>
    <n v="7.34"/>
    <n v="8.5500000000000007"/>
    <n v="9.15"/>
    <n v="9.51"/>
    <n v="50"/>
    <n v="56"/>
    <n v="49"/>
    <n v="46"/>
    <n v="44"/>
  </r>
  <r>
    <n v="622926"/>
    <x v="875"/>
    <n v="20200304"/>
    <m/>
    <s v="TOILETRIES"/>
    <x v="690"/>
    <s v="AT COLORACAO PERMANENTE - LOCAL BRA"/>
    <n v="1221343"/>
    <x v="875"/>
    <n v="1"/>
    <s v="IN-LINE (EXCL NR)"/>
    <s v="REPRESENTATIVE OFFER"/>
    <n v="0.69230000000000003"/>
    <m/>
    <n v="2.589"/>
    <m/>
    <m/>
    <n v="8.44"/>
    <n v="16.989999999999998"/>
    <n v="1"/>
    <n v="1"/>
    <n v="4"/>
    <s v="WORK IN PROGRESS"/>
    <n v="136779727"/>
    <s v="NO INCENTIVE"/>
    <s v="N"/>
    <s v="N"/>
    <s v="N"/>
    <s v="N"/>
    <x v="2"/>
    <n v="136779801"/>
    <n v="28"/>
    <n v="43"/>
    <n v="20230306"/>
    <s v="EXCLUSIVE OFFER"/>
    <n v="15"/>
    <s v="Y"/>
    <s v="Tech rep lvl + Dia a Dia + VGF2"/>
    <s v="FULL PAYMENT"/>
    <m/>
    <n v="5.1783999999999999"/>
    <n v="2.5893999999999999"/>
    <n v="77.989999999999995"/>
    <m/>
    <s v="HAIR COLORANT PERMANENT KIT"/>
    <s v="PERMANENT"/>
    <s v="HAIR COLORANT"/>
    <s v="FEMALE"/>
    <s v="AVON"/>
    <s v="AVON"/>
    <n v="0"/>
    <n v="100"/>
    <s v="6.25"/>
    <s v="N"/>
    <s v="N"/>
    <n v="41037"/>
    <m/>
    <s v="N"/>
    <s v="RP"/>
    <n v="13.43"/>
    <n v="16.989999999999998"/>
    <n v="16.989999999999998"/>
    <m/>
    <m/>
    <m/>
    <m/>
    <s v="N"/>
    <n v="134579507"/>
    <s v="Oferta Exclusiva APP"/>
    <m/>
    <x v="0"/>
    <n v="136779501"/>
    <n v="4"/>
    <s v="OFERTA  APP"/>
    <s v="N"/>
    <m/>
    <m/>
    <s v="N"/>
    <n v="20230306"/>
    <m/>
    <n v="136779727"/>
    <s v="MIXED"/>
    <s v="Tech rep lvl"/>
    <s v="CosmÃ©ticos"/>
    <n v="1"/>
    <m/>
    <n v="0"/>
    <n v="0"/>
    <n v="100"/>
    <n v="136779781"/>
    <n v="999"/>
    <n v="2"/>
    <x v="0"/>
    <x v="0"/>
    <n v="0.69230000000000003"/>
    <n v="0.69230000000000003"/>
    <n v="0.69230000000000003"/>
    <n v="0.69230000000000003"/>
    <n v="0.69230000000000003"/>
    <n v="8.44"/>
    <n v="9.65"/>
    <n v="8.44"/>
    <n v="7.84"/>
    <n v="7.48"/>
    <s v="Brasil + Dia a Dia + VGF2"/>
    <s v="Bronze + Dia a Dia + VGF2"/>
    <s v="Prata + Dia a Dia + VGF2"/>
    <s v="Ouro + Dia a Dia + VGF2"/>
    <s v="Estrela + Dia a Dia + VGF2"/>
    <n v="30"/>
    <n v="20"/>
    <n v="30"/>
    <n v="35"/>
    <n v="38"/>
    <n v="44.45"/>
    <n v="44.45"/>
    <n v="44.45"/>
    <n v="44.45"/>
    <n v="44.45"/>
    <n v="0"/>
    <n v="0"/>
    <n v="0"/>
    <n v="0"/>
    <n v="0"/>
    <n v="8.44"/>
    <n v="9.65"/>
    <n v="8.44"/>
    <n v="7.84"/>
    <n v="7.48"/>
    <n v="8.5500000000000007"/>
    <n v="7.34"/>
    <n v="8.5500000000000007"/>
    <n v="9.15"/>
    <n v="9.51"/>
    <n v="50"/>
    <n v="56"/>
    <n v="49"/>
    <n v="46"/>
    <n v="44"/>
  </r>
  <r>
    <n v="622927"/>
    <x v="876"/>
    <n v="20200304"/>
    <m/>
    <s v="TOILETRIES"/>
    <x v="690"/>
    <s v="AT COLORACAO PERMANENTE - LOCAL BRA"/>
    <n v="1221343"/>
    <x v="876"/>
    <n v="1"/>
    <s v="IN-LINE (EXCL NR)"/>
    <s v="REPRESENTATIVE OFFER"/>
    <n v="0.69230000000000003"/>
    <m/>
    <n v="2.589"/>
    <m/>
    <m/>
    <n v="8.44"/>
    <n v="16.989999999999998"/>
    <n v="1"/>
    <n v="1"/>
    <n v="4"/>
    <s v="WORK IN PROGRESS"/>
    <n v="136779727"/>
    <s v="NO INCENTIVE"/>
    <s v="N"/>
    <s v="N"/>
    <s v="N"/>
    <s v="N"/>
    <x v="2"/>
    <n v="136779808"/>
    <n v="28"/>
    <n v="43"/>
    <n v="20230306"/>
    <s v="EXCLUSIVE OFFER"/>
    <n v="15"/>
    <s v="Y"/>
    <s v="Tech rep lvl + Dia a Dia + VGF2"/>
    <s v="FULL PAYMENT"/>
    <m/>
    <n v="5.1783999999999999"/>
    <n v="2.5893999999999999"/>
    <n v="77.989999999999995"/>
    <m/>
    <s v="HAIR COLORANT PERMANENT KIT"/>
    <s v="PERMANENT"/>
    <s v="HAIR COLORANT"/>
    <s v="FEMALE"/>
    <s v="AVON"/>
    <s v="AVON"/>
    <n v="0"/>
    <n v="100"/>
    <s v="6.25"/>
    <s v="N"/>
    <s v="N"/>
    <n v="41164"/>
    <m/>
    <s v="N"/>
    <s v="RP"/>
    <n v="13.43"/>
    <n v="16.989999999999998"/>
    <n v="16.989999999999998"/>
    <m/>
    <m/>
    <m/>
    <m/>
    <s v="N"/>
    <n v="134579507"/>
    <s v="Oferta Exclusiva APP"/>
    <m/>
    <x v="0"/>
    <n v="136779501"/>
    <n v="4"/>
    <s v="OFERTA  APP"/>
    <s v="N"/>
    <m/>
    <m/>
    <s v="N"/>
    <n v="20230306"/>
    <m/>
    <n v="136779727"/>
    <s v="MIXED"/>
    <s v="Tech rep lvl"/>
    <s v="CosmÃ©ticos"/>
    <n v="1"/>
    <m/>
    <n v="0"/>
    <n v="0"/>
    <n v="100"/>
    <n v="136779781"/>
    <n v="999"/>
    <n v="2"/>
    <x v="0"/>
    <x v="0"/>
    <n v="0.69230000000000003"/>
    <n v="0.69230000000000003"/>
    <n v="0.69230000000000003"/>
    <n v="0.69230000000000003"/>
    <n v="0.69230000000000003"/>
    <n v="8.44"/>
    <n v="9.65"/>
    <n v="8.44"/>
    <n v="7.84"/>
    <n v="7.48"/>
    <s v="Brasil + Dia a Dia + VGF2"/>
    <s v="Bronze + Dia a Dia + VGF2"/>
    <s v="Prata + Dia a Dia + VGF2"/>
    <s v="Ouro + Dia a Dia + VGF2"/>
    <s v="Estrela + Dia a Dia + VGF2"/>
    <n v="30"/>
    <n v="20"/>
    <n v="30"/>
    <n v="35"/>
    <n v="38"/>
    <n v="44.45"/>
    <n v="44.45"/>
    <n v="44.45"/>
    <n v="44.45"/>
    <n v="44.45"/>
    <n v="0"/>
    <n v="0"/>
    <n v="0"/>
    <n v="0"/>
    <n v="0"/>
    <n v="8.44"/>
    <n v="9.65"/>
    <n v="8.44"/>
    <n v="7.84"/>
    <n v="7.48"/>
    <n v="8.5500000000000007"/>
    <n v="7.34"/>
    <n v="8.5500000000000007"/>
    <n v="9.15"/>
    <n v="9.51"/>
    <n v="50"/>
    <n v="56"/>
    <n v="49"/>
    <n v="46"/>
    <n v="44"/>
  </r>
  <r>
    <n v="622929"/>
    <x v="877"/>
    <n v="20200304"/>
    <m/>
    <s v="TOILETRIES"/>
    <x v="690"/>
    <s v="AT COLORACAO PERMANENTE - LOCAL BRA"/>
    <n v="1221343"/>
    <x v="877"/>
    <n v="1"/>
    <s v="IN-LINE (EXCL NR)"/>
    <s v="REPRESENTATIVE OFFER"/>
    <n v="0.69230000000000003"/>
    <m/>
    <n v="2.589"/>
    <m/>
    <m/>
    <n v="8.44"/>
    <n v="16.989999999999998"/>
    <n v="1"/>
    <n v="1"/>
    <n v="4"/>
    <s v="WORK IN PROGRESS"/>
    <n v="136779727"/>
    <s v="NO INCENTIVE"/>
    <s v="N"/>
    <s v="N"/>
    <s v="N"/>
    <s v="N"/>
    <x v="2"/>
    <n v="136779782"/>
    <n v="28"/>
    <n v="43"/>
    <n v="20230306"/>
    <s v="EXCLUSIVE OFFER"/>
    <n v="15"/>
    <s v="Y"/>
    <s v="Tech rep lvl + Dia a Dia + VGF2"/>
    <s v="FULL PAYMENT"/>
    <m/>
    <n v="5.1783999999999999"/>
    <n v="2.5893999999999999"/>
    <n v="77.989999999999995"/>
    <m/>
    <s v="HAIR COLORANT PERMANENT KIT"/>
    <s v="PERMANENT"/>
    <s v="HAIR COLORANT"/>
    <s v="FEMALE"/>
    <s v="AVON"/>
    <s v="AVON"/>
    <n v="0"/>
    <n v="100"/>
    <s v="6.25"/>
    <s v="N"/>
    <s v="N"/>
    <n v="44615"/>
    <m/>
    <s v="N"/>
    <s v="RP"/>
    <n v="13.43"/>
    <n v="16.989999999999998"/>
    <n v="16.989999999999998"/>
    <m/>
    <m/>
    <m/>
    <m/>
    <s v="N"/>
    <n v="134579507"/>
    <s v="Oferta Exclusiva APP"/>
    <m/>
    <x v="0"/>
    <n v="136779501"/>
    <n v="4"/>
    <s v="OFERTA  APP"/>
    <s v="N"/>
    <m/>
    <m/>
    <s v="N"/>
    <n v="20230306"/>
    <m/>
    <n v="136779727"/>
    <s v="MIXED"/>
    <s v="Tech rep lvl"/>
    <s v="CosmÃ©ticos"/>
    <n v="1"/>
    <m/>
    <n v="0"/>
    <n v="0"/>
    <n v="100"/>
    <n v="136779781"/>
    <n v="999"/>
    <n v="2"/>
    <x v="0"/>
    <x v="0"/>
    <n v="0.69230000000000003"/>
    <n v="0.69230000000000003"/>
    <n v="0.69230000000000003"/>
    <n v="0.69230000000000003"/>
    <n v="0.69230000000000003"/>
    <n v="8.44"/>
    <n v="9.65"/>
    <n v="8.44"/>
    <n v="7.84"/>
    <n v="7.48"/>
    <s v="Brasil + Dia a Dia + VGF2"/>
    <s v="Bronze + Dia a Dia + VGF2"/>
    <s v="Prata + Dia a Dia + VGF2"/>
    <s v="Ouro + Dia a Dia + VGF2"/>
    <s v="Estrela + Dia a Dia + VGF2"/>
    <n v="30"/>
    <n v="20"/>
    <n v="30"/>
    <n v="35"/>
    <n v="38"/>
    <n v="44.45"/>
    <n v="44.45"/>
    <n v="44.45"/>
    <n v="44.45"/>
    <n v="44.45"/>
    <n v="0"/>
    <n v="0"/>
    <n v="0"/>
    <n v="0"/>
    <n v="0"/>
    <n v="8.44"/>
    <n v="9.65"/>
    <n v="8.44"/>
    <n v="7.84"/>
    <n v="7.48"/>
    <n v="8.5500000000000007"/>
    <n v="7.34"/>
    <n v="8.5500000000000007"/>
    <n v="9.15"/>
    <n v="9.51"/>
    <n v="50"/>
    <n v="56"/>
    <n v="49"/>
    <n v="46"/>
    <n v="44"/>
  </r>
  <r>
    <n v="622930"/>
    <x v="878"/>
    <n v="20200304"/>
    <m/>
    <s v="TOILETRIES"/>
    <x v="690"/>
    <s v="AT COLORACAO PERMANENTE - LOCAL BRA"/>
    <n v="1221343"/>
    <x v="878"/>
    <n v="1"/>
    <s v="IN-LINE (EXCL NR)"/>
    <s v="REPRESENTATIVE OFFER"/>
    <n v="0.69230000000000003"/>
    <m/>
    <n v="2.589"/>
    <m/>
    <m/>
    <n v="8.44"/>
    <n v="16.989999999999998"/>
    <n v="1"/>
    <n v="1"/>
    <n v="4"/>
    <s v="WORK IN PROGRESS"/>
    <n v="136779727"/>
    <s v="NO INCENTIVE"/>
    <s v="N"/>
    <s v="N"/>
    <s v="N"/>
    <s v="N"/>
    <x v="2"/>
    <n v="136779816"/>
    <n v="28"/>
    <n v="43"/>
    <n v="20230306"/>
    <s v="EXCLUSIVE OFFER"/>
    <n v="15"/>
    <s v="Y"/>
    <s v="Tech rep lvl + Dia a Dia + VGF2"/>
    <s v="FULL PAYMENT"/>
    <m/>
    <n v="5.1783999999999999"/>
    <n v="2.5893999999999999"/>
    <n v="77.989999999999995"/>
    <m/>
    <s v="HAIR COLORANT PERMANENT KIT"/>
    <s v="PERMANENT"/>
    <s v="HAIR COLORANT"/>
    <s v="FEMALE"/>
    <s v="AVON"/>
    <s v="AVON"/>
    <n v="0"/>
    <n v="100"/>
    <s v="6.25"/>
    <s v="N"/>
    <s v="N"/>
    <n v="40853"/>
    <m/>
    <s v="N"/>
    <s v="RP"/>
    <n v="13.43"/>
    <n v="16.989999999999998"/>
    <n v="16.989999999999998"/>
    <m/>
    <m/>
    <m/>
    <m/>
    <s v="N"/>
    <n v="134579507"/>
    <s v="Oferta Exclusiva APP"/>
    <m/>
    <x v="0"/>
    <n v="136779501"/>
    <n v="4"/>
    <s v="OFERTA  APP"/>
    <s v="N"/>
    <m/>
    <m/>
    <s v="N"/>
    <n v="20230306"/>
    <m/>
    <n v="136779727"/>
    <s v="MIXED"/>
    <s v="Tech rep lvl"/>
    <s v="CosmÃ©ticos"/>
    <n v="1"/>
    <m/>
    <n v="0"/>
    <n v="0"/>
    <n v="100"/>
    <n v="136779781"/>
    <n v="999"/>
    <n v="2"/>
    <x v="0"/>
    <x v="0"/>
    <n v="0.69230000000000003"/>
    <n v="0.69230000000000003"/>
    <n v="0.69230000000000003"/>
    <n v="0.69230000000000003"/>
    <n v="0.69230000000000003"/>
    <n v="8.44"/>
    <n v="9.65"/>
    <n v="8.44"/>
    <n v="7.84"/>
    <n v="7.48"/>
    <s v="Brasil + Dia a Dia + VGF2"/>
    <s v="Bronze + Dia a Dia + VGF2"/>
    <s v="Prata + Dia a Dia + VGF2"/>
    <s v="Ouro + Dia a Dia + VGF2"/>
    <s v="Estrela + Dia a Dia + VGF2"/>
    <n v="30"/>
    <n v="20"/>
    <n v="30"/>
    <n v="35"/>
    <n v="38"/>
    <n v="44.45"/>
    <n v="44.45"/>
    <n v="44.45"/>
    <n v="44.45"/>
    <n v="44.45"/>
    <n v="0"/>
    <n v="0"/>
    <n v="0"/>
    <n v="0"/>
    <n v="0"/>
    <n v="8.44"/>
    <n v="9.65"/>
    <n v="8.44"/>
    <n v="7.84"/>
    <n v="7.48"/>
    <n v="8.5500000000000007"/>
    <n v="7.34"/>
    <n v="8.5500000000000007"/>
    <n v="9.15"/>
    <n v="9.51"/>
    <n v="50"/>
    <n v="56"/>
    <n v="49"/>
    <n v="46"/>
    <n v="44"/>
  </r>
  <r>
    <n v="622933"/>
    <x v="879"/>
    <n v="20200304"/>
    <m/>
    <s v="TOILETRIES"/>
    <x v="690"/>
    <s v="AT COLORACAO PERMANENTE - LOCAL BRA"/>
    <n v="1221343"/>
    <x v="879"/>
    <n v="1"/>
    <s v="IN-LINE (EXCL NR)"/>
    <s v="REPRESENTATIVE OFFER"/>
    <n v="0.69230000000000003"/>
    <m/>
    <n v="2.589"/>
    <m/>
    <m/>
    <n v="8.44"/>
    <n v="16.989999999999998"/>
    <n v="1"/>
    <n v="1"/>
    <n v="4"/>
    <s v="WORK IN PROGRESS"/>
    <n v="136779727"/>
    <s v="NO INCENTIVE"/>
    <s v="N"/>
    <s v="N"/>
    <s v="N"/>
    <s v="N"/>
    <x v="2"/>
    <n v="136779832"/>
    <n v="28"/>
    <n v="43"/>
    <n v="20230306"/>
    <s v="EXCLUSIVE OFFER"/>
    <n v="15"/>
    <s v="Y"/>
    <s v="Tech rep lvl + Dia a Dia + VGF2"/>
    <s v="FULL PAYMENT"/>
    <m/>
    <n v="5.1783999999999999"/>
    <n v="2.5893999999999999"/>
    <n v="77.989999999999995"/>
    <m/>
    <s v="HAIR COLORANT PERMANENT KIT"/>
    <s v="PERMANENT"/>
    <s v="HAIR COLORANT"/>
    <s v="FEMALE"/>
    <s v="AVON"/>
    <s v="AVON"/>
    <n v="0"/>
    <n v="100"/>
    <s v="6.25"/>
    <s v="N"/>
    <s v="N"/>
    <n v="41503"/>
    <m/>
    <s v="N"/>
    <s v="RP"/>
    <n v="13.43"/>
    <n v="16.989999999999998"/>
    <n v="16.989999999999998"/>
    <m/>
    <m/>
    <m/>
    <m/>
    <s v="N"/>
    <n v="134579507"/>
    <s v="Oferta Exclusiva APP"/>
    <m/>
    <x v="0"/>
    <n v="136779501"/>
    <n v="4"/>
    <s v="OFERTA  APP"/>
    <s v="N"/>
    <m/>
    <m/>
    <s v="N"/>
    <n v="20230306"/>
    <m/>
    <n v="136779727"/>
    <s v="MIXED"/>
    <s v="Tech rep lvl"/>
    <s v="CosmÃ©ticos"/>
    <n v="1"/>
    <m/>
    <n v="0"/>
    <n v="0"/>
    <n v="100"/>
    <n v="136779781"/>
    <n v="999"/>
    <n v="2"/>
    <x v="0"/>
    <x v="0"/>
    <n v="0.69230000000000003"/>
    <n v="0.69230000000000003"/>
    <n v="0.69230000000000003"/>
    <n v="0.69230000000000003"/>
    <n v="0.69230000000000003"/>
    <n v="8.44"/>
    <n v="9.65"/>
    <n v="8.44"/>
    <n v="7.84"/>
    <n v="7.48"/>
    <s v="Brasil + Dia a Dia + VGF2"/>
    <s v="Bronze + Dia a Dia + VGF2"/>
    <s v="Prata + Dia a Dia + VGF2"/>
    <s v="Ouro + Dia a Dia + VGF2"/>
    <s v="Estrela + Dia a Dia + VGF2"/>
    <n v="30"/>
    <n v="20"/>
    <n v="30"/>
    <n v="35"/>
    <n v="38"/>
    <n v="44.45"/>
    <n v="44.45"/>
    <n v="44.45"/>
    <n v="44.45"/>
    <n v="44.45"/>
    <n v="0"/>
    <n v="0"/>
    <n v="0"/>
    <n v="0"/>
    <n v="0"/>
    <n v="8.44"/>
    <n v="9.65"/>
    <n v="8.44"/>
    <n v="7.84"/>
    <n v="7.48"/>
    <n v="8.5500000000000007"/>
    <n v="7.34"/>
    <n v="8.5500000000000007"/>
    <n v="9.15"/>
    <n v="9.51"/>
    <n v="50"/>
    <n v="56"/>
    <n v="49"/>
    <n v="46"/>
    <n v="44"/>
  </r>
  <r>
    <n v="622935"/>
    <x v="880"/>
    <n v="20200304"/>
    <m/>
    <s v="TOILETRIES"/>
    <x v="690"/>
    <s v="AT COLORACAO PERMANENTE - LOCAL BRA"/>
    <n v="1221343"/>
    <x v="880"/>
    <n v="1"/>
    <s v="IN-LINE (EXCL NR)"/>
    <s v="REPRESENTATIVE OFFER"/>
    <n v="0.69230000000000003"/>
    <m/>
    <n v="2.589"/>
    <m/>
    <m/>
    <n v="8.44"/>
    <n v="16.989999999999998"/>
    <n v="1"/>
    <n v="1"/>
    <n v="4"/>
    <s v="WORK IN PROGRESS"/>
    <n v="136779727"/>
    <s v="NO INCENTIVE"/>
    <s v="N"/>
    <s v="N"/>
    <s v="N"/>
    <s v="N"/>
    <x v="2"/>
    <n v="136779787"/>
    <n v="28"/>
    <n v="43"/>
    <n v="20230306"/>
    <s v="EXCLUSIVE OFFER"/>
    <n v="15"/>
    <s v="Y"/>
    <s v="Tech rep lvl + Dia a Dia + VGF2"/>
    <s v="FULL PAYMENT"/>
    <m/>
    <n v="5.1783999999999999"/>
    <n v="2.5893999999999999"/>
    <n v="77.989999999999995"/>
    <m/>
    <s v="HAIR COLORANT PERMANENT KIT"/>
    <s v="PERMANENT"/>
    <s v="HAIR COLORANT"/>
    <s v="FEMALE"/>
    <s v="AVON"/>
    <s v="AVON"/>
    <n v="0"/>
    <n v="100"/>
    <s v="6.25"/>
    <s v="N"/>
    <s v="N"/>
    <n v="44041"/>
    <m/>
    <s v="N"/>
    <s v="RP"/>
    <n v="13.43"/>
    <n v="16.989999999999998"/>
    <n v="16.989999999999998"/>
    <m/>
    <m/>
    <m/>
    <m/>
    <s v="N"/>
    <n v="134579507"/>
    <s v="Oferta Exclusiva APP"/>
    <m/>
    <x v="0"/>
    <n v="136779501"/>
    <n v="4"/>
    <s v="OFERTA  APP"/>
    <s v="N"/>
    <m/>
    <m/>
    <s v="N"/>
    <n v="20230306"/>
    <m/>
    <n v="136779727"/>
    <s v="MIXED"/>
    <s v="Tech rep lvl"/>
    <s v="CosmÃ©ticos"/>
    <n v="1"/>
    <m/>
    <n v="0"/>
    <n v="0"/>
    <n v="100"/>
    <n v="136779781"/>
    <n v="999"/>
    <n v="2"/>
    <x v="0"/>
    <x v="0"/>
    <n v="0.69230000000000003"/>
    <n v="0.69230000000000003"/>
    <n v="0.69230000000000003"/>
    <n v="0.69230000000000003"/>
    <n v="0.69230000000000003"/>
    <n v="8.44"/>
    <n v="9.65"/>
    <n v="8.44"/>
    <n v="7.84"/>
    <n v="7.48"/>
    <s v="Brasil + Dia a Dia + VGF2"/>
    <s v="Bronze + Dia a Dia + VGF2"/>
    <s v="Prata + Dia a Dia + VGF2"/>
    <s v="Ouro + Dia a Dia + VGF2"/>
    <s v="Estrela + Dia a Dia + VGF2"/>
    <n v="30"/>
    <n v="20"/>
    <n v="30"/>
    <n v="35"/>
    <n v="38"/>
    <n v="44.45"/>
    <n v="44.45"/>
    <n v="44.45"/>
    <n v="44.45"/>
    <n v="44.45"/>
    <n v="0"/>
    <n v="0"/>
    <n v="0"/>
    <n v="0"/>
    <n v="0"/>
    <n v="8.44"/>
    <n v="9.65"/>
    <n v="8.44"/>
    <n v="7.84"/>
    <n v="7.48"/>
    <n v="8.5500000000000007"/>
    <n v="7.34"/>
    <n v="8.5500000000000007"/>
    <n v="9.15"/>
    <n v="9.51"/>
    <n v="50"/>
    <n v="56"/>
    <n v="49"/>
    <n v="46"/>
    <n v="44"/>
  </r>
  <r>
    <n v="622936"/>
    <x v="881"/>
    <n v="20200304"/>
    <m/>
    <s v="TOILETRIES"/>
    <x v="690"/>
    <s v="AT COLORACAO PERMANENTE - LOCAL BRA"/>
    <n v="1221343"/>
    <x v="881"/>
    <n v="1"/>
    <s v="IN-LINE (EXCL NR)"/>
    <s v="REPRESENTATIVE OFFER"/>
    <n v="0.69230000000000003"/>
    <m/>
    <n v="2.589"/>
    <m/>
    <m/>
    <n v="8.44"/>
    <n v="16.989999999999998"/>
    <n v="1"/>
    <n v="1"/>
    <n v="4"/>
    <s v="WORK IN PROGRESS"/>
    <n v="136779727"/>
    <s v="NO INCENTIVE"/>
    <s v="N"/>
    <s v="N"/>
    <s v="N"/>
    <s v="N"/>
    <x v="2"/>
    <n v="136779840"/>
    <n v="28"/>
    <n v="43"/>
    <n v="20230306"/>
    <s v="EXCLUSIVE OFFER"/>
    <n v="15"/>
    <s v="Y"/>
    <s v="Tech rep lvl + Dia a Dia + VGF2"/>
    <s v="FULL PAYMENT"/>
    <m/>
    <n v="5.1783999999999999"/>
    <n v="2.5893999999999999"/>
    <n v="77.989999999999995"/>
    <m/>
    <s v="HAIR COLORANT PERMANENT KIT"/>
    <s v="PERMANENT"/>
    <s v="HAIR COLORANT"/>
    <s v="FEMALE"/>
    <s v="AVON"/>
    <s v="AVON"/>
    <n v="0"/>
    <n v="100"/>
    <s v="6.25"/>
    <s v="N"/>
    <s v="N"/>
    <n v="40892"/>
    <m/>
    <s v="N"/>
    <s v="RP"/>
    <n v="13.43"/>
    <n v="16.989999999999998"/>
    <n v="16.989999999999998"/>
    <m/>
    <m/>
    <m/>
    <m/>
    <s v="N"/>
    <n v="134579507"/>
    <s v="Oferta Exclusiva APP"/>
    <m/>
    <x v="0"/>
    <n v="136779501"/>
    <n v="4"/>
    <s v="OFERTA  APP"/>
    <s v="N"/>
    <m/>
    <m/>
    <s v="N"/>
    <n v="20230306"/>
    <m/>
    <n v="136779727"/>
    <s v="MIXED"/>
    <s v="Tech rep lvl"/>
    <s v="CosmÃ©ticos"/>
    <n v="1"/>
    <m/>
    <n v="0"/>
    <n v="0"/>
    <n v="100"/>
    <n v="136779781"/>
    <n v="999"/>
    <n v="2"/>
    <x v="0"/>
    <x v="0"/>
    <n v="0.69230000000000003"/>
    <n v="0.69230000000000003"/>
    <n v="0.69230000000000003"/>
    <n v="0.69230000000000003"/>
    <n v="0.69230000000000003"/>
    <n v="8.44"/>
    <n v="9.65"/>
    <n v="8.44"/>
    <n v="7.84"/>
    <n v="7.48"/>
    <s v="Brasil + Dia a Dia + VGF2"/>
    <s v="Bronze + Dia a Dia + VGF2"/>
    <s v="Prata + Dia a Dia + VGF2"/>
    <s v="Ouro + Dia a Dia + VGF2"/>
    <s v="Estrela + Dia a Dia + VGF2"/>
    <n v="30"/>
    <n v="20"/>
    <n v="30"/>
    <n v="35"/>
    <n v="38"/>
    <n v="44.45"/>
    <n v="44.45"/>
    <n v="44.45"/>
    <n v="44.45"/>
    <n v="44.45"/>
    <n v="0"/>
    <n v="0"/>
    <n v="0"/>
    <n v="0"/>
    <n v="0"/>
    <n v="8.44"/>
    <n v="9.65"/>
    <n v="8.44"/>
    <n v="7.84"/>
    <n v="7.48"/>
    <n v="8.5500000000000007"/>
    <n v="7.34"/>
    <n v="8.5500000000000007"/>
    <n v="9.15"/>
    <n v="9.51"/>
    <n v="50"/>
    <n v="56"/>
    <n v="49"/>
    <n v="46"/>
    <n v="44"/>
  </r>
  <r>
    <n v="622937"/>
    <x v="882"/>
    <n v="20200304"/>
    <m/>
    <s v="TOILETRIES"/>
    <x v="690"/>
    <s v="AT COLORACAO PERMANENTE - LOCAL BRA"/>
    <n v="1221343"/>
    <x v="882"/>
    <n v="1"/>
    <s v="IN-LINE (EXCL NR)"/>
    <s v="REPRESENTATIVE OFFER"/>
    <n v="0.69230000000000003"/>
    <m/>
    <n v="2.589"/>
    <m/>
    <m/>
    <n v="8.44"/>
    <n v="16.989999999999998"/>
    <n v="1"/>
    <n v="1"/>
    <n v="4"/>
    <s v="WORK IN PROGRESS"/>
    <n v="136779727"/>
    <s v="NO INCENTIVE"/>
    <s v="N"/>
    <s v="N"/>
    <s v="N"/>
    <s v="N"/>
    <x v="2"/>
    <n v="136779847"/>
    <n v="28"/>
    <n v="43"/>
    <n v="20230306"/>
    <s v="EXCLUSIVE OFFER"/>
    <n v="15"/>
    <s v="Y"/>
    <s v="Tech rep lvl + Dia a Dia + VGF2"/>
    <s v="FULL PAYMENT"/>
    <m/>
    <n v="5.1783999999999999"/>
    <n v="2.5893999999999999"/>
    <n v="77.989999999999995"/>
    <m/>
    <s v="HAIR COLORANT PERMANENT KIT"/>
    <s v="PERMANENT"/>
    <s v="HAIR COLORANT"/>
    <s v="FEMALE"/>
    <s v="AVON"/>
    <s v="AVON"/>
    <n v="0"/>
    <n v="100"/>
    <s v="6.25"/>
    <s v="N"/>
    <s v="N"/>
    <n v="40893"/>
    <m/>
    <s v="N"/>
    <s v="RP"/>
    <n v="13.43"/>
    <n v="16.989999999999998"/>
    <n v="16.989999999999998"/>
    <m/>
    <m/>
    <m/>
    <m/>
    <s v="N"/>
    <n v="134579507"/>
    <s v="Oferta Exclusiva APP"/>
    <m/>
    <x v="0"/>
    <n v="136779501"/>
    <n v="4"/>
    <s v="OFERTA  APP"/>
    <s v="N"/>
    <m/>
    <m/>
    <s v="N"/>
    <n v="20230306"/>
    <m/>
    <n v="136779727"/>
    <s v="MIXED"/>
    <s v="Tech rep lvl"/>
    <s v="CosmÃ©ticos"/>
    <n v="1"/>
    <m/>
    <n v="0"/>
    <n v="0"/>
    <n v="100"/>
    <n v="136779781"/>
    <n v="999"/>
    <n v="2"/>
    <x v="0"/>
    <x v="0"/>
    <n v="0.69230000000000003"/>
    <n v="0.69230000000000003"/>
    <n v="0.69230000000000003"/>
    <n v="0.69230000000000003"/>
    <n v="0.69230000000000003"/>
    <n v="8.44"/>
    <n v="9.65"/>
    <n v="8.44"/>
    <n v="7.84"/>
    <n v="7.48"/>
    <s v="Brasil + Dia a Dia + VGF2"/>
    <s v="Bronze + Dia a Dia + VGF2"/>
    <s v="Prata + Dia a Dia + VGF2"/>
    <s v="Ouro + Dia a Dia + VGF2"/>
    <s v="Estrela + Dia a Dia + VGF2"/>
    <n v="30"/>
    <n v="20"/>
    <n v="30"/>
    <n v="35"/>
    <n v="38"/>
    <n v="44.45"/>
    <n v="44.45"/>
    <n v="44.45"/>
    <n v="44.45"/>
    <n v="44.45"/>
    <n v="0"/>
    <n v="0"/>
    <n v="0"/>
    <n v="0"/>
    <n v="0"/>
    <n v="8.44"/>
    <n v="9.65"/>
    <n v="8.44"/>
    <n v="7.84"/>
    <n v="7.48"/>
    <n v="8.5500000000000007"/>
    <n v="7.34"/>
    <n v="8.5500000000000007"/>
    <n v="9.15"/>
    <n v="9.51"/>
    <n v="50"/>
    <n v="56"/>
    <n v="49"/>
    <n v="46"/>
    <n v="44"/>
  </r>
  <r>
    <n v="622938"/>
    <x v="883"/>
    <n v="20200304"/>
    <m/>
    <s v="TOILETRIES"/>
    <x v="690"/>
    <s v="AT COLORACAO PERMANENTE - LOCAL BRA"/>
    <n v="1221343"/>
    <x v="883"/>
    <n v="1"/>
    <s v="IN-LINE (EXCL NR)"/>
    <s v="REPRESENTATIVE OFFER"/>
    <n v="0.69230000000000003"/>
    <m/>
    <n v="2.589"/>
    <m/>
    <m/>
    <n v="8.44"/>
    <n v="16.989999999999998"/>
    <n v="1"/>
    <n v="1"/>
    <n v="4"/>
    <s v="WORK IN PROGRESS"/>
    <n v="136779727"/>
    <s v="NO INCENTIVE"/>
    <s v="N"/>
    <s v="N"/>
    <s v="N"/>
    <s v="N"/>
    <x v="2"/>
    <n v="136779785"/>
    <n v="28"/>
    <n v="43"/>
    <n v="20230306"/>
    <s v="EXCLUSIVE OFFER"/>
    <n v="15"/>
    <s v="Y"/>
    <s v="Tech rep lvl + Dia a Dia + VGF2"/>
    <s v="FULL PAYMENT"/>
    <m/>
    <n v="5.1783999999999999"/>
    <n v="2.5893999999999999"/>
    <n v="77.989999999999995"/>
    <m/>
    <s v="HAIR COLORANT PERMANENT KIT"/>
    <s v="PERMANENT"/>
    <s v="HAIR COLORANT"/>
    <s v="FEMALE"/>
    <s v="AVON"/>
    <s v="AVON"/>
    <n v="0"/>
    <n v="100"/>
    <s v="6.25"/>
    <s v="N"/>
    <s v="N"/>
    <n v="44043"/>
    <m/>
    <s v="N"/>
    <s v="RP"/>
    <n v="13.43"/>
    <n v="16.989999999999998"/>
    <n v="16.989999999999998"/>
    <m/>
    <m/>
    <m/>
    <m/>
    <s v="N"/>
    <n v="134579507"/>
    <s v="Oferta Exclusiva APP"/>
    <m/>
    <x v="0"/>
    <n v="136779501"/>
    <n v="4"/>
    <s v="OFERTA  APP"/>
    <s v="N"/>
    <m/>
    <m/>
    <s v="N"/>
    <n v="20230306"/>
    <m/>
    <n v="136779727"/>
    <s v="MIXED"/>
    <s v="Tech rep lvl"/>
    <s v="CosmÃ©ticos"/>
    <n v="1"/>
    <m/>
    <n v="0"/>
    <n v="0"/>
    <n v="100"/>
    <n v="136779781"/>
    <n v="999"/>
    <n v="2"/>
    <x v="0"/>
    <x v="0"/>
    <n v="0.69230000000000003"/>
    <n v="0.69230000000000003"/>
    <n v="0.69230000000000003"/>
    <n v="0.69230000000000003"/>
    <n v="0.69230000000000003"/>
    <n v="8.44"/>
    <n v="9.65"/>
    <n v="8.44"/>
    <n v="7.84"/>
    <n v="7.48"/>
    <s v="Brasil + Dia a Dia + VGF2"/>
    <s v="Bronze + Dia a Dia + VGF2"/>
    <s v="Prata + Dia a Dia + VGF2"/>
    <s v="Ouro + Dia a Dia + VGF2"/>
    <s v="Estrela + Dia a Dia + VGF2"/>
    <n v="30"/>
    <n v="20"/>
    <n v="30"/>
    <n v="35"/>
    <n v="38"/>
    <n v="44.45"/>
    <n v="44.45"/>
    <n v="44.45"/>
    <n v="44.45"/>
    <n v="44.45"/>
    <n v="0"/>
    <n v="0"/>
    <n v="0"/>
    <n v="0"/>
    <n v="0"/>
    <n v="8.44"/>
    <n v="9.65"/>
    <n v="8.44"/>
    <n v="7.84"/>
    <n v="7.48"/>
    <n v="8.5500000000000007"/>
    <n v="7.34"/>
    <n v="8.5500000000000007"/>
    <n v="9.15"/>
    <n v="9.51"/>
    <n v="50"/>
    <n v="56"/>
    <n v="49"/>
    <n v="46"/>
    <n v="44"/>
  </r>
  <r>
    <n v="622940"/>
    <x v="884"/>
    <n v="20200304"/>
    <m/>
    <s v="TOILETRIES"/>
    <x v="690"/>
    <s v="AT COLORACAO PERMANENTE - LOCAL BRA"/>
    <n v="1221343"/>
    <x v="884"/>
    <n v="1"/>
    <s v="IN-LINE (EXCL NR)"/>
    <s v="REPRESENTATIVE OFFER"/>
    <n v="0.69230000000000003"/>
    <m/>
    <n v="2.589"/>
    <m/>
    <m/>
    <n v="8.44"/>
    <n v="16.989999999999998"/>
    <n v="1"/>
    <n v="1"/>
    <n v="4"/>
    <s v="WORK IN PROGRESS"/>
    <n v="136779727"/>
    <s v="NO INCENTIVE"/>
    <s v="N"/>
    <s v="N"/>
    <s v="N"/>
    <s v="N"/>
    <x v="2"/>
    <n v="136779855"/>
    <n v="28"/>
    <n v="43"/>
    <n v="20230306"/>
    <s v="EXCLUSIVE OFFER"/>
    <n v="15"/>
    <s v="Y"/>
    <s v="Tech rep lvl + Dia a Dia + VGF2"/>
    <s v="FULL PAYMENT"/>
    <m/>
    <n v="5.1783999999999999"/>
    <n v="2.5893999999999999"/>
    <n v="77.989999999999995"/>
    <m/>
    <s v="HAIR COLORANT PERMANENT KIT"/>
    <s v="PERMANENT"/>
    <s v="HAIR COLORANT"/>
    <s v="FEMALE"/>
    <s v="AVON"/>
    <s v="AVON"/>
    <n v="0"/>
    <n v="100"/>
    <s v="6.25"/>
    <s v="N"/>
    <s v="N"/>
    <n v="41513"/>
    <m/>
    <s v="N"/>
    <s v="RP"/>
    <n v="13.43"/>
    <n v="16.989999999999998"/>
    <n v="16.989999999999998"/>
    <m/>
    <m/>
    <m/>
    <m/>
    <s v="N"/>
    <n v="134579507"/>
    <s v="Oferta Exclusiva APP"/>
    <m/>
    <x v="0"/>
    <n v="136779501"/>
    <n v="4"/>
    <s v="OFERTA  APP"/>
    <s v="N"/>
    <m/>
    <m/>
    <s v="N"/>
    <n v="20230306"/>
    <m/>
    <n v="136779727"/>
    <s v="MIXED"/>
    <s v="Tech rep lvl"/>
    <s v="CosmÃ©ticos"/>
    <n v="1"/>
    <m/>
    <n v="0"/>
    <n v="0"/>
    <n v="100"/>
    <n v="136779781"/>
    <n v="999"/>
    <n v="2"/>
    <x v="0"/>
    <x v="0"/>
    <n v="0.69230000000000003"/>
    <n v="0.69230000000000003"/>
    <n v="0.69230000000000003"/>
    <n v="0.69230000000000003"/>
    <n v="0.69230000000000003"/>
    <n v="8.44"/>
    <n v="9.65"/>
    <n v="8.44"/>
    <n v="7.84"/>
    <n v="7.48"/>
    <s v="Brasil + Dia a Dia + VGF2"/>
    <s v="Bronze + Dia a Dia + VGF2"/>
    <s v="Prata + Dia a Dia + VGF2"/>
    <s v="Ouro + Dia a Dia + VGF2"/>
    <s v="Estrela + Dia a Dia + VGF2"/>
    <n v="30"/>
    <n v="20"/>
    <n v="30"/>
    <n v="35"/>
    <n v="38"/>
    <n v="44.45"/>
    <n v="44.45"/>
    <n v="44.45"/>
    <n v="44.45"/>
    <n v="44.45"/>
    <n v="0"/>
    <n v="0"/>
    <n v="0"/>
    <n v="0"/>
    <n v="0"/>
    <n v="8.44"/>
    <n v="9.65"/>
    <n v="8.44"/>
    <n v="7.84"/>
    <n v="7.48"/>
    <n v="8.5500000000000007"/>
    <n v="7.34"/>
    <n v="8.5500000000000007"/>
    <n v="9.15"/>
    <n v="9.51"/>
    <n v="50"/>
    <n v="56"/>
    <n v="49"/>
    <n v="46"/>
    <n v="44"/>
  </r>
  <r>
    <n v="622943"/>
    <x v="885"/>
    <n v="20200304"/>
    <m/>
    <s v="TOILETRIES"/>
    <x v="690"/>
    <s v="AT COLORACAO PERMANENTE - LOCAL BRA"/>
    <n v="1221343"/>
    <x v="885"/>
    <n v="1"/>
    <s v="IN-LINE (EXCL NR)"/>
    <s v="REPRESENTATIVE OFFER"/>
    <n v="0.69230000000000003"/>
    <m/>
    <n v="2.589"/>
    <m/>
    <m/>
    <n v="8.44"/>
    <n v="16.989999999999998"/>
    <n v="1"/>
    <n v="1"/>
    <n v="4"/>
    <s v="WORK IN PROGRESS"/>
    <n v="136779727"/>
    <s v="NO INCENTIVE"/>
    <s v="N"/>
    <s v="N"/>
    <s v="N"/>
    <s v="N"/>
    <x v="2"/>
    <n v="136779783"/>
    <n v="28"/>
    <n v="43"/>
    <n v="20230306"/>
    <s v="EXCLUSIVE OFFER"/>
    <n v="15"/>
    <s v="Y"/>
    <s v="Tech rep lvl + Dia a Dia + VGF2"/>
    <s v="FULL PAYMENT"/>
    <m/>
    <n v="5.1783999999999999"/>
    <n v="2.5893999999999999"/>
    <n v="77.989999999999995"/>
    <m/>
    <s v="HAIR COLORANT PERMANENT KIT"/>
    <s v="PERMANENT"/>
    <s v="HAIR COLORANT"/>
    <s v="FEMALE"/>
    <s v="AVON"/>
    <s v="AVON"/>
    <n v="0"/>
    <n v="100"/>
    <s v="6.25"/>
    <s v="N"/>
    <s v="N"/>
    <n v="44045"/>
    <m/>
    <s v="N"/>
    <s v="RP"/>
    <n v="13.43"/>
    <n v="16.989999999999998"/>
    <n v="16.989999999999998"/>
    <m/>
    <m/>
    <m/>
    <m/>
    <s v="N"/>
    <n v="134579507"/>
    <s v="Oferta Exclusiva APP"/>
    <m/>
    <x v="0"/>
    <n v="136779501"/>
    <n v="4"/>
    <s v="OFERTA  APP"/>
    <s v="N"/>
    <m/>
    <m/>
    <s v="N"/>
    <n v="20230306"/>
    <m/>
    <n v="136779727"/>
    <s v="MIXED"/>
    <s v="Tech rep lvl"/>
    <s v="CosmÃ©ticos"/>
    <n v="1"/>
    <m/>
    <n v="0"/>
    <n v="0"/>
    <n v="100"/>
    <n v="136779781"/>
    <n v="999"/>
    <n v="2"/>
    <x v="0"/>
    <x v="0"/>
    <n v="0.69230000000000003"/>
    <n v="0.69230000000000003"/>
    <n v="0.69230000000000003"/>
    <n v="0.69230000000000003"/>
    <n v="0.69230000000000003"/>
    <n v="8.44"/>
    <n v="9.65"/>
    <n v="8.44"/>
    <n v="7.84"/>
    <n v="7.48"/>
    <s v="Brasil + Dia a Dia + VGF2"/>
    <s v="Bronze + Dia a Dia + VGF2"/>
    <s v="Prata + Dia a Dia + VGF2"/>
    <s v="Ouro + Dia a Dia + VGF2"/>
    <s v="Estrela + Dia a Dia + VGF2"/>
    <n v="30"/>
    <n v="20"/>
    <n v="30"/>
    <n v="35"/>
    <n v="38"/>
    <n v="44.45"/>
    <n v="44.45"/>
    <n v="44.45"/>
    <n v="44.45"/>
    <n v="44.45"/>
    <n v="0"/>
    <n v="0"/>
    <n v="0"/>
    <n v="0"/>
    <n v="0"/>
    <n v="8.44"/>
    <n v="9.65"/>
    <n v="8.44"/>
    <n v="7.84"/>
    <n v="7.48"/>
    <n v="8.5500000000000007"/>
    <n v="7.34"/>
    <n v="8.5500000000000007"/>
    <n v="9.15"/>
    <n v="9.51"/>
    <n v="50"/>
    <n v="56"/>
    <n v="49"/>
    <n v="46"/>
    <n v="44"/>
  </r>
  <r>
    <n v="627941"/>
    <x v="886"/>
    <n v="20210310"/>
    <m/>
    <s v="TOILETRIES"/>
    <x v="690"/>
    <s v="AT COLORACAO PERMANENTE - LOCAL BRA"/>
    <n v="1221343"/>
    <x v="886"/>
    <n v="1"/>
    <s v="IN-LINE (EXCL NR)"/>
    <s v="REPRESENTATIVE OFFER"/>
    <n v="0.69230000000000003"/>
    <m/>
    <n v="2.589"/>
    <m/>
    <m/>
    <n v="8.44"/>
    <n v="16.989999999999998"/>
    <n v="1"/>
    <n v="1"/>
    <n v="4"/>
    <s v="WORK IN PROGRESS"/>
    <n v="136779727"/>
    <s v="NO INCENTIVE"/>
    <s v="N"/>
    <s v="N"/>
    <s v="N"/>
    <s v="N"/>
    <x v="2"/>
    <n v="136779786"/>
    <n v="28"/>
    <n v="43"/>
    <n v="20230306"/>
    <s v="EXCLUSIVE OFFER"/>
    <n v="15"/>
    <s v="Y"/>
    <s v="Tech rep lvl + Dia a Dia + VGF2"/>
    <s v="FULL PAYMENT"/>
    <m/>
    <n v="5.1783999999999999"/>
    <n v="2.5893999999999999"/>
    <n v="77.989999999999995"/>
    <m/>
    <s v="HAIR COLORANT PERMANENT KIT"/>
    <s v="PERMANENT"/>
    <s v="HAIR COLORANT"/>
    <s v="FEMALE"/>
    <s v="AVON"/>
    <s v="AVON"/>
    <n v="0"/>
    <n v="100"/>
    <s v="6.25"/>
    <s v="N"/>
    <s v="N"/>
    <n v="44046"/>
    <m/>
    <s v="N"/>
    <s v="RP"/>
    <n v="13.43"/>
    <n v="16.989999999999998"/>
    <n v="16.989999999999998"/>
    <m/>
    <m/>
    <m/>
    <m/>
    <s v="N"/>
    <n v="134579507"/>
    <s v="Oferta Exclusiva APP"/>
    <m/>
    <x v="0"/>
    <n v="136779501"/>
    <n v="4"/>
    <s v="OFERTA  APP"/>
    <s v="N"/>
    <m/>
    <m/>
    <s v="N"/>
    <n v="20230306"/>
    <m/>
    <n v="136779727"/>
    <s v="MIXED"/>
    <s v="Tech rep lvl"/>
    <s v="CosmÃ©ticos"/>
    <n v="1"/>
    <m/>
    <n v="0"/>
    <n v="0"/>
    <n v="100"/>
    <n v="136779781"/>
    <n v="999"/>
    <n v="2"/>
    <x v="0"/>
    <x v="0"/>
    <n v="0.69230000000000003"/>
    <n v="0.69230000000000003"/>
    <n v="0.69230000000000003"/>
    <n v="0.69230000000000003"/>
    <n v="0.69230000000000003"/>
    <n v="8.44"/>
    <n v="9.65"/>
    <n v="8.44"/>
    <n v="7.84"/>
    <n v="7.48"/>
    <s v="Brasil + Dia a Dia + VGF2"/>
    <s v="Bronze + Dia a Dia + VGF2"/>
    <s v="Prata + Dia a Dia + VGF2"/>
    <s v="Ouro + Dia a Dia + VGF2"/>
    <s v="Estrela + Dia a Dia + VGF2"/>
    <n v="30"/>
    <n v="20"/>
    <n v="30"/>
    <n v="35"/>
    <n v="38"/>
    <n v="44.45"/>
    <n v="44.45"/>
    <n v="44.45"/>
    <n v="44.45"/>
    <n v="44.45"/>
    <n v="0"/>
    <n v="0"/>
    <n v="0"/>
    <n v="0"/>
    <n v="0"/>
    <n v="8.44"/>
    <n v="9.65"/>
    <n v="8.44"/>
    <n v="7.84"/>
    <n v="7.48"/>
    <n v="8.5500000000000007"/>
    <n v="7.34"/>
    <n v="8.5500000000000007"/>
    <n v="9.15"/>
    <n v="9.51"/>
    <n v="50"/>
    <n v="56"/>
    <n v="49"/>
    <n v="46"/>
    <n v="44"/>
  </r>
  <r>
    <n v="627942"/>
    <x v="887"/>
    <n v="20210310"/>
    <m/>
    <s v="TOILETRIES"/>
    <x v="690"/>
    <s v="AT COLORACAO PERMANENTE - LOCAL BRA"/>
    <n v="1221343"/>
    <x v="887"/>
    <n v="1"/>
    <s v="IN-LINE (EXCL NR)"/>
    <s v="REPRESENTATIVE OFFER"/>
    <n v="0.69230000000000003"/>
    <m/>
    <n v="2.589"/>
    <m/>
    <m/>
    <n v="8.44"/>
    <n v="16.989999999999998"/>
    <n v="1"/>
    <n v="1"/>
    <n v="4"/>
    <s v="WORK IN PROGRESS"/>
    <n v="136779727"/>
    <s v="NO INCENTIVE"/>
    <s v="N"/>
    <s v="N"/>
    <s v="N"/>
    <s v="N"/>
    <x v="2"/>
    <n v="136779784"/>
    <n v="28"/>
    <n v="43"/>
    <n v="20230306"/>
    <s v="EXCLUSIVE OFFER"/>
    <n v="15"/>
    <s v="Y"/>
    <s v="Tech rep lvl + Dia a Dia + VGF2"/>
    <s v="FULL PAYMENT"/>
    <m/>
    <n v="5.1783999999999999"/>
    <n v="2.5893999999999999"/>
    <n v="77.989999999999995"/>
    <m/>
    <s v="HAIR COLORANT PERMANENT KIT"/>
    <s v="PERMANENT"/>
    <s v="HAIR COLORANT"/>
    <s v="FEMALE"/>
    <s v="AVON"/>
    <s v="AVON"/>
    <n v="0"/>
    <n v="100"/>
    <s v="6.25"/>
    <s v="N"/>
    <s v="N"/>
    <n v="44047"/>
    <m/>
    <s v="N"/>
    <s v="RP"/>
    <n v="13.43"/>
    <n v="16.989999999999998"/>
    <n v="16.989999999999998"/>
    <m/>
    <m/>
    <m/>
    <m/>
    <s v="N"/>
    <n v="134579507"/>
    <s v="Oferta Exclusiva APP"/>
    <m/>
    <x v="0"/>
    <n v="136779501"/>
    <n v="4"/>
    <s v="OFERTA  APP"/>
    <s v="N"/>
    <m/>
    <m/>
    <s v="N"/>
    <n v="20230306"/>
    <m/>
    <n v="136779727"/>
    <s v="MIXED"/>
    <s v="Tech rep lvl"/>
    <s v="CosmÃ©ticos"/>
    <n v="1"/>
    <m/>
    <n v="0"/>
    <n v="0"/>
    <n v="100"/>
    <n v="136779781"/>
    <n v="999"/>
    <n v="2"/>
    <x v="0"/>
    <x v="0"/>
    <n v="0.69230000000000003"/>
    <n v="0.69230000000000003"/>
    <n v="0.69230000000000003"/>
    <n v="0.69230000000000003"/>
    <n v="0.69230000000000003"/>
    <n v="8.44"/>
    <n v="9.65"/>
    <n v="8.44"/>
    <n v="7.84"/>
    <n v="7.48"/>
    <s v="Brasil + Dia a Dia + VGF2"/>
    <s v="Bronze + Dia a Dia + VGF2"/>
    <s v="Prata + Dia a Dia + VGF2"/>
    <s v="Ouro + Dia a Dia + VGF2"/>
    <s v="Estrela + Dia a Dia + VGF2"/>
    <n v="30"/>
    <n v="20"/>
    <n v="30"/>
    <n v="35"/>
    <n v="38"/>
    <n v="44.45"/>
    <n v="44.45"/>
    <n v="44.45"/>
    <n v="44.45"/>
    <n v="44.45"/>
    <n v="0"/>
    <n v="0"/>
    <n v="0"/>
    <n v="0"/>
    <n v="0"/>
    <n v="8.44"/>
    <n v="9.65"/>
    <n v="8.44"/>
    <n v="7.84"/>
    <n v="7.48"/>
    <n v="8.5500000000000007"/>
    <n v="7.34"/>
    <n v="8.5500000000000007"/>
    <n v="9.15"/>
    <n v="9.51"/>
    <n v="50"/>
    <n v="56"/>
    <n v="49"/>
    <n v="46"/>
    <n v="44"/>
  </r>
  <r>
    <n v="629711"/>
    <x v="888"/>
    <n v="20210314"/>
    <m/>
    <s v="TOILETRIES"/>
    <x v="690"/>
    <s v="AT COLORACAO PERMANENTE - LOCAL BRA"/>
    <n v="1221343"/>
    <x v="888"/>
    <n v="1"/>
    <s v="IN-LINE (EXCL NR)"/>
    <s v="REPRESENTATIVE OFFER"/>
    <n v="0.69230000000000003"/>
    <m/>
    <n v="2.589"/>
    <m/>
    <m/>
    <n v="8.44"/>
    <n v="16.989999999999998"/>
    <n v="1"/>
    <n v="1"/>
    <n v="4"/>
    <s v="WORK IN PROGRESS"/>
    <n v="136779727"/>
    <s v="NO INCENTIVE"/>
    <s v="N"/>
    <s v="N"/>
    <s v="N"/>
    <s v="N"/>
    <x v="2"/>
    <n v="136779864"/>
    <n v="28"/>
    <n v="43"/>
    <n v="20230306"/>
    <s v="EXCLUSIVE OFFER"/>
    <n v="15"/>
    <s v="Y"/>
    <s v="Tech rep lvl + Dia a Dia + VGF2"/>
    <s v="FULL PAYMENT"/>
    <m/>
    <n v="5.1783999999999999"/>
    <n v="2.5893999999999999"/>
    <n v="77.989999999999995"/>
    <m/>
    <s v="HAIR COLORANT PERMANENT KIT"/>
    <s v="PERMANENT"/>
    <s v="HAIR COLORANT"/>
    <s v="FEMALE"/>
    <s v="AVON"/>
    <s v="AVON"/>
    <n v="0"/>
    <n v="100"/>
    <s v="6.25"/>
    <s v="N"/>
    <s v="N"/>
    <n v="41309"/>
    <m/>
    <s v="N"/>
    <s v="RP"/>
    <n v="13.43"/>
    <n v="16.989999999999998"/>
    <n v="16.989999999999998"/>
    <m/>
    <m/>
    <m/>
    <m/>
    <s v="N"/>
    <n v="134579507"/>
    <s v="Oferta Exclusiva APP"/>
    <m/>
    <x v="0"/>
    <n v="136779501"/>
    <n v="4"/>
    <s v="OFERTA  APP"/>
    <s v="N"/>
    <m/>
    <m/>
    <s v="N"/>
    <n v="20230306"/>
    <m/>
    <n v="136779727"/>
    <s v="MIXED"/>
    <s v="Tech rep lvl"/>
    <s v="CosmÃ©ticos"/>
    <n v="1"/>
    <m/>
    <n v="0"/>
    <n v="0"/>
    <n v="100"/>
    <n v="136779781"/>
    <n v="999"/>
    <n v="2"/>
    <x v="0"/>
    <x v="0"/>
    <n v="0.69230000000000003"/>
    <n v="0.69230000000000003"/>
    <n v="0.69230000000000003"/>
    <n v="0.69230000000000003"/>
    <n v="0.69230000000000003"/>
    <n v="8.44"/>
    <n v="9.65"/>
    <n v="8.44"/>
    <n v="7.84"/>
    <n v="7.48"/>
    <s v="Brasil + Dia a Dia + VGF2"/>
    <s v="Bronze + Dia a Dia + VGF2"/>
    <s v="Prata + Dia a Dia + VGF2"/>
    <s v="Ouro + Dia a Dia + VGF2"/>
    <s v="Estrela + Dia a Dia + VGF2"/>
    <n v="30"/>
    <n v="20"/>
    <n v="30"/>
    <n v="35"/>
    <n v="38"/>
    <n v="44.45"/>
    <n v="44.45"/>
    <n v="44.45"/>
    <n v="44.45"/>
    <n v="44.45"/>
    <n v="0"/>
    <n v="0"/>
    <n v="0"/>
    <n v="0"/>
    <n v="0"/>
    <n v="8.44"/>
    <n v="9.65"/>
    <n v="8.44"/>
    <n v="7.84"/>
    <n v="7.48"/>
    <n v="8.5500000000000007"/>
    <n v="7.34"/>
    <n v="8.5500000000000007"/>
    <n v="9.15"/>
    <n v="9.51"/>
    <n v="50"/>
    <n v="56"/>
    <n v="49"/>
    <n v="46"/>
    <n v="44"/>
  </r>
  <r>
    <n v="636005"/>
    <x v="889"/>
    <n v="20230301"/>
    <m/>
    <s v="TOILETRIES"/>
    <x v="690"/>
    <s v="AVON HAIR COLORANT COPPER SHADES BR"/>
    <n v="1229764"/>
    <x v="889"/>
    <n v="1"/>
    <s v="IN-LINE (EXCL NR)"/>
    <s v="REPRESENTATIVE OFFER"/>
    <n v="0.69230000000000003"/>
    <m/>
    <n v="2.2200000000000002"/>
    <m/>
    <m/>
    <n v="8.44"/>
    <n v="16.989999999999998"/>
    <n v="1"/>
    <n v="1"/>
    <n v="4"/>
    <s v="WORK IN PROGRESS"/>
    <n v="136779727"/>
    <s v="NO INCENTIVE"/>
    <s v="N"/>
    <s v="N"/>
    <s v="N"/>
    <s v="N"/>
    <x v="2"/>
    <n v="136779730"/>
    <n v="28"/>
    <n v="43"/>
    <n v="20230306"/>
    <s v="EXCLUSIVE OFFER"/>
    <n v="15"/>
    <s v="Y"/>
    <s v="Tech rep lvl + Dia a Dia + VGF2"/>
    <s v="FULL PAYMENT"/>
    <m/>
    <n v="5.1783999999999999"/>
    <n v="2.9584000000000001"/>
    <n v="81.13"/>
    <m/>
    <s v="HAIR COLORANT PERMANENT KIT"/>
    <s v="PERMANENT"/>
    <s v="HAIR COLORANT"/>
    <s v="FEMALE"/>
    <s v="AVON"/>
    <s v="AVON"/>
    <n v="0"/>
    <n v="100"/>
    <n v="50"/>
    <s v="N"/>
    <s v="N"/>
    <n v="44049"/>
    <m/>
    <s v="N"/>
    <s v="RP"/>
    <n v="13.43"/>
    <n v="16.989999999999998"/>
    <n v="16.989999999999998"/>
    <m/>
    <m/>
    <m/>
    <m/>
    <s v="N"/>
    <n v="134579507"/>
    <s v="Oferta Exclusiva APP"/>
    <m/>
    <x v="0"/>
    <n v="136779501"/>
    <n v="4"/>
    <s v="OFERTA  APP"/>
    <s v="N"/>
    <m/>
    <m/>
    <s v="N"/>
    <n v="20230306"/>
    <m/>
    <n v="136779727"/>
    <s v="MIXED"/>
    <s v="Tech rep lvl"/>
    <s v="CosmÃ©ticos"/>
    <n v="1"/>
    <m/>
    <n v="0"/>
    <n v="0"/>
    <n v="100"/>
    <n v="136779728"/>
    <n v="999"/>
    <n v="2"/>
    <x v="0"/>
    <x v="0"/>
    <n v="0.69230000000000003"/>
    <n v="0.69230000000000003"/>
    <n v="0.69230000000000003"/>
    <n v="0.69230000000000003"/>
    <n v="0.69230000000000003"/>
    <n v="8.44"/>
    <n v="9.65"/>
    <n v="8.44"/>
    <n v="7.84"/>
    <n v="7.48"/>
    <s v="Brasil + Dia a Dia + VGF2"/>
    <s v="Bronze + Dia a Dia + VGF2"/>
    <s v="Prata + Dia a Dia + VGF2"/>
    <s v="Ouro + Dia a Dia + VGF2"/>
    <s v="Estrela + Dia a Dia + VGF2"/>
    <n v="30"/>
    <n v="20"/>
    <n v="30"/>
    <n v="35"/>
    <n v="38"/>
    <n v="44.45"/>
    <n v="44.45"/>
    <n v="44.45"/>
    <n v="44.45"/>
    <n v="44.45"/>
    <n v="0"/>
    <n v="0"/>
    <n v="0"/>
    <n v="0"/>
    <n v="0"/>
    <n v="8.44"/>
    <n v="9.65"/>
    <n v="8.44"/>
    <n v="7.84"/>
    <n v="7.48"/>
    <n v="8.5500000000000007"/>
    <n v="7.34"/>
    <n v="8.5500000000000007"/>
    <n v="9.15"/>
    <n v="9.51"/>
    <n v="50"/>
    <n v="56"/>
    <n v="49"/>
    <n v="46"/>
    <n v="44"/>
  </r>
  <r>
    <n v="636006"/>
    <x v="890"/>
    <n v="20230301"/>
    <m/>
    <s v="TOILETRIES"/>
    <x v="690"/>
    <s v="AVON HAIR COLORANT COPPER SHADES BR"/>
    <n v="1229764"/>
    <x v="890"/>
    <n v="1"/>
    <s v="IN-LINE (EXCL NR)"/>
    <s v="REPRESENTATIVE OFFER"/>
    <n v="0.69230000000000003"/>
    <m/>
    <n v="2.2200000000000002"/>
    <m/>
    <m/>
    <n v="8.44"/>
    <n v="16.989999999999998"/>
    <n v="1"/>
    <n v="1"/>
    <n v="4"/>
    <s v="WORK IN PROGRESS"/>
    <n v="136779727"/>
    <s v="NO INCENTIVE"/>
    <s v="N"/>
    <s v="N"/>
    <s v="N"/>
    <s v="N"/>
    <x v="2"/>
    <n v="136779729"/>
    <n v="28"/>
    <n v="43"/>
    <n v="20230306"/>
    <s v="EXCLUSIVE OFFER"/>
    <n v="15"/>
    <s v="Y"/>
    <s v="Tech rep lvl + Dia a Dia + VGF2"/>
    <s v="FULL PAYMENT"/>
    <m/>
    <n v="5.1783999999999999"/>
    <n v="2.9584000000000001"/>
    <n v="81.13"/>
    <m/>
    <s v="HAIR COLORANT PERMANENT KIT"/>
    <s v="PERMANENT"/>
    <s v="HAIR COLORANT"/>
    <s v="FEMALE"/>
    <s v="AVON"/>
    <s v="AVON"/>
    <n v="0"/>
    <n v="100"/>
    <n v="50"/>
    <s v="N"/>
    <s v="N"/>
    <n v="44050"/>
    <m/>
    <s v="N"/>
    <s v="RP"/>
    <n v="13.43"/>
    <n v="16.989999999999998"/>
    <n v="16.989999999999998"/>
    <m/>
    <m/>
    <m/>
    <m/>
    <s v="N"/>
    <n v="134579507"/>
    <s v="Oferta Exclusiva APP"/>
    <m/>
    <x v="0"/>
    <n v="136779501"/>
    <n v="4"/>
    <s v="OFERTA  APP"/>
    <s v="N"/>
    <m/>
    <m/>
    <s v="N"/>
    <n v="20230306"/>
    <m/>
    <n v="136779727"/>
    <s v="MIXED"/>
    <s v="Tech rep lvl"/>
    <s v="CosmÃ©ticos"/>
    <n v="1"/>
    <m/>
    <n v="0"/>
    <n v="0"/>
    <n v="100"/>
    <n v="136779728"/>
    <n v="999"/>
    <n v="2"/>
    <x v="0"/>
    <x v="0"/>
    <n v="0.69230000000000003"/>
    <n v="0.69230000000000003"/>
    <n v="0.69230000000000003"/>
    <n v="0.69230000000000003"/>
    <n v="0.69230000000000003"/>
    <n v="8.44"/>
    <n v="9.65"/>
    <n v="8.44"/>
    <n v="7.84"/>
    <n v="7.48"/>
    <s v="Brasil + Dia a Dia + VGF2"/>
    <s v="Bronze + Dia a Dia + VGF2"/>
    <s v="Prata + Dia a Dia + VGF2"/>
    <s v="Ouro + Dia a Dia + VGF2"/>
    <s v="Estrela + Dia a Dia + VGF2"/>
    <n v="30"/>
    <n v="20"/>
    <n v="30"/>
    <n v="35"/>
    <n v="38"/>
    <n v="44.45"/>
    <n v="44.45"/>
    <n v="44.45"/>
    <n v="44.45"/>
    <n v="44.45"/>
    <n v="0"/>
    <n v="0"/>
    <n v="0"/>
    <n v="0"/>
    <n v="0"/>
    <n v="8.44"/>
    <n v="9.65"/>
    <n v="8.44"/>
    <n v="7.84"/>
    <n v="7.48"/>
    <n v="8.5500000000000007"/>
    <n v="7.34"/>
    <n v="8.5500000000000007"/>
    <n v="9.15"/>
    <n v="9.51"/>
    <n v="50"/>
    <n v="56"/>
    <n v="49"/>
    <n v="46"/>
    <n v="44"/>
  </r>
  <r>
    <n v="632238"/>
    <x v="396"/>
    <n v="20220316"/>
    <m/>
    <s v="BODY"/>
    <x v="691"/>
    <s v="3Q22 ENCANTO GLAMOROUS"/>
    <n v="1227241"/>
    <x v="396"/>
    <n v="1"/>
    <s v="IN-LINE (EXCL NR)"/>
    <s v="REPRESENTATIVE OFFER"/>
    <n v="0.68589999999999995"/>
    <m/>
    <n v="6.1040000000000001"/>
    <m/>
    <m/>
    <n v="25.99"/>
    <n v="39.99"/>
    <n v="600"/>
    <n v="600"/>
    <n v="5"/>
    <s v="WORK IN PROGRESS"/>
    <n v="136780481"/>
    <s v="NO INCENTIVE"/>
    <s v="N"/>
    <s v="N"/>
    <s v="N"/>
    <s v="N"/>
    <x v="2"/>
    <n v="136780483"/>
    <n v="28"/>
    <n v="43"/>
    <n v="20230306"/>
    <s v="EXCLUSIVE OFFER"/>
    <n v="15"/>
    <s v="Y"/>
    <s v="Tech rep lvl + Dia a Dia + VGF2"/>
    <s v="FULL PAYMENT"/>
    <m/>
    <n v="10392.7019"/>
    <n v="6730.3019000000004"/>
    <n v="77.75"/>
    <m/>
    <s v="MOISTURIZER LOTION"/>
    <s v="MOISTURIZER"/>
    <s v="BODY CARE"/>
    <s v="FEMALE"/>
    <s v="AVON ENCANTO"/>
    <s v="ENCANTO (NO SUB BRAND)"/>
    <n v="1"/>
    <n v="100"/>
    <n v="100"/>
    <s v="N"/>
    <s v="N"/>
    <n v="41301"/>
    <m/>
    <s v="N"/>
    <m/>
    <m/>
    <m/>
    <m/>
    <m/>
    <m/>
    <m/>
    <m/>
    <s v="N"/>
    <n v="134579507"/>
    <s v="Oferta Exclusiva APP"/>
    <m/>
    <x v="0"/>
    <m/>
    <n v="4"/>
    <s v="OFERTA  APP"/>
    <s v="N"/>
    <m/>
    <m/>
    <s v="N"/>
    <n v="20230306"/>
    <m/>
    <n v="136780481"/>
    <s v="MIXED"/>
    <s v="Tech rep lvl"/>
    <s v="CosmÃ©ticos"/>
    <n v="1"/>
    <m/>
    <n v="0"/>
    <n v="0"/>
    <n v="100"/>
    <n v="136780482"/>
    <n v="999"/>
    <n v="2"/>
    <x v="0"/>
    <x v="0"/>
    <n v="0.68589999999999995"/>
    <n v="0.68589999999999995"/>
    <n v="0.68589999999999995"/>
    <n v="0.68589999999999995"/>
    <n v="0.68589999999999995"/>
    <n v="25.99"/>
    <n v="29.7"/>
    <n v="25.99"/>
    <n v="24.13"/>
    <n v="23.02"/>
    <s v="Brasil + Dia a Dia + VGF2"/>
    <s v="Bronze + Dia a Dia + VGF2"/>
    <s v="Prata + Dia a Dia + VGF2"/>
    <s v="Ouro + Dia a Dia + VGF2"/>
    <s v="Estrela + Dia a Dia + VGF2"/>
    <n v="30"/>
    <n v="20"/>
    <n v="30"/>
    <n v="35"/>
    <n v="38"/>
    <n v="45.79"/>
    <n v="45.79"/>
    <n v="45.79"/>
    <n v="45.79"/>
    <n v="45.79"/>
    <n v="0"/>
    <n v="0"/>
    <n v="0"/>
    <n v="0"/>
    <n v="0"/>
    <n v="25.99"/>
    <n v="29.7"/>
    <n v="25.99"/>
    <n v="24.13"/>
    <n v="23.02"/>
    <n v="14"/>
    <n v="10.29"/>
    <n v="14"/>
    <n v="15.86"/>
    <n v="16.97"/>
    <n v="35"/>
    <n v="74"/>
    <n v="64"/>
    <n v="60"/>
    <n v="57"/>
  </r>
  <r>
    <n v="632238"/>
    <x v="396"/>
    <n v="20220316"/>
    <m/>
    <s v="BODY"/>
    <x v="692"/>
    <s v="3Q22 ENCANTO GLAMOROUS"/>
    <n v="1227241"/>
    <x v="396"/>
    <n v="1"/>
    <s v="IN-LINE (EXCL NR)"/>
    <s v="REPRESENTATIVE OFFER"/>
    <n v="0.68589999999999995"/>
    <m/>
    <n v="6.1040000000000001"/>
    <m/>
    <m/>
    <n v="19.489999999999998"/>
    <n v="39.99"/>
    <n v="1"/>
    <n v="1"/>
    <n v="5"/>
    <s v="WORK IN PROGRESS"/>
    <n v="136780665"/>
    <s v="NO INCENTIVE"/>
    <s v="N"/>
    <s v="N"/>
    <s v="N"/>
    <s v="N"/>
    <x v="2"/>
    <n v="136780667"/>
    <n v="28"/>
    <n v="43"/>
    <n v="20230306"/>
    <s v="EXCLUSIVE OFFER"/>
    <n v="15"/>
    <s v="Y"/>
    <s v="Tech rep lvl + Dia a Dia + VGF2"/>
    <s v="FULL PAYMENT"/>
    <m/>
    <n v="11.8386"/>
    <n v="5.7346000000000004"/>
    <n v="70.33"/>
    <m/>
    <s v="MOISTURIZER LOTION"/>
    <s v="MOISTURIZER"/>
    <s v="BODY CARE"/>
    <s v="FEMALE"/>
    <s v="AVON ENCANTO"/>
    <s v="ENCANTO (NO SUB BRAND)"/>
    <n v="1"/>
    <n v="100"/>
    <n v="100"/>
    <s v="N"/>
    <s v="N"/>
    <n v="41301"/>
    <m/>
    <s v="N"/>
    <s v="RO"/>
    <n v="28.4"/>
    <n v="25.99"/>
    <n v="29.99"/>
    <m/>
    <m/>
    <m/>
    <m/>
    <s v="N"/>
    <n v="134579507"/>
    <s v="Oferta Exclusiva APP"/>
    <m/>
    <x v="0"/>
    <n v="136780481"/>
    <n v="4"/>
    <s v="OFERTA  APP"/>
    <s v="N"/>
    <m/>
    <m/>
    <s v="N"/>
    <n v="20230306"/>
    <m/>
    <n v="136780665"/>
    <s v="MIXED"/>
    <s v="Tech rep lvl"/>
    <s v="CosmÃ©ticos"/>
    <n v="1"/>
    <m/>
    <n v="0"/>
    <n v="0"/>
    <n v="100"/>
    <n v="136780666"/>
    <n v="999"/>
    <n v="2"/>
    <x v="0"/>
    <x v="0"/>
    <n v="0.68589999999999995"/>
    <n v="0.68589999999999995"/>
    <n v="0.68589999999999995"/>
    <n v="0.68589999999999995"/>
    <n v="0.68589999999999995"/>
    <n v="19.489999999999998"/>
    <n v="22.27"/>
    <n v="19.489999999999998"/>
    <n v="18.100000000000001"/>
    <n v="17.260000000000002"/>
    <s v="Brasil + Dia a Dia + VGF2"/>
    <s v="Bronze + Dia a Dia + VGF2"/>
    <s v="Prata + Dia a Dia + VGF2"/>
    <s v="Ouro + Dia a Dia + VGF2"/>
    <s v="Estrela + Dia a Dia + VGF2"/>
    <n v="30"/>
    <n v="20"/>
    <n v="30"/>
    <n v="35"/>
    <n v="38"/>
    <n v="45.79"/>
    <n v="45.79"/>
    <n v="45.79"/>
    <n v="45.79"/>
    <n v="45.79"/>
    <n v="0"/>
    <n v="0"/>
    <n v="0"/>
    <n v="0"/>
    <n v="0"/>
    <n v="19.489999999999998"/>
    <n v="22.27"/>
    <n v="19.489999999999998"/>
    <n v="18.100000000000001"/>
    <n v="17.260000000000002"/>
    <n v="10.5"/>
    <n v="7.72"/>
    <n v="10.5"/>
    <n v="11.89"/>
    <n v="12.73"/>
    <n v="35"/>
    <n v="74"/>
    <n v="64"/>
    <n v="60"/>
    <n v="57"/>
  </r>
  <r>
    <n v="638975"/>
    <x v="704"/>
    <n v="20230306"/>
    <m/>
    <s v="COLOR"/>
    <x v="693"/>
    <s v="3Q21 AVON H2O LIQUID LIP"/>
    <n v="1222996"/>
    <x v="704"/>
    <n v="3"/>
    <s v="NEW COI"/>
    <s v="ANY X FOR.."/>
    <n v="0.54369999999999996"/>
    <m/>
    <n v="2.6709999999999998"/>
    <m/>
    <m/>
    <n v="48.73"/>
    <n v="32.99"/>
    <n v="1"/>
    <n v="1"/>
    <n v="5"/>
    <s v="WORK IN PROGRESS"/>
    <n v="136780979"/>
    <s v="NO INCENTIVE"/>
    <s v="N"/>
    <s v="N"/>
    <s v="N"/>
    <s v="N"/>
    <x v="2"/>
    <n v="136780985"/>
    <n v="28"/>
    <n v="43"/>
    <n v="20230306"/>
    <s v="EXCLUSIVE OFFER"/>
    <n v="15"/>
    <s v="Y"/>
    <s v="Tech rep lvl + Dia a Dia + VGF2"/>
    <s v="FULL PAYMENT"/>
    <m/>
    <n v="7.8220000000000001"/>
    <n v="5.1509999999999998"/>
    <n v="81.8"/>
    <m/>
    <s v="LIQUID LIP COLOR"/>
    <s v="LIQUID LIP COLOR"/>
    <s v="LIP COLOR"/>
    <s v="FEMALE"/>
    <s v="AVON TRUE"/>
    <s v="AVON TRUE COLOR"/>
    <n v="1"/>
    <n v="50"/>
    <s v="14.29"/>
    <s v="N"/>
    <s v="N"/>
    <n v="41418"/>
    <m/>
    <s v="N"/>
    <m/>
    <m/>
    <m/>
    <m/>
    <m/>
    <m/>
    <m/>
    <m/>
    <s v="N"/>
    <n v="134579507"/>
    <s v="Oferta Exclusiva APP"/>
    <m/>
    <x v="0"/>
    <m/>
    <n v="4"/>
    <s v="OFERTA  APP"/>
    <s v="N"/>
    <m/>
    <m/>
    <s v="N"/>
    <n v="20230306"/>
    <m/>
    <n v="136780979"/>
    <s v="MIXED"/>
    <s v="Tech rep lvl"/>
    <s v="CosmÃ©ticos"/>
    <n v="3"/>
    <m/>
    <n v="0"/>
    <n v="0"/>
    <n v="100"/>
    <n v="136780980"/>
    <n v="999"/>
    <n v="2"/>
    <x v="0"/>
    <x v="0"/>
    <n v="0.54369999999999996"/>
    <n v="0.54369999999999996"/>
    <n v="0.54369999999999996"/>
    <n v="0.54369999999999996"/>
    <n v="0.54369999999999996"/>
    <n v="48.73"/>
    <n v="55.69"/>
    <n v="48.73"/>
    <n v="45.25"/>
    <n v="43.16"/>
    <s v="Brasil + Dia a Dia + VGF2"/>
    <s v="Bronze + Dia a Dia + VGF2"/>
    <s v="Prata + Dia a Dia + VGF2"/>
    <s v="Ouro + Dia a Dia + VGF2"/>
    <s v="Estrela + Dia a Dia + VGF2"/>
    <n v="30"/>
    <n v="20"/>
    <n v="30"/>
    <n v="35"/>
    <n v="38"/>
    <n v="83.92"/>
    <n v="83.92"/>
    <n v="83.92"/>
    <n v="83.92"/>
    <n v="83.92"/>
    <n v="0"/>
    <n v="0"/>
    <n v="0"/>
    <n v="0"/>
    <n v="0"/>
    <n v="16.243300000000001"/>
    <n v="18.563300000000002"/>
    <n v="16.243300000000001"/>
    <n v="15.083299999999999"/>
    <n v="14.386699999999999"/>
    <n v="32.24"/>
    <n v="25.28"/>
    <n v="32.24"/>
    <n v="35.72"/>
    <n v="37.81"/>
    <n v="39"/>
    <n v="68"/>
    <n v="60"/>
    <n v="55"/>
    <n v="53"/>
  </r>
  <r>
    <n v="638976"/>
    <x v="705"/>
    <n v="20230306"/>
    <m/>
    <s v="COLOR"/>
    <x v="693"/>
    <s v="3Q21 AVON H2O LIQUID LIP"/>
    <n v="1222996"/>
    <x v="705"/>
    <n v="3"/>
    <s v="NEW COI"/>
    <s v="ANY X FOR.."/>
    <n v="0.54369999999999996"/>
    <m/>
    <n v="2.6709999999999998"/>
    <m/>
    <m/>
    <n v="48.73"/>
    <n v="32.99"/>
    <n v="1"/>
    <n v="1"/>
    <n v="5"/>
    <s v="WORK IN PROGRESS"/>
    <n v="136780979"/>
    <s v="NO INCENTIVE"/>
    <s v="N"/>
    <s v="N"/>
    <s v="N"/>
    <s v="N"/>
    <x v="2"/>
    <n v="136780981"/>
    <n v="28"/>
    <n v="43"/>
    <n v="20230306"/>
    <s v="EXCLUSIVE OFFER"/>
    <n v="15"/>
    <s v="Y"/>
    <s v="Tech rep lvl + Dia a Dia + VGF2"/>
    <s v="FULL PAYMENT"/>
    <m/>
    <n v="7.8220000000000001"/>
    <n v="5.1509999999999998"/>
    <n v="81.8"/>
    <m/>
    <s v="LIQUID LIP COLOR"/>
    <s v="LIQUID LIP COLOR"/>
    <s v="LIP COLOR"/>
    <s v="FEMALE"/>
    <s v="AVON TRUE"/>
    <s v="AVON TRUE COLOR"/>
    <n v="1"/>
    <n v="50"/>
    <s v="14.29"/>
    <s v="N"/>
    <s v="N"/>
    <n v="41419"/>
    <m/>
    <s v="N"/>
    <m/>
    <m/>
    <m/>
    <m/>
    <m/>
    <m/>
    <m/>
    <m/>
    <s v="N"/>
    <n v="134579507"/>
    <s v="Oferta Exclusiva APP"/>
    <m/>
    <x v="0"/>
    <m/>
    <n v="4"/>
    <s v="OFERTA  APP"/>
    <s v="N"/>
    <m/>
    <m/>
    <s v="N"/>
    <n v="20230306"/>
    <m/>
    <n v="136780979"/>
    <s v="MIXED"/>
    <s v="Tech rep lvl"/>
    <s v="CosmÃ©ticos"/>
    <n v="3"/>
    <m/>
    <n v="0"/>
    <n v="0"/>
    <n v="100"/>
    <n v="136780980"/>
    <n v="999"/>
    <n v="2"/>
    <x v="0"/>
    <x v="0"/>
    <n v="0.54369999999999996"/>
    <n v="0.54369999999999996"/>
    <n v="0.54369999999999996"/>
    <n v="0.54369999999999996"/>
    <n v="0.54369999999999996"/>
    <n v="48.73"/>
    <n v="55.69"/>
    <n v="48.73"/>
    <n v="45.25"/>
    <n v="43.16"/>
    <s v="Brasil + Dia a Dia + VGF2"/>
    <s v="Bronze + Dia a Dia + VGF2"/>
    <s v="Prata + Dia a Dia + VGF2"/>
    <s v="Ouro + Dia a Dia + VGF2"/>
    <s v="Estrela + Dia a Dia + VGF2"/>
    <n v="30"/>
    <n v="20"/>
    <n v="30"/>
    <n v="35"/>
    <n v="38"/>
    <n v="83.92"/>
    <n v="83.92"/>
    <n v="83.92"/>
    <n v="83.92"/>
    <n v="83.92"/>
    <n v="0"/>
    <n v="0"/>
    <n v="0"/>
    <n v="0"/>
    <n v="0"/>
    <n v="16.243300000000001"/>
    <n v="18.563300000000002"/>
    <n v="16.243300000000001"/>
    <n v="15.083299999999999"/>
    <n v="14.386699999999999"/>
    <n v="32.24"/>
    <n v="25.28"/>
    <n v="32.24"/>
    <n v="35.72"/>
    <n v="37.81"/>
    <n v="39"/>
    <n v="68"/>
    <n v="60"/>
    <n v="55"/>
    <n v="53"/>
  </r>
  <r>
    <n v="638977"/>
    <x v="706"/>
    <n v="20230306"/>
    <m/>
    <s v="COLOR"/>
    <x v="693"/>
    <s v="3Q21 AVON H2O LIQUID LIP"/>
    <n v="1222996"/>
    <x v="706"/>
    <n v="3"/>
    <s v="NEW COI"/>
    <s v="ANY X FOR.."/>
    <n v="0.54369999999999996"/>
    <m/>
    <n v="2.6709999999999998"/>
    <m/>
    <m/>
    <n v="48.73"/>
    <n v="32.99"/>
    <n v="1"/>
    <n v="1"/>
    <n v="5"/>
    <s v="WORK IN PROGRESS"/>
    <n v="136780979"/>
    <s v="NO INCENTIVE"/>
    <s v="N"/>
    <s v="N"/>
    <s v="N"/>
    <s v="N"/>
    <x v="2"/>
    <n v="136780987"/>
    <n v="28"/>
    <n v="43"/>
    <n v="20230306"/>
    <s v="EXCLUSIVE OFFER"/>
    <n v="15"/>
    <s v="Y"/>
    <s v="Tech rep lvl + Dia a Dia + VGF2"/>
    <s v="FULL PAYMENT"/>
    <m/>
    <n v="7.8220000000000001"/>
    <n v="5.1509999999999998"/>
    <n v="81.8"/>
    <m/>
    <s v="LIQUID LIP COLOR"/>
    <s v="LIQUID LIP COLOR"/>
    <s v="LIP COLOR"/>
    <s v="FEMALE"/>
    <s v="AVON TRUE"/>
    <s v="AVON TRUE COLOR"/>
    <n v="1"/>
    <n v="50"/>
    <s v="14.29"/>
    <s v="N"/>
    <s v="N"/>
    <n v="41420"/>
    <m/>
    <s v="N"/>
    <m/>
    <m/>
    <m/>
    <m/>
    <m/>
    <m/>
    <m/>
    <m/>
    <s v="N"/>
    <n v="134579507"/>
    <s v="Oferta Exclusiva APP"/>
    <m/>
    <x v="0"/>
    <m/>
    <n v="4"/>
    <s v="OFERTA  APP"/>
    <s v="N"/>
    <m/>
    <m/>
    <s v="N"/>
    <n v="20230306"/>
    <m/>
    <n v="136780979"/>
    <s v="MIXED"/>
    <s v="Tech rep lvl"/>
    <s v="CosmÃ©ticos"/>
    <n v="3"/>
    <m/>
    <n v="0"/>
    <n v="0"/>
    <n v="100"/>
    <n v="136780980"/>
    <n v="999"/>
    <n v="2"/>
    <x v="0"/>
    <x v="0"/>
    <n v="0.54369999999999996"/>
    <n v="0.54369999999999996"/>
    <n v="0.54369999999999996"/>
    <n v="0.54369999999999996"/>
    <n v="0.54369999999999996"/>
    <n v="48.73"/>
    <n v="55.69"/>
    <n v="48.73"/>
    <n v="45.25"/>
    <n v="43.16"/>
    <s v="Brasil + Dia a Dia + VGF2"/>
    <s v="Bronze + Dia a Dia + VGF2"/>
    <s v="Prata + Dia a Dia + VGF2"/>
    <s v="Ouro + Dia a Dia + VGF2"/>
    <s v="Estrela + Dia a Dia + VGF2"/>
    <n v="30"/>
    <n v="20"/>
    <n v="30"/>
    <n v="35"/>
    <n v="38"/>
    <n v="83.92"/>
    <n v="83.92"/>
    <n v="83.92"/>
    <n v="83.92"/>
    <n v="83.92"/>
    <n v="0"/>
    <n v="0"/>
    <n v="0"/>
    <n v="0"/>
    <n v="0"/>
    <n v="16.243300000000001"/>
    <n v="18.563300000000002"/>
    <n v="16.243300000000001"/>
    <n v="15.083299999999999"/>
    <n v="14.386699999999999"/>
    <n v="32.24"/>
    <n v="25.28"/>
    <n v="32.24"/>
    <n v="35.72"/>
    <n v="37.81"/>
    <n v="39"/>
    <n v="68"/>
    <n v="60"/>
    <n v="55"/>
    <n v="53"/>
  </r>
  <r>
    <n v="638978"/>
    <x v="707"/>
    <n v="20230306"/>
    <m/>
    <s v="COLOR"/>
    <x v="693"/>
    <s v="3Q21 AVON H2O LIQUID LIP"/>
    <n v="1222996"/>
    <x v="707"/>
    <n v="3"/>
    <s v="NEW COI"/>
    <s v="ANY X FOR.."/>
    <n v="0.54369999999999996"/>
    <m/>
    <n v="2.6709999999999998"/>
    <m/>
    <m/>
    <n v="48.73"/>
    <n v="32.99"/>
    <n v="1"/>
    <n v="1"/>
    <n v="5"/>
    <s v="WORK IN PROGRESS"/>
    <n v="136780979"/>
    <s v="NO INCENTIVE"/>
    <s v="N"/>
    <s v="N"/>
    <s v="N"/>
    <s v="N"/>
    <x v="2"/>
    <n v="136780986"/>
    <n v="28"/>
    <n v="43"/>
    <n v="20230306"/>
    <s v="EXCLUSIVE OFFER"/>
    <n v="15"/>
    <s v="Y"/>
    <s v="Tech rep lvl + Dia a Dia + VGF2"/>
    <s v="FULL PAYMENT"/>
    <m/>
    <n v="7.8220000000000001"/>
    <n v="5.1509999999999998"/>
    <n v="81.8"/>
    <m/>
    <s v="LIQUID LIP COLOR"/>
    <s v="LIQUID LIP COLOR"/>
    <s v="LIP COLOR"/>
    <s v="FEMALE"/>
    <s v="AVON TRUE"/>
    <s v="AVON TRUE COLOR"/>
    <n v="1"/>
    <n v="50"/>
    <s v="14.29"/>
    <s v="N"/>
    <s v="N"/>
    <n v="41421"/>
    <m/>
    <s v="N"/>
    <m/>
    <m/>
    <m/>
    <m/>
    <m/>
    <m/>
    <m/>
    <m/>
    <s v="N"/>
    <n v="134579507"/>
    <s v="Oferta Exclusiva APP"/>
    <m/>
    <x v="0"/>
    <m/>
    <n v="4"/>
    <s v="OFERTA  APP"/>
    <s v="N"/>
    <m/>
    <m/>
    <s v="N"/>
    <n v="20230306"/>
    <m/>
    <n v="136780979"/>
    <s v="MIXED"/>
    <s v="Tech rep lvl"/>
    <s v="CosmÃ©ticos"/>
    <n v="3"/>
    <m/>
    <n v="0"/>
    <n v="0"/>
    <n v="100"/>
    <n v="136780980"/>
    <n v="999"/>
    <n v="2"/>
    <x v="0"/>
    <x v="0"/>
    <n v="0.54369999999999996"/>
    <n v="0.54369999999999996"/>
    <n v="0.54369999999999996"/>
    <n v="0.54369999999999996"/>
    <n v="0.54369999999999996"/>
    <n v="48.73"/>
    <n v="55.69"/>
    <n v="48.73"/>
    <n v="45.25"/>
    <n v="43.16"/>
    <s v="Brasil + Dia a Dia + VGF2"/>
    <s v="Bronze + Dia a Dia + VGF2"/>
    <s v="Prata + Dia a Dia + VGF2"/>
    <s v="Ouro + Dia a Dia + VGF2"/>
    <s v="Estrela + Dia a Dia + VGF2"/>
    <n v="30"/>
    <n v="20"/>
    <n v="30"/>
    <n v="35"/>
    <n v="38"/>
    <n v="83.92"/>
    <n v="83.92"/>
    <n v="83.92"/>
    <n v="83.92"/>
    <n v="83.92"/>
    <n v="0"/>
    <n v="0"/>
    <n v="0"/>
    <n v="0"/>
    <n v="0"/>
    <n v="16.243300000000001"/>
    <n v="18.563300000000002"/>
    <n v="16.243300000000001"/>
    <n v="15.083299999999999"/>
    <n v="14.386699999999999"/>
    <n v="32.24"/>
    <n v="25.28"/>
    <n v="32.24"/>
    <n v="35.72"/>
    <n v="37.81"/>
    <n v="39"/>
    <n v="68"/>
    <n v="60"/>
    <n v="55"/>
    <n v="53"/>
  </r>
  <r>
    <n v="638979"/>
    <x v="708"/>
    <n v="20230306"/>
    <m/>
    <s v="COLOR"/>
    <x v="693"/>
    <s v="3Q21 AVON H2O LIQUID LIP"/>
    <n v="1222996"/>
    <x v="708"/>
    <n v="3"/>
    <s v="NEW COI"/>
    <s v="ANY X FOR.."/>
    <n v="0.54369999999999996"/>
    <m/>
    <n v="2.6709999999999998"/>
    <m/>
    <m/>
    <n v="48.73"/>
    <n v="32.99"/>
    <n v="1"/>
    <n v="1"/>
    <n v="5"/>
    <s v="WORK IN PROGRESS"/>
    <n v="136780979"/>
    <s v="NO INCENTIVE"/>
    <s v="N"/>
    <s v="N"/>
    <s v="N"/>
    <s v="N"/>
    <x v="2"/>
    <n v="136780982"/>
    <n v="28"/>
    <n v="43"/>
    <n v="20230306"/>
    <s v="EXCLUSIVE OFFER"/>
    <n v="15"/>
    <s v="Y"/>
    <s v="Tech rep lvl + Dia a Dia + VGF2"/>
    <s v="FULL PAYMENT"/>
    <m/>
    <n v="7.8220000000000001"/>
    <n v="5.1509999999999998"/>
    <n v="81.8"/>
    <m/>
    <s v="LIQUID LIP COLOR"/>
    <s v="LIQUID LIP COLOR"/>
    <s v="LIP COLOR"/>
    <s v="FEMALE"/>
    <s v="AVON TRUE"/>
    <s v="AVON TRUE COLOR"/>
    <n v="1"/>
    <n v="50"/>
    <s v="14.29"/>
    <s v="N"/>
    <s v="N"/>
    <n v="41422"/>
    <m/>
    <s v="N"/>
    <m/>
    <m/>
    <m/>
    <m/>
    <m/>
    <m/>
    <m/>
    <m/>
    <s v="N"/>
    <n v="134579507"/>
    <s v="Oferta Exclusiva APP"/>
    <m/>
    <x v="0"/>
    <m/>
    <n v="4"/>
    <s v="OFERTA  APP"/>
    <s v="N"/>
    <m/>
    <m/>
    <s v="N"/>
    <n v="20230306"/>
    <m/>
    <n v="136780979"/>
    <s v="MIXED"/>
    <s v="Tech rep lvl"/>
    <s v="CosmÃ©ticos"/>
    <n v="3"/>
    <m/>
    <n v="0"/>
    <n v="0"/>
    <n v="100"/>
    <n v="136780980"/>
    <n v="999"/>
    <n v="2"/>
    <x v="0"/>
    <x v="0"/>
    <n v="0.54369999999999996"/>
    <n v="0.54369999999999996"/>
    <n v="0.54369999999999996"/>
    <n v="0.54369999999999996"/>
    <n v="0.54369999999999996"/>
    <n v="48.73"/>
    <n v="55.69"/>
    <n v="48.73"/>
    <n v="45.25"/>
    <n v="43.16"/>
    <s v="Brasil + Dia a Dia + VGF2"/>
    <s v="Bronze + Dia a Dia + VGF2"/>
    <s v="Prata + Dia a Dia + VGF2"/>
    <s v="Ouro + Dia a Dia + VGF2"/>
    <s v="Estrela + Dia a Dia + VGF2"/>
    <n v="30"/>
    <n v="20"/>
    <n v="30"/>
    <n v="35"/>
    <n v="38"/>
    <n v="83.92"/>
    <n v="83.92"/>
    <n v="83.92"/>
    <n v="83.92"/>
    <n v="83.92"/>
    <n v="0"/>
    <n v="0"/>
    <n v="0"/>
    <n v="0"/>
    <n v="0"/>
    <n v="16.243300000000001"/>
    <n v="18.563300000000002"/>
    <n v="16.243300000000001"/>
    <n v="15.083299999999999"/>
    <n v="14.386699999999999"/>
    <n v="32.24"/>
    <n v="25.28"/>
    <n v="32.24"/>
    <n v="35.72"/>
    <n v="37.81"/>
    <n v="39"/>
    <n v="68"/>
    <n v="60"/>
    <n v="55"/>
    <n v="53"/>
  </r>
  <r>
    <n v="638980"/>
    <x v="709"/>
    <n v="20230306"/>
    <m/>
    <s v="COLOR"/>
    <x v="693"/>
    <s v="3Q21 AVON H2O LIQUID LIP"/>
    <n v="1222996"/>
    <x v="709"/>
    <n v="3"/>
    <s v="NEW COI"/>
    <s v="ANY X FOR.."/>
    <n v="0.54369999999999996"/>
    <m/>
    <n v="2.6709999999999998"/>
    <m/>
    <m/>
    <n v="48.73"/>
    <n v="32.99"/>
    <n v="1"/>
    <n v="1"/>
    <n v="5"/>
    <s v="WORK IN PROGRESS"/>
    <n v="136780979"/>
    <s v="NO INCENTIVE"/>
    <s v="N"/>
    <s v="N"/>
    <s v="N"/>
    <s v="N"/>
    <x v="2"/>
    <n v="136780983"/>
    <n v="28"/>
    <n v="43"/>
    <n v="20230306"/>
    <s v="EXCLUSIVE OFFER"/>
    <n v="15"/>
    <s v="Y"/>
    <s v="Tech rep lvl + Dia a Dia + VGF2"/>
    <s v="FULL PAYMENT"/>
    <m/>
    <n v="7.8220000000000001"/>
    <n v="5.1509999999999998"/>
    <n v="81.8"/>
    <m/>
    <s v="LIQUID LIP COLOR"/>
    <s v="LIQUID LIP COLOR"/>
    <s v="LIP COLOR"/>
    <s v="FEMALE"/>
    <s v="AVON TRUE"/>
    <s v="AVON TRUE COLOR"/>
    <n v="1"/>
    <n v="50"/>
    <s v="14.29"/>
    <s v="N"/>
    <s v="N"/>
    <n v="41423"/>
    <m/>
    <s v="N"/>
    <m/>
    <m/>
    <m/>
    <m/>
    <m/>
    <m/>
    <m/>
    <m/>
    <s v="N"/>
    <n v="134579507"/>
    <s v="Oferta Exclusiva APP"/>
    <m/>
    <x v="0"/>
    <m/>
    <n v="4"/>
    <s v="OFERTA  APP"/>
    <s v="N"/>
    <m/>
    <m/>
    <s v="N"/>
    <n v="20230306"/>
    <m/>
    <n v="136780979"/>
    <s v="MIXED"/>
    <s v="Tech rep lvl"/>
    <s v="CosmÃ©ticos"/>
    <n v="3"/>
    <m/>
    <n v="0"/>
    <n v="0"/>
    <n v="100"/>
    <n v="136780980"/>
    <n v="999"/>
    <n v="2"/>
    <x v="0"/>
    <x v="0"/>
    <n v="0.54369999999999996"/>
    <n v="0.54369999999999996"/>
    <n v="0.54369999999999996"/>
    <n v="0.54369999999999996"/>
    <n v="0.54369999999999996"/>
    <n v="48.73"/>
    <n v="55.69"/>
    <n v="48.73"/>
    <n v="45.25"/>
    <n v="43.16"/>
    <s v="Brasil + Dia a Dia + VGF2"/>
    <s v="Bronze + Dia a Dia + VGF2"/>
    <s v="Prata + Dia a Dia + VGF2"/>
    <s v="Ouro + Dia a Dia + VGF2"/>
    <s v="Estrela + Dia a Dia + VGF2"/>
    <n v="30"/>
    <n v="20"/>
    <n v="30"/>
    <n v="35"/>
    <n v="38"/>
    <n v="83.92"/>
    <n v="83.92"/>
    <n v="83.92"/>
    <n v="83.92"/>
    <n v="83.92"/>
    <n v="0"/>
    <n v="0"/>
    <n v="0"/>
    <n v="0"/>
    <n v="0"/>
    <n v="16.243300000000001"/>
    <n v="18.563300000000002"/>
    <n v="16.243300000000001"/>
    <n v="15.083299999999999"/>
    <n v="14.386699999999999"/>
    <n v="32.24"/>
    <n v="25.28"/>
    <n v="32.24"/>
    <n v="35.72"/>
    <n v="37.81"/>
    <n v="39"/>
    <n v="68"/>
    <n v="60"/>
    <n v="55"/>
    <n v="53"/>
  </r>
  <r>
    <n v="638981"/>
    <x v="710"/>
    <n v="20230306"/>
    <m/>
    <s v="COLOR"/>
    <x v="693"/>
    <s v="3Q21 AVON H2O LIQUID LIP"/>
    <n v="1222996"/>
    <x v="710"/>
    <n v="3"/>
    <s v="NEW COI"/>
    <s v="ANY X FOR.."/>
    <n v="0.54369999999999996"/>
    <m/>
    <n v="2.6709999999999998"/>
    <m/>
    <m/>
    <n v="48.73"/>
    <n v="32.99"/>
    <n v="1"/>
    <n v="1"/>
    <n v="5"/>
    <s v="WORK IN PROGRESS"/>
    <n v="136780979"/>
    <s v="NO INCENTIVE"/>
    <s v="N"/>
    <s v="N"/>
    <s v="N"/>
    <s v="N"/>
    <x v="2"/>
    <n v="136780984"/>
    <n v="28"/>
    <n v="43"/>
    <n v="20230306"/>
    <s v="EXCLUSIVE OFFER"/>
    <n v="15"/>
    <s v="Y"/>
    <s v="Tech rep lvl + Dia a Dia + VGF2"/>
    <s v="FULL PAYMENT"/>
    <m/>
    <n v="7.8220000000000001"/>
    <n v="5.1509999999999998"/>
    <n v="81.8"/>
    <m/>
    <s v="LIQUID LIP COLOR"/>
    <s v="LIQUID LIP COLOR"/>
    <s v="LIP COLOR"/>
    <s v="FEMALE"/>
    <s v="AVON TRUE"/>
    <s v="AVON TRUE COLOR"/>
    <n v="1"/>
    <n v="50"/>
    <s v="14.29"/>
    <s v="N"/>
    <s v="N"/>
    <n v="41425"/>
    <m/>
    <s v="N"/>
    <m/>
    <m/>
    <m/>
    <m/>
    <m/>
    <m/>
    <m/>
    <m/>
    <s v="N"/>
    <n v="134579507"/>
    <s v="Oferta Exclusiva APP"/>
    <m/>
    <x v="0"/>
    <m/>
    <n v="4"/>
    <s v="OFERTA  APP"/>
    <s v="N"/>
    <m/>
    <m/>
    <s v="N"/>
    <n v="20230306"/>
    <m/>
    <n v="136780979"/>
    <s v="MIXED"/>
    <s v="Tech rep lvl"/>
    <s v="CosmÃ©ticos"/>
    <n v="3"/>
    <m/>
    <n v="0"/>
    <n v="0"/>
    <n v="100"/>
    <n v="136780980"/>
    <n v="999"/>
    <n v="2"/>
    <x v="0"/>
    <x v="0"/>
    <n v="0.54369999999999996"/>
    <n v="0.54369999999999996"/>
    <n v="0.54369999999999996"/>
    <n v="0.54369999999999996"/>
    <n v="0.54369999999999996"/>
    <n v="48.73"/>
    <n v="55.69"/>
    <n v="48.73"/>
    <n v="45.25"/>
    <n v="43.16"/>
    <s v="Brasil + Dia a Dia + VGF2"/>
    <s v="Bronze + Dia a Dia + VGF2"/>
    <s v="Prata + Dia a Dia + VGF2"/>
    <s v="Ouro + Dia a Dia + VGF2"/>
    <s v="Estrela + Dia a Dia + VGF2"/>
    <n v="30"/>
    <n v="20"/>
    <n v="30"/>
    <n v="35"/>
    <n v="38"/>
    <n v="83.92"/>
    <n v="83.92"/>
    <n v="83.92"/>
    <n v="83.92"/>
    <n v="83.92"/>
    <n v="0"/>
    <n v="0"/>
    <n v="0"/>
    <n v="0"/>
    <n v="0"/>
    <n v="16.243300000000001"/>
    <n v="18.563300000000002"/>
    <n v="16.243300000000001"/>
    <n v="15.083299999999999"/>
    <n v="14.386699999999999"/>
    <n v="32.24"/>
    <n v="25.28"/>
    <n v="32.24"/>
    <n v="35.72"/>
    <n v="37.81"/>
    <n v="39"/>
    <n v="68"/>
    <n v="60"/>
    <n v="55"/>
    <n v="53"/>
  </r>
  <r>
    <n v="638975"/>
    <x v="704"/>
    <n v="20230306"/>
    <m/>
    <s v="COLOR"/>
    <x v="694"/>
    <s v="3Q21 AVON H2O LIQUID LIP"/>
    <n v="1222996"/>
    <x v="704"/>
    <n v="1"/>
    <s v="NEW COI"/>
    <s v="REPRESENTATIVE OFFER"/>
    <n v="0.54369999999999996"/>
    <m/>
    <n v="2.6709999999999998"/>
    <m/>
    <m/>
    <n v="18.89"/>
    <n v="32.99"/>
    <n v="232"/>
    <n v="232"/>
    <n v="5"/>
    <s v="WORK IN PROGRESS"/>
    <n v="136781076"/>
    <s v="NO INCENTIVE"/>
    <s v="N"/>
    <s v="N"/>
    <s v="N"/>
    <s v="N"/>
    <x v="2"/>
    <n v="136781082"/>
    <n v="28"/>
    <n v="43"/>
    <n v="20230306"/>
    <s v="EXCLUSIVE OFFER"/>
    <n v="15"/>
    <s v="Y"/>
    <s v="Tech rep lvl + Dia a Dia + VGF2"/>
    <s v="FULL PAYMENT"/>
    <m/>
    <n v="2311.8505"/>
    <n v="1692.1785"/>
    <n v="81.8"/>
    <m/>
    <s v="LIQUID LIP COLOR"/>
    <s v="LIQUID LIP COLOR"/>
    <s v="LIP COLOR"/>
    <s v="FEMALE"/>
    <s v="AVON TRUE"/>
    <s v="AVON TRUE COLOR"/>
    <n v="1"/>
    <n v="50"/>
    <s v="14.29"/>
    <s v="N"/>
    <s v="N"/>
    <n v="41418"/>
    <m/>
    <s v="N"/>
    <s v="SP"/>
    <n v="24.87"/>
    <n v="29.99"/>
    <n v="31.19"/>
    <m/>
    <m/>
    <m/>
    <m/>
    <s v="N"/>
    <n v="134579507"/>
    <s v="Oferta Exclusiva APP"/>
    <m/>
    <x v="0"/>
    <n v="136780979"/>
    <n v="4"/>
    <s v="OFERTA  APP"/>
    <s v="N"/>
    <m/>
    <m/>
    <s v="N"/>
    <n v="20230306"/>
    <m/>
    <n v="136781076"/>
    <s v="MIXED"/>
    <s v="Tech rep lvl"/>
    <s v="CosmÃ©ticos"/>
    <n v="1"/>
    <m/>
    <n v="0"/>
    <n v="0"/>
    <n v="100"/>
    <n v="136781077"/>
    <n v="999"/>
    <n v="2"/>
    <x v="0"/>
    <x v="0"/>
    <n v="0.54369999999999996"/>
    <n v="0.54369999999999996"/>
    <n v="0.54369999999999996"/>
    <n v="0.54369999999999996"/>
    <n v="0.54369999999999996"/>
    <n v="18.89"/>
    <n v="21.59"/>
    <n v="18.89"/>
    <n v="17.54"/>
    <n v="16.73"/>
    <s v="Brasil + Dia a Dia + VGF2"/>
    <s v="Bronze + Dia a Dia + VGF2"/>
    <s v="Prata + Dia a Dia + VGF2"/>
    <s v="Ouro + Dia a Dia + VGF2"/>
    <s v="Estrela + Dia a Dia + VGF2"/>
    <n v="30"/>
    <n v="20"/>
    <n v="30"/>
    <n v="35"/>
    <n v="38"/>
    <n v="83.92"/>
    <n v="83.92"/>
    <n v="83.92"/>
    <n v="83.92"/>
    <n v="83.92"/>
    <n v="0"/>
    <n v="0"/>
    <n v="0"/>
    <n v="0"/>
    <n v="0"/>
    <n v="18.89"/>
    <n v="21.59"/>
    <n v="18.89"/>
    <n v="17.54"/>
    <n v="16.73"/>
    <n v="8.1"/>
    <n v="5.4"/>
    <n v="8.1"/>
    <n v="9.4499999999999993"/>
    <n v="10.26"/>
    <n v="30"/>
    <n v="79"/>
    <n v="69"/>
    <n v="64"/>
    <n v="61"/>
  </r>
  <r>
    <n v="638976"/>
    <x v="705"/>
    <n v="20230306"/>
    <m/>
    <s v="COLOR"/>
    <x v="694"/>
    <s v="3Q21 AVON H2O LIQUID LIP"/>
    <n v="1222996"/>
    <x v="705"/>
    <n v="1"/>
    <s v="NEW COI"/>
    <s v="REPRESENTATIVE OFFER"/>
    <n v="0.54369999999999996"/>
    <m/>
    <n v="2.6709999999999998"/>
    <m/>
    <m/>
    <n v="18.89"/>
    <n v="32.99"/>
    <n v="103"/>
    <n v="103"/>
    <n v="5"/>
    <s v="WORK IN PROGRESS"/>
    <n v="136781076"/>
    <s v="NO INCENTIVE"/>
    <s v="N"/>
    <s v="N"/>
    <s v="N"/>
    <s v="N"/>
    <x v="2"/>
    <n v="136781078"/>
    <n v="28"/>
    <n v="43"/>
    <n v="20230306"/>
    <s v="EXCLUSIVE OFFER"/>
    <n v="15"/>
    <s v="Y"/>
    <s v="Tech rep lvl + Dia a Dia + VGF2"/>
    <s v="FULL PAYMENT"/>
    <m/>
    <n v="1025.7118"/>
    <n v="750.59879999999998"/>
    <n v="81.8"/>
    <m/>
    <s v="LIQUID LIP COLOR"/>
    <s v="LIQUID LIP COLOR"/>
    <s v="LIP COLOR"/>
    <s v="FEMALE"/>
    <s v="AVON TRUE"/>
    <s v="AVON TRUE COLOR"/>
    <n v="1"/>
    <n v="50"/>
    <s v="14.29"/>
    <s v="N"/>
    <s v="N"/>
    <n v="41419"/>
    <m/>
    <s v="N"/>
    <s v="SP"/>
    <n v="24.87"/>
    <n v="29.99"/>
    <n v="31.19"/>
    <m/>
    <m/>
    <m/>
    <m/>
    <s v="N"/>
    <n v="134579507"/>
    <s v="Oferta Exclusiva APP"/>
    <m/>
    <x v="0"/>
    <n v="136780979"/>
    <n v="4"/>
    <s v="OFERTA  APP"/>
    <s v="N"/>
    <m/>
    <m/>
    <s v="N"/>
    <n v="20230306"/>
    <m/>
    <n v="136781076"/>
    <s v="MIXED"/>
    <s v="Tech rep lvl"/>
    <s v="CosmÃ©ticos"/>
    <n v="1"/>
    <m/>
    <n v="0"/>
    <n v="0"/>
    <n v="100"/>
    <n v="136781077"/>
    <n v="999"/>
    <n v="2"/>
    <x v="0"/>
    <x v="0"/>
    <n v="0.54369999999999996"/>
    <n v="0.54369999999999996"/>
    <n v="0.54369999999999996"/>
    <n v="0.54369999999999996"/>
    <n v="0.54369999999999996"/>
    <n v="18.89"/>
    <n v="21.59"/>
    <n v="18.89"/>
    <n v="17.54"/>
    <n v="16.73"/>
    <s v="Brasil + Dia a Dia + VGF2"/>
    <s v="Bronze + Dia a Dia + VGF2"/>
    <s v="Prata + Dia a Dia + VGF2"/>
    <s v="Ouro + Dia a Dia + VGF2"/>
    <s v="Estrela + Dia a Dia + VGF2"/>
    <n v="30"/>
    <n v="20"/>
    <n v="30"/>
    <n v="35"/>
    <n v="38"/>
    <n v="83.92"/>
    <n v="83.92"/>
    <n v="83.92"/>
    <n v="83.92"/>
    <n v="83.92"/>
    <n v="0"/>
    <n v="0"/>
    <n v="0"/>
    <n v="0"/>
    <n v="0"/>
    <n v="18.89"/>
    <n v="21.59"/>
    <n v="18.89"/>
    <n v="17.54"/>
    <n v="16.73"/>
    <n v="8.1"/>
    <n v="5.4"/>
    <n v="8.1"/>
    <n v="9.4499999999999993"/>
    <n v="10.26"/>
    <n v="30"/>
    <n v="79"/>
    <n v="69"/>
    <n v="64"/>
    <n v="61"/>
  </r>
  <r>
    <n v="638977"/>
    <x v="706"/>
    <n v="20230306"/>
    <m/>
    <s v="COLOR"/>
    <x v="694"/>
    <s v="3Q21 AVON H2O LIQUID LIP"/>
    <n v="1222996"/>
    <x v="706"/>
    <n v="1"/>
    <s v="NEW COI"/>
    <s v="REPRESENTATIVE OFFER"/>
    <n v="0.54369999999999996"/>
    <m/>
    <n v="2.6709999999999998"/>
    <m/>
    <m/>
    <n v="18.89"/>
    <n v="32.99"/>
    <n v="350"/>
    <n v="350"/>
    <n v="5"/>
    <s v="WORK IN PROGRESS"/>
    <n v="136781076"/>
    <s v="NO INCENTIVE"/>
    <s v="N"/>
    <s v="N"/>
    <s v="N"/>
    <s v="N"/>
    <x v="2"/>
    <n v="136781084"/>
    <n v="28"/>
    <n v="43"/>
    <n v="20230306"/>
    <s v="EXCLUSIVE OFFER"/>
    <n v="15"/>
    <s v="Y"/>
    <s v="Tech rep lvl + Dia a Dia + VGF2"/>
    <s v="FULL PAYMENT"/>
    <m/>
    <n v="3491.6197000000002"/>
    <n v="2556.7696999999998"/>
    <n v="81.8"/>
    <m/>
    <s v="LIQUID LIP COLOR"/>
    <s v="LIQUID LIP COLOR"/>
    <s v="LIP COLOR"/>
    <s v="FEMALE"/>
    <s v="AVON TRUE"/>
    <s v="AVON TRUE COLOR"/>
    <n v="1"/>
    <n v="50"/>
    <s v="14.29"/>
    <s v="N"/>
    <s v="N"/>
    <n v="41420"/>
    <m/>
    <s v="N"/>
    <s v="SP"/>
    <n v="24.87"/>
    <n v="29.99"/>
    <n v="31.19"/>
    <m/>
    <m/>
    <m/>
    <m/>
    <s v="N"/>
    <n v="134579507"/>
    <s v="Oferta Exclusiva APP"/>
    <m/>
    <x v="0"/>
    <n v="136780979"/>
    <n v="4"/>
    <s v="OFERTA  APP"/>
    <s v="N"/>
    <m/>
    <m/>
    <s v="N"/>
    <n v="20230306"/>
    <m/>
    <n v="136781076"/>
    <s v="MIXED"/>
    <s v="Tech rep lvl"/>
    <s v="CosmÃ©ticos"/>
    <n v="1"/>
    <m/>
    <n v="0"/>
    <n v="0"/>
    <n v="100"/>
    <n v="136781077"/>
    <n v="999"/>
    <n v="2"/>
    <x v="0"/>
    <x v="0"/>
    <n v="0.54369999999999996"/>
    <n v="0.54369999999999996"/>
    <n v="0.54369999999999996"/>
    <n v="0.54369999999999996"/>
    <n v="0.54369999999999996"/>
    <n v="18.89"/>
    <n v="21.59"/>
    <n v="18.89"/>
    <n v="17.54"/>
    <n v="16.73"/>
    <s v="Brasil + Dia a Dia + VGF2"/>
    <s v="Bronze + Dia a Dia + VGF2"/>
    <s v="Prata + Dia a Dia + VGF2"/>
    <s v="Ouro + Dia a Dia + VGF2"/>
    <s v="Estrela + Dia a Dia + VGF2"/>
    <n v="30"/>
    <n v="20"/>
    <n v="30"/>
    <n v="35"/>
    <n v="38"/>
    <n v="83.92"/>
    <n v="83.92"/>
    <n v="83.92"/>
    <n v="83.92"/>
    <n v="83.92"/>
    <n v="0"/>
    <n v="0"/>
    <n v="0"/>
    <n v="0"/>
    <n v="0"/>
    <n v="18.89"/>
    <n v="21.59"/>
    <n v="18.89"/>
    <n v="17.54"/>
    <n v="16.73"/>
    <n v="8.1"/>
    <n v="5.4"/>
    <n v="8.1"/>
    <n v="9.4499999999999993"/>
    <n v="10.26"/>
    <n v="30"/>
    <n v="79"/>
    <n v="69"/>
    <n v="64"/>
    <n v="61"/>
  </r>
  <r>
    <n v="638978"/>
    <x v="707"/>
    <n v="20230306"/>
    <m/>
    <s v="COLOR"/>
    <x v="694"/>
    <s v="3Q21 AVON H2O LIQUID LIP"/>
    <n v="1222996"/>
    <x v="707"/>
    <n v="1"/>
    <s v="NEW COI"/>
    <s v="REPRESENTATIVE OFFER"/>
    <n v="0.54369999999999996"/>
    <m/>
    <n v="2.6709999999999998"/>
    <m/>
    <m/>
    <n v="18.89"/>
    <n v="32.99"/>
    <n v="7487"/>
    <n v="7487"/>
    <n v="5"/>
    <s v="WORK IN PROGRESS"/>
    <n v="136781076"/>
    <s v="NO INCENTIVE"/>
    <s v="N"/>
    <s v="N"/>
    <s v="N"/>
    <s v="N"/>
    <x v="2"/>
    <n v="136781083"/>
    <n v="28"/>
    <n v="43"/>
    <n v="20230306"/>
    <s v="EXCLUSIVE OFFER"/>
    <n v="15"/>
    <s v="Y"/>
    <s v="Tech rep lvl + Dia a Dia + VGF2"/>
    <s v="FULL PAYMENT"/>
    <m/>
    <n v="74718.298699999999"/>
    <n v="54720.521699999998"/>
    <n v="81.8"/>
    <m/>
    <s v="LIQUID LIP COLOR"/>
    <s v="LIQUID LIP COLOR"/>
    <s v="LIP COLOR"/>
    <s v="FEMALE"/>
    <s v="AVON TRUE"/>
    <s v="AVON TRUE COLOR"/>
    <n v="1"/>
    <n v="50"/>
    <s v="14.29"/>
    <s v="N"/>
    <s v="N"/>
    <n v="41421"/>
    <m/>
    <s v="N"/>
    <s v="SP"/>
    <n v="24.87"/>
    <n v="29.99"/>
    <n v="31.19"/>
    <m/>
    <m/>
    <m/>
    <m/>
    <s v="N"/>
    <n v="134579507"/>
    <s v="Oferta Exclusiva APP"/>
    <m/>
    <x v="0"/>
    <n v="136780979"/>
    <n v="4"/>
    <s v="OFERTA  APP"/>
    <s v="N"/>
    <m/>
    <m/>
    <s v="N"/>
    <n v="20230306"/>
    <m/>
    <n v="136781076"/>
    <s v="MIXED"/>
    <s v="Tech rep lvl"/>
    <s v="CosmÃ©ticos"/>
    <n v="1"/>
    <m/>
    <n v="0"/>
    <n v="0"/>
    <n v="100"/>
    <n v="136781077"/>
    <n v="999"/>
    <n v="2"/>
    <x v="0"/>
    <x v="0"/>
    <n v="0.54369999999999996"/>
    <n v="0.54369999999999996"/>
    <n v="0.54369999999999996"/>
    <n v="0.54369999999999996"/>
    <n v="0.54369999999999996"/>
    <n v="18.89"/>
    <n v="21.59"/>
    <n v="18.89"/>
    <n v="17.54"/>
    <n v="16.73"/>
    <s v="Brasil + Dia a Dia + VGF2"/>
    <s v="Bronze + Dia a Dia + VGF2"/>
    <s v="Prata + Dia a Dia + VGF2"/>
    <s v="Ouro + Dia a Dia + VGF2"/>
    <s v="Estrela + Dia a Dia + VGF2"/>
    <n v="30"/>
    <n v="20"/>
    <n v="30"/>
    <n v="35"/>
    <n v="38"/>
    <n v="83.92"/>
    <n v="83.92"/>
    <n v="83.92"/>
    <n v="83.92"/>
    <n v="83.92"/>
    <n v="0"/>
    <n v="0"/>
    <n v="0"/>
    <n v="0"/>
    <n v="0"/>
    <n v="18.89"/>
    <n v="21.59"/>
    <n v="18.89"/>
    <n v="17.54"/>
    <n v="16.73"/>
    <n v="8.1"/>
    <n v="5.4"/>
    <n v="8.1"/>
    <n v="9.4499999999999993"/>
    <n v="10.26"/>
    <n v="30"/>
    <n v="79"/>
    <n v="69"/>
    <n v="64"/>
    <n v="61"/>
  </r>
  <r>
    <n v="638979"/>
    <x v="708"/>
    <n v="20230306"/>
    <m/>
    <s v="COLOR"/>
    <x v="694"/>
    <s v="3Q21 AVON H2O LIQUID LIP"/>
    <n v="1222996"/>
    <x v="708"/>
    <n v="1"/>
    <s v="NEW COI"/>
    <s v="REPRESENTATIVE OFFER"/>
    <n v="0.54369999999999996"/>
    <m/>
    <n v="2.6709999999999998"/>
    <m/>
    <m/>
    <n v="18.89"/>
    <n v="32.99"/>
    <n v="281"/>
    <n v="281"/>
    <n v="5"/>
    <s v="WORK IN PROGRESS"/>
    <n v="136781076"/>
    <s v="NO INCENTIVE"/>
    <s v="N"/>
    <s v="N"/>
    <s v="N"/>
    <s v="N"/>
    <x v="2"/>
    <n v="136781079"/>
    <n v="28"/>
    <n v="43"/>
    <n v="20230306"/>
    <s v="EXCLUSIVE OFFER"/>
    <n v="15"/>
    <s v="Y"/>
    <s v="Tech rep lvl + Dia a Dia + VGF2"/>
    <s v="FULL PAYMENT"/>
    <m/>
    <n v="2803.0671000000002"/>
    <n v="2052.5160999999998"/>
    <n v="81.8"/>
    <m/>
    <s v="LIQUID LIP COLOR"/>
    <s v="LIQUID LIP COLOR"/>
    <s v="LIP COLOR"/>
    <s v="FEMALE"/>
    <s v="AVON TRUE"/>
    <s v="AVON TRUE COLOR"/>
    <n v="1"/>
    <n v="50"/>
    <s v="14.29"/>
    <s v="N"/>
    <s v="N"/>
    <n v="41422"/>
    <m/>
    <s v="N"/>
    <s v="SP"/>
    <n v="24.87"/>
    <n v="29.99"/>
    <n v="31.19"/>
    <m/>
    <m/>
    <m/>
    <m/>
    <s v="N"/>
    <n v="134579507"/>
    <s v="Oferta Exclusiva APP"/>
    <m/>
    <x v="0"/>
    <n v="136780979"/>
    <n v="4"/>
    <s v="OFERTA  APP"/>
    <s v="N"/>
    <m/>
    <m/>
    <s v="N"/>
    <n v="20230306"/>
    <m/>
    <n v="136781076"/>
    <s v="MIXED"/>
    <s v="Tech rep lvl"/>
    <s v="CosmÃ©ticos"/>
    <n v="1"/>
    <m/>
    <n v="0"/>
    <n v="0"/>
    <n v="100"/>
    <n v="136781077"/>
    <n v="999"/>
    <n v="2"/>
    <x v="0"/>
    <x v="0"/>
    <n v="0.54369999999999996"/>
    <n v="0.54369999999999996"/>
    <n v="0.54369999999999996"/>
    <n v="0.54369999999999996"/>
    <n v="0.54369999999999996"/>
    <n v="18.89"/>
    <n v="21.59"/>
    <n v="18.89"/>
    <n v="17.54"/>
    <n v="16.73"/>
    <s v="Brasil + Dia a Dia + VGF2"/>
    <s v="Bronze + Dia a Dia + VGF2"/>
    <s v="Prata + Dia a Dia + VGF2"/>
    <s v="Ouro + Dia a Dia + VGF2"/>
    <s v="Estrela + Dia a Dia + VGF2"/>
    <n v="30"/>
    <n v="20"/>
    <n v="30"/>
    <n v="35"/>
    <n v="38"/>
    <n v="83.92"/>
    <n v="83.92"/>
    <n v="83.92"/>
    <n v="83.92"/>
    <n v="83.92"/>
    <n v="0"/>
    <n v="0"/>
    <n v="0"/>
    <n v="0"/>
    <n v="0"/>
    <n v="18.89"/>
    <n v="21.59"/>
    <n v="18.89"/>
    <n v="17.54"/>
    <n v="16.73"/>
    <n v="8.1"/>
    <n v="5.4"/>
    <n v="8.1"/>
    <n v="9.4499999999999993"/>
    <n v="10.26"/>
    <n v="30"/>
    <n v="79"/>
    <n v="69"/>
    <n v="64"/>
    <n v="61"/>
  </r>
  <r>
    <n v="638980"/>
    <x v="709"/>
    <n v="20230306"/>
    <m/>
    <s v="COLOR"/>
    <x v="694"/>
    <s v="3Q21 AVON H2O LIQUID LIP"/>
    <n v="1222996"/>
    <x v="709"/>
    <n v="1"/>
    <s v="NEW COI"/>
    <s v="REPRESENTATIVE OFFER"/>
    <n v="0.54369999999999996"/>
    <m/>
    <n v="2.6709999999999998"/>
    <m/>
    <m/>
    <n v="18.89"/>
    <n v="32.99"/>
    <n v="224"/>
    <n v="224"/>
    <n v="5"/>
    <s v="WORK IN PROGRESS"/>
    <n v="136781076"/>
    <s v="NO INCENTIVE"/>
    <s v="N"/>
    <s v="N"/>
    <s v="N"/>
    <s v="N"/>
    <x v="2"/>
    <n v="136781080"/>
    <n v="28"/>
    <n v="43"/>
    <n v="20230306"/>
    <s v="EXCLUSIVE OFFER"/>
    <n v="15"/>
    <s v="Y"/>
    <s v="Tech rep lvl + Dia a Dia + VGF2"/>
    <s v="FULL PAYMENT"/>
    <m/>
    <n v="2232.7692999999999"/>
    <n v="1634.4653000000001"/>
    <n v="81.8"/>
    <m/>
    <s v="LIQUID LIP COLOR"/>
    <s v="LIQUID LIP COLOR"/>
    <s v="LIP COLOR"/>
    <s v="FEMALE"/>
    <s v="AVON TRUE"/>
    <s v="AVON TRUE COLOR"/>
    <n v="1"/>
    <n v="50"/>
    <s v="14.29"/>
    <s v="N"/>
    <s v="N"/>
    <n v="41423"/>
    <m/>
    <s v="N"/>
    <s v="SP"/>
    <n v="24.87"/>
    <n v="29.99"/>
    <n v="31.19"/>
    <m/>
    <m/>
    <m/>
    <m/>
    <s v="N"/>
    <n v="134579507"/>
    <s v="Oferta Exclusiva APP"/>
    <m/>
    <x v="0"/>
    <n v="136780979"/>
    <n v="4"/>
    <s v="OFERTA  APP"/>
    <s v="N"/>
    <m/>
    <m/>
    <s v="N"/>
    <n v="20230306"/>
    <m/>
    <n v="136781076"/>
    <s v="MIXED"/>
    <s v="Tech rep lvl"/>
    <s v="CosmÃ©ticos"/>
    <n v="1"/>
    <m/>
    <n v="0"/>
    <n v="0"/>
    <n v="100"/>
    <n v="136781077"/>
    <n v="999"/>
    <n v="2"/>
    <x v="0"/>
    <x v="0"/>
    <n v="0.54369999999999996"/>
    <n v="0.54369999999999996"/>
    <n v="0.54369999999999996"/>
    <n v="0.54369999999999996"/>
    <n v="0.54369999999999996"/>
    <n v="18.89"/>
    <n v="21.59"/>
    <n v="18.89"/>
    <n v="17.54"/>
    <n v="16.73"/>
    <s v="Brasil + Dia a Dia + VGF2"/>
    <s v="Bronze + Dia a Dia + VGF2"/>
    <s v="Prata + Dia a Dia + VGF2"/>
    <s v="Ouro + Dia a Dia + VGF2"/>
    <s v="Estrela + Dia a Dia + VGF2"/>
    <n v="30"/>
    <n v="20"/>
    <n v="30"/>
    <n v="35"/>
    <n v="38"/>
    <n v="83.92"/>
    <n v="83.92"/>
    <n v="83.92"/>
    <n v="83.92"/>
    <n v="83.92"/>
    <n v="0"/>
    <n v="0"/>
    <n v="0"/>
    <n v="0"/>
    <n v="0"/>
    <n v="18.89"/>
    <n v="21.59"/>
    <n v="18.89"/>
    <n v="17.54"/>
    <n v="16.73"/>
    <n v="8.1"/>
    <n v="5.4"/>
    <n v="8.1"/>
    <n v="9.4499999999999993"/>
    <n v="10.26"/>
    <n v="30"/>
    <n v="79"/>
    <n v="69"/>
    <n v="64"/>
    <n v="61"/>
  </r>
  <r>
    <n v="638981"/>
    <x v="710"/>
    <n v="20230306"/>
    <m/>
    <s v="COLOR"/>
    <x v="694"/>
    <s v="3Q21 AVON H2O LIQUID LIP"/>
    <n v="1222996"/>
    <x v="710"/>
    <n v="1"/>
    <s v="NEW COI"/>
    <s v="REPRESENTATIVE OFFER"/>
    <n v="0.54369999999999996"/>
    <m/>
    <n v="2.6709999999999998"/>
    <m/>
    <m/>
    <n v="18.89"/>
    <n v="32.99"/>
    <n v="323"/>
    <n v="323"/>
    <n v="5"/>
    <s v="WORK IN PROGRESS"/>
    <n v="136781076"/>
    <s v="NO INCENTIVE"/>
    <s v="N"/>
    <s v="N"/>
    <s v="N"/>
    <s v="N"/>
    <x v="2"/>
    <n v="136781081"/>
    <n v="28"/>
    <n v="43"/>
    <n v="20230306"/>
    <s v="EXCLUSIVE OFFER"/>
    <n v="15"/>
    <s v="Y"/>
    <s v="Tech rep lvl + Dia a Dia + VGF2"/>
    <s v="FULL PAYMENT"/>
    <m/>
    <n v="3221.6563000000001"/>
    <n v="2358.9232999999999"/>
    <n v="81.8"/>
    <m/>
    <s v="LIQUID LIP COLOR"/>
    <s v="LIQUID LIP COLOR"/>
    <s v="LIP COLOR"/>
    <s v="FEMALE"/>
    <s v="AVON TRUE"/>
    <s v="AVON TRUE COLOR"/>
    <n v="1"/>
    <n v="50"/>
    <s v="14.29"/>
    <s v="N"/>
    <s v="N"/>
    <n v="41425"/>
    <m/>
    <s v="N"/>
    <s v="SP"/>
    <n v="24.87"/>
    <n v="29.99"/>
    <n v="31.19"/>
    <m/>
    <m/>
    <m/>
    <m/>
    <s v="N"/>
    <n v="134579507"/>
    <s v="Oferta Exclusiva APP"/>
    <m/>
    <x v="0"/>
    <n v="136780979"/>
    <n v="4"/>
    <s v="OFERTA  APP"/>
    <s v="N"/>
    <m/>
    <m/>
    <s v="N"/>
    <n v="20230306"/>
    <m/>
    <n v="136781076"/>
    <s v="MIXED"/>
    <s v="Tech rep lvl"/>
    <s v="CosmÃ©ticos"/>
    <n v="1"/>
    <m/>
    <n v="0"/>
    <n v="0"/>
    <n v="100"/>
    <n v="136781077"/>
    <n v="999"/>
    <n v="2"/>
    <x v="0"/>
    <x v="0"/>
    <n v="0.54369999999999996"/>
    <n v="0.54369999999999996"/>
    <n v="0.54369999999999996"/>
    <n v="0.54369999999999996"/>
    <n v="0.54369999999999996"/>
    <n v="18.89"/>
    <n v="21.59"/>
    <n v="18.89"/>
    <n v="17.54"/>
    <n v="16.73"/>
    <s v="Brasil + Dia a Dia + VGF2"/>
    <s v="Bronze + Dia a Dia + VGF2"/>
    <s v="Prata + Dia a Dia + VGF2"/>
    <s v="Ouro + Dia a Dia + VGF2"/>
    <s v="Estrela + Dia a Dia + VGF2"/>
    <n v="30"/>
    <n v="20"/>
    <n v="30"/>
    <n v="35"/>
    <n v="38"/>
    <n v="83.92"/>
    <n v="83.92"/>
    <n v="83.92"/>
    <n v="83.92"/>
    <n v="83.92"/>
    <n v="0"/>
    <n v="0"/>
    <n v="0"/>
    <n v="0"/>
    <n v="0"/>
    <n v="18.89"/>
    <n v="21.59"/>
    <n v="18.89"/>
    <n v="17.54"/>
    <n v="16.73"/>
    <n v="8.1"/>
    <n v="5.4"/>
    <n v="8.1"/>
    <n v="9.4499999999999993"/>
    <n v="10.26"/>
    <n v="30"/>
    <n v="79"/>
    <n v="69"/>
    <n v="64"/>
    <n v="61"/>
  </r>
  <r>
    <n v="2104970"/>
    <x v="1508"/>
    <n v="20160304"/>
    <m/>
    <s v="INNERWEAR"/>
    <x v="695"/>
    <s v="CALCA ALTA COMPRESSAO GRADUAL"/>
    <n v="5264581"/>
    <x v="1505"/>
    <n v="1"/>
    <s v="EXCESS"/>
    <s v="REPRESENTATIVE OFFER"/>
    <n v="0.70330000000000004"/>
    <m/>
    <n v="17.8"/>
    <m/>
    <m/>
    <n v="33.99"/>
    <n v="59.99"/>
    <n v="292"/>
    <n v="292"/>
    <n v="22"/>
    <s v="WORK IN PROGRESS"/>
    <n v="136781355"/>
    <s v="NO INCENTIVE"/>
    <s v="N"/>
    <s v="N"/>
    <s v="N"/>
    <s v="N"/>
    <x v="2"/>
    <n v="136781357"/>
    <n v="28"/>
    <n v="43"/>
    <n v="20230306"/>
    <s v="EXCLUSIVE OFFER"/>
    <n v="15"/>
    <s v="Y"/>
    <s v="Tech rep lvl + ExceÃ§Ã£o + VGF2"/>
    <s v="FULL PAYMENT"/>
    <m/>
    <n v="6980.3087999999998"/>
    <n v="1782.7088000000001"/>
    <n v="63.84"/>
    <m/>
    <s v="PANTIES"/>
    <s v="PANTIES/BRIEF"/>
    <s v="INTIMATE APPAREL"/>
    <s v="FEMALE"/>
    <s v="AVON"/>
    <s v="AVON"/>
    <n v="0"/>
    <n v="100"/>
    <n v="100"/>
    <s v="N"/>
    <s v="N"/>
    <n v="46961"/>
    <m/>
    <s v="N"/>
    <m/>
    <m/>
    <m/>
    <m/>
    <m/>
    <m/>
    <m/>
    <m/>
    <s v="N"/>
    <n v="60853012"/>
    <s v="Saldao de Ofertas"/>
    <m/>
    <x v="0"/>
    <m/>
    <n v="22"/>
    <s v="OUTLET - FASHION"/>
    <s v="N"/>
    <m/>
    <m/>
    <s v="N"/>
    <n v="20230306"/>
    <m/>
    <n v="136781355"/>
    <s v="MIXED"/>
    <s v="Tech rep lvl"/>
    <s v="ExceÃ§Ã£o"/>
    <n v="1"/>
    <m/>
    <n v="0"/>
    <n v="0"/>
    <n v="100"/>
    <n v="136781356"/>
    <n v="999"/>
    <n v="4"/>
    <x v="0"/>
    <x v="0"/>
    <n v="0.70330000000000004"/>
    <n v="0.70330000000000004"/>
    <n v="0.70330000000000004"/>
    <n v="0.70330000000000004"/>
    <n v="0.70330000000000004"/>
    <n v="33.99"/>
    <n v="33.99"/>
    <n v="33.99"/>
    <n v="33.99"/>
    <n v="33.99"/>
    <s v="Brasil + ExceÃ§Ã£o + VGF2"/>
    <s v="Bronze + ExceÃ§Ã£o + VGF2"/>
    <s v="Prata + ExceÃ§Ã£o + VGF2"/>
    <s v="Ouro + ExceÃ§Ã£o + VGF2"/>
    <s v="Estrela + ExceÃ§Ã£o + VGF2"/>
    <n v="0"/>
    <n v="0"/>
    <n v="0"/>
    <n v="0"/>
    <n v="0"/>
    <n v="42.19"/>
    <n v="42.19"/>
    <n v="42.19"/>
    <n v="42.19"/>
    <n v="42.19"/>
    <n v="0"/>
    <n v="0"/>
    <n v="0"/>
    <n v="0"/>
    <n v="0"/>
    <n v="33.99"/>
    <n v="33.99"/>
    <n v="33.99"/>
    <n v="33.99"/>
    <n v="33.99"/>
    <n v="36"/>
    <n v="36"/>
    <n v="36"/>
    <n v="36"/>
    <n v="36"/>
    <n v="51"/>
    <n v="48"/>
    <n v="48"/>
    <n v="48"/>
    <n v="48"/>
  </r>
  <r>
    <n v="627494"/>
    <x v="732"/>
    <n v="20210302"/>
    <m/>
    <s v="COLOR"/>
    <x v="696"/>
    <s v="AVON BASE POWERSTAY AMOSTRA - BRAZIL SHADE NAME"/>
    <n v="1224085"/>
    <x v="732"/>
    <n v="1"/>
    <s v="IN-LINE (EXCL NR)"/>
    <s v="PACK PRICE - MARKETING SET"/>
    <n v="0.54369999999999996"/>
    <m/>
    <n v="0.34599999999999997"/>
    <m/>
    <m/>
    <n v="0.6"/>
    <n v="5.99"/>
    <n v="47"/>
    <n v="47"/>
    <n v="72"/>
    <s v="WORK IN PROGRESS"/>
    <n v="137040073"/>
    <s v="NO INCENTIVE"/>
    <s v="N"/>
    <s v="N"/>
    <s v="N"/>
    <s v="N"/>
    <x v="2"/>
    <n v="137040219"/>
    <n v="28"/>
    <n v="43"/>
    <n v="20230306"/>
    <s v="EXCLUSIVE OFFER"/>
    <n v="15"/>
    <s v="Y"/>
    <s v="Tech rep lvl + ExceÃ§Ã£o + VGF2"/>
    <s v="FULL PAYMENT"/>
    <m/>
    <n v="15.3323"/>
    <n v="-0.92969999999999997"/>
    <n v="89.38"/>
    <m/>
    <s v="TESTER"/>
    <s v="SAMPLE"/>
    <s v="FACE COLOR"/>
    <s v="FEMALE"/>
    <s v="AVON"/>
    <s v="AVON"/>
    <n v="0"/>
    <n v="100"/>
    <n v="5"/>
    <s v="N"/>
    <s v="N"/>
    <n v="40221"/>
    <n v="1"/>
    <s v="N"/>
    <m/>
    <m/>
    <m/>
    <m/>
    <m/>
    <m/>
    <m/>
    <m/>
    <s v="N"/>
    <m/>
    <m/>
    <n v="137040200"/>
    <x v="53"/>
    <m/>
    <n v="72"/>
    <s v="AMOSTRAS BASE SERUM E POWER STAY"/>
    <s v="N"/>
    <m/>
    <s v="N"/>
    <s v="N"/>
    <n v="20230306"/>
    <m/>
    <n v="137040073"/>
    <s v="MIXED"/>
    <s v="Tech rep lvl"/>
    <s v="ExceÃ§Ã£o"/>
    <n v="1"/>
    <m/>
    <n v="0"/>
    <n v="0"/>
    <n v="100"/>
    <n v="137040201"/>
    <n v="999"/>
    <n v="4"/>
    <x v="38"/>
    <x v="57"/>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7495"/>
    <x v="1525"/>
    <n v="20210302"/>
    <m/>
    <s v="COLOR"/>
    <x v="696"/>
    <s v="AVON BASE POWERSTAY AMOSTRA - BRAZIL SHADE NAME"/>
    <n v="1224085"/>
    <x v="1522"/>
    <n v="1"/>
    <s v="IN-LINE (EXCL NR)"/>
    <s v="PACK PRICE - MARKETING SET"/>
    <n v="0.54369999999999996"/>
    <m/>
    <n v="0.34300000000000003"/>
    <m/>
    <m/>
    <n v="0.6"/>
    <n v="5.99"/>
    <n v="47"/>
    <n v="47"/>
    <n v="72"/>
    <s v="WORK IN PROGRESS"/>
    <n v="137040073"/>
    <s v="NO INCENTIVE"/>
    <s v="N"/>
    <s v="N"/>
    <s v="N"/>
    <s v="N"/>
    <x v="2"/>
    <n v="137040206"/>
    <n v="28"/>
    <n v="43"/>
    <n v="20230306"/>
    <s v="EXCLUSIVE OFFER"/>
    <n v="15"/>
    <s v="Y"/>
    <s v="Tech rep lvl + ExceÃ§Ã£o + VGF2"/>
    <s v="FULL PAYMENT"/>
    <m/>
    <n v="15.3323"/>
    <n v="-0.78869999999999996"/>
    <n v="89.47"/>
    <m/>
    <s v="TESTER"/>
    <s v="SAMPLE"/>
    <s v="FACE COLOR"/>
    <s v="FEMALE"/>
    <s v="AVON"/>
    <s v="AVON"/>
    <n v="0"/>
    <n v="100"/>
    <n v="5"/>
    <s v="N"/>
    <s v="N"/>
    <n v="51189"/>
    <n v="1"/>
    <s v="N"/>
    <m/>
    <m/>
    <m/>
    <m/>
    <m/>
    <m/>
    <m/>
    <m/>
    <s v="N"/>
    <m/>
    <m/>
    <n v="137040200"/>
    <x v="53"/>
    <m/>
    <n v="72"/>
    <s v="AMOSTRAS BASE SERUM E POWER STAY"/>
    <s v="N"/>
    <m/>
    <s v="N"/>
    <s v="N"/>
    <n v="20230306"/>
    <m/>
    <n v="137040073"/>
    <s v="MIXED"/>
    <s v="Tech rep lvl"/>
    <s v="ExceÃ§Ã£o"/>
    <n v="1"/>
    <m/>
    <n v="0"/>
    <n v="0"/>
    <n v="100"/>
    <n v="137040201"/>
    <n v="999"/>
    <n v="4"/>
    <x v="38"/>
    <x v="57"/>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7499"/>
    <x v="733"/>
    <n v="20210302"/>
    <m/>
    <s v="COLOR"/>
    <x v="696"/>
    <s v="AVON BASE POWERSTAY AMOSTRA - BRAZIL SHADE NAME"/>
    <n v="1224085"/>
    <x v="733"/>
    <n v="1"/>
    <s v="IN-LINE (EXCL NR)"/>
    <s v="PACK PRICE - MARKETING SET"/>
    <n v="0.54369999999999996"/>
    <m/>
    <n v="0.33500000000000002"/>
    <m/>
    <m/>
    <n v="0.6"/>
    <n v="5.99"/>
    <n v="47"/>
    <n v="47"/>
    <n v="72"/>
    <s v="WORK IN PROGRESS"/>
    <n v="137040073"/>
    <s v="NO INCENTIVE"/>
    <s v="N"/>
    <s v="N"/>
    <s v="N"/>
    <s v="N"/>
    <x v="2"/>
    <n v="137040213"/>
    <n v="28"/>
    <n v="43"/>
    <n v="20230306"/>
    <s v="EXCLUSIVE OFFER"/>
    <n v="15"/>
    <s v="Y"/>
    <s v="Tech rep lvl + ExceÃ§Ã£o + VGF2"/>
    <s v="FULL PAYMENT"/>
    <m/>
    <n v="15.3323"/>
    <n v="-0.41270000000000001"/>
    <n v="89.71"/>
    <m/>
    <s v="TESTER"/>
    <s v="SAMPLE"/>
    <s v="FACE COLOR"/>
    <s v="FEMALE"/>
    <s v="AVON"/>
    <s v="AVON"/>
    <n v="0"/>
    <n v="100"/>
    <n v="5"/>
    <s v="N"/>
    <s v="N"/>
    <n v="40225"/>
    <n v="1"/>
    <s v="N"/>
    <m/>
    <m/>
    <m/>
    <m/>
    <m/>
    <m/>
    <m/>
    <m/>
    <s v="N"/>
    <m/>
    <m/>
    <n v="137040200"/>
    <x v="53"/>
    <m/>
    <n v="72"/>
    <s v="AMOSTRAS BASE SERUM E POWER STAY"/>
    <s v="N"/>
    <m/>
    <s v="N"/>
    <s v="N"/>
    <n v="20230306"/>
    <m/>
    <n v="137040073"/>
    <s v="MIXED"/>
    <s v="Tech rep lvl"/>
    <s v="ExceÃ§Ã£o"/>
    <n v="1"/>
    <m/>
    <n v="0"/>
    <n v="0"/>
    <n v="100"/>
    <n v="137040201"/>
    <n v="999"/>
    <n v="4"/>
    <x v="38"/>
    <x v="57"/>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7500"/>
    <x v="734"/>
    <n v="20210302"/>
    <m/>
    <s v="COLOR"/>
    <x v="696"/>
    <s v="AVON BASE POWERSTAY AMOSTRA - BRAZIL SHADE NAME"/>
    <n v="1224085"/>
    <x v="734"/>
    <n v="1"/>
    <s v="IN-LINE (EXCL NR)"/>
    <s v="PACK PRICE - MARKETING SET"/>
    <n v="0.54369999999999996"/>
    <m/>
    <n v="0.33700000000000002"/>
    <m/>
    <m/>
    <n v="0.6"/>
    <n v="5.99"/>
    <n v="47"/>
    <n v="47"/>
    <n v="72"/>
    <s v="WORK IN PROGRESS"/>
    <n v="137040073"/>
    <s v="NO INCENTIVE"/>
    <s v="N"/>
    <s v="N"/>
    <s v="N"/>
    <s v="N"/>
    <x v="2"/>
    <n v="137040202"/>
    <n v="28"/>
    <n v="43"/>
    <n v="20230306"/>
    <s v="EXCLUSIVE OFFER"/>
    <n v="15"/>
    <s v="Y"/>
    <s v="Tech rep lvl + ExceÃ§Ã£o + VGF2"/>
    <s v="FULL PAYMENT"/>
    <m/>
    <n v="15.3323"/>
    <n v="-0.50670000000000004"/>
    <n v="89.65"/>
    <m/>
    <s v="TESTER"/>
    <s v="SAMPLE"/>
    <s v="FACE COLOR"/>
    <s v="FEMALE"/>
    <s v="AVON"/>
    <s v="AVON"/>
    <n v="0"/>
    <n v="100"/>
    <n v="5"/>
    <s v="N"/>
    <s v="N"/>
    <n v="40416"/>
    <n v="1"/>
    <s v="N"/>
    <m/>
    <m/>
    <m/>
    <m/>
    <m/>
    <m/>
    <m/>
    <m/>
    <s v="N"/>
    <m/>
    <m/>
    <n v="137040200"/>
    <x v="53"/>
    <m/>
    <n v="72"/>
    <s v="AMOSTRAS BASE SERUM E POWER STAY"/>
    <s v="N"/>
    <m/>
    <s v="N"/>
    <s v="N"/>
    <n v="20230306"/>
    <m/>
    <n v="137040073"/>
    <s v="MIXED"/>
    <s v="Tech rep lvl"/>
    <s v="ExceÃ§Ã£o"/>
    <n v="1"/>
    <m/>
    <n v="0"/>
    <n v="0"/>
    <n v="100"/>
    <n v="137040201"/>
    <n v="999"/>
    <n v="4"/>
    <x v="38"/>
    <x v="57"/>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7501"/>
    <x v="735"/>
    <n v="20210302"/>
    <m/>
    <s v="COLOR"/>
    <x v="696"/>
    <s v="AVON BASE POWERSTAY AMOSTRA - BRAZIL SHADE NAME"/>
    <n v="1224085"/>
    <x v="735"/>
    <n v="1"/>
    <s v="IN-LINE (EXCL NR)"/>
    <s v="PACK PRICE - MARKETING SET"/>
    <n v="0.54369999999999996"/>
    <m/>
    <n v="0.34599999999999997"/>
    <m/>
    <m/>
    <n v="0.6"/>
    <n v="5.99"/>
    <n v="47"/>
    <n v="47"/>
    <n v="72"/>
    <s v="WORK IN PROGRESS"/>
    <n v="137040073"/>
    <s v="NO INCENTIVE"/>
    <s v="N"/>
    <s v="N"/>
    <s v="N"/>
    <s v="N"/>
    <x v="2"/>
    <n v="137040203"/>
    <n v="28"/>
    <n v="43"/>
    <n v="20230306"/>
    <s v="EXCLUSIVE OFFER"/>
    <n v="15"/>
    <s v="Y"/>
    <s v="Tech rep lvl + ExceÃ§Ã£o + VGF2"/>
    <s v="FULL PAYMENT"/>
    <m/>
    <n v="15.3323"/>
    <n v="-0.92969999999999997"/>
    <n v="89.38"/>
    <m/>
    <s v="TESTER"/>
    <s v="SAMPLE"/>
    <s v="FACE COLOR"/>
    <s v="FEMALE"/>
    <s v="AVON"/>
    <s v="AVON"/>
    <n v="0"/>
    <n v="100"/>
    <n v="5"/>
    <s v="N"/>
    <s v="N"/>
    <n v="40237"/>
    <n v="1"/>
    <s v="N"/>
    <m/>
    <m/>
    <m/>
    <m/>
    <m/>
    <m/>
    <m/>
    <m/>
    <s v="N"/>
    <m/>
    <m/>
    <n v="137040200"/>
    <x v="53"/>
    <m/>
    <n v="72"/>
    <s v="AMOSTRAS BASE SERUM E POWER STAY"/>
    <s v="N"/>
    <m/>
    <s v="N"/>
    <s v="N"/>
    <n v="20230306"/>
    <m/>
    <n v="137040073"/>
    <s v="MIXED"/>
    <s v="Tech rep lvl"/>
    <s v="ExceÃ§Ã£o"/>
    <n v="1"/>
    <m/>
    <n v="0"/>
    <n v="0"/>
    <n v="100"/>
    <n v="137040201"/>
    <n v="999"/>
    <n v="4"/>
    <x v="38"/>
    <x v="57"/>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7502"/>
    <x v="736"/>
    <n v="20210302"/>
    <m/>
    <s v="COLOR"/>
    <x v="696"/>
    <s v="AVON BASE POWERSTAY AMOSTRA - BRAZIL SHADE NAME"/>
    <n v="1224085"/>
    <x v="736"/>
    <n v="1"/>
    <s v="IN-LINE (EXCL NR)"/>
    <s v="PACK PRICE - MARKETING SET"/>
    <n v="0.54369999999999996"/>
    <m/>
    <n v="0.34399999999999997"/>
    <m/>
    <m/>
    <n v="0.6"/>
    <n v="5.99"/>
    <n v="47"/>
    <n v="47"/>
    <n v="72"/>
    <s v="WORK IN PROGRESS"/>
    <n v="137040073"/>
    <s v="NO INCENTIVE"/>
    <s v="N"/>
    <s v="N"/>
    <s v="N"/>
    <s v="N"/>
    <x v="2"/>
    <n v="137040220"/>
    <n v="28"/>
    <n v="43"/>
    <n v="20230306"/>
    <s v="EXCLUSIVE OFFER"/>
    <n v="15"/>
    <s v="Y"/>
    <s v="Tech rep lvl + ExceÃ§Ã£o + VGF2"/>
    <s v="FULL PAYMENT"/>
    <m/>
    <n v="15.3323"/>
    <n v="-0.8357"/>
    <n v="89.44"/>
    <m/>
    <s v="TESTER"/>
    <s v="SAMPLE"/>
    <s v="FACE COLOR"/>
    <s v="FEMALE"/>
    <s v="AVON"/>
    <s v="AVON"/>
    <n v="0"/>
    <n v="100"/>
    <n v="5"/>
    <s v="N"/>
    <s v="N"/>
    <n v="40238"/>
    <n v="1"/>
    <s v="N"/>
    <m/>
    <m/>
    <m/>
    <m/>
    <m/>
    <m/>
    <m/>
    <m/>
    <s v="N"/>
    <m/>
    <m/>
    <n v="137040200"/>
    <x v="53"/>
    <m/>
    <n v="72"/>
    <s v="AMOSTRAS BASE SERUM E POWER STAY"/>
    <s v="N"/>
    <m/>
    <s v="N"/>
    <s v="N"/>
    <n v="20230306"/>
    <m/>
    <n v="137040073"/>
    <s v="MIXED"/>
    <s v="Tech rep lvl"/>
    <s v="ExceÃ§Ã£o"/>
    <n v="1"/>
    <m/>
    <n v="0"/>
    <n v="0"/>
    <n v="100"/>
    <n v="137040201"/>
    <n v="999"/>
    <n v="4"/>
    <x v="38"/>
    <x v="57"/>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7503"/>
    <x v="737"/>
    <n v="20210302"/>
    <m/>
    <s v="COLOR"/>
    <x v="696"/>
    <s v="AVON BASE POWERSTAY AMOSTRA - BRAZIL SHADE NAME"/>
    <n v="1224085"/>
    <x v="737"/>
    <n v="1"/>
    <s v="IN-LINE (EXCL NR)"/>
    <s v="PACK PRICE - MARKETING SET"/>
    <n v="0.54369999999999996"/>
    <m/>
    <n v="0.34699999999999998"/>
    <m/>
    <m/>
    <n v="0.6"/>
    <n v="5.99"/>
    <n v="47"/>
    <n v="47"/>
    <n v="72"/>
    <s v="WORK IN PROGRESS"/>
    <n v="137040073"/>
    <s v="NO INCENTIVE"/>
    <s v="N"/>
    <s v="N"/>
    <s v="N"/>
    <s v="N"/>
    <x v="2"/>
    <n v="137040210"/>
    <n v="28"/>
    <n v="43"/>
    <n v="20230306"/>
    <s v="EXCLUSIVE OFFER"/>
    <n v="15"/>
    <s v="Y"/>
    <s v="Tech rep lvl + ExceÃ§Ã£o + VGF2"/>
    <s v="FULL PAYMENT"/>
    <m/>
    <n v="15.3323"/>
    <n v="-0.97670000000000001"/>
    <n v="89.35"/>
    <m/>
    <s v="TESTER"/>
    <s v="SAMPLE"/>
    <s v="FACE COLOR"/>
    <s v="FEMALE"/>
    <s v="AVON"/>
    <s v="AVON"/>
    <n v="0"/>
    <n v="100"/>
    <n v="5"/>
    <s v="N"/>
    <s v="N"/>
    <n v="40241"/>
    <n v="1"/>
    <s v="N"/>
    <m/>
    <m/>
    <m/>
    <m/>
    <m/>
    <m/>
    <m/>
    <m/>
    <s v="N"/>
    <m/>
    <m/>
    <n v="137040200"/>
    <x v="53"/>
    <m/>
    <n v="72"/>
    <s v="AMOSTRAS BASE SERUM E POWER STAY"/>
    <s v="N"/>
    <m/>
    <s v="N"/>
    <s v="N"/>
    <n v="20230306"/>
    <m/>
    <n v="137040073"/>
    <s v="MIXED"/>
    <s v="Tech rep lvl"/>
    <s v="ExceÃ§Ã£o"/>
    <n v="1"/>
    <m/>
    <n v="0"/>
    <n v="0"/>
    <n v="100"/>
    <n v="137040201"/>
    <n v="999"/>
    <n v="4"/>
    <x v="38"/>
    <x v="57"/>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8028"/>
    <x v="738"/>
    <n v="20210305"/>
    <m/>
    <s v="COLOR"/>
    <x v="696"/>
    <s v="AVON BASE POWERSTAY AMOSTRA - BRAZIL SHADE NAME"/>
    <n v="1224085"/>
    <x v="738"/>
    <n v="1"/>
    <s v="IN-LINE (EXCL NR)"/>
    <s v="PACK PRICE - MARKETING SET"/>
    <n v="0.54369999999999996"/>
    <m/>
    <n v="0.32800000000000001"/>
    <m/>
    <m/>
    <n v="0.6"/>
    <n v="5.99"/>
    <n v="47"/>
    <n v="47"/>
    <n v="72"/>
    <s v="WORK IN PROGRESS"/>
    <n v="137040073"/>
    <s v="NO INCENTIVE"/>
    <s v="N"/>
    <s v="N"/>
    <s v="N"/>
    <s v="N"/>
    <x v="2"/>
    <n v="137040207"/>
    <n v="28"/>
    <n v="43"/>
    <n v="20230306"/>
    <s v="EXCLUSIVE OFFER"/>
    <n v="15"/>
    <s v="Y"/>
    <s v="Tech rep lvl + ExceÃ§Ã£o + VGF2"/>
    <s v="FULL PAYMENT"/>
    <m/>
    <n v="15.3323"/>
    <n v="-8.3699999999999997E-2"/>
    <n v="89.93"/>
    <m/>
    <s v="TESTER"/>
    <s v="SAMPLE"/>
    <s v="FACE COLOR"/>
    <s v="FEMALE"/>
    <s v="AVON"/>
    <s v="AVON"/>
    <n v="0"/>
    <n v="100"/>
    <n v="5"/>
    <s v="N"/>
    <s v="N"/>
    <n v="40280"/>
    <n v="1"/>
    <s v="N"/>
    <m/>
    <m/>
    <m/>
    <m/>
    <m/>
    <m/>
    <m/>
    <m/>
    <s v="N"/>
    <m/>
    <m/>
    <n v="137040200"/>
    <x v="53"/>
    <m/>
    <n v="72"/>
    <s v="AMOSTRAS BASE SERUM E POWER STAY"/>
    <s v="N"/>
    <m/>
    <s v="N"/>
    <s v="N"/>
    <n v="20230306"/>
    <m/>
    <n v="137040073"/>
    <s v="MIXED"/>
    <s v="Tech rep lvl"/>
    <s v="ExceÃ§Ã£o"/>
    <n v="1"/>
    <m/>
    <n v="0"/>
    <n v="0"/>
    <n v="100"/>
    <n v="137040201"/>
    <n v="999"/>
    <n v="4"/>
    <x v="38"/>
    <x v="57"/>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8029"/>
    <x v="739"/>
    <n v="20210305"/>
    <m/>
    <s v="COLOR"/>
    <x v="696"/>
    <s v="AVON BASE POWERSTAY AMOSTRA - BRAZIL SHADE NAME"/>
    <n v="1224085"/>
    <x v="739"/>
    <n v="1"/>
    <s v="IN-LINE (EXCL NR)"/>
    <s v="PACK PRICE - MARKETING SET"/>
    <n v="0.54369999999999996"/>
    <m/>
    <n v="0.32800000000000001"/>
    <m/>
    <m/>
    <n v="0.6"/>
    <n v="5.99"/>
    <n v="47"/>
    <n v="47"/>
    <n v="72"/>
    <s v="WORK IN PROGRESS"/>
    <n v="137040073"/>
    <s v="NO INCENTIVE"/>
    <s v="N"/>
    <s v="N"/>
    <s v="N"/>
    <s v="N"/>
    <x v="2"/>
    <n v="137040221"/>
    <n v="28"/>
    <n v="43"/>
    <n v="20230306"/>
    <s v="EXCLUSIVE OFFER"/>
    <n v="15"/>
    <s v="Y"/>
    <s v="Tech rep lvl + ExceÃ§Ã£o + VGF2"/>
    <s v="FULL PAYMENT"/>
    <m/>
    <n v="15.3323"/>
    <n v="-8.3699999999999997E-2"/>
    <n v="89.93"/>
    <m/>
    <s v="TESTER"/>
    <s v="SAMPLE"/>
    <s v="FACE COLOR"/>
    <s v="FEMALE"/>
    <s v="AVON"/>
    <s v="AVON"/>
    <n v="0"/>
    <n v="100"/>
    <n v="5"/>
    <s v="N"/>
    <s v="N"/>
    <n v="40281"/>
    <n v="1"/>
    <s v="N"/>
    <m/>
    <m/>
    <m/>
    <m/>
    <m/>
    <m/>
    <m/>
    <m/>
    <s v="N"/>
    <m/>
    <m/>
    <n v="137040200"/>
    <x v="53"/>
    <m/>
    <n v="72"/>
    <s v="AMOSTRAS BASE SERUM E POWER STAY"/>
    <s v="N"/>
    <m/>
    <s v="N"/>
    <s v="N"/>
    <n v="20230306"/>
    <m/>
    <n v="137040073"/>
    <s v="MIXED"/>
    <s v="Tech rep lvl"/>
    <s v="ExceÃ§Ã£o"/>
    <n v="1"/>
    <m/>
    <n v="0"/>
    <n v="0"/>
    <n v="100"/>
    <n v="137040201"/>
    <n v="999"/>
    <n v="4"/>
    <x v="38"/>
    <x v="57"/>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8030"/>
    <x v="740"/>
    <n v="20210302"/>
    <m/>
    <s v="COLOR"/>
    <x v="696"/>
    <s v="AVON BASE POWERSTAY AMOSTRA - BRAZIL SHADE NAME"/>
    <n v="1224085"/>
    <x v="740"/>
    <n v="1"/>
    <s v="IN-LINE (EXCL NR)"/>
    <s v="PACK PRICE - MARKETING SET"/>
    <n v="0.54369999999999996"/>
    <m/>
    <n v="0.33100000000000002"/>
    <m/>
    <m/>
    <n v="0.6"/>
    <n v="5.99"/>
    <n v="47"/>
    <n v="47"/>
    <n v="72"/>
    <s v="WORK IN PROGRESS"/>
    <n v="137040073"/>
    <s v="NO INCENTIVE"/>
    <s v="N"/>
    <s v="N"/>
    <s v="N"/>
    <s v="N"/>
    <x v="2"/>
    <n v="137040212"/>
    <n v="28"/>
    <n v="43"/>
    <n v="20230306"/>
    <s v="EXCLUSIVE OFFER"/>
    <n v="15"/>
    <s v="Y"/>
    <s v="Tech rep lvl + ExceÃ§Ã£o + VGF2"/>
    <s v="FULL PAYMENT"/>
    <m/>
    <n v="15.3323"/>
    <n v="-0.22470000000000001"/>
    <n v="89.84"/>
    <m/>
    <s v="TESTER"/>
    <s v="SAMPLE"/>
    <s v="FACE COLOR"/>
    <s v="FEMALE"/>
    <s v="AVON"/>
    <s v="AVON"/>
    <n v="0"/>
    <n v="100"/>
    <n v="5"/>
    <s v="N"/>
    <s v="N"/>
    <n v="40284"/>
    <n v="1"/>
    <s v="N"/>
    <m/>
    <m/>
    <m/>
    <m/>
    <m/>
    <m/>
    <m/>
    <m/>
    <s v="N"/>
    <m/>
    <m/>
    <n v="137040200"/>
    <x v="53"/>
    <m/>
    <n v="72"/>
    <s v="AMOSTRAS BASE SERUM E POWER STAY"/>
    <s v="N"/>
    <m/>
    <s v="N"/>
    <s v="N"/>
    <n v="20230306"/>
    <m/>
    <n v="137040073"/>
    <s v="MIXED"/>
    <s v="Tech rep lvl"/>
    <s v="ExceÃ§Ã£o"/>
    <n v="1"/>
    <m/>
    <n v="0"/>
    <n v="0"/>
    <n v="100"/>
    <n v="137040201"/>
    <n v="999"/>
    <n v="4"/>
    <x v="38"/>
    <x v="57"/>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8031"/>
    <x v="741"/>
    <n v="20210302"/>
    <m/>
    <s v="COLOR"/>
    <x v="696"/>
    <s v="AVON BASE POWERSTAY AMOSTRA - BRAZIL SHADE NAME"/>
    <n v="1224085"/>
    <x v="741"/>
    <n v="1"/>
    <s v="IN-LINE (EXCL NR)"/>
    <s v="PACK PRICE - MARKETING SET"/>
    <n v="0.54369999999999996"/>
    <m/>
    <n v="0.33100000000000002"/>
    <m/>
    <m/>
    <n v="0.6"/>
    <n v="5.99"/>
    <n v="47"/>
    <n v="47"/>
    <n v="72"/>
    <s v="WORK IN PROGRESS"/>
    <n v="137040073"/>
    <s v="NO INCENTIVE"/>
    <s v="N"/>
    <s v="N"/>
    <s v="N"/>
    <s v="N"/>
    <x v="2"/>
    <n v="137040214"/>
    <n v="28"/>
    <n v="43"/>
    <n v="20230306"/>
    <s v="EXCLUSIVE OFFER"/>
    <n v="15"/>
    <s v="Y"/>
    <s v="Tech rep lvl + ExceÃ§Ã£o + VGF2"/>
    <s v="FULL PAYMENT"/>
    <m/>
    <n v="15.3323"/>
    <n v="-0.22470000000000001"/>
    <n v="89.84"/>
    <m/>
    <s v="TESTER"/>
    <s v="SAMPLE"/>
    <s v="FACE COLOR"/>
    <s v="FEMALE"/>
    <s v="AVON"/>
    <s v="AVON"/>
    <n v="0"/>
    <n v="100"/>
    <n v="5"/>
    <s v="N"/>
    <s v="N"/>
    <n v="40578"/>
    <n v="1"/>
    <s v="N"/>
    <m/>
    <m/>
    <m/>
    <m/>
    <m/>
    <m/>
    <m/>
    <m/>
    <s v="N"/>
    <m/>
    <m/>
    <n v="137040200"/>
    <x v="53"/>
    <m/>
    <n v="72"/>
    <s v="AMOSTRAS BASE SERUM E POWER STAY"/>
    <s v="N"/>
    <m/>
    <s v="N"/>
    <s v="N"/>
    <n v="20230306"/>
    <m/>
    <n v="137040073"/>
    <s v="MIXED"/>
    <s v="Tech rep lvl"/>
    <s v="ExceÃ§Ã£o"/>
    <n v="1"/>
    <m/>
    <n v="0"/>
    <n v="0"/>
    <n v="100"/>
    <n v="137040201"/>
    <n v="999"/>
    <n v="4"/>
    <x v="38"/>
    <x v="57"/>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8032"/>
    <x v="742"/>
    <n v="20210302"/>
    <m/>
    <s v="COLOR"/>
    <x v="696"/>
    <s v="AVON BASE POWERSTAY AMOSTRA - BRAZIL SHADE NAME"/>
    <n v="1224085"/>
    <x v="742"/>
    <n v="1"/>
    <s v="IN-LINE (EXCL NR)"/>
    <s v="PACK PRICE - MARKETING SET"/>
    <n v="0.54369999999999996"/>
    <m/>
    <n v="0.33100000000000002"/>
    <m/>
    <m/>
    <n v="0.6"/>
    <n v="5.99"/>
    <n v="47"/>
    <n v="47"/>
    <n v="72"/>
    <s v="WORK IN PROGRESS"/>
    <n v="137040073"/>
    <s v="NO INCENTIVE"/>
    <s v="N"/>
    <s v="N"/>
    <s v="N"/>
    <s v="N"/>
    <x v="2"/>
    <n v="137040204"/>
    <n v="28"/>
    <n v="43"/>
    <n v="20230306"/>
    <s v="EXCLUSIVE OFFER"/>
    <n v="15"/>
    <s v="Y"/>
    <s v="Tech rep lvl + ExceÃ§Ã£o + VGF2"/>
    <s v="FULL PAYMENT"/>
    <m/>
    <n v="15.3323"/>
    <n v="-0.22470000000000001"/>
    <n v="89.84"/>
    <m/>
    <s v="TESTER"/>
    <s v="SAMPLE"/>
    <s v="FACE COLOR"/>
    <s v="FEMALE"/>
    <s v="AVON"/>
    <s v="AVON"/>
    <n v="0"/>
    <n v="100"/>
    <n v="5"/>
    <s v="N"/>
    <s v="N"/>
    <n v="40304"/>
    <n v="1"/>
    <s v="N"/>
    <m/>
    <m/>
    <m/>
    <m/>
    <m/>
    <m/>
    <m/>
    <m/>
    <s v="N"/>
    <m/>
    <m/>
    <n v="137040200"/>
    <x v="53"/>
    <m/>
    <n v="72"/>
    <s v="AMOSTRAS BASE SERUM E POWER STAY"/>
    <s v="N"/>
    <m/>
    <s v="N"/>
    <s v="N"/>
    <n v="20230306"/>
    <m/>
    <n v="137040073"/>
    <s v="MIXED"/>
    <s v="Tech rep lvl"/>
    <s v="ExceÃ§Ã£o"/>
    <n v="1"/>
    <m/>
    <n v="0"/>
    <n v="0"/>
    <n v="100"/>
    <n v="137040201"/>
    <n v="999"/>
    <n v="4"/>
    <x v="38"/>
    <x v="57"/>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8033"/>
    <x v="743"/>
    <n v="20210302"/>
    <m/>
    <s v="COLOR"/>
    <x v="696"/>
    <s v="AVON BASE POWERSTAY AMOSTRA - BRAZIL SHADE NAME"/>
    <n v="1224085"/>
    <x v="743"/>
    <n v="1"/>
    <s v="IN-LINE (EXCL NR)"/>
    <s v="PACK PRICE - MARKETING SET"/>
    <n v="0.54369999999999996"/>
    <m/>
    <n v="0.33200000000000002"/>
    <m/>
    <m/>
    <n v="0.6"/>
    <n v="5.99"/>
    <n v="47"/>
    <n v="47"/>
    <n v="72"/>
    <s v="WORK IN PROGRESS"/>
    <n v="137040073"/>
    <s v="NO INCENTIVE"/>
    <s v="N"/>
    <s v="N"/>
    <s v="N"/>
    <s v="N"/>
    <x v="2"/>
    <n v="137040215"/>
    <n v="28"/>
    <n v="43"/>
    <n v="20230306"/>
    <s v="EXCLUSIVE OFFER"/>
    <n v="15"/>
    <s v="Y"/>
    <s v="Tech rep lvl + ExceÃ§Ã£o + VGF2"/>
    <s v="FULL PAYMENT"/>
    <m/>
    <n v="15.3323"/>
    <n v="-0.2717"/>
    <n v="89.81"/>
    <m/>
    <s v="TESTER"/>
    <s v="SAMPLE"/>
    <s v="FACE COLOR"/>
    <s v="FEMALE"/>
    <s v="AVON"/>
    <s v="AVON"/>
    <n v="0"/>
    <n v="100"/>
    <n v="5"/>
    <s v="N"/>
    <s v="N"/>
    <n v="40307"/>
    <n v="1"/>
    <s v="N"/>
    <m/>
    <m/>
    <m/>
    <m/>
    <m/>
    <m/>
    <m/>
    <m/>
    <s v="N"/>
    <m/>
    <m/>
    <n v="137040200"/>
    <x v="53"/>
    <m/>
    <n v="72"/>
    <s v="AMOSTRAS BASE SERUM E POWER STAY"/>
    <s v="N"/>
    <m/>
    <s v="N"/>
    <s v="N"/>
    <n v="20230306"/>
    <m/>
    <n v="137040073"/>
    <s v="MIXED"/>
    <s v="Tech rep lvl"/>
    <s v="ExceÃ§Ã£o"/>
    <n v="1"/>
    <m/>
    <n v="0"/>
    <n v="0"/>
    <n v="100"/>
    <n v="137040201"/>
    <n v="999"/>
    <n v="4"/>
    <x v="38"/>
    <x v="57"/>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8034"/>
    <x v="744"/>
    <n v="20210302"/>
    <m/>
    <s v="COLOR"/>
    <x v="696"/>
    <s v="AVON BASE POWERSTAY AMOSTRA - BRAZIL SHADE NAME"/>
    <n v="1224085"/>
    <x v="744"/>
    <n v="1"/>
    <s v="IN-LINE (EXCL NR)"/>
    <s v="PACK PRICE - MARKETING SET"/>
    <n v="0.54369999999999996"/>
    <m/>
    <n v="0.33300000000000002"/>
    <m/>
    <m/>
    <n v="0.6"/>
    <n v="5.99"/>
    <n v="47"/>
    <n v="47"/>
    <n v="72"/>
    <s v="WORK IN PROGRESS"/>
    <n v="137040073"/>
    <s v="NO INCENTIVE"/>
    <s v="N"/>
    <s v="N"/>
    <s v="N"/>
    <s v="N"/>
    <x v="2"/>
    <n v="137040208"/>
    <n v="28"/>
    <n v="43"/>
    <n v="20230306"/>
    <s v="EXCLUSIVE OFFER"/>
    <n v="15"/>
    <s v="Y"/>
    <s v="Tech rep lvl + ExceÃ§Ã£o + VGF2"/>
    <s v="FULL PAYMENT"/>
    <m/>
    <n v="15.3323"/>
    <n v="-0.31869999999999998"/>
    <n v="89.78"/>
    <m/>
    <s v="TESTER"/>
    <s v="SAMPLE"/>
    <s v="FACE COLOR"/>
    <s v="FEMALE"/>
    <s v="AVON"/>
    <s v="AVON"/>
    <n v="0"/>
    <n v="100"/>
    <n v="5"/>
    <s v="N"/>
    <s v="N"/>
    <n v="40309"/>
    <n v="1"/>
    <s v="N"/>
    <m/>
    <m/>
    <m/>
    <m/>
    <m/>
    <m/>
    <m/>
    <m/>
    <s v="N"/>
    <m/>
    <m/>
    <n v="137040200"/>
    <x v="53"/>
    <m/>
    <n v="72"/>
    <s v="AMOSTRAS BASE SERUM E POWER STAY"/>
    <s v="N"/>
    <m/>
    <s v="N"/>
    <s v="N"/>
    <n v="20230306"/>
    <m/>
    <n v="137040073"/>
    <s v="MIXED"/>
    <s v="Tech rep lvl"/>
    <s v="ExceÃ§Ã£o"/>
    <n v="1"/>
    <m/>
    <n v="0"/>
    <n v="0"/>
    <n v="100"/>
    <n v="137040201"/>
    <n v="999"/>
    <n v="4"/>
    <x v="38"/>
    <x v="57"/>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8035"/>
    <x v="745"/>
    <n v="20210302"/>
    <m/>
    <s v="COLOR"/>
    <x v="696"/>
    <s v="AVON BASE POWERSTAY AMOSTRA - BRAZIL SHADE NAME"/>
    <n v="1224085"/>
    <x v="745"/>
    <n v="1"/>
    <s v="IN-LINE (EXCL NR)"/>
    <s v="PACK PRICE - MARKETING SET"/>
    <n v="0.54369999999999996"/>
    <m/>
    <n v="0.33400000000000002"/>
    <m/>
    <m/>
    <n v="0.6"/>
    <n v="5.99"/>
    <n v="47"/>
    <n v="47"/>
    <n v="72"/>
    <s v="WORK IN PROGRESS"/>
    <n v="137040073"/>
    <s v="NO INCENTIVE"/>
    <s v="N"/>
    <s v="N"/>
    <s v="N"/>
    <s v="N"/>
    <x v="2"/>
    <n v="137040211"/>
    <n v="28"/>
    <n v="43"/>
    <n v="20230306"/>
    <s v="EXCLUSIVE OFFER"/>
    <n v="15"/>
    <s v="Y"/>
    <s v="Tech rep lvl + ExceÃ§Ã£o + VGF2"/>
    <s v="FULL PAYMENT"/>
    <m/>
    <n v="15.3323"/>
    <n v="-0.36570000000000003"/>
    <n v="89.74"/>
    <m/>
    <s v="TESTER"/>
    <s v="SAMPLE"/>
    <s v="FACE COLOR"/>
    <s v="FEMALE"/>
    <s v="AVON"/>
    <s v="AVON"/>
    <n v="0"/>
    <n v="100"/>
    <n v="5"/>
    <s v="N"/>
    <s v="N"/>
    <n v="40313"/>
    <n v="1"/>
    <s v="N"/>
    <m/>
    <m/>
    <m/>
    <m/>
    <m/>
    <m/>
    <m/>
    <m/>
    <s v="N"/>
    <m/>
    <m/>
    <n v="137040200"/>
    <x v="53"/>
    <m/>
    <n v="72"/>
    <s v="AMOSTRAS BASE SERUM E POWER STAY"/>
    <s v="N"/>
    <m/>
    <s v="N"/>
    <s v="N"/>
    <n v="20230306"/>
    <m/>
    <n v="137040073"/>
    <s v="MIXED"/>
    <s v="Tech rep lvl"/>
    <s v="ExceÃ§Ã£o"/>
    <n v="1"/>
    <m/>
    <n v="0"/>
    <n v="0"/>
    <n v="100"/>
    <n v="137040201"/>
    <n v="999"/>
    <n v="4"/>
    <x v="38"/>
    <x v="57"/>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8037"/>
    <x v="746"/>
    <n v="20210302"/>
    <m/>
    <s v="COLOR"/>
    <x v="696"/>
    <s v="AVON BASE POWERSTAY AMOSTRA - BRAZIL SHADE NAME"/>
    <n v="1224085"/>
    <x v="746"/>
    <n v="1"/>
    <s v="IN-LINE (EXCL NR)"/>
    <s v="PACK PRICE - MARKETING SET"/>
    <n v="0.54369999999999996"/>
    <m/>
    <n v="0.34100000000000003"/>
    <m/>
    <m/>
    <n v="0.6"/>
    <n v="5.99"/>
    <n v="47"/>
    <n v="47"/>
    <n v="72"/>
    <s v="WORK IN PROGRESS"/>
    <n v="137040073"/>
    <s v="NO INCENTIVE"/>
    <s v="N"/>
    <s v="N"/>
    <s v="N"/>
    <s v="N"/>
    <x v="2"/>
    <n v="137040209"/>
    <n v="28"/>
    <n v="43"/>
    <n v="20230306"/>
    <s v="EXCLUSIVE OFFER"/>
    <n v="15"/>
    <s v="Y"/>
    <s v="Tech rep lvl + ExceÃ§Ã£o + VGF2"/>
    <s v="FULL PAYMENT"/>
    <m/>
    <n v="15.3323"/>
    <n v="-0.69469999999999998"/>
    <n v="89.53"/>
    <m/>
    <s v="TESTER"/>
    <s v="SAMPLE"/>
    <s v="FACE COLOR"/>
    <s v="FEMALE"/>
    <s v="AVON"/>
    <s v="AVON"/>
    <n v="0"/>
    <n v="100"/>
    <n v="5"/>
    <s v="N"/>
    <s v="N"/>
    <n v="40356"/>
    <n v="1"/>
    <s v="N"/>
    <m/>
    <m/>
    <m/>
    <m/>
    <m/>
    <m/>
    <m/>
    <m/>
    <s v="N"/>
    <m/>
    <m/>
    <n v="137040200"/>
    <x v="53"/>
    <m/>
    <n v="72"/>
    <s v="AMOSTRAS BASE SERUM E POWER STAY"/>
    <s v="N"/>
    <m/>
    <s v="N"/>
    <s v="N"/>
    <n v="20230306"/>
    <m/>
    <n v="137040073"/>
    <s v="MIXED"/>
    <s v="Tech rep lvl"/>
    <s v="ExceÃ§Ã£o"/>
    <n v="1"/>
    <m/>
    <n v="0"/>
    <n v="0"/>
    <n v="100"/>
    <n v="137040201"/>
    <n v="999"/>
    <n v="4"/>
    <x v="38"/>
    <x v="57"/>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8038"/>
    <x v="747"/>
    <n v="20210302"/>
    <m/>
    <s v="COLOR"/>
    <x v="696"/>
    <s v="AVON BASE POWERSTAY AMOSTRA - BRAZIL SHADE NAME"/>
    <n v="1224085"/>
    <x v="747"/>
    <n v="1"/>
    <s v="IN-LINE (EXCL NR)"/>
    <s v="PACK PRICE - MARKETING SET"/>
    <n v="0.54369999999999996"/>
    <m/>
    <n v="0.35099999999999998"/>
    <m/>
    <m/>
    <n v="0.6"/>
    <n v="5.99"/>
    <n v="47"/>
    <n v="47"/>
    <n v="72"/>
    <s v="WORK IN PROGRESS"/>
    <n v="137040073"/>
    <s v="NO INCENTIVE"/>
    <s v="N"/>
    <s v="N"/>
    <s v="N"/>
    <s v="N"/>
    <x v="2"/>
    <n v="137040205"/>
    <n v="28"/>
    <n v="43"/>
    <n v="20230306"/>
    <s v="EXCLUSIVE OFFER"/>
    <n v="15"/>
    <s v="Y"/>
    <s v="Tech rep lvl + ExceÃ§Ã£o + VGF2"/>
    <s v="FULL PAYMENT"/>
    <m/>
    <n v="15.3323"/>
    <n v="-1.1647000000000001"/>
    <n v="89.22"/>
    <m/>
    <s v="TESTER"/>
    <s v="SAMPLE"/>
    <s v="FACE COLOR"/>
    <s v="FEMALE"/>
    <s v="AVON"/>
    <s v="AVON"/>
    <n v="0"/>
    <n v="100"/>
    <n v="5"/>
    <s v="N"/>
    <s v="N"/>
    <n v="40852"/>
    <n v="1"/>
    <s v="N"/>
    <m/>
    <m/>
    <m/>
    <m/>
    <m/>
    <m/>
    <m/>
    <m/>
    <s v="N"/>
    <m/>
    <m/>
    <n v="137040200"/>
    <x v="53"/>
    <m/>
    <n v="72"/>
    <s v="AMOSTRAS BASE SERUM E POWER STAY"/>
    <s v="N"/>
    <m/>
    <s v="N"/>
    <s v="N"/>
    <n v="20230306"/>
    <m/>
    <n v="137040073"/>
    <s v="MIXED"/>
    <s v="Tech rep lvl"/>
    <s v="ExceÃ§Ã£o"/>
    <n v="1"/>
    <m/>
    <n v="0"/>
    <n v="0"/>
    <n v="100"/>
    <n v="137040201"/>
    <n v="999"/>
    <n v="4"/>
    <x v="38"/>
    <x v="57"/>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8039"/>
    <x v="1526"/>
    <n v="20210302"/>
    <m/>
    <s v="COLOR"/>
    <x v="696"/>
    <s v="AVON BASE POWERSTAY AMOSTRA - BRAZIL SHADE NAME"/>
    <n v="1224085"/>
    <x v="1523"/>
    <n v="1"/>
    <s v="IN-LINE (EXCL NR)"/>
    <s v="PACK PRICE - MARKETING SET"/>
    <n v="0.54369999999999996"/>
    <m/>
    <n v="0.35099999999999998"/>
    <m/>
    <m/>
    <n v="0.6"/>
    <n v="5.99"/>
    <n v="47"/>
    <n v="47"/>
    <n v="72"/>
    <s v="WORK IN PROGRESS"/>
    <n v="137040073"/>
    <s v="NO INCENTIVE"/>
    <s v="N"/>
    <s v="N"/>
    <s v="N"/>
    <s v="N"/>
    <x v="2"/>
    <n v="137040216"/>
    <n v="28"/>
    <n v="43"/>
    <n v="20230306"/>
    <s v="EXCLUSIVE OFFER"/>
    <n v="15"/>
    <s v="Y"/>
    <s v="Tech rep lvl + ExceÃ§Ã£o + VGF2"/>
    <s v="FULL PAYMENT"/>
    <m/>
    <n v="15.3323"/>
    <n v="-1.1647000000000001"/>
    <n v="89.22"/>
    <m/>
    <s v="TESTER"/>
    <s v="SAMPLE"/>
    <s v="FACE COLOR"/>
    <s v="FEMALE"/>
    <s v="AVON"/>
    <s v="AVON"/>
    <n v="0"/>
    <n v="100"/>
    <n v="5"/>
    <s v="N"/>
    <s v="N"/>
    <n v="51190"/>
    <n v="1"/>
    <s v="N"/>
    <m/>
    <m/>
    <m/>
    <m/>
    <m/>
    <m/>
    <m/>
    <m/>
    <s v="N"/>
    <m/>
    <m/>
    <n v="137040200"/>
    <x v="53"/>
    <m/>
    <n v="72"/>
    <s v="AMOSTRAS BASE SERUM E POWER STAY"/>
    <s v="N"/>
    <m/>
    <s v="N"/>
    <s v="N"/>
    <n v="20230306"/>
    <m/>
    <n v="137040073"/>
    <s v="MIXED"/>
    <s v="Tech rep lvl"/>
    <s v="ExceÃ§Ã£o"/>
    <n v="1"/>
    <m/>
    <n v="0"/>
    <n v="0"/>
    <n v="100"/>
    <n v="137040201"/>
    <n v="999"/>
    <n v="4"/>
    <x v="38"/>
    <x v="57"/>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8040"/>
    <x v="748"/>
    <n v="20210302"/>
    <m/>
    <s v="COLOR"/>
    <x v="696"/>
    <s v="AVON BASE POWERSTAY AMOSTRA - BRAZIL SHADE NAME"/>
    <n v="1224085"/>
    <x v="748"/>
    <n v="1"/>
    <s v="IN-LINE (EXCL NR)"/>
    <s v="PACK PRICE - MARKETING SET"/>
    <n v="0.54369999999999996"/>
    <m/>
    <n v="0.35099999999999998"/>
    <m/>
    <m/>
    <n v="0.6"/>
    <n v="5.99"/>
    <n v="47"/>
    <n v="47"/>
    <n v="72"/>
    <s v="WORK IN PROGRESS"/>
    <n v="137040073"/>
    <s v="NO INCENTIVE"/>
    <s v="N"/>
    <s v="N"/>
    <s v="N"/>
    <s v="N"/>
    <x v="2"/>
    <n v="137040217"/>
    <n v="28"/>
    <n v="43"/>
    <n v="20230306"/>
    <s v="EXCLUSIVE OFFER"/>
    <n v="15"/>
    <s v="Y"/>
    <s v="Tech rep lvl + ExceÃ§Ã£o + VGF2"/>
    <s v="FULL PAYMENT"/>
    <m/>
    <n v="15.3323"/>
    <n v="-1.1647000000000001"/>
    <n v="89.22"/>
    <m/>
    <s v="TESTER"/>
    <s v="SAMPLE"/>
    <s v="FACE COLOR"/>
    <s v="FEMALE"/>
    <s v="AVON"/>
    <s v="AVON"/>
    <n v="0"/>
    <n v="100"/>
    <n v="5"/>
    <s v="N"/>
    <s v="N"/>
    <n v="40760"/>
    <n v="1"/>
    <s v="N"/>
    <m/>
    <m/>
    <m/>
    <m/>
    <m/>
    <m/>
    <m/>
    <m/>
    <s v="N"/>
    <m/>
    <m/>
    <n v="137040200"/>
    <x v="53"/>
    <m/>
    <n v="72"/>
    <s v="AMOSTRAS BASE SERUM E POWER STAY"/>
    <s v="N"/>
    <m/>
    <s v="N"/>
    <s v="N"/>
    <n v="20230306"/>
    <m/>
    <n v="137040073"/>
    <s v="MIXED"/>
    <s v="Tech rep lvl"/>
    <s v="ExceÃ§Ã£o"/>
    <n v="1"/>
    <m/>
    <n v="0"/>
    <n v="0"/>
    <n v="100"/>
    <n v="137040201"/>
    <n v="999"/>
    <n v="4"/>
    <x v="38"/>
    <x v="57"/>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28949"/>
    <x v="749"/>
    <n v="20210314"/>
    <m/>
    <s v="COLOR"/>
    <x v="696"/>
    <s v="AVON BASE POWERSTAY AMOSTRA - BRAZIL SHADE NAME"/>
    <n v="1224085"/>
    <x v="749"/>
    <n v="1"/>
    <s v="IN-LINE (EXCL NR)"/>
    <s v="PACK PRICE - MARKETING SET"/>
    <n v="0.54369999999999996"/>
    <m/>
    <n v="0.34100000000000003"/>
    <m/>
    <m/>
    <n v="0.6"/>
    <n v="5.99"/>
    <n v="47"/>
    <n v="47"/>
    <n v="72"/>
    <s v="WORK IN PROGRESS"/>
    <n v="137040073"/>
    <s v="NO INCENTIVE"/>
    <s v="N"/>
    <s v="N"/>
    <s v="N"/>
    <s v="N"/>
    <x v="2"/>
    <n v="137040218"/>
    <n v="28"/>
    <n v="43"/>
    <n v="20230306"/>
    <s v="EXCLUSIVE OFFER"/>
    <n v="15"/>
    <s v="Y"/>
    <s v="Tech rep lvl + ExceÃ§Ã£o + VGF2"/>
    <s v="FULL PAYMENT"/>
    <m/>
    <n v="15.3323"/>
    <n v="-0.69469999999999998"/>
    <n v="89.53"/>
    <m/>
    <s v="TESTER"/>
    <s v="SAMPLE"/>
    <s v="FACE COLOR"/>
    <s v="FEMALE"/>
    <s v="AVON"/>
    <s v="AVON"/>
    <n v="0"/>
    <n v="100"/>
    <n v="5"/>
    <s v="N"/>
    <s v="N"/>
    <n v="40454"/>
    <n v="1"/>
    <s v="N"/>
    <m/>
    <m/>
    <m/>
    <m/>
    <m/>
    <m/>
    <m/>
    <m/>
    <s v="N"/>
    <m/>
    <m/>
    <n v="137040200"/>
    <x v="53"/>
    <m/>
    <n v="72"/>
    <s v="AMOSTRAS BASE SERUM E POWER STAY"/>
    <s v="N"/>
    <m/>
    <s v="N"/>
    <s v="N"/>
    <n v="20230306"/>
    <m/>
    <n v="137040073"/>
    <s v="MIXED"/>
    <s v="Tech rep lvl"/>
    <s v="ExceÃ§Ã£o"/>
    <n v="1"/>
    <m/>
    <n v="0"/>
    <n v="0"/>
    <n v="100"/>
    <n v="137040201"/>
    <n v="999"/>
    <n v="4"/>
    <x v="38"/>
    <x v="57"/>
    <n v="0.54369999999999996"/>
    <n v="0.54369999999999996"/>
    <n v="0.54369999999999996"/>
    <n v="0.54369999999999996"/>
    <n v="0.54369999999999996"/>
    <n v="0.6"/>
    <n v="0.6"/>
    <n v="0.6"/>
    <n v="0.6"/>
    <n v="0.6"/>
    <s v="Brasil + ExceÃ§Ã£o + VGF2"/>
    <s v="Bronze + ExceÃ§Ã£o + VGF2"/>
    <s v="Prata + ExceÃ§Ã£o + VGF2"/>
    <s v="Ouro + ExceÃ§Ã£o + VGF2"/>
    <s v="Estrela + ExceÃ§Ã£o + VGF2"/>
    <n v="0"/>
    <n v="0"/>
    <n v="0"/>
    <n v="0"/>
    <n v="0"/>
    <n v="83.92"/>
    <n v="83.92"/>
    <n v="83.92"/>
    <n v="83.92"/>
    <n v="83.92"/>
    <n v="0"/>
    <n v="0"/>
    <n v="0"/>
    <n v="0"/>
    <n v="0"/>
    <n v="0.6"/>
    <n v="0.6"/>
    <n v="0.6"/>
    <n v="0.6"/>
    <n v="0.6"/>
    <n v="5.39"/>
    <n v="5.39"/>
    <n v="5.39"/>
    <n v="5.39"/>
    <n v="5.39"/>
    <n v="89"/>
    <n v="10"/>
    <n v="10"/>
    <n v="10"/>
    <n v="10"/>
  </r>
  <r>
    <n v="634051"/>
    <x v="1527"/>
    <n v="20220313"/>
    <m/>
    <s v="TOILETRIES"/>
    <x v="697"/>
    <s v="ENCANTO IRRESISTIBLE AND ATTRACTIVE BAR SOAP 4X80G"/>
    <n v="1228528"/>
    <x v="1524"/>
    <n v="1"/>
    <s v="EXCESS"/>
    <s v="REPRESENTATIVE OFFER"/>
    <n v="0.78320000000000001"/>
    <m/>
    <n v="4.03"/>
    <m/>
    <m/>
    <n v="11.99"/>
    <n v="21.99"/>
    <n v="0"/>
    <n v="0"/>
    <n v="6"/>
    <s v="WORK IN PROGRESS"/>
    <n v="137632104"/>
    <s v="NO INCENTIVE"/>
    <s v="N"/>
    <s v="N"/>
    <s v="N"/>
    <s v="N"/>
    <x v="4"/>
    <n v="137632682"/>
    <n v="28"/>
    <n v="48"/>
    <n v="20230306"/>
    <s v="EXCLUSIVE OFFER"/>
    <n v="15"/>
    <s v="Y"/>
    <s v="Tech rep lvl + ExceÃ§Ã£o + VGF2"/>
    <s v="FULL PAYMENT"/>
    <m/>
    <n v="0"/>
    <n v="0"/>
    <n v="0"/>
    <m/>
    <s v="SOAP BAR"/>
    <s v="SOAP"/>
    <s v="WASH"/>
    <s v="FEMALE"/>
    <s v="AVON ENCANTO"/>
    <s v="ENCANTO (NO SUB BRAND)"/>
    <n v="0"/>
    <n v="100"/>
    <n v="100"/>
    <s v="N"/>
    <s v="N"/>
    <n v="51851"/>
    <m/>
    <s v="N"/>
    <m/>
    <m/>
    <m/>
    <m/>
    <m/>
    <m/>
    <m/>
    <m/>
    <s v="N"/>
    <m/>
    <m/>
    <m/>
    <x v="0"/>
    <m/>
    <n v="6"/>
    <s v="OFERTAS CRM"/>
    <s v="N"/>
    <m/>
    <m/>
    <s v="N"/>
    <n v="20230306"/>
    <m/>
    <n v="137632104"/>
    <s v="MIXED"/>
    <s v="Tech rep lvl"/>
    <s v="ExceÃ§Ã£o"/>
    <n v="1"/>
    <m/>
    <n v="0"/>
    <n v="0"/>
    <n v="100"/>
    <n v="137632681"/>
    <n v="999"/>
    <n v="4"/>
    <x v="0"/>
    <x v="0"/>
    <n v="0.78320000000000001"/>
    <n v="0.78320000000000001"/>
    <n v="0.78320000000000001"/>
    <n v="0.78320000000000001"/>
    <n v="0.78320000000000001"/>
    <n v="11.99"/>
    <n v="11.99"/>
    <n v="11.99"/>
    <n v="11.99"/>
    <n v="11.99"/>
    <s v="Brasil + ExceÃ§Ã£o + VGF2"/>
    <s v="Bronze + ExceÃ§Ã£o + VGF2"/>
    <s v="Prata + ExceÃ§Ã£o + VGF2"/>
    <s v="Ouro + ExceÃ§Ã£o + VGF2"/>
    <s v="Estrela + ExceÃ§Ã£o + VGF2"/>
    <n v="0"/>
    <n v="0"/>
    <n v="0"/>
    <n v="0"/>
    <n v="0"/>
    <n v="27.68"/>
    <n v="27.68"/>
    <n v="27.68"/>
    <n v="27.68"/>
    <n v="27.68"/>
    <n v="0"/>
    <n v="0"/>
    <n v="0"/>
    <n v="0"/>
    <n v="0"/>
    <n v="11.99"/>
    <n v="11.99"/>
    <n v="11.99"/>
    <n v="11.99"/>
    <n v="11.99"/>
    <n v="10"/>
    <n v="10"/>
    <n v="10"/>
    <n v="10"/>
    <n v="10"/>
    <n v="45"/>
    <n v="54"/>
    <n v="54"/>
    <n v="54"/>
    <n v="54"/>
  </r>
  <r>
    <n v="622875"/>
    <x v="859"/>
    <n v="20210305"/>
    <m/>
    <s v="TOILETRIES"/>
    <x v="698"/>
    <s v="AT ARGAN SH LATAM 300ML 2020"/>
    <n v="1221300"/>
    <x v="859"/>
    <n v="1"/>
    <s v="IN-LINE (EXCL NR)"/>
    <s v="PACK PRICE - MARKETING SET"/>
    <n v="0.68589999999999995"/>
    <m/>
    <n v="2.984"/>
    <m/>
    <m/>
    <n v="13"/>
    <n v="20.99"/>
    <n v="0"/>
    <n v="0"/>
    <n v="6"/>
    <s v="WORK IN PROGRESS"/>
    <n v="137632129"/>
    <s v="NO INCENTIVE"/>
    <s v="N"/>
    <s v="N"/>
    <s v="N"/>
    <s v="N"/>
    <x v="4"/>
    <n v="137632351"/>
    <n v="28"/>
    <n v="48"/>
    <n v="20230306"/>
    <s v="EXCLUSIVE OFFER"/>
    <n v="15"/>
    <s v="Y"/>
    <s v="Tech rep lvl + ExceÃ§Ã£o + VGF2"/>
    <s v="FULL PAYMENT"/>
    <m/>
    <n v="0"/>
    <n v="0"/>
    <n v="0"/>
    <m/>
    <s v="SHAMPOO DRY/DAMAGED"/>
    <s v="SHAMPOO"/>
    <s v="SHAMPOOS"/>
    <s v="FEMALE"/>
    <s v="ADVANCE-TECHNIQUES"/>
    <s v="MOISTURE"/>
    <n v="0"/>
    <n v="100"/>
    <n v="100"/>
    <s v="N"/>
    <s v="N"/>
    <n v="43399"/>
    <n v="1"/>
    <s v="N"/>
    <s v="RP"/>
    <n v="16.2"/>
    <n v="20.99"/>
    <n v="20.99"/>
    <m/>
    <m/>
    <m/>
    <m/>
    <s v="N"/>
    <m/>
    <m/>
    <n v="137632347"/>
    <x v="54"/>
    <m/>
    <n v="6"/>
    <s v="OFERTAS CRM"/>
    <s v="N"/>
    <m/>
    <s v="N"/>
    <s v="N"/>
    <n v="20230306"/>
    <m/>
    <n v="137632129"/>
    <s v="MIXED"/>
    <s v="Tech rep lvl"/>
    <s v="ExceÃ§Ã£o"/>
    <n v="1"/>
    <m/>
    <n v="0"/>
    <n v="0"/>
    <n v="100"/>
    <n v="137632350"/>
    <n v="999"/>
    <n v="4"/>
    <x v="39"/>
    <x v="58"/>
    <n v="0.68589999999999995"/>
    <n v="0.68589999999999995"/>
    <n v="0.68589999999999995"/>
    <n v="0.68589999999999995"/>
    <n v="0.68589999999999995"/>
    <n v="13"/>
    <n v="13"/>
    <n v="13"/>
    <n v="13"/>
    <n v="13"/>
    <s v="Brasil + ExceÃ§Ã£o + VGF2"/>
    <s v="Bronze + ExceÃ§Ã£o + VGF2"/>
    <s v="Prata + ExceÃ§Ã£o + VGF2"/>
    <s v="Ouro + ExceÃ§Ã£o + VGF2"/>
    <s v="Estrela + ExceÃ§Ã£o + VGF2"/>
    <n v="0"/>
    <n v="0"/>
    <n v="0"/>
    <n v="0"/>
    <n v="0"/>
    <n v="45.79"/>
    <n v="45.79"/>
    <n v="45.79"/>
    <n v="45.79"/>
    <n v="45.79"/>
    <n v="0"/>
    <n v="0"/>
    <n v="0"/>
    <n v="0"/>
    <n v="0"/>
    <n v="13"/>
    <n v="13"/>
    <n v="13"/>
    <n v="13"/>
    <n v="13"/>
    <n v="7.99"/>
    <n v="7.99"/>
    <n v="7.99"/>
    <n v="7.99"/>
    <n v="7.99"/>
    <n v="38"/>
    <n v="61"/>
    <n v="61"/>
    <n v="61"/>
    <n v="61"/>
  </r>
  <r>
    <n v="629369"/>
    <x v="1528"/>
    <n v="20210302"/>
    <m/>
    <s v="TOILETRIES"/>
    <x v="698"/>
    <s v="SIMPLY DELICATE GENTLE CHERRY BLOSSOM MINI LATAM CALMING 125ML"/>
    <n v="1225306"/>
    <x v="1525"/>
    <n v="1"/>
    <s v="EXCESS"/>
    <s v="PACK PRICE - MARKETING SET"/>
    <n v="0.66269999999999996"/>
    <m/>
    <n v="1.306"/>
    <m/>
    <m/>
    <n v="6.99"/>
    <n v="14.99"/>
    <n v="0"/>
    <n v="0"/>
    <n v="6"/>
    <s v="WORK IN PROGRESS"/>
    <n v="137632129"/>
    <s v="NO INCENTIVE"/>
    <s v="N"/>
    <s v="Y"/>
    <s v="N"/>
    <s v="N"/>
    <x v="4"/>
    <n v="137632349"/>
    <n v="28"/>
    <n v="48"/>
    <n v="20230306"/>
    <s v="EXCLUSIVE OFFER"/>
    <n v="15"/>
    <s v="Y"/>
    <s v="Tech rep lvl + ExceÃ§Ã£o + VGF2"/>
    <s v="FULL PAYMENT"/>
    <m/>
    <n v="0"/>
    <n v="0"/>
    <n v="0"/>
    <m/>
    <s v="FEMININE HYGIENE"/>
    <s v="FEMININE HYGIENE"/>
    <s v="FEMININE HYGIENE"/>
    <s v="FEMALE"/>
    <s v="SIMPLY DELICATE"/>
    <s v="SIMPLY DELICATE"/>
    <n v="0"/>
    <n v="100"/>
    <n v="100"/>
    <s v="N"/>
    <s v="N"/>
    <n v="52243"/>
    <n v="1"/>
    <s v="N"/>
    <s v="RP"/>
    <n v="13.8"/>
    <n v="14.99"/>
    <n v="14.99"/>
    <m/>
    <m/>
    <m/>
    <m/>
    <s v="N"/>
    <m/>
    <m/>
    <n v="137632347"/>
    <x v="54"/>
    <m/>
    <n v="6"/>
    <s v="OFERTAS CRM"/>
    <s v="N"/>
    <m/>
    <s v="N"/>
    <s v="N"/>
    <n v="20230306"/>
    <m/>
    <n v="137632129"/>
    <s v="MIXED"/>
    <s v="Tech rep lvl"/>
    <s v="ExceÃ§Ã£o"/>
    <n v="1"/>
    <m/>
    <n v="0"/>
    <n v="0"/>
    <n v="100"/>
    <n v="137632348"/>
    <n v="999"/>
    <n v="4"/>
    <x v="39"/>
    <x v="58"/>
    <n v="0.66269999999999996"/>
    <n v="0.66269999999999996"/>
    <n v="0.66269999999999996"/>
    <n v="0.66269999999999996"/>
    <n v="0.66269999999999996"/>
    <n v="6.99"/>
    <n v="6.99"/>
    <n v="6.99"/>
    <n v="6.99"/>
    <n v="6.99"/>
    <s v="Brasil + ExceÃ§Ã£o + VGF2"/>
    <s v="Bronze + ExceÃ§Ã£o + VGF2"/>
    <s v="Prata + ExceÃ§Ã£o + VGF2"/>
    <s v="Ouro + ExceÃ§Ã£o + VGF2"/>
    <s v="Estrela + ExceÃ§Ã£o + VGF2"/>
    <n v="0"/>
    <n v="0"/>
    <n v="0"/>
    <n v="0"/>
    <n v="0"/>
    <n v="50.9"/>
    <n v="50.9"/>
    <n v="50.9"/>
    <n v="50.9"/>
    <n v="50.9"/>
    <n v="0"/>
    <n v="0"/>
    <n v="0"/>
    <n v="0"/>
    <n v="0"/>
    <n v="6.99"/>
    <n v="6.99"/>
    <n v="6.99"/>
    <n v="6.99"/>
    <n v="6.99"/>
    <n v="8"/>
    <n v="8"/>
    <n v="8"/>
    <n v="8"/>
    <n v="8"/>
    <n v="53"/>
    <n v="46"/>
    <n v="46"/>
    <n v="46"/>
    <n v="46"/>
  </r>
  <r>
    <n v="581472"/>
    <x v="231"/>
    <n v="20170312"/>
    <m/>
    <s v="COLOR"/>
    <x v="699"/>
    <s v="CT ROLLER GLOSS RESTAGE 2017"/>
    <n v="1194281"/>
    <x v="231"/>
    <n v="1"/>
    <s v="IN-LINE (EXCL NR)"/>
    <s v="PACK PRICE - MARKETING SET"/>
    <n v="0.54369999999999996"/>
    <m/>
    <n v="1.236"/>
    <m/>
    <m/>
    <n v="5.9"/>
    <n v="11.99"/>
    <n v="0"/>
    <n v="0"/>
    <n v="7"/>
    <s v="WORK IN PROGRESS"/>
    <n v="137632154"/>
    <s v="NO INCENTIVE"/>
    <s v="N"/>
    <s v="N"/>
    <s v="N"/>
    <s v="N"/>
    <x v="4"/>
    <n v="137632422"/>
    <n v="28"/>
    <n v="48"/>
    <n v="20230306"/>
    <s v="EXCLUSIVE OFFER"/>
    <n v="15"/>
    <s v="Y"/>
    <s v="Tech rep lvl + ExceÃ§Ã£o + VGF2"/>
    <s v="FULL PAYMENT"/>
    <m/>
    <n v="0"/>
    <n v="0"/>
    <n v="0"/>
    <m/>
    <s v="LIPGLOSS"/>
    <s v="LIPGLOSS/TINT"/>
    <s v="LIP COLOR"/>
    <s v="FEMALE"/>
    <s v="COLOR TREND"/>
    <s v="COLOR TREND"/>
    <n v="1"/>
    <n v="100"/>
    <n v="100"/>
    <s v="N"/>
    <s v="N"/>
    <n v="42239"/>
    <n v="1"/>
    <s v="N"/>
    <s v="RP"/>
    <n v="9.48"/>
    <n v="11.99"/>
    <n v="11.99"/>
    <m/>
    <m/>
    <m/>
    <m/>
    <s v="N"/>
    <m/>
    <m/>
    <n v="137632420"/>
    <x v="55"/>
    <m/>
    <n v="6"/>
    <s v="OFERTAS CRM"/>
    <s v="N"/>
    <m/>
    <s v="N"/>
    <s v="N"/>
    <n v="20230306"/>
    <m/>
    <n v="137632154"/>
    <s v="MIXED"/>
    <s v="Tech rep lvl"/>
    <s v="ExceÃ§Ã£o"/>
    <n v="1"/>
    <m/>
    <n v="0"/>
    <n v="0"/>
    <n v="100"/>
    <n v="137632421"/>
    <n v="999"/>
    <n v="4"/>
    <x v="40"/>
    <x v="59"/>
    <n v="0.54369999999999996"/>
    <n v="0.54369999999999996"/>
    <n v="0.54369999999999996"/>
    <n v="0.54369999999999996"/>
    <n v="0.54369999999999996"/>
    <n v="5.9"/>
    <n v="5.9"/>
    <n v="5.9"/>
    <n v="5.9"/>
    <n v="5.9"/>
    <s v="Brasil + ExceÃ§Ã£o + VGF2"/>
    <s v="Bronze + ExceÃ§Ã£o + VGF2"/>
    <s v="Prata + ExceÃ§Ã£o + VGF2"/>
    <s v="Ouro + ExceÃ§Ã£o + VGF2"/>
    <s v="Estrela + ExceÃ§Ã£o + VGF2"/>
    <n v="0"/>
    <n v="0"/>
    <n v="0"/>
    <n v="0"/>
    <n v="0"/>
    <n v="83.92"/>
    <n v="83.92"/>
    <n v="83.92"/>
    <n v="83.92"/>
    <n v="83.92"/>
    <n v="0"/>
    <n v="0"/>
    <n v="0"/>
    <n v="0"/>
    <n v="0"/>
    <n v="5.9"/>
    <n v="5.9"/>
    <n v="5.9"/>
    <n v="5.9"/>
    <n v="5.9"/>
    <n v="6.09"/>
    <n v="6.09"/>
    <n v="6.09"/>
    <n v="6.09"/>
    <n v="6.09"/>
    <n v="50"/>
    <n v="49"/>
    <n v="49"/>
    <n v="49"/>
    <n v="49"/>
  </r>
  <r>
    <n v="635428"/>
    <x v="1494"/>
    <n v="20220319"/>
    <m/>
    <s v="COLOR"/>
    <x v="699"/>
    <s v="SUNSET BEATS GLITTER TOPPERS"/>
    <n v="1229351"/>
    <x v="1491"/>
    <n v="1"/>
    <s v="IN-LINE (EXCL NR)"/>
    <s v="PACK PRICE - MARKETING SET"/>
    <n v="0.54369999999999996"/>
    <m/>
    <n v="10.221"/>
    <m/>
    <m/>
    <n v="49"/>
    <n v="79.989999999999995"/>
    <n v="0"/>
    <n v="0"/>
    <n v="7"/>
    <s v="WORK IN PROGRESS"/>
    <n v="137632154"/>
    <s v="NO INCENTIVE"/>
    <s v="N"/>
    <s v="N"/>
    <s v="N"/>
    <s v="N"/>
    <x v="4"/>
    <n v="137632424"/>
    <n v="28"/>
    <n v="48"/>
    <n v="20230306"/>
    <s v="EXCLUSIVE OFFER"/>
    <n v="15"/>
    <s v="Y"/>
    <s v="Tech rep lvl + ExceÃ§Ã£o + VGF2"/>
    <s v="FULL PAYMENT"/>
    <m/>
    <n v="0"/>
    <n v="0"/>
    <n v="0"/>
    <m/>
    <s v="EYESHADOW POWDER SINGLE"/>
    <s v="EYESHADOW"/>
    <s v="EYE COLOR"/>
    <s v="FEMALE"/>
    <s v="AVON"/>
    <s v="AVON"/>
    <n v="1"/>
    <n v="100"/>
    <n v="100"/>
    <s v="N"/>
    <s v="N"/>
    <n v="40795"/>
    <n v="1"/>
    <s v="N"/>
    <s v="RP"/>
    <n v="63.2"/>
    <n v="79.989999999999995"/>
    <n v="79.989999999999995"/>
    <m/>
    <m/>
    <m/>
    <m/>
    <s v="N"/>
    <m/>
    <m/>
    <n v="137632420"/>
    <x v="55"/>
    <m/>
    <n v="6"/>
    <s v="OFERTAS CRM"/>
    <s v="N"/>
    <m/>
    <s v="N"/>
    <s v="N"/>
    <n v="20230306"/>
    <m/>
    <n v="137632154"/>
    <s v="MIXED"/>
    <s v="Tech rep lvl"/>
    <s v="ExceÃ§Ã£o"/>
    <n v="1"/>
    <m/>
    <n v="0"/>
    <n v="0"/>
    <n v="100"/>
    <n v="137632423"/>
    <n v="999"/>
    <n v="4"/>
    <x v="40"/>
    <x v="59"/>
    <n v="0.54369999999999996"/>
    <n v="0.54369999999999996"/>
    <n v="0.54369999999999996"/>
    <n v="0.54369999999999996"/>
    <n v="0.54369999999999996"/>
    <n v="49"/>
    <n v="49"/>
    <n v="49"/>
    <n v="49"/>
    <n v="49"/>
    <s v="Brasil + ExceÃ§Ã£o + VGF2"/>
    <s v="Bronze + ExceÃ§Ã£o + VGF2"/>
    <s v="Prata + ExceÃ§Ã£o + VGF2"/>
    <s v="Ouro + ExceÃ§Ã£o + VGF2"/>
    <s v="Estrela + ExceÃ§Ã£o + VGF2"/>
    <n v="0"/>
    <n v="0"/>
    <n v="0"/>
    <n v="0"/>
    <n v="0"/>
    <n v="83.92"/>
    <n v="83.92"/>
    <n v="83.92"/>
    <n v="83.92"/>
    <n v="83.92"/>
    <n v="0"/>
    <n v="0"/>
    <n v="0"/>
    <n v="0"/>
    <n v="0"/>
    <n v="49"/>
    <n v="49"/>
    <n v="49"/>
    <n v="49"/>
    <n v="49"/>
    <n v="30.99"/>
    <n v="30.99"/>
    <n v="30.99"/>
    <n v="30.99"/>
    <n v="30.99"/>
    <n v="38"/>
    <n v="61"/>
    <n v="61"/>
    <n v="61"/>
    <n v="61"/>
  </r>
  <r>
    <n v="598556"/>
    <x v="1080"/>
    <n v="20190311"/>
    <m/>
    <s v="FRAGRANCE"/>
    <x v="700"/>
    <s v="RARE FLOWERS NIGHT ORCHID EDP OPTION A"/>
    <n v="1200614"/>
    <x v="1080"/>
    <n v="1"/>
    <s v="IN-LINE (EXCL NR)"/>
    <s v="REPRESENTATIVE OFFER"/>
    <n v="0.68589999999999995"/>
    <m/>
    <n v="10.356999999999999"/>
    <m/>
    <m/>
    <n v="39.9"/>
    <n v="85.9"/>
    <n v="0"/>
    <n v="0"/>
    <n v="7"/>
    <s v="WORK IN PROGRESS"/>
    <n v="137632191"/>
    <s v="NO INCENTIVE"/>
    <s v="N"/>
    <s v="N"/>
    <s v="N"/>
    <s v="N"/>
    <x v="4"/>
    <n v="137632205"/>
    <n v="28"/>
    <n v="48"/>
    <n v="20230306"/>
    <s v="EXCLUSIVE OFFER"/>
    <n v="15"/>
    <s v="Y"/>
    <s v="Tech rep lvl + ExceÃ§Ã£o + VGF2"/>
    <s v="FULL PAYMENT"/>
    <m/>
    <n v="0"/>
    <n v="0"/>
    <n v="0"/>
    <m/>
    <s v="EDP SPRAY"/>
    <s v="EDP/EDT/COLOGNE"/>
    <s v="FRAGRANCE JUICES"/>
    <s v="FEMALE"/>
    <s v="RARE FRANCHISE"/>
    <s v="RARE FLOWERS"/>
    <n v="1"/>
    <n v="100"/>
    <n v="100"/>
    <s v="N"/>
    <s v="N"/>
    <n v="41333"/>
    <m/>
    <s v="N"/>
    <m/>
    <m/>
    <m/>
    <m/>
    <m/>
    <m/>
    <m/>
    <m/>
    <s v="N"/>
    <m/>
    <m/>
    <m/>
    <x v="0"/>
    <m/>
    <n v="6"/>
    <s v="OFERTAS CRM"/>
    <s v="N"/>
    <m/>
    <m/>
    <s v="N"/>
    <n v="20230306"/>
    <m/>
    <n v="137632191"/>
    <s v="MIXED"/>
    <s v="Tech rep lvl"/>
    <s v="ExceÃ§Ã£o"/>
    <n v="1"/>
    <m/>
    <n v="0"/>
    <n v="0"/>
    <n v="100"/>
    <n v="137632204"/>
    <n v="999"/>
    <n v="4"/>
    <x v="0"/>
    <x v="0"/>
    <n v="0.68589999999999995"/>
    <n v="0.68589999999999995"/>
    <n v="0.68589999999999995"/>
    <n v="0.68589999999999995"/>
    <n v="0.68589999999999995"/>
    <n v="39.9"/>
    <n v="39.9"/>
    <n v="39.9"/>
    <n v="39.9"/>
    <n v="39.9"/>
    <s v="Brasil + ExceÃ§Ã£o + VGF2"/>
    <s v="Bronze + ExceÃ§Ã£o + VGF2"/>
    <s v="Prata + ExceÃ§Ã£o + VGF2"/>
    <s v="Ouro + ExceÃ§Ã£o + VGF2"/>
    <s v="Estrela + ExceÃ§Ã£o + VGF2"/>
    <n v="0"/>
    <n v="0"/>
    <n v="0"/>
    <n v="0"/>
    <n v="0"/>
    <n v="45.79"/>
    <n v="45.79"/>
    <n v="45.79"/>
    <n v="45.79"/>
    <n v="45.79"/>
    <n v="0"/>
    <n v="0"/>
    <n v="0"/>
    <n v="0"/>
    <n v="0"/>
    <n v="39.9"/>
    <n v="39.9"/>
    <n v="39.9"/>
    <n v="39.9"/>
    <n v="39.9"/>
    <n v="46"/>
    <n v="46"/>
    <n v="46"/>
    <n v="46"/>
    <n v="46"/>
    <n v="53"/>
    <n v="46"/>
    <n v="46"/>
    <n v="46"/>
    <n v="46"/>
  </r>
  <r>
    <n v="633364"/>
    <x v="1018"/>
    <n v="20220310"/>
    <m/>
    <s v="FRAGRANCE"/>
    <x v="700"/>
    <s v="FAR AWAY ROYALE DEO PARFUM HOMOTHETIC 25ML"/>
    <n v="1228050"/>
    <x v="1018"/>
    <n v="1"/>
    <s v="IN-LINE (EXCL NR)"/>
    <s v="REPRESENTATIVE OFFER"/>
    <n v="0.68589999999999995"/>
    <m/>
    <n v="7.4379999999999997"/>
    <m/>
    <m/>
    <n v="29.9"/>
    <n v="59.9"/>
    <n v="0"/>
    <n v="0"/>
    <n v="7"/>
    <s v="WORK IN PROGRESS"/>
    <n v="137632191"/>
    <s v="NO INCENTIVE"/>
    <s v="N"/>
    <s v="N"/>
    <s v="N"/>
    <s v="N"/>
    <x v="4"/>
    <n v="137632193"/>
    <n v="28"/>
    <n v="48"/>
    <n v="20230306"/>
    <s v="EXCLUSIVE OFFER"/>
    <n v="15"/>
    <s v="Y"/>
    <s v="Tech rep lvl + ExceÃ§Ã£o + VGF2"/>
    <s v="FULL PAYMENT"/>
    <m/>
    <n v="0"/>
    <n v="0"/>
    <n v="0"/>
    <m/>
    <s v="EDP SPRAY"/>
    <s v="EDP/EDT/COLOGNE"/>
    <s v="FRAGRANCE JUICES"/>
    <s v="FEMALE"/>
    <s v="FAR AWAY FRANCHISE"/>
    <s v="FAR AWAY ROYALE"/>
    <n v="1"/>
    <n v="100"/>
    <n v="100"/>
    <s v="N"/>
    <s v="N"/>
    <n v="40757"/>
    <m/>
    <s v="N"/>
    <m/>
    <m/>
    <m/>
    <m/>
    <m/>
    <m/>
    <m/>
    <m/>
    <s v="N"/>
    <m/>
    <m/>
    <m/>
    <x v="0"/>
    <m/>
    <n v="6"/>
    <s v="OFERTAS CRM"/>
    <s v="N"/>
    <m/>
    <m/>
    <s v="N"/>
    <n v="20230306"/>
    <m/>
    <n v="137632191"/>
    <s v="MIXED"/>
    <s v="Tech rep lvl"/>
    <s v="ExceÃ§Ã£o"/>
    <n v="1"/>
    <m/>
    <n v="0"/>
    <n v="0"/>
    <n v="100"/>
    <n v="137632192"/>
    <n v="999"/>
    <n v="4"/>
    <x v="0"/>
    <x v="0"/>
    <n v="0.68589999999999995"/>
    <n v="0.68589999999999995"/>
    <n v="0.68589999999999995"/>
    <n v="0.68589999999999995"/>
    <n v="0.68589999999999995"/>
    <n v="29.9"/>
    <n v="29.9"/>
    <n v="29.9"/>
    <n v="29.9"/>
    <n v="29.9"/>
    <s v="Brasil + ExceÃ§Ã£o + VGF2"/>
    <s v="Bronze + ExceÃ§Ã£o + VGF2"/>
    <s v="Prata + ExceÃ§Ã£o + VGF2"/>
    <s v="Ouro + ExceÃ§Ã£o + VGF2"/>
    <s v="Estrela + ExceÃ§Ã£o + VGF2"/>
    <n v="0"/>
    <n v="0"/>
    <n v="0"/>
    <n v="0"/>
    <n v="0"/>
    <n v="45.79"/>
    <n v="45.79"/>
    <n v="45.79"/>
    <n v="45.79"/>
    <n v="45.79"/>
    <n v="0"/>
    <n v="0"/>
    <n v="0"/>
    <n v="0"/>
    <n v="0"/>
    <n v="29.9"/>
    <n v="29.9"/>
    <n v="29.9"/>
    <n v="29.9"/>
    <n v="29.9"/>
    <n v="30"/>
    <n v="30"/>
    <n v="30"/>
    <n v="30"/>
    <n v="30"/>
    <n v="50"/>
    <n v="49"/>
    <n v="49"/>
    <n v="49"/>
    <n v="49"/>
  </r>
  <r>
    <n v="634403"/>
    <x v="1529"/>
    <n v="20230304"/>
    <m/>
    <s v="TOILETRIES"/>
    <x v="701"/>
    <s v="ENCANTO BAR SOAP MIX  4X80G"/>
    <n v="1228764"/>
    <x v="1526"/>
    <n v="1"/>
    <s v="EXCESS"/>
    <s v="REPRESENTATIVE OFFER"/>
    <n v="0.78320000000000001"/>
    <m/>
    <n v="4.7300000000000004"/>
    <m/>
    <m/>
    <n v="9.99"/>
    <n v="21.99"/>
    <n v="0"/>
    <n v="0"/>
    <n v="9"/>
    <s v="WORK IN PROGRESS"/>
    <n v="137632304"/>
    <s v="NO INCENTIVE"/>
    <s v="N"/>
    <s v="N"/>
    <s v="N"/>
    <s v="N"/>
    <x v="4"/>
    <n v="137632306"/>
    <n v="28"/>
    <n v="48"/>
    <n v="20230306"/>
    <s v="EXCLUSIVE OFFER"/>
    <n v="15"/>
    <s v="Y"/>
    <s v="Tech rep lvl + ExceÃ§Ã£o + VGF2"/>
    <s v="FULL PAYMENT"/>
    <m/>
    <n v="0"/>
    <n v="0"/>
    <n v="0"/>
    <m/>
    <s v="SOAP BAR"/>
    <s v="SOAP"/>
    <s v="WASH"/>
    <s v="FEMALE"/>
    <s v="AVON ENCANTO"/>
    <s v="ENCANTO (NO SUB BRAND)"/>
    <n v="1"/>
    <n v="100"/>
    <n v="100"/>
    <s v="N"/>
    <s v="N"/>
    <n v="51171"/>
    <m/>
    <s v="N"/>
    <s v="RP"/>
    <n v="20.8"/>
    <n v="21.99"/>
    <n v="21.99"/>
    <m/>
    <m/>
    <m/>
    <m/>
    <s v="N"/>
    <m/>
    <m/>
    <m/>
    <x v="0"/>
    <m/>
    <n v="8"/>
    <s v="OFERTAS INATIVAS"/>
    <s v="N"/>
    <m/>
    <m/>
    <s v="N"/>
    <n v="20230306"/>
    <m/>
    <n v="137632304"/>
    <s v="MIXED"/>
    <s v="Tech rep lvl"/>
    <s v="ExceÃ§Ã£o"/>
    <n v="1"/>
    <m/>
    <n v="0"/>
    <n v="0"/>
    <n v="100"/>
    <n v="137632305"/>
    <n v="999"/>
    <n v="4"/>
    <x v="0"/>
    <x v="0"/>
    <n v="0.78320000000000001"/>
    <n v="0.78320000000000001"/>
    <n v="0.78320000000000001"/>
    <n v="0.78320000000000001"/>
    <n v="0.78320000000000001"/>
    <n v="9.99"/>
    <n v="9.99"/>
    <n v="9.99"/>
    <n v="9.99"/>
    <n v="9.99"/>
    <s v="Brasil + ExceÃ§Ã£o + VGF2"/>
    <s v="Bronze + ExceÃ§Ã£o + VGF2"/>
    <s v="Prata + ExceÃ§Ã£o + VGF2"/>
    <s v="Ouro + ExceÃ§Ã£o + VGF2"/>
    <s v="Estrela + ExceÃ§Ã£o + VGF2"/>
    <n v="0"/>
    <n v="0"/>
    <n v="0"/>
    <n v="0"/>
    <n v="0"/>
    <n v="27.68"/>
    <n v="27.68"/>
    <n v="27.68"/>
    <n v="27.68"/>
    <n v="27.68"/>
    <n v="0"/>
    <n v="0"/>
    <n v="0"/>
    <n v="0"/>
    <n v="0"/>
    <n v="9.99"/>
    <n v="9.99"/>
    <n v="9.99"/>
    <n v="9.99"/>
    <n v="9.99"/>
    <n v="12"/>
    <n v="12"/>
    <n v="12"/>
    <n v="12"/>
    <n v="12"/>
    <n v="54"/>
    <n v="45"/>
    <n v="45"/>
    <n v="45"/>
    <n v="45"/>
  </r>
  <r>
    <n v="629369"/>
    <x v="1528"/>
    <n v="20210302"/>
    <m/>
    <s v="TOILETRIES"/>
    <x v="702"/>
    <s v="SIMPLY DELICATE GENTLE CHERRY BLOSSOM MINI LATAM CALMING 125ML"/>
    <n v="1225306"/>
    <x v="1525"/>
    <n v="1"/>
    <s v="EXCESS"/>
    <s v="REPRESENTATIVE OFFER"/>
    <n v="0.66269999999999996"/>
    <m/>
    <n v="1.306"/>
    <m/>
    <m/>
    <n v="10.49"/>
    <n v="14.99"/>
    <n v="0"/>
    <n v="0"/>
    <n v="7"/>
    <s v="WORK IN PROGRESS"/>
    <n v="137639488"/>
    <s v="NO INCENTIVE"/>
    <s v="N"/>
    <s v="N"/>
    <s v="N"/>
    <s v="N"/>
    <x v="2"/>
    <n v="137639490"/>
    <n v="28"/>
    <n v="43"/>
    <n v="20230306"/>
    <s v="NET ITEM"/>
    <n v="15"/>
    <s v="Y"/>
    <s v="Tech rep lvl + ExceÃ§Ã£o + VGF2"/>
    <s v="FULL PAYMENT"/>
    <m/>
    <n v="0"/>
    <n v="0"/>
    <n v="0"/>
    <m/>
    <s v="FEMININE HYGIENE"/>
    <s v="FEMININE HYGIENE"/>
    <s v="FEMININE HYGIENE"/>
    <s v="FEMALE"/>
    <s v="SIMPLY DELICATE"/>
    <s v="SIMPLY DELICATE"/>
    <n v="1"/>
    <n v="100"/>
    <n v="100"/>
    <s v="N"/>
    <s v="N"/>
    <n v="41177"/>
    <m/>
    <s v="N"/>
    <m/>
    <m/>
    <m/>
    <m/>
    <m/>
    <m/>
    <m/>
    <m/>
    <s v="N"/>
    <n v="60853019"/>
    <s v="NCF"/>
    <m/>
    <x v="0"/>
    <m/>
    <n v="6"/>
    <s v="NCF BEAUTY"/>
    <s v="N"/>
    <m/>
    <m/>
    <s v="N"/>
    <n v="20230306"/>
    <m/>
    <n v="137639488"/>
    <s v="MIXED"/>
    <s v="Tech rep lvl"/>
    <s v="ExceÃ§Ã£o"/>
    <n v="1"/>
    <m/>
    <n v="0"/>
    <n v="0"/>
    <n v="100"/>
    <n v="137639489"/>
    <n v="999"/>
    <n v="4"/>
    <x v="0"/>
    <x v="0"/>
    <n v="0.66269999999999996"/>
    <n v="0.66269999999999996"/>
    <n v="0.66269999999999996"/>
    <n v="0.66269999999999996"/>
    <n v="0.66269999999999996"/>
    <n v="10.49"/>
    <n v="10.49"/>
    <n v="10.49"/>
    <n v="10.49"/>
    <n v="10.49"/>
    <s v="Brasil + ExceÃ§Ã£o + VGF2"/>
    <s v="Bronze + ExceÃ§Ã£o + VGF2"/>
    <s v="Prata + ExceÃ§Ã£o + VGF2"/>
    <s v="Ouro + ExceÃ§Ã£o + VGF2"/>
    <s v="Estrela + ExceÃ§Ã£o + VGF2"/>
    <n v="0"/>
    <n v="0"/>
    <n v="0"/>
    <n v="0"/>
    <n v="0"/>
    <n v="50.9"/>
    <n v="50.9"/>
    <n v="50.9"/>
    <n v="50.9"/>
    <n v="50.9"/>
    <n v="0"/>
    <n v="0"/>
    <n v="0"/>
    <n v="0"/>
    <n v="0"/>
    <n v="10.49"/>
    <n v="10.49"/>
    <n v="10.49"/>
    <n v="10.49"/>
    <n v="10.49"/>
    <n v="4.5"/>
    <n v="4.5"/>
    <n v="4.5"/>
    <n v="4.5"/>
    <n v="4.5"/>
    <n v="30"/>
    <n v="69"/>
    <n v="69"/>
    <n v="69"/>
    <n v="69"/>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15">
  <r>
    <x v="0"/>
    <n v="10986"/>
    <n v="0"/>
    <n v="0"/>
    <m/>
    <n v="0"/>
    <n v="0"/>
  </r>
  <r>
    <x v="1"/>
    <n v="10986"/>
    <n v="0"/>
    <n v="0"/>
    <m/>
    <n v="0"/>
    <n v="0"/>
  </r>
  <r>
    <x v="2"/>
    <n v="10986"/>
    <n v="0"/>
    <n v="0"/>
    <m/>
    <n v="0"/>
    <n v="0"/>
  </r>
  <r>
    <x v="3"/>
    <n v="10986"/>
    <n v="0"/>
    <n v="0"/>
    <m/>
    <n v="0"/>
    <n v="0"/>
  </r>
  <r>
    <x v="4"/>
    <n v="10986"/>
    <n v="0"/>
    <n v="0"/>
    <m/>
    <n v="0"/>
    <n v="0"/>
  </r>
  <r>
    <x v="5"/>
    <n v="0"/>
    <n v="2395"/>
    <n v="0"/>
    <m/>
    <n v="9205"/>
    <n v="0"/>
  </r>
  <r>
    <x v="0"/>
    <n v="0"/>
    <n v="0"/>
    <n v="0"/>
    <m/>
    <n v="9205"/>
    <n v="0"/>
  </r>
  <r>
    <x v="6"/>
    <n v="18001"/>
    <n v="2395"/>
    <n v="8794"/>
    <m/>
    <n v="7870.2764529374608"/>
    <n v="0"/>
  </r>
  <r>
    <x v="7"/>
    <n v="0"/>
    <n v="2395"/>
    <n v="0"/>
    <m/>
    <n v="9205"/>
    <n v="0"/>
  </r>
  <r>
    <x v="8"/>
    <n v="0"/>
    <n v="2395"/>
    <m/>
    <n v="1099"/>
    <n v="9205"/>
    <n v="0"/>
  </r>
  <r>
    <x v="9"/>
    <n v="67438"/>
    <n v="15894"/>
    <n v="16017"/>
    <n v="4243"/>
    <n v="18520.73054618738"/>
    <n v="15531.010940199063"/>
  </r>
  <r>
    <x v="10"/>
    <n v="67438"/>
    <n v="15894"/>
    <n v="16017"/>
    <n v="4243"/>
    <n v="18520.73054618738"/>
    <n v="15531.010940199063"/>
  </r>
  <r>
    <x v="11"/>
    <n v="67438"/>
    <n v="15894"/>
    <n v="16017"/>
    <n v="4243"/>
    <n v="18520.73054618738"/>
    <n v="15531.010940199063"/>
  </r>
  <r>
    <x v="12"/>
    <n v="63174"/>
    <n v="15894"/>
    <n v="245548"/>
    <n v="19342"/>
    <n v="18626.31858654508"/>
    <n v="15619.55437026841"/>
  </r>
  <r>
    <x v="13"/>
    <n v="104311"/>
    <n v="12740"/>
    <n v="19708"/>
    <n v="6429"/>
    <n v="32980.039911308202"/>
    <n v="23778.18477457502"/>
  </r>
  <r>
    <x v="14"/>
    <n v="97715"/>
    <n v="0"/>
    <m/>
    <m/>
    <n v="33157.265134172274"/>
    <n v="23905.961881798357"/>
  </r>
  <r>
    <x v="12"/>
    <n v="97715"/>
    <n v="12740"/>
    <m/>
    <m/>
    <n v="33157.265134172274"/>
    <n v="23905.961881798357"/>
  </r>
  <r>
    <x v="15"/>
    <n v="12635"/>
    <n v="0"/>
    <n v="9257"/>
    <n v="1396"/>
    <n v="0"/>
    <n v="5714.8819586126492"/>
  </r>
  <r>
    <x v="16"/>
    <n v="12635"/>
    <n v="0"/>
    <n v="9257"/>
    <n v="1396"/>
    <n v="0"/>
    <n v="5714.8819586126492"/>
  </r>
  <r>
    <x v="17"/>
    <n v="12635"/>
    <n v="0"/>
    <n v="5127"/>
    <n v="764"/>
    <n v="0"/>
    <n v="6806.0661097587963"/>
  </r>
  <r>
    <x v="18"/>
    <n v="12635"/>
    <n v="0"/>
    <m/>
    <n v="1642"/>
    <n v="0"/>
    <n v="5714.8819586126492"/>
  </r>
  <r>
    <x v="15"/>
    <n v="10576"/>
    <n v="0"/>
    <m/>
    <m/>
    <n v="0"/>
    <n v="6551.4834403727491"/>
  </r>
  <r>
    <x v="16"/>
    <n v="10576"/>
    <n v="0"/>
    <m/>
    <m/>
    <n v="0"/>
    <n v="6551.4834403727491"/>
  </r>
  <r>
    <x v="19"/>
    <n v="10516"/>
    <n v="0"/>
    <n v="4130"/>
    <n v="632"/>
    <n v="0"/>
    <n v="5438.5102260495159"/>
  </r>
  <r>
    <x v="18"/>
    <n v="10576"/>
    <n v="0"/>
    <m/>
    <m/>
    <n v="0"/>
    <n v="6551.4834403727491"/>
  </r>
  <r>
    <x v="20"/>
    <n v="15040"/>
    <n v="2940"/>
    <n v="942"/>
    <m/>
    <n v="6968.6758039008964"/>
    <n v="2434.8972061149184"/>
  </r>
  <r>
    <x v="12"/>
    <n v="15040"/>
    <n v="2940"/>
    <m/>
    <m/>
    <n v="6968.6758039008964"/>
    <n v="2434.8972061149184"/>
  </r>
  <r>
    <x v="21"/>
    <n v="51"/>
    <n v="6938"/>
    <n v="2826"/>
    <m/>
    <n v="9508.3173330818554"/>
    <n v="4666.1808751414555"/>
  </r>
  <r>
    <x v="22"/>
    <n v="0"/>
    <n v="6938"/>
    <n v="5296"/>
    <n v="246"/>
    <n v="9520.0576139486402"/>
    <n v="4671.9423860513598"/>
  </r>
  <r>
    <x v="18"/>
    <n v="0"/>
    <n v="6938"/>
    <m/>
    <m/>
    <n v="9520.0576139486402"/>
    <n v="4671.9423860513598"/>
  </r>
  <r>
    <x v="23"/>
    <n v="0"/>
    <n v="6876"/>
    <n v="2103"/>
    <m/>
    <n v="8346.5786731503995"/>
    <n v="5353.4213268496005"/>
  </r>
  <r>
    <x v="22"/>
    <n v="0"/>
    <n v="6876"/>
    <m/>
    <n v="246"/>
    <n v="8346.5786731503995"/>
    <n v="5353.4213268496005"/>
  </r>
  <r>
    <x v="18"/>
    <n v="0"/>
    <n v="6876"/>
    <m/>
    <m/>
    <n v="8346.5786731503995"/>
    <n v="5353.4213268496005"/>
  </r>
  <r>
    <x v="24"/>
    <n v="0"/>
    <n v="5709"/>
    <n v="1309"/>
    <n v="246"/>
    <n v="7000.6584419184919"/>
    <n v="1669.3415580815081"/>
  </r>
  <r>
    <x v="22"/>
    <n v="0"/>
    <n v="5709"/>
    <m/>
    <n v="246"/>
    <n v="7000.6584419184919"/>
    <n v="1669.3415580815081"/>
  </r>
  <r>
    <x v="18"/>
    <n v="0"/>
    <n v="5709"/>
    <m/>
    <m/>
    <n v="7000.6584419184919"/>
    <n v="1669.3415580815081"/>
  </r>
  <r>
    <x v="21"/>
    <n v="0"/>
    <n v="1909"/>
    <m/>
    <m/>
    <n v="6966.3548430015962"/>
    <n v="1994.6451569984033"/>
  </r>
  <r>
    <x v="25"/>
    <n v="51"/>
    <n v="1909"/>
    <n v="942"/>
    <m/>
    <n v="6958.783665917801"/>
    <n v="1992.4773358001851"/>
  </r>
  <r>
    <x v="26"/>
    <n v="51"/>
    <n v="1909"/>
    <n v="942"/>
    <m/>
    <n v="6958.783665917801"/>
    <n v="1992.4773358001851"/>
  </r>
  <r>
    <x v="27"/>
    <n v="51"/>
    <n v="1909"/>
    <n v="942"/>
    <m/>
    <n v="6958.783665917801"/>
    <n v="1992.4773358001851"/>
  </r>
  <r>
    <x v="28"/>
    <n v="51"/>
    <n v="1909"/>
    <n v="942"/>
    <m/>
    <n v="6958.783665917801"/>
    <n v="1992.4773358001851"/>
  </r>
  <r>
    <x v="29"/>
    <n v="0"/>
    <n v="9537"/>
    <n v="0"/>
    <n v="429"/>
    <n v="12276"/>
    <n v="0"/>
  </r>
  <r>
    <x v="30"/>
    <n v="0"/>
    <n v="9537"/>
    <n v="0"/>
    <n v="429"/>
    <n v="12276"/>
    <n v="0"/>
  </r>
  <r>
    <x v="31"/>
    <n v="0"/>
    <n v="9537"/>
    <n v="0"/>
    <n v="429"/>
    <n v="12276"/>
    <n v="0"/>
  </r>
  <r>
    <x v="32"/>
    <n v="0"/>
    <n v="9537"/>
    <n v="0"/>
    <n v="429"/>
    <n v="12276"/>
    <n v="0"/>
  </r>
  <r>
    <x v="33"/>
    <n v="44417"/>
    <n v="0"/>
    <n v="19131"/>
    <m/>
    <n v="0"/>
    <n v="22047.252234531377"/>
  </r>
  <r>
    <x v="34"/>
    <n v="44417"/>
    <n v="0"/>
    <n v="19131"/>
    <m/>
    <n v="0"/>
    <n v="22047.252234531377"/>
  </r>
  <r>
    <x v="35"/>
    <n v="44417"/>
    <n v="0"/>
    <n v="28839"/>
    <m/>
    <n v="0"/>
    <n v="22047.252234531377"/>
  </r>
  <r>
    <x v="36"/>
    <n v="44417"/>
    <n v="0"/>
    <n v="28839"/>
    <m/>
    <n v="0"/>
    <n v="22047.252234531377"/>
  </r>
  <r>
    <x v="37"/>
    <n v="697458"/>
    <n v="0"/>
    <n v="171354"/>
    <m/>
    <n v="0"/>
    <n v="367293.94580376137"/>
  </r>
  <r>
    <x v="38"/>
    <n v="0"/>
    <n v="186200"/>
    <n v="0"/>
    <m/>
    <n v="293313"/>
    <n v="0"/>
  </r>
  <r>
    <x v="39"/>
    <n v="34517"/>
    <n v="17648"/>
    <n v="0"/>
    <n v="2753"/>
    <n v="22251.065359352688"/>
    <n v="0"/>
  </r>
  <r>
    <x v="40"/>
    <n v="36000"/>
    <n v="17648"/>
    <n v="0"/>
    <n v="2753"/>
    <n v="22134.555473263219"/>
    <n v="0"/>
  </r>
  <r>
    <x v="41"/>
    <n v="34517"/>
    <n v="17648"/>
    <m/>
    <n v="2753"/>
    <n v="22251.065359352688"/>
    <n v="0"/>
  </r>
  <r>
    <x v="42"/>
    <n v="34517"/>
    <n v="17648"/>
    <n v="0"/>
    <n v="2753"/>
    <n v="22251.065359352688"/>
    <n v="0"/>
  </r>
  <r>
    <x v="43"/>
    <n v="0"/>
    <n v="24289"/>
    <n v="17648"/>
    <m/>
    <n v="18359"/>
    <n v="18671"/>
  </r>
  <r>
    <x v="44"/>
    <n v="0"/>
    <n v="24289"/>
    <n v="17648"/>
    <m/>
    <n v="18359"/>
    <n v="18671"/>
  </r>
  <r>
    <x v="45"/>
    <n v="0"/>
    <n v="24289"/>
    <m/>
    <n v="6694"/>
    <n v="18359"/>
    <n v="18671"/>
  </r>
  <r>
    <x v="46"/>
    <n v="0"/>
    <n v="24108"/>
    <n v="27960"/>
    <m/>
    <n v="31881.231975486662"/>
    <n v="25639.768024513338"/>
  </r>
  <r>
    <x v="41"/>
    <n v="0"/>
    <n v="24108"/>
    <m/>
    <m/>
    <n v="31881.231975486662"/>
    <n v="25639.768024513338"/>
  </r>
  <r>
    <x v="45"/>
    <n v="0"/>
    <n v="24108"/>
    <m/>
    <m/>
    <n v="31881.231975486662"/>
    <n v="25639.768024513338"/>
  </r>
  <r>
    <x v="47"/>
    <n v="24559"/>
    <n v="0"/>
    <n v="14950"/>
    <m/>
    <n v="0"/>
    <n v="15929"/>
  </r>
  <r>
    <x v="48"/>
    <n v="24559"/>
    <n v="0"/>
    <n v="14950"/>
    <m/>
    <n v="0"/>
    <n v="15929"/>
  </r>
  <r>
    <x v="18"/>
    <n v="24559"/>
    <m/>
    <m/>
    <m/>
    <n v="0"/>
    <n v="15929"/>
  </r>
  <r>
    <x v="49"/>
    <n v="0"/>
    <n v="44878"/>
    <n v="17665"/>
    <m/>
    <n v="39225.852453956169"/>
    <n v="17514.147546043831"/>
  </r>
  <r>
    <x v="50"/>
    <n v="0"/>
    <n v="44878"/>
    <n v="17665"/>
    <m/>
    <n v="39225.852453956169"/>
    <n v="17514.147546043831"/>
  </r>
  <r>
    <x v="51"/>
    <n v="0"/>
    <n v="44878"/>
    <n v="17665"/>
    <m/>
    <n v="39225.852453956169"/>
    <n v="17514.147546043831"/>
  </r>
  <r>
    <x v="52"/>
    <n v="0"/>
    <n v="44878"/>
    <n v="17665"/>
    <m/>
    <n v="39225.852453956169"/>
    <n v="17514.147546043831"/>
  </r>
  <r>
    <x v="53"/>
    <n v="37236"/>
    <n v="0"/>
    <n v="30839"/>
    <m/>
    <n v="0"/>
    <n v="20458"/>
  </r>
  <r>
    <x v="40"/>
    <n v="35700"/>
    <n v="0"/>
    <n v="30839"/>
    <m/>
    <n v="0"/>
    <n v="20458"/>
  </r>
  <r>
    <x v="54"/>
    <n v="37236"/>
    <n v="0"/>
    <n v="30839"/>
    <m/>
    <n v="0"/>
    <n v="20458"/>
  </r>
  <r>
    <x v="12"/>
    <n v="34398"/>
    <n v="0"/>
    <m/>
    <m/>
    <n v="0"/>
    <n v="20458"/>
  </r>
  <r>
    <x v="55"/>
    <n v="0"/>
    <n v="11902"/>
    <n v="0"/>
    <n v="694"/>
    <n v="32546"/>
    <n v="0"/>
  </r>
  <r>
    <x v="56"/>
    <n v="0"/>
    <n v="20877"/>
    <n v="0"/>
    <m/>
    <n v="32546"/>
    <n v="0"/>
  </r>
  <r>
    <x v="45"/>
    <n v="0"/>
    <n v="20877"/>
    <m/>
    <m/>
    <n v="32546"/>
    <n v="0"/>
  </r>
  <r>
    <x v="57"/>
    <n v="0"/>
    <n v="8650"/>
    <n v="5668"/>
    <m/>
    <n v="22398.279425433037"/>
    <n v="7632.7205745669626"/>
  </r>
  <r>
    <x v="41"/>
    <n v="0"/>
    <n v="8650"/>
    <n v="33628"/>
    <m/>
    <n v="22398.279425433037"/>
    <n v="7632.7205745669626"/>
  </r>
  <r>
    <x v="18"/>
    <n v="0"/>
    <n v="8650"/>
    <m/>
    <m/>
    <n v="22398.279425433037"/>
    <n v="7632.7205745669626"/>
  </r>
  <r>
    <x v="58"/>
    <n v="0"/>
    <n v="46431"/>
    <n v="22216"/>
    <n v="1655"/>
    <n v="19170.552567542272"/>
    <n v="16316.447432457728"/>
  </r>
  <r>
    <x v="59"/>
    <n v="0"/>
    <n v="46431"/>
    <n v="22216"/>
    <n v="1655"/>
    <n v="19170.552567542272"/>
    <n v="16316.447432457728"/>
  </r>
  <r>
    <x v="12"/>
    <n v="48000"/>
    <n v="46431"/>
    <m/>
    <m/>
    <n v="18058.571614160443"/>
    <n v="15370.017812976241"/>
  </r>
  <r>
    <x v="60"/>
    <n v="0"/>
    <n v="46431"/>
    <n v="22216"/>
    <n v="1655"/>
    <n v="19170.552567542272"/>
    <n v="16316.447432457728"/>
  </r>
  <r>
    <x v="61"/>
    <n v="0"/>
    <n v="6562"/>
    <n v="0"/>
    <m/>
    <n v="10286"/>
    <n v="0"/>
  </r>
  <r>
    <x v="62"/>
    <n v="0"/>
    <n v="6592"/>
    <n v="0"/>
    <m/>
    <n v="10286"/>
    <n v="0"/>
  </r>
  <r>
    <x v="63"/>
    <n v="0"/>
    <n v="0"/>
    <n v="0"/>
    <m/>
    <n v="10286"/>
    <n v="0"/>
  </r>
  <r>
    <x v="8"/>
    <n v="19000"/>
    <n v="6592"/>
    <m/>
    <m/>
    <n v="8984.1173380035034"/>
    <n v="0"/>
  </r>
  <r>
    <x v="64"/>
    <n v="0"/>
    <n v="6592"/>
    <n v="0"/>
    <m/>
    <n v="10286"/>
    <n v="0"/>
  </r>
  <r>
    <x v="55"/>
    <n v="11932"/>
    <n v="8975"/>
    <n v="10155"/>
    <m/>
    <n v="0"/>
    <n v="5822.2433460076045"/>
  </r>
  <r>
    <x v="65"/>
    <n v="11932"/>
    <n v="0"/>
    <n v="10155"/>
    <n v="694"/>
    <n v="0"/>
    <n v="5822.2433460076045"/>
  </r>
  <r>
    <x v="45"/>
    <n v="14000"/>
    <m/>
    <m/>
    <m/>
    <n v="0"/>
    <n v="5721.333333333333"/>
  </r>
  <r>
    <x v="66"/>
    <n v="11176"/>
    <n v="0"/>
    <n v="10155"/>
    <n v="694"/>
    <n v="0"/>
    <n v="5865.6133366509084"/>
  </r>
  <r>
    <x v="67"/>
    <n v="56965"/>
    <n v="16829"/>
    <n v="9158"/>
    <m/>
    <n v="21198.533694265236"/>
    <n v="11999.170015621832"/>
  </r>
  <r>
    <x v="68"/>
    <n v="56965"/>
    <n v="16829"/>
    <n v="9158"/>
    <m/>
    <n v="21198.533694265236"/>
    <n v="11999.170015621832"/>
  </r>
  <r>
    <x v="69"/>
    <n v="56965"/>
    <n v="16829"/>
    <n v="9158"/>
    <m/>
    <n v="21198.533694265236"/>
    <n v="11999.170015621832"/>
  </r>
  <r>
    <x v="70"/>
    <n v="0"/>
    <n v="29918"/>
    <n v="14299"/>
    <n v="2684"/>
    <n v="55532.931507298672"/>
    <n v="18405.068492701328"/>
  </r>
  <r>
    <x v="71"/>
    <n v="0"/>
    <n v="29918"/>
    <n v="14299"/>
    <n v="2684"/>
    <n v="55532.931507298672"/>
    <n v="18405.068492701328"/>
  </r>
  <r>
    <x v="12"/>
    <n v="0"/>
    <n v="29918"/>
    <m/>
    <m/>
    <n v="55532.931507298672"/>
    <n v="18405.068492701328"/>
  </r>
  <r>
    <x v="72"/>
    <n v="0"/>
    <n v="92957"/>
    <n v="37686"/>
    <n v="6000"/>
    <n v="51369.19149484083"/>
    <n v="11128.764826359504"/>
  </r>
  <r>
    <x v="73"/>
    <n v="0"/>
    <n v="92957"/>
    <n v="37686"/>
    <n v="6000"/>
    <n v="51369.19149484083"/>
    <n v="11128.764826359504"/>
  </r>
  <r>
    <x v="18"/>
    <n v="0"/>
    <m/>
    <m/>
    <m/>
    <n v="0"/>
    <n v="0"/>
  </r>
  <r>
    <x v="74"/>
    <n v="37245"/>
    <n v="0"/>
    <n v="13859"/>
    <m/>
    <n v="0"/>
    <n v="22943"/>
  </r>
  <r>
    <x v="75"/>
    <n v="37245"/>
    <n v="0"/>
    <n v="13859"/>
    <m/>
    <n v="0"/>
    <n v="22943"/>
  </r>
  <r>
    <x v="76"/>
    <n v="37243"/>
    <n v="0"/>
    <n v="13859"/>
    <m/>
    <n v="0"/>
    <n v="22943"/>
  </r>
  <r>
    <x v="45"/>
    <n v="34888"/>
    <n v="92257"/>
    <n v="107308"/>
    <m/>
    <n v="0"/>
    <n v="22943"/>
  </r>
  <r>
    <x v="77"/>
    <n v="0"/>
    <n v="28049"/>
    <n v="11326"/>
    <m/>
    <n v="35114.715449154166"/>
    <n v="9778.2845508458358"/>
  </r>
  <r>
    <x v="78"/>
    <n v="0"/>
    <n v="28049"/>
    <n v="11326"/>
    <m/>
    <n v="35114.715449154166"/>
    <n v="9778.2845508458358"/>
  </r>
  <r>
    <x v="79"/>
    <n v="0"/>
    <n v="28049"/>
    <n v="11326"/>
    <m/>
    <n v="35114.715449154166"/>
    <n v="9778.2845508458358"/>
  </r>
  <r>
    <x v="8"/>
    <n v="0"/>
    <n v="28049"/>
    <m/>
    <m/>
    <n v="35114.715449154166"/>
    <n v="9778.2845508458358"/>
  </r>
  <r>
    <x v="80"/>
    <n v="69010"/>
    <n v="0"/>
    <n v="22405"/>
    <m/>
    <n v="0"/>
    <n v="29726"/>
  </r>
  <r>
    <x v="81"/>
    <n v="69010"/>
    <n v="0"/>
    <n v="22405"/>
    <m/>
    <n v="0"/>
    <n v="29726"/>
  </r>
  <r>
    <x v="82"/>
    <n v="69010"/>
    <n v="0"/>
    <n v="22405"/>
    <m/>
    <n v="0"/>
    <n v="29726"/>
  </r>
  <r>
    <x v="12"/>
    <n v="69010"/>
    <n v="0"/>
    <m/>
    <m/>
    <n v="0"/>
    <n v="29726"/>
  </r>
  <r>
    <x v="83"/>
    <n v="24075"/>
    <n v="0"/>
    <n v="17160"/>
    <m/>
    <n v="0"/>
    <n v="17640.464136003728"/>
  </r>
  <r>
    <x v="84"/>
    <n v="24075"/>
    <n v="0"/>
    <n v="17160"/>
    <m/>
    <n v="0"/>
    <n v="17640.464136003728"/>
  </r>
  <r>
    <x v="12"/>
    <n v="22553"/>
    <n v="0"/>
    <m/>
    <m/>
    <n v="0"/>
    <n v="17766.305220342634"/>
  </r>
  <r>
    <x v="85"/>
    <n v="22428"/>
    <n v="0"/>
    <n v="8526"/>
    <m/>
    <n v="0"/>
    <n v="9050"/>
  </r>
  <r>
    <x v="86"/>
    <n v="22428"/>
    <n v="0"/>
    <n v="8526"/>
    <m/>
    <n v="0"/>
    <n v="9050"/>
  </r>
  <r>
    <x v="12"/>
    <n v="21010"/>
    <n v="6981"/>
    <m/>
    <m/>
    <n v="0"/>
    <n v="9050"/>
  </r>
  <r>
    <x v="87"/>
    <n v="0"/>
    <n v="25920"/>
    <n v="8321"/>
    <m/>
    <n v="32081.693877551021"/>
    <n v="10713.306122448979"/>
  </r>
  <r>
    <x v="88"/>
    <n v="0"/>
    <n v="25920"/>
    <n v="8321"/>
    <m/>
    <n v="32081.693877551021"/>
    <n v="10713.306122448979"/>
  </r>
  <r>
    <x v="12"/>
    <n v="0"/>
    <n v="25920"/>
    <m/>
    <m/>
    <n v="32081.693877551021"/>
    <n v="10713.306122448979"/>
  </r>
  <r>
    <x v="89"/>
    <n v="12688"/>
    <n v="0"/>
    <n v="6135"/>
    <m/>
    <n v="0"/>
    <n v="7675.5801343819985"/>
  </r>
  <r>
    <x v="90"/>
    <n v="12688"/>
    <n v="0"/>
    <n v="6135"/>
    <m/>
    <n v="0"/>
    <n v="7675.5801343819985"/>
  </r>
  <r>
    <x v="91"/>
    <n v="11884"/>
    <n v="0"/>
    <n v="6135"/>
    <m/>
    <n v="0"/>
    <n v="7726.4810546344115"/>
  </r>
  <r>
    <x v="12"/>
    <n v="11884"/>
    <n v="0"/>
    <m/>
    <m/>
    <n v="0"/>
    <n v="7726.4810546344115"/>
  </r>
  <r>
    <x v="92"/>
    <n v="26038"/>
    <n v="15304"/>
    <n v="0"/>
    <m/>
    <n v="16458.77063427282"/>
    <n v="0"/>
  </r>
  <r>
    <x v="93"/>
    <n v="26038"/>
    <n v="15304"/>
    <n v="0"/>
    <m/>
    <n v="16458.77063427282"/>
    <n v="0"/>
  </r>
  <r>
    <x v="12"/>
    <n v="8004"/>
    <n v="16004"/>
    <m/>
    <m/>
    <n v="17102.230651989841"/>
    <n v="0"/>
  </r>
  <r>
    <x v="94"/>
    <n v="8004"/>
    <n v="0"/>
    <n v="0"/>
    <m/>
    <n v="17102.230651989841"/>
    <n v="0"/>
  </r>
  <r>
    <x v="95"/>
    <n v="15963"/>
    <n v="12359"/>
    <n v="12248"/>
    <m/>
    <n v="8301"/>
    <n v="3438"/>
  </r>
  <r>
    <x v="96"/>
    <n v="15963"/>
    <n v="12359"/>
    <n v="12248"/>
    <m/>
    <n v="8301"/>
    <n v="3438"/>
  </r>
  <r>
    <x v="18"/>
    <n v="15963"/>
    <n v="12359"/>
    <m/>
    <m/>
    <n v="8301"/>
    <n v="3400"/>
  </r>
  <r>
    <x v="97"/>
    <n v="0"/>
    <n v="18137"/>
    <n v="12701"/>
    <m/>
    <n v="14615.803116964895"/>
    <n v="9464.1968830351052"/>
  </r>
  <r>
    <x v="98"/>
    <n v="0"/>
    <n v="18137"/>
    <n v="12701"/>
    <m/>
    <n v="14615.803116964895"/>
    <n v="9464.1968830351052"/>
  </r>
  <r>
    <x v="12"/>
    <n v="0"/>
    <n v="18137"/>
    <m/>
    <m/>
    <n v="14615.803116964895"/>
    <n v="9464.1968830351052"/>
  </r>
  <r>
    <x v="99"/>
    <n v="0"/>
    <n v="12927"/>
    <n v="3138"/>
    <m/>
    <n v="15950.790509049089"/>
    <n v="4028.209490950911"/>
  </r>
  <r>
    <x v="100"/>
    <n v="0"/>
    <n v="12927"/>
    <n v="3138"/>
    <m/>
    <n v="15950.790509049089"/>
    <n v="4028.209490950911"/>
  </r>
  <r>
    <x v="12"/>
    <n v="0"/>
    <n v="5946"/>
    <m/>
    <m/>
    <n v="15950.790509049089"/>
    <n v="4028.209490950911"/>
  </r>
  <r>
    <x v="101"/>
    <n v="0"/>
    <n v="19056"/>
    <n v="8479"/>
    <m/>
    <n v="15277.819277108434"/>
    <n v="3858.1807228915663"/>
  </r>
  <r>
    <x v="102"/>
    <n v="0"/>
    <n v="19056"/>
    <n v="8479"/>
    <m/>
    <n v="15277.819277108434"/>
    <n v="3858.1807228915663"/>
  </r>
  <r>
    <x v="103"/>
    <n v="0"/>
    <n v="19056"/>
    <n v="8479"/>
    <m/>
    <n v="15277.819277108434"/>
    <n v="3858.1807228915663"/>
  </r>
  <r>
    <x v="12"/>
    <n v="0"/>
    <n v="19056"/>
    <m/>
    <m/>
    <n v="15277.819277108434"/>
    <n v="3858.1807228915663"/>
  </r>
  <r>
    <x v="104"/>
    <n v="0"/>
    <n v="11631"/>
    <m/>
    <n v="1193"/>
    <n v="10493.030049706282"/>
    <n v="3415.9699502937192"/>
  </r>
  <r>
    <x v="105"/>
    <n v="0"/>
    <n v="11631"/>
    <m/>
    <n v="1193"/>
    <n v="10493.030049706282"/>
    <n v="3415.9699502937192"/>
  </r>
  <r>
    <x v="106"/>
    <n v="101"/>
    <n v="11631"/>
    <n v="2560"/>
    <m/>
    <n v="10449.992181391712"/>
    <n v="3401.9591198480957"/>
  </r>
  <r>
    <x v="107"/>
    <n v="0"/>
    <n v="11631"/>
    <n v="2560"/>
    <m/>
    <n v="10493.030049706282"/>
    <n v="3415.9699502937192"/>
  </r>
  <r>
    <x v="8"/>
    <n v="0"/>
    <n v="5087"/>
    <m/>
    <m/>
    <n v="10493.030049706282"/>
    <n v="3415.9699502937192"/>
  </r>
  <r>
    <x v="104"/>
    <n v="18784"/>
    <n v="11680"/>
    <m/>
    <m/>
    <n v="10026.574228884405"/>
    <n v="1764.4456615739405"/>
  </r>
  <r>
    <x v="105"/>
    <n v="18885"/>
    <n v="11680"/>
    <n v="4444"/>
    <m/>
    <n v="10017.869313897965"/>
    <n v="1762.9137974365419"/>
  </r>
  <r>
    <x v="12"/>
    <n v="18784"/>
    <n v="11680"/>
    <m/>
    <m/>
    <n v="10026.574228884405"/>
    <n v="1764.4456615739405"/>
  </r>
  <r>
    <x v="104"/>
    <n v="0"/>
    <n v="20454"/>
    <n v="7270"/>
    <m/>
    <n v="44373.510777389798"/>
    <n v="9312.489222610202"/>
  </r>
  <r>
    <x v="108"/>
    <n v="0"/>
    <n v="20454"/>
    <n v="2826"/>
    <m/>
    <n v="44373.510777389798"/>
    <n v="9312.489222610202"/>
  </r>
  <r>
    <x v="109"/>
    <n v="0"/>
    <n v="0"/>
    <n v="3633"/>
    <m/>
    <n v="0"/>
    <n v="9001"/>
  </r>
  <r>
    <x v="110"/>
    <n v="0"/>
    <n v="0"/>
    <n v="3633"/>
    <m/>
    <n v="0"/>
    <n v="9001"/>
  </r>
  <r>
    <x v="8"/>
    <n v="0"/>
    <n v="6544"/>
    <m/>
    <m/>
    <n v="0"/>
    <n v="9001"/>
  </r>
  <r>
    <x v="111"/>
    <n v="12161"/>
    <n v="0"/>
    <n v="1754"/>
    <n v="606"/>
    <n v="0"/>
    <n v="2763.3928078409717"/>
  </r>
  <r>
    <x v="112"/>
    <n v="12161"/>
    <n v="0"/>
    <n v="1754"/>
    <n v="606"/>
    <n v="0"/>
    <n v="2763.3928078409717"/>
  </r>
  <r>
    <x v="113"/>
    <n v="12390"/>
    <n v="0"/>
    <m/>
    <n v="1099"/>
    <n v="0"/>
    <n v="2756.6024325609837"/>
  </r>
  <r>
    <x v="8"/>
    <n v="11390"/>
    <n v="0"/>
    <m/>
    <m/>
    <n v="0"/>
    <n v="2787.9214113873295"/>
  </r>
  <r>
    <x v="114"/>
    <n v="24249"/>
    <n v="0"/>
    <n v="22126"/>
    <m/>
    <n v="0"/>
    <n v="17770.685179952219"/>
  </r>
  <r>
    <x v="115"/>
    <n v="24249"/>
    <n v="0"/>
    <n v="22126"/>
    <m/>
    <n v="0"/>
    <n v="17770.685179952219"/>
  </r>
  <r>
    <x v="12"/>
    <n v="22716"/>
    <n v="0"/>
    <m/>
    <m/>
    <n v="0"/>
    <n v="17897.472535700916"/>
  </r>
  <r>
    <x v="116"/>
    <n v="0"/>
    <n v="23272"/>
    <n v="8008"/>
    <m/>
    <n v="17875.726934645885"/>
    <n v="3723.2730653541157"/>
  </r>
  <r>
    <x v="117"/>
    <n v="0"/>
    <n v="23272"/>
    <n v="8008"/>
    <m/>
    <n v="17875.726934645885"/>
    <n v="3723.2730653541157"/>
  </r>
  <r>
    <x v="12"/>
    <n v="0"/>
    <n v="23272"/>
    <m/>
    <m/>
    <n v="17875.726934645885"/>
    <n v="3723.2730653541157"/>
  </r>
  <r>
    <x v="118"/>
    <n v="0"/>
    <n v="0"/>
    <m/>
    <m/>
    <n v="0"/>
    <n v="7908"/>
  </r>
  <r>
    <x v="8"/>
    <n v="0"/>
    <n v="0"/>
    <m/>
    <m/>
    <n v="0"/>
    <n v="8138"/>
  </r>
  <r>
    <x v="119"/>
    <n v="0"/>
    <n v="0"/>
    <n v="7405"/>
    <m/>
    <n v="0"/>
    <n v="8836"/>
  </r>
  <r>
    <x v="118"/>
    <n v="0"/>
    <n v="0"/>
    <m/>
    <m/>
    <n v="0"/>
    <n v="24575"/>
  </r>
  <r>
    <x v="8"/>
    <n v="0"/>
    <n v="0"/>
    <m/>
    <m/>
    <n v="0"/>
    <n v="7709"/>
  </r>
  <r>
    <x v="120"/>
    <n v="0"/>
    <n v="0"/>
    <n v="5873"/>
    <m/>
    <n v="0"/>
    <n v="7011"/>
  </r>
  <r>
    <x v="118"/>
    <n v="0"/>
    <n v="0"/>
    <n v="46474"/>
    <m/>
    <n v="0"/>
    <n v="34423"/>
  </r>
  <r>
    <x v="18"/>
    <n v="0"/>
    <m/>
    <n v="80615"/>
    <m/>
    <n v="0"/>
    <n v="51036"/>
  </r>
  <r>
    <x v="121"/>
    <n v="34038"/>
    <n v="16689"/>
    <n v="0"/>
    <n v="1888"/>
    <n v="11728.21831305611"/>
    <n v="0"/>
  </r>
  <r>
    <x v="122"/>
    <n v="34038"/>
    <n v="16689"/>
    <n v="0"/>
    <n v="1888"/>
    <n v="11728.21831305611"/>
    <n v="0"/>
  </r>
  <r>
    <x v="12"/>
    <n v="26451"/>
    <n v="16689"/>
    <m/>
    <m/>
    <n v="12084.011626312758"/>
    <n v="0"/>
  </r>
  <r>
    <x v="123"/>
    <n v="0"/>
    <n v="14334"/>
    <n v="5130"/>
    <m/>
    <n v="12125.223479863122"/>
    <n v="6770.7765201368784"/>
  </r>
  <r>
    <x v="124"/>
    <n v="0"/>
    <n v="14334"/>
    <n v="5130"/>
    <m/>
    <n v="12125.223479863122"/>
    <n v="6770.7765201368784"/>
  </r>
  <r>
    <x v="12"/>
    <n v="0"/>
    <n v="14334"/>
    <m/>
    <m/>
    <n v="12125.223479863122"/>
    <n v="6770.7765201368784"/>
  </r>
  <r>
    <x v="125"/>
    <n v="15399"/>
    <n v="8714"/>
    <n v="4685"/>
    <m/>
    <n v="7114"/>
    <n v="4973"/>
  </r>
  <r>
    <x v="126"/>
    <n v="15399"/>
    <n v="8714"/>
    <n v="4685"/>
    <m/>
    <n v="7114"/>
    <n v="4973"/>
  </r>
  <r>
    <x v="12"/>
    <n v="15399"/>
    <n v="8714"/>
    <m/>
    <m/>
    <n v="7114"/>
    <n v="4973"/>
  </r>
  <r>
    <x v="127"/>
    <n v="21562"/>
    <n v="9818"/>
    <n v="19078"/>
    <n v="1250"/>
    <n v="0"/>
    <n v="12116"/>
  </r>
  <r>
    <x v="128"/>
    <n v="21562"/>
    <n v="9818"/>
    <m/>
    <n v="1250"/>
    <n v="0"/>
    <n v="12116"/>
  </r>
  <r>
    <x v="12"/>
    <n v="18750"/>
    <n v="0"/>
    <m/>
    <m/>
    <n v="1911"/>
    <n v="12116"/>
  </r>
  <r>
    <x v="127"/>
    <n v="0"/>
    <n v="5610"/>
    <m/>
    <n v="1250"/>
    <n v="0"/>
    <n v="12431"/>
  </r>
  <r>
    <x v="128"/>
    <n v="0"/>
    <n v="5610"/>
    <n v="19078"/>
    <n v="1250"/>
    <n v="0"/>
    <n v="12431"/>
  </r>
  <r>
    <x v="129"/>
    <n v="0"/>
    <n v="15428"/>
    <n v="7662"/>
    <n v="1250"/>
    <n v="0"/>
    <n v="12431"/>
  </r>
  <r>
    <x v="8"/>
    <n v="0"/>
    <n v="15478"/>
    <m/>
    <m/>
    <n v="0"/>
    <n v="12431"/>
  </r>
  <r>
    <x v="130"/>
    <n v="0"/>
    <n v="4657"/>
    <n v="5323"/>
    <m/>
    <n v="6215.2794457274831"/>
    <n v="7376.7205542725169"/>
  </r>
  <r>
    <x v="131"/>
    <n v="0"/>
    <n v="4657"/>
    <n v="5323"/>
    <m/>
    <n v="6215.2794457274831"/>
    <n v="7376.7205542725169"/>
  </r>
  <r>
    <x v="132"/>
    <n v="0"/>
    <n v="4657"/>
    <n v="5323"/>
    <m/>
    <n v="6215.2794457274831"/>
    <n v="7376.7205542725169"/>
  </r>
  <r>
    <x v="8"/>
    <n v="0"/>
    <n v="4657"/>
    <m/>
    <m/>
    <n v="6215.2794457274831"/>
    <n v="7376.7205542725169"/>
  </r>
  <r>
    <x v="133"/>
    <n v="4192"/>
    <n v="1522"/>
    <n v="0"/>
    <m/>
    <n v="1912.5282854656223"/>
    <n v="0"/>
  </r>
  <r>
    <x v="134"/>
    <n v="4192"/>
    <n v="1522"/>
    <n v="0"/>
    <m/>
    <n v="1912.5282854656223"/>
    <n v="0"/>
  </r>
  <r>
    <x v="12"/>
    <n v="3927"/>
    <n v="1522"/>
    <m/>
    <m/>
    <n v="1929.9142335766423"/>
    <n v="0"/>
  </r>
  <r>
    <x v="135"/>
    <n v="3655"/>
    <n v="3804"/>
    <m/>
    <m/>
    <n v="3121.5850369725968"/>
    <n v="788.83949543279687"/>
  </r>
  <r>
    <x v="136"/>
    <n v="3655"/>
    <n v="3804"/>
    <m/>
    <m/>
    <n v="3121.5850369725968"/>
    <n v="788.83949543279687"/>
  </r>
  <r>
    <x v="12"/>
    <n v="3479"/>
    <n v="3804"/>
    <m/>
    <m/>
    <n v="3135.5578038982294"/>
    <n v="792.37048058324649"/>
  </r>
  <r>
    <x v="135"/>
    <n v="0"/>
    <n v="1870"/>
    <n v="2826"/>
    <m/>
    <n v="2426.788050060557"/>
    <n v="3874.211949939443"/>
  </r>
  <r>
    <x v="136"/>
    <n v="0"/>
    <n v="1870"/>
    <n v="2826"/>
    <m/>
    <n v="2426.788050060557"/>
    <n v="3874.211949939443"/>
  </r>
  <r>
    <x v="137"/>
    <n v="0"/>
    <n v="1870"/>
    <n v="1413"/>
    <m/>
    <n v="2426.788050060557"/>
    <n v="3874.211949939443"/>
  </r>
  <r>
    <x v="8"/>
    <n v="0"/>
    <n v="1820"/>
    <m/>
    <m/>
    <n v="2426.788050060557"/>
    <n v="3874.211949939443"/>
  </r>
  <r>
    <x v="138"/>
    <n v="0"/>
    <n v="3094"/>
    <n v="1413"/>
    <n v="212"/>
    <n v="3854.7716318567823"/>
    <n v="1465.2283681432177"/>
  </r>
  <r>
    <x v="139"/>
    <n v="0"/>
    <n v="3094"/>
    <n v="1413"/>
    <n v="212"/>
    <n v="3854.7716318567823"/>
    <n v="1465.2283681432177"/>
  </r>
  <r>
    <x v="140"/>
    <n v="0"/>
    <n v="3094"/>
    <n v="1413"/>
    <n v="212"/>
    <n v="3854.7716318567823"/>
    <n v="1465.2283681432177"/>
  </r>
  <r>
    <x v="141"/>
    <n v="9803"/>
    <n v="0"/>
    <n v="2885"/>
    <n v="493"/>
    <n v="0"/>
    <n v="2402.2087921395901"/>
  </r>
  <r>
    <x v="142"/>
    <n v="9801"/>
    <n v="0"/>
    <n v="2885"/>
    <n v="493"/>
    <n v="0"/>
    <n v="2402.2764317180618"/>
  </r>
  <r>
    <x v="113"/>
    <n v="9801"/>
    <n v="0"/>
    <n v="2885"/>
    <m/>
    <n v="0"/>
    <n v="2402.2764317180618"/>
  </r>
  <r>
    <x v="8"/>
    <n v="9801"/>
    <n v="0"/>
    <n v="56874"/>
    <m/>
    <n v="0"/>
    <n v="2402.2764317180618"/>
  </r>
  <r>
    <x v="143"/>
    <n v="15552"/>
    <n v="0"/>
    <n v="8794"/>
    <m/>
    <n v="0"/>
    <n v="12833"/>
  </r>
  <r>
    <x v="144"/>
    <n v="15552"/>
    <n v="0"/>
    <n v="8794"/>
    <m/>
    <n v="0"/>
    <n v="12833"/>
  </r>
  <r>
    <x v="145"/>
    <n v="4034"/>
    <n v="2395"/>
    <m/>
    <m/>
    <n v="10102"/>
    <m/>
  </r>
  <r>
    <x v="146"/>
    <n v="0"/>
    <n v="6592"/>
    <m/>
    <m/>
    <n v="8408"/>
    <m/>
  </r>
  <r>
    <x v="147"/>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5D22E5F-C349-4B6A-97C8-ADDEF4423318}" name="Tabela dinâmica2" cacheId="0" applyNumberFormats="0" applyBorderFormats="0" applyFontFormats="0" applyPatternFormats="0" applyAlignmentFormats="0" applyWidthHeightFormats="1" dataCaption="Valores" grandTotalCaption="Total Geral cod" updatedVersion="8" minRefreshableVersion="3" useAutoFormatting="1" itemPrintTitles="1" createdVersion="8" indent="0" outline="1" outlineData="1" multipleFieldFilters="0" rowHeaderCaption="Categoria">
  <location ref="A1:AI9" firstHeaderRow="1" firstDataRow="2" firstDataCol="1"/>
  <pivotFields count="22">
    <pivotField showAll="0"/>
    <pivotField showAll="0"/>
    <pivotField showAll="0"/>
    <pivotField axis="axisRow" showAll="0">
      <items count="8">
        <item x="1"/>
        <item x="4"/>
        <item x="2"/>
        <item x="6"/>
        <item x="3"/>
        <item x="0"/>
        <item h="1" x="5"/>
        <item t="default"/>
      </items>
    </pivotField>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70">
        <item x="6"/>
        <item m="1" x="57"/>
        <item m="1" x="60"/>
        <item m="1" x="50"/>
        <item m="1" x="43"/>
        <item m="1" x="38"/>
        <item m="1" x="58"/>
        <item m="1" x="40"/>
        <item m="1" x="66"/>
        <item m="1" x="61"/>
        <item m="1" x="55"/>
        <item m="1" x="54"/>
        <item m="1" x="59"/>
        <item m="1" x="64"/>
        <item m="1" x="41"/>
        <item m="1" x="42"/>
        <item m="1" x="52"/>
        <item m="1" x="67"/>
        <item m="1" x="35"/>
        <item m="1" x="65"/>
        <item m="1" x="48"/>
        <item m="1" x="44"/>
        <item m="1" x="34"/>
        <item m="1" x="51"/>
        <item m="1" x="49"/>
        <item m="1" x="68"/>
        <item m="1" x="46"/>
        <item m="1" x="36"/>
        <item m="1" x="53"/>
        <item m="1" x="45"/>
        <item m="1" x="37"/>
        <item m="1" x="62"/>
        <item m="1" x="39"/>
        <item m="1" x="63"/>
        <item m="1" x="56"/>
        <item m="1" x="47"/>
        <item x="8"/>
        <item x="1"/>
        <item x="2"/>
        <item x="3"/>
        <item x="4"/>
        <item x="5"/>
        <item x="7"/>
        <item x="9"/>
        <item x="10"/>
        <item x="11"/>
        <item x="12"/>
        <item x="13"/>
        <item x="14"/>
        <item x="15"/>
        <item x="16"/>
        <item x="17"/>
        <item x="18"/>
        <item x="19"/>
        <item x="20"/>
        <item x="21"/>
        <item x="22"/>
        <item x="23"/>
        <item x="24"/>
        <item x="25"/>
        <item x="26"/>
        <item x="27"/>
        <item x="28"/>
        <item x="29"/>
        <item x="30"/>
        <item x="31"/>
        <item x="32"/>
        <item x="33"/>
        <item n="Cod 100%" x="0"/>
        <item t="default"/>
      </items>
    </pivotField>
    <pivotField showAll="0"/>
  </pivotFields>
  <rowFields count="1">
    <field x="3"/>
  </rowFields>
  <rowItems count="7">
    <i>
      <x/>
    </i>
    <i>
      <x v="1"/>
    </i>
    <i>
      <x v="2"/>
    </i>
    <i>
      <x v="3"/>
    </i>
    <i>
      <x v="4"/>
    </i>
    <i>
      <x v="5"/>
    </i>
    <i t="grand">
      <x/>
    </i>
  </rowItems>
  <colFields count="1">
    <field x="20"/>
  </colFields>
  <colItems count="34">
    <i>
      <x/>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t="grand">
      <x/>
    </i>
  </colItems>
  <dataFields count="1">
    <dataField name="Contagem de FSC" fld="6" subtotal="count" baseField="3"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96001B47-76B5-4E76-B6F8-E2170F30C49F}" name="Tabela dinâmica3" cacheId="2"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R2:U151" firstHeaderRow="0" firstDataRow="1" firstDataCol="1"/>
  <pivotFields count="7">
    <pivotField axis="axisRow" showAll="0">
      <items count="149">
        <item x="74"/>
        <item x="135"/>
        <item x="122"/>
        <item x="16"/>
        <item x="136"/>
        <item x="78"/>
        <item x="93"/>
        <item x="92"/>
        <item x="90"/>
        <item x="121"/>
        <item x="22"/>
        <item x="5"/>
        <item x="83"/>
        <item x="95"/>
        <item x="96"/>
        <item x="77"/>
        <item x="138"/>
        <item x="101"/>
        <item x="19"/>
        <item x="17"/>
        <item x="40"/>
        <item x="39"/>
        <item x="51"/>
        <item x="54"/>
        <item x="61"/>
        <item x="62"/>
        <item x="63"/>
        <item x="103"/>
        <item x="82"/>
        <item x="6"/>
        <item x="125"/>
        <item x="126"/>
        <item x="111"/>
        <item x="142"/>
        <item x="112"/>
        <item x="141"/>
        <item x="53"/>
        <item x="89"/>
        <item x="15"/>
        <item x="117"/>
        <item x="13"/>
        <item x="137"/>
        <item x="10"/>
        <item x="9"/>
        <item x="11"/>
        <item x="113"/>
        <item x="14"/>
        <item x="119"/>
        <item x="120"/>
        <item x="140"/>
        <item x="133"/>
        <item x="55"/>
        <item x="56"/>
        <item x="70"/>
        <item x="71"/>
        <item x="99"/>
        <item x="80"/>
        <item x="100"/>
        <item x="76"/>
        <item x="109"/>
        <item x="20"/>
        <item x="3"/>
        <item x="57"/>
        <item x="134"/>
        <item x="38"/>
        <item x="58"/>
        <item x="47"/>
        <item x="48"/>
        <item x="31"/>
        <item x="87"/>
        <item x="46"/>
        <item x="50"/>
        <item x="41"/>
        <item x="49"/>
        <item x="37"/>
        <item x="110"/>
        <item x="2"/>
        <item x="69"/>
        <item x="118"/>
        <item x="123"/>
        <item x="124"/>
        <item x="97"/>
        <item x="98"/>
        <item x="108"/>
        <item x="88"/>
        <item x="0"/>
        <item x="18"/>
        <item x="12"/>
        <item x="8"/>
        <item x="32"/>
        <item x="44"/>
        <item x="1"/>
        <item x="139"/>
        <item x="23"/>
        <item x="21"/>
        <item x="24"/>
        <item x="115"/>
        <item x="26"/>
        <item x="27"/>
        <item x="128"/>
        <item x="116"/>
        <item x="127"/>
        <item x="75"/>
        <item x="114"/>
        <item x="102"/>
        <item x="85"/>
        <item x="130"/>
        <item x="25"/>
        <item x="73"/>
        <item x="104"/>
        <item x="72"/>
        <item x="106"/>
        <item x="105"/>
        <item x="65"/>
        <item x="67"/>
        <item x="68"/>
        <item x="86"/>
        <item x="81"/>
        <item x="84"/>
        <item x="34"/>
        <item x="79"/>
        <item x="64"/>
        <item x="30"/>
        <item x="35"/>
        <item x="33"/>
        <item x="29"/>
        <item x="43"/>
        <item x="59"/>
        <item x="7"/>
        <item x="94"/>
        <item x="132"/>
        <item x="129"/>
        <item x="91"/>
        <item x="66"/>
        <item x="107"/>
        <item x="131"/>
        <item x="4"/>
        <item x="42"/>
        <item x="45"/>
        <item x="28"/>
        <item x="36"/>
        <item x="52"/>
        <item x="60"/>
        <item x="147"/>
        <item x="143"/>
        <item x="144"/>
        <item x="145"/>
        <item x="146"/>
        <item t="default"/>
      </items>
    </pivotField>
    <pivotField showAll="0"/>
    <pivotField showAll="0"/>
    <pivotField showAll="0"/>
    <pivotField dataField="1" showAll="0"/>
    <pivotField dataField="1" showAll="0"/>
    <pivotField dataField="1" showAll="0"/>
  </pivotFields>
  <rowFields count="1">
    <field x="0"/>
  </rowFields>
  <rowItems count="149">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t="grand">
      <x/>
    </i>
  </rowItems>
  <colFields count="1">
    <field x="-2"/>
  </colFields>
  <colItems count="3">
    <i>
      <x/>
    </i>
    <i i="1">
      <x v="1"/>
    </i>
    <i i="2">
      <x v="2"/>
    </i>
  </colItems>
  <dataFields count="3">
    <dataField name="Soma de 03-M" fld="4" baseField="0" baseItem="0"/>
    <dataField name="Soma de 04-M" fld="5" baseField="0" baseItem="0"/>
    <dataField name="Soma de 05-M" fld="6"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527AE9EF-3B33-498C-9447-8B9F46FB9C4C}" name="Tabela dinâmica2" cacheId="2"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M2:P151" firstHeaderRow="0" firstDataRow="1" firstDataCol="1"/>
  <pivotFields count="7">
    <pivotField axis="axisRow" showAll="0">
      <items count="149">
        <item x="74"/>
        <item x="135"/>
        <item x="122"/>
        <item x="16"/>
        <item x="136"/>
        <item x="78"/>
        <item x="93"/>
        <item x="92"/>
        <item x="90"/>
        <item x="121"/>
        <item x="22"/>
        <item x="5"/>
        <item x="83"/>
        <item x="95"/>
        <item x="96"/>
        <item x="77"/>
        <item x="138"/>
        <item x="101"/>
        <item x="19"/>
        <item x="17"/>
        <item x="40"/>
        <item x="39"/>
        <item x="51"/>
        <item x="54"/>
        <item x="61"/>
        <item x="62"/>
        <item x="63"/>
        <item x="103"/>
        <item x="82"/>
        <item x="6"/>
        <item x="125"/>
        <item x="126"/>
        <item x="111"/>
        <item x="142"/>
        <item x="112"/>
        <item x="141"/>
        <item x="53"/>
        <item x="89"/>
        <item x="15"/>
        <item x="117"/>
        <item x="13"/>
        <item x="137"/>
        <item x="10"/>
        <item x="9"/>
        <item x="11"/>
        <item x="113"/>
        <item x="14"/>
        <item x="119"/>
        <item x="120"/>
        <item x="140"/>
        <item x="133"/>
        <item x="55"/>
        <item x="56"/>
        <item x="70"/>
        <item x="71"/>
        <item x="99"/>
        <item x="80"/>
        <item x="100"/>
        <item x="76"/>
        <item x="109"/>
        <item x="20"/>
        <item x="3"/>
        <item x="57"/>
        <item x="134"/>
        <item x="38"/>
        <item x="58"/>
        <item x="47"/>
        <item x="48"/>
        <item x="31"/>
        <item x="87"/>
        <item x="46"/>
        <item x="50"/>
        <item x="41"/>
        <item x="49"/>
        <item x="37"/>
        <item x="110"/>
        <item x="2"/>
        <item x="69"/>
        <item x="118"/>
        <item x="123"/>
        <item x="124"/>
        <item x="97"/>
        <item x="98"/>
        <item x="108"/>
        <item x="88"/>
        <item x="0"/>
        <item x="18"/>
        <item x="12"/>
        <item x="8"/>
        <item x="32"/>
        <item x="44"/>
        <item x="1"/>
        <item x="139"/>
        <item x="23"/>
        <item x="21"/>
        <item x="24"/>
        <item x="115"/>
        <item x="26"/>
        <item x="27"/>
        <item x="128"/>
        <item x="116"/>
        <item x="127"/>
        <item x="75"/>
        <item x="114"/>
        <item x="102"/>
        <item x="85"/>
        <item x="130"/>
        <item x="25"/>
        <item x="73"/>
        <item x="104"/>
        <item x="72"/>
        <item x="106"/>
        <item x="105"/>
        <item x="65"/>
        <item x="67"/>
        <item x="68"/>
        <item x="86"/>
        <item x="81"/>
        <item x="84"/>
        <item x="34"/>
        <item x="79"/>
        <item x="64"/>
        <item x="30"/>
        <item x="35"/>
        <item x="33"/>
        <item x="29"/>
        <item x="43"/>
        <item x="59"/>
        <item x="7"/>
        <item x="94"/>
        <item x="132"/>
        <item x="129"/>
        <item x="91"/>
        <item x="66"/>
        <item x="107"/>
        <item x="131"/>
        <item x="4"/>
        <item x="42"/>
        <item x="45"/>
        <item x="28"/>
        <item x="36"/>
        <item x="52"/>
        <item x="60"/>
        <item x="147"/>
        <item x="143"/>
        <item x="144"/>
        <item x="145"/>
        <item x="146"/>
        <item t="default"/>
      </items>
    </pivotField>
    <pivotField dataField="1" showAll="0"/>
    <pivotField dataField="1" showAll="0"/>
    <pivotField dataField="1" showAll="0"/>
    <pivotField showAll="0"/>
    <pivotField showAll="0"/>
    <pivotField showAll="0"/>
  </pivotFields>
  <rowFields count="1">
    <field x="0"/>
  </rowFields>
  <rowItems count="149">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t="grand">
      <x/>
    </i>
  </rowItems>
  <colFields count="1">
    <field x="-2"/>
  </colFields>
  <colItems count="3">
    <i>
      <x/>
    </i>
    <i i="1">
      <x v="1"/>
    </i>
    <i i="2">
      <x v="2"/>
    </i>
  </colItems>
  <dataFields count="3">
    <dataField name="Soma de 03" fld="1" baseField="0" baseItem="0"/>
    <dataField name="Soma de 04" fld="2" baseField="0" baseItem="0"/>
    <dataField name="Soma de 05" fld="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23444588-4183-4AE9-825B-32224810802E}" name="Tabela dinâmica1" cacheId="1" applyNumberFormats="0" applyBorderFormats="0" applyFontFormats="0" applyPatternFormats="0" applyAlignmentFormats="0" applyWidthHeightFormats="1" dataCaption="Valores" updatedVersion="7" minRefreshableVersion="3" useAutoFormatting="1" itemPrintTitles="1" createdVersion="7" indent="0" compact="0" compactData="0" multipleFieldFilters="0">
  <location ref="A3:H64" firstHeaderRow="1" firstDataRow="1" firstDataCol="7"/>
  <pivotFields count="139">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530">
        <item x="725"/>
        <item x="1044"/>
        <item x="959"/>
        <item x="1088"/>
        <item x="1508"/>
        <item x="8"/>
        <item x="9"/>
        <item x="1366"/>
        <item x="979"/>
        <item x="960"/>
        <item x="961"/>
        <item x="408"/>
        <item x="407"/>
        <item x="56"/>
        <item x="99"/>
        <item x="228"/>
        <item x="229"/>
        <item x="230"/>
        <item x="231"/>
        <item x="1154"/>
        <item x="1155"/>
        <item x="353"/>
        <item x="1045"/>
        <item x="660"/>
        <item x="680"/>
        <item x="940"/>
        <item x="813"/>
        <item x="814"/>
        <item x="815"/>
        <item x="816"/>
        <item x="981"/>
        <item x="787"/>
        <item x="1351"/>
        <item x="234"/>
        <item x="232"/>
        <item x="233"/>
        <item x="980"/>
        <item x="817"/>
        <item x="1047"/>
        <item x="110"/>
        <item x="982"/>
        <item x="1123"/>
        <item x="1046"/>
        <item x="1401"/>
        <item x="1495"/>
        <item x="1353"/>
        <item x="1354"/>
        <item x="1355"/>
        <item x="1356"/>
        <item x="941"/>
        <item x="1421"/>
        <item x="942"/>
        <item x="943"/>
        <item x="1513"/>
        <item x="1283"/>
        <item x="452"/>
        <item x="1309"/>
        <item x="453"/>
        <item x="1308"/>
        <item x="459"/>
        <item x="983"/>
        <item x="1352"/>
        <item x="461"/>
        <item x="1408"/>
        <item x="1409"/>
        <item x="1474"/>
        <item x="1475"/>
        <item x="661"/>
        <item x="795"/>
        <item x="796"/>
        <item x="1363"/>
        <item x="237"/>
        <item x="238"/>
        <item x="239"/>
        <item x="240"/>
        <item x="241"/>
        <item x="242"/>
        <item x="243"/>
        <item x="235"/>
        <item x="236"/>
        <item x="1364"/>
        <item x="1365"/>
        <item x="1080"/>
        <item x="984"/>
        <item x="985"/>
        <item x="1050"/>
        <item x="1051"/>
        <item x="45"/>
        <item x="818"/>
        <item x="298"/>
        <item x="430"/>
        <item x="819"/>
        <item x="990"/>
        <item x="788"/>
        <item x="46"/>
        <item x="1514"/>
        <item x="826"/>
        <item x="989"/>
        <item x="271"/>
        <item x="272"/>
        <item x="273"/>
        <item x="274"/>
        <item x="275"/>
        <item x="991"/>
        <item x="1422"/>
        <item x="1357"/>
        <item x="1502"/>
        <item x="986"/>
        <item x="988"/>
        <item x="1516"/>
        <item x="460"/>
        <item x="1413"/>
        <item x="1052"/>
        <item x="1048"/>
        <item x="77"/>
        <item x="112"/>
        <item x="113"/>
        <item x="78"/>
        <item x="111"/>
        <item x="911"/>
        <item x="1358"/>
        <item x="1496"/>
        <item x="987"/>
        <item x="631"/>
        <item x="632"/>
        <item x="54"/>
        <item x="972"/>
        <item x="75"/>
        <item x="76"/>
        <item x="684"/>
        <item x="765"/>
        <item x="766"/>
        <item x="873"/>
        <item x="874"/>
        <item x="875"/>
        <item x="876"/>
        <item x="877"/>
        <item x="878"/>
        <item x="879"/>
        <item x="880"/>
        <item x="881"/>
        <item x="882"/>
        <item x="883"/>
        <item x="884"/>
        <item x="885"/>
        <item x="1378"/>
        <item x="1095"/>
        <item x="617"/>
        <item x="1089"/>
        <item x="1090"/>
        <item x="1091"/>
        <item x="1092"/>
        <item x="1410"/>
        <item x="1093"/>
        <item x="1094"/>
        <item x="1097"/>
        <item x="1462"/>
        <item x="1503"/>
        <item x="1096"/>
        <item x="1049"/>
        <item x="18"/>
        <item x="19"/>
        <item x="1521"/>
        <item x="350"/>
        <item x="1146"/>
        <item x="539"/>
        <item x="540"/>
        <item x="541"/>
        <item x="542"/>
        <item x="543"/>
        <item x="544"/>
        <item x="1053"/>
        <item x="1147"/>
        <item x="276"/>
        <item x="658"/>
        <item x="1334"/>
        <item x="650"/>
        <item x="811"/>
        <item x="1310"/>
        <item x="1509"/>
        <item x="1423"/>
        <item x="955"/>
        <item x="435"/>
        <item x="1504"/>
        <item x="352"/>
        <item x="413"/>
        <item x="415"/>
        <item x="335"/>
        <item x="808"/>
        <item x="996"/>
        <item x="997"/>
        <item x="1099"/>
        <item x="417"/>
        <item x="418"/>
        <item x="1403"/>
        <item x="773"/>
        <item x="420"/>
        <item x="432"/>
        <item x="414"/>
        <item x="994"/>
        <item x="421"/>
        <item x="433"/>
        <item x="35"/>
        <item x="434"/>
        <item x="20"/>
        <item x="264"/>
        <item x="265"/>
        <item x="266"/>
        <item x="1272"/>
        <item x="1438"/>
        <item x="1428"/>
        <item x="1385"/>
        <item x="1473"/>
        <item x="1386"/>
        <item x="295"/>
        <item x="697"/>
        <item x="1335"/>
        <item x="614"/>
        <item x="1380"/>
        <item x="499"/>
        <item x="616"/>
        <item x="615"/>
        <item x="1379"/>
        <item x="992"/>
        <item x="55"/>
        <item x="1167"/>
        <item x="767"/>
        <item x="993"/>
        <item x="1100"/>
        <item x="995"/>
        <item x="828"/>
        <item x="1479"/>
        <item x="820"/>
        <item x="1054"/>
        <item x="296"/>
        <item x="297"/>
        <item x="655"/>
        <item x="656"/>
        <item x="712"/>
        <item x="809"/>
        <item x="810"/>
        <item x="717"/>
        <item x="999"/>
        <item x="821"/>
        <item x="713"/>
        <item x="715"/>
        <item x="244"/>
        <item x="245"/>
        <item x="246"/>
        <item x="247"/>
        <item x="248"/>
        <item x="249"/>
        <item x="250"/>
        <item x="251"/>
        <item x="10"/>
        <item x="0"/>
        <item x="1"/>
        <item x="2"/>
        <item x="3"/>
        <item x="27"/>
        <item x="15"/>
        <item x="956"/>
        <item x="957"/>
        <item x="1121"/>
        <item x="589"/>
        <item x="1402"/>
        <item x="591"/>
        <item x="502"/>
        <item x="463"/>
        <item x="590"/>
        <item x="1468"/>
        <item x="1469"/>
        <item x="1470"/>
        <item x="1368"/>
        <item x="1369"/>
        <item x="1510"/>
        <item x="351"/>
        <item x="40"/>
        <item x="1429"/>
        <item x="178"/>
        <item x="141"/>
        <item x="107"/>
        <item x="958"/>
        <item x="693"/>
        <item x="698"/>
        <item x="905"/>
        <item x="1004"/>
        <item x="1008"/>
        <item x="1270"/>
        <item x="1276"/>
        <item x="519"/>
        <item x="520"/>
        <item x="521"/>
        <item x="522"/>
        <item x="523"/>
        <item x="524"/>
        <item x="525"/>
        <item x="1517"/>
        <item x="1518"/>
        <item x="1454"/>
        <item x="1519"/>
        <item x="1497"/>
        <item x="57"/>
        <item x="1001"/>
        <item x="1002"/>
        <item x="1055"/>
        <item x="535"/>
        <item x="536"/>
        <item x="537"/>
        <item x="738"/>
        <item x="741"/>
        <item x="744"/>
        <item x="747"/>
        <item x="545"/>
        <item x="732"/>
        <item x="1525"/>
        <item x="733"/>
        <item x="734"/>
        <item x="735"/>
        <item x="736"/>
        <item x="737"/>
        <item x="1480"/>
        <item x="1453"/>
        <item x="1481"/>
        <item x="1003"/>
        <item x="902"/>
        <item x="1145"/>
        <item x="903"/>
        <item x="898"/>
        <item x="859"/>
        <item x="49"/>
        <item x="1139"/>
        <item x="1138"/>
        <item x="847"/>
        <item x="862"/>
        <item x="863"/>
        <item x="1376"/>
        <item x="899"/>
        <item x="900"/>
        <item x="853"/>
        <item x="1143"/>
        <item x="1144"/>
        <item x="906"/>
        <item x="904"/>
        <item x="907"/>
        <item x="546"/>
        <item x="547"/>
        <item x="548"/>
        <item x="256"/>
        <item x="526"/>
        <item x="527"/>
        <item x="528"/>
        <item x="529"/>
        <item x="530"/>
        <item x="531"/>
        <item x="532"/>
        <item x="533"/>
        <item x="534"/>
        <item x="739"/>
        <item x="740"/>
        <item x="742"/>
        <item x="743"/>
        <item x="745"/>
        <item x="746"/>
        <item x="1526"/>
        <item x="748"/>
        <item x="1000"/>
        <item x="604"/>
        <item x="605"/>
        <item x="606"/>
        <item x="607"/>
        <item x="608"/>
        <item x="609"/>
        <item x="610"/>
        <item x="611"/>
        <item x="662"/>
        <item x="663"/>
        <item x="664"/>
        <item x="665"/>
        <item x="666"/>
        <item x="667"/>
        <item x="668"/>
        <item x="669"/>
        <item x="670"/>
        <item x="336"/>
        <item x="337"/>
        <item x="338"/>
        <item x="339"/>
        <item x="340"/>
        <item x="324"/>
        <item x="325"/>
        <item x="326"/>
        <item x="327"/>
        <item x="328"/>
        <item x="329"/>
        <item x="330"/>
        <item x="1459"/>
        <item x="149"/>
        <item x="150"/>
        <item x="151"/>
        <item x="152"/>
        <item x="153"/>
        <item x="154"/>
        <item x="155"/>
        <item x="156"/>
        <item x="157"/>
        <item x="158"/>
        <item x="159"/>
        <item x="1337"/>
        <item x="1338"/>
        <item x="1339"/>
        <item x="1340"/>
        <item x="1341"/>
        <item x="1404"/>
        <item x="965"/>
        <item x="966"/>
        <item x="967"/>
        <item x="946"/>
        <item x="947"/>
        <item x="948"/>
        <item x="963"/>
        <item x="1058"/>
        <item x="939"/>
        <item x="1098"/>
        <item x="1176"/>
        <item x="1178"/>
        <item x="1177"/>
        <item x="454"/>
        <item x="457"/>
        <item x="962"/>
        <item x="1482"/>
        <item x="1483"/>
        <item x="782"/>
        <item x="783"/>
        <item x="784"/>
        <item x="160"/>
        <item x="161"/>
        <item x="162"/>
        <item x="163"/>
        <item x="1116"/>
        <item x="286"/>
        <item x="210"/>
        <item x="1226"/>
        <item x="84"/>
        <item x="785"/>
        <item x="1117"/>
        <item x="1463"/>
        <item x="4"/>
        <item x="104"/>
        <item x="106"/>
        <item x="21"/>
        <item x="1165"/>
        <item x="1166"/>
        <item x="143"/>
        <item x="1505"/>
        <item x="23"/>
        <item x="22"/>
        <item x="24"/>
        <item x="789"/>
        <item x="681"/>
        <item x="912"/>
        <item x="1056"/>
        <item x="1057"/>
        <item x="938"/>
        <item x="1511"/>
        <item x="451"/>
        <item x="1388"/>
        <item x="1425"/>
        <item x="1498"/>
        <item x="1471"/>
        <item x="1528"/>
        <item x="768"/>
        <item x="1456"/>
        <item x="280"/>
        <item x="281"/>
        <item x="657"/>
        <item x="908"/>
        <item x="184"/>
        <item x="185"/>
        <item x="186"/>
        <item x="187"/>
        <item x="949"/>
        <item x="950"/>
        <item x="951"/>
        <item x="1389"/>
        <item x="1387"/>
        <item x="431"/>
        <item x="1273"/>
        <item x="807"/>
        <item x="1399"/>
        <item x="868"/>
        <item x="1016"/>
        <item x="777"/>
        <item x="1012"/>
        <item x="1013"/>
        <item x="1424"/>
        <item x="59"/>
        <item x="1005"/>
        <item x="1152"/>
        <item x="1212"/>
        <item x="1213"/>
        <item x="1457"/>
        <item x="538"/>
        <item x="749"/>
        <item x="1465"/>
        <item x="174"/>
        <item x="1232"/>
        <item x="1153"/>
        <item x="797"/>
        <item x="1006"/>
        <item x="1007"/>
        <item x="1370"/>
        <item x="1445"/>
        <item x="164"/>
        <item x="165"/>
        <item x="1269"/>
        <item x="25"/>
        <item x="1523"/>
        <item x="1313"/>
        <item x="1289"/>
        <item x="798"/>
        <item x="1245"/>
        <item x="1506"/>
        <item x="1435"/>
        <item x="1436"/>
        <item x="26"/>
        <item x="1180"/>
        <item x="1507"/>
        <item x="120"/>
        <item x="1321"/>
        <item x="1322"/>
        <item x="102"/>
        <item x="886"/>
        <item x="887"/>
        <item x="671"/>
        <item x="672"/>
        <item x="1059"/>
        <item x="1060"/>
        <item x="1063"/>
        <item x="1064"/>
        <item x="13"/>
        <item x="1400"/>
        <item x="62"/>
        <item x="63"/>
        <item x="1361"/>
        <item x="1464"/>
        <item x="865"/>
        <item x="866"/>
        <item x="867"/>
        <item x="144"/>
        <item x="145"/>
        <item x="171"/>
        <item x="172"/>
        <item x="173"/>
        <item x="147"/>
        <item x="279"/>
        <item x="283"/>
        <item x="1156"/>
        <item x="1179"/>
        <item x="1157"/>
        <item x="1158"/>
        <item x="1159"/>
        <item x="1160"/>
        <item x="1161"/>
        <item x="1162"/>
        <item x="1163"/>
        <item x="1452"/>
        <item x="1311"/>
        <item x="592"/>
        <item x="394"/>
        <item x="398"/>
        <item x="1271"/>
        <item x="464"/>
        <item x="1383"/>
        <item x="1384"/>
        <item x="1105"/>
        <item x="1476"/>
        <item x="114"/>
        <item x="115"/>
        <item x="116"/>
        <item x="117"/>
        <item x="130"/>
        <item x="131"/>
        <item x="593"/>
        <item x="594"/>
        <item x="1101"/>
        <item x="1102"/>
        <item x="1103"/>
        <item x="1104"/>
        <item x="888"/>
        <item x="1106"/>
        <item x="1107"/>
        <item x="974"/>
        <item x="11"/>
        <item x="12"/>
        <item x="455"/>
        <item x="504"/>
        <item x="505"/>
        <item x="506"/>
        <item x="507"/>
        <item x="508"/>
        <item x="509"/>
        <item x="510"/>
        <item x="511"/>
        <item x="512"/>
        <item x="513"/>
        <item x="514"/>
        <item x="515"/>
        <item x="516"/>
        <item x="517"/>
        <item x="518"/>
        <item x="800"/>
        <item x="801"/>
        <item x="802"/>
        <item x="803"/>
        <item x="869"/>
        <item x="1477"/>
        <item x="822"/>
        <item x="142"/>
        <item x="1062"/>
        <item x="257"/>
        <item x="16"/>
        <item x="750"/>
        <item x="751"/>
        <item x="752"/>
        <item x="753"/>
        <item x="754"/>
        <item x="755"/>
        <item x="756"/>
        <item x="757"/>
        <item x="758"/>
        <item x="759"/>
        <item x="760"/>
        <item x="761"/>
        <item x="762"/>
        <item x="763"/>
        <item x="731"/>
        <item x="292"/>
        <item x="928"/>
        <item x="312"/>
        <item x="313"/>
        <item x="314"/>
        <item x="315"/>
        <item x="316"/>
        <item x="317"/>
        <item x="318"/>
        <item x="319"/>
        <item x="320"/>
        <item x="321"/>
        <item x="322"/>
        <item x="323"/>
        <item x="1499"/>
        <item x="829"/>
        <item x="1015"/>
        <item x="623"/>
        <item x="619"/>
        <item x="1009"/>
        <item x="1010"/>
        <item x="437"/>
        <item x="1478"/>
        <item x="1520"/>
        <item x="682"/>
        <item x="794"/>
        <item x="1237"/>
        <item x="1268"/>
        <item x="1443"/>
        <item x="1238"/>
        <item x="1239"/>
        <item x="1240"/>
        <item x="1241"/>
        <item x="1444"/>
        <item x="1460"/>
        <item x="1274"/>
        <item x="764"/>
        <item x="792"/>
        <item x="793"/>
        <item x="1377"/>
        <item x="196"/>
        <item x="1451"/>
        <item x="1065"/>
        <item x="700"/>
        <item x="701"/>
        <item x="1323"/>
        <item x="1324"/>
        <item x="1325"/>
        <item x="1314"/>
        <item x="1315"/>
        <item x="1316"/>
        <item x="1317"/>
        <item x="1326"/>
        <item x="71"/>
        <item x="72"/>
        <item x="17"/>
        <item x="282"/>
        <item x="270"/>
        <item x="269"/>
        <item x="284"/>
        <item x="288"/>
        <item x="14"/>
        <item x="277"/>
        <item x="278"/>
        <item x="179"/>
        <item x="37"/>
        <item x="1125"/>
        <item x="1461"/>
        <item x="1371"/>
        <item x="1170"/>
        <item x="1135"/>
        <item x="1136"/>
        <item x="1137"/>
        <item x="1236"/>
        <item x="1115"/>
        <item x="1446"/>
        <item x="1185"/>
        <item x="1186"/>
        <item x="1333"/>
        <item x="140"/>
        <item x="1066"/>
        <item x="1067"/>
        <item x="79"/>
        <item x="1367"/>
        <item x="856"/>
        <item x="857"/>
        <item x="858"/>
        <item x="855"/>
        <item x="6"/>
        <item x="1288"/>
        <item x="1126"/>
        <item x="1500"/>
        <item x="780"/>
        <item x="864"/>
        <item x="786"/>
        <item x="390"/>
        <item x="600"/>
        <item x="389"/>
        <item x="391"/>
        <item x="51"/>
        <item x="1181"/>
        <item x="1182"/>
        <item x="1183"/>
        <item x="1184"/>
        <item x="973"/>
        <item x="930"/>
        <item x="931"/>
        <item x="932"/>
        <item x="1068"/>
        <item x="1069"/>
        <item x="211"/>
        <item x="968"/>
        <item x="1515"/>
        <item x="1405"/>
        <item x="952"/>
        <item x="1343"/>
        <item x="1426"/>
        <item x="1501"/>
        <item x="132"/>
        <item x="133"/>
        <item x="134"/>
        <item x="135"/>
        <item x="998"/>
        <item x="1081"/>
        <item x="1011"/>
        <item x="913"/>
        <item x="1061"/>
        <item x="806"/>
        <item x="805"/>
        <item x="714"/>
        <item x="60"/>
        <item x="769"/>
        <item x="1070"/>
        <item x="872"/>
        <item x="50"/>
        <item x="1251"/>
        <item x="1252"/>
        <item x="1253"/>
        <item x="1254"/>
        <item x="1263"/>
        <item x="1265"/>
        <item x="1262"/>
        <item x="1260"/>
        <item x="1014"/>
        <item x="436"/>
        <item x="422"/>
        <item x="1414"/>
        <item x="1484"/>
        <item x="118"/>
        <item x="119"/>
        <item x="267"/>
        <item x="268"/>
        <item x="824"/>
        <item x="1281"/>
        <item x="1487"/>
        <item x="1327"/>
        <item x="1328"/>
        <item x="1329"/>
        <item x="1330"/>
        <item x="1293"/>
        <item x="1294"/>
        <item x="1458"/>
        <item x="1331"/>
        <item x="1332"/>
        <item x="1249"/>
        <item x="181"/>
        <item x="1342"/>
        <item x="1083"/>
        <item x="1084"/>
        <item x="1085"/>
        <item x="1086"/>
        <item x="1087"/>
        <item x="331"/>
        <item x="332"/>
        <item x="333"/>
        <item x="334"/>
        <item x="139"/>
        <item x="28"/>
        <item x="1297"/>
        <item x="1298"/>
        <item x="1295"/>
        <item x="1296"/>
        <item x="1439"/>
        <item x="1440"/>
        <item x="1441"/>
        <item x="262"/>
        <item x="263"/>
        <item x="121"/>
        <item x="122"/>
        <item x="123"/>
        <item x="124"/>
        <item x="252"/>
        <item x="29"/>
        <item x="30"/>
        <item x="31"/>
        <item x="32"/>
        <item x="969"/>
        <item x="285"/>
        <item x="1266"/>
        <item x="501"/>
        <item x="66"/>
        <item x="67"/>
        <item x="1242"/>
        <item x="41"/>
        <item x="42"/>
        <item x="43"/>
        <item x="253"/>
        <item x="254"/>
        <item x="255"/>
        <item x="1488"/>
        <item x="1489"/>
        <item x="1411"/>
        <item x="1108"/>
        <item x="1109"/>
        <item x="1110"/>
        <item x="1412"/>
        <item x="354"/>
        <item x="355"/>
        <item x="356"/>
        <item x="357"/>
        <item x="359"/>
        <item x="360"/>
        <item x="1394"/>
        <item x="361"/>
        <item x="362"/>
        <item x="363"/>
        <item x="1395"/>
        <item x="1396"/>
        <item x="364"/>
        <item x="365"/>
        <item x="366"/>
        <item x="367"/>
        <item x="368"/>
        <item x="369"/>
        <item x="370"/>
        <item x="371"/>
        <item x="372"/>
        <item x="373"/>
        <item x="374"/>
        <item x="1397"/>
        <item x="375"/>
        <item x="376"/>
        <item x="377"/>
        <item x="378"/>
        <item x="1398"/>
        <item x="1486"/>
        <item x="379"/>
        <item x="380"/>
        <item x="381"/>
        <item x="382"/>
        <item x="387"/>
        <item x="1437"/>
        <item x="287"/>
        <item x="5"/>
        <item x="438"/>
        <item x="836"/>
        <item x="917"/>
        <item x="842"/>
        <item x="918"/>
        <item x="843"/>
        <item x="919"/>
        <item x="844"/>
        <item x="920"/>
        <item x="845"/>
        <item x="618"/>
        <item x="1171"/>
        <item x="1172"/>
        <item x="1173"/>
        <item x="1174"/>
        <item x="1175"/>
        <item x="1448"/>
        <item x="1432"/>
        <item x="1449"/>
        <item x="1233"/>
        <item x="1148"/>
        <item x="1149"/>
        <item x="1264"/>
        <item x="1150"/>
        <item x="1151"/>
        <item x="1417"/>
        <item x="1418"/>
        <item x="1419"/>
        <item x="772"/>
        <item x="703"/>
        <item x="790"/>
        <item x="699"/>
        <item x="723"/>
        <item x="48"/>
        <item x="812"/>
        <item x="58"/>
        <item x="1277"/>
        <item x="1442"/>
        <item x="108"/>
        <item x="109"/>
        <item x="219"/>
        <item x="220"/>
        <item x="221"/>
        <item x="222"/>
        <item x="223"/>
        <item x="224"/>
        <item x="225"/>
        <item x="226"/>
        <item x="227"/>
        <item x="358"/>
        <item x="1390"/>
        <item x="673"/>
        <item x="674"/>
        <item x="299"/>
        <item x="620"/>
        <item x="621"/>
        <item x="622"/>
        <item x="1267"/>
        <item x="1284"/>
        <item x="1392"/>
        <item x="1455"/>
        <item x="1490"/>
        <item x="1491"/>
        <item x="1393"/>
        <item x="1492"/>
        <item x="624"/>
        <item x="625"/>
        <item x="627"/>
        <item x="628"/>
        <item x="626"/>
        <item x="1527"/>
        <item x="1261"/>
        <item x="1248"/>
        <item x="440"/>
        <item x="1280"/>
        <item x="1255"/>
        <item x="341"/>
        <item x="342"/>
        <item x="343"/>
        <item x="344"/>
        <item x="345"/>
        <item x="346"/>
        <item x="347"/>
        <item x="348"/>
        <item x="349"/>
        <item x="1420"/>
        <item x="458"/>
        <item x="724"/>
        <item x="1512"/>
        <item x="183"/>
        <item x="395"/>
        <item x="595"/>
        <item x="402"/>
        <item x="468"/>
        <item x="396"/>
        <item x="601"/>
        <item x="411"/>
        <item x="1430"/>
        <item x="44"/>
        <item x="1287"/>
        <item x="1431"/>
        <item x="180"/>
        <item x="1118"/>
        <item x="1433"/>
        <item x="1434"/>
        <item x="1299"/>
        <item x="1300"/>
        <item x="1301"/>
        <item x="100"/>
        <item x="101"/>
        <item x="85"/>
        <item x="86"/>
        <item x="1302"/>
        <item x="1303"/>
        <item x="1312"/>
        <item x="1304"/>
        <item x="1522"/>
        <item x="465"/>
        <item x="403"/>
        <item x="462"/>
        <item x="443"/>
        <item x="36"/>
        <item x="293"/>
        <item x="1344"/>
        <item x="970"/>
        <item x="889"/>
        <item x="890"/>
        <item x="188"/>
        <item x="1225"/>
        <item x="64"/>
        <item x="129"/>
        <item x="65"/>
        <item x="500"/>
        <item x="1111"/>
        <item x="695"/>
        <item x="1021"/>
        <item x="791"/>
        <item x="651"/>
        <item x="692"/>
        <item x="1336"/>
        <item x="212"/>
        <item x="1524"/>
        <item x="1318"/>
        <item x="832"/>
        <item x="833"/>
        <item x="834"/>
        <item x="835"/>
        <item x="1319"/>
        <item x="1320"/>
        <item x="1072"/>
        <item x="1073"/>
        <item x="910"/>
        <item x="975"/>
        <item x="404"/>
        <item x="405"/>
        <item x="976"/>
        <item x="612"/>
        <item x="613"/>
        <item x="1133"/>
        <item x="799"/>
        <item x="602"/>
        <item x="393"/>
        <item x="397"/>
        <item x="596"/>
        <item x="603"/>
        <item x="401"/>
        <item x="597"/>
        <item x="466"/>
        <item x="467"/>
        <item x="503"/>
        <item x="598"/>
        <item x="1447"/>
        <item x="1529"/>
        <item x="1017"/>
        <item x="909"/>
        <item x="1030"/>
        <item x="294"/>
        <item x="1472"/>
        <item x="729"/>
        <item x="654"/>
        <item x="1307"/>
        <item x="771"/>
        <item x="1071"/>
        <item x="1018"/>
        <item x="1019"/>
        <item x="1020"/>
        <item x="936"/>
        <item x="711"/>
        <item x="804"/>
        <item x="1022"/>
        <item x="1023"/>
        <item x="148"/>
        <item x="136"/>
        <item x="213"/>
        <item x="33"/>
        <item x="1291"/>
        <item x="137"/>
        <item x="1292"/>
        <item x="1211"/>
        <item x="138"/>
        <item x="1345"/>
        <item x="685"/>
        <item x="686"/>
        <item x="687"/>
        <item x="688"/>
        <item x="1346"/>
        <item x="971"/>
        <item x="689"/>
        <item x="34"/>
        <item x="1224"/>
        <item x="1223"/>
        <item x="1221"/>
        <item x="146"/>
        <item x="1024"/>
        <item x="1025"/>
        <item x="1026"/>
        <item x="1027"/>
        <item x="423"/>
        <item x="441"/>
        <item x="442"/>
        <item x="419"/>
        <item x="1074"/>
        <item x="1220"/>
        <item x="38"/>
        <item x="770"/>
        <item x="891"/>
        <item x="1285"/>
        <item x="915"/>
        <item x="916"/>
        <item x="825"/>
        <item x="1282"/>
        <item x="1278"/>
        <item x="977"/>
        <item x="690"/>
        <item x="691"/>
        <item x="388"/>
        <item x="1244"/>
        <item x="1247"/>
        <item x="1243"/>
        <item x="203"/>
        <item x="204"/>
        <item x="201"/>
        <item x="202"/>
        <item x="290"/>
        <item x="289"/>
        <item x="291"/>
        <item x="1216"/>
        <item x="1217"/>
        <item x="1219"/>
        <item x="177"/>
        <item x="176"/>
        <item x="175"/>
        <item x="1246"/>
        <item x="1134"/>
        <item x="1113"/>
        <item x="1114"/>
        <item x="303"/>
        <item x="304"/>
        <item x="305"/>
        <item x="306"/>
        <item x="307"/>
        <item x="308"/>
        <item x="309"/>
        <item x="310"/>
        <item x="311"/>
        <item x="694"/>
        <item x="730"/>
        <item x="300"/>
        <item x="301"/>
        <item x="302"/>
        <item x="1169"/>
        <item x="1164"/>
        <item x="1168"/>
        <item x="1132"/>
        <item x="1362"/>
        <item x="1234"/>
        <item x="1235"/>
        <item x="569"/>
        <item x="570"/>
        <item x="571"/>
        <item x="572"/>
        <item x="573"/>
        <item x="574"/>
        <item x="575"/>
        <item x="576"/>
        <item x="577"/>
        <item x="578"/>
        <item x="579"/>
        <item x="580"/>
        <item x="581"/>
        <item x="582"/>
        <item x="583"/>
        <item x="584"/>
        <item x="585"/>
        <item x="586"/>
        <item x="587"/>
        <item x="588"/>
        <item x="1415"/>
        <item x="1416"/>
        <item x="399"/>
        <item x="719"/>
        <item x="721"/>
        <item x="549"/>
        <item x="550"/>
        <item x="551"/>
        <item x="552"/>
        <item x="553"/>
        <item x="554"/>
        <item x="555"/>
        <item x="556"/>
        <item x="557"/>
        <item x="558"/>
        <item x="559"/>
        <item x="560"/>
        <item x="561"/>
        <item x="562"/>
        <item x="563"/>
        <item x="564"/>
        <item x="566"/>
        <item x="567"/>
        <item x="568"/>
        <item x="861"/>
        <item x="726"/>
        <item x="727"/>
        <item x="1290"/>
        <item x="1222"/>
        <item x="1231"/>
        <item x="565"/>
        <item x="630"/>
        <item x="629"/>
        <item x="1275"/>
        <item x="653"/>
        <item x="696"/>
        <item x="1124"/>
        <item x="193"/>
        <item x="166"/>
        <item x="167"/>
        <item x="168"/>
        <item x="169"/>
        <item x="170"/>
        <item x="901"/>
        <item x="871"/>
        <item x="1142"/>
        <item x="1043"/>
        <item x="1359"/>
        <item x="944"/>
        <item x="416"/>
        <item x="1406"/>
        <item x="1407"/>
        <item x="945"/>
        <item x="649"/>
        <item x="103"/>
        <item x="105"/>
        <item x="1031"/>
        <item x="830"/>
        <item x="1037"/>
        <item x="823"/>
        <item x="1075"/>
        <item x="439"/>
        <item x="776"/>
        <item x="778"/>
        <item x="406"/>
        <item x="496"/>
        <item x="497"/>
        <item x="498"/>
        <item x="195"/>
        <item x="1038"/>
        <item x="1039"/>
        <item x="1040"/>
        <item x="933"/>
        <item x="182"/>
        <item x="194"/>
        <item x="73"/>
        <item x="74"/>
        <item x="1250"/>
        <item x="1122"/>
        <item x="781"/>
        <item x="1347"/>
        <item x="1348"/>
        <item x="217"/>
        <item x="1218"/>
        <item x="1214"/>
        <item x="1215"/>
        <item x="1391"/>
        <item x="1485"/>
        <item x="491"/>
        <item x="492"/>
        <item x="493"/>
        <item x="494"/>
        <item x="495"/>
        <item x="1032"/>
        <item x="779"/>
        <item x="870"/>
        <item x="978"/>
        <item x="926"/>
        <item x="925"/>
        <item x="927"/>
        <item x="1305"/>
        <item x="83"/>
        <item x="82"/>
        <item x="125"/>
        <item x="126"/>
        <item x="127"/>
        <item x="128"/>
        <item x="1494"/>
        <item x="1360"/>
        <item x="831"/>
        <item x="929"/>
        <item x="683"/>
        <item x="424"/>
        <item x="409"/>
        <item x="410"/>
        <item x="412"/>
        <item x="444"/>
        <item x="445"/>
        <item x="448"/>
        <item x="449"/>
        <item x="450"/>
        <item x="47"/>
        <item x="456"/>
        <item x="80"/>
        <item x="81"/>
        <item x="1029"/>
        <item x="838"/>
        <item x="839"/>
        <item x="840"/>
        <item x="841"/>
        <item x="837"/>
        <item x="39"/>
        <item x="914"/>
        <item x="1076"/>
        <item x="774"/>
        <item x="1077"/>
        <item x="1372"/>
        <item x="1373"/>
        <item x="1374"/>
        <item x="1375"/>
        <item x="383"/>
        <item x="384"/>
        <item x="385"/>
        <item x="386"/>
        <item x="1493"/>
        <item x="1306"/>
        <item x="1286"/>
        <item x="1119"/>
        <item x="1120"/>
        <item x="199"/>
        <item x="200"/>
        <item x="1227"/>
        <item x="1228"/>
        <item x="1466"/>
        <item x="1467"/>
        <item x="197"/>
        <item x="198"/>
        <item x="1229"/>
        <item x="1230"/>
        <item x="7"/>
        <item x="1078"/>
        <item x="1141"/>
        <item x="446"/>
        <item x="53"/>
        <item x="964"/>
        <item x="1427"/>
        <item x="1450"/>
        <item x="849"/>
        <item x="850"/>
        <item x="851"/>
        <item x="852"/>
        <item x="827"/>
        <item x="921"/>
        <item x="922"/>
        <item x="675"/>
        <item x="676"/>
        <item x="677"/>
        <item x="678"/>
        <item x="679"/>
        <item x="190"/>
        <item x="52"/>
        <item x="860"/>
        <item x="848"/>
        <item x="1140"/>
        <item x="854"/>
        <item x="1082"/>
        <item x="1187"/>
        <item x="1188"/>
        <item x="1199"/>
        <item x="1200"/>
        <item x="1189"/>
        <item x="1190"/>
        <item x="1191"/>
        <item x="1192"/>
        <item x="1193"/>
        <item x="1194"/>
        <item x="1195"/>
        <item x="1196"/>
        <item x="1197"/>
        <item x="1198"/>
        <item x="1201"/>
        <item x="1202"/>
        <item x="1203"/>
        <item x="1204"/>
        <item x="1205"/>
        <item x="1206"/>
        <item x="1207"/>
        <item x="1208"/>
        <item x="1209"/>
        <item x="1210"/>
        <item x="1028"/>
        <item x="1112"/>
        <item x="1041"/>
        <item x="400"/>
        <item x="633"/>
        <item x="634"/>
        <item x="635"/>
        <item x="636"/>
        <item x="637"/>
        <item x="638"/>
        <item x="639"/>
        <item x="640"/>
        <item x="641"/>
        <item x="642"/>
        <item x="643"/>
        <item x="644"/>
        <item x="716"/>
        <item x="718"/>
        <item x="192"/>
        <item x="191"/>
        <item x="728"/>
        <item x="205"/>
        <item x="1035"/>
        <item x="1036"/>
        <item x="1033"/>
        <item x="1034"/>
        <item x="1279"/>
        <item x="1079"/>
        <item x="1349"/>
        <item x="953"/>
        <item x="775"/>
        <item x="427"/>
        <item x="1382"/>
        <item x="61"/>
        <item x="934"/>
        <item x="702"/>
        <item x="722"/>
        <item x="720"/>
        <item x="207"/>
        <item x="208"/>
        <item x="209"/>
        <item x="218"/>
        <item x="937"/>
        <item x="258"/>
        <item x="259"/>
        <item x="216"/>
        <item x="260"/>
        <item x="261"/>
        <item x="206"/>
        <item x="214"/>
        <item x="68"/>
        <item x="215"/>
        <item x="69"/>
        <item x="70"/>
        <item x="954"/>
        <item x="447"/>
        <item x="189"/>
        <item x="429"/>
        <item x="426"/>
        <item x="425"/>
        <item x="428"/>
        <item x="599"/>
        <item x="1257"/>
        <item x="1258"/>
        <item x="1259"/>
        <item x="1256"/>
        <item x="1127"/>
        <item x="1130"/>
        <item x="1350"/>
        <item x="923"/>
        <item x="924"/>
        <item x="1042"/>
        <item x="846"/>
        <item x="1131"/>
        <item x="1129"/>
        <item x="1381"/>
        <item x="704"/>
        <item x="705"/>
        <item x="706"/>
        <item x="707"/>
        <item x="708"/>
        <item x="709"/>
        <item x="710"/>
        <item x="87"/>
        <item x="88"/>
        <item x="89"/>
        <item x="90"/>
        <item x="91"/>
        <item x="92"/>
        <item x="93"/>
        <item x="94"/>
        <item x="95"/>
        <item x="96"/>
        <item x="97"/>
        <item x="98"/>
        <item x="1128"/>
        <item x="392"/>
        <item x="935"/>
        <item x="652"/>
        <item x="659"/>
        <item x="645"/>
        <item x="646"/>
        <item x="647"/>
        <item x="648"/>
        <item x="894"/>
        <item x="895"/>
        <item x="896"/>
        <item x="897"/>
        <item x="892"/>
        <item x="893"/>
        <item x="469"/>
        <item x="470"/>
        <item x="471"/>
        <item x="472"/>
        <item x="473"/>
        <item x="474"/>
        <item x="475"/>
        <item x="476"/>
        <item x="477"/>
        <item x="478"/>
        <item x="479"/>
        <item x="480"/>
        <item x="481"/>
        <item x="482"/>
        <item x="484"/>
        <item x="485"/>
        <item x="486"/>
        <item x="487"/>
        <item x="488"/>
        <item x="489"/>
        <item x="490"/>
        <item x="483"/>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703">
        <item x="87"/>
        <item x="308"/>
        <item x="309"/>
        <item x="25"/>
        <item x="362"/>
        <item x="366"/>
        <item x="4"/>
        <item x="119"/>
        <item x="314"/>
        <item x="316"/>
        <item x="220"/>
        <item x="203"/>
        <item x="204"/>
        <item x="208"/>
        <item x="205"/>
        <item x="206"/>
        <item x="199"/>
        <item x="197"/>
        <item x="198"/>
        <item x="201"/>
        <item x="288"/>
        <item x="335"/>
        <item x="303"/>
        <item x="281"/>
        <item x="585"/>
        <item x="212"/>
        <item x="213"/>
        <item x="216"/>
        <item x="33"/>
        <item x="32"/>
        <item x="215"/>
        <item x="217"/>
        <item x="202"/>
        <item x="298"/>
        <item x="346"/>
        <item x="336"/>
        <item x="284"/>
        <item x="196"/>
        <item x="195"/>
        <item x="210"/>
        <item x="317"/>
        <item x="209"/>
        <item x="218"/>
        <item x="580"/>
        <item x="191"/>
        <item x="192"/>
        <item x="315"/>
        <item x="214"/>
        <item x="194"/>
        <item x="193"/>
        <item x="200"/>
        <item x="306"/>
        <item x="675"/>
        <item x="683"/>
        <item x="684"/>
        <item x="681"/>
        <item x="682"/>
        <item x="685"/>
        <item x="679"/>
        <item x="676"/>
        <item x="678"/>
        <item x="680"/>
        <item x="677"/>
        <item x="696"/>
        <item x="235"/>
        <item x="233"/>
        <item x="347"/>
        <item x="349"/>
        <item x="348"/>
        <item x="232"/>
        <item x="694"/>
        <item x="693"/>
        <item x="252"/>
        <item x="434"/>
        <item x="285"/>
        <item x="249"/>
        <item x="268"/>
        <item x="582"/>
        <item x="207"/>
        <item x="406"/>
        <item x="282"/>
        <item x="247"/>
        <item x="234"/>
        <item x="248"/>
        <item x="225"/>
        <item x="338"/>
        <item x="581"/>
        <item x="224"/>
        <item x="226"/>
        <item x="250"/>
        <item x="296"/>
        <item x="251"/>
        <item x="521"/>
        <item x="244"/>
        <item x="245"/>
        <item x="246"/>
        <item x="229"/>
        <item x="230"/>
        <item x="227"/>
        <item x="407"/>
        <item x="242"/>
        <item x="241"/>
        <item x="586"/>
        <item x="243"/>
        <item x="587"/>
        <item x="228"/>
        <item x="240"/>
        <item x="279"/>
        <item x="236"/>
        <item x="295"/>
        <item x="122"/>
        <item x="158"/>
        <item x="12"/>
        <item x="142"/>
        <item x="302"/>
        <item x="396"/>
        <item x="533"/>
        <item x="530"/>
        <item x="526"/>
        <item x="529"/>
        <item x="527"/>
        <item x="531"/>
        <item x="525"/>
        <item x="524"/>
        <item x="532"/>
        <item x="528"/>
        <item x="107"/>
        <item x="106"/>
        <item x="419"/>
        <item x="21"/>
        <item x="318"/>
        <item x="422"/>
        <item x="151"/>
        <item x="141"/>
        <item x="514"/>
        <item x="30"/>
        <item x="543"/>
        <item x="109"/>
        <item x="468"/>
        <item x="304"/>
        <item x="305"/>
        <item x="512"/>
        <item x="238"/>
        <item x="135"/>
        <item x="540"/>
        <item x="17"/>
        <item x="84"/>
        <item x="46"/>
        <item x="510"/>
        <item x="95"/>
        <item x="454"/>
        <item x="513"/>
        <item x="490"/>
        <item x="542"/>
        <item x="482"/>
        <item x="5"/>
        <item x="6"/>
        <item x="509"/>
        <item x="546"/>
        <item x="471"/>
        <item x="508"/>
        <item x="110"/>
        <item x="49"/>
        <item x="541"/>
        <item x="457"/>
        <item x="453"/>
        <item x="474"/>
        <item x="452"/>
        <item x="96"/>
        <item x="567"/>
        <item x="100"/>
        <item x="52"/>
        <item x="686"/>
        <item x="488"/>
        <item x="358"/>
        <item x="341"/>
        <item x="340"/>
        <item x="43"/>
        <item x="129"/>
        <item x="71"/>
        <item x="115"/>
        <item x="16"/>
        <item x="456"/>
        <item x="487"/>
        <item x="79"/>
        <item x="499"/>
        <item x="493"/>
        <item x="673"/>
        <item x="50"/>
        <item x="10"/>
        <item x="146"/>
        <item x="571"/>
        <item x="460"/>
        <item x="461"/>
        <item x="277"/>
        <item x="275"/>
        <item x="342"/>
        <item x="339"/>
        <item x="269"/>
        <item x="270"/>
        <item x="551"/>
        <item x="550"/>
        <item x="414"/>
        <item x="266"/>
        <item x="267"/>
        <item x="274"/>
        <item x="163"/>
        <item x="162"/>
        <item x="85"/>
        <item x="177"/>
        <item x="170"/>
        <item x="123"/>
        <item x="126"/>
        <item x="57"/>
        <item x="175"/>
        <item x="127"/>
        <item x="124"/>
        <item x="171"/>
        <item x="164"/>
        <item x="68"/>
        <item x="73"/>
        <item x="67"/>
        <item x="174"/>
        <item x="596"/>
        <item x="595"/>
        <item x="597"/>
        <item x="173"/>
        <item x="561"/>
        <item x="136"/>
        <item x="159"/>
        <item x="176"/>
        <item x="160"/>
        <item x="80"/>
        <item x="161"/>
        <item x="168"/>
        <item x="167"/>
        <item x="172"/>
        <item x="125"/>
        <item x="169"/>
        <item x="390"/>
        <item x="391"/>
        <item x="395"/>
        <item x="392"/>
        <item x="393"/>
        <item x="562"/>
        <item x="564"/>
        <item x="565"/>
        <item x="563"/>
        <item x="437"/>
        <item x="394"/>
        <item x="150"/>
        <item x="81"/>
        <item x="323"/>
        <item x="373"/>
        <item x="326"/>
        <item x="371"/>
        <item x="327"/>
        <item x="325"/>
        <item x="423"/>
        <item x="486"/>
        <item x="544"/>
        <item x="14"/>
        <item x="132"/>
        <item x="505"/>
        <item x="478"/>
        <item x="131"/>
        <item x="94"/>
        <item x="19"/>
        <item x="130"/>
        <item x="114"/>
        <item x="219"/>
        <item x="183"/>
        <item x="231"/>
        <item x="182"/>
        <item x="519"/>
        <item x="221"/>
        <item x="185"/>
        <item x="588"/>
        <item x="181"/>
        <item x="184"/>
        <item x="180"/>
        <item x="186"/>
        <item x="178"/>
        <item x="222"/>
        <item x="692"/>
        <item x="691"/>
        <item x="223"/>
        <item x="179"/>
        <item x="8"/>
        <item x="417"/>
        <item x="416"/>
        <item x="534"/>
        <item x="566"/>
        <item x="418"/>
        <item x="507"/>
        <item x="24"/>
        <item x="157"/>
        <item x="516"/>
        <item x="381"/>
        <item x="343"/>
        <item x="382"/>
        <item x="383"/>
        <item x="386"/>
        <item x="307"/>
        <item x="329"/>
        <item x="330"/>
        <item x="92"/>
        <item x="511"/>
        <item x="93"/>
        <item x="404"/>
        <item x="403"/>
        <item x="189"/>
        <item x="190"/>
        <item x="188"/>
        <item x="187"/>
        <item x="239"/>
        <item x="577"/>
        <item x="579"/>
        <item x="578"/>
        <item x="463"/>
        <item x="464"/>
        <item x="523"/>
        <item x="462"/>
        <item x="445"/>
        <item x="144"/>
        <item x="576"/>
        <item x="502"/>
        <item x="98"/>
        <item x="357"/>
        <item x="361"/>
        <item x="377"/>
        <item x="360"/>
        <item x="353"/>
        <item x="39"/>
        <item x="37"/>
        <item x="379"/>
        <item x="40"/>
        <item x="365"/>
        <item x="369"/>
        <item x="38"/>
        <item x="364"/>
        <item x="380"/>
        <item x="354"/>
        <item x="352"/>
        <item x="363"/>
        <item x="356"/>
        <item x="372"/>
        <item x="375"/>
        <item x="370"/>
        <item x="398"/>
        <item x="350"/>
        <item x="319"/>
        <item x="320"/>
        <item x="598"/>
        <item x="630"/>
        <item x="629"/>
        <item x="621"/>
        <item x="620"/>
        <item x="633"/>
        <item x="599"/>
        <item x="618"/>
        <item x="635"/>
        <item x="634"/>
        <item x="632"/>
        <item x="631"/>
        <item x="603"/>
        <item x="640"/>
        <item x="639"/>
        <item x="638"/>
        <item x="641"/>
        <item x="647"/>
        <item x="605"/>
        <item x="636"/>
        <item x="642"/>
        <item x="643"/>
        <item x="646"/>
        <item x="601"/>
        <item x="637"/>
        <item x="602"/>
        <item x="672"/>
        <item x="671"/>
        <item x="604"/>
        <item x="644"/>
        <item x="648"/>
        <item x="600"/>
        <item x="645"/>
        <item x="622"/>
        <item x="649"/>
        <item x="606"/>
        <item x="554"/>
        <item x="687"/>
        <item x="688"/>
        <item x="555"/>
        <item x="650"/>
        <item x="607"/>
        <item x="651"/>
        <item x="655"/>
        <item x="652"/>
        <item x="654"/>
        <item x="608"/>
        <item x="657"/>
        <item x="653"/>
        <item x="656"/>
        <item x="609"/>
        <item x="556"/>
        <item x="611"/>
        <item x="617"/>
        <item x="610"/>
        <item x="658"/>
        <item x="623"/>
        <item x="619"/>
        <item x="670"/>
        <item x="560"/>
        <item x="659"/>
        <item x="660"/>
        <item x="613"/>
        <item x="661"/>
        <item x="695"/>
        <item x="553"/>
        <item x="612"/>
        <item x="662"/>
        <item x="557"/>
        <item x="624"/>
        <item x="663"/>
        <item x="615"/>
        <item x="625"/>
        <item x="664"/>
        <item x="665"/>
        <item x="558"/>
        <item x="614"/>
        <item x="666"/>
        <item x="626"/>
        <item x="667"/>
        <item x="627"/>
        <item x="668"/>
        <item x="616"/>
        <item x="559"/>
        <item x="628"/>
        <item x="253"/>
        <item x="264"/>
        <item x="257"/>
        <item x="70"/>
        <item x="333"/>
        <item x="583"/>
        <item x="494"/>
        <item x="497"/>
        <item x="28"/>
        <item x="496"/>
        <item x="29"/>
        <item x="103"/>
        <item x="104"/>
        <item x="568"/>
        <item x="500"/>
        <item x="120"/>
        <item x="545"/>
        <item x="501"/>
        <item x="117"/>
        <item x="538"/>
        <item x="78"/>
        <item x="69"/>
        <item x="118"/>
        <item x="108"/>
        <item x="154"/>
        <item x="153"/>
        <item x="435"/>
        <item x="436"/>
        <item x="495"/>
        <item x="522"/>
        <item x="539"/>
        <item x="518"/>
        <item x="520"/>
        <item x="498"/>
        <item x="448"/>
        <item x="449"/>
        <item x="420"/>
        <item x="2"/>
        <item x="23"/>
        <item x="451"/>
        <item x="450"/>
        <item x="503"/>
        <item x="674"/>
        <item x="469"/>
        <item x="113"/>
        <item x="669"/>
        <item x="148"/>
        <item x="385"/>
        <item x="324"/>
        <item x="328"/>
        <item x="137"/>
        <item x="138"/>
        <item x="459"/>
        <item x="83"/>
        <item x="504"/>
        <item x="479"/>
        <item x="536"/>
        <item x="15"/>
        <item x="466"/>
        <item x="59"/>
        <item x="66"/>
        <item x="63"/>
        <item x="13"/>
        <item x="56"/>
        <item x="61"/>
        <item x="22"/>
        <item x="26"/>
        <item x="116"/>
        <item x="481"/>
        <item x="572"/>
        <item x="476"/>
        <item x="515"/>
        <item x="128"/>
        <item x="77"/>
        <item x="483"/>
        <item x="480"/>
        <item x="446"/>
        <item x="447"/>
        <item x="44"/>
        <item x="384"/>
        <item x="60"/>
        <item x="310"/>
        <item x="311"/>
        <item x="552"/>
        <item x="584"/>
        <item x="237"/>
        <item x="408"/>
        <item x="702"/>
        <item x="399"/>
        <item x="397"/>
        <item x="400"/>
        <item x="76"/>
        <item x="484"/>
        <item x="121"/>
        <item x="72"/>
        <item x="45"/>
        <item x="690"/>
        <item x="689"/>
        <item x="467"/>
        <item x="47"/>
        <item x="75"/>
        <item x="88"/>
        <item x="590"/>
        <item x="589"/>
        <item x="592"/>
        <item x="591"/>
        <item x="594"/>
        <item x="593"/>
        <item x="701"/>
        <item x="42"/>
        <item x="387"/>
        <item x="389"/>
        <item x="388"/>
        <item x="699"/>
        <item x="700"/>
        <item x="697"/>
        <item x="698"/>
        <item x="374"/>
        <item x="41"/>
        <item x="111"/>
        <item x="101"/>
        <item x="53"/>
        <item x="506"/>
        <item x="91"/>
        <item x="90"/>
        <item x="89"/>
        <item x="535"/>
        <item x="331"/>
        <item x="332"/>
        <item x="102"/>
        <item x="11"/>
        <item x="489"/>
        <item x="54"/>
        <item x="65"/>
        <item x="455"/>
        <item x="97"/>
        <item x="145"/>
        <item x="82"/>
        <item x="27"/>
        <item x="140"/>
        <item x="337"/>
        <item x="401"/>
        <item x="411"/>
        <item x="412"/>
        <item x="413"/>
        <item x="429"/>
        <item x="432"/>
        <item x="425"/>
        <item x="431"/>
        <item x="430"/>
        <item x="427"/>
        <item x="426"/>
        <item x="428"/>
        <item x="433"/>
        <item x="517"/>
        <item x="409"/>
        <item x="547"/>
        <item x="440"/>
        <item x="410"/>
        <item x="424"/>
        <item x="62"/>
        <item x="149"/>
        <item x="20"/>
        <item x="574"/>
        <item x="573"/>
        <item x="3"/>
        <item x="1"/>
        <item x="7"/>
        <item x="263"/>
        <item x="261"/>
        <item x="280"/>
        <item x="294"/>
        <item x="300"/>
        <item x="286"/>
        <item x="299"/>
        <item x="301"/>
        <item x="272"/>
        <item x="344"/>
        <item x="273"/>
        <item x="254"/>
        <item x="321"/>
        <item x="35"/>
        <item x="36"/>
        <item x="359"/>
        <item x="351"/>
        <item x="278"/>
        <item x="293"/>
        <item x="255"/>
        <item x="265"/>
        <item x="292"/>
        <item x="290"/>
        <item x="334"/>
        <item x="287"/>
        <item x="165"/>
        <item x="283"/>
        <item x="276"/>
        <item x="291"/>
        <item x="297"/>
        <item x="166"/>
        <item x="271"/>
        <item x="549"/>
        <item x="256"/>
        <item x="259"/>
        <item x="289"/>
        <item x="345"/>
        <item x="260"/>
        <item x="262"/>
        <item x="258"/>
        <item x="322"/>
        <item x="439"/>
        <item x="441"/>
        <item x="443"/>
        <item x="442"/>
        <item x="444"/>
        <item x="438"/>
        <item x="152"/>
        <item x="48"/>
        <item x="133"/>
        <item x="134"/>
        <item x="143"/>
        <item x="147"/>
        <item x="355"/>
        <item x="86"/>
        <item x="55"/>
        <item x="99"/>
        <item x="537"/>
        <item x="312"/>
        <item x="313"/>
        <item x="475"/>
        <item x="0"/>
        <item x="367"/>
        <item x="368"/>
        <item x="51"/>
        <item x="575"/>
        <item x="211"/>
        <item x="402"/>
        <item x="31"/>
        <item x="34"/>
        <item x="548"/>
        <item x="405"/>
        <item x="105"/>
        <item x="376"/>
        <item x="378"/>
        <item x="18"/>
        <item x="569"/>
        <item x="139"/>
        <item x="485"/>
        <item x="473"/>
        <item x="458"/>
        <item x="421"/>
        <item x="491"/>
        <item x="492"/>
        <item x="112"/>
        <item x="156"/>
        <item x="9"/>
        <item x="470"/>
        <item x="477"/>
        <item x="472"/>
        <item x="155"/>
        <item x="465"/>
        <item x="415"/>
        <item x="570"/>
        <item x="58"/>
        <item x="64"/>
        <item x="74"/>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527">
        <item x="1348"/>
        <item x="776"/>
        <item x="777"/>
        <item x="1012"/>
        <item x="779"/>
        <item x="1015"/>
        <item x="778"/>
        <item x="873"/>
        <item x="874"/>
        <item x="885"/>
        <item x="51"/>
        <item x="50"/>
        <item x="872"/>
        <item x="451"/>
        <item x="657"/>
        <item x="436"/>
        <item x="422"/>
        <item x="437"/>
        <item x="1380"/>
        <item x="886"/>
        <item x="431"/>
        <item x="405"/>
        <item x="438"/>
        <item x="447"/>
        <item x="683"/>
        <item x="402"/>
        <item x="875"/>
        <item x="954"/>
        <item x="1284"/>
        <item x="991"/>
        <item x="870"/>
        <item x="978"/>
        <item x="865"/>
        <item x="1074"/>
        <item x="891"/>
        <item x="869"/>
        <item x="1016"/>
        <item x="868"/>
        <item x="1032"/>
        <item x="866"/>
        <item x="1069"/>
        <item x="1068"/>
        <item x="403"/>
        <item x="601"/>
        <item x="465"/>
        <item x="462"/>
        <item x="396"/>
        <item x="876"/>
        <item x="877"/>
        <item x="404"/>
        <item x="878"/>
        <item x="888"/>
        <item x="887"/>
        <item x="879"/>
        <item x="880"/>
        <item x="881"/>
        <item x="882"/>
        <item x="889"/>
        <item x="883"/>
        <item x="884"/>
        <item x="890"/>
        <item x="1053"/>
        <item x="773"/>
        <item x="992"/>
        <item x="427"/>
        <item x="426"/>
        <item x="429"/>
        <item x="417"/>
        <item x="455"/>
        <item x="454"/>
        <item x="457"/>
        <item x="456"/>
        <item x="218"/>
        <item x="295"/>
        <item x="16"/>
        <item x="278"/>
        <item x="731"/>
        <item x="750"/>
        <item x="751"/>
        <item x="752"/>
        <item x="753"/>
        <item x="754"/>
        <item x="759"/>
        <item x="755"/>
        <item x="756"/>
        <item x="757"/>
        <item x="758"/>
        <item x="760"/>
        <item x="761"/>
        <item x="762"/>
        <item x="763"/>
        <item x="1045"/>
        <item x="1044"/>
        <item x="199"/>
        <item x="200"/>
        <item x="198"/>
        <item x="197"/>
        <item x="807"/>
        <item x="908"/>
        <item x="656"/>
        <item x="655"/>
        <item x="804"/>
        <item x="724"/>
        <item x="723"/>
        <item x="658"/>
        <item x="650"/>
        <item x="811"/>
        <item x="713"/>
        <item x="712"/>
        <item x="809"/>
        <item x="810"/>
        <item x="690"/>
        <item x="691"/>
        <item x="689"/>
        <item x="685"/>
        <item x="686"/>
        <item x="687"/>
        <item x="688"/>
        <item x="715"/>
        <item x="717"/>
        <item x="905"/>
        <item x="48"/>
        <item x="35"/>
        <item x="1035"/>
        <item x="1036"/>
        <item x="923"/>
        <item x="915"/>
        <item x="843"/>
        <item x="918"/>
        <item x="845"/>
        <item x="920"/>
        <item x="1020"/>
        <item x="842"/>
        <item x="917"/>
        <item x="846"/>
        <item x="924"/>
        <item x="1019"/>
        <item x="844"/>
        <item x="919"/>
        <item x="79"/>
        <item x="1376"/>
        <item x="906"/>
        <item x="902"/>
        <item x="849"/>
        <item x="860"/>
        <item x="903"/>
        <item x="871"/>
        <item x="898"/>
        <item x="850"/>
        <item x="859"/>
        <item x="1145"/>
        <item x="907"/>
        <item x="904"/>
        <item x="851"/>
        <item x="52"/>
        <item x="1142"/>
        <item x="901"/>
        <item x="852"/>
        <item x="49"/>
        <item x="862"/>
        <item x="863"/>
        <item x="861"/>
        <item x="1140"/>
        <item x="1139"/>
        <item x="1138"/>
        <item x="1375"/>
        <item x="848"/>
        <item x="1043"/>
        <item x="899"/>
        <item x="847"/>
        <item x="854"/>
        <item x="1143"/>
        <item x="900"/>
        <item x="853"/>
        <item x="1144"/>
        <item x="864"/>
        <item x="797"/>
        <item x="798"/>
        <item x="1059"/>
        <item x="1007"/>
        <item x="1060"/>
        <item x="1006"/>
        <item x="1124"/>
        <item x="795"/>
        <item x="796"/>
        <item x="984"/>
        <item x="1051"/>
        <item x="1050"/>
        <item x="985"/>
        <item x="421"/>
        <item x="1479"/>
        <item x="1480"/>
        <item x="1477"/>
        <item x="1478"/>
        <item x="1450"/>
        <item x="549"/>
        <item x="550"/>
        <item x="552"/>
        <item x="553"/>
        <item x="554"/>
        <item x="555"/>
        <item x="556"/>
        <item x="564"/>
        <item x="558"/>
        <item x="557"/>
        <item x="560"/>
        <item x="563"/>
        <item x="562"/>
        <item x="559"/>
        <item x="561"/>
        <item x="566"/>
        <item x="567"/>
        <item x="568"/>
        <item x="565"/>
        <item x="569"/>
        <item x="570"/>
        <item x="572"/>
        <item x="571"/>
        <item x="573"/>
        <item x="574"/>
        <item x="575"/>
        <item x="576"/>
        <item x="577"/>
        <item x="579"/>
        <item x="578"/>
        <item x="581"/>
        <item x="584"/>
        <item x="583"/>
        <item x="580"/>
        <item x="582"/>
        <item x="585"/>
        <item x="586"/>
        <item x="587"/>
        <item x="588"/>
        <item x="551"/>
        <item x="526"/>
        <item x="738"/>
        <item x="527"/>
        <item x="739"/>
        <item x="528"/>
        <item x="740"/>
        <item x="529"/>
        <item x="741"/>
        <item x="530"/>
        <item x="742"/>
        <item x="531"/>
        <item x="743"/>
        <item x="532"/>
        <item x="744"/>
        <item x="533"/>
        <item x="745"/>
        <item x="521"/>
        <item x="733"/>
        <item x="538"/>
        <item x="749"/>
        <item x="522"/>
        <item x="734"/>
        <item x="520"/>
        <item x="1522"/>
        <item x="523"/>
        <item x="735"/>
        <item x="524"/>
        <item x="736"/>
        <item x="534"/>
        <item x="746"/>
        <item x="519"/>
        <item x="732"/>
        <item x="525"/>
        <item x="737"/>
        <item x="535"/>
        <item x="747"/>
        <item x="536"/>
        <item x="1523"/>
        <item x="537"/>
        <item x="748"/>
        <item x="1476"/>
        <item x="710"/>
        <item x="705"/>
        <item x="708"/>
        <item x="709"/>
        <item x="704"/>
        <item x="706"/>
        <item x="707"/>
        <item x="1374"/>
        <item x="663"/>
        <item x="674"/>
        <item x="1371"/>
        <item x="1372"/>
        <item x="669"/>
        <item x="1373"/>
        <item x="665"/>
        <item x="671"/>
        <item x="676"/>
        <item x="673"/>
        <item x="675"/>
        <item x="677"/>
        <item x="678"/>
        <item x="679"/>
        <item x="664"/>
        <item x="670"/>
        <item x="667"/>
        <item x="668"/>
        <item x="662"/>
        <item x="672"/>
        <item x="666"/>
        <item x="1475"/>
        <item x="1084"/>
        <item x="1083"/>
        <item x="1086"/>
        <item x="1087"/>
        <item x="1085"/>
        <item x="701"/>
        <item x="700"/>
        <item x="792"/>
        <item x="806"/>
        <item x="793"/>
        <item x="805"/>
        <item x="1401"/>
        <item x="425"/>
        <item x="599"/>
        <item x="428"/>
        <item x="1460"/>
        <item x="448"/>
        <item x="449"/>
        <item x="419"/>
        <item x="441"/>
        <item x="442"/>
        <item x="440"/>
        <item x="420"/>
        <item x="432"/>
        <item x="414"/>
        <item x="433"/>
        <item x="418"/>
        <item x="415"/>
        <item x="416"/>
        <item x="439"/>
        <item x="443"/>
        <item x="423"/>
        <item x="764"/>
        <item x="444"/>
        <item x="445"/>
        <item x="424"/>
        <item x="450"/>
        <item x="714"/>
        <item x="446"/>
        <item x="1400"/>
        <item x="412"/>
        <item x="413"/>
        <item x="434"/>
        <item x="435"/>
        <item x="772"/>
        <item x="791"/>
        <item x="703"/>
        <item x="699"/>
        <item x="458"/>
        <item x="459"/>
        <item x="461"/>
        <item x="430"/>
        <item x="46"/>
        <item x="460"/>
        <item x="47"/>
        <item x="790"/>
        <item x="794"/>
        <item x="959"/>
        <item x="1307"/>
        <item x="228"/>
        <item x="230"/>
        <item x="229"/>
        <item x="231"/>
        <item x="299"/>
        <item x="110"/>
        <item x="1487"/>
        <item x="1391"/>
        <item x="1452"/>
        <item x="1390"/>
        <item x="1489"/>
        <item x="1488"/>
        <item x="1518"/>
        <item x="234"/>
        <item x="232"/>
        <item x="233"/>
        <item x="96"/>
        <item x="98"/>
        <item x="91"/>
        <item x="97"/>
        <item x="95"/>
        <item x="88"/>
        <item x="87"/>
        <item x="92"/>
        <item x="90"/>
        <item x="89"/>
        <item x="94"/>
        <item x="93"/>
        <item x="353"/>
        <item x="484"/>
        <item x="489"/>
        <item x="490"/>
        <item x="488"/>
        <item x="487"/>
        <item x="485"/>
        <item x="486"/>
        <item x="388"/>
        <item x="341"/>
        <item x="342"/>
        <item x="344"/>
        <item x="345"/>
        <item x="343"/>
        <item x="346"/>
        <item x="347"/>
        <item x="348"/>
        <item x="349"/>
        <item x="1517"/>
        <item x="630"/>
        <item x="629"/>
        <item x="962"/>
        <item x="963"/>
        <item x="389"/>
        <item x="1399"/>
        <item x="589"/>
        <item x="502"/>
        <item x="590"/>
        <item x="463"/>
        <item x="1465"/>
        <item x="591"/>
        <item x="1467"/>
        <item x="1466"/>
        <item x="1420"/>
        <item x="938"/>
        <item x="965"/>
        <item x="955"/>
        <item x="1270"/>
        <item x="838"/>
        <item x="839"/>
        <item x="840"/>
        <item x="837"/>
        <item x="841"/>
        <item x="491"/>
        <item x="495"/>
        <item x="494"/>
        <item x="493"/>
        <item x="492"/>
        <item x="775"/>
        <item x="1398"/>
        <item x="1449"/>
        <item x="639"/>
        <item x="635"/>
        <item x="634"/>
        <item x="638"/>
        <item x="633"/>
        <item x="636"/>
        <item x="637"/>
        <item x="641"/>
        <item x="644"/>
        <item x="643"/>
        <item x="642"/>
        <item x="640"/>
        <item x="504"/>
        <item x="506"/>
        <item x="505"/>
        <item x="509"/>
        <item x="507"/>
        <item x="508"/>
        <item x="510"/>
        <item x="512"/>
        <item x="511"/>
        <item x="515"/>
        <item x="514"/>
        <item x="513"/>
        <item x="517"/>
        <item x="518"/>
        <item x="516"/>
        <item x="727"/>
        <item x="726"/>
        <item x="631"/>
        <item x="632"/>
        <item x="725"/>
        <item x="697"/>
        <item x="617"/>
        <item x="618"/>
        <item x="619"/>
        <item x="1095"/>
        <item x="836"/>
        <item x="1484"/>
        <item x="1272"/>
        <item x="1491"/>
        <item x="500"/>
        <item x="498"/>
        <item x="496"/>
        <item x="497"/>
        <item x="1379"/>
        <item x="615"/>
        <item x="614"/>
        <item x="1378"/>
        <item x="616"/>
        <item x="499"/>
        <item x="605"/>
        <item x="606"/>
        <item x="607"/>
        <item x="608"/>
        <item x="609"/>
        <item x="610"/>
        <item x="612"/>
        <item x="611"/>
        <item x="613"/>
        <item x="604"/>
        <item x="621"/>
        <item x="622"/>
        <item x="620"/>
        <item x="540"/>
        <item x="543"/>
        <item x="541"/>
        <item x="542"/>
        <item x="546"/>
        <item x="545"/>
        <item x="539"/>
        <item x="544"/>
        <item x="548"/>
        <item x="547"/>
        <item x="1273"/>
        <item x="623"/>
        <item x="1474"/>
        <item x="1472"/>
        <item x="1473"/>
        <item x="1105"/>
        <item x="1471"/>
        <item x="1096"/>
        <item x="1094"/>
        <item x="1108"/>
        <item x="1409"/>
        <item x="1110"/>
        <item x="1408"/>
        <item x="1109"/>
        <item x="1106"/>
        <item x="1091"/>
        <item x="1104"/>
        <item x="1097"/>
        <item x="1090"/>
        <item x="1100"/>
        <item x="1089"/>
        <item x="1092"/>
        <item x="1103"/>
        <item x="1107"/>
        <item x="1407"/>
        <item x="1101"/>
        <item x="1102"/>
        <item x="1093"/>
        <item x="1111"/>
        <item x="1098"/>
        <item x="56"/>
        <item x="1444"/>
        <item x="76"/>
        <item x="75"/>
        <item x="787"/>
        <item x="788"/>
        <item x="990"/>
        <item x="982"/>
        <item x="453"/>
        <item x="452"/>
        <item x="1377"/>
        <item x="1088"/>
        <item x="479"/>
        <item x="482"/>
        <item x="472"/>
        <item x="477"/>
        <item x="470"/>
        <item x="478"/>
        <item x="471"/>
        <item x="469"/>
        <item x="480"/>
        <item x="474"/>
        <item x="483"/>
        <item x="473"/>
        <item x="481"/>
        <item x="475"/>
        <item x="476"/>
        <item x="628"/>
        <item x="625"/>
        <item x="624"/>
        <item x="627"/>
        <item x="626"/>
        <item x="1099"/>
        <item x="501"/>
        <item x="287"/>
        <item x="277"/>
        <item x="1128"/>
        <item x="1265"/>
        <item x="406"/>
        <item x="44"/>
        <item x="1320"/>
        <item x="1184"/>
        <item x="1183"/>
        <item x="1182"/>
        <item x="1181"/>
        <item x="1435"/>
        <item x="202"/>
        <item x="201"/>
        <item x="1297"/>
        <item x="1296"/>
        <item x="769"/>
        <item x="1070"/>
        <item x="1062"/>
        <item x="1025"/>
        <item x="765"/>
        <item x="980"/>
        <item x="972"/>
        <item x="766"/>
        <item x="989"/>
        <item x="974"/>
        <item x="770"/>
        <item x="771"/>
        <item x="1071"/>
        <item x="1013"/>
        <item x="767"/>
        <item x="993"/>
        <item x="768"/>
        <item x="1046"/>
        <item x="1262"/>
        <item x="263"/>
        <item x="262"/>
        <item x="596"/>
        <item x="1404"/>
        <item x="602"/>
        <item x="393"/>
        <item x="392"/>
        <item x="1403"/>
        <item x="397"/>
        <item x="503"/>
        <item x="603"/>
        <item x="466"/>
        <item x="467"/>
        <item x="464"/>
        <item x="1250"/>
        <item x="1223"/>
        <item x="136"/>
        <item x="137"/>
        <item x="1291"/>
        <item x="1290"/>
        <item x="1220"/>
        <item x="28"/>
        <item x="23"/>
        <item x="148"/>
        <item x="65"/>
        <item x="1261"/>
        <item x="1165"/>
        <item x="181"/>
        <item x="21"/>
        <item x="1264"/>
        <item x="1233"/>
        <item x="1212"/>
        <item x="1169"/>
        <item x="1494"/>
        <item x="1499"/>
        <item x="1295"/>
        <item x="1294"/>
        <item x="1325"/>
        <item x="1510"/>
        <item x="1222"/>
        <item x="1130"/>
        <item x="9"/>
        <item x="8"/>
        <item x="1260"/>
        <item x="1498"/>
        <item x="1131"/>
        <item x="1305"/>
        <item x="1304"/>
        <item x="1497"/>
        <item x="1126"/>
        <item x="1129"/>
        <item x="1423"/>
        <item x="1114"/>
        <item x="1205"/>
        <item x="1200"/>
        <item x="1199"/>
        <item x="1201"/>
        <item x="1209"/>
        <item x="1208"/>
        <item x="1210"/>
        <item x="1206"/>
        <item x="1207"/>
        <item x="1203"/>
        <item x="1202"/>
        <item x="1204"/>
        <item x="1505"/>
        <item x="1311"/>
        <item x="1331"/>
        <item x="1330"/>
        <item x="1455"/>
        <item x="1436"/>
        <item x="1437"/>
        <item x="1438"/>
        <item x="1310"/>
        <item x="1258"/>
        <item x="1259"/>
        <item x="1257"/>
        <item x="1256"/>
        <item x="204"/>
        <item x="203"/>
        <item x="72"/>
        <item x="71"/>
        <item x="1454"/>
        <item x="1293"/>
        <item x="1292"/>
        <item x="1218"/>
        <item x="1302"/>
        <item x="1301"/>
        <item x="1443"/>
        <item x="182"/>
        <item x="1269"/>
        <item x="1162"/>
        <item x="1163"/>
        <item x="1160"/>
        <item x="1161"/>
        <item x="1156"/>
        <item x="1157"/>
        <item x="1158"/>
        <item x="1159"/>
        <item x="1148"/>
        <item x="1149"/>
        <item x="1360"/>
        <item x="189"/>
        <item x="80"/>
        <item x="81"/>
        <item x="964"/>
        <item x="1397"/>
        <item x="253"/>
        <item x="254"/>
        <item x="255"/>
        <item x="125"/>
        <item x="126"/>
        <item x="127"/>
        <item x="128"/>
        <item x="211"/>
        <item x="27"/>
        <item x="1167"/>
        <item x="661"/>
        <item x="660"/>
        <item x="695"/>
        <item x="692"/>
        <item x="1308"/>
        <item x="681"/>
        <item x="684"/>
        <item x="693"/>
        <item x="680"/>
        <item x="682"/>
        <item x="1231"/>
        <item x="141"/>
        <item x="1245"/>
        <item x="1440"/>
        <item x="1241"/>
        <item x="1238"/>
        <item x="1240"/>
        <item x="1239"/>
        <item x="1457"/>
        <item x="1441"/>
        <item x="1268"/>
        <item x="351"/>
        <item x="300"/>
        <item x="301"/>
        <item x="302"/>
        <item x="303"/>
        <item x="304"/>
        <item x="306"/>
        <item x="305"/>
        <item x="308"/>
        <item x="309"/>
        <item x="307"/>
        <item x="310"/>
        <item x="311"/>
        <item x="1411"/>
        <item x="1410"/>
        <item x="251"/>
        <item x="245"/>
        <item x="244"/>
        <item x="247"/>
        <item x="246"/>
        <item x="248"/>
        <item x="249"/>
        <item x="250"/>
        <item x="350"/>
        <item x="352"/>
        <item x="330"/>
        <item x="328"/>
        <item x="326"/>
        <item x="327"/>
        <item x="329"/>
        <item x="324"/>
        <item x="325"/>
        <item x="1481"/>
        <item x="116"/>
        <item x="130"/>
        <item x="117"/>
        <item x="115"/>
        <item x="131"/>
        <item x="114"/>
        <item x="118"/>
        <item x="119"/>
        <item x="240"/>
        <item x="235"/>
        <item x="242"/>
        <item x="237"/>
        <item x="239"/>
        <item x="236"/>
        <item x="241"/>
        <item x="243"/>
        <item x="238"/>
        <item x="1451"/>
        <item x="1514"/>
        <item x="1516"/>
        <item x="1515"/>
        <item x="1513"/>
        <item x="298"/>
        <item x="142"/>
        <item x="152"/>
        <item x="153"/>
        <item x="149"/>
        <item x="150"/>
        <item x="151"/>
        <item x="154"/>
        <item x="155"/>
        <item x="160"/>
        <item x="156"/>
        <item x="161"/>
        <item x="157"/>
        <item x="162"/>
        <item x="158"/>
        <item x="163"/>
        <item x="159"/>
        <item x="164"/>
        <item x="165"/>
        <item x="336"/>
        <item x="337"/>
        <item x="338"/>
        <item x="340"/>
        <item x="339"/>
        <item x="1406"/>
        <item x="1405"/>
        <item x="260"/>
        <item x="73"/>
        <item x="74"/>
        <item x="14"/>
        <item x="1445"/>
        <item x="1446"/>
        <item x="1425"/>
        <item x="1429"/>
        <item x="282"/>
        <item x="1366"/>
        <item x="1507"/>
        <item x="1172"/>
        <item x="1173"/>
        <item x="1171"/>
        <item x="1174"/>
        <item x="1175"/>
        <item x="1430"/>
        <item x="1431"/>
        <item x="1427"/>
        <item x="259"/>
        <item x="258"/>
        <item x="409"/>
        <item x="410"/>
        <item x="1456"/>
        <item x="925"/>
        <item x="927"/>
        <item x="926"/>
        <item x="312"/>
        <item x="313"/>
        <item x="315"/>
        <item x="314"/>
        <item x="316"/>
        <item x="317"/>
        <item x="321"/>
        <item x="319"/>
        <item x="322"/>
        <item x="318"/>
        <item x="323"/>
        <item x="320"/>
        <item x="1490"/>
        <item x="112"/>
        <item x="113"/>
        <item x="111"/>
        <item x="1417"/>
        <item x="1413"/>
        <item x="1412"/>
        <item x="1389"/>
        <item x="1482"/>
        <item x="1383"/>
        <item x="1382"/>
        <item x="355"/>
        <item x="375"/>
        <item x="356"/>
        <item x="376"/>
        <item x="367"/>
        <item x="370"/>
        <item x="386"/>
        <item x="379"/>
        <item x="1394"/>
        <item x="363"/>
        <item x="1393"/>
        <item x="1384"/>
        <item x="364"/>
        <item x="380"/>
        <item x="381"/>
        <item x="374"/>
        <item x="384"/>
        <item x="371"/>
        <item x="387"/>
        <item x="1388"/>
        <item x="354"/>
        <item x="383"/>
        <item x="1386"/>
        <item x="1483"/>
        <item x="1387"/>
        <item x="360"/>
        <item x="378"/>
        <item x="369"/>
        <item x="1392"/>
        <item x="361"/>
        <item x="362"/>
        <item x="382"/>
        <item x="1385"/>
        <item x="365"/>
        <item x="1470"/>
        <item x="366"/>
        <item x="357"/>
        <item x="359"/>
        <item x="372"/>
        <item x="1395"/>
        <item x="368"/>
        <item x="373"/>
        <item x="358"/>
        <item x="377"/>
        <item x="385"/>
        <item x="227"/>
        <item x="224"/>
        <item x="219"/>
        <item x="221"/>
        <item x="226"/>
        <item x="222"/>
        <item x="220"/>
        <item x="225"/>
        <item x="223"/>
        <item x="266"/>
        <item x="265"/>
        <item x="264"/>
        <item x="267"/>
        <item x="268"/>
        <item x="297"/>
        <item x="296"/>
        <item x="1486"/>
        <item x="1485"/>
        <item x="1274"/>
        <item x="1414"/>
        <item x="1416"/>
        <item x="1415"/>
        <item x="39"/>
        <item x="1125"/>
        <item x="286"/>
        <item x="143"/>
        <item x="1347"/>
        <item x="939"/>
        <item x="1338"/>
        <item x="949"/>
        <item x="951"/>
        <item x="952"/>
        <item x="950"/>
        <item x="967"/>
        <item x="966"/>
        <item x="971"/>
        <item x="969"/>
        <item x="970"/>
        <item x="968"/>
        <item x="956"/>
        <item x="958"/>
        <item x="957"/>
        <item x="1340"/>
        <item x="1337"/>
        <item x="1336"/>
        <item x="1346"/>
        <item x="1339"/>
        <item x="1341"/>
        <item x="1345"/>
        <item x="1343"/>
        <item x="1342"/>
        <item x="1344"/>
        <item x="948"/>
        <item x="1135"/>
        <item x="1136"/>
        <item x="1137"/>
        <item x="210"/>
        <item x="400"/>
        <item x="398"/>
        <item x="468"/>
        <item x="593"/>
        <item x="1127"/>
        <item x="399"/>
        <item x="391"/>
        <item x="600"/>
        <item x="390"/>
        <item x="595"/>
        <item x="395"/>
        <item x="394"/>
        <item x="592"/>
        <item x="1422"/>
        <item x="1526"/>
        <item x="1524"/>
        <item x="594"/>
        <item x="1271"/>
        <item x="1285"/>
        <item x="11"/>
        <item x="12"/>
        <item x="1119"/>
        <item x="1118"/>
        <item x="1359"/>
        <item x="284"/>
        <item x="288"/>
        <item x="1120"/>
        <item x="1286"/>
        <item x="1321"/>
        <item x="1255"/>
        <item x="38"/>
        <item x="294"/>
        <item x="1115"/>
        <item x="1267"/>
        <item x="1042"/>
        <item x="774"/>
        <item x="1077"/>
        <item x="946"/>
        <item x="999"/>
        <item x="1079"/>
        <item x="1432"/>
        <item x="1433"/>
        <item x="1426"/>
        <item x="1082"/>
        <item x="1327"/>
        <item x="1326"/>
        <item x="1052"/>
        <item x="973"/>
        <item x="824"/>
        <item x="1280"/>
        <item x="1063"/>
        <item x="822"/>
        <item x="1009"/>
        <item x="1010"/>
        <item x="1054"/>
        <item x="819"/>
        <item x="986"/>
        <item x="818"/>
        <item x="1075"/>
        <item x="823"/>
        <item x="979"/>
        <item x="820"/>
        <item x="817"/>
        <item x="821"/>
        <item x="1002"/>
        <item x="1055"/>
        <item x="1018"/>
        <item x="1004"/>
        <item x="1008"/>
        <item x="1041"/>
        <item x="825"/>
        <item x="977"/>
        <item x="1281"/>
        <item x="1029"/>
        <item x="178"/>
        <item x="411"/>
        <item x="179"/>
        <item x="1495"/>
        <item x="1133"/>
        <item x="1065"/>
        <item x="1058"/>
        <item x="867"/>
        <item x="998"/>
        <item x="1419"/>
        <item x="407"/>
        <item x="408"/>
        <item x="1501"/>
        <item x="1177"/>
        <item x="1178"/>
        <item x="1275"/>
        <item x="1176"/>
        <item x="1146"/>
        <item x="1147"/>
        <item x="280"/>
        <item x="1458"/>
        <item x="1370"/>
        <item x="68"/>
        <item x="70"/>
        <item x="69"/>
        <item x="257"/>
        <item x="1248"/>
        <item x="1453"/>
        <item x="1434"/>
        <item x="184"/>
        <item x="185"/>
        <item x="186"/>
        <item x="187"/>
        <item x="1122"/>
        <item x="1121"/>
        <item x="401"/>
        <item x="1468"/>
        <item x="995"/>
        <item x="1067"/>
        <item x="802"/>
        <item x="1073"/>
        <item x="1277"/>
        <item x="1066"/>
        <item x="800"/>
        <item x="801"/>
        <item x="988"/>
        <item x="799"/>
        <item x="803"/>
        <item x="1064"/>
        <item x="1024"/>
        <item x="121"/>
        <item x="122"/>
        <item x="123"/>
        <item x="124"/>
        <item x="832"/>
        <item x="833"/>
        <item x="834"/>
        <item x="835"/>
        <item x="1242"/>
        <item x="216"/>
        <item x="1303"/>
        <item x="1244"/>
        <item x="1243"/>
        <item x="42"/>
        <item x="43"/>
        <item x="194"/>
        <item x="195"/>
        <item x="1361"/>
        <item x="1246"/>
        <item x="659"/>
        <item x="1247"/>
        <item x="213"/>
        <item x="1289"/>
        <item x="180"/>
        <item x="140"/>
        <item x="120"/>
        <item x="1335"/>
        <item x="289"/>
        <item x="1152"/>
        <item x="1153"/>
        <item x="1519"/>
        <item x="174"/>
        <item x="5"/>
        <item x="37"/>
        <item x="1155"/>
        <item x="1154"/>
        <item x="1186"/>
        <item x="1185"/>
        <item x="1428"/>
        <item x="1402"/>
        <item x="53"/>
        <item x="1112"/>
        <item x="1028"/>
        <item x="1030"/>
        <item x="1072"/>
        <item x="909"/>
        <item x="1017"/>
        <item x="1078"/>
        <item x="814"/>
        <item x="815"/>
        <item x="813"/>
        <item x="808"/>
        <item x="937"/>
        <item x="981"/>
        <item x="816"/>
        <item x="1278"/>
        <item x="936"/>
        <item x="1023"/>
        <item x="269"/>
        <item x="270"/>
        <item x="7"/>
        <item x="1022"/>
        <item x="67"/>
        <item x="66"/>
        <item x="1306"/>
        <item x="1170"/>
        <item x="172"/>
        <item x="147"/>
        <item x="171"/>
        <item x="145"/>
        <item x="144"/>
        <item x="146"/>
        <item x="173"/>
        <item x="1249"/>
        <item x="1219"/>
        <item x="1508"/>
        <item x="1213"/>
        <item x="1164"/>
        <item x="1168"/>
        <item x="1287"/>
        <item x="1459"/>
        <item x="1180"/>
        <item x="26"/>
        <item x="25"/>
        <item x="100"/>
        <item x="105"/>
        <item x="108"/>
        <item x="109"/>
        <item x="101"/>
        <item x="1506"/>
        <item x="1309"/>
        <item x="17"/>
        <item x="86"/>
        <item x="85"/>
        <item x="103"/>
        <item x="1439"/>
        <item x="36"/>
        <item x="1237"/>
        <item x="598"/>
        <item x="597"/>
        <item x="40"/>
        <item x="212"/>
        <item x="1332"/>
        <item x="1236"/>
        <item x="1266"/>
        <item x="1221"/>
        <item x="22"/>
        <item x="20"/>
        <item x="24"/>
        <item x="252"/>
        <item x="139"/>
        <item x="18"/>
        <item x="19"/>
        <item x="935"/>
        <item x="934"/>
        <item x="55"/>
        <item x="1282"/>
        <item x="54"/>
        <item x="102"/>
        <item x="780"/>
        <item x="928"/>
        <item x="932"/>
        <item x="784"/>
        <item x="931"/>
        <item x="783"/>
        <item x="781"/>
        <item x="785"/>
        <item x="930"/>
        <item x="933"/>
        <item x="1038"/>
        <item x="782"/>
        <item x="1039"/>
        <item x="1040"/>
        <item x="1381"/>
        <item x="929"/>
        <item x="1447"/>
        <item x="1424"/>
        <item x="1224"/>
        <item x="138"/>
        <item x="1047"/>
        <item x="1448"/>
        <item x="33"/>
        <item x="217"/>
        <item x="129"/>
        <item x="64"/>
        <item x="1492"/>
        <item x="1357"/>
        <item x="940"/>
        <item x="1356"/>
        <item x="1350"/>
        <item x="1351"/>
        <item x="1358"/>
        <item x="1352"/>
        <item x="1353"/>
        <item x="1354"/>
        <item x="1355"/>
        <item x="941"/>
        <item x="945"/>
        <item x="1418"/>
        <item x="942"/>
        <item x="943"/>
        <item x="944"/>
        <item x="205"/>
        <item x="192"/>
        <item x="191"/>
        <item x="190"/>
        <item x="82"/>
        <item x="1254"/>
        <item x="1253"/>
        <item x="1251"/>
        <item x="177"/>
        <item x="176"/>
        <item x="175"/>
        <item x="1322"/>
        <item x="1323"/>
        <item x="1324"/>
        <item x="214"/>
        <item x="215"/>
        <item x="1502"/>
        <item x="290"/>
        <item x="830"/>
        <item x="831"/>
        <item x="1037"/>
        <item x="826"/>
        <item x="1141"/>
        <item x="828"/>
        <item x="1000"/>
        <item x="829"/>
        <item x="1021"/>
        <item x="827"/>
        <item x="193"/>
        <item x="208"/>
        <item x="1500"/>
        <item x="15"/>
        <item x="209"/>
        <item x="646"/>
        <item x="645"/>
        <item x="647"/>
        <item x="648"/>
        <item x="1232"/>
        <item x="83"/>
        <item x="207"/>
        <item x="1504"/>
        <item x="1503"/>
        <item x="1151"/>
        <item x="1150"/>
        <item x="1166"/>
        <item x="183"/>
        <item x="1509"/>
        <item x="107"/>
        <item x="281"/>
        <item x="702"/>
        <item x="41"/>
        <item x="276"/>
        <item x="947"/>
        <item x="997"/>
        <item x="996"/>
        <item x="994"/>
        <item x="1462"/>
        <item x="1396"/>
        <item x="1226"/>
        <item x="1227"/>
        <item x="1228"/>
        <item x="1312"/>
        <item x="1520"/>
        <item x="1230"/>
        <item x="1229"/>
        <item x="1463"/>
        <item x="1464"/>
        <item x="60"/>
        <item x="61"/>
        <item x="983"/>
        <item x="57"/>
        <item x="1001"/>
        <item x="1011"/>
        <item x="1081"/>
        <item x="59"/>
        <item x="1034"/>
        <item x="58"/>
        <item x="1276"/>
        <item x="728"/>
        <item x="1469"/>
        <item x="711"/>
        <item x="651"/>
        <item x="104"/>
        <item x="1080"/>
        <item x="1421"/>
        <item x="285"/>
        <item x="1026"/>
        <item x="921"/>
        <item x="922"/>
        <item x="916"/>
        <item x="1027"/>
        <item x="34"/>
        <item x="1333"/>
        <item x="1368"/>
        <item x="1367"/>
        <item x="6"/>
        <item x="4"/>
        <item x="1461"/>
        <item x="10"/>
        <item x="698"/>
        <item x="730"/>
        <item x="649"/>
        <item x="696"/>
        <item x="332"/>
        <item x="333"/>
        <item x="334"/>
        <item x="331"/>
        <item x="694"/>
        <item x="719"/>
        <item x="721"/>
        <item x="335"/>
        <item x="654"/>
        <item x="729"/>
        <item x="653"/>
        <item x="812"/>
        <item x="722"/>
        <item x="720"/>
        <item x="78"/>
        <item x="77"/>
        <item x="1512"/>
        <item x="279"/>
        <item x="283"/>
        <item x="1496"/>
        <item x="1132"/>
        <item x="1113"/>
        <item x="1134"/>
        <item x="1252"/>
        <item x="855"/>
        <item x="856"/>
        <item x="857"/>
        <item x="858"/>
        <item x="1521"/>
        <item x="1317"/>
        <item x="170"/>
        <item x="166"/>
        <item x="167"/>
        <item x="168"/>
        <item x="169"/>
        <item x="1318"/>
        <item x="1319"/>
        <item x="84"/>
        <item x="188"/>
        <item x="1288"/>
        <item x="953"/>
        <item x="976"/>
        <item x="786"/>
        <item x="1283"/>
        <item x="1049"/>
        <item x="1057"/>
        <item x="1031"/>
        <item x="789"/>
        <item x="1511"/>
        <item x="3"/>
        <item x="1"/>
        <item x="2"/>
        <item x="0"/>
        <item x="1329"/>
        <item x="1328"/>
        <item x="1215"/>
        <item x="1214"/>
        <item x="896"/>
        <item x="892"/>
        <item x="894"/>
        <item x="895"/>
        <item x="1525"/>
        <item x="893"/>
        <item x="897"/>
        <item x="1334"/>
        <item x="1003"/>
        <item x="1369"/>
        <item x="1442"/>
        <item x="45"/>
        <item x="196"/>
        <item x="1279"/>
        <item x="910"/>
        <item x="975"/>
        <item x="914"/>
        <item x="1033"/>
        <item x="1076"/>
        <item x="1014"/>
        <item x="913"/>
        <item x="1061"/>
        <item x="912"/>
        <item x="1056"/>
        <item x="1005"/>
        <item x="1048"/>
        <item x="911"/>
        <item x="987"/>
        <item x="1298"/>
        <item x="1299"/>
        <item x="1300"/>
        <item x="261"/>
        <item x="1263"/>
        <item x="29"/>
        <item x="30"/>
        <item x="31"/>
        <item x="32"/>
        <item x="1313"/>
        <item x="1314"/>
        <item x="1315"/>
        <item x="1316"/>
        <item x="1362"/>
        <item x="1363"/>
        <item x="1364"/>
        <item x="271"/>
        <item x="272"/>
        <item x="273"/>
        <item x="274"/>
        <item x="275"/>
        <item x="1225"/>
        <item x="1123"/>
        <item x="1234"/>
        <item x="1235"/>
        <item x="206"/>
        <item x="292"/>
        <item x="293"/>
        <item x="13"/>
        <item x="1217"/>
        <item x="1216"/>
        <item x="1188"/>
        <item x="1187"/>
        <item x="1189"/>
        <item x="1197"/>
        <item x="1196"/>
        <item x="1198"/>
        <item x="1194"/>
        <item x="1193"/>
        <item x="1195"/>
        <item x="1191"/>
        <item x="1190"/>
        <item x="1192"/>
        <item x="1349"/>
        <item x="960"/>
        <item x="1211"/>
        <item x="63"/>
        <item x="62"/>
        <item x="291"/>
        <item x="1179"/>
        <item x="1117"/>
        <item x="1116"/>
        <item x="1365"/>
        <item x="99"/>
        <item x="106"/>
        <item x="718"/>
        <item x="716"/>
        <item x="652"/>
        <item x="1493"/>
        <item x="256"/>
        <item x="961"/>
        <item x="132"/>
        <item x="133"/>
        <item x="134"/>
        <item x="135"/>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5">
        <item x="3"/>
        <item x="1"/>
        <item x="0"/>
        <item x="4"/>
        <item x="2"/>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56">
        <item h="1" x="38"/>
        <item h="1" x="39"/>
        <item h="1" x="5"/>
        <item h="1" x="48"/>
        <item h="1" x="52"/>
        <item h="1" x="50"/>
        <item h="1" x="49"/>
        <item h="1" x="51"/>
        <item h="1" x="42"/>
        <item h="1" x="43"/>
        <item h="1" x="47"/>
        <item h="1" x="45"/>
        <item h="1" x="44"/>
        <item h="1" x="46"/>
        <item h="1" x="53"/>
        <item h="1" x="4"/>
        <item h="1" x="36"/>
        <item h="1" x="2"/>
        <item h="1" x="10"/>
        <item h="1" x="37"/>
        <item h="1" x="41"/>
        <item h="1" x="40"/>
        <item h="1" x="25"/>
        <item h="1" x="26"/>
        <item h="1" x="28"/>
        <item h="1" x="1"/>
        <item h="1" x="34"/>
        <item h="1" x="35"/>
        <item h="1" x="32"/>
        <item h="1" x="33"/>
        <item h="1" x="29"/>
        <item h="1" x="3"/>
        <item h="1" x="8"/>
        <item h="1" x="6"/>
        <item h="1" x="54"/>
        <item h="1" x="55"/>
        <item h="1" x="9"/>
        <item h="1" x="7"/>
        <item h="1" x="30"/>
        <item x="13"/>
        <item x="14"/>
        <item x="15"/>
        <item x="21"/>
        <item x="23"/>
        <item x="17"/>
        <item x="22"/>
        <item x="19"/>
        <item x="18"/>
        <item x="20"/>
        <item x="24"/>
        <item x="31"/>
        <item x="11"/>
        <item x="27"/>
        <item x="12"/>
        <item x="16"/>
        <item h="1" x="0"/>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41">
        <item x="37"/>
        <item x="30"/>
        <item x="35"/>
        <item x="33"/>
        <item x="36"/>
        <item x="5"/>
        <item x="31"/>
        <item x="1"/>
        <item x="17"/>
        <item x="19"/>
        <item x="39"/>
        <item x="22"/>
        <item x="20"/>
        <item x="7"/>
        <item x="16"/>
        <item x="11"/>
        <item x="3"/>
        <item x="8"/>
        <item x="15"/>
        <item x="28"/>
        <item x="32"/>
        <item x="12"/>
        <item x="14"/>
        <item x="29"/>
        <item x="40"/>
        <item x="34"/>
        <item x="9"/>
        <item x="6"/>
        <item x="18"/>
        <item x="23"/>
        <item x="10"/>
        <item x="13"/>
        <item x="21"/>
        <item x="38"/>
        <item x="4"/>
        <item x="27"/>
        <item x="25"/>
        <item x="24"/>
        <item x="26"/>
        <item x="2"/>
        <item x="0"/>
      </items>
      <extLst>
        <ext xmlns:x14="http://schemas.microsoft.com/office/spreadsheetml/2009/9/main" uri="{2946ED86-A175-432a-8AC1-64E0C546D7DE}">
          <x14:pivotField fillDownLabels="1"/>
        </ext>
      </extLst>
    </pivotField>
    <pivotField axis="axisRow" compact="0" outline="0" showAll="0" defaultSubtotal="0">
      <items count="60">
        <item x="11"/>
        <item x="12"/>
        <item x="59"/>
        <item x="58"/>
        <item x="10"/>
        <item x="8"/>
        <item x="32"/>
        <item x="33"/>
        <item x="3"/>
        <item x="4"/>
        <item x="9"/>
        <item x="2"/>
        <item x="25"/>
        <item x="5"/>
        <item x="24"/>
        <item x="30"/>
        <item x="29"/>
        <item x="17"/>
        <item x="21"/>
        <item x="1"/>
        <item x="54"/>
        <item x="43"/>
        <item x="49"/>
        <item x="50"/>
        <item x="51"/>
        <item x="45"/>
        <item x="42"/>
        <item x="26"/>
        <item x="35"/>
        <item x="14"/>
        <item x="18"/>
        <item x="23"/>
        <item x="6"/>
        <item x="48"/>
        <item x="19"/>
        <item x="31"/>
        <item x="27"/>
        <item x="28"/>
        <item x="22"/>
        <item x="13"/>
        <item x="20"/>
        <item x="40"/>
        <item x="41"/>
        <item x="44"/>
        <item x="47"/>
        <item x="34"/>
        <item x="56"/>
        <item x="46"/>
        <item x="57"/>
        <item x="36"/>
        <item x="38"/>
        <item x="7"/>
        <item x="16"/>
        <item x="52"/>
        <item x="53"/>
        <item x="55"/>
        <item x="15"/>
        <item x="37"/>
        <item x="39"/>
        <item x="0"/>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s>
  <rowFields count="7">
    <field x="29"/>
    <field x="5"/>
    <field x="1"/>
    <field x="8"/>
    <field x="93"/>
    <field x="92"/>
    <field x="70"/>
  </rowFields>
  <rowItems count="61">
    <i>
      <x/>
      <x v="580"/>
      <x v="1145"/>
      <x v="1398"/>
      <x v="52"/>
      <x v="21"/>
      <x v="39"/>
    </i>
    <i r="2">
      <x v="1281"/>
      <x v="38"/>
      <x v="52"/>
      <x v="21"/>
      <x v="39"/>
    </i>
    <i r="2">
      <x v="1283"/>
      <x v="30"/>
      <x v="52"/>
      <x v="21"/>
      <x v="39"/>
    </i>
    <i r="1">
      <x v="581"/>
      <x v="508"/>
      <x v="176"/>
      <x v="17"/>
      <x v="34"/>
      <x v="40"/>
    </i>
    <i r="2">
      <x v="510"/>
      <x v="179"/>
      <x v="17"/>
      <x v="34"/>
      <x v="40"/>
    </i>
    <i r="2">
      <x v="711"/>
      <x v="1020"/>
      <x v="17"/>
      <x v="34"/>
      <x v="40"/>
    </i>
    <i r="2">
      <x v="1146"/>
      <x v="669"/>
      <x v="17"/>
      <x v="34"/>
      <x v="40"/>
    </i>
    <i r="1">
      <x v="582"/>
      <x v="509"/>
      <x v="181"/>
      <x v="30"/>
      <x v="34"/>
      <x v="41"/>
    </i>
    <i r="2">
      <x v="520"/>
      <x v="177"/>
      <x v="30"/>
      <x v="34"/>
      <x v="41"/>
    </i>
    <i r="2">
      <x v="711"/>
      <x v="1020"/>
      <x v="30"/>
      <x v="34"/>
      <x v="41"/>
    </i>
    <i r="2">
      <x v="1146"/>
      <x v="669"/>
      <x v="30"/>
      <x v="34"/>
      <x v="41"/>
    </i>
    <i r="1">
      <x v="583"/>
      <x v="1049"/>
      <x v="1066"/>
      <x v="14"/>
      <x v="28"/>
      <x v="42"/>
    </i>
    <i r="2">
      <x v="1164"/>
      <x v="1397"/>
      <x v="14"/>
      <x v="28"/>
      <x v="42"/>
    </i>
    <i r="2">
      <x v="1455"/>
      <x v="66"/>
      <x v="14"/>
      <x v="28"/>
      <x v="42"/>
    </i>
    <i r="2">
      <x v="1458"/>
      <x v="320"/>
      <x v="14"/>
      <x v="28"/>
      <x v="42"/>
    </i>
    <i r="1">
      <x v="584"/>
      <x v="147"/>
      <x v="477"/>
      <x v="36"/>
      <x v="28"/>
      <x v="43"/>
    </i>
    <i r="2">
      <x v="1144"/>
      <x v="1399"/>
      <x v="36"/>
      <x v="28"/>
      <x v="43"/>
    </i>
    <i r="2">
      <x v="1255"/>
      <x v="486"/>
      <x v="36"/>
      <x v="28"/>
      <x v="43"/>
    </i>
    <i r="1">
      <x v="585"/>
      <x v="36"/>
      <x v="603"/>
      <x v="40"/>
      <x v="22"/>
      <x v="44"/>
    </i>
    <i r="2">
      <x v="130"/>
      <x v="602"/>
      <x v="40"/>
      <x v="22"/>
      <x v="44"/>
    </i>
    <i r="2">
      <x v="1145"/>
      <x v="1398"/>
      <x v="40"/>
      <x v="22"/>
      <x v="44"/>
    </i>
    <i r="1">
      <x v="586"/>
      <x v="39"/>
      <x v="370"/>
      <x v="27"/>
      <x v="9"/>
      <x v="45"/>
    </i>
    <i r="2">
      <x v="235"/>
      <x v="945"/>
      <x v="27"/>
      <x v="9"/>
      <x v="45"/>
    </i>
    <i r="2">
      <x v="618"/>
      <x v="811"/>
      <x v="27"/>
      <x v="9"/>
      <x v="45"/>
    </i>
    <i r="2">
      <x v="1144"/>
      <x v="1399"/>
      <x v="27"/>
      <x v="9"/>
      <x v="45"/>
    </i>
    <i r="1">
      <x v="587"/>
      <x v="39"/>
      <x v="370"/>
      <x v="12"/>
      <x v="9"/>
      <x v="45"/>
    </i>
    <i r="2">
      <x v="234"/>
      <x v="946"/>
      <x v="12"/>
      <x v="9"/>
      <x v="45"/>
    </i>
    <i r="2">
      <x v="618"/>
      <x v="811"/>
      <x v="12"/>
      <x v="9"/>
      <x v="45"/>
    </i>
    <i r="2">
      <x v="1144"/>
      <x v="1399"/>
      <x v="12"/>
      <x v="9"/>
      <x v="45"/>
    </i>
    <i r="1">
      <x v="588"/>
      <x v="733"/>
      <x v="995"/>
      <x v="38"/>
      <x v="14"/>
      <x v="46"/>
    </i>
    <i r="2">
      <x v="1401"/>
      <x v="988"/>
      <x v="38"/>
      <x v="14"/>
      <x v="46"/>
    </i>
    <i r="2">
      <x v="1465"/>
      <x v="657"/>
      <x v="38"/>
      <x v="14"/>
      <x v="46"/>
    </i>
    <i r="2">
      <x v="1472"/>
      <x v="667"/>
      <x v="38"/>
      <x v="14"/>
      <x v="46"/>
    </i>
    <i r="1">
      <x v="589"/>
      <x v="983"/>
      <x v="25"/>
      <x v="18"/>
      <x v="18"/>
      <x v="47"/>
    </i>
    <i r="2">
      <x v="1145"/>
      <x v="1398"/>
      <x v="18"/>
      <x v="18"/>
      <x v="47"/>
    </i>
    <i r="2">
      <x v="1464"/>
      <x v="992"/>
      <x v="18"/>
      <x v="18"/>
      <x v="47"/>
    </i>
    <i r="2">
      <x v="1493"/>
      <x v="584"/>
      <x v="18"/>
      <x v="18"/>
      <x v="47"/>
    </i>
    <i r="1">
      <x v="590"/>
      <x v="264"/>
      <x v="418"/>
      <x v="31"/>
      <x v="8"/>
      <x v="48"/>
    </i>
    <i r="2">
      <x v="266"/>
      <x v="423"/>
      <x v="31"/>
      <x v="8"/>
      <x v="48"/>
    </i>
    <i r="2">
      <x v="1057"/>
      <x v="1211"/>
      <x v="31"/>
      <x v="8"/>
      <x v="48"/>
    </i>
    <i r="2">
      <x v="1471"/>
      <x v="662"/>
      <x v="31"/>
      <x v="8"/>
      <x v="48"/>
    </i>
    <i r="1">
      <x v="591"/>
      <x v="707"/>
      <x v="984"/>
      <x v="37"/>
      <x v="12"/>
      <x v="49"/>
    </i>
    <i r="2">
      <x v="708"/>
      <x v="985"/>
      <x v="37"/>
      <x v="12"/>
      <x v="49"/>
    </i>
    <i r="2">
      <x v="709"/>
      <x v="986"/>
      <x v="37"/>
      <x v="12"/>
      <x v="49"/>
    </i>
    <i r="2">
      <x v="1145"/>
      <x v="1398"/>
      <x v="37"/>
      <x v="12"/>
      <x v="49"/>
    </i>
    <i r="1">
      <x v="592"/>
      <x v="515"/>
      <x v="707"/>
      <x v="28"/>
      <x v="8"/>
      <x v="50"/>
    </i>
    <i r="2">
      <x v="664"/>
      <x v="754"/>
      <x v="28"/>
      <x v="8"/>
      <x v="50"/>
    </i>
    <i r="2">
      <x v="1145"/>
      <x v="1398"/>
      <x v="28"/>
      <x v="8"/>
      <x v="50"/>
    </i>
    <i r="1">
      <x v="593"/>
      <x v="1145"/>
      <x v="1398"/>
      <x v="29"/>
      <x v="30"/>
      <x v="51"/>
    </i>
    <i r="2">
      <x v="1351"/>
      <x v="1152"/>
      <x v="29"/>
      <x v="30"/>
      <x v="51"/>
    </i>
    <i r="2">
      <x v="1399"/>
      <x v="1153"/>
      <x v="29"/>
      <x v="30"/>
      <x v="51"/>
    </i>
    <i r="1">
      <x v="595"/>
      <x v="1349"/>
      <x v="1296"/>
      <x v="35"/>
      <x v="11"/>
      <x v="52"/>
    </i>
    <i r="2">
      <x v="1359"/>
      <x v="1301"/>
      <x v="35"/>
      <x v="11"/>
      <x v="52"/>
    </i>
    <i r="2">
      <x v="1472"/>
      <x v="667"/>
      <x v="35"/>
      <x v="11"/>
      <x v="52"/>
    </i>
    <i r="1">
      <x v="596"/>
      <x v="760"/>
      <x v="1347"/>
      <x v="56"/>
      <x v="15"/>
      <x v="53"/>
    </i>
    <i r="2">
      <x v="761"/>
      <x v="1346"/>
      <x v="56"/>
      <x v="15"/>
      <x v="53"/>
    </i>
    <i r="2">
      <x v="1145"/>
      <x v="1398"/>
      <x v="56"/>
      <x v="15"/>
      <x v="53"/>
    </i>
    <i r="1">
      <x v="597"/>
      <x v="229"/>
      <x v="1099"/>
      <x v="34"/>
      <x v="31"/>
      <x v="54"/>
    </i>
    <i r="2">
      <x v="727"/>
      <x v="666"/>
      <x v="34"/>
      <x v="31"/>
      <x v="54"/>
    </i>
    <i r="2">
      <x v="1244"/>
      <x v="1423"/>
      <x v="34"/>
      <x v="31"/>
      <x v="54"/>
    </i>
    <i t="grand">
      <x/>
    </i>
  </rowItems>
  <colItems count="1">
    <i/>
  </colItems>
  <dataFields count="1">
    <dataField name="Soma de Units" fld="19"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2" Type="http://schemas.openxmlformats.org/officeDocument/2006/relationships/pivotTable" Target="../pivotTables/pivotTable3.xml"/><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5AEF4-307E-4BC4-8770-F8099FF51838}">
  <sheetPr codeName="Planilha1"/>
  <dimension ref="A1:AD130"/>
  <sheetViews>
    <sheetView workbookViewId="0">
      <selection activeCell="G2" sqref="G2"/>
    </sheetView>
  </sheetViews>
  <sheetFormatPr defaultRowHeight="15"/>
  <cols>
    <col min="1" max="1" width="9.140625" customWidth="1"/>
    <col min="2" max="2" width="12.7109375" bestFit="1" customWidth="1"/>
    <col min="3" max="3" width="17" customWidth="1"/>
    <col min="4" max="4" width="9.140625" customWidth="1"/>
    <col min="5" max="5" width="29.5703125" customWidth="1"/>
    <col min="6" max="6" width="15.85546875" customWidth="1"/>
    <col min="8" max="8" width="30.5703125" bestFit="1" customWidth="1"/>
    <col min="9" max="9" width="9.140625" customWidth="1"/>
    <col min="11" max="17" width="9.140625" customWidth="1"/>
    <col min="18" max="18" width="10.5703125" customWidth="1"/>
    <col min="19" max="19" width="17.42578125" customWidth="1"/>
    <col min="21" max="21" width="11.28515625" bestFit="1" customWidth="1"/>
  </cols>
  <sheetData>
    <row r="1" spans="1:30">
      <c r="A1" s="14"/>
      <c r="B1" s="14"/>
      <c r="C1" s="15"/>
      <c r="D1" s="15"/>
      <c r="E1" s="15"/>
      <c r="F1" s="15"/>
      <c r="G1" s="15"/>
      <c r="H1" s="15"/>
      <c r="I1" s="15"/>
      <c r="J1" s="19"/>
      <c r="K1" s="19"/>
      <c r="L1" s="19"/>
      <c r="M1" s="19"/>
      <c r="N1" s="19"/>
      <c r="O1" s="19"/>
      <c r="P1" s="19"/>
      <c r="Q1" s="19" t="s">
        <v>92</v>
      </c>
      <c r="R1" s="20"/>
      <c r="S1" s="20"/>
      <c r="T1" s="19" t="s">
        <v>93</v>
      </c>
      <c r="U1" s="20"/>
      <c r="V1" s="20"/>
      <c r="W1" s="19" t="s">
        <v>684</v>
      </c>
      <c r="X1" s="20"/>
      <c r="Y1" s="20"/>
      <c r="Z1" s="19" t="s">
        <v>752</v>
      </c>
      <c r="AA1" s="20"/>
      <c r="AB1" s="20"/>
      <c r="AC1" s="11"/>
      <c r="AD1" s="11"/>
    </row>
    <row r="2" spans="1:30" ht="48">
      <c r="A2" s="16" t="s">
        <v>88</v>
      </c>
      <c r="B2" s="17" t="s">
        <v>89</v>
      </c>
      <c r="C2" s="16" t="s">
        <v>90</v>
      </c>
      <c r="D2" s="18" t="s">
        <v>0</v>
      </c>
      <c r="E2" s="18" t="s">
        <v>1</v>
      </c>
      <c r="F2" s="18" t="s">
        <v>91</v>
      </c>
      <c r="G2" s="18" t="s">
        <v>2</v>
      </c>
      <c r="H2" s="18" t="s">
        <v>3</v>
      </c>
      <c r="I2" s="18" t="s">
        <v>4</v>
      </c>
      <c r="J2" s="21" t="s">
        <v>5</v>
      </c>
      <c r="K2" s="22" t="s">
        <v>6</v>
      </c>
      <c r="L2" s="22" t="s">
        <v>7</v>
      </c>
      <c r="M2" s="22" t="s">
        <v>8</v>
      </c>
      <c r="N2" s="23" t="s">
        <v>9</v>
      </c>
      <c r="O2" s="22" t="s">
        <v>94</v>
      </c>
      <c r="P2" s="22" t="s">
        <v>95</v>
      </c>
      <c r="Q2" s="18" t="s">
        <v>10</v>
      </c>
      <c r="R2" s="18" t="s">
        <v>11</v>
      </c>
      <c r="S2" s="18" t="s">
        <v>12</v>
      </c>
      <c r="T2" s="18" t="s">
        <v>10</v>
      </c>
      <c r="U2" s="18" t="s">
        <v>11</v>
      </c>
      <c r="V2" s="18" t="s">
        <v>12</v>
      </c>
      <c r="W2" s="18" t="s">
        <v>10</v>
      </c>
      <c r="X2" s="18" t="s">
        <v>11</v>
      </c>
      <c r="Y2" s="18" t="s">
        <v>12</v>
      </c>
      <c r="Z2" s="18" t="s">
        <v>10</v>
      </c>
      <c r="AA2" s="18" t="s">
        <v>11</v>
      </c>
      <c r="AB2" s="18" t="s">
        <v>12</v>
      </c>
      <c r="AC2" s="10" t="s">
        <v>522</v>
      </c>
      <c r="AD2" s="6" t="s">
        <v>523</v>
      </c>
    </row>
    <row r="3" spans="1:30">
      <c r="A3" s="95" t="s">
        <v>96</v>
      </c>
      <c r="B3" s="95"/>
      <c r="C3" s="95" t="s">
        <v>99</v>
      </c>
      <c r="D3" s="95" t="s">
        <v>100</v>
      </c>
      <c r="E3" s="95" t="s">
        <v>789</v>
      </c>
      <c r="F3" s="95">
        <v>1229665</v>
      </c>
      <c r="G3" s="95">
        <v>1493955</v>
      </c>
      <c r="H3" s="95" t="s">
        <v>72</v>
      </c>
      <c r="I3" s="95" t="s">
        <v>16</v>
      </c>
      <c r="J3" s="96">
        <v>29193</v>
      </c>
      <c r="K3" s="95">
        <v>0</v>
      </c>
      <c r="L3" s="95">
        <v>0</v>
      </c>
      <c r="M3" s="95">
        <v>0</v>
      </c>
      <c r="N3" s="95">
        <v>0</v>
      </c>
      <c r="O3" s="95">
        <v>0</v>
      </c>
      <c r="P3" s="95">
        <v>0</v>
      </c>
      <c r="Q3" s="96">
        <v>6608</v>
      </c>
      <c r="R3" s="97">
        <v>1</v>
      </c>
      <c r="S3" s="95">
        <v>0</v>
      </c>
      <c r="T3" s="95">
        <v>552</v>
      </c>
      <c r="U3" s="97">
        <v>1</v>
      </c>
      <c r="V3" s="95">
        <v>0</v>
      </c>
      <c r="W3" s="225"/>
      <c r="X3" s="228"/>
      <c r="Y3" s="225"/>
      <c r="Z3" s="134"/>
      <c r="AA3" s="135"/>
      <c r="AB3" s="136"/>
      <c r="AC3" s="11">
        <f>IF(Q3=0,100%,IF((J3+K3)/Q3&gt;100%,100%,IF(($J3+K3)/$Q3&lt;0,0,($J3+K3)/$Q3)))</f>
        <v>1</v>
      </c>
      <c r="AD3" s="11">
        <f>IF(Q3=0,100%,IF((J3+K3+L3)/Q3&gt;100%,100%,IF(($J3+K3+L3)/$Q3&lt;0,0,($J3+K3+L3)/$Q3)))</f>
        <v>1</v>
      </c>
    </row>
    <row r="4" spans="1:30">
      <c r="A4" s="95" t="s">
        <v>96</v>
      </c>
      <c r="B4" s="95"/>
      <c r="C4" s="95" t="s">
        <v>103</v>
      </c>
      <c r="D4" s="95" t="s">
        <v>104</v>
      </c>
      <c r="E4" s="95" t="s">
        <v>14</v>
      </c>
      <c r="F4" s="95">
        <v>1227412</v>
      </c>
      <c r="G4" s="95">
        <v>1445772</v>
      </c>
      <c r="H4" s="95" t="s">
        <v>207</v>
      </c>
      <c r="I4" s="95" t="s">
        <v>32</v>
      </c>
      <c r="J4" s="96">
        <v>18772</v>
      </c>
      <c r="K4" s="95">
        <v>0</v>
      </c>
      <c r="L4" s="95">
        <v>0</v>
      </c>
      <c r="M4" s="95">
        <v>0</v>
      </c>
      <c r="N4" s="95">
        <v>0</v>
      </c>
      <c r="O4" s="95">
        <v>0</v>
      </c>
      <c r="P4" s="95">
        <v>0</v>
      </c>
      <c r="Q4" s="96">
        <v>1123</v>
      </c>
      <c r="R4" s="97">
        <v>1</v>
      </c>
      <c r="S4" s="95">
        <v>0</v>
      </c>
      <c r="T4" s="95">
        <v>480</v>
      </c>
      <c r="U4" s="97">
        <v>1</v>
      </c>
      <c r="V4" s="95">
        <v>0</v>
      </c>
      <c r="W4" s="96"/>
      <c r="X4" s="97"/>
      <c r="Y4" s="95"/>
      <c r="AC4" s="11">
        <f t="shared" ref="AC4:AC63" si="0">IF(Q4=0,100%,IF((J4+K4)/Q4&gt;100%,100%,IF(($J4+K4)/$Q4&lt;0,0,($J4+K4)/$Q4)))</f>
        <v>1</v>
      </c>
      <c r="AD4" s="11">
        <f t="shared" ref="AD4:AD63" si="1">IF(Q4=0,100%,IF((J4+K4+L4)/Q4&gt;100%,100%,IF(($J4+K4+L4)/$Q4&lt;0,0,($J4+K4+L4)/$Q4)))</f>
        <v>1</v>
      </c>
    </row>
    <row r="5" spans="1:30">
      <c r="A5" s="95" t="s">
        <v>96</v>
      </c>
      <c r="B5" s="95"/>
      <c r="C5" s="95" t="s">
        <v>103</v>
      </c>
      <c r="D5" s="95" t="s">
        <v>104</v>
      </c>
      <c r="E5" s="95" t="s">
        <v>14</v>
      </c>
      <c r="F5" s="95">
        <v>1222176</v>
      </c>
      <c r="G5" s="95">
        <v>1376739</v>
      </c>
      <c r="H5" s="95" t="s">
        <v>73</v>
      </c>
      <c r="I5" s="95" t="s">
        <v>16</v>
      </c>
      <c r="J5" s="96">
        <v>27895</v>
      </c>
      <c r="K5" s="96">
        <v>40000</v>
      </c>
      <c r="L5" s="95">
        <v>0</v>
      </c>
      <c r="M5" s="95">
        <v>0</v>
      </c>
      <c r="N5" s="96">
        <v>40000</v>
      </c>
      <c r="O5" s="95">
        <v>0</v>
      </c>
      <c r="P5" s="95">
        <v>0</v>
      </c>
      <c r="Q5" s="96">
        <v>12629</v>
      </c>
      <c r="R5" s="97">
        <v>1</v>
      </c>
      <c r="S5" s="95">
        <v>0</v>
      </c>
      <c r="T5" s="96">
        <v>9779</v>
      </c>
      <c r="U5" s="97">
        <v>1</v>
      </c>
      <c r="V5" s="95">
        <v>0</v>
      </c>
      <c r="W5" s="96"/>
      <c r="X5" s="98"/>
      <c r="Y5" s="96"/>
      <c r="AC5" s="11">
        <f t="shared" si="0"/>
        <v>1</v>
      </c>
      <c r="AD5" s="11">
        <f t="shared" si="1"/>
        <v>1</v>
      </c>
    </row>
    <row r="6" spans="1:30">
      <c r="A6" s="226" t="s">
        <v>96</v>
      </c>
      <c r="B6" s="226" t="s">
        <v>793</v>
      </c>
      <c r="C6" s="226" t="s">
        <v>107</v>
      </c>
      <c r="D6" s="226" t="s">
        <v>108</v>
      </c>
      <c r="E6" s="226" t="s">
        <v>25</v>
      </c>
      <c r="F6" s="226">
        <v>1231760</v>
      </c>
      <c r="G6" s="227">
        <v>1499433</v>
      </c>
      <c r="H6" s="226" t="s">
        <v>631</v>
      </c>
      <c r="I6" s="226" t="s">
        <v>16</v>
      </c>
      <c r="J6" s="225">
        <v>18801</v>
      </c>
      <c r="K6" s="225">
        <v>31000</v>
      </c>
      <c r="L6" s="225">
        <v>18000</v>
      </c>
      <c r="M6" s="226">
        <v>0</v>
      </c>
      <c r="N6" s="225">
        <v>49000</v>
      </c>
      <c r="O6" s="226">
        <v>0</v>
      </c>
      <c r="P6" s="226">
        <v>0</v>
      </c>
      <c r="Q6" s="225">
        <v>19675</v>
      </c>
      <c r="R6" s="228">
        <v>0.96</v>
      </c>
      <c r="S6" s="226">
        <v>874</v>
      </c>
      <c r="T6" s="225">
        <v>29630</v>
      </c>
      <c r="U6" s="135">
        <v>0</v>
      </c>
      <c r="V6" s="225">
        <v>29630</v>
      </c>
      <c r="W6" s="96"/>
      <c r="X6" s="98"/>
      <c r="Y6" s="96"/>
      <c r="AC6" s="11">
        <f t="shared" si="0"/>
        <v>1</v>
      </c>
      <c r="AD6" s="11">
        <f t="shared" si="1"/>
        <v>1</v>
      </c>
    </row>
    <row r="7" spans="1:30">
      <c r="A7" s="95" t="s">
        <v>96</v>
      </c>
      <c r="B7" s="95"/>
      <c r="C7" s="95" t="s">
        <v>99</v>
      </c>
      <c r="D7" s="95" t="s">
        <v>100</v>
      </c>
      <c r="E7" s="95" t="s">
        <v>789</v>
      </c>
      <c r="F7" s="95">
        <v>1229869</v>
      </c>
      <c r="G7" s="95">
        <v>1472711</v>
      </c>
      <c r="H7" s="95" t="s">
        <v>49</v>
      </c>
      <c r="I7" s="95" t="s">
        <v>16</v>
      </c>
      <c r="J7" s="96">
        <v>48606</v>
      </c>
      <c r="K7" s="96">
        <v>20000</v>
      </c>
      <c r="L7" s="95">
        <v>0</v>
      </c>
      <c r="M7" s="95">
        <v>0</v>
      </c>
      <c r="N7" s="96">
        <v>20000</v>
      </c>
      <c r="O7" s="95">
        <v>0</v>
      </c>
      <c r="P7" s="95">
        <v>0</v>
      </c>
      <c r="Q7" s="96">
        <v>21041</v>
      </c>
      <c r="R7" s="97">
        <v>1</v>
      </c>
      <c r="S7" s="95">
        <v>0</v>
      </c>
      <c r="T7" s="96">
        <v>4833</v>
      </c>
      <c r="U7" s="97">
        <v>1</v>
      </c>
      <c r="V7" s="95">
        <v>0</v>
      </c>
      <c r="AC7" s="11">
        <f t="shared" si="0"/>
        <v>1</v>
      </c>
      <c r="AD7" s="11">
        <f t="shared" si="1"/>
        <v>1</v>
      </c>
    </row>
    <row r="8" spans="1:30">
      <c r="A8" s="95" t="s">
        <v>96</v>
      </c>
      <c r="B8" s="95" t="s">
        <v>766</v>
      </c>
      <c r="C8" s="95" t="s">
        <v>109</v>
      </c>
      <c r="D8" s="95" t="s">
        <v>108</v>
      </c>
      <c r="E8" s="95" t="s">
        <v>25</v>
      </c>
      <c r="F8" s="95">
        <v>1221720</v>
      </c>
      <c r="G8" s="100">
        <v>1341738</v>
      </c>
      <c r="H8" s="95" t="s">
        <v>478</v>
      </c>
      <c r="I8" s="95" t="s">
        <v>16</v>
      </c>
      <c r="J8" s="96">
        <v>41411</v>
      </c>
      <c r="K8" s="95">
        <v>0</v>
      </c>
      <c r="L8" s="95">
        <v>0</v>
      </c>
      <c r="M8" s="95">
        <v>0</v>
      </c>
      <c r="N8" s="95">
        <v>0</v>
      </c>
      <c r="O8" s="95">
        <v>0</v>
      </c>
      <c r="P8" s="95">
        <v>0</v>
      </c>
      <c r="Q8" s="95">
        <v>462</v>
      </c>
      <c r="R8" s="97">
        <v>1</v>
      </c>
      <c r="S8" s="95">
        <v>0</v>
      </c>
      <c r="T8" s="96">
        <v>1313</v>
      </c>
      <c r="U8" s="97">
        <v>1</v>
      </c>
      <c r="V8" s="95">
        <v>0</v>
      </c>
      <c r="AC8" s="11">
        <f t="shared" si="0"/>
        <v>1</v>
      </c>
      <c r="AD8" s="11">
        <f t="shared" si="1"/>
        <v>1</v>
      </c>
    </row>
    <row r="9" spans="1:30">
      <c r="A9" s="95" t="s">
        <v>96</v>
      </c>
      <c r="B9" s="95"/>
      <c r="C9" s="95" t="s">
        <v>101</v>
      </c>
      <c r="D9" s="95" t="s">
        <v>102</v>
      </c>
      <c r="E9" s="95" t="s">
        <v>17</v>
      </c>
      <c r="F9" s="95">
        <v>1227313</v>
      </c>
      <c r="G9" s="95">
        <v>1475636</v>
      </c>
      <c r="H9" s="95" t="s">
        <v>479</v>
      </c>
      <c r="I9" s="95" t="s">
        <v>16</v>
      </c>
      <c r="J9" s="96">
        <v>24338</v>
      </c>
      <c r="K9" s="96">
        <v>5401</v>
      </c>
      <c r="L9" s="96">
        <v>45000</v>
      </c>
      <c r="M9" s="95">
        <v>0</v>
      </c>
      <c r="N9" s="96">
        <v>50401</v>
      </c>
      <c r="O9" s="95">
        <v>0</v>
      </c>
      <c r="P9" s="95">
        <v>0</v>
      </c>
      <c r="Q9" s="96">
        <v>4260</v>
      </c>
      <c r="R9" s="97">
        <v>1</v>
      </c>
      <c r="S9" s="95">
        <v>0</v>
      </c>
      <c r="T9" s="96">
        <v>14557</v>
      </c>
      <c r="U9" s="97">
        <v>1</v>
      </c>
      <c r="V9" s="95">
        <v>0</v>
      </c>
      <c r="AC9" s="11">
        <f t="shared" si="0"/>
        <v>1</v>
      </c>
      <c r="AD9" s="11">
        <f t="shared" si="1"/>
        <v>1</v>
      </c>
    </row>
    <row r="10" spans="1:30">
      <c r="A10" s="226" t="s">
        <v>96</v>
      </c>
      <c r="B10" s="226" t="s">
        <v>793</v>
      </c>
      <c r="C10" s="226" t="s">
        <v>99</v>
      </c>
      <c r="D10" s="226" t="s">
        <v>100</v>
      </c>
      <c r="E10" s="226" t="s">
        <v>789</v>
      </c>
      <c r="F10" s="226">
        <v>1227295</v>
      </c>
      <c r="G10" s="227">
        <v>1475825</v>
      </c>
      <c r="H10" s="226" t="s">
        <v>480</v>
      </c>
      <c r="I10" s="226" t="s">
        <v>16</v>
      </c>
      <c r="J10" s="225">
        <v>22555</v>
      </c>
      <c r="K10" s="226">
        <v>0</v>
      </c>
      <c r="L10" s="226">
        <v>0</v>
      </c>
      <c r="M10" s="226">
        <v>0</v>
      </c>
      <c r="N10" s="226">
        <v>0</v>
      </c>
      <c r="O10" s="226">
        <v>0</v>
      </c>
      <c r="P10" s="226">
        <v>0</v>
      </c>
      <c r="Q10" s="225">
        <v>7528</v>
      </c>
      <c r="R10" s="228">
        <v>1</v>
      </c>
      <c r="S10" s="226">
        <v>0</v>
      </c>
      <c r="T10" s="226">
        <v>959</v>
      </c>
      <c r="U10" s="228">
        <v>1</v>
      </c>
      <c r="V10" s="226">
        <v>0</v>
      </c>
      <c r="AC10" s="11">
        <f t="shared" si="0"/>
        <v>1</v>
      </c>
      <c r="AD10" s="11">
        <f t="shared" si="1"/>
        <v>1</v>
      </c>
    </row>
    <row r="11" spans="1:30">
      <c r="A11" s="95" t="s">
        <v>96</v>
      </c>
      <c r="B11" s="95"/>
      <c r="C11" s="95" t="s">
        <v>110</v>
      </c>
      <c r="D11" s="95" t="s">
        <v>98</v>
      </c>
      <c r="E11" s="95" t="s">
        <v>14</v>
      </c>
      <c r="F11" s="95">
        <v>1225954</v>
      </c>
      <c r="G11" s="95">
        <v>1419191</v>
      </c>
      <c r="H11" s="95" t="s">
        <v>50</v>
      </c>
      <c r="I11" s="95" t="s">
        <v>16</v>
      </c>
      <c r="J11" s="96">
        <v>51966</v>
      </c>
      <c r="K11" s="95">
        <v>0</v>
      </c>
      <c r="L11" s="95">
        <v>0</v>
      </c>
      <c r="M11" s="95">
        <v>0</v>
      </c>
      <c r="N11" s="95">
        <v>0</v>
      </c>
      <c r="O11" s="95">
        <v>0</v>
      </c>
      <c r="P11" s="95">
        <v>0</v>
      </c>
      <c r="Q11" s="96">
        <v>10661</v>
      </c>
      <c r="R11" s="97">
        <v>1</v>
      </c>
      <c r="S11" s="95">
        <v>0</v>
      </c>
      <c r="T11" s="95">
        <v>185</v>
      </c>
      <c r="U11" s="97">
        <v>1</v>
      </c>
      <c r="V11" s="95">
        <v>0</v>
      </c>
      <c r="AC11" s="11">
        <f t="shared" si="0"/>
        <v>1</v>
      </c>
      <c r="AD11" s="11">
        <f t="shared" si="1"/>
        <v>1</v>
      </c>
    </row>
    <row r="12" spans="1:30">
      <c r="A12" s="95" t="s">
        <v>96</v>
      </c>
      <c r="B12" s="95" t="s">
        <v>766</v>
      </c>
      <c r="C12" s="95" t="s">
        <v>109</v>
      </c>
      <c r="D12" s="95" t="s">
        <v>108</v>
      </c>
      <c r="E12" s="95" t="s">
        <v>25</v>
      </c>
      <c r="F12" s="95">
        <v>1221208</v>
      </c>
      <c r="G12" s="100">
        <v>1341721</v>
      </c>
      <c r="H12" s="95" t="s">
        <v>711</v>
      </c>
      <c r="I12" s="95" t="s">
        <v>16</v>
      </c>
      <c r="J12" s="96">
        <v>18306</v>
      </c>
      <c r="K12" s="95">
        <v>0</v>
      </c>
      <c r="L12" s="96">
        <v>30000</v>
      </c>
      <c r="M12" s="95">
        <v>0</v>
      </c>
      <c r="N12" s="96">
        <v>30000</v>
      </c>
      <c r="O12" s="95">
        <v>0</v>
      </c>
      <c r="P12" s="95">
        <v>0</v>
      </c>
      <c r="Q12" s="96">
        <v>8015</v>
      </c>
      <c r="R12" s="97">
        <v>1</v>
      </c>
      <c r="S12" s="95">
        <v>0</v>
      </c>
      <c r="T12" s="96">
        <v>3522</v>
      </c>
      <c r="U12" s="97">
        <v>1</v>
      </c>
      <c r="V12" s="95">
        <v>0</v>
      </c>
      <c r="AC12" s="11">
        <f t="shared" si="0"/>
        <v>1</v>
      </c>
      <c r="AD12" s="11">
        <f t="shared" si="1"/>
        <v>1</v>
      </c>
    </row>
    <row r="13" spans="1:30">
      <c r="A13" s="95" t="s">
        <v>96</v>
      </c>
      <c r="B13" s="95"/>
      <c r="C13" s="95" t="s">
        <v>103</v>
      </c>
      <c r="D13" s="95" t="s">
        <v>104</v>
      </c>
      <c r="E13" s="95" t="s">
        <v>14</v>
      </c>
      <c r="F13" s="95">
        <v>1232260</v>
      </c>
      <c r="G13" s="95">
        <v>1500866</v>
      </c>
      <c r="H13" s="95" t="s">
        <v>74</v>
      </c>
      <c r="I13" s="95" t="s">
        <v>785</v>
      </c>
      <c r="J13" s="96">
        <v>8803</v>
      </c>
      <c r="K13" s="95">
        <v>0</v>
      </c>
      <c r="L13" s="95">
        <v>0</v>
      </c>
      <c r="M13" s="95">
        <v>0</v>
      </c>
      <c r="N13" s="95">
        <v>0</v>
      </c>
      <c r="O13" s="95">
        <v>0</v>
      </c>
      <c r="P13" s="95">
        <v>0</v>
      </c>
      <c r="Q13" s="95">
        <v>406</v>
      </c>
      <c r="R13" s="97">
        <v>1</v>
      </c>
      <c r="S13" s="95">
        <v>0</v>
      </c>
      <c r="T13" s="95">
        <v>0</v>
      </c>
      <c r="U13" s="97">
        <v>1</v>
      </c>
      <c r="V13" s="95">
        <v>0</v>
      </c>
      <c r="AC13" s="11">
        <f t="shared" si="0"/>
        <v>1</v>
      </c>
      <c r="AD13" s="11">
        <f t="shared" si="1"/>
        <v>1</v>
      </c>
    </row>
    <row r="14" spans="1:30">
      <c r="A14" s="95" t="s">
        <v>96</v>
      </c>
      <c r="B14" s="95"/>
      <c r="C14" s="95" t="s">
        <v>101</v>
      </c>
      <c r="D14" s="95" t="s">
        <v>102</v>
      </c>
      <c r="E14" s="95" t="s">
        <v>17</v>
      </c>
      <c r="F14" s="95">
        <v>1230571</v>
      </c>
      <c r="G14" s="95">
        <v>1486151</v>
      </c>
      <c r="H14" s="95" t="s">
        <v>481</v>
      </c>
      <c r="I14" s="95" t="s">
        <v>16</v>
      </c>
      <c r="J14" s="96">
        <v>40694</v>
      </c>
      <c r="K14" s="95">
        <v>467</v>
      </c>
      <c r="L14" s="96">
        <v>30000</v>
      </c>
      <c r="M14" s="95">
        <v>0</v>
      </c>
      <c r="N14" s="96">
        <v>30467</v>
      </c>
      <c r="O14" s="95">
        <v>0</v>
      </c>
      <c r="P14" s="95">
        <v>0</v>
      </c>
      <c r="Q14" s="96">
        <v>10413</v>
      </c>
      <c r="R14" s="97">
        <v>1</v>
      </c>
      <c r="S14" s="95">
        <v>0</v>
      </c>
      <c r="T14" s="96">
        <v>2160</v>
      </c>
      <c r="U14" s="97">
        <v>1</v>
      </c>
      <c r="V14" s="95">
        <v>0</v>
      </c>
      <c r="AC14" s="11">
        <f t="shared" si="0"/>
        <v>1</v>
      </c>
      <c r="AD14" s="11">
        <f t="shared" si="1"/>
        <v>1</v>
      </c>
    </row>
    <row r="15" spans="1:30">
      <c r="A15" s="95" t="s">
        <v>96</v>
      </c>
      <c r="B15" s="95"/>
      <c r="C15" s="95" t="s">
        <v>103</v>
      </c>
      <c r="D15" s="95" t="s">
        <v>104</v>
      </c>
      <c r="E15" s="95" t="s">
        <v>14</v>
      </c>
      <c r="F15" s="95">
        <v>1230314</v>
      </c>
      <c r="G15" s="95">
        <v>1475863</v>
      </c>
      <c r="H15" s="95" t="s">
        <v>500</v>
      </c>
      <c r="I15" s="95" t="s">
        <v>16</v>
      </c>
      <c r="J15" s="96">
        <v>45280</v>
      </c>
      <c r="K15" s="95">
        <v>0</v>
      </c>
      <c r="L15" s="95">
        <v>0</v>
      </c>
      <c r="M15" s="95">
        <v>0</v>
      </c>
      <c r="N15" s="95">
        <v>0</v>
      </c>
      <c r="O15" s="95">
        <v>0</v>
      </c>
      <c r="P15" s="95">
        <v>0</v>
      </c>
      <c r="Q15" s="96">
        <v>1185</v>
      </c>
      <c r="R15" s="97">
        <v>1</v>
      </c>
      <c r="S15" s="95">
        <v>0</v>
      </c>
      <c r="T15" s="95">
        <v>0</v>
      </c>
      <c r="U15" s="97">
        <v>1</v>
      </c>
      <c r="V15" s="95">
        <v>0</v>
      </c>
      <c r="AC15" s="11">
        <f t="shared" si="0"/>
        <v>1</v>
      </c>
      <c r="AD15" s="11">
        <f t="shared" si="1"/>
        <v>1</v>
      </c>
    </row>
    <row r="16" spans="1:30">
      <c r="A16" s="95" t="s">
        <v>96</v>
      </c>
      <c r="B16" s="95"/>
      <c r="C16" s="95" t="s">
        <v>111</v>
      </c>
      <c r="D16" s="95" t="s">
        <v>104</v>
      </c>
      <c r="E16" s="95" t="s">
        <v>14</v>
      </c>
      <c r="F16" s="95">
        <v>1227984</v>
      </c>
      <c r="G16" s="95">
        <v>1483631</v>
      </c>
      <c r="H16" s="95" t="s">
        <v>75</v>
      </c>
      <c r="I16" s="95" t="s">
        <v>16</v>
      </c>
      <c r="J16" s="96">
        <v>31583</v>
      </c>
      <c r="K16" s="95">
        <v>0</v>
      </c>
      <c r="L16" s="95">
        <v>0</v>
      </c>
      <c r="M16" s="95">
        <v>0</v>
      </c>
      <c r="N16" s="95">
        <v>0</v>
      </c>
      <c r="O16" s="95">
        <v>0</v>
      </c>
      <c r="P16" s="95">
        <v>0</v>
      </c>
      <c r="Q16" s="96">
        <v>8760</v>
      </c>
      <c r="R16" s="97">
        <v>1</v>
      </c>
      <c r="S16" s="95">
        <v>0</v>
      </c>
      <c r="T16" s="96">
        <v>6001</v>
      </c>
      <c r="U16" s="97">
        <v>1</v>
      </c>
      <c r="V16" s="95">
        <v>0</v>
      </c>
      <c r="AC16" s="11">
        <f t="shared" si="0"/>
        <v>1</v>
      </c>
      <c r="AD16" s="11">
        <f t="shared" si="1"/>
        <v>1</v>
      </c>
    </row>
    <row r="17" spans="1:30">
      <c r="A17" s="95" t="s">
        <v>96</v>
      </c>
      <c r="B17" s="95"/>
      <c r="C17" s="95" t="s">
        <v>99</v>
      </c>
      <c r="D17" s="95" t="s">
        <v>100</v>
      </c>
      <c r="E17" s="95" t="s">
        <v>789</v>
      </c>
      <c r="F17" s="95">
        <v>1226638</v>
      </c>
      <c r="G17" s="95">
        <v>1465877</v>
      </c>
      <c r="H17" s="95" t="s">
        <v>85</v>
      </c>
      <c r="I17" s="95" t="s">
        <v>16</v>
      </c>
      <c r="J17" s="96">
        <v>33170</v>
      </c>
      <c r="K17" s="95">
        <v>0</v>
      </c>
      <c r="L17" s="95">
        <v>0</v>
      </c>
      <c r="M17" s="95">
        <v>0</v>
      </c>
      <c r="N17" s="95">
        <v>0</v>
      </c>
      <c r="O17" s="95">
        <v>0</v>
      </c>
      <c r="P17" s="95">
        <v>0</v>
      </c>
      <c r="Q17" s="95">
        <v>73</v>
      </c>
      <c r="R17" s="97">
        <v>1</v>
      </c>
      <c r="S17" s="95">
        <v>0</v>
      </c>
      <c r="T17" s="95">
        <v>501</v>
      </c>
      <c r="U17" s="97">
        <v>1</v>
      </c>
      <c r="V17" s="95">
        <v>0</v>
      </c>
      <c r="AC17" s="11">
        <f t="shared" si="0"/>
        <v>1</v>
      </c>
      <c r="AD17" s="11">
        <f t="shared" si="1"/>
        <v>1</v>
      </c>
    </row>
    <row r="18" spans="1:30">
      <c r="A18" s="95" t="s">
        <v>96</v>
      </c>
      <c r="B18" s="95"/>
      <c r="C18" s="95" t="s">
        <v>112</v>
      </c>
      <c r="D18" s="95" t="s">
        <v>102</v>
      </c>
      <c r="E18" s="95" t="s">
        <v>17</v>
      </c>
      <c r="F18" s="95">
        <v>1224296</v>
      </c>
      <c r="G18" s="95">
        <v>1444366</v>
      </c>
      <c r="H18" s="95" t="s">
        <v>37</v>
      </c>
      <c r="I18" s="95" t="s">
        <v>32</v>
      </c>
      <c r="J18" s="96">
        <v>19357</v>
      </c>
      <c r="K18" s="95">
        <v>0</v>
      </c>
      <c r="L18" s="96">
        <v>30000</v>
      </c>
      <c r="M18" s="95">
        <v>0</v>
      </c>
      <c r="N18" s="96">
        <v>30000</v>
      </c>
      <c r="O18" s="95">
        <v>0</v>
      </c>
      <c r="P18" s="95">
        <v>0</v>
      </c>
      <c r="Q18" s="96">
        <v>17251</v>
      </c>
      <c r="R18" s="97">
        <v>1</v>
      </c>
      <c r="S18" s="95">
        <v>0</v>
      </c>
      <c r="T18" s="96">
        <v>7688</v>
      </c>
      <c r="U18" s="98">
        <v>0.27</v>
      </c>
      <c r="V18" s="96">
        <v>5582</v>
      </c>
      <c r="AC18" s="11">
        <f t="shared" si="0"/>
        <v>1</v>
      </c>
      <c r="AD18" s="11">
        <f t="shared" si="1"/>
        <v>1</v>
      </c>
    </row>
    <row r="19" spans="1:30">
      <c r="A19" s="95" t="s">
        <v>96</v>
      </c>
      <c r="B19" s="95"/>
      <c r="C19" s="95" t="s">
        <v>101</v>
      </c>
      <c r="D19" s="95" t="s">
        <v>102</v>
      </c>
      <c r="E19" s="95" t="s">
        <v>17</v>
      </c>
      <c r="F19" s="95">
        <v>1229934</v>
      </c>
      <c r="G19" s="95">
        <v>1472918</v>
      </c>
      <c r="H19" s="95" t="s">
        <v>524</v>
      </c>
      <c r="I19" s="95" t="s">
        <v>16</v>
      </c>
      <c r="J19" s="96">
        <v>5244</v>
      </c>
      <c r="K19" s="96">
        <v>18000</v>
      </c>
      <c r="L19" s="95">
        <v>0</v>
      </c>
      <c r="M19" s="95">
        <v>0</v>
      </c>
      <c r="N19" s="96">
        <v>18000</v>
      </c>
      <c r="O19" s="95">
        <v>0</v>
      </c>
      <c r="P19" s="95">
        <v>0</v>
      </c>
      <c r="Q19" s="95">
        <v>569</v>
      </c>
      <c r="R19" s="97">
        <v>1</v>
      </c>
      <c r="S19" s="95">
        <v>0</v>
      </c>
      <c r="T19" s="96">
        <v>1730</v>
      </c>
      <c r="U19" s="97">
        <v>1</v>
      </c>
      <c r="V19" s="95">
        <v>0</v>
      </c>
      <c r="AC19" s="11">
        <f t="shared" si="0"/>
        <v>1</v>
      </c>
      <c r="AD19" s="11">
        <f t="shared" si="1"/>
        <v>1</v>
      </c>
    </row>
    <row r="20" spans="1:30">
      <c r="A20" s="95" t="s">
        <v>96</v>
      </c>
      <c r="B20" s="95"/>
      <c r="C20" s="95" t="s">
        <v>101</v>
      </c>
      <c r="D20" s="95" t="s">
        <v>102</v>
      </c>
      <c r="E20" s="95" t="s">
        <v>17</v>
      </c>
      <c r="F20" s="95">
        <v>1226455</v>
      </c>
      <c r="G20" s="95">
        <v>1406455</v>
      </c>
      <c r="H20" s="95" t="s">
        <v>38</v>
      </c>
      <c r="I20" s="95" t="s">
        <v>16</v>
      </c>
      <c r="J20" s="96">
        <v>15490</v>
      </c>
      <c r="K20" s="96">
        <v>1363</v>
      </c>
      <c r="L20" s="96">
        <v>25000</v>
      </c>
      <c r="M20" s="95">
        <v>0</v>
      </c>
      <c r="N20" s="96">
        <v>26363</v>
      </c>
      <c r="O20" s="95">
        <v>0</v>
      </c>
      <c r="P20" s="95">
        <v>0</v>
      </c>
      <c r="Q20" s="96">
        <v>4762</v>
      </c>
      <c r="R20" s="97">
        <v>1</v>
      </c>
      <c r="S20" s="95">
        <v>0</v>
      </c>
      <c r="T20" s="96">
        <v>1246</v>
      </c>
      <c r="U20" s="97">
        <v>1</v>
      </c>
      <c r="V20" s="95">
        <v>0</v>
      </c>
      <c r="AC20" s="11">
        <f t="shared" si="0"/>
        <v>1</v>
      </c>
      <c r="AD20" s="11">
        <f t="shared" si="1"/>
        <v>1</v>
      </c>
    </row>
    <row r="21" spans="1:30">
      <c r="A21" s="95" t="s">
        <v>96</v>
      </c>
      <c r="B21" s="95"/>
      <c r="C21" s="95" t="s">
        <v>107</v>
      </c>
      <c r="D21" s="95" t="s">
        <v>108</v>
      </c>
      <c r="E21" s="95" t="s">
        <v>25</v>
      </c>
      <c r="F21" s="95">
        <v>1229854</v>
      </c>
      <c r="G21" s="95">
        <v>1472708</v>
      </c>
      <c r="H21" s="95" t="s">
        <v>512</v>
      </c>
      <c r="I21" s="95" t="s">
        <v>16</v>
      </c>
      <c r="J21" s="96">
        <v>21153</v>
      </c>
      <c r="K21" s="95">
        <v>0</v>
      </c>
      <c r="L21" s="95">
        <v>0</v>
      </c>
      <c r="M21" s="95">
        <v>0</v>
      </c>
      <c r="N21" s="95">
        <v>0</v>
      </c>
      <c r="O21" s="95">
        <v>0</v>
      </c>
      <c r="P21" s="95">
        <v>0</v>
      </c>
      <c r="Q21" s="96">
        <v>10556</v>
      </c>
      <c r="R21" s="97">
        <v>1</v>
      </c>
      <c r="S21" s="95">
        <v>0</v>
      </c>
      <c r="T21" s="95">
        <v>347</v>
      </c>
      <c r="U21" s="97">
        <v>1</v>
      </c>
      <c r="V21" s="95">
        <v>0</v>
      </c>
      <c r="AC21" s="11">
        <f t="shared" si="0"/>
        <v>1</v>
      </c>
      <c r="AD21" s="11">
        <f t="shared" si="1"/>
        <v>1</v>
      </c>
    </row>
    <row r="22" spans="1:30" ht="14.25" customHeight="1">
      <c r="A22" s="95" t="s">
        <v>96</v>
      </c>
      <c r="B22" s="95"/>
      <c r="C22" s="95" t="s">
        <v>109</v>
      </c>
      <c r="D22" s="95" t="s">
        <v>108</v>
      </c>
      <c r="E22" s="95" t="s">
        <v>25</v>
      </c>
      <c r="F22" s="95">
        <v>1228019</v>
      </c>
      <c r="G22" s="95">
        <v>1454186</v>
      </c>
      <c r="H22" s="95" t="s">
        <v>511</v>
      </c>
      <c r="I22" s="95" t="s">
        <v>16</v>
      </c>
      <c r="J22" s="96">
        <v>21818</v>
      </c>
      <c r="K22" s="96">
        <v>20000</v>
      </c>
      <c r="L22" s="95">
        <v>0</v>
      </c>
      <c r="M22" s="95">
        <v>0</v>
      </c>
      <c r="N22" s="96">
        <v>20000</v>
      </c>
      <c r="O22" s="95">
        <v>0</v>
      </c>
      <c r="P22" s="95">
        <v>0</v>
      </c>
      <c r="Q22" s="95">
        <v>66</v>
      </c>
      <c r="R22" s="97">
        <v>1</v>
      </c>
      <c r="S22" s="95">
        <v>0</v>
      </c>
      <c r="T22" s="95">
        <v>0</v>
      </c>
      <c r="U22" s="97">
        <v>1</v>
      </c>
      <c r="V22" s="95">
        <v>0</v>
      </c>
      <c r="AC22" s="11">
        <f t="shared" si="0"/>
        <v>1</v>
      </c>
      <c r="AD22" s="11">
        <f t="shared" si="1"/>
        <v>1</v>
      </c>
    </row>
    <row r="23" spans="1:30">
      <c r="A23" s="95" t="s">
        <v>96</v>
      </c>
      <c r="B23" s="95"/>
      <c r="C23" s="95" t="s">
        <v>99</v>
      </c>
      <c r="D23" s="95" t="s">
        <v>100</v>
      </c>
      <c r="E23" s="95" t="s">
        <v>789</v>
      </c>
      <c r="F23" s="95">
        <v>1229662</v>
      </c>
      <c r="G23" s="95">
        <v>1484351</v>
      </c>
      <c r="H23" s="95" t="s">
        <v>76</v>
      </c>
      <c r="I23" s="95" t="s">
        <v>16</v>
      </c>
      <c r="J23" s="96">
        <v>18076</v>
      </c>
      <c r="K23" s="96">
        <v>15000</v>
      </c>
      <c r="L23" s="95">
        <v>0</v>
      </c>
      <c r="M23" s="95">
        <v>0</v>
      </c>
      <c r="N23" s="96">
        <v>15000</v>
      </c>
      <c r="O23" s="95">
        <v>0</v>
      </c>
      <c r="P23" s="95">
        <v>0</v>
      </c>
      <c r="Q23" s="96">
        <v>13484</v>
      </c>
      <c r="R23" s="97">
        <v>1</v>
      </c>
      <c r="S23" s="95">
        <v>0</v>
      </c>
      <c r="T23" s="96">
        <v>4738</v>
      </c>
      <c r="U23" s="97">
        <v>0.97</v>
      </c>
      <c r="V23" s="95">
        <v>146</v>
      </c>
      <c r="AC23" s="11">
        <f t="shared" si="0"/>
        <v>1</v>
      </c>
      <c r="AD23" s="11">
        <f t="shared" si="1"/>
        <v>1</v>
      </c>
    </row>
    <row r="24" spans="1:30">
      <c r="A24" s="95" t="s">
        <v>96</v>
      </c>
      <c r="B24" s="95"/>
      <c r="C24" s="95" t="s">
        <v>101</v>
      </c>
      <c r="D24" s="95" t="s">
        <v>102</v>
      </c>
      <c r="E24" s="95" t="s">
        <v>17</v>
      </c>
      <c r="F24" s="95">
        <v>1227361</v>
      </c>
      <c r="G24" s="95">
        <v>1484970</v>
      </c>
      <c r="H24" s="95" t="s">
        <v>77</v>
      </c>
      <c r="I24" s="95" t="s">
        <v>16</v>
      </c>
      <c r="J24" s="96">
        <v>50646</v>
      </c>
      <c r="K24" s="96">
        <v>50000</v>
      </c>
      <c r="L24" s="96">
        <v>5000</v>
      </c>
      <c r="M24" s="95">
        <v>0</v>
      </c>
      <c r="N24" s="96">
        <v>55000</v>
      </c>
      <c r="O24" s="95">
        <v>0</v>
      </c>
      <c r="P24" s="95">
        <v>0</v>
      </c>
      <c r="Q24" s="96">
        <v>22481</v>
      </c>
      <c r="R24" s="97">
        <v>1</v>
      </c>
      <c r="S24" s="95">
        <v>0</v>
      </c>
      <c r="T24" s="96">
        <v>27713</v>
      </c>
      <c r="U24" s="97">
        <v>1</v>
      </c>
      <c r="V24" s="95">
        <v>0</v>
      </c>
      <c r="AC24" s="11">
        <f t="shared" si="0"/>
        <v>1</v>
      </c>
      <c r="AD24" s="11">
        <f t="shared" si="1"/>
        <v>1</v>
      </c>
    </row>
    <row r="25" spans="1:30">
      <c r="A25" s="95" t="s">
        <v>96</v>
      </c>
      <c r="B25" s="95"/>
      <c r="C25" s="95" t="s">
        <v>101</v>
      </c>
      <c r="D25" s="95" t="s">
        <v>102</v>
      </c>
      <c r="E25" s="95" t="s">
        <v>17</v>
      </c>
      <c r="F25" s="95">
        <v>1226631</v>
      </c>
      <c r="G25" s="95">
        <v>1446416</v>
      </c>
      <c r="H25" s="95" t="s">
        <v>86</v>
      </c>
      <c r="I25" s="95" t="s">
        <v>16</v>
      </c>
      <c r="J25" s="96">
        <v>15453</v>
      </c>
      <c r="K25" s="95">
        <v>0</v>
      </c>
      <c r="L25" s="96">
        <v>17000</v>
      </c>
      <c r="M25" s="95">
        <v>0</v>
      </c>
      <c r="N25" s="96">
        <v>17000</v>
      </c>
      <c r="O25" s="95">
        <v>0</v>
      </c>
      <c r="P25" s="96">
        <v>6416</v>
      </c>
      <c r="Q25" s="96">
        <v>31367</v>
      </c>
      <c r="R25" s="98">
        <v>0.49</v>
      </c>
      <c r="S25" s="96">
        <v>15914</v>
      </c>
      <c r="T25" s="96">
        <v>7502</v>
      </c>
      <c r="U25" s="98">
        <v>0</v>
      </c>
      <c r="V25" s="96">
        <v>7502</v>
      </c>
      <c r="AC25" s="11">
        <f t="shared" si="0"/>
        <v>0.49265151273631524</v>
      </c>
      <c r="AD25" s="11">
        <f t="shared" si="1"/>
        <v>1</v>
      </c>
    </row>
    <row r="26" spans="1:30">
      <c r="A26" s="226" t="s">
        <v>96</v>
      </c>
      <c r="B26" s="226" t="s">
        <v>793</v>
      </c>
      <c r="C26" s="226" t="s">
        <v>99</v>
      </c>
      <c r="D26" s="226" t="s">
        <v>100</v>
      </c>
      <c r="E26" s="226" t="s">
        <v>789</v>
      </c>
      <c r="F26" s="226">
        <v>1229666</v>
      </c>
      <c r="G26" s="227">
        <v>1493956</v>
      </c>
      <c r="H26" s="226" t="s">
        <v>51</v>
      </c>
      <c r="I26" s="226" t="s">
        <v>16</v>
      </c>
      <c r="J26" s="225">
        <v>47237</v>
      </c>
      <c r="K26" s="226">
        <v>0</v>
      </c>
      <c r="L26" s="226">
        <v>0</v>
      </c>
      <c r="M26" s="226">
        <v>0</v>
      </c>
      <c r="N26" s="226">
        <v>0</v>
      </c>
      <c r="O26" s="226">
        <v>0</v>
      </c>
      <c r="P26" s="226">
        <v>0</v>
      </c>
      <c r="Q26" s="225">
        <v>15084</v>
      </c>
      <c r="R26" s="228">
        <v>1</v>
      </c>
      <c r="S26" s="226">
        <v>0</v>
      </c>
      <c r="T26" s="226">
        <v>359</v>
      </c>
      <c r="U26" s="228">
        <v>1</v>
      </c>
      <c r="V26" s="226">
        <v>0</v>
      </c>
      <c r="AC26" s="11">
        <f t="shared" si="0"/>
        <v>1</v>
      </c>
      <c r="AD26" s="11">
        <f t="shared" si="1"/>
        <v>1</v>
      </c>
    </row>
    <row r="27" spans="1:30">
      <c r="A27" s="95" t="s">
        <v>96</v>
      </c>
      <c r="B27" s="95"/>
      <c r="C27" s="95" t="s">
        <v>101</v>
      </c>
      <c r="D27" s="95" t="s">
        <v>102</v>
      </c>
      <c r="E27" s="95" t="s">
        <v>17</v>
      </c>
      <c r="F27" s="95">
        <v>1232045</v>
      </c>
      <c r="G27" s="95">
        <v>1499432</v>
      </c>
      <c r="H27" s="95" t="s">
        <v>27</v>
      </c>
      <c r="I27" s="95" t="s">
        <v>16</v>
      </c>
      <c r="J27" s="96">
        <v>40639</v>
      </c>
      <c r="K27" s="96">
        <v>30947</v>
      </c>
      <c r="L27" s="95">
        <v>0</v>
      </c>
      <c r="M27" s="96">
        <v>30000</v>
      </c>
      <c r="N27" s="96">
        <v>60947</v>
      </c>
      <c r="O27" s="95">
        <v>0</v>
      </c>
      <c r="P27" s="95">
        <v>0</v>
      </c>
      <c r="Q27" s="96">
        <v>9718</v>
      </c>
      <c r="R27" s="97">
        <v>1</v>
      </c>
      <c r="S27" s="95">
        <v>0</v>
      </c>
      <c r="T27" s="96">
        <v>5784</v>
      </c>
      <c r="U27" s="97">
        <v>1</v>
      </c>
      <c r="V27" s="95">
        <v>0</v>
      </c>
      <c r="AC27" s="11">
        <f t="shared" si="0"/>
        <v>1</v>
      </c>
      <c r="AD27" s="11">
        <f t="shared" si="1"/>
        <v>1</v>
      </c>
    </row>
    <row r="28" spans="1:30">
      <c r="A28" s="95" t="s">
        <v>96</v>
      </c>
      <c r="B28" s="95" t="s">
        <v>758</v>
      </c>
      <c r="C28" s="95" t="s">
        <v>99</v>
      </c>
      <c r="D28" s="95" t="s">
        <v>100</v>
      </c>
      <c r="E28" s="95" t="s">
        <v>789</v>
      </c>
      <c r="F28" s="95">
        <v>1228773</v>
      </c>
      <c r="G28" s="100">
        <v>1492059</v>
      </c>
      <c r="H28" s="95" t="s">
        <v>52</v>
      </c>
      <c r="I28" s="95" t="s">
        <v>16</v>
      </c>
      <c r="J28" s="96">
        <v>12818</v>
      </c>
      <c r="K28" s="95">
        <v>0</v>
      </c>
      <c r="L28" s="96">
        <v>15000</v>
      </c>
      <c r="M28" s="95">
        <v>0</v>
      </c>
      <c r="N28" s="96">
        <v>15000</v>
      </c>
      <c r="O28" s="95">
        <v>0</v>
      </c>
      <c r="P28" s="95">
        <v>0</v>
      </c>
      <c r="Q28" s="96">
        <v>7257</v>
      </c>
      <c r="R28" s="97">
        <v>1</v>
      </c>
      <c r="S28" s="95">
        <v>0</v>
      </c>
      <c r="T28" s="96">
        <v>3920</v>
      </c>
      <c r="U28" s="97">
        <v>1</v>
      </c>
      <c r="V28" s="95">
        <v>0</v>
      </c>
      <c r="AC28" s="11">
        <f t="shared" si="0"/>
        <v>1</v>
      </c>
      <c r="AD28" s="11">
        <f t="shared" si="1"/>
        <v>1</v>
      </c>
    </row>
    <row r="29" spans="1:30">
      <c r="A29" s="226" t="s">
        <v>96</v>
      </c>
      <c r="B29" s="226" t="s">
        <v>793</v>
      </c>
      <c r="C29" s="226" t="s">
        <v>99</v>
      </c>
      <c r="D29" s="226" t="s">
        <v>100</v>
      </c>
      <c r="E29" s="226" t="s">
        <v>789</v>
      </c>
      <c r="F29" s="226">
        <v>1229478</v>
      </c>
      <c r="G29" s="227">
        <v>1487220</v>
      </c>
      <c r="H29" s="226" t="s">
        <v>482</v>
      </c>
      <c r="I29" s="226" t="s">
        <v>16</v>
      </c>
      <c r="J29" s="225">
        <v>32991</v>
      </c>
      <c r="K29" s="226">
        <v>0</v>
      </c>
      <c r="L29" s="225">
        <v>30000</v>
      </c>
      <c r="M29" s="226">
        <v>0</v>
      </c>
      <c r="N29" s="225">
        <v>30000</v>
      </c>
      <c r="O29" s="226">
        <v>0</v>
      </c>
      <c r="P29" s="226">
        <v>0</v>
      </c>
      <c r="Q29" s="225">
        <v>10651</v>
      </c>
      <c r="R29" s="228">
        <v>1</v>
      </c>
      <c r="S29" s="226">
        <v>0</v>
      </c>
      <c r="T29" s="225">
        <v>10513</v>
      </c>
      <c r="U29" s="228">
        <v>1</v>
      </c>
      <c r="V29" s="226">
        <v>0</v>
      </c>
      <c r="AC29" s="11">
        <f t="shared" si="0"/>
        <v>1</v>
      </c>
      <c r="AD29" s="11">
        <f t="shared" si="1"/>
        <v>1</v>
      </c>
    </row>
    <row r="30" spans="1:30">
      <c r="A30" s="95" t="s">
        <v>96</v>
      </c>
      <c r="B30" s="95"/>
      <c r="C30" s="95" t="s">
        <v>101</v>
      </c>
      <c r="D30" s="95" t="s">
        <v>102</v>
      </c>
      <c r="E30" s="95" t="s">
        <v>17</v>
      </c>
      <c r="F30" s="95">
        <v>1224297</v>
      </c>
      <c r="G30" s="95">
        <v>1444367</v>
      </c>
      <c r="H30" s="95" t="s">
        <v>39</v>
      </c>
      <c r="I30" s="95" t="s">
        <v>32</v>
      </c>
      <c r="J30" s="96">
        <v>15696</v>
      </c>
      <c r="K30" s="96">
        <v>39013</v>
      </c>
      <c r="L30" s="96">
        <v>31000</v>
      </c>
      <c r="M30" s="95">
        <v>0</v>
      </c>
      <c r="N30" s="96">
        <v>70013</v>
      </c>
      <c r="O30" s="95">
        <v>0</v>
      </c>
      <c r="P30" s="95">
        <v>0</v>
      </c>
      <c r="Q30" s="96">
        <v>10382</v>
      </c>
      <c r="R30" s="97">
        <v>1</v>
      </c>
      <c r="S30" s="95">
        <v>0</v>
      </c>
      <c r="T30" s="96">
        <v>7663</v>
      </c>
      <c r="U30" s="99">
        <v>0.69</v>
      </c>
      <c r="V30" s="96">
        <v>2349</v>
      </c>
      <c r="AC30" s="11">
        <f t="shared" si="0"/>
        <v>1</v>
      </c>
      <c r="AD30" s="11">
        <f t="shared" si="1"/>
        <v>1</v>
      </c>
    </row>
    <row r="31" spans="1:30">
      <c r="A31" s="95" t="s">
        <v>96</v>
      </c>
      <c r="B31" s="95" t="s">
        <v>783</v>
      </c>
      <c r="C31" s="95" t="s">
        <v>107</v>
      </c>
      <c r="D31" s="95" t="s">
        <v>108</v>
      </c>
      <c r="E31" s="95" t="s">
        <v>25</v>
      </c>
      <c r="F31" s="95">
        <v>1227242</v>
      </c>
      <c r="G31" s="100">
        <v>1467558</v>
      </c>
      <c r="H31" s="95" t="s">
        <v>40</v>
      </c>
      <c r="I31" s="95" t="s">
        <v>16</v>
      </c>
      <c r="J31" s="96">
        <v>5486</v>
      </c>
      <c r="K31" s="95">
        <v>0</v>
      </c>
      <c r="L31" s="96">
        <v>15000</v>
      </c>
      <c r="M31" s="95">
        <v>0</v>
      </c>
      <c r="N31" s="96">
        <v>15000</v>
      </c>
      <c r="O31" s="95">
        <v>0</v>
      </c>
      <c r="P31" s="95">
        <v>0</v>
      </c>
      <c r="Q31" s="96">
        <v>13937</v>
      </c>
      <c r="R31" s="98">
        <v>0.39</v>
      </c>
      <c r="S31" s="96">
        <v>8451</v>
      </c>
      <c r="T31" s="95">
        <v>529</v>
      </c>
      <c r="U31" s="98">
        <v>0</v>
      </c>
      <c r="V31" s="95">
        <v>529</v>
      </c>
      <c r="AC31" s="11">
        <f t="shared" si="0"/>
        <v>0.39362847097653725</v>
      </c>
      <c r="AD31" s="11">
        <f t="shared" si="1"/>
        <v>1</v>
      </c>
    </row>
    <row r="32" spans="1:30">
      <c r="A32" s="95" t="s">
        <v>96</v>
      </c>
      <c r="B32" s="95"/>
      <c r="C32" s="95" t="s">
        <v>107</v>
      </c>
      <c r="D32" s="95" t="s">
        <v>108</v>
      </c>
      <c r="E32" s="95" t="s">
        <v>25</v>
      </c>
      <c r="F32" s="95">
        <v>1221570</v>
      </c>
      <c r="G32" s="95">
        <v>1381812</v>
      </c>
      <c r="H32" s="95" t="s">
        <v>784</v>
      </c>
      <c r="I32" s="95" t="s">
        <v>790</v>
      </c>
      <c r="J32" s="95">
        <v>40</v>
      </c>
      <c r="K32" s="95">
        <v>0</v>
      </c>
      <c r="L32" s="95">
        <v>0</v>
      </c>
      <c r="M32" s="95">
        <v>0</v>
      </c>
      <c r="N32" s="95">
        <v>0</v>
      </c>
      <c r="O32" s="95">
        <v>0</v>
      </c>
      <c r="P32" s="95">
        <v>0</v>
      </c>
      <c r="Q32" s="95">
        <v>25</v>
      </c>
      <c r="R32" s="97">
        <v>1</v>
      </c>
      <c r="S32" s="95">
        <v>0</v>
      </c>
      <c r="T32" s="95">
        <v>0</v>
      </c>
      <c r="U32" s="97">
        <v>1</v>
      </c>
      <c r="V32" s="95">
        <v>0</v>
      </c>
      <c r="AC32" s="11">
        <f t="shared" si="0"/>
        <v>1</v>
      </c>
      <c r="AD32" s="11">
        <f t="shared" si="1"/>
        <v>1</v>
      </c>
    </row>
    <row r="33" spans="1:30">
      <c r="A33" s="95" t="s">
        <v>96</v>
      </c>
      <c r="B33" s="95"/>
      <c r="C33" s="95" t="s">
        <v>103</v>
      </c>
      <c r="D33" s="95" t="s">
        <v>104</v>
      </c>
      <c r="E33" s="95" t="s">
        <v>14</v>
      </c>
      <c r="F33" s="95">
        <v>1230472</v>
      </c>
      <c r="G33" s="95">
        <v>1477653</v>
      </c>
      <c r="H33" s="95" t="s">
        <v>378</v>
      </c>
      <c r="I33" s="95" t="s">
        <v>16</v>
      </c>
      <c r="J33" s="96">
        <v>34071</v>
      </c>
      <c r="K33" s="95">
        <v>0</v>
      </c>
      <c r="L33" s="95">
        <v>0</v>
      </c>
      <c r="M33" s="95">
        <v>0</v>
      </c>
      <c r="N33" s="95">
        <v>0</v>
      </c>
      <c r="O33" s="95">
        <v>0</v>
      </c>
      <c r="P33" s="95">
        <v>0</v>
      </c>
      <c r="Q33" s="96">
        <v>1305</v>
      </c>
      <c r="R33" s="97">
        <v>1</v>
      </c>
      <c r="S33" s="95">
        <v>0</v>
      </c>
      <c r="T33" s="95">
        <v>779</v>
      </c>
      <c r="U33" s="97">
        <v>1</v>
      </c>
      <c r="V33" s="95">
        <v>0</v>
      </c>
      <c r="AC33" s="11">
        <f t="shared" si="0"/>
        <v>1</v>
      </c>
      <c r="AD33" s="11">
        <f t="shared" si="1"/>
        <v>1</v>
      </c>
    </row>
    <row r="34" spans="1:30">
      <c r="A34" s="95" t="s">
        <v>96</v>
      </c>
      <c r="B34" s="95"/>
      <c r="C34" s="95" t="s">
        <v>110</v>
      </c>
      <c r="D34" s="95" t="s">
        <v>98</v>
      </c>
      <c r="E34" s="95" t="s">
        <v>14</v>
      </c>
      <c r="F34" s="95">
        <v>1228528</v>
      </c>
      <c r="G34" s="95">
        <v>1466437</v>
      </c>
      <c r="H34" s="95" t="s">
        <v>786</v>
      </c>
      <c r="I34" s="95" t="s">
        <v>32</v>
      </c>
      <c r="J34" s="96">
        <v>27150</v>
      </c>
      <c r="K34" s="95">
        <v>0</v>
      </c>
      <c r="L34" s="95">
        <v>0</v>
      </c>
      <c r="M34" s="95">
        <v>0</v>
      </c>
      <c r="N34" s="95">
        <v>0</v>
      </c>
      <c r="O34" s="95">
        <v>0</v>
      </c>
      <c r="P34" s="95">
        <v>0</v>
      </c>
      <c r="Q34" s="95">
        <v>472</v>
      </c>
      <c r="R34" s="97">
        <v>1</v>
      </c>
      <c r="S34" s="95">
        <v>0</v>
      </c>
      <c r="T34" s="95">
        <v>0</v>
      </c>
      <c r="U34" s="97">
        <v>1</v>
      </c>
      <c r="V34" s="95">
        <v>0</v>
      </c>
      <c r="AC34" s="11">
        <f t="shared" si="0"/>
        <v>1</v>
      </c>
      <c r="AD34" s="11">
        <f t="shared" si="1"/>
        <v>1</v>
      </c>
    </row>
    <row r="35" spans="1:30">
      <c r="A35" s="95" t="s">
        <v>96</v>
      </c>
      <c r="B35" s="95"/>
      <c r="C35" s="95" t="s">
        <v>97</v>
      </c>
      <c r="D35" s="95" t="s">
        <v>98</v>
      </c>
      <c r="E35" s="95" t="s">
        <v>14</v>
      </c>
      <c r="F35" s="95">
        <v>1227759</v>
      </c>
      <c r="G35" s="95">
        <v>1464637</v>
      </c>
      <c r="H35" s="95" t="s">
        <v>78</v>
      </c>
      <c r="I35" s="95" t="s">
        <v>16</v>
      </c>
      <c r="J35" s="96">
        <v>37075</v>
      </c>
      <c r="K35" s="95">
        <v>0</v>
      </c>
      <c r="L35" s="95">
        <v>0</v>
      </c>
      <c r="M35" s="95">
        <v>0</v>
      </c>
      <c r="N35" s="95">
        <v>0</v>
      </c>
      <c r="O35" s="95">
        <v>0</v>
      </c>
      <c r="P35" s="95">
        <v>0</v>
      </c>
      <c r="Q35" s="95">
        <v>372</v>
      </c>
      <c r="R35" s="97">
        <v>1</v>
      </c>
      <c r="S35" s="95">
        <v>0</v>
      </c>
      <c r="T35" s="95">
        <v>0</v>
      </c>
      <c r="U35" s="97">
        <v>1</v>
      </c>
      <c r="V35" s="95">
        <v>0</v>
      </c>
      <c r="AC35" s="11">
        <f t="shared" si="0"/>
        <v>1</v>
      </c>
      <c r="AD35" s="11">
        <f t="shared" si="1"/>
        <v>1</v>
      </c>
    </row>
    <row r="36" spans="1:30">
      <c r="A36" s="95" t="s">
        <v>96</v>
      </c>
      <c r="B36" s="95"/>
      <c r="C36" s="95" t="s">
        <v>99</v>
      </c>
      <c r="D36" s="95" t="s">
        <v>100</v>
      </c>
      <c r="E36" s="95" t="s">
        <v>789</v>
      </c>
      <c r="F36" s="95">
        <v>1221600</v>
      </c>
      <c r="G36" s="95">
        <v>1381761</v>
      </c>
      <c r="H36" s="95" t="s">
        <v>53</v>
      </c>
      <c r="I36" s="95" t="s">
        <v>32</v>
      </c>
      <c r="J36" s="96">
        <v>20187</v>
      </c>
      <c r="K36" s="95">
        <v>0</v>
      </c>
      <c r="L36" s="95">
        <v>0</v>
      </c>
      <c r="M36" s="95">
        <v>0</v>
      </c>
      <c r="N36" s="95">
        <v>0</v>
      </c>
      <c r="O36" s="95">
        <v>0</v>
      </c>
      <c r="P36" s="95">
        <v>0</v>
      </c>
      <c r="Q36" s="96">
        <v>2002</v>
      </c>
      <c r="R36" s="97">
        <v>1</v>
      </c>
      <c r="S36" s="95">
        <v>0</v>
      </c>
      <c r="T36" s="96">
        <v>3805</v>
      </c>
      <c r="U36" s="97">
        <v>1</v>
      </c>
      <c r="V36" s="95">
        <v>0</v>
      </c>
      <c r="AC36" s="11">
        <f t="shared" si="0"/>
        <v>1</v>
      </c>
      <c r="AD36" s="11">
        <f t="shared" si="1"/>
        <v>1</v>
      </c>
    </row>
    <row r="37" spans="1:30">
      <c r="A37" s="95" t="s">
        <v>96</v>
      </c>
      <c r="B37" s="95"/>
      <c r="C37" s="95" t="s">
        <v>97</v>
      </c>
      <c r="D37" s="95" t="s">
        <v>98</v>
      </c>
      <c r="E37" s="95" t="s">
        <v>14</v>
      </c>
      <c r="F37" s="95">
        <v>1229735</v>
      </c>
      <c r="G37" s="95">
        <v>1481283</v>
      </c>
      <c r="H37" s="95" t="s">
        <v>483</v>
      </c>
      <c r="I37" s="95" t="s">
        <v>16</v>
      </c>
      <c r="J37" s="96">
        <v>1056</v>
      </c>
      <c r="K37" s="95">
        <v>0</v>
      </c>
      <c r="L37" s="95">
        <v>0</v>
      </c>
      <c r="M37" s="96">
        <v>1632</v>
      </c>
      <c r="N37" s="96">
        <v>1632</v>
      </c>
      <c r="O37" s="95">
        <v>0</v>
      </c>
      <c r="P37" s="95">
        <v>0</v>
      </c>
      <c r="Q37" s="96">
        <v>1934</v>
      </c>
      <c r="R37" s="98">
        <v>0.55000000000000004</v>
      </c>
      <c r="S37" s="95">
        <v>878</v>
      </c>
      <c r="T37" s="95">
        <v>604</v>
      </c>
      <c r="U37" s="98">
        <v>0</v>
      </c>
      <c r="V37" s="95">
        <v>604</v>
      </c>
      <c r="AC37" s="11">
        <f t="shared" si="0"/>
        <v>0.54601861427094101</v>
      </c>
      <c r="AD37" s="11">
        <f t="shared" si="1"/>
        <v>0.54601861427094101</v>
      </c>
    </row>
    <row r="38" spans="1:30">
      <c r="A38" s="95" t="s">
        <v>96</v>
      </c>
      <c r="B38" s="95"/>
      <c r="C38" s="95" t="s">
        <v>101</v>
      </c>
      <c r="D38" s="95" t="s">
        <v>102</v>
      </c>
      <c r="E38" s="95" t="s">
        <v>17</v>
      </c>
      <c r="F38" s="95">
        <v>1229661</v>
      </c>
      <c r="G38" s="95">
        <v>1480481</v>
      </c>
      <c r="H38" s="95" t="s">
        <v>485</v>
      </c>
      <c r="I38" s="95" t="s">
        <v>16</v>
      </c>
      <c r="J38" s="96">
        <v>12683</v>
      </c>
      <c r="K38" s="95">
        <v>0</v>
      </c>
      <c r="L38" s="95">
        <v>0</v>
      </c>
      <c r="M38" s="95">
        <v>0</v>
      </c>
      <c r="N38" s="95">
        <v>0</v>
      </c>
      <c r="O38" s="95">
        <v>0</v>
      </c>
      <c r="P38" s="95">
        <v>0</v>
      </c>
      <c r="Q38" s="96">
        <v>1070</v>
      </c>
      <c r="R38" s="97">
        <v>1</v>
      </c>
      <c r="S38" s="95">
        <v>0</v>
      </c>
      <c r="T38" s="95">
        <v>765</v>
      </c>
      <c r="U38" s="97">
        <v>1</v>
      </c>
      <c r="V38" s="95">
        <v>0</v>
      </c>
      <c r="AC38" s="11">
        <f t="shared" si="0"/>
        <v>1</v>
      </c>
      <c r="AD38" s="11">
        <f t="shared" si="1"/>
        <v>1</v>
      </c>
    </row>
    <row r="39" spans="1:30">
      <c r="A39" s="95" t="s">
        <v>96</v>
      </c>
      <c r="B39" s="95"/>
      <c r="C39" s="95" t="s">
        <v>107</v>
      </c>
      <c r="D39" s="95" t="s">
        <v>108</v>
      </c>
      <c r="E39" s="95" t="s">
        <v>25</v>
      </c>
      <c r="F39" s="95">
        <v>1229676</v>
      </c>
      <c r="G39" s="95">
        <v>1494511</v>
      </c>
      <c r="H39" s="95" t="s">
        <v>41</v>
      </c>
      <c r="I39" s="95" t="s">
        <v>16</v>
      </c>
      <c r="J39" s="96">
        <v>14649</v>
      </c>
      <c r="K39" s="95">
        <v>0</v>
      </c>
      <c r="L39" s="95">
        <v>0</v>
      </c>
      <c r="M39" s="95">
        <v>0</v>
      </c>
      <c r="N39" s="95">
        <v>0</v>
      </c>
      <c r="O39" s="95">
        <v>0</v>
      </c>
      <c r="P39" s="95">
        <v>0</v>
      </c>
      <c r="Q39" s="96">
        <v>8282</v>
      </c>
      <c r="R39" s="97">
        <v>1</v>
      </c>
      <c r="S39" s="95">
        <v>0</v>
      </c>
      <c r="T39" s="96">
        <v>1622</v>
      </c>
      <c r="U39" s="97">
        <v>1</v>
      </c>
      <c r="V39" s="95">
        <v>0</v>
      </c>
      <c r="AC39" s="11">
        <f t="shared" si="0"/>
        <v>1</v>
      </c>
      <c r="AD39" s="11">
        <f t="shared" si="1"/>
        <v>1</v>
      </c>
    </row>
    <row r="40" spans="1:30">
      <c r="A40" s="95" t="s">
        <v>96</v>
      </c>
      <c r="B40" s="95" t="s">
        <v>799</v>
      </c>
      <c r="C40" s="95" t="s">
        <v>113</v>
      </c>
      <c r="D40" s="95" t="s">
        <v>106</v>
      </c>
      <c r="E40" s="95" t="s">
        <v>636</v>
      </c>
      <c r="F40" s="95">
        <v>1223381</v>
      </c>
      <c r="G40" s="100">
        <v>1424077</v>
      </c>
      <c r="H40" s="95" t="s">
        <v>79</v>
      </c>
      <c r="I40" s="95" t="s">
        <v>16</v>
      </c>
      <c r="J40" s="96">
        <v>151333</v>
      </c>
      <c r="K40" s="95">
        <v>0</v>
      </c>
      <c r="L40" s="96">
        <v>24000</v>
      </c>
      <c r="M40" s="95">
        <v>0</v>
      </c>
      <c r="N40" s="96">
        <v>24000</v>
      </c>
      <c r="O40" s="95">
        <v>0</v>
      </c>
      <c r="P40" s="95">
        <v>0</v>
      </c>
      <c r="Q40" s="96">
        <v>93450</v>
      </c>
      <c r="R40" s="97">
        <v>1</v>
      </c>
      <c r="S40" s="95">
        <v>0</v>
      </c>
      <c r="T40" s="96">
        <v>80427</v>
      </c>
      <c r="U40" s="99">
        <v>0.72</v>
      </c>
      <c r="V40" s="96">
        <v>22544</v>
      </c>
      <c r="AC40" s="11">
        <f t="shared" si="0"/>
        <v>1</v>
      </c>
      <c r="AD40" s="11">
        <f t="shared" si="1"/>
        <v>1</v>
      </c>
    </row>
    <row r="41" spans="1:30">
      <c r="A41" s="95" t="s">
        <v>96</v>
      </c>
      <c r="B41" s="95"/>
      <c r="C41" s="95" t="s">
        <v>101</v>
      </c>
      <c r="D41" s="95" t="s">
        <v>102</v>
      </c>
      <c r="E41" s="95" t="s">
        <v>17</v>
      </c>
      <c r="F41" s="95">
        <v>1227995</v>
      </c>
      <c r="G41" s="95">
        <v>1465716</v>
      </c>
      <c r="H41" s="95" t="s">
        <v>484</v>
      </c>
      <c r="I41" s="95" t="s">
        <v>16</v>
      </c>
      <c r="J41" s="96">
        <v>5618</v>
      </c>
      <c r="K41" s="95">
        <v>0</v>
      </c>
      <c r="L41" s="96">
        <v>33000</v>
      </c>
      <c r="M41" s="95">
        <v>0</v>
      </c>
      <c r="N41" s="96">
        <v>33000</v>
      </c>
      <c r="O41" s="95">
        <v>0</v>
      </c>
      <c r="P41" s="95">
        <v>0</v>
      </c>
      <c r="Q41" s="96">
        <v>1647</v>
      </c>
      <c r="R41" s="97">
        <v>1</v>
      </c>
      <c r="S41" s="95">
        <v>0</v>
      </c>
      <c r="T41" s="95">
        <v>0</v>
      </c>
      <c r="U41" s="97">
        <v>1</v>
      </c>
      <c r="V41" s="95">
        <v>0</v>
      </c>
      <c r="AC41" s="11">
        <f t="shared" si="0"/>
        <v>1</v>
      </c>
      <c r="AD41" s="11">
        <f t="shared" si="1"/>
        <v>1</v>
      </c>
    </row>
    <row r="42" spans="1:30">
      <c r="A42" s="95" t="s">
        <v>96</v>
      </c>
      <c r="B42" s="95"/>
      <c r="C42" s="95" t="s">
        <v>101</v>
      </c>
      <c r="D42" s="95" t="s">
        <v>102</v>
      </c>
      <c r="E42" s="95" t="s">
        <v>17</v>
      </c>
      <c r="F42" s="95">
        <v>1222928</v>
      </c>
      <c r="G42" s="95">
        <v>1408542</v>
      </c>
      <c r="H42" s="95" t="s">
        <v>42</v>
      </c>
      <c r="I42" s="95" t="s">
        <v>16</v>
      </c>
      <c r="J42" s="96">
        <v>4770</v>
      </c>
      <c r="K42" s="96">
        <v>10000</v>
      </c>
      <c r="L42" s="96">
        <v>20000</v>
      </c>
      <c r="M42" s="95">
        <v>0</v>
      </c>
      <c r="N42" s="96">
        <v>30000</v>
      </c>
      <c r="O42" s="95">
        <v>0</v>
      </c>
      <c r="P42" s="95">
        <v>0</v>
      </c>
      <c r="Q42" s="95">
        <v>809</v>
      </c>
      <c r="R42" s="97">
        <v>1</v>
      </c>
      <c r="S42" s="95">
        <v>0</v>
      </c>
      <c r="T42" s="96">
        <v>1148</v>
      </c>
      <c r="U42" s="97">
        <v>1</v>
      </c>
      <c r="V42" s="95">
        <v>0</v>
      </c>
      <c r="AC42" s="11">
        <f t="shared" si="0"/>
        <v>1</v>
      </c>
      <c r="AD42" s="11">
        <f t="shared" si="1"/>
        <v>1</v>
      </c>
    </row>
    <row r="43" spans="1:30">
      <c r="A43" s="95" t="s">
        <v>96</v>
      </c>
      <c r="B43" s="95"/>
      <c r="C43" s="95" t="s">
        <v>114</v>
      </c>
      <c r="D43" s="95" t="s">
        <v>100</v>
      </c>
      <c r="E43" s="95" t="s">
        <v>789</v>
      </c>
      <c r="F43" s="95">
        <v>1222993</v>
      </c>
      <c r="G43" s="95">
        <v>1401315</v>
      </c>
      <c r="H43" s="95" t="s">
        <v>43</v>
      </c>
      <c r="I43" s="95" t="s">
        <v>16</v>
      </c>
      <c r="J43" s="96">
        <v>49558</v>
      </c>
      <c r="K43" s="95">
        <v>0</v>
      </c>
      <c r="L43" s="96">
        <v>15000</v>
      </c>
      <c r="M43" s="95">
        <v>0</v>
      </c>
      <c r="N43" s="96">
        <v>15000</v>
      </c>
      <c r="O43" s="95">
        <v>0</v>
      </c>
      <c r="P43" s="95">
        <v>0</v>
      </c>
      <c r="Q43" s="96">
        <v>18439</v>
      </c>
      <c r="R43" s="97">
        <v>1</v>
      </c>
      <c r="S43" s="95">
        <v>0</v>
      </c>
      <c r="T43" s="96">
        <v>7129</v>
      </c>
      <c r="U43" s="97">
        <v>1</v>
      </c>
      <c r="V43" s="95">
        <v>0</v>
      </c>
      <c r="AC43" s="11">
        <f t="shared" si="0"/>
        <v>1</v>
      </c>
      <c r="AD43" s="11">
        <f t="shared" si="1"/>
        <v>1</v>
      </c>
    </row>
    <row r="44" spans="1:30">
      <c r="A44" s="95" t="s">
        <v>96</v>
      </c>
      <c r="B44" s="95"/>
      <c r="C44" s="95" t="s">
        <v>101</v>
      </c>
      <c r="D44" s="95" t="s">
        <v>102</v>
      </c>
      <c r="E44" s="95" t="s">
        <v>17</v>
      </c>
      <c r="F44" s="95">
        <v>1226651</v>
      </c>
      <c r="G44" s="95">
        <v>1475634</v>
      </c>
      <c r="H44" s="95" t="s">
        <v>486</v>
      </c>
      <c r="I44" s="95" t="s">
        <v>16</v>
      </c>
      <c r="J44" s="96">
        <v>104633</v>
      </c>
      <c r="K44" s="95">
        <v>558</v>
      </c>
      <c r="L44" s="95">
        <v>0</v>
      </c>
      <c r="M44" s="96">
        <v>30000</v>
      </c>
      <c r="N44" s="96">
        <v>30558</v>
      </c>
      <c r="O44" s="95">
        <v>0</v>
      </c>
      <c r="P44" s="95">
        <v>0</v>
      </c>
      <c r="Q44" s="96">
        <v>27273</v>
      </c>
      <c r="R44" s="97">
        <v>1</v>
      </c>
      <c r="S44" s="95">
        <v>0</v>
      </c>
      <c r="T44" s="96">
        <v>20151</v>
      </c>
      <c r="U44" s="97">
        <v>1</v>
      </c>
      <c r="V44" s="95">
        <v>0</v>
      </c>
      <c r="AC44" s="11">
        <f t="shared" si="0"/>
        <v>1</v>
      </c>
      <c r="AD44" s="11">
        <f t="shared" si="1"/>
        <v>1</v>
      </c>
    </row>
    <row r="45" spans="1:30">
      <c r="A45" s="95" t="s">
        <v>96</v>
      </c>
      <c r="B45" s="95"/>
      <c r="C45" s="95" t="s">
        <v>101</v>
      </c>
      <c r="D45" s="95" t="s">
        <v>102</v>
      </c>
      <c r="E45" s="95" t="s">
        <v>17</v>
      </c>
      <c r="F45" s="95">
        <v>1225799</v>
      </c>
      <c r="G45" s="95">
        <v>1456087</v>
      </c>
      <c r="H45" s="95" t="s">
        <v>487</v>
      </c>
      <c r="I45" s="95" t="s">
        <v>16</v>
      </c>
      <c r="J45" s="96">
        <v>28349</v>
      </c>
      <c r="K45" s="95">
        <v>0</v>
      </c>
      <c r="L45" s="95">
        <v>0</v>
      </c>
      <c r="M45" s="95">
        <v>0</v>
      </c>
      <c r="N45" s="95">
        <v>0</v>
      </c>
      <c r="O45" s="95">
        <v>0</v>
      </c>
      <c r="P45" s="95">
        <v>0</v>
      </c>
      <c r="Q45" s="96">
        <v>6777</v>
      </c>
      <c r="R45" s="97">
        <v>1</v>
      </c>
      <c r="S45" s="95">
        <v>0</v>
      </c>
      <c r="T45" s="95">
        <v>702</v>
      </c>
      <c r="U45" s="97">
        <v>1</v>
      </c>
      <c r="V45" s="95">
        <v>0</v>
      </c>
      <c r="AC45" s="11">
        <f t="shared" si="0"/>
        <v>1</v>
      </c>
      <c r="AD45" s="11">
        <f t="shared" si="1"/>
        <v>1</v>
      </c>
    </row>
    <row r="46" spans="1:30">
      <c r="A46" s="95" t="s">
        <v>96</v>
      </c>
      <c r="B46" s="95"/>
      <c r="C46" s="95" t="s">
        <v>99</v>
      </c>
      <c r="D46" s="95" t="s">
        <v>100</v>
      </c>
      <c r="E46" s="95" t="s">
        <v>789</v>
      </c>
      <c r="F46" s="95"/>
      <c r="G46" s="95">
        <v>1480339</v>
      </c>
      <c r="H46" s="95" t="s">
        <v>800</v>
      </c>
      <c r="I46" s="95" t="s">
        <v>646</v>
      </c>
      <c r="J46" s="95">
        <v>0</v>
      </c>
      <c r="K46" s="95">
        <v>0</v>
      </c>
      <c r="L46" s="95">
        <v>0</v>
      </c>
      <c r="M46" s="95">
        <v>0</v>
      </c>
      <c r="N46" s="95">
        <v>0</v>
      </c>
      <c r="O46" s="95">
        <v>0</v>
      </c>
      <c r="P46" s="95">
        <v>0</v>
      </c>
      <c r="Q46" s="95">
        <v>0</v>
      </c>
      <c r="R46" s="97">
        <v>1</v>
      </c>
      <c r="S46" s="95">
        <v>0</v>
      </c>
      <c r="T46" s="95">
        <v>0</v>
      </c>
      <c r="U46" s="97">
        <v>1</v>
      </c>
      <c r="V46" s="95">
        <v>0</v>
      </c>
      <c r="AC46" s="11">
        <f t="shared" si="0"/>
        <v>1</v>
      </c>
      <c r="AD46" s="11">
        <f t="shared" si="1"/>
        <v>1</v>
      </c>
    </row>
    <row r="47" spans="1:30">
      <c r="A47" s="95" t="s">
        <v>96</v>
      </c>
      <c r="B47" s="95"/>
      <c r="C47" s="95" t="s">
        <v>107</v>
      </c>
      <c r="D47" s="95" t="s">
        <v>108</v>
      </c>
      <c r="E47" s="95" t="s">
        <v>25</v>
      </c>
      <c r="F47" s="95">
        <v>1231945</v>
      </c>
      <c r="G47" s="95">
        <v>1499434</v>
      </c>
      <c r="H47" s="95" t="s">
        <v>44</v>
      </c>
      <c r="I47" s="95" t="s">
        <v>16</v>
      </c>
      <c r="J47" s="96">
        <v>21430</v>
      </c>
      <c r="K47" s="96">
        <v>30000</v>
      </c>
      <c r="L47" s="95">
        <v>0</v>
      </c>
      <c r="M47" s="95">
        <v>0</v>
      </c>
      <c r="N47" s="96">
        <v>30000</v>
      </c>
      <c r="O47" s="95">
        <v>0</v>
      </c>
      <c r="P47" s="95">
        <v>0</v>
      </c>
      <c r="Q47" s="96">
        <v>16877</v>
      </c>
      <c r="R47" s="97">
        <v>1</v>
      </c>
      <c r="S47" s="95">
        <v>0</v>
      </c>
      <c r="T47" s="96">
        <v>22938</v>
      </c>
      <c r="U47" s="98">
        <v>0.2</v>
      </c>
      <c r="V47" s="96">
        <v>18385</v>
      </c>
      <c r="AC47" s="11">
        <f t="shared" si="0"/>
        <v>1</v>
      </c>
      <c r="AD47" s="11">
        <f t="shared" si="1"/>
        <v>1</v>
      </c>
    </row>
    <row r="48" spans="1:30">
      <c r="A48" s="95" t="s">
        <v>96</v>
      </c>
      <c r="B48" s="95"/>
      <c r="C48" s="95" t="s">
        <v>99</v>
      </c>
      <c r="D48" s="95" t="s">
        <v>100</v>
      </c>
      <c r="E48" s="95" t="s">
        <v>789</v>
      </c>
      <c r="F48" s="95">
        <v>1228498</v>
      </c>
      <c r="G48" s="95">
        <v>1490661</v>
      </c>
      <c r="H48" s="95" t="s">
        <v>488</v>
      </c>
      <c r="I48" s="95" t="s">
        <v>16</v>
      </c>
      <c r="J48" s="96">
        <v>9010</v>
      </c>
      <c r="K48" s="95">
        <v>0</v>
      </c>
      <c r="L48" s="95">
        <v>0</v>
      </c>
      <c r="M48" s="95">
        <v>0</v>
      </c>
      <c r="N48" s="95">
        <v>0</v>
      </c>
      <c r="O48" s="95">
        <v>0</v>
      </c>
      <c r="P48" s="95">
        <v>0</v>
      </c>
      <c r="Q48" s="96">
        <v>1680</v>
      </c>
      <c r="R48" s="97">
        <v>1</v>
      </c>
      <c r="S48" s="95">
        <v>0</v>
      </c>
      <c r="T48" s="95">
        <v>697</v>
      </c>
      <c r="U48" s="97">
        <v>1</v>
      </c>
      <c r="V48" s="95">
        <v>0</v>
      </c>
      <c r="AC48" s="11">
        <f t="shared" si="0"/>
        <v>1</v>
      </c>
      <c r="AD48" s="11">
        <f t="shared" si="1"/>
        <v>1</v>
      </c>
    </row>
    <row r="49" spans="1:30">
      <c r="A49" s="95" t="s">
        <v>96</v>
      </c>
      <c r="B49" s="95"/>
      <c r="C49" s="95" t="s">
        <v>101</v>
      </c>
      <c r="D49" s="95" t="s">
        <v>102</v>
      </c>
      <c r="E49" s="95" t="s">
        <v>17</v>
      </c>
      <c r="F49" s="95">
        <v>1222611</v>
      </c>
      <c r="G49" s="95">
        <v>1358078</v>
      </c>
      <c r="H49" s="95" t="s">
        <v>45</v>
      </c>
      <c r="I49" s="95" t="s">
        <v>16</v>
      </c>
      <c r="J49" s="96">
        <v>2919</v>
      </c>
      <c r="K49" s="95">
        <v>0</v>
      </c>
      <c r="L49" s="96">
        <v>30000</v>
      </c>
      <c r="M49" s="95">
        <v>0</v>
      </c>
      <c r="N49" s="96">
        <v>30000</v>
      </c>
      <c r="O49" s="95">
        <v>0</v>
      </c>
      <c r="P49" s="95">
        <v>0</v>
      </c>
      <c r="Q49" s="96">
        <v>1765</v>
      </c>
      <c r="R49" s="97">
        <v>1</v>
      </c>
      <c r="S49" s="95">
        <v>0</v>
      </c>
      <c r="T49" s="95">
        <v>238</v>
      </c>
      <c r="U49" s="97">
        <v>1</v>
      </c>
      <c r="V49" s="95">
        <v>0</v>
      </c>
      <c r="AC49" s="11">
        <f t="shared" si="0"/>
        <v>1</v>
      </c>
      <c r="AD49" s="11">
        <f t="shared" si="1"/>
        <v>1</v>
      </c>
    </row>
    <row r="50" spans="1:30">
      <c r="A50" s="95" t="s">
        <v>96</v>
      </c>
      <c r="B50" s="95"/>
      <c r="C50" s="95" t="s">
        <v>101</v>
      </c>
      <c r="D50" s="95" t="s">
        <v>102</v>
      </c>
      <c r="E50" s="95" t="s">
        <v>17</v>
      </c>
      <c r="F50" s="95">
        <v>1222609</v>
      </c>
      <c r="G50" s="95">
        <v>1374965</v>
      </c>
      <c r="H50" s="95" t="s">
        <v>489</v>
      </c>
      <c r="I50" s="95" t="s">
        <v>16</v>
      </c>
      <c r="J50" s="96">
        <v>8815</v>
      </c>
      <c r="K50" s="95">
        <v>0</v>
      </c>
      <c r="L50" s="95">
        <v>0</v>
      </c>
      <c r="M50" s="95">
        <v>0</v>
      </c>
      <c r="N50" s="95">
        <v>0</v>
      </c>
      <c r="O50" s="95">
        <v>0</v>
      </c>
      <c r="P50" s="95">
        <v>0</v>
      </c>
      <c r="Q50" s="96">
        <v>1053</v>
      </c>
      <c r="R50" s="97">
        <v>1</v>
      </c>
      <c r="S50" s="95">
        <v>0</v>
      </c>
      <c r="T50" s="95">
        <v>426</v>
      </c>
      <c r="U50" s="97">
        <v>1</v>
      </c>
      <c r="V50" s="95">
        <v>0</v>
      </c>
      <c r="AC50" s="11">
        <f t="shared" si="0"/>
        <v>1</v>
      </c>
      <c r="AD50" s="11">
        <f t="shared" si="1"/>
        <v>1</v>
      </c>
    </row>
    <row r="51" spans="1:30">
      <c r="A51" s="95" t="s">
        <v>96</v>
      </c>
      <c r="B51" s="95"/>
      <c r="C51" s="95" t="s">
        <v>99</v>
      </c>
      <c r="D51" s="95" t="s">
        <v>100</v>
      </c>
      <c r="E51" s="95" t="s">
        <v>789</v>
      </c>
      <c r="F51" s="95">
        <v>1227531</v>
      </c>
      <c r="G51" s="95">
        <v>1485206</v>
      </c>
      <c r="H51" s="95" t="s">
        <v>490</v>
      </c>
      <c r="I51" s="95" t="s">
        <v>16</v>
      </c>
      <c r="J51" s="96">
        <v>10209</v>
      </c>
      <c r="K51" s="95">
        <v>0</v>
      </c>
      <c r="L51" s="95">
        <v>0</v>
      </c>
      <c r="M51" s="95">
        <v>0</v>
      </c>
      <c r="N51" s="95">
        <v>0</v>
      </c>
      <c r="O51" s="95">
        <v>0</v>
      </c>
      <c r="P51" s="95">
        <v>0</v>
      </c>
      <c r="Q51" s="96">
        <v>3987</v>
      </c>
      <c r="R51" s="97">
        <v>1</v>
      </c>
      <c r="S51" s="95">
        <v>0</v>
      </c>
      <c r="T51" s="96">
        <v>1323</v>
      </c>
      <c r="U51" s="97">
        <v>1</v>
      </c>
      <c r="V51" s="95">
        <v>0</v>
      </c>
      <c r="AC51" s="11">
        <f t="shared" si="0"/>
        <v>1</v>
      </c>
      <c r="AD51" s="11">
        <f t="shared" si="1"/>
        <v>1</v>
      </c>
    </row>
    <row r="52" spans="1:30">
      <c r="A52" s="95" t="s">
        <v>96</v>
      </c>
      <c r="B52" s="95" t="s">
        <v>801</v>
      </c>
      <c r="C52" s="95" t="s">
        <v>107</v>
      </c>
      <c r="D52" s="95" t="s">
        <v>108</v>
      </c>
      <c r="E52" s="95" t="s">
        <v>25</v>
      </c>
      <c r="F52" s="95">
        <v>1221562</v>
      </c>
      <c r="G52" s="100">
        <v>1381806</v>
      </c>
      <c r="H52" s="95" t="s">
        <v>46</v>
      </c>
      <c r="I52" s="95" t="s">
        <v>32</v>
      </c>
      <c r="J52" s="96">
        <v>3882</v>
      </c>
      <c r="K52" s="96">
        <v>20000</v>
      </c>
      <c r="L52" s="95">
        <v>0</v>
      </c>
      <c r="M52" s="95">
        <v>0</v>
      </c>
      <c r="N52" s="96">
        <v>20000</v>
      </c>
      <c r="O52" s="95">
        <v>0</v>
      </c>
      <c r="P52" s="95">
        <v>0</v>
      </c>
      <c r="Q52" s="96">
        <v>5199</v>
      </c>
      <c r="R52" s="99">
        <v>0.75</v>
      </c>
      <c r="S52" s="96">
        <v>1317</v>
      </c>
      <c r="T52" s="95">
        <v>0</v>
      </c>
      <c r="U52" s="97">
        <v>1</v>
      </c>
      <c r="V52" s="95">
        <v>0</v>
      </c>
      <c r="AC52" s="11">
        <f t="shared" si="0"/>
        <v>1</v>
      </c>
      <c r="AD52" s="11">
        <f t="shared" si="1"/>
        <v>1</v>
      </c>
    </row>
    <row r="53" spans="1:30">
      <c r="A53" s="95" t="s">
        <v>96</v>
      </c>
      <c r="B53" s="95"/>
      <c r="C53" s="95" t="s">
        <v>99</v>
      </c>
      <c r="D53" s="95" t="s">
        <v>100</v>
      </c>
      <c r="E53" s="95" t="s">
        <v>789</v>
      </c>
      <c r="F53" s="95">
        <v>1227317</v>
      </c>
      <c r="G53" s="95">
        <v>1475637</v>
      </c>
      <c r="H53" s="95" t="s">
        <v>491</v>
      </c>
      <c r="I53" s="95" t="s">
        <v>16</v>
      </c>
      <c r="J53" s="96">
        <v>9465</v>
      </c>
      <c r="K53" s="95">
        <v>0</v>
      </c>
      <c r="L53" s="95">
        <v>0</v>
      </c>
      <c r="M53" s="95">
        <v>0</v>
      </c>
      <c r="N53" s="95">
        <v>0</v>
      </c>
      <c r="O53" s="95">
        <v>0</v>
      </c>
      <c r="P53" s="95">
        <v>0</v>
      </c>
      <c r="Q53" s="96">
        <v>3006</v>
      </c>
      <c r="R53" s="97">
        <v>1</v>
      </c>
      <c r="S53" s="95">
        <v>0</v>
      </c>
      <c r="T53" s="95">
        <v>489</v>
      </c>
      <c r="U53" s="97">
        <v>1</v>
      </c>
      <c r="V53" s="95">
        <v>0</v>
      </c>
      <c r="AC53" s="11">
        <f t="shared" si="0"/>
        <v>1</v>
      </c>
      <c r="AD53" s="11">
        <f t="shared" si="1"/>
        <v>1</v>
      </c>
    </row>
    <row r="54" spans="1:30">
      <c r="A54" s="95" t="s">
        <v>96</v>
      </c>
      <c r="B54" s="95"/>
      <c r="C54" s="95" t="s">
        <v>101</v>
      </c>
      <c r="D54" s="95" t="s">
        <v>102</v>
      </c>
      <c r="E54" s="95" t="s">
        <v>17</v>
      </c>
      <c r="F54" s="95">
        <v>1229477</v>
      </c>
      <c r="G54" s="95">
        <v>1488316</v>
      </c>
      <c r="H54" s="95" t="s">
        <v>492</v>
      </c>
      <c r="I54" s="95" t="s">
        <v>16</v>
      </c>
      <c r="J54" s="96">
        <v>6409</v>
      </c>
      <c r="K54" s="96">
        <v>80850</v>
      </c>
      <c r="L54" s="96">
        <v>85000</v>
      </c>
      <c r="M54" s="96">
        <v>60000</v>
      </c>
      <c r="N54" s="96">
        <v>225850</v>
      </c>
      <c r="O54" s="95">
        <v>0</v>
      </c>
      <c r="P54" s="95">
        <v>0</v>
      </c>
      <c r="Q54" s="96">
        <v>14430</v>
      </c>
      <c r="R54" s="98">
        <v>0.44</v>
      </c>
      <c r="S54" s="96">
        <v>8021</v>
      </c>
      <c r="T54" s="96">
        <v>46518</v>
      </c>
      <c r="U54" s="98">
        <v>0</v>
      </c>
      <c r="V54" s="96">
        <v>46518</v>
      </c>
      <c r="AC54" s="11">
        <f t="shared" si="0"/>
        <v>1</v>
      </c>
      <c r="AD54" s="11">
        <f t="shared" si="1"/>
        <v>1</v>
      </c>
    </row>
    <row r="55" spans="1:30">
      <c r="A55" s="95" t="s">
        <v>96</v>
      </c>
      <c r="B55" s="95" t="s">
        <v>761</v>
      </c>
      <c r="C55" s="95" t="s">
        <v>101</v>
      </c>
      <c r="D55" s="95" t="s">
        <v>102</v>
      </c>
      <c r="E55" s="95" t="s">
        <v>17</v>
      </c>
      <c r="F55" s="95">
        <v>1159912</v>
      </c>
      <c r="G55" s="100">
        <v>1372314</v>
      </c>
      <c r="H55" s="95" t="s">
        <v>493</v>
      </c>
      <c r="I55" s="95" t="s">
        <v>16</v>
      </c>
      <c r="J55" s="96">
        <v>24108</v>
      </c>
      <c r="K55" s="95">
        <v>93</v>
      </c>
      <c r="L55" s="96">
        <v>50000</v>
      </c>
      <c r="M55" s="96">
        <v>40000</v>
      </c>
      <c r="N55" s="96">
        <v>90093</v>
      </c>
      <c r="O55" s="95">
        <v>0</v>
      </c>
      <c r="P55" s="95">
        <v>0</v>
      </c>
      <c r="Q55" s="96">
        <v>7492</v>
      </c>
      <c r="R55" s="97">
        <v>1</v>
      </c>
      <c r="S55" s="95">
        <v>0</v>
      </c>
      <c r="T55" s="96">
        <v>45824</v>
      </c>
      <c r="U55" s="98">
        <v>0.36</v>
      </c>
      <c r="V55" s="96">
        <v>29208</v>
      </c>
      <c r="AC55" s="11">
        <f t="shared" si="0"/>
        <v>1</v>
      </c>
      <c r="AD55" s="11">
        <f t="shared" si="1"/>
        <v>1</v>
      </c>
    </row>
    <row r="56" spans="1:30">
      <c r="A56" s="95" t="s">
        <v>96</v>
      </c>
      <c r="B56" s="95"/>
      <c r="C56" s="95" t="s">
        <v>99</v>
      </c>
      <c r="D56" s="95" t="s">
        <v>100</v>
      </c>
      <c r="E56" s="95" t="s">
        <v>789</v>
      </c>
      <c r="F56" s="95">
        <v>1224435</v>
      </c>
      <c r="G56" s="95">
        <v>1408127</v>
      </c>
      <c r="H56" s="95" t="s">
        <v>47</v>
      </c>
      <c r="I56" s="95" t="s">
        <v>16</v>
      </c>
      <c r="J56" s="96">
        <v>21511</v>
      </c>
      <c r="K56" s="95">
        <v>0</v>
      </c>
      <c r="L56" s="95">
        <v>0</v>
      </c>
      <c r="M56" s="95">
        <v>0</v>
      </c>
      <c r="N56" s="95">
        <v>0</v>
      </c>
      <c r="O56" s="95">
        <v>0</v>
      </c>
      <c r="P56" s="95">
        <v>0</v>
      </c>
      <c r="Q56" s="95">
        <v>372</v>
      </c>
      <c r="R56" s="97">
        <v>1</v>
      </c>
      <c r="S56" s="95">
        <v>0</v>
      </c>
      <c r="T56" s="95">
        <v>573</v>
      </c>
      <c r="U56" s="97">
        <v>1</v>
      </c>
      <c r="V56" s="95">
        <v>0</v>
      </c>
      <c r="AC56" s="11">
        <f t="shared" si="0"/>
        <v>1</v>
      </c>
      <c r="AD56" s="11">
        <f t="shared" si="1"/>
        <v>1</v>
      </c>
    </row>
    <row r="57" spans="1:30">
      <c r="A57" s="95" t="s">
        <v>96</v>
      </c>
      <c r="B57" s="95"/>
      <c r="C57" s="95" t="s">
        <v>97</v>
      </c>
      <c r="D57" s="95" t="s">
        <v>98</v>
      </c>
      <c r="E57" s="95" t="s">
        <v>14</v>
      </c>
      <c r="F57" s="95">
        <v>1229735</v>
      </c>
      <c r="G57" s="95">
        <v>1481281</v>
      </c>
      <c r="H57" s="95" t="s">
        <v>494</v>
      </c>
      <c r="I57" s="95" t="s">
        <v>16</v>
      </c>
      <c r="J57" s="96">
        <v>35397</v>
      </c>
      <c r="K57" s="95">
        <v>0</v>
      </c>
      <c r="L57" s="95">
        <v>0</v>
      </c>
      <c r="M57" s="95">
        <v>0</v>
      </c>
      <c r="N57" s="95">
        <v>0</v>
      </c>
      <c r="O57" s="95">
        <v>0</v>
      </c>
      <c r="P57" s="95">
        <v>0</v>
      </c>
      <c r="Q57" s="96">
        <v>3370</v>
      </c>
      <c r="R57" s="97">
        <v>1</v>
      </c>
      <c r="S57" s="95">
        <v>0</v>
      </c>
      <c r="T57" s="96">
        <v>3143</v>
      </c>
      <c r="U57" s="97">
        <v>1</v>
      </c>
      <c r="V57" s="95">
        <v>0</v>
      </c>
      <c r="AC57" s="11">
        <f t="shared" si="0"/>
        <v>1</v>
      </c>
      <c r="AD57" s="11">
        <f t="shared" si="1"/>
        <v>1</v>
      </c>
    </row>
    <row r="58" spans="1:30">
      <c r="A58" s="95" t="s">
        <v>96</v>
      </c>
      <c r="B58" s="95"/>
      <c r="C58" s="95" t="s">
        <v>101</v>
      </c>
      <c r="D58" s="95" t="s">
        <v>102</v>
      </c>
      <c r="E58" s="95" t="s">
        <v>17</v>
      </c>
      <c r="F58" s="95">
        <v>1228496</v>
      </c>
      <c r="G58" s="95">
        <v>1487636</v>
      </c>
      <c r="H58" s="95" t="s">
        <v>80</v>
      </c>
      <c r="I58" s="95" t="s">
        <v>16</v>
      </c>
      <c r="J58" s="96">
        <v>67991</v>
      </c>
      <c r="K58" s="96">
        <v>35000</v>
      </c>
      <c r="L58" s="95">
        <v>0</v>
      </c>
      <c r="M58" s="96">
        <v>40000</v>
      </c>
      <c r="N58" s="96">
        <v>75000</v>
      </c>
      <c r="O58" s="95">
        <v>0</v>
      </c>
      <c r="P58" s="95">
        <v>0</v>
      </c>
      <c r="Q58" s="96">
        <v>4330</v>
      </c>
      <c r="R58" s="97">
        <v>1</v>
      </c>
      <c r="S58" s="95">
        <v>0</v>
      </c>
      <c r="T58" s="96">
        <v>15765</v>
      </c>
      <c r="U58" s="97">
        <v>1</v>
      </c>
      <c r="V58" s="95">
        <v>0</v>
      </c>
      <c r="AC58" s="11">
        <f t="shared" si="0"/>
        <v>1</v>
      </c>
      <c r="AD58" s="11">
        <f t="shared" si="1"/>
        <v>1</v>
      </c>
    </row>
    <row r="59" spans="1:30">
      <c r="A59" s="95" t="s">
        <v>96</v>
      </c>
      <c r="B59" s="95"/>
      <c r="C59" s="95" t="s">
        <v>99</v>
      </c>
      <c r="D59" s="95" t="s">
        <v>100</v>
      </c>
      <c r="E59" s="95" t="s">
        <v>789</v>
      </c>
      <c r="F59" s="95">
        <v>1222989</v>
      </c>
      <c r="G59" s="95">
        <v>1385330</v>
      </c>
      <c r="H59" s="95" t="s">
        <v>525</v>
      </c>
      <c r="I59" s="95" t="s">
        <v>32</v>
      </c>
      <c r="J59" s="96">
        <v>16658</v>
      </c>
      <c r="K59" s="95">
        <v>0</v>
      </c>
      <c r="L59" s="95">
        <v>0</v>
      </c>
      <c r="M59" s="95">
        <v>0</v>
      </c>
      <c r="N59" s="95">
        <v>0</v>
      </c>
      <c r="O59" s="95">
        <v>0</v>
      </c>
      <c r="P59" s="95">
        <v>0</v>
      </c>
      <c r="Q59" s="95">
        <v>168</v>
      </c>
      <c r="R59" s="97">
        <v>1</v>
      </c>
      <c r="S59" s="95">
        <v>0</v>
      </c>
      <c r="T59" s="95">
        <v>401</v>
      </c>
      <c r="U59" s="97">
        <v>1</v>
      </c>
      <c r="V59" s="95">
        <v>0</v>
      </c>
      <c r="AC59" s="11">
        <f t="shared" si="0"/>
        <v>1</v>
      </c>
      <c r="AD59" s="11">
        <f t="shared" si="1"/>
        <v>1</v>
      </c>
    </row>
    <row r="60" spans="1:30">
      <c r="A60" s="95" t="s">
        <v>96</v>
      </c>
      <c r="B60" s="95" t="s">
        <v>802</v>
      </c>
      <c r="C60" s="95" t="s">
        <v>101</v>
      </c>
      <c r="D60" s="95" t="s">
        <v>102</v>
      </c>
      <c r="E60" s="95" t="s">
        <v>17</v>
      </c>
      <c r="F60" s="95">
        <v>1200540</v>
      </c>
      <c r="G60" s="100">
        <v>1299936</v>
      </c>
      <c r="H60" s="95" t="s">
        <v>48</v>
      </c>
      <c r="I60" s="95" t="s">
        <v>32</v>
      </c>
      <c r="J60" s="96">
        <v>8574</v>
      </c>
      <c r="K60" s="96">
        <v>16044</v>
      </c>
      <c r="L60" s="96">
        <v>30000</v>
      </c>
      <c r="M60" s="95">
        <v>0</v>
      </c>
      <c r="N60" s="96">
        <v>46044</v>
      </c>
      <c r="O60" s="95">
        <v>0</v>
      </c>
      <c r="P60" s="95">
        <v>0</v>
      </c>
      <c r="Q60" s="96">
        <v>15163</v>
      </c>
      <c r="R60" s="98">
        <v>0.56999999999999995</v>
      </c>
      <c r="S60" s="96">
        <v>6589</v>
      </c>
      <c r="T60" s="96">
        <v>1959</v>
      </c>
      <c r="U60" s="98">
        <v>0</v>
      </c>
      <c r="V60" s="96">
        <v>1959</v>
      </c>
      <c r="AC60" s="11">
        <f t="shared" si="0"/>
        <v>1</v>
      </c>
      <c r="AD60" s="11">
        <f t="shared" si="1"/>
        <v>1</v>
      </c>
    </row>
    <row r="61" spans="1:30">
      <c r="A61" s="95" t="s">
        <v>96</v>
      </c>
      <c r="B61" s="95" t="s">
        <v>802</v>
      </c>
      <c r="C61" s="95" t="s">
        <v>101</v>
      </c>
      <c r="D61" s="95" t="s">
        <v>102</v>
      </c>
      <c r="E61" s="95" t="s">
        <v>17</v>
      </c>
      <c r="F61" s="95">
        <v>1227294</v>
      </c>
      <c r="G61" s="100">
        <v>1475824</v>
      </c>
      <c r="H61" s="95" t="s">
        <v>495</v>
      </c>
      <c r="I61" s="95" t="s">
        <v>16</v>
      </c>
      <c r="J61" s="96">
        <v>36169</v>
      </c>
      <c r="K61" s="96">
        <v>5137</v>
      </c>
      <c r="L61" s="96">
        <v>55000</v>
      </c>
      <c r="M61" s="95">
        <v>0</v>
      </c>
      <c r="N61" s="96">
        <v>60137</v>
      </c>
      <c r="O61" s="95">
        <v>0</v>
      </c>
      <c r="P61" s="95">
        <v>0</v>
      </c>
      <c r="Q61" s="96">
        <v>15669</v>
      </c>
      <c r="R61" s="97">
        <v>1</v>
      </c>
      <c r="S61" s="95">
        <v>0</v>
      </c>
      <c r="T61" s="96">
        <v>15990</v>
      </c>
      <c r="U61" s="97">
        <v>1</v>
      </c>
      <c r="V61" s="95">
        <v>0</v>
      </c>
      <c r="AC61" s="11">
        <f t="shared" si="0"/>
        <v>1</v>
      </c>
      <c r="AD61" s="11">
        <f t="shared" si="1"/>
        <v>1</v>
      </c>
    </row>
    <row r="62" spans="1:30">
      <c r="A62" s="95" t="s">
        <v>96</v>
      </c>
      <c r="B62" s="95"/>
      <c r="C62" s="95" t="s">
        <v>101</v>
      </c>
      <c r="D62" s="95" t="s">
        <v>102</v>
      </c>
      <c r="E62" s="95" t="s">
        <v>17</v>
      </c>
      <c r="F62" s="95">
        <v>1226985</v>
      </c>
      <c r="G62" s="95">
        <v>1472689</v>
      </c>
      <c r="H62" s="95" t="s">
        <v>501</v>
      </c>
      <c r="I62" s="95" t="s">
        <v>16</v>
      </c>
      <c r="J62" s="96">
        <v>4136</v>
      </c>
      <c r="K62" s="96">
        <v>30000</v>
      </c>
      <c r="L62" s="96">
        <v>15000</v>
      </c>
      <c r="M62" s="95">
        <v>0</v>
      </c>
      <c r="N62" s="96">
        <v>45000</v>
      </c>
      <c r="O62" s="95">
        <v>0</v>
      </c>
      <c r="P62" s="95">
        <v>0</v>
      </c>
      <c r="Q62" s="96">
        <v>15785</v>
      </c>
      <c r="R62" s="98">
        <v>0.26</v>
      </c>
      <c r="S62" s="96">
        <v>11649</v>
      </c>
      <c r="T62" s="96">
        <v>18345</v>
      </c>
      <c r="U62" s="98">
        <v>0</v>
      </c>
      <c r="V62" s="96">
        <v>18345</v>
      </c>
      <c r="AC62" s="11">
        <f t="shared" si="0"/>
        <v>1</v>
      </c>
      <c r="AD62" s="11">
        <f t="shared" si="1"/>
        <v>1</v>
      </c>
    </row>
    <row r="63" spans="1:30">
      <c r="A63" s="95" t="s">
        <v>96</v>
      </c>
      <c r="B63" s="95"/>
      <c r="C63" s="95" t="s">
        <v>101</v>
      </c>
      <c r="D63" s="95" t="s">
        <v>102</v>
      </c>
      <c r="E63" s="95" t="s">
        <v>17</v>
      </c>
      <c r="F63" s="95">
        <v>1227142</v>
      </c>
      <c r="G63" s="95">
        <v>1440062</v>
      </c>
      <c r="H63" s="95" t="s">
        <v>54</v>
      </c>
      <c r="I63" s="95" t="s">
        <v>32</v>
      </c>
      <c r="J63" s="96">
        <v>35100</v>
      </c>
      <c r="K63" s="95">
        <v>988</v>
      </c>
      <c r="L63" s="95">
        <v>0</v>
      </c>
      <c r="M63" s="95">
        <v>0</v>
      </c>
      <c r="N63" s="95">
        <v>988</v>
      </c>
      <c r="O63" s="95">
        <v>0</v>
      </c>
      <c r="P63" s="95">
        <v>0</v>
      </c>
      <c r="Q63" s="96">
        <v>10774</v>
      </c>
      <c r="R63" s="97">
        <v>1</v>
      </c>
      <c r="S63" s="95">
        <v>0</v>
      </c>
      <c r="T63" s="96">
        <v>6976</v>
      </c>
      <c r="U63" s="97">
        <v>1</v>
      </c>
      <c r="V63" s="95">
        <v>0</v>
      </c>
      <c r="AC63" s="11">
        <f t="shared" si="0"/>
        <v>1</v>
      </c>
      <c r="AD63" s="11">
        <f t="shared" si="1"/>
        <v>1</v>
      </c>
    </row>
    <row r="64" spans="1:30">
      <c r="A64" s="95" t="s">
        <v>96</v>
      </c>
      <c r="B64" s="95"/>
      <c r="C64" s="95" t="s">
        <v>99</v>
      </c>
      <c r="D64" s="95" t="s">
        <v>100</v>
      </c>
      <c r="E64" s="95" t="s">
        <v>789</v>
      </c>
      <c r="F64" s="95">
        <v>1221575</v>
      </c>
      <c r="G64" s="95">
        <v>1381816</v>
      </c>
      <c r="H64" s="95" t="s">
        <v>787</v>
      </c>
      <c r="I64" s="95" t="s">
        <v>790</v>
      </c>
      <c r="J64" s="95">
        <v>3</v>
      </c>
      <c r="K64" s="95">
        <v>0</v>
      </c>
      <c r="L64" s="95">
        <v>0</v>
      </c>
      <c r="M64" s="95">
        <v>0</v>
      </c>
      <c r="N64" s="95">
        <v>0</v>
      </c>
      <c r="O64" s="95">
        <v>36</v>
      </c>
      <c r="P64" s="95">
        <v>36</v>
      </c>
      <c r="Q64" s="95">
        <v>39</v>
      </c>
      <c r="R64" s="98">
        <v>0.08</v>
      </c>
      <c r="S64" s="95">
        <v>36</v>
      </c>
      <c r="T64" s="95">
        <v>0</v>
      </c>
      <c r="U64" s="97">
        <v>1</v>
      </c>
      <c r="V64" s="95">
        <v>0</v>
      </c>
      <c r="AC64" s="11">
        <f t="shared" ref="AC64:AC116" si="2">IF(Q64=0,100%,IF((J64+K64)/Q64&gt;100%,100%,IF(($J64+K64)/$Q64&lt;0,0,($J64+K64)/$Q64)))</f>
        <v>7.6923076923076927E-2</v>
      </c>
      <c r="AD64" s="11">
        <f t="shared" ref="AD64:AD116" si="3">IF(Q64=0,100%,IF((J64+K64+L64)/Q64&gt;100%,100%,IF(($J64+K64+L64)/$Q64&lt;0,0,($J64+K64+L64)/$Q64)))</f>
        <v>7.6923076923076927E-2</v>
      </c>
    </row>
    <row r="65" spans="1:30">
      <c r="A65" s="226" t="s">
        <v>96</v>
      </c>
      <c r="B65" s="226" t="s">
        <v>793</v>
      </c>
      <c r="C65" s="226" t="s">
        <v>99</v>
      </c>
      <c r="D65" s="226" t="s">
        <v>100</v>
      </c>
      <c r="E65" s="226" t="s">
        <v>789</v>
      </c>
      <c r="F65" s="226">
        <v>1199616</v>
      </c>
      <c r="G65" s="227">
        <v>1259903</v>
      </c>
      <c r="H65" s="226" t="s">
        <v>87</v>
      </c>
      <c r="I65" s="226" t="s">
        <v>16</v>
      </c>
      <c r="J65" s="225">
        <v>29481</v>
      </c>
      <c r="K65" s="226">
        <v>0</v>
      </c>
      <c r="L65" s="226">
        <v>0</v>
      </c>
      <c r="M65" s="226">
        <v>0</v>
      </c>
      <c r="N65" s="226">
        <v>0</v>
      </c>
      <c r="O65" s="226">
        <v>0</v>
      </c>
      <c r="P65" s="226">
        <v>0</v>
      </c>
      <c r="Q65" s="225">
        <v>5566</v>
      </c>
      <c r="R65" s="228">
        <v>1</v>
      </c>
      <c r="S65" s="226">
        <v>0</v>
      </c>
      <c r="T65" s="225">
        <v>1993</v>
      </c>
      <c r="U65" s="228">
        <v>1</v>
      </c>
      <c r="V65" s="226">
        <v>0</v>
      </c>
      <c r="AC65" s="11">
        <f t="shared" si="2"/>
        <v>1</v>
      </c>
      <c r="AD65" s="11">
        <f t="shared" si="3"/>
        <v>1</v>
      </c>
    </row>
    <row r="66" spans="1:30">
      <c r="A66" s="226" t="s">
        <v>96</v>
      </c>
      <c r="B66" s="226" t="s">
        <v>767</v>
      </c>
      <c r="C66" s="226" t="s">
        <v>99</v>
      </c>
      <c r="D66" s="226" t="s">
        <v>100</v>
      </c>
      <c r="E66" s="226" t="s">
        <v>789</v>
      </c>
      <c r="F66" s="226">
        <v>1226760</v>
      </c>
      <c r="G66" s="227">
        <v>1476635</v>
      </c>
      <c r="H66" s="226" t="s">
        <v>13</v>
      </c>
      <c r="I66" s="226" t="s">
        <v>16</v>
      </c>
      <c r="J66" s="225">
        <v>31474</v>
      </c>
      <c r="K66" s="225">
        <v>25000</v>
      </c>
      <c r="L66" s="225">
        <v>50000</v>
      </c>
      <c r="M66" s="226">
        <v>0</v>
      </c>
      <c r="N66" s="225">
        <v>75000</v>
      </c>
      <c r="O66" s="226">
        <v>0</v>
      </c>
      <c r="P66" s="226">
        <v>0</v>
      </c>
      <c r="Q66" s="225">
        <v>22189</v>
      </c>
      <c r="R66" s="228">
        <v>1</v>
      </c>
      <c r="S66" s="226">
        <v>0</v>
      </c>
      <c r="T66" s="225">
        <v>12437</v>
      </c>
      <c r="U66" s="394">
        <v>0.75</v>
      </c>
      <c r="V66" s="225">
        <v>3152</v>
      </c>
      <c r="AC66" s="11">
        <f t="shared" si="2"/>
        <v>1</v>
      </c>
      <c r="AD66" s="11">
        <f t="shared" si="3"/>
        <v>1</v>
      </c>
    </row>
    <row r="67" spans="1:30">
      <c r="A67" s="95" t="s">
        <v>96</v>
      </c>
      <c r="B67" s="95"/>
      <c r="C67" s="95" t="s">
        <v>103</v>
      </c>
      <c r="D67" s="95" t="s">
        <v>104</v>
      </c>
      <c r="E67" s="95" t="s">
        <v>14</v>
      </c>
      <c r="F67" s="95">
        <v>1232262</v>
      </c>
      <c r="G67" s="95">
        <v>1500868</v>
      </c>
      <c r="H67" s="95" t="s">
        <v>357</v>
      </c>
      <c r="I67" s="95" t="s">
        <v>16</v>
      </c>
      <c r="J67" s="96">
        <v>3408</v>
      </c>
      <c r="K67" s="95">
        <v>0</v>
      </c>
      <c r="L67" s="95">
        <v>0</v>
      </c>
      <c r="M67" s="96">
        <v>6750</v>
      </c>
      <c r="N67" s="96">
        <v>6750</v>
      </c>
      <c r="O67" s="95">
        <v>0</v>
      </c>
      <c r="P67" s="95">
        <v>0</v>
      </c>
      <c r="Q67" s="96">
        <v>9855</v>
      </c>
      <c r="R67" s="98">
        <v>0.35</v>
      </c>
      <c r="S67" s="96">
        <v>6447</v>
      </c>
      <c r="T67" s="95">
        <v>0</v>
      </c>
      <c r="U67" s="97">
        <v>1</v>
      </c>
      <c r="V67" s="95">
        <v>0</v>
      </c>
      <c r="AC67" s="11">
        <f t="shared" si="2"/>
        <v>0.34581430745814307</v>
      </c>
      <c r="AD67" s="11">
        <f t="shared" si="3"/>
        <v>0.34581430745814307</v>
      </c>
    </row>
    <row r="68" spans="1:30">
      <c r="A68" s="95" t="s">
        <v>96</v>
      </c>
      <c r="B68" s="95"/>
      <c r="C68" s="95" t="s">
        <v>97</v>
      </c>
      <c r="D68" s="95" t="s">
        <v>98</v>
      </c>
      <c r="E68" s="95" t="s">
        <v>14</v>
      </c>
      <c r="F68" s="95">
        <v>1229735</v>
      </c>
      <c r="G68" s="95">
        <v>1481282</v>
      </c>
      <c r="H68" s="95" t="s">
        <v>56</v>
      </c>
      <c r="I68" s="95" t="s">
        <v>16</v>
      </c>
      <c r="J68" s="96">
        <v>21880</v>
      </c>
      <c r="K68" s="95">
        <v>0</v>
      </c>
      <c r="L68" s="95">
        <v>0</v>
      </c>
      <c r="M68" s="95">
        <v>0</v>
      </c>
      <c r="N68" s="95">
        <v>0</v>
      </c>
      <c r="O68" s="95">
        <v>0</v>
      </c>
      <c r="P68" s="95">
        <v>0</v>
      </c>
      <c r="Q68" s="96">
        <v>3408</v>
      </c>
      <c r="R68" s="97">
        <v>1</v>
      </c>
      <c r="S68" s="95">
        <v>0</v>
      </c>
      <c r="T68" s="96">
        <v>2558</v>
      </c>
      <c r="U68" s="97">
        <v>1</v>
      </c>
      <c r="V68" s="95">
        <v>0</v>
      </c>
      <c r="AC68" s="11">
        <f t="shared" si="2"/>
        <v>1</v>
      </c>
      <c r="AD68" s="11">
        <f t="shared" si="3"/>
        <v>1</v>
      </c>
    </row>
    <row r="69" spans="1:30">
      <c r="A69" s="226" t="s">
        <v>96</v>
      </c>
      <c r="B69" s="226" t="s">
        <v>793</v>
      </c>
      <c r="C69" s="226" t="s">
        <v>99</v>
      </c>
      <c r="D69" s="226" t="s">
        <v>100</v>
      </c>
      <c r="E69" s="226" t="s">
        <v>789</v>
      </c>
      <c r="F69" s="226">
        <v>1200701</v>
      </c>
      <c r="G69" s="227">
        <v>1307048</v>
      </c>
      <c r="H69" s="226" t="s">
        <v>15</v>
      </c>
      <c r="I69" s="226" t="s">
        <v>16</v>
      </c>
      <c r="J69" s="225">
        <v>19332</v>
      </c>
      <c r="K69" s="226">
        <v>0</v>
      </c>
      <c r="L69" s="226">
        <v>0</v>
      </c>
      <c r="M69" s="226">
        <v>0</v>
      </c>
      <c r="N69" s="226">
        <v>0</v>
      </c>
      <c r="O69" s="226">
        <v>0</v>
      </c>
      <c r="P69" s="226">
        <v>0</v>
      </c>
      <c r="Q69" s="225">
        <v>2969</v>
      </c>
      <c r="R69" s="228">
        <v>1</v>
      </c>
      <c r="S69" s="226">
        <v>0</v>
      </c>
      <c r="T69" s="226">
        <v>277</v>
      </c>
      <c r="U69" s="228">
        <v>1</v>
      </c>
      <c r="V69" s="226">
        <v>0</v>
      </c>
      <c r="AC69" s="11">
        <f t="shared" si="2"/>
        <v>1</v>
      </c>
      <c r="AD69" s="11">
        <f t="shared" si="3"/>
        <v>1</v>
      </c>
    </row>
    <row r="70" spans="1:30">
      <c r="A70" s="95" t="s">
        <v>96</v>
      </c>
      <c r="B70" s="95"/>
      <c r="C70" s="95" t="s">
        <v>101</v>
      </c>
      <c r="D70" s="95" t="s">
        <v>102</v>
      </c>
      <c r="E70" s="95" t="s">
        <v>17</v>
      </c>
      <c r="F70" s="95">
        <v>1229679</v>
      </c>
      <c r="G70" s="95">
        <v>1493048</v>
      </c>
      <c r="H70" s="95" t="s">
        <v>18</v>
      </c>
      <c r="I70" s="95" t="s">
        <v>16</v>
      </c>
      <c r="J70" s="96">
        <v>31372</v>
      </c>
      <c r="K70" s="95">
        <v>0</v>
      </c>
      <c r="L70" s="95">
        <v>0</v>
      </c>
      <c r="M70" s="95">
        <v>0</v>
      </c>
      <c r="N70" s="95">
        <v>0</v>
      </c>
      <c r="O70" s="95">
        <v>0</v>
      </c>
      <c r="P70" s="95">
        <v>0</v>
      </c>
      <c r="Q70" s="96">
        <v>6017</v>
      </c>
      <c r="R70" s="97">
        <v>1</v>
      </c>
      <c r="S70" s="95">
        <v>0</v>
      </c>
      <c r="T70" s="95">
        <v>699</v>
      </c>
      <c r="U70" s="97">
        <v>1</v>
      </c>
      <c r="V70" s="95">
        <v>0</v>
      </c>
      <c r="AC70" s="11">
        <f t="shared" si="2"/>
        <v>1</v>
      </c>
      <c r="AD70" s="11">
        <f t="shared" si="3"/>
        <v>1</v>
      </c>
    </row>
    <row r="71" spans="1:30">
      <c r="A71" s="95" t="s">
        <v>96</v>
      </c>
      <c r="B71" s="95"/>
      <c r="C71" s="95" t="s">
        <v>101</v>
      </c>
      <c r="D71" s="95" t="s">
        <v>102</v>
      </c>
      <c r="E71" s="95" t="s">
        <v>17</v>
      </c>
      <c r="F71" s="95">
        <v>1230514</v>
      </c>
      <c r="G71" s="95">
        <v>1484969</v>
      </c>
      <c r="H71" s="95" t="s">
        <v>57</v>
      </c>
      <c r="I71" s="95" t="s">
        <v>16</v>
      </c>
      <c r="J71" s="96">
        <v>51588</v>
      </c>
      <c r="K71" s="95">
        <v>0</v>
      </c>
      <c r="L71" s="96">
        <v>78000</v>
      </c>
      <c r="M71" s="96">
        <v>30000</v>
      </c>
      <c r="N71" s="96">
        <v>108000</v>
      </c>
      <c r="O71" s="95">
        <v>0</v>
      </c>
      <c r="P71" s="95">
        <v>0</v>
      </c>
      <c r="Q71" s="96">
        <v>10425</v>
      </c>
      <c r="R71" s="97">
        <v>1</v>
      </c>
      <c r="S71" s="95">
        <v>0</v>
      </c>
      <c r="T71" s="96">
        <v>3761</v>
      </c>
      <c r="U71" s="97">
        <v>1</v>
      </c>
      <c r="V71" s="95">
        <v>0</v>
      </c>
      <c r="AC71" s="11">
        <f t="shared" si="2"/>
        <v>1</v>
      </c>
      <c r="AD71" s="11">
        <f t="shared" si="3"/>
        <v>1</v>
      </c>
    </row>
    <row r="72" spans="1:30">
      <c r="A72" s="95" t="s">
        <v>96</v>
      </c>
      <c r="B72" s="95"/>
      <c r="C72" s="95" t="s">
        <v>99</v>
      </c>
      <c r="D72" s="95" t="s">
        <v>100</v>
      </c>
      <c r="E72" s="95" t="s">
        <v>789</v>
      </c>
      <c r="F72" s="95">
        <v>1228774</v>
      </c>
      <c r="G72" s="95">
        <v>1499821</v>
      </c>
      <c r="H72" s="95" t="s">
        <v>503</v>
      </c>
      <c r="I72" s="95" t="s">
        <v>16</v>
      </c>
      <c r="J72" s="96">
        <v>17905</v>
      </c>
      <c r="K72" s="95">
        <v>0</v>
      </c>
      <c r="L72" s="95">
        <v>0</v>
      </c>
      <c r="M72" s="95">
        <v>0</v>
      </c>
      <c r="N72" s="95">
        <v>0</v>
      </c>
      <c r="O72" s="95">
        <v>0</v>
      </c>
      <c r="P72" s="95">
        <v>0</v>
      </c>
      <c r="Q72" s="96">
        <v>11871</v>
      </c>
      <c r="R72" s="97">
        <v>1</v>
      </c>
      <c r="S72" s="95">
        <v>0</v>
      </c>
      <c r="T72" s="95">
        <v>0</v>
      </c>
      <c r="U72" s="97">
        <v>1</v>
      </c>
      <c r="V72" s="95">
        <v>0</v>
      </c>
      <c r="AC72" s="11">
        <f t="shared" si="2"/>
        <v>1</v>
      </c>
      <c r="AD72" s="11">
        <f t="shared" si="3"/>
        <v>1</v>
      </c>
    </row>
    <row r="73" spans="1:30">
      <c r="A73" s="95" t="s">
        <v>96</v>
      </c>
      <c r="B73" s="95"/>
      <c r="C73" s="95" t="s">
        <v>103</v>
      </c>
      <c r="D73" s="95" t="s">
        <v>104</v>
      </c>
      <c r="E73" s="95" t="s">
        <v>14</v>
      </c>
      <c r="F73" s="95">
        <v>1230474</v>
      </c>
      <c r="G73" s="95">
        <v>1477481</v>
      </c>
      <c r="H73" s="95" t="s">
        <v>58</v>
      </c>
      <c r="I73" s="95" t="s">
        <v>16</v>
      </c>
      <c r="J73" s="96">
        <v>121546</v>
      </c>
      <c r="K73" s="95">
        <v>0</v>
      </c>
      <c r="L73" s="95">
        <v>0</v>
      </c>
      <c r="M73" s="95">
        <v>0</v>
      </c>
      <c r="N73" s="95">
        <v>0</v>
      </c>
      <c r="O73" s="95">
        <v>0</v>
      </c>
      <c r="P73" s="95">
        <v>0</v>
      </c>
      <c r="Q73" s="96">
        <v>28446</v>
      </c>
      <c r="R73" s="97">
        <v>1</v>
      </c>
      <c r="S73" s="95">
        <v>0</v>
      </c>
      <c r="T73" s="96">
        <v>1348</v>
      </c>
      <c r="U73" s="97">
        <v>1</v>
      </c>
      <c r="V73" s="95">
        <v>0</v>
      </c>
      <c r="AC73" s="11">
        <f t="shared" si="2"/>
        <v>1</v>
      </c>
      <c r="AD73" s="11">
        <f t="shared" si="3"/>
        <v>1</v>
      </c>
    </row>
    <row r="74" spans="1:30">
      <c r="A74" s="95" t="s">
        <v>96</v>
      </c>
      <c r="B74" s="95"/>
      <c r="C74" s="95" t="s">
        <v>99</v>
      </c>
      <c r="D74" s="95" t="s">
        <v>100</v>
      </c>
      <c r="E74" s="95" t="s">
        <v>789</v>
      </c>
      <c r="F74" s="95">
        <v>1196454</v>
      </c>
      <c r="G74" s="95">
        <v>1227787</v>
      </c>
      <c r="H74" s="95" t="s">
        <v>19</v>
      </c>
      <c r="I74" s="95" t="s">
        <v>16</v>
      </c>
      <c r="J74" s="96">
        <v>3997</v>
      </c>
      <c r="K74" s="95">
        <v>0</v>
      </c>
      <c r="L74" s="95">
        <v>0</v>
      </c>
      <c r="M74" s="95">
        <v>0</v>
      </c>
      <c r="N74" s="95">
        <v>0</v>
      </c>
      <c r="O74" s="95">
        <v>0</v>
      </c>
      <c r="P74" s="95">
        <v>0</v>
      </c>
      <c r="Q74" s="95">
        <v>247</v>
      </c>
      <c r="R74" s="97">
        <v>1</v>
      </c>
      <c r="S74" s="95">
        <v>0</v>
      </c>
      <c r="T74" s="96">
        <v>2062</v>
      </c>
      <c r="U74" s="97">
        <v>1</v>
      </c>
      <c r="V74" s="95">
        <v>0</v>
      </c>
      <c r="AC74" s="11">
        <f t="shared" si="2"/>
        <v>1</v>
      </c>
      <c r="AD74" s="11">
        <f t="shared" si="3"/>
        <v>1</v>
      </c>
    </row>
    <row r="75" spans="1:30">
      <c r="A75" s="95" t="s">
        <v>96</v>
      </c>
      <c r="B75" s="95" t="s">
        <v>794</v>
      </c>
      <c r="C75" s="95" t="s">
        <v>101</v>
      </c>
      <c r="D75" s="95" t="s">
        <v>102</v>
      </c>
      <c r="E75" s="95" t="s">
        <v>17</v>
      </c>
      <c r="F75" s="95">
        <v>1230405</v>
      </c>
      <c r="G75" s="100">
        <v>1484353</v>
      </c>
      <c r="H75" s="95" t="s">
        <v>59</v>
      </c>
      <c r="I75" s="95" t="s">
        <v>16</v>
      </c>
      <c r="J75" s="96">
        <v>11163</v>
      </c>
      <c r="K75" s="96">
        <v>30000</v>
      </c>
      <c r="L75" s="96">
        <v>30000</v>
      </c>
      <c r="M75" s="95">
        <v>0</v>
      </c>
      <c r="N75" s="96">
        <v>60000</v>
      </c>
      <c r="O75" s="95">
        <v>0</v>
      </c>
      <c r="P75" s="95">
        <v>0</v>
      </c>
      <c r="Q75" s="96">
        <v>15927</v>
      </c>
      <c r="R75" s="99">
        <v>0.7</v>
      </c>
      <c r="S75" s="96">
        <v>4764</v>
      </c>
      <c r="T75" s="96">
        <v>5029</v>
      </c>
      <c r="U75" s="98">
        <v>0</v>
      </c>
      <c r="V75" s="96">
        <v>5029</v>
      </c>
      <c r="AC75" s="11">
        <f t="shared" si="2"/>
        <v>1</v>
      </c>
      <c r="AD75" s="11">
        <f t="shared" si="3"/>
        <v>1</v>
      </c>
    </row>
    <row r="76" spans="1:30">
      <c r="A76" s="95" t="s">
        <v>96</v>
      </c>
      <c r="B76" s="95"/>
      <c r="C76" s="95" t="s">
        <v>103</v>
      </c>
      <c r="D76" s="95" t="s">
        <v>104</v>
      </c>
      <c r="E76" s="95" t="s">
        <v>14</v>
      </c>
      <c r="F76" s="95">
        <v>1230470</v>
      </c>
      <c r="G76" s="95">
        <v>1477478</v>
      </c>
      <c r="H76" s="95" t="s">
        <v>81</v>
      </c>
      <c r="I76" s="95" t="s">
        <v>16</v>
      </c>
      <c r="J76" s="96">
        <v>131299</v>
      </c>
      <c r="K76" s="95">
        <v>0</v>
      </c>
      <c r="L76" s="95">
        <v>0</v>
      </c>
      <c r="M76" s="95">
        <v>0</v>
      </c>
      <c r="N76" s="95">
        <v>0</v>
      </c>
      <c r="O76" s="95">
        <v>0</v>
      </c>
      <c r="P76" s="95">
        <v>0</v>
      </c>
      <c r="Q76" s="96">
        <v>50801</v>
      </c>
      <c r="R76" s="97">
        <v>1</v>
      </c>
      <c r="S76" s="95">
        <v>0</v>
      </c>
      <c r="T76" s="96">
        <v>2803</v>
      </c>
      <c r="U76" s="97">
        <v>1</v>
      </c>
      <c r="V76" s="95">
        <v>0</v>
      </c>
      <c r="AC76" s="11">
        <f t="shared" si="2"/>
        <v>1</v>
      </c>
      <c r="AD76" s="11">
        <f t="shared" si="3"/>
        <v>1</v>
      </c>
    </row>
    <row r="77" spans="1:30">
      <c r="A77" s="95" t="s">
        <v>96</v>
      </c>
      <c r="B77" s="95"/>
      <c r="C77" s="95" t="s">
        <v>115</v>
      </c>
      <c r="D77" s="95" t="s">
        <v>104</v>
      </c>
      <c r="E77" s="95" t="s">
        <v>14</v>
      </c>
      <c r="F77" s="95">
        <v>1222636</v>
      </c>
      <c r="G77" s="95">
        <v>1486442</v>
      </c>
      <c r="H77" s="95" t="s">
        <v>82</v>
      </c>
      <c r="I77" s="95" t="s">
        <v>16</v>
      </c>
      <c r="J77" s="96">
        <v>42835</v>
      </c>
      <c r="K77" s="96">
        <v>5722</v>
      </c>
      <c r="L77" s="95">
        <v>0</v>
      </c>
      <c r="M77" s="95">
        <v>0</v>
      </c>
      <c r="N77" s="96">
        <v>5722</v>
      </c>
      <c r="O77" s="95">
        <v>0</v>
      </c>
      <c r="P77" s="95">
        <v>0</v>
      </c>
      <c r="Q77" s="96">
        <v>2122</v>
      </c>
      <c r="R77" s="97">
        <v>1</v>
      </c>
      <c r="S77" s="95">
        <v>0</v>
      </c>
      <c r="T77" s="96">
        <v>8348</v>
      </c>
      <c r="U77" s="97">
        <v>1</v>
      </c>
      <c r="V77" s="95">
        <v>0</v>
      </c>
      <c r="AC77" s="11">
        <f t="shared" si="2"/>
        <v>1</v>
      </c>
      <c r="AD77" s="11">
        <f t="shared" si="3"/>
        <v>1</v>
      </c>
    </row>
    <row r="78" spans="1:30">
      <c r="A78" s="226" t="s">
        <v>96</v>
      </c>
      <c r="B78" s="226" t="s">
        <v>793</v>
      </c>
      <c r="C78" s="226" t="s">
        <v>99</v>
      </c>
      <c r="D78" s="226" t="s">
        <v>100</v>
      </c>
      <c r="E78" s="226" t="s">
        <v>789</v>
      </c>
      <c r="F78" s="226">
        <v>1200535</v>
      </c>
      <c r="G78" s="227">
        <v>1306875</v>
      </c>
      <c r="H78" s="226" t="s">
        <v>20</v>
      </c>
      <c r="I78" s="226" t="s">
        <v>16</v>
      </c>
      <c r="J78" s="225">
        <v>8656</v>
      </c>
      <c r="K78" s="226">
        <v>0</v>
      </c>
      <c r="L78" s="226">
        <v>0</v>
      </c>
      <c r="M78" s="226">
        <v>0</v>
      </c>
      <c r="N78" s="226">
        <v>0</v>
      </c>
      <c r="O78" s="226">
        <v>0</v>
      </c>
      <c r="P78" s="226">
        <v>0</v>
      </c>
      <c r="Q78" s="226">
        <v>200</v>
      </c>
      <c r="R78" s="228">
        <v>1</v>
      </c>
      <c r="S78" s="226">
        <v>0</v>
      </c>
      <c r="T78" s="226">
        <v>374</v>
      </c>
      <c r="U78" s="228">
        <v>1</v>
      </c>
      <c r="V78" s="226">
        <v>0</v>
      </c>
      <c r="AC78" s="11">
        <f t="shared" si="2"/>
        <v>1</v>
      </c>
      <c r="AD78" s="11">
        <f t="shared" si="3"/>
        <v>1</v>
      </c>
    </row>
    <row r="79" spans="1:30">
      <c r="A79" s="95" t="s">
        <v>96</v>
      </c>
      <c r="B79" s="95"/>
      <c r="C79" s="95" t="s">
        <v>114</v>
      </c>
      <c r="D79" s="95" t="s">
        <v>100</v>
      </c>
      <c r="E79" s="95" t="s">
        <v>789</v>
      </c>
      <c r="F79" s="95">
        <v>1228372</v>
      </c>
      <c r="G79" s="95">
        <v>1465456</v>
      </c>
      <c r="H79" s="95" t="s">
        <v>496</v>
      </c>
      <c r="I79" s="95" t="s">
        <v>16</v>
      </c>
      <c r="J79" s="96">
        <v>14289</v>
      </c>
      <c r="K79" s="95">
        <v>0</v>
      </c>
      <c r="L79" s="95">
        <v>0</v>
      </c>
      <c r="M79" s="95">
        <v>0</v>
      </c>
      <c r="N79" s="95">
        <v>0</v>
      </c>
      <c r="O79" s="95">
        <v>0</v>
      </c>
      <c r="P79" s="95">
        <v>0</v>
      </c>
      <c r="Q79" s="95">
        <v>305</v>
      </c>
      <c r="R79" s="97">
        <v>1</v>
      </c>
      <c r="S79" s="95">
        <v>0</v>
      </c>
      <c r="T79" s="96">
        <v>1889</v>
      </c>
      <c r="U79" s="97">
        <v>1</v>
      </c>
      <c r="V79" s="95">
        <v>0</v>
      </c>
      <c r="AC79" s="11">
        <f t="shared" si="2"/>
        <v>1</v>
      </c>
      <c r="AD79" s="11">
        <f t="shared" si="3"/>
        <v>1</v>
      </c>
    </row>
    <row r="80" spans="1:30">
      <c r="A80" s="95" t="s">
        <v>96</v>
      </c>
      <c r="B80" s="95"/>
      <c r="C80" s="95" t="s">
        <v>103</v>
      </c>
      <c r="D80" s="95" t="s">
        <v>104</v>
      </c>
      <c r="E80" s="95" t="s">
        <v>14</v>
      </c>
      <c r="F80" s="95">
        <v>1232261</v>
      </c>
      <c r="G80" s="95">
        <v>1500867</v>
      </c>
      <c r="H80" s="95" t="s">
        <v>60</v>
      </c>
      <c r="I80" s="95" t="s">
        <v>16</v>
      </c>
      <c r="J80" s="96">
        <v>17443</v>
      </c>
      <c r="K80" s="95">
        <v>0</v>
      </c>
      <c r="L80" s="95">
        <v>0</v>
      </c>
      <c r="M80" s="95">
        <v>0</v>
      </c>
      <c r="N80" s="95">
        <v>0</v>
      </c>
      <c r="O80" s="95">
        <v>0</v>
      </c>
      <c r="P80" s="95">
        <v>0</v>
      </c>
      <c r="Q80" s="96">
        <v>14857</v>
      </c>
      <c r="R80" s="97">
        <v>1</v>
      </c>
      <c r="S80" s="95">
        <v>0</v>
      </c>
      <c r="T80" s="95">
        <v>0</v>
      </c>
      <c r="U80" s="97">
        <v>1</v>
      </c>
      <c r="V80" s="95">
        <v>0</v>
      </c>
      <c r="AC80" s="11">
        <f t="shared" si="2"/>
        <v>1</v>
      </c>
      <c r="AD80" s="11">
        <f t="shared" si="3"/>
        <v>1</v>
      </c>
    </row>
    <row r="81" spans="1:30">
      <c r="A81" s="95" t="s">
        <v>96</v>
      </c>
      <c r="B81" s="95"/>
      <c r="C81" s="95" t="s">
        <v>101</v>
      </c>
      <c r="D81" s="95" t="s">
        <v>102</v>
      </c>
      <c r="E81" s="95" t="s">
        <v>17</v>
      </c>
      <c r="F81" s="95">
        <v>1222610</v>
      </c>
      <c r="G81" s="95">
        <v>1358077</v>
      </c>
      <c r="H81" s="95" t="s">
        <v>22</v>
      </c>
      <c r="I81" s="95" t="s">
        <v>16</v>
      </c>
      <c r="J81" s="95">
        <v>706</v>
      </c>
      <c r="K81" s="95">
        <v>0</v>
      </c>
      <c r="L81" s="96">
        <v>14000</v>
      </c>
      <c r="M81" s="95">
        <v>0</v>
      </c>
      <c r="N81" s="96">
        <v>14000</v>
      </c>
      <c r="O81" s="95">
        <v>0</v>
      </c>
      <c r="P81" s="95">
        <v>0</v>
      </c>
      <c r="Q81" s="96">
        <v>1595</v>
      </c>
      <c r="R81" s="98">
        <v>0.44</v>
      </c>
      <c r="S81" s="95">
        <v>889</v>
      </c>
      <c r="T81" s="95">
        <v>297</v>
      </c>
      <c r="U81" s="98">
        <v>0</v>
      </c>
      <c r="V81" s="95">
        <v>297</v>
      </c>
      <c r="AC81" s="11">
        <f t="shared" si="2"/>
        <v>0.4426332288401254</v>
      </c>
      <c r="AD81" s="11">
        <f t="shared" si="3"/>
        <v>1</v>
      </c>
    </row>
    <row r="82" spans="1:30">
      <c r="A82" s="95" t="s">
        <v>96</v>
      </c>
      <c r="B82" s="95"/>
      <c r="C82" s="95" t="s">
        <v>107</v>
      </c>
      <c r="D82" s="95" t="s">
        <v>108</v>
      </c>
      <c r="E82" s="95" t="s">
        <v>25</v>
      </c>
      <c r="F82" s="95">
        <v>1229844</v>
      </c>
      <c r="G82" s="95">
        <v>1472705</v>
      </c>
      <c r="H82" s="95" t="s">
        <v>497</v>
      </c>
      <c r="I82" s="95" t="s">
        <v>16</v>
      </c>
      <c r="J82" s="96">
        <v>22857</v>
      </c>
      <c r="K82" s="96">
        <v>5600</v>
      </c>
      <c r="L82" s="95">
        <v>0</v>
      </c>
      <c r="M82" s="95">
        <v>0</v>
      </c>
      <c r="N82" s="96">
        <v>5600</v>
      </c>
      <c r="O82" s="95">
        <v>0</v>
      </c>
      <c r="P82" s="95">
        <v>0</v>
      </c>
      <c r="Q82" s="96">
        <v>18416</v>
      </c>
      <c r="R82" s="97">
        <v>1</v>
      </c>
      <c r="S82" s="95">
        <v>0</v>
      </c>
      <c r="T82" s="95">
        <v>105</v>
      </c>
      <c r="U82" s="97">
        <v>1</v>
      </c>
      <c r="V82" s="95">
        <v>0</v>
      </c>
      <c r="AC82" s="11">
        <f t="shared" si="2"/>
        <v>1</v>
      </c>
      <c r="AD82" s="11">
        <f t="shared" si="3"/>
        <v>1</v>
      </c>
    </row>
    <row r="83" spans="1:30">
      <c r="A83" s="95" t="s">
        <v>96</v>
      </c>
      <c r="B83" s="95"/>
      <c r="C83" s="95" t="s">
        <v>99</v>
      </c>
      <c r="D83" s="95" t="s">
        <v>100</v>
      </c>
      <c r="E83" s="95" t="s">
        <v>789</v>
      </c>
      <c r="F83" s="95">
        <v>1227245</v>
      </c>
      <c r="G83" s="95">
        <v>1467962</v>
      </c>
      <c r="H83" s="95" t="s">
        <v>21</v>
      </c>
      <c r="I83" s="95" t="s">
        <v>16</v>
      </c>
      <c r="J83" s="96">
        <v>9278</v>
      </c>
      <c r="K83" s="96">
        <v>17000</v>
      </c>
      <c r="L83" s="95">
        <v>0</v>
      </c>
      <c r="M83" s="95">
        <v>0</v>
      </c>
      <c r="N83" s="96">
        <v>17000</v>
      </c>
      <c r="O83" s="95">
        <v>0</v>
      </c>
      <c r="P83" s="95">
        <v>0</v>
      </c>
      <c r="Q83" s="96">
        <v>14184</v>
      </c>
      <c r="R83" s="99">
        <v>0.65</v>
      </c>
      <c r="S83" s="96">
        <v>4906</v>
      </c>
      <c r="T83" s="96">
        <v>2456</v>
      </c>
      <c r="U83" s="98">
        <v>0</v>
      </c>
      <c r="V83" s="96">
        <v>2456</v>
      </c>
      <c r="AC83" s="11">
        <f t="shared" si="2"/>
        <v>1</v>
      </c>
      <c r="AD83" s="11">
        <f t="shared" si="3"/>
        <v>1</v>
      </c>
    </row>
    <row r="84" spans="1:30">
      <c r="A84" s="95" t="s">
        <v>96</v>
      </c>
      <c r="B84" s="95"/>
      <c r="C84" s="95" t="s">
        <v>99</v>
      </c>
      <c r="D84" s="95" t="s">
        <v>100</v>
      </c>
      <c r="E84" s="95" t="s">
        <v>789</v>
      </c>
      <c r="F84" s="95">
        <v>1231942</v>
      </c>
      <c r="G84" s="95">
        <v>1500672</v>
      </c>
      <c r="H84" s="95" t="s">
        <v>498</v>
      </c>
      <c r="I84" s="95" t="s">
        <v>16</v>
      </c>
      <c r="J84" s="96">
        <v>7573</v>
      </c>
      <c r="K84" s="95">
        <v>0</v>
      </c>
      <c r="L84" s="95">
        <v>0</v>
      </c>
      <c r="M84" s="95">
        <v>0</v>
      </c>
      <c r="N84" s="95">
        <v>0</v>
      </c>
      <c r="O84" s="95">
        <v>0</v>
      </c>
      <c r="P84" s="95">
        <v>0</v>
      </c>
      <c r="Q84" s="96">
        <v>3232</v>
      </c>
      <c r="R84" s="97">
        <v>1</v>
      </c>
      <c r="S84" s="95">
        <v>0</v>
      </c>
      <c r="T84" s="95">
        <v>168</v>
      </c>
      <c r="U84" s="97">
        <v>1</v>
      </c>
      <c r="V84" s="95">
        <v>0</v>
      </c>
      <c r="AC84" s="11">
        <f t="shared" si="2"/>
        <v>1</v>
      </c>
      <c r="AD84" s="11">
        <f t="shared" si="3"/>
        <v>1</v>
      </c>
    </row>
    <row r="85" spans="1:30">
      <c r="A85" s="95" t="s">
        <v>96</v>
      </c>
      <c r="B85" s="95"/>
      <c r="C85" s="95" t="s">
        <v>99</v>
      </c>
      <c r="D85" s="95" t="s">
        <v>100</v>
      </c>
      <c r="E85" s="95" t="s">
        <v>789</v>
      </c>
      <c r="F85" s="95"/>
      <c r="G85" s="95">
        <v>1476641</v>
      </c>
      <c r="H85" s="95" t="s">
        <v>803</v>
      </c>
      <c r="I85" s="95" t="s">
        <v>646</v>
      </c>
      <c r="J85" s="95">
        <v>0</v>
      </c>
      <c r="K85" s="95">
        <v>0</v>
      </c>
      <c r="L85" s="95">
        <v>0</v>
      </c>
      <c r="M85" s="95">
        <v>0</v>
      </c>
      <c r="N85" s="95">
        <v>0</v>
      </c>
      <c r="O85" s="95">
        <v>0</v>
      </c>
      <c r="P85" s="95">
        <v>0</v>
      </c>
      <c r="Q85" s="95">
        <v>0</v>
      </c>
      <c r="R85" s="97">
        <v>1</v>
      </c>
      <c r="S85" s="95">
        <v>0</v>
      </c>
      <c r="T85" s="95">
        <v>0</v>
      </c>
      <c r="U85" s="97">
        <v>1</v>
      </c>
      <c r="V85" s="95">
        <v>0</v>
      </c>
      <c r="AC85" s="11">
        <f t="shared" si="2"/>
        <v>1</v>
      </c>
      <c r="AD85" s="11">
        <f t="shared" si="3"/>
        <v>1</v>
      </c>
    </row>
    <row r="86" spans="1:30">
      <c r="A86" s="95" t="s">
        <v>96</v>
      </c>
      <c r="B86" s="95"/>
      <c r="C86" s="95" t="s">
        <v>99</v>
      </c>
      <c r="D86" s="95" t="s">
        <v>100</v>
      </c>
      <c r="E86" s="95" t="s">
        <v>789</v>
      </c>
      <c r="F86" s="95">
        <v>1196898</v>
      </c>
      <c r="G86" s="95">
        <v>1248943</v>
      </c>
      <c r="H86" s="95" t="s">
        <v>61</v>
      </c>
      <c r="I86" s="95" t="s">
        <v>16</v>
      </c>
      <c r="J86" s="96">
        <v>18476</v>
      </c>
      <c r="K86" s="95">
        <v>0</v>
      </c>
      <c r="L86" s="95">
        <v>0</v>
      </c>
      <c r="M86" s="95">
        <v>0</v>
      </c>
      <c r="N86" s="95">
        <v>0</v>
      </c>
      <c r="O86" s="95">
        <v>0</v>
      </c>
      <c r="P86" s="95">
        <v>0</v>
      </c>
      <c r="Q86" s="96">
        <v>1373</v>
      </c>
      <c r="R86" s="97">
        <v>1</v>
      </c>
      <c r="S86" s="95">
        <v>0</v>
      </c>
      <c r="T86" s="95">
        <v>650</v>
      </c>
      <c r="U86" s="97">
        <v>1</v>
      </c>
      <c r="V86" s="95">
        <v>0</v>
      </c>
      <c r="AC86" s="11">
        <f t="shared" si="2"/>
        <v>1</v>
      </c>
      <c r="AD86" s="11">
        <f t="shared" si="3"/>
        <v>1</v>
      </c>
    </row>
    <row r="87" spans="1:30">
      <c r="A87" s="95" t="s">
        <v>96</v>
      </c>
      <c r="B87" s="95"/>
      <c r="C87" s="95" t="s">
        <v>103</v>
      </c>
      <c r="D87" s="95" t="s">
        <v>104</v>
      </c>
      <c r="E87" s="95" t="s">
        <v>14</v>
      </c>
      <c r="F87" s="95">
        <v>1230471</v>
      </c>
      <c r="G87" s="95">
        <v>1477479</v>
      </c>
      <c r="H87" s="95" t="s">
        <v>23</v>
      </c>
      <c r="I87" s="95" t="s">
        <v>16</v>
      </c>
      <c r="J87" s="96">
        <v>182674</v>
      </c>
      <c r="K87" s="95">
        <v>0</v>
      </c>
      <c r="L87" s="95">
        <v>0</v>
      </c>
      <c r="M87" s="95">
        <v>0</v>
      </c>
      <c r="N87" s="95">
        <v>0</v>
      </c>
      <c r="O87" s="95">
        <v>0</v>
      </c>
      <c r="P87" s="95">
        <v>0</v>
      </c>
      <c r="Q87" s="96">
        <v>137966</v>
      </c>
      <c r="R87" s="97">
        <v>1</v>
      </c>
      <c r="S87" s="95">
        <v>0</v>
      </c>
      <c r="T87" s="96">
        <v>22548</v>
      </c>
      <c r="U87" s="97">
        <v>1</v>
      </c>
      <c r="V87" s="95">
        <v>0</v>
      </c>
      <c r="AC87" s="11">
        <f t="shared" si="2"/>
        <v>1</v>
      </c>
      <c r="AD87" s="11">
        <f t="shared" si="3"/>
        <v>1</v>
      </c>
    </row>
    <row r="88" spans="1:30">
      <c r="A88" s="95" t="s">
        <v>96</v>
      </c>
      <c r="B88" s="95"/>
      <c r="C88" s="95" t="s">
        <v>101</v>
      </c>
      <c r="D88" s="95" t="s">
        <v>102</v>
      </c>
      <c r="E88" s="95" t="s">
        <v>17</v>
      </c>
      <c r="F88" s="95">
        <v>1225601</v>
      </c>
      <c r="G88" s="95">
        <v>1420731</v>
      </c>
      <c r="H88" s="95" t="s">
        <v>62</v>
      </c>
      <c r="I88" s="95" t="s">
        <v>16</v>
      </c>
      <c r="J88" s="96">
        <v>4323</v>
      </c>
      <c r="K88" s="95">
        <v>0</v>
      </c>
      <c r="L88" s="96">
        <v>30000</v>
      </c>
      <c r="M88" s="95">
        <v>0</v>
      </c>
      <c r="N88" s="96">
        <v>30000</v>
      </c>
      <c r="O88" s="95">
        <v>0</v>
      </c>
      <c r="P88" s="95">
        <v>0</v>
      </c>
      <c r="Q88" s="96">
        <v>3601</v>
      </c>
      <c r="R88" s="97">
        <v>1</v>
      </c>
      <c r="S88" s="95">
        <v>0</v>
      </c>
      <c r="T88" s="96">
        <v>1157</v>
      </c>
      <c r="U88" s="99">
        <v>0.62</v>
      </c>
      <c r="V88" s="95">
        <v>435</v>
      </c>
      <c r="AC88" s="11">
        <f t="shared" si="2"/>
        <v>1</v>
      </c>
      <c r="AD88" s="11">
        <f t="shared" si="3"/>
        <v>1</v>
      </c>
    </row>
    <row r="89" spans="1:30">
      <c r="A89" s="95" t="s">
        <v>96</v>
      </c>
      <c r="B89" s="95" t="s">
        <v>782</v>
      </c>
      <c r="C89" s="95" t="s">
        <v>101</v>
      </c>
      <c r="D89" s="95" t="s">
        <v>102</v>
      </c>
      <c r="E89" s="95" t="s">
        <v>17</v>
      </c>
      <c r="F89" s="95">
        <v>1196921</v>
      </c>
      <c r="G89" s="100">
        <v>1218418</v>
      </c>
      <c r="H89" s="95" t="s">
        <v>24</v>
      </c>
      <c r="I89" s="95" t="s">
        <v>16</v>
      </c>
      <c r="J89" s="96">
        <v>9208</v>
      </c>
      <c r="K89" s="95">
        <v>0</v>
      </c>
      <c r="L89" s="96">
        <v>20000</v>
      </c>
      <c r="M89" s="95">
        <v>0</v>
      </c>
      <c r="N89" s="96">
        <v>20000</v>
      </c>
      <c r="O89" s="95">
        <v>0</v>
      </c>
      <c r="P89" s="95">
        <v>0</v>
      </c>
      <c r="Q89" s="96">
        <v>16590</v>
      </c>
      <c r="R89" s="98">
        <v>0.56000000000000005</v>
      </c>
      <c r="S89" s="96">
        <v>7382</v>
      </c>
      <c r="T89" s="96">
        <v>5296</v>
      </c>
      <c r="U89" s="98">
        <v>0</v>
      </c>
      <c r="V89" s="96">
        <v>5296</v>
      </c>
      <c r="AC89" s="11">
        <f t="shared" si="2"/>
        <v>0.55503315250150698</v>
      </c>
      <c r="AD89" s="11">
        <f t="shared" si="3"/>
        <v>1</v>
      </c>
    </row>
    <row r="90" spans="1:30">
      <c r="A90" s="95" t="s">
        <v>96</v>
      </c>
      <c r="B90" s="95"/>
      <c r="C90" s="95" t="s">
        <v>103</v>
      </c>
      <c r="D90" s="95" t="s">
        <v>104</v>
      </c>
      <c r="E90" s="95" t="s">
        <v>14</v>
      </c>
      <c r="F90" s="95">
        <v>1232259</v>
      </c>
      <c r="G90" s="95">
        <v>1500865</v>
      </c>
      <c r="H90" s="95" t="s">
        <v>83</v>
      </c>
      <c r="I90" s="95" t="s">
        <v>16</v>
      </c>
      <c r="J90" s="96">
        <v>26544</v>
      </c>
      <c r="K90" s="95">
        <v>0</v>
      </c>
      <c r="L90" s="95">
        <v>0</v>
      </c>
      <c r="M90" s="95">
        <v>0</v>
      </c>
      <c r="N90" s="95">
        <v>0</v>
      </c>
      <c r="O90" s="96">
        <v>28457</v>
      </c>
      <c r="P90" s="96">
        <v>38080</v>
      </c>
      <c r="Q90" s="96">
        <v>55001</v>
      </c>
      <c r="R90" s="98">
        <v>0.48</v>
      </c>
      <c r="S90" s="96">
        <v>28457</v>
      </c>
      <c r="T90" s="96">
        <v>9623</v>
      </c>
      <c r="U90" s="98">
        <v>0</v>
      </c>
      <c r="V90" s="96">
        <v>9623</v>
      </c>
      <c r="AC90" s="11">
        <f t="shared" si="2"/>
        <v>0.48260940710168904</v>
      </c>
      <c r="AD90" s="11">
        <f t="shared" si="3"/>
        <v>0.48260940710168904</v>
      </c>
    </row>
    <row r="91" spans="1:30">
      <c r="A91" s="95" t="s">
        <v>96</v>
      </c>
      <c r="B91" s="95"/>
      <c r="C91" s="95" t="s">
        <v>110</v>
      </c>
      <c r="D91" s="95" t="s">
        <v>98</v>
      </c>
      <c r="E91" s="95" t="s">
        <v>14</v>
      </c>
      <c r="F91" s="95">
        <v>1228764</v>
      </c>
      <c r="G91" s="95">
        <v>1473013</v>
      </c>
      <c r="H91" s="95" t="s">
        <v>502</v>
      </c>
      <c r="I91" s="95" t="s">
        <v>16</v>
      </c>
      <c r="J91" s="96">
        <v>577609</v>
      </c>
      <c r="K91" s="95">
        <v>0</v>
      </c>
      <c r="L91" s="95">
        <v>0</v>
      </c>
      <c r="M91" s="95">
        <v>0</v>
      </c>
      <c r="N91" s="95">
        <v>0</v>
      </c>
      <c r="O91" s="95">
        <v>0</v>
      </c>
      <c r="P91" s="95">
        <v>0</v>
      </c>
      <c r="Q91" s="96">
        <v>133614</v>
      </c>
      <c r="R91" s="97">
        <v>1</v>
      </c>
      <c r="S91" s="95">
        <v>0</v>
      </c>
      <c r="T91" s="95">
        <v>0</v>
      </c>
      <c r="U91" s="97">
        <v>1</v>
      </c>
      <c r="V91" s="95">
        <v>0</v>
      </c>
      <c r="AC91" s="11">
        <f t="shared" si="2"/>
        <v>1</v>
      </c>
      <c r="AD91" s="11">
        <f t="shared" si="3"/>
        <v>1</v>
      </c>
    </row>
    <row r="92" spans="1:30">
      <c r="A92" s="95" t="s">
        <v>96</v>
      </c>
      <c r="B92" s="95"/>
      <c r="C92" s="95" t="s">
        <v>101</v>
      </c>
      <c r="D92" s="95" t="s">
        <v>102</v>
      </c>
      <c r="E92" s="95" t="s">
        <v>17</v>
      </c>
      <c r="F92" s="95">
        <v>1222927</v>
      </c>
      <c r="G92" s="95">
        <v>1408126</v>
      </c>
      <c r="H92" s="95" t="s">
        <v>28</v>
      </c>
      <c r="I92" s="95" t="s">
        <v>16</v>
      </c>
      <c r="J92" s="96">
        <v>6090</v>
      </c>
      <c r="K92" s="96">
        <v>15000</v>
      </c>
      <c r="L92" s="95">
        <v>0</v>
      </c>
      <c r="M92" s="95">
        <v>0</v>
      </c>
      <c r="N92" s="96">
        <v>15000</v>
      </c>
      <c r="O92" s="95">
        <v>0</v>
      </c>
      <c r="P92" s="95">
        <v>0</v>
      </c>
      <c r="Q92" s="95">
        <v>549</v>
      </c>
      <c r="R92" s="97">
        <v>1</v>
      </c>
      <c r="S92" s="95">
        <v>0</v>
      </c>
      <c r="T92" s="96">
        <v>1889</v>
      </c>
      <c r="U92" s="97">
        <v>1</v>
      </c>
      <c r="V92" s="95">
        <v>0</v>
      </c>
      <c r="AC92" s="11">
        <f t="shared" si="2"/>
        <v>1</v>
      </c>
      <c r="AD92" s="11">
        <f t="shared" si="3"/>
        <v>1</v>
      </c>
    </row>
    <row r="93" spans="1:30">
      <c r="A93" s="95" t="s">
        <v>96</v>
      </c>
      <c r="B93" s="95"/>
      <c r="C93" s="95" t="s">
        <v>101</v>
      </c>
      <c r="D93" s="95" t="s">
        <v>102</v>
      </c>
      <c r="E93" s="95" t="s">
        <v>17</v>
      </c>
      <c r="F93" s="95">
        <v>1232044</v>
      </c>
      <c r="G93" s="95">
        <v>1497050</v>
      </c>
      <c r="H93" s="95" t="s">
        <v>27</v>
      </c>
      <c r="I93" s="95" t="s">
        <v>16</v>
      </c>
      <c r="J93" s="96">
        <v>13471</v>
      </c>
      <c r="K93" s="96">
        <v>30371</v>
      </c>
      <c r="L93" s="95">
        <v>0</v>
      </c>
      <c r="M93" s="95">
        <v>0</v>
      </c>
      <c r="N93" s="96">
        <v>30371</v>
      </c>
      <c r="O93" s="95">
        <v>0</v>
      </c>
      <c r="P93" s="95">
        <v>0</v>
      </c>
      <c r="Q93" s="96">
        <v>17204</v>
      </c>
      <c r="R93" s="99">
        <v>0.78</v>
      </c>
      <c r="S93" s="96">
        <v>3733</v>
      </c>
      <c r="T93" s="96">
        <v>5569</v>
      </c>
      <c r="U93" s="98">
        <v>0</v>
      </c>
      <c r="V93" s="96">
        <v>5569</v>
      </c>
      <c r="AC93" s="11">
        <f t="shared" si="2"/>
        <v>1</v>
      </c>
      <c r="AD93" s="11">
        <f t="shared" si="3"/>
        <v>1</v>
      </c>
    </row>
    <row r="94" spans="1:30">
      <c r="A94" s="226" t="s">
        <v>96</v>
      </c>
      <c r="B94" s="226" t="s">
        <v>795</v>
      </c>
      <c r="C94" s="226" t="s">
        <v>105</v>
      </c>
      <c r="D94" s="226" t="s">
        <v>106</v>
      </c>
      <c r="E94" s="226" t="s">
        <v>636</v>
      </c>
      <c r="F94" s="226">
        <v>1224299</v>
      </c>
      <c r="G94" s="227">
        <v>1444369</v>
      </c>
      <c r="H94" s="226" t="s">
        <v>26</v>
      </c>
      <c r="I94" s="226" t="s">
        <v>32</v>
      </c>
      <c r="J94" s="225">
        <v>13994</v>
      </c>
      <c r="K94" s="226">
        <v>0</v>
      </c>
      <c r="L94" s="226">
        <v>0</v>
      </c>
      <c r="M94" s="226">
        <v>0</v>
      </c>
      <c r="N94" s="226">
        <v>0</v>
      </c>
      <c r="O94" s="226">
        <v>0</v>
      </c>
      <c r="P94" s="225">
        <v>4450</v>
      </c>
      <c r="Q94" s="225">
        <v>11078</v>
      </c>
      <c r="R94" s="228">
        <v>1</v>
      </c>
      <c r="S94" s="226">
        <v>0</v>
      </c>
      <c r="T94" s="225">
        <v>7366</v>
      </c>
      <c r="U94" s="135">
        <v>0.4</v>
      </c>
      <c r="V94" s="225">
        <v>4450</v>
      </c>
      <c r="AC94" s="11">
        <f t="shared" si="2"/>
        <v>1</v>
      </c>
      <c r="AD94" s="11">
        <f t="shared" si="3"/>
        <v>1</v>
      </c>
    </row>
    <row r="95" spans="1:30">
      <c r="A95" s="95" t="s">
        <v>96</v>
      </c>
      <c r="B95" s="95"/>
      <c r="C95" s="95" t="s">
        <v>101</v>
      </c>
      <c r="D95" s="95" t="s">
        <v>102</v>
      </c>
      <c r="E95" s="95" t="s">
        <v>17</v>
      </c>
      <c r="F95" s="95">
        <v>1230569</v>
      </c>
      <c r="G95" s="95">
        <v>1486149</v>
      </c>
      <c r="H95" s="95" t="s">
        <v>29</v>
      </c>
      <c r="I95" s="95" t="s">
        <v>16</v>
      </c>
      <c r="J95" s="96">
        <v>22024</v>
      </c>
      <c r="K95" s="96">
        <v>23888</v>
      </c>
      <c r="L95" s="95">
        <v>0</v>
      </c>
      <c r="M95" s="95">
        <v>0</v>
      </c>
      <c r="N95" s="96">
        <v>23888</v>
      </c>
      <c r="O95" s="95">
        <v>0</v>
      </c>
      <c r="P95" s="95">
        <v>0</v>
      </c>
      <c r="Q95" s="96">
        <v>9498</v>
      </c>
      <c r="R95" s="97">
        <v>1</v>
      </c>
      <c r="S95" s="95">
        <v>0</v>
      </c>
      <c r="T95" s="96">
        <v>3008</v>
      </c>
      <c r="U95" s="97">
        <v>1</v>
      </c>
      <c r="V95" s="95">
        <v>0</v>
      </c>
      <c r="AC95" s="11">
        <f t="shared" si="2"/>
        <v>1</v>
      </c>
      <c r="AD95" s="11">
        <f t="shared" si="3"/>
        <v>1</v>
      </c>
    </row>
    <row r="96" spans="1:30">
      <c r="A96" s="95" t="s">
        <v>96</v>
      </c>
      <c r="B96" s="95"/>
      <c r="C96" s="95" t="s">
        <v>101</v>
      </c>
      <c r="D96" s="95" t="s">
        <v>102</v>
      </c>
      <c r="E96" s="95" t="s">
        <v>17</v>
      </c>
      <c r="F96" s="95">
        <v>1227429</v>
      </c>
      <c r="G96" s="95">
        <v>1473118</v>
      </c>
      <c r="H96" s="95" t="s">
        <v>504</v>
      </c>
      <c r="I96" s="95" t="s">
        <v>32</v>
      </c>
      <c r="J96" s="96">
        <v>30299</v>
      </c>
      <c r="K96" s="96">
        <v>40000</v>
      </c>
      <c r="L96" s="95">
        <v>0</v>
      </c>
      <c r="M96" s="95">
        <v>0</v>
      </c>
      <c r="N96" s="96">
        <v>40000</v>
      </c>
      <c r="O96" s="95">
        <v>0</v>
      </c>
      <c r="P96" s="95">
        <v>0</v>
      </c>
      <c r="Q96" s="96">
        <v>2807</v>
      </c>
      <c r="R96" s="97">
        <v>1</v>
      </c>
      <c r="S96" s="95">
        <v>0</v>
      </c>
      <c r="T96" s="96">
        <v>2524</v>
      </c>
      <c r="U96" s="97">
        <v>1</v>
      </c>
      <c r="V96" s="95">
        <v>0</v>
      </c>
      <c r="AC96" s="11">
        <f t="shared" si="2"/>
        <v>1</v>
      </c>
      <c r="AD96" s="11">
        <f t="shared" si="3"/>
        <v>1</v>
      </c>
    </row>
    <row r="97" spans="1:30">
      <c r="A97" s="95" t="s">
        <v>96</v>
      </c>
      <c r="B97" s="95"/>
      <c r="C97" s="95" t="s">
        <v>107</v>
      </c>
      <c r="D97" s="95" t="s">
        <v>108</v>
      </c>
      <c r="E97" s="95" t="s">
        <v>25</v>
      </c>
      <c r="F97" s="95">
        <v>1221551</v>
      </c>
      <c r="G97" s="95">
        <v>1381805</v>
      </c>
      <c r="H97" s="95" t="s">
        <v>505</v>
      </c>
      <c r="I97" s="95" t="s">
        <v>32</v>
      </c>
      <c r="J97" s="96">
        <v>8750</v>
      </c>
      <c r="K97" s="96">
        <v>15000</v>
      </c>
      <c r="L97" s="95">
        <v>0</v>
      </c>
      <c r="M97" s="95">
        <v>0</v>
      </c>
      <c r="N97" s="96">
        <v>15000</v>
      </c>
      <c r="O97" s="95">
        <v>0</v>
      </c>
      <c r="P97" s="95">
        <v>0</v>
      </c>
      <c r="Q97" s="96">
        <v>10347</v>
      </c>
      <c r="R97" s="380">
        <v>0.85</v>
      </c>
      <c r="S97" s="96">
        <v>1597</v>
      </c>
      <c r="T97" s="95">
        <v>0</v>
      </c>
      <c r="U97" s="97">
        <v>1</v>
      </c>
      <c r="V97" s="95">
        <v>0</v>
      </c>
      <c r="AC97" s="11">
        <f t="shared" si="2"/>
        <v>1</v>
      </c>
      <c r="AD97" s="11">
        <f t="shared" si="3"/>
        <v>1</v>
      </c>
    </row>
    <row r="98" spans="1:30">
      <c r="A98" s="95" t="s">
        <v>96</v>
      </c>
      <c r="B98" s="95"/>
      <c r="C98" s="95" t="s">
        <v>101</v>
      </c>
      <c r="D98" s="95" t="s">
        <v>102</v>
      </c>
      <c r="E98" s="95" t="s">
        <v>17</v>
      </c>
      <c r="F98" s="95">
        <v>1221181</v>
      </c>
      <c r="G98" s="95">
        <v>1328771</v>
      </c>
      <c r="H98" s="95" t="s">
        <v>30</v>
      </c>
      <c r="I98" s="95" t="s">
        <v>16</v>
      </c>
      <c r="J98" s="96">
        <v>1396</v>
      </c>
      <c r="K98" s="95">
        <v>0</v>
      </c>
      <c r="L98" s="96">
        <v>60000</v>
      </c>
      <c r="M98" s="95">
        <v>0</v>
      </c>
      <c r="N98" s="96">
        <v>60000</v>
      </c>
      <c r="O98" s="95">
        <v>0</v>
      </c>
      <c r="P98" s="95">
        <v>0</v>
      </c>
      <c r="Q98" s="96">
        <v>1046</v>
      </c>
      <c r="R98" s="97">
        <v>1</v>
      </c>
      <c r="S98" s="95">
        <v>0</v>
      </c>
      <c r="T98" s="96">
        <v>4124</v>
      </c>
      <c r="U98" s="98">
        <v>0.08</v>
      </c>
      <c r="V98" s="96">
        <v>3774</v>
      </c>
      <c r="AC98" s="11">
        <f t="shared" si="2"/>
        <v>1</v>
      </c>
      <c r="AD98" s="11">
        <f t="shared" si="3"/>
        <v>1</v>
      </c>
    </row>
    <row r="99" spans="1:30">
      <c r="A99" s="95" t="s">
        <v>96</v>
      </c>
      <c r="B99" s="95" t="s">
        <v>799</v>
      </c>
      <c r="C99" s="95" t="s">
        <v>113</v>
      </c>
      <c r="D99" s="95" t="s">
        <v>106</v>
      </c>
      <c r="E99" s="95" t="s">
        <v>636</v>
      </c>
      <c r="F99" s="95">
        <v>1220643</v>
      </c>
      <c r="G99" s="100">
        <v>1329248</v>
      </c>
      <c r="H99" s="95" t="s">
        <v>508</v>
      </c>
      <c r="I99" s="95" t="s">
        <v>16</v>
      </c>
      <c r="J99" s="96">
        <v>89367</v>
      </c>
      <c r="K99" s="95">
        <v>0</v>
      </c>
      <c r="L99" s="95">
        <v>0</v>
      </c>
      <c r="M99" s="95">
        <v>0</v>
      </c>
      <c r="N99" s="95">
        <v>0</v>
      </c>
      <c r="O99" s="95">
        <v>0</v>
      </c>
      <c r="P99" s="95">
        <v>0</v>
      </c>
      <c r="Q99" s="96">
        <v>3447</v>
      </c>
      <c r="R99" s="97">
        <v>1</v>
      </c>
      <c r="S99" s="95">
        <v>0</v>
      </c>
      <c r="T99" s="96">
        <v>5807</v>
      </c>
      <c r="U99" s="97">
        <v>1</v>
      </c>
      <c r="V99" s="95">
        <v>0</v>
      </c>
      <c r="AC99" s="11">
        <f t="shared" si="2"/>
        <v>1</v>
      </c>
      <c r="AD99" s="11">
        <f t="shared" si="3"/>
        <v>1</v>
      </c>
    </row>
    <row r="100" spans="1:30">
      <c r="A100" s="95" t="s">
        <v>96</v>
      </c>
      <c r="B100" s="95"/>
      <c r="C100" s="95" t="s">
        <v>103</v>
      </c>
      <c r="D100" s="95" t="s">
        <v>104</v>
      </c>
      <c r="E100" s="95" t="s">
        <v>14</v>
      </c>
      <c r="F100" s="95">
        <v>1232258</v>
      </c>
      <c r="G100" s="95">
        <v>1500864</v>
      </c>
      <c r="H100" s="95" t="s">
        <v>63</v>
      </c>
      <c r="I100" s="95" t="s">
        <v>16</v>
      </c>
      <c r="J100" s="95">
        <v>883</v>
      </c>
      <c r="K100" s="95">
        <v>0</v>
      </c>
      <c r="L100" s="95">
        <v>0</v>
      </c>
      <c r="M100" s="96">
        <v>2250</v>
      </c>
      <c r="N100" s="96">
        <v>2250</v>
      </c>
      <c r="O100" s="95">
        <v>0</v>
      </c>
      <c r="P100" s="95">
        <v>0</v>
      </c>
      <c r="Q100" s="95">
        <v>94</v>
      </c>
      <c r="R100" s="97">
        <v>1</v>
      </c>
      <c r="S100" s="95">
        <v>0</v>
      </c>
      <c r="T100" s="96">
        <v>2823</v>
      </c>
      <c r="U100" s="98">
        <v>0.28000000000000003</v>
      </c>
      <c r="V100" s="96">
        <v>2034</v>
      </c>
      <c r="AC100" s="11">
        <f t="shared" si="2"/>
        <v>1</v>
      </c>
      <c r="AD100" s="11">
        <f t="shared" si="3"/>
        <v>1</v>
      </c>
    </row>
    <row r="101" spans="1:30">
      <c r="A101" s="95" t="s">
        <v>96</v>
      </c>
      <c r="B101" s="95"/>
      <c r="C101" s="95" t="s">
        <v>107</v>
      </c>
      <c r="D101" s="95" t="s">
        <v>108</v>
      </c>
      <c r="E101" s="95" t="s">
        <v>25</v>
      </c>
      <c r="F101" s="95">
        <v>1225203</v>
      </c>
      <c r="G101" s="95">
        <v>1446844</v>
      </c>
      <c r="H101" s="95" t="s">
        <v>64</v>
      </c>
      <c r="I101" s="95" t="s">
        <v>16</v>
      </c>
      <c r="J101" s="96">
        <v>21703</v>
      </c>
      <c r="K101" s="95">
        <v>0</v>
      </c>
      <c r="L101" s="95">
        <v>0</v>
      </c>
      <c r="M101" s="95">
        <v>0</v>
      </c>
      <c r="N101" s="95">
        <v>0</v>
      </c>
      <c r="O101" s="95">
        <v>0</v>
      </c>
      <c r="P101" s="95">
        <v>0</v>
      </c>
      <c r="Q101" s="96">
        <v>7303</v>
      </c>
      <c r="R101" s="97">
        <v>1</v>
      </c>
      <c r="S101" s="95">
        <v>0</v>
      </c>
      <c r="T101" s="96">
        <v>1018</v>
      </c>
      <c r="U101" s="97">
        <v>1</v>
      </c>
      <c r="V101" s="95">
        <v>0</v>
      </c>
      <c r="AC101" s="11">
        <f t="shared" si="2"/>
        <v>1</v>
      </c>
      <c r="AD101" s="11">
        <f t="shared" si="3"/>
        <v>1</v>
      </c>
    </row>
    <row r="102" spans="1:30">
      <c r="A102" s="95" t="s">
        <v>96</v>
      </c>
      <c r="B102" s="95"/>
      <c r="C102" s="95" t="s">
        <v>99</v>
      </c>
      <c r="D102" s="95" t="s">
        <v>100</v>
      </c>
      <c r="E102" s="95" t="s">
        <v>789</v>
      </c>
      <c r="F102" s="95">
        <v>1220622</v>
      </c>
      <c r="G102" s="95">
        <v>1386588</v>
      </c>
      <c r="H102" s="95" t="s">
        <v>506</v>
      </c>
      <c r="I102" s="95" t="s">
        <v>16</v>
      </c>
      <c r="J102" s="96">
        <v>10295</v>
      </c>
      <c r="K102" s="95">
        <v>0</v>
      </c>
      <c r="L102" s="95">
        <v>0</v>
      </c>
      <c r="M102" s="95">
        <v>0</v>
      </c>
      <c r="N102" s="95">
        <v>0</v>
      </c>
      <c r="O102" s="95">
        <v>0</v>
      </c>
      <c r="P102" s="95">
        <v>0</v>
      </c>
      <c r="Q102" s="96">
        <v>4091</v>
      </c>
      <c r="R102" s="97">
        <v>1</v>
      </c>
      <c r="S102" s="95">
        <v>0</v>
      </c>
      <c r="T102" s="96">
        <v>2150</v>
      </c>
      <c r="U102" s="97">
        <v>1</v>
      </c>
      <c r="V102" s="95">
        <v>0</v>
      </c>
      <c r="AC102" s="11">
        <f t="shared" si="2"/>
        <v>1</v>
      </c>
      <c r="AD102" s="11">
        <f t="shared" si="3"/>
        <v>1</v>
      </c>
    </row>
    <row r="103" spans="1:30">
      <c r="A103" s="226" t="s">
        <v>96</v>
      </c>
      <c r="B103" s="226" t="s">
        <v>793</v>
      </c>
      <c r="C103" s="226" t="s">
        <v>99</v>
      </c>
      <c r="D103" s="226" t="s">
        <v>100</v>
      </c>
      <c r="E103" s="226" t="s">
        <v>789</v>
      </c>
      <c r="F103" s="226">
        <v>1225251</v>
      </c>
      <c r="G103" s="227">
        <v>1456085</v>
      </c>
      <c r="H103" s="226" t="s">
        <v>509</v>
      </c>
      <c r="I103" s="226" t="s">
        <v>32</v>
      </c>
      <c r="J103" s="225">
        <v>38171</v>
      </c>
      <c r="K103" s="226">
        <v>0</v>
      </c>
      <c r="L103" s="226">
        <v>0</v>
      </c>
      <c r="M103" s="226">
        <v>0</v>
      </c>
      <c r="N103" s="226">
        <v>0</v>
      </c>
      <c r="O103" s="226">
        <v>0</v>
      </c>
      <c r="P103" s="226">
        <v>0</v>
      </c>
      <c r="Q103" s="225">
        <v>11875</v>
      </c>
      <c r="R103" s="228">
        <v>1</v>
      </c>
      <c r="S103" s="226">
        <v>0</v>
      </c>
      <c r="T103" s="225">
        <v>2972</v>
      </c>
      <c r="U103" s="228">
        <v>1</v>
      </c>
      <c r="V103" s="226">
        <v>0</v>
      </c>
      <c r="AC103" s="11">
        <f t="shared" si="2"/>
        <v>1</v>
      </c>
      <c r="AD103" s="11">
        <f t="shared" si="3"/>
        <v>1</v>
      </c>
    </row>
    <row r="104" spans="1:30">
      <c r="A104" s="95" t="s">
        <v>96</v>
      </c>
      <c r="B104" s="95"/>
      <c r="C104" s="95" t="s">
        <v>99</v>
      </c>
      <c r="D104" s="95" t="s">
        <v>100</v>
      </c>
      <c r="E104" s="95" t="s">
        <v>789</v>
      </c>
      <c r="F104" s="95">
        <v>1228772</v>
      </c>
      <c r="G104" s="95">
        <v>1477908</v>
      </c>
      <c r="H104" s="95" t="s">
        <v>507</v>
      </c>
      <c r="I104" s="95" t="s">
        <v>16</v>
      </c>
      <c r="J104" s="96">
        <v>27758</v>
      </c>
      <c r="K104" s="95">
        <v>0</v>
      </c>
      <c r="L104" s="95">
        <v>0</v>
      </c>
      <c r="M104" s="95">
        <v>0</v>
      </c>
      <c r="N104" s="95">
        <v>0</v>
      </c>
      <c r="O104" s="95">
        <v>0</v>
      </c>
      <c r="P104" s="95">
        <v>0</v>
      </c>
      <c r="Q104" s="96">
        <v>11412</v>
      </c>
      <c r="R104" s="97">
        <v>1</v>
      </c>
      <c r="S104" s="95">
        <v>0</v>
      </c>
      <c r="T104" s="96">
        <v>2699</v>
      </c>
      <c r="U104" s="97">
        <v>1</v>
      </c>
      <c r="V104" s="95">
        <v>0</v>
      </c>
      <c r="AC104" s="11">
        <f t="shared" si="2"/>
        <v>1</v>
      </c>
      <c r="AD104" s="11">
        <f t="shared" si="3"/>
        <v>1</v>
      </c>
    </row>
    <row r="105" spans="1:30">
      <c r="A105" s="95" t="s">
        <v>96</v>
      </c>
      <c r="B105" s="95"/>
      <c r="C105" s="95" t="s">
        <v>99</v>
      </c>
      <c r="D105" s="95" t="s">
        <v>100</v>
      </c>
      <c r="E105" s="95" t="s">
        <v>789</v>
      </c>
      <c r="F105" s="95">
        <v>1226457</v>
      </c>
      <c r="G105" s="95">
        <v>1406456</v>
      </c>
      <c r="H105" s="95" t="s">
        <v>65</v>
      </c>
      <c r="I105" s="95" t="s">
        <v>16</v>
      </c>
      <c r="J105" s="96">
        <v>15461</v>
      </c>
      <c r="K105" s="95">
        <v>0</v>
      </c>
      <c r="L105" s="95">
        <v>0</v>
      </c>
      <c r="M105" s="95">
        <v>0</v>
      </c>
      <c r="N105" s="95">
        <v>0</v>
      </c>
      <c r="O105" s="95">
        <v>0</v>
      </c>
      <c r="P105" s="95">
        <v>0</v>
      </c>
      <c r="Q105" s="96">
        <v>3264</v>
      </c>
      <c r="R105" s="97">
        <v>1</v>
      </c>
      <c r="S105" s="95">
        <v>0</v>
      </c>
      <c r="T105" s="95">
        <v>287</v>
      </c>
      <c r="U105" s="97">
        <v>1</v>
      </c>
      <c r="V105" s="95">
        <v>0</v>
      </c>
      <c r="AC105" s="11">
        <f t="shared" si="2"/>
        <v>1</v>
      </c>
      <c r="AD105" s="11">
        <f t="shared" si="3"/>
        <v>1</v>
      </c>
    </row>
    <row r="106" spans="1:30">
      <c r="A106" s="95" t="s">
        <v>96</v>
      </c>
      <c r="B106" s="95"/>
      <c r="C106" s="95" t="s">
        <v>101</v>
      </c>
      <c r="D106" s="95" t="s">
        <v>102</v>
      </c>
      <c r="E106" s="95" t="s">
        <v>17</v>
      </c>
      <c r="F106" s="95">
        <v>1230404</v>
      </c>
      <c r="G106" s="95">
        <v>1484352</v>
      </c>
      <c r="H106" s="95" t="s">
        <v>510</v>
      </c>
      <c r="I106" s="95" t="s">
        <v>16</v>
      </c>
      <c r="J106" s="96">
        <v>3869</v>
      </c>
      <c r="K106" s="96">
        <v>53553</v>
      </c>
      <c r="L106" s="95">
        <v>0</v>
      </c>
      <c r="M106" s="95">
        <v>0</v>
      </c>
      <c r="N106" s="96">
        <v>53553</v>
      </c>
      <c r="O106" s="95">
        <v>0</v>
      </c>
      <c r="P106" s="95">
        <v>0</v>
      </c>
      <c r="Q106" s="96">
        <v>15449</v>
      </c>
      <c r="R106" s="98">
        <v>0.25</v>
      </c>
      <c r="S106" s="96">
        <v>11580</v>
      </c>
      <c r="T106" s="96">
        <v>2666</v>
      </c>
      <c r="U106" s="98">
        <v>0</v>
      </c>
      <c r="V106" s="96">
        <v>2666</v>
      </c>
      <c r="AC106" s="11">
        <f t="shared" si="2"/>
        <v>1</v>
      </c>
      <c r="AD106" s="11">
        <f t="shared" si="3"/>
        <v>1</v>
      </c>
    </row>
    <row r="107" spans="1:30">
      <c r="A107" s="95" t="s">
        <v>96</v>
      </c>
      <c r="B107" s="95"/>
      <c r="C107" s="95" t="s">
        <v>97</v>
      </c>
      <c r="D107" s="95" t="s">
        <v>98</v>
      </c>
      <c r="E107" s="95" t="s">
        <v>14</v>
      </c>
      <c r="F107" s="95">
        <v>1226823</v>
      </c>
      <c r="G107" s="95">
        <v>1482644</v>
      </c>
      <c r="H107" s="95" t="s">
        <v>66</v>
      </c>
      <c r="I107" s="95" t="s">
        <v>16</v>
      </c>
      <c r="J107" s="96">
        <v>16044</v>
      </c>
      <c r="K107" s="95">
        <v>0</v>
      </c>
      <c r="L107" s="95">
        <v>0</v>
      </c>
      <c r="M107" s="95">
        <v>0</v>
      </c>
      <c r="N107" s="95">
        <v>0</v>
      </c>
      <c r="O107" s="95">
        <v>0</v>
      </c>
      <c r="P107" s="95">
        <v>0</v>
      </c>
      <c r="Q107" s="95">
        <v>937</v>
      </c>
      <c r="R107" s="97">
        <v>1</v>
      </c>
      <c r="S107" s="95">
        <v>0</v>
      </c>
      <c r="T107" s="95">
        <v>106</v>
      </c>
      <c r="U107" s="97">
        <v>1</v>
      </c>
      <c r="V107" s="95">
        <v>0</v>
      </c>
      <c r="AC107" s="11">
        <f t="shared" si="2"/>
        <v>1</v>
      </c>
      <c r="AD107" s="11">
        <f t="shared" si="3"/>
        <v>1</v>
      </c>
    </row>
    <row r="108" spans="1:30">
      <c r="A108" s="95" t="s">
        <v>96</v>
      </c>
      <c r="B108" s="95"/>
      <c r="C108" s="95" t="s">
        <v>101</v>
      </c>
      <c r="D108" s="95" t="s">
        <v>102</v>
      </c>
      <c r="E108" s="95" t="s">
        <v>17</v>
      </c>
      <c r="F108" s="95">
        <v>1221576</v>
      </c>
      <c r="G108" s="95">
        <v>1381817</v>
      </c>
      <c r="H108" s="95" t="s">
        <v>788</v>
      </c>
      <c r="I108" s="95" t="s">
        <v>790</v>
      </c>
      <c r="J108" s="95">
        <v>0</v>
      </c>
      <c r="K108" s="95">
        <v>0</v>
      </c>
      <c r="L108" s="95">
        <v>0</v>
      </c>
      <c r="M108" s="95">
        <v>0</v>
      </c>
      <c r="N108" s="95">
        <v>0</v>
      </c>
      <c r="O108" s="95">
        <v>1</v>
      </c>
      <c r="P108" s="95">
        <v>1</v>
      </c>
      <c r="Q108" s="95">
        <v>1</v>
      </c>
      <c r="R108" s="98">
        <v>0</v>
      </c>
      <c r="S108" s="95">
        <v>1</v>
      </c>
      <c r="T108" s="95">
        <v>0</v>
      </c>
      <c r="U108" s="97">
        <v>1</v>
      </c>
      <c r="V108" s="95">
        <v>0</v>
      </c>
      <c r="AC108" s="11">
        <f t="shared" si="2"/>
        <v>0</v>
      </c>
      <c r="AD108" s="11">
        <f t="shared" si="3"/>
        <v>0</v>
      </c>
    </row>
    <row r="109" spans="1:30">
      <c r="A109" s="95" t="s">
        <v>96</v>
      </c>
      <c r="B109" s="95"/>
      <c r="C109" s="95" t="s">
        <v>103</v>
      </c>
      <c r="D109" s="95" t="s">
        <v>104</v>
      </c>
      <c r="E109" s="95" t="s">
        <v>14</v>
      </c>
      <c r="F109" s="95">
        <v>1222176</v>
      </c>
      <c r="G109" s="95">
        <v>1376738</v>
      </c>
      <c r="H109" s="95" t="s">
        <v>67</v>
      </c>
      <c r="I109" s="95" t="s">
        <v>16</v>
      </c>
      <c r="J109" s="96">
        <v>52085</v>
      </c>
      <c r="K109" s="95">
        <v>0</v>
      </c>
      <c r="L109" s="95">
        <v>0</v>
      </c>
      <c r="M109" s="95">
        <v>0</v>
      </c>
      <c r="N109" s="95">
        <v>0</v>
      </c>
      <c r="O109" s="95">
        <v>0</v>
      </c>
      <c r="P109" s="95">
        <v>0</v>
      </c>
      <c r="Q109" s="96">
        <v>15093</v>
      </c>
      <c r="R109" s="97">
        <v>1</v>
      </c>
      <c r="S109" s="95">
        <v>0</v>
      </c>
      <c r="T109" s="96">
        <v>14652</v>
      </c>
      <c r="U109" s="97">
        <v>1</v>
      </c>
      <c r="V109" s="95">
        <v>0</v>
      </c>
      <c r="AC109" s="11">
        <f t="shared" si="2"/>
        <v>1</v>
      </c>
      <c r="AD109" s="11">
        <f t="shared" si="3"/>
        <v>1</v>
      </c>
    </row>
    <row r="110" spans="1:30">
      <c r="A110" s="95" t="s">
        <v>96</v>
      </c>
      <c r="B110" s="95"/>
      <c r="C110" s="95" t="s">
        <v>103</v>
      </c>
      <c r="D110" s="95" t="s">
        <v>104</v>
      </c>
      <c r="E110" s="95" t="s">
        <v>14</v>
      </c>
      <c r="F110" s="95">
        <v>1230201</v>
      </c>
      <c r="G110" s="95">
        <v>1474505</v>
      </c>
      <c r="H110" s="95" t="s">
        <v>68</v>
      </c>
      <c r="I110" s="95" t="s">
        <v>16</v>
      </c>
      <c r="J110" s="96">
        <v>34187</v>
      </c>
      <c r="K110" s="95">
        <v>0</v>
      </c>
      <c r="L110" s="95">
        <v>0</v>
      </c>
      <c r="M110" s="95">
        <v>0</v>
      </c>
      <c r="N110" s="95">
        <v>0</v>
      </c>
      <c r="O110" s="95">
        <v>0</v>
      </c>
      <c r="P110" s="95">
        <v>0</v>
      </c>
      <c r="Q110" s="96">
        <v>5910</v>
      </c>
      <c r="R110" s="97">
        <v>1</v>
      </c>
      <c r="S110" s="95">
        <v>0</v>
      </c>
      <c r="T110" s="95">
        <v>0</v>
      </c>
      <c r="U110" s="97">
        <v>1</v>
      </c>
      <c r="V110" s="95">
        <v>0</v>
      </c>
      <c r="AC110" s="11">
        <f t="shared" si="2"/>
        <v>1</v>
      </c>
      <c r="AD110" s="11">
        <f t="shared" si="3"/>
        <v>1</v>
      </c>
    </row>
    <row r="111" spans="1:30">
      <c r="A111" s="95" t="s">
        <v>96</v>
      </c>
      <c r="B111" s="95" t="s">
        <v>802</v>
      </c>
      <c r="C111" s="95" t="s">
        <v>101</v>
      </c>
      <c r="D111" s="95" t="s">
        <v>102</v>
      </c>
      <c r="E111" s="95" t="s">
        <v>17</v>
      </c>
      <c r="F111" s="95">
        <v>1200495</v>
      </c>
      <c r="G111" s="100">
        <v>1376493</v>
      </c>
      <c r="H111" s="95" t="s">
        <v>474</v>
      </c>
      <c r="I111" s="95" t="s">
        <v>32</v>
      </c>
      <c r="J111" s="96">
        <v>25752</v>
      </c>
      <c r="K111" s="95">
        <v>635</v>
      </c>
      <c r="L111" s="96">
        <v>30000</v>
      </c>
      <c r="M111" s="95">
        <v>0</v>
      </c>
      <c r="N111" s="96">
        <v>30635</v>
      </c>
      <c r="O111" s="95">
        <v>0</v>
      </c>
      <c r="P111" s="95">
        <v>0</v>
      </c>
      <c r="Q111" s="96">
        <v>5606</v>
      </c>
      <c r="R111" s="97">
        <v>1</v>
      </c>
      <c r="S111" s="95">
        <v>0</v>
      </c>
      <c r="T111" s="96">
        <v>19416</v>
      </c>
      <c r="U111" s="97">
        <v>1</v>
      </c>
      <c r="V111" s="95">
        <v>0</v>
      </c>
      <c r="AC111" s="11">
        <f t="shared" si="2"/>
        <v>1</v>
      </c>
      <c r="AD111" s="11">
        <f t="shared" si="3"/>
        <v>1</v>
      </c>
    </row>
    <row r="112" spans="1:30">
      <c r="A112" s="95" t="s">
        <v>96</v>
      </c>
      <c r="B112" s="95"/>
      <c r="C112" s="95" t="s">
        <v>103</v>
      </c>
      <c r="D112" s="95" t="s">
        <v>104</v>
      </c>
      <c r="E112" s="95" t="s">
        <v>14</v>
      </c>
      <c r="F112" s="95">
        <v>1198883</v>
      </c>
      <c r="G112" s="95">
        <v>1238957</v>
      </c>
      <c r="H112" s="95" t="s">
        <v>69</v>
      </c>
      <c r="I112" s="95" t="s">
        <v>16</v>
      </c>
      <c r="J112" s="96">
        <v>199979</v>
      </c>
      <c r="K112" s="95">
        <v>0</v>
      </c>
      <c r="L112" s="96">
        <v>20000</v>
      </c>
      <c r="M112" s="95">
        <v>0</v>
      </c>
      <c r="N112" s="96">
        <v>20000</v>
      </c>
      <c r="O112" s="95">
        <v>0</v>
      </c>
      <c r="P112" s="95">
        <v>0</v>
      </c>
      <c r="Q112" s="96">
        <v>17919</v>
      </c>
      <c r="R112" s="97">
        <v>1</v>
      </c>
      <c r="S112" s="95">
        <v>0</v>
      </c>
      <c r="T112" s="96">
        <v>91601</v>
      </c>
      <c r="U112" s="97">
        <v>1</v>
      </c>
      <c r="V112" s="95">
        <v>0</v>
      </c>
      <c r="AC112" s="11">
        <f t="shared" si="2"/>
        <v>1</v>
      </c>
      <c r="AD112" s="11">
        <f t="shared" si="3"/>
        <v>1</v>
      </c>
    </row>
    <row r="113" spans="1:30">
      <c r="A113" s="95" t="s">
        <v>96</v>
      </c>
      <c r="B113" s="95"/>
      <c r="C113" s="95" t="s">
        <v>112</v>
      </c>
      <c r="D113" s="95" t="s">
        <v>102</v>
      </c>
      <c r="E113" s="95" t="s">
        <v>17</v>
      </c>
      <c r="F113" s="95">
        <v>1228767</v>
      </c>
      <c r="G113" s="95">
        <v>1500294</v>
      </c>
      <c r="H113" s="95" t="s">
        <v>757</v>
      </c>
      <c r="I113" s="95" t="s">
        <v>16</v>
      </c>
      <c r="J113" s="96">
        <v>6311</v>
      </c>
      <c r="K113" s="96">
        <v>21820</v>
      </c>
      <c r="L113" s="95">
        <v>0</v>
      </c>
      <c r="M113" s="95">
        <v>0</v>
      </c>
      <c r="N113" s="96">
        <v>21820</v>
      </c>
      <c r="O113" s="95">
        <v>0</v>
      </c>
      <c r="P113" s="95">
        <v>0</v>
      </c>
      <c r="Q113" s="96">
        <v>10323</v>
      </c>
      <c r="R113" s="99">
        <v>0.61</v>
      </c>
      <c r="S113" s="96">
        <v>4012</v>
      </c>
      <c r="T113" s="96">
        <v>1935</v>
      </c>
      <c r="U113" s="98">
        <v>0</v>
      </c>
      <c r="V113" s="96">
        <v>1935</v>
      </c>
      <c r="AC113" s="11">
        <f t="shared" si="2"/>
        <v>1</v>
      </c>
      <c r="AD113" s="11">
        <f t="shared" si="3"/>
        <v>1</v>
      </c>
    </row>
    <row r="114" spans="1:30">
      <c r="A114" s="95" t="s">
        <v>96</v>
      </c>
      <c r="B114" s="95"/>
      <c r="C114" s="95" t="s">
        <v>99</v>
      </c>
      <c r="D114" s="95" t="s">
        <v>100</v>
      </c>
      <c r="E114" s="95" t="s">
        <v>789</v>
      </c>
      <c r="F114" s="95">
        <v>1230318</v>
      </c>
      <c r="G114" s="95">
        <v>1481544</v>
      </c>
      <c r="H114" s="95" t="s">
        <v>31</v>
      </c>
      <c r="I114" s="95" t="s">
        <v>16</v>
      </c>
      <c r="J114" s="96">
        <v>10601</v>
      </c>
      <c r="K114" s="96">
        <v>15000</v>
      </c>
      <c r="L114" s="95">
        <v>0</v>
      </c>
      <c r="M114" s="95">
        <v>0</v>
      </c>
      <c r="N114" s="96">
        <v>15000</v>
      </c>
      <c r="O114" s="95">
        <v>0</v>
      </c>
      <c r="P114" s="95">
        <v>0</v>
      </c>
      <c r="Q114" s="96">
        <v>17519</v>
      </c>
      <c r="R114" s="99">
        <v>0.61</v>
      </c>
      <c r="S114" s="96">
        <v>6918</v>
      </c>
      <c r="T114" s="95">
        <v>534</v>
      </c>
      <c r="U114" s="98">
        <v>0</v>
      </c>
      <c r="V114" s="95">
        <v>534</v>
      </c>
      <c r="AC114" s="11">
        <f t="shared" si="2"/>
        <v>1</v>
      </c>
      <c r="AD114" s="11">
        <f t="shared" si="3"/>
        <v>1</v>
      </c>
    </row>
    <row r="115" spans="1:30">
      <c r="A115" s="226" t="s">
        <v>96</v>
      </c>
      <c r="B115" s="226" t="s">
        <v>793</v>
      </c>
      <c r="C115" s="226" t="s">
        <v>99</v>
      </c>
      <c r="D115" s="226" t="s">
        <v>100</v>
      </c>
      <c r="E115" s="226" t="s">
        <v>789</v>
      </c>
      <c r="F115" s="226">
        <v>1226993</v>
      </c>
      <c r="G115" s="227">
        <v>1476001</v>
      </c>
      <c r="H115" s="226" t="s">
        <v>475</v>
      </c>
      <c r="I115" s="226" t="s">
        <v>16</v>
      </c>
      <c r="J115" s="225">
        <v>25674</v>
      </c>
      <c r="K115" s="226">
        <v>0</v>
      </c>
      <c r="L115" s="226">
        <v>0</v>
      </c>
      <c r="M115" s="226">
        <v>0</v>
      </c>
      <c r="N115" s="226">
        <v>0</v>
      </c>
      <c r="O115" s="226">
        <v>0</v>
      </c>
      <c r="P115" s="226">
        <v>0</v>
      </c>
      <c r="Q115" s="225">
        <v>6446</v>
      </c>
      <c r="R115" s="228">
        <v>1</v>
      </c>
      <c r="S115" s="226">
        <v>0</v>
      </c>
      <c r="T115" s="226">
        <v>673</v>
      </c>
      <c r="U115" s="228">
        <v>1</v>
      </c>
      <c r="V115" s="226">
        <v>0</v>
      </c>
      <c r="AC115" s="11">
        <f t="shared" si="2"/>
        <v>1</v>
      </c>
      <c r="AD115" s="11">
        <f t="shared" si="3"/>
        <v>1</v>
      </c>
    </row>
    <row r="116" spans="1:30">
      <c r="A116" s="226" t="s">
        <v>96</v>
      </c>
      <c r="B116" s="226" t="s">
        <v>762</v>
      </c>
      <c r="C116" s="226" t="s">
        <v>101</v>
      </c>
      <c r="D116" s="226" t="s">
        <v>102</v>
      </c>
      <c r="E116" s="226" t="s">
        <v>17</v>
      </c>
      <c r="F116" s="226">
        <v>1221966</v>
      </c>
      <c r="G116" s="227">
        <v>1358076</v>
      </c>
      <c r="H116" s="226" t="s">
        <v>713</v>
      </c>
      <c r="I116" s="226" t="s">
        <v>16</v>
      </c>
      <c r="J116" s="225">
        <v>5684</v>
      </c>
      <c r="K116" s="225">
        <v>10403</v>
      </c>
      <c r="L116" s="225">
        <v>20000</v>
      </c>
      <c r="M116" s="226">
        <v>0</v>
      </c>
      <c r="N116" s="225">
        <v>30403</v>
      </c>
      <c r="O116" s="226">
        <v>0</v>
      </c>
      <c r="P116" s="226">
        <v>0</v>
      </c>
      <c r="Q116" s="225">
        <v>8840</v>
      </c>
      <c r="R116" s="394">
        <v>0.64</v>
      </c>
      <c r="S116" s="225">
        <v>3156</v>
      </c>
      <c r="T116" s="225">
        <v>9141</v>
      </c>
      <c r="U116" s="135">
        <v>0</v>
      </c>
      <c r="V116" s="225">
        <v>9141</v>
      </c>
      <c r="AC116" s="11">
        <f t="shared" si="2"/>
        <v>1</v>
      </c>
      <c r="AD116" s="11">
        <f t="shared" si="3"/>
        <v>1</v>
      </c>
    </row>
    <row r="117" spans="1:30">
      <c r="A117" s="95" t="s">
        <v>96</v>
      </c>
      <c r="B117" s="95"/>
      <c r="C117" s="95" t="s">
        <v>105</v>
      </c>
      <c r="D117" s="95" t="s">
        <v>106</v>
      </c>
      <c r="E117" s="95" t="s">
        <v>636</v>
      </c>
      <c r="F117" s="95">
        <v>1194278</v>
      </c>
      <c r="G117" s="95">
        <v>1176230</v>
      </c>
      <c r="H117" s="95" t="s">
        <v>70</v>
      </c>
      <c r="I117" s="95" t="s">
        <v>32</v>
      </c>
      <c r="J117" s="96">
        <v>223218</v>
      </c>
      <c r="K117" s="95">
        <v>0</v>
      </c>
      <c r="L117" s="95">
        <v>0</v>
      </c>
      <c r="M117" s="95">
        <v>0</v>
      </c>
      <c r="N117" s="95">
        <v>0</v>
      </c>
      <c r="O117" s="95">
        <v>0</v>
      </c>
      <c r="P117" s="95">
        <v>0</v>
      </c>
      <c r="Q117" s="96">
        <v>41539</v>
      </c>
      <c r="R117" s="97">
        <v>1</v>
      </c>
      <c r="S117" s="95">
        <v>0</v>
      </c>
      <c r="T117" s="96">
        <v>90897</v>
      </c>
      <c r="U117" s="97">
        <v>1</v>
      </c>
      <c r="V117" s="95">
        <v>0</v>
      </c>
      <c r="AC117" s="11">
        <f t="shared" ref="AC117:AC130" si="4">IF(Q117=0,100%,IF((J117+K117)/Q117&gt;100%,100%,IF(($J117+K117)/$Q117&lt;0,0,($J117+K117)/$Q117)))</f>
        <v>1</v>
      </c>
      <c r="AD117" s="11">
        <f t="shared" ref="AD117:AD130" si="5">IF(Q117=0,100%,IF((J117+K117+L117)/Q117&gt;100%,100%,IF(($J117+K117+L117)/$Q117&lt;0,0,($J117+K117+L117)/$Q117)))</f>
        <v>1</v>
      </c>
    </row>
    <row r="118" spans="1:30">
      <c r="A118" s="226" t="s">
        <v>96</v>
      </c>
      <c r="B118" s="226" t="s">
        <v>793</v>
      </c>
      <c r="C118" s="226" t="s">
        <v>99</v>
      </c>
      <c r="D118" s="226" t="s">
        <v>100</v>
      </c>
      <c r="E118" s="226" t="s">
        <v>789</v>
      </c>
      <c r="F118" s="226">
        <v>1224437</v>
      </c>
      <c r="G118" s="227">
        <v>1408128</v>
      </c>
      <c r="H118" s="226" t="s">
        <v>33</v>
      </c>
      <c r="I118" s="226" t="s">
        <v>16</v>
      </c>
      <c r="J118" s="225">
        <v>16386</v>
      </c>
      <c r="K118" s="226">
        <v>0</v>
      </c>
      <c r="L118" s="226">
        <v>0</v>
      </c>
      <c r="M118" s="226">
        <v>0</v>
      </c>
      <c r="N118" s="226">
        <v>0</v>
      </c>
      <c r="O118" s="226">
        <v>0</v>
      </c>
      <c r="P118" s="226">
        <v>0</v>
      </c>
      <c r="Q118" s="226">
        <v>417</v>
      </c>
      <c r="R118" s="228">
        <v>1</v>
      </c>
      <c r="S118" s="226">
        <v>0</v>
      </c>
      <c r="T118" s="226">
        <v>706</v>
      </c>
      <c r="U118" s="228">
        <v>1</v>
      </c>
      <c r="V118" s="226">
        <v>0</v>
      </c>
      <c r="AC118" s="11">
        <f t="shared" si="4"/>
        <v>1</v>
      </c>
      <c r="AD118" s="11">
        <f t="shared" si="5"/>
        <v>1</v>
      </c>
    </row>
    <row r="119" spans="1:30">
      <c r="A119" s="95" t="s">
        <v>96</v>
      </c>
      <c r="B119" s="95"/>
      <c r="C119" s="95" t="s">
        <v>99</v>
      </c>
      <c r="D119" s="95" t="s">
        <v>100</v>
      </c>
      <c r="E119" s="95" t="s">
        <v>789</v>
      </c>
      <c r="F119" s="95">
        <v>1221550</v>
      </c>
      <c r="G119" s="95">
        <v>1381752</v>
      </c>
      <c r="H119" s="95" t="s">
        <v>34</v>
      </c>
      <c r="I119" s="95" t="s">
        <v>32</v>
      </c>
      <c r="J119" s="96">
        <v>27836</v>
      </c>
      <c r="K119" s="96">
        <v>17000</v>
      </c>
      <c r="L119" s="95">
        <v>0</v>
      </c>
      <c r="M119" s="95">
        <v>0</v>
      </c>
      <c r="N119" s="96">
        <v>17000</v>
      </c>
      <c r="O119" s="95">
        <v>0</v>
      </c>
      <c r="P119" s="95">
        <v>0</v>
      </c>
      <c r="Q119" s="96">
        <v>8627</v>
      </c>
      <c r="R119" s="97">
        <v>1</v>
      </c>
      <c r="S119" s="95">
        <v>0</v>
      </c>
      <c r="T119" s="96">
        <v>3764</v>
      </c>
      <c r="U119" s="97">
        <v>1</v>
      </c>
      <c r="V119" s="95">
        <v>0</v>
      </c>
      <c r="AC119" s="11">
        <f t="shared" si="4"/>
        <v>1</v>
      </c>
      <c r="AD119" s="11">
        <f t="shared" si="5"/>
        <v>1</v>
      </c>
    </row>
    <row r="120" spans="1:30">
      <c r="A120" s="95" t="s">
        <v>96</v>
      </c>
      <c r="B120" s="95"/>
      <c r="C120" s="95" t="s">
        <v>99</v>
      </c>
      <c r="D120" s="95" t="s">
        <v>100</v>
      </c>
      <c r="E120" s="95" t="s">
        <v>789</v>
      </c>
      <c r="F120" s="95">
        <v>1222718</v>
      </c>
      <c r="G120" s="95">
        <v>1392389</v>
      </c>
      <c r="H120" s="95" t="s">
        <v>35</v>
      </c>
      <c r="I120" s="95" t="s">
        <v>32</v>
      </c>
      <c r="J120" s="96">
        <v>20514</v>
      </c>
      <c r="K120" s="96">
        <v>20000</v>
      </c>
      <c r="L120" s="95">
        <v>0</v>
      </c>
      <c r="M120" s="95">
        <v>0</v>
      </c>
      <c r="N120" s="96">
        <v>20000</v>
      </c>
      <c r="O120" s="95">
        <v>0</v>
      </c>
      <c r="P120" s="95">
        <v>0</v>
      </c>
      <c r="Q120" s="96">
        <v>15427</v>
      </c>
      <c r="R120" s="97">
        <v>1</v>
      </c>
      <c r="S120" s="95">
        <v>0</v>
      </c>
      <c r="T120" s="95">
        <v>0</v>
      </c>
      <c r="U120" s="97">
        <v>1</v>
      </c>
      <c r="V120" s="95">
        <v>0</v>
      </c>
      <c r="AC120" s="11">
        <f t="shared" si="4"/>
        <v>1</v>
      </c>
      <c r="AD120" s="11">
        <f t="shared" si="5"/>
        <v>1</v>
      </c>
    </row>
    <row r="121" spans="1:30">
      <c r="A121" s="95" t="s">
        <v>96</v>
      </c>
      <c r="B121" s="95"/>
      <c r="C121" s="95" t="s">
        <v>107</v>
      </c>
      <c r="D121" s="95" t="s">
        <v>108</v>
      </c>
      <c r="E121" s="95" t="s">
        <v>25</v>
      </c>
      <c r="F121" s="95">
        <v>1231944</v>
      </c>
      <c r="G121" s="95">
        <v>1499435</v>
      </c>
      <c r="H121" s="95" t="s">
        <v>476</v>
      </c>
      <c r="I121" s="95" t="s">
        <v>16</v>
      </c>
      <c r="J121" s="96">
        <v>14993</v>
      </c>
      <c r="K121" s="95">
        <v>0</v>
      </c>
      <c r="L121" s="95">
        <v>0</v>
      </c>
      <c r="M121" s="95">
        <v>0</v>
      </c>
      <c r="N121" s="95">
        <v>0</v>
      </c>
      <c r="O121" s="95">
        <v>0</v>
      </c>
      <c r="P121" s="95">
        <v>0</v>
      </c>
      <c r="Q121" s="96">
        <v>4356</v>
      </c>
      <c r="R121" s="97">
        <v>1</v>
      </c>
      <c r="S121" s="95">
        <v>0</v>
      </c>
      <c r="T121" s="96">
        <v>3013</v>
      </c>
      <c r="U121" s="97">
        <v>1</v>
      </c>
      <c r="V121" s="95">
        <v>0</v>
      </c>
      <c r="AC121" s="11">
        <f t="shared" si="4"/>
        <v>1</v>
      </c>
      <c r="AD121" s="11">
        <f t="shared" si="5"/>
        <v>1</v>
      </c>
    </row>
    <row r="122" spans="1:30">
      <c r="A122" s="95" t="s">
        <v>96</v>
      </c>
      <c r="B122" s="95" t="s">
        <v>791</v>
      </c>
      <c r="C122" s="95" t="s">
        <v>107</v>
      </c>
      <c r="D122" s="95" t="s">
        <v>108</v>
      </c>
      <c r="E122" s="95" t="s">
        <v>25</v>
      </c>
      <c r="F122" s="95">
        <v>1229942</v>
      </c>
      <c r="G122" s="100">
        <v>1472921</v>
      </c>
      <c r="H122" s="95" t="s">
        <v>792</v>
      </c>
      <c r="I122" s="95" t="s">
        <v>32</v>
      </c>
      <c r="J122" s="96">
        <v>5650</v>
      </c>
      <c r="K122" s="95">
        <v>0</v>
      </c>
      <c r="L122" s="96">
        <v>25000</v>
      </c>
      <c r="M122" s="95">
        <v>0</v>
      </c>
      <c r="N122" s="96">
        <v>25000</v>
      </c>
      <c r="O122" s="95">
        <v>0</v>
      </c>
      <c r="P122" s="95">
        <v>0</v>
      </c>
      <c r="Q122" s="96">
        <v>30469</v>
      </c>
      <c r="R122" s="98">
        <v>0.19</v>
      </c>
      <c r="S122" s="96">
        <v>24819</v>
      </c>
      <c r="T122" s="95">
        <v>181</v>
      </c>
      <c r="U122" s="98">
        <v>0</v>
      </c>
      <c r="V122" s="95">
        <v>181</v>
      </c>
      <c r="AC122" s="11">
        <f t="shared" si="4"/>
        <v>0.18543437592306936</v>
      </c>
      <c r="AD122" s="11">
        <f t="shared" si="5"/>
        <v>1</v>
      </c>
    </row>
    <row r="123" spans="1:30">
      <c r="A123" s="226" t="s">
        <v>96</v>
      </c>
      <c r="B123" s="226" t="s">
        <v>793</v>
      </c>
      <c r="C123" s="226" t="s">
        <v>99</v>
      </c>
      <c r="D123" s="226" t="s">
        <v>100</v>
      </c>
      <c r="E123" s="226" t="s">
        <v>789</v>
      </c>
      <c r="F123" s="226">
        <v>1228495</v>
      </c>
      <c r="G123" s="227">
        <v>1490699</v>
      </c>
      <c r="H123" s="226" t="s">
        <v>71</v>
      </c>
      <c r="I123" s="226" t="s">
        <v>16</v>
      </c>
      <c r="J123" s="225">
        <v>20186</v>
      </c>
      <c r="K123" s="226">
        <v>0</v>
      </c>
      <c r="L123" s="226">
        <v>0</v>
      </c>
      <c r="M123" s="226">
        <v>0</v>
      </c>
      <c r="N123" s="226">
        <v>0</v>
      </c>
      <c r="O123" s="226">
        <v>0</v>
      </c>
      <c r="P123" s="226">
        <v>0</v>
      </c>
      <c r="Q123" s="225">
        <v>2609</v>
      </c>
      <c r="R123" s="228">
        <v>1</v>
      </c>
      <c r="S123" s="226">
        <v>0</v>
      </c>
      <c r="T123" s="225">
        <v>3263</v>
      </c>
      <c r="U123" s="228">
        <v>1</v>
      </c>
      <c r="V123" s="226">
        <v>0</v>
      </c>
      <c r="AC123" s="11">
        <f t="shared" si="4"/>
        <v>1</v>
      </c>
      <c r="AD123" s="11">
        <f t="shared" si="5"/>
        <v>1</v>
      </c>
    </row>
    <row r="124" spans="1:30">
      <c r="A124" s="95" t="s">
        <v>96</v>
      </c>
      <c r="B124" s="95"/>
      <c r="C124" s="95" t="s">
        <v>110</v>
      </c>
      <c r="D124" s="95" t="s">
        <v>98</v>
      </c>
      <c r="E124" s="95" t="s">
        <v>14</v>
      </c>
      <c r="F124" s="95">
        <v>1226860</v>
      </c>
      <c r="G124" s="95">
        <v>1467555</v>
      </c>
      <c r="H124" s="95" t="s">
        <v>477</v>
      </c>
      <c r="I124" s="95" t="s">
        <v>16</v>
      </c>
      <c r="J124" s="96">
        <v>59872</v>
      </c>
      <c r="K124" s="95">
        <v>0</v>
      </c>
      <c r="L124" s="95">
        <v>0</v>
      </c>
      <c r="M124" s="96">
        <v>46400</v>
      </c>
      <c r="N124" s="96">
        <v>46400</v>
      </c>
      <c r="O124" s="95">
        <v>0</v>
      </c>
      <c r="P124" s="95">
        <v>0</v>
      </c>
      <c r="Q124" s="96">
        <v>17110</v>
      </c>
      <c r="R124" s="97">
        <v>1</v>
      </c>
      <c r="S124" s="95">
        <v>0</v>
      </c>
      <c r="T124" s="96">
        <v>9828</v>
      </c>
      <c r="U124" s="97">
        <v>1</v>
      </c>
      <c r="V124" s="95">
        <v>0</v>
      </c>
      <c r="AC124" s="11">
        <f t="shared" si="4"/>
        <v>1</v>
      </c>
      <c r="AD124" s="11">
        <f t="shared" si="5"/>
        <v>1</v>
      </c>
    </row>
    <row r="125" spans="1:30">
      <c r="A125" s="95" t="s">
        <v>96</v>
      </c>
      <c r="B125" s="95"/>
      <c r="C125" s="95" t="s">
        <v>101</v>
      </c>
      <c r="D125" s="95" t="s">
        <v>102</v>
      </c>
      <c r="E125" s="95" t="s">
        <v>17</v>
      </c>
      <c r="F125" s="95">
        <v>1226754</v>
      </c>
      <c r="G125" s="95">
        <v>1457667</v>
      </c>
      <c r="H125" s="95" t="s">
        <v>36</v>
      </c>
      <c r="I125" s="95" t="s">
        <v>16</v>
      </c>
      <c r="J125" s="96">
        <v>26971</v>
      </c>
      <c r="K125" s="95">
        <v>0</v>
      </c>
      <c r="L125" s="95">
        <v>0</v>
      </c>
      <c r="M125" s="95">
        <v>0</v>
      </c>
      <c r="N125" s="95">
        <v>0</v>
      </c>
      <c r="O125" s="95">
        <v>0</v>
      </c>
      <c r="P125" s="95">
        <v>0</v>
      </c>
      <c r="Q125" s="96">
        <v>15279</v>
      </c>
      <c r="R125" s="97">
        <v>1</v>
      </c>
      <c r="S125" s="95">
        <v>0</v>
      </c>
      <c r="T125" s="95">
        <v>0</v>
      </c>
      <c r="U125" s="97">
        <v>1</v>
      </c>
      <c r="V125" s="95">
        <v>0</v>
      </c>
      <c r="AC125" s="11">
        <f t="shared" si="4"/>
        <v>1</v>
      </c>
      <c r="AD125" s="11">
        <f t="shared" si="5"/>
        <v>1</v>
      </c>
    </row>
    <row r="126" spans="1:30">
      <c r="A126" s="226" t="s">
        <v>96</v>
      </c>
      <c r="B126" s="226" t="s">
        <v>793</v>
      </c>
      <c r="C126" s="226" t="s">
        <v>107</v>
      </c>
      <c r="D126" s="226" t="s">
        <v>108</v>
      </c>
      <c r="E126" s="226" t="s">
        <v>25</v>
      </c>
      <c r="F126" s="226">
        <v>1225803</v>
      </c>
      <c r="G126" s="227">
        <v>1457841</v>
      </c>
      <c r="H126" s="226" t="s">
        <v>499</v>
      </c>
      <c r="I126" s="226" t="s">
        <v>16</v>
      </c>
      <c r="J126" s="225">
        <v>10853</v>
      </c>
      <c r="K126" s="226">
        <v>0</v>
      </c>
      <c r="L126" s="226">
        <v>0</v>
      </c>
      <c r="M126" s="226">
        <v>0</v>
      </c>
      <c r="N126" s="226">
        <v>0</v>
      </c>
      <c r="O126" s="226">
        <v>0</v>
      </c>
      <c r="P126" s="226">
        <v>0</v>
      </c>
      <c r="Q126" s="225">
        <v>1861</v>
      </c>
      <c r="R126" s="228">
        <v>1</v>
      </c>
      <c r="S126" s="226">
        <v>0</v>
      </c>
      <c r="T126" s="226">
        <v>664</v>
      </c>
      <c r="U126" s="228">
        <v>1</v>
      </c>
      <c r="V126" s="226">
        <v>0</v>
      </c>
      <c r="AC126" s="11">
        <f t="shared" si="4"/>
        <v>1</v>
      </c>
      <c r="AD126" s="11">
        <f t="shared" si="5"/>
        <v>1</v>
      </c>
    </row>
    <row r="127" spans="1:30">
      <c r="A127" s="95" t="s">
        <v>96</v>
      </c>
      <c r="B127" s="95"/>
      <c r="C127" s="95" t="s">
        <v>113</v>
      </c>
      <c r="D127" s="95" t="s">
        <v>106</v>
      </c>
      <c r="E127" s="95" t="s">
        <v>636</v>
      </c>
      <c r="F127" s="95">
        <v>1226852</v>
      </c>
      <c r="G127" s="95">
        <v>1462840</v>
      </c>
      <c r="H127" s="95" t="s">
        <v>513</v>
      </c>
      <c r="I127" s="95" t="s">
        <v>16</v>
      </c>
      <c r="J127" s="96">
        <v>40200</v>
      </c>
      <c r="K127" s="95">
        <v>0</v>
      </c>
      <c r="L127" s="96">
        <v>48000</v>
      </c>
      <c r="M127" s="95">
        <v>0</v>
      </c>
      <c r="N127" s="96">
        <v>48000</v>
      </c>
      <c r="O127" s="95">
        <v>0</v>
      </c>
      <c r="P127" s="95">
        <v>0</v>
      </c>
      <c r="Q127" s="96">
        <v>3303</v>
      </c>
      <c r="R127" s="97">
        <v>1</v>
      </c>
      <c r="S127" s="95">
        <v>0</v>
      </c>
      <c r="T127" s="96">
        <v>8201</v>
      </c>
      <c r="U127" s="97">
        <v>1</v>
      </c>
      <c r="V127" s="95">
        <v>0</v>
      </c>
      <c r="AC127" s="11">
        <f t="shared" si="4"/>
        <v>1</v>
      </c>
      <c r="AD127" s="11">
        <f t="shared" si="5"/>
        <v>1</v>
      </c>
    </row>
    <row r="128" spans="1:30">
      <c r="A128" s="95" t="s">
        <v>96</v>
      </c>
      <c r="B128" s="95"/>
      <c r="C128" s="95" t="s">
        <v>101</v>
      </c>
      <c r="D128" s="95" t="s">
        <v>102</v>
      </c>
      <c r="E128" s="95" t="s">
        <v>17</v>
      </c>
      <c r="F128" s="95">
        <v>1225245</v>
      </c>
      <c r="G128" s="95">
        <v>1456084</v>
      </c>
      <c r="H128" s="95" t="s">
        <v>514</v>
      </c>
      <c r="I128" s="95" t="s">
        <v>32</v>
      </c>
      <c r="J128" s="96">
        <v>50110</v>
      </c>
      <c r="K128" s="95">
        <v>465</v>
      </c>
      <c r="L128" s="95">
        <v>0</v>
      </c>
      <c r="M128" s="95">
        <v>0</v>
      </c>
      <c r="N128" s="95">
        <v>465</v>
      </c>
      <c r="O128" s="95">
        <v>0</v>
      </c>
      <c r="P128" s="95">
        <v>0</v>
      </c>
      <c r="Q128" s="96">
        <v>11892</v>
      </c>
      <c r="R128" s="97">
        <v>1</v>
      </c>
      <c r="S128" s="95">
        <v>0</v>
      </c>
      <c r="T128" s="96">
        <v>3044</v>
      </c>
      <c r="U128" s="97">
        <v>1</v>
      </c>
      <c r="V128" s="95">
        <v>0</v>
      </c>
      <c r="AC128" s="11">
        <f t="shared" si="4"/>
        <v>1</v>
      </c>
      <c r="AD128" s="11">
        <f t="shared" si="5"/>
        <v>1</v>
      </c>
    </row>
    <row r="129" spans="1:30">
      <c r="A129" s="95" t="s">
        <v>96</v>
      </c>
      <c r="B129" s="95"/>
      <c r="C129" s="95" t="s">
        <v>101</v>
      </c>
      <c r="D129" s="95" t="s">
        <v>102</v>
      </c>
      <c r="E129" s="95" t="s">
        <v>17</v>
      </c>
      <c r="F129" s="95">
        <v>1229680</v>
      </c>
      <c r="G129" s="95">
        <v>1493049</v>
      </c>
      <c r="H129" s="95" t="s">
        <v>84</v>
      </c>
      <c r="I129" s="95" t="s">
        <v>16</v>
      </c>
      <c r="J129" s="96">
        <v>61255</v>
      </c>
      <c r="K129" s="96">
        <v>1871</v>
      </c>
      <c r="L129" s="95">
        <v>0</v>
      </c>
      <c r="M129" s="95">
        <v>0</v>
      </c>
      <c r="N129" s="96">
        <v>1871</v>
      </c>
      <c r="O129" s="95">
        <v>0</v>
      </c>
      <c r="P129" s="95">
        <v>0</v>
      </c>
      <c r="Q129" s="96">
        <v>6171</v>
      </c>
      <c r="R129" s="97">
        <v>1</v>
      </c>
      <c r="S129" s="95">
        <v>0</v>
      </c>
      <c r="T129" s="95">
        <v>700</v>
      </c>
      <c r="U129" s="97">
        <v>1</v>
      </c>
      <c r="V129" s="95">
        <v>0</v>
      </c>
      <c r="AC129" s="11">
        <f t="shared" si="4"/>
        <v>1</v>
      </c>
      <c r="AD129" s="11">
        <f t="shared" si="5"/>
        <v>1</v>
      </c>
    </row>
    <row r="130" spans="1:30">
      <c r="A130" s="95" t="s">
        <v>96</v>
      </c>
      <c r="B130" s="95"/>
      <c r="C130" s="95" t="s">
        <v>99</v>
      </c>
      <c r="D130" s="95" t="s">
        <v>100</v>
      </c>
      <c r="E130" s="95" t="s">
        <v>789</v>
      </c>
      <c r="F130" s="95">
        <v>1225839</v>
      </c>
      <c r="G130" s="95">
        <v>1436923</v>
      </c>
      <c r="H130" s="95" t="s">
        <v>515</v>
      </c>
      <c r="I130" s="95" t="s">
        <v>16</v>
      </c>
      <c r="J130" s="96">
        <v>11262</v>
      </c>
      <c r="K130" s="95">
        <v>0</v>
      </c>
      <c r="L130" s="95">
        <v>0</v>
      </c>
      <c r="M130" s="95">
        <v>0</v>
      </c>
      <c r="N130" s="95">
        <v>0</v>
      </c>
      <c r="O130" s="95">
        <v>0</v>
      </c>
      <c r="P130" s="95">
        <v>0</v>
      </c>
      <c r="Q130" s="96">
        <v>3897</v>
      </c>
      <c r="R130" s="97">
        <v>1</v>
      </c>
      <c r="S130" s="95">
        <v>0</v>
      </c>
      <c r="T130" s="95">
        <v>330</v>
      </c>
      <c r="U130" s="97">
        <v>1</v>
      </c>
      <c r="V130" s="95">
        <v>0</v>
      </c>
      <c r="AC130" s="11">
        <f t="shared" si="4"/>
        <v>1</v>
      </c>
      <c r="AD130" s="11">
        <f t="shared" si="5"/>
        <v>1</v>
      </c>
    </row>
  </sheetData>
  <autoFilter ref="A2:AE44" xr:uid="{2385AEF4-307E-4BC4-8770-F8099FF51838}"/>
  <conditionalFormatting sqref="AC3:AD130">
    <cfRule type="cellIs" dxfId="48" priority="30" operator="greaterThanOrEqual">
      <formula>0.99</formula>
    </cfRule>
    <cfRule type="cellIs" dxfId="47" priority="31" operator="between">
      <formula>0.8</formula>
      <formula>0.99</formula>
    </cfRule>
    <cfRule type="cellIs" dxfId="46" priority="32" operator="lessThan">
      <formula>0.8</formula>
    </cfRule>
  </conditionalFormatting>
  <pageMargins left="0.511811024" right="0.511811024" top="0.78740157499999996" bottom="0.78740157499999996" header="0.31496062000000002" footer="0.31496062000000002"/>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F44E0-FA58-406F-90CE-9F482CE11B11}">
  <sheetPr codeName="Planilha2"/>
  <dimension ref="A1:V295"/>
  <sheetViews>
    <sheetView workbookViewId="0">
      <selection activeCell="E2" sqref="E2"/>
    </sheetView>
  </sheetViews>
  <sheetFormatPr defaultRowHeight="15"/>
  <cols>
    <col min="2" max="2" width="9.140625" customWidth="1"/>
    <col min="3" max="3" width="16" customWidth="1"/>
    <col min="5" max="5" width="25.85546875" customWidth="1"/>
    <col min="6" max="6" width="9.140625" customWidth="1"/>
    <col min="8" max="10" width="9.140625" customWidth="1"/>
    <col min="16" max="16" width="9.5703125" hidden="1" customWidth="1"/>
    <col min="17" max="18" width="0" hidden="1" customWidth="1"/>
    <col min="21" max="22" width="0" hidden="1" customWidth="1"/>
  </cols>
  <sheetData>
    <row r="1" spans="1:22">
      <c r="A1" s="1"/>
      <c r="B1" s="2"/>
      <c r="C1" s="2"/>
      <c r="D1" s="2"/>
      <c r="E1" s="2"/>
      <c r="F1" s="2"/>
      <c r="G1" s="3"/>
      <c r="H1" s="3"/>
      <c r="I1" s="3"/>
      <c r="J1" s="3"/>
      <c r="K1" s="3"/>
      <c r="L1" s="3"/>
      <c r="M1" s="3" t="s">
        <v>633</v>
      </c>
      <c r="N1" s="4"/>
      <c r="O1" s="4"/>
      <c r="P1" s="3" t="s">
        <v>118</v>
      </c>
      <c r="Q1" s="4"/>
      <c r="R1" s="4"/>
      <c r="S1" s="396" t="s">
        <v>472</v>
      </c>
      <c r="T1" s="397"/>
      <c r="U1" s="396" t="s">
        <v>473</v>
      </c>
      <c r="V1" s="397"/>
    </row>
    <row r="2" spans="1:22" ht="60">
      <c r="A2" s="5" t="s">
        <v>55</v>
      </c>
      <c r="B2" s="6" t="s">
        <v>0</v>
      </c>
      <c r="C2" s="6" t="s">
        <v>1</v>
      </c>
      <c r="D2" s="6" t="s">
        <v>2</v>
      </c>
      <c r="E2" s="6" t="s">
        <v>3</v>
      </c>
      <c r="F2" s="6" t="s">
        <v>4</v>
      </c>
      <c r="G2" s="7" t="s">
        <v>5</v>
      </c>
      <c r="H2" s="8" t="s">
        <v>6</v>
      </c>
      <c r="I2" s="8" t="s">
        <v>7</v>
      </c>
      <c r="J2" s="8" t="s">
        <v>8</v>
      </c>
      <c r="K2" s="9" t="s">
        <v>471</v>
      </c>
      <c r="L2" s="9" t="s">
        <v>116</v>
      </c>
      <c r="M2" s="91" t="s">
        <v>10</v>
      </c>
      <c r="N2" s="91" t="s">
        <v>11</v>
      </c>
      <c r="O2" s="91" t="s">
        <v>12</v>
      </c>
      <c r="P2" s="6" t="s">
        <v>10</v>
      </c>
      <c r="Q2" s="6" t="s">
        <v>11</v>
      </c>
      <c r="R2" s="6" t="s">
        <v>12</v>
      </c>
      <c r="S2" s="92" t="s">
        <v>634</v>
      </c>
      <c r="T2" s="92" t="s">
        <v>635</v>
      </c>
      <c r="U2" s="10" t="s">
        <v>469</v>
      </c>
      <c r="V2" s="10" t="s">
        <v>470</v>
      </c>
    </row>
    <row r="3" spans="1:22">
      <c r="A3" s="13">
        <f>'BASE - Geral'!B3</f>
        <v>0</v>
      </c>
      <c r="B3" s="13" t="str">
        <f>'BASE - Geral'!D3</f>
        <v>SKIN CARE</v>
      </c>
      <c r="C3" s="13" t="str">
        <f>'BASE - Geral'!E3</f>
        <v>MARCELLY ROLDAN</v>
      </c>
      <c r="D3" s="13">
        <f>'BASE - Geral'!G3</f>
        <v>1493955</v>
      </c>
      <c r="E3" s="13" t="str">
        <f>'BASE - Geral'!H3</f>
        <v>LOCAO CORP SURREAL GARDEN 90ML</v>
      </c>
      <c r="F3" s="13" t="str">
        <f>'BASE - Geral'!I3</f>
        <v>02 - Active - CM</v>
      </c>
      <c r="G3" s="12">
        <f>'BASE - Geral'!J3</f>
        <v>29193</v>
      </c>
      <c r="H3" s="12">
        <f>'BASE - Geral'!K3</f>
        <v>0</v>
      </c>
      <c r="I3" s="12">
        <f>'BASE - Geral'!L3</f>
        <v>0</v>
      </c>
      <c r="J3" s="12">
        <f>'BASE - Geral'!M3</f>
        <v>0</v>
      </c>
      <c r="K3" s="12">
        <f>'BASE - Geral'!N3</f>
        <v>0</v>
      </c>
      <c r="L3" s="12">
        <f>'BASE - Geral'!Q3</f>
        <v>6608</v>
      </c>
      <c r="M3" s="12">
        <f>VLOOKUP(D3,'Demanda Isolada KIT'!$M$2:$P$1048576,2,0)</f>
        <v>22428</v>
      </c>
      <c r="N3" s="90">
        <f>IF(M3=0,100%,IF((G3-L3)/M3&gt;100%,100%,IF(($G3-L3)/$M3&lt;0,0,($G3-L3)/$M3)))</f>
        <v>1</v>
      </c>
      <c r="O3" s="12">
        <f>IF(L3+M3-G3&gt;0,L3+M3-G3,0)</f>
        <v>0</v>
      </c>
      <c r="P3" s="12">
        <f>VLOOKUP(D3,'Demanda Isolada KIT'!$R$2:$U$1048576,2,0)</f>
        <v>0</v>
      </c>
      <c r="Q3" s="90">
        <f>IF(P3=0,100%,IF((G3-L3)/P3&gt;100%,100%,IF(($G3-L3)/$P3&lt;0,0,($G3-L3)/$P3)))</f>
        <v>1</v>
      </c>
      <c r="R3" s="12">
        <f>IF(L3+P3-G3&gt;0,L3+P3-G3,0)</f>
        <v>0</v>
      </c>
      <c r="S3" s="11">
        <f>IF(M3=0,100%,IF((G3+H3-L3)/M3&gt;100%,100%,IF(($G3+H3-L3)/$M3&lt;0,0,($G3+H3-L3)/$M3)))</f>
        <v>1</v>
      </c>
      <c r="T3" s="11">
        <f>IF(M3=0,100%,IF((G3+H3+I3-L3)/M3&gt;100%,100%,IF(($G3+H3+I3-L3)/$M3&lt;0,0,($G3+H3+I3-L3)/$M3)))</f>
        <v>1</v>
      </c>
      <c r="U3" s="11">
        <f>IF(P3=0,100%,IF((G3+H3-L3)/P3&gt;100%,100%,IF(($G3+H3-L3)/$P3&lt;0,0,($G3+H3-L3)/$P3)))</f>
        <v>1</v>
      </c>
      <c r="V3" s="11">
        <f>IF(P3=0,100%,IF((G3+H3+I3-L3)/P3&gt;100%,100%,IF(($G3+H3+I3-L3)/$P3&lt;0,0,($G3+H3+I3-L3)/$P3)))</f>
        <v>1</v>
      </c>
    </row>
    <row r="4" spans="1:22">
      <c r="A4" s="13" t="e">
        <f>'BASE - Geral'!#REF!</f>
        <v>#REF!</v>
      </c>
      <c r="B4" s="13" t="e">
        <f>'BASE - Geral'!#REF!</f>
        <v>#REF!</v>
      </c>
      <c r="C4" s="13" t="e">
        <f>'BASE - Geral'!#REF!</f>
        <v>#REF!</v>
      </c>
      <c r="D4" s="13" t="e">
        <f>'BASE - Geral'!#REF!</f>
        <v>#REF!</v>
      </c>
      <c r="E4" s="13" t="e">
        <f>'BASE - Geral'!#REF!</f>
        <v>#REF!</v>
      </c>
      <c r="F4" s="13" t="e">
        <f>'BASE - Geral'!#REF!</f>
        <v>#REF!</v>
      </c>
      <c r="G4" s="12" t="e">
        <f>'BASE - Geral'!#REF!</f>
        <v>#REF!</v>
      </c>
      <c r="H4" s="12" t="e">
        <f>'BASE - Geral'!#REF!</f>
        <v>#REF!</v>
      </c>
      <c r="I4" s="12" t="e">
        <f>'BASE - Geral'!#REF!</f>
        <v>#REF!</v>
      </c>
      <c r="J4" s="12" t="e">
        <f>'BASE - Geral'!#REF!</f>
        <v>#REF!</v>
      </c>
      <c r="K4" s="12" t="e">
        <f>'BASE - Geral'!#REF!</f>
        <v>#REF!</v>
      </c>
      <c r="L4" s="12" t="e">
        <f>'BASE - Geral'!#REF!</f>
        <v>#REF!</v>
      </c>
      <c r="M4" s="12" t="e">
        <f>VLOOKUP(D4,'Demanda Isolada KIT'!$M$2:$P$1048576,2,0)</f>
        <v>#REF!</v>
      </c>
      <c r="N4" s="90" t="e">
        <f t="shared" ref="N4:N67" si="0">IF(M4=0,100%,IF((G4-L4)/M4&gt;100%,100%,IF(($G4-L4)/$M4&lt;0,0,($G4-L4)/$M4)))</f>
        <v>#REF!</v>
      </c>
      <c r="O4" s="12" t="e">
        <f t="shared" ref="O4:O67" si="1">IF(L4+M4-G4&gt;0,L4+M4-G4,0)</f>
        <v>#REF!</v>
      </c>
      <c r="P4" s="12" t="e">
        <f>VLOOKUP(D4,'Demanda Isolada KIT'!$R$2:$U$1048576,2,0)</f>
        <v>#REF!</v>
      </c>
      <c r="Q4" s="90" t="e">
        <f t="shared" ref="Q4:Q67" si="2">IF(P4=0,100%,IF((G4-L4)/P4&gt;100%,100%,IF(($G4-L4)/$P4&lt;0,0,($G4-L4)/$P4)))</f>
        <v>#REF!</v>
      </c>
      <c r="R4" s="12" t="e">
        <f t="shared" ref="R4:R67" si="3">IF(L4+P4-G4&gt;0,L4+P4-G4,0)</f>
        <v>#REF!</v>
      </c>
      <c r="S4" s="11" t="e">
        <f t="shared" ref="S4:S67" si="4">IF(M4=0,100%,IF((G4+H4-L4)/M4&gt;100%,100%,IF(($G4+H4-L4)/$M4&lt;0,0,($G4+H4-L4)/$M4)))</f>
        <v>#REF!</v>
      </c>
      <c r="T4" s="11" t="e">
        <f t="shared" ref="T4:T67" si="5">IF(M4=0,100%,IF((G4+H4+I4-L4)/M4&gt;100%,100%,IF(($G4+H4+I4-L4)/$M4&lt;0,0,($G4+H4+I4-L4)/$M4)))</f>
        <v>#REF!</v>
      </c>
      <c r="U4" s="11" t="e">
        <f t="shared" ref="U4:U67" si="6">IF(P4=0,100%,IF((G4+H4-L4)/P4&gt;100%,100%,IF(($G4+H4-L4)/$P4&lt;0,0,($G4+H4-L4)/$P4)))</f>
        <v>#REF!</v>
      </c>
      <c r="V4" s="11" t="e">
        <f t="shared" ref="V4:V67" si="7">IF(P4=0,100%,IF((G4+H4+I4-L4)/P4&gt;100%,100%,IF(($G4+H4+I4-L4)/$P4&lt;0,0,($G4+H4+I4-L4)/$P4)))</f>
        <v>#REF!</v>
      </c>
    </row>
    <row r="5" spans="1:22">
      <c r="A5" s="13" t="e">
        <f>'BASE - Geral'!#REF!</f>
        <v>#REF!</v>
      </c>
      <c r="B5" s="13" t="e">
        <f>'BASE - Geral'!#REF!</f>
        <v>#REF!</v>
      </c>
      <c r="C5" s="13" t="e">
        <f>'BASE - Geral'!#REF!</f>
        <v>#REF!</v>
      </c>
      <c r="D5" s="13" t="e">
        <f>'BASE - Geral'!#REF!</f>
        <v>#REF!</v>
      </c>
      <c r="E5" s="13" t="e">
        <f>'BASE - Geral'!#REF!</f>
        <v>#REF!</v>
      </c>
      <c r="F5" s="13" t="e">
        <f>'BASE - Geral'!#REF!</f>
        <v>#REF!</v>
      </c>
      <c r="G5" s="12" t="e">
        <f>'BASE - Geral'!#REF!</f>
        <v>#REF!</v>
      </c>
      <c r="H5" s="12" t="e">
        <f>'BASE - Geral'!#REF!</f>
        <v>#REF!</v>
      </c>
      <c r="I5" s="12" t="e">
        <f>'BASE - Geral'!#REF!</f>
        <v>#REF!</v>
      </c>
      <c r="J5" s="12" t="e">
        <f>'BASE - Geral'!#REF!</f>
        <v>#REF!</v>
      </c>
      <c r="K5" s="12" t="e">
        <f>'BASE - Geral'!#REF!</f>
        <v>#REF!</v>
      </c>
      <c r="L5" s="12" t="e">
        <f>'BASE - Geral'!#REF!</f>
        <v>#REF!</v>
      </c>
      <c r="M5" s="12" t="e">
        <f>VLOOKUP(D5,'Demanda Isolada KIT'!$M$2:$P$1048576,2,0)</f>
        <v>#REF!</v>
      </c>
      <c r="N5" s="90" t="e">
        <f t="shared" si="0"/>
        <v>#REF!</v>
      </c>
      <c r="O5" s="12" t="e">
        <f t="shared" si="1"/>
        <v>#REF!</v>
      </c>
      <c r="P5" s="12" t="e">
        <f>VLOOKUP(D5,'Demanda Isolada KIT'!$R$2:$U$1048576,2,0)</f>
        <v>#REF!</v>
      </c>
      <c r="Q5" s="90" t="e">
        <f t="shared" si="2"/>
        <v>#REF!</v>
      </c>
      <c r="R5" s="12" t="e">
        <f t="shared" si="3"/>
        <v>#REF!</v>
      </c>
      <c r="S5" s="11" t="e">
        <f t="shared" si="4"/>
        <v>#REF!</v>
      </c>
      <c r="T5" s="11" t="e">
        <f t="shared" si="5"/>
        <v>#REF!</v>
      </c>
      <c r="U5" s="11" t="e">
        <f t="shared" si="6"/>
        <v>#REF!</v>
      </c>
      <c r="V5" s="11" t="e">
        <f t="shared" si="7"/>
        <v>#REF!</v>
      </c>
    </row>
    <row r="6" spans="1:22">
      <c r="A6" s="13" t="e">
        <f>'BASE - Geral'!#REF!</f>
        <v>#REF!</v>
      </c>
      <c r="B6" s="13" t="e">
        <f>'BASE - Geral'!#REF!</f>
        <v>#REF!</v>
      </c>
      <c r="C6" s="13" t="e">
        <f>'BASE - Geral'!#REF!</f>
        <v>#REF!</v>
      </c>
      <c r="D6" s="13" t="e">
        <f>'BASE - Geral'!#REF!</f>
        <v>#REF!</v>
      </c>
      <c r="E6" s="13" t="e">
        <f>'BASE - Geral'!#REF!</f>
        <v>#REF!</v>
      </c>
      <c r="F6" s="13" t="e">
        <f>'BASE - Geral'!#REF!</f>
        <v>#REF!</v>
      </c>
      <c r="G6" s="12" t="e">
        <f>'BASE - Geral'!#REF!</f>
        <v>#REF!</v>
      </c>
      <c r="H6" s="12" t="e">
        <f>'BASE - Geral'!#REF!</f>
        <v>#REF!</v>
      </c>
      <c r="I6" s="12" t="e">
        <f>'BASE - Geral'!#REF!</f>
        <v>#REF!</v>
      </c>
      <c r="J6" s="12" t="e">
        <f>'BASE - Geral'!#REF!</f>
        <v>#REF!</v>
      </c>
      <c r="K6" s="12" t="e">
        <f>'BASE - Geral'!#REF!</f>
        <v>#REF!</v>
      </c>
      <c r="L6" s="12" t="e">
        <f>'BASE - Geral'!#REF!</f>
        <v>#REF!</v>
      </c>
      <c r="M6" s="12" t="e">
        <f>VLOOKUP(D6,'Demanda Isolada KIT'!$M$2:$P$1048576,2,0)</f>
        <v>#REF!</v>
      </c>
      <c r="N6" s="90" t="e">
        <f t="shared" si="0"/>
        <v>#REF!</v>
      </c>
      <c r="O6" s="12" t="e">
        <f t="shared" si="1"/>
        <v>#REF!</v>
      </c>
      <c r="P6" s="12" t="e">
        <f>VLOOKUP(D6,'Demanda Isolada KIT'!$R$2:$U$1048576,2,0)</f>
        <v>#REF!</v>
      </c>
      <c r="Q6" s="90" t="e">
        <f t="shared" si="2"/>
        <v>#REF!</v>
      </c>
      <c r="R6" s="12" t="e">
        <f t="shared" si="3"/>
        <v>#REF!</v>
      </c>
      <c r="S6" s="11" t="e">
        <f t="shared" si="4"/>
        <v>#REF!</v>
      </c>
      <c r="T6" s="11" t="e">
        <f t="shared" si="5"/>
        <v>#REF!</v>
      </c>
      <c r="U6" s="11" t="e">
        <f t="shared" si="6"/>
        <v>#REF!</v>
      </c>
      <c r="V6" s="11" t="e">
        <f t="shared" si="7"/>
        <v>#REF!</v>
      </c>
    </row>
    <row r="7" spans="1:22">
      <c r="A7" s="13" t="e">
        <f>'BASE - Geral'!#REF!</f>
        <v>#REF!</v>
      </c>
      <c r="B7" s="13" t="e">
        <f>'BASE - Geral'!#REF!</f>
        <v>#REF!</v>
      </c>
      <c r="C7" s="13" t="e">
        <f>'BASE - Geral'!#REF!</f>
        <v>#REF!</v>
      </c>
      <c r="D7" s="13" t="e">
        <f>'BASE - Geral'!#REF!</f>
        <v>#REF!</v>
      </c>
      <c r="E7" s="13" t="e">
        <f>'BASE - Geral'!#REF!</f>
        <v>#REF!</v>
      </c>
      <c r="F7" s="13" t="e">
        <f>'BASE - Geral'!#REF!</f>
        <v>#REF!</v>
      </c>
      <c r="G7" s="12" t="e">
        <f>'BASE - Geral'!#REF!</f>
        <v>#REF!</v>
      </c>
      <c r="H7" s="12" t="e">
        <f>'BASE - Geral'!#REF!</f>
        <v>#REF!</v>
      </c>
      <c r="I7" s="12" t="e">
        <f>'BASE - Geral'!#REF!</f>
        <v>#REF!</v>
      </c>
      <c r="J7" s="12" t="e">
        <f>'BASE - Geral'!#REF!</f>
        <v>#REF!</v>
      </c>
      <c r="K7" s="12" t="e">
        <f>'BASE - Geral'!#REF!</f>
        <v>#REF!</v>
      </c>
      <c r="L7" s="12" t="e">
        <f>'BASE - Geral'!#REF!</f>
        <v>#REF!</v>
      </c>
      <c r="M7" s="12" t="e">
        <f>VLOOKUP(D7,'Demanda Isolada KIT'!$M$2:$P$1048576,2,0)</f>
        <v>#REF!</v>
      </c>
      <c r="N7" s="90" t="e">
        <f t="shared" si="0"/>
        <v>#REF!</v>
      </c>
      <c r="O7" s="12" t="e">
        <f t="shared" si="1"/>
        <v>#REF!</v>
      </c>
      <c r="P7" s="12" t="e">
        <f>VLOOKUP(D7,'Demanda Isolada KIT'!$R$2:$U$1048576,2,0)</f>
        <v>#REF!</v>
      </c>
      <c r="Q7" s="90" t="e">
        <f t="shared" si="2"/>
        <v>#REF!</v>
      </c>
      <c r="R7" s="12" t="e">
        <f t="shared" si="3"/>
        <v>#REF!</v>
      </c>
      <c r="S7" s="11" t="e">
        <f t="shared" si="4"/>
        <v>#REF!</v>
      </c>
      <c r="T7" s="11" t="e">
        <f t="shared" si="5"/>
        <v>#REF!</v>
      </c>
      <c r="U7" s="11" t="e">
        <f t="shared" si="6"/>
        <v>#REF!</v>
      </c>
      <c r="V7" s="11" t="e">
        <f t="shared" si="7"/>
        <v>#REF!</v>
      </c>
    </row>
    <row r="8" spans="1:22">
      <c r="A8" s="13" t="e">
        <f>'BASE - Geral'!#REF!</f>
        <v>#REF!</v>
      </c>
      <c r="B8" s="13" t="e">
        <f>'BASE - Geral'!#REF!</f>
        <v>#REF!</v>
      </c>
      <c r="C8" s="13" t="e">
        <f>'BASE - Geral'!#REF!</f>
        <v>#REF!</v>
      </c>
      <c r="D8" s="13" t="e">
        <f>'BASE - Geral'!#REF!</f>
        <v>#REF!</v>
      </c>
      <c r="E8" s="13" t="e">
        <f>'BASE - Geral'!#REF!</f>
        <v>#REF!</v>
      </c>
      <c r="F8" s="13" t="e">
        <f>'BASE - Geral'!#REF!</f>
        <v>#REF!</v>
      </c>
      <c r="G8" s="12" t="e">
        <f>'BASE - Geral'!#REF!</f>
        <v>#REF!</v>
      </c>
      <c r="H8" s="12" t="e">
        <f>'BASE - Geral'!#REF!</f>
        <v>#REF!</v>
      </c>
      <c r="I8" s="12" t="e">
        <f>'BASE - Geral'!#REF!</f>
        <v>#REF!</v>
      </c>
      <c r="J8" s="12" t="e">
        <f>'BASE - Geral'!#REF!</f>
        <v>#REF!</v>
      </c>
      <c r="K8" s="12" t="e">
        <f>'BASE - Geral'!#REF!</f>
        <v>#REF!</v>
      </c>
      <c r="L8" s="12" t="e">
        <f>'BASE - Geral'!#REF!</f>
        <v>#REF!</v>
      </c>
      <c r="M8" s="12" t="e">
        <f>VLOOKUP(D8,'Demanda Isolada KIT'!$M$2:$P$1048576,2,0)</f>
        <v>#REF!</v>
      </c>
      <c r="N8" s="90" t="e">
        <f t="shared" si="0"/>
        <v>#REF!</v>
      </c>
      <c r="O8" s="12" t="e">
        <f t="shared" si="1"/>
        <v>#REF!</v>
      </c>
      <c r="P8" s="12" t="e">
        <f>VLOOKUP(D8,'Demanda Isolada KIT'!$R$2:$U$1048576,2,0)</f>
        <v>#REF!</v>
      </c>
      <c r="Q8" s="90" t="e">
        <f t="shared" si="2"/>
        <v>#REF!</v>
      </c>
      <c r="R8" s="12" t="e">
        <f t="shared" si="3"/>
        <v>#REF!</v>
      </c>
      <c r="S8" s="11" t="e">
        <f t="shared" si="4"/>
        <v>#REF!</v>
      </c>
      <c r="T8" s="11" t="e">
        <f t="shared" si="5"/>
        <v>#REF!</v>
      </c>
      <c r="U8" s="11" t="e">
        <f t="shared" si="6"/>
        <v>#REF!</v>
      </c>
      <c r="V8" s="11" t="e">
        <f t="shared" si="7"/>
        <v>#REF!</v>
      </c>
    </row>
    <row r="9" spans="1:22">
      <c r="A9" s="13" t="e">
        <f>'BASE - Geral'!#REF!</f>
        <v>#REF!</v>
      </c>
      <c r="B9" s="13" t="e">
        <f>'BASE - Geral'!#REF!</f>
        <v>#REF!</v>
      </c>
      <c r="C9" s="13" t="e">
        <f>'BASE - Geral'!#REF!</f>
        <v>#REF!</v>
      </c>
      <c r="D9" s="13" t="e">
        <f>'BASE - Geral'!#REF!</f>
        <v>#REF!</v>
      </c>
      <c r="E9" s="13" t="e">
        <f>'BASE - Geral'!#REF!</f>
        <v>#REF!</v>
      </c>
      <c r="F9" s="13" t="e">
        <f>'BASE - Geral'!#REF!</f>
        <v>#REF!</v>
      </c>
      <c r="G9" s="12" t="e">
        <f>'BASE - Geral'!#REF!</f>
        <v>#REF!</v>
      </c>
      <c r="H9" s="12" t="e">
        <f>'BASE - Geral'!#REF!</f>
        <v>#REF!</v>
      </c>
      <c r="I9" s="12" t="e">
        <f>'BASE - Geral'!#REF!</f>
        <v>#REF!</v>
      </c>
      <c r="J9" s="12" t="e">
        <f>'BASE - Geral'!#REF!</f>
        <v>#REF!</v>
      </c>
      <c r="K9" s="12" t="e">
        <f>'BASE - Geral'!#REF!</f>
        <v>#REF!</v>
      </c>
      <c r="L9" s="12" t="e">
        <f>'BASE - Geral'!#REF!</f>
        <v>#REF!</v>
      </c>
      <c r="M9" s="12" t="e">
        <f>VLOOKUP(D9,'Demanda Isolada KIT'!$M$2:$P$1048576,2,0)</f>
        <v>#REF!</v>
      </c>
      <c r="N9" s="90" t="e">
        <f t="shared" si="0"/>
        <v>#REF!</v>
      </c>
      <c r="O9" s="12" t="e">
        <f t="shared" si="1"/>
        <v>#REF!</v>
      </c>
      <c r="P9" s="12" t="e">
        <f>VLOOKUP(D9,'Demanda Isolada KIT'!$R$2:$U$1048576,2,0)</f>
        <v>#REF!</v>
      </c>
      <c r="Q9" s="90" t="e">
        <f t="shared" si="2"/>
        <v>#REF!</v>
      </c>
      <c r="R9" s="12" t="e">
        <f t="shared" si="3"/>
        <v>#REF!</v>
      </c>
      <c r="S9" s="11" t="e">
        <f t="shared" si="4"/>
        <v>#REF!</v>
      </c>
      <c r="T9" s="11" t="e">
        <f t="shared" si="5"/>
        <v>#REF!</v>
      </c>
      <c r="U9" s="11" t="e">
        <f t="shared" si="6"/>
        <v>#REF!</v>
      </c>
      <c r="V9" s="11" t="e">
        <f t="shared" si="7"/>
        <v>#REF!</v>
      </c>
    </row>
    <row r="10" spans="1:22">
      <c r="A10" s="13" t="e">
        <f>'BASE - Geral'!#REF!</f>
        <v>#REF!</v>
      </c>
      <c r="B10" s="13" t="e">
        <f>'BASE - Geral'!#REF!</f>
        <v>#REF!</v>
      </c>
      <c r="C10" s="13" t="e">
        <f>'BASE - Geral'!#REF!</f>
        <v>#REF!</v>
      </c>
      <c r="D10" s="13" t="e">
        <f>'BASE - Geral'!#REF!</f>
        <v>#REF!</v>
      </c>
      <c r="E10" s="13" t="e">
        <f>'BASE - Geral'!#REF!</f>
        <v>#REF!</v>
      </c>
      <c r="F10" s="13" t="e">
        <f>'BASE - Geral'!#REF!</f>
        <v>#REF!</v>
      </c>
      <c r="G10" s="12" t="e">
        <f>'BASE - Geral'!#REF!</f>
        <v>#REF!</v>
      </c>
      <c r="H10" s="12" t="e">
        <f>'BASE - Geral'!#REF!</f>
        <v>#REF!</v>
      </c>
      <c r="I10" s="12" t="e">
        <f>'BASE - Geral'!#REF!</f>
        <v>#REF!</v>
      </c>
      <c r="J10" s="12" t="e">
        <f>'BASE - Geral'!#REF!</f>
        <v>#REF!</v>
      </c>
      <c r="K10" s="12" t="e">
        <f>'BASE - Geral'!#REF!</f>
        <v>#REF!</v>
      </c>
      <c r="L10" s="12" t="e">
        <f>'BASE - Geral'!#REF!</f>
        <v>#REF!</v>
      </c>
      <c r="M10" s="12" t="e">
        <f>VLOOKUP(D10,'Demanda Isolada KIT'!$M$2:$P$1048576,2,0)</f>
        <v>#REF!</v>
      </c>
      <c r="N10" s="90" t="e">
        <f t="shared" si="0"/>
        <v>#REF!</v>
      </c>
      <c r="O10" s="12" t="e">
        <f t="shared" si="1"/>
        <v>#REF!</v>
      </c>
      <c r="P10" s="12" t="e">
        <f>VLOOKUP(D10,'Demanda Isolada KIT'!$R$2:$U$1048576,2,0)</f>
        <v>#REF!</v>
      </c>
      <c r="Q10" s="90" t="e">
        <f t="shared" si="2"/>
        <v>#REF!</v>
      </c>
      <c r="R10" s="12" t="e">
        <f t="shared" si="3"/>
        <v>#REF!</v>
      </c>
      <c r="S10" s="11" t="e">
        <f t="shared" si="4"/>
        <v>#REF!</v>
      </c>
      <c r="T10" s="11" t="e">
        <f t="shared" si="5"/>
        <v>#REF!</v>
      </c>
      <c r="U10" s="11" t="e">
        <f t="shared" si="6"/>
        <v>#REF!</v>
      </c>
      <c r="V10" s="11" t="e">
        <f t="shared" si="7"/>
        <v>#REF!</v>
      </c>
    </row>
    <row r="11" spans="1:22">
      <c r="A11" s="13" t="e">
        <f>'BASE - Geral'!#REF!</f>
        <v>#REF!</v>
      </c>
      <c r="B11" s="13" t="e">
        <f>'BASE - Geral'!#REF!</f>
        <v>#REF!</v>
      </c>
      <c r="C11" s="13" t="e">
        <f>'BASE - Geral'!#REF!</f>
        <v>#REF!</v>
      </c>
      <c r="D11" s="13" t="e">
        <f>'BASE - Geral'!#REF!</f>
        <v>#REF!</v>
      </c>
      <c r="E11" s="13" t="e">
        <f>'BASE - Geral'!#REF!</f>
        <v>#REF!</v>
      </c>
      <c r="F11" s="13" t="e">
        <f>'BASE - Geral'!#REF!</f>
        <v>#REF!</v>
      </c>
      <c r="G11" s="12" t="e">
        <f>'BASE - Geral'!#REF!</f>
        <v>#REF!</v>
      </c>
      <c r="H11" s="12" t="e">
        <f>'BASE - Geral'!#REF!</f>
        <v>#REF!</v>
      </c>
      <c r="I11" s="12" t="e">
        <f>'BASE - Geral'!#REF!</f>
        <v>#REF!</v>
      </c>
      <c r="J11" s="12" t="e">
        <f>'BASE - Geral'!#REF!</f>
        <v>#REF!</v>
      </c>
      <c r="K11" s="12" t="e">
        <f>'BASE - Geral'!#REF!</f>
        <v>#REF!</v>
      </c>
      <c r="L11" s="12" t="e">
        <f>'BASE - Geral'!#REF!</f>
        <v>#REF!</v>
      </c>
      <c r="M11" s="12" t="e">
        <f>VLOOKUP(D11,'Demanda Isolada KIT'!$M$2:$P$1048576,2,0)</f>
        <v>#REF!</v>
      </c>
      <c r="N11" s="90" t="e">
        <f t="shared" si="0"/>
        <v>#REF!</v>
      </c>
      <c r="O11" s="12" t="e">
        <f t="shared" si="1"/>
        <v>#REF!</v>
      </c>
      <c r="P11" s="12" t="e">
        <f>VLOOKUP(D11,'Demanda Isolada KIT'!$R$2:$U$1048576,2,0)</f>
        <v>#REF!</v>
      </c>
      <c r="Q11" s="90" t="e">
        <f t="shared" si="2"/>
        <v>#REF!</v>
      </c>
      <c r="R11" s="12" t="e">
        <f t="shared" si="3"/>
        <v>#REF!</v>
      </c>
      <c r="S11" s="11" t="e">
        <f t="shared" si="4"/>
        <v>#REF!</v>
      </c>
      <c r="T11" s="11" t="e">
        <f t="shared" si="5"/>
        <v>#REF!</v>
      </c>
      <c r="U11" s="11" t="e">
        <f t="shared" si="6"/>
        <v>#REF!</v>
      </c>
      <c r="V11" s="11" t="e">
        <f t="shared" si="7"/>
        <v>#REF!</v>
      </c>
    </row>
    <row r="12" spans="1:22">
      <c r="A12" s="13" t="e">
        <f>'BASE - Geral'!#REF!</f>
        <v>#REF!</v>
      </c>
      <c r="B12" s="13" t="e">
        <f>'BASE - Geral'!#REF!</f>
        <v>#REF!</v>
      </c>
      <c r="C12" s="13" t="e">
        <f>'BASE - Geral'!#REF!</f>
        <v>#REF!</v>
      </c>
      <c r="D12" s="13" t="e">
        <f>'BASE - Geral'!#REF!</f>
        <v>#REF!</v>
      </c>
      <c r="E12" s="13" t="e">
        <f>'BASE - Geral'!#REF!</f>
        <v>#REF!</v>
      </c>
      <c r="F12" s="13" t="e">
        <f>'BASE - Geral'!#REF!</f>
        <v>#REF!</v>
      </c>
      <c r="G12" s="12" t="e">
        <f>'BASE - Geral'!#REF!</f>
        <v>#REF!</v>
      </c>
      <c r="H12" s="12" t="e">
        <f>'BASE - Geral'!#REF!</f>
        <v>#REF!</v>
      </c>
      <c r="I12" s="12" t="e">
        <f>'BASE - Geral'!#REF!</f>
        <v>#REF!</v>
      </c>
      <c r="J12" s="12" t="e">
        <f>'BASE - Geral'!#REF!</f>
        <v>#REF!</v>
      </c>
      <c r="K12" s="12" t="e">
        <f>'BASE - Geral'!#REF!</f>
        <v>#REF!</v>
      </c>
      <c r="L12" s="12" t="e">
        <f>'BASE - Geral'!#REF!</f>
        <v>#REF!</v>
      </c>
      <c r="M12" s="12" t="e">
        <f>VLOOKUP(D12,'Demanda Isolada KIT'!$M$2:$P$1048576,2,0)</f>
        <v>#REF!</v>
      </c>
      <c r="N12" s="90" t="e">
        <f t="shared" si="0"/>
        <v>#REF!</v>
      </c>
      <c r="O12" s="12" t="e">
        <f t="shared" si="1"/>
        <v>#REF!</v>
      </c>
      <c r="P12" s="12" t="e">
        <f>VLOOKUP(D12,'Demanda Isolada KIT'!$R$2:$U$1048576,2,0)</f>
        <v>#REF!</v>
      </c>
      <c r="Q12" s="90" t="e">
        <f t="shared" si="2"/>
        <v>#REF!</v>
      </c>
      <c r="R12" s="12" t="e">
        <f t="shared" si="3"/>
        <v>#REF!</v>
      </c>
      <c r="S12" s="11" t="e">
        <f t="shared" si="4"/>
        <v>#REF!</v>
      </c>
      <c r="T12" s="11" t="e">
        <f t="shared" si="5"/>
        <v>#REF!</v>
      </c>
      <c r="U12" s="11" t="e">
        <f t="shared" si="6"/>
        <v>#REF!</v>
      </c>
      <c r="V12" s="11" t="e">
        <f t="shared" si="7"/>
        <v>#REF!</v>
      </c>
    </row>
    <row r="13" spans="1:22">
      <c r="A13" s="13" t="e">
        <f>'BASE - Geral'!#REF!</f>
        <v>#REF!</v>
      </c>
      <c r="B13" s="13" t="e">
        <f>'BASE - Geral'!#REF!</f>
        <v>#REF!</v>
      </c>
      <c r="C13" s="13" t="e">
        <f>'BASE - Geral'!#REF!</f>
        <v>#REF!</v>
      </c>
      <c r="D13" s="13" t="e">
        <f>'BASE - Geral'!#REF!</f>
        <v>#REF!</v>
      </c>
      <c r="E13" s="13" t="e">
        <f>'BASE - Geral'!#REF!</f>
        <v>#REF!</v>
      </c>
      <c r="F13" s="13" t="e">
        <f>'BASE - Geral'!#REF!</f>
        <v>#REF!</v>
      </c>
      <c r="G13" s="12" t="e">
        <f>'BASE - Geral'!#REF!</f>
        <v>#REF!</v>
      </c>
      <c r="H13" s="12" t="e">
        <f>'BASE - Geral'!#REF!</f>
        <v>#REF!</v>
      </c>
      <c r="I13" s="12" t="e">
        <f>'BASE - Geral'!#REF!</f>
        <v>#REF!</v>
      </c>
      <c r="J13" s="12" t="e">
        <f>'BASE - Geral'!#REF!</f>
        <v>#REF!</v>
      </c>
      <c r="K13" s="12" t="e">
        <f>'BASE - Geral'!#REF!</f>
        <v>#REF!</v>
      </c>
      <c r="L13" s="12" t="e">
        <f>'BASE - Geral'!#REF!</f>
        <v>#REF!</v>
      </c>
      <c r="M13" s="12" t="e">
        <f>VLOOKUP(D13,'Demanda Isolada KIT'!$M$2:$P$1048576,2,0)</f>
        <v>#REF!</v>
      </c>
      <c r="N13" s="90" t="e">
        <f t="shared" si="0"/>
        <v>#REF!</v>
      </c>
      <c r="O13" s="12" t="e">
        <f t="shared" si="1"/>
        <v>#REF!</v>
      </c>
      <c r="P13" s="12" t="e">
        <f>VLOOKUP(D13,'Demanda Isolada KIT'!$R$2:$U$1048576,2,0)</f>
        <v>#REF!</v>
      </c>
      <c r="Q13" s="90" t="e">
        <f t="shared" si="2"/>
        <v>#REF!</v>
      </c>
      <c r="R13" s="12" t="e">
        <f t="shared" si="3"/>
        <v>#REF!</v>
      </c>
      <c r="S13" s="11" t="e">
        <f t="shared" si="4"/>
        <v>#REF!</v>
      </c>
      <c r="T13" s="11" t="e">
        <f t="shared" si="5"/>
        <v>#REF!</v>
      </c>
      <c r="U13" s="11" t="e">
        <f t="shared" si="6"/>
        <v>#REF!</v>
      </c>
      <c r="V13" s="11" t="e">
        <f t="shared" si="7"/>
        <v>#REF!</v>
      </c>
    </row>
    <row r="14" spans="1:22">
      <c r="A14" s="13" t="e">
        <f>'BASE - Geral'!#REF!</f>
        <v>#REF!</v>
      </c>
      <c r="B14" s="13" t="e">
        <f>'BASE - Geral'!#REF!</f>
        <v>#REF!</v>
      </c>
      <c r="C14" s="13" t="e">
        <f>'BASE - Geral'!#REF!</f>
        <v>#REF!</v>
      </c>
      <c r="D14" s="13" t="e">
        <f>'BASE - Geral'!#REF!</f>
        <v>#REF!</v>
      </c>
      <c r="E14" s="13" t="e">
        <f>'BASE - Geral'!#REF!</f>
        <v>#REF!</v>
      </c>
      <c r="F14" s="13" t="e">
        <f>'BASE - Geral'!#REF!</f>
        <v>#REF!</v>
      </c>
      <c r="G14" s="12" t="e">
        <f>'BASE - Geral'!#REF!</f>
        <v>#REF!</v>
      </c>
      <c r="H14" s="12" t="e">
        <f>'BASE - Geral'!#REF!</f>
        <v>#REF!</v>
      </c>
      <c r="I14" s="12" t="e">
        <f>'BASE - Geral'!#REF!</f>
        <v>#REF!</v>
      </c>
      <c r="J14" s="12" t="e">
        <f>'BASE - Geral'!#REF!</f>
        <v>#REF!</v>
      </c>
      <c r="K14" s="12" t="e">
        <f>'BASE - Geral'!#REF!</f>
        <v>#REF!</v>
      </c>
      <c r="L14" s="12" t="e">
        <f>'BASE - Geral'!#REF!</f>
        <v>#REF!</v>
      </c>
      <c r="M14" s="12" t="e">
        <f>VLOOKUP(D14,'Demanda Isolada KIT'!$M$2:$P$1048576,2,0)</f>
        <v>#REF!</v>
      </c>
      <c r="N14" s="90" t="e">
        <f t="shared" si="0"/>
        <v>#REF!</v>
      </c>
      <c r="O14" s="12" t="e">
        <f t="shared" si="1"/>
        <v>#REF!</v>
      </c>
      <c r="P14" s="12" t="e">
        <f>VLOOKUP(D14,'Demanda Isolada KIT'!$R$2:$U$1048576,2,0)</f>
        <v>#REF!</v>
      </c>
      <c r="Q14" s="90" t="e">
        <f t="shared" si="2"/>
        <v>#REF!</v>
      </c>
      <c r="R14" s="12" t="e">
        <f t="shared" si="3"/>
        <v>#REF!</v>
      </c>
      <c r="S14" s="11" t="e">
        <f t="shared" si="4"/>
        <v>#REF!</v>
      </c>
      <c r="T14" s="11" t="e">
        <f t="shared" si="5"/>
        <v>#REF!</v>
      </c>
      <c r="U14" s="11" t="e">
        <f t="shared" si="6"/>
        <v>#REF!</v>
      </c>
      <c r="V14" s="11" t="e">
        <f t="shared" si="7"/>
        <v>#REF!</v>
      </c>
    </row>
    <row r="15" spans="1:22">
      <c r="A15" s="13" t="e">
        <f>'BASE - Geral'!#REF!</f>
        <v>#REF!</v>
      </c>
      <c r="B15" s="13" t="e">
        <f>'BASE - Geral'!#REF!</f>
        <v>#REF!</v>
      </c>
      <c r="C15" s="13" t="e">
        <f>'BASE - Geral'!#REF!</f>
        <v>#REF!</v>
      </c>
      <c r="D15" s="13" t="e">
        <f>'BASE - Geral'!#REF!</f>
        <v>#REF!</v>
      </c>
      <c r="E15" s="13" t="e">
        <f>'BASE - Geral'!#REF!</f>
        <v>#REF!</v>
      </c>
      <c r="F15" s="13" t="e">
        <f>'BASE - Geral'!#REF!</f>
        <v>#REF!</v>
      </c>
      <c r="G15" s="12" t="e">
        <f>'BASE - Geral'!#REF!</f>
        <v>#REF!</v>
      </c>
      <c r="H15" s="12" t="e">
        <f>'BASE - Geral'!#REF!</f>
        <v>#REF!</v>
      </c>
      <c r="I15" s="12" t="e">
        <f>'BASE - Geral'!#REF!</f>
        <v>#REF!</v>
      </c>
      <c r="J15" s="12" t="e">
        <f>'BASE - Geral'!#REF!</f>
        <v>#REF!</v>
      </c>
      <c r="K15" s="12" t="e">
        <f>'BASE - Geral'!#REF!</f>
        <v>#REF!</v>
      </c>
      <c r="L15" s="12" t="e">
        <f>'BASE - Geral'!#REF!</f>
        <v>#REF!</v>
      </c>
      <c r="M15" s="12" t="e">
        <f>VLOOKUP(D15,'Demanda Isolada KIT'!$M$2:$P$1048576,2,0)</f>
        <v>#REF!</v>
      </c>
      <c r="N15" s="90" t="e">
        <f t="shared" si="0"/>
        <v>#REF!</v>
      </c>
      <c r="O15" s="12" t="e">
        <f t="shared" si="1"/>
        <v>#REF!</v>
      </c>
      <c r="P15" s="12" t="e">
        <f>VLOOKUP(D15,'Demanda Isolada KIT'!$R$2:$U$1048576,2,0)</f>
        <v>#REF!</v>
      </c>
      <c r="Q15" s="90" t="e">
        <f t="shared" si="2"/>
        <v>#REF!</v>
      </c>
      <c r="R15" s="12" t="e">
        <f t="shared" si="3"/>
        <v>#REF!</v>
      </c>
      <c r="S15" s="11" t="e">
        <f t="shared" si="4"/>
        <v>#REF!</v>
      </c>
      <c r="T15" s="11" t="e">
        <f t="shared" si="5"/>
        <v>#REF!</v>
      </c>
      <c r="U15" s="11" t="e">
        <f t="shared" si="6"/>
        <v>#REF!</v>
      </c>
      <c r="V15" s="11" t="e">
        <f t="shared" si="7"/>
        <v>#REF!</v>
      </c>
    </row>
    <row r="16" spans="1:22">
      <c r="A16" s="13" t="e">
        <f>'BASE - Geral'!#REF!</f>
        <v>#REF!</v>
      </c>
      <c r="B16" s="13" t="e">
        <f>'BASE - Geral'!#REF!</f>
        <v>#REF!</v>
      </c>
      <c r="C16" s="13" t="e">
        <f>'BASE - Geral'!#REF!</f>
        <v>#REF!</v>
      </c>
      <c r="D16" s="13" t="e">
        <f>'BASE - Geral'!#REF!</f>
        <v>#REF!</v>
      </c>
      <c r="E16" s="13" t="e">
        <f>'BASE - Geral'!#REF!</f>
        <v>#REF!</v>
      </c>
      <c r="F16" s="13" t="e">
        <f>'BASE - Geral'!#REF!</f>
        <v>#REF!</v>
      </c>
      <c r="G16" s="12" t="e">
        <f>'BASE - Geral'!#REF!</f>
        <v>#REF!</v>
      </c>
      <c r="H16" s="12" t="e">
        <f>'BASE - Geral'!#REF!</f>
        <v>#REF!</v>
      </c>
      <c r="I16" s="12" t="e">
        <f>'BASE - Geral'!#REF!</f>
        <v>#REF!</v>
      </c>
      <c r="J16" s="12" t="e">
        <f>'BASE - Geral'!#REF!</f>
        <v>#REF!</v>
      </c>
      <c r="K16" s="12" t="e">
        <f>'BASE - Geral'!#REF!</f>
        <v>#REF!</v>
      </c>
      <c r="L16" s="12" t="e">
        <f>'BASE - Geral'!#REF!</f>
        <v>#REF!</v>
      </c>
      <c r="M16" s="12" t="e">
        <f>VLOOKUP(D16,'Demanda Isolada KIT'!$M$2:$P$1048576,2,0)</f>
        <v>#REF!</v>
      </c>
      <c r="N16" s="90" t="e">
        <f t="shared" si="0"/>
        <v>#REF!</v>
      </c>
      <c r="O16" s="12" t="e">
        <f t="shared" si="1"/>
        <v>#REF!</v>
      </c>
      <c r="P16" s="12" t="e">
        <f>VLOOKUP(D16,'Demanda Isolada KIT'!$R$2:$U$1048576,2,0)</f>
        <v>#REF!</v>
      </c>
      <c r="Q16" s="90" t="e">
        <f t="shared" si="2"/>
        <v>#REF!</v>
      </c>
      <c r="R16" s="12" t="e">
        <f t="shared" si="3"/>
        <v>#REF!</v>
      </c>
      <c r="S16" s="11" t="e">
        <f t="shared" si="4"/>
        <v>#REF!</v>
      </c>
      <c r="T16" s="11" t="e">
        <f t="shared" si="5"/>
        <v>#REF!</v>
      </c>
      <c r="U16" s="11" t="e">
        <f t="shared" si="6"/>
        <v>#REF!</v>
      </c>
      <c r="V16" s="11" t="e">
        <f t="shared" si="7"/>
        <v>#REF!</v>
      </c>
    </row>
    <row r="17" spans="1:22">
      <c r="A17" s="13" t="e">
        <f>'BASE - Geral'!#REF!</f>
        <v>#REF!</v>
      </c>
      <c r="B17" s="13" t="e">
        <f>'BASE - Geral'!#REF!</f>
        <v>#REF!</v>
      </c>
      <c r="C17" s="13" t="e">
        <f>'BASE - Geral'!#REF!</f>
        <v>#REF!</v>
      </c>
      <c r="D17" s="13" t="e">
        <f>'BASE - Geral'!#REF!</f>
        <v>#REF!</v>
      </c>
      <c r="E17" s="13" t="e">
        <f>'BASE - Geral'!#REF!</f>
        <v>#REF!</v>
      </c>
      <c r="F17" s="13" t="e">
        <f>'BASE - Geral'!#REF!</f>
        <v>#REF!</v>
      </c>
      <c r="G17" s="12" t="e">
        <f>'BASE - Geral'!#REF!</f>
        <v>#REF!</v>
      </c>
      <c r="H17" s="12" t="e">
        <f>'BASE - Geral'!#REF!</f>
        <v>#REF!</v>
      </c>
      <c r="I17" s="12" t="e">
        <f>'BASE - Geral'!#REF!</f>
        <v>#REF!</v>
      </c>
      <c r="J17" s="12" t="e">
        <f>'BASE - Geral'!#REF!</f>
        <v>#REF!</v>
      </c>
      <c r="K17" s="12" t="e">
        <f>'BASE - Geral'!#REF!</f>
        <v>#REF!</v>
      </c>
      <c r="L17" s="12" t="e">
        <f>'BASE - Geral'!#REF!</f>
        <v>#REF!</v>
      </c>
      <c r="M17" s="12" t="e">
        <f>VLOOKUP(D17,'Demanda Isolada KIT'!$M$2:$P$1048576,2,0)</f>
        <v>#REF!</v>
      </c>
      <c r="N17" s="90" t="e">
        <f t="shared" si="0"/>
        <v>#REF!</v>
      </c>
      <c r="O17" s="12" t="e">
        <f t="shared" si="1"/>
        <v>#REF!</v>
      </c>
      <c r="P17" s="12" t="e">
        <f>VLOOKUP(D17,'Demanda Isolada KIT'!$R$2:$U$1048576,2,0)</f>
        <v>#REF!</v>
      </c>
      <c r="Q17" s="90" t="e">
        <f t="shared" si="2"/>
        <v>#REF!</v>
      </c>
      <c r="R17" s="12" t="e">
        <f t="shared" si="3"/>
        <v>#REF!</v>
      </c>
      <c r="S17" s="11" t="e">
        <f t="shared" si="4"/>
        <v>#REF!</v>
      </c>
      <c r="T17" s="11" t="e">
        <f t="shared" si="5"/>
        <v>#REF!</v>
      </c>
      <c r="U17" s="11" t="e">
        <f t="shared" si="6"/>
        <v>#REF!</v>
      </c>
      <c r="V17" s="11" t="e">
        <f t="shared" si="7"/>
        <v>#REF!</v>
      </c>
    </row>
    <row r="18" spans="1:22">
      <c r="A18" s="13" t="e">
        <f>'BASE - Geral'!#REF!</f>
        <v>#REF!</v>
      </c>
      <c r="B18" s="13" t="e">
        <f>'BASE - Geral'!#REF!</f>
        <v>#REF!</v>
      </c>
      <c r="C18" s="13" t="e">
        <f>'BASE - Geral'!#REF!</f>
        <v>#REF!</v>
      </c>
      <c r="D18" s="13" t="e">
        <f>'BASE - Geral'!#REF!</f>
        <v>#REF!</v>
      </c>
      <c r="E18" s="13" t="e">
        <f>'BASE - Geral'!#REF!</f>
        <v>#REF!</v>
      </c>
      <c r="F18" s="13" t="e">
        <f>'BASE - Geral'!#REF!</f>
        <v>#REF!</v>
      </c>
      <c r="G18" s="12" t="e">
        <f>'BASE - Geral'!#REF!</f>
        <v>#REF!</v>
      </c>
      <c r="H18" s="12" t="e">
        <f>'BASE - Geral'!#REF!</f>
        <v>#REF!</v>
      </c>
      <c r="I18" s="12" t="e">
        <f>'BASE - Geral'!#REF!</f>
        <v>#REF!</v>
      </c>
      <c r="J18" s="12" t="e">
        <f>'BASE - Geral'!#REF!</f>
        <v>#REF!</v>
      </c>
      <c r="K18" s="12" t="e">
        <f>'BASE - Geral'!#REF!</f>
        <v>#REF!</v>
      </c>
      <c r="L18" s="12" t="e">
        <f>'BASE - Geral'!#REF!</f>
        <v>#REF!</v>
      </c>
      <c r="M18" s="12" t="e">
        <f>VLOOKUP(D18,'Demanda Isolada KIT'!$M$2:$P$1048576,2,0)</f>
        <v>#REF!</v>
      </c>
      <c r="N18" s="90" t="e">
        <f t="shared" si="0"/>
        <v>#REF!</v>
      </c>
      <c r="O18" s="12" t="e">
        <f t="shared" si="1"/>
        <v>#REF!</v>
      </c>
      <c r="P18" s="12" t="e">
        <f>VLOOKUP(D18,'Demanda Isolada KIT'!$R$2:$U$1048576,2,0)</f>
        <v>#REF!</v>
      </c>
      <c r="Q18" s="90" t="e">
        <f t="shared" si="2"/>
        <v>#REF!</v>
      </c>
      <c r="R18" s="12" t="e">
        <f t="shared" si="3"/>
        <v>#REF!</v>
      </c>
      <c r="S18" s="11" t="e">
        <f t="shared" si="4"/>
        <v>#REF!</v>
      </c>
      <c r="T18" s="11" t="e">
        <f t="shared" si="5"/>
        <v>#REF!</v>
      </c>
      <c r="U18" s="11" t="e">
        <f t="shared" si="6"/>
        <v>#REF!</v>
      </c>
      <c r="V18" s="11" t="e">
        <f t="shared" si="7"/>
        <v>#REF!</v>
      </c>
    </row>
    <row r="19" spans="1:22">
      <c r="A19" s="13" t="e">
        <f>'BASE - Geral'!#REF!</f>
        <v>#REF!</v>
      </c>
      <c r="B19" s="13" t="e">
        <f>'BASE - Geral'!#REF!</f>
        <v>#REF!</v>
      </c>
      <c r="C19" s="13" t="e">
        <f>'BASE - Geral'!#REF!</f>
        <v>#REF!</v>
      </c>
      <c r="D19" s="13" t="e">
        <f>'BASE - Geral'!#REF!</f>
        <v>#REF!</v>
      </c>
      <c r="E19" s="13" t="e">
        <f>'BASE - Geral'!#REF!</f>
        <v>#REF!</v>
      </c>
      <c r="F19" s="13" t="e">
        <f>'BASE - Geral'!#REF!</f>
        <v>#REF!</v>
      </c>
      <c r="G19" s="12" t="e">
        <f>'BASE - Geral'!#REF!</f>
        <v>#REF!</v>
      </c>
      <c r="H19" s="12" t="e">
        <f>'BASE - Geral'!#REF!</f>
        <v>#REF!</v>
      </c>
      <c r="I19" s="12" t="e">
        <f>'BASE - Geral'!#REF!</f>
        <v>#REF!</v>
      </c>
      <c r="J19" s="12" t="e">
        <f>'BASE - Geral'!#REF!</f>
        <v>#REF!</v>
      </c>
      <c r="K19" s="12" t="e">
        <f>'BASE - Geral'!#REF!</f>
        <v>#REF!</v>
      </c>
      <c r="L19" s="12" t="e">
        <f>'BASE - Geral'!#REF!</f>
        <v>#REF!</v>
      </c>
      <c r="M19" s="12" t="e">
        <f>VLOOKUP(D19,'Demanda Isolada KIT'!$M$2:$P$1048576,2,0)</f>
        <v>#REF!</v>
      </c>
      <c r="N19" s="90" t="e">
        <f t="shared" si="0"/>
        <v>#REF!</v>
      </c>
      <c r="O19" s="12" t="e">
        <f t="shared" si="1"/>
        <v>#REF!</v>
      </c>
      <c r="P19" s="12" t="e">
        <f>VLOOKUP(D19,'Demanda Isolada KIT'!$R$2:$U$1048576,2,0)</f>
        <v>#REF!</v>
      </c>
      <c r="Q19" s="90" t="e">
        <f t="shared" si="2"/>
        <v>#REF!</v>
      </c>
      <c r="R19" s="12" t="e">
        <f t="shared" si="3"/>
        <v>#REF!</v>
      </c>
      <c r="S19" s="11" t="e">
        <f t="shared" si="4"/>
        <v>#REF!</v>
      </c>
      <c r="T19" s="11" t="e">
        <f t="shared" si="5"/>
        <v>#REF!</v>
      </c>
      <c r="U19" s="11" t="e">
        <f t="shared" si="6"/>
        <v>#REF!</v>
      </c>
      <c r="V19" s="11" t="e">
        <f t="shared" si="7"/>
        <v>#REF!</v>
      </c>
    </row>
    <row r="20" spans="1:22">
      <c r="A20" s="13" t="e">
        <f>'BASE - Geral'!#REF!</f>
        <v>#REF!</v>
      </c>
      <c r="B20" s="13" t="e">
        <f>'BASE - Geral'!#REF!</f>
        <v>#REF!</v>
      </c>
      <c r="C20" s="13" t="e">
        <f>'BASE - Geral'!#REF!</f>
        <v>#REF!</v>
      </c>
      <c r="D20" s="13" t="e">
        <f>'BASE - Geral'!#REF!</f>
        <v>#REF!</v>
      </c>
      <c r="E20" s="13" t="e">
        <f>'BASE - Geral'!#REF!</f>
        <v>#REF!</v>
      </c>
      <c r="F20" s="13" t="e">
        <f>'BASE - Geral'!#REF!</f>
        <v>#REF!</v>
      </c>
      <c r="G20" s="12" t="e">
        <f>'BASE - Geral'!#REF!</f>
        <v>#REF!</v>
      </c>
      <c r="H20" s="12" t="e">
        <f>'BASE - Geral'!#REF!</f>
        <v>#REF!</v>
      </c>
      <c r="I20" s="12" t="e">
        <f>'BASE - Geral'!#REF!</f>
        <v>#REF!</v>
      </c>
      <c r="J20" s="12" t="e">
        <f>'BASE - Geral'!#REF!</f>
        <v>#REF!</v>
      </c>
      <c r="K20" s="12" t="e">
        <f>'BASE - Geral'!#REF!</f>
        <v>#REF!</v>
      </c>
      <c r="L20" s="12" t="e">
        <f>'BASE - Geral'!#REF!</f>
        <v>#REF!</v>
      </c>
      <c r="M20" s="12" t="e">
        <f>VLOOKUP(D20,'Demanda Isolada KIT'!$M$2:$P$1048576,2,0)</f>
        <v>#REF!</v>
      </c>
      <c r="N20" s="90" t="e">
        <f t="shared" si="0"/>
        <v>#REF!</v>
      </c>
      <c r="O20" s="12" t="e">
        <f t="shared" si="1"/>
        <v>#REF!</v>
      </c>
      <c r="P20" s="12" t="e">
        <f>VLOOKUP(D20,'Demanda Isolada KIT'!$R$2:$U$1048576,2,0)</f>
        <v>#REF!</v>
      </c>
      <c r="Q20" s="90" t="e">
        <f t="shared" si="2"/>
        <v>#REF!</v>
      </c>
      <c r="R20" s="12" t="e">
        <f t="shared" si="3"/>
        <v>#REF!</v>
      </c>
      <c r="S20" s="11" t="e">
        <f t="shared" si="4"/>
        <v>#REF!</v>
      </c>
      <c r="T20" s="11" t="e">
        <f t="shared" si="5"/>
        <v>#REF!</v>
      </c>
      <c r="U20" s="11" t="e">
        <f t="shared" si="6"/>
        <v>#REF!</v>
      </c>
      <c r="V20" s="11" t="e">
        <f t="shared" si="7"/>
        <v>#REF!</v>
      </c>
    </row>
    <row r="21" spans="1:22">
      <c r="A21" s="13" t="e">
        <f>'BASE - Geral'!#REF!</f>
        <v>#REF!</v>
      </c>
      <c r="B21" s="13" t="e">
        <f>'BASE - Geral'!#REF!</f>
        <v>#REF!</v>
      </c>
      <c r="C21" s="13" t="e">
        <f>'BASE - Geral'!#REF!</f>
        <v>#REF!</v>
      </c>
      <c r="D21" s="13" t="e">
        <f>'BASE - Geral'!#REF!</f>
        <v>#REF!</v>
      </c>
      <c r="E21" s="13" t="e">
        <f>'BASE - Geral'!#REF!</f>
        <v>#REF!</v>
      </c>
      <c r="F21" s="13" t="e">
        <f>'BASE - Geral'!#REF!</f>
        <v>#REF!</v>
      </c>
      <c r="G21" s="12" t="e">
        <f>'BASE - Geral'!#REF!</f>
        <v>#REF!</v>
      </c>
      <c r="H21" s="12" t="e">
        <f>'BASE - Geral'!#REF!</f>
        <v>#REF!</v>
      </c>
      <c r="I21" s="12" t="e">
        <f>'BASE - Geral'!#REF!</f>
        <v>#REF!</v>
      </c>
      <c r="J21" s="12" t="e">
        <f>'BASE - Geral'!#REF!</f>
        <v>#REF!</v>
      </c>
      <c r="K21" s="12" t="e">
        <f>'BASE - Geral'!#REF!</f>
        <v>#REF!</v>
      </c>
      <c r="L21" s="12" t="e">
        <f>'BASE - Geral'!#REF!</f>
        <v>#REF!</v>
      </c>
      <c r="M21" s="12" t="e">
        <f>VLOOKUP(D21,'Demanda Isolada KIT'!$M$2:$P$1048576,2,0)</f>
        <v>#REF!</v>
      </c>
      <c r="N21" s="90" t="e">
        <f t="shared" si="0"/>
        <v>#REF!</v>
      </c>
      <c r="O21" s="12" t="e">
        <f t="shared" si="1"/>
        <v>#REF!</v>
      </c>
      <c r="P21" s="12" t="e">
        <f>VLOOKUP(D21,'Demanda Isolada KIT'!$R$2:$U$1048576,2,0)</f>
        <v>#REF!</v>
      </c>
      <c r="Q21" s="90" t="e">
        <f t="shared" si="2"/>
        <v>#REF!</v>
      </c>
      <c r="R21" s="12" t="e">
        <f t="shared" si="3"/>
        <v>#REF!</v>
      </c>
      <c r="S21" s="11" t="e">
        <f t="shared" si="4"/>
        <v>#REF!</v>
      </c>
      <c r="T21" s="11" t="e">
        <f t="shared" si="5"/>
        <v>#REF!</v>
      </c>
      <c r="U21" s="11" t="e">
        <f t="shared" si="6"/>
        <v>#REF!</v>
      </c>
      <c r="V21" s="11" t="e">
        <f t="shared" si="7"/>
        <v>#REF!</v>
      </c>
    </row>
    <row r="22" spans="1:22">
      <c r="A22" s="13" t="e">
        <f>'BASE - Geral'!#REF!</f>
        <v>#REF!</v>
      </c>
      <c r="B22" s="13" t="e">
        <f>'BASE - Geral'!#REF!</f>
        <v>#REF!</v>
      </c>
      <c r="C22" s="13" t="e">
        <f>'BASE - Geral'!#REF!</f>
        <v>#REF!</v>
      </c>
      <c r="D22" s="13" t="e">
        <f>'BASE - Geral'!#REF!</f>
        <v>#REF!</v>
      </c>
      <c r="E22" s="13" t="e">
        <f>'BASE - Geral'!#REF!</f>
        <v>#REF!</v>
      </c>
      <c r="F22" s="13" t="e">
        <f>'BASE - Geral'!#REF!</f>
        <v>#REF!</v>
      </c>
      <c r="G22" s="12" t="e">
        <f>'BASE - Geral'!#REF!</f>
        <v>#REF!</v>
      </c>
      <c r="H22" s="12" t="e">
        <f>'BASE - Geral'!#REF!</f>
        <v>#REF!</v>
      </c>
      <c r="I22" s="12" t="e">
        <f>'BASE - Geral'!#REF!</f>
        <v>#REF!</v>
      </c>
      <c r="J22" s="12" t="e">
        <f>'BASE - Geral'!#REF!</f>
        <v>#REF!</v>
      </c>
      <c r="K22" s="12" t="e">
        <f>'BASE - Geral'!#REF!</f>
        <v>#REF!</v>
      </c>
      <c r="L22" s="12" t="e">
        <f>'BASE - Geral'!#REF!</f>
        <v>#REF!</v>
      </c>
      <c r="M22" s="12" t="e">
        <f>VLOOKUP(D22,'Demanda Isolada KIT'!$M$2:$P$1048576,2,0)</f>
        <v>#REF!</v>
      </c>
      <c r="N22" s="90" t="e">
        <f t="shared" si="0"/>
        <v>#REF!</v>
      </c>
      <c r="O22" s="12" t="e">
        <f t="shared" si="1"/>
        <v>#REF!</v>
      </c>
      <c r="P22" s="12" t="e">
        <f>VLOOKUP(D22,'Demanda Isolada KIT'!$R$2:$U$1048576,2,0)</f>
        <v>#REF!</v>
      </c>
      <c r="Q22" s="90" t="e">
        <f t="shared" si="2"/>
        <v>#REF!</v>
      </c>
      <c r="R22" s="12" t="e">
        <f t="shared" si="3"/>
        <v>#REF!</v>
      </c>
      <c r="S22" s="11" t="e">
        <f t="shared" si="4"/>
        <v>#REF!</v>
      </c>
      <c r="T22" s="11" t="e">
        <f t="shared" si="5"/>
        <v>#REF!</v>
      </c>
      <c r="U22" s="11" t="e">
        <f t="shared" si="6"/>
        <v>#REF!</v>
      </c>
      <c r="V22" s="11" t="e">
        <f t="shared" si="7"/>
        <v>#REF!</v>
      </c>
    </row>
    <row r="23" spans="1:22">
      <c r="A23" s="13" t="e">
        <f>'BASE - Geral'!#REF!</f>
        <v>#REF!</v>
      </c>
      <c r="B23" s="13" t="e">
        <f>'BASE - Geral'!#REF!</f>
        <v>#REF!</v>
      </c>
      <c r="C23" s="13" t="e">
        <f>'BASE - Geral'!#REF!</f>
        <v>#REF!</v>
      </c>
      <c r="D23" s="13" t="e">
        <f>'BASE - Geral'!#REF!</f>
        <v>#REF!</v>
      </c>
      <c r="E23" s="13" t="e">
        <f>'BASE - Geral'!#REF!</f>
        <v>#REF!</v>
      </c>
      <c r="F23" s="13" t="e">
        <f>'BASE - Geral'!#REF!</f>
        <v>#REF!</v>
      </c>
      <c r="G23" s="12" t="e">
        <f>'BASE - Geral'!#REF!</f>
        <v>#REF!</v>
      </c>
      <c r="H23" s="12" t="e">
        <f>'BASE - Geral'!#REF!</f>
        <v>#REF!</v>
      </c>
      <c r="I23" s="12" t="e">
        <f>'BASE - Geral'!#REF!</f>
        <v>#REF!</v>
      </c>
      <c r="J23" s="12" t="e">
        <f>'BASE - Geral'!#REF!</f>
        <v>#REF!</v>
      </c>
      <c r="K23" s="12" t="e">
        <f>'BASE - Geral'!#REF!</f>
        <v>#REF!</v>
      </c>
      <c r="L23" s="12" t="e">
        <f>'BASE - Geral'!#REF!</f>
        <v>#REF!</v>
      </c>
      <c r="M23" s="12" t="e">
        <f>VLOOKUP(D23,'Demanda Isolada KIT'!$M$2:$P$1048576,2,0)</f>
        <v>#REF!</v>
      </c>
      <c r="N23" s="90" t="e">
        <f t="shared" si="0"/>
        <v>#REF!</v>
      </c>
      <c r="O23" s="12" t="e">
        <f t="shared" si="1"/>
        <v>#REF!</v>
      </c>
      <c r="P23" s="12" t="e">
        <f>VLOOKUP(D23,'Demanda Isolada KIT'!$R$2:$U$1048576,2,0)</f>
        <v>#REF!</v>
      </c>
      <c r="Q23" s="90" t="e">
        <f t="shared" si="2"/>
        <v>#REF!</v>
      </c>
      <c r="R23" s="12" t="e">
        <f t="shared" si="3"/>
        <v>#REF!</v>
      </c>
      <c r="S23" s="11" t="e">
        <f t="shared" si="4"/>
        <v>#REF!</v>
      </c>
      <c r="T23" s="11" t="e">
        <f t="shared" si="5"/>
        <v>#REF!</v>
      </c>
      <c r="U23" s="11" t="e">
        <f t="shared" si="6"/>
        <v>#REF!</v>
      </c>
      <c r="V23" s="11" t="e">
        <f t="shared" si="7"/>
        <v>#REF!</v>
      </c>
    </row>
    <row r="24" spans="1:22">
      <c r="A24" s="13" t="e">
        <f>'BASE - Geral'!#REF!</f>
        <v>#REF!</v>
      </c>
      <c r="B24" s="13" t="e">
        <f>'BASE - Geral'!#REF!</f>
        <v>#REF!</v>
      </c>
      <c r="C24" s="13" t="e">
        <f>'BASE - Geral'!#REF!</f>
        <v>#REF!</v>
      </c>
      <c r="D24" s="13" t="e">
        <f>'BASE - Geral'!#REF!</f>
        <v>#REF!</v>
      </c>
      <c r="E24" s="13" t="e">
        <f>'BASE - Geral'!#REF!</f>
        <v>#REF!</v>
      </c>
      <c r="F24" s="13" t="e">
        <f>'BASE - Geral'!#REF!</f>
        <v>#REF!</v>
      </c>
      <c r="G24" s="12" t="e">
        <f>'BASE - Geral'!#REF!</f>
        <v>#REF!</v>
      </c>
      <c r="H24" s="12" t="e">
        <f>'BASE - Geral'!#REF!</f>
        <v>#REF!</v>
      </c>
      <c r="I24" s="12" t="e">
        <f>'BASE - Geral'!#REF!</f>
        <v>#REF!</v>
      </c>
      <c r="J24" s="12" t="e">
        <f>'BASE - Geral'!#REF!</f>
        <v>#REF!</v>
      </c>
      <c r="K24" s="12" t="e">
        <f>'BASE - Geral'!#REF!</f>
        <v>#REF!</v>
      </c>
      <c r="L24" s="12" t="e">
        <f>'BASE - Geral'!#REF!</f>
        <v>#REF!</v>
      </c>
      <c r="M24" s="12" t="e">
        <f>VLOOKUP(D24,'Demanda Isolada KIT'!$M$2:$P$1048576,2,0)</f>
        <v>#REF!</v>
      </c>
      <c r="N24" s="90" t="e">
        <f t="shared" si="0"/>
        <v>#REF!</v>
      </c>
      <c r="O24" s="12" t="e">
        <f t="shared" si="1"/>
        <v>#REF!</v>
      </c>
      <c r="P24" s="12" t="e">
        <f>VLOOKUP(D24,'Demanda Isolada KIT'!$R$2:$U$1048576,2,0)</f>
        <v>#REF!</v>
      </c>
      <c r="Q24" s="90" t="e">
        <f t="shared" si="2"/>
        <v>#REF!</v>
      </c>
      <c r="R24" s="12" t="e">
        <f t="shared" si="3"/>
        <v>#REF!</v>
      </c>
      <c r="S24" s="11" t="e">
        <f t="shared" si="4"/>
        <v>#REF!</v>
      </c>
      <c r="T24" s="11" t="e">
        <f t="shared" si="5"/>
        <v>#REF!</v>
      </c>
      <c r="U24" s="11" t="e">
        <f t="shared" si="6"/>
        <v>#REF!</v>
      </c>
      <c r="V24" s="11" t="e">
        <f t="shared" si="7"/>
        <v>#REF!</v>
      </c>
    </row>
    <row r="25" spans="1:22">
      <c r="A25" s="13" t="e">
        <f>'BASE - Geral'!#REF!</f>
        <v>#REF!</v>
      </c>
      <c r="B25" s="13" t="e">
        <f>'BASE - Geral'!#REF!</f>
        <v>#REF!</v>
      </c>
      <c r="C25" s="13" t="e">
        <f>'BASE - Geral'!#REF!</f>
        <v>#REF!</v>
      </c>
      <c r="D25" s="13" t="e">
        <f>'BASE - Geral'!#REF!</f>
        <v>#REF!</v>
      </c>
      <c r="E25" s="13" t="e">
        <f>'BASE - Geral'!#REF!</f>
        <v>#REF!</v>
      </c>
      <c r="F25" s="13" t="e">
        <f>'BASE - Geral'!#REF!</f>
        <v>#REF!</v>
      </c>
      <c r="G25" s="12" t="e">
        <f>'BASE - Geral'!#REF!</f>
        <v>#REF!</v>
      </c>
      <c r="H25" s="12" t="e">
        <f>'BASE - Geral'!#REF!</f>
        <v>#REF!</v>
      </c>
      <c r="I25" s="12" t="e">
        <f>'BASE - Geral'!#REF!</f>
        <v>#REF!</v>
      </c>
      <c r="J25" s="12" t="e">
        <f>'BASE - Geral'!#REF!</f>
        <v>#REF!</v>
      </c>
      <c r="K25" s="12" t="e">
        <f>'BASE - Geral'!#REF!</f>
        <v>#REF!</v>
      </c>
      <c r="L25" s="12" t="e">
        <f>'BASE - Geral'!#REF!</f>
        <v>#REF!</v>
      </c>
      <c r="M25" s="12" t="e">
        <f>VLOOKUP(D25,'Demanda Isolada KIT'!$M$2:$P$1048576,2,0)</f>
        <v>#REF!</v>
      </c>
      <c r="N25" s="90" t="e">
        <f t="shared" si="0"/>
        <v>#REF!</v>
      </c>
      <c r="O25" s="12" t="e">
        <f t="shared" si="1"/>
        <v>#REF!</v>
      </c>
      <c r="P25" s="12" t="e">
        <f>VLOOKUP(D25,'Demanda Isolada KIT'!$R$2:$U$1048576,2,0)</f>
        <v>#REF!</v>
      </c>
      <c r="Q25" s="90" t="e">
        <f t="shared" si="2"/>
        <v>#REF!</v>
      </c>
      <c r="R25" s="12" t="e">
        <f t="shared" si="3"/>
        <v>#REF!</v>
      </c>
      <c r="S25" s="11" t="e">
        <f t="shared" si="4"/>
        <v>#REF!</v>
      </c>
      <c r="T25" s="11" t="e">
        <f t="shared" si="5"/>
        <v>#REF!</v>
      </c>
      <c r="U25" s="11" t="e">
        <f t="shared" si="6"/>
        <v>#REF!</v>
      </c>
      <c r="V25" s="11" t="e">
        <f t="shared" si="7"/>
        <v>#REF!</v>
      </c>
    </row>
    <row r="26" spans="1:22">
      <c r="A26" s="13" t="e">
        <f>'BASE - Geral'!#REF!</f>
        <v>#REF!</v>
      </c>
      <c r="B26" s="13" t="e">
        <f>'BASE - Geral'!#REF!</f>
        <v>#REF!</v>
      </c>
      <c r="C26" s="13" t="e">
        <f>'BASE - Geral'!#REF!</f>
        <v>#REF!</v>
      </c>
      <c r="D26" s="13" t="e">
        <f>'BASE - Geral'!#REF!</f>
        <v>#REF!</v>
      </c>
      <c r="E26" s="13" t="e">
        <f>'BASE - Geral'!#REF!</f>
        <v>#REF!</v>
      </c>
      <c r="F26" s="13" t="e">
        <f>'BASE - Geral'!#REF!</f>
        <v>#REF!</v>
      </c>
      <c r="G26" s="12" t="e">
        <f>'BASE - Geral'!#REF!</f>
        <v>#REF!</v>
      </c>
      <c r="H26" s="12" t="e">
        <f>'BASE - Geral'!#REF!</f>
        <v>#REF!</v>
      </c>
      <c r="I26" s="12" t="e">
        <f>'BASE - Geral'!#REF!</f>
        <v>#REF!</v>
      </c>
      <c r="J26" s="12" t="e">
        <f>'BASE - Geral'!#REF!</f>
        <v>#REF!</v>
      </c>
      <c r="K26" s="12" t="e">
        <f>'BASE - Geral'!#REF!</f>
        <v>#REF!</v>
      </c>
      <c r="L26" s="12" t="e">
        <f>'BASE - Geral'!#REF!</f>
        <v>#REF!</v>
      </c>
      <c r="M26" s="12" t="e">
        <f>VLOOKUP(D26,'Demanda Isolada KIT'!$M$2:$P$1048576,2,0)</f>
        <v>#REF!</v>
      </c>
      <c r="N26" s="90" t="e">
        <f t="shared" si="0"/>
        <v>#REF!</v>
      </c>
      <c r="O26" s="12" t="e">
        <f t="shared" si="1"/>
        <v>#REF!</v>
      </c>
      <c r="P26" s="12" t="e">
        <f>VLOOKUP(D26,'Demanda Isolada KIT'!$R$2:$U$1048576,2,0)</f>
        <v>#REF!</v>
      </c>
      <c r="Q26" s="90" t="e">
        <f t="shared" si="2"/>
        <v>#REF!</v>
      </c>
      <c r="R26" s="12" t="e">
        <f t="shared" si="3"/>
        <v>#REF!</v>
      </c>
      <c r="S26" s="11" t="e">
        <f t="shared" si="4"/>
        <v>#REF!</v>
      </c>
      <c r="T26" s="11" t="e">
        <f t="shared" si="5"/>
        <v>#REF!</v>
      </c>
      <c r="U26" s="11" t="e">
        <f t="shared" si="6"/>
        <v>#REF!</v>
      </c>
      <c r="V26" s="11" t="e">
        <f t="shared" si="7"/>
        <v>#REF!</v>
      </c>
    </row>
    <row r="27" spans="1:22">
      <c r="A27" s="13" t="e">
        <f>'BASE - Geral'!#REF!</f>
        <v>#REF!</v>
      </c>
      <c r="B27" s="13" t="e">
        <f>'BASE - Geral'!#REF!</f>
        <v>#REF!</v>
      </c>
      <c r="C27" s="13" t="e">
        <f>'BASE - Geral'!#REF!</f>
        <v>#REF!</v>
      </c>
      <c r="D27" s="13" t="e">
        <f>'BASE - Geral'!#REF!</f>
        <v>#REF!</v>
      </c>
      <c r="E27" s="13" t="e">
        <f>'BASE - Geral'!#REF!</f>
        <v>#REF!</v>
      </c>
      <c r="F27" s="13" t="e">
        <f>'BASE - Geral'!#REF!</f>
        <v>#REF!</v>
      </c>
      <c r="G27" s="12" t="e">
        <f>'BASE - Geral'!#REF!</f>
        <v>#REF!</v>
      </c>
      <c r="H27" s="12" t="e">
        <f>'BASE - Geral'!#REF!</f>
        <v>#REF!</v>
      </c>
      <c r="I27" s="12" t="e">
        <f>'BASE - Geral'!#REF!</f>
        <v>#REF!</v>
      </c>
      <c r="J27" s="12" t="e">
        <f>'BASE - Geral'!#REF!</f>
        <v>#REF!</v>
      </c>
      <c r="K27" s="12" t="e">
        <f>'BASE - Geral'!#REF!</f>
        <v>#REF!</v>
      </c>
      <c r="L27" s="12" t="e">
        <f>'BASE - Geral'!#REF!</f>
        <v>#REF!</v>
      </c>
      <c r="M27" s="12" t="e">
        <f>VLOOKUP(D27,'Demanda Isolada KIT'!$M$2:$P$1048576,2,0)</f>
        <v>#REF!</v>
      </c>
      <c r="N27" s="90" t="e">
        <f t="shared" si="0"/>
        <v>#REF!</v>
      </c>
      <c r="O27" s="12" t="e">
        <f t="shared" si="1"/>
        <v>#REF!</v>
      </c>
      <c r="P27" s="12" t="e">
        <f>VLOOKUP(D27,'Demanda Isolada KIT'!$R$2:$U$1048576,2,0)</f>
        <v>#REF!</v>
      </c>
      <c r="Q27" s="90" t="e">
        <f t="shared" si="2"/>
        <v>#REF!</v>
      </c>
      <c r="R27" s="12" t="e">
        <f t="shared" si="3"/>
        <v>#REF!</v>
      </c>
      <c r="S27" s="11" t="e">
        <f t="shared" si="4"/>
        <v>#REF!</v>
      </c>
      <c r="T27" s="11" t="e">
        <f t="shared" si="5"/>
        <v>#REF!</v>
      </c>
      <c r="U27" s="11" t="e">
        <f t="shared" si="6"/>
        <v>#REF!</v>
      </c>
      <c r="V27" s="11" t="e">
        <f t="shared" si="7"/>
        <v>#REF!</v>
      </c>
    </row>
    <row r="28" spans="1:22">
      <c r="A28" s="13" t="e">
        <f>'BASE - Geral'!#REF!</f>
        <v>#REF!</v>
      </c>
      <c r="B28" s="13" t="e">
        <f>'BASE - Geral'!#REF!</f>
        <v>#REF!</v>
      </c>
      <c r="C28" s="13" t="e">
        <f>'BASE - Geral'!#REF!</f>
        <v>#REF!</v>
      </c>
      <c r="D28" s="13" t="e">
        <f>'BASE - Geral'!#REF!</f>
        <v>#REF!</v>
      </c>
      <c r="E28" s="13" t="e">
        <f>'BASE - Geral'!#REF!</f>
        <v>#REF!</v>
      </c>
      <c r="F28" s="13" t="e">
        <f>'BASE - Geral'!#REF!</f>
        <v>#REF!</v>
      </c>
      <c r="G28" s="12" t="e">
        <f>'BASE - Geral'!#REF!</f>
        <v>#REF!</v>
      </c>
      <c r="H28" s="12" t="e">
        <f>'BASE - Geral'!#REF!</f>
        <v>#REF!</v>
      </c>
      <c r="I28" s="12" t="e">
        <f>'BASE - Geral'!#REF!</f>
        <v>#REF!</v>
      </c>
      <c r="J28" s="12" t="e">
        <f>'BASE - Geral'!#REF!</f>
        <v>#REF!</v>
      </c>
      <c r="K28" s="12" t="e">
        <f>'BASE - Geral'!#REF!</f>
        <v>#REF!</v>
      </c>
      <c r="L28" s="12" t="e">
        <f>'BASE - Geral'!#REF!</f>
        <v>#REF!</v>
      </c>
      <c r="M28" s="12" t="e">
        <f>VLOOKUP(D28,'Demanda Isolada KIT'!$M$2:$P$1048576,2,0)</f>
        <v>#REF!</v>
      </c>
      <c r="N28" s="90" t="e">
        <f t="shared" si="0"/>
        <v>#REF!</v>
      </c>
      <c r="O28" s="12" t="e">
        <f t="shared" si="1"/>
        <v>#REF!</v>
      </c>
      <c r="P28" s="12" t="e">
        <f>VLOOKUP(D28,'Demanda Isolada KIT'!$R$2:$U$1048576,2,0)</f>
        <v>#REF!</v>
      </c>
      <c r="Q28" s="90" t="e">
        <f t="shared" si="2"/>
        <v>#REF!</v>
      </c>
      <c r="R28" s="12" t="e">
        <f t="shared" si="3"/>
        <v>#REF!</v>
      </c>
      <c r="S28" s="11" t="e">
        <f t="shared" si="4"/>
        <v>#REF!</v>
      </c>
      <c r="T28" s="11" t="e">
        <f t="shared" si="5"/>
        <v>#REF!</v>
      </c>
      <c r="U28" s="11" t="e">
        <f t="shared" si="6"/>
        <v>#REF!</v>
      </c>
      <c r="V28" s="11" t="e">
        <f t="shared" si="7"/>
        <v>#REF!</v>
      </c>
    </row>
    <row r="29" spans="1:22">
      <c r="A29" s="13" t="e">
        <f>'BASE - Geral'!#REF!</f>
        <v>#REF!</v>
      </c>
      <c r="B29" s="13" t="e">
        <f>'BASE - Geral'!#REF!</f>
        <v>#REF!</v>
      </c>
      <c r="C29" s="13" t="e">
        <f>'BASE - Geral'!#REF!</f>
        <v>#REF!</v>
      </c>
      <c r="D29" s="13" t="e">
        <f>'BASE - Geral'!#REF!</f>
        <v>#REF!</v>
      </c>
      <c r="E29" s="13" t="e">
        <f>'BASE - Geral'!#REF!</f>
        <v>#REF!</v>
      </c>
      <c r="F29" s="13" t="e">
        <f>'BASE - Geral'!#REF!</f>
        <v>#REF!</v>
      </c>
      <c r="G29" s="12" t="e">
        <f>'BASE - Geral'!#REF!</f>
        <v>#REF!</v>
      </c>
      <c r="H29" s="12" t="e">
        <f>'BASE - Geral'!#REF!</f>
        <v>#REF!</v>
      </c>
      <c r="I29" s="12" t="e">
        <f>'BASE - Geral'!#REF!</f>
        <v>#REF!</v>
      </c>
      <c r="J29" s="12" t="e">
        <f>'BASE - Geral'!#REF!</f>
        <v>#REF!</v>
      </c>
      <c r="K29" s="12" t="e">
        <f>'BASE - Geral'!#REF!</f>
        <v>#REF!</v>
      </c>
      <c r="L29" s="12" t="e">
        <f>'BASE - Geral'!#REF!</f>
        <v>#REF!</v>
      </c>
      <c r="M29" s="12" t="e">
        <f>VLOOKUP(D29,'Demanda Isolada KIT'!$M$2:$P$1048576,2,0)</f>
        <v>#REF!</v>
      </c>
      <c r="N29" s="90" t="e">
        <f t="shared" si="0"/>
        <v>#REF!</v>
      </c>
      <c r="O29" s="12" t="e">
        <f t="shared" si="1"/>
        <v>#REF!</v>
      </c>
      <c r="P29" s="12" t="e">
        <f>VLOOKUP(D29,'Demanda Isolada KIT'!$R$2:$U$1048576,2,0)</f>
        <v>#REF!</v>
      </c>
      <c r="Q29" s="90" t="e">
        <f t="shared" si="2"/>
        <v>#REF!</v>
      </c>
      <c r="R29" s="12" t="e">
        <f t="shared" si="3"/>
        <v>#REF!</v>
      </c>
      <c r="S29" s="11" t="e">
        <f t="shared" si="4"/>
        <v>#REF!</v>
      </c>
      <c r="T29" s="11" t="e">
        <f t="shared" si="5"/>
        <v>#REF!</v>
      </c>
      <c r="U29" s="11" t="e">
        <f t="shared" si="6"/>
        <v>#REF!</v>
      </c>
      <c r="V29" s="11" t="e">
        <f t="shared" si="7"/>
        <v>#REF!</v>
      </c>
    </row>
    <row r="30" spans="1:22">
      <c r="A30" s="13" t="e">
        <f>'BASE - Geral'!#REF!</f>
        <v>#REF!</v>
      </c>
      <c r="B30" s="13" t="e">
        <f>'BASE - Geral'!#REF!</f>
        <v>#REF!</v>
      </c>
      <c r="C30" s="13" t="e">
        <f>'BASE - Geral'!#REF!</f>
        <v>#REF!</v>
      </c>
      <c r="D30" s="13" t="e">
        <f>'BASE - Geral'!#REF!</f>
        <v>#REF!</v>
      </c>
      <c r="E30" s="13" t="e">
        <f>'BASE - Geral'!#REF!</f>
        <v>#REF!</v>
      </c>
      <c r="F30" s="13" t="e">
        <f>'BASE - Geral'!#REF!</f>
        <v>#REF!</v>
      </c>
      <c r="G30" s="12" t="e">
        <f>'BASE - Geral'!#REF!</f>
        <v>#REF!</v>
      </c>
      <c r="H30" s="12" t="e">
        <f>'BASE - Geral'!#REF!</f>
        <v>#REF!</v>
      </c>
      <c r="I30" s="12" t="e">
        <f>'BASE - Geral'!#REF!</f>
        <v>#REF!</v>
      </c>
      <c r="J30" s="12" t="e">
        <f>'BASE - Geral'!#REF!</f>
        <v>#REF!</v>
      </c>
      <c r="K30" s="12" t="e">
        <f>'BASE - Geral'!#REF!</f>
        <v>#REF!</v>
      </c>
      <c r="L30" s="12" t="e">
        <f>'BASE - Geral'!#REF!</f>
        <v>#REF!</v>
      </c>
      <c r="M30" s="12" t="e">
        <f>VLOOKUP(D30,'Demanda Isolada KIT'!$M$2:$P$1048576,2,0)</f>
        <v>#REF!</v>
      </c>
      <c r="N30" s="90" t="e">
        <f t="shared" si="0"/>
        <v>#REF!</v>
      </c>
      <c r="O30" s="12" t="e">
        <f t="shared" si="1"/>
        <v>#REF!</v>
      </c>
      <c r="P30" s="12" t="e">
        <f>VLOOKUP(D30,'Demanda Isolada KIT'!$R$2:$U$1048576,2,0)</f>
        <v>#REF!</v>
      </c>
      <c r="Q30" s="90" t="e">
        <f t="shared" si="2"/>
        <v>#REF!</v>
      </c>
      <c r="R30" s="12" t="e">
        <f t="shared" si="3"/>
        <v>#REF!</v>
      </c>
      <c r="S30" s="11" t="e">
        <f t="shared" si="4"/>
        <v>#REF!</v>
      </c>
      <c r="T30" s="11" t="e">
        <f t="shared" si="5"/>
        <v>#REF!</v>
      </c>
      <c r="U30" s="11" t="e">
        <f t="shared" si="6"/>
        <v>#REF!</v>
      </c>
      <c r="V30" s="11" t="e">
        <f t="shared" si="7"/>
        <v>#REF!</v>
      </c>
    </row>
    <row r="31" spans="1:22">
      <c r="A31" s="13" t="e">
        <f>'BASE - Geral'!#REF!</f>
        <v>#REF!</v>
      </c>
      <c r="B31" s="13" t="e">
        <f>'BASE - Geral'!#REF!</f>
        <v>#REF!</v>
      </c>
      <c r="C31" s="13" t="e">
        <f>'BASE - Geral'!#REF!</f>
        <v>#REF!</v>
      </c>
      <c r="D31" s="13" t="e">
        <f>'BASE - Geral'!#REF!</f>
        <v>#REF!</v>
      </c>
      <c r="E31" s="13" t="e">
        <f>'BASE - Geral'!#REF!</f>
        <v>#REF!</v>
      </c>
      <c r="F31" s="13" t="e">
        <f>'BASE - Geral'!#REF!</f>
        <v>#REF!</v>
      </c>
      <c r="G31" s="12" t="e">
        <f>'BASE - Geral'!#REF!</f>
        <v>#REF!</v>
      </c>
      <c r="H31" s="12" t="e">
        <f>'BASE - Geral'!#REF!</f>
        <v>#REF!</v>
      </c>
      <c r="I31" s="12" t="e">
        <f>'BASE - Geral'!#REF!</f>
        <v>#REF!</v>
      </c>
      <c r="J31" s="12" t="e">
        <f>'BASE - Geral'!#REF!</f>
        <v>#REF!</v>
      </c>
      <c r="K31" s="12" t="e">
        <f>'BASE - Geral'!#REF!</f>
        <v>#REF!</v>
      </c>
      <c r="L31" s="12" t="e">
        <f>'BASE - Geral'!#REF!</f>
        <v>#REF!</v>
      </c>
      <c r="M31" s="12" t="e">
        <f>VLOOKUP(D31,'Demanda Isolada KIT'!$M$2:$P$1048576,2,0)</f>
        <v>#REF!</v>
      </c>
      <c r="N31" s="90" t="e">
        <f t="shared" si="0"/>
        <v>#REF!</v>
      </c>
      <c r="O31" s="12" t="e">
        <f t="shared" si="1"/>
        <v>#REF!</v>
      </c>
      <c r="P31" s="12" t="e">
        <f>VLOOKUP(D31,'Demanda Isolada KIT'!$R$2:$U$1048576,2,0)</f>
        <v>#REF!</v>
      </c>
      <c r="Q31" s="90" t="e">
        <f t="shared" si="2"/>
        <v>#REF!</v>
      </c>
      <c r="R31" s="12" t="e">
        <f t="shared" si="3"/>
        <v>#REF!</v>
      </c>
      <c r="S31" s="11" t="e">
        <f t="shared" si="4"/>
        <v>#REF!</v>
      </c>
      <c r="T31" s="11" t="e">
        <f t="shared" si="5"/>
        <v>#REF!</v>
      </c>
      <c r="U31" s="11" t="e">
        <f t="shared" si="6"/>
        <v>#REF!</v>
      </c>
      <c r="V31" s="11" t="e">
        <f t="shared" si="7"/>
        <v>#REF!</v>
      </c>
    </row>
    <row r="32" spans="1:22">
      <c r="A32" s="13" t="e">
        <f>'BASE - Geral'!#REF!</f>
        <v>#REF!</v>
      </c>
      <c r="B32" s="13" t="e">
        <f>'BASE - Geral'!#REF!</f>
        <v>#REF!</v>
      </c>
      <c r="C32" s="13" t="e">
        <f>'BASE - Geral'!#REF!</f>
        <v>#REF!</v>
      </c>
      <c r="D32" s="13" t="e">
        <f>'BASE - Geral'!#REF!</f>
        <v>#REF!</v>
      </c>
      <c r="E32" s="13" t="e">
        <f>'BASE - Geral'!#REF!</f>
        <v>#REF!</v>
      </c>
      <c r="F32" s="13" t="e">
        <f>'BASE - Geral'!#REF!</f>
        <v>#REF!</v>
      </c>
      <c r="G32" s="12" t="e">
        <f>'BASE - Geral'!#REF!</f>
        <v>#REF!</v>
      </c>
      <c r="H32" s="12" t="e">
        <f>'BASE - Geral'!#REF!</f>
        <v>#REF!</v>
      </c>
      <c r="I32" s="12" t="e">
        <f>'BASE - Geral'!#REF!</f>
        <v>#REF!</v>
      </c>
      <c r="J32" s="12" t="e">
        <f>'BASE - Geral'!#REF!</f>
        <v>#REF!</v>
      </c>
      <c r="K32" s="12" t="e">
        <f>'BASE - Geral'!#REF!</f>
        <v>#REF!</v>
      </c>
      <c r="L32" s="12" t="e">
        <f>'BASE - Geral'!#REF!</f>
        <v>#REF!</v>
      </c>
      <c r="M32" s="12" t="e">
        <f>VLOOKUP(D32,'Demanda Isolada KIT'!$M$2:$P$1048576,2,0)</f>
        <v>#REF!</v>
      </c>
      <c r="N32" s="90" t="e">
        <f t="shared" si="0"/>
        <v>#REF!</v>
      </c>
      <c r="O32" s="12" t="e">
        <f t="shared" si="1"/>
        <v>#REF!</v>
      </c>
      <c r="P32" s="12" t="e">
        <f>VLOOKUP(D32,'Demanda Isolada KIT'!$R$2:$U$1048576,2,0)</f>
        <v>#REF!</v>
      </c>
      <c r="Q32" s="90" t="e">
        <f t="shared" si="2"/>
        <v>#REF!</v>
      </c>
      <c r="R32" s="12" t="e">
        <f t="shared" si="3"/>
        <v>#REF!</v>
      </c>
      <c r="S32" s="11" t="e">
        <f t="shared" si="4"/>
        <v>#REF!</v>
      </c>
      <c r="T32" s="11" t="e">
        <f t="shared" si="5"/>
        <v>#REF!</v>
      </c>
      <c r="U32" s="11" t="e">
        <f t="shared" si="6"/>
        <v>#REF!</v>
      </c>
      <c r="V32" s="11" t="e">
        <f t="shared" si="7"/>
        <v>#REF!</v>
      </c>
    </row>
    <row r="33" spans="1:22">
      <c r="A33" s="13" t="e">
        <f>'BASE - Geral'!#REF!</f>
        <v>#REF!</v>
      </c>
      <c r="B33" s="13" t="e">
        <f>'BASE - Geral'!#REF!</f>
        <v>#REF!</v>
      </c>
      <c r="C33" s="13" t="e">
        <f>'BASE - Geral'!#REF!</f>
        <v>#REF!</v>
      </c>
      <c r="D33" s="13" t="e">
        <f>'BASE - Geral'!#REF!</f>
        <v>#REF!</v>
      </c>
      <c r="E33" s="13" t="e">
        <f>'BASE - Geral'!#REF!</f>
        <v>#REF!</v>
      </c>
      <c r="F33" s="13" t="e">
        <f>'BASE - Geral'!#REF!</f>
        <v>#REF!</v>
      </c>
      <c r="G33" s="12" t="e">
        <f>'BASE - Geral'!#REF!</f>
        <v>#REF!</v>
      </c>
      <c r="H33" s="12" t="e">
        <f>'BASE - Geral'!#REF!</f>
        <v>#REF!</v>
      </c>
      <c r="I33" s="12" t="e">
        <f>'BASE - Geral'!#REF!</f>
        <v>#REF!</v>
      </c>
      <c r="J33" s="12" t="e">
        <f>'BASE - Geral'!#REF!</f>
        <v>#REF!</v>
      </c>
      <c r="K33" s="12" t="e">
        <f>'BASE - Geral'!#REF!</f>
        <v>#REF!</v>
      </c>
      <c r="L33" s="12" t="e">
        <f>'BASE - Geral'!#REF!</f>
        <v>#REF!</v>
      </c>
      <c r="M33" s="12" t="e">
        <f>VLOOKUP(D33,'Demanda Isolada KIT'!$M$2:$P$1048576,2,0)</f>
        <v>#REF!</v>
      </c>
      <c r="N33" s="90" t="e">
        <f t="shared" si="0"/>
        <v>#REF!</v>
      </c>
      <c r="O33" s="12" t="e">
        <f t="shared" si="1"/>
        <v>#REF!</v>
      </c>
      <c r="P33" s="12" t="e">
        <f>VLOOKUP(D33,'Demanda Isolada KIT'!$R$2:$U$1048576,2,0)</f>
        <v>#REF!</v>
      </c>
      <c r="Q33" s="90" t="e">
        <f t="shared" si="2"/>
        <v>#REF!</v>
      </c>
      <c r="R33" s="12" t="e">
        <f t="shared" si="3"/>
        <v>#REF!</v>
      </c>
      <c r="S33" s="11" t="e">
        <f t="shared" si="4"/>
        <v>#REF!</v>
      </c>
      <c r="T33" s="11" t="e">
        <f t="shared" si="5"/>
        <v>#REF!</v>
      </c>
      <c r="U33" s="11" t="e">
        <f t="shared" si="6"/>
        <v>#REF!</v>
      </c>
      <c r="V33" s="11" t="e">
        <f t="shared" si="7"/>
        <v>#REF!</v>
      </c>
    </row>
    <row r="34" spans="1:22">
      <c r="A34" s="13" t="e">
        <f>'BASE - Geral'!#REF!</f>
        <v>#REF!</v>
      </c>
      <c r="B34" s="13" t="e">
        <f>'BASE - Geral'!#REF!</f>
        <v>#REF!</v>
      </c>
      <c r="C34" s="13" t="e">
        <f>'BASE - Geral'!#REF!</f>
        <v>#REF!</v>
      </c>
      <c r="D34" s="13" t="e">
        <f>'BASE - Geral'!#REF!</f>
        <v>#REF!</v>
      </c>
      <c r="E34" s="13" t="e">
        <f>'BASE - Geral'!#REF!</f>
        <v>#REF!</v>
      </c>
      <c r="F34" s="13" t="e">
        <f>'BASE - Geral'!#REF!</f>
        <v>#REF!</v>
      </c>
      <c r="G34" s="12" t="e">
        <f>'BASE - Geral'!#REF!</f>
        <v>#REF!</v>
      </c>
      <c r="H34" s="12" t="e">
        <f>'BASE - Geral'!#REF!</f>
        <v>#REF!</v>
      </c>
      <c r="I34" s="12" t="e">
        <f>'BASE - Geral'!#REF!</f>
        <v>#REF!</v>
      </c>
      <c r="J34" s="12" t="e">
        <f>'BASE - Geral'!#REF!</f>
        <v>#REF!</v>
      </c>
      <c r="K34" s="12" t="e">
        <f>'BASE - Geral'!#REF!</f>
        <v>#REF!</v>
      </c>
      <c r="L34" s="12" t="e">
        <f>'BASE - Geral'!#REF!</f>
        <v>#REF!</v>
      </c>
      <c r="M34" s="12" t="e">
        <f>VLOOKUP(D34,'Demanda Isolada KIT'!$M$2:$P$1048576,2,0)</f>
        <v>#REF!</v>
      </c>
      <c r="N34" s="90" t="e">
        <f t="shared" si="0"/>
        <v>#REF!</v>
      </c>
      <c r="O34" s="12" t="e">
        <f t="shared" si="1"/>
        <v>#REF!</v>
      </c>
      <c r="P34" s="12" t="e">
        <f>VLOOKUP(D34,'Demanda Isolada KIT'!$R$2:$U$1048576,2,0)</f>
        <v>#REF!</v>
      </c>
      <c r="Q34" s="90" t="e">
        <f t="shared" si="2"/>
        <v>#REF!</v>
      </c>
      <c r="R34" s="12" t="e">
        <f t="shared" si="3"/>
        <v>#REF!</v>
      </c>
      <c r="S34" s="11" t="e">
        <f t="shared" si="4"/>
        <v>#REF!</v>
      </c>
      <c r="T34" s="11" t="e">
        <f t="shared" si="5"/>
        <v>#REF!</v>
      </c>
      <c r="U34" s="11" t="e">
        <f t="shared" si="6"/>
        <v>#REF!</v>
      </c>
      <c r="V34" s="11" t="e">
        <f t="shared" si="7"/>
        <v>#REF!</v>
      </c>
    </row>
    <row r="35" spans="1:22">
      <c r="A35" s="13" t="e">
        <f>'BASE - Geral'!#REF!</f>
        <v>#REF!</v>
      </c>
      <c r="B35" s="13" t="e">
        <f>'BASE - Geral'!#REF!</f>
        <v>#REF!</v>
      </c>
      <c r="C35" s="13" t="e">
        <f>'BASE - Geral'!#REF!</f>
        <v>#REF!</v>
      </c>
      <c r="D35" s="13" t="e">
        <f>'BASE - Geral'!#REF!</f>
        <v>#REF!</v>
      </c>
      <c r="E35" s="13" t="e">
        <f>'BASE - Geral'!#REF!</f>
        <v>#REF!</v>
      </c>
      <c r="F35" s="13" t="e">
        <f>'BASE - Geral'!#REF!</f>
        <v>#REF!</v>
      </c>
      <c r="G35" s="12" t="e">
        <f>'BASE - Geral'!#REF!</f>
        <v>#REF!</v>
      </c>
      <c r="H35" s="12" t="e">
        <f>'BASE - Geral'!#REF!</f>
        <v>#REF!</v>
      </c>
      <c r="I35" s="12" t="e">
        <f>'BASE - Geral'!#REF!</f>
        <v>#REF!</v>
      </c>
      <c r="J35" s="12" t="e">
        <f>'BASE - Geral'!#REF!</f>
        <v>#REF!</v>
      </c>
      <c r="K35" s="12" t="e">
        <f>'BASE - Geral'!#REF!</f>
        <v>#REF!</v>
      </c>
      <c r="L35" s="12" t="e">
        <f>'BASE - Geral'!#REF!</f>
        <v>#REF!</v>
      </c>
      <c r="M35" s="12" t="e">
        <f>VLOOKUP(D35,'Demanda Isolada KIT'!$M$2:$P$1048576,2,0)</f>
        <v>#REF!</v>
      </c>
      <c r="N35" s="90" t="e">
        <f t="shared" si="0"/>
        <v>#REF!</v>
      </c>
      <c r="O35" s="12" t="e">
        <f t="shared" si="1"/>
        <v>#REF!</v>
      </c>
      <c r="P35" s="12" t="e">
        <f>VLOOKUP(D35,'Demanda Isolada KIT'!$R$2:$U$1048576,2,0)</f>
        <v>#REF!</v>
      </c>
      <c r="Q35" s="90" t="e">
        <f t="shared" si="2"/>
        <v>#REF!</v>
      </c>
      <c r="R35" s="12" t="e">
        <f t="shared" si="3"/>
        <v>#REF!</v>
      </c>
      <c r="S35" s="11" t="e">
        <f t="shared" si="4"/>
        <v>#REF!</v>
      </c>
      <c r="T35" s="11" t="e">
        <f t="shared" si="5"/>
        <v>#REF!</v>
      </c>
      <c r="U35" s="11" t="e">
        <f t="shared" si="6"/>
        <v>#REF!</v>
      </c>
      <c r="V35" s="11" t="e">
        <f t="shared" si="7"/>
        <v>#REF!</v>
      </c>
    </row>
    <row r="36" spans="1:22">
      <c r="A36" s="13" t="e">
        <f>'BASE - Geral'!#REF!</f>
        <v>#REF!</v>
      </c>
      <c r="B36" s="13" t="e">
        <f>'BASE - Geral'!#REF!</f>
        <v>#REF!</v>
      </c>
      <c r="C36" s="13" t="e">
        <f>'BASE - Geral'!#REF!</f>
        <v>#REF!</v>
      </c>
      <c r="D36" s="13" t="e">
        <f>'BASE - Geral'!#REF!</f>
        <v>#REF!</v>
      </c>
      <c r="E36" s="13" t="e">
        <f>'BASE - Geral'!#REF!</f>
        <v>#REF!</v>
      </c>
      <c r="F36" s="13" t="e">
        <f>'BASE - Geral'!#REF!</f>
        <v>#REF!</v>
      </c>
      <c r="G36" s="12" t="e">
        <f>'BASE - Geral'!#REF!</f>
        <v>#REF!</v>
      </c>
      <c r="H36" s="12" t="e">
        <f>'BASE - Geral'!#REF!</f>
        <v>#REF!</v>
      </c>
      <c r="I36" s="12" t="e">
        <f>'BASE - Geral'!#REF!</f>
        <v>#REF!</v>
      </c>
      <c r="J36" s="12" t="e">
        <f>'BASE - Geral'!#REF!</f>
        <v>#REF!</v>
      </c>
      <c r="K36" s="12" t="e">
        <f>'BASE - Geral'!#REF!</f>
        <v>#REF!</v>
      </c>
      <c r="L36" s="12" t="e">
        <f>'BASE - Geral'!#REF!</f>
        <v>#REF!</v>
      </c>
      <c r="M36" s="12" t="e">
        <f>VLOOKUP(D36,'Demanda Isolada KIT'!$M$2:$P$1048576,2,0)</f>
        <v>#REF!</v>
      </c>
      <c r="N36" s="90" t="e">
        <f t="shared" si="0"/>
        <v>#REF!</v>
      </c>
      <c r="O36" s="12" t="e">
        <f t="shared" si="1"/>
        <v>#REF!</v>
      </c>
      <c r="P36" s="12" t="e">
        <f>VLOOKUP(D36,'Demanda Isolada KIT'!$R$2:$U$1048576,2,0)</f>
        <v>#REF!</v>
      </c>
      <c r="Q36" s="90" t="e">
        <f t="shared" si="2"/>
        <v>#REF!</v>
      </c>
      <c r="R36" s="12" t="e">
        <f t="shared" si="3"/>
        <v>#REF!</v>
      </c>
      <c r="S36" s="11" t="e">
        <f t="shared" si="4"/>
        <v>#REF!</v>
      </c>
      <c r="T36" s="11" t="e">
        <f t="shared" si="5"/>
        <v>#REF!</v>
      </c>
      <c r="U36" s="11" t="e">
        <f t="shared" si="6"/>
        <v>#REF!</v>
      </c>
      <c r="V36" s="11" t="e">
        <f t="shared" si="7"/>
        <v>#REF!</v>
      </c>
    </row>
    <row r="37" spans="1:22">
      <c r="A37" s="13" t="e">
        <f>'BASE - Geral'!#REF!</f>
        <v>#REF!</v>
      </c>
      <c r="B37" s="13" t="e">
        <f>'BASE - Geral'!#REF!</f>
        <v>#REF!</v>
      </c>
      <c r="C37" s="13" t="e">
        <f>'BASE - Geral'!#REF!</f>
        <v>#REF!</v>
      </c>
      <c r="D37" s="13" t="e">
        <f>'BASE - Geral'!#REF!</f>
        <v>#REF!</v>
      </c>
      <c r="E37" s="13" t="e">
        <f>'BASE - Geral'!#REF!</f>
        <v>#REF!</v>
      </c>
      <c r="F37" s="13" t="e">
        <f>'BASE - Geral'!#REF!</f>
        <v>#REF!</v>
      </c>
      <c r="G37" s="12" t="e">
        <f>'BASE - Geral'!#REF!</f>
        <v>#REF!</v>
      </c>
      <c r="H37" s="12" t="e">
        <f>'BASE - Geral'!#REF!</f>
        <v>#REF!</v>
      </c>
      <c r="I37" s="12" t="e">
        <f>'BASE - Geral'!#REF!</f>
        <v>#REF!</v>
      </c>
      <c r="J37" s="12" t="e">
        <f>'BASE - Geral'!#REF!</f>
        <v>#REF!</v>
      </c>
      <c r="K37" s="12" t="e">
        <f>'BASE - Geral'!#REF!</f>
        <v>#REF!</v>
      </c>
      <c r="L37" s="12" t="e">
        <f>'BASE - Geral'!#REF!</f>
        <v>#REF!</v>
      </c>
      <c r="M37" s="12" t="e">
        <f>VLOOKUP(D37,'Demanda Isolada KIT'!$M$2:$P$1048576,2,0)</f>
        <v>#REF!</v>
      </c>
      <c r="N37" s="90" t="e">
        <f t="shared" si="0"/>
        <v>#REF!</v>
      </c>
      <c r="O37" s="12" t="e">
        <f t="shared" si="1"/>
        <v>#REF!</v>
      </c>
      <c r="P37" s="12" t="e">
        <f>VLOOKUP(D37,'Demanda Isolada KIT'!$R$2:$U$1048576,2,0)</f>
        <v>#REF!</v>
      </c>
      <c r="Q37" s="90" t="e">
        <f t="shared" si="2"/>
        <v>#REF!</v>
      </c>
      <c r="R37" s="12" t="e">
        <f t="shared" si="3"/>
        <v>#REF!</v>
      </c>
      <c r="S37" s="11" t="e">
        <f t="shared" si="4"/>
        <v>#REF!</v>
      </c>
      <c r="T37" s="11" t="e">
        <f t="shared" si="5"/>
        <v>#REF!</v>
      </c>
      <c r="U37" s="11" t="e">
        <f t="shared" si="6"/>
        <v>#REF!</v>
      </c>
      <c r="V37" s="11" t="e">
        <f t="shared" si="7"/>
        <v>#REF!</v>
      </c>
    </row>
    <row r="38" spans="1:22">
      <c r="A38" s="13" t="e">
        <f>'BASE - Geral'!#REF!</f>
        <v>#REF!</v>
      </c>
      <c r="B38" s="13" t="e">
        <f>'BASE - Geral'!#REF!</f>
        <v>#REF!</v>
      </c>
      <c r="C38" s="13" t="e">
        <f>'BASE - Geral'!#REF!</f>
        <v>#REF!</v>
      </c>
      <c r="D38" s="13" t="e">
        <f>'BASE - Geral'!#REF!</f>
        <v>#REF!</v>
      </c>
      <c r="E38" s="13" t="e">
        <f>'BASE - Geral'!#REF!</f>
        <v>#REF!</v>
      </c>
      <c r="F38" s="13" t="e">
        <f>'BASE - Geral'!#REF!</f>
        <v>#REF!</v>
      </c>
      <c r="G38" s="12" t="e">
        <f>'BASE - Geral'!#REF!</f>
        <v>#REF!</v>
      </c>
      <c r="H38" s="12" t="e">
        <f>'BASE - Geral'!#REF!</f>
        <v>#REF!</v>
      </c>
      <c r="I38" s="12" t="e">
        <f>'BASE - Geral'!#REF!</f>
        <v>#REF!</v>
      </c>
      <c r="J38" s="12" t="e">
        <f>'BASE - Geral'!#REF!</f>
        <v>#REF!</v>
      </c>
      <c r="K38" s="12" t="e">
        <f>'BASE - Geral'!#REF!</f>
        <v>#REF!</v>
      </c>
      <c r="L38" s="12" t="e">
        <f>'BASE - Geral'!#REF!</f>
        <v>#REF!</v>
      </c>
      <c r="M38" s="12" t="e">
        <f>VLOOKUP(D38,'Demanda Isolada KIT'!$M$2:$P$1048576,2,0)</f>
        <v>#REF!</v>
      </c>
      <c r="N38" s="90" t="e">
        <f t="shared" si="0"/>
        <v>#REF!</v>
      </c>
      <c r="O38" s="12" t="e">
        <f t="shared" si="1"/>
        <v>#REF!</v>
      </c>
      <c r="P38" s="12" t="e">
        <f>VLOOKUP(D38,'Demanda Isolada KIT'!$R$2:$U$1048576,2,0)</f>
        <v>#REF!</v>
      </c>
      <c r="Q38" s="90" t="e">
        <f t="shared" si="2"/>
        <v>#REF!</v>
      </c>
      <c r="R38" s="12" t="e">
        <f t="shared" si="3"/>
        <v>#REF!</v>
      </c>
      <c r="S38" s="11" t="e">
        <f t="shared" si="4"/>
        <v>#REF!</v>
      </c>
      <c r="T38" s="11" t="e">
        <f t="shared" si="5"/>
        <v>#REF!</v>
      </c>
      <c r="U38" s="11" t="e">
        <f t="shared" si="6"/>
        <v>#REF!</v>
      </c>
      <c r="V38" s="11" t="e">
        <f t="shared" si="7"/>
        <v>#REF!</v>
      </c>
    </row>
    <row r="39" spans="1:22">
      <c r="A39" s="13" t="e">
        <f>'BASE - Geral'!#REF!</f>
        <v>#REF!</v>
      </c>
      <c r="B39" s="13" t="e">
        <f>'BASE - Geral'!#REF!</f>
        <v>#REF!</v>
      </c>
      <c r="C39" s="13" t="e">
        <f>'BASE - Geral'!#REF!</f>
        <v>#REF!</v>
      </c>
      <c r="D39" s="13" t="e">
        <f>'BASE - Geral'!#REF!</f>
        <v>#REF!</v>
      </c>
      <c r="E39" s="13" t="e">
        <f>'BASE - Geral'!#REF!</f>
        <v>#REF!</v>
      </c>
      <c r="F39" s="13" t="e">
        <f>'BASE - Geral'!#REF!</f>
        <v>#REF!</v>
      </c>
      <c r="G39" s="12" t="e">
        <f>'BASE - Geral'!#REF!</f>
        <v>#REF!</v>
      </c>
      <c r="H39" s="12" t="e">
        <f>'BASE - Geral'!#REF!</f>
        <v>#REF!</v>
      </c>
      <c r="I39" s="12" t="e">
        <f>'BASE - Geral'!#REF!</f>
        <v>#REF!</v>
      </c>
      <c r="J39" s="12" t="e">
        <f>'BASE - Geral'!#REF!</f>
        <v>#REF!</v>
      </c>
      <c r="K39" s="12" t="e">
        <f>'BASE - Geral'!#REF!</f>
        <v>#REF!</v>
      </c>
      <c r="L39" s="12" t="e">
        <f>'BASE - Geral'!#REF!</f>
        <v>#REF!</v>
      </c>
      <c r="M39" s="12" t="e">
        <f>VLOOKUP(D39,'Demanda Isolada KIT'!$M$2:$P$1048576,2,0)</f>
        <v>#REF!</v>
      </c>
      <c r="N39" s="90" t="e">
        <f t="shared" si="0"/>
        <v>#REF!</v>
      </c>
      <c r="O39" s="12" t="e">
        <f t="shared" si="1"/>
        <v>#REF!</v>
      </c>
      <c r="P39" s="12" t="e">
        <f>VLOOKUP(D39,'Demanda Isolada KIT'!$R$2:$U$1048576,2,0)</f>
        <v>#REF!</v>
      </c>
      <c r="Q39" s="90" t="e">
        <f t="shared" si="2"/>
        <v>#REF!</v>
      </c>
      <c r="R39" s="12" t="e">
        <f t="shared" si="3"/>
        <v>#REF!</v>
      </c>
      <c r="S39" s="11" t="e">
        <f t="shared" si="4"/>
        <v>#REF!</v>
      </c>
      <c r="T39" s="11" t="e">
        <f t="shared" si="5"/>
        <v>#REF!</v>
      </c>
      <c r="U39" s="11" t="e">
        <f t="shared" si="6"/>
        <v>#REF!</v>
      </c>
      <c r="V39" s="11" t="e">
        <f t="shared" si="7"/>
        <v>#REF!</v>
      </c>
    </row>
    <row r="40" spans="1:22">
      <c r="A40" s="13" t="e">
        <f>'BASE - Geral'!#REF!</f>
        <v>#REF!</v>
      </c>
      <c r="B40" s="13" t="e">
        <f>'BASE - Geral'!#REF!</f>
        <v>#REF!</v>
      </c>
      <c r="C40" s="13" t="e">
        <f>'BASE - Geral'!#REF!</f>
        <v>#REF!</v>
      </c>
      <c r="D40" s="13" t="e">
        <f>'BASE - Geral'!#REF!</f>
        <v>#REF!</v>
      </c>
      <c r="E40" s="13" t="e">
        <f>'BASE - Geral'!#REF!</f>
        <v>#REF!</v>
      </c>
      <c r="F40" s="13" t="e">
        <f>'BASE - Geral'!#REF!</f>
        <v>#REF!</v>
      </c>
      <c r="G40" s="12" t="e">
        <f>'BASE - Geral'!#REF!</f>
        <v>#REF!</v>
      </c>
      <c r="H40" s="12" t="e">
        <f>'BASE - Geral'!#REF!</f>
        <v>#REF!</v>
      </c>
      <c r="I40" s="12" t="e">
        <f>'BASE - Geral'!#REF!</f>
        <v>#REF!</v>
      </c>
      <c r="J40" s="12" t="e">
        <f>'BASE - Geral'!#REF!</f>
        <v>#REF!</v>
      </c>
      <c r="K40" s="12" t="e">
        <f>'BASE - Geral'!#REF!</f>
        <v>#REF!</v>
      </c>
      <c r="L40" s="12" t="e">
        <f>'BASE - Geral'!#REF!</f>
        <v>#REF!</v>
      </c>
      <c r="M40" s="12" t="e">
        <f>VLOOKUP(D40,'Demanda Isolada KIT'!$M$2:$P$1048576,2,0)</f>
        <v>#REF!</v>
      </c>
      <c r="N40" s="90" t="e">
        <f t="shared" si="0"/>
        <v>#REF!</v>
      </c>
      <c r="O40" s="12" t="e">
        <f t="shared" si="1"/>
        <v>#REF!</v>
      </c>
      <c r="P40" s="12" t="e">
        <f>VLOOKUP(D40,'Demanda Isolada KIT'!$R$2:$U$1048576,2,0)</f>
        <v>#REF!</v>
      </c>
      <c r="Q40" s="90" t="e">
        <f t="shared" si="2"/>
        <v>#REF!</v>
      </c>
      <c r="R40" s="12" t="e">
        <f t="shared" si="3"/>
        <v>#REF!</v>
      </c>
      <c r="S40" s="11" t="e">
        <f t="shared" si="4"/>
        <v>#REF!</v>
      </c>
      <c r="T40" s="11" t="e">
        <f t="shared" si="5"/>
        <v>#REF!</v>
      </c>
      <c r="U40" s="11" t="e">
        <f t="shared" si="6"/>
        <v>#REF!</v>
      </c>
      <c r="V40" s="11" t="e">
        <f t="shared" si="7"/>
        <v>#REF!</v>
      </c>
    </row>
    <row r="41" spans="1:22">
      <c r="A41" s="13" t="e">
        <f>'BASE - Geral'!#REF!</f>
        <v>#REF!</v>
      </c>
      <c r="B41" s="13" t="e">
        <f>'BASE - Geral'!#REF!</f>
        <v>#REF!</v>
      </c>
      <c r="C41" s="13" t="e">
        <f>'BASE - Geral'!#REF!</f>
        <v>#REF!</v>
      </c>
      <c r="D41" s="13" t="e">
        <f>'BASE - Geral'!#REF!</f>
        <v>#REF!</v>
      </c>
      <c r="E41" s="13" t="e">
        <f>'BASE - Geral'!#REF!</f>
        <v>#REF!</v>
      </c>
      <c r="F41" s="13" t="e">
        <f>'BASE - Geral'!#REF!</f>
        <v>#REF!</v>
      </c>
      <c r="G41" s="12" t="e">
        <f>'BASE - Geral'!#REF!</f>
        <v>#REF!</v>
      </c>
      <c r="H41" s="12" t="e">
        <f>'BASE - Geral'!#REF!</f>
        <v>#REF!</v>
      </c>
      <c r="I41" s="12" t="e">
        <f>'BASE - Geral'!#REF!</f>
        <v>#REF!</v>
      </c>
      <c r="J41" s="12" t="e">
        <f>'BASE - Geral'!#REF!</f>
        <v>#REF!</v>
      </c>
      <c r="K41" s="12" t="e">
        <f>'BASE - Geral'!#REF!</f>
        <v>#REF!</v>
      </c>
      <c r="L41" s="12" t="e">
        <f>'BASE - Geral'!#REF!</f>
        <v>#REF!</v>
      </c>
      <c r="M41" s="12" t="e">
        <f>VLOOKUP(D41,'Demanda Isolada KIT'!$M$2:$P$1048576,2,0)</f>
        <v>#REF!</v>
      </c>
      <c r="N41" s="90" t="e">
        <f t="shared" si="0"/>
        <v>#REF!</v>
      </c>
      <c r="O41" s="12" t="e">
        <f t="shared" si="1"/>
        <v>#REF!</v>
      </c>
      <c r="P41" s="12" t="e">
        <f>VLOOKUP(D41,'Demanda Isolada KIT'!$R$2:$U$1048576,2,0)</f>
        <v>#REF!</v>
      </c>
      <c r="Q41" s="90" t="e">
        <f t="shared" si="2"/>
        <v>#REF!</v>
      </c>
      <c r="R41" s="12" t="e">
        <f t="shared" si="3"/>
        <v>#REF!</v>
      </c>
      <c r="S41" s="11" t="e">
        <f t="shared" si="4"/>
        <v>#REF!</v>
      </c>
      <c r="T41" s="11" t="e">
        <f t="shared" si="5"/>
        <v>#REF!</v>
      </c>
      <c r="U41" s="11" t="e">
        <f t="shared" si="6"/>
        <v>#REF!</v>
      </c>
      <c r="V41" s="11" t="e">
        <f t="shared" si="7"/>
        <v>#REF!</v>
      </c>
    </row>
    <row r="42" spans="1:22">
      <c r="A42" s="13" t="e">
        <f>'BASE - Geral'!#REF!</f>
        <v>#REF!</v>
      </c>
      <c r="B42" s="13" t="e">
        <f>'BASE - Geral'!#REF!</f>
        <v>#REF!</v>
      </c>
      <c r="C42" s="13" t="e">
        <f>'BASE - Geral'!#REF!</f>
        <v>#REF!</v>
      </c>
      <c r="D42" s="13" t="e">
        <f>'BASE - Geral'!#REF!</f>
        <v>#REF!</v>
      </c>
      <c r="E42" s="13" t="e">
        <f>'BASE - Geral'!#REF!</f>
        <v>#REF!</v>
      </c>
      <c r="F42" s="13" t="e">
        <f>'BASE - Geral'!#REF!</f>
        <v>#REF!</v>
      </c>
      <c r="G42" s="12" t="e">
        <f>'BASE - Geral'!#REF!</f>
        <v>#REF!</v>
      </c>
      <c r="H42" s="12" t="e">
        <f>'BASE - Geral'!#REF!</f>
        <v>#REF!</v>
      </c>
      <c r="I42" s="12" t="e">
        <f>'BASE - Geral'!#REF!</f>
        <v>#REF!</v>
      </c>
      <c r="J42" s="12" t="e">
        <f>'BASE - Geral'!#REF!</f>
        <v>#REF!</v>
      </c>
      <c r="K42" s="12" t="e">
        <f>'BASE - Geral'!#REF!</f>
        <v>#REF!</v>
      </c>
      <c r="L42" s="12" t="e">
        <f>'BASE - Geral'!#REF!</f>
        <v>#REF!</v>
      </c>
      <c r="M42" s="12" t="e">
        <f>VLOOKUP(D42,'Demanda Isolada KIT'!$M$2:$P$1048576,2,0)</f>
        <v>#REF!</v>
      </c>
      <c r="N42" s="90" t="e">
        <f t="shared" si="0"/>
        <v>#REF!</v>
      </c>
      <c r="O42" s="12" t="e">
        <f t="shared" si="1"/>
        <v>#REF!</v>
      </c>
      <c r="P42" s="12" t="e">
        <f>VLOOKUP(D42,'Demanda Isolada KIT'!$R$2:$U$1048576,2,0)</f>
        <v>#REF!</v>
      </c>
      <c r="Q42" s="90" t="e">
        <f t="shared" si="2"/>
        <v>#REF!</v>
      </c>
      <c r="R42" s="12" t="e">
        <f t="shared" si="3"/>
        <v>#REF!</v>
      </c>
      <c r="S42" s="11" t="e">
        <f t="shared" si="4"/>
        <v>#REF!</v>
      </c>
      <c r="T42" s="11" t="e">
        <f t="shared" si="5"/>
        <v>#REF!</v>
      </c>
      <c r="U42" s="11" t="e">
        <f t="shared" si="6"/>
        <v>#REF!</v>
      </c>
      <c r="V42" s="11" t="e">
        <f t="shared" si="7"/>
        <v>#REF!</v>
      </c>
    </row>
    <row r="43" spans="1:22">
      <c r="A43" s="13" t="e">
        <f>'BASE - Geral'!#REF!</f>
        <v>#REF!</v>
      </c>
      <c r="B43" s="13" t="e">
        <f>'BASE - Geral'!#REF!</f>
        <v>#REF!</v>
      </c>
      <c r="C43" s="13" t="e">
        <f>'BASE - Geral'!#REF!</f>
        <v>#REF!</v>
      </c>
      <c r="D43" s="13" t="e">
        <f>'BASE - Geral'!#REF!</f>
        <v>#REF!</v>
      </c>
      <c r="E43" s="13" t="e">
        <f>'BASE - Geral'!#REF!</f>
        <v>#REF!</v>
      </c>
      <c r="F43" s="13" t="e">
        <f>'BASE - Geral'!#REF!</f>
        <v>#REF!</v>
      </c>
      <c r="G43" s="12" t="e">
        <f>'BASE - Geral'!#REF!</f>
        <v>#REF!</v>
      </c>
      <c r="H43" s="12" t="e">
        <f>'BASE - Geral'!#REF!</f>
        <v>#REF!</v>
      </c>
      <c r="I43" s="12" t="e">
        <f>'BASE - Geral'!#REF!</f>
        <v>#REF!</v>
      </c>
      <c r="J43" s="12" t="e">
        <f>'BASE - Geral'!#REF!</f>
        <v>#REF!</v>
      </c>
      <c r="K43" s="12" t="e">
        <f>'BASE - Geral'!#REF!</f>
        <v>#REF!</v>
      </c>
      <c r="L43" s="12" t="e">
        <f>'BASE - Geral'!#REF!</f>
        <v>#REF!</v>
      </c>
      <c r="M43" s="12" t="e">
        <f>VLOOKUP(D43,'Demanda Isolada KIT'!$M$2:$P$1048576,2,0)</f>
        <v>#REF!</v>
      </c>
      <c r="N43" s="90" t="e">
        <f t="shared" si="0"/>
        <v>#REF!</v>
      </c>
      <c r="O43" s="12" t="e">
        <f t="shared" si="1"/>
        <v>#REF!</v>
      </c>
      <c r="P43" s="12" t="e">
        <f>VLOOKUP(D43,'Demanda Isolada KIT'!$R$2:$U$1048576,2,0)</f>
        <v>#REF!</v>
      </c>
      <c r="Q43" s="90" t="e">
        <f t="shared" si="2"/>
        <v>#REF!</v>
      </c>
      <c r="R43" s="12" t="e">
        <f t="shared" si="3"/>
        <v>#REF!</v>
      </c>
      <c r="S43" s="11" t="e">
        <f t="shared" si="4"/>
        <v>#REF!</v>
      </c>
      <c r="T43" s="11" t="e">
        <f t="shared" si="5"/>
        <v>#REF!</v>
      </c>
      <c r="U43" s="11" t="e">
        <f t="shared" si="6"/>
        <v>#REF!</v>
      </c>
      <c r="V43" s="11" t="e">
        <f t="shared" si="7"/>
        <v>#REF!</v>
      </c>
    </row>
    <row r="44" spans="1:22">
      <c r="A44" s="13" t="e">
        <f>'BASE - Geral'!#REF!</f>
        <v>#REF!</v>
      </c>
      <c r="B44" s="13" t="e">
        <f>'BASE - Geral'!#REF!</f>
        <v>#REF!</v>
      </c>
      <c r="C44" s="13" t="e">
        <f>'BASE - Geral'!#REF!</f>
        <v>#REF!</v>
      </c>
      <c r="D44" s="13" t="e">
        <f>'BASE - Geral'!#REF!</f>
        <v>#REF!</v>
      </c>
      <c r="E44" s="13" t="e">
        <f>'BASE - Geral'!#REF!</f>
        <v>#REF!</v>
      </c>
      <c r="F44" s="13" t="e">
        <f>'BASE - Geral'!#REF!</f>
        <v>#REF!</v>
      </c>
      <c r="G44" s="12" t="e">
        <f>'BASE - Geral'!#REF!</f>
        <v>#REF!</v>
      </c>
      <c r="H44" s="12" t="e">
        <f>'BASE - Geral'!#REF!</f>
        <v>#REF!</v>
      </c>
      <c r="I44" s="12" t="e">
        <f>'BASE - Geral'!#REF!</f>
        <v>#REF!</v>
      </c>
      <c r="J44" s="12" t="e">
        <f>'BASE - Geral'!#REF!</f>
        <v>#REF!</v>
      </c>
      <c r="K44" s="12" t="e">
        <f>'BASE - Geral'!#REF!</f>
        <v>#REF!</v>
      </c>
      <c r="L44" s="12" t="e">
        <f>'BASE - Geral'!#REF!</f>
        <v>#REF!</v>
      </c>
      <c r="M44" s="12" t="e">
        <f>VLOOKUP(D44,'Demanda Isolada KIT'!$M$2:$P$1048576,2,0)</f>
        <v>#REF!</v>
      </c>
      <c r="N44" s="90" t="e">
        <f t="shared" si="0"/>
        <v>#REF!</v>
      </c>
      <c r="O44" s="12" t="e">
        <f t="shared" si="1"/>
        <v>#REF!</v>
      </c>
      <c r="P44" s="12" t="e">
        <f>VLOOKUP(D44,'Demanda Isolada KIT'!$R$2:$U$1048576,2,0)</f>
        <v>#REF!</v>
      </c>
      <c r="Q44" s="90" t="e">
        <f t="shared" si="2"/>
        <v>#REF!</v>
      </c>
      <c r="R44" s="12" t="e">
        <f t="shared" si="3"/>
        <v>#REF!</v>
      </c>
      <c r="S44" s="11" t="e">
        <f t="shared" si="4"/>
        <v>#REF!</v>
      </c>
      <c r="T44" s="11" t="e">
        <f t="shared" si="5"/>
        <v>#REF!</v>
      </c>
      <c r="U44" s="11" t="e">
        <f t="shared" si="6"/>
        <v>#REF!</v>
      </c>
      <c r="V44" s="11" t="e">
        <f t="shared" si="7"/>
        <v>#REF!</v>
      </c>
    </row>
    <row r="45" spans="1:22">
      <c r="A45" s="13" t="e">
        <f>'BASE - Geral'!#REF!</f>
        <v>#REF!</v>
      </c>
      <c r="B45" s="13" t="e">
        <f>'BASE - Geral'!#REF!</f>
        <v>#REF!</v>
      </c>
      <c r="C45" s="13" t="e">
        <f>'BASE - Geral'!#REF!</f>
        <v>#REF!</v>
      </c>
      <c r="D45" s="13" t="e">
        <f>'BASE - Geral'!#REF!</f>
        <v>#REF!</v>
      </c>
      <c r="E45" s="13" t="e">
        <f>'BASE - Geral'!#REF!</f>
        <v>#REF!</v>
      </c>
      <c r="F45" s="13" t="e">
        <f>'BASE - Geral'!#REF!</f>
        <v>#REF!</v>
      </c>
      <c r="G45" s="12" t="e">
        <f>'BASE - Geral'!#REF!</f>
        <v>#REF!</v>
      </c>
      <c r="H45" s="12" t="e">
        <f>'BASE - Geral'!#REF!</f>
        <v>#REF!</v>
      </c>
      <c r="I45" s="12" t="e">
        <f>'BASE - Geral'!#REF!</f>
        <v>#REF!</v>
      </c>
      <c r="J45" s="12" t="e">
        <f>'BASE - Geral'!#REF!</f>
        <v>#REF!</v>
      </c>
      <c r="K45" s="12" t="e">
        <f>'BASE - Geral'!#REF!</f>
        <v>#REF!</v>
      </c>
      <c r="L45" s="12" t="e">
        <f>'BASE - Geral'!#REF!</f>
        <v>#REF!</v>
      </c>
      <c r="M45" s="12" t="e">
        <f>VLOOKUP(D45,'Demanda Isolada KIT'!$M$2:$P$1048576,2,0)</f>
        <v>#REF!</v>
      </c>
      <c r="N45" s="90" t="e">
        <f t="shared" si="0"/>
        <v>#REF!</v>
      </c>
      <c r="O45" s="12" t="e">
        <f t="shared" si="1"/>
        <v>#REF!</v>
      </c>
      <c r="P45" s="12" t="e">
        <f>VLOOKUP(D45,'Demanda Isolada KIT'!$R$2:$U$1048576,2,0)</f>
        <v>#REF!</v>
      </c>
      <c r="Q45" s="90" t="e">
        <f t="shared" si="2"/>
        <v>#REF!</v>
      </c>
      <c r="R45" s="12" t="e">
        <f t="shared" si="3"/>
        <v>#REF!</v>
      </c>
      <c r="S45" s="11" t="e">
        <f t="shared" si="4"/>
        <v>#REF!</v>
      </c>
      <c r="T45" s="11" t="e">
        <f t="shared" si="5"/>
        <v>#REF!</v>
      </c>
      <c r="U45" s="11" t="e">
        <f t="shared" si="6"/>
        <v>#REF!</v>
      </c>
      <c r="V45" s="11" t="e">
        <f t="shared" si="7"/>
        <v>#REF!</v>
      </c>
    </row>
    <row r="46" spans="1:22">
      <c r="A46" s="13" t="e">
        <f>'BASE - Geral'!#REF!</f>
        <v>#REF!</v>
      </c>
      <c r="B46" s="13" t="e">
        <f>'BASE - Geral'!#REF!</f>
        <v>#REF!</v>
      </c>
      <c r="C46" s="13" t="e">
        <f>'BASE - Geral'!#REF!</f>
        <v>#REF!</v>
      </c>
      <c r="D46" s="13" t="e">
        <f>'BASE - Geral'!#REF!</f>
        <v>#REF!</v>
      </c>
      <c r="E46" s="13" t="e">
        <f>'BASE - Geral'!#REF!</f>
        <v>#REF!</v>
      </c>
      <c r="F46" s="13" t="e">
        <f>'BASE - Geral'!#REF!</f>
        <v>#REF!</v>
      </c>
      <c r="G46" s="12" t="e">
        <f>'BASE - Geral'!#REF!</f>
        <v>#REF!</v>
      </c>
      <c r="H46" s="12" t="e">
        <f>'BASE - Geral'!#REF!</f>
        <v>#REF!</v>
      </c>
      <c r="I46" s="12" t="e">
        <f>'BASE - Geral'!#REF!</f>
        <v>#REF!</v>
      </c>
      <c r="J46" s="12" t="e">
        <f>'BASE - Geral'!#REF!</f>
        <v>#REF!</v>
      </c>
      <c r="K46" s="12" t="e">
        <f>'BASE - Geral'!#REF!</f>
        <v>#REF!</v>
      </c>
      <c r="L46" s="12" t="e">
        <f>'BASE - Geral'!#REF!</f>
        <v>#REF!</v>
      </c>
      <c r="M46" s="12" t="e">
        <f>VLOOKUP(D46,'Demanda Isolada KIT'!$M$2:$P$1048576,2,0)</f>
        <v>#REF!</v>
      </c>
      <c r="N46" s="90" t="e">
        <f t="shared" si="0"/>
        <v>#REF!</v>
      </c>
      <c r="O46" s="12" t="e">
        <f t="shared" si="1"/>
        <v>#REF!</v>
      </c>
      <c r="P46" s="12" t="e">
        <f>VLOOKUP(D46,'Demanda Isolada KIT'!$R$2:$U$1048576,2,0)</f>
        <v>#REF!</v>
      </c>
      <c r="Q46" s="90" t="e">
        <f t="shared" si="2"/>
        <v>#REF!</v>
      </c>
      <c r="R46" s="12" t="e">
        <f t="shared" si="3"/>
        <v>#REF!</v>
      </c>
      <c r="S46" s="11" t="e">
        <f t="shared" si="4"/>
        <v>#REF!</v>
      </c>
      <c r="T46" s="11" t="e">
        <f t="shared" si="5"/>
        <v>#REF!</v>
      </c>
      <c r="U46" s="11" t="e">
        <f t="shared" si="6"/>
        <v>#REF!</v>
      </c>
      <c r="V46" s="11" t="e">
        <f t="shared" si="7"/>
        <v>#REF!</v>
      </c>
    </row>
    <row r="47" spans="1:22">
      <c r="A47" s="13" t="e">
        <f>'BASE - Geral'!#REF!</f>
        <v>#REF!</v>
      </c>
      <c r="B47" s="13" t="e">
        <f>'BASE - Geral'!#REF!</f>
        <v>#REF!</v>
      </c>
      <c r="C47" s="13" t="e">
        <f>'BASE - Geral'!#REF!</f>
        <v>#REF!</v>
      </c>
      <c r="D47" s="13" t="e">
        <f>'BASE - Geral'!#REF!</f>
        <v>#REF!</v>
      </c>
      <c r="E47" s="13" t="e">
        <f>'BASE - Geral'!#REF!</f>
        <v>#REF!</v>
      </c>
      <c r="F47" s="13" t="e">
        <f>'BASE - Geral'!#REF!</f>
        <v>#REF!</v>
      </c>
      <c r="G47" s="12" t="e">
        <f>'BASE - Geral'!#REF!</f>
        <v>#REF!</v>
      </c>
      <c r="H47" s="12" t="e">
        <f>'BASE - Geral'!#REF!</f>
        <v>#REF!</v>
      </c>
      <c r="I47" s="12" t="e">
        <f>'BASE - Geral'!#REF!</f>
        <v>#REF!</v>
      </c>
      <c r="J47" s="12" t="e">
        <f>'BASE - Geral'!#REF!</f>
        <v>#REF!</v>
      </c>
      <c r="K47" s="12" t="e">
        <f>'BASE - Geral'!#REF!</f>
        <v>#REF!</v>
      </c>
      <c r="L47" s="12" t="e">
        <f>'BASE - Geral'!#REF!</f>
        <v>#REF!</v>
      </c>
      <c r="M47" s="12" t="e">
        <f>VLOOKUP(D47,'Demanda Isolada KIT'!$M$2:$P$1048576,2,0)</f>
        <v>#REF!</v>
      </c>
      <c r="N47" s="90" t="e">
        <f t="shared" si="0"/>
        <v>#REF!</v>
      </c>
      <c r="O47" s="12" t="e">
        <f t="shared" si="1"/>
        <v>#REF!</v>
      </c>
      <c r="P47" s="12" t="e">
        <f>VLOOKUP(D47,'Demanda Isolada KIT'!$R$2:$U$1048576,2,0)</f>
        <v>#REF!</v>
      </c>
      <c r="Q47" s="90" t="e">
        <f t="shared" si="2"/>
        <v>#REF!</v>
      </c>
      <c r="R47" s="12" t="e">
        <f t="shared" si="3"/>
        <v>#REF!</v>
      </c>
      <c r="S47" s="11" t="e">
        <f t="shared" si="4"/>
        <v>#REF!</v>
      </c>
      <c r="T47" s="11" t="e">
        <f t="shared" si="5"/>
        <v>#REF!</v>
      </c>
      <c r="U47" s="11" t="e">
        <f t="shared" si="6"/>
        <v>#REF!</v>
      </c>
      <c r="V47" s="11" t="e">
        <f t="shared" si="7"/>
        <v>#REF!</v>
      </c>
    </row>
    <row r="48" spans="1:22">
      <c r="A48" s="13" t="e">
        <f>'BASE - Geral'!#REF!</f>
        <v>#REF!</v>
      </c>
      <c r="B48" s="13" t="e">
        <f>'BASE - Geral'!#REF!</f>
        <v>#REF!</v>
      </c>
      <c r="C48" s="13" t="e">
        <f>'BASE - Geral'!#REF!</f>
        <v>#REF!</v>
      </c>
      <c r="D48" s="13" t="e">
        <f>'BASE - Geral'!#REF!</f>
        <v>#REF!</v>
      </c>
      <c r="E48" s="13" t="e">
        <f>'BASE - Geral'!#REF!</f>
        <v>#REF!</v>
      </c>
      <c r="F48" s="13" t="e">
        <f>'BASE - Geral'!#REF!</f>
        <v>#REF!</v>
      </c>
      <c r="G48" s="12" t="e">
        <f>'BASE - Geral'!#REF!</f>
        <v>#REF!</v>
      </c>
      <c r="H48" s="12" t="e">
        <f>'BASE - Geral'!#REF!</f>
        <v>#REF!</v>
      </c>
      <c r="I48" s="12" t="e">
        <f>'BASE - Geral'!#REF!</f>
        <v>#REF!</v>
      </c>
      <c r="J48" s="12" t="e">
        <f>'BASE - Geral'!#REF!</f>
        <v>#REF!</v>
      </c>
      <c r="K48" s="12" t="e">
        <f>'BASE - Geral'!#REF!</f>
        <v>#REF!</v>
      </c>
      <c r="L48" s="12" t="e">
        <f>'BASE - Geral'!#REF!</f>
        <v>#REF!</v>
      </c>
      <c r="M48" s="12" t="e">
        <f>VLOOKUP(D48,'Demanda Isolada KIT'!$M$2:$P$1048576,2,0)</f>
        <v>#REF!</v>
      </c>
      <c r="N48" s="90" t="e">
        <f t="shared" si="0"/>
        <v>#REF!</v>
      </c>
      <c r="O48" s="12" t="e">
        <f t="shared" si="1"/>
        <v>#REF!</v>
      </c>
      <c r="P48" s="12" t="e">
        <f>VLOOKUP(D48,'Demanda Isolada KIT'!$R$2:$U$1048576,2,0)</f>
        <v>#REF!</v>
      </c>
      <c r="Q48" s="90" t="e">
        <f t="shared" si="2"/>
        <v>#REF!</v>
      </c>
      <c r="R48" s="12" t="e">
        <f t="shared" si="3"/>
        <v>#REF!</v>
      </c>
      <c r="S48" s="11" t="e">
        <f t="shared" si="4"/>
        <v>#REF!</v>
      </c>
      <c r="T48" s="11" t="e">
        <f t="shared" si="5"/>
        <v>#REF!</v>
      </c>
      <c r="U48" s="11" t="e">
        <f t="shared" si="6"/>
        <v>#REF!</v>
      </c>
      <c r="V48" s="11" t="e">
        <f t="shared" si="7"/>
        <v>#REF!</v>
      </c>
    </row>
    <row r="49" spans="1:22">
      <c r="A49" s="13" t="e">
        <f>'BASE - Geral'!#REF!</f>
        <v>#REF!</v>
      </c>
      <c r="B49" s="13" t="e">
        <f>'BASE - Geral'!#REF!</f>
        <v>#REF!</v>
      </c>
      <c r="C49" s="13" t="e">
        <f>'BASE - Geral'!#REF!</f>
        <v>#REF!</v>
      </c>
      <c r="D49" s="13" t="e">
        <f>'BASE - Geral'!#REF!</f>
        <v>#REF!</v>
      </c>
      <c r="E49" s="13" t="e">
        <f>'BASE - Geral'!#REF!</f>
        <v>#REF!</v>
      </c>
      <c r="F49" s="13" t="e">
        <f>'BASE - Geral'!#REF!</f>
        <v>#REF!</v>
      </c>
      <c r="G49" s="12" t="e">
        <f>'BASE - Geral'!#REF!</f>
        <v>#REF!</v>
      </c>
      <c r="H49" s="12" t="e">
        <f>'BASE - Geral'!#REF!</f>
        <v>#REF!</v>
      </c>
      <c r="I49" s="12" t="e">
        <f>'BASE - Geral'!#REF!</f>
        <v>#REF!</v>
      </c>
      <c r="J49" s="12" t="e">
        <f>'BASE - Geral'!#REF!</f>
        <v>#REF!</v>
      </c>
      <c r="K49" s="12" t="e">
        <f>'BASE - Geral'!#REF!</f>
        <v>#REF!</v>
      </c>
      <c r="L49" s="12" t="e">
        <f>'BASE - Geral'!#REF!</f>
        <v>#REF!</v>
      </c>
      <c r="M49" s="12" t="e">
        <f>VLOOKUP(D49,'Demanda Isolada KIT'!$M$2:$P$1048576,2,0)</f>
        <v>#REF!</v>
      </c>
      <c r="N49" s="90" t="e">
        <f t="shared" si="0"/>
        <v>#REF!</v>
      </c>
      <c r="O49" s="12" t="e">
        <f t="shared" si="1"/>
        <v>#REF!</v>
      </c>
      <c r="P49" s="12" t="e">
        <f>VLOOKUP(D49,'Demanda Isolada KIT'!$R$2:$U$1048576,2,0)</f>
        <v>#REF!</v>
      </c>
      <c r="Q49" s="90" t="e">
        <f t="shared" si="2"/>
        <v>#REF!</v>
      </c>
      <c r="R49" s="12" t="e">
        <f t="shared" si="3"/>
        <v>#REF!</v>
      </c>
      <c r="S49" s="11" t="e">
        <f t="shared" si="4"/>
        <v>#REF!</v>
      </c>
      <c r="T49" s="11" t="e">
        <f t="shared" si="5"/>
        <v>#REF!</v>
      </c>
      <c r="U49" s="11" t="e">
        <f t="shared" si="6"/>
        <v>#REF!</v>
      </c>
      <c r="V49" s="11" t="e">
        <f t="shared" si="7"/>
        <v>#REF!</v>
      </c>
    </row>
    <row r="50" spans="1:22">
      <c r="A50" s="13" t="e">
        <f>'BASE - Geral'!#REF!</f>
        <v>#REF!</v>
      </c>
      <c r="B50" s="13" t="e">
        <f>'BASE - Geral'!#REF!</f>
        <v>#REF!</v>
      </c>
      <c r="C50" s="13" t="e">
        <f>'BASE - Geral'!#REF!</f>
        <v>#REF!</v>
      </c>
      <c r="D50" s="13" t="e">
        <f>'BASE - Geral'!#REF!</f>
        <v>#REF!</v>
      </c>
      <c r="E50" s="13" t="e">
        <f>'BASE - Geral'!#REF!</f>
        <v>#REF!</v>
      </c>
      <c r="F50" s="13" t="e">
        <f>'BASE - Geral'!#REF!</f>
        <v>#REF!</v>
      </c>
      <c r="G50" s="12" t="e">
        <f>'BASE - Geral'!#REF!</f>
        <v>#REF!</v>
      </c>
      <c r="H50" s="12" t="e">
        <f>'BASE - Geral'!#REF!</f>
        <v>#REF!</v>
      </c>
      <c r="I50" s="12" t="e">
        <f>'BASE - Geral'!#REF!</f>
        <v>#REF!</v>
      </c>
      <c r="J50" s="12" t="e">
        <f>'BASE - Geral'!#REF!</f>
        <v>#REF!</v>
      </c>
      <c r="K50" s="12" t="e">
        <f>'BASE - Geral'!#REF!</f>
        <v>#REF!</v>
      </c>
      <c r="L50" s="12" t="e">
        <f>'BASE - Geral'!#REF!</f>
        <v>#REF!</v>
      </c>
      <c r="M50" s="12" t="e">
        <f>VLOOKUP(D50,'Demanda Isolada KIT'!$M$2:$P$1048576,2,0)</f>
        <v>#REF!</v>
      </c>
      <c r="N50" s="90" t="e">
        <f t="shared" si="0"/>
        <v>#REF!</v>
      </c>
      <c r="O50" s="12" t="e">
        <f t="shared" si="1"/>
        <v>#REF!</v>
      </c>
      <c r="P50" s="12" t="e">
        <f>VLOOKUP(D50,'Demanda Isolada KIT'!$R$2:$U$1048576,2,0)</f>
        <v>#REF!</v>
      </c>
      <c r="Q50" s="90" t="e">
        <f t="shared" si="2"/>
        <v>#REF!</v>
      </c>
      <c r="R50" s="12" t="e">
        <f t="shared" si="3"/>
        <v>#REF!</v>
      </c>
      <c r="S50" s="11" t="e">
        <f t="shared" si="4"/>
        <v>#REF!</v>
      </c>
      <c r="T50" s="11" t="e">
        <f t="shared" si="5"/>
        <v>#REF!</v>
      </c>
      <c r="U50" s="11" t="e">
        <f t="shared" si="6"/>
        <v>#REF!</v>
      </c>
      <c r="V50" s="11" t="e">
        <f t="shared" si="7"/>
        <v>#REF!</v>
      </c>
    </row>
    <row r="51" spans="1:22">
      <c r="A51" s="13" t="e">
        <f>'BASE - Geral'!#REF!</f>
        <v>#REF!</v>
      </c>
      <c r="B51" s="13" t="e">
        <f>'BASE - Geral'!#REF!</f>
        <v>#REF!</v>
      </c>
      <c r="C51" s="13" t="e">
        <f>'BASE - Geral'!#REF!</f>
        <v>#REF!</v>
      </c>
      <c r="D51" s="13" t="e">
        <f>'BASE - Geral'!#REF!</f>
        <v>#REF!</v>
      </c>
      <c r="E51" s="13" t="e">
        <f>'BASE - Geral'!#REF!</f>
        <v>#REF!</v>
      </c>
      <c r="F51" s="13" t="e">
        <f>'BASE - Geral'!#REF!</f>
        <v>#REF!</v>
      </c>
      <c r="G51" s="12" t="e">
        <f>'BASE - Geral'!#REF!</f>
        <v>#REF!</v>
      </c>
      <c r="H51" s="12" t="e">
        <f>'BASE - Geral'!#REF!</f>
        <v>#REF!</v>
      </c>
      <c r="I51" s="12" t="e">
        <f>'BASE - Geral'!#REF!</f>
        <v>#REF!</v>
      </c>
      <c r="J51" s="12" t="e">
        <f>'BASE - Geral'!#REF!</f>
        <v>#REF!</v>
      </c>
      <c r="K51" s="12" t="e">
        <f>'BASE - Geral'!#REF!</f>
        <v>#REF!</v>
      </c>
      <c r="L51" s="12" t="e">
        <f>'BASE - Geral'!#REF!</f>
        <v>#REF!</v>
      </c>
      <c r="M51" s="12" t="e">
        <f>VLOOKUP(D51,'Demanda Isolada KIT'!$M$2:$P$1048576,2,0)</f>
        <v>#REF!</v>
      </c>
      <c r="N51" s="90" t="e">
        <f t="shared" si="0"/>
        <v>#REF!</v>
      </c>
      <c r="O51" s="12" t="e">
        <f t="shared" si="1"/>
        <v>#REF!</v>
      </c>
      <c r="P51" s="12" t="e">
        <f>VLOOKUP(D51,'Demanda Isolada KIT'!$R$2:$U$1048576,2,0)</f>
        <v>#REF!</v>
      </c>
      <c r="Q51" s="90" t="e">
        <f t="shared" si="2"/>
        <v>#REF!</v>
      </c>
      <c r="R51" s="12" t="e">
        <f t="shared" si="3"/>
        <v>#REF!</v>
      </c>
      <c r="S51" s="11" t="e">
        <f t="shared" si="4"/>
        <v>#REF!</v>
      </c>
      <c r="T51" s="11" t="e">
        <f t="shared" si="5"/>
        <v>#REF!</v>
      </c>
      <c r="U51" s="11" t="e">
        <f t="shared" si="6"/>
        <v>#REF!</v>
      </c>
      <c r="V51" s="11" t="e">
        <f t="shared" si="7"/>
        <v>#REF!</v>
      </c>
    </row>
    <row r="52" spans="1:22">
      <c r="A52" s="13" t="e">
        <f>'BASE - Geral'!#REF!</f>
        <v>#REF!</v>
      </c>
      <c r="B52" s="13" t="e">
        <f>'BASE - Geral'!#REF!</f>
        <v>#REF!</v>
      </c>
      <c r="C52" s="13" t="e">
        <f>'BASE - Geral'!#REF!</f>
        <v>#REF!</v>
      </c>
      <c r="D52" s="13" t="e">
        <f>'BASE - Geral'!#REF!</f>
        <v>#REF!</v>
      </c>
      <c r="E52" s="13" t="e">
        <f>'BASE - Geral'!#REF!</f>
        <v>#REF!</v>
      </c>
      <c r="F52" s="13" t="e">
        <f>'BASE - Geral'!#REF!</f>
        <v>#REF!</v>
      </c>
      <c r="G52" s="12" t="e">
        <f>'BASE - Geral'!#REF!</f>
        <v>#REF!</v>
      </c>
      <c r="H52" s="12" t="e">
        <f>'BASE - Geral'!#REF!</f>
        <v>#REF!</v>
      </c>
      <c r="I52" s="12" t="e">
        <f>'BASE - Geral'!#REF!</f>
        <v>#REF!</v>
      </c>
      <c r="J52" s="12" t="e">
        <f>'BASE - Geral'!#REF!</f>
        <v>#REF!</v>
      </c>
      <c r="K52" s="12" t="e">
        <f>'BASE - Geral'!#REF!</f>
        <v>#REF!</v>
      </c>
      <c r="L52" s="12" t="e">
        <f>'BASE - Geral'!#REF!</f>
        <v>#REF!</v>
      </c>
      <c r="M52" s="12" t="e">
        <f>VLOOKUP(D52,'Demanda Isolada KIT'!$M$2:$P$1048576,2,0)</f>
        <v>#REF!</v>
      </c>
      <c r="N52" s="90" t="e">
        <f t="shared" si="0"/>
        <v>#REF!</v>
      </c>
      <c r="O52" s="12" t="e">
        <f t="shared" si="1"/>
        <v>#REF!</v>
      </c>
      <c r="P52" s="12" t="e">
        <f>VLOOKUP(D52,'Demanda Isolada KIT'!$R$2:$U$1048576,2,0)</f>
        <v>#REF!</v>
      </c>
      <c r="Q52" s="90" t="e">
        <f t="shared" si="2"/>
        <v>#REF!</v>
      </c>
      <c r="R52" s="12" t="e">
        <f t="shared" si="3"/>
        <v>#REF!</v>
      </c>
      <c r="S52" s="11" t="e">
        <f t="shared" si="4"/>
        <v>#REF!</v>
      </c>
      <c r="T52" s="11" t="e">
        <f t="shared" si="5"/>
        <v>#REF!</v>
      </c>
      <c r="U52" s="11" t="e">
        <f t="shared" si="6"/>
        <v>#REF!</v>
      </c>
      <c r="V52" s="11" t="e">
        <f t="shared" si="7"/>
        <v>#REF!</v>
      </c>
    </row>
    <row r="53" spans="1:22">
      <c r="A53" s="13" t="e">
        <f>'BASE - Geral'!#REF!</f>
        <v>#REF!</v>
      </c>
      <c r="B53" s="13" t="e">
        <f>'BASE - Geral'!#REF!</f>
        <v>#REF!</v>
      </c>
      <c r="C53" s="13" t="e">
        <f>'BASE - Geral'!#REF!</f>
        <v>#REF!</v>
      </c>
      <c r="D53" s="13" t="e">
        <f>'BASE - Geral'!#REF!</f>
        <v>#REF!</v>
      </c>
      <c r="E53" s="13" t="e">
        <f>'BASE - Geral'!#REF!</f>
        <v>#REF!</v>
      </c>
      <c r="F53" s="13" t="e">
        <f>'BASE - Geral'!#REF!</f>
        <v>#REF!</v>
      </c>
      <c r="G53" s="12" t="e">
        <f>'BASE - Geral'!#REF!</f>
        <v>#REF!</v>
      </c>
      <c r="H53" s="12" t="e">
        <f>'BASE - Geral'!#REF!</f>
        <v>#REF!</v>
      </c>
      <c r="I53" s="12" t="e">
        <f>'BASE - Geral'!#REF!</f>
        <v>#REF!</v>
      </c>
      <c r="J53" s="12" t="e">
        <f>'BASE - Geral'!#REF!</f>
        <v>#REF!</v>
      </c>
      <c r="K53" s="12" t="e">
        <f>'BASE - Geral'!#REF!</f>
        <v>#REF!</v>
      </c>
      <c r="L53" s="12" t="e">
        <f>'BASE - Geral'!#REF!</f>
        <v>#REF!</v>
      </c>
      <c r="M53" s="12" t="e">
        <f>VLOOKUP(D53,'Demanda Isolada KIT'!$M$2:$P$1048576,2,0)</f>
        <v>#REF!</v>
      </c>
      <c r="N53" s="90" t="e">
        <f t="shared" si="0"/>
        <v>#REF!</v>
      </c>
      <c r="O53" s="12" t="e">
        <f t="shared" si="1"/>
        <v>#REF!</v>
      </c>
      <c r="P53" s="12" t="e">
        <f>VLOOKUP(D53,'Demanda Isolada KIT'!$R$2:$U$1048576,2,0)</f>
        <v>#REF!</v>
      </c>
      <c r="Q53" s="90" t="e">
        <f t="shared" si="2"/>
        <v>#REF!</v>
      </c>
      <c r="R53" s="12" t="e">
        <f t="shared" si="3"/>
        <v>#REF!</v>
      </c>
      <c r="S53" s="11" t="e">
        <f t="shared" si="4"/>
        <v>#REF!</v>
      </c>
      <c r="T53" s="11" t="e">
        <f t="shared" si="5"/>
        <v>#REF!</v>
      </c>
      <c r="U53" s="11" t="e">
        <f t="shared" si="6"/>
        <v>#REF!</v>
      </c>
      <c r="V53" s="11" t="e">
        <f t="shared" si="7"/>
        <v>#REF!</v>
      </c>
    </row>
    <row r="54" spans="1:22">
      <c r="A54" s="13" t="e">
        <f>'BASE - Geral'!#REF!</f>
        <v>#REF!</v>
      </c>
      <c r="B54" s="13" t="e">
        <f>'BASE - Geral'!#REF!</f>
        <v>#REF!</v>
      </c>
      <c r="C54" s="13" t="e">
        <f>'BASE - Geral'!#REF!</f>
        <v>#REF!</v>
      </c>
      <c r="D54" s="13" t="e">
        <f>'BASE - Geral'!#REF!</f>
        <v>#REF!</v>
      </c>
      <c r="E54" s="13" t="e">
        <f>'BASE - Geral'!#REF!</f>
        <v>#REF!</v>
      </c>
      <c r="F54" s="13" t="e">
        <f>'BASE - Geral'!#REF!</f>
        <v>#REF!</v>
      </c>
      <c r="G54" s="12" t="e">
        <f>'BASE - Geral'!#REF!</f>
        <v>#REF!</v>
      </c>
      <c r="H54" s="12" t="e">
        <f>'BASE - Geral'!#REF!</f>
        <v>#REF!</v>
      </c>
      <c r="I54" s="12" t="e">
        <f>'BASE - Geral'!#REF!</f>
        <v>#REF!</v>
      </c>
      <c r="J54" s="12" t="e">
        <f>'BASE - Geral'!#REF!</f>
        <v>#REF!</v>
      </c>
      <c r="K54" s="12" t="e">
        <f>'BASE - Geral'!#REF!</f>
        <v>#REF!</v>
      </c>
      <c r="L54" s="12" t="e">
        <f>'BASE - Geral'!#REF!</f>
        <v>#REF!</v>
      </c>
      <c r="M54" s="12" t="e">
        <f>VLOOKUP(D54,'Demanda Isolada KIT'!$M$2:$P$1048576,2,0)</f>
        <v>#REF!</v>
      </c>
      <c r="N54" s="90" t="e">
        <f t="shared" si="0"/>
        <v>#REF!</v>
      </c>
      <c r="O54" s="12" t="e">
        <f t="shared" si="1"/>
        <v>#REF!</v>
      </c>
      <c r="P54" s="12" t="e">
        <f>VLOOKUP(D54,'Demanda Isolada KIT'!$R$2:$U$1048576,2,0)</f>
        <v>#REF!</v>
      </c>
      <c r="Q54" s="90" t="e">
        <f t="shared" si="2"/>
        <v>#REF!</v>
      </c>
      <c r="R54" s="12" t="e">
        <f t="shared" si="3"/>
        <v>#REF!</v>
      </c>
      <c r="S54" s="11" t="e">
        <f t="shared" si="4"/>
        <v>#REF!</v>
      </c>
      <c r="T54" s="11" t="e">
        <f t="shared" si="5"/>
        <v>#REF!</v>
      </c>
      <c r="U54" s="11" t="e">
        <f t="shared" si="6"/>
        <v>#REF!</v>
      </c>
      <c r="V54" s="11" t="e">
        <f t="shared" si="7"/>
        <v>#REF!</v>
      </c>
    </row>
    <row r="55" spans="1:22">
      <c r="A55" s="13" t="e">
        <f>'BASE - Geral'!#REF!</f>
        <v>#REF!</v>
      </c>
      <c r="B55" s="13" t="e">
        <f>'BASE - Geral'!#REF!</f>
        <v>#REF!</v>
      </c>
      <c r="C55" s="13" t="e">
        <f>'BASE - Geral'!#REF!</f>
        <v>#REF!</v>
      </c>
      <c r="D55" s="13" t="e">
        <f>'BASE - Geral'!#REF!</f>
        <v>#REF!</v>
      </c>
      <c r="E55" s="13" t="e">
        <f>'BASE - Geral'!#REF!</f>
        <v>#REF!</v>
      </c>
      <c r="F55" s="13" t="e">
        <f>'BASE - Geral'!#REF!</f>
        <v>#REF!</v>
      </c>
      <c r="G55" s="12" t="e">
        <f>'BASE - Geral'!#REF!</f>
        <v>#REF!</v>
      </c>
      <c r="H55" s="12" t="e">
        <f>'BASE - Geral'!#REF!</f>
        <v>#REF!</v>
      </c>
      <c r="I55" s="12" t="e">
        <f>'BASE - Geral'!#REF!</f>
        <v>#REF!</v>
      </c>
      <c r="J55" s="12" t="e">
        <f>'BASE - Geral'!#REF!</f>
        <v>#REF!</v>
      </c>
      <c r="K55" s="12" t="e">
        <f>'BASE - Geral'!#REF!</f>
        <v>#REF!</v>
      </c>
      <c r="L55" s="12" t="e">
        <f>'BASE - Geral'!#REF!</f>
        <v>#REF!</v>
      </c>
      <c r="M55" s="12" t="e">
        <f>VLOOKUP(D55,'Demanda Isolada KIT'!$M$2:$P$1048576,2,0)</f>
        <v>#REF!</v>
      </c>
      <c r="N55" s="90" t="e">
        <f t="shared" si="0"/>
        <v>#REF!</v>
      </c>
      <c r="O55" s="12" t="e">
        <f t="shared" si="1"/>
        <v>#REF!</v>
      </c>
      <c r="P55" s="12" t="e">
        <f>VLOOKUP(D55,'Demanda Isolada KIT'!$R$2:$U$1048576,2,0)</f>
        <v>#REF!</v>
      </c>
      <c r="Q55" s="90" t="e">
        <f t="shared" si="2"/>
        <v>#REF!</v>
      </c>
      <c r="R55" s="12" t="e">
        <f t="shared" si="3"/>
        <v>#REF!</v>
      </c>
      <c r="S55" s="11" t="e">
        <f t="shared" si="4"/>
        <v>#REF!</v>
      </c>
      <c r="T55" s="11" t="e">
        <f t="shared" si="5"/>
        <v>#REF!</v>
      </c>
      <c r="U55" s="11" t="e">
        <f t="shared" si="6"/>
        <v>#REF!</v>
      </c>
      <c r="V55" s="11" t="e">
        <f t="shared" si="7"/>
        <v>#REF!</v>
      </c>
    </row>
    <row r="56" spans="1:22">
      <c r="A56" s="13" t="e">
        <f>'BASE - Geral'!#REF!</f>
        <v>#REF!</v>
      </c>
      <c r="B56" s="13" t="e">
        <f>'BASE - Geral'!#REF!</f>
        <v>#REF!</v>
      </c>
      <c r="C56" s="13" t="e">
        <f>'BASE - Geral'!#REF!</f>
        <v>#REF!</v>
      </c>
      <c r="D56" s="13" t="e">
        <f>'BASE - Geral'!#REF!</f>
        <v>#REF!</v>
      </c>
      <c r="E56" s="13" t="e">
        <f>'BASE - Geral'!#REF!</f>
        <v>#REF!</v>
      </c>
      <c r="F56" s="13" t="e">
        <f>'BASE - Geral'!#REF!</f>
        <v>#REF!</v>
      </c>
      <c r="G56" s="12" t="e">
        <f>'BASE - Geral'!#REF!</f>
        <v>#REF!</v>
      </c>
      <c r="H56" s="12" t="e">
        <f>'BASE - Geral'!#REF!</f>
        <v>#REF!</v>
      </c>
      <c r="I56" s="12" t="e">
        <f>'BASE - Geral'!#REF!</f>
        <v>#REF!</v>
      </c>
      <c r="J56" s="12" t="e">
        <f>'BASE - Geral'!#REF!</f>
        <v>#REF!</v>
      </c>
      <c r="K56" s="12" t="e">
        <f>'BASE - Geral'!#REF!</f>
        <v>#REF!</v>
      </c>
      <c r="L56" s="12" t="e">
        <f>'BASE - Geral'!#REF!</f>
        <v>#REF!</v>
      </c>
      <c r="M56" s="12" t="e">
        <f>VLOOKUP(D56,'Demanda Isolada KIT'!$M$2:$P$1048576,2,0)</f>
        <v>#REF!</v>
      </c>
      <c r="N56" s="90" t="e">
        <f t="shared" si="0"/>
        <v>#REF!</v>
      </c>
      <c r="O56" s="12" t="e">
        <f t="shared" si="1"/>
        <v>#REF!</v>
      </c>
      <c r="P56" s="12" t="e">
        <f>VLOOKUP(D56,'Demanda Isolada KIT'!$R$2:$U$1048576,2,0)</f>
        <v>#REF!</v>
      </c>
      <c r="Q56" s="90" t="e">
        <f t="shared" si="2"/>
        <v>#REF!</v>
      </c>
      <c r="R56" s="12" t="e">
        <f t="shared" si="3"/>
        <v>#REF!</v>
      </c>
      <c r="S56" s="11" t="e">
        <f t="shared" si="4"/>
        <v>#REF!</v>
      </c>
      <c r="T56" s="11" t="e">
        <f t="shared" si="5"/>
        <v>#REF!</v>
      </c>
      <c r="U56" s="11" t="e">
        <f t="shared" si="6"/>
        <v>#REF!</v>
      </c>
      <c r="V56" s="11" t="e">
        <f t="shared" si="7"/>
        <v>#REF!</v>
      </c>
    </row>
    <row r="57" spans="1:22">
      <c r="A57" s="13" t="e">
        <f>'BASE - Geral'!#REF!</f>
        <v>#REF!</v>
      </c>
      <c r="B57" s="13" t="e">
        <f>'BASE - Geral'!#REF!</f>
        <v>#REF!</v>
      </c>
      <c r="C57" s="13" t="e">
        <f>'BASE - Geral'!#REF!</f>
        <v>#REF!</v>
      </c>
      <c r="D57" s="13" t="e">
        <f>'BASE - Geral'!#REF!</f>
        <v>#REF!</v>
      </c>
      <c r="E57" s="13" t="e">
        <f>'BASE - Geral'!#REF!</f>
        <v>#REF!</v>
      </c>
      <c r="F57" s="13" t="e">
        <f>'BASE - Geral'!#REF!</f>
        <v>#REF!</v>
      </c>
      <c r="G57" s="12" t="e">
        <f>'BASE - Geral'!#REF!</f>
        <v>#REF!</v>
      </c>
      <c r="H57" s="12" t="e">
        <f>'BASE - Geral'!#REF!</f>
        <v>#REF!</v>
      </c>
      <c r="I57" s="12" t="e">
        <f>'BASE - Geral'!#REF!</f>
        <v>#REF!</v>
      </c>
      <c r="J57" s="12" t="e">
        <f>'BASE - Geral'!#REF!</f>
        <v>#REF!</v>
      </c>
      <c r="K57" s="12" t="e">
        <f>'BASE - Geral'!#REF!</f>
        <v>#REF!</v>
      </c>
      <c r="L57" s="12" t="e">
        <f>'BASE - Geral'!#REF!</f>
        <v>#REF!</v>
      </c>
      <c r="M57" s="12" t="e">
        <f>VLOOKUP(D57,'Demanda Isolada KIT'!$M$2:$P$1048576,2,0)</f>
        <v>#REF!</v>
      </c>
      <c r="N57" s="90" t="e">
        <f t="shared" si="0"/>
        <v>#REF!</v>
      </c>
      <c r="O57" s="12" t="e">
        <f t="shared" si="1"/>
        <v>#REF!</v>
      </c>
      <c r="P57" s="12" t="e">
        <f>VLOOKUP(D57,'Demanda Isolada KIT'!$R$2:$U$1048576,2,0)</f>
        <v>#REF!</v>
      </c>
      <c r="Q57" s="90" t="e">
        <f t="shared" si="2"/>
        <v>#REF!</v>
      </c>
      <c r="R57" s="12" t="e">
        <f t="shared" si="3"/>
        <v>#REF!</v>
      </c>
      <c r="S57" s="11" t="e">
        <f t="shared" si="4"/>
        <v>#REF!</v>
      </c>
      <c r="T57" s="11" t="e">
        <f t="shared" si="5"/>
        <v>#REF!</v>
      </c>
      <c r="U57" s="11" t="e">
        <f t="shared" si="6"/>
        <v>#REF!</v>
      </c>
      <c r="V57" s="11" t="e">
        <f t="shared" si="7"/>
        <v>#REF!</v>
      </c>
    </row>
    <row r="58" spans="1:22">
      <c r="A58" s="13" t="e">
        <f>'BASE - Geral'!#REF!</f>
        <v>#REF!</v>
      </c>
      <c r="B58" s="13" t="e">
        <f>'BASE - Geral'!#REF!</f>
        <v>#REF!</v>
      </c>
      <c r="C58" s="13" t="e">
        <f>'BASE - Geral'!#REF!</f>
        <v>#REF!</v>
      </c>
      <c r="D58" s="13" t="e">
        <f>'BASE - Geral'!#REF!</f>
        <v>#REF!</v>
      </c>
      <c r="E58" s="13" t="e">
        <f>'BASE - Geral'!#REF!</f>
        <v>#REF!</v>
      </c>
      <c r="F58" s="13" t="e">
        <f>'BASE - Geral'!#REF!</f>
        <v>#REF!</v>
      </c>
      <c r="G58" s="12" t="e">
        <f>'BASE - Geral'!#REF!</f>
        <v>#REF!</v>
      </c>
      <c r="H58" s="12" t="e">
        <f>'BASE - Geral'!#REF!</f>
        <v>#REF!</v>
      </c>
      <c r="I58" s="12" t="e">
        <f>'BASE - Geral'!#REF!</f>
        <v>#REF!</v>
      </c>
      <c r="J58" s="12" t="e">
        <f>'BASE - Geral'!#REF!</f>
        <v>#REF!</v>
      </c>
      <c r="K58" s="12" t="e">
        <f>'BASE - Geral'!#REF!</f>
        <v>#REF!</v>
      </c>
      <c r="L58" s="12" t="e">
        <f>'BASE - Geral'!#REF!</f>
        <v>#REF!</v>
      </c>
      <c r="M58" s="12" t="e">
        <f>VLOOKUP(D58,'Demanda Isolada KIT'!$M$2:$P$1048576,2,0)</f>
        <v>#REF!</v>
      </c>
      <c r="N58" s="90" t="e">
        <f t="shared" si="0"/>
        <v>#REF!</v>
      </c>
      <c r="O58" s="12" t="e">
        <f t="shared" si="1"/>
        <v>#REF!</v>
      </c>
      <c r="P58" s="12" t="e">
        <f>VLOOKUP(D58,'Demanda Isolada KIT'!$R$2:$U$1048576,2,0)</f>
        <v>#REF!</v>
      </c>
      <c r="Q58" s="90" t="e">
        <f t="shared" si="2"/>
        <v>#REF!</v>
      </c>
      <c r="R58" s="12" t="e">
        <f t="shared" si="3"/>
        <v>#REF!</v>
      </c>
      <c r="S58" s="11" t="e">
        <f t="shared" si="4"/>
        <v>#REF!</v>
      </c>
      <c r="T58" s="11" t="e">
        <f t="shared" si="5"/>
        <v>#REF!</v>
      </c>
      <c r="U58" s="11" t="e">
        <f t="shared" si="6"/>
        <v>#REF!</v>
      </c>
      <c r="V58" s="11" t="e">
        <f t="shared" si="7"/>
        <v>#REF!</v>
      </c>
    </row>
    <row r="59" spans="1:22">
      <c r="A59" s="13" t="e">
        <f>'BASE - Geral'!#REF!</f>
        <v>#REF!</v>
      </c>
      <c r="B59" s="13" t="e">
        <f>'BASE - Geral'!#REF!</f>
        <v>#REF!</v>
      </c>
      <c r="C59" s="13" t="e">
        <f>'BASE - Geral'!#REF!</f>
        <v>#REF!</v>
      </c>
      <c r="D59" s="13" t="e">
        <f>'BASE - Geral'!#REF!</f>
        <v>#REF!</v>
      </c>
      <c r="E59" s="13" t="e">
        <f>'BASE - Geral'!#REF!</f>
        <v>#REF!</v>
      </c>
      <c r="F59" s="13" t="e">
        <f>'BASE - Geral'!#REF!</f>
        <v>#REF!</v>
      </c>
      <c r="G59" s="12" t="e">
        <f>'BASE - Geral'!#REF!</f>
        <v>#REF!</v>
      </c>
      <c r="H59" s="12" t="e">
        <f>'BASE - Geral'!#REF!</f>
        <v>#REF!</v>
      </c>
      <c r="I59" s="12" t="e">
        <f>'BASE - Geral'!#REF!</f>
        <v>#REF!</v>
      </c>
      <c r="J59" s="12" t="e">
        <f>'BASE - Geral'!#REF!</f>
        <v>#REF!</v>
      </c>
      <c r="K59" s="12" t="e">
        <f>'BASE - Geral'!#REF!</f>
        <v>#REF!</v>
      </c>
      <c r="L59" s="12" t="e">
        <f>'BASE - Geral'!#REF!</f>
        <v>#REF!</v>
      </c>
      <c r="M59" s="12" t="e">
        <f>VLOOKUP(D59,'Demanda Isolada KIT'!$M$2:$P$1048576,2,0)</f>
        <v>#REF!</v>
      </c>
      <c r="N59" s="90" t="e">
        <f t="shared" si="0"/>
        <v>#REF!</v>
      </c>
      <c r="O59" s="12" t="e">
        <f t="shared" si="1"/>
        <v>#REF!</v>
      </c>
      <c r="P59" s="12" t="e">
        <f>VLOOKUP(D59,'Demanda Isolada KIT'!$R$2:$U$1048576,2,0)</f>
        <v>#REF!</v>
      </c>
      <c r="Q59" s="90" t="e">
        <f t="shared" si="2"/>
        <v>#REF!</v>
      </c>
      <c r="R59" s="12" t="e">
        <f t="shared" si="3"/>
        <v>#REF!</v>
      </c>
      <c r="S59" s="11" t="e">
        <f t="shared" si="4"/>
        <v>#REF!</v>
      </c>
      <c r="T59" s="11" t="e">
        <f t="shared" si="5"/>
        <v>#REF!</v>
      </c>
      <c r="U59" s="11" t="e">
        <f t="shared" si="6"/>
        <v>#REF!</v>
      </c>
      <c r="V59" s="11" t="e">
        <f t="shared" si="7"/>
        <v>#REF!</v>
      </c>
    </row>
    <row r="60" spans="1:22">
      <c r="A60" s="13" t="e">
        <f>'BASE - Geral'!#REF!</f>
        <v>#REF!</v>
      </c>
      <c r="B60" s="13" t="e">
        <f>'BASE - Geral'!#REF!</f>
        <v>#REF!</v>
      </c>
      <c r="C60" s="13" t="e">
        <f>'BASE - Geral'!#REF!</f>
        <v>#REF!</v>
      </c>
      <c r="D60" s="13" t="e">
        <f>'BASE - Geral'!#REF!</f>
        <v>#REF!</v>
      </c>
      <c r="E60" s="13" t="e">
        <f>'BASE - Geral'!#REF!</f>
        <v>#REF!</v>
      </c>
      <c r="F60" s="13" t="e">
        <f>'BASE - Geral'!#REF!</f>
        <v>#REF!</v>
      </c>
      <c r="G60" s="12" t="e">
        <f>'BASE - Geral'!#REF!</f>
        <v>#REF!</v>
      </c>
      <c r="H60" s="12" t="e">
        <f>'BASE - Geral'!#REF!</f>
        <v>#REF!</v>
      </c>
      <c r="I60" s="12" t="e">
        <f>'BASE - Geral'!#REF!</f>
        <v>#REF!</v>
      </c>
      <c r="J60" s="12" t="e">
        <f>'BASE - Geral'!#REF!</f>
        <v>#REF!</v>
      </c>
      <c r="K60" s="12" t="e">
        <f>'BASE - Geral'!#REF!</f>
        <v>#REF!</v>
      </c>
      <c r="L60" s="12" t="e">
        <f>'BASE - Geral'!#REF!</f>
        <v>#REF!</v>
      </c>
      <c r="M60" s="12" t="e">
        <f>VLOOKUP(D60,'Demanda Isolada KIT'!$M$2:$P$1048576,2,0)</f>
        <v>#REF!</v>
      </c>
      <c r="N60" s="90" t="e">
        <f t="shared" si="0"/>
        <v>#REF!</v>
      </c>
      <c r="O60" s="12" t="e">
        <f t="shared" si="1"/>
        <v>#REF!</v>
      </c>
      <c r="P60" s="12" t="e">
        <f>VLOOKUP(D60,'Demanda Isolada KIT'!$R$2:$U$1048576,2,0)</f>
        <v>#REF!</v>
      </c>
      <c r="Q60" s="90" t="e">
        <f t="shared" si="2"/>
        <v>#REF!</v>
      </c>
      <c r="R60" s="12" t="e">
        <f t="shared" si="3"/>
        <v>#REF!</v>
      </c>
      <c r="S60" s="11" t="e">
        <f t="shared" si="4"/>
        <v>#REF!</v>
      </c>
      <c r="T60" s="11" t="e">
        <f t="shared" si="5"/>
        <v>#REF!</v>
      </c>
      <c r="U60" s="11" t="e">
        <f t="shared" si="6"/>
        <v>#REF!</v>
      </c>
      <c r="V60" s="11" t="e">
        <f t="shared" si="7"/>
        <v>#REF!</v>
      </c>
    </row>
    <row r="61" spans="1:22">
      <c r="A61" s="13" t="e">
        <f>'BASE - Geral'!#REF!</f>
        <v>#REF!</v>
      </c>
      <c r="B61" s="13" t="e">
        <f>'BASE - Geral'!#REF!</f>
        <v>#REF!</v>
      </c>
      <c r="C61" s="13" t="e">
        <f>'BASE - Geral'!#REF!</f>
        <v>#REF!</v>
      </c>
      <c r="D61" s="13" t="e">
        <f>'BASE - Geral'!#REF!</f>
        <v>#REF!</v>
      </c>
      <c r="E61" s="13" t="e">
        <f>'BASE - Geral'!#REF!</f>
        <v>#REF!</v>
      </c>
      <c r="F61" s="13" t="e">
        <f>'BASE - Geral'!#REF!</f>
        <v>#REF!</v>
      </c>
      <c r="G61" s="12" t="e">
        <f>'BASE - Geral'!#REF!</f>
        <v>#REF!</v>
      </c>
      <c r="H61" s="12" t="e">
        <f>'BASE - Geral'!#REF!</f>
        <v>#REF!</v>
      </c>
      <c r="I61" s="12" t="e">
        <f>'BASE - Geral'!#REF!</f>
        <v>#REF!</v>
      </c>
      <c r="J61" s="12" t="e">
        <f>'BASE - Geral'!#REF!</f>
        <v>#REF!</v>
      </c>
      <c r="K61" s="12" t="e">
        <f>'BASE - Geral'!#REF!</f>
        <v>#REF!</v>
      </c>
      <c r="L61" s="12" t="e">
        <f>'BASE - Geral'!#REF!</f>
        <v>#REF!</v>
      </c>
      <c r="M61" s="12" t="e">
        <f>VLOOKUP(D61,'Demanda Isolada KIT'!$M$2:$P$1048576,2,0)</f>
        <v>#REF!</v>
      </c>
      <c r="N61" s="90" t="e">
        <f t="shared" si="0"/>
        <v>#REF!</v>
      </c>
      <c r="O61" s="12" t="e">
        <f t="shared" si="1"/>
        <v>#REF!</v>
      </c>
      <c r="P61" s="12" t="e">
        <f>VLOOKUP(D61,'Demanda Isolada KIT'!$R$2:$U$1048576,2,0)</f>
        <v>#REF!</v>
      </c>
      <c r="Q61" s="90" t="e">
        <f t="shared" si="2"/>
        <v>#REF!</v>
      </c>
      <c r="R61" s="12" t="e">
        <f t="shared" si="3"/>
        <v>#REF!</v>
      </c>
      <c r="S61" s="11" t="e">
        <f t="shared" si="4"/>
        <v>#REF!</v>
      </c>
      <c r="T61" s="11" t="e">
        <f t="shared" si="5"/>
        <v>#REF!</v>
      </c>
      <c r="U61" s="11" t="e">
        <f t="shared" si="6"/>
        <v>#REF!</v>
      </c>
      <c r="V61" s="11" t="e">
        <f t="shared" si="7"/>
        <v>#REF!</v>
      </c>
    </row>
    <row r="62" spans="1:22">
      <c r="A62" s="13" t="e">
        <f>'BASE - Geral'!#REF!</f>
        <v>#REF!</v>
      </c>
      <c r="B62" s="13" t="e">
        <f>'BASE - Geral'!#REF!</f>
        <v>#REF!</v>
      </c>
      <c r="C62" s="13" t="e">
        <f>'BASE - Geral'!#REF!</f>
        <v>#REF!</v>
      </c>
      <c r="D62" s="13" t="e">
        <f>'BASE - Geral'!#REF!</f>
        <v>#REF!</v>
      </c>
      <c r="E62" s="13" t="e">
        <f>'BASE - Geral'!#REF!</f>
        <v>#REF!</v>
      </c>
      <c r="F62" s="13" t="e">
        <f>'BASE - Geral'!#REF!</f>
        <v>#REF!</v>
      </c>
      <c r="G62" s="12" t="e">
        <f>'BASE - Geral'!#REF!</f>
        <v>#REF!</v>
      </c>
      <c r="H62" s="12" t="e">
        <f>'BASE - Geral'!#REF!</f>
        <v>#REF!</v>
      </c>
      <c r="I62" s="12" t="e">
        <f>'BASE - Geral'!#REF!</f>
        <v>#REF!</v>
      </c>
      <c r="J62" s="12" t="e">
        <f>'BASE - Geral'!#REF!</f>
        <v>#REF!</v>
      </c>
      <c r="K62" s="12" t="e">
        <f>'BASE - Geral'!#REF!</f>
        <v>#REF!</v>
      </c>
      <c r="L62" s="12" t="e">
        <f>'BASE - Geral'!#REF!</f>
        <v>#REF!</v>
      </c>
      <c r="M62" s="12" t="e">
        <f>VLOOKUP(D62,'Demanda Isolada KIT'!$M$2:$P$1048576,2,0)</f>
        <v>#REF!</v>
      </c>
      <c r="N62" s="90" t="e">
        <f t="shared" si="0"/>
        <v>#REF!</v>
      </c>
      <c r="O62" s="12" t="e">
        <f t="shared" si="1"/>
        <v>#REF!</v>
      </c>
      <c r="P62" s="12" t="e">
        <f>VLOOKUP(D62,'Demanda Isolada KIT'!$R$2:$U$1048576,2,0)</f>
        <v>#REF!</v>
      </c>
      <c r="Q62" s="90" t="e">
        <f t="shared" si="2"/>
        <v>#REF!</v>
      </c>
      <c r="R62" s="12" t="e">
        <f t="shared" si="3"/>
        <v>#REF!</v>
      </c>
      <c r="S62" s="11" t="e">
        <f t="shared" si="4"/>
        <v>#REF!</v>
      </c>
      <c r="T62" s="11" t="e">
        <f t="shared" si="5"/>
        <v>#REF!</v>
      </c>
      <c r="U62" s="11" t="e">
        <f t="shared" si="6"/>
        <v>#REF!</v>
      </c>
      <c r="V62" s="11" t="e">
        <f t="shared" si="7"/>
        <v>#REF!</v>
      </c>
    </row>
    <row r="63" spans="1:22">
      <c r="A63" s="13" t="e">
        <f>'BASE - Geral'!#REF!</f>
        <v>#REF!</v>
      </c>
      <c r="B63" s="13" t="e">
        <f>'BASE - Geral'!#REF!</f>
        <v>#REF!</v>
      </c>
      <c r="C63" s="13" t="e">
        <f>'BASE - Geral'!#REF!</f>
        <v>#REF!</v>
      </c>
      <c r="D63" s="13" t="e">
        <f>'BASE - Geral'!#REF!</f>
        <v>#REF!</v>
      </c>
      <c r="E63" s="13" t="e">
        <f>'BASE - Geral'!#REF!</f>
        <v>#REF!</v>
      </c>
      <c r="F63" s="13" t="e">
        <f>'BASE - Geral'!#REF!</f>
        <v>#REF!</v>
      </c>
      <c r="G63" s="12" t="e">
        <f>'BASE - Geral'!#REF!</f>
        <v>#REF!</v>
      </c>
      <c r="H63" s="12" t="e">
        <f>'BASE - Geral'!#REF!</f>
        <v>#REF!</v>
      </c>
      <c r="I63" s="12" t="e">
        <f>'BASE - Geral'!#REF!</f>
        <v>#REF!</v>
      </c>
      <c r="J63" s="12" t="e">
        <f>'BASE - Geral'!#REF!</f>
        <v>#REF!</v>
      </c>
      <c r="K63" s="12" t="e">
        <f>'BASE - Geral'!#REF!</f>
        <v>#REF!</v>
      </c>
      <c r="L63" s="12" t="e">
        <f>'BASE - Geral'!#REF!</f>
        <v>#REF!</v>
      </c>
      <c r="M63" s="12" t="e">
        <f>VLOOKUP(D63,'Demanda Isolada KIT'!$M$2:$P$1048576,2,0)</f>
        <v>#REF!</v>
      </c>
      <c r="N63" s="90" t="e">
        <f t="shared" si="0"/>
        <v>#REF!</v>
      </c>
      <c r="O63" s="12" t="e">
        <f t="shared" si="1"/>
        <v>#REF!</v>
      </c>
      <c r="P63" s="12" t="e">
        <f>VLOOKUP(D63,'Demanda Isolada KIT'!$R$2:$U$1048576,2,0)</f>
        <v>#REF!</v>
      </c>
      <c r="Q63" s="90" t="e">
        <f t="shared" si="2"/>
        <v>#REF!</v>
      </c>
      <c r="R63" s="12" t="e">
        <f t="shared" si="3"/>
        <v>#REF!</v>
      </c>
      <c r="S63" s="11" t="e">
        <f t="shared" si="4"/>
        <v>#REF!</v>
      </c>
      <c r="T63" s="11" t="e">
        <f t="shared" si="5"/>
        <v>#REF!</v>
      </c>
      <c r="U63" s="11" t="e">
        <f t="shared" si="6"/>
        <v>#REF!</v>
      </c>
      <c r="V63" s="11" t="e">
        <f t="shared" si="7"/>
        <v>#REF!</v>
      </c>
    </row>
    <row r="64" spans="1:22">
      <c r="A64" s="13" t="e">
        <f>'BASE - Geral'!#REF!</f>
        <v>#REF!</v>
      </c>
      <c r="B64" s="13" t="e">
        <f>'BASE - Geral'!#REF!</f>
        <v>#REF!</v>
      </c>
      <c r="C64" s="13" t="e">
        <f>'BASE - Geral'!#REF!</f>
        <v>#REF!</v>
      </c>
      <c r="D64" s="13" t="e">
        <f>'BASE - Geral'!#REF!</f>
        <v>#REF!</v>
      </c>
      <c r="E64" s="13" t="e">
        <f>'BASE - Geral'!#REF!</f>
        <v>#REF!</v>
      </c>
      <c r="F64" s="13" t="e">
        <f>'BASE - Geral'!#REF!</f>
        <v>#REF!</v>
      </c>
      <c r="G64" s="12" t="e">
        <f>'BASE - Geral'!#REF!</f>
        <v>#REF!</v>
      </c>
      <c r="H64" s="12" t="e">
        <f>'BASE - Geral'!#REF!</f>
        <v>#REF!</v>
      </c>
      <c r="I64" s="12" t="e">
        <f>'BASE - Geral'!#REF!</f>
        <v>#REF!</v>
      </c>
      <c r="J64" s="12" t="e">
        <f>'BASE - Geral'!#REF!</f>
        <v>#REF!</v>
      </c>
      <c r="K64" s="12" t="e">
        <f>'BASE - Geral'!#REF!</f>
        <v>#REF!</v>
      </c>
      <c r="L64" s="12" t="e">
        <f>'BASE - Geral'!#REF!</f>
        <v>#REF!</v>
      </c>
      <c r="M64" s="12" t="e">
        <f>VLOOKUP(D64,'Demanda Isolada KIT'!$M$2:$P$1048576,2,0)</f>
        <v>#REF!</v>
      </c>
      <c r="N64" s="90" t="e">
        <f t="shared" si="0"/>
        <v>#REF!</v>
      </c>
      <c r="O64" s="12" t="e">
        <f t="shared" si="1"/>
        <v>#REF!</v>
      </c>
      <c r="P64" s="12" t="e">
        <f>VLOOKUP(D64,'Demanda Isolada KIT'!$R$2:$U$1048576,2,0)</f>
        <v>#REF!</v>
      </c>
      <c r="Q64" s="90" t="e">
        <f t="shared" si="2"/>
        <v>#REF!</v>
      </c>
      <c r="R64" s="12" t="e">
        <f t="shared" si="3"/>
        <v>#REF!</v>
      </c>
      <c r="S64" s="11" t="e">
        <f t="shared" si="4"/>
        <v>#REF!</v>
      </c>
      <c r="T64" s="11" t="e">
        <f t="shared" si="5"/>
        <v>#REF!</v>
      </c>
      <c r="U64" s="11" t="e">
        <f t="shared" si="6"/>
        <v>#REF!</v>
      </c>
      <c r="V64" s="11" t="e">
        <f t="shared" si="7"/>
        <v>#REF!</v>
      </c>
    </row>
    <row r="65" spans="1:22">
      <c r="A65" s="13" t="e">
        <f>'BASE - Geral'!#REF!</f>
        <v>#REF!</v>
      </c>
      <c r="B65" s="13" t="e">
        <f>'BASE - Geral'!#REF!</f>
        <v>#REF!</v>
      </c>
      <c r="C65" s="13" t="e">
        <f>'BASE - Geral'!#REF!</f>
        <v>#REF!</v>
      </c>
      <c r="D65" s="13" t="e">
        <f>'BASE - Geral'!#REF!</f>
        <v>#REF!</v>
      </c>
      <c r="E65" s="13" t="e">
        <f>'BASE - Geral'!#REF!</f>
        <v>#REF!</v>
      </c>
      <c r="F65" s="13" t="e">
        <f>'BASE - Geral'!#REF!</f>
        <v>#REF!</v>
      </c>
      <c r="G65" s="12" t="e">
        <f>'BASE - Geral'!#REF!</f>
        <v>#REF!</v>
      </c>
      <c r="H65" s="12" t="e">
        <f>'BASE - Geral'!#REF!</f>
        <v>#REF!</v>
      </c>
      <c r="I65" s="12" t="e">
        <f>'BASE - Geral'!#REF!</f>
        <v>#REF!</v>
      </c>
      <c r="J65" s="12" t="e">
        <f>'BASE - Geral'!#REF!</f>
        <v>#REF!</v>
      </c>
      <c r="K65" s="12" t="e">
        <f>'BASE - Geral'!#REF!</f>
        <v>#REF!</v>
      </c>
      <c r="L65" s="12" t="e">
        <f>'BASE - Geral'!#REF!</f>
        <v>#REF!</v>
      </c>
      <c r="M65" s="12" t="e">
        <f>VLOOKUP(D65,'Demanda Isolada KIT'!$M$2:$P$1048576,2,0)</f>
        <v>#REF!</v>
      </c>
      <c r="N65" s="90" t="e">
        <f t="shared" si="0"/>
        <v>#REF!</v>
      </c>
      <c r="O65" s="12" t="e">
        <f t="shared" si="1"/>
        <v>#REF!</v>
      </c>
      <c r="P65" s="12" t="e">
        <f>VLOOKUP(D65,'Demanda Isolada KIT'!$R$2:$U$1048576,2,0)</f>
        <v>#REF!</v>
      </c>
      <c r="Q65" s="90" t="e">
        <f t="shared" si="2"/>
        <v>#REF!</v>
      </c>
      <c r="R65" s="12" t="e">
        <f t="shared" si="3"/>
        <v>#REF!</v>
      </c>
      <c r="S65" s="11" t="e">
        <f t="shared" si="4"/>
        <v>#REF!</v>
      </c>
      <c r="T65" s="11" t="e">
        <f t="shared" si="5"/>
        <v>#REF!</v>
      </c>
      <c r="U65" s="11" t="e">
        <f t="shared" si="6"/>
        <v>#REF!</v>
      </c>
      <c r="V65" s="11" t="e">
        <f t="shared" si="7"/>
        <v>#REF!</v>
      </c>
    </row>
    <row r="66" spans="1:22">
      <c r="A66" s="13" t="e">
        <f>'BASE - Geral'!#REF!</f>
        <v>#REF!</v>
      </c>
      <c r="B66" s="13" t="e">
        <f>'BASE - Geral'!#REF!</f>
        <v>#REF!</v>
      </c>
      <c r="C66" s="13" t="e">
        <f>'BASE - Geral'!#REF!</f>
        <v>#REF!</v>
      </c>
      <c r="D66" s="13" t="e">
        <f>'BASE - Geral'!#REF!</f>
        <v>#REF!</v>
      </c>
      <c r="E66" s="13" t="e">
        <f>'BASE - Geral'!#REF!</f>
        <v>#REF!</v>
      </c>
      <c r="F66" s="13" t="e">
        <f>'BASE - Geral'!#REF!</f>
        <v>#REF!</v>
      </c>
      <c r="G66" s="12" t="e">
        <f>'BASE - Geral'!#REF!</f>
        <v>#REF!</v>
      </c>
      <c r="H66" s="12" t="e">
        <f>'BASE - Geral'!#REF!</f>
        <v>#REF!</v>
      </c>
      <c r="I66" s="12" t="e">
        <f>'BASE - Geral'!#REF!</f>
        <v>#REF!</v>
      </c>
      <c r="J66" s="12" t="e">
        <f>'BASE - Geral'!#REF!</f>
        <v>#REF!</v>
      </c>
      <c r="K66" s="12" t="e">
        <f>'BASE - Geral'!#REF!</f>
        <v>#REF!</v>
      </c>
      <c r="L66" s="12" t="e">
        <f>'BASE - Geral'!#REF!</f>
        <v>#REF!</v>
      </c>
      <c r="M66" s="12" t="e">
        <f>VLOOKUP(D66,'Demanda Isolada KIT'!$M$2:$P$1048576,2,0)</f>
        <v>#REF!</v>
      </c>
      <c r="N66" s="90" t="e">
        <f t="shared" si="0"/>
        <v>#REF!</v>
      </c>
      <c r="O66" s="12" t="e">
        <f t="shared" si="1"/>
        <v>#REF!</v>
      </c>
      <c r="P66" s="12" t="e">
        <f>VLOOKUP(D66,'Demanda Isolada KIT'!$R$2:$U$1048576,2,0)</f>
        <v>#REF!</v>
      </c>
      <c r="Q66" s="90" t="e">
        <f t="shared" si="2"/>
        <v>#REF!</v>
      </c>
      <c r="R66" s="12" t="e">
        <f t="shared" si="3"/>
        <v>#REF!</v>
      </c>
      <c r="S66" s="11" t="e">
        <f t="shared" si="4"/>
        <v>#REF!</v>
      </c>
      <c r="T66" s="11" t="e">
        <f t="shared" si="5"/>
        <v>#REF!</v>
      </c>
      <c r="U66" s="11" t="e">
        <f t="shared" si="6"/>
        <v>#REF!</v>
      </c>
      <c r="V66" s="11" t="e">
        <f t="shared" si="7"/>
        <v>#REF!</v>
      </c>
    </row>
    <row r="67" spans="1:22">
      <c r="A67" s="13" t="e">
        <f>'BASE - Geral'!#REF!</f>
        <v>#REF!</v>
      </c>
      <c r="B67" s="13" t="e">
        <f>'BASE - Geral'!#REF!</f>
        <v>#REF!</v>
      </c>
      <c r="C67" s="13" t="e">
        <f>'BASE - Geral'!#REF!</f>
        <v>#REF!</v>
      </c>
      <c r="D67" s="13" t="e">
        <f>'BASE - Geral'!#REF!</f>
        <v>#REF!</v>
      </c>
      <c r="E67" s="13" t="e">
        <f>'BASE - Geral'!#REF!</f>
        <v>#REF!</v>
      </c>
      <c r="F67" s="13" t="e">
        <f>'BASE - Geral'!#REF!</f>
        <v>#REF!</v>
      </c>
      <c r="G67" s="12" t="e">
        <f>'BASE - Geral'!#REF!</f>
        <v>#REF!</v>
      </c>
      <c r="H67" s="12" t="e">
        <f>'BASE - Geral'!#REF!</f>
        <v>#REF!</v>
      </c>
      <c r="I67" s="12" t="e">
        <f>'BASE - Geral'!#REF!</f>
        <v>#REF!</v>
      </c>
      <c r="J67" s="12" t="e">
        <f>'BASE - Geral'!#REF!</f>
        <v>#REF!</v>
      </c>
      <c r="K67" s="12" t="e">
        <f>'BASE - Geral'!#REF!</f>
        <v>#REF!</v>
      </c>
      <c r="L67" s="12" t="e">
        <f>'BASE - Geral'!#REF!</f>
        <v>#REF!</v>
      </c>
      <c r="M67" s="12" t="e">
        <f>VLOOKUP(D67,'Demanda Isolada KIT'!$M$2:$P$1048576,2,0)</f>
        <v>#REF!</v>
      </c>
      <c r="N67" s="90" t="e">
        <f t="shared" si="0"/>
        <v>#REF!</v>
      </c>
      <c r="O67" s="12" t="e">
        <f t="shared" si="1"/>
        <v>#REF!</v>
      </c>
      <c r="P67" s="12" t="e">
        <f>VLOOKUP(D67,'Demanda Isolada KIT'!$R$2:$U$1048576,2,0)</f>
        <v>#REF!</v>
      </c>
      <c r="Q67" s="90" t="e">
        <f t="shared" si="2"/>
        <v>#REF!</v>
      </c>
      <c r="R67" s="12" t="e">
        <f t="shared" si="3"/>
        <v>#REF!</v>
      </c>
      <c r="S67" s="11" t="e">
        <f t="shared" si="4"/>
        <v>#REF!</v>
      </c>
      <c r="T67" s="11" t="e">
        <f t="shared" si="5"/>
        <v>#REF!</v>
      </c>
      <c r="U67" s="11" t="e">
        <f t="shared" si="6"/>
        <v>#REF!</v>
      </c>
      <c r="V67" s="11" t="e">
        <f t="shared" si="7"/>
        <v>#REF!</v>
      </c>
    </row>
    <row r="68" spans="1:22">
      <c r="A68" s="13" t="e">
        <f>'BASE - Geral'!#REF!</f>
        <v>#REF!</v>
      </c>
      <c r="B68" s="13" t="e">
        <f>'BASE - Geral'!#REF!</f>
        <v>#REF!</v>
      </c>
      <c r="C68" s="13" t="e">
        <f>'BASE - Geral'!#REF!</f>
        <v>#REF!</v>
      </c>
      <c r="D68" s="13" t="e">
        <f>'BASE - Geral'!#REF!</f>
        <v>#REF!</v>
      </c>
      <c r="E68" s="13" t="e">
        <f>'BASE - Geral'!#REF!</f>
        <v>#REF!</v>
      </c>
      <c r="F68" s="13" t="e">
        <f>'BASE - Geral'!#REF!</f>
        <v>#REF!</v>
      </c>
      <c r="G68" s="12" t="e">
        <f>'BASE - Geral'!#REF!</f>
        <v>#REF!</v>
      </c>
      <c r="H68" s="12" t="e">
        <f>'BASE - Geral'!#REF!</f>
        <v>#REF!</v>
      </c>
      <c r="I68" s="12" t="e">
        <f>'BASE - Geral'!#REF!</f>
        <v>#REF!</v>
      </c>
      <c r="J68" s="12" t="e">
        <f>'BASE - Geral'!#REF!</f>
        <v>#REF!</v>
      </c>
      <c r="K68" s="12" t="e">
        <f>'BASE - Geral'!#REF!</f>
        <v>#REF!</v>
      </c>
      <c r="L68" s="12" t="e">
        <f>'BASE - Geral'!#REF!</f>
        <v>#REF!</v>
      </c>
      <c r="M68" s="12" t="e">
        <f>VLOOKUP(D68,'Demanda Isolada KIT'!$M$2:$P$1048576,2,0)</f>
        <v>#REF!</v>
      </c>
      <c r="N68" s="90" t="e">
        <f t="shared" ref="N68:N131" si="8">IF(M68=0,100%,IF((G68-L68)/M68&gt;100%,100%,IF(($G68-L68)/$M68&lt;0,0,($G68-L68)/$M68)))</f>
        <v>#REF!</v>
      </c>
      <c r="O68" s="12" t="e">
        <f t="shared" ref="O68:O131" si="9">IF(L68+M68-G68&gt;0,L68+M68-G68,0)</f>
        <v>#REF!</v>
      </c>
      <c r="P68" s="12" t="e">
        <f>VLOOKUP(D68,'Demanda Isolada KIT'!$R$2:$U$1048576,2,0)</f>
        <v>#REF!</v>
      </c>
      <c r="Q68" s="90" t="e">
        <f t="shared" ref="Q68:Q131" si="10">IF(P68=0,100%,IF((G68-L68)/P68&gt;100%,100%,IF(($G68-L68)/$P68&lt;0,0,($G68-L68)/$P68)))</f>
        <v>#REF!</v>
      </c>
      <c r="R68" s="12" t="e">
        <f t="shared" ref="R68:R131" si="11">IF(L68+P68-G68&gt;0,L68+P68-G68,0)</f>
        <v>#REF!</v>
      </c>
      <c r="S68" s="11" t="e">
        <f t="shared" ref="S68:S131" si="12">IF(M68=0,100%,IF((G68+H68-L68)/M68&gt;100%,100%,IF(($G68+H68-L68)/$M68&lt;0,0,($G68+H68-L68)/$M68)))</f>
        <v>#REF!</v>
      </c>
      <c r="T68" s="11" t="e">
        <f t="shared" ref="T68:T131" si="13">IF(M68=0,100%,IF((G68+H68+I68-L68)/M68&gt;100%,100%,IF(($G68+H68+I68-L68)/$M68&lt;0,0,($G68+H68+I68-L68)/$M68)))</f>
        <v>#REF!</v>
      </c>
      <c r="U68" s="11" t="e">
        <f t="shared" ref="U68:U131" si="14">IF(P68=0,100%,IF((G68+H68-L68)/P68&gt;100%,100%,IF(($G68+H68-L68)/$P68&lt;0,0,($G68+H68-L68)/$P68)))</f>
        <v>#REF!</v>
      </c>
      <c r="V68" s="11" t="e">
        <f t="shared" ref="V68:V131" si="15">IF(P68=0,100%,IF((G68+H68+I68-L68)/P68&gt;100%,100%,IF(($G68+H68+I68-L68)/$P68&lt;0,0,($G68+H68+I68-L68)/$P68)))</f>
        <v>#REF!</v>
      </c>
    </row>
    <row r="69" spans="1:22">
      <c r="A69" s="13" t="e">
        <f>'BASE - Geral'!#REF!</f>
        <v>#REF!</v>
      </c>
      <c r="B69" s="13" t="e">
        <f>'BASE - Geral'!#REF!</f>
        <v>#REF!</v>
      </c>
      <c r="C69" s="13" t="e">
        <f>'BASE - Geral'!#REF!</f>
        <v>#REF!</v>
      </c>
      <c r="D69" s="13" t="e">
        <f>'BASE - Geral'!#REF!</f>
        <v>#REF!</v>
      </c>
      <c r="E69" s="13" t="e">
        <f>'BASE - Geral'!#REF!</f>
        <v>#REF!</v>
      </c>
      <c r="F69" s="13" t="e">
        <f>'BASE - Geral'!#REF!</f>
        <v>#REF!</v>
      </c>
      <c r="G69" s="12" t="e">
        <f>'BASE - Geral'!#REF!</f>
        <v>#REF!</v>
      </c>
      <c r="H69" s="12" t="e">
        <f>'BASE - Geral'!#REF!</f>
        <v>#REF!</v>
      </c>
      <c r="I69" s="12" t="e">
        <f>'BASE - Geral'!#REF!</f>
        <v>#REF!</v>
      </c>
      <c r="J69" s="12" t="e">
        <f>'BASE - Geral'!#REF!</f>
        <v>#REF!</v>
      </c>
      <c r="K69" s="12" t="e">
        <f>'BASE - Geral'!#REF!</f>
        <v>#REF!</v>
      </c>
      <c r="L69" s="12" t="e">
        <f>'BASE - Geral'!#REF!</f>
        <v>#REF!</v>
      </c>
      <c r="M69" s="12" t="e">
        <f>VLOOKUP(D69,'Demanda Isolada KIT'!$M$2:$P$1048576,2,0)</f>
        <v>#REF!</v>
      </c>
      <c r="N69" s="90" t="e">
        <f t="shared" si="8"/>
        <v>#REF!</v>
      </c>
      <c r="O69" s="12" t="e">
        <f t="shared" si="9"/>
        <v>#REF!</v>
      </c>
      <c r="P69" s="12" t="e">
        <f>VLOOKUP(D69,'Demanda Isolada KIT'!$R$2:$U$1048576,2,0)</f>
        <v>#REF!</v>
      </c>
      <c r="Q69" s="90" t="e">
        <f t="shared" si="10"/>
        <v>#REF!</v>
      </c>
      <c r="R69" s="12" t="e">
        <f t="shared" si="11"/>
        <v>#REF!</v>
      </c>
      <c r="S69" s="11" t="e">
        <f t="shared" si="12"/>
        <v>#REF!</v>
      </c>
      <c r="T69" s="11" t="e">
        <f t="shared" si="13"/>
        <v>#REF!</v>
      </c>
      <c r="U69" s="11" t="e">
        <f t="shared" si="14"/>
        <v>#REF!</v>
      </c>
      <c r="V69" s="11" t="e">
        <f t="shared" si="15"/>
        <v>#REF!</v>
      </c>
    </row>
    <row r="70" spans="1:22">
      <c r="A70" s="13" t="e">
        <f>'BASE - Geral'!#REF!</f>
        <v>#REF!</v>
      </c>
      <c r="B70" s="13" t="e">
        <f>'BASE - Geral'!#REF!</f>
        <v>#REF!</v>
      </c>
      <c r="C70" s="13" t="e">
        <f>'BASE - Geral'!#REF!</f>
        <v>#REF!</v>
      </c>
      <c r="D70" s="13" t="e">
        <f>'BASE - Geral'!#REF!</f>
        <v>#REF!</v>
      </c>
      <c r="E70" s="13" t="e">
        <f>'BASE - Geral'!#REF!</f>
        <v>#REF!</v>
      </c>
      <c r="F70" s="13" t="e">
        <f>'BASE - Geral'!#REF!</f>
        <v>#REF!</v>
      </c>
      <c r="G70" s="12" t="e">
        <f>'BASE - Geral'!#REF!</f>
        <v>#REF!</v>
      </c>
      <c r="H70" s="12" t="e">
        <f>'BASE - Geral'!#REF!</f>
        <v>#REF!</v>
      </c>
      <c r="I70" s="12" t="e">
        <f>'BASE - Geral'!#REF!</f>
        <v>#REF!</v>
      </c>
      <c r="J70" s="12" t="e">
        <f>'BASE - Geral'!#REF!</f>
        <v>#REF!</v>
      </c>
      <c r="K70" s="12" t="e">
        <f>'BASE - Geral'!#REF!</f>
        <v>#REF!</v>
      </c>
      <c r="L70" s="12" t="e">
        <f>'BASE - Geral'!#REF!</f>
        <v>#REF!</v>
      </c>
      <c r="M70" s="12" t="e">
        <f>VLOOKUP(D70,'Demanda Isolada KIT'!$M$2:$P$1048576,2,0)</f>
        <v>#REF!</v>
      </c>
      <c r="N70" s="90" t="e">
        <f t="shared" si="8"/>
        <v>#REF!</v>
      </c>
      <c r="O70" s="12" t="e">
        <f t="shared" si="9"/>
        <v>#REF!</v>
      </c>
      <c r="P70" s="12" t="e">
        <f>VLOOKUP(D70,'Demanda Isolada KIT'!$R$2:$U$1048576,2,0)</f>
        <v>#REF!</v>
      </c>
      <c r="Q70" s="90" t="e">
        <f t="shared" si="10"/>
        <v>#REF!</v>
      </c>
      <c r="R70" s="12" t="e">
        <f t="shared" si="11"/>
        <v>#REF!</v>
      </c>
      <c r="S70" s="11" t="e">
        <f t="shared" si="12"/>
        <v>#REF!</v>
      </c>
      <c r="T70" s="11" t="e">
        <f t="shared" si="13"/>
        <v>#REF!</v>
      </c>
      <c r="U70" s="11" t="e">
        <f t="shared" si="14"/>
        <v>#REF!</v>
      </c>
      <c r="V70" s="11" t="e">
        <f t="shared" si="15"/>
        <v>#REF!</v>
      </c>
    </row>
    <row r="71" spans="1:22">
      <c r="A71" s="13" t="e">
        <f>'BASE - Geral'!#REF!</f>
        <v>#REF!</v>
      </c>
      <c r="B71" s="13" t="e">
        <f>'BASE - Geral'!#REF!</f>
        <v>#REF!</v>
      </c>
      <c r="C71" s="13" t="e">
        <f>'BASE - Geral'!#REF!</f>
        <v>#REF!</v>
      </c>
      <c r="D71" s="13" t="e">
        <f>'BASE - Geral'!#REF!</f>
        <v>#REF!</v>
      </c>
      <c r="E71" s="13" t="e">
        <f>'BASE - Geral'!#REF!</f>
        <v>#REF!</v>
      </c>
      <c r="F71" s="13" t="e">
        <f>'BASE - Geral'!#REF!</f>
        <v>#REF!</v>
      </c>
      <c r="G71" s="12" t="e">
        <f>'BASE - Geral'!#REF!</f>
        <v>#REF!</v>
      </c>
      <c r="H71" s="12" t="e">
        <f>'BASE - Geral'!#REF!</f>
        <v>#REF!</v>
      </c>
      <c r="I71" s="12" t="e">
        <f>'BASE - Geral'!#REF!</f>
        <v>#REF!</v>
      </c>
      <c r="J71" s="12" t="e">
        <f>'BASE - Geral'!#REF!</f>
        <v>#REF!</v>
      </c>
      <c r="K71" s="12" t="e">
        <f>'BASE - Geral'!#REF!</f>
        <v>#REF!</v>
      </c>
      <c r="L71" s="12" t="e">
        <f>'BASE - Geral'!#REF!</f>
        <v>#REF!</v>
      </c>
      <c r="M71" s="12" t="e">
        <f>VLOOKUP(D71,'Demanda Isolada KIT'!$M$2:$P$1048576,2,0)</f>
        <v>#REF!</v>
      </c>
      <c r="N71" s="90" t="e">
        <f t="shared" si="8"/>
        <v>#REF!</v>
      </c>
      <c r="O71" s="12" t="e">
        <f t="shared" si="9"/>
        <v>#REF!</v>
      </c>
      <c r="P71" s="12" t="e">
        <f>VLOOKUP(D71,'Demanda Isolada KIT'!$R$2:$U$1048576,2,0)</f>
        <v>#REF!</v>
      </c>
      <c r="Q71" s="90" t="e">
        <f t="shared" si="10"/>
        <v>#REF!</v>
      </c>
      <c r="R71" s="12" t="e">
        <f t="shared" si="11"/>
        <v>#REF!</v>
      </c>
      <c r="S71" s="11" t="e">
        <f t="shared" si="12"/>
        <v>#REF!</v>
      </c>
      <c r="T71" s="11" t="e">
        <f t="shared" si="13"/>
        <v>#REF!</v>
      </c>
      <c r="U71" s="11" t="e">
        <f t="shared" si="14"/>
        <v>#REF!</v>
      </c>
      <c r="V71" s="11" t="e">
        <f t="shared" si="15"/>
        <v>#REF!</v>
      </c>
    </row>
    <row r="72" spans="1:22">
      <c r="A72" s="13" t="e">
        <f>'BASE - Geral'!#REF!</f>
        <v>#REF!</v>
      </c>
      <c r="B72" s="13" t="e">
        <f>'BASE - Geral'!#REF!</f>
        <v>#REF!</v>
      </c>
      <c r="C72" s="13" t="e">
        <f>'BASE - Geral'!#REF!</f>
        <v>#REF!</v>
      </c>
      <c r="D72" s="13" t="e">
        <f>'BASE - Geral'!#REF!</f>
        <v>#REF!</v>
      </c>
      <c r="E72" s="13" t="e">
        <f>'BASE - Geral'!#REF!</f>
        <v>#REF!</v>
      </c>
      <c r="F72" s="13" t="e">
        <f>'BASE - Geral'!#REF!</f>
        <v>#REF!</v>
      </c>
      <c r="G72" s="12" t="e">
        <f>'BASE - Geral'!#REF!</f>
        <v>#REF!</v>
      </c>
      <c r="H72" s="12" t="e">
        <f>'BASE - Geral'!#REF!</f>
        <v>#REF!</v>
      </c>
      <c r="I72" s="12" t="e">
        <f>'BASE - Geral'!#REF!</f>
        <v>#REF!</v>
      </c>
      <c r="J72" s="12" t="e">
        <f>'BASE - Geral'!#REF!</f>
        <v>#REF!</v>
      </c>
      <c r="K72" s="12" t="e">
        <f>'BASE - Geral'!#REF!</f>
        <v>#REF!</v>
      </c>
      <c r="L72" s="12" t="e">
        <f>'BASE - Geral'!#REF!</f>
        <v>#REF!</v>
      </c>
      <c r="M72" s="12" t="e">
        <f>VLOOKUP(D72,'Demanda Isolada KIT'!$M$2:$P$1048576,2,0)</f>
        <v>#REF!</v>
      </c>
      <c r="N72" s="90" t="e">
        <f t="shared" si="8"/>
        <v>#REF!</v>
      </c>
      <c r="O72" s="12" t="e">
        <f t="shared" si="9"/>
        <v>#REF!</v>
      </c>
      <c r="P72" s="12" t="e">
        <f>VLOOKUP(D72,'Demanda Isolada KIT'!$R$2:$U$1048576,2,0)</f>
        <v>#REF!</v>
      </c>
      <c r="Q72" s="90" t="e">
        <f t="shared" si="10"/>
        <v>#REF!</v>
      </c>
      <c r="R72" s="12" t="e">
        <f t="shared" si="11"/>
        <v>#REF!</v>
      </c>
      <c r="S72" s="11" t="e">
        <f t="shared" si="12"/>
        <v>#REF!</v>
      </c>
      <c r="T72" s="11" t="e">
        <f t="shared" si="13"/>
        <v>#REF!</v>
      </c>
      <c r="U72" s="11" t="e">
        <f t="shared" si="14"/>
        <v>#REF!</v>
      </c>
      <c r="V72" s="11" t="e">
        <f t="shared" si="15"/>
        <v>#REF!</v>
      </c>
    </row>
    <row r="73" spans="1:22">
      <c r="A73" s="13" t="e">
        <f>'BASE - Geral'!#REF!</f>
        <v>#REF!</v>
      </c>
      <c r="B73" s="13" t="e">
        <f>'BASE - Geral'!#REF!</f>
        <v>#REF!</v>
      </c>
      <c r="C73" s="13" t="e">
        <f>'BASE - Geral'!#REF!</f>
        <v>#REF!</v>
      </c>
      <c r="D73" s="13" t="e">
        <f>'BASE - Geral'!#REF!</f>
        <v>#REF!</v>
      </c>
      <c r="E73" s="13" t="e">
        <f>'BASE - Geral'!#REF!</f>
        <v>#REF!</v>
      </c>
      <c r="F73" s="13" t="e">
        <f>'BASE - Geral'!#REF!</f>
        <v>#REF!</v>
      </c>
      <c r="G73" s="12" t="e">
        <f>'BASE - Geral'!#REF!</f>
        <v>#REF!</v>
      </c>
      <c r="H73" s="12" t="e">
        <f>'BASE - Geral'!#REF!</f>
        <v>#REF!</v>
      </c>
      <c r="I73" s="12" t="e">
        <f>'BASE - Geral'!#REF!</f>
        <v>#REF!</v>
      </c>
      <c r="J73" s="12" t="e">
        <f>'BASE - Geral'!#REF!</f>
        <v>#REF!</v>
      </c>
      <c r="K73" s="12" t="e">
        <f>'BASE - Geral'!#REF!</f>
        <v>#REF!</v>
      </c>
      <c r="L73" s="12" t="e">
        <f>'BASE - Geral'!#REF!</f>
        <v>#REF!</v>
      </c>
      <c r="M73" s="12" t="e">
        <f>VLOOKUP(D73,'Demanda Isolada KIT'!$M$2:$P$1048576,2,0)</f>
        <v>#REF!</v>
      </c>
      <c r="N73" s="90" t="e">
        <f t="shared" si="8"/>
        <v>#REF!</v>
      </c>
      <c r="O73" s="12" t="e">
        <f t="shared" si="9"/>
        <v>#REF!</v>
      </c>
      <c r="P73" s="12" t="e">
        <f>VLOOKUP(D73,'Demanda Isolada KIT'!$R$2:$U$1048576,2,0)</f>
        <v>#REF!</v>
      </c>
      <c r="Q73" s="90" t="e">
        <f t="shared" si="10"/>
        <v>#REF!</v>
      </c>
      <c r="R73" s="12" t="e">
        <f t="shared" si="11"/>
        <v>#REF!</v>
      </c>
      <c r="S73" s="11" t="e">
        <f t="shared" si="12"/>
        <v>#REF!</v>
      </c>
      <c r="T73" s="11" t="e">
        <f t="shared" si="13"/>
        <v>#REF!</v>
      </c>
      <c r="U73" s="11" t="e">
        <f t="shared" si="14"/>
        <v>#REF!</v>
      </c>
      <c r="V73" s="11" t="e">
        <f t="shared" si="15"/>
        <v>#REF!</v>
      </c>
    </row>
    <row r="74" spans="1:22">
      <c r="A74" s="13" t="e">
        <f>'BASE - Geral'!#REF!</f>
        <v>#REF!</v>
      </c>
      <c r="B74" s="13" t="e">
        <f>'BASE - Geral'!#REF!</f>
        <v>#REF!</v>
      </c>
      <c r="C74" s="13" t="e">
        <f>'BASE - Geral'!#REF!</f>
        <v>#REF!</v>
      </c>
      <c r="D74" s="13" t="e">
        <f>'BASE - Geral'!#REF!</f>
        <v>#REF!</v>
      </c>
      <c r="E74" s="13" t="e">
        <f>'BASE - Geral'!#REF!</f>
        <v>#REF!</v>
      </c>
      <c r="F74" s="13" t="e">
        <f>'BASE - Geral'!#REF!</f>
        <v>#REF!</v>
      </c>
      <c r="G74" s="12" t="e">
        <f>'BASE - Geral'!#REF!</f>
        <v>#REF!</v>
      </c>
      <c r="H74" s="12" t="e">
        <f>'BASE - Geral'!#REF!</f>
        <v>#REF!</v>
      </c>
      <c r="I74" s="12" t="e">
        <f>'BASE - Geral'!#REF!</f>
        <v>#REF!</v>
      </c>
      <c r="J74" s="12" t="e">
        <f>'BASE - Geral'!#REF!</f>
        <v>#REF!</v>
      </c>
      <c r="K74" s="12" t="e">
        <f>'BASE - Geral'!#REF!</f>
        <v>#REF!</v>
      </c>
      <c r="L74" s="12" t="e">
        <f>'BASE - Geral'!#REF!</f>
        <v>#REF!</v>
      </c>
      <c r="M74" s="12" t="e">
        <f>VLOOKUP(D74,'Demanda Isolada KIT'!$M$2:$P$1048576,2,0)</f>
        <v>#REF!</v>
      </c>
      <c r="N74" s="90" t="e">
        <f t="shared" si="8"/>
        <v>#REF!</v>
      </c>
      <c r="O74" s="12" t="e">
        <f t="shared" si="9"/>
        <v>#REF!</v>
      </c>
      <c r="P74" s="12" t="e">
        <f>VLOOKUP(D74,'Demanda Isolada KIT'!$R$2:$U$1048576,2,0)</f>
        <v>#REF!</v>
      </c>
      <c r="Q74" s="90" t="e">
        <f t="shared" si="10"/>
        <v>#REF!</v>
      </c>
      <c r="R74" s="12" t="e">
        <f t="shared" si="11"/>
        <v>#REF!</v>
      </c>
      <c r="S74" s="11" t="e">
        <f t="shared" si="12"/>
        <v>#REF!</v>
      </c>
      <c r="T74" s="11" t="e">
        <f t="shared" si="13"/>
        <v>#REF!</v>
      </c>
      <c r="U74" s="11" t="e">
        <f t="shared" si="14"/>
        <v>#REF!</v>
      </c>
      <c r="V74" s="11" t="e">
        <f t="shared" si="15"/>
        <v>#REF!</v>
      </c>
    </row>
    <row r="75" spans="1:22">
      <c r="A75" s="13" t="e">
        <f>'BASE - Geral'!#REF!</f>
        <v>#REF!</v>
      </c>
      <c r="B75" s="13" t="e">
        <f>'BASE - Geral'!#REF!</f>
        <v>#REF!</v>
      </c>
      <c r="C75" s="13" t="e">
        <f>'BASE - Geral'!#REF!</f>
        <v>#REF!</v>
      </c>
      <c r="D75" s="13" t="e">
        <f>'BASE - Geral'!#REF!</f>
        <v>#REF!</v>
      </c>
      <c r="E75" s="13" t="e">
        <f>'BASE - Geral'!#REF!</f>
        <v>#REF!</v>
      </c>
      <c r="F75" s="13" t="e">
        <f>'BASE - Geral'!#REF!</f>
        <v>#REF!</v>
      </c>
      <c r="G75" s="12" t="e">
        <f>'BASE - Geral'!#REF!</f>
        <v>#REF!</v>
      </c>
      <c r="H75" s="12" t="e">
        <f>'BASE - Geral'!#REF!</f>
        <v>#REF!</v>
      </c>
      <c r="I75" s="12" t="e">
        <f>'BASE - Geral'!#REF!</f>
        <v>#REF!</v>
      </c>
      <c r="J75" s="12" t="e">
        <f>'BASE - Geral'!#REF!</f>
        <v>#REF!</v>
      </c>
      <c r="K75" s="12" t="e">
        <f>'BASE - Geral'!#REF!</f>
        <v>#REF!</v>
      </c>
      <c r="L75" s="12" t="e">
        <f>'BASE - Geral'!#REF!</f>
        <v>#REF!</v>
      </c>
      <c r="M75" s="12" t="e">
        <f>VLOOKUP(D75,'Demanda Isolada KIT'!$M$2:$P$1048576,2,0)</f>
        <v>#REF!</v>
      </c>
      <c r="N75" s="90" t="e">
        <f t="shared" si="8"/>
        <v>#REF!</v>
      </c>
      <c r="O75" s="12" t="e">
        <f t="shared" si="9"/>
        <v>#REF!</v>
      </c>
      <c r="P75" s="12" t="e">
        <f>VLOOKUP(D75,'Demanda Isolada KIT'!$R$2:$U$1048576,2,0)</f>
        <v>#REF!</v>
      </c>
      <c r="Q75" s="90" t="e">
        <f t="shared" si="10"/>
        <v>#REF!</v>
      </c>
      <c r="R75" s="12" t="e">
        <f t="shared" si="11"/>
        <v>#REF!</v>
      </c>
      <c r="S75" s="11" t="e">
        <f t="shared" si="12"/>
        <v>#REF!</v>
      </c>
      <c r="T75" s="11" t="e">
        <f t="shared" si="13"/>
        <v>#REF!</v>
      </c>
      <c r="U75" s="11" t="e">
        <f t="shared" si="14"/>
        <v>#REF!</v>
      </c>
      <c r="V75" s="11" t="e">
        <f t="shared" si="15"/>
        <v>#REF!</v>
      </c>
    </row>
    <row r="76" spans="1:22">
      <c r="A76" s="13" t="e">
        <f>'BASE - Geral'!#REF!</f>
        <v>#REF!</v>
      </c>
      <c r="B76" s="13" t="e">
        <f>'BASE - Geral'!#REF!</f>
        <v>#REF!</v>
      </c>
      <c r="C76" s="13" t="e">
        <f>'BASE - Geral'!#REF!</f>
        <v>#REF!</v>
      </c>
      <c r="D76" s="13" t="e">
        <f>'BASE - Geral'!#REF!</f>
        <v>#REF!</v>
      </c>
      <c r="E76" s="13" t="e">
        <f>'BASE - Geral'!#REF!</f>
        <v>#REF!</v>
      </c>
      <c r="F76" s="13" t="e">
        <f>'BASE - Geral'!#REF!</f>
        <v>#REF!</v>
      </c>
      <c r="G76" s="12" t="e">
        <f>'BASE - Geral'!#REF!</f>
        <v>#REF!</v>
      </c>
      <c r="H76" s="12" t="e">
        <f>'BASE - Geral'!#REF!</f>
        <v>#REF!</v>
      </c>
      <c r="I76" s="12" t="e">
        <f>'BASE - Geral'!#REF!</f>
        <v>#REF!</v>
      </c>
      <c r="J76" s="12" t="e">
        <f>'BASE - Geral'!#REF!</f>
        <v>#REF!</v>
      </c>
      <c r="K76" s="12" t="e">
        <f>'BASE - Geral'!#REF!</f>
        <v>#REF!</v>
      </c>
      <c r="L76" s="12" t="e">
        <f>'BASE - Geral'!#REF!</f>
        <v>#REF!</v>
      </c>
      <c r="M76" s="12" t="e">
        <f>VLOOKUP(D76,'Demanda Isolada KIT'!$M$2:$P$1048576,2,0)</f>
        <v>#REF!</v>
      </c>
      <c r="N76" s="90" t="e">
        <f t="shared" si="8"/>
        <v>#REF!</v>
      </c>
      <c r="O76" s="12" t="e">
        <f t="shared" si="9"/>
        <v>#REF!</v>
      </c>
      <c r="P76" s="12" t="e">
        <f>VLOOKUP(D76,'Demanda Isolada KIT'!$R$2:$U$1048576,2,0)</f>
        <v>#REF!</v>
      </c>
      <c r="Q76" s="90" t="e">
        <f t="shared" si="10"/>
        <v>#REF!</v>
      </c>
      <c r="R76" s="12" t="e">
        <f t="shared" si="11"/>
        <v>#REF!</v>
      </c>
      <c r="S76" s="11" t="e">
        <f t="shared" si="12"/>
        <v>#REF!</v>
      </c>
      <c r="T76" s="11" t="e">
        <f t="shared" si="13"/>
        <v>#REF!</v>
      </c>
      <c r="U76" s="11" t="e">
        <f t="shared" si="14"/>
        <v>#REF!</v>
      </c>
      <c r="V76" s="11" t="e">
        <f t="shared" si="15"/>
        <v>#REF!</v>
      </c>
    </row>
    <row r="77" spans="1:22">
      <c r="A77" s="13" t="e">
        <f>'BASE - Geral'!#REF!</f>
        <v>#REF!</v>
      </c>
      <c r="B77" s="13" t="e">
        <f>'BASE - Geral'!#REF!</f>
        <v>#REF!</v>
      </c>
      <c r="C77" s="13" t="e">
        <f>'BASE - Geral'!#REF!</f>
        <v>#REF!</v>
      </c>
      <c r="D77" s="13" t="e">
        <f>'BASE - Geral'!#REF!</f>
        <v>#REF!</v>
      </c>
      <c r="E77" s="13" t="e">
        <f>'BASE - Geral'!#REF!</f>
        <v>#REF!</v>
      </c>
      <c r="F77" s="13" t="e">
        <f>'BASE - Geral'!#REF!</f>
        <v>#REF!</v>
      </c>
      <c r="G77" s="12" t="e">
        <f>'BASE - Geral'!#REF!</f>
        <v>#REF!</v>
      </c>
      <c r="H77" s="12" t="e">
        <f>'BASE - Geral'!#REF!</f>
        <v>#REF!</v>
      </c>
      <c r="I77" s="12" t="e">
        <f>'BASE - Geral'!#REF!</f>
        <v>#REF!</v>
      </c>
      <c r="J77" s="12" t="e">
        <f>'BASE - Geral'!#REF!</f>
        <v>#REF!</v>
      </c>
      <c r="K77" s="12" t="e">
        <f>'BASE - Geral'!#REF!</f>
        <v>#REF!</v>
      </c>
      <c r="L77" s="12" t="e">
        <f>'BASE - Geral'!#REF!</f>
        <v>#REF!</v>
      </c>
      <c r="M77" s="12" t="e">
        <f>VLOOKUP(D77,'Demanda Isolada KIT'!$M$2:$P$1048576,2,0)</f>
        <v>#REF!</v>
      </c>
      <c r="N77" s="90" t="e">
        <f t="shared" si="8"/>
        <v>#REF!</v>
      </c>
      <c r="O77" s="12" t="e">
        <f t="shared" si="9"/>
        <v>#REF!</v>
      </c>
      <c r="P77" s="12" t="e">
        <f>VLOOKUP(D77,'Demanda Isolada KIT'!$R$2:$U$1048576,2,0)</f>
        <v>#REF!</v>
      </c>
      <c r="Q77" s="90" t="e">
        <f t="shared" si="10"/>
        <v>#REF!</v>
      </c>
      <c r="R77" s="12" t="e">
        <f t="shared" si="11"/>
        <v>#REF!</v>
      </c>
      <c r="S77" s="11" t="e">
        <f t="shared" si="12"/>
        <v>#REF!</v>
      </c>
      <c r="T77" s="11" t="e">
        <f t="shared" si="13"/>
        <v>#REF!</v>
      </c>
      <c r="U77" s="11" t="e">
        <f t="shared" si="14"/>
        <v>#REF!</v>
      </c>
      <c r="V77" s="11" t="e">
        <f t="shared" si="15"/>
        <v>#REF!</v>
      </c>
    </row>
    <row r="78" spans="1:22">
      <c r="A78" s="13" t="e">
        <f>'BASE - Geral'!#REF!</f>
        <v>#REF!</v>
      </c>
      <c r="B78" s="13" t="e">
        <f>'BASE - Geral'!#REF!</f>
        <v>#REF!</v>
      </c>
      <c r="C78" s="13" t="e">
        <f>'BASE - Geral'!#REF!</f>
        <v>#REF!</v>
      </c>
      <c r="D78" s="13" t="e">
        <f>'BASE - Geral'!#REF!</f>
        <v>#REF!</v>
      </c>
      <c r="E78" s="13" t="e">
        <f>'BASE - Geral'!#REF!</f>
        <v>#REF!</v>
      </c>
      <c r="F78" s="13" t="e">
        <f>'BASE - Geral'!#REF!</f>
        <v>#REF!</v>
      </c>
      <c r="G78" s="12" t="e">
        <f>'BASE - Geral'!#REF!</f>
        <v>#REF!</v>
      </c>
      <c r="H78" s="12" t="e">
        <f>'BASE - Geral'!#REF!</f>
        <v>#REF!</v>
      </c>
      <c r="I78" s="12" t="e">
        <f>'BASE - Geral'!#REF!</f>
        <v>#REF!</v>
      </c>
      <c r="J78" s="12" t="e">
        <f>'BASE - Geral'!#REF!</f>
        <v>#REF!</v>
      </c>
      <c r="K78" s="12" t="e">
        <f>'BASE - Geral'!#REF!</f>
        <v>#REF!</v>
      </c>
      <c r="L78" s="12" t="e">
        <f>'BASE - Geral'!#REF!</f>
        <v>#REF!</v>
      </c>
      <c r="M78" s="12" t="e">
        <f>VLOOKUP(D78,'Demanda Isolada KIT'!$M$2:$P$1048576,2,0)</f>
        <v>#REF!</v>
      </c>
      <c r="N78" s="90" t="e">
        <f t="shared" si="8"/>
        <v>#REF!</v>
      </c>
      <c r="O78" s="12" t="e">
        <f t="shared" si="9"/>
        <v>#REF!</v>
      </c>
      <c r="P78" s="12" t="e">
        <f>VLOOKUP(D78,'Demanda Isolada KIT'!$R$2:$U$1048576,2,0)</f>
        <v>#REF!</v>
      </c>
      <c r="Q78" s="90" t="e">
        <f t="shared" si="10"/>
        <v>#REF!</v>
      </c>
      <c r="R78" s="12" t="e">
        <f t="shared" si="11"/>
        <v>#REF!</v>
      </c>
      <c r="S78" s="11" t="e">
        <f t="shared" si="12"/>
        <v>#REF!</v>
      </c>
      <c r="T78" s="11" t="e">
        <f t="shared" si="13"/>
        <v>#REF!</v>
      </c>
      <c r="U78" s="11" t="e">
        <f t="shared" si="14"/>
        <v>#REF!</v>
      </c>
      <c r="V78" s="11" t="e">
        <f t="shared" si="15"/>
        <v>#REF!</v>
      </c>
    </row>
    <row r="79" spans="1:22">
      <c r="A79" s="13" t="e">
        <f>'BASE - Geral'!#REF!</f>
        <v>#REF!</v>
      </c>
      <c r="B79" s="13" t="e">
        <f>'BASE - Geral'!#REF!</f>
        <v>#REF!</v>
      </c>
      <c r="C79" s="13" t="e">
        <f>'BASE - Geral'!#REF!</f>
        <v>#REF!</v>
      </c>
      <c r="D79" s="13" t="e">
        <f>'BASE - Geral'!#REF!</f>
        <v>#REF!</v>
      </c>
      <c r="E79" s="13" t="e">
        <f>'BASE - Geral'!#REF!</f>
        <v>#REF!</v>
      </c>
      <c r="F79" s="13" t="e">
        <f>'BASE - Geral'!#REF!</f>
        <v>#REF!</v>
      </c>
      <c r="G79" s="12" t="e">
        <f>'BASE - Geral'!#REF!</f>
        <v>#REF!</v>
      </c>
      <c r="H79" s="12" t="e">
        <f>'BASE - Geral'!#REF!</f>
        <v>#REF!</v>
      </c>
      <c r="I79" s="12" t="e">
        <f>'BASE - Geral'!#REF!</f>
        <v>#REF!</v>
      </c>
      <c r="J79" s="12" t="e">
        <f>'BASE - Geral'!#REF!</f>
        <v>#REF!</v>
      </c>
      <c r="K79" s="12" t="e">
        <f>'BASE - Geral'!#REF!</f>
        <v>#REF!</v>
      </c>
      <c r="L79" s="12" t="e">
        <f>'BASE - Geral'!#REF!</f>
        <v>#REF!</v>
      </c>
      <c r="M79" s="12" t="e">
        <f>VLOOKUP(D79,'Demanda Isolada KIT'!$M$2:$P$1048576,2,0)</f>
        <v>#REF!</v>
      </c>
      <c r="N79" s="90" t="e">
        <f t="shared" si="8"/>
        <v>#REF!</v>
      </c>
      <c r="O79" s="12" t="e">
        <f t="shared" si="9"/>
        <v>#REF!</v>
      </c>
      <c r="P79" s="12" t="e">
        <f>VLOOKUP(D79,'Demanda Isolada KIT'!$R$2:$U$1048576,2,0)</f>
        <v>#REF!</v>
      </c>
      <c r="Q79" s="90" t="e">
        <f t="shared" si="10"/>
        <v>#REF!</v>
      </c>
      <c r="R79" s="12" t="e">
        <f t="shared" si="11"/>
        <v>#REF!</v>
      </c>
      <c r="S79" s="11" t="e">
        <f t="shared" si="12"/>
        <v>#REF!</v>
      </c>
      <c r="T79" s="11" t="e">
        <f t="shared" si="13"/>
        <v>#REF!</v>
      </c>
      <c r="U79" s="11" t="e">
        <f t="shared" si="14"/>
        <v>#REF!</v>
      </c>
      <c r="V79" s="11" t="e">
        <f t="shared" si="15"/>
        <v>#REF!</v>
      </c>
    </row>
    <row r="80" spans="1:22">
      <c r="A80" s="13" t="e">
        <f>'BASE - Geral'!#REF!</f>
        <v>#REF!</v>
      </c>
      <c r="B80" s="13" t="e">
        <f>'BASE - Geral'!#REF!</f>
        <v>#REF!</v>
      </c>
      <c r="C80" s="13" t="e">
        <f>'BASE - Geral'!#REF!</f>
        <v>#REF!</v>
      </c>
      <c r="D80" s="13" t="e">
        <f>'BASE - Geral'!#REF!</f>
        <v>#REF!</v>
      </c>
      <c r="E80" s="13" t="e">
        <f>'BASE - Geral'!#REF!</f>
        <v>#REF!</v>
      </c>
      <c r="F80" s="13" t="e">
        <f>'BASE - Geral'!#REF!</f>
        <v>#REF!</v>
      </c>
      <c r="G80" s="12" t="e">
        <f>'BASE - Geral'!#REF!</f>
        <v>#REF!</v>
      </c>
      <c r="H80" s="12" t="e">
        <f>'BASE - Geral'!#REF!</f>
        <v>#REF!</v>
      </c>
      <c r="I80" s="12" t="e">
        <f>'BASE - Geral'!#REF!</f>
        <v>#REF!</v>
      </c>
      <c r="J80" s="12" t="e">
        <f>'BASE - Geral'!#REF!</f>
        <v>#REF!</v>
      </c>
      <c r="K80" s="12" t="e">
        <f>'BASE - Geral'!#REF!</f>
        <v>#REF!</v>
      </c>
      <c r="L80" s="12" t="e">
        <f>'BASE - Geral'!#REF!</f>
        <v>#REF!</v>
      </c>
      <c r="M80" s="12" t="e">
        <f>VLOOKUP(D80,'Demanda Isolada KIT'!$M$2:$P$1048576,2,0)</f>
        <v>#REF!</v>
      </c>
      <c r="N80" s="90" t="e">
        <f t="shared" si="8"/>
        <v>#REF!</v>
      </c>
      <c r="O80" s="12" t="e">
        <f t="shared" si="9"/>
        <v>#REF!</v>
      </c>
      <c r="P80" s="12" t="e">
        <f>VLOOKUP(D80,'Demanda Isolada KIT'!$R$2:$U$1048576,2,0)</f>
        <v>#REF!</v>
      </c>
      <c r="Q80" s="90" t="e">
        <f t="shared" si="10"/>
        <v>#REF!</v>
      </c>
      <c r="R80" s="12" t="e">
        <f t="shared" si="11"/>
        <v>#REF!</v>
      </c>
      <c r="S80" s="11" t="e">
        <f t="shared" si="12"/>
        <v>#REF!</v>
      </c>
      <c r="T80" s="11" t="e">
        <f t="shared" si="13"/>
        <v>#REF!</v>
      </c>
      <c r="U80" s="11" t="e">
        <f t="shared" si="14"/>
        <v>#REF!</v>
      </c>
      <c r="V80" s="11" t="e">
        <f t="shared" si="15"/>
        <v>#REF!</v>
      </c>
    </row>
    <row r="81" spans="1:22">
      <c r="A81" s="13" t="e">
        <f>'BASE - Geral'!#REF!</f>
        <v>#REF!</v>
      </c>
      <c r="B81" s="13" t="e">
        <f>'BASE - Geral'!#REF!</f>
        <v>#REF!</v>
      </c>
      <c r="C81" s="13" t="e">
        <f>'BASE - Geral'!#REF!</f>
        <v>#REF!</v>
      </c>
      <c r="D81" s="13" t="e">
        <f>'BASE - Geral'!#REF!</f>
        <v>#REF!</v>
      </c>
      <c r="E81" s="13" t="e">
        <f>'BASE - Geral'!#REF!</f>
        <v>#REF!</v>
      </c>
      <c r="F81" s="13" t="e">
        <f>'BASE - Geral'!#REF!</f>
        <v>#REF!</v>
      </c>
      <c r="G81" s="12" t="e">
        <f>'BASE - Geral'!#REF!</f>
        <v>#REF!</v>
      </c>
      <c r="H81" s="12" t="e">
        <f>'BASE - Geral'!#REF!</f>
        <v>#REF!</v>
      </c>
      <c r="I81" s="12" t="e">
        <f>'BASE - Geral'!#REF!</f>
        <v>#REF!</v>
      </c>
      <c r="J81" s="12" t="e">
        <f>'BASE - Geral'!#REF!</f>
        <v>#REF!</v>
      </c>
      <c r="K81" s="12" t="e">
        <f>'BASE - Geral'!#REF!</f>
        <v>#REF!</v>
      </c>
      <c r="L81" s="12" t="e">
        <f>'BASE - Geral'!#REF!</f>
        <v>#REF!</v>
      </c>
      <c r="M81" s="12" t="e">
        <f>VLOOKUP(D81,'Demanda Isolada KIT'!$M$2:$P$1048576,2,0)</f>
        <v>#REF!</v>
      </c>
      <c r="N81" s="90" t="e">
        <f t="shared" si="8"/>
        <v>#REF!</v>
      </c>
      <c r="O81" s="12" t="e">
        <f t="shared" si="9"/>
        <v>#REF!</v>
      </c>
      <c r="P81" s="12" t="e">
        <f>VLOOKUP(D81,'Demanda Isolada KIT'!$R$2:$U$1048576,2,0)</f>
        <v>#REF!</v>
      </c>
      <c r="Q81" s="90" t="e">
        <f t="shared" si="10"/>
        <v>#REF!</v>
      </c>
      <c r="R81" s="12" t="e">
        <f t="shared" si="11"/>
        <v>#REF!</v>
      </c>
      <c r="S81" s="11" t="e">
        <f t="shared" si="12"/>
        <v>#REF!</v>
      </c>
      <c r="T81" s="11" t="e">
        <f t="shared" si="13"/>
        <v>#REF!</v>
      </c>
      <c r="U81" s="11" t="e">
        <f t="shared" si="14"/>
        <v>#REF!</v>
      </c>
      <c r="V81" s="11" t="e">
        <f t="shared" si="15"/>
        <v>#REF!</v>
      </c>
    </row>
    <row r="82" spans="1:22">
      <c r="A82" s="13" t="e">
        <f>'BASE - Geral'!#REF!</f>
        <v>#REF!</v>
      </c>
      <c r="B82" s="13" t="e">
        <f>'BASE - Geral'!#REF!</f>
        <v>#REF!</v>
      </c>
      <c r="C82" s="13" t="e">
        <f>'BASE - Geral'!#REF!</f>
        <v>#REF!</v>
      </c>
      <c r="D82" s="13" t="e">
        <f>'BASE - Geral'!#REF!</f>
        <v>#REF!</v>
      </c>
      <c r="E82" s="13" t="e">
        <f>'BASE - Geral'!#REF!</f>
        <v>#REF!</v>
      </c>
      <c r="F82" s="13" t="e">
        <f>'BASE - Geral'!#REF!</f>
        <v>#REF!</v>
      </c>
      <c r="G82" s="12" t="e">
        <f>'BASE - Geral'!#REF!</f>
        <v>#REF!</v>
      </c>
      <c r="H82" s="12" t="e">
        <f>'BASE - Geral'!#REF!</f>
        <v>#REF!</v>
      </c>
      <c r="I82" s="12" t="e">
        <f>'BASE - Geral'!#REF!</f>
        <v>#REF!</v>
      </c>
      <c r="J82" s="12" t="e">
        <f>'BASE - Geral'!#REF!</f>
        <v>#REF!</v>
      </c>
      <c r="K82" s="12" t="e">
        <f>'BASE - Geral'!#REF!</f>
        <v>#REF!</v>
      </c>
      <c r="L82" s="12" t="e">
        <f>'BASE - Geral'!#REF!</f>
        <v>#REF!</v>
      </c>
      <c r="M82" s="12" t="e">
        <f>VLOOKUP(D82,'Demanda Isolada KIT'!$M$2:$P$1048576,2,0)</f>
        <v>#REF!</v>
      </c>
      <c r="N82" s="90" t="e">
        <f t="shared" si="8"/>
        <v>#REF!</v>
      </c>
      <c r="O82" s="12" t="e">
        <f t="shared" si="9"/>
        <v>#REF!</v>
      </c>
      <c r="P82" s="12" t="e">
        <f>VLOOKUP(D82,'Demanda Isolada KIT'!$R$2:$U$1048576,2,0)</f>
        <v>#REF!</v>
      </c>
      <c r="Q82" s="90" t="e">
        <f t="shared" si="10"/>
        <v>#REF!</v>
      </c>
      <c r="R82" s="12" t="e">
        <f t="shared" si="11"/>
        <v>#REF!</v>
      </c>
      <c r="S82" s="11" t="e">
        <f t="shared" si="12"/>
        <v>#REF!</v>
      </c>
      <c r="T82" s="11" t="e">
        <f t="shared" si="13"/>
        <v>#REF!</v>
      </c>
      <c r="U82" s="11" t="e">
        <f t="shared" si="14"/>
        <v>#REF!</v>
      </c>
      <c r="V82" s="11" t="e">
        <f t="shared" si="15"/>
        <v>#REF!</v>
      </c>
    </row>
    <row r="83" spans="1:22">
      <c r="A83" s="13" t="e">
        <f>'BASE - Geral'!#REF!</f>
        <v>#REF!</v>
      </c>
      <c r="B83" s="13" t="e">
        <f>'BASE - Geral'!#REF!</f>
        <v>#REF!</v>
      </c>
      <c r="C83" s="13" t="e">
        <f>'BASE - Geral'!#REF!</f>
        <v>#REF!</v>
      </c>
      <c r="D83" s="13" t="e">
        <f>'BASE - Geral'!#REF!</f>
        <v>#REF!</v>
      </c>
      <c r="E83" s="13" t="e">
        <f>'BASE - Geral'!#REF!</f>
        <v>#REF!</v>
      </c>
      <c r="F83" s="13" t="e">
        <f>'BASE - Geral'!#REF!</f>
        <v>#REF!</v>
      </c>
      <c r="G83" s="12" t="e">
        <f>'BASE - Geral'!#REF!</f>
        <v>#REF!</v>
      </c>
      <c r="H83" s="12" t="e">
        <f>'BASE - Geral'!#REF!</f>
        <v>#REF!</v>
      </c>
      <c r="I83" s="12" t="e">
        <f>'BASE - Geral'!#REF!</f>
        <v>#REF!</v>
      </c>
      <c r="J83" s="12" t="e">
        <f>'BASE - Geral'!#REF!</f>
        <v>#REF!</v>
      </c>
      <c r="K83" s="12" t="e">
        <f>'BASE - Geral'!#REF!</f>
        <v>#REF!</v>
      </c>
      <c r="L83" s="12" t="e">
        <f>'BASE - Geral'!#REF!</f>
        <v>#REF!</v>
      </c>
      <c r="M83" s="12" t="e">
        <f>VLOOKUP(D83,'Demanda Isolada KIT'!$M$2:$P$1048576,2,0)</f>
        <v>#REF!</v>
      </c>
      <c r="N83" s="90" t="e">
        <f t="shared" si="8"/>
        <v>#REF!</v>
      </c>
      <c r="O83" s="12" t="e">
        <f t="shared" si="9"/>
        <v>#REF!</v>
      </c>
      <c r="P83" s="12" t="e">
        <f>VLOOKUP(D83,'Demanda Isolada KIT'!$R$2:$U$1048576,2,0)</f>
        <v>#REF!</v>
      </c>
      <c r="Q83" s="90" t="e">
        <f t="shared" si="10"/>
        <v>#REF!</v>
      </c>
      <c r="R83" s="12" t="e">
        <f t="shared" si="11"/>
        <v>#REF!</v>
      </c>
      <c r="S83" s="11" t="e">
        <f t="shared" si="12"/>
        <v>#REF!</v>
      </c>
      <c r="T83" s="11" t="e">
        <f t="shared" si="13"/>
        <v>#REF!</v>
      </c>
      <c r="U83" s="11" t="e">
        <f t="shared" si="14"/>
        <v>#REF!</v>
      </c>
      <c r="V83" s="11" t="e">
        <f t="shared" si="15"/>
        <v>#REF!</v>
      </c>
    </row>
    <row r="84" spans="1:22">
      <c r="A84" s="13" t="e">
        <f>'BASE - Geral'!#REF!</f>
        <v>#REF!</v>
      </c>
      <c r="B84" s="13" t="e">
        <f>'BASE - Geral'!#REF!</f>
        <v>#REF!</v>
      </c>
      <c r="C84" s="13" t="e">
        <f>'BASE - Geral'!#REF!</f>
        <v>#REF!</v>
      </c>
      <c r="D84" s="13" t="e">
        <f>'BASE - Geral'!#REF!</f>
        <v>#REF!</v>
      </c>
      <c r="E84" s="13" t="e">
        <f>'BASE - Geral'!#REF!</f>
        <v>#REF!</v>
      </c>
      <c r="F84" s="13" t="e">
        <f>'BASE - Geral'!#REF!</f>
        <v>#REF!</v>
      </c>
      <c r="G84" s="12" t="e">
        <f>'BASE - Geral'!#REF!</f>
        <v>#REF!</v>
      </c>
      <c r="H84" s="12" t="e">
        <f>'BASE - Geral'!#REF!</f>
        <v>#REF!</v>
      </c>
      <c r="I84" s="12" t="e">
        <f>'BASE - Geral'!#REF!</f>
        <v>#REF!</v>
      </c>
      <c r="J84" s="12" t="e">
        <f>'BASE - Geral'!#REF!</f>
        <v>#REF!</v>
      </c>
      <c r="K84" s="12" t="e">
        <f>'BASE - Geral'!#REF!</f>
        <v>#REF!</v>
      </c>
      <c r="L84" s="12" t="e">
        <f>'BASE - Geral'!#REF!</f>
        <v>#REF!</v>
      </c>
      <c r="M84" s="12" t="e">
        <f>VLOOKUP(D84,'Demanda Isolada KIT'!$M$2:$P$1048576,2,0)</f>
        <v>#REF!</v>
      </c>
      <c r="N84" s="90" t="e">
        <f t="shared" si="8"/>
        <v>#REF!</v>
      </c>
      <c r="O84" s="12" t="e">
        <f t="shared" si="9"/>
        <v>#REF!</v>
      </c>
      <c r="P84" s="12" t="e">
        <f>VLOOKUP(D84,'Demanda Isolada KIT'!$R$2:$U$1048576,2,0)</f>
        <v>#REF!</v>
      </c>
      <c r="Q84" s="90" t="e">
        <f t="shared" si="10"/>
        <v>#REF!</v>
      </c>
      <c r="R84" s="12" t="e">
        <f t="shared" si="11"/>
        <v>#REF!</v>
      </c>
      <c r="S84" s="11" t="e">
        <f t="shared" si="12"/>
        <v>#REF!</v>
      </c>
      <c r="T84" s="11" t="e">
        <f t="shared" si="13"/>
        <v>#REF!</v>
      </c>
      <c r="U84" s="11" t="e">
        <f t="shared" si="14"/>
        <v>#REF!</v>
      </c>
      <c r="V84" s="11" t="e">
        <f t="shared" si="15"/>
        <v>#REF!</v>
      </c>
    </row>
    <row r="85" spans="1:22">
      <c r="A85" s="13" t="e">
        <f>'BASE - Geral'!#REF!</f>
        <v>#REF!</v>
      </c>
      <c r="B85" s="13" t="e">
        <f>'BASE - Geral'!#REF!</f>
        <v>#REF!</v>
      </c>
      <c r="C85" s="13" t="e">
        <f>'BASE - Geral'!#REF!</f>
        <v>#REF!</v>
      </c>
      <c r="D85" s="13" t="e">
        <f>'BASE - Geral'!#REF!</f>
        <v>#REF!</v>
      </c>
      <c r="E85" s="13" t="e">
        <f>'BASE - Geral'!#REF!</f>
        <v>#REF!</v>
      </c>
      <c r="F85" s="13" t="e">
        <f>'BASE - Geral'!#REF!</f>
        <v>#REF!</v>
      </c>
      <c r="G85" s="12" t="e">
        <f>'BASE - Geral'!#REF!</f>
        <v>#REF!</v>
      </c>
      <c r="H85" s="12" t="e">
        <f>'BASE - Geral'!#REF!</f>
        <v>#REF!</v>
      </c>
      <c r="I85" s="12" t="e">
        <f>'BASE - Geral'!#REF!</f>
        <v>#REF!</v>
      </c>
      <c r="J85" s="12" t="e">
        <f>'BASE - Geral'!#REF!</f>
        <v>#REF!</v>
      </c>
      <c r="K85" s="12" t="e">
        <f>'BASE - Geral'!#REF!</f>
        <v>#REF!</v>
      </c>
      <c r="L85" s="12" t="e">
        <f>'BASE - Geral'!#REF!</f>
        <v>#REF!</v>
      </c>
      <c r="M85" s="12" t="e">
        <f>VLOOKUP(D85,'Demanda Isolada KIT'!$M$2:$P$1048576,2,0)</f>
        <v>#REF!</v>
      </c>
      <c r="N85" s="90" t="e">
        <f t="shared" si="8"/>
        <v>#REF!</v>
      </c>
      <c r="O85" s="12" t="e">
        <f t="shared" si="9"/>
        <v>#REF!</v>
      </c>
      <c r="P85" s="12" t="e">
        <f>VLOOKUP(D85,'Demanda Isolada KIT'!$R$2:$U$1048576,2,0)</f>
        <v>#REF!</v>
      </c>
      <c r="Q85" s="90" t="e">
        <f t="shared" si="10"/>
        <v>#REF!</v>
      </c>
      <c r="R85" s="12" t="e">
        <f t="shared" si="11"/>
        <v>#REF!</v>
      </c>
      <c r="S85" s="11" t="e">
        <f t="shared" si="12"/>
        <v>#REF!</v>
      </c>
      <c r="T85" s="11" t="e">
        <f t="shared" si="13"/>
        <v>#REF!</v>
      </c>
      <c r="U85" s="11" t="e">
        <f t="shared" si="14"/>
        <v>#REF!</v>
      </c>
      <c r="V85" s="11" t="e">
        <f t="shared" si="15"/>
        <v>#REF!</v>
      </c>
    </row>
    <row r="86" spans="1:22">
      <c r="A86" s="13" t="e">
        <f>'BASE - Geral'!#REF!</f>
        <v>#REF!</v>
      </c>
      <c r="B86" s="13" t="e">
        <f>'BASE - Geral'!#REF!</f>
        <v>#REF!</v>
      </c>
      <c r="C86" s="13" t="e">
        <f>'BASE - Geral'!#REF!</f>
        <v>#REF!</v>
      </c>
      <c r="D86" s="13" t="e">
        <f>'BASE - Geral'!#REF!</f>
        <v>#REF!</v>
      </c>
      <c r="E86" s="13" t="e">
        <f>'BASE - Geral'!#REF!</f>
        <v>#REF!</v>
      </c>
      <c r="F86" s="13" t="e">
        <f>'BASE - Geral'!#REF!</f>
        <v>#REF!</v>
      </c>
      <c r="G86" s="12" t="e">
        <f>'BASE - Geral'!#REF!</f>
        <v>#REF!</v>
      </c>
      <c r="H86" s="12" t="e">
        <f>'BASE - Geral'!#REF!</f>
        <v>#REF!</v>
      </c>
      <c r="I86" s="12" t="e">
        <f>'BASE - Geral'!#REF!</f>
        <v>#REF!</v>
      </c>
      <c r="J86" s="12" t="e">
        <f>'BASE - Geral'!#REF!</f>
        <v>#REF!</v>
      </c>
      <c r="K86" s="12" t="e">
        <f>'BASE - Geral'!#REF!</f>
        <v>#REF!</v>
      </c>
      <c r="L86" s="12" t="e">
        <f>'BASE - Geral'!#REF!</f>
        <v>#REF!</v>
      </c>
      <c r="M86" s="12" t="e">
        <f>VLOOKUP(D86,'Demanda Isolada KIT'!$M$2:$P$1048576,2,0)</f>
        <v>#REF!</v>
      </c>
      <c r="N86" s="90" t="e">
        <f t="shared" si="8"/>
        <v>#REF!</v>
      </c>
      <c r="O86" s="12" t="e">
        <f t="shared" si="9"/>
        <v>#REF!</v>
      </c>
      <c r="P86" s="12" t="e">
        <f>VLOOKUP(D86,'Demanda Isolada KIT'!$R$2:$U$1048576,2,0)</f>
        <v>#REF!</v>
      </c>
      <c r="Q86" s="90" t="e">
        <f t="shared" si="10"/>
        <v>#REF!</v>
      </c>
      <c r="R86" s="12" t="e">
        <f t="shared" si="11"/>
        <v>#REF!</v>
      </c>
      <c r="S86" s="11" t="e">
        <f t="shared" si="12"/>
        <v>#REF!</v>
      </c>
      <c r="T86" s="11" t="e">
        <f t="shared" si="13"/>
        <v>#REF!</v>
      </c>
      <c r="U86" s="11" t="e">
        <f t="shared" si="14"/>
        <v>#REF!</v>
      </c>
      <c r="V86" s="11" t="e">
        <f t="shared" si="15"/>
        <v>#REF!</v>
      </c>
    </row>
    <row r="87" spans="1:22">
      <c r="A87" s="13" t="e">
        <f>'BASE - Geral'!#REF!</f>
        <v>#REF!</v>
      </c>
      <c r="B87" s="13" t="e">
        <f>'BASE - Geral'!#REF!</f>
        <v>#REF!</v>
      </c>
      <c r="C87" s="13" t="e">
        <f>'BASE - Geral'!#REF!</f>
        <v>#REF!</v>
      </c>
      <c r="D87" s="13" t="e">
        <f>'BASE - Geral'!#REF!</f>
        <v>#REF!</v>
      </c>
      <c r="E87" s="13" t="e">
        <f>'BASE - Geral'!#REF!</f>
        <v>#REF!</v>
      </c>
      <c r="F87" s="13" t="e">
        <f>'BASE - Geral'!#REF!</f>
        <v>#REF!</v>
      </c>
      <c r="G87" s="12" t="e">
        <f>'BASE - Geral'!#REF!</f>
        <v>#REF!</v>
      </c>
      <c r="H87" s="12" t="e">
        <f>'BASE - Geral'!#REF!</f>
        <v>#REF!</v>
      </c>
      <c r="I87" s="12" t="e">
        <f>'BASE - Geral'!#REF!</f>
        <v>#REF!</v>
      </c>
      <c r="J87" s="12" t="e">
        <f>'BASE - Geral'!#REF!</f>
        <v>#REF!</v>
      </c>
      <c r="K87" s="12" t="e">
        <f>'BASE - Geral'!#REF!</f>
        <v>#REF!</v>
      </c>
      <c r="L87" s="12" t="e">
        <f>'BASE - Geral'!#REF!</f>
        <v>#REF!</v>
      </c>
      <c r="M87" s="12" t="e">
        <f>VLOOKUP(D87,'Demanda Isolada KIT'!$M$2:$P$1048576,2,0)</f>
        <v>#REF!</v>
      </c>
      <c r="N87" s="90" t="e">
        <f t="shared" si="8"/>
        <v>#REF!</v>
      </c>
      <c r="O87" s="12" t="e">
        <f t="shared" si="9"/>
        <v>#REF!</v>
      </c>
      <c r="P87" s="12" t="e">
        <f>VLOOKUP(D87,'Demanda Isolada KIT'!$R$2:$U$1048576,2,0)</f>
        <v>#REF!</v>
      </c>
      <c r="Q87" s="90" t="e">
        <f t="shared" si="10"/>
        <v>#REF!</v>
      </c>
      <c r="R87" s="12" t="e">
        <f t="shared" si="11"/>
        <v>#REF!</v>
      </c>
      <c r="S87" s="11" t="e">
        <f t="shared" si="12"/>
        <v>#REF!</v>
      </c>
      <c r="T87" s="11" t="e">
        <f t="shared" si="13"/>
        <v>#REF!</v>
      </c>
      <c r="U87" s="11" t="e">
        <f t="shared" si="14"/>
        <v>#REF!</v>
      </c>
      <c r="V87" s="11" t="e">
        <f t="shared" si="15"/>
        <v>#REF!</v>
      </c>
    </row>
    <row r="88" spans="1:22">
      <c r="A88" s="13" t="e">
        <f>'BASE - Geral'!#REF!</f>
        <v>#REF!</v>
      </c>
      <c r="B88" s="13" t="e">
        <f>'BASE - Geral'!#REF!</f>
        <v>#REF!</v>
      </c>
      <c r="C88" s="13" t="e">
        <f>'BASE - Geral'!#REF!</f>
        <v>#REF!</v>
      </c>
      <c r="D88" s="13" t="e">
        <f>'BASE - Geral'!#REF!</f>
        <v>#REF!</v>
      </c>
      <c r="E88" s="13" t="e">
        <f>'BASE - Geral'!#REF!</f>
        <v>#REF!</v>
      </c>
      <c r="F88" s="13" t="e">
        <f>'BASE - Geral'!#REF!</f>
        <v>#REF!</v>
      </c>
      <c r="G88" s="12" t="e">
        <f>'BASE - Geral'!#REF!</f>
        <v>#REF!</v>
      </c>
      <c r="H88" s="12" t="e">
        <f>'BASE - Geral'!#REF!</f>
        <v>#REF!</v>
      </c>
      <c r="I88" s="12" t="e">
        <f>'BASE - Geral'!#REF!</f>
        <v>#REF!</v>
      </c>
      <c r="J88" s="12" t="e">
        <f>'BASE - Geral'!#REF!</f>
        <v>#REF!</v>
      </c>
      <c r="K88" s="12" t="e">
        <f>'BASE - Geral'!#REF!</f>
        <v>#REF!</v>
      </c>
      <c r="L88" s="12" t="e">
        <f>'BASE - Geral'!#REF!</f>
        <v>#REF!</v>
      </c>
      <c r="M88" s="12" t="e">
        <f>VLOOKUP(D88,'Demanda Isolada KIT'!$M$2:$P$1048576,2,0)</f>
        <v>#REF!</v>
      </c>
      <c r="N88" s="90" t="e">
        <f t="shared" si="8"/>
        <v>#REF!</v>
      </c>
      <c r="O88" s="12" t="e">
        <f t="shared" si="9"/>
        <v>#REF!</v>
      </c>
      <c r="P88" s="12" t="e">
        <f>VLOOKUP(D88,'Demanda Isolada KIT'!$R$2:$U$1048576,2,0)</f>
        <v>#REF!</v>
      </c>
      <c r="Q88" s="90" t="e">
        <f t="shared" si="10"/>
        <v>#REF!</v>
      </c>
      <c r="R88" s="12" t="e">
        <f t="shared" si="11"/>
        <v>#REF!</v>
      </c>
      <c r="S88" s="11" t="e">
        <f t="shared" si="12"/>
        <v>#REF!</v>
      </c>
      <c r="T88" s="11" t="e">
        <f t="shared" si="13"/>
        <v>#REF!</v>
      </c>
      <c r="U88" s="11" t="e">
        <f t="shared" si="14"/>
        <v>#REF!</v>
      </c>
      <c r="V88" s="11" t="e">
        <f t="shared" si="15"/>
        <v>#REF!</v>
      </c>
    </row>
    <row r="89" spans="1:22">
      <c r="A89" s="13" t="e">
        <f>'BASE - Geral'!#REF!</f>
        <v>#REF!</v>
      </c>
      <c r="B89" s="13" t="e">
        <f>'BASE - Geral'!#REF!</f>
        <v>#REF!</v>
      </c>
      <c r="C89" s="13" t="e">
        <f>'BASE - Geral'!#REF!</f>
        <v>#REF!</v>
      </c>
      <c r="D89" s="13" t="e">
        <f>'BASE - Geral'!#REF!</f>
        <v>#REF!</v>
      </c>
      <c r="E89" s="13" t="e">
        <f>'BASE - Geral'!#REF!</f>
        <v>#REF!</v>
      </c>
      <c r="F89" s="13" t="e">
        <f>'BASE - Geral'!#REF!</f>
        <v>#REF!</v>
      </c>
      <c r="G89" s="12" t="e">
        <f>'BASE - Geral'!#REF!</f>
        <v>#REF!</v>
      </c>
      <c r="H89" s="12" t="e">
        <f>'BASE - Geral'!#REF!</f>
        <v>#REF!</v>
      </c>
      <c r="I89" s="12" t="e">
        <f>'BASE - Geral'!#REF!</f>
        <v>#REF!</v>
      </c>
      <c r="J89" s="12" t="e">
        <f>'BASE - Geral'!#REF!</f>
        <v>#REF!</v>
      </c>
      <c r="K89" s="12" t="e">
        <f>'BASE - Geral'!#REF!</f>
        <v>#REF!</v>
      </c>
      <c r="L89" s="12" t="e">
        <f>'BASE - Geral'!#REF!</f>
        <v>#REF!</v>
      </c>
      <c r="M89" s="12" t="e">
        <f>VLOOKUP(D89,'Demanda Isolada KIT'!$M$2:$P$1048576,2,0)</f>
        <v>#REF!</v>
      </c>
      <c r="N89" s="90" t="e">
        <f t="shared" si="8"/>
        <v>#REF!</v>
      </c>
      <c r="O89" s="12" t="e">
        <f t="shared" si="9"/>
        <v>#REF!</v>
      </c>
      <c r="P89" s="12" t="e">
        <f>VLOOKUP(D89,'Demanda Isolada KIT'!$R$2:$U$1048576,2,0)</f>
        <v>#REF!</v>
      </c>
      <c r="Q89" s="90" t="e">
        <f t="shared" si="10"/>
        <v>#REF!</v>
      </c>
      <c r="R89" s="12" t="e">
        <f t="shared" si="11"/>
        <v>#REF!</v>
      </c>
      <c r="S89" s="11" t="e">
        <f t="shared" si="12"/>
        <v>#REF!</v>
      </c>
      <c r="T89" s="11" t="e">
        <f t="shared" si="13"/>
        <v>#REF!</v>
      </c>
      <c r="U89" s="11" t="e">
        <f t="shared" si="14"/>
        <v>#REF!</v>
      </c>
      <c r="V89" s="11" t="e">
        <f t="shared" si="15"/>
        <v>#REF!</v>
      </c>
    </row>
    <row r="90" spans="1:22">
      <c r="A90" s="13" t="e">
        <f>'BASE - Geral'!#REF!</f>
        <v>#REF!</v>
      </c>
      <c r="B90" s="13" t="e">
        <f>'BASE - Geral'!#REF!</f>
        <v>#REF!</v>
      </c>
      <c r="C90" s="13" t="e">
        <f>'BASE - Geral'!#REF!</f>
        <v>#REF!</v>
      </c>
      <c r="D90" s="13" t="e">
        <f>'BASE - Geral'!#REF!</f>
        <v>#REF!</v>
      </c>
      <c r="E90" s="13" t="e">
        <f>'BASE - Geral'!#REF!</f>
        <v>#REF!</v>
      </c>
      <c r="F90" s="13" t="e">
        <f>'BASE - Geral'!#REF!</f>
        <v>#REF!</v>
      </c>
      <c r="G90" s="12" t="e">
        <f>'BASE - Geral'!#REF!</f>
        <v>#REF!</v>
      </c>
      <c r="H90" s="12" t="e">
        <f>'BASE - Geral'!#REF!</f>
        <v>#REF!</v>
      </c>
      <c r="I90" s="12" t="e">
        <f>'BASE - Geral'!#REF!</f>
        <v>#REF!</v>
      </c>
      <c r="J90" s="12" t="e">
        <f>'BASE - Geral'!#REF!</f>
        <v>#REF!</v>
      </c>
      <c r="K90" s="12" t="e">
        <f>'BASE - Geral'!#REF!</f>
        <v>#REF!</v>
      </c>
      <c r="L90" s="12" t="e">
        <f>'BASE - Geral'!#REF!</f>
        <v>#REF!</v>
      </c>
      <c r="M90" s="12" t="e">
        <f>VLOOKUP(D90,'Demanda Isolada KIT'!$M$2:$P$1048576,2,0)</f>
        <v>#REF!</v>
      </c>
      <c r="N90" s="90" t="e">
        <f t="shared" si="8"/>
        <v>#REF!</v>
      </c>
      <c r="O90" s="12" t="e">
        <f t="shared" si="9"/>
        <v>#REF!</v>
      </c>
      <c r="P90" s="12" t="e">
        <f>VLOOKUP(D90,'Demanda Isolada KIT'!$R$2:$U$1048576,2,0)</f>
        <v>#REF!</v>
      </c>
      <c r="Q90" s="90" t="e">
        <f t="shared" si="10"/>
        <v>#REF!</v>
      </c>
      <c r="R90" s="12" t="e">
        <f t="shared" si="11"/>
        <v>#REF!</v>
      </c>
      <c r="S90" s="11" t="e">
        <f t="shared" si="12"/>
        <v>#REF!</v>
      </c>
      <c r="T90" s="11" t="e">
        <f t="shared" si="13"/>
        <v>#REF!</v>
      </c>
      <c r="U90" s="11" t="e">
        <f t="shared" si="14"/>
        <v>#REF!</v>
      </c>
      <c r="V90" s="11" t="e">
        <f t="shared" si="15"/>
        <v>#REF!</v>
      </c>
    </row>
    <row r="91" spans="1:22">
      <c r="A91" s="13" t="e">
        <f>'BASE - Geral'!#REF!</f>
        <v>#REF!</v>
      </c>
      <c r="B91" s="13" t="e">
        <f>'BASE - Geral'!#REF!</f>
        <v>#REF!</v>
      </c>
      <c r="C91" s="13" t="e">
        <f>'BASE - Geral'!#REF!</f>
        <v>#REF!</v>
      </c>
      <c r="D91" s="13" t="e">
        <f>'BASE - Geral'!#REF!</f>
        <v>#REF!</v>
      </c>
      <c r="E91" s="13" t="e">
        <f>'BASE - Geral'!#REF!</f>
        <v>#REF!</v>
      </c>
      <c r="F91" s="13" t="e">
        <f>'BASE - Geral'!#REF!</f>
        <v>#REF!</v>
      </c>
      <c r="G91" s="12" t="e">
        <f>'BASE - Geral'!#REF!</f>
        <v>#REF!</v>
      </c>
      <c r="H91" s="12" t="e">
        <f>'BASE - Geral'!#REF!</f>
        <v>#REF!</v>
      </c>
      <c r="I91" s="12" t="e">
        <f>'BASE - Geral'!#REF!</f>
        <v>#REF!</v>
      </c>
      <c r="J91" s="12" t="e">
        <f>'BASE - Geral'!#REF!</f>
        <v>#REF!</v>
      </c>
      <c r="K91" s="12" t="e">
        <f>'BASE - Geral'!#REF!</f>
        <v>#REF!</v>
      </c>
      <c r="L91" s="12" t="e">
        <f>'BASE - Geral'!#REF!</f>
        <v>#REF!</v>
      </c>
      <c r="M91" s="12" t="e">
        <f>VLOOKUP(D91,'Demanda Isolada KIT'!$M$2:$P$1048576,2,0)</f>
        <v>#REF!</v>
      </c>
      <c r="N91" s="90" t="e">
        <f t="shared" si="8"/>
        <v>#REF!</v>
      </c>
      <c r="O91" s="12" t="e">
        <f t="shared" si="9"/>
        <v>#REF!</v>
      </c>
      <c r="P91" s="12" t="e">
        <f>VLOOKUP(D91,'Demanda Isolada KIT'!$R$2:$U$1048576,2,0)</f>
        <v>#REF!</v>
      </c>
      <c r="Q91" s="90" t="e">
        <f t="shared" si="10"/>
        <v>#REF!</v>
      </c>
      <c r="R91" s="12" t="e">
        <f t="shared" si="11"/>
        <v>#REF!</v>
      </c>
      <c r="S91" s="11" t="e">
        <f t="shared" si="12"/>
        <v>#REF!</v>
      </c>
      <c r="T91" s="11" t="e">
        <f t="shared" si="13"/>
        <v>#REF!</v>
      </c>
      <c r="U91" s="11" t="e">
        <f t="shared" si="14"/>
        <v>#REF!</v>
      </c>
      <c r="V91" s="11" t="e">
        <f t="shared" si="15"/>
        <v>#REF!</v>
      </c>
    </row>
    <row r="92" spans="1:22">
      <c r="A92" s="13" t="e">
        <f>'BASE - Geral'!#REF!</f>
        <v>#REF!</v>
      </c>
      <c r="B92" s="13" t="e">
        <f>'BASE - Geral'!#REF!</f>
        <v>#REF!</v>
      </c>
      <c r="C92" s="13" t="e">
        <f>'BASE - Geral'!#REF!</f>
        <v>#REF!</v>
      </c>
      <c r="D92" s="13" t="e">
        <f>'BASE - Geral'!#REF!</f>
        <v>#REF!</v>
      </c>
      <c r="E92" s="13" t="e">
        <f>'BASE - Geral'!#REF!</f>
        <v>#REF!</v>
      </c>
      <c r="F92" s="13" t="e">
        <f>'BASE - Geral'!#REF!</f>
        <v>#REF!</v>
      </c>
      <c r="G92" s="12" t="e">
        <f>'BASE - Geral'!#REF!</f>
        <v>#REF!</v>
      </c>
      <c r="H92" s="12" t="e">
        <f>'BASE - Geral'!#REF!</f>
        <v>#REF!</v>
      </c>
      <c r="I92" s="12" t="e">
        <f>'BASE - Geral'!#REF!</f>
        <v>#REF!</v>
      </c>
      <c r="J92" s="12" t="e">
        <f>'BASE - Geral'!#REF!</f>
        <v>#REF!</v>
      </c>
      <c r="K92" s="12" t="e">
        <f>'BASE - Geral'!#REF!</f>
        <v>#REF!</v>
      </c>
      <c r="L92" s="12" t="e">
        <f>'BASE - Geral'!#REF!</f>
        <v>#REF!</v>
      </c>
      <c r="M92" s="12" t="e">
        <f>VLOOKUP(D92,'Demanda Isolada KIT'!$M$2:$P$1048576,2,0)</f>
        <v>#REF!</v>
      </c>
      <c r="N92" s="90" t="e">
        <f t="shared" si="8"/>
        <v>#REF!</v>
      </c>
      <c r="O92" s="12" t="e">
        <f t="shared" si="9"/>
        <v>#REF!</v>
      </c>
      <c r="P92" s="12" t="e">
        <f>VLOOKUP(D92,'Demanda Isolada KIT'!$R$2:$U$1048576,2,0)</f>
        <v>#REF!</v>
      </c>
      <c r="Q92" s="90" t="e">
        <f t="shared" si="10"/>
        <v>#REF!</v>
      </c>
      <c r="R92" s="12" t="e">
        <f t="shared" si="11"/>
        <v>#REF!</v>
      </c>
      <c r="S92" s="11" t="e">
        <f t="shared" si="12"/>
        <v>#REF!</v>
      </c>
      <c r="T92" s="11" t="e">
        <f t="shared" si="13"/>
        <v>#REF!</v>
      </c>
      <c r="U92" s="11" t="e">
        <f t="shared" si="14"/>
        <v>#REF!</v>
      </c>
      <c r="V92" s="11" t="e">
        <f t="shared" si="15"/>
        <v>#REF!</v>
      </c>
    </row>
    <row r="93" spans="1:22">
      <c r="A93" s="13" t="e">
        <f>'BASE - Geral'!#REF!</f>
        <v>#REF!</v>
      </c>
      <c r="B93" s="13" t="e">
        <f>'BASE - Geral'!#REF!</f>
        <v>#REF!</v>
      </c>
      <c r="C93" s="13" t="e">
        <f>'BASE - Geral'!#REF!</f>
        <v>#REF!</v>
      </c>
      <c r="D93" s="13" t="e">
        <f>'BASE - Geral'!#REF!</f>
        <v>#REF!</v>
      </c>
      <c r="E93" s="13" t="e">
        <f>'BASE - Geral'!#REF!</f>
        <v>#REF!</v>
      </c>
      <c r="F93" s="13" t="e">
        <f>'BASE - Geral'!#REF!</f>
        <v>#REF!</v>
      </c>
      <c r="G93" s="12" t="e">
        <f>'BASE - Geral'!#REF!</f>
        <v>#REF!</v>
      </c>
      <c r="H93" s="12" t="e">
        <f>'BASE - Geral'!#REF!</f>
        <v>#REF!</v>
      </c>
      <c r="I93" s="12" t="e">
        <f>'BASE - Geral'!#REF!</f>
        <v>#REF!</v>
      </c>
      <c r="J93" s="12" t="e">
        <f>'BASE - Geral'!#REF!</f>
        <v>#REF!</v>
      </c>
      <c r="K93" s="12" t="e">
        <f>'BASE - Geral'!#REF!</f>
        <v>#REF!</v>
      </c>
      <c r="L93" s="12" t="e">
        <f>'BASE - Geral'!#REF!</f>
        <v>#REF!</v>
      </c>
      <c r="M93" s="12" t="e">
        <f>VLOOKUP(D93,'Demanda Isolada KIT'!$M$2:$P$1048576,2,0)</f>
        <v>#REF!</v>
      </c>
      <c r="N93" s="90" t="e">
        <f t="shared" si="8"/>
        <v>#REF!</v>
      </c>
      <c r="O93" s="12" t="e">
        <f t="shared" si="9"/>
        <v>#REF!</v>
      </c>
      <c r="P93" s="12" t="e">
        <f>VLOOKUP(D93,'Demanda Isolada KIT'!$R$2:$U$1048576,2,0)</f>
        <v>#REF!</v>
      </c>
      <c r="Q93" s="90" t="e">
        <f t="shared" si="10"/>
        <v>#REF!</v>
      </c>
      <c r="R93" s="12" t="e">
        <f t="shared" si="11"/>
        <v>#REF!</v>
      </c>
      <c r="S93" s="11" t="e">
        <f t="shared" si="12"/>
        <v>#REF!</v>
      </c>
      <c r="T93" s="11" t="e">
        <f t="shared" si="13"/>
        <v>#REF!</v>
      </c>
      <c r="U93" s="11" t="e">
        <f t="shared" si="14"/>
        <v>#REF!</v>
      </c>
      <c r="V93" s="11" t="e">
        <f t="shared" si="15"/>
        <v>#REF!</v>
      </c>
    </row>
    <row r="94" spans="1:22">
      <c r="A94" s="13" t="e">
        <f>'BASE - Geral'!#REF!</f>
        <v>#REF!</v>
      </c>
      <c r="B94" s="13" t="e">
        <f>'BASE - Geral'!#REF!</f>
        <v>#REF!</v>
      </c>
      <c r="C94" s="13" t="e">
        <f>'BASE - Geral'!#REF!</f>
        <v>#REF!</v>
      </c>
      <c r="D94" s="13" t="e">
        <f>'BASE - Geral'!#REF!</f>
        <v>#REF!</v>
      </c>
      <c r="E94" s="13" t="e">
        <f>'BASE - Geral'!#REF!</f>
        <v>#REF!</v>
      </c>
      <c r="F94" s="13" t="e">
        <f>'BASE - Geral'!#REF!</f>
        <v>#REF!</v>
      </c>
      <c r="G94" s="12" t="e">
        <f>'BASE - Geral'!#REF!</f>
        <v>#REF!</v>
      </c>
      <c r="H94" s="12" t="e">
        <f>'BASE - Geral'!#REF!</f>
        <v>#REF!</v>
      </c>
      <c r="I94" s="12" t="e">
        <f>'BASE - Geral'!#REF!</f>
        <v>#REF!</v>
      </c>
      <c r="J94" s="12" t="e">
        <f>'BASE - Geral'!#REF!</f>
        <v>#REF!</v>
      </c>
      <c r="K94" s="12" t="e">
        <f>'BASE - Geral'!#REF!</f>
        <v>#REF!</v>
      </c>
      <c r="L94" s="12" t="e">
        <f>'BASE - Geral'!#REF!</f>
        <v>#REF!</v>
      </c>
      <c r="M94" s="12" t="e">
        <f>VLOOKUP(D94,'Demanda Isolada KIT'!$M$2:$P$1048576,2,0)</f>
        <v>#REF!</v>
      </c>
      <c r="N94" s="90" t="e">
        <f t="shared" si="8"/>
        <v>#REF!</v>
      </c>
      <c r="O94" s="12" t="e">
        <f t="shared" si="9"/>
        <v>#REF!</v>
      </c>
      <c r="P94" s="12" t="e">
        <f>VLOOKUP(D94,'Demanda Isolada KIT'!$R$2:$U$1048576,2,0)</f>
        <v>#REF!</v>
      </c>
      <c r="Q94" s="90" t="e">
        <f t="shared" si="10"/>
        <v>#REF!</v>
      </c>
      <c r="R94" s="12" t="e">
        <f t="shared" si="11"/>
        <v>#REF!</v>
      </c>
      <c r="S94" s="11" t="e">
        <f t="shared" si="12"/>
        <v>#REF!</v>
      </c>
      <c r="T94" s="11" t="e">
        <f t="shared" si="13"/>
        <v>#REF!</v>
      </c>
      <c r="U94" s="11" t="e">
        <f t="shared" si="14"/>
        <v>#REF!</v>
      </c>
      <c r="V94" s="11" t="e">
        <f t="shared" si="15"/>
        <v>#REF!</v>
      </c>
    </row>
    <row r="95" spans="1:22">
      <c r="A95" s="13" t="e">
        <f>'BASE - Geral'!#REF!</f>
        <v>#REF!</v>
      </c>
      <c r="B95" s="13" t="e">
        <f>'BASE - Geral'!#REF!</f>
        <v>#REF!</v>
      </c>
      <c r="C95" s="13" t="e">
        <f>'BASE - Geral'!#REF!</f>
        <v>#REF!</v>
      </c>
      <c r="D95" s="13" t="e">
        <f>'BASE - Geral'!#REF!</f>
        <v>#REF!</v>
      </c>
      <c r="E95" s="13" t="e">
        <f>'BASE - Geral'!#REF!</f>
        <v>#REF!</v>
      </c>
      <c r="F95" s="13" t="e">
        <f>'BASE - Geral'!#REF!</f>
        <v>#REF!</v>
      </c>
      <c r="G95" s="12" t="e">
        <f>'BASE - Geral'!#REF!</f>
        <v>#REF!</v>
      </c>
      <c r="H95" s="12" t="e">
        <f>'BASE - Geral'!#REF!</f>
        <v>#REF!</v>
      </c>
      <c r="I95" s="12" t="e">
        <f>'BASE - Geral'!#REF!</f>
        <v>#REF!</v>
      </c>
      <c r="J95" s="12" t="e">
        <f>'BASE - Geral'!#REF!</f>
        <v>#REF!</v>
      </c>
      <c r="K95" s="12" t="e">
        <f>'BASE - Geral'!#REF!</f>
        <v>#REF!</v>
      </c>
      <c r="L95" s="12" t="e">
        <f>'BASE - Geral'!#REF!</f>
        <v>#REF!</v>
      </c>
      <c r="M95" s="12" t="e">
        <f>VLOOKUP(D95,'Demanda Isolada KIT'!$M$2:$P$1048576,2,0)</f>
        <v>#REF!</v>
      </c>
      <c r="N95" s="90" t="e">
        <f t="shared" si="8"/>
        <v>#REF!</v>
      </c>
      <c r="O95" s="12" t="e">
        <f t="shared" si="9"/>
        <v>#REF!</v>
      </c>
      <c r="P95" s="12" t="e">
        <f>VLOOKUP(D95,'Demanda Isolada KIT'!$R$2:$U$1048576,2,0)</f>
        <v>#REF!</v>
      </c>
      <c r="Q95" s="90" t="e">
        <f t="shared" si="10"/>
        <v>#REF!</v>
      </c>
      <c r="R95" s="12" t="e">
        <f t="shared" si="11"/>
        <v>#REF!</v>
      </c>
      <c r="S95" s="11" t="e">
        <f t="shared" si="12"/>
        <v>#REF!</v>
      </c>
      <c r="T95" s="11" t="e">
        <f t="shared" si="13"/>
        <v>#REF!</v>
      </c>
      <c r="U95" s="11" t="e">
        <f t="shared" si="14"/>
        <v>#REF!</v>
      </c>
      <c r="V95" s="11" t="e">
        <f t="shared" si="15"/>
        <v>#REF!</v>
      </c>
    </row>
    <row r="96" spans="1:22">
      <c r="A96" s="13" t="e">
        <f>'BASE - Geral'!#REF!</f>
        <v>#REF!</v>
      </c>
      <c r="B96" s="13" t="e">
        <f>'BASE - Geral'!#REF!</f>
        <v>#REF!</v>
      </c>
      <c r="C96" s="13" t="e">
        <f>'BASE - Geral'!#REF!</f>
        <v>#REF!</v>
      </c>
      <c r="D96" s="13" t="e">
        <f>'BASE - Geral'!#REF!</f>
        <v>#REF!</v>
      </c>
      <c r="E96" s="13" t="e">
        <f>'BASE - Geral'!#REF!</f>
        <v>#REF!</v>
      </c>
      <c r="F96" s="13" t="e">
        <f>'BASE - Geral'!#REF!</f>
        <v>#REF!</v>
      </c>
      <c r="G96" s="12" t="e">
        <f>'BASE - Geral'!#REF!</f>
        <v>#REF!</v>
      </c>
      <c r="H96" s="12" t="e">
        <f>'BASE - Geral'!#REF!</f>
        <v>#REF!</v>
      </c>
      <c r="I96" s="12" t="e">
        <f>'BASE - Geral'!#REF!</f>
        <v>#REF!</v>
      </c>
      <c r="J96" s="12" t="e">
        <f>'BASE - Geral'!#REF!</f>
        <v>#REF!</v>
      </c>
      <c r="K96" s="12" t="e">
        <f>'BASE - Geral'!#REF!</f>
        <v>#REF!</v>
      </c>
      <c r="L96" s="12" t="e">
        <f>'BASE - Geral'!#REF!</f>
        <v>#REF!</v>
      </c>
      <c r="M96" s="12" t="e">
        <f>VLOOKUP(D96,'Demanda Isolada KIT'!$M$2:$P$1048576,2,0)</f>
        <v>#REF!</v>
      </c>
      <c r="N96" s="90" t="e">
        <f t="shared" si="8"/>
        <v>#REF!</v>
      </c>
      <c r="O96" s="12" t="e">
        <f t="shared" si="9"/>
        <v>#REF!</v>
      </c>
      <c r="P96" s="12" t="e">
        <f>VLOOKUP(D96,'Demanda Isolada KIT'!$R$2:$U$1048576,2,0)</f>
        <v>#REF!</v>
      </c>
      <c r="Q96" s="90" t="e">
        <f t="shared" si="10"/>
        <v>#REF!</v>
      </c>
      <c r="R96" s="12" t="e">
        <f t="shared" si="11"/>
        <v>#REF!</v>
      </c>
      <c r="S96" s="11" t="e">
        <f t="shared" si="12"/>
        <v>#REF!</v>
      </c>
      <c r="T96" s="11" t="e">
        <f t="shared" si="13"/>
        <v>#REF!</v>
      </c>
      <c r="U96" s="11" t="e">
        <f t="shared" si="14"/>
        <v>#REF!</v>
      </c>
      <c r="V96" s="11" t="e">
        <f t="shared" si="15"/>
        <v>#REF!</v>
      </c>
    </row>
    <row r="97" spans="1:22">
      <c r="A97" s="13" t="e">
        <f>'BASE - Geral'!#REF!</f>
        <v>#REF!</v>
      </c>
      <c r="B97" s="13" t="e">
        <f>'BASE - Geral'!#REF!</f>
        <v>#REF!</v>
      </c>
      <c r="C97" s="13" t="e">
        <f>'BASE - Geral'!#REF!</f>
        <v>#REF!</v>
      </c>
      <c r="D97" s="13" t="e">
        <f>'BASE - Geral'!#REF!</f>
        <v>#REF!</v>
      </c>
      <c r="E97" s="13" t="e">
        <f>'BASE - Geral'!#REF!</f>
        <v>#REF!</v>
      </c>
      <c r="F97" s="13" t="e">
        <f>'BASE - Geral'!#REF!</f>
        <v>#REF!</v>
      </c>
      <c r="G97" s="12" t="e">
        <f>'BASE - Geral'!#REF!</f>
        <v>#REF!</v>
      </c>
      <c r="H97" s="12" t="e">
        <f>'BASE - Geral'!#REF!</f>
        <v>#REF!</v>
      </c>
      <c r="I97" s="12" t="e">
        <f>'BASE - Geral'!#REF!</f>
        <v>#REF!</v>
      </c>
      <c r="J97" s="12" t="e">
        <f>'BASE - Geral'!#REF!</f>
        <v>#REF!</v>
      </c>
      <c r="K97" s="12" t="e">
        <f>'BASE - Geral'!#REF!</f>
        <v>#REF!</v>
      </c>
      <c r="L97" s="12" t="e">
        <f>'BASE - Geral'!#REF!</f>
        <v>#REF!</v>
      </c>
      <c r="M97" s="12" t="e">
        <f>VLOOKUP(D97,'Demanda Isolada KIT'!$M$2:$P$1048576,2,0)</f>
        <v>#REF!</v>
      </c>
      <c r="N97" s="90" t="e">
        <f t="shared" si="8"/>
        <v>#REF!</v>
      </c>
      <c r="O97" s="12" t="e">
        <f t="shared" si="9"/>
        <v>#REF!</v>
      </c>
      <c r="P97" s="12" t="e">
        <f>VLOOKUP(D97,'Demanda Isolada KIT'!$R$2:$U$1048576,2,0)</f>
        <v>#REF!</v>
      </c>
      <c r="Q97" s="90" t="e">
        <f t="shared" si="10"/>
        <v>#REF!</v>
      </c>
      <c r="R97" s="12" t="e">
        <f t="shared" si="11"/>
        <v>#REF!</v>
      </c>
      <c r="S97" s="11" t="e">
        <f t="shared" si="12"/>
        <v>#REF!</v>
      </c>
      <c r="T97" s="11" t="e">
        <f t="shared" si="13"/>
        <v>#REF!</v>
      </c>
      <c r="U97" s="11" t="e">
        <f t="shared" si="14"/>
        <v>#REF!</v>
      </c>
      <c r="V97" s="11" t="e">
        <f t="shared" si="15"/>
        <v>#REF!</v>
      </c>
    </row>
    <row r="98" spans="1:22">
      <c r="A98" s="13" t="e">
        <f>'BASE - Geral'!#REF!</f>
        <v>#REF!</v>
      </c>
      <c r="B98" s="13" t="e">
        <f>'BASE - Geral'!#REF!</f>
        <v>#REF!</v>
      </c>
      <c r="C98" s="13" t="e">
        <f>'BASE - Geral'!#REF!</f>
        <v>#REF!</v>
      </c>
      <c r="D98" s="13" t="e">
        <f>'BASE - Geral'!#REF!</f>
        <v>#REF!</v>
      </c>
      <c r="E98" s="13" t="e">
        <f>'BASE - Geral'!#REF!</f>
        <v>#REF!</v>
      </c>
      <c r="F98" s="13" t="e">
        <f>'BASE - Geral'!#REF!</f>
        <v>#REF!</v>
      </c>
      <c r="G98" s="12" t="e">
        <f>'BASE - Geral'!#REF!</f>
        <v>#REF!</v>
      </c>
      <c r="H98" s="12" t="e">
        <f>'BASE - Geral'!#REF!</f>
        <v>#REF!</v>
      </c>
      <c r="I98" s="12" t="e">
        <f>'BASE - Geral'!#REF!</f>
        <v>#REF!</v>
      </c>
      <c r="J98" s="12" t="e">
        <f>'BASE - Geral'!#REF!</f>
        <v>#REF!</v>
      </c>
      <c r="K98" s="12" t="e">
        <f>'BASE - Geral'!#REF!</f>
        <v>#REF!</v>
      </c>
      <c r="L98" s="12" t="e">
        <f>'BASE - Geral'!#REF!</f>
        <v>#REF!</v>
      </c>
      <c r="M98" s="12" t="e">
        <f>VLOOKUP(D98,'Demanda Isolada KIT'!$M$2:$P$1048576,2,0)</f>
        <v>#REF!</v>
      </c>
      <c r="N98" s="90" t="e">
        <f t="shared" si="8"/>
        <v>#REF!</v>
      </c>
      <c r="O98" s="12" t="e">
        <f t="shared" si="9"/>
        <v>#REF!</v>
      </c>
      <c r="P98" s="12" t="e">
        <f>VLOOKUP(D98,'Demanda Isolada KIT'!$R$2:$U$1048576,2,0)</f>
        <v>#REF!</v>
      </c>
      <c r="Q98" s="90" t="e">
        <f t="shared" si="10"/>
        <v>#REF!</v>
      </c>
      <c r="R98" s="12" t="e">
        <f t="shared" si="11"/>
        <v>#REF!</v>
      </c>
      <c r="S98" s="11" t="e">
        <f t="shared" si="12"/>
        <v>#REF!</v>
      </c>
      <c r="T98" s="11" t="e">
        <f t="shared" si="13"/>
        <v>#REF!</v>
      </c>
      <c r="U98" s="11" t="e">
        <f t="shared" si="14"/>
        <v>#REF!</v>
      </c>
      <c r="V98" s="11" t="e">
        <f t="shared" si="15"/>
        <v>#REF!</v>
      </c>
    </row>
    <row r="99" spans="1:22">
      <c r="A99" s="13" t="e">
        <f>'BASE - Geral'!#REF!</f>
        <v>#REF!</v>
      </c>
      <c r="B99" s="13" t="e">
        <f>'BASE - Geral'!#REF!</f>
        <v>#REF!</v>
      </c>
      <c r="C99" s="13" t="e">
        <f>'BASE - Geral'!#REF!</f>
        <v>#REF!</v>
      </c>
      <c r="D99" s="13" t="e">
        <f>'BASE - Geral'!#REF!</f>
        <v>#REF!</v>
      </c>
      <c r="E99" s="13" t="e">
        <f>'BASE - Geral'!#REF!</f>
        <v>#REF!</v>
      </c>
      <c r="F99" s="13" t="e">
        <f>'BASE - Geral'!#REF!</f>
        <v>#REF!</v>
      </c>
      <c r="G99" s="12" t="e">
        <f>'BASE - Geral'!#REF!</f>
        <v>#REF!</v>
      </c>
      <c r="H99" s="12" t="e">
        <f>'BASE - Geral'!#REF!</f>
        <v>#REF!</v>
      </c>
      <c r="I99" s="12" t="e">
        <f>'BASE - Geral'!#REF!</f>
        <v>#REF!</v>
      </c>
      <c r="J99" s="12" t="e">
        <f>'BASE - Geral'!#REF!</f>
        <v>#REF!</v>
      </c>
      <c r="K99" s="12" t="e">
        <f>'BASE - Geral'!#REF!</f>
        <v>#REF!</v>
      </c>
      <c r="L99" s="12" t="e">
        <f>'BASE - Geral'!#REF!</f>
        <v>#REF!</v>
      </c>
      <c r="M99" s="12" t="e">
        <f>VLOOKUP(D99,'Demanda Isolada KIT'!$M$2:$P$1048576,2,0)</f>
        <v>#REF!</v>
      </c>
      <c r="N99" s="90" t="e">
        <f t="shared" si="8"/>
        <v>#REF!</v>
      </c>
      <c r="O99" s="12" t="e">
        <f t="shared" si="9"/>
        <v>#REF!</v>
      </c>
      <c r="P99" s="12" t="e">
        <f>VLOOKUP(D99,'Demanda Isolada KIT'!$R$2:$U$1048576,2,0)</f>
        <v>#REF!</v>
      </c>
      <c r="Q99" s="90" t="e">
        <f t="shared" si="10"/>
        <v>#REF!</v>
      </c>
      <c r="R99" s="12" t="e">
        <f t="shared" si="11"/>
        <v>#REF!</v>
      </c>
      <c r="S99" s="11" t="e">
        <f t="shared" si="12"/>
        <v>#REF!</v>
      </c>
      <c r="T99" s="11" t="e">
        <f t="shared" si="13"/>
        <v>#REF!</v>
      </c>
      <c r="U99" s="11" t="e">
        <f t="shared" si="14"/>
        <v>#REF!</v>
      </c>
      <c r="V99" s="11" t="e">
        <f t="shared" si="15"/>
        <v>#REF!</v>
      </c>
    </row>
    <row r="100" spans="1:22">
      <c r="A100" s="13" t="e">
        <f>'BASE - Geral'!#REF!</f>
        <v>#REF!</v>
      </c>
      <c r="B100" s="13" t="e">
        <f>'BASE - Geral'!#REF!</f>
        <v>#REF!</v>
      </c>
      <c r="C100" s="13" t="e">
        <f>'BASE - Geral'!#REF!</f>
        <v>#REF!</v>
      </c>
      <c r="D100" s="13" t="e">
        <f>'BASE - Geral'!#REF!</f>
        <v>#REF!</v>
      </c>
      <c r="E100" s="13" t="e">
        <f>'BASE - Geral'!#REF!</f>
        <v>#REF!</v>
      </c>
      <c r="F100" s="13" t="e">
        <f>'BASE - Geral'!#REF!</f>
        <v>#REF!</v>
      </c>
      <c r="G100" s="12" t="e">
        <f>'BASE - Geral'!#REF!</f>
        <v>#REF!</v>
      </c>
      <c r="H100" s="12" t="e">
        <f>'BASE - Geral'!#REF!</f>
        <v>#REF!</v>
      </c>
      <c r="I100" s="12" t="e">
        <f>'BASE - Geral'!#REF!</f>
        <v>#REF!</v>
      </c>
      <c r="J100" s="12" t="e">
        <f>'BASE - Geral'!#REF!</f>
        <v>#REF!</v>
      </c>
      <c r="K100" s="12" t="e">
        <f>'BASE - Geral'!#REF!</f>
        <v>#REF!</v>
      </c>
      <c r="L100" s="12" t="e">
        <f>'BASE - Geral'!#REF!</f>
        <v>#REF!</v>
      </c>
      <c r="M100" s="12" t="e">
        <f>VLOOKUP(D100,'Demanda Isolada KIT'!$M$2:$P$1048576,2,0)</f>
        <v>#REF!</v>
      </c>
      <c r="N100" s="90" t="e">
        <f t="shared" si="8"/>
        <v>#REF!</v>
      </c>
      <c r="O100" s="12" t="e">
        <f t="shared" si="9"/>
        <v>#REF!</v>
      </c>
      <c r="P100" s="12" t="e">
        <f>VLOOKUP(D100,'Demanda Isolada KIT'!$R$2:$U$1048576,2,0)</f>
        <v>#REF!</v>
      </c>
      <c r="Q100" s="90" t="e">
        <f t="shared" si="10"/>
        <v>#REF!</v>
      </c>
      <c r="R100" s="12" t="e">
        <f t="shared" si="11"/>
        <v>#REF!</v>
      </c>
      <c r="S100" s="11" t="e">
        <f t="shared" si="12"/>
        <v>#REF!</v>
      </c>
      <c r="T100" s="11" t="e">
        <f t="shared" si="13"/>
        <v>#REF!</v>
      </c>
      <c r="U100" s="11" t="e">
        <f t="shared" si="14"/>
        <v>#REF!</v>
      </c>
      <c r="V100" s="11" t="e">
        <f t="shared" si="15"/>
        <v>#REF!</v>
      </c>
    </row>
    <row r="101" spans="1:22">
      <c r="A101" s="13" t="e">
        <f>'BASE - Geral'!#REF!</f>
        <v>#REF!</v>
      </c>
      <c r="B101" s="13" t="e">
        <f>'BASE - Geral'!#REF!</f>
        <v>#REF!</v>
      </c>
      <c r="C101" s="13" t="e">
        <f>'BASE - Geral'!#REF!</f>
        <v>#REF!</v>
      </c>
      <c r="D101" s="13" t="e">
        <f>'BASE - Geral'!#REF!</f>
        <v>#REF!</v>
      </c>
      <c r="E101" s="13" t="e">
        <f>'BASE - Geral'!#REF!</f>
        <v>#REF!</v>
      </c>
      <c r="F101" s="13" t="e">
        <f>'BASE - Geral'!#REF!</f>
        <v>#REF!</v>
      </c>
      <c r="G101" s="12" t="e">
        <f>'BASE - Geral'!#REF!</f>
        <v>#REF!</v>
      </c>
      <c r="H101" s="12" t="e">
        <f>'BASE - Geral'!#REF!</f>
        <v>#REF!</v>
      </c>
      <c r="I101" s="12" t="e">
        <f>'BASE - Geral'!#REF!</f>
        <v>#REF!</v>
      </c>
      <c r="J101" s="12" t="e">
        <f>'BASE - Geral'!#REF!</f>
        <v>#REF!</v>
      </c>
      <c r="K101" s="12" t="e">
        <f>'BASE - Geral'!#REF!</f>
        <v>#REF!</v>
      </c>
      <c r="L101" s="12" t="e">
        <f>'BASE - Geral'!#REF!</f>
        <v>#REF!</v>
      </c>
      <c r="M101" s="12" t="e">
        <f>VLOOKUP(D101,'Demanda Isolada KIT'!$M$2:$P$1048576,2,0)</f>
        <v>#REF!</v>
      </c>
      <c r="N101" s="90" t="e">
        <f t="shared" si="8"/>
        <v>#REF!</v>
      </c>
      <c r="O101" s="12" t="e">
        <f t="shared" si="9"/>
        <v>#REF!</v>
      </c>
      <c r="P101" s="12" t="e">
        <f>VLOOKUP(D101,'Demanda Isolada KIT'!$R$2:$U$1048576,2,0)</f>
        <v>#REF!</v>
      </c>
      <c r="Q101" s="90" t="e">
        <f t="shared" si="10"/>
        <v>#REF!</v>
      </c>
      <c r="R101" s="12" t="e">
        <f t="shared" si="11"/>
        <v>#REF!</v>
      </c>
      <c r="S101" s="11" t="e">
        <f t="shared" si="12"/>
        <v>#REF!</v>
      </c>
      <c r="T101" s="11" t="e">
        <f t="shared" si="13"/>
        <v>#REF!</v>
      </c>
      <c r="U101" s="11" t="e">
        <f t="shared" si="14"/>
        <v>#REF!</v>
      </c>
      <c r="V101" s="11" t="e">
        <f t="shared" si="15"/>
        <v>#REF!</v>
      </c>
    </row>
    <row r="102" spans="1:22">
      <c r="A102" s="13" t="e">
        <f>'BASE - Geral'!#REF!</f>
        <v>#REF!</v>
      </c>
      <c r="B102" s="13" t="e">
        <f>'BASE - Geral'!#REF!</f>
        <v>#REF!</v>
      </c>
      <c r="C102" s="13" t="e">
        <f>'BASE - Geral'!#REF!</f>
        <v>#REF!</v>
      </c>
      <c r="D102" s="13" t="e">
        <f>'BASE - Geral'!#REF!</f>
        <v>#REF!</v>
      </c>
      <c r="E102" s="13" t="e">
        <f>'BASE - Geral'!#REF!</f>
        <v>#REF!</v>
      </c>
      <c r="F102" s="13" t="e">
        <f>'BASE - Geral'!#REF!</f>
        <v>#REF!</v>
      </c>
      <c r="G102" s="12" t="e">
        <f>'BASE - Geral'!#REF!</f>
        <v>#REF!</v>
      </c>
      <c r="H102" s="12" t="e">
        <f>'BASE - Geral'!#REF!</f>
        <v>#REF!</v>
      </c>
      <c r="I102" s="12" t="e">
        <f>'BASE - Geral'!#REF!</f>
        <v>#REF!</v>
      </c>
      <c r="J102" s="12" t="e">
        <f>'BASE - Geral'!#REF!</f>
        <v>#REF!</v>
      </c>
      <c r="K102" s="12" t="e">
        <f>'BASE - Geral'!#REF!</f>
        <v>#REF!</v>
      </c>
      <c r="L102" s="12" t="e">
        <f>'BASE - Geral'!#REF!</f>
        <v>#REF!</v>
      </c>
      <c r="M102" s="12" t="e">
        <f>VLOOKUP(D102,'Demanda Isolada KIT'!$M$2:$P$1048576,2,0)</f>
        <v>#REF!</v>
      </c>
      <c r="N102" s="90" t="e">
        <f t="shared" si="8"/>
        <v>#REF!</v>
      </c>
      <c r="O102" s="12" t="e">
        <f t="shared" si="9"/>
        <v>#REF!</v>
      </c>
      <c r="P102" s="12" t="e">
        <f>VLOOKUP(D102,'Demanda Isolada KIT'!$R$2:$U$1048576,2,0)</f>
        <v>#REF!</v>
      </c>
      <c r="Q102" s="90" t="e">
        <f t="shared" si="10"/>
        <v>#REF!</v>
      </c>
      <c r="R102" s="12" t="e">
        <f t="shared" si="11"/>
        <v>#REF!</v>
      </c>
      <c r="S102" s="11" t="e">
        <f t="shared" si="12"/>
        <v>#REF!</v>
      </c>
      <c r="T102" s="11" t="e">
        <f t="shared" si="13"/>
        <v>#REF!</v>
      </c>
      <c r="U102" s="11" t="e">
        <f t="shared" si="14"/>
        <v>#REF!</v>
      </c>
      <c r="V102" s="11" t="e">
        <f t="shared" si="15"/>
        <v>#REF!</v>
      </c>
    </row>
    <row r="103" spans="1:22">
      <c r="A103" s="13" t="e">
        <f>'BASE - Geral'!#REF!</f>
        <v>#REF!</v>
      </c>
      <c r="B103" s="13" t="e">
        <f>'BASE - Geral'!#REF!</f>
        <v>#REF!</v>
      </c>
      <c r="C103" s="13" t="e">
        <f>'BASE - Geral'!#REF!</f>
        <v>#REF!</v>
      </c>
      <c r="D103" s="13" t="e">
        <f>'BASE - Geral'!#REF!</f>
        <v>#REF!</v>
      </c>
      <c r="E103" s="13" t="e">
        <f>'BASE - Geral'!#REF!</f>
        <v>#REF!</v>
      </c>
      <c r="F103" s="13" t="e">
        <f>'BASE - Geral'!#REF!</f>
        <v>#REF!</v>
      </c>
      <c r="G103" s="12" t="e">
        <f>'BASE - Geral'!#REF!</f>
        <v>#REF!</v>
      </c>
      <c r="H103" s="12" t="e">
        <f>'BASE - Geral'!#REF!</f>
        <v>#REF!</v>
      </c>
      <c r="I103" s="12" t="e">
        <f>'BASE - Geral'!#REF!</f>
        <v>#REF!</v>
      </c>
      <c r="J103" s="12" t="e">
        <f>'BASE - Geral'!#REF!</f>
        <v>#REF!</v>
      </c>
      <c r="K103" s="12" t="e">
        <f>'BASE - Geral'!#REF!</f>
        <v>#REF!</v>
      </c>
      <c r="L103" s="12" t="e">
        <f>'BASE - Geral'!#REF!</f>
        <v>#REF!</v>
      </c>
      <c r="M103" s="12" t="e">
        <f>VLOOKUP(D103,'Demanda Isolada KIT'!$M$2:$P$1048576,2,0)</f>
        <v>#REF!</v>
      </c>
      <c r="N103" s="90" t="e">
        <f t="shared" si="8"/>
        <v>#REF!</v>
      </c>
      <c r="O103" s="12" t="e">
        <f t="shared" si="9"/>
        <v>#REF!</v>
      </c>
      <c r="P103" s="12" t="e">
        <f>VLOOKUP(D103,'Demanda Isolada KIT'!$R$2:$U$1048576,2,0)</f>
        <v>#REF!</v>
      </c>
      <c r="Q103" s="90" t="e">
        <f t="shared" si="10"/>
        <v>#REF!</v>
      </c>
      <c r="R103" s="12" t="e">
        <f t="shared" si="11"/>
        <v>#REF!</v>
      </c>
      <c r="S103" s="11" t="e">
        <f t="shared" si="12"/>
        <v>#REF!</v>
      </c>
      <c r="T103" s="11" t="e">
        <f t="shared" si="13"/>
        <v>#REF!</v>
      </c>
      <c r="U103" s="11" t="e">
        <f t="shared" si="14"/>
        <v>#REF!</v>
      </c>
      <c r="V103" s="11" t="e">
        <f t="shared" si="15"/>
        <v>#REF!</v>
      </c>
    </row>
    <row r="104" spans="1:22">
      <c r="A104" s="13" t="e">
        <f>'BASE - Geral'!#REF!</f>
        <v>#REF!</v>
      </c>
      <c r="B104" s="13" t="e">
        <f>'BASE - Geral'!#REF!</f>
        <v>#REF!</v>
      </c>
      <c r="C104" s="13" t="e">
        <f>'BASE - Geral'!#REF!</f>
        <v>#REF!</v>
      </c>
      <c r="D104" s="13" t="e">
        <f>'BASE - Geral'!#REF!</f>
        <v>#REF!</v>
      </c>
      <c r="E104" s="13" t="e">
        <f>'BASE - Geral'!#REF!</f>
        <v>#REF!</v>
      </c>
      <c r="F104" s="13" t="e">
        <f>'BASE - Geral'!#REF!</f>
        <v>#REF!</v>
      </c>
      <c r="G104" s="12" t="e">
        <f>'BASE - Geral'!#REF!</f>
        <v>#REF!</v>
      </c>
      <c r="H104" s="12" t="e">
        <f>'BASE - Geral'!#REF!</f>
        <v>#REF!</v>
      </c>
      <c r="I104" s="12" t="e">
        <f>'BASE - Geral'!#REF!</f>
        <v>#REF!</v>
      </c>
      <c r="J104" s="12" t="e">
        <f>'BASE - Geral'!#REF!</f>
        <v>#REF!</v>
      </c>
      <c r="K104" s="12" t="e">
        <f>'BASE - Geral'!#REF!</f>
        <v>#REF!</v>
      </c>
      <c r="L104" s="12" t="e">
        <f>'BASE - Geral'!#REF!</f>
        <v>#REF!</v>
      </c>
      <c r="M104" s="12" t="e">
        <f>VLOOKUP(D104,'Demanda Isolada KIT'!$M$2:$P$1048576,2,0)</f>
        <v>#REF!</v>
      </c>
      <c r="N104" s="90" t="e">
        <f t="shared" si="8"/>
        <v>#REF!</v>
      </c>
      <c r="O104" s="12" t="e">
        <f t="shared" si="9"/>
        <v>#REF!</v>
      </c>
      <c r="P104" s="12" t="e">
        <f>VLOOKUP(D104,'Demanda Isolada KIT'!$R$2:$U$1048576,2,0)</f>
        <v>#REF!</v>
      </c>
      <c r="Q104" s="90" t="e">
        <f t="shared" si="10"/>
        <v>#REF!</v>
      </c>
      <c r="R104" s="12" t="e">
        <f t="shared" si="11"/>
        <v>#REF!</v>
      </c>
      <c r="S104" s="11" t="e">
        <f t="shared" si="12"/>
        <v>#REF!</v>
      </c>
      <c r="T104" s="11" t="e">
        <f t="shared" si="13"/>
        <v>#REF!</v>
      </c>
      <c r="U104" s="11" t="e">
        <f t="shared" si="14"/>
        <v>#REF!</v>
      </c>
      <c r="V104" s="11" t="e">
        <f t="shared" si="15"/>
        <v>#REF!</v>
      </c>
    </row>
    <row r="105" spans="1:22">
      <c r="A105" s="13" t="e">
        <f>'BASE - Geral'!#REF!</f>
        <v>#REF!</v>
      </c>
      <c r="B105" s="13" t="e">
        <f>'BASE - Geral'!#REF!</f>
        <v>#REF!</v>
      </c>
      <c r="C105" s="13" t="e">
        <f>'BASE - Geral'!#REF!</f>
        <v>#REF!</v>
      </c>
      <c r="D105" s="13" t="e">
        <f>'BASE - Geral'!#REF!</f>
        <v>#REF!</v>
      </c>
      <c r="E105" s="13" t="e">
        <f>'BASE - Geral'!#REF!</f>
        <v>#REF!</v>
      </c>
      <c r="F105" s="13" t="e">
        <f>'BASE - Geral'!#REF!</f>
        <v>#REF!</v>
      </c>
      <c r="G105" s="12" t="e">
        <f>'BASE - Geral'!#REF!</f>
        <v>#REF!</v>
      </c>
      <c r="H105" s="12" t="e">
        <f>'BASE - Geral'!#REF!</f>
        <v>#REF!</v>
      </c>
      <c r="I105" s="12" t="e">
        <f>'BASE - Geral'!#REF!</f>
        <v>#REF!</v>
      </c>
      <c r="J105" s="12" t="e">
        <f>'BASE - Geral'!#REF!</f>
        <v>#REF!</v>
      </c>
      <c r="K105" s="12" t="e">
        <f>'BASE - Geral'!#REF!</f>
        <v>#REF!</v>
      </c>
      <c r="L105" s="12" t="e">
        <f>'BASE - Geral'!#REF!</f>
        <v>#REF!</v>
      </c>
      <c r="M105" s="12" t="e">
        <f>VLOOKUP(D105,'Demanda Isolada KIT'!$M$2:$P$1048576,2,0)</f>
        <v>#REF!</v>
      </c>
      <c r="N105" s="90" t="e">
        <f t="shared" si="8"/>
        <v>#REF!</v>
      </c>
      <c r="O105" s="12" t="e">
        <f t="shared" si="9"/>
        <v>#REF!</v>
      </c>
      <c r="P105" s="12" t="e">
        <f>VLOOKUP(D105,'Demanda Isolada KIT'!$R$2:$U$1048576,2,0)</f>
        <v>#REF!</v>
      </c>
      <c r="Q105" s="90" t="e">
        <f t="shared" si="10"/>
        <v>#REF!</v>
      </c>
      <c r="R105" s="12" t="e">
        <f t="shared" si="11"/>
        <v>#REF!</v>
      </c>
      <c r="S105" s="11" t="e">
        <f t="shared" si="12"/>
        <v>#REF!</v>
      </c>
      <c r="T105" s="11" t="e">
        <f t="shared" si="13"/>
        <v>#REF!</v>
      </c>
      <c r="U105" s="11" t="e">
        <f t="shared" si="14"/>
        <v>#REF!</v>
      </c>
      <c r="V105" s="11" t="e">
        <f t="shared" si="15"/>
        <v>#REF!</v>
      </c>
    </row>
    <row r="106" spans="1:22">
      <c r="A106" s="13" t="e">
        <f>'BASE - Geral'!#REF!</f>
        <v>#REF!</v>
      </c>
      <c r="B106" s="13" t="e">
        <f>'BASE - Geral'!#REF!</f>
        <v>#REF!</v>
      </c>
      <c r="C106" s="13" t="e">
        <f>'BASE - Geral'!#REF!</f>
        <v>#REF!</v>
      </c>
      <c r="D106" s="13" t="e">
        <f>'BASE - Geral'!#REF!</f>
        <v>#REF!</v>
      </c>
      <c r="E106" s="13" t="e">
        <f>'BASE - Geral'!#REF!</f>
        <v>#REF!</v>
      </c>
      <c r="F106" s="13" t="e">
        <f>'BASE - Geral'!#REF!</f>
        <v>#REF!</v>
      </c>
      <c r="G106" s="12" t="e">
        <f>'BASE - Geral'!#REF!</f>
        <v>#REF!</v>
      </c>
      <c r="H106" s="12" t="e">
        <f>'BASE - Geral'!#REF!</f>
        <v>#REF!</v>
      </c>
      <c r="I106" s="12" t="e">
        <f>'BASE - Geral'!#REF!</f>
        <v>#REF!</v>
      </c>
      <c r="J106" s="12" t="e">
        <f>'BASE - Geral'!#REF!</f>
        <v>#REF!</v>
      </c>
      <c r="K106" s="12" t="e">
        <f>'BASE - Geral'!#REF!</f>
        <v>#REF!</v>
      </c>
      <c r="L106" s="12" t="e">
        <f>'BASE - Geral'!#REF!</f>
        <v>#REF!</v>
      </c>
      <c r="M106" s="12" t="e">
        <f>VLOOKUP(D106,'Demanda Isolada KIT'!$M$2:$P$1048576,2,0)</f>
        <v>#REF!</v>
      </c>
      <c r="N106" s="90" t="e">
        <f t="shared" si="8"/>
        <v>#REF!</v>
      </c>
      <c r="O106" s="12" t="e">
        <f t="shared" si="9"/>
        <v>#REF!</v>
      </c>
      <c r="P106" s="12" t="e">
        <f>VLOOKUP(D106,'Demanda Isolada KIT'!$R$2:$U$1048576,2,0)</f>
        <v>#REF!</v>
      </c>
      <c r="Q106" s="90" t="e">
        <f t="shared" si="10"/>
        <v>#REF!</v>
      </c>
      <c r="R106" s="12" t="e">
        <f t="shared" si="11"/>
        <v>#REF!</v>
      </c>
      <c r="S106" s="11" t="e">
        <f t="shared" si="12"/>
        <v>#REF!</v>
      </c>
      <c r="T106" s="11" t="e">
        <f t="shared" si="13"/>
        <v>#REF!</v>
      </c>
      <c r="U106" s="11" t="e">
        <f t="shared" si="14"/>
        <v>#REF!</v>
      </c>
      <c r="V106" s="11" t="e">
        <f t="shared" si="15"/>
        <v>#REF!</v>
      </c>
    </row>
    <row r="107" spans="1:22">
      <c r="A107" s="13" t="e">
        <f>'BASE - Geral'!#REF!</f>
        <v>#REF!</v>
      </c>
      <c r="B107" s="13" t="e">
        <f>'BASE - Geral'!#REF!</f>
        <v>#REF!</v>
      </c>
      <c r="C107" s="13" t="e">
        <f>'BASE - Geral'!#REF!</f>
        <v>#REF!</v>
      </c>
      <c r="D107" s="13" t="e">
        <f>'BASE - Geral'!#REF!</f>
        <v>#REF!</v>
      </c>
      <c r="E107" s="13" t="e">
        <f>'BASE - Geral'!#REF!</f>
        <v>#REF!</v>
      </c>
      <c r="F107" s="13" t="e">
        <f>'BASE - Geral'!#REF!</f>
        <v>#REF!</v>
      </c>
      <c r="G107" s="12" t="e">
        <f>'BASE - Geral'!#REF!</f>
        <v>#REF!</v>
      </c>
      <c r="H107" s="12" t="e">
        <f>'BASE - Geral'!#REF!</f>
        <v>#REF!</v>
      </c>
      <c r="I107" s="12" t="e">
        <f>'BASE - Geral'!#REF!</f>
        <v>#REF!</v>
      </c>
      <c r="J107" s="12" t="e">
        <f>'BASE - Geral'!#REF!</f>
        <v>#REF!</v>
      </c>
      <c r="K107" s="12" t="e">
        <f>'BASE - Geral'!#REF!</f>
        <v>#REF!</v>
      </c>
      <c r="L107" s="12" t="e">
        <f>'BASE - Geral'!#REF!</f>
        <v>#REF!</v>
      </c>
      <c r="M107" s="12" t="e">
        <f>VLOOKUP(D107,'Demanda Isolada KIT'!$M$2:$P$1048576,2,0)</f>
        <v>#REF!</v>
      </c>
      <c r="N107" s="90" t="e">
        <f t="shared" si="8"/>
        <v>#REF!</v>
      </c>
      <c r="O107" s="12" t="e">
        <f t="shared" si="9"/>
        <v>#REF!</v>
      </c>
      <c r="P107" s="12" t="e">
        <f>VLOOKUP(D107,'Demanda Isolada KIT'!$R$2:$U$1048576,2,0)</f>
        <v>#REF!</v>
      </c>
      <c r="Q107" s="90" t="e">
        <f t="shared" si="10"/>
        <v>#REF!</v>
      </c>
      <c r="R107" s="12" t="e">
        <f t="shared" si="11"/>
        <v>#REF!</v>
      </c>
      <c r="S107" s="11" t="e">
        <f t="shared" si="12"/>
        <v>#REF!</v>
      </c>
      <c r="T107" s="11" t="e">
        <f t="shared" si="13"/>
        <v>#REF!</v>
      </c>
      <c r="U107" s="11" t="e">
        <f t="shared" si="14"/>
        <v>#REF!</v>
      </c>
      <c r="V107" s="11" t="e">
        <f t="shared" si="15"/>
        <v>#REF!</v>
      </c>
    </row>
    <row r="108" spans="1:22">
      <c r="A108" s="13" t="e">
        <f>'BASE - Geral'!#REF!</f>
        <v>#REF!</v>
      </c>
      <c r="B108" s="13" t="e">
        <f>'BASE - Geral'!#REF!</f>
        <v>#REF!</v>
      </c>
      <c r="C108" s="13" t="e">
        <f>'BASE - Geral'!#REF!</f>
        <v>#REF!</v>
      </c>
      <c r="D108" s="13" t="e">
        <f>'BASE - Geral'!#REF!</f>
        <v>#REF!</v>
      </c>
      <c r="E108" s="13" t="e">
        <f>'BASE - Geral'!#REF!</f>
        <v>#REF!</v>
      </c>
      <c r="F108" s="13" t="e">
        <f>'BASE - Geral'!#REF!</f>
        <v>#REF!</v>
      </c>
      <c r="G108" s="12" t="e">
        <f>'BASE - Geral'!#REF!</f>
        <v>#REF!</v>
      </c>
      <c r="H108" s="12" t="e">
        <f>'BASE - Geral'!#REF!</f>
        <v>#REF!</v>
      </c>
      <c r="I108" s="12" t="e">
        <f>'BASE - Geral'!#REF!</f>
        <v>#REF!</v>
      </c>
      <c r="J108" s="12" t="e">
        <f>'BASE - Geral'!#REF!</f>
        <v>#REF!</v>
      </c>
      <c r="K108" s="12" t="e">
        <f>'BASE - Geral'!#REF!</f>
        <v>#REF!</v>
      </c>
      <c r="L108" s="12" t="e">
        <f>'BASE - Geral'!#REF!</f>
        <v>#REF!</v>
      </c>
      <c r="M108" s="12" t="e">
        <f>VLOOKUP(D108,'Demanda Isolada KIT'!$M$2:$P$1048576,2,0)</f>
        <v>#REF!</v>
      </c>
      <c r="N108" s="90" t="e">
        <f t="shared" si="8"/>
        <v>#REF!</v>
      </c>
      <c r="O108" s="12" t="e">
        <f t="shared" si="9"/>
        <v>#REF!</v>
      </c>
      <c r="P108" s="12" t="e">
        <f>VLOOKUP(D108,'Demanda Isolada KIT'!$R$2:$U$1048576,2,0)</f>
        <v>#REF!</v>
      </c>
      <c r="Q108" s="90" t="e">
        <f t="shared" si="10"/>
        <v>#REF!</v>
      </c>
      <c r="R108" s="12" t="e">
        <f t="shared" si="11"/>
        <v>#REF!</v>
      </c>
      <c r="S108" s="11" t="e">
        <f t="shared" si="12"/>
        <v>#REF!</v>
      </c>
      <c r="T108" s="11" t="e">
        <f t="shared" si="13"/>
        <v>#REF!</v>
      </c>
      <c r="U108" s="11" t="e">
        <f t="shared" si="14"/>
        <v>#REF!</v>
      </c>
      <c r="V108" s="11" t="e">
        <f t="shared" si="15"/>
        <v>#REF!</v>
      </c>
    </row>
    <row r="109" spans="1:22">
      <c r="A109" s="13" t="e">
        <f>'BASE - Geral'!#REF!</f>
        <v>#REF!</v>
      </c>
      <c r="B109" s="13" t="e">
        <f>'BASE - Geral'!#REF!</f>
        <v>#REF!</v>
      </c>
      <c r="C109" s="13" t="e">
        <f>'BASE - Geral'!#REF!</f>
        <v>#REF!</v>
      </c>
      <c r="D109" s="13" t="e">
        <f>'BASE - Geral'!#REF!</f>
        <v>#REF!</v>
      </c>
      <c r="E109" s="13" t="e">
        <f>'BASE - Geral'!#REF!</f>
        <v>#REF!</v>
      </c>
      <c r="F109" s="13" t="e">
        <f>'BASE - Geral'!#REF!</f>
        <v>#REF!</v>
      </c>
      <c r="G109" s="12" t="e">
        <f>'BASE - Geral'!#REF!</f>
        <v>#REF!</v>
      </c>
      <c r="H109" s="12" t="e">
        <f>'BASE - Geral'!#REF!</f>
        <v>#REF!</v>
      </c>
      <c r="I109" s="12" t="e">
        <f>'BASE - Geral'!#REF!</f>
        <v>#REF!</v>
      </c>
      <c r="J109" s="12" t="e">
        <f>'BASE - Geral'!#REF!</f>
        <v>#REF!</v>
      </c>
      <c r="K109" s="12" t="e">
        <f>'BASE - Geral'!#REF!</f>
        <v>#REF!</v>
      </c>
      <c r="L109" s="12" t="e">
        <f>'BASE - Geral'!#REF!</f>
        <v>#REF!</v>
      </c>
      <c r="M109" s="12" t="e">
        <f>VLOOKUP(D109,'Demanda Isolada KIT'!$M$2:$P$1048576,2,0)</f>
        <v>#REF!</v>
      </c>
      <c r="N109" s="90" t="e">
        <f t="shared" si="8"/>
        <v>#REF!</v>
      </c>
      <c r="O109" s="12" t="e">
        <f t="shared" si="9"/>
        <v>#REF!</v>
      </c>
      <c r="P109" s="12" t="e">
        <f>VLOOKUP(D109,'Demanda Isolada KIT'!$R$2:$U$1048576,2,0)</f>
        <v>#REF!</v>
      </c>
      <c r="Q109" s="90" t="e">
        <f t="shared" si="10"/>
        <v>#REF!</v>
      </c>
      <c r="R109" s="12" t="e">
        <f t="shared" si="11"/>
        <v>#REF!</v>
      </c>
      <c r="S109" s="11" t="e">
        <f t="shared" si="12"/>
        <v>#REF!</v>
      </c>
      <c r="T109" s="11" t="e">
        <f t="shared" si="13"/>
        <v>#REF!</v>
      </c>
      <c r="U109" s="11" t="e">
        <f t="shared" si="14"/>
        <v>#REF!</v>
      </c>
      <c r="V109" s="11" t="e">
        <f t="shared" si="15"/>
        <v>#REF!</v>
      </c>
    </row>
    <row r="110" spans="1:22">
      <c r="A110" s="13" t="e">
        <f>'BASE - Geral'!#REF!</f>
        <v>#REF!</v>
      </c>
      <c r="B110" s="13" t="e">
        <f>'BASE - Geral'!#REF!</f>
        <v>#REF!</v>
      </c>
      <c r="C110" s="13" t="e">
        <f>'BASE - Geral'!#REF!</f>
        <v>#REF!</v>
      </c>
      <c r="D110" s="13" t="e">
        <f>'BASE - Geral'!#REF!</f>
        <v>#REF!</v>
      </c>
      <c r="E110" s="13" t="e">
        <f>'BASE - Geral'!#REF!</f>
        <v>#REF!</v>
      </c>
      <c r="F110" s="13" t="e">
        <f>'BASE - Geral'!#REF!</f>
        <v>#REF!</v>
      </c>
      <c r="G110" s="12" t="e">
        <f>'BASE - Geral'!#REF!</f>
        <v>#REF!</v>
      </c>
      <c r="H110" s="12" t="e">
        <f>'BASE - Geral'!#REF!</f>
        <v>#REF!</v>
      </c>
      <c r="I110" s="12" t="e">
        <f>'BASE - Geral'!#REF!</f>
        <v>#REF!</v>
      </c>
      <c r="J110" s="12" t="e">
        <f>'BASE - Geral'!#REF!</f>
        <v>#REF!</v>
      </c>
      <c r="K110" s="12" t="e">
        <f>'BASE - Geral'!#REF!</f>
        <v>#REF!</v>
      </c>
      <c r="L110" s="12" t="e">
        <f>'BASE - Geral'!#REF!</f>
        <v>#REF!</v>
      </c>
      <c r="M110" s="12" t="e">
        <f>VLOOKUP(D110,'Demanda Isolada KIT'!$M$2:$P$1048576,2,0)</f>
        <v>#REF!</v>
      </c>
      <c r="N110" s="90" t="e">
        <f t="shared" si="8"/>
        <v>#REF!</v>
      </c>
      <c r="O110" s="12" t="e">
        <f t="shared" si="9"/>
        <v>#REF!</v>
      </c>
      <c r="P110" s="12" t="e">
        <f>VLOOKUP(D110,'Demanda Isolada KIT'!$R$2:$U$1048576,2,0)</f>
        <v>#REF!</v>
      </c>
      <c r="Q110" s="90" t="e">
        <f t="shared" si="10"/>
        <v>#REF!</v>
      </c>
      <c r="R110" s="12" t="e">
        <f t="shared" si="11"/>
        <v>#REF!</v>
      </c>
      <c r="S110" s="11" t="e">
        <f t="shared" si="12"/>
        <v>#REF!</v>
      </c>
      <c r="T110" s="11" t="e">
        <f t="shared" si="13"/>
        <v>#REF!</v>
      </c>
      <c r="U110" s="11" t="e">
        <f t="shared" si="14"/>
        <v>#REF!</v>
      </c>
      <c r="V110" s="11" t="e">
        <f t="shared" si="15"/>
        <v>#REF!</v>
      </c>
    </row>
    <row r="111" spans="1:22">
      <c r="A111" s="13" t="e">
        <f>'BASE - Geral'!#REF!</f>
        <v>#REF!</v>
      </c>
      <c r="B111" s="13" t="e">
        <f>'BASE - Geral'!#REF!</f>
        <v>#REF!</v>
      </c>
      <c r="C111" s="13" t="e">
        <f>'BASE - Geral'!#REF!</f>
        <v>#REF!</v>
      </c>
      <c r="D111" s="13" t="e">
        <f>'BASE - Geral'!#REF!</f>
        <v>#REF!</v>
      </c>
      <c r="E111" s="13" t="e">
        <f>'BASE - Geral'!#REF!</f>
        <v>#REF!</v>
      </c>
      <c r="F111" s="13" t="e">
        <f>'BASE - Geral'!#REF!</f>
        <v>#REF!</v>
      </c>
      <c r="G111" s="12" t="e">
        <f>'BASE - Geral'!#REF!</f>
        <v>#REF!</v>
      </c>
      <c r="H111" s="12" t="e">
        <f>'BASE - Geral'!#REF!</f>
        <v>#REF!</v>
      </c>
      <c r="I111" s="12" t="e">
        <f>'BASE - Geral'!#REF!</f>
        <v>#REF!</v>
      </c>
      <c r="J111" s="12" t="e">
        <f>'BASE - Geral'!#REF!</f>
        <v>#REF!</v>
      </c>
      <c r="K111" s="12" t="e">
        <f>'BASE - Geral'!#REF!</f>
        <v>#REF!</v>
      </c>
      <c r="L111" s="12" t="e">
        <f>'BASE - Geral'!#REF!</f>
        <v>#REF!</v>
      </c>
      <c r="M111" s="12" t="e">
        <f>VLOOKUP(D111,'Demanda Isolada KIT'!$M$2:$P$1048576,2,0)</f>
        <v>#REF!</v>
      </c>
      <c r="N111" s="90" t="e">
        <f t="shared" si="8"/>
        <v>#REF!</v>
      </c>
      <c r="O111" s="12" t="e">
        <f t="shared" si="9"/>
        <v>#REF!</v>
      </c>
      <c r="P111" s="12" t="e">
        <f>VLOOKUP(D111,'Demanda Isolada KIT'!$R$2:$U$1048576,2,0)</f>
        <v>#REF!</v>
      </c>
      <c r="Q111" s="90" t="e">
        <f t="shared" si="10"/>
        <v>#REF!</v>
      </c>
      <c r="R111" s="12" t="e">
        <f t="shared" si="11"/>
        <v>#REF!</v>
      </c>
      <c r="S111" s="11" t="e">
        <f t="shared" si="12"/>
        <v>#REF!</v>
      </c>
      <c r="T111" s="11" t="e">
        <f t="shared" si="13"/>
        <v>#REF!</v>
      </c>
      <c r="U111" s="11" t="e">
        <f t="shared" si="14"/>
        <v>#REF!</v>
      </c>
      <c r="V111" s="11" t="e">
        <f t="shared" si="15"/>
        <v>#REF!</v>
      </c>
    </row>
    <row r="112" spans="1:22">
      <c r="A112" s="13" t="e">
        <f>'BASE - Geral'!#REF!</f>
        <v>#REF!</v>
      </c>
      <c r="B112" s="13" t="e">
        <f>'BASE - Geral'!#REF!</f>
        <v>#REF!</v>
      </c>
      <c r="C112" s="13" t="e">
        <f>'BASE - Geral'!#REF!</f>
        <v>#REF!</v>
      </c>
      <c r="D112" s="13" t="e">
        <f>'BASE - Geral'!#REF!</f>
        <v>#REF!</v>
      </c>
      <c r="E112" s="13" t="e">
        <f>'BASE - Geral'!#REF!</f>
        <v>#REF!</v>
      </c>
      <c r="F112" s="13" t="e">
        <f>'BASE - Geral'!#REF!</f>
        <v>#REF!</v>
      </c>
      <c r="G112" s="12" t="e">
        <f>'BASE - Geral'!#REF!</f>
        <v>#REF!</v>
      </c>
      <c r="H112" s="12" t="e">
        <f>'BASE - Geral'!#REF!</f>
        <v>#REF!</v>
      </c>
      <c r="I112" s="12" t="e">
        <f>'BASE - Geral'!#REF!</f>
        <v>#REF!</v>
      </c>
      <c r="J112" s="12" t="e">
        <f>'BASE - Geral'!#REF!</f>
        <v>#REF!</v>
      </c>
      <c r="K112" s="12" t="e">
        <f>'BASE - Geral'!#REF!</f>
        <v>#REF!</v>
      </c>
      <c r="L112" s="12" t="e">
        <f>'BASE - Geral'!#REF!</f>
        <v>#REF!</v>
      </c>
      <c r="M112" s="12" t="e">
        <f>VLOOKUP(D112,'Demanda Isolada KIT'!$M$2:$P$1048576,2,0)</f>
        <v>#REF!</v>
      </c>
      <c r="N112" s="90" t="e">
        <f t="shared" si="8"/>
        <v>#REF!</v>
      </c>
      <c r="O112" s="12" t="e">
        <f t="shared" si="9"/>
        <v>#REF!</v>
      </c>
      <c r="P112" s="12" t="e">
        <f>VLOOKUP(D112,'Demanda Isolada KIT'!$R$2:$U$1048576,2,0)</f>
        <v>#REF!</v>
      </c>
      <c r="Q112" s="90" t="e">
        <f t="shared" si="10"/>
        <v>#REF!</v>
      </c>
      <c r="R112" s="12" t="e">
        <f t="shared" si="11"/>
        <v>#REF!</v>
      </c>
      <c r="S112" s="11" t="e">
        <f t="shared" si="12"/>
        <v>#REF!</v>
      </c>
      <c r="T112" s="11" t="e">
        <f t="shared" si="13"/>
        <v>#REF!</v>
      </c>
      <c r="U112" s="11" t="e">
        <f t="shared" si="14"/>
        <v>#REF!</v>
      </c>
      <c r="V112" s="11" t="e">
        <f t="shared" si="15"/>
        <v>#REF!</v>
      </c>
    </row>
    <row r="113" spans="1:22">
      <c r="A113" s="13" t="e">
        <f>'BASE - Geral'!#REF!</f>
        <v>#REF!</v>
      </c>
      <c r="B113" s="13" t="e">
        <f>'BASE - Geral'!#REF!</f>
        <v>#REF!</v>
      </c>
      <c r="C113" s="13" t="e">
        <f>'BASE - Geral'!#REF!</f>
        <v>#REF!</v>
      </c>
      <c r="D113" s="13" t="e">
        <f>'BASE - Geral'!#REF!</f>
        <v>#REF!</v>
      </c>
      <c r="E113" s="13" t="e">
        <f>'BASE - Geral'!#REF!</f>
        <v>#REF!</v>
      </c>
      <c r="F113" s="13" t="e">
        <f>'BASE - Geral'!#REF!</f>
        <v>#REF!</v>
      </c>
      <c r="G113" s="12" t="e">
        <f>'BASE - Geral'!#REF!</f>
        <v>#REF!</v>
      </c>
      <c r="H113" s="12" t="e">
        <f>'BASE - Geral'!#REF!</f>
        <v>#REF!</v>
      </c>
      <c r="I113" s="12" t="e">
        <f>'BASE - Geral'!#REF!</f>
        <v>#REF!</v>
      </c>
      <c r="J113" s="12" t="e">
        <f>'BASE - Geral'!#REF!</f>
        <v>#REF!</v>
      </c>
      <c r="K113" s="12" t="e">
        <f>'BASE - Geral'!#REF!</f>
        <v>#REF!</v>
      </c>
      <c r="L113" s="12" t="e">
        <f>'BASE - Geral'!#REF!</f>
        <v>#REF!</v>
      </c>
      <c r="M113" s="12" t="e">
        <f>VLOOKUP(D113,'Demanda Isolada KIT'!$M$2:$P$1048576,2,0)</f>
        <v>#REF!</v>
      </c>
      <c r="N113" s="90" t="e">
        <f t="shared" si="8"/>
        <v>#REF!</v>
      </c>
      <c r="O113" s="12" t="e">
        <f t="shared" si="9"/>
        <v>#REF!</v>
      </c>
      <c r="P113" s="12" t="e">
        <f>VLOOKUP(D113,'Demanda Isolada KIT'!$R$2:$U$1048576,2,0)</f>
        <v>#REF!</v>
      </c>
      <c r="Q113" s="90" t="e">
        <f t="shared" si="10"/>
        <v>#REF!</v>
      </c>
      <c r="R113" s="12" t="e">
        <f t="shared" si="11"/>
        <v>#REF!</v>
      </c>
      <c r="S113" s="11" t="e">
        <f t="shared" si="12"/>
        <v>#REF!</v>
      </c>
      <c r="T113" s="11" t="e">
        <f t="shared" si="13"/>
        <v>#REF!</v>
      </c>
      <c r="U113" s="11" t="e">
        <f t="shared" si="14"/>
        <v>#REF!</v>
      </c>
      <c r="V113" s="11" t="e">
        <f t="shared" si="15"/>
        <v>#REF!</v>
      </c>
    </row>
    <row r="114" spans="1:22">
      <c r="A114" s="13" t="e">
        <f>'BASE - Geral'!#REF!</f>
        <v>#REF!</v>
      </c>
      <c r="B114" s="13" t="e">
        <f>'BASE - Geral'!#REF!</f>
        <v>#REF!</v>
      </c>
      <c r="C114" s="13" t="e">
        <f>'BASE - Geral'!#REF!</f>
        <v>#REF!</v>
      </c>
      <c r="D114" s="13" t="e">
        <f>'BASE - Geral'!#REF!</f>
        <v>#REF!</v>
      </c>
      <c r="E114" s="13" t="e">
        <f>'BASE - Geral'!#REF!</f>
        <v>#REF!</v>
      </c>
      <c r="F114" s="13" t="e">
        <f>'BASE - Geral'!#REF!</f>
        <v>#REF!</v>
      </c>
      <c r="G114" s="12" t="e">
        <f>'BASE - Geral'!#REF!</f>
        <v>#REF!</v>
      </c>
      <c r="H114" s="12" t="e">
        <f>'BASE - Geral'!#REF!</f>
        <v>#REF!</v>
      </c>
      <c r="I114" s="12" t="e">
        <f>'BASE - Geral'!#REF!</f>
        <v>#REF!</v>
      </c>
      <c r="J114" s="12" t="e">
        <f>'BASE - Geral'!#REF!</f>
        <v>#REF!</v>
      </c>
      <c r="K114" s="12" t="e">
        <f>'BASE - Geral'!#REF!</f>
        <v>#REF!</v>
      </c>
      <c r="L114" s="12" t="e">
        <f>'BASE - Geral'!#REF!</f>
        <v>#REF!</v>
      </c>
      <c r="M114" s="12" t="e">
        <f>VLOOKUP(D114,'Demanda Isolada KIT'!$M$2:$P$1048576,2,0)</f>
        <v>#REF!</v>
      </c>
      <c r="N114" s="90" t="e">
        <f t="shared" si="8"/>
        <v>#REF!</v>
      </c>
      <c r="O114" s="12" t="e">
        <f t="shared" si="9"/>
        <v>#REF!</v>
      </c>
      <c r="P114" s="12" t="e">
        <f>VLOOKUP(D114,'Demanda Isolada KIT'!$R$2:$U$1048576,2,0)</f>
        <v>#REF!</v>
      </c>
      <c r="Q114" s="90" t="e">
        <f t="shared" si="10"/>
        <v>#REF!</v>
      </c>
      <c r="R114" s="12" t="e">
        <f t="shared" si="11"/>
        <v>#REF!</v>
      </c>
      <c r="S114" s="11" t="e">
        <f t="shared" si="12"/>
        <v>#REF!</v>
      </c>
      <c r="T114" s="11" t="e">
        <f t="shared" si="13"/>
        <v>#REF!</v>
      </c>
      <c r="U114" s="11" t="e">
        <f t="shared" si="14"/>
        <v>#REF!</v>
      </c>
      <c r="V114" s="11" t="e">
        <f t="shared" si="15"/>
        <v>#REF!</v>
      </c>
    </row>
    <row r="115" spans="1:22">
      <c r="A115" s="13" t="e">
        <f>'BASE - Geral'!#REF!</f>
        <v>#REF!</v>
      </c>
      <c r="B115" s="13" t="e">
        <f>'BASE - Geral'!#REF!</f>
        <v>#REF!</v>
      </c>
      <c r="C115" s="13" t="e">
        <f>'BASE - Geral'!#REF!</f>
        <v>#REF!</v>
      </c>
      <c r="D115" s="13" t="e">
        <f>'BASE - Geral'!#REF!</f>
        <v>#REF!</v>
      </c>
      <c r="E115" s="13" t="e">
        <f>'BASE - Geral'!#REF!</f>
        <v>#REF!</v>
      </c>
      <c r="F115" s="13" t="e">
        <f>'BASE - Geral'!#REF!</f>
        <v>#REF!</v>
      </c>
      <c r="G115" s="12" t="e">
        <f>'BASE - Geral'!#REF!</f>
        <v>#REF!</v>
      </c>
      <c r="H115" s="12" t="e">
        <f>'BASE - Geral'!#REF!</f>
        <v>#REF!</v>
      </c>
      <c r="I115" s="12" t="e">
        <f>'BASE - Geral'!#REF!</f>
        <v>#REF!</v>
      </c>
      <c r="J115" s="12" t="e">
        <f>'BASE - Geral'!#REF!</f>
        <v>#REF!</v>
      </c>
      <c r="K115" s="12" t="e">
        <f>'BASE - Geral'!#REF!</f>
        <v>#REF!</v>
      </c>
      <c r="L115" s="12" t="e">
        <f>'BASE - Geral'!#REF!</f>
        <v>#REF!</v>
      </c>
      <c r="M115" s="12" t="e">
        <f>VLOOKUP(D115,'Demanda Isolada KIT'!$M$2:$P$1048576,2,0)</f>
        <v>#REF!</v>
      </c>
      <c r="N115" s="90" t="e">
        <f t="shared" si="8"/>
        <v>#REF!</v>
      </c>
      <c r="O115" s="12" t="e">
        <f t="shared" si="9"/>
        <v>#REF!</v>
      </c>
      <c r="P115" s="12" t="e">
        <f>VLOOKUP(D115,'Demanda Isolada KIT'!$R$2:$U$1048576,2,0)</f>
        <v>#REF!</v>
      </c>
      <c r="Q115" s="90" t="e">
        <f t="shared" si="10"/>
        <v>#REF!</v>
      </c>
      <c r="R115" s="12" t="e">
        <f t="shared" si="11"/>
        <v>#REF!</v>
      </c>
      <c r="S115" s="11" t="e">
        <f t="shared" si="12"/>
        <v>#REF!</v>
      </c>
      <c r="T115" s="11" t="e">
        <f t="shared" si="13"/>
        <v>#REF!</v>
      </c>
      <c r="U115" s="11" t="e">
        <f t="shared" si="14"/>
        <v>#REF!</v>
      </c>
      <c r="V115" s="11" t="e">
        <f t="shared" si="15"/>
        <v>#REF!</v>
      </c>
    </row>
    <row r="116" spans="1:22">
      <c r="A116" s="13" t="e">
        <f>'BASE - Geral'!#REF!</f>
        <v>#REF!</v>
      </c>
      <c r="B116" s="13" t="e">
        <f>'BASE - Geral'!#REF!</f>
        <v>#REF!</v>
      </c>
      <c r="C116" s="13" t="e">
        <f>'BASE - Geral'!#REF!</f>
        <v>#REF!</v>
      </c>
      <c r="D116" s="13" t="e">
        <f>'BASE - Geral'!#REF!</f>
        <v>#REF!</v>
      </c>
      <c r="E116" s="13" t="e">
        <f>'BASE - Geral'!#REF!</f>
        <v>#REF!</v>
      </c>
      <c r="F116" s="13" t="e">
        <f>'BASE - Geral'!#REF!</f>
        <v>#REF!</v>
      </c>
      <c r="G116" s="12" t="e">
        <f>'BASE - Geral'!#REF!</f>
        <v>#REF!</v>
      </c>
      <c r="H116" s="12" t="e">
        <f>'BASE - Geral'!#REF!</f>
        <v>#REF!</v>
      </c>
      <c r="I116" s="12" t="e">
        <f>'BASE - Geral'!#REF!</f>
        <v>#REF!</v>
      </c>
      <c r="J116" s="12" t="e">
        <f>'BASE - Geral'!#REF!</f>
        <v>#REF!</v>
      </c>
      <c r="K116" s="12" t="e">
        <f>'BASE - Geral'!#REF!</f>
        <v>#REF!</v>
      </c>
      <c r="L116" s="12" t="e">
        <f>'BASE - Geral'!#REF!</f>
        <v>#REF!</v>
      </c>
      <c r="M116" s="12" t="e">
        <f>VLOOKUP(D116,'Demanda Isolada KIT'!$M$2:$P$1048576,2,0)</f>
        <v>#REF!</v>
      </c>
      <c r="N116" s="90" t="e">
        <f t="shared" si="8"/>
        <v>#REF!</v>
      </c>
      <c r="O116" s="12" t="e">
        <f t="shared" si="9"/>
        <v>#REF!</v>
      </c>
      <c r="P116" s="12" t="e">
        <f>VLOOKUP(D116,'Demanda Isolada KIT'!$R$2:$U$1048576,2,0)</f>
        <v>#REF!</v>
      </c>
      <c r="Q116" s="90" t="e">
        <f t="shared" si="10"/>
        <v>#REF!</v>
      </c>
      <c r="R116" s="12" t="e">
        <f t="shared" si="11"/>
        <v>#REF!</v>
      </c>
      <c r="S116" s="11" t="e">
        <f t="shared" si="12"/>
        <v>#REF!</v>
      </c>
      <c r="T116" s="11" t="e">
        <f t="shared" si="13"/>
        <v>#REF!</v>
      </c>
      <c r="U116" s="11" t="e">
        <f t="shared" si="14"/>
        <v>#REF!</v>
      </c>
      <c r="V116" s="11" t="e">
        <f t="shared" si="15"/>
        <v>#REF!</v>
      </c>
    </row>
    <row r="117" spans="1:22">
      <c r="A117" s="13" t="e">
        <f>'BASE - Geral'!#REF!</f>
        <v>#REF!</v>
      </c>
      <c r="B117" s="13" t="e">
        <f>'BASE - Geral'!#REF!</f>
        <v>#REF!</v>
      </c>
      <c r="C117" s="13" t="e">
        <f>'BASE - Geral'!#REF!</f>
        <v>#REF!</v>
      </c>
      <c r="D117" s="13" t="e">
        <f>'BASE - Geral'!#REF!</f>
        <v>#REF!</v>
      </c>
      <c r="E117" s="13" t="e">
        <f>'BASE - Geral'!#REF!</f>
        <v>#REF!</v>
      </c>
      <c r="F117" s="13" t="e">
        <f>'BASE - Geral'!#REF!</f>
        <v>#REF!</v>
      </c>
      <c r="G117" s="12" t="e">
        <f>'BASE - Geral'!#REF!</f>
        <v>#REF!</v>
      </c>
      <c r="H117" s="12" t="e">
        <f>'BASE - Geral'!#REF!</f>
        <v>#REF!</v>
      </c>
      <c r="I117" s="12" t="e">
        <f>'BASE - Geral'!#REF!</f>
        <v>#REF!</v>
      </c>
      <c r="J117" s="12" t="e">
        <f>'BASE - Geral'!#REF!</f>
        <v>#REF!</v>
      </c>
      <c r="K117" s="12" t="e">
        <f>'BASE - Geral'!#REF!</f>
        <v>#REF!</v>
      </c>
      <c r="L117" s="12" t="e">
        <f>'BASE - Geral'!#REF!</f>
        <v>#REF!</v>
      </c>
      <c r="M117" s="12" t="e">
        <f>VLOOKUP(D117,'Demanda Isolada KIT'!$M$2:$P$1048576,2,0)</f>
        <v>#REF!</v>
      </c>
      <c r="N117" s="90" t="e">
        <f t="shared" si="8"/>
        <v>#REF!</v>
      </c>
      <c r="O117" s="12" t="e">
        <f t="shared" si="9"/>
        <v>#REF!</v>
      </c>
      <c r="P117" s="12" t="e">
        <f>VLOOKUP(D117,'Demanda Isolada KIT'!$R$2:$U$1048576,2,0)</f>
        <v>#REF!</v>
      </c>
      <c r="Q117" s="90" t="e">
        <f t="shared" si="10"/>
        <v>#REF!</v>
      </c>
      <c r="R117" s="12" t="e">
        <f t="shared" si="11"/>
        <v>#REF!</v>
      </c>
      <c r="S117" s="11" t="e">
        <f t="shared" si="12"/>
        <v>#REF!</v>
      </c>
      <c r="T117" s="11" t="e">
        <f t="shared" si="13"/>
        <v>#REF!</v>
      </c>
      <c r="U117" s="11" t="e">
        <f t="shared" si="14"/>
        <v>#REF!</v>
      </c>
      <c r="V117" s="11" t="e">
        <f t="shared" si="15"/>
        <v>#REF!</v>
      </c>
    </row>
    <row r="118" spans="1:22">
      <c r="A118" s="13" t="e">
        <f>'BASE - Geral'!#REF!</f>
        <v>#REF!</v>
      </c>
      <c r="B118" s="13" t="e">
        <f>'BASE - Geral'!#REF!</f>
        <v>#REF!</v>
      </c>
      <c r="C118" s="13" t="e">
        <f>'BASE - Geral'!#REF!</f>
        <v>#REF!</v>
      </c>
      <c r="D118" s="13" t="e">
        <f>'BASE - Geral'!#REF!</f>
        <v>#REF!</v>
      </c>
      <c r="E118" s="13" t="e">
        <f>'BASE - Geral'!#REF!</f>
        <v>#REF!</v>
      </c>
      <c r="F118" s="13" t="e">
        <f>'BASE - Geral'!#REF!</f>
        <v>#REF!</v>
      </c>
      <c r="G118" s="12" t="e">
        <f>'BASE - Geral'!#REF!</f>
        <v>#REF!</v>
      </c>
      <c r="H118" s="12" t="e">
        <f>'BASE - Geral'!#REF!</f>
        <v>#REF!</v>
      </c>
      <c r="I118" s="12" t="e">
        <f>'BASE - Geral'!#REF!</f>
        <v>#REF!</v>
      </c>
      <c r="J118" s="12" t="e">
        <f>'BASE - Geral'!#REF!</f>
        <v>#REF!</v>
      </c>
      <c r="K118" s="12" t="e">
        <f>'BASE - Geral'!#REF!</f>
        <v>#REF!</v>
      </c>
      <c r="L118" s="12" t="e">
        <f>'BASE - Geral'!#REF!</f>
        <v>#REF!</v>
      </c>
      <c r="M118" s="12" t="e">
        <f>VLOOKUP(D118,'Demanda Isolada KIT'!$M$2:$P$1048576,2,0)</f>
        <v>#REF!</v>
      </c>
      <c r="N118" s="90" t="e">
        <f t="shared" si="8"/>
        <v>#REF!</v>
      </c>
      <c r="O118" s="12" t="e">
        <f t="shared" si="9"/>
        <v>#REF!</v>
      </c>
      <c r="P118" s="12" t="e">
        <f>VLOOKUP(D118,'Demanda Isolada KIT'!$R$2:$U$1048576,2,0)</f>
        <v>#REF!</v>
      </c>
      <c r="Q118" s="90" t="e">
        <f t="shared" si="10"/>
        <v>#REF!</v>
      </c>
      <c r="R118" s="12" t="e">
        <f t="shared" si="11"/>
        <v>#REF!</v>
      </c>
      <c r="S118" s="11" t="e">
        <f t="shared" si="12"/>
        <v>#REF!</v>
      </c>
      <c r="T118" s="11" t="e">
        <f t="shared" si="13"/>
        <v>#REF!</v>
      </c>
      <c r="U118" s="11" t="e">
        <f t="shared" si="14"/>
        <v>#REF!</v>
      </c>
      <c r="V118" s="11" t="e">
        <f t="shared" si="15"/>
        <v>#REF!</v>
      </c>
    </row>
    <row r="119" spans="1:22">
      <c r="A119" s="13" t="e">
        <f>'BASE - Geral'!#REF!</f>
        <v>#REF!</v>
      </c>
      <c r="B119" s="13" t="e">
        <f>'BASE - Geral'!#REF!</f>
        <v>#REF!</v>
      </c>
      <c r="C119" s="13" t="e">
        <f>'BASE - Geral'!#REF!</f>
        <v>#REF!</v>
      </c>
      <c r="D119" s="13" t="e">
        <f>'BASE - Geral'!#REF!</f>
        <v>#REF!</v>
      </c>
      <c r="E119" s="13" t="e">
        <f>'BASE - Geral'!#REF!</f>
        <v>#REF!</v>
      </c>
      <c r="F119" s="13" t="e">
        <f>'BASE - Geral'!#REF!</f>
        <v>#REF!</v>
      </c>
      <c r="G119" s="12" t="e">
        <f>'BASE - Geral'!#REF!</f>
        <v>#REF!</v>
      </c>
      <c r="H119" s="12" t="e">
        <f>'BASE - Geral'!#REF!</f>
        <v>#REF!</v>
      </c>
      <c r="I119" s="12" t="e">
        <f>'BASE - Geral'!#REF!</f>
        <v>#REF!</v>
      </c>
      <c r="J119" s="12" t="e">
        <f>'BASE - Geral'!#REF!</f>
        <v>#REF!</v>
      </c>
      <c r="K119" s="12" t="e">
        <f>'BASE - Geral'!#REF!</f>
        <v>#REF!</v>
      </c>
      <c r="L119" s="12" t="e">
        <f>'BASE - Geral'!#REF!</f>
        <v>#REF!</v>
      </c>
      <c r="M119" s="12" t="e">
        <f>VLOOKUP(D119,'Demanda Isolada KIT'!$M$2:$P$1048576,2,0)</f>
        <v>#REF!</v>
      </c>
      <c r="N119" s="90" t="e">
        <f t="shared" si="8"/>
        <v>#REF!</v>
      </c>
      <c r="O119" s="12" t="e">
        <f t="shared" si="9"/>
        <v>#REF!</v>
      </c>
      <c r="P119" s="12" t="e">
        <f>VLOOKUP(D119,'Demanda Isolada KIT'!$R$2:$U$1048576,2,0)</f>
        <v>#REF!</v>
      </c>
      <c r="Q119" s="90" t="e">
        <f t="shared" si="10"/>
        <v>#REF!</v>
      </c>
      <c r="R119" s="12" t="e">
        <f t="shared" si="11"/>
        <v>#REF!</v>
      </c>
      <c r="S119" s="11" t="e">
        <f t="shared" si="12"/>
        <v>#REF!</v>
      </c>
      <c r="T119" s="11" t="e">
        <f t="shared" si="13"/>
        <v>#REF!</v>
      </c>
      <c r="U119" s="11" t="e">
        <f t="shared" si="14"/>
        <v>#REF!</v>
      </c>
      <c r="V119" s="11" t="e">
        <f t="shared" si="15"/>
        <v>#REF!</v>
      </c>
    </row>
    <row r="120" spans="1:22">
      <c r="A120" s="13" t="e">
        <f>'BASE - Geral'!#REF!</f>
        <v>#REF!</v>
      </c>
      <c r="B120" s="13" t="e">
        <f>'BASE - Geral'!#REF!</f>
        <v>#REF!</v>
      </c>
      <c r="C120" s="13" t="e">
        <f>'BASE - Geral'!#REF!</f>
        <v>#REF!</v>
      </c>
      <c r="D120" s="13" t="e">
        <f>'BASE - Geral'!#REF!</f>
        <v>#REF!</v>
      </c>
      <c r="E120" s="13" t="e">
        <f>'BASE - Geral'!#REF!</f>
        <v>#REF!</v>
      </c>
      <c r="F120" s="13" t="e">
        <f>'BASE - Geral'!#REF!</f>
        <v>#REF!</v>
      </c>
      <c r="G120" s="12" t="e">
        <f>'BASE - Geral'!#REF!</f>
        <v>#REF!</v>
      </c>
      <c r="H120" s="12" t="e">
        <f>'BASE - Geral'!#REF!</f>
        <v>#REF!</v>
      </c>
      <c r="I120" s="12" t="e">
        <f>'BASE - Geral'!#REF!</f>
        <v>#REF!</v>
      </c>
      <c r="J120" s="12" t="e">
        <f>'BASE - Geral'!#REF!</f>
        <v>#REF!</v>
      </c>
      <c r="K120" s="12" t="e">
        <f>'BASE - Geral'!#REF!</f>
        <v>#REF!</v>
      </c>
      <c r="L120" s="12" t="e">
        <f>'BASE - Geral'!#REF!</f>
        <v>#REF!</v>
      </c>
      <c r="M120" s="12" t="e">
        <f>VLOOKUP(D120,'Demanda Isolada KIT'!$M$2:$P$1048576,2,0)</f>
        <v>#REF!</v>
      </c>
      <c r="N120" s="90" t="e">
        <f t="shared" si="8"/>
        <v>#REF!</v>
      </c>
      <c r="O120" s="12" t="e">
        <f t="shared" si="9"/>
        <v>#REF!</v>
      </c>
      <c r="P120" s="12" t="e">
        <f>VLOOKUP(D120,'Demanda Isolada KIT'!$R$2:$U$1048576,2,0)</f>
        <v>#REF!</v>
      </c>
      <c r="Q120" s="90" t="e">
        <f t="shared" si="10"/>
        <v>#REF!</v>
      </c>
      <c r="R120" s="12" t="e">
        <f t="shared" si="11"/>
        <v>#REF!</v>
      </c>
      <c r="S120" s="11" t="e">
        <f t="shared" si="12"/>
        <v>#REF!</v>
      </c>
      <c r="T120" s="11" t="e">
        <f t="shared" si="13"/>
        <v>#REF!</v>
      </c>
      <c r="U120" s="11" t="e">
        <f t="shared" si="14"/>
        <v>#REF!</v>
      </c>
      <c r="V120" s="11" t="e">
        <f t="shared" si="15"/>
        <v>#REF!</v>
      </c>
    </row>
    <row r="121" spans="1:22">
      <c r="A121" s="13" t="e">
        <f>'BASE - Geral'!#REF!</f>
        <v>#REF!</v>
      </c>
      <c r="B121" s="13" t="e">
        <f>'BASE - Geral'!#REF!</f>
        <v>#REF!</v>
      </c>
      <c r="C121" s="13" t="e">
        <f>'BASE - Geral'!#REF!</f>
        <v>#REF!</v>
      </c>
      <c r="D121" s="13" t="e">
        <f>'BASE - Geral'!#REF!</f>
        <v>#REF!</v>
      </c>
      <c r="E121" s="13" t="e">
        <f>'BASE - Geral'!#REF!</f>
        <v>#REF!</v>
      </c>
      <c r="F121" s="13" t="e">
        <f>'BASE - Geral'!#REF!</f>
        <v>#REF!</v>
      </c>
      <c r="G121" s="12" t="e">
        <f>'BASE - Geral'!#REF!</f>
        <v>#REF!</v>
      </c>
      <c r="H121" s="12" t="e">
        <f>'BASE - Geral'!#REF!</f>
        <v>#REF!</v>
      </c>
      <c r="I121" s="12" t="e">
        <f>'BASE - Geral'!#REF!</f>
        <v>#REF!</v>
      </c>
      <c r="J121" s="12" t="e">
        <f>'BASE - Geral'!#REF!</f>
        <v>#REF!</v>
      </c>
      <c r="K121" s="12" t="e">
        <f>'BASE - Geral'!#REF!</f>
        <v>#REF!</v>
      </c>
      <c r="L121" s="12" t="e">
        <f>'BASE - Geral'!#REF!</f>
        <v>#REF!</v>
      </c>
      <c r="M121" s="12" t="e">
        <f>VLOOKUP(D121,'Demanda Isolada KIT'!$M$2:$P$1048576,2,0)</f>
        <v>#REF!</v>
      </c>
      <c r="N121" s="90" t="e">
        <f t="shared" si="8"/>
        <v>#REF!</v>
      </c>
      <c r="O121" s="12" t="e">
        <f t="shared" si="9"/>
        <v>#REF!</v>
      </c>
      <c r="P121" s="12" t="e">
        <f>VLOOKUP(D121,'Demanda Isolada KIT'!$R$2:$U$1048576,2,0)</f>
        <v>#REF!</v>
      </c>
      <c r="Q121" s="90" t="e">
        <f t="shared" si="10"/>
        <v>#REF!</v>
      </c>
      <c r="R121" s="12" t="e">
        <f t="shared" si="11"/>
        <v>#REF!</v>
      </c>
      <c r="S121" s="11" t="e">
        <f t="shared" si="12"/>
        <v>#REF!</v>
      </c>
      <c r="T121" s="11" t="e">
        <f t="shared" si="13"/>
        <v>#REF!</v>
      </c>
      <c r="U121" s="11" t="e">
        <f t="shared" si="14"/>
        <v>#REF!</v>
      </c>
      <c r="V121" s="11" t="e">
        <f t="shared" si="15"/>
        <v>#REF!</v>
      </c>
    </row>
    <row r="122" spans="1:22">
      <c r="A122" s="13" t="e">
        <f>'BASE - Geral'!#REF!</f>
        <v>#REF!</v>
      </c>
      <c r="B122" s="13" t="e">
        <f>'BASE - Geral'!#REF!</f>
        <v>#REF!</v>
      </c>
      <c r="C122" s="13" t="e">
        <f>'BASE - Geral'!#REF!</f>
        <v>#REF!</v>
      </c>
      <c r="D122" s="13" t="e">
        <f>'BASE - Geral'!#REF!</f>
        <v>#REF!</v>
      </c>
      <c r="E122" s="13" t="e">
        <f>'BASE - Geral'!#REF!</f>
        <v>#REF!</v>
      </c>
      <c r="F122" s="13" t="e">
        <f>'BASE - Geral'!#REF!</f>
        <v>#REF!</v>
      </c>
      <c r="G122" s="12" t="e">
        <f>'BASE - Geral'!#REF!</f>
        <v>#REF!</v>
      </c>
      <c r="H122" s="12" t="e">
        <f>'BASE - Geral'!#REF!</f>
        <v>#REF!</v>
      </c>
      <c r="I122" s="12" t="e">
        <f>'BASE - Geral'!#REF!</f>
        <v>#REF!</v>
      </c>
      <c r="J122" s="12" t="e">
        <f>'BASE - Geral'!#REF!</f>
        <v>#REF!</v>
      </c>
      <c r="K122" s="12" t="e">
        <f>'BASE - Geral'!#REF!</f>
        <v>#REF!</v>
      </c>
      <c r="L122" s="12" t="e">
        <f>'BASE - Geral'!#REF!</f>
        <v>#REF!</v>
      </c>
      <c r="M122" s="12" t="e">
        <f>VLOOKUP(D122,'Demanda Isolada KIT'!$M$2:$P$1048576,2,0)</f>
        <v>#REF!</v>
      </c>
      <c r="N122" s="90" t="e">
        <f t="shared" si="8"/>
        <v>#REF!</v>
      </c>
      <c r="O122" s="12" t="e">
        <f t="shared" si="9"/>
        <v>#REF!</v>
      </c>
      <c r="P122" s="12" t="e">
        <f>VLOOKUP(D122,'Demanda Isolada KIT'!$R$2:$U$1048576,2,0)</f>
        <v>#REF!</v>
      </c>
      <c r="Q122" s="90" t="e">
        <f t="shared" si="10"/>
        <v>#REF!</v>
      </c>
      <c r="R122" s="12" t="e">
        <f t="shared" si="11"/>
        <v>#REF!</v>
      </c>
      <c r="S122" s="11" t="e">
        <f t="shared" si="12"/>
        <v>#REF!</v>
      </c>
      <c r="T122" s="11" t="e">
        <f t="shared" si="13"/>
        <v>#REF!</v>
      </c>
      <c r="U122" s="11" t="e">
        <f t="shared" si="14"/>
        <v>#REF!</v>
      </c>
      <c r="V122" s="11" t="e">
        <f t="shared" si="15"/>
        <v>#REF!</v>
      </c>
    </row>
    <row r="123" spans="1:22">
      <c r="A123" s="13" t="e">
        <f>'BASE - Geral'!#REF!</f>
        <v>#REF!</v>
      </c>
      <c r="B123" s="13" t="e">
        <f>'BASE - Geral'!#REF!</f>
        <v>#REF!</v>
      </c>
      <c r="C123" s="13" t="e">
        <f>'BASE - Geral'!#REF!</f>
        <v>#REF!</v>
      </c>
      <c r="D123" s="13" t="e">
        <f>'BASE - Geral'!#REF!</f>
        <v>#REF!</v>
      </c>
      <c r="E123" s="13" t="e">
        <f>'BASE - Geral'!#REF!</f>
        <v>#REF!</v>
      </c>
      <c r="F123" s="13" t="e">
        <f>'BASE - Geral'!#REF!</f>
        <v>#REF!</v>
      </c>
      <c r="G123" s="12" t="e">
        <f>'BASE - Geral'!#REF!</f>
        <v>#REF!</v>
      </c>
      <c r="H123" s="12" t="e">
        <f>'BASE - Geral'!#REF!</f>
        <v>#REF!</v>
      </c>
      <c r="I123" s="12" t="e">
        <f>'BASE - Geral'!#REF!</f>
        <v>#REF!</v>
      </c>
      <c r="J123" s="12" t="e">
        <f>'BASE - Geral'!#REF!</f>
        <v>#REF!</v>
      </c>
      <c r="K123" s="12" t="e">
        <f>'BASE - Geral'!#REF!</f>
        <v>#REF!</v>
      </c>
      <c r="L123" s="12" t="e">
        <f>'BASE - Geral'!#REF!</f>
        <v>#REF!</v>
      </c>
      <c r="M123" s="12" t="e">
        <f>VLOOKUP(D123,'Demanda Isolada KIT'!$M$2:$P$1048576,2,0)</f>
        <v>#REF!</v>
      </c>
      <c r="N123" s="90" t="e">
        <f t="shared" si="8"/>
        <v>#REF!</v>
      </c>
      <c r="O123" s="12" t="e">
        <f t="shared" si="9"/>
        <v>#REF!</v>
      </c>
      <c r="P123" s="12" t="e">
        <f>VLOOKUP(D123,'Demanda Isolada KIT'!$R$2:$U$1048576,2,0)</f>
        <v>#REF!</v>
      </c>
      <c r="Q123" s="90" t="e">
        <f t="shared" si="10"/>
        <v>#REF!</v>
      </c>
      <c r="R123" s="12" t="e">
        <f t="shared" si="11"/>
        <v>#REF!</v>
      </c>
      <c r="S123" s="11" t="e">
        <f t="shared" si="12"/>
        <v>#REF!</v>
      </c>
      <c r="T123" s="11" t="e">
        <f t="shared" si="13"/>
        <v>#REF!</v>
      </c>
      <c r="U123" s="11" t="e">
        <f t="shared" si="14"/>
        <v>#REF!</v>
      </c>
      <c r="V123" s="11" t="e">
        <f t="shared" si="15"/>
        <v>#REF!</v>
      </c>
    </row>
    <row r="124" spans="1:22">
      <c r="A124" s="13" t="e">
        <f>'BASE - Geral'!#REF!</f>
        <v>#REF!</v>
      </c>
      <c r="B124" s="13" t="e">
        <f>'BASE - Geral'!#REF!</f>
        <v>#REF!</v>
      </c>
      <c r="C124" s="13" t="e">
        <f>'BASE - Geral'!#REF!</f>
        <v>#REF!</v>
      </c>
      <c r="D124" s="13" t="e">
        <f>'BASE - Geral'!#REF!</f>
        <v>#REF!</v>
      </c>
      <c r="E124" s="13" t="e">
        <f>'BASE - Geral'!#REF!</f>
        <v>#REF!</v>
      </c>
      <c r="F124" s="13" t="e">
        <f>'BASE - Geral'!#REF!</f>
        <v>#REF!</v>
      </c>
      <c r="G124" s="12" t="e">
        <f>'BASE - Geral'!#REF!</f>
        <v>#REF!</v>
      </c>
      <c r="H124" s="12" t="e">
        <f>'BASE - Geral'!#REF!</f>
        <v>#REF!</v>
      </c>
      <c r="I124" s="12" t="e">
        <f>'BASE - Geral'!#REF!</f>
        <v>#REF!</v>
      </c>
      <c r="J124" s="12" t="e">
        <f>'BASE - Geral'!#REF!</f>
        <v>#REF!</v>
      </c>
      <c r="K124" s="12" t="e">
        <f>'BASE - Geral'!#REF!</f>
        <v>#REF!</v>
      </c>
      <c r="L124" s="12" t="e">
        <f>'BASE - Geral'!#REF!</f>
        <v>#REF!</v>
      </c>
      <c r="M124" s="12" t="e">
        <f>VLOOKUP(D124,'Demanda Isolada KIT'!$M$2:$P$1048576,2,0)</f>
        <v>#REF!</v>
      </c>
      <c r="N124" s="90" t="e">
        <f t="shared" si="8"/>
        <v>#REF!</v>
      </c>
      <c r="O124" s="12" t="e">
        <f t="shared" si="9"/>
        <v>#REF!</v>
      </c>
      <c r="P124" s="12" t="e">
        <f>VLOOKUP(D124,'Demanda Isolada KIT'!$R$2:$U$1048576,2,0)</f>
        <v>#REF!</v>
      </c>
      <c r="Q124" s="90" t="e">
        <f t="shared" si="10"/>
        <v>#REF!</v>
      </c>
      <c r="R124" s="12" t="e">
        <f t="shared" si="11"/>
        <v>#REF!</v>
      </c>
      <c r="S124" s="11" t="e">
        <f t="shared" si="12"/>
        <v>#REF!</v>
      </c>
      <c r="T124" s="11" t="e">
        <f t="shared" si="13"/>
        <v>#REF!</v>
      </c>
      <c r="U124" s="11" t="e">
        <f t="shared" si="14"/>
        <v>#REF!</v>
      </c>
      <c r="V124" s="11" t="e">
        <f t="shared" si="15"/>
        <v>#REF!</v>
      </c>
    </row>
    <row r="125" spans="1:22">
      <c r="A125" s="13" t="e">
        <f>'BASE - Geral'!#REF!</f>
        <v>#REF!</v>
      </c>
      <c r="B125" s="13" t="e">
        <f>'BASE - Geral'!#REF!</f>
        <v>#REF!</v>
      </c>
      <c r="C125" s="13" t="e">
        <f>'BASE - Geral'!#REF!</f>
        <v>#REF!</v>
      </c>
      <c r="D125" s="13" t="e">
        <f>'BASE - Geral'!#REF!</f>
        <v>#REF!</v>
      </c>
      <c r="E125" s="13" t="e">
        <f>'BASE - Geral'!#REF!</f>
        <v>#REF!</v>
      </c>
      <c r="F125" s="13" t="e">
        <f>'BASE - Geral'!#REF!</f>
        <v>#REF!</v>
      </c>
      <c r="G125" s="12" t="e">
        <f>'BASE - Geral'!#REF!</f>
        <v>#REF!</v>
      </c>
      <c r="H125" s="12" t="e">
        <f>'BASE - Geral'!#REF!</f>
        <v>#REF!</v>
      </c>
      <c r="I125" s="12" t="e">
        <f>'BASE - Geral'!#REF!</f>
        <v>#REF!</v>
      </c>
      <c r="J125" s="12" t="e">
        <f>'BASE - Geral'!#REF!</f>
        <v>#REF!</v>
      </c>
      <c r="K125" s="12" t="e">
        <f>'BASE - Geral'!#REF!</f>
        <v>#REF!</v>
      </c>
      <c r="L125" s="12" t="e">
        <f>'BASE - Geral'!#REF!</f>
        <v>#REF!</v>
      </c>
      <c r="M125" s="12" t="e">
        <f>VLOOKUP(D125,'Demanda Isolada KIT'!$M$2:$P$1048576,2,0)</f>
        <v>#REF!</v>
      </c>
      <c r="N125" s="90" t="e">
        <f t="shared" si="8"/>
        <v>#REF!</v>
      </c>
      <c r="O125" s="12" t="e">
        <f t="shared" si="9"/>
        <v>#REF!</v>
      </c>
      <c r="P125" s="12" t="e">
        <f>VLOOKUP(D125,'Demanda Isolada KIT'!$R$2:$U$1048576,2,0)</f>
        <v>#REF!</v>
      </c>
      <c r="Q125" s="90" t="e">
        <f t="shared" si="10"/>
        <v>#REF!</v>
      </c>
      <c r="R125" s="12" t="e">
        <f t="shared" si="11"/>
        <v>#REF!</v>
      </c>
      <c r="S125" s="11" t="e">
        <f t="shared" si="12"/>
        <v>#REF!</v>
      </c>
      <c r="T125" s="11" t="e">
        <f t="shared" si="13"/>
        <v>#REF!</v>
      </c>
      <c r="U125" s="11" t="e">
        <f t="shared" si="14"/>
        <v>#REF!</v>
      </c>
      <c r="V125" s="11" t="e">
        <f t="shared" si="15"/>
        <v>#REF!</v>
      </c>
    </row>
    <row r="126" spans="1:22">
      <c r="A126" s="13" t="e">
        <f>'BASE - Geral'!#REF!</f>
        <v>#REF!</v>
      </c>
      <c r="B126" s="13" t="e">
        <f>'BASE - Geral'!#REF!</f>
        <v>#REF!</v>
      </c>
      <c r="C126" s="13" t="e">
        <f>'BASE - Geral'!#REF!</f>
        <v>#REF!</v>
      </c>
      <c r="D126" s="13" t="e">
        <f>'BASE - Geral'!#REF!</f>
        <v>#REF!</v>
      </c>
      <c r="E126" s="13" t="e">
        <f>'BASE - Geral'!#REF!</f>
        <v>#REF!</v>
      </c>
      <c r="F126" s="13" t="e">
        <f>'BASE - Geral'!#REF!</f>
        <v>#REF!</v>
      </c>
      <c r="G126" s="12" t="e">
        <f>'BASE - Geral'!#REF!</f>
        <v>#REF!</v>
      </c>
      <c r="H126" s="12" t="e">
        <f>'BASE - Geral'!#REF!</f>
        <v>#REF!</v>
      </c>
      <c r="I126" s="12" t="e">
        <f>'BASE - Geral'!#REF!</f>
        <v>#REF!</v>
      </c>
      <c r="J126" s="12" t="e">
        <f>'BASE - Geral'!#REF!</f>
        <v>#REF!</v>
      </c>
      <c r="K126" s="12" t="e">
        <f>'BASE - Geral'!#REF!</f>
        <v>#REF!</v>
      </c>
      <c r="L126" s="12" t="e">
        <f>'BASE - Geral'!#REF!</f>
        <v>#REF!</v>
      </c>
      <c r="M126" s="12" t="e">
        <f>VLOOKUP(D126,'Demanda Isolada KIT'!$M$2:$P$1048576,2,0)</f>
        <v>#REF!</v>
      </c>
      <c r="N126" s="90" t="e">
        <f t="shared" si="8"/>
        <v>#REF!</v>
      </c>
      <c r="O126" s="12" t="e">
        <f t="shared" si="9"/>
        <v>#REF!</v>
      </c>
      <c r="P126" s="12" t="e">
        <f>VLOOKUP(D126,'Demanda Isolada KIT'!$R$2:$U$1048576,2,0)</f>
        <v>#REF!</v>
      </c>
      <c r="Q126" s="90" t="e">
        <f t="shared" si="10"/>
        <v>#REF!</v>
      </c>
      <c r="R126" s="12" t="e">
        <f t="shared" si="11"/>
        <v>#REF!</v>
      </c>
      <c r="S126" s="11" t="e">
        <f t="shared" si="12"/>
        <v>#REF!</v>
      </c>
      <c r="T126" s="11" t="e">
        <f t="shared" si="13"/>
        <v>#REF!</v>
      </c>
      <c r="U126" s="11" t="e">
        <f t="shared" si="14"/>
        <v>#REF!</v>
      </c>
      <c r="V126" s="11" t="e">
        <f t="shared" si="15"/>
        <v>#REF!</v>
      </c>
    </row>
    <row r="127" spans="1:22">
      <c r="A127" s="13" t="e">
        <f>'BASE - Geral'!#REF!</f>
        <v>#REF!</v>
      </c>
      <c r="B127" s="13" t="e">
        <f>'BASE - Geral'!#REF!</f>
        <v>#REF!</v>
      </c>
      <c r="C127" s="13" t="e">
        <f>'BASE - Geral'!#REF!</f>
        <v>#REF!</v>
      </c>
      <c r="D127" s="13" t="e">
        <f>'BASE - Geral'!#REF!</f>
        <v>#REF!</v>
      </c>
      <c r="E127" s="13" t="e">
        <f>'BASE - Geral'!#REF!</f>
        <v>#REF!</v>
      </c>
      <c r="F127" s="13" t="e">
        <f>'BASE - Geral'!#REF!</f>
        <v>#REF!</v>
      </c>
      <c r="G127" s="12" t="e">
        <f>'BASE - Geral'!#REF!</f>
        <v>#REF!</v>
      </c>
      <c r="H127" s="12" t="e">
        <f>'BASE - Geral'!#REF!</f>
        <v>#REF!</v>
      </c>
      <c r="I127" s="12" t="e">
        <f>'BASE - Geral'!#REF!</f>
        <v>#REF!</v>
      </c>
      <c r="J127" s="12" t="e">
        <f>'BASE - Geral'!#REF!</f>
        <v>#REF!</v>
      </c>
      <c r="K127" s="12" t="e">
        <f>'BASE - Geral'!#REF!</f>
        <v>#REF!</v>
      </c>
      <c r="L127" s="12" t="e">
        <f>'BASE - Geral'!#REF!</f>
        <v>#REF!</v>
      </c>
      <c r="M127" s="12" t="e">
        <f>VLOOKUP(D127,'Demanda Isolada KIT'!$M$2:$P$1048576,2,0)</f>
        <v>#REF!</v>
      </c>
      <c r="N127" s="90" t="e">
        <f t="shared" si="8"/>
        <v>#REF!</v>
      </c>
      <c r="O127" s="12" t="e">
        <f t="shared" si="9"/>
        <v>#REF!</v>
      </c>
      <c r="P127" s="12" t="e">
        <f>VLOOKUP(D127,'Demanda Isolada KIT'!$R$2:$U$1048576,2,0)</f>
        <v>#REF!</v>
      </c>
      <c r="Q127" s="90" t="e">
        <f t="shared" si="10"/>
        <v>#REF!</v>
      </c>
      <c r="R127" s="12" t="e">
        <f t="shared" si="11"/>
        <v>#REF!</v>
      </c>
      <c r="S127" s="11" t="e">
        <f t="shared" si="12"/>
        <v>#REF!</v>
      </c>
      <c r="T127" s="11" t="e">
        <f t="shared" si="13"/>
        <v>#REF!</v>
      </c>
      <c r="U127" s="11" t="e">
        <f t="shared" si="14"/>
        <v>#REF!</v>
      </c>
      <c r="V127" s="11" t="e">
        <f t="shared" si="15"/>
        <v>#REF!</v>
      </c>
    </row>
    <row r="128" spans="1:22">
      <c r="A128" s="13" t="e">
        <f>'BASE - Geral'!#REF!</f>
        <v>#REF!</v>
      </c>
      <c r="B128" s="13" t="e">
        <f>'BASE - Geral'!#REF!</f>
        <v>#REF!</v>
      </c>
      <c r="C128" s="13" t="e">
        <f>'BASE - Geral'!#REF!</f>
        <v>#REF!</v>
      </c>
      <c r="D128" s="13" t="e">
        <f>'BASE - Geral'!#REF!</f>
        <v>#REF!</v>
      </c>
      <c r="E128" s="13" t="e">
        <f>'BASE - Geral'!#REF!</f>
        <v>#REF!</v>
      </c>
      <c r="F128" s="13" t="e">
        <f>'BASE - Geral'!#REF!</f>
        <v>#REF!</v>
      </c>
      <c r="G128" s="12" t="e">
        <f>'BASE - Geral'!#REF!</f>
        <v>#REF!</v>
      </c>
      <c r="H128" s="12" t="e">
        <f>'BASE - Geral'!#REF!</f>
        <v>#REF!</v>
      </c>
      <c r="I128" s="12" t="e">
        <f>'BASE - Geral'!#REF!</f>
        <v>#REF!</v>
      </c>
      <c r="J128" s="12" t="e">
        <f>'BASE - Geral'!#REF!</f>
        <v>#REF!</v>
      </c>
      <c r="K128" s="12" t="e">
        <f>'BASE - Geral'!#REF!</f>
        <v>#REF!</v>
      </c>
      <c r="L128" s="12" t="e">
        <f>'BASE - Geral'!#REF!</f>
        <v>#REF!</v>
      </c>
      <c r="M128" s="12" t="e">
        <f>VLOOKUP(D128,'Demanda Isolada KIT'!$M$2:$P$1048576,2,0)</f>
        <v>#REF!</v>
      </c>
      <c r="N128" s="90" t="e">
        <f t="shared" si="8"/>
        <v>#REF!</v>
      </c>
      <c r="O128" s="12" t="e">
        <f t="shared" si="9"/>
        <v>#REF!</v>
      </c>
      <c r="P128" s="12" t="e">
        <f>VLOOKUP(D128,'Demanda Isolada KIT'!$R$2:$U$1048576,2,0)</f>
        <v>#REF!</v>
      </c>
      <c r="Q128" s="90" t="e">
        <f t="shared" si="10"/>
        <v>#REF!</v>
      </c>
      <c r="R128" s="12" t="e">
        <f t="shared" si="11"/>
        <v>#REF!</v>
      </c>
      <c r="S128" s="11" t="e">
        <f t="shared" si="12"/>
        <v>#REF!</v>
      </c>
      <c r="T128" s="11" t="e">
        <f t="shared" si="13"/>
        <v>#REF!</v>
      </c>
      <c r="U128" s="11" t="e">
        <f t="shared" si="14"/>
        <v>#REF!</v>
      </c>
      <c r="V128" s="11" t="e">
        <f t="shared" si="15"/>
        <v>#REF!</v>
      </c>
    </row>
    <row r="129" spans="1:22">
      <c r="A129" s="13" t="e">
        <f>'BASE - Geral'!#REF!</f>
        <v>#REF!</v>
      </c>
      <c r="B129" s="13" t="e">
        <f>'BASE - Geral'!#REF!</f>
        <v>#REF!</v>
      </c>
      <c r="C129" s="13" t="e">
        <f>'BASE - Geral'!#REF!</f>
        <v>#REF!</v>
      </c>
      <c r="D129" s="13" t="e">
        <f>'BASE - Geral'!#REF!</f>
        <v>#REF!</v>
      </c>
      <c r="E129" s="13" t="e">
        <f>'BASE - Geral'!#REF!</f>
        <v>#REF!</v>
      </c>
      <c r="F129" s="13" t="e">
        <f>'BASE - Geral'!#REF!</f>
        <v>#REF!</v>
      </c>
      <c r="G129" s="12" t="e">
        <f>'BASE - Geral'!#REF!</f>
        <v>#REF!</v>
      </c>
      <c r="H129" s="12" t="e">
        <f>'BASE - Geral'!#REF!</f>
        <v>#REF!</v>
      </c>
      <c r="I129" s="12" t="e">
        <f>'BASE - Geral'!#REF!</f>
        <v>#REF!</v>
      </c>
      <c r="J129" s="12" t="e">
        <f>'BASE - Geral'!#REF!</f>
        <v>#REF!</v>
      </c>
      <c r="K129" s="12" t="e">
        <f>'BASE - Geral'!#REF!</f>
        <v>#REF!</v>
      </c>
      <c r="L129" s="12" t="e">
        <f>'BASE - Geral'!#REF!</f>
        <v>#REF!</v>
      </c>
      <c r="M129" s="12" t="e">
        <f>VLOOKUP(D129,'Demanda Isolada KIT'!$M$2:$P$1048576,2,0)</f>
        <v>#REF!</v>
      </c>
      <c r="N129" s="90" t="e">
        <f t="shared" si="8"/>
        <v>#REF!</v>
      </c>
      <c r="O129" s="12" t="e">
        <f t="shared" si="9"/>
        <v>#REF!</v>
      </c>
      <c r="P129" s="12" t="e">
        <f>VLOOKUP(D129,'Demanda Isolada KIT'!$R$2:$U$1048576,2,0)</f>
        <v>#REF!</v>
      </c>
      <c r="Q129" s="90" t="e">
        <f t="shared" si="10"/>
        <v>#REF!</v>
      </c>
      <c r="R129" s="12" t="e">
        <f t="shared" si="11"/>
        <v>#REF!</v>
      </c>
      <c r="S129" s="11" t="e">
        <f t="shared" si="12"/>
        <v>#REF!</v>
      </c>
      <c r="T129" s="11" t="e">
        <f t="shared" si="13"/>
        <v>#REF!</v>
      </c>
      <c r="U129" s="11" t="e">
        <f t="shared" si="14"/>
        <v>#REF!</v>
      </c>
      <c r="V129" s="11" t="e">
        <f t="shared" si="15"/>
        <v>#REF!</v>
      </c>
    </row>
    <row r="130" spans="1:22">
      <c r="A130" s="13" t="e">
        <f>'BASE - Geral'!#REF!</f>
        <v>#REF!</v>
      </c>
      <c r="B130" s="13" t="e">
        <f>'BASE - Geral'!#REF!</f>
        <v>#REF!</v>
      </c>
      <c r="C130" s="13" t="e">
        <f>'BASE - Geral'!#REF!</f>
        <v>#REF!</v>
      </c>
      <c r="D130" s="13" t="e">
        <f>'BASE - Geral'!#REF!</f>
        <v>#REF!</v>
      </c>
      <c r="E130" s="13" t="e">
        <f>'BASE - Geral'!#REF!</f>
        <v>#REF!</v>
      </c>
      <c r="F130" s="13" t="e">
        <f>'BASE - Geral'!#REF!</f>
        <v>#REF!</v>
      </c>
      <c r="G130" s="12" t="e">
        <f>'BASE - Geral'!#REF!</f>
        <v>#REF!</v>
      </c>
      <c r="H130" s="12" t="e">
        <f>'BASE - Geral'!#REF!</f>
        <v>#REF!</v>
      </c>
      <c r="I130" s="12" t="e">
        <f>'BASE - Geral'!#REF!</f>
        <v>#REF!</v>
      </c>
      <c r="J130" s="12" t="e">
        <f>'BASE - Geral'!#REF!</f>
        <v>#REF!</v>
      </c>
      <c r="K130" s="12" t="e">
        <f>'BASE - Geral'!#REF!</f>
        <v>#REF!</v>
      </c>
      <c r="L130" s="12" t="e">
        <f>'BASE - Geral'!#REF!</f>
        <v>#REF!</v>
      </c>
      <c r="M130" s="12" t="e">
        <f>VLOOKUP(D130,'Demanda Isolada KIT'!$M$2:$P$1048576,2,0)</f>
        <v>#REF!</v>
      </c>
      <c r="N130" s="90" t="e">
        <f t="shared" si="8"/>
        <v>#REF!</v>
      </c>
      <c r="O130" s="12" t="e">
        <f t="shared" si="9"/>
        <v>#REF!</v>
      </c>
      <c r="P130" s="12" t="e">
        <f>VLOOKUP(D130,'Demanda Isolada KIT'!$R$2:$U$1048576,2,0)</f>
        <v>#REF!</v>
      </c>
      <c r="Q130" s="90" t="e">
        <f t="shared" si="10"/>
        <v>#REF!</v>
      </c>
      <c r="R130" s="12" t="e">
        <f t="shared" si="11"/>
        <v>#REF!</v>
      </c>
      <c r="S130" s="11" t="e">
        <f t="shared" si="12"/>
        <v>#REF!</v>
      </c>
      <c r="T130" s="11" t="e">
        <f t="shared" si="13"/>
        <v>#REF!</v>
      </c>
      <c r="U130" s="11" t="e">
        <f t="shared" si="14"/>
        <v>#REF!</v>
      </c>
      <c r="V130" s="11" t="e">
        <f t="shared" si="15"/>
        <v>#REF!</v>
      </c>
    </row>
    <row r="131" spans="1:22">
      <c r="A131" s="13" t="e">
        <f>'BASE - Geral'!#REF!</f>
        <v>#REF!</v>
      </c>
      <c r="B131" s="13" t="e">
        <f>'BASE - Geral'!#REF!</f>
        <v>#REF!</v>
      </c>
      <c r="C131" s="13" t="e">
        <f>'BASE - Geral'!#REF!</f>
        <v>#REF!</v>
      </c>
      <c r="D131" s="13" t="e">
        <f>'BASE - Geral'!#REF!</f>
        <v>#REF!</v>
      </c>
      <c r="E131" s="13" t="e">
        <f>'BASE - Geral'!#REF!</f>
        <v>#REF!</v>
      </c>
      <c r="F131" s="13" t="e">
        <f>'BASE - Geral'!#REF!</f>
        <v>#REF!</v>
      </c>
      <c r="G131" s="12" t="e">
        <f>'BASE - Geral'!#REF!</f>
        <v>#REF!</v>
      </c>
      <c r="H131" s="12" t="e">
        <f>'BASE - Geral'!#REF!</f>
        <v>#REF!</v>
      </c>
      <c r="I131" s="12" t="e">
        <f>'BASE - Geral'!#REF!</f>
        <v>#REF!</v>
      </c>
      <c r="J131" s="12" t="e">
        <f>'BASE - Geral'!#REF!</f>
        <v>#REF!</v>
      </c>
      <c r="K131" s="12" t="e">
        <f>'BASE - Geral'!#REF!</f>
        <v>#REF!</v>
      </c>
      <c r="L131" s="12" t="e">
        <f>'BASE - Geral'!#REF!</f>
        <v>#REF!</v>
      </c>
      <c r="M131" s="12" t="e">
        <f>VLOOKUP(D131,'Demanda Isolada KIT'!$M$2:$P$1048576,2,0)</f>
        <v>#REF!</v>
      </c>
      <c r="N131" s="90" t="e">
        <f t="shared" si="8"/>
        <v>#REF!</v>
      </c>
      <c r="O131" s="12" t="e">
        <f t="shared" si="9"/>
        <v>#REF!</v>
      </c>
      <c r="P131" s="12" t="e">
        <f>VLOOKUP(D131,'Demanda Isolada KIT'!$R$2:$U$1048576,2,0)</f>
        <v>#REF!</v>
      </c>
      <c r="Q131" s="90" t="e">
        <f t="shared" si="10"/>
        <v>#REF!</v>
      </c>
      <c r="R131" s="12" t="e">
        <f t="shared" si="11"/>
        <v>#REF!</v>
      </c>
      <c r="S131" s="11" t="e">
        <f t="shared" si="12"/>
        <v>#REF!</v>
      </c>
      <c r="T131" s="11" t="e">
        <f t="shared" si="13"/>
        <v>#REF!</v>
      </c>
      <c r="U131" s="11" t="e">
        <f t="shared" si="14"/>
        <v>#REF!</v>
      </c>
      <c r="V131" s="11" t="e">
        <f t="shared" si="15"/>
        <v>#REF!</v>
      </c>
    </row>
    <row r="132" spans="1:22">
      <c r="A132" s="13" t="e">
        <f>'BASE - Geral'!#REF!</f>
        <v>#REF!</v>
      </c>
      <c r="B132" s="13" t="e">
        <f>'BASE - Geral'!#REF!</f>
        <v>#REF!</v>
      </c>
      <c r="C132" s="13" t="e">
        <f>'BASE - Geral'!#REF!</f>
        <v>#REF!</v>
      </c>
      <c r="D132" s="13" t="e">
        <f>'BASE - Geral'!#REF!</f>
        <v>#REF!</v>
      </c>
      <c r="E132" s="13" t="e">
        <f>'BASE - Geral'!#REF!</f>
        <v>#REF!</v>
      </c>
      <c r="F132" s="13" t="e">
        <f>'BASE - Geral'!#REF!</f>
        <v>#REF!</v>
      </c>
      <c r="G132" s="12" t="e">
        <f>'BASE - Geral'!#REF!</f>
        <v>#REF!</v>
      </c>
      <c r="H132" s="12" t="e">
        <f>'BASE - Geral'!#REF!</f>
        <v>#REF!</v>
      </c>
      <c r="I132" s="12" t="e">
        <f>'BASE - Geral'!#REF!</f>
        <v>#REF!</v>
      </c>
      <c r="J132" s="12" t="e">
        <f>'BASE - Geral'!#REF!</f>
        <v>#REF!</v>
      </c>
      <c r="K132" s="12" t="e">
        <f>'BASE - Geral'!#REF!</f>
        <v>#REF!</v>
      </c>
      <c r="L132" s="12" t="e">
        <f>'BASE - Geral'!#REF!</f>
        <v>#REF!</v>
      </c>
      <c r="M132" s="12" t="e">
        <f>VLOOKUP(D132,'Demanda Isolada KIT'!$M$2:$P$1048576,2,0)</f>
        <v>#REF!</v>
      </c>
      <c r="N132" s="90" t="e">
        <f t="shared" ref="N132:N195" si="16">IF(M132=0,100%,IF((G132-L132)/M132&gt;100%,100%,IF(($G132-L132)/$M132&lt;0,0,($G132-L132)/$M132)))</f>
        <v>#REF!</v>
      </c>
      <c r="O132" s="12" t="e">
        <f t="shared" ref="O132:O195" si="17">IF(L132+M132-G132&gt;0,L132+M132-G132,0)</f>
        <v>#REF!</v>
      </c>
      <c r="P132" s="12" t="e">
        <f>VLOOKUP(D132,'Demanda Isolada KIT'!$R$2:$U$1048576,2,0)</f>
        <v>#REF!</v>
      </c>
      <c r="Q132" s="90" t="e">
        <f t="shared" ref="Q132:Q195" si="18">IF(P132=0,100%,IF((G132-L132)/P132&gt;100%,100%,IF(($G132-L132)/$P132&lt;0,0,($G132-L132)/$P132)))</f>
        <v>#REF!</v>
      </c>
      <c r="R132" s="12" t="e">
        <f t="shared" ref="R132:R195" si="19">IF(L132+P132-G132&gt;0,L132+P132-G132,0)</f>
        <v>#REF!</v>
      </c>
      <c r="S132" s="11" t="e">
        <f t="shared" ref="S132:S195" si="20">IF(M132=0,100%,IF((G132+H132-L132)/M132&gt;100%,100%,IF(($G132+H132-L132)/$M132&lt;0,0,($G132+H132-L132)/$M132)))</f>
        <v>#REF!</v>
      </c>
      <c r="T132" s="11" t="e">
        <f t="shared" ref="T132:T195" si="21">IF(M132=0,100%,IF((G132+H132+I132-L132)/M132&gt;100%,100%,IF(($G132+H132+I132-L132)/$M132&lt;0,0,($G132+H132+I132-L132)/$M132)))</f>
        <v>#REF!</v>
      </c>
      <c r="U132" s="11" t="e">
        <f t="shared" ref="U132:U195" si="22">IF(P132=0,100%,IF((G132+H132-L132)/P132&gt;100%,100%,IF(($G132+H132-L132)/$P132&lt;0,0,($G132+H132-L132)/$P132)))</f>
        <v>#REF!</v>
      </c>
      <c r="V132" s="11" t="e">
        <f t="shared" ref="V132:V195" si="23">IF(P132=0,100%,IF((G132+H132+I132-L132)/P132&gt;100%,100%,IF(($G132+H132+I132-L132)/$P132&lt;0,0,($G132+H132+I132-L132)/$P132)))</f>
        <v>#REF!</v>
      </c>
    </row>
    <row r="133" spans="1:22">
      <c r="A133" s="13" t="e">
        <f>'BASE - Geral'!#REF!</f>
        <v>#REF!</v>
      </c>
      <c r="B133" s="13" t="e">
        <f>'BASE - Geral'!#REF!</f>
        <v>#REF!</v>
      </c>
      <c r="C133" s="13" t="e">
        <f>'BASE - Geral'!#REF!</f>
        <v>#REF!</v>
      </c>
      <c r="D133" s="13" t="e">
        <f>'BASE - Geral'!#REF!</f>
        <v>#REF!</v>
      </c>
      <c r="E133" s="13" t="e">
        <f>'BASE - Geral'!#REF!</f>
        <v>#REF!</v>
      </c>
      <c r="F133" s="13" t="e">
        <f>'BASE - Geral'!#REF!</f>
        <v>#REF!</v>
      </c>
      <c r="G133" s="12" t="e">
        <f>'BASE - Geral'!#REF!</f>
        <v>#REF!</v>
      </c>
      <c r="H133" s="12" t="e">
        <f>'BASE - Geral'!#REF!</f>
        <v>#REF!</v>
      </c>
      <c r="I133" s="12" t="e">
        <f>'BASE - Geral'!#REF!</f>
        <v>#REF!</v>
      </c>
      <c r="J133" s="12" t="e">
        <f>'BASE - Geral'!#REF!</f>
        <v>#REF!</v>
      </c>
      <c r="K133" s="12" t="e">
        <f>'BASE - Geral'!#REF!</f>
        <v>#REF!</v>
      </c>
      <c r="L133" s="12" t="e">
        <f>'BASE - Geral'!#REF!</f>
        <v>#REF!</v>
      </c>
      <c r="M133" s="12" t="e">
        <f>VLOOKUP(D133,'Demanda Isolada KIT'!$M$2:$P$1048576,2,0)</f>
        <v>#REF!</v>
      </c>
      <c r="N133" s="90" t="e">
        <f t="shared" si="16"/>
        <v>#REF!</v>
      </c>
      <c r="O133" s="12" t="e">
        <f t="shared" si="17"/>
        <v>#REF!</v>
      </c>
      <c r="P133" s="12" t="e">
        <f>VLOOKUP(D133,'Demanda Isolada KIT'!$R$2:$U$1048576,2,0)</f>
        <v>#REF!</v>
      </c>
      <c r="Q133" s="90" t="e">
        <f t="shared" si="18"/>
        <v>#REF!</v>
      </c>
      <c r="R133" s="12" t="e">
        <f t="shared" si="19"/>
        <v>#REF!</v>
      </c>
      <c r="S133" s="11" t="e">
        <f t="shared" si="20"/>
        <v>#REF!</v>
      </c>
      <c r="T133" s="11" t="e">
        <f t="shared" si="21"/>
        <v>#REF!</v>
      </c>
      <c r="U133" s="11" t="e">
        <f t="shared" si="22"/>
        <v>#REF!</v>
      </c>
      <c r="V133" s="11" t="e">
        <f t="shared" si="23"/>
        <v>#REF!</v>
      </c>
    </row>
    <row r="134" spans="1:22">
      <c r="A134" s="13" t="e">
        <f>'BASE - Geral'!#REF!</f>
        <v>#REF!</v>
      </c>
      <c r="B134" s="13" t="e">
        <f>'BASE - Geral'!#REF!</f>
        <v>#REF!</v>
      </c>
      <c r="C134" s="13" t="e">
        <f>'BASE - Geral'!#REF!</f>
        <v>#REF!</v>
      </c>
      <c r="D134" s="13" t="e">
        <f>'BASE - Geral'!#REF!</f>
        <v>#REF!</v>
      </c>
      <c r="E134" s="13" t="e">
        <f>'BASE - Geral'!#REF!</f>
        <v>#REF!</v>
      </c>
      <c r="F134" s="13" t="e">
        <f>'BASE - Geral'!#REF!</f>
        <v>#REF!</v>
      </c>
      <c r="G134" s="12" t="e">
        <f>'BASE - Geral'!#REF!</f>
        <v>#REF!</v>
      </c>
      <c r="H134" s="12" t="e">
        <f>'BASE - Geral'!#REF!</f>
        <v>#REF!</v>
      </c>
      <c r="I134" s="12" t="e">
        <f>'BASE - Geral'!#REF!</f>
        <v>#REF!</v>
      </c>
      <c r="J134" s="12" t="e">
        <f>'BASE - Geral'!#REF!</f>
        <v>#REF!</v>
      </c>
      <c r="K134" s="12" t="e">
        <f>'BASE - Geral'!#REF!</f>
        <v>#REF!</v>
      </c>
      <c r="L134" s="12" t="e">
        <f>'BASE - Geral'!#REF!</f>
        <v>#REF!</v>
      </c>
      <c r="M134" s="12" t="e">
        <f>VLOOKUP(D134,'Demanda Isolada KIT'!$M$2:$P$1048576,2,0)</f>
        <v>#REF!</v>
      </c>
      <c r="N134" s="90" t="e">
        <f t="shared" si="16"/>
        <v>#REF!</v>
      </c>
      <c r="O134" s="12" t="e">
        <f t="shared" si="17"/>
        <v>#REF!</v>
      </c>
      <c r="P134" s="12" t="e">
        <f>VLOOKUP(D134,'Demanda Isolada KIT'!$R$2:$U$1048576,2,0)</f>
        <v>#REF!</v>
      </c>
      <c r="Q134" s="90" t="e">
        <f t="shared" si="18"/>
        <v>#REF!</v>
      </c>
      <c r="R134" s="12" t="e">
        <f t="shared" si="19"/>
        <v>#REF!</v>
      </c>
      <c r="S134" s="11" t="e">
        <f t="shared" si="20"/>
        <v>#REF!</v>
      </c>
      <c r="T134" s="11" t="e">
        <f t="shared" si="21"/>
        <v>#REF!</v>
      </c>
      <c r="U134" s="11" t="e">
        <f t="shared" si="22"/>
        <v>#REF!</v>
      </c>
      <c r="V134" s="11" t="e">
        <f t="shared" si="23"/>
        <v>#REF!</v>
      </c>
    </row>
    <row r="135" spans="1:22">
      <c r="A135" s="13" t="e">
        <f>'BASE - Geral'!#REF!</f>
        <v>#REF!</v>
      </c>
      <c r="B135" s="13" t="e">
        <f>'BASE - Geral'!#REF!</f>
        <v>#REF!</v>
      </c>
      <c r="C135" s="13" t="e">
        <f>'BASE - Geral'!#REF!</f>
        <v>#REF!</v>
      </c>
      <c r="D135" s="13" t="e">
        <f>'BASE - Geral'!#REF!</f>
        <v>#REF!</v>
      </c>
      <c r="E135" s="13" t="e">
        <f>'BASE - Geral'!#REF!</f>
        <v>#REF!</v>
      </c>
      <c r="F135" s="13" t="e">
        <f>'BASE - Geral'!#REF!</f>
        <v>#REF!</v>
      </c>
      <c r="G135" s="12" t="e">
        <f>'BASE - Geral'!#REF!</f>
        <v>#REF!</v>
      </c>
      <c r="H135" s="12" t="e">
        <f>'BASE - Geral'!#REF!</f>
        <v>#REF!</v>
      </c>
      <c r="I135" s="12" t="e">
        <f>'BASE - Geral'!#REF!</f>
        <v>#REF!</v>
      </c>
      <c r="J135" s="12" t="e">
        <f>'BASE - Geral'!#REF!</f>
        <v>#REF!</v>
      </c>
      <c r="K135" s="12" t="e">
        <f>'BASE - Geral'!#REF!</f>
        <v>#REF!</v>
      </c>
      <c r="L135" s="12" t="e">
        <f>'BASE - Geral'!#REF!</f>
        <v>#REF!</v>
      </c>
      <c r="M135" s="12" t="e">
        <f>VLOOKUP(D135,'Demanda Isolada KIT'!$M$2:$P$1048576,2,0)</f>
        <v>#REF!</v>
      </c>
      <c r="N135" s="90" t="e">
        <f t="shared" si="16"/>
        <v>#REF!</v>
      </c>
      <c r="O135" s="12" t="e">
        <f t="shared" si="17"/>
        <v>#REF!</v>
      </c>
      <c r="P135" s="12" t="e">
        <f>VLOOKUP(D135,'Demanda Isolada KIT'!$R$2:$U$1048576,2,0)</f>
        <v>#REF!</v>
      </c>
      <c r="Q135" s="90" t="e">
        <f t="shared" si="18"/>
        <v>#REF!</v>
      </c>
      <c r="R135" s="12" t="e">
        <f t="shared" si="19"/>
        <v>#REF!</v>
      </c>
      <c r="S135" s="11" t="e">
        <f t="shared" si="20"/>
        <v>#REF!</v>
      </c>
      <c r="T135" s="11" t="e">
        <f t="shared" si="21"/>
        <v>#REF!</v>
      </c>
      <c r="U135" s="11" t="e">
        <f t="shared" si="22"/>
        <v>#REF!</v>
      </c>
      <c r="V135" s="11" t="e">
        <f t="shared" si="23"/>
        <v>#REF!</v>
      </c>
    </row>
    <row r="136" spans="1:22">
      <c r="A136" s="13" t="e">
        <f>'BASE - Geral'!#REF!</f>
        <v>#REF!</v>
      </c>
      <c r="B136" s="13" t="e">
        <f>'BASE - Geral'!#REF!</f>
        <v>#REF!</v>
      </c>
      <c r="C136" s="13" t="e">
        <f>'BASE - Geral'!#REF!</f>
        <v>#REF!</v>
      </c>
      <c r="D136" s="13" t="e">
        <f>'BASE - Geral'!#REF!</f>
        <v>#REF!</v>
      </c>
      <c r="E136" s="13" t="e">
        <f>'BASE - Geral'!#REF!</f>
        <v>#REF!</v>
      </c>
      <c r="F136" s="13" t="e">
        <f>'BASE - Geral'!#REF!</f>
        <v>#REF!</v>
      </c>
      <c r="G136" s="12" t="e">
        <f>'BASE - Geral'!#REF!</f>
        <v>#REF!</v>
      </c>
      <c r="H136" s="12" t="e">
        <f>'BASE - Geral'!#REF!</f>
        <v>#REF!</v>
      </c>
      <c r="I136" s="12" t="e">
        <f>'BASE - Geral'!#REF!</f>
        <v>#REF!</v>
      </c>
      <c r="J136" s="12" t="e">
        <f>'BASE - Geral'!#REF!</f>
        <v>#REF!</v>
      </c>
      <c r="K136" s="12" t="e">
        <f>'BASE - Geral'!#REF!</f>
        <v>#REF!</v>
      </c>
      <c r="L136" s="12" t="e">
        <f>'BASE - Geral'!#REF!</f>
        <v>#REF!</v>
      </c>
      <c r="M136" s="12" t="e">
        <f>VLOOKUP(D136,'Demanda Isolada KIT'!$M$2:$P$1048576,2,0)</f>
        <v>#REF!</v>
      </c>
      <c r="N136" s="90" t="e">
        <f t="shared" si="16"/>
        <v>#REF!</v>
      </c>
      <c r="O136" s="12" t="e">
        <f t="shared" si="17"/>
        <v>#REF!</v>
      </c>
      <c r="P136" s="12" t="e">
        <f>VLOOKUP(D136,'Demanda Isolada KIT'!$R$2:$U$1048576,2,0)</f>
        <v>#REF!</v>
      </c>
      <c r="Q136" s="90" t="e">
        <f t="shared" si="18"/>
        <v>#REF!</v>
      </c>
      <c r="R136" s="12" t="e">
        <f t="shared" si="19"/>
        <v>#REF!</v>
      </c>
      <c r="S136" s="11" t="e">
        <f t="shared" si="20"/>
        <v>#REF!</v>
      </c>
      <c r="T136" s="11" t="e">
        <f t="shared" si="21"/>
        <v>#REF!</v>
      </c>
      <c r="U136" s="11" t="e">
        <f t="shared" si="22"/>
        <v>#REF!</v>
      </c>
      <c r="V136" s="11" t="e">
        <f t="shared" si="23"/>
        <v>#REF!</v>
      </c>
    </row>
    <row r="137" spans="1:22">
      <c r="A137" s="13" t="e">
        <f>'BASE - Geral'!#REF!</f>
        <v>#REF!</v>
      </c>
      <c r="B137" s="13" t="e">
        <f>'BASE - Geral'!#REF!</f>
        <v>#REF!</v>
      </c>
      <c r="C137" s="13" t="e">
        <f>'BASE - Geral'!#REF!</f>
        <v>#REF!</v>
      </c>
      <c r="D137" s="13" t="e">
        <f>'BASE - Geral'!#REF!</f>
        <v>#REF!</v>
      </c>
      <c r="E137" s="13" t="e">
        <f>'BASE - Geral'!#REF!</f>
        <v>#REF!</v>
      </c>
      <c r="F137" s="13" t="e">
        <f>'BASE - Geral'!#REF!</f>
        <v>#REF!</v>
      </c>
      <c r="G137" s="12" t="e">
        <f>'BASE - Geral'!#REF!</f>
        <v>#REF!</v>
      </c>
      <c r="H137" s="12" t="e">
        <f>'BASE - Geral'!#REF!</f>
        <v>#REF!</v>
      </c>
      <c r="I137" s="12" t="e">
        <f>'BASE - Geral'!#REF!</f>
        <v>#REF!</v>
      </c>
      <c r="J137" s="12" t="e">
        <f>'BASE - Geral'!#REF!</f>
        <v>#REF!</v>
      </c>
      <c r="K137" s="12" t="e">
        <f>'BASE - Geral'!#REF!</f>
        <v>#REF!</v>
      </c>
      <c r="L137" s="12" t="e">
        <f>'BASE - Geral'!#REF!</f>
        <v>#REF!</v>
      </c>
      <c r="M137" s="12" t="e">
        <f>VLOOKUP(D137,'Demanda Isolada KIT'!$M$2:$P$1048576,2,0)</f>
        <v>#REF!</v>
      </c>
      <c r="N137" s="90" t="e">
        <f t="shared" si="16"/>
        <v>#REF!</v>
      </c>
      <c r="O137" s="12" t="e">
        <f t="shared" si="17"/>
        <v>#REF!</v>
      </c>
      <c r="P137" s="12" t="e">
        <f>VLOOKUP(D137,'Demanda Isolada KIT'!$R$2:$U$1048576,2,0)</f>
        <v>#REF!</v>
      </c>
      <c r="Q137" s="90" t="e">
        <f t="shared" si="18"/>
        <v>#REF!</v>
      </c>
      <c r="R137" s="12" t="e">
        <f t="shared" si="19"/>
        <v>#REF!</v>
      </c>
      <c r="S137" s="11" t="e">
        <f t="shared" si="20"/>
        <v>#REF!</v>
      </c>
      <c r="T137" s="11" t="e">
        <f t="shared" si="21"/>
        <v>#REF!</v>
      </c>
      <c r="U137" s="11" t="e">
        <f t="shared" si="22"/>
        <v>#REF!</v>
      </c>
      <c r="V137" s="11" t="e">
        <f t="shared" si="23"/>
        <v>#REF!</v>
      </c>
    </row>
    <row r="138" spans="1:22">
      <c r="A138" s="13" t="e">
        <f>'BASE - Geral'!#REF!</f>
        <v>#REF!</v>
      </c>
      <c r="B138" s="13" t="e">
        <f>'BASE - Geral'!#REF!</f>
        <v>#REF!</v>
      </c>
      <c r="C138" s="13" t="e">
        <f>'BASE - Geral'!#REF!</f>
        <v>#REF!</v>
      </c>
      <c r="D138" s="13" t="e">
        <f>'BASE - Geral'!#REF!</f>
        <v>#REF!</v>
      </c>
      <c r="E138" s="13" t="e">
        <f>'BASE - Geral'!#REF!</f>
        <v>#REF!</v>
      </c>
      <c r="F138" s="13" t="e">
        <f>'BASE - Geral'!#REF!</f>
        <v>#REF!</v>
      </c>
      <c r="G138" s="12" t="e">
        <f>'BASE - Geral'!#REF!</f>
        <v>#REF!</v>
      </c>
      <c r="H138" s="12" t="e">
        <f>'BASE - Geral'!#REF!</f>
        <v>#REF!</v>
      </c>
      <c r="I138" s="12" t="e">
        <f>'BASE - Geral'!#REF!</f>
        <v>#REF!</v>
      </c>
      <c r="J138" s="12" t="e">
        <f>'BASE - Geral'!#REF!</f>
        <v>#REF!</v>
      </c>
      <c r="K138" s="12" t="e">
        <f>'BASE - Geral'!#REF!</f>
        <v>#REF!</v>
      </c>
      <c r="L138" s="12" t="e">
        <f>'BASE - Geral'!#REF!</f>
        <v>#REF!</v>
      </c>
      <c r="M138" s="12" t="e">
        <f>VLOOKUP(D138,'Demanda Isolada KIT'!$M$2:$P$1048576,2,0)</f>
        <v>#REF!</v>
      </c>
      <c r="N138" s="90" t="e">
        <f t="shared" si="16"/>
        <v>#REF!</v>
      </c>
      <c r="O138" s="12" t="e">
        <f t="shared" si="17"/>
        <v>#REF!</v>
      </c>
      <c r="P138" s="12" t="e">
        <f>VLOOKUP(D138,'Demanda Isolada KIT'!$R$2:$U$1048576,2,0)</f>
        <v>#REF!</v>
      </c>
      <c r="Q138" s="90" t="e">
        <f t="shared" si="18"/>
        <v>#REF!</v>
      </c>
      <c r="R138" s="12" t="e">
        <f t="shared" si="19"/>
        <v>#REF!</v>
      </c>
      <c r="S138" s="11" t="e">
        <f t="shared" si="20"/>
        <v>#REF!</v>
      </c>
      <c r="T138" s="11" t="e">
        <f t="shared" si="21"/>
        <v>#REF!</v>
      </c>
      <c r="U138" s="11" t="e">
        <f t="shared" si="22"/>
        <v>#REF!</v>
      </c>
      <c r="V138" s="11" t="e">
        <f t="shared" si="23"/>
        <v>#REF!</v>
      </c>
    </row>
    <row r="139" spans="1:22">
      <c r="A139" s="13" t="e">
        <f>'BASE - Geral'!#REF!</f>
        <v>#REF!</v>
      </c>
      <c r="B139" s="13" t="e">
        <f>'BASE - Geral'!#REF!</f>
        <v>#REF!</v>
      </c>
      <c r="C139" s="13" t="e">
        <f>'BASE - Geral'!#REF!</f>
        <v>#REF!</v>
      </c>
      <c r="D139" s="13" t="e">
        <f>'BASE - Geral'!#REF!</f>
        <v>#REF!</v>
      </c>
      <c r="E139" s="13" t="e">
        <f>'BASE - Geral'!#REF!</f>
        <v>#REF!</v>
      </c>
      <c r="F139" s="13" t="e">
        <f>'BASE - Geral'!#REF!</f>
        <v>#REF!</v>
      </c>
      <c r="G139" s="12" t="e">
        <f>'BASE - Geral'!#REF!</f>
        <v>#REF!</v>
      </c>
      <c r="H139" s="12" t="e">
        <f>'BASE - Geral'!#REF!</f>
        <v>#REF!</v>
      </c>
      <c r="I139" s="12" t="e">
        <f>'BASE - Geral'!#REF!</f>
        <v>#REF!</v>
      </c>
      <c r="J139" s="12" t="e">
        <f>'BASE - Geral'!#REF!</f>
        <v>#REF!</v>
      </c>
      <c r="K139" s="12" t="e">
        <f>'BASE - Geral'!#REF!</f>
        <v>#REF!</v>
      </c>
      <c r="L139" s="12" t="e">
        <f>'BASE - Geral'!#REF!</f>
        <v>#REF!</v>
      </c>
      <c r="M139" s="12" t="e">
        <f>VLOOKUP(D139,'Demanda Isolada KIT'!$M$2:$P$1048576,2,0)</f>
        <v>#REF!</v>
      </c>
      <c r="N139" s="90" t="e">
        <f t="shared" si="16"/>
        <v>#REF!</v>
      </c>
      <c r="O139" s="12" t="e">
        <f t="shared" si="17"/>
        <v>#REF!</v>
      </c>
      <c r="P139" s="12" t="e">
        <f>VLOOKUP(D139,'Demanda Isolada KIT'!$R$2:$U$1048576,2,0)</f>
        <v>#REF!</v>
      </c>
      <c r="Q139" s="90" t="e">
        <f t="shared" si="18"/>
        <v>#REF!</v>
      </c>
      <c r="R139" s="12" t="e">
        <f t="shared" si="19"/>
        <v>#REF!</v>
      </c>
      <c r="S139" s="11" t="e">
        <f t="shared" si="20"/>
        <v>#REF!</v>
      </c>
      <c r="T139" s="11" t="e">
        <f t="shared" si="21"/>
        <v>#REF!</v>
      </c>
      <c r="U139" s="11" t="e">
        <f t="shared" si="22"/>
        <v>#REF!</v>
      </c>
      <c r="V139" s="11" t="e">
        <f t="shared" si="23"/>
        <v>#REF!</v>
      </c>
    </row>
    <row r="140" spans="1:22">
      <c r="A140" s="13" t="e">
        <f>'BASE - Geral'!#REF!</f>
        <v>#REF!</v>
      </c>
      <c r="B140" s="13" t="e">
        <f>'BASE - Geral'!#REF!</f>
        <v>#REF!</v>
      </c>
      <c r="C140" s="13" t="e">
        <f>'BASE - Geral'!#REF!</f>
        <v>#REF!</v>
      </c>
      <c r="D140" s="13" t="e">
        <f>'BASE - Geral'!#REF!</f>
        <v>#REF!</v>
      </c>
      <c r="E140" s="13" t="e">
        <f>'BASE - Geral'!#REF!</f>
        <v>#REF!</v>
      </c>
      <c r="F140" s="13" t="e">
        <f>'BASE - Geral'!#REF!</f>
        <v>#REF!</v>
      </c>
      <c r="G140" s="12" t="e">
        <f>'BASE - Geral'!#REF!</f>
        <v>#REF!</v>
      </c>
      <c r="H140" s="12" t="e">
        <f>'BASE - Geral'!#REF!</f>
        <v>#REF!</v>
      </c>
      <c r="I140" s="12" t="e">
        <f>'BASE - Geral'!#REF!</f>
        <v>#REF!</v>
      </c>
      <c r="J140" s="12" t="e">
        <f>'BASE - Geral'!#REF!</f>
        <v>#REF!</v>
      </c>
      <c r="K140" s="12" t="e">
        <f>'BASE - Geral'!#REF!</f>
        <v>#REF!</v>
      </c>
      <c r="L140" s="12" t="e">
        <f>'BASE - Geral'!#REF!</f>
        <v>#REF!</v>
      </c>
      <c r="M140" s="12" t="e">
        <f>VLOOKUP(D140,'Demanda Isolada KIT'!$M$2:$P$1048576,2,0)</f>
        <v>#REF!</v>
      </c>
      <c r="N140" s="90" t="e">
        <f t="shared" si="16"/>
        <v>#REF!</v>
      </c>
      <c r="O140" s="12" t="e">
        <f t="shared" si="17"/>
        <v>#REF!</v>
      </c>
      <c r="P140" s="12" t="e">
        <f>VLOOKUP(D140,'Demanda Isolada KIT'!$R$2:$U$1048576,2,0)</f>
        <v>#REF!</v>
      </c>
      <c r="Q140" s="90" t="e">
        <f t="shared" si="18"/>
        <v>#REF!</v>
      </c>
      <c r="R140" s="12" t="e">
        <f t="shared" si="19"/>
        <v>#REF!</v>
      </c>
      <c r="S140" s="11" t="e">
        <f t="shared" si="20"/>
        <v>#REF!</v>
      </c>
      <c r="T140" s="11" t="e">
        <f t="shared" si="21"/>
        <v>#REF!</v>
      </c>
      <c r="U140" s="11" t="e">
        <f t="shared" si="22"/>
        <v>#REF!</v>
      </c>
      <c r="V140" s="11" t="e">
        <f t="shared" si="23"/>
        <v>#REF!</v>
      </c>
    </row>
    <row r="141" spans="1:22">
      <c r="A141" s="13" t="e">
        <f>'BASE - Geral'!#REF!</f>
        <v>#REF!</v>
      </c>
      <c r="B141" s="13" t="e">
        <f>'BASE - Geral'!#REF!</f>
        <v>#REF!</v>
      </c>
      <c r="C141" s="13" t="e">
        <f>'BASE - Geral'!#REF!</f>
        <v>#REF!</v>
      </c>
      <c r="D141" s="13" t="e">
        <f>'BASE - Geral'!#REF!</f>
        <v>#REF!</v>
      </c>
      <c r="E141" s="13" t="e">
        <f>'BASE - Geral'!#REF!</f>
        <v>#REF!</v>
      </c>
      <c r="F141" s="13" t="e">
        <f>'BASE - Geral'!#REF!</f>
        <v>#REF!</v>
      </c>
      <c r="G141" s="12" t="e">
        <f>'BASE - Geral'!#REF!</f>
        <v>#REF!</v>
      </c>
      <c r="H141" s="12" t="e">
        <f>'BASE - Geral'!#REF!</f>
        <v>#REF!</v>
      </c>
      <c r="I141" s="12" t="e">
        <f>'BASE - Geral'!#REF!</f>
        <v>#REF!</v>
      </c>
      <c r="J141" s="12" t="e">
        <f>'BASE - Geral'!#REF!</f>
        <v>#REF!</v>
      </c>
      <c r="K141" s="12" t="e">
        <f>'BASE - Geral'!#REF!</f>
        <v>#REF!</v>
      </c>
      <c r="L141" s="12" t="e">
        <f>'BASE - Geral'!#REF!</f>
        <v>#REF!</v>
      </c>
      <c r="M141" s="12" t="e">
        <f>VLOOKUP(D141,'Demanda Isolada KIT'!$M$2:$P$1048576,2,0)</f>
        <v>#REF!</v>
      </c>
      <c r="N141" s="90" t="e">
        <f t="shared" si="16"/>
        <v>#REF!</v>
      </c>
      <c r="O141" s="12" t="e">
        <f t="shared" si="17"/>
        <v>#REF!</v>
      </c>
      <c r="P141" s="12" t="e">
        <f>VLOOKUP(D141,'Demanda Isolada KIT'!$R$2:$U$1048576,2,0)</f>
        <v>#REF!</v>
      </c>
      <c r="Q141" s="90" t="e">
        <f t="shared" si="18"/>
        <v>#REF!</v>
      </c>
      <c r="R141" s="12" t="e">
        <f t="shared" si="19"/>
        <v>#REF!</v>
      </c>
      <c r="S141" s="11" t="e">
        <f t="shared" si="20"/>
        <v>#REF!</v>
      </c>
      <c r="T141" s="11" t="e">
        <f t="shared" si="21"/>
        <v>#REF!</v>
      </c>
      <c r="U141" s="11" t="e">
        <f t="shared" si="22"/>
        <v>#REF!</v>
      </c>
      <c r="V141" s="11" t="e">
        <f t="shared" si="23"/>
        <v>#REF!</v>
      </c>
    </row>
    <row r="142" spans="1:22">
      <c r="A142" s="13" t="e">
        <f>'BASE - Geral'!#REF!</f>
        <v>#REF!</v>
      </c>
      <c r="B142" s="13" t="e">
        <f>'BASE - Geral'!#REF!</f>
        <v>#REF!</v>
      </c>
      <c r="C142" s="13" t="e">
        <f>'BASE - Geral'!#REF!</f>
        <v>#REF!</v>
      </c>
      <c r="D142" s="13" t="e">
        <f>'BASE - Geral'!#REF!</f>
        <v>#REF!</v>
      </c>
      <c r="E142" s="13" t="e">
        <f>'BASE - Geral'!#REF!</f>
        <v>#REF!</v>
      </c>
      <c r="F142" s="13" t="e">
        <f>'BASE - Geral'!#REF!</f>
        <v>#REF!</v>
      </c>
      <c r="G142" s="12" t="e">
        <f>'BASE - Geral'!#REF!</f>
        <v>#REF!</v>
      </c>
      <c r="H142" s="12" t="e">
        <f>'BASE - Geral'!#REF!</f>
        <v>#REF!</v>
      </c>
      <c r="I142" s="12" t="e">
        <f>'BASE - Geral'!#REF!</f>
        <v>#REF!</v>
      </c>
      <c r="J142" s="12" t="e">
        <f>'BASE - Geral'!#REF!</f>
        <v>#REF!</v>
      </c>
      <c r="K142" s="12" t="e">
        <f>'BASE - Geral'!#REF!</f>
        <v>#REF!</v>
      </c>
      <c r="L142" s="12" t="e">
        <f>'BASE - Geral'!#REF!</f>
        <v>#REF!</v>
      </c>
      <c r="M142" s="12" t="e">
        <f>VLOOKUP(D142,'Demanda Isolada KIT'!$M$2:$P$1048576,2,0)</f>
        <v>#REF!</v>
      </c>
      <c r="N142" s="90" t="e">
        <f t="shared" si="16"/>
        <v>#REF!</v>
      </c>
      <c r="O142" s="12" t="e">
        <f t="shared" si="17"/>
        <v>#REF!</v>
      </c>
      <c r="P142" s="12" t="e">
        <f>VLOOKUP(D142,'Demanda Isolada KIT'!$R$2:$U$1048576,2,0)</f>
        <v>#REF!</v>
      </c>
      <c r="Q142" s="90" t="e">
        <f t="shared" si="18"/>
        <v>#REF!</v>
      </c>
      <c r="R142" s="12" t="e">
        <f t="shared" si="19"/>
        <v>#REF!</v>
      </c>
      <c r="S142" s="11" t="e">
        <f t="shared" si="20"/>
        <v>#REF!</v>
      </c>
      <c r="T142" s="11" t="e">
        <f t="shared" si="21"/>
        <v>#REF!</v>
      </c>
      <c r="U142" s="11" t="e">
        <f t="shared" si="22"/>
        <v>#REF!</v>
      </c>
      <c r="V142" s="11" t="e">
        <f t="shared" si="23"/>
        <v>#REF!</v>
      </c>
    </row>
    <row r="143" spans="1:22">
      <c r="A143" s="13" t="e">
        <f>'BASE - Geral'!#REF!</f>
        <v>#REF!</v>
      </c>
      <c r="B143" s="13" t="e">
        <f>'BASE - Geral'!#REF!</f>
        <v>#REF!</v>
      </c>
      <c r="C143" s="13" t="e">
        <f>'BASE - Geral'!#REF!</f>
        <v>#REF!</v>
      </c>
      <c r="D143" s="13" t="e">
        <f>'BASE - Geral'!#REF!</f>
        <v>#REF!</v>
      </c>
      <c r="E143" s="13" t="e">
        <f>'BASE - Geral'!#REF!</f>
        <v>#REF!</v>
      </c>
      <c r="F143" s="13" t="e">
        <f>'BASE - Geral'!#REF!</f>
        <v>#REF!</v>
      </c>
      <c r="G143" s="12" t="e">
        <f>'BASE - Geral'!#REF!</f>
        <v>#REF!</v>
      </c>
      <c r="H143" s="12" t="e">
        <f>'BASE - Geral'!#REF!</f>
        <v>#REF!</v>
      </c>
      <c r="I143" s="12" t="e">
        <f>'BASE - Geral'!#REF!</f>
        <v>#REF!</v>
      </c>
      <c r="J143" s="12" t="e">
        <f>'BASE - Geral'!#REF!</f>
        <v>#REF!</v>
      </c>
      <c r="K143" s="12" t="e">
        <f>'BASE - Geral'!#REF!</f>
        <v>#REF!</v>
      </c>
      <c r="L143" s="12" t="e">
        <f>'BASE - Geral'!#REF!</f>
        <v>#REF!</v>
      </c>
      <c r="M143" s="12" t="e">
        <f>VLOOKUP(D143,'Demanda Isolada KIT'!$M$2:$P$1048576,2,0)</f>
        <v>#REF!</v>
      </c>
      <c r="N143" s="90" t="e">
        <f t="shared" si="16"/>
        <v>#REF!</v>
      </c>
      <c r="O143" s="12" t="e">
        <f t="shared" si="17"/>
        <v>#REF!</v>
      </c>
      <c r="P143" s="12" t="e">
        <f>VLOOKUP(D143,'Demanda Isolada KIT'!$R$2:$U$1048576,2,0)</f>
        <v>#REF!</v>
      </c>
      <c r="Q143" s="90" t="e">
        <f t="shared" si="18"/>
        <v>#REF!</v>
      </c>
      <c r="R143" s="12" t="e">
        <f t="shared" si="19"/>
        <v>#REF!</v>
      </c>
      <c r="S143" s="11" t="e">
        <f t="shared" si="20"/>
        <v>#REF!</v>
      </c>
      <c r="T143" s="11" t="e">
        <f t="shared" si="21"/>
        <v>#REF!</v>
      </c>
      <c r="U143" s="11" t="e">
        <f t="shared" si="22"/>
        <v>#REF!</v>
      </c>
      <c r="V143" s="11" t="e">
        <f t="shared" si="23"/>
        <v>#REF!</v>
      </c>
    </row>
    <row r="144" spans="1:22">
      <c r="A144" s="13" t="e">
        <f>'BASE - Geral'!#REF!</f>
        <v>#REF!</v>
      </c>
      <c r="B144" s="13" t="e">
        <f>'BASE - Geral'!#REF!</f>
        <v>#REF!</v>
      </c>
      <c r="C144" s="13" t="e">
        <f>'BASE - Geral'!#REF!</f>
        <v>#REF!</v>
      </c>
      <c r="D144" s="13" t="e">
        <f>'BASE - Geral'!#REF!</f>
        <v>#REF!</v>
      </c>
      <c r="E144" s="13" t="e">
        <f>'BASE - Geral'!#REF!</f>
        <v>#REF!</v>
      </c>
      <c r="F144" s="13" t="e">
        <f>'BASE - Geral'!#REF!</f>
        <v>#REF!</v>
      </c>
      <c r="G144" s="12" t="e">
        <f>'BASE - Geral'!#REF!</f>
        <v>#REF!</v>
      </c>
      <c r="H144" s="12" t="e">
        <f>'BASE - Geral'!#REF!</f>
        <v>#REF!</v>
      </c>
      <c r="I144" s="12" t="e">
        <f>'BASE - Geral'!#REF!</f>
        <v>#REF!</v>
      </c>
      <c r="J144" s="12" t="e">
        <f>'BASE - Geral'!#REF!</f>
        <v>#REF!</v>
      </c>
      <c r="K144" s="12" t="e">
        <f>'BASE - Geral'!#REF!</f>
        <v>#REF!</v>
      </c>
      <c r="L144" s="12" t="e">
        <f>'BASE - Geral'!#REF!</f>
        <v>#REF!</v>
      </c>
      <c r="M144" s="12" t="e">
        <f>VLOOKUP(D144,'Demanda Isolada KIT'!$M$2:$P$1048576,2,0)</f>
        <v>#REF!</v>
      </c>
      <c r="N144" s="90" t="e">
        <f t="shared" si="16"/>
        <v>#REF!</v>
      </c>
      <c r="O144" s="12" t="e">
        <f t="shared" si="17"/>
        <v>#REF!</v>
      </c>
      <c r="P144" s="12" t="e">
        <f>VLOOKUP(D144,'Demanda Isolada KIT'!$R$2:$U$1048576,2,0)</f>
        <v>#REF!</v>
      </c>
      <c r="Q144" s="90" t="e">
        <f t="shared" si="18"/>
        <v>#REF!</v>
      </c>
      <c r="R144" s="12" t="e">
        <f t="shared" si="19"/>
        <v>#REF!</v>
      </c>
      <c r="S144" s="11" t="e">
        <f t="shared" si="20"/>
        <v>#REF!</v>
      </c>
      <c r="T144" s="11" t="e">
        <f t="shared" si="21"/>
        <v>#REF!</v>
      </c>
      <c r="U144" s="11" t="e">
        <f t="shared" si="22"/>
        <v>#REF!</v>
      </c>
      <c r="V144" s="11" t="e">
        <f t="shared" si="23"/>
        <v>#REF!</v>
      </c>
    </row>
    <row r="145" spans="1:22">
      <c r="A145" s="13" t="e">
        <f>'BASE - Geral'!#REF!</f>
        <v>#REF!</v>
      </c>
      <c r="B145" s="13" t="e">
        <f>'BASE - Geral'!#REF!</f>
        <v>#REF!</v>
      </c>
      <c r="C145" s="13" t="e">
        <f>'BASE - Geral'!#REF!</f>
        <v>#REF!</v>
      </c>
      <c r="D145" s="13" t="e">
        <f>'BASE - Geral'!#REF!</f>
        <v>#REF!</v>
      </c>
      <c r="E145" s="13" t="e">
        <f>'BASE - Geral'!#REF!</f>
        <v>#REF!</v>
      </c>
      <c r="F145" s="13" t="e">
        <f>'BASE - Geral'!#REF!</f>
        <v>#REF!</v>
      </c>
      <c r="G145" s="12" t="e">
        <f>'BASE - Geral'!#REF!</f>
        <v>#REF!</v>
      </c>
      <c r="H145" s="12" t="e">
        <f>'BASE - Geral'!#REF!</f>
        <v>#REF!</v>
      </c>
      <c r="I145" s="12" t="e">
        <f>'BASE - Geral'!#REF!</f>
        <v>#REF!</v>
      </c>
      <c r="J145" s="12" t="e">
        <f>'BASE - Geral'!#REF!</f>
        <v>#REF!</v>
      </c>
      <c r="K145" s="12" t="e">
        <f>'BASE - Geral'!#REF!</f>
        <v>#REF!</v>
      </c>
      <c r="L145" s="12" t="e">
        <f>'BASE - Geral'!#REF!</f>
        <v>#REF!</v>
      </c>
      <c r="M145" s="12" t="e">
        <f>VLOOKUP(D145,'Demanda Isolada KIT'!$M$2:$P$1048576,2,0)</f>
        <v>#REF!</v>
      </c>
      <c r="N145" s="90" t="e">
        <f t="shared" si="16"/>
        <v>#REF!</v>
      </c>
      <c r="O145" s="12" t="e">
        <f t="shared" si="17"/>
        <v>#REF!</v>
      </c>
      <c r="P145" s="12" t="e">
        <f>VLOOKUP(D145,'Demanda Isolada KIT'!$R$2:$U$1048576,2,0)</f>
        <v>#REF!</v>
      </c>
      <c r="Q145" s="90" t="e">
        <f t="shared" si="18"/>
        <v>#REF!</v>
      </c>
      <c r="R145" s="12" t="e">
        <f t="shared" si="19"/>
        <v>#REF!</v>
      </c>
      <c r="S145" s="11" t="e">
        <f t="shared" si="20"/>
        <v>#REF!</v>
      </c>
      <c r="T145" s="11" t="e">
        <f t="shared" si="21"/>
        <v>#REF!</v>
      </c>
      <c r="U145" s="11" t="e">
        <f t="shared" si="22"/>
        <v>#REF!</v>
      </c>
      <c r="V145" s="11" t="e">
        <f t="shared" si="23"/>
        <v>#REF!</v>
      </c>
    </row>
    <row r="146" spans="1:22">
      <c r="A146" s="13" t="e">
        <f>'BASE - Geral'!#REF!</f>
        <v>#REF!</v>
      </c>
      <c r="B146" s="13" t="e">
        <f>'BASE - Geral'!#REF!</f>
        <v>#REF!</v>
      </c>
      <c r="C146" s="13" t="e">
        <f>'BASE - Geral'!#REF!</f>
        <v>#REF!</v>
      </c>
      <c r="D146" s="13" t="e">
        <f>'BASE - Geral'!#REF!</f>
        <v>#REF!</v>
      </c>
      <c r="E146" s="13" t="e">
        <f>'BASE - Geral'!#REF!</f>
        <v>#REF!</v>
      </c>
      <c r="F146" s="13" t="e">
        <f>'BASE - Geral'!#REF!</f>
        <v>#REF!</v>
      </c>
      <c r="G146" s="12" t="e">
        <f>'BASE - Geral'!#REF!</f>
        <v>#REF!</v>
      </c>
      <c r="H146" s="12" t="e">
        <f>'BASE - Geral'!#REF!</f>
        <v>#REF!</v>
      </c>
      <c r="I146" s="12" t="e">
        <f>'BASE - Geral'!#REF!</f>
        <v>#REF!</v>
      </c>
      <c r="J146" s="12" t="e">
        <f>'BASE - Geral'!#REF!</f>
        <v>#REF!</v>
      </c>
      <c r="K146" s="12" t="e">
        <f>'BASE - Geral'!#REF!</f>
        <v>#REF!</v>
      </c>
      <c r="L146" s="12" t="e">
        <f>'BASE - Geral'!#REF!</f>
        <v>#REF!</v>
      </c>
      <c r="M146" s="12" t="e">
        <f>VLOOKUP(D146,'Demanda Isolada KIT'!$M$2:$P$1048576,2,0)</f>
        <v>#REF!</v>
      </c>
      <c r="N146" s="90" t="e">
        <f t="shared" si="16"/>
        <v>#REF!</v>
      </c>
      <c r="O146" s="12" t="e">
        <f t="shared" si="17"/>
        <v>#REF!</v>
      </c>
      <c r="P146" s="12" t="e">
        <f>VLOOKUP(D146,'Demanda Isolada KIT'!$R$2:$U$1048576,2,0)</f>
        <v>#REF!</v>
      </c>
      <c r="Q146" s="90" t="e">
        <f t="shared" si="18"/>
        <v>#REF!</v>
      </c>
      <c r="R146" s="12" t="e">
        <f t="shared" si="19"/>
        <v>#REF!</v>
      </c>
      <c r="S146" s="11" t="e">
        <f t="shared" si="20"/>
        <v>#REF!</v>
      </c>
      <c r="T146" s="11" t="e">
        <f t="shared" si="21"/>
        <v>#REF!</v>
      </c>
      <c r="U146" s="11" t="e">
        <f t="shared" si="22"/>
        <v>#REF!</v>
      </c>
      <c r="V146" s="11" t="e">
        <f t="shared" si="23"/>
        <v>#REF!</v>
      </c>
    </row>
    <row r="147" spans="1:22">
      <c r="A147" s="13" t="e">
        <f>'BASE - Geral'!#REF!</f>
        <v>#REF!</v>
      </c>
      <c r="B147" s="13" t="e">
        <f>'BASE - Geral'!#REF!</f>
        <v>#REF!</v>
      </c>
      <c r="C147" s="13" t="e">
        <f>'BASE - Geral'!#REF!</f>
        <v>#REF!</v>
      </c>
      <c r="D147" s="13" t="e">
        <f>'BASE - Geral'!#REF!</f>
        <v>#REF!</v>
      </c>
      <c r="E147" s="13" t="e">
        <f>'BASE - Geral'!#REF!</f>
        <v>#REF!</v>
      </c>
      <c r="F147" s="13" t="e">
        <f>'BASE - Geral'!#REF!</f>
        <v>#REF!</v>
      </c>
      <c r="G147" s="12" t="e">
        <f>'BASE - Geral'!#REF!</f>
        <v>#REF!</v>
      </c>
      <c r="H147" s="12" t="e">
        <f>'BASE - Geral'!#REF!</f>
        <v>#REF!</v>
      </c>
      <c r="I147" s="12" t="e">
        <f>'BASE - Geral'!#REF!</f>
        <v>#REF!</v>
      </c>
      <c r="J147" s="12" t="e">
        <f>'BASE - Geral'!#REF!</f>
        <v>#REF!</v>
      </c>
      <c r="K147" s="12" t="e">
        <f>'BASE - Geral'!#REF!</f>
        <v>#REF!</v>
      </c>
      <c r="L147" s="12" t="e">
        <f>'BASE - Geral'!#REF!</f>
        <v>#REF!</v>
      </c>
      <c r="M147" s="12" t="e">
        <f>VLOOKUP(D147,'Demanda Isolada KIT'!$M$2:$P$1048576,2,0)</f>
        <v>#REF!</v>
      </c>
      <c r="N147" s="90" t="e">
        <f t="shared" si="16"/>
        <v>#REF!</v>
      </c>
      <c r="O147" s="12" t="e">
        <f t="shared" si="17"/>
        <v>#REF!</v>
      </c>
      <c r="P147" s="12" t="e">
        <f>VLOOKUP(D147,'Demanda Isolada KIT'!$R$2:$U$1048576,2,0)</f>
        <v>#REF!</v>
      </c>
      <c r="Q147" s="90" t="e">
        <f t="shared" si="18"/>
        <v>#REF!</v>
      </c>
      <c r="R147" s="12" t="e">
        <f t="shared" si="19"/>
        <v>#REF!</v>
      </c>
      <c r="S147" s="11" t="e">
        <f t="shared" si="20"/>
        <v>#REF!</v>
      </c>
      <c r="T147" s="11" t="e">
        <f t="shared" si="21"/>
        <v>#REF!</v>
      </c>
      <c r="U147" s="11" t="e">
        <f t="shared" si="22"/>
        <v>#REF!</v>
      </c>
      <c r="V147" s="11" t="e">
        <f t="shared" si="23"/>
        <v>#REF!</v>
      </c>
    </row>
    <row r="148" spans="1:22">
      <c r="A148" s="13" t="e">
        <f>'BASE - Geral'!#REF!</f>
        <v>#REF!</v>
      </c>
      <c r="B148" s="13" t="e">
        <f>'BASE - Geral'!#REF!</f>
        <v>#REF!</v>
      </c>
      <c r="C148" s="13" t="e">
        <f>'BASE - Geral'!#REF!</f>
        <v>#REF!</v>
      </c>
      <c r="D148" s="13" t="e">
        <f>'BASE - Geral'!#REF!</f>
        <v>#REF!</v>
      </c>
      <c r="E148" s="13" t="e">
        <f>'BASE - Geral'!#REF!</f>
        <v>#REF!</v>
      </c>
      <c r="F148" s="13" t="e">
        <f>'BASE - Geral'!#REF!</f>
        <v>#REF!</v>
      </c>
      <c r="G148" s="12" t="e">
        <f>'BASE - Geral'!#REF!</f>
        <v>#REF!</v>
      </c>
      <c r="H148" s="12" t="e">
        <f>'BASE - Geral'!#REF!</f>
        <v>#REF!</v>
      </c>
      <c r="I148" s="12" t="e">
        <f>'BASE - Geral'!#REF!</f>
        <v>#REF!</v>
      </c>
      <c r="J148" s="12" t="e">
        <f>'BASE - Geral'!#REF!</f>
        <v>#REF!</v>
      </c>
      <c r="K148" s="12" t="e">
        <f>'BASE - Geral'!#REF!</f>
        <v>#REF!</v>
      </c>
      <c r="L148" s="12" t="e">
        <f>'BASE - Geral'!#REF!</f>
        <v>#REF!</v>
      </c>
      <c r="M148" s="12" t="e">
        <f>VLOOKUP(D148,'Demanda Isolada KIT'!$M$2:$P$1048576,2,0)</f>
        <v>#REF!</v>
      </c>
      <c r="N148" s="90" t="e">
        <f t="shared" si="16"/>
        <v>#REF!</v>
      </c>
      <c r="O148" s="12" t="e">
        <f t="shared" si="17"/>
        <v>#REF!</v>
      </c>
      <c r="P148" s="12" t="e">
        <f>VLOOKUP(D148,'Demanda Isolada KIT'!$R$2:$U$1048576,2,0)</f>
        <v>#REF!</v>
      </c>
      <c r="Q148" s="90" t="e">
        <f t="shared" si="18"/>
        <v>#REF!</v>
      </c>
      <c r="R148" s="12" t="e">
        <f t="shared" si="19"/>
        <v>#REF!</v>
      </c>
      <c r="S148" s="11" t="e">
        <f t="shared" si="20"/>
        <v>#REF!</v>
      </c>
      <c r="T148" s="11" t="e">
        <f t="shared" si="21"/>
        <v>#REF!</v>
      </c>
      <c r="U148" s="11" t="e">
        <f t="shared" si="22"/>
        <v>#REF!</v>
      </c>
      <c r="V148" s="11" t="e">
        <f t="shared" si="23"/>
        <v>#REF!</v>
      </c>
    </row>
    <row r="149" spans="1:22">
      <c r="A149" s="13" t="e">
        <f>'BASE - Geral'!#REF!</f>
        <v>#REF!</v>
      </c>
      <c r="B149" s="13" t="e">
        <f>'BASE - Geral'!#REF!</f>
        <v>#REF!</v>
      </c>
      <c r="C149" s="13" t="e">
        <f>'BASE - Geral'!#REF!</f>
        <v>#REF!</v>
      </c>
      <c r="D149" s="13" t="e">
        <f>'BASE - Geral'!#REF!</f>
        <v>#REF!</v>
      </c>
      <c r="E149" s="13" t="e">
        <f>'BASE - Geral'!#REF!</f>
        <v>#REF!</v>
      </c>
      <c r="F149" s="13" t="e">
        <f>'BASE - Geral'!#REF!</f>
        <v>#REF!</v>
      </c>
      <c r="G149" s="12" t="e">
        <f>'BASE - Geral'!#REF!</f>
        <v>#REF!</v>
      </c>
      <c r="H149" s="12" t="e">
        <f>'BASE - Geral'!#REF!</f>
        <v>#REF!</v>
      </c>
      <c r="I149" s="12" t="e">
        <f>'BASE - Geral'!#REF!</f>
        <v>#REF!</v>
      </c>
      <c r="J149" s="12" t="e">
        <f>'BASE - Geral'!#REF!</f>
        <v>#REF!</v>
      </c>
      <c r="K149" s="12" t="e">
        <f>'BASE - Geral'!#REF!</f>
        <v>#REF!</v>
      </c>
      <c r="L149" s="12" t="e">
        <f>'BASE - Geral'!#REF!</f>
        <v>#REF!</v>
      </c>
      <c r="M149" s="12" t="e">
        <f>VLOOKUP(D149,'Demanda Isolada KIT'!$M$2:$P$1048576,2,0)</f>
        <v>#REF!</v>
      </c>
      <c r="N149" s="90" t="e">
        <f t="shared" si="16"/>
        <v>#REF!</v>
      </c>
      <c r="O149" s="12" t="e">
        <f t="shared" si="17"/>
        <v>#REF!</v>
      </c>
      <c r="P149" s="12" t="e">
        <f>VLOOKUP(D149,'Demanda Isolada KIT'!$R$2:$U$1048576,2,0)</f>
        <v>#REF!</v>
      </c>
      <c r="Q149" s="90" t="e">
        <f t="shared" si="18"/>
        <v>#REF!</v>
      </c>
      <c r="R149" s="12" t="e">
        <f t="shared" si="19"/>
        <v>#REF!</v>
      </c>
      <c r="S149" s="11" t="e">
        <f t="shared" si="20"/>
        <v>#REF!</v>
      </c>
      <c r="T149" s="11" t="e">
        <f t="shared" si="21"/>
        <v>#REF!</v>
      </c>
      <c r="U149" s="11" t="e">
        <f t="shared" si="22"/>
        <v>#REF!</v>
      </c>
      <c r="V149" s="11" t="e">
        <f t="shared" si="23"/>
        <v>#REF!</v>
      </c>
    </row>
    <row r="150" spans="1:22">
      <c r="A150" s="13" t="e">
        <f>'BASE - Geral'!#REF!</f>
        <v>#REF!</v>
      </c>
      <c r="B150" s="13" t="e">
        <f>'BASE - Geral'!#REF!</f>
        <v>#REF!</v>
      </c>
      <c r="C150" s="13" t="e">
        <f>'BASE - Geral'!#REF!</f>
        <v>#REF!</v>
      </c>
      <c r="D150" s="13" t="e">
        <f>'BASE - Geral'!#REF!</f>
        <v>#REF!</v>
      </c>
      <c r="E150" s="13" t="e">
        <f>'BASE - Geral'!#REF!</f>
        <v>#REF!</v>
      </c>
      <c r="F150" s="13" t="e">
        <f>'BASE - Geral'!#REF!</f>
        <v>#REF!</v>
      </c>
      <c r="G150" s="12" t="e">
        <f>'BASE - Geral'!#REF!</f>
        <v>#REF!</v>
      </c>
      <c r="H150" s="12" t="e">
        <f>'BASE - Geral'!#REF!</f>
        <v>#REF!</v>
      </c>
      <c r="I150" s="12" t="e">
        <f>'BASE - Geral'!#REF!</f>
        <v>#REF!</v>
      </c>
      <c r="J150" s="12" t="e">
        <f>'BASE - Geral'!#REF!</f>
        <v>#REF!</v>
      </c>
      <c r="K150" s="12" t="e">
        <f>'BASE - Geral'!#REF!</f>
        <v>#REF!</v>
      </c>
      <c r="L150" s="12" t="e">
        <f>'BASE - Geral'!#REF!</f>
        <v>#REF!</v>
      </c>
      <c r="M150" s="12" t="e">
        <f>VLOOKUP(D150,'Demanda Isolada KIT'!$M$2:$P$1048576,2,0)</f>
        <v>#REF!</v>
      </c>
      <c r="N150" s="90" t="e">
        <f t="shared" si="16"/>
        <v>#REF!</v>
      </c>
      <c r="O150" s="12" t="e">
        <f t="shared" si="17"/>
        <v>#REF!</v>
      </c>
      <c r="P150" s="12" t="e">
        <f>VLOOKUP(D150,'Demanda Isolada KIT'!$R$2:$U$1048576,2,0)</f>
        <v>#REF!</v>
      </c>
      <c r="Q150" s="90" t="e">
        <f t="shared" si="18"/>
        <v>#REF!</v>
      </c>
      <c r="R150" s="12" t="e">
        <f t="shared" si="19"/>
        <v>#REF!</v>
      </c>
      <c r="S150" s="11" t="e">
        <f t="shared" si="20"/>
        <v>#REF!</v>
      </c>
      <c r="T150" s="11" t="e">
        <f t="shared" si="21"/>
        <v>#REF!</v>
      </c>
      <c r="U150" s="11" t="e">
        <f t="shared" si="22"/>
        <v>#REF!</v>
      </c>
      <c r="V150" s="11" t="e">
        <f t="shared" si="23"/>
        <v>#REF!</v>
      </c>
    </row>
    <row r="151" spans="1:22">
      <c r="A151" s="13" t="e">
        <f>'BASE - Geral'!#REF!</f>
        <v>#REF!</v>
      </c>
      <c r="B151" s="13" t="e">
        <f>'BASE - Geral'!#REF!</f>
        <v>#REF!</v>
      </c>
      <c r="C151" s="13" t="e">
        <f>'BASE - Geral'!#REF!</f>
        <v>#REF!</v>
      </c>
      <c r="D151" s="13" t="e">
        <f>'BASE - Geral'!#REF!</f>
        <v>#REF!</v>
      </c>
      <c r="E151" s="13" t="e">
        <f>'BASE - Geral'!#REF!</f>
        <v>#REF!</v>
      </c>
      <c r="F151" s="13" t="e">
        <f>'BASE - Geral'!#REF!</f>
        <v>#REF!</v>
      </c>
      <c r="G151" s="12" t="e">
        <f>'BASE - Geral'!#REF!</f>
        <v>#REF!</v>
      </c>
      <c r="H151" s="12" t="e">
        <f>'BASE - Geral'!#REF!</f>
        <v>#REF!</v>
      </c>
      <c r="I151" s="12" t="e">
        <f>'BASE - Geral'!#REF!</f>
        <v>#REF!</v>
      </c>
      <c r="J151" s="12" t="e">
        <f>'BASE - Geral'!#REF!</f>
        <v>#REF!</v>
      </c>
      <c r="K151" s="12" t="e">
        <f>'BASE - Geral'!#REF!</f>
        <v>#REF!</v>
      </c>
      <c r="L151" s="12" t="e">
        <f>'BASE - Geral'!#REF!</f>
        <v>#REF!</v>
      </c>
      <c r="M151" s="12" t="e">
        <f>VLOOKUP(D151,'Demanda Isolada KIT'!$M$2:$P$1048576,2,0)</f>
        <v>#REF!</v>
      </c>
      <c r="N151" s="90" t="e">
        <f t="shared" si="16"/>
        <v>#REF!</v>
      </c>
      <c r="O151" s="12" t="e">
        <f t="shared" si="17"/>
        <v>#REF!</v>
      </c>
      <c r="P151" s="12" t="e">
        <f>VLOOKUP(D151,'Demanda Isolada KIT'!$R$2:$U$1048576,2,0)</f>
        <v>#REF!</v>
      </c>
      <c r="Q151" s="90" t="e">
        <f t="shared" si="18"/>
        <v>#REF!</v>
      </c>
      <c r="R151" s="12" t="e">
        <f t="shared" si="19"/>
        <v>#REF!</v>
      </c>
      <c r="S151" s="11" t="e">
        <f t="shared" si="20"/>
        <v>#REF!</v>
      </c>
      <c r="T151" s="11" t="e">
        <f t="shared" si="21"/>
        <v>#REF!</v>
      </c>
      <c r="U151" s="11" t="e">
        <f t="shared" si="22"/>
        <v>#REF!</v>
      </c>
      <c r="V151" s="11" t="e">
        <f t="shared" si="23"/>
        <v>#REF!</v>
      </c>
    </row>
    <row r="152" spans="1:22">
      <c r="A152" s="13" t="e">
        <f>'BASE - Geral'!#REF!</f>
        <v>#REF!</v>
      </c>
      <c r="B152" s="13" t="e">
        <f>'BASE - Geral'!#REF!</f>
        <v>#REF!</v>
      </c>
      <c r="C152" s="13" t="e">
        <f>'BASE - Geral'!#REF!</f>
        <v>#REF!</v>
      </c>
      <c r="D152" s="13" t="e">
        <f>'BASE - Geral'!#REF!</f>
        <v>#REF!</v>
      </c>
      <c r="E152" s="13" t="e">
        <f>'BASE - Geral'!#REF!</f>
        <v>#REF!</v>
      </c>
      <c r="F152" s="13" t="e">
        <f>'BASE - Geral'!#REF!</f>
        <v>#REF!</v>
      </c>
      <c r="G152" s="12" t="e">
        <f>'BASE - Geral'!#REF!</f>
        <v>#REF!</v>
      </c>
      <c r="H152" s="12" t="e">
        <f>'BASE - Geral'!#REF!</f>
        <v>#REF!</v>
      </c>
      <c r="I152" s="12" t="e">
        <f>'BASE - Geral'!#REF!</f>
        <v>#REF!</v>
      </c>
      <c r="J152" s="12" t="e">
        <f>'BASE - Geral'!#REF!</f>
        <v>#REF!</v>
      </c>
      <c r="K152" s="12" t="e">
        <f>'BASE - Geral'!#REF!</f>
        <v>#REF!</v>
      </c>
      <c r="L152" s="12" t="e">
        <f>'BASE - Geral'!#REF!</f>
        <v>#REF!</v>
      </c>
      <c r="M152" s="12" t="e">
        <f>VLOOKUP(D152,'Demanda Isolada KIT'!$M$2:$P$1048576,2,0)</f>
        <v>#REF!</v>
      </c>
      <c r="N152" s="90" t="e">
        <f t="shared" si="16"/>
        <v>#REF!</v>
      </c>
      <c r="O152" s="12" t="e">
        <f t="shared" si="17"/>
        <v>#REF!</v>
      </c>
      <c r="P152" s="12" t="e">
        <f>VLOOKUP(D152,'Demanda Isolada KIT'!$R$2:$U$1048576,2,0)</f>
        <v>#REF!</v>
      </c>
      <c r="Q152" s="90" t="e">
        <f t="shared" si="18"/>
        <v>#REF!</v>
      </c>
      <c r="R152" s="12" t="e">
        <f t="shared" si="19"/>
        <v>#REF!</v>
      </c>
      <c r="S152" s="11" t="e">
        <f t="shared" si="20"/>
        <v>#REF!</v>
      </c>
      <c r="T152" s="11" t="e">
        <f t="shared" si="21"/>
        <v>#REF!</v>
      </c>
      <c r="U152" s="11" t="e">
        <f t="shared" si="22"/>
        <v>#REF!</v>
      </c>
      <c r="V152" s="11" t="e">
        <f t="shared" si="23"/>
        <v>#REF!</v>
      </c>
    </row>
    <row r="153" spans="1:22">
      <c r="A153" s="13" t="e">
        <f>'BASE - Geral'!#REF!</f>
        <v>#REF!</v>
      </c>
      <c r="B153" s="13" t="e">
        <f>'BASE - Geral'!#REF!</f>
        <v>#REF!</v>
      </c>
      <c r="C153" s="13" t="e">
        <f>'BASE - Geral'!#REF!</f>
        <v>#REF!</v>
      </c>
      <c r="D153" s="13" t="e">
        <f>'BASE - Geral'!#REF!</f>
        <v>#REF!</v>
      </c>
      <c r="E153" s="13" t="e">
        <f>'BASE - Geral'!#REF!</f>
        <v>#REF!</v>
      </c>
      <c r="F153" s="13" t="e">
        <f>'BASE - Geral'!#REF!</f>
        <v>#REF!</v>
      </c>
      <c r="G153" s="12" t="e">
        <f>'BASE - Geral'!#REF!</f>
        <v>#REF!</v>
      </c>
      <c r="H153" s="12" t="e">
        <f>'BASE - Geral'!#REF!</f>
        <v>#REF!</v>
      </c>
      <c r="I153" s="12" t="e">
        <f>'BASE - Geral'!#REF!</f>
        <v>#REF!</v>
      </c>
      <c r="J153" s="12" t="e">
        <f>'BASE - Geral'!#REF!</f>
        <v>#REF!</v>
      </c>
      <c r="K153" s="12" t="e">
        <f>'BASE - Geral'!#REF!</f>
        <v>#REF!</v>
      </c>
      <c r="L153" s="12" t="e">
        <f>'BASE - Geral'!#REF!</f>
        <v>#REF!</v>
      </c>
      <c r="M153" s="12" t="e">
        <f>VLOOKUP(D153,'Demanda Isolada KIT'!$M$2:$P$1048576,2,0)</f>
        <v>#REF!</v>
      </c>
      <c r="N153" s="90" t="e">
        <f t="shared" si="16"/>
        <v>#REF!</v>
      </c>
      <c r="O153" s="12" t="e">
        <f t="shared" si="17"/>
        <v>#REF!</v>
      </c>
      <c r="P153" s="12" t="e">
        <f>VLOOKUP(D153,'Demanda Isolada KIT'!$R$2:$U$1048576,2,0)</f>
        <v>#REF!</v>
      </c>
      <c r="Q153" s="90" t="e">
        <f t="shared" si="18"/>
        <v>#REF!</v>
      </c>
      <c r="R153" s="12" t="e">
        <f t="shared" si="19"/>
        <v>#REF!</v>
      </c>
      <c r="S153" s="11" t="e">
        <f t="shared" si="20"/>
        <v>#REF!</v>
      </c>
      <c r="T153" s="11" t="e">
        <f t="shared" si="21"/>
        <v>#REF!</v>
      </c>
      <c r="U153" s="11" t="e">
        <f t="shared" si="22"/>
        <v>#REF!</v>
      </c>
      <c r="V153" s="11" t="e">
        <f t="shared" si="23"/>
        <v>#REF!</v>
      </c>
    </row>
    <row r="154" spans="1:22">
      <c r="A154" s="13" t="e">
        <f>'BASE - Geral'!#REF!</f>
        <v>#REF!</v>
      </c>
      <c r="B154" s="13" t="e">
        <f>'BASE - Geral'!#REF!</f>
        <v>#REF!</v>
      </c>
      <c r="C154" s="13" t="e">
        <f>'BASE - Geral'!#REF!</f>
        <v>#REF!</v>
      </c>
      <c r="D154" s="13" t="e">
        <f>'BASE - Geral'!#REF!</f>
        <v>#REF!</v>
      </c>
      <c r="E154" s="13" t="e">
        <f>'BASE - Geral'!#REF!</f>
        <v>#REF!</v>
      </c>
      <c r="F154" s="13" t="e">
        <f>'BASE - Geral'!#REF!</f>
        <v>#REF!</v>
      </c>
      <c r="G154" s="12" t="e">
        <f>'BASE - Geral'!#REF!</f>
        <v>#REF!</v>
      </c>
      <c r="H154" s="12" t="e">
        <f>'BASE - Geral'!#REF!</f>
        <v>#REF!</v>
      </c>
      <c r="I154" s="12" t="e">
        <f>'BASE - Geral'!#REF!</f>
        <v>#REF!</v>
      </c>
      <c r="J154" s="12" t="e">
        <f>'BASE - Geral'!#REF!</f>
        <v>#REF!</v>
      </c>
      <c r="K154" s="12" t="e">
        <f>'BASE - Geral'!#REF!</f>
        <v>#REF!</v>
      </c>
      <c r="L154" s="12" t="e">
        <f>'BASE - Geral'!#REF!</f>
        <v>#REF!</v>
      </c>
      <c r="M154" s="12" t="e">
        <f>VLOOKUP(D154,'Demanda Isolada KIT'!$M$2:$P$1048576,2,0)</f>
        <v>#REF!</v>
      </c>
      <c r="N154" s="90" t="e">
        <f t="shared" si="16"/>
        <v>#REF!</v>
      </c>
      <c r="O154" s="12" t="e">
        <f t="shared" si="17"/>
        <v>#REF!</v>
      </c>
      <c r="P154" s="12" t="e">
        <f>VLOOKUP(D154,'Demanda Isolada KIT'!$R$2:$U$1048576,2,0)</f>
        <v>#REF!</v>
      </c>
      <c r="Q154" s="90" t="e">
        <f t="shared" si="18"/>
        <v>#REF!</v>
      </c>
      <c r="R154" s="12" t="e">
        <f t="shared" si="19"/>
        <v>#REF!</v>
      </c>
      <c r="S154" s="11" t="e">
        <f t="shared" si="20"/>
        <v>#REF!</v>
      </c>
      <c r="T154" s="11" t="e">
        <f t="shared" si="21"/>
        <v>#REF!</v>
      </c>
      <c r="U154" s="11" t="e">
        <f t="shared" si="22"/>
        <v>#REF!</v>
      </c>
      <c r="V154" s="11" t="e">
        <f t="shared" si="23"/>
        <v>#REF!</v>
      </c>
    </row>
    <row r="155" spans="1:22">
      <c r="A155" s="13" t="e">
        <f>'BASE - Geral'!#REF!</f>
        <v>#REF!</v>
      </c>
      <c r="B155" s="13" t="e">
        <f>'BASE - Geral'!#REF!</f>
        <v>#REF!</v>
      </c>
      <c r="C155" s="13" t="e">
        <f>'BASE - Geral'!#REF!</f>
        <v>#REF!</v>
      </c>
      <c r="D155" s="13" t="e">
        <f>'BASE - Geral'!#REF!</f>
        <v>#REF!</v>
      </c>
      <c r="E155" s="13" t="e">
        <f>'BASE - Geral'!#REF!</f>
        <v>#REF!</v>
      </c>
      <c r="F155" s="13" t="e">
        <f>'BASE - Geral'!#REF!</f>
        <v>#REF!</v>
      </c>
      <c r="G155" s="12" t="e">
        <f>'BASE - Geral'!#REF!</f>
        <v>#REF!</v>
      </c>
      <c r="H155" s="12" t="e">
        <f>'BASE - Geral'!#REF!</f>
        <v>#REF!</v>
      </c>
      <c r="I155" s="12" t="e">
        <f>'BASE - Geral'!#REF!</f>
        <v>#REF!</v>
      </c>
      <c r="J155" s="12" t="e">
        <f>'BASE - Geral'!#REF!</f>
        <v>#REF!</v>
      </c>
      <c r="K155" s="12" t="e">
        <f>'BASE - Geral'!#REF!</f>
        <v>#REF!</v>
      </c>
      <c r="L155" s="12" t="e">
        <f>'BASE - Geral'!#REF!</f>
        <v>#REF!</v>
      </c>
      <c r="M155" s="12" t="e">
        <f>VLOOKUP(D155,'Demanda Isolada KIT'!$M$2:$P$1048576,2,0)</f>
        <v>#REF!</v>
      </c>
      <c r="N155" s="90" t="e">
        <f t="shared" si="16"/>
        <v>#REF!</v>
      </c>
      <c r="O155" s="12" t="e">
        <f t="shared" si="17"/>
        <v>#REF!</v>
      </c>
      <c r="P155" s="12" t="e">
        <f>VLOOKUP(D155,'Demanda Isolada KIT'!$R$2:$U$1048576,2,0)</f>
        <v>#REF!</v>
      </c>
      <c r="Q155" s="90" t="e">
        <f t="shared" si="18"/>
        <v>#REF!</v>
      </c>
      <c r="R155" s="12" t="e">
        <f t="shared" si="19"/>
        <v>#REF!</v>
      </c>
      <c r="S155" s="11" t="e">
        <f t="shared" si="20"/>
        <v>#REF!</v>
      </c>
      <c r="T155" s="11" t="e">
        <f t="shared" si="21"/>
        <v>#REF!</v>
      </c>
      <c r="U155" s="11" t="e">
        <f t="shared" si="22"/>
        <v>#REF!</v>
      </c>
      <c r="V155" s="11" t="e">
        <f t="shared" si="23"/>
        <v>#REF!</v>
      </c>
    </row>
    <row r="156" spans="1:22">
      <c r="A156" s="13" t="e">
        <f>'BASE - Geral'!#REF!</f>
        <v>#REF!</v>
      </c>
      <c r="B156" s="13" t="e">
        <f>'BASE - Geral'!#REF!</f>
        <v>#REF!</v>
      </c>
      <c r="C156" s="13" t="e">
        <f>'BASE - Geral'!#REF!</f>
        <v>#REF!</v>
      </c>
      <c r="D156" s="13" t="e">
        <f>'BASE - Geral'!#REF!</f>
        <v>#REF!</v>
      </c>
      <c r="E156" s="13" t="e">
        <f>'BASE - Geral'!#REF!</f>
        <v>#REF!</v>
      </c>
      <c r="F156" s="13" t="e">
        <f>'BASE - Geral'!#REF!</f>
        <v>#REF!</v>
      </c>
      <c r="G156" s="12" t="e">
        <f>'BASE - Geral'!#REF!</f>
        <v>#REF!</v>
      </c>
      <c r="H156" s="12" t="e">
        <f>'BASE - Geral'!#REF!</f>
        <v>#REF!</v>
      </c>
      <c r="I156" s="12" t="e">
        <f>'BASE - Geral'!#REF!</f>
        <v>#REF!</v>
      </c>
      <c r="J156" s="12" t="e">
        <f>'BASE - Geral'!#REF!</f>
        <v>#REF!</v>
      </c>
      <c r="K156" s="12" t="e">
        <f>'BASE - Geral'!#REF!</f>
        <v>#REF!</v>
      </c>
      <c r="L156" s="12" t="e">
        <f>'BASE - Geral'!#REF!</f>
        <v>#REF!</v>
      </c>
      <c r="M156" s="12" t="e">
        <f>VLOOKUP(D156,'Demanda Isolada KIT'!$M$2:$P$1048576,2,0)</f>
        <v>#REF!</v>
      </c>
      <c r="N156" s="90" t="e">
        <f t="shared" si="16"/>
        <v>#REF!</v>
      </c>
      <c r="O156" s="12" t="e">
        <f t="shared" si="17"/>
        <v>#REF!</v>
      </c>
      <c r="P156" s="12" t="e">
        <f>VLOOKUP(D156,'Demanda Isolada KIT'!$R$2:$U$1048576,2,0)</f>
        <v>#REF!</v>
      </c>
      <c r="Q156" s="90" t="e">
        <f t="shared" si="18"/>
        <v>#REF!</v>
      </c>
      <c r="R156" s="12" t="e">
        <f t="shared" si="19"/>
        <v>#REF!</v>
      </c>
      <c r="S156" s="11" t="e">
        <f t="shared" si="20"/>
        <v>#REF!</v>
      </c>
      <c r="T156" s="11" t="e">
        <f t="shared" si="21"/>
        <v>#REF!</v>
      </c>
      <c r="U156" s="11" t="e">
        <f t="shared" si="22"/>
        <v>#REF!</v>
      </c>
      <c r="V156" s="11" t="e">
        <f t="shared" si="23"/>
        <v>#REF!</v>
      </c>
    </row>
    <row r="157" spans="1:22">
      <c r="A157" s="13" t="e">
        <f>'BASE - Geral'!#REF!</f>
        <v>#REF!</v>
      </c>
      <c r="B157" s="13" t="e">
        <f>'BASE - Geral'!#REF!</f>
        <v>#REF!</v>
      </c>
      <c r="C157" s="13" t="e">
        <f>'BASE - Geral'!#REF!</f>
        <v>#REF!</v>
      </c>
      <c r="D157" s="13" t="e">
        <f>'BASE - Geral'!#REF!</f>
        <v>#REF!</v>
      </c>
      <c r="E157" s="13" t="e">
        <f>'BASE - Geral'!#REF!</f>
        <v>#REF!</v>
      </c>
      <c r="F157" s="13" t="e">
        <f>'BASE - Geral'!#REF!</f>
        <v>#REF!</v>
      </c>
      <c r="G157" s="12" t="e">
        <f>'BASE - Geral'!#REF!</f>
        <v>#REF!</v>
      </c>
      <c r="H157" s="12" t="e">
        <f>'BASE - Geral'!#REF!</f>
        <v>#REF!</v>
      </c>
      <c r="I157" s="12" t="e">
        <f>'BASE - Geral'!#REF!</f>
        <v>#REF!</v>
      </c>
      <c r="J157" s="12" t="e">
        <f>'BASE - Geral'!#REF!</f>
        <v>#REF!</v>
      </c>
      <c r="K157" s="12" t="e">
        <f>'BASE - Geral'!#REF!</f>
        <v>#REF!</v>
      </c>
      <c r="L157" s="12" t="e">
        <f>'BASE - Geral'!#REF!</f>
        <v>#REF!</v>
      </c>
      <c r="M157" s="12" t="e">
        <f>VLOOKUP(D157,'Demanda Isolada KIT'!$M$2:$P$1048576,2,0)</f>
        <v>#REF!</v>
      </c>
      <c r="N157" s="90" t="e">
        <f t="shared" si="16"/>
        <v>#REF!</v>
      </c>
      <c r="O157" s="12" t="e">
        <f t="shared" si="17"/>
        <v>#REF!</v>
      </c>
      <c r="P157" s="12" t="e">
        <f>VLOOKUP(D157,'Demanda Isolada KIT'!$R$2:$U$1048576,2,0)</f>
        <v>#REF!</v>
      </c>
      <c r="Q157" s="90" t="e">
        <f t="shared" si="18"/>
        <v>#REF!</v>
      </c>
      <c r="R157" s="12" t="e">
        <f t="shared" si="19"/>
        <v>#REF!</v>
      </c>
      <c r="S157" s="11" t="e">
        <f t="shared" si="20"/>
        <v>#REF!</v>
      </c>
      <c r="T157" s="11" t="e">
        <f t="shared" si="21"/>
        <v>#REF!</v>
      </c>
      <c r="U157" s="11" t="e">
        <f t="shared" si="22"/>
        <v>#REF!</v>
      </c>
      <c r="V157" s="11" t="e">
        <f t="shared" si="23"/>
        <v>#REF!</v>
      </c>
    </row>
    <row r="158" spans="1:22">
      <c r="A158" s="13" t="e">
        <f>'BASE - Geral'!#REF!</f>
        <v>#REF!</v>
      </c>
      <c r="B158" s="13" t="e">
        <f>'BASE - Geral'!#REF!</f>
        <v>#REF!</v>
      </c>
      <c r="C158" s="13" t="e">
        <f>'BASE - Geral'!#REF!</f>
        <v>#REF!</v>
      </c>
      <c r="D158" s="13" t="e">
        <f>'BASE - Geral'!#REF!</f>
        <v>#REF!</v>
      </c>
      <c r="E158" s="13" t="e">
        <f>'BASE - Geral'!#REF!</f>
        <v>#REF!</v>
      </c>
      <c r="F158" s="13" t="e">
        <f>'BASE - Geral'!#REF!</f>
        <v>#REF!</v>
      </c>
      <c r="G158" s="12" t="e">
        <f>'BASE - Geral'!#REF!</f>
        <v>#REF!</v>
      </c>
      <c r="H158" s="12" t="e">
        <f>'BASE - Geral'!#REF!</f>
        <v>#REF!</v>
      </c>
      <c r="I158" s="12" t="e">
        <f>'BASE - Geral'!#REF!</f>
        <v>#REF!</v>
      </c>
      <c r="J158" s="12" t="e">
        <f>'BASE - Geral'!#REF!</f>
        <v>#REF!</v>
      </c>
      <c r="K158" s="12" t="e">
        <f>'BASE - Geral'!#REF!</f>
        <v>#REF!</v>
      </c>
      <c r="L158" s="12" t="e">
        <f>'BASE - Geral'!#REF!</f>
        <v>#REF!</v>
      </c>
      <c r="M158" s="12" t="e">
        <f>VLOOKUP(D158,'Demanda Isolada KIT'!$M$2:$P$1048576,2,0)</f>
        <v>#REF!</v>
      </c>
      <c r="N158" s="90" t="e">
        <f t="shared" si="16"/>
        <v>#REF!</v>
      </c>
      <c r="O158" s="12" t="e">
        <f t="shared" si="17"/>
        <v>#REF!</v>
      </c>
      <c r="P158" s="12" t="e">
        <f>VLOOKUP(D158,'Demanda Isolada KIT'!$R$2:$U$1048576,2,0)</f>
        <v>#REF!</v>
      </c>
      <c r="Q158" s="90" t="e">
        <f t="shared" si="18"/>
        <v>#REF!</v>
      </c>
      <c r="R158" s="12" t="e">
        <f t="shared" si="19"/>
        <v>#REF!</v>
      </c>
      <c r="S158" s="11" t="e">
        <f t="shared" si="20"/>
        <v>#REF!</v>
      </c>
      <c r="T158" s="11" t="e">
        <f t="shared" si="21"/>
        <v>#REF!</v>
      </c>
      <c r="U158" s="11" t="e">
        <f t="shared" si="22"/>
        <v>#REF!</v>
      </c>
      <c r="V158" s="11" t="e">
        <f t="shared" si="23"/>
        <v>#REF!</v>
      </c>
    </row>
    <row r="159" spans="1:22">
      <c r="A159" s="13" t="e">
        <f>'BASE - Geral'!#REF!</f>
        <v>#REF!</v>
      </c>
      <c r="B159" s="13" t="e">
        <f>'BASE - Geral'!#REF!</f>
        <v>#REF!</v>
      </c>
      <c r="C159" s="13" t="e">
        <f>'BASE - Geral'!#REF!</f>
        <v>#REF!</v>
      </c>
      <c r="D159" s="13" t="e">
        <f>'BASE - Geral'!#REF!</f>
        <v>#REF!</v>
      </c>
      <c r="E159" s="13" t="e">
        <f>'BASE - Geral'!#REF!</f>
        <v>#REF!</v>
      </c>
      <c r="F159" s="13" t="e">
        <f>'BASE - Geral'!#REF!</f>
        <v>#REF!</v>
      </c>
      <c r="G159" s="12" t="e">
        <f>'BASE - Geral'!#REF!</f>
        <v>#REF!</v>
      </c>
      <c r="H159" s="12" t="e">
        <f>'BASE - Geral'!#REF!</f>
        <v>#REF!</v>
      </c>
      <c r="I159" s="12" t="e">
        <f>'BASE - Geral'!#REF!</f>
        <v>#REF!</v>
      </c>
      <c r="J159" s="12" t="e">
        <f>'BASE - Geral'!#REF!</f>
        <v>#REF!</v>
      </c>
      <c r="K159" s="12" t="e">
        <f>'BASE - Geral'!#REF!</f>
        <v>#REF!</v>
      </c>
      <c r="L159" s="12" t="e">
        <f>'BASE - Geral'!#REF!</f>
        <v>#REF!</v>
      </c>
      <c r="M159" s="12" t="e">
        <f>VLOOKUP(D159,'Demanda Isolada KIT'!$M$2:$P$1048576,2,0)</f>
        <v>#REF!</v>
      </c>
      <c r="N159" s="90" t="e">
        <f t="shared" si="16"/>
        <v>#REF!</v>
      </c>
      <c r="O159" s="12" t="e">
        <f t="shared" si="17"/>
        <v>#REF!</v>
      </c>
      <c r="P159" s="12" t="e">
        <f>VLOOKUP(D159,'Demanda Isolada KIT'!$R$2:$U$1048576,2,0)</f>
        <v>#REF!</v>
      </c>
      <c r="Q159" s="90" t="e">
        <f t="shared" si="18"/>
        <v>#REF!</v>
      </c>
      <c r="R159" s="12" t="e">
        <f t="shared" si="19"/>
        <v>#REF!</v>
      </c>
      <c r="S159" s="11" t="e">
        <f t="shared" si="20"/>
        <v>#REF!</v>
      </c>
      <c r="T159" s="11" t="e">
        <f t="shared" si="21"/>
        <v>#REF!</v>
      </c>
      <c r="U159" s="11" t="e">
        <f t="shared" si="22"/>
        <v>#REF!</v>
      </c>
      <c r="V159" s="11" t="e">
        <f t="shared" si="23"/>
        <v>#REF!</v>
      </c>
    </row>
    <row r="160" spans="1:22">
      <c r="A160" s="13" t="e">
        <f>'BASE - Geral'!#REF!</f>
        <v>#REF!</v>
      </c>
      <c r="B160" s="13" t="e">
        <f>'BASE - Geral'!#REF!</f>
        <v>#REF!</v>
      </c>
      <c r="C160" s="13" t="e">
        <f>'BASE - Geral'!#REF!</f>
        <v>#REF!</v>
      </c>
      <c r="D160" s="13" t="e">
        <f>'BASE - Geral'!#REF!</f>
        <v>#REF!</v>
      </c>
      <c r="E160" s="13" t="e">
        <f>'BASE - Geral'!#REF!</f>
        <v>#REF!</v>
      </c>
      <c r="F160" s="13" t="e">
        <f>'BASE - Geral'!#REF!</f>
        <v>#REF!</v>
      </c>
      <c r="G160" s="12" t="e">
        <f>'BASE - Geral'!#REF!</f>
        <v>#REF!</v>
      </c>
      <c r="H160" s="12" t="e">
        <f>'BASE - Geral'!#REF!</f>
        <v>#REF!</v>
      </c>
      <c r="I160" s="12" t="e">
        <f>'BASE - Geral'!#REF!</f>
        <v>#REF!</v>
      </c>
      <c r="J160" s="12" t="e">
        <f>'BASE - Geral'!#REF!</f>
        <v>#REF!</v>
      </c>
      <c r="K160" s="12" t="e">
        <f>'BASE - Geral'!#REF!</f>
        <v>#REF!</v>
      </c>
      <c r="L160" s="12" t="e">
        <f>'BASE - Geral'!#REF!</f>
        <v>#REF!</v>
      </c>
      <c r="M160" s="12" t="e">
        <f>VLOOKUP(D160,'Demanda Isolada KIT'!$M$2:$P$1048576,2,0)</f>
        <v>#REF!</v>
      </c>
      <c r="N160" s="90" t="e">
        <f t="shared" si="16"/>
        <v>#REF!</v>
      </c>
      <c r="O160" s="12" t="e">
        <f t="shared" si="17"/>
        <v>#REF!</v>
      </c>
      <c r="P160" s="12" t="e">
        <f>VLOOKUP(D160,'Demanda Isolada KIT'!$R$2:$U$1048576,2,0)</f>
        <v>#REF!</v>
      </c>
      <c r="Q160" s="90" t="e">
        <f t="shared" si="18"/>
        <v>#REF!</v>
      </c>
      <c r="R160" s="12" t="e">
        <f t="shared" si="19"/>
        <v>#REF!</v>
      </c>
      <c r="S160" s="11" t="e">
        <f t="shared" si="20"/>
        <v>#REF!</v>
      </c>
      <c r="T160" s="11" t="e">
        <f t="shared" si="21"/>
        <v>#REF!</v>
      </c>
      <c r="U160" s="11" t="e">
        <f t="shared" si="22"/>
        <v>#REF!</v>
      </c>
      <c r="V160" s="11" t="e">
        <f t="shared" si="23"/>
        <v>#REF!</v>
      </c>
    </row>
    <row r="161" spans="1:22">
      <c r="A161" s="13" t="e">
        <f>'BASE - Geral'!#REF!</f>
        <v>#REF!</v>
      </c>
      <c r="B161" s="13" t="e">
        <f>'BASE - Geral'!#REF!</f>
        <v>#REF!</v>
      </c>
      <c r="C161" s="13" t="e">
        <f>'BASE - Geral'!#REF!</f>
        <v>#REF!</v>
      </c>
      <c r="D161" s="13" t="e">
        <f>'BASE - Geral'!#REF!</f>
        <v>#REF!</v>
      </c>
      <c r="E161" s="13" t="e">
        <f>'BASE - Geral'!#REF!</f>
        <v>#REF!</v>
      </c>
      <c r="F161" s="13" t="e">
        <f>'BASE - Geral'!#REF!</f>
        <v>#REF!</v>
      </c>
      <c r="G161" s="12" t="e">
        <f>'BASE - Geral'!#REF!</f>
        <v>#REF!</v>
      </c>
      <c r="H161" s="12" t="e">
        <f>'BASE - Geral'!#REF!</f>
        <v>#REF!</v>
      </c>
      <c r="I161" s="12" t="e">
        <f>'BASE - Geral'!#REF!</f>
        <v>#REF!</v>
      </c>
      <c r="J161" s="12" t="e">
        <f>'BASE - Geral'!#REF!</f>
        <v>#REF!</v>
      </c>
      <c r="K161" s="12" t="e">
        <f>'BASE - Geral'!#REF!</f>
        <v>#REF!</v>
      </c>
      <c r="L161" s="12" t="e">
        <f>'BASE - Geral'!#REF!</f>
        <v>#REF!</v>
      </c>
      <c r="M161" s="12" t="e">
        <f>VLOOKUP(D161,'Demanda Isolada KIT'!$M$2:$P$1048576,2,0)</f>
        <v>#REF!</v>
      </c>
      <c r="N161" s="90" t="e">
        <f t="shared" si="16"/>
        <v>#REF!</v>
      </c>
      <c r="O161" s="12" t="e">
        <f t="shared" si="17"/>
        <v>#REF!</v>
      </c>
      <c r="P161" s="12" t="e">
        <f>VLOOKUP(D161,'Demanda Isolada KIT'!$R$2:$U$1048576,2,0)</f>
        <v>#REF!</v>
      </c>
      <c r="Q161" s="90" t="e">
        <f t="shared" si="18"/>
        <v>#REF!</v>
      </c>
      <c r="R161" s="12" t="e">
        <f t="shared" si="19"/>
        <v>#REF!</v>
      </c>
      <c r="S161" s="11" t="e">
        <f t="shared" si="20"/>
        <v>#REF!</v>
      </c>
      <c r="T161" s="11" t="e">
        <f t="shared" si="21"/>
        <v>#REF!</v>
      </c>
      <c r="U161" s="11" t="e">
        <f t="shared" si="22"/>
        <v>#REF!</v>
      </c>
      <c r="V161" s="11" t="e">
        <f t="shared" si="23"/>
        <v>#REF!</v>
      </c>
    </row>
    <row r="162" spans="1:22">
      <c r="A162" s="13" t="e">
        <f>'BASE - Geral'!#REF!</f>
        <v>#REF!</v>
      </c>
      <c r="B162" s="13" t="e">
        <f>'BASE - Geral'!#REF!</f>
        <v>#REF!</v>
      </c>
      <c r="C162" s="13" t="e">
        <f>'BASE - Geral'!#REF!</f>
        <v>#REF!</v>
      </c>
      <c r="D162" s="13" t="e">
        <f>'BASE - Geral'!#REF!</f>
        <v>#REF!</v>
      </c>
      <c r="E162" s="13" t="e">
        <f>'BASE - Geral'!#REF!</f>
        <v>#REF!</v>
      </c>
      <c r="F162" s="13" t="e">
        <f>'BASE - Geral'!#REF!</f>
        <v>#REF!</v>
      </c>
      <c r="G162" s="12" t="e">
        <f>'BASE - Geral'!#REF!</f>
        <v>#REF!</v>
      </c>
      <c r="H162" s="12" t="e">
        <f>'BASE - Geral'!#REF!</f>
        <v>#REF!</v>
      </c>
      <c r="I162" s="12" t="e">
        <f>'BASE - Geral'!#REF!</f>
        <v>#REF!</v>
      </c>
      <c r="J162" s="12" t="e">
        <f>'BASE - Geral'!#REF!</f>
        <v>#REF!</v>
      </c>
      <c r="K162" s="12" t="e">
        <f>'BASE - Geral'!#REF!</f>
        <v>#REF!</v>
      </c>
      <c r="L162" s="12" t="e">
        <f>'BASE - Geral'!#REF!</f>
        <v>#REF!</v>
      </c>
      <c r="M162" s="12" t="e">
        <f>VLOOKUP(D162,'Demanda Isolada KIT'!$M$2:$P$1048576,2,0)</f>
        <v>#REF!</v>
      </c>
      <c r="N162" s="90" t="e">
        <f t="shared" si="16"/>
        <v>#REF!</v>
      </c>
      <c r="O162" s="12" t="e">
        <f t="shared" si="17"/>
        <v>#REF!</v>
      </c>
      <c r="P162" s="12" t="e">
        <f>VLOOKUP(D162,'Demanda Isolada KIT'!$R$2:$U$1048576,2,0)</f>
        <v>#REF!</v>
      </c>
      <c r="Q162" s="90" t="e">
        <f t="shared" si="18"/>
        <v>#REF!</v>
      </c>
      <c r="R162" s="12" t="e">
        <f t="shared" si="19"/>
        <v>#REF!</v>
      </c>
      <c r="S162" s="11" t="e">
        <f t="shared" si="20"/>
        <v>#REF!</v>
      </c>
      <c r="T162" s="11" t="e">
        <f t="shared" si="21"/>
        <v>#REF!</v>
      </c>
      <c r="U162" s="11" t="e">
        <f t="shared" si="22"/>
        <v>#REF!</v>
      </c>
      <c r="V162" s="11" t="e">
        <f t="shared" si="23"/>
        <v>#REF!</v>
      </c>
    </row>
    <row r="163" spans="1:22">
      <c r="A163" s="13" t="e">
        <f>'BASE - Geral'!#REF!</f>
        <v>#REF!</v>
      </c>
      <c r="B163" s="13" t="e">
        <f>'BASE - Geral'!#REF!</f>
        <v>#REF!</v>
      </c>
      <c r="C163" s="13" t="e">
        <f>'BASE - Geral'!#REF!</f>
        <v>#REF!</v>
      </c>
      <c r="D163" s="13" t="e">
        <f>'BASE - Geral'!#REF!</f>
        <v>#REF!</v>
      </c>
      <c r="E163" s="13" t="e">
        <f>'BASE - Geral'!#REF!</f>
        <v>#REF!</v>
      </c>
      <c r="F163" s="13" t="e">
        <f>'BASE - Geral'!#REF!</f>
        <v>#REF!</v>
      </c>
      <c r="G163" s="12" t="e">
        <f>'BASE - Geral'!#REF!</f>
        <v>#REF!</v>
      </c>
      <c r="H163" s="12" t="e">
        <f>'BASE - Geral'!#REF!</f>
        <v>#REF!</v>
      </c>
      <c r="I163" s="12" t="e">
        <f>'BASE - Geral'!#REF!</f>
        <v>#REF!</v>
      </c>
      <c r="J163" s="12" t="e">
        <f>'BASE - Geral'!#REF!</f>
        <v>#REF!</v>
      </c>
      <c r="K163" s="12" t="e">
        <f>'BASE - Geral'!#REF!</f>
        <v>#REF!</v>
      </c>
      <c r="L163" s="12" t="e">
        <f>'BASE - Geral'!#REF!</f>
        <v>#REF!</v>
      </c>
      <c r="M163" s="12" t="e">
        <f>VLOOKUP(D163,'Demanda Isolada KIT'!$M$2:$P$1048576,2,0)</f>
        <v>#REF!</v>
      </c>
      <c r="N163" s="90" t="e">
        <f t="shared" si="16"/>
        <v>#REF!</v>
      </c>
      <c r="O163" s="12" t="e">
        <f t="shared" si="17"/>
        <v>#REF!</v>
      </c>
      <c r="P163" s="12" t="e">
        <f>VLOOKUP(D163,'Demanda Isolada KIT'!$R$2:$U$1048576,2,0)</f>
        <v>#REF!</v>
      </c>
      <c r="Q163" s="90" t="e">
        <f t="shared" si="18"/>
        <v>#REF!</v>
      </c>
      <c r="R163" s="12" t="e">
        <f t="shared" si="19"/>
        <v>#REF!</v>
      </c>
      <c r="S163" s="11" t="e">
        <f t="shared" si="20"/>
        <v>#REF!</v>
      </c>
      <c r="T163" s="11" t="e">
        <f t="shared" si="21"/>
        <v>#REF!</v>
      </c>
      <c r="U163" s="11" t="e">
        <f t="shared" si="22"/>
        <v>#REF!</v>
      </c>
      <c r="V163" s="11" t="e">
        <f t="shared" si="23"/>
        <v>#REF!</v>
      </c>
    </row>
    <row r="164" spans="1:22">
      <c r="A164" s="13" t="e">
        <f>'BASE - Geral'!#REF!</f>
        <v>#REF!</v>
      </c>
      <c r="B164" s="13" t="e">
        <f>'BASE - Geral'!#REF!</f>
        <v>#REF!</v>
      </c>
      <c r="C164" s="13" t="e">
        <f>'BASE - Geral'!#REF!</f>
        <v>#REF!</v>
      </c>
      <c r="D164" s="13" t="e">
        <f>'BASE - Geral'!#REF!</f>
        <v>#REF!</v>
      </c>
      <c r="E164" s="13" t="e">
        <f>'BASE - Geral'!#REF!</f>
        <v>#REF!</v>
      </c>
      <c r="F164" s="13" t="e">
        <f>'BASE - Geral'!#REF!</f>
        <v>#REF!</v>
      </c>
      <c r="G164" s="12" t="e">
        <f>'BASE - Geral'!#REF!</f>
        <v>#REF!</v>
      </c>
      <c r="H164" s="12" t="e">
        <f>'BASE - Geral'!#REF!</f>
        <v>#REF!</v>
      </c>
      <c r="I164" s="12" t="e">
        <f>'BASE - Geral'!#REF!</f>
        <v>#REF!</v>
      </c>
      <c r="J164" s="12" t="e">
        <f>'BASE - Geral'!#REF!</f>
        <v>#REF!</v>
      </c>
      <c r="K164" s="12" t="e">
        <f>'BASE - Geral'!#REF!</f>
        <v>#REF!</v>
      </c>
      <c r="L164" s="12" t="e">
        <f>'BASE - Geral'!#REF!</f>
        <v>#REF!</v>
      </c>
      <c r="M164" s="12" t="e">
        <f>VLOOKUP(D164,'Demanda Isolada KIT'!$M$2:$P$1048576,2,0)</f>
        <v>#REF!</v>
      </c>
      <c r="N164" s="90" t="e">
        <f t="shared" si="16"/>
        <v>#REF!</v>
      </c>
      <c r="O164" s="12" t="e">
        <f t="shared" si="17"/>
        <v>#REF!</v>
      </c>
      <c r="P164" s="12" t="e">
        <f>VLOOKUP(D164,'Demanda Isolada KIT'!$R$2:$U$1048576,2,0)</f>
        <v>#REF!</v>
      </c>
      <c r="Q164" s="90" t="e">
        <f t="shared" si="18"/>
        <v>#REF!</v>
      </c>
      <c r="R164" s="12" t="e">
        <f t="shared" si="19"/>
        <v>#REF!</v>
      </c>
      <c r="S164" s="11" t="e">
        <f t="shared" si="20"/>
        <v>#REF!</v>
      </c>
      <c r="T164" s="11" t="e">
        <f t="shared" si="21"/>
        <v>#REF!</v>
      </c>
      <c r="U164" s="11" t="e">
        <f t="shared" si="22"/>
        <v>#REF!</v>
      </c>
      <c r="V164" s="11" t="e">
        <f t="shared" si="23"/>
        <v>#REF!</v>
      </c>
    </row>
    <row r="165" spans="1:22">
      <c r="A165" s="13" t="e">
        <f>'BASE - Geral'!#REF!</f>
        <v>#REF!</v>
      </c>
      <c r="B165" s="13" t="e">
        <f>'BASE - Geral'!#REF!</f>
        <v>#REF!</v>
      </c>
      <c r="C165" s="13" t="e">
        <f>'BASE - Geral'!#REF!</f>
        <v>#REF!</v>
      </c>
      <c r="D165" s="13" t="e">
        <f>'BASE - Geral'!#REF!</f>
        <v>#REF!</v>
      </c>
      <c r="E165" s="13" t="e">
        <f>'BASE - Geral'!#REF!</f>
        <v>#REF!</v>
      </c>
      <c r="F165" s="13" t="e">
        <f>'BASE - Geral'!#REF!</f>
        <v>#REF!</v>
      </c>
      <c r="G165" s="12" t="e">
        <f>'BASE - Geral'!#REF!</f>
        <v>#REF!</v>
      </c>
      <c r="H165" s="12" t="e">
        <f>'BASE - Geral'!#REF!</f>
        <v>#REF!</v>
      </c>
      <c r="I165" s="12" t="e">
        <f>'BASE - Geral'!#REF!</f>
        <v>#REF!</v>
      </c>
      <c r="J165" s="12" t="e">
        <f>'BASE - Geral'!#REF!</f>
        <v>#REF!</v>
      </c>
      <c r="K165" s="12" t="e">
        <f>'BASE - Geral'!#REF!</f>
        <v>#REF!</v>
      </c>
      <c r="L165" s="12" t="e">
        <f>'BASE - Geral'!#REF!</f>
        <v>#REF!</v>
      </c>
      <c r="M165" s="12" t="e">
        <f>VLOOKUP(D165,'Demanda Isolada KIT'!$M$2:$P$1048576,2,0)</f>
        <v>#REF!</v>
      </c>
      <c r="N165" s="90" t="e">
        <f t="shared" si="16"/>
        <v>#REF!</v>
      </c>
      <c r="O165" s="12" t="e">
        <f t="shared" si="17"/>
        <v>#REF!</v>
      </c>
      <c r="P165" s="12" t="e">
        <f>VLOOKUP(D165,'Demanda Isolada KIT'!$R$2:$U$1048576,2,0)</f>
        <v>#REF!</v>
      </c>
      <c r="Q165" s="90" t="e">
        <f t="shared" si="18"/>
        <v>#REF!</v>
      </c>
      <c r="R165" s="12" t="e">
        <f t="shared" si="19"/>
        <v>#REF!</v>
      </c>
      <c r="S165" s="11" t="e">
        <f t="shared" si="20"/>
        <v>#REF!</v>
      </c>
      <c r="T165" s="11" t="e">
        <f t="shared" si="21"/>
        <v>#REF!</v>
      </c>
      <c r="U165" s="11" t="e">
        <f t="shared" si="22"/>
        <v>#REF!</v>
      </c>
      <c r="V165" s="11" t="e">
        <f t="shared" si="23"/>
        <v>#REF!</v>
      </c>
    </row>
    <row r="166" spans="1:22">
      <c r="A166" s="13" t="e">
        <f>'BASE - Geral'!#REF!</f>
        <v>#REF!</v>
      </c>
      <c r="B166" s="13" t="e">
        <f>'BASE - Geral'!#REF!</f>
        <v>#REF!</v>
      </c>
      <c r="C166" s="13" t="e">
        <f>'BASE - Geral'!#REF!</f>
        <v>#REF!</v>
      </c>
      <c r="D166" s="13" t="e">
        <f>'BASE - Geral'!#REF!</f>
        <v>#REF!</v>
      </c>
      <c r="E166" s="13" t="e">
        <f>'BASE - Geral'!#REF!</f>
        <v>#REF!</v>
      </c>
      <c r="F166" s="13" t="e">
        <f>'BASE - Geral'!#REF!</f>
        <v>#REF!</v>
      </c>
      <c r="G166" s="12" t="e">
        <f>'BASE - Geral'!#REF!</f>
        <v>#REF!</v>
      </c>
      <c r="H166" s="12" t="e">
        <f>'BASE - Geral'!#REF!</f>
        <v>#REF!</v>
      </c>
      <c r="I166" s="12" t="e">
        <f>'BASE - Geral'!#REF!</f>
        <v>#REF!</v>
      </c>
      <c r="J166" s="12" t="e">
        <f>'BASE - Geral'!#REF!</f>
        <v>#REF!</v>
      </c>
      <c r="K166" s="12" t="e">
        <f>'BASE - Geral'!#REF!</f>
        <v>#REF!</v>
      </c>
      <c r="L166" s="12" t="e">
        <f>'BASE - Geral'!#REF!</f>
        <v>#REF!</v>
      </c>
      <c r="M166" s="12" t="e">
        <f>VLOOKUP(D166,'Demanda Isolada KIT'!$M$2:$P$1048576,2,0)</f>
        <v>#REF!</v>
      </c>
      <c r="N166" s="90" t="e">
        <f t="shared" si="16"/>
        <v>#REF!</v>
      </c>
      <c r="O166" s="12" t="e">
        <f t="shared" si="17"/>
        <v>#REF!</v>
      </c>
      <c r="P166" s="12" t="e">
        <f>VLOOKUP(D166,'Demanda Isolada KIT'!$R$2:$U$1048576,2,0)</f>
        <v>#REF!</v>
      </c>
      <c r="Q166" s="90" t="e">
        <f t="shared" si="18"/>
        <v>#REF!</v>
      </c>
      <c r="R166" s="12" t="e">
        <f t="shared" si="19"/>
        <v>#REF!</v>
      </c>
      <c r="S166" s="11" t="e">
        <f t="shared" si="20"/>
        <v>#REF!</v>
      </c>
      <c r="T166" s="11" t="e">
        <f t="shared" si="21"/>
        <v>#REF!</v>
      </c>
      <c r="U166" s="11" t="e">
        <f t="shared" si="22"/>
        <v>#REF!</v>
      </c>
      <c r="V166" s="11" t="e">
        <f t="shared" si="23"/>
        <v>#REF!</v>
      </c>
    </row>
    <row r="167" spans="1:22">
      <c r="A167" s="13" t="e">
        <f>'BASE - Geral'!#REF!</f>
        <v>#REF!</v>
      </c>
      <c r="B167" s="13" t="e">
        <f>'BASE - Geral'!#REF!</f>
        <v>#REF!</v>
      </c>
      <c r="C167" s="13" t="e">
        <f>'BASE - Geral'!#REF!</f>
        <v>#REF!</v>
      </c>
      <c r="D167" s="13" t="e">
        <f>'BASE - Geral'!#REF!</f>
        <v>#REF!</v>
      </c>
      <c r="E167" s="13" t="e">
        <f>'BASE - Geral'!#REF!</f>
        <v>#REF!</v>
      </c>
      <c r="F167" s="13" t="e">
        <f>'BASE - Geral'!#REF!</f>
        <v>#REF!</v>
      </c>
      <c r="G167" s="12" t="e">
        <f>'BASE - Geral'!#REF!</f>
        <v>#REF!</v>
      </c>
      <c r="H167" s="12" t="e">
        <f>'BASE - Geral'!#REF!</f>
        <v>#REF!</v>
      </c>
      <c r="I167" s="12" t="e">
        <f>'BASE - Geral'!#REF!</f>
        <v>#REF!</v>
      </c>
      <c r="J167" s="12" t="e">
        <f>'BASE - Geral'!#REF!</f>
        <v>#REF!</v>
      </c>
      <c r="K167" s="12" t="e">
        <f>'BASE - Geral'!#REF!</f>
        <v>#REF!</v>
      </c>
      <c r="L167" s="12" t="e">
        <f>'BASE - Geral'!#REF!</f>
        <v>#REF!</v>
      </c>
      <c r="M167" s="12" t="e">
        <f>VLOOKUP(D167,'Demanda Isolada KIT'!$M$2:$P$1048576,2,0)</f>
        <v>#REF!</v>
      </c>
      <c r="N167" s="90" t="e">
        <f t="shared" si="16"/>
        <v>#REF!</v>
      </c>
      <c r="O167" s="12" t="e">
        <f t="shared" si="17"/>
        <v>#REF!</v>
      </c>
      <c r="P167" s="12" t="e">
        <f>VLOOKUP(D167,'Demanda Isolada KIT'!$R$2:$U$1048576,2,0)</f>
        <v>#REF!</v>
      </c>
      <c r="Q167" s="90" t="e">
        <f t="shared" si="18"/>
        <v>#REF!</v>
      </c>
      <c r="R167" s="12" t="e">
        <f t="shared" si="19"/>
        <v>#REF!</v>
      </c>
      <c r="S167" s="11" t="e">
        <f t="shared" si="20"/>
        <v>#REF!</v>
      </c>
      <c r="T167" s="11" t="e">
        <f t="shared" si="21"/>
        <v>#REF!</v>
      </c>
      <c r="U167" s="11" t="e">
        <f t="shared" si="22"/>
        <v>#REF!</v>
      </c>
      <c r="V167" s="11" t="e">
        <f t="shared" si="23"/>
        <v>#REF!</v>
      </c>
    </row>
    <row r="168" spans="1:22">
      <c r="A168" s="13" t="e">
        <f>'BASE - Geral'!#REF!</f>
        <v>#REF!</v>
      </c>
      <c r="B168" s="13" t="e">
        <f>'BASE - Geral'!#REF!</f>
        <v>#REF!</v>
      </c>
      <c r="C168" s="13" t="e">
        <f>'BASE - Geral'!#REF!</f>
        <v>#REF!</v>
      </c>
      <c r="D168" s="13" t="e">
        <f>'BASE - Geral'!#REF!</f>
        <v>#REF!</v>
      </c>
      <c r="E168" s="13" t="e">
        <f>'BASE - Geral'!#REF!</f>
        <v>#REF!</v>
      </c>
      <c r="F168" s="13" t="e">
        <f>'BASE - Geral'!#REF!</f>
        <v>#REF!</v>
      </c>
      <c r="G168" s="12" t="e">
        <f>'BASE - Geral'!#REF!</f>
        <v>#REF!</v>
      </c>
      <c r="H168" s="12" t="e">
        <f>'BASE - Geral'!#REF!</f>
        <v>#REF!</v>
      </c>
      <c r="I168" s="12" t="e">
        <f>'BASE - Geral'!#REF!</f>
        <v>#REF!</v>
      </c>
      <c r="J168" s="12" t="e">
        <f>'BASE - Geral'!#REF!</f>
        <v>#REF!</v>
      </c>
      <c r="K168" s="12" t="e">
        <f>'BASE - Geral'!#REF!</f>
        <v>#REF!</v>
      </c>
      <c r="L168" s="12" t="e">
        <f>'BASE - Geral'!#REF!</f>
        <v>#REF!</v>
      </c>
      <c r="M168" s="12" t="e">
        <f>VLOOKUP(D168,'Demanda Isolada KIT'!$M$2:$P$1048576,2,0)</f>
        <v>#REF!</v>
      </c>
      <c r="N168" s="90" t="e">
        <f t="shared" si="16"/>
        <v>#REF!</v>
      </c>
      <c r="O168" s="12" t="e">
        <f t="shared" si="17"/>
        <v>#REF!</v>
      </c>
      <c r="P168" s="12" t="e">
        <f>VLOOKUP(D168,'Demanda Isolada KIT'!$R$2:$U$1048576,2,0)</f>
        <v>#REF!</v>
      </c>
      <c r="Q168" s="90" t="e">
        <f t="shared" si="18"/>
        <v>#REF!</v>
      </c>
      <c r="R168" s="12" t="e">
        <f t="shared" si="19"/>
        <v>#REF!</v>
      </c>
      <c r="S168" s="11" t="e">
        <f t="shared" si="20"/>
        <v>#REF!</v>
      </c>
      <c r="T168" s="11" t="e">
        <f t="shared" si="21"/>
        <v>#REF!</v>
      </c>
      <c r="U168" s="11" t="e">
        <f t="shared" si="22"/>
        <v>#REF!</v>
      </c>
      <c r="V168" s="11" t="e">
        <f t="shared" si="23"/>
        <v>#REF!</v>
      </c>
    </row>
    <row r="169" spans="1:22">
      <c r="A169" s="13" t="e">
        <f>'BASE - Geral'!#REF!</f>
        <v>#REF!</v>
      </c>
      <c r="B169" s="13" t="e">
        <f>'BASE - Geral'!#REF!</f>
        <v>#REF!</v>
      </c>
      <c r="C169" s="13" t="e">
        <f>'BASE - Geral'!#REF!</f>
        <v>#REF!</v>
      </c>
      <c r="D169" s="13" t="e">
        <f>'BASE - Geral'!#REF!</f>
        <v>#REF!</v>
      </c>
      <c r="E169" s="13" t="e">
        <f>'BASE - Geral'!#REF!</f>
        <v>#REF!</v>
      </c>
      <c r="F169" s="13" t="e">
        <f>'BASE - Geral'!#REF!</f>
        <v>#REF!</v>
      </c>
      <c r="G169" s="12" t="e">
        <f>'BASE - Geral'!#REF!</f>
        <v>#REF!</v>
      </c>
      <c r="H169" s="12" t="e">
        <f>'BASE - Geral'!#REF!</f>
        <v>#REF!</v>
      </c>
      <c r="I169" s="12" t="e">
        <f>'BASE - Geral'!#REF!</f>
        <v>#REF!</v>
      </c>
      <c r="J169" s="12" t="e">
        <f>'BASE - Geral'!#REF!</f>
        <v>#REF!</v>
      </c>
      <c r="K169" s="12" t="e">
        <f>'BASE - Geral'!#REF!</f>
        <v>#REF!</v>
      </c>
      <c r="L169" s="12" t="e">
        <f>'BASE - Geral'!#REF!</f>
        <v>#REF!</v>
      </c>
      <c r="M169" s="12" t="e">
        <f>VLOOKUP(D169,'Demanda Isolada KIT'!$M$2:$P$1048576,2,0)</f>
        <v>#REF!</v>
      </c>
      <c r="N169" s="90" t="e">
        <f t="shared" si="16"/>
        <v>#REF!</v>
      </c>
      <c r="O169" s="12" t="e">
        <f t="shared" si="17"/>
        <v>#REF!</v>
      </c>
      <c r="P169" s="12" t="e">
        <f>VLOOKUP(D169,'Demanda Isolada KIT'!$R$2:$U$1048576,2,0)</f>
        <v>#REF!</v>
      </c>
      <c r="Q169" s="90" t="e">
        <f t="shared" si="18"/>
        <v>#REF!</v>
      </c>
      <c r="R169" s="12" t="e">
        <f t="shared" si="19"/>
        <v>#REF!</v>
      </c>
      <c r="S169" s="11" t="e">
        <f t="shared" si="20"/>
        <v>#REF!</v>
      </c>
      <c r="T169" s="11" t="e">
        <f t="shared" si="21"/>
        <v>#REF!</v>
      </c>
      <c r="U169" s="11" t="e">
        <f t="shared" si="22"/>
        <v>#REF!</v>
      </c>
      <c r="V169" s="11" t="e">
        <f t="shared" si="23"/>
        <v>#REF!</v>
      </c>
    </row>
    <row r="170" spans="1:22">
      <c r="A170" s="13" t="e">
        <f>'BASE - Geral'!#REF!</f>
        <v>#REF!</v>
      </c>
      <c r="B170" s="13" t="e">
        <f>'BASE - Geral'!#REF!</f>
        <v>#REF!</v>
      </c>
      <c r="C170" s="13" t="e">
        <f>'BASE - Geral'!#REF!</f>
        <v>#REF!</v>
      </c>
      <c r="D170" s="13" t="e">
        <f>'BASE - Geral'!#REF!</f>
        <v>#REF!</v>
      </c>
      <c r="E170" s="13" t="e">
        <f>'BASE - Geral'!#REF!</f>
        <v>#REF!</v>
      </c>
      <c r="F170" s="13" t="e">
        <f>'BASE - Geral'!#REF!</f>
        <v>#REF!</v>
      </c>
      <c r="G170" s="12" t="e">
        <f>'BASE - Geral'!#REF!</f>
        <v>#REF!</v>
      </c>
      <c r="H170" s="12" t="e">
        <f>'BASE - Geral'!#REF!</f>
        <v>#REF!</v>
      </c>
      <c r="I170" s="12" t="e">
        <f>'BASE - Geral'!#REF!</f>
        <v>#REF!</v>
      </c>
      <c r="J170" s="12" t="e">
        <f>'BASE - Geral'!#REF!</f>
        <v>#REF!</v>
      </c>
      <c r="K170" s="12" t="e">
        <f>'BASE - Geral'!#REF!</f>
        <v>#REF!</v>
      </c>
      <c r="L170" s="12" t="e">
        <f>'BASE - Geral'!#REF!</f>
        <v>#REF!</v>
      </c>
      <c r="M170" s="12" t="e">
        <f>VLOOKUP(D170,'Demanda Isolada KIT'!$M$2:$P$1048576,2,0)</f>
        <v>#REF!</v>
      </c>
      <c r="N170" s="90" t="e">
        <f t="shared" si="16"/>
        <v>#REF!</v>
      </c>
      <c r="O170" s="12" t="e">
        <f t="shared" si="17"/>
        <v>#REF!</v>
      </c>
      <c r="P170" s="12" t="e">
        <f>VLOOKUP(D170,'Demanda Isolada KIT'!$R$2:$U$1048576,2,0)</f>
        <v>#REF!</v>
      </c>
      <c r="Q170" s="90" t="e">
        <f t="shared" si="18"/>
        <v>#REF!</v>
      </c>
      <c r="R170" s="12" t="e">
        <f t="shared" si="19"/>
        <v>#REF!</v>
      </c>
      <c r="S170" s="11" t="e">
        <f t="shared" si="20"/>
        <v>#REF!</v>
      </c>
      <c r="T170" s="11" t="e">
        <f t="shared" si="21"/>
        <v>#REF!</v>
      </c>
      <c r="U170" s="11" t="e">
        <f t="shared" si="22"/>
        <v>#REF!</v>
      </c>
      <c r="V170" s="11" t="e">
        <f t="shared" si="23"/>
        <v>#REF!</v>
      </c>
    </row>
    <row r="171" spans="1:22">
      <c r="A171" s="13" t="e">
        <f>'BASE - Geral'!#REF!</f>
        <v>#REF!</v>
      </c>
      <c r="B171" s="13" t="e">
        <f>'BASE - Geral'!#REF!</f>
        <v>#REF!</v>
      </c>
      <c r="C171" s="13" t="e">
        <f>'BASE - Geral'!#REF!</f>
        <v>#REF!</v>
      </c>
      <c r="D171" s="13" t="e">
        <f>'BASE - Geral'!#REF!</f>
        <v>#REF!</v>
      </c>
      <c r="E171" s="13" t="e">
        <f>'BASE - Geral'!#REF!</f>
        <v>#REF!</v>
      </c>
      <c r="F171" s="13" t="e">
        <f>'BASE - Geral'!#REF!</f>
        <v>#REF!</v>
      </c>
      <c r="G171" s="12" t="e">
        <f>'BASE - Geral'!#REF!</f>
        <v>#REF!</v>
      </c>
      <c r="H171" s="12" t="e">
        <f>'BASE - Geral'!#REF!</f>
        <v>#REF!</v>
      </c>
      <c r="I171" s="12" t="e">
        <f>'BASE - Geral'!#REF!</f>
        <v>#REF!</v>
      </c>
      <c r="J171" s="12" t="e">
        <f>'BASE - Geral'!#REF!</f>
        <v>#REF!</v>
      </c>
      <c r="K171" s="12" t="e">
        <f>'BASE - Geral'!#REF!</f>
        <v>#REF!</v>
      </c>
      <c r="L171" s="12" t="e">
        <f>'BASE - Geral'!#REF!</f>
        <v>#REF!</v>
      </c>
      <c r="M171" s="12" t="e">
        <f>VLOOKUP(D171,'Demanda Isolada KIT'!$M$2:$P$1048576,2,0)</f>
        <v>#REF!</v>
      </c>
      <c r="N171" s="90" t="e">
        <f t="shared" si="16"/>
        <v>#REF!</v>
      </c>
      <c r="O171" s="12" t="e">
        <f t="shared" si="17"/>
        <v>#REF!</v>
      </c>
      <c r="P171" s="12" t="e">
        <f>VLOOKUP(D171,'Demanda Isolada KIT'!$R$2:$U$1048576,2,0)</f>
        <v>#REF!</v>
      </c>
      <c r="Q171" s="90" t="e">
        <f t="shared" si="18"/>
        <v>#REF!</v>
      </c>
      <c r="R171" s="12" t="e">
        <f t="shared" si="19"/>
        <v>#REF!</v>
      </c>
      <c r="S171" s="11" t="e">
        <f t="shared" si="20"/>
        <v>#REF!</v>
      </c>
      <c r="T171" s="11" t="e">
        <f t="shared" si="21"/>
        <v>#REF!</v>
      </c>
      <c r="U171" s="11" t="e">
        <f t="shared" si="22"/>
        <v>#REF!</v>
      </c>
      <c r="V171" s="11" t="e">
        <f t="shared" si="23"/>
        <v>#REF!</v>
      </c>
    </row>
    <row r="172" spans="1:22">
      <c r="A172" s="13" t="e">
        <f>'BASE - Geral'!#REF!</f>
        <v>#REF!</v>
      </c>
      <c r="B172" s="13" t="e">
        <f>'BASE - Geral'!#REF!</f>
        <v>#REF!</v>
      </c>
      <c r="C172" s="13" t="e">
        <f>'BASE - Geral'!#REF!</f>
        <v>#REF!</v>
      </c>
      <c r="D172" s="13" t="e">
        <f>'BASE - Geral'!#REF!</f>
        <v>#REF!</v>
      </c>
      <c r="E172" s="13" t="e">
        <f>'BASE - Geral'!#REF!</f>
        <v>#REF!</v>
      </c>
      <c r="F172" s="13" t="e">
        <f>'BASE - Geral'!#REF!</f>
        <v>#REF!</v>
      </c>
      <c r="G172" s="12" t="e">
        <f>'BASE - Geral'!#REF!</f>
        <v>#REF!</v>
      </c>
      <c r="H172" s="12" t="e">
        <f>'BASE - Geral'!#REF!</f>
        <v>#REF!</v>
      </c>
      <c r="I172" s="12" t="e">
        <f>'BASE - Geral'!#REF!</f>
        <v>#REF!</v>
      </c>
      <c r="J172" s="12" t="e">
        <f>'BASE - Geral'!#REF!</f>
        <v>#REF!</v>
      </c>
      <c r="K172" s="12" t="e">
        <f>'BASE - Geral'!#REF!</f>
        <v>#REF!</v>
      </c>
      <c r="L172" s="12" t="e">
        <f>'BASE - Geral'!#REF!</f>
        <v>#REF!</v>
      </c>
      <c r="M172" s="12" t="e">
        <f>VLOOKUP(D172,'Demanda Isolada KIT'!$M$2:$P$1048576,2,0)</f>
        <v>#REF!</v>
      </c>
      <c r="N172" s="90" t="e">
        <f t="shared" si="16"/>
        <v>#REF!</v>
      </c>
      <c r="O172" s="12" t="e">
        <f t="shared" si="17"/>
        <v>#REF!</v>
      </c>
      <c r="P172" s="12" t="e">
        <f>VLOOKUP(D172,'Demanda Isolada KIT'!$R$2:$U$1048576,2,0)</f>
        <v>#REF!</v>
      </c>
      <c r="Q172" s="90" t="e">
        <f t="shared" si="18"/>
        <v>#REF!</v>
      </c>
      <c r="R172" s="12" t="e">
        <f t="shared" si="19"/>
        <v>#REF!</v>
      </c>
      <c r="S172" s="11" t="e">
        <f t="shared" si="20"/>
        <v>#REF!</v>
      </c>
      <c r="T172" s="11" t="e">
        <f t="shared" si="21"/>
        <v>#REF!</v>
      </c>
      <c r="U172" s="11" t="e">
        <f t="shared" si="22"/>
        <v>#REF!</v>
      </c>
      <c r="V172" s="11" t="e">
        <f t="shared" si="23"/>
        <v>#REF!</v>
      </c>
    </row>
    <row r="173" spans="1:22">
      <c r="A173" s="13" t="e">
        <f>'BASE - Geral'!#REF!</f>
        <v>#REF!</v>
      </c>
      <c r="B173" s="13" t="e">
        <f>'BASE - Geral'!#REF!</f>
        <v>#REF!</v>
      </c>
      <c r="C173" s="13" t="e">
        <f>'BASE - Geral'!#REF!</f>
        <v>#REF!</v>
      </c>
      <c r="D173" s="13" t="e">
        <f>'BASE - Geral'!#REF!</f>
        <v>#REF!</v>
      </c>
      <c r="E173" s="13" t="e">
        <f>'BASE - Geral'!#REF!</f>
        <v>#REF!</v>
      </c>
      <c r="F173" s="13" t="e">
        <f>'BASE - Geral'!#REF!</f>
        <v>#REF!</v>
      </c>
      <c r="G173" s="12" t="e">
        <f>'BASE - Geral'!#REF!</f>
        <v>#REF!</v>
      </c>
      <c r="H173" s="12" t="e">
        <f>'BASE - Geral'!#REF!</f>
        <v>#REF!</v>
      </c>
      <c r="I173" s="12" t="e">
        <f>'BASE - Geral'!#REF!</f>
        <v>#REF!</v>
      </c>
      <c r="J173" s="12" t="e">
        <f>'BASE - Geral'!#REF!</f>
        <v>#REF!</v>
      </c>
      <c r="K173" s="12" t="e">
        <f>'BASE - Geral'!#REF!</f>
        <v>#REF!</v>
      </c>
      <c r="L173" s="12" t="e">
        <f>'BASE - Geral'!#REF!</f>
        <v>#REF!</v>
      </c>
      <c r="M173" s="12" t="e">
        <f>VLOOKUP(D173,'Demanda Isolada KIT'!$M$2:$P$1048576,2,0)</f>
        <v>#REF!</v>
      </c>
      <c r="N173" s="90" t="e">
        <f t="shared" si="16"/>
        <v>#REF!</v>
      </c>
      <c r="O173" s="12" t="e">
        <f t="shared" si="17"/>
        <v>#REF!</v>
      </c>
      <c r="P173" s="12" t="e">
        <f>VLOOKUP(D173,'Demanda Isolada KIT'!$R$2:$U$1048576,2,0)</f>
        <v>#REF!</v>
      </c>
      <c r="Q173" s="90" t="e">
        <f t="shared" si="18"/>
        <v>#REF!</v>
      </c>
      <c r="R173" s="12" t="e">
        <f t="shared" si="19"/>
        <v>#REF!</v>
      </c>
      <c r="S173" s="11" t="e">
        <f t="shared" si="20"/>
        <v>#REF!</v>
      </c>
      <c r="T173" s="11" t="e">
        <f t="shared" si="21"/>
        <v>#REF!</v>
      </c>
      <c r="U173" s="11" t="e">
        <f t="shared" si="22"/>
        <v>#REF!</v>
      </c>
      <c r="V173" s="11" t="e">
        <f t="shared" si="23"/>
        <v>#REF!</v>
      </c>
    </row>
    <row r="174" spans="1:22">
      <c r="A174" s="13" t="e">
        <f>'BASE - Geral'!#REF!</f>
        <v>#REF!</v>
      </c>
      <c r="B174" s="13" t="e">
        <f>'BASE - Geral'!#REF!</f>
        <v>#REF!</v>
      </c>
      <c r="C174" s="13" t="e">
        <f>'BASE - Geral'!#REF!</f>
        <v>#REF!</v>
      </c>
      <c r="D174" s="13" t="e">
        <f>'BASE - Geral'!#REF!</f>
        <v>#REF!</v>
      </c>
      <c r="E174" s="13" t="e">
        <f>'BASE - Geral'!#REF!</f>
        <v>#REF!</v>
      </c>
      <c r="F174" s="13" t="e">
        <f>'BASE - Geral'!#REF!</f>
        <v>#REF!</v>
      </c>
      <c r="G174" s="12" t="e">
        <f>'BASE - Geral'!#REF!</f>
        <v>#REF!</v>
      </c>
      <c r="H174" s="12" t="e">
        <f>'BASE - Geral'!#REF!</f>
        <v>#REF!</v>
      </c>
      <c r="I174" s="12" t="e">
        <f>'BASE - Geral'!#REF!</f>
        <v>#REF!</v>
      </c>
      <c r="J174" s="12" t="e">
        <f>'BASE - Geral'!#REF!</f>
        <v>#REF!</v>
      </c>
      <c r="K174" s="12" t="e">
        <f>'BASE - Geral'!#REF!</f>
        <v>#REF!</v>
      </c>
      <c r="L174" s="12" t="e">
        <f>'BASE - Geral'!#REF!</f>
        <v>#REF!</v>
      </c>
      <c r="M174" s="12" t="e">
        <f>VLOOKUP(D174,'Demanda Isolada KIT'!$M$2:$P$1048576,2,0)</f>
        <v>#REF!</v>
      </c>
      <c r="N174" s="90" t="e">
        <f t="shared" si="16"/>
        <v>#REF!</v>
      </c>
      <c r="O174" s="12" t="e">
        <f t="shared" si="17"/>
        <v>#REF!</v>
      </c>
      <c r="P174" s="12" t="e">
        <f>VLOOKUP(D174,'Demanda Isolada KIT'!$R$2:$U$1048576,2,0)</f>
        <v>#REF!</v>
      </c>
      <c r="Q174" s="90" t="e">
        <f t="shared" si="18"/>
        <v>#REF!</v>
      </c>
      <c r="R174" s="12" t="e">
        <f t="shared" si="19"/>
        <v>#REF!</v>
      </c>
      <c r="S174" s="11" t="e">
        <f t="shared" si="20"/>
        <v>#REF!</v>
      </c>
      <c r="T174" s="11" t="e">
        <f t="shared" si="21"/>
        <v>#REF!</v>
      </c>
      <c r="U174" s="11" t="e">
        <f t="shared" si="22"/>
        <v>#REF!</v>
      </c>
      <c r="V174" s="11" t="e">
        <f t="shared" si="23"/>
        <v>#REF!</v>
      </c>
    </row>
    <row r="175" spans="1:22">
      <c r="A175" s="13" t="e">
        <f>'BASE - Geral'!#REF!</f>
        <v>#REF!</v>
      </c>
      <c r="B175" s="13" t="e">
        <f>'BASE - Geral'!#REF!</f>
        <v>#REF!</v>
      </c>
      <c r="C175" s="13" t="e">
        <f>'BASE - Geral'!#REF!</f>
        <v>#REF!</v>
      </c>
      <c r="D175" s="13" t="e">
        <f>'BASE - Geral'!#REF!</f>
        <v>#REF!</v>
      </c>
      <c r="E175" s="13" t="e">
        <f>'BASE - Geral'!#REF!</f>
        <v>#REF!</v>
      </c>
      <c r="F175" s="13" t="e">
        <f>'BASE - Geral'!#REF!</f>
        <v>#REF!</v>
      </c>
      <c r="G175" s="12" t="e">
        <f>'BASE - Geral'!#REF!</f>
        <v>#REF!</v>
      </c>
      <c r="H175" s="12" t="e">
        <f>'BASE - Geral'!#REF!</f>
        <v>#REF!</v>
      </c>
      <c r="I175" s="12" t="e">
        <f>'BASE - Geral'!#REF!</f>
        <v>#REF!</v>
      </c>
      <c r="J175" s="12" t="e">
        <f>'BASE - Geral'!#REF!</f>
        <v>#REF!</v>
      </c>
      <c r="K175" s="12" t="e">
        <f>'BASE - Geral'!#REF!</f>
        <v>#REF!</v>
      </c>
      <c r="L175" s="12" t="e">
        <f>'BASE - Geral'!#REF!</f>
        <v>#REF!</v>
      </c>
      <c r="M175" s="12" t="e">
        <f>VLOOKUP(D175,'Demanda Isolada KIT'!$M$2:$P$1048576,2,0)</f>
        <v>#REF!</v>
      </c>
      <c r="N175" s="90" t="e">
        <f t="shared" si="16"/>
        <v>#REF!</v>
      </c>
      <c r="O175" s="12" t="e">
        <f t="shared" si="17"/>
        <v>#REF!</v>
      </c>
      <c r="P175" s="12" t="e">
        <f>VLOOKUP(D175,'Demanda Isolada KIT'!$R$2:$U$1048576,2,0)</f>
        <v>#REF!</v>
      </c>
      <c r="Q175" s="90" t="e">
        <f t="shared" si="18"/>
        <v>#REF!</v>
      </c>
      <c r="R175" s="12" t="e">
        <f t="shared" si="19"/>
        <v>#REF!</v>
      </c>
      <c r="S175" s="11" t="e">
        <f t="shared" si="20"/>
        <v>#REF!</v>
      </c>
      <c r="T175" s="11" t="e">
        <f t="shared" si="21"/>
        <v>#REF!</v>
      </c>
      <c r="U175" s="11" t="e">
        <f t="shared" si="22"/>
        <v>#REF!</v>
      </c>
      <c r="V175" s="11" t="e">
        <f t="shared" si="23"/>
        <v>#REF!</v>
      </c>
    </row>
    <row r="176" spans="1:22">
      <c r="A176" s="13" t="e">
        <f>'BASE - Geral'!#REF!</f>
        <v>#REF!</v>
      </c>
      <c r="B176" s="13" t="e">
        <f>'BASE - Geral'!#REF!</f>
        <v>#REF!</v>
      </c>
      <c r="C176" s="13" t="e">
        <f>'BASE - Geral'!#REF!</f>
        <v>#REF!</v>
      </c>
      <c r="D176" s="13" t="e">
        <f>'BASE - Geral'!#REF!</f>
        <v>#REF!</v>
      </c>
      <c r="E176" s="13" t="e">
        <f>'BASE - Geral'!#REF!</f>
        <v>#REF!</v>
      </c>
      <c r="F176" s="13" t="e">
        <f>'BASE - Geral'!#REF!</f>
        <v>#REF!</v>
      </c>
      <c r="G176" s="12" t="e">
        <f>'BASE - Geral'!#REF!</f>
        <v>#REF!</v>
      </c>
      <c r="H176" s="12" t="e">
        <f>'BASE - Geral'!#REF!</f>
        <v>#REF!</v>
      </c>
      <c r="I176" s="12" t="e">
        <f>'BASE - Geral'!#REF!</f>
        <v>#REF!</v>
      </c>
      <c r="J176" s="12" t="e">
        <f>'BASE - Geral'!#REF!</f>
        <v>#REF!</v>
      </c>
      <c r="K176" s="12" t="e">
        <f>'BASE - Geral'!#REF!</f>
        <v>#REF!</v>
      </c>
      <c r="L176" s="12" t="e">
        <f>'BASE - Geral'!#REF!</f>
        <v>#REF!</v>
      </c>
      <c r="M176" s="12" t="e">
        <f>VLOOKUP(D176,'Demanda Isolada KIT'!$M$2:$P$1048576,2,0)</f>
        <v>#REF!</v>
      </c>
      <c r="N176" s="90" t="e">
        <f t="shared" si="16"/>
        <v>#REF!</v>
      </c>
      <c r="O176" s="12" t="e">
        <f t="shared" si="17"/>
        <v>#REF!</v>
      </c>
      <c r="P176" s="12" t="e">
        <f>VLOOKUP(D176,'Demanda Isolada KIT'!$R$2:$U$1048576,2,0)</f>
        <v>#REF!</v>
      </c>
      <c r="Q176" s="90" t="e">
        <f t="shared" si="18"/>
        <v>#REF!</v>
      </c>
      <c r="R176" s="12" t="e">
        <f t="shared" si="19"/>
        <v>#REF!</v>
      </c>
      <c r="S176" s="11" t="e">
        <f t="shared" si="20"/>
        <v>#REF!</v>
      </c>
      <c r="T176" s="11" t="e">
        <f t="shared" si="21"/>
        <v>#REF!</v>
      </c>
      <c r="U176" s="11" t="e">
        <f t="shared" si="22"/>
        <v>#REF!</v>
      </c>
      <c r="V176" s="11" t="e">
        <f t="shared" si="23"/>
        <v>#REF!</v>
      </c>
    </row>
    <row r="177" spans="1:22">
      <c r="A177" s="13" t="e">
        <f>'BASE - Geral'!#REF!</f>
        <v>#REF!</v>
      </c>
      <c r="B177" s="13" t="e">
        <f>'BASE - Geral'!#REF!</f>
        <v>#REF!</v>
      </c>
      <c r="C177" s="13" t="e">
        <f>'BASE - Geral'!#REF!</f>
        <v>#REF!</v>
      </c>
      <c r="D177" s="13" t="e">
        <f>'BASE - Geral'!#REF!</f>
        <v>#REF!</v>
      </c>
      <c r="E177" s="13" t="e">
        <f>'BASE - Geral'!#REF!</f>
        <v>#REF!</v>
      </c>
      <c r="F177" s="13" t="e">
        <f>'BASE - Geral'!#REF!</f>
        <v>#REF!</v>
      </c>
      <c r="G177" s="12" t="e">
        <f>'BASE - Geral'!#REF!</f>
        <v>#REF!</v>
      </c>
      <c r="H177" s="12" t="e">
        <f>'BASE - Geral'!#REF!</f>
        <v>#REF!</v>
      </c>
      <c r="I177" s="12" t="e">
        <f>'BASE - Geral'!#REF!</f>
        <v>#REF!</v>
      </c>
      <c r="J177" s="12" t="e">
        <f>'BASE - Geral'!#REF!</f>
        <v>#REF!</v>
      </c>
      <c r="K177" s="12" t="e">
        <f>'BASE - Geral'!#REF!</f>
        <v>#REF!</v>
      </c>
      <c r="L177" s="12" t="e">
        <f>'BASE - Geral'!#REF!</f>
        <v>#REF!</v>
      </c>
      <c r="M177" s="12" t="e">
        <f>VLOOKUP(D177,'Demanda Isolada KIT'!$M$2:$P$1048576,2,0)</f>
        <v>#REF!</v>
      </c>
      <c r="N177" s="90" t="e">
        <f t="shared" si="16"/>
        <v>#REF!</v>
      </c>
      <c r="O177" s="12" t="e">
        <f t="shared" si="17"/>
        <v>#REF!</v>
      </c>
      <c r="P177" s="12" t="e">
        <f>VLOOKUP(D177,'Demanda Isolada KIT'!$R$2:$U$1048576,2,0)</f>
        <v>#REF!</v>
      </c>
      <c r="Q177" s="90" t="e">
        <f t="shared" si="18"/>
        <v>#REF!</v>
      </c>
      <c r="R177" s="12" t="e">
        <f t="shared" si="19"/>
        <v>#REF!</v>
      </c>
      <c r="S177" s="11" t="e">
        <f t="shared" si="20"/>
        <v>#REF!</v>
      </c>
      <c r="T177" s="11" t="e">
        <f t="shared" si="21"/>
        <v>#REF!</v>
      </c>
      <c r="U177" s="11" t="e">
        <f t="shared" si="22"/>
        <v>#REF!</v>
      </c>
      <c r="V177" s="11" t="e">
        <f t="shared" si="23"/>
        <v>#REF!</v>
      </c>
    </row>
    <row r="178" spans="1:22">
      <c r="A178" s="13" t="e">
        <f>'BASE - Geral'!#REF!</f>
        <v>#REF!</v>
      </c>
      <c r="B178" s="13" t="e">
        <f>'BASE - Geral'!#REF!</f>
        <v>#REF!</v>
      </c>
      <c r="C178" s="13" t="e">
        <f>'BASE - Geral'!#REF!</f>
        <v>#REF!</v>
      </c>
      <c r="D178" s="13" t="e">
        <f>'BASE - Geral'!#REF!</f>
        <v>#REF!</v>
      </c>
      <c r="E178" s="13" t="e">
        <f>'BASE - Geral'!#REF!</f>
        <v>#REF!</v>
      </c>
      <c r="F178" s="13" t="e">
        <f>'BASE - Geral'!#REF!</f>
        <v>#REF!</v>
      </c>
      <c r="G178" s="12" t="e">
        <f>'BASE - Geral'!#REF!</f>
        <v>#REF!</v>
      </c>
      <c r="H178" s="12" t="e">
        <f>'BASE - Geral'!#REF!</f>
        <v>#REF!</v>
      </c>
      <c r="I178" s="12" t="e">
        <f>'BASE - Geral'!#REF!</f>
        <v>#REF!</v>
      </c>
      <c r="J178" s="12" t="e">
        <f>'BASE - Geral'!#REF!</f>
        <v>#REF!</v>
      </c>
      <c r="K178" s="12" t="e">
        <f>'BASE - Geral'!#REF!</f>
        <v>#REF!</v>
      </c>
      <c r="L178" s="12" t="e">
        <f>'BASE - Geral'!#REF!</f>
        <v>#REF!</v>
      </c>
      <c r="M178" s="12" t="e">
        <f>VLOOKUP(D178,'Demanda Isolada KIT'!$M$2:$P$1048576,2,0)</f>
        <v>#REF!</v>
      </c>
      <c r="N178" s="90" t="e">
        <f t="shared" si="16"/>
        <v>#REF!</v>
      </c>
      <c r="O178" s="12" t="e">
        <f t="shared" si="17"/>
        <v>#REF!</v>
      </c>
      <c r="P178" s="12" t="e">
        <f>VLOOKUP(D178,'Demanda Isolada KIT'!$R$2:$U$1048576,2,0)</f>
        <v>#REF!</v>
      </c>
      <c r="Q178" s="90" t="e">
        <f t="shared" si="18"/>
        <v>#REF!</v>
      </c>
      <c r="R178" s="12" t="e">
        <f t="shared" si="19"/>
        <v>#REF!</v>
      </c>
      <c r="S178" s="11" t="e">
        <f t="shared" si="20"/>
        <v>#REF!</v>
      </c>
      <c r="T178" s="11" t="e">
        <f t="shared" si="21"/>
        <v>#REF!</v>
      </c>
      <c r="U178" s="11" t="e">
        <f t="shared" si="22"/>
        <v>#REF!</v>
      </c>
      <c r="V178" s="11" t="e">
        <f t="shared" si="23"/>
        <v>#REF!</v>
      </c>
    </row>
    <row r="179" spans="1:22">
      <c r="A179" s="13" t="e">
        <f>'BASE - Geral'!#REF!</f>
        <v>#REF!</v>
      </c>
      <c r="B179" s="13" t="e">
        <f>'BASE - Geral'!#REF!</f>
        <v>#REF!</v>
      </c>
      <c r="C179" s="13" t="e">
        <f>'BASE - Geral'!#REF!</f>
        <v>#REF!</v>
      </c>
      <c r="D179" s="13" t="e">
        <f>'BASE - Geral'!#REF!</f>
        <v>#REF!</v>
      </c>
      <c r="E179" s="13" t="e">
        <f>'BASE - Geral'!#REF!</f>
        <v>#REF!</v>
      </c>
      <c r="F179" s="13" t="e">
        <f>'BASE - Geral'!#REF!</f>
        <v>#REF!</v>
      </c>
      <c r="G179" s="12" t="e">
        <f>'BASE - Geral'!#REF!</f>
        <v>#REF!</v>
      </c>
      <c r="H179" s="12" t="e">
        <f>'BASE - Geral'!#REF!</f>
        <v>#REF!</v>
      </c>
      <c r="I179" s="12" t="e">
        <f>'BASE - Geral'!#REF!</f>
        <v>#REF!</v>
      </c>
      <c r="J179" s="12" t="e">
        <f>'BASE - Geral'!#REF!</f>
        <v>#REF!</v>
      </c>
      <c r="K179" s="12" t="e">
        <f>'BASE - Geral'!#REF!</f>
        <v>#REF!</v>
      </c>
      <c r="L179" s="12" t="e">
        <f>'BASE - Geral'!#REF!</f>
        <v>#REF!</v>
      </c>
      <c r="M179" s="12" t="e">
        <f>VLOOKUP(D179,'Demanda Isolada KIT'!$M$2:$P$1048576,2,0)</f>
        <v>#REF!</v>
      </c>
      <c r="N179" s="90" t="e">
        <f t="shared" si="16"/>
        <v>#REF!</v>
      </c>
      <c r="O179" s="12" t="e">
        <f t="shared" si="17"/>
        <v>#REF!</v>
      </c>
      <c r="P179" s="12" t="e">
        <f>VLOOKUP(D179,'Demanda Isolada KIT'!$R$2:$U$1048576,2,0)</f>
        <v>#REF!</v>
      </c>
      <c r="Q179" s="90" t="e">
        <f t="shared" si="18"/>
        <v>#REF!</v>
      </c>
      <c r="R179" s="12" t="e">
        <f t="shared" si="19"/>
        <v>#REF!</v>
      </c>
      <c r="S179" s="11" t="e">
        <f t="shared" si="20"/>
        <v>#REF!</v>
      </c>
      <c r="T179" s="11" t="e">
        <f t="shared" si="21"/>
        <v>#REF!</v>
      </c>
      <c r="U179" s="11" t="e">
        <f t="shared" si="22"/>
        <v>#REF!</v>
      </c>
      <c r="V179" s="11" t="e">
        <f t="shared" si="23"/>
        <v>#REF!</v>
      </c>
    </row>
    <row r="180" spans="1:22">
      <c r="A180" s="13" t="e">
        <f>'BASE - Geral'!#REF!</f>
        <v>#REF!</v>
      </c>
      <c r="B180" s="13" t="e">
        <f>'BASE - Geral'!#REF!</f>
        <v>#REF!</v>
      </c>
      <c r="C180" s="13" t="e">
        <f>'BASE - Geral'!#REF!</f>
        <v>#REF!</v>
      </c>
      <c r="D180" s="13" t="e">
        <f>'BASE - Geral'!#REF!</f>
        <v>#REF!</v>
      </c>
      <c r="E180" s="13" t="e">
        <f>'BASE - Geral'!#REF!</f>
        <v>#REF!</v>
      </c>
      <c r="F180" s="13" t="e">
        <f>'BASE - Geral'!#REF!</f>
        <v>#REF!</v>
      </c>
      <c r="G180" s="12" t="e">
        <f>'BASE - Geral'!#REF!</f>
        <v>#REF!</v>
      </c>
      <c r="H180" s="12" t="e">
        <f>'BASE - Geral'!#REF!</f>
        <v>#REF!</v>
      </c>
      <c r="I180" s="12" t="e">
        <f>'BASE - Geral'!#REF!</f>
        <v>#REF!</v>
      </c>
      <c r="J180" s="12" t="e">
        <f>'BASE - Geral'!#REF!</f>
        <v>#REF!</v>
      </c>
      <c r="K180" s="12" t="e">
        <f>'BASE - Geral'!#REF!</f>
        <v>#REF!</v>
      </c>
      <c r="L180" s="12" t="e">
        <f>'BASE - Geral'!#REF!</f>
        <v>#REF!</v>
      </c>
      <c r="M180" s="12" t="e">
        <f>VLOOKUP(D180,'Demanda Isolada KIT'!$M$2:$P$1048576,2,0)</f>
        <v>#REF!</v>
      </c>
      <c r="N180" s="90" t="e">
        <f t="shared" si="16"/>
        <v>#REF!</v>
      </c>
      <c r="O180" s="12" t="e">
        <f t="shared" si="17"/>
        <v>#REF!</v>
      </c>
      <c r="P180" s="12" t="e">
        <f>VLOOKUP(D180,'Demanda Isolada KIT'!$R$2:$U$1048576,2,0)</f>
        <v>#REF!</v>
      </c>
      <c r="Q180" s="90" t="e">
        <f t="shared" si="18"/>
        <v>#REF!</v>
      </c>
      <c r="R180" s="12" t="e">
        <f t="shared" si="19"/>
        <v>#REF!</v>
      </c>
      <c r="S180" s="11" t="e">
        <f t="shared" si="20"/>
        <v>#REF!</v>
      </c>
      <c r="T180" s="11" t="e">
        <f t="shared" si="21"/>
        <v>#REF!</v>
      </c>
      <c r="U180" s="11" t="e">
        <f t="shared" si="22"/>
        <v>#REF!</v>
      </c>
      <c r="V180" s="11" t="e">
        <f t="shared" si="23"/>
        <v>#REF!</v>
      </c>
    </row>
    <row r="181" spans="1:22">
      <c r="A181" s="13" t="e">
        <f>'BASE - Geral'!#REF!</f>
        <v>#REF!</v>
      </c>
      <c r="B181" s="13" t="e">
        <f>'BASE - Geral'!#REF!</f>
        <v>#REF!</v>
      </c>
      <c r="C181" s="13" t="e">
        <f>'BASE - Geral'!#REF!</f>
        <v>#REF!</v>
      </c>
      <c r="D181" s="13" t="e">
        <f>'BASE - Geral'!#REF!</f>
        <v>#REF!</v>
      </c>
      <c r="E181" s="13" t="e">
        <f>'BASE - Geral'!#REF!</f>
        <v>#REF!</v>
      </c>
      <c r="F181" s="13" t="e">
        <f>'BASE - Geral'!#REF!</f>
        <v>#REF!</v>
      </c>
      <c r="G181" s="12" t="e">
        <f>'BASE - Geral'!#REF!</f>
        <v>#REF!</v>
      </c>
      <c r="H181" s="12" t="e">
        <f>'BASE - Geral'!#REF!</f>
        <v>#REF!</v>
      </c>
      <c r="I181" s="12" t="e">
        <f>'BASE - Geral'!#REF!</f>
        <v>#REF!</v>
      </c>
      <c r="J181" s="12" t="e">
        <f>'BASE - Geral'!#REF!</f>
        <v>#REF!</v>
      </c>
      <c r="K181" s="12" t="e">
        <f>'BASE - Geral'!#REF!</f>
        <v>#REF!</v>
      </c>
      <c r="L181" s="12" t="e">
        <f>'BASE - Geral'!#REF!</f>
        <v>#REF!</v>
      </c>
      <c r="M181" s="12" t="e">
        <f>VLOOKUP(D181,'Demanda Isolada KIT'!$M$2:$P$1048576,2,0)</f>
        <v>#REF!</v>
      </c>
      <c r="N181" s="90" t="e">
        <f t="shared" si="16"/>
        <v>#REF!</v>
      </c>
      <c r="O181" s="12" t="e">
        <f t="shared" si="17"/>
        <v>#REF!</v>
      </c>
      <c r="P181" s="12" t="e">
        <f>VLOOKUP(D181,'Demanda Isolada KIT'!$R$2:$U$1048576,2,0)</f>
        <v>#REF!</v>
      </c>
      <c r="Q181" s="90" t="e">
        <f t="shared" si="18"/>
        <v>#REF!</v>
      </c>
      <c r="R181" s="12" t="e">
        <f t="shared" si="19"/>
        <v>#REF!</v>
      </c>
      <c r="S181" s="11" t="e">
        <f t="shared" si="20"/>
        <v>#REF!</v>
      </c>
      <c r="T181" s="11" t="e">
        <f t="shared" si="21"/>
        <v>#REF!</v>
      </c>
      <c r="U181" s="11" t="e">
        <f t="shared" si="22"/>
        <v>#REF!</v>
      </c>
      <c r="V181" s="11" t="e">
        <f t="shared" si="23"/>
        <v>#REF!</v>
      </c>
    </row>
    <row r="182" spans="1:22">
      <c r="A182" s="13" t="e">
        <f>'BASE - Geral'!#REF!</f>
        <v>#REF!</v>
      </c>
      <c r="B182" s="13" t="e">
        <f>'BASE - Geral'!#REF!</f>
        <v>#REF!</v>
      </c>
      <c r="C182" s="13" t="e">
        <f>'BASE - Geral'!#REF!</f>
        <v>#REF!</v>
      </c>
      <c r="D182" s="13" t="e">
        <f>'BASE - Geral'!#REF!</f>
        <v>#REF!</v>
      </c>
      <c r="E182" s="13" t="e">
        <f>'BASE - Geral'!#REF!</f>
        <v>#REF!</v>
      </c>
      <c r="F182" s="13" t="e">
        <f>'BASE - Geral'!#REF!</f>
        <v>#REF!</v>
      </c>
      <c r="G182" s="12" t="e">
        <f>'BASE - Geral'!#REF!</f>
        <v>#REF!</v>
      </c>
      <c r="H182" s="12" t="e">
        <f>'BASE - Geral'!#REF!</f>
        <v>#REF!</v>
      </c>
      <c r="I182" s="12" t="e">
        <f>'BASE - Geral'!#REF!</f>
        <v>#REF!</v>
      </c>
      <c r="J182" s="12" t="e">
        <f>'BASE - Geral'!#REF!</f>
        <v>#REF!</v>
      </c>
      <c r="K182" s="12" t="e">
        <f>'BASE - Geral'!#REF!</f>
        <v>#REF!</v>
      </c>
      <c r="L182" s="12" t="e">
        <f>'BASE - Geral'!#REF!</f>
        <v>#REF!</v>
      </c>
      <c r="M182" s="12" t="e">
        <f>VLOOKUP(D182,'Demanda Isolada KIT'!$M$2:$P$1048576,2,0)</f>
        <v>#REF!</v>
      </c>
      <c r="N182" s="90" t="e">
        <f t="shared" si="16"/>
        <v>#REF!</v>
      </c>
      <c r="O182" s="12" t="e">
        <f t="shared" si="17"/>
        <v>#REF!</v>
      </c>
      <c r="P182" s="12" t="e">
        <f>VLOOKUP(D182,'Demanda Isolada KIT'!$R$2:$U$1048576,2,0)</f>
        <v>#REF!</v>
      </c>
      <c r="Q182" s="90" t="e">
        <f t="shared" si="18"/>
        <v>#REF!</v>
      </c>
      <c r="R182" s="12" t="e">
        <f t="shared" si="19"/>
        <v>#REF!</v>
      </c>
      <c r="S182" s="11" t="e">
        <f t="shared" si="20"/>
        <v>#REF!</v>
      </c>
      <c r="T182" s="11" t="e">
        <f t="shared" si="21"/>
        <v>#REF!</v>
      </c>
      <c r="U182" s="11" t="e">
        <f t="shared" si="22"/>
        <v>#REF!</v>
      </c>
      <c r="V182" s="11" t="e">
        <f t="shared" si="23"/>
        <v>#REF!</v>
      </c>
    </row>
    <row r="183" spans="1:22">
      <c r="A183" s="13" t="e">
        <f>'BASE - Geral'!#REF!</f>
        <v>#REF!</v>
      </c>
      <c r="B183" s="13" t="e">
        <f>'BASE - Geral'!#REF!</f>
        <v>#REF!</v>
      </c>
      <c r="C183" s="13" t="e">
        <f>'BASE - Geral'!#REF!</f>
        <v>#REF!</v>
      </c>
      <c r="D183" s="13" t="e">
        <f>'BASE - Geral'!#REF!</f>
        <v>#REF!</v>
      </c>
      <c r="E183" s="13" t="e">
        <f>'BASE - Geral'!#REF!</f>
        <v>#REF!</v>
      </c>
      <c r="F183" s="13" t="e">
        <f>'BASE - Geral'!#REF!</f>
        <v>#REF!</v>
      </c>
      <c r="G183" s="12" t="e">
        <f>'BASE - Geral'!#REF!</f>
        <v>#REF!</v>
      </c>
      <c r="H183" s="12" t="e">
        <f>'BASE - Geral'!#REF!</f>
        <v>#REF!</v>
      </c>
      <c r="I183" s="12" t="e">
        <f>'BASE - Geral'!#REF!</f>
        <v>#REF!</v>
      </c>
      <c r="J183" s="12" t="e">
        <f>'BASE - Geral'!#REF!</f>
        <v>#REF!</v>
      </c>
      <c r="K183" s="12" t="e">
        <f>'BASE - Geral'!#REF!</f>
        <v>#REF!</v>
      </c>
      <c r="L183" s="12" t="e">
        <f>'BASE - Geral'!#REF!</f>
        <v>#REF!</v>
      </c>
      <c r="M183" s="12" t="e">
        <f>VLOOKUP(D183,'Demanda Isolada KIT'!$M$2:$P$1048576,2,0)</f>
        <v>#REF!</v>
      </c>
      <c r="N183" s="90" t="e">
        <f t="shared" si="16"/>
        <v>#REF!</v>
      </c>
      <c r="O183" s="12" t="e">
        <f t="shared" si="17"/>
        <v>#REF!</v>
      </c>
      <c r="P183" s="12" t="e">
        <f>VLOOKUP(D183,'Demanda Isolada KIT'!$R$2:$U$1048576,2,0)</f>
        <v>#REF!</v>
      </c>
      <c r="Q183" s="90" t="e">
        <f t="shared" si="18"/>
        <v>#REF!</v>
      </c>
      <c r="R183" s="12" t="e">
        <f t="shared" si="19"/>
        <v>#REF!</v>
      </c>
      <c r="S183" s="11" t="e">
        <f t="shared" si="20"/>
        <v>#REF!</v>
      </c>
      <c r="T183" s="11" t="e">
        <f t="shared" si="21"/>
        <v>#REF!</v>
      </c>
      <c r="U183" s="11" t="e">
        <f t="shared" si="22"/>
        <v>#REF!</v>
      </c>
      <c r="V183" s="11" t="e">
        <f t="shared" si="23"/>
        <v>#REF!</v>
      </c>
    </row>
    <row r="184" spans="1:22">
      <c r="A184" s="13" t="e">
        <f>'BASE - Geral'!#REF!</f>
        <v>#REF!</v>
      </c>
      <c r="B184" s="13" t="e">
        <f>'BASE - Geral'!#REF!</f>
        <v>#REF!</v>
      </c>
      <c r="C184" s="13" t="e">
        <f>'BASE - Geral'!#REF!</f>
        <v>#REF!</v>
      </c>
      <c r="D184" s="13" t="e">
        <f>'BASE - Geral'!#REF!</f>
        <v>#REF!</v>
      </c>
      <c r="E184" s="13" t="e">
        <f>'BASE - Geral'!#REF!</f>
        <v>#REF!</v>
      </c>
      <c r="F184" s="13" t="e">
        <f>'BASE - Geral'!#REF!</f>
        <v>#REF!</v>
      </c>
      <c r="G184" s="12" t="e">
        <f>'BASE - Geral'!#REF!</f>
        <v>#REF!</v>
      </c>
      <c r="H184" s="12" t="e">
        <f>'BASE - Geral'!#REF!</f>
        <v>#REF!</v>
      </c>
      <c r="I184" s="12" t="e">
        <f>'BASE - Geral'!#REF!</f>
        <v>#REF!</v>
      </c>
      <c r="J184" s="12" t="e">
        <f>'BASE - Geral'!#REF!</f>
        <v>#REF!</v>
      </c>
      <c r="K184" s="12" t="e">
        <f>'BASE - Geral'!#REF!</f>
        <v>#REF!</v>
      </c>
      <c r="L184" s="12" t="e">
        <f>'BASE - Geral'!#REF!</f>
        <v>#REF!</v>
      </c>
      <c r="M184" s="12" t="e">
        <f>VLOOKUP(D184,'Demanda Isolada KIT'!$M$2:$P$1048576,2,0)</f>
        <v>#REF!</v>
      </c>
      <c r="N184" s="90" t="e">
        <f t="shared" si="16"/>
        <v>#REF!</v>
      </c>
      <c r="O184" s="12" t="e">
        <f t="shared" si="17"/>
        <v>#REF!</v>
      </c>
      <c r="P184" s="12" t="e">
        <f>VLOOKUP(D184,'Demanda Isolada KIT'!$R$2:$U$1048576,2,0)</f>
        <v>#REF!</v>
      </c>
      <c r="Q184" s="90" t="e">
        <f t="shared" si="18"/>
        <v>#REF!</v>
      </c>
      <c r="R184" s="12" t="e">
        <f t="shared" si="19"/>
        <v>#REF!</v>
      </c>
      <c r="S184" s="11" t="e">
        <f t="shared" si="20"/>
        <v>#REF!</v>
      </c>
      <c r="T184" s="11" t="e">
        <f t="shared" si="21"/>
        <v>#REF!</v>
      </c>
      <c r="U184" s="11" t="e">
        <f t="shared" si="22"/>
        <v>#REF!</v>
      </c>
      <c r="V184" s="11" t="e">
        <f t="shared" si="23"/>
        <v>#REF!</v>
      </c>
    </row>
    <row r="185" spans="1:22">
      <c r="A185" s="13" t="e">
        <f>'BASE - Geral'!#REF!</f>
        <v>#REF!</v>
      </c>
      <c r="B185" s="13" t="e">
        <f>'BASE - Geral'!#REF!</f>
        <v>#REF!</v>
      </c>
      <c r="C185" s="13" t="e">
        <f>'BASE - Geral'!#REF!</f>
        <v>#REF!</v>
      </c>
      <c r="D185" s="13" t="e">
        <f>'BASE - Geral'!#REF!</f>
        <v>#REF!</v>
      </c>
      <c r="E185" s="13" t="e">
        <f>'BASE - Geral'!#REF!</f>
        <v>#REF!</v>
      </c>
      <c r="F185" s="13" t="e">
        <f>'BASE - Geral'!#REF!</f>
        <v>#REF!</v>
      </c>
      <c r="G185" s="12" t="e">
        <f>'BASE - Geral'!#REF!</f>
        <v>#REF!</v>
      </c>
      <c r="H185" s="12" t="e">
        <f>'BASE - Geral'!#REF!</f>
        <v>#REF!</v>
      </c>
      <c r="I185" s="12" t="e">
        <f>'BASE - Geral'!#REF!</f>
        <v>#REF!</v>
      </c>
      <c r="J185" s="12" t="e">
        <f>'BASE - Geral'!#REF!</f>
        <v>#REF!</v>
      </c>
      <c r="K185" s="12" t="e">
        <f>'BASE - Geral'!#REF!</f>
        <v>#REF!</v>
      </c>
      <c r="L185" s="12" t="e">
        <f>'BASE - Geral'!#REF!</f>
        <v>#REF!</v>
      </c>
      <c r="M185" s="12" t="e">
        <f>VLOOKUP(D185,'Demanda Isolada KIT'!$M$2:$P$1048576,2,0)</f>
        <v>#REF!</v>
      </c>
      <c r="N185" s="90" t="e">
        <f t="shared" si="16"/>
        <v>#REF!</v>
      </c>
      <c r="O185" s="12" t="e">
        <f t="shared" si="17"/>
        <v>#REF!</v>
      </c>
      <c r="P185" s="12" t="e">
        <f>VLOOKUP(D185,'Demanda Isolada KIT'!$R$2:$U$1048576,2,0)</f>
        <v>#REF!</v>
      </c>
      <c r="Q185" s="90" t="e">
        <f t="shared" si="18"/>
        <v>#REF!</v>
      </c>
      <c r="R185" s="12" t="e">
        <f t="shared" si="19"/>
        <v>#REF!</v>
      </c>
      <c r="S185" s="11" t="e">
        <f t="shared" si="20"/>
        <v>#REF!</v>
      </c>
      <c r="T185" s="11" t="e">
        <f t="shared" si="21"/>
        <v>#REF!</v>
      </c>
      <c r="U185" s="11" t="e">
        <f t="shared" si="22"/>
        <v>#REF!</v>
      </c>
      <c r="V185" s="11" t="e">
        <f t="shared" si="23"/>
        <v>#REF!</v>
      </c>
    </row>
    <row r="186" spans="1:22">
      <c r="A186" s="13" t="e">
        <f>'BASE - Geral'!#REF!</f>
        <v>#REF!</v>
      </c>
      <c r="B186" s="13" t="e">
        <f>'BASE - Geral'!#REF!</f>
        <v>#REF!</v>
      </c>
      <c r="C186" s="13" t="e">
        <f>'BASE - Geral'!#REF!</f>
        <v>#REF!</v>
      </c>
      <c r="D186" s="13" t="e">
        <f>'BASE - Geral'!#REF!</f>
        <v>#REF!</v>
      </c>
      <c r="E186" s="13" t="e">
        <f>'BASE - Geral'!#REF!</f>
        <v>#REF!</v>
      </c>
      <c r="F186" s="13" t="e">
        <f>'BASE - Geral'!#REF!</f>
        <v>#REF!</v>
      </c>
      <c r="G186" s="12" t="e">
        <f>'BASE - Geral'!#REF!</f>
        <v>#REF!</v>
      </c>
      <c r="H186" s="12" t="e">
        <f>'BASE - Geral'!#REF!</f>
        <v>#REF!</v>
      </c>
      <c r="I186" s="12" t="e">
        <f>'BASE - Geral'!#REF!</f>
        <v>#REF!</v>
      </c>
      <c r="J186" s="12" t="e">
        <f>'BASE - Geral'!#REF!</f>
        <v>#REF!</v>
      </c>
      <c r="K186" s="12" t="e">
        <f>'BASE - Geral'!#REF!</f>
        <v>#REF!</v>
      </c>
      <c r="L186" s="12" t="e">
        <f>'BASE - Geral'!#REF!</f>
        <v>#REF!</v>
      </c>
      <c r="M186" s="12" t="e">
        <f>VLOOKUP(D186,'Demanda Isolada KIT'!$M$2:$P$1048576,2,0)</f>
        <v>#REF!</v>
      </c>
      <c r="N186" s="90" t="e">
        <f t="shared" si="16"/>
        <v>#REF!</v>
      </c>
      <c r="O186" s="12" t="e">
        <f t="shared" si="17"/>
        <v>#REF!</v>
      </c>
      <c r="P186" s="12" t="e">
        <f>VLOOKUP(D186,'Demanda Isolada KIT'!$R$2:$U$1048576,2,0)</f>
        <v>#REF!</v>
      </c>
      <c r="Q186" s="90" t="e">
        <f t="shared" si="18"/>
        <v>#REF!</v>
      </c>
      <c r="R186" s="12" t="e">
        <f t="shared" si="19"/>
        <v>#REF!</v>
      </c>
      <c r="S186" s="11" t="e">
        <f t="shared" si="20"/>
        <v>#REF!</v>
      </c>
      <c r="T186" s="11" t="e">
        <f t="shared" si="21"/>
        <v>#REF!</v>
      </c>
      <c r="U186" s="11" t="e">
        <f t="shared" si="22"/>
        <v>#REF!</v>
      </c>
      <c r="V186" s="11" t="e">
        <f t="shared" si="23"/>
        <v>#REF!</v>
      </c>
    </row>
    <row r="187" spans="1:22">
      <c r="A187" s="13" t="e">
        <f>'BASE - Geral'!#REF!</f>
        <v>#REF!</v>
      </c>
      <c r="B187" s="13" t="e">
        <f>'BASE - Geral'!#REF!</f>
        <v>#REF!</v>
      </c>
      <c r="C187" s="13" t="e">
        <f>'BASE - Geral'!#REF!</f>
        <v>#REF!</v>
      </c>
      <c r="D187" s="13" t="e">
        <f>'BASE - Geral'!#REF!</f>
        <v>#REF!</v>
      </c>
      <c r="E187" s="13" t="e">
        <f>'BASE - Geral'!#REF!</f>
        <v>#REF!</v>
      </c>
      <c r="F187" s="13" t="e">
        <f>'BASE - Geral'!#REF!</f>
        <v>#REF!</v>
      </c>
      <c r="G187" s="12" t="e">
        <f>'BASE - Geral'!#REF!</f>
        <v>#REF!</v>
      </c>
      <c r="H187" s="12" t="e">
        <f>'BASE - Geral'!#REF!</f>
        <v>#REF!</v>
      </c>
      <c r="I187" s="12" t="e">
        <f>'BASE - Geral'!#REF!</f>
        <v>#REF!</v>
      </c>
      <c r="J187" s="12" t="e">
        <f>'BASE - Geral'!#REF!</f>
        <v>#REF!</v>
      </c>
      <c r="K187" s="12" t="e">
        <f>'BASE - Geral'!#REF!</f>
        <v>#REF!</v>
      </c>
      <c r="L187" s="12" t="e">
        <f>'BASE - Geral'!#REF!</f>
        <v>#REF!</v>
      </c>
      <c r="M187" s="12" t="e">
        <f>VLOOKUP(D187,'Demanda Isolada KIT'!$M$2:$P$1048576,2,0)</f>
        <v>#REF!</v>
      </c>
      <c r="N187" s="90" t="e">
        <f t="shared" si="16"/>
        <v>#REF!</v>
      </c>
      <c r="O187" s="12" t="e">
        <f t="shared" si="17"/>
        <v>#REF!</v>
      </c>
      <c r="P187" s="12" t="e">
        <f>VLOOKUP(D187,'Demanda Isolada KIT'!$R$2:$U$1048576,2,0)</f>
        <v>#REF!</v>
      </c>
      <c r="Q187" s="90" t="e">
        <f t="shared" si="18"/>
        <v>#REF!</v>
      </c>
      <c r="R187" s="12" t="e">
        <f t="shared" si="19"/>
        <v>#REF!</v>
      </c>
      <c r="S187" s="11" t="e">
        <f t="shared" si="20"/>
        <v>#REF!</v>
      </c>
      <c r="T187" s="11" t="e">
        <f t="shared" si="21"/>
        <v>#REF!</v>
      </c>
      <c r="U187" s="11" t="e">
        <f t="shared" si="22"/>
        <v>#REF!</v>
      </c>
      <c r="V187" s="11" t="e">
        <f t="shared" si="23"/>
        <v>#REF!</v>
      </c>
    </row>
    <row r="188" spans="1:22">
      <c r="A188" s="13" t="e">
        <f>'BASE - Geral'!#REF!</f>
        <v>#REF!</v>
      </c>
      <c r="B188" s="13" t="e">
        <f>'BASE - Geral'!#REF!</f>
        <v>#REF!</v>
      </c>
      <c r="C188" s="13" t="e">
        <f>'BASE - Geral'!#REF!</f>
        <v>#REF!</v>
      </c>
      <c r="D188" s="13" t="e">
        <f>'BASE - Geral'!#REF!</f>
        <v>#REF!</v>
      </c>
      <c r="E188" s="13" t="e">
        <f>'BASE - Geral'!#REF!</f>
        <v>#REF!</v>
      </c>
      <c r="F188" s="13" t="e">
        <f>'BASE - Geral'!#REF!</f>
        <v>#REF!</v>
      </c>
      <c r="G188" s="12" t="e">
        <f>'BASE - Geral'!#REF!</f>
        <v>#REF!</v>
      </c>
      <c r="H188" s="12" t="e">
        <f>'BASE - Geral'!#REF!</f>
        <v>#REF!</v>
      </c>
      <c r="I188" s="12" t="e">
        <f>'BASE - Geral'!#REF!</f>
        <v>#REF!</v>
      </c>
      <c r="J188" s="12" t="e">
        <f>'BASE - Geral'!#REF!</f>
        <v>#REF!</v>
      </c>
      <c r="K188" s="12" t="e">
        <f>'BASE - Geral'!#REF!</f>
        <v>#REF!</v>
      </c>
      <c r="L188" s="12" t="e">
        <f>'BASE - Geral'!#REF!</f>
        <v>#REF!</v>
      </c>
      <c r="M188" s="12" t="e">
        <f>VLOOKUP(D188,'Demanda Isolada KIT'!$M$2:$P$1048576,2,0)</f>
        <v>#REF!</v>
      </c>
      <c r="N188" s="90" t="e">
        <f t="shared" si="16"/>
        <v>#REF!</v>
      </c>
      <c r="O188" s="12" t="e">
        <f t="shared" si="17"/>
        <v>#REF!</v>
      </c>
      <c r="P188" s="12" t="e">
        <f>VLOOKUP(D188,'Demanda Isolada KIT'!$R$2:$U$1048576,2,0)</f>
        <v>#REF!</v>
      </c>
      <c r="Q188" s="90" t="e">
        <f t="shared" si="18"/>
        <v>#REF!</v>
      </c>
      <c r="R188" s="12" t="e">
        <f t="shared" si="19"/>
        <v>#REF!</v>
      </c>
      <c r="S188" s="11" t="e">
        <f t="shared" si="20"/>
        <v>#REF!</v>
      </c>
      <c r="T188" s="11" t="e">
        <f t="shared" si="21"/>
        <v>#REF!</v>
      </c>
      <c r="U188" s="11" t="e">
        <f t="shared" si="22"/>
        <v>#REF!</v>
      </c>
      <c r="V188" s="11" t="e">
        <f t="shared" si="23"/>
        <v>#REF!</v>
      </c>
    </row>
    <row r="189" spans="1:22">
      <c r="A189" s="13" t="e">
        <f>'BASE - Geral'!#REF!</f>
        <v>#REF!</v>
      </c>
      <c r="B189" s="13" t="e">
        <f>'BASE - Geral'!#REF!</f>
        <v>#REF!</v>
      </c>
      <c r="C189" s="13" t="e">
        <f>'BASE - Geral'!#REF!</f>
        <v>#REF!</v>
      </c>
      <c r="D189" s="13" t="e">
        <f>'BASE - Geral'!#REF!</f>
        <v>#REF!</v>
      </c>
      <c r="E189" s="13" t="e">
        <f>'BASE - Geral'!#REF!</f>
        <v>#REF!</v>
      </c>
      <c r="F189" s="13" t="e">
        <f>'BASE - Geral'!#REF!</f>
        <v>#REF!</v>
      </c>
      <c r="G189" s="12" t="e">
        <f>'BASE - Geral'!#REF!</f>
        <v>#REF!</v>
      </c>
      <c r="H189" s="12" t="e">
        <f>'BASE - Geral'!#REF!</f>
        <v>#REF!</v>
      </c>
      <c r="I189" s="12" t="e">
        <f>'BASE - Geral'!#REF!</f>
        <v>#REF!</v>
      </c>
      <c r="J189" s="12" t="e">
        <f>'BASE - Geral'!#REF!</f>
        <v>#REF!</v>
      </c>
      <c r="K189" s="12" t="e">
        <f>'BASE - Geral'!#REF!</f>
        <v>#REF!</v>
      </c>
      <c r="L189" s="12" t="e">
        <f>'BASE - Geral'!#REF!</f>
        <v>#REF!</v>
      </c>
      <c r="M189" s="12" t="e">
        <f>VLOOKUP(D189,'Demanda Isolada KIT'!$M$2:$P$1048576,2,0)</f>
        <v>#REF!</v>
      </c>
      <c r="N189" s="90" t="e">
        <f t="shared" si="16"/>
        <v>#REF!</v>
      </c>
      <c r="O189" s="12" t="e">
        <f t="shared" si="17"/>
        <v>#REF!</v>
      </c>
      <c r="P189" s="12" t="e">
        <f>VLOOKUP(D189,'Demanda Isolada KIT'!$R$2:$U$1048576,2,0)</f>
        <v>#REF!</v>
      </c>
      <c r="Q189" s="90" t="e">
        <f t="shared" si="18"/>
        <v>#REF!</v>
      </c>
      <c r="R189" s="12" t="e">
        <f t="shared" si="19"/>
        <v>#REF!</v>
      </c>
      <c r="S189" s="11" t="e">
        <f t="shared" si="20"/>
        <v>#REF!</v>
      </c>
      <c r="T189" s="11" t="e">
        <f t="shared" si="21"/>
        <v>#REF!</v>
      </c>
      <c r="U189" s="11" t="e">
        <f t="shared" si="22"/>
        <v>#REF!</v>
      </c>
      <c r="V189" s="11" t="e">
        <f t="shared" si="23"/>
        <v>#REF!</v>
      </c>
    </row>
    <row r="190" spans="1:22">
      <c r="A190" s="13" t="e">
        <f>'BASE - Geral'!#REF!</f>
        <v>#REF!</v>
      </c>
      <c r="B190" s="13" t="e">
        <f>'BASE - Geral'!#REF!</f>
        <v>#REF!</v>
      </c>
      <c r="C190" s="13" t="e">
        <f>'BASE - Geral'!#REF!</f>
        <v>#REF!</v>
      </c>
      <c r="D190" s="13" t="e">
        <f>'BASE - Geral'!#REF!</f>
        <v>#REF!</v>
      </c>
      <c r="E190" s="13" t="e">
        <f>'BASE - Geral'!#REF!</f>
        <v>#REF!</v>
      </c>
      <c r="F190" s="13" t="e">
        <f>'BASE - Geral'!#REF!</f>
        <v>#REF!</v>
      </c>
      <c r="G190" s="12" t="e">
        <f>'BASE - Geral'!#REF!</f>
        <v>#REF!</v>
      </c>
      <c r="H190" s="12" t="e">
        <f>'BASE - Geral'!#REF!</f>
        <v>#REF!</v>
      </c>
      <c r="I190" s="12" t="e">
        <f>'BASE - Geral'!#REF!</f>
        <v>#REF!</v>
      </c>
      <c r="J190" s="12" t="e">
        <f>'BASE - Geral'!#REF!</f>
        <v>#REF!</v>
      </c>
      <c r="K190" s="12" t="e">
        <f>'BASE - Geral'!#REF!</f>
        <v>#REF!</v>
      </c>
      <c r="L190" s="12" t="e">
        <f>'BASE - Geral'!#REF!</f>
        <v>#REF!</v>
      </c>
      <c r="M190" s="12" t="e">
        <f>VLOOKUP(D190,'Demanda Isolada KIT'!$M$2:$P$1048576,2,0)</f>
        <v>#REF!</v>
      </c>
      <c r="N190" s="90" t="e">
        <f t="shared" si="16"/>
        <v>#REF!</v>
      </c>
      <c r="O190" s="12" t="e">
        <f t="shared" si="17"/>
        <v>#REF!</v>
      </c>
      <c r="P190" s="12" t="e">
        <f>VLOOKUP(D190,'Demanda Isolada KIT'!$R$2:$U$1048576,2,0)</f>
        <v>#REF!</v>
      </c>
      <c r="Q190" s="90" t="e">
        <f t="shared" si="18"/>
        <v>#REF!</v>
      </c>
      <c r="R190" s="12" t="e">
        <f t="shared" si="19"/>
        <v>#REF!</v>
      </c>
      <c r="S190" s="11" t="e">
        <f t="shared" si="20"/>
        <v>#REF!</v>
      </c>
      <c r="T190" s="11" t="e">
        <f t="shared" si="21"/>
        <v>#REF!</v>
      </c>
      <c r="U190" s="11" t="e">
        <f t="shared" si="22"/>
        <v>#REF!</v>
      </c>
      <c r="V190" s="11" t="e">
        <f t="shared" si="23"/>
        <v>#REF!</v>
      </c>
    </row>
    <row r="191" spans="1:22">
      <c r="A191" s="13" t="e">
        <f>'BASE - Geral'!#REF!</f>
        <v>#REF!</v>
      </c>
      <c r="B191" s="13" t="e">
        <f>'BASE - Geral'!#REF!</f>
        <v>#REF!</v>
      </c>
      <c r="C191" s="13" t="e">
        <f>'BASE - Geral'!#REF!</f>
        <v>#REF!</v>
      </c>
      <c r="D191" s="13" t="e">
        <f>'BASE - Geral'!#REF!</f>
        <v>#REF!</v>
      </c>
      <c r="E191" s="13" t="e">
        <f>'BASE - Geral'!#REF!</f>
        <v>#REF!</v>
      </c>
      <c r="F191" s="13" t="e">
        <f>'BASE - Geral'!#REF!</f>
        <v>#REF!</v>
      </c>
      <c r="G191" s="12" t="e">
        <f>'BASE - Geral'!#REF!</f>
        <v>#REF!</v>
      </c>
      <c r="H191" s="12" t="e">
        <f>'BASE - Geral'!#REF!</f>
        <v>#REF!</v>
      </c>
      <c r="I191" s="12" t="e">
        <f>'BASE - Geral'!#REF!</f>
        <v>#REF!</v>
      </c>
      <c r="J191" s="12" t="e">
        <f>'BASE - Geral'!#REF!</f>
        <v>#REF!</v>
      </c>
      <c r="K191" s="12" t="e">
        <f>'BASE - Geral'!#REF!</f>
        <v>#REF!</v>
      </c>
      <c r="L191" s="12" t="e">
        <f>'BASE - Geral'!#REF!</f>
        <v>#REF!</v>
      </c>
      <c r="M191" s="12" t="e">
        <f>VLOOKUP(D191,'Demanda Isolada KIT'!$M$2:$P$1048576,2,0)</f>
        <v>#REF!</v>
      </c>
      <c r="N191" s="90" t="e">
        <f t="shared" si="16"/>
        <v>#REF!</v>
      </c>
      <c r="O191" s="12" t="e">
        <f t="shared" si="17"/>
        <v>#REF!</v>
      </c>
      <c r="P191" s="12" t="e">
        <f>VLOOKUP(D191,'Demanda Isolada KIT'!$R$2:$U$1048576,2,0)</f>
        <v>#REF!</v>
      </c>
      <c r="Q191" s="90" t="e">
        <f t="shared" si="18"/>
        <v>#REF!</v>
      </c>
      <c r="R191" s="12" t="e">
        <f t="shared" si="19"/>
        <v>#REF!</v>
      </c>
      <c r="S191" s="11" t="e">
        <f t="shared" si="20"/>
        <v>#REF!</v>
      </c>
      <c r="T191" s="11" t="e">
        <f t="shared" si="21"/>
        <v>#REF!</v>
      </c>
      <c r="U191" s="11" t="e">
        <f t="shared" si="22"/>
        <v>#REF!</v>
      </c>
      <c r="V191" s="11" t="e">
        <f t="shared" si="23"/>
        <v>#REF!</v>
      </c>
    </row>
    <row r="192" spans="1:22">
      <c r="A192" s="13" t="e">
        <f>'BASE - Geral'!#REF!</f>
        <v>#REF!</v>
      </c>
      <c r="B192" s="13" t="e">
        <f>'BASE - Geral'!#REF!</f>
        <v>#REF!</v>
      </c>
      <c r="C192" s="13" t="e">
        <f>'BASE - Geral'!#REF!</f>
        <v>#REF!</v>
      </c>
      <c r="D192" s="13" t="e">
        <f>'BASE - Geral'!#REF!</f>
        <v>#REF!</v>
      </c>
      <c r="E192" s="13" t="e">
        <f>'BASE - Geral'!#REF!</f>
        <v>#REF!</v>
      </c>
      <c r="F192" s="13" t="e">
        <f>'BASE - Geral'!#REF!</f>
        <v>#REF!</v>
      </c>
      <c r="G192" s="12" t="e">
        <f>'BASE - Geral'!#REF!</f>
        <v>#REF!</v>
      </c>
      <c r="H192" s="12" t="e">
        <f>'BASE - Geral'!#REF!</f>
        <v>#REF!</v>
      </c>
      <c r="I192" s="12" t="e">
        <f>'BASE - Geral'!#REF!</f>
        <v>#REF!</v>
      </c>
      <c r="J192" s="12" t="e">
        <f>'BASE - Geral'!#REF!</f>
        <v>#REF!</v>
      </c>
      <c r="K192" s="12" t="e">
        <f>'BASE - Geral'!#REF!</f>
        <v>#REF!</v>
      </c>
      <c r="L192" s="12" t="e">
        <f>'BASE - Geral'!#REF!</f>
        <v>#REF!</v>
      </c>
      <c r="M192" s="12" t="e">
        <f>VLOOKUP(D192,'Demanda Isolada KIT'!$M$2:$P$1048576,2,0)</f>
        <v>#REF!</v>
      </c>
      <c r="N192" s="90" t="e">
        <f t="shared" si="16"/>
        <v>#REF!</v>
      </c>
      <c r="O192" s="12" t="e">
        <f t="shared" si="17"/>
        <v>#REF!</v>
      </c>
      <c r="P192" s="12" t="e">
        <f>VLOOKUP(D192,'Demanda Isolada KIT'!$R$2:$U$1048576,2,0)</f>
        <v>#REF!</v>
      </c>
      <c r="Q192" s="90" t="e">
        <f t="shared" si="18"/>
        <v>#REF!</v>
      </c>
      <c r="R192" s="12" t="e">
        <f t="shared" si="19"/>
        <v>#REF!</v>
      </c>
      <c r="S192" s="11" t="e">
        <f t="shared" si="20"/>
        <v>#REF!</v>
      </c>
      <c r="T192" s="11" t="e">
        <f t="shared" si="21"/>
        <v>#REF!</v>
      </c>
      <c r="U192" s="11" t="e">
        <f t="shared" si="22"/>
        <v>#REF!</v>
      </c>
      <c r="V192" s="11" t="e">
        <f t="shared" si="23"/>
        <v>#REF!</v>
      </c>
    </row>
    <row r="193" spans="1:22">
      <c r="A193" s="13" t="e">
        <f>'BASE - Geral'!#REF!</f>
        <v>#REF!</v>
      </c>
      <c r="B193" s="13" t="e">
        <f>'BASE - Geral'!#REF!</f>
        <v>#REF!</v>
      </c>
      <c r="C193" s="13" t="e">
        <f>'BASE - Geral'!#REF!</f>
        <v>#REF!</v>
      </c>
      <c r="D193" s="13" t="e">
        <f>'BASE - Geral'!#REF!</f>
        <v>#REF!</v>
      </c>
      <c r="E193" s="13" t="e">
        <f>'BASE - Geral'!#REF!</f>
        <v>#REF!</v>
      </c>
      <c r="F193" s="13" t="e">
        <f>'BASE - Geral'!#REF!</f>
        <v>#REF!</v>
      </c>
      <c r="G193" s="12" t="e">
        <f>'BASE - Geral'!#REF!</f>
        <v>#REF!</v>
      </c>
      <c r="H193" s="12" t="e">
        <f>'BASE - Geral'!#REF!</f>
        <v>#REF!</v>
      </c>
      <c r="I193" s="12" t="e">
        <f>'BASE - Geral'!#REF!</f>
        <v>#REF!</v>
      </c>
      <c r="J193" s="12" t="e">
        <f>'BASE - Geral'!#REF!</f>
        <v>#REF!</v>
      </c>
      <c r="K193" s="12" t="e">
        <f>'BASE - Geral'!#REF!</f>
        <v>#REF!</v>
      </c>
      <c r="L193" s="12" t="e">
        <f>'BASE - Geral'!#REF!</f>
        <v>#REF!</v>
      </c>
      <c r="M193" s="12" t="e">
        <f>VLOOKUP(D193,'Demanda Isolada KIT'!$M$2:$P$1048576,2,0)</f>
        <v>#REF!</v>
      </c>
      <c r="N193" s="90" t="e">
        <f t="shared" si="16"/>
        <v>#REF!</v>
      </c>
      <c r="O193" s="12" t="e">
        <f t="shared" si="17"/>
        <v>#REF!</v>
      </c>
      <c r="P193" s="12" t="e">
        <f>VLOOKUP(D193,'Demanda Isolada KIT'!$R$2:$U$1048576,2,0)</f>
        <v>#REF!</v>
      </c>
      <c r="Q193" s="90" t="e">
        <f t="shared" si="18"/>
        <v>#REF!</v>
      </c>
      <c r="R193" s="12" t="e">
        <f t="shared" si="19"/>
        <v>#REF!</v>
      </c>
      <c r="S193" s="11" t="e">
        <f t="shared" si="20"/>
        <v>#REF!</v>
      </c>
      <c r="T193" s="11" t="e">
        <f t="shared" si="21"/>
        <v>#REF!</v>
      </c>
      <c r="U193" s="11" t="e">
        <f t="shared" si="22"/>
        <v>#REF!</v>
      </c>
      <c r="V193" s="11" t="e">
        <f t="shared" si="23"/>
        <v>#REF!</v>
      </c>
    </row>
    <row r="194" spans="1:22">
      <c r="A194" s="13" t="e">
        <f>'BASE - Geral'!#REF!</f>
        <v>#REF!</v>
      </c>
      <c r="B194" s="13" t="e">
        <f>'BASE - Geral'!#REF!</f>
        <v>#REF!</v>
      </c>
      <c r="C194" s="13" t="e">
        <f>'BASE - Geral'!#REF!</f>
        <v>#REF!</v>
      </c>
      <c r="D194" s="13" t="e">
        <f>'BASE - Geral'!#REF!</f>
        <v>#REF!</v>
      </c>
      <c r="E194" s="13" t="e">
        <f>'BASE - Geral'!#REF!</f>
        <v>#REF!</v>
      </c>
      <c r="F194" s="13" t="e">
        <f>'BASE - Geral'!#REF!</f>
        <v>#REF!</v>
      </c>
      <c r="G194" s="12" t="e">
        <f>'BASE - Geral'!#REF!</f>
        <v>#REF!</v>
      </c>
      <c r="H194" s="12" t="e">
        <f>'BASE - Geral'!#REF!</f>
        <v>#REF!</v>
      </c>
      <c r="I194" s="12" t="e">
        <f>'BASE - Geral'!#REF!</f>
        <v>#REF!</v>
      </c>
      <c r="J194" s="12" t="e">
        <f>'BASE - Geral'!#REF!</f>
        <v>#REF!</v>
      </c>
      <c r="K194" s="12" t="e">
        <f>'BASE - Geral'!#REF!</f>
        <v>#REF!</v>
      </c>
      <c r="L194" s="12" t="e">
        <f>'BASE - Geral'!#REF!</f>
        <v>#REF!</v>
      </c>
      <c r="M194" s="12" t="e">
        <f>VLOOKUP(D194,'Demanda Isolada KIT'!$M$2:$P$1048576,2,0)</f>
        <v>#REF!</v>
      </c>
      <c r="N194" s="90" t="e">
        <f t="shared" si="16"/>
        <v>#REF!</v>
      </c>
      <c r="O194" s="12" t="e">
        <f t="shared" si="17"/>
        <v>#REF!</v>
      </c>
      <c r="P194" s="12" t="e">
        <f>VLOOKUP(D194,'Demanda Isolada KIT'!$R$2:$U$1048576,2,0)</f>
        <v>#REF!</v>
      </c>
      <c r="Q194" s="90" t="e">
        <f t="shared" si="18"/>
        <v>#REF!</v>
      </c>
      <c r="R194" s="12" t="e">
        <f t="shared" si="19"/>
        <v>#REF!</v>
      </c>
      <c r="S194" s="11" t="e">
        <f t="shared" si="20"/>
        <v>#REF!</v>
      </c>
      <c r="T194" s="11" t="e">
        <f t="shared" si="21"/>
        <v>#REF!</v>
      </c>
      <c r="U194" s="11" t="e">
        <f t="shared" si="22"/>
        <v>#REF!</v>
      </c>
      <c r="V194" s="11" t="e">
        <f t="shared" si="23"/>
        <v>#REF!</v>
      </c>
    </row>
    <row r="195" spans="1:22">
      <c r="A195" s="13" t="e">
        <f>'BASE - Geral'!#REF!</f>
        <v>#REF!</v>
      </c>
      <c r="B195" s="13" t="e">
        <f>'BASE - Geral'!#REF!</f>
        <v>#REF!</v>
      </c>
      <c r="C195" s="13" t="e">
        <f>'BASE - Geral'!#REF!</f>
        <v>#REF!</v>
      </c>
      <c r="D195" s="13" t="e">
        <f>'BASE - Geral'!#REF!</f>
        <v>#REF!</v>
      </c>
      <c r="E195" s="13" t="e">
        <f>'BASE - Geral'!#REF!</f>
        <v>#REF!</v>
      </c>
      <c r="F195" s="13" t="e">
        <f>'BASE - Geral'!#REF!</f>
        <v>#REF!</v>
      </c>
      <c r="G195" s="12" t="e">
        <f>'BASE - Geral'!#REF!</f>
        <v>#REF!</v>
      </c>
      <c r="H195" s="12" t="e">
        <f>'BASE - Geral'!#REF!</f>
        <v>#REF!</v>
      </c>
      <c r="I195" s="12" t="e">
        <f>'BASE - Geral'!#REF!</f>
        <v>#REF!</v>
      </c>
      <c r="J195" s="12" t="e">
        <f>'BASE - Geral'!#REF!</f>
        <v>#REF!</v>
      </c>
      <c r="K195" s="12" t="e">
        <f>'BASE - Geral'!#REF!</f>
        <v>#REF!</v>
      </c>
      <c r="L195" s="12" t="e">
        <f>'BASE - Geral'!#REF!</f>
        <v>#REF!</v>
      </c>
      <c r="M195" s="12" t="e">
        <f>VLOOKUP(D195,'Demanda Isolada KIT'!$M$2:$P$1048576,2,0)</f>
        <v>#REF!</v>
      </c>
      <c r="N195" s="90" t="e">
        <f t="shared" si="16"/>
        <v>#REF!</v>
      </c>
      <c r="O195" s="12" t="e">
        <f t="shared" si="17"/>
        <v>#REF!</v>
      </c>
      <c r="P195" s="12" t="e">
        <f>VLOOKUP(D195,'Demanda Isolada KIT'!$R$2:$U$1048576,2,0)</f>
        <v>#REF!</v>
      </c>
      <c r="Q195" s="90" t="e">
        <f t="shared" si="18"/>
        <v>#REF!</v>
      </c>
      <c r="R195" s="12" t="e">
        <f t="shared" si="19"/>
        <v>#REF!</v>
      </c>
      <c r="S195" s="11" t="e">
        <f t="shared" si="20"/>
        <v>#REF!</v>
      </c>
      <c r="T195" s="11" t="e">
        <f t="shared" si="21"/>
        <v>#REF!</v>
      </c>
      <c r="U195" s="11" t="e">
        <f t="shared" si="22"/>
        <v>#REF!</v>
      </c>
      <c r="V195" s="11" t="e">
        <f t="shared" si="23"/>
        <v>#REF!</v>
      </c>
    </row>
    <row r="196" spans="1:22">
      <c r="A196" s="13" t="e">
        <f>'BASE - Geral'!#REF!</f>
        <v>#REF!</v>
      </c>
      <c r="B196" s="13" t="e">
        <f>'BASE - Geral'!#REF!</f>
        <v>#REF!</v>
      </c>
      <c r="C196" s="13" t="e">
        <f>'BASE - Geral'!#REF!</f>
        <v>#REF!</v>
      </c>
      <c r="D196" s="13" t="e">
        <f>'BASE - Geral'!#REF!</f>
        <v>#REF!</v>
      </c>
      <c r="E196" s="13" t="e">
        <f>'BASE - Geral'!#REF!</f>
        <v>#REF!</v>
      </c>
      <c r="F196" s="13" t="e">
        <f>'BASE - Geral'!#REF!</f>
        <v>#REF!</v>
      </c>
      <c r="G196" s="12" t="e">
        <f>'BASE - Geral'!#REF!</f>
        <v>#REF!</v>
      </c>
      <c r="H196" s="12" t="e">
        <f>'BASE - Geral'!#REF!</f>
        <v>#REF!</v>
      </c>
      <c r="I196" s="12" t="e">
        <f>'BASE - Geral'!#REF!</f>
        <v>#REF!</v>
      </c>
      <c r="J196" s="12" t="e">
        <f>'BASE - Geral'!#REF!</f>
        <v>#REF!</v>
      </c>
      <c r="K196" s="12" t="e">
        <f>'BASE - Geral'!#REF!</f>
        <v>#REF!</v>
      </c>
      <c r="L196" s="12" t="e">
        <f>'BASE - Geral'!#REF!</f>
        <v>#REF!</v>
      </c>
      <c r="M196" s="12" t="e">
        <f>VLOOKUP(D196,'Demanda Isolada KIT'!$M$2:$P$1048576,2,0)</f>
        <v>#REF!</v>
      </c>
      <c r="N196" s="90" t="e">
        <f t="shared" ref="N196:N259" si="24">IF(M196=0,100%,IF((G196-L196)/M196&gt;100%,100%,IF(($G196-L196)/$M196&lt;0,0,($G196-L196)/$M196)))</f>
        <v>#REF!</v>
      </c>
      <c r="O196" s="12" t="e">
        <f t="shared" ref="O196:O259" si="25">IF(L196+M196-G196&gt;0,L196+M196-G196,0)</f>
        <v>#REF!</v>
      </c>
      <c r="P196" s="12" t="e">
        <f>VLOOKUP(D196,'Demanda Isolada KIT'!$R$2:$U$1048576,2,0)</f>
        <v>#REF!</v>
      </c>
      <c r="Q196" s="90" t="e">
        <f t="shared" ref="Q196:Q259" si="26">IF(P196=0,100%,IF((G196-L196)/P196&gt;100%,100%,IF(($G196-L196)/$P196&lt;0,0,($G196-L196)/$P196)))</f>
        <v>#REF!</v>
      </c>
      <c r="R196" s="12" t="e">
        <f t="shared" ref="R196:R259" si="27">IF(L196+P196-G196&gt;0,L196+P196-G196,0)</f>
        <v>#REF!</v>
      </c>
      <c r="S196" s="11" t="e">
        <f t="shared" ref="S196:S259" si="28">IF(M196=0,100%,IF((G196+H196-L196)/M196&gt;100%,100%,IF(($G196+H196-L196)/$M196&lt;0,0,($G196+H196-L196)/$M196)))</f>
        <v>#REF!</v>
      </c>
      <c r="T196" s="11" t="e">
        <f t="shared" ref="T196:T259" si="29">IF(M196=0,100%,IF((G196+H196+I196-L196)/M196&gt;100%,100%,IF(($G196+H196+I196-L196)/$M196&lt;0,0,($G196+H196+I196-L196)/$M196)))</f>
        <v>#REF!</v>
      </c>
      <c r="U196" s="11" t="e">
        <f t="shared" ref="U196:U259" si="30">IF(P196=0,100%,IF((G196+H196-L196)/P196&gt;100%,100%,IF(($G196+H196-L196)/$P196&lt;0,0,($G196+H196-L196)/$P196)))</f>
        <v>#REF!</v>
      </c>
      <c r="V196" s="11" t="e">
        <f t="shared" ref="V196:V259" si="31">IF(P196=0,100%,IF((G196+H196+I196-L196)/P196&gt;100%,100%,IF(($G196+H196+I196-L196)/$P196&lt;0,0,($G196+H196+I196-L196)/$P196)))</f>
        <v>#REF!</v>
      </c>
    </row>
    <row r="197" spans="1:22">
      <c r="A197" s="13" t="e">
        <f>'BASE - Geral'!#REF!</f>
        <v>#REF!</v>
      </c>
      <c r="B197" s="13" t="e">
        <f>'BASE - Geral'!#REF!</f>
        <v>#REF!</v>
      </c>
      <c r="C197" s="13" t="e">
        <f>'BASE - Geral'!#REF!</f>
        <v>#REF!</v>
      </c>
      <c r="D197" s="13" t="e">
        <f>'BASE - Geral'!#REF!</f>
        <v>#REF!</v>
      </c>
      <c r="E197" s="13" t="e">
        <f>'BASE - Geral'!#REF!</f>
        <v>#REF!</v>
      </c>
      <c r="F197" s="13" t="e">
        <f>'BASE - Geral'!#REF!</f>
        <v>#REF!</v>
      </c>
      <c r="G197" s="12" t="e">
        <f>'BASE - Geral'!#REF!</f>
        <v>#REF!</v>
      </c>
      <c r="H197" s="12" t="e">
        <f>'BASE - Geral'!#REF!</f>
        <v>#REF!</v>
      </c>
      <c r="I197" s="12" t="e">
        <f>'BASE - Geral'!#REF!</f>
        <v>#REF!</v>
      </c>
      <c r="J197" s="12" t="e">
        <f>'BASE - Geral'!#REF!</f>
        <v>#REF!</v>
      </c>
      <c r="K197" s="12" t="e">
        <f>'BASE - Geral'!#REF!</f>
        <v>#REF!</v>
      </c>
      <c r="L197" s="12" t="e">
        <f>'BASE - Geral'!#REF!</f>
        <v>#REF!</v>
      </c>
      <c r="M197" s="12" t="e">
        <f>VLOOKUP(D197,'Demanda Isolada KIT'!$M$2:$P$1048576,2,0)</f>
        <v>#REF!</v>
      </c>
      <c r="N197" s="90" t="e">
        <f t="shared" si="24"/>
        <v>#REF!</v>
      </c>
      <c r="O197" s="12" t="e">
        <f t="shared" si="25"/>
        <v>#REF!</v>
      </c>
      <c r="P197" s="12" t="e">
        <f>VLOOKUP(D197,'Demanda Isolada KIT'!$R$2:$U$1048576,2,0)</f>
        <v>#REF!</v>
      </c>
      <c r="Q197" s="90" t="e">
        <f t="shared" si="26"/>
        <v>#REF!</v>
      </c>
      <c r="R197" s="12" t="e">
        <f t="shared" si="27"/>
        <v>#REF!</v>
      </c>
      <c r="S197" s="11" t="e">
        <f t="shared" si="28"/>
        <v>#REF!</v>
      </c>
      <c r="T197" s="11" t="e">
        <f t="shared" si="29"/>
        <v>#REF!</v>
      </c>
      <c r="U197" s="11" t="e">
        <f t="shared" si="30"/>
        <v>#REF!</v>
      </c>
      <c r="V197" s="11" t="e">
        <f t="shared" si="31"/>
        <v>#REF!</v>
      </c>
    </row>
    <row r="198" spans="1:22">
      <c r="A198" s="13" t="e">
        <f>'BASE - Geral'!#REF!</f>
        <v>#REF!</v>
      </c>
      <c r="B198" s="13" t="e">
        <f>'BASE - Geral'!#REF!</f>
        <v>#REF!</v>
      </c>
      <c r="C198" s="13" t="e">
        <f>'BASE - Geral'!#REF!</f>
        <v>#REF!</v>
      </c>
      <c r="D198" s="13" t="e">
        <f>'BASE - Geral'!#REF!</f>
        <v>#REF!</v>
      </c>
      <c r="E198" s="13" t="e">
        <f>'BASE - Geral'!#REF!</f>
        <v>#REF!</v>
      </c>
      <c r="F198" s="13" t="e">
        <f>'BASE - Geral'!#REF!</f>
        <v>#REF!</v>
      </c>
      <c r="G198" s="12" t="e">
        <f>'BASE - Geral'!#REF!</f>
        <v>#REF!</v>
      </c>
      <c r="H198" s="12" t="e">
        <f>'BASE - Geral'!#REF!</f>
        <v>#REF!</v>
      </c>
      <c r="I198" s="12" t="e">
        <f>'BASE - Geral'!#REF!</f>
        <v>#REF!</v>
      </c>
      <c r="J198" s="12" t="e">
        <f>'BASE - Geral'!#REF!</f>
        <v>#REF!</v>
      </c>
      <c r="K198" s="12" t="e">
        <f>'BASE - Geral'!#REF!</f>
        <v>#REF!</v>
      </c>
      <c r="L198" s="12" t="e">
        <f>'BASE - Geral'!#REF!</f>
        <v>#REF!</v>
      </c>
      <c r="M198" s="12" t="e">
        <f>VLOOKUP(D198,'Demanda Isolada KIT'!$M$2:$P$1048576,2,0)</f>
        <v>#REF!</v>
      </c>
      <c r="N198" s="90" t="e">
        <f t="shared" si="24"/>
        <v>#REF!</v>
      </c>
      <c r="O198" s="12" t="e">
        <f t="shared" si="25"/>
        <v>#REF!</v>
      </c>
      <c r="P198" s="12" t="e">
        <f>VLOOKUP(D198,'Demanda Isolada KIT'!$R$2:$U$1048576,2,0)</f>
        <v>#REF!</v>
      </c>
      <c r="Q198" s="90" t="e">
        <f t="shared" si="26"/>
        <v>#REF!</v>
      </c>
      <c r="R198" s="12" t="e">
        <f t="shared" si="27"/>
        <v>#REF!</v>
      </c>
      <c r="S198" s="11" t="e">
        <f t="shared" si="28"/>
        <v>#REF!</v>
      </c>
      <c r="T198" s="11" t="e">
        <f t="shared" si="29"/>
        <v>#REF!</v>
      </c>
      <c r="U198" s="11" t="e">
        <f t="shared" si="30"/>
        <v>#REF!</v>
      </c>
      <c r="V198" s="11" t="e">
        <f t="shared" si="31"/>
        <v>#REF!</v>
      </c>
    </row>
    <row r="199" spans="1:22">
      <c r="A199" s="13" t="e">
        <f>'BASE - Geral'!#REF!</f>
        <v>#REF!</v>
      </c>
      <c r="B199" s="13" t="e">
        <f>'BASE - Geral'!#REF!</f>
        <v>#REF!</v>
      </c>
      <c r="C199" s="13" t="e">
        <f>'BASE - Geral'!#REF!</f>
        <v>#REF!</v>
      </c>
      <c r="D199" s="13" t="e">
        <f>'BASE - Geral'!#REF!</f>
        <v>#REF!</v>
      </c>
      <c r="E199" s="13" t="e">
        <f>'BASE - Geral'!#REF!</f>
        <v>#REF!</v>
      </c>
      <c r="F199" s="13" t="e">
        <f>'BASE - Geral'!#REF!</f>
        <v>#REF!</v>
      </c>
      <c r="G199" s="12" t="e">
        <f>'BASE - Geral'!#REF!</f>
        <v>#REF!</v>
      </c>
      <c r="H199" s="12" t="e">
        <f>'BASE - Geral'!#REF!</f>
        <v>#REF!</v>
      </c>
      <c r="I199" s="12" t="e">
        <f>'BASE - Geral'!#REF!</f>
        <v>#REF!</v>
      </c>
      <c r="J199" s="12" t="e">
        <f>'BASE - Geral'!#REF!</f>
        <v>#REF!</v>
      </c>
      <c r="K199" s="12" t="e">
        <f>'BASE - Geral'!#REF!</f>
        <v>#REF!</v>
      </c>
      <c r="L199" s="12" t="e">
        <f>'BASE - Geral'!#REF!</f>
        <v>#REF!</v>
      </c>
      <c r="M199" s="12" t="e">
        <f>VLOOKUP(D199,'Demanda Isolada KIT'!$M$2:$P$1048576,2,0)</f>
        <v>#REF!</v>
      </c>
      <c r="N199" s="90" t="e">
        <f t="shared" si="24"/>
        <v>#REF!</v>
      </c>
      <c r="O199" s="12" t="e">
        <f t="shared" si="25"/>
        <v>#REF!</v>
      </c>
      <c r="P199" s="12" t="e">
        <f>VLOOKUP(D199,'Demanda Isolada KIT'!$R$2:$U$1048576,2,0)</f>
        <v>#REF!</v>
      </c>
      <c r="Q199" s="90" t="e">
        <f t="shared" si="26"/>
        <v>#REF!</v>
      </c>
      <c r="R199" s="12" t="e">
        <f t="shared" si="27"/>
        <v>#REF!</v>
      </c>
      <c r="S199" s="11" t="e">
        <f t="shared" si="28"/>
        <v>#REF!</v>
      </c>
      <c r="T199" s="11" t="e">
        <f t="shared" si="29"/>
        <v>#REF!</v>
      </c>
      <c r="U199" s="11" t="e">
        <f t="shared" si="30"/>
        <v>#REF!</v>
      </c>
      <c r="V199" s="11" t="e">
        <f t="shared" si="31"/>
        <v>#REF!</v>
      </c>
    </row>
    <row r="200" spans="1:22">
      <c r="A200" s="13" t="e">
        <f>'BASE - Geral'!#REF!</f>
        <v>#REF!</v>
      </c>
      <c r="B200" s="13" t="e">
        <f>'BASE - Geral'!#REF!</f>
        <v>#REF!</v>
      </c>
      <c r="C200" s="13" t="e">
        <f>'BASE - Geral'!#REF!</f>
        <v>#REF!</v>
      </c>
      <c r="D200" s="13" t="e">
        <f>'BASE - Geral'!#REF!</f>
        <v>#REF!</v>
      </c>
      <c r="E200" s="13" t="e">
        <f>'BASE - Geral'!#REF!</f>
        <v>#REF!</v>
      </c>
      <c r="F200" s="13" t="e">
        <f>'BASE - Geral'!#REF!</f>
        <v>#REF!</v>
      </c>
      <c r="G200" s="12" t="e">
        <f>'BASE - Geral'!#REF!</f>
        <v>#REF!</v>
      </c>
      <c r="H200" s="12" t="e">
        <f>'BASE - Geral'!#REF!</f>
        <v>#REF!</v>
      </c>
      <c r="I200" s="12" t="e">
        <f>'BASE - Geral'!#REF!</f>
        <v>#REF!</v>
      </c>
      <c r="J200" s="12" t="e">
        <f>'BASE - Geral'!#REF!</f>
        <v>#REF!</v>
      </c>
      <c r="K200" s="12" t="e">
        <f>'BASE - Geral'!#REF!</f>
        <v>#REF!</v>
      </c>
      <c r="L200" s="12" t="e">
        <f>'BASE - Geral'!#REF!</f>
        <v>#REF!</v>
      </c>
      <c r="M200" s="12" t="e">
        <f>VLOOKUP(D200,'Demanda Isolada KIT'!$M$2:$P$1048576,2,0)</f>
        <v>#REF!</v>
      </c>
      <c r="N200" s="90" t="e">
        <f t="shared" si="24"/>
        <v>#REF!</v>
      </c>
      <c r="O200" s="12" t="e">
        <f t="shared" si="25"/>
        <v>#REF!</v>
      </c>
      <c r="P200" s="12" t="e">
        <f>VLOOKUP(D200,'Demanda Isolada KIT'!$R$2:$U$1048576,2,0)</f>
        <v>#REF!</v>
      </c>
      <c r="Q200" s="90" t="e">
        <f t="shared" si="26"/>
        <v>#REF!</v>
      </c>
      <c r="R200" s="12" t="e">
        <f t="shared" si="27"/>
        <v>#REF!</v>
      </c>
      <c r="S200" s="11" t="e">
        <f t="shared" si="28"/>
        <v>#REF!</v>
      </c>
      <c r="T200" s="11" t="e">
        <f t="shared" si="29"/>
        <v>#REF!</v>
      </c>
      <c r="U200" s="11" t="e">
        <f t="shared" si="30"/>
        <v>#REF!</v>
      </c>
      <c r="V200" s="11" t="e">
        <f t="shared" si="31"/>
        <v>#REF!</v>
      </c>
    </row>
    <row r="201" spans="1:22">
      <c r="A201" s="13" t="e">
        <f>'BASE - Geral'!#REF!</f>
        <v>#REF!</v>
      </c>
      <c r="B201" s="13" t="e">
        <f>'BASE - Geral'!#REF!</f>
        <v>#REF!</v>
      </c>
      <c r="C201" s="13" t="e">
        <f>'BASE - Geral'!#REF!</f>
        <v>#REF!</v>
      </c>
      <c r="D201" s="13" t="e">
        <f>'BASE - Geral'!#REF!</f>
        <v>#REF!</v>
      </c>
      <c r="E201" s="13" t="e">
        <f>'BASE - Geral'!#REF!</f>
        <v>#REF!</v>
      </c>
      <c r="F201" s="13" t="e">
        <f>'BASE - Geral'!#REF!</f>
        <v>#REF!</v>
      </c>
      <c r="G201" s="12" t="e">
        <f>'BASE - Geral'!#REF!</f>
        <v>#REF!</v>
      </c>
      <c r="H201" s="12" t="e">
        <f>'BASE - Geral'!#REF!</f>
        <v>#REF!</v>
      </c>
      <c r="I201" s="12" t="e">
        <f>'BASE - Geral'!#REF!</f>
        <v>#REF!</v>
      </c>
      <c r="J201" s="12" t="e">
        <f>'BASE - Geral'!#REF!</f>
        <v>#REF!</v>
      </c>
      <c r="K201" s="12" t="e">
        <f>'BASE - Geral'!#REF!</f>
        <v>#REF!</v>
      </c>
      <c r="L201" s="12" t="e">
        <f>'BASE - Geral'!#REF!</f>
        <v>#REF!</v>
      </c>
      <c r="M201" s="12" t="e">
        <f>VLOOKUP(D201,'Demanda Isolada KIT'!$M$2:$P$1048576,2,0)</f>
        <v>#REF!</v>
      </c>
      <c r="N201" s="90" t="e">
        <f t="shared" si="24"/>
        <v>#REF!</v>
      </c>
      <c r="O201" s="12" t="e">
        <f t="shared" si="25"/>
        <v>#REF!</v>
      </c>
      <c r="P201" s="12" t="e">
        <f>VLOOKUP(D201,'Demanda Isolada KIT'!$R$2:$U$1048576,2,0)</f>
        <v>#REF!</v>
      </c>
      <c r="Q201" s="90" t="e">
        <f t="shared" si="26"/>
        <v>#REF!</v>
      </c>
      <c r="R201" s="12" t="e">
        <f t="shared" si="27"/>
        <v>#REF!</v>
      </c>
      <c r="S201" s="11" t="e">
        <f t="shared" si="28"/>
        <v>#REF!</v>
      </c>
      <c r="T201" s="11" t="e">
        <f t="shared" si="29"/>
        <v>#REF!</v>
      </c>
      <c r="U201" s="11" t="e">
        <f t="shared" si="30"/>
        <v>#REF!</v>
      </c>
      <c r="V201" s="11" t="e">
        <f t="shared" si="31"/>
        <v>#REF!</v>
      </c>
    </row>
    <row r="202" spans="1:22">
      <c r="A202" s="13" t="e">
        <f>'BASE - Geral'!#REF!</f>
        <v>#REF!</v>
      </c>
      <c r="B202" s="13" t="e">
        <f>'BASE - Geral'!#REF!</f>
        <v>#REF!</v>
      </c>
      <c r="C202" s="13" t="e">
        <f>'BASE - Geral'!#REF!</f>
        <v>#REF!</v>
      </c>
      <c r="D202" s="13" t="e">
        <f>'BASE - Geral'!#REF!</f>
        <v>#REF!</v>
      </c>
      <c r="E202" s="13" t="e">
        <f>'BASE - Geral'!#REF!</f>
        <v>#REF!</v>
      </c>
      <c r="F202" s="13" t="e">
        <f>'BASE - Geral'!#REF!</f>
        <v>#REF!</v>
      </c>
      <c r="G202" s="12" t="e">
        <f>'BASE - Geral'!#REF!</f>
        <v>#REF!</v>
      </c>
      <c r="H202" s="12" t="e">
        <f>'BASE - Geral'!#REF!</f>
        <v>#REF!</v>
      </c>
      <c r="I202" s="12" t="e">
        <f>'BASE - Geral'!#REF!</f>
        <v>#REF!</v>
      </c>
      <c r="J202" s="12" t="e">
        <f>'BASE - Geral'!#REF!</f>
        <v>#REF!</v>
      </c>
      <c r="K202" s="12" t="e">
        <f>'BASE - Geral'!#REF!</f>
        <v>#REF!</v>
      </c>
      <c r="L202" s="12" t="e">
        <f>'BASE - Geral'!#REF!</f>
        <v>#REF!</v>
      </c>
      <c r="M202" s="12" t="e">
        <f>VLOOKUP(D202,'Demanda Isolada KIT'!$M$2:$P$1048576,2,0)</f>
        <v>#REF!</v>
      </c>
      <c r="N202" s="90" t="e">
        <f t="shared" si="24"/>
        <v>#REF!</v>
      </c>
      <c r="O202" s="12" t="e">
        <f t="shared" si="25"/>
        <v>#REF!</v>
      </c>
      <c r="P202" s="12" t="e">
        <f>VLOOKUP(D202,'Demanda Isolada KIT'!$R$2:$U$1048576,2,0)</f>
        <v>#REF!</v>
      </c>
      <c r="Q202" s="90" t="e">
        <f t="shared" si="26"/>
        <v>#REF!</v>
      </c>
      <c r="R202" s="12" t="e">
        <f t="shared" si="27"/>
        <v>#REF!</v>
      </c>
      <c r="S202" s="11" t="e">
        <f t="shared" si="28"/>
        <v>#REF!</v>
      </c>
      <c r="T202" s="11" t="e">
        <f t="shared" si="29"/>
        <v>#REF!</v>
      </c>
      <c r="U202" s="11" t="e">
        <f t="shared" si="30"/>
        <v>#REF!</v>
      </c>
      <c r="V202" s="11" t="e">
        <f t="shared" si="31"/>
        <v>#REF!</v>
      </c>
    </row>
    <row r="203" spans="1:22">
      <c r="A203" s="13" t="e">
        <f>'BASE - Geral'!#REF!</f>
        <v>#REF!</v>
      </c>
      <c r="B203" s="13" t="e">
        <f>'BASE - Geral'!#REF!</f>
        <v>#REF!</v>
      </c>
      <c r="C203" s="13" t="e">
        <f>'BASE - Geral'!#REF!</f>
        <v>#REF!</v>
      </c>
      <c r="D203" s="13" t="e">
        <f>'BASE - Geral'!#REF!</f>
        <v>#REF!</v>
      </c>
      <c r="E203" s="13" t="e">
        <f>'BASE - Geral'!#REF!</f>
        <v>#REF!</v>
      </c>
      <c r="F203" s="13" t="e">
        <f>'BASE - Geral'!#REF!</f>
        <v>#REF!</v>
      </c>
      <c r="G203" s="12" t="e">
        <f>'BASE - Geral'!#REF!</f>
        <v>#REF!</v>
      </c>
      <c r="H203" s="12" t="e">
        <f>'BASE - Geral'!#REF!</f>
        <v>#REF!</v>
      </c>
      <c r="I203" s="12" t="e">
        <f>'BASE - Geral'!#REF!</f>
        <v>#REF!</v>
      </c>
      <c r="J203" s="12" t="e">
        <f>'BASE - Geral'!#REF!</f>
        <v>#REF!</v>
      </c>
      <c r="K203" s="12" t="e">
        <f>'BASE - Geral'!#REF!</f>
        <v>#REF!</v>
      </c>
      <c r="L203" s="12" t="e">
        <f>'BASE - Geral'!#REF!</f>
        <v>#REF!</v>
      </c>
      <c r="M203" s="12" t="e">
        <f>VLOOKUP(D203,'Demanda Isolada KIT'!$M$2:$P$1048576,2,0)</f>
        <v>#REF!</v>
      </c>
      <c r="N203" s="90" t="e">
        <f t="shared" si="24"/>
        <v>#REF!</v>
      </c>
      <c r="O203" s="12" t="e">
        <f t="shared" si="25"/>
        <v>#REF!</v>
      </c>
      <c r="P203" s="12" t="e">
        <f>VLOOKUP(D203,'Demanda Isolada KIT'!$R$2:$U$1048576,2,0)</f>
        <v>#REF!</v>
      </c>
      <c r="Q203" s="90" t="e">
        <f t="shared" si="26"/>
        <v>#REF!</v>
      </c>
      <c r="R203" s="12" t="e">
        <f t="shared" si="27"/>
        <v>#REF!</v>
      </c>
      <c r="S203" s="11" t="e">
        <f t="shared" si="28"/>
        <v>#REF!</v>
      </c>
      <c r="T203" s="11" t="e">
        <f t="shared" si="29"/>
        <v>#REF!</v>
      </c>
      <c r="U203" s="11" t="e">
        <f t="shared" si="30"/>
        <v>#REF!</v>
      </c>
      <c r="V203" s="11" t="e">
        <f t="shared" si="31"/>
        <v>#REF!</v>
      </c>
    </row>
    <row r="204" spans="1:22">
      <c r="A204" s="13" t="e">
        <f>'BASE - Geral'!#REF!</f>
        <v>#REF!</v>
      </c>
      <c r="B204" s="13" t="e">
        <f>'BASE - Geral'!#REF!</f>
        <v>#REF!</v>
      </c>
      <c r="C204" s="13" t="e">
        <f>'BASE - Geral'!#REF!</f>
        <v>#REF!</v>
      </c>
      <c r="D204" s="13" t="e">
        <f>'BASE - Geral'!#REF!</f>
        <v>#REF!</v>
      </c>
      <c r="E204" s="13" t="e">
        <f>'BASE - Geral'!#REF!</f>
        <v>#REF!</v>
      </c>
      <c r="F204" s="13" t="e">
        <f>'BASE - Geral'!#REF!</f>
        <v>#REF!</v>
      </c>
      <c r="G204" s="12" t="e">
        <f>'BASE - Geral'!#REF!</f>
        <v>#REF!</v>
      </c>
      <c r="H204" s="12" t="e">
        <f>'BASE - Geral'!#REF!</f>
        <v>#REF!</v>
      </c>
      <c r="I204" s="12" t="e">
        <f>'BASE - Geral'!#REF!</f>
        <v>#REF!</v>
      </c>
      <c r="J204" s="12" t="e">
        <f>'BASE - Geral'!#REF!</f>
        <v>#REF!</v>
      </c>
      <c r="K204" s="12" t="e">
        <f>'BASE - Geral'!#REF!</f>
        <v>#REF!</v>
      </c>
      <c r="L204" s="12" t="e">
        <f>'BASE - Geral'!#REF!</f>
        <v>#REF!</v>
      </c>
      <c r="M204" s="12" t="e">
        <f>VLOOKUP(D204,'Demanda Isolada KIT'!$M$2:$P$1048576,2,0)</f>
        <v>#REF!</v>
      </c>
      <c r="N204" s="90" t="e">
        <f t="shared" si="24"/>
        <v>#REF!</v>
      </c>
      <c r="O204" s="12" t="e">
        <f t="shared" si="25"/>
        <v>#REF!</v>
      </c>
      <c r="P204" s="12" t="e">
        <f>VLOOKUP(D204,'Demanda Isolada KIT'!$R$2:$U$1048576,2,0)</f>
        <v>#REF!</v>
      </c>
      <c r="Q204" s="90" t="e">
        <f t="shared" si="26"/>
        <v>#REF!</v>
      </c>
      <c r="R204" s="12" t="e">
        <f t="shared" si="27"/>
        <v>#REF!</v>
      </c>
      <c r="S204" s="11" t="e">
        <f t="shared" si="28"/>
        <v>#REF!</v>
      </c>
      <c r="T204" s="11" t="e">
        <f t="shared" si="29"/>
        <v>#REF!</v>
      </c>
      <c r="U204" s="11" t="e">
        <f t="shared" si="30"/>
        <v>#REF!</v>
      </c>
      <c r="V204" s="11" t="e">
        <f t="shared" si="31"/>
        <v>#REF!</v>
      </c>
    </row>
    <row r="205" spans="1:22">
      <c r="A205" s="13" t="e">
        <f>'BASE - Geral'!#REF!</f>
        <v>#REF!</v>
      </c>
      <c r="B205" s="13" t="e">
        <f>'BASE - Geral'!#REF!</f>
        <v>#REF!</v>
      </c>
      <c r="C205" s="13" t="e">
        <f>'BASE - Geral'!#REF!</f>
        <v>#REF!</v>
      </c>
      <c r="D205" s="13" t="e">
        <f>'BASE - Geral'!#REF!</f>
        <v>#REF!</v>
      </c>
      <c r="E205" s="13" t="e">
        <f>'BASE - Geral'!#REF!</f>
        <v>#REF!</v>
      </c>
      <c r="F205" s="13" t="e">
        <f>'BASE - Geral'!#REF!</f>
        <v>#REF!</v>
      </c>
      <c r="G205" s="12" t="e">
        <f>'BASE - Geral'!#REF!</f>
        <v>#REF!</v>
      </c>
      <c r="H205" s="12" t="e">
        <f>'BASE - Geral'!#REF!</f>
        <v>#REF!</v>
      </c>
      <c r="I205" s="12" t="e">
        <f>'BASE - Geral'!#REF!</f>
        <v>#REF!</v>
      </c>
      <c r="J205" s="12" t="e">
        <f>'BASE - Geral'!#REF!</f>
        <v>#REF!</v>
      </c>
      <c r="K205" s="12" t="e">
        <f>'BASE - Geral'!#REF!</f>
        <v>#REF!</v>
      </c>
      <c r="L205" s="12" t="e">
        <f>'BASE - Geral'!#REF!</f>
        <v>#REF!</v>
      </c>
      <c r="M205" s="12" t="e">
        <f>VLOOKUP(D205,'Demanda Isolada KIT'!$M$2:$P$1048576,2,0)</f>
        <v>#REF!</v>
      </c>
      <c r="N205" s="90" t="e">
        <f t="shared" si="24"/>
        <v>#REF!</v>
      </c>
      <c r="O205" s="12" t="e">
        <f t="shared" si="25"/>
        <v>#REF!</v>
      </c>
      <c r="P205" s="12" t="e">
        <f>VLOOKUP(D205,'Demanda Isolada KIT'!$R$2:$U$1048576,2,0)</f>
        <v>#REF!</v>
      </c>
      <c r="Q205" s="90" t="e">
        <f t="shared" si="26"/>
        <v>#REF!</v>
      </c>
      <c r="R205" s="12" t="e">
        <f t="shared" si="27"/>
        <v>#REF!</v>
      </c>
      <c r="S205" s="11" t="e">
        <f t="shared" si="28"/>
        <v>#REF!</v>
      </c>
      <c r="T205" s="11" t="e">
        <f t="shared" si="29"/>
        <v>#REF!</v>
      </c>
      <c r="U205" s="11" t="e">
        <f t="shared" si="30"/>
        <v>#REF!</v>
      </c>
      <c r="V205" s="11" t="e">
        <f t="shared" si="31"/>
        <v>#REF!</v>
      </c>
    </row>
    <row r="206" spans="1:22">
      <c r="A206" s="13" t="e">
        <f>'BASE - Geral'!#REF!</f>
        <v>#REF!</v>
      </c>
      <c r="B206" s="13" t="e">
        <f>'BASE - Geral'!#REF!</f>
        <v>#REF!</v>
      </c>
      <c r="C206" s="13" t="e">
        <f>'BASE - Geral'!#REF!</f>
        <v>#REF!</v>
      </c>
      <c r="D206" s="13" t="e">
        <f>'BASE - Geral'!#REF!</f>
        <v>#REF!</v>
      </c>
      <c r="E206" s="13" t="e">
        <f>'BASE - Geral'!#REF!</f>
        <v>#REF!</v>
      </c>
      <c r="F206" s="13" t="e">
        <f>'BASE - Geral'!#REF!</f>
        <v>#REF!</v>
      </c>
      <c r="G206" s="12" t="e">
        <f>'BASE - Geral'!#REF!</f>
        <v>#REF!</v>
      </c>
      <c r="H206" s="12" t="e">
        <f>'BASE - Geral'!#REF!</f>
        <v>#REF!</v>
      </c>
      <c r="I206" s="12" t="e">
        <f>'BASE - Geral'!#REF!</f>
        <v>#REF!</v>
      </c>
      <c r="J206" s="12" t="e">
        <f>'BASE - Geral'!#REF!</f>
        <v>#REF!</v>
      </c>
      <c r="K206" s="12" t="e">
        <f>'BASE - Geral'!#REF!</f>
        <v>#REF!</v>
      </c>
      <c r="L206" s="12" t="e">
        <f>'BASE - Geral'!#REF!</f>
        <v>#REF!</v>
      </c>
      <c r="M206" s="12" t="e">
        <f>VLOOKUP(D206,'Demanda Isolada KIT'!$M$2:$P$1048576,2,0)</f>
        <v>#REF!</v>
      </c>
      <c r="N206" s="90" t="e">
        <f t="shared" si="24"/>
        <v>#REF!</v>
      </c>
      <c r="O206" s="12" t="e">
        <f t="shared" si="25"/>
        <v>#REF!</v>
      </c>
      <c r="P206" s="12" t="e">
        <f>VLOOKUP(D206,'Demanda Isolada KIT'!$R$2:$U$1048576,2,0)</f>
        <v>#REF!</v>
      </c>
      <c r="Q206" s="90" t="e">
        <f t="shared" si="26"/>
        <v>#REF!</v>
      </c>
      <c r="R206" s="12" t="e">
        <f t="shared" si="27"/>
        <v>#REF!</v>
      </c>
      <c r="S206" s="11" t="e">
        <f t="shared" si="28"/>
        <v>#REF!</v>
      </c>
      <c r="T206" s="11" t="e">
        <f t="shared" si="29"/>
        <v>#REF!</v>
      </c>
      <c r="U206" s="11" t="e">
        <f t="shared" si="30"/>
        <v>#REF!</v>
      </c>
      <c r="V206" s="11" t="e">
        <f t="shared" si="31"/>
        <v>#REF!</v>
      </c>
    </row>
    <row r="207" spans="1:22">
      <c r="A207" s="13" t="e">
        <f>'BASE - Geral'!#REF!</f>
        <v>#REF!</v>
      </c>
      <c r="B207" s="13" t="e">
        <f>'BASE - Geral'!#REF!</f>
        <v>#REF!</v>
      </c>
      <c r="C207" s="13" t="e">
        <f>'BASE - Geral'!#REF!</f>
        <v>#REF!</v>
      </c>
      <c r="D207" s="13" t="e">
        <f>'BASE - Geral'!#REF!</f>
        <v>#REF!</v>
      </c>
      <c r="E207" s="13" t="e">
        <f>'BASE - Geral'!#REF!</f>
        <v>#REF!</v>
      </c>
      <c r="F207" s="13" t="e">
        <f>'BASE - Geral'!#REF!</f>
        <v>#REF!</v>
      </c>
      <c r="G207" s="12" t="e">
        <f>'BASE - Geral'!#REF!</f>
        <v>#REF!</v>
      </c>
      <c r="H207" s="12" t="e">
        <f>'BASE - Geral'!#REF!</f>
        <v>#REF!</v>
      </c>
      <c r="I207" s="12" t="e">
        <f>'BASE - Geral'!#REF!</f>
        <v>#REF!</v>
      </c>
      <c r="J207" s="12" t="e">
        <f>'BASE - Geral'!#REF!</f>
        <v>#REF!</v>
      </c>
      <c r="K207" s="12" t="e">
        <f>'BASE - Geral'!#REF!</f>
        <v>#REF!</v>
      </c>
      <c r="L207" s="12" t="e">
        <f>'BASE - Geral'!#REF!</f>
        <v>#REF!</v>
      </c>
      <c r="M207" s="12" t="e">
        <f>VLOOKUP(D207,'Demanda Isolada KIT'!$M$2:$P$1048576,2,0)</f>
        <v>#REF!</v>
      </c>
      <c r="N207" s="90" t="e">
        <f t="shared" si="24"/>
        <v>#REF!</v>
      </c>
      <c r="O207" s="12" t="e">
        <f t="shared" si="25"/>
        <v>#REF!</v>
      </c>
      <c r="P207" s="12" t="e">
        <f>VLOOKUP(D207,'Demanda Isolada KIT'!$R$2:$U$1048576,2,0)</f>
        <v>#REF!</v>
      </c>
      <c r="Q207" s="90" t="e">
        <f t="shared" si="26"/>
        <v>#REF!</v>
      </c>
      <c r="R207" s="12" t="e">
        <f t="shared" si="27"/>
        <v>#REF!</v>
      </c>
      <c r="S207" s="11" t="e">
        <f t="shared" si="28"/>
        <v>#REF!</v>
      </c>
      <c r="T207" s="11" t="e">
        <f t="shared" si="29"/>
        <v>#REF!</v>
      </c>
      <c r="U207" s="11" t="e">
        <f t="shared" si="30"/>
        <v>#REF!</v>
      </c>
      <c r="V207" s="11" t="e">
        <f t="shared" si="31"/>
        <v>#REF!</v>
      </c>
    </row>
    <row r="208" spans="1:22">
      <c r="A208" s="13" t="e">
        <f>'BASE - Geral'!#REF!</f>
        <v>#REF!</v>
      </c>
      <c r="B208" s="13" t="e">
        <f>'BASE - Geral'!#REF!</f>
        <v>#REF!</v>
      </c>
      <c r="C208" s="13" t="e">
        <f>'BASE - Geral'!#REF!</f>
        <v>#REF!</v>
      </c>
      <c r="D208" s="13" t="e">
        <f>'BASE - Geral'!#REF!</f>
        <v>#REF!</v>
      </c>
      <c r="E208" s="13" t="e">
        <f>'BASE - Geral'!#REF!</f>
        <v>#REF!</v>
      </c>
      <c r="F208" s="13" t="e">
        <f>'BASE - Geral'!#REF!</f>
        <v>#REF!</v>
      </c>
      <c r="G208" s="12" t="e">
        <f>'BASE - Geral'!#REF!</f>
        <v>#REF!</v>
      </c>
      <c r="H208" s="12" t="e">
        <f>'BASE - Geral'!#REF!</f>
        <v>#REF!</v>
      </c>
      <c r="I208" s="12" t="e">
        <f>'BASE - Geral'!#REF!</f>
        <v>#REF!</v>
      </c>
      <c r="J208" s="12" t="e">
        <f>'BASE - Geral'!#REF!</f>
        <v>#REF!</v>
      </c>
      <c r="K208" s="12" t="e">
        <f>'BASE - Geral'!#REF!</f>
        <v>#REF!</v>
      </c>
      <c r="L208" s="12" t="e">
        <f>'BASE - Geral'!#REF!</f>
        <v>#REF!</v>
      </c>
      <c r="M208" s="12" t="e">
        <f>VLOOKUP(D208,'Demanda Isolada KIT'!$M$2:$P$1048576,2,0)</f>
        <v>#REF!</v>
      </c>
      <c r="N208" s="90" t="e">
        <f t="shared" si="24"/>
        <v>#REF!</v>
      </c>
      <c r="O208" s="12" t="e">
        <f t="shared" si="25"/>
        <v>#REF!</v>
      </c>
      <c r="P208" s="12" t="e">
        <f>VLOOKUP(D208,'Demanda Isolada KIT'!$R$2:$U$1048576,2,0)</f>
        <v>#REF!</v>
      </c>
      <c r="Q208" s="90" t="e">
        <f t="shared" si="26"/>
        <v>#REF!</v>
      </c>
      <c r="R208" s="12" t="e">
        <f t="shared" si="27"/>
        <v>#REF!</v>
      </c>
      <c r="S208" s="11" t="e">
        <f t="shared" si="28"/>
        <v>#REF!</v>
      </c>
      <c r="T208" s="11" t="e">
        <f t="shared" si="29"/>
        <v>#REF!</v>
      </c>
      <c r="U208" s="11" t="e">
        <f t="shared" si="30"/>
        <v>#REF!</v>
      </c>
      <c r="V208" s="11" t="e">
        <f t="shared" si="31"/>
        <v>#REF!</v>
      </c>
    </row>
    <row r="209" spans="1:22">
      <c r="A209" s="13" t="e">
        <f>'BASE - Geral'!#REF!</f>
        <v>#REF!</v>
      </c>
      <c r="B209" s="13" t="e">
        <f>'BASE - Geral'!#REF!</f>
        <v>#REF!</v>
      </c>
      <c r="C209" s="13" t="e">
        <f>'BASE - Geral'!#REF!</f>
        <v>#REF!</v>
      </c>
      <c r="D209" s="13" t="e">
        <f>'BASE - Geral'!#REF!</f>
        <v>#REF!</v>
      </c>
      <c r="E209" s="13" t="e">
        <f>'BASE - Geral'!#REF!</f>
        <v>#REF!</v>
      </c>
      <c r="F209" s="13" t="e">
        <f>'BASE - Geral'!#REF!</f>
        <v>#REF!</v>
      </c>
      <c r="G209" s="12" t="e">
        <f>'BASE - Geral'!#REF!</f>
        <v>#REF!</v>
      </c>
      <c r="H209" s="12" t="e">
        <f>'BASE - Geral'!#REF!</f>
        <v>#REF!</v>
      </c>
      <c r="I209" s="12" t="e">
        <f>'BASE - Geral'!#REF!</f>
        <v>#REF!</v>
      </c>
      <c r="J209" s="12" t="e">
        <f>'BASE - Geral'!#REF!</f>
        <v>#REF!</v>
      </c>
      <c r="K209" s="12" t="e">
        <f>'BASE - Geral'!#REF!</f>
        <v>#REF!</v>
      </c>
      <c r="L209" s="12" t="e">
        <f>'BASE - Geral'!#REF!</f>
        <v>#REF!</v>
      </c>
      <c r="M209" s="12" t="e">
        <f>VLOOKUP(D209,'Demanda Isolada KIT'!$M$2:$P$1048576,2,0)</f>
        <v>#REF!</v>
      </c>
      <c r="N209" s="90" t="e">
        <f t="shared" si="24"/>
        <v>#REF!</v>
      </c>
      <c r="O209" s="12" t="e">
        <f t="shared" si="25"/>
        <v>#REF!</v>
      </c>
      <c r="P209" s="12" t="e">
        <f>VLOOKUP(D209,'Demanda Isolada KIT'!$R$2:$U$1048576,2,0)</f>
        <v>#REF!</v>
      </c>
      <c r="Q209" s="90" t="e">
        <f t="shared" si="26"/>
        <v>#REF!</v>
      </c>
      <c r="R209" s="12" t="e">
        <f t="shared" si="27"/>
        <v>#REF!</v>
      </c>
      <c r="S209" s="11" t="e">
        <f t="shared" si="28"/>
        <v>#REF!</v>
      </c>
      <c r="T209" s="11" t="e">
        <f t="shared" si="29"/>
        <v>#REF!</v>
      </c>
      <c r="U209" s="11" t="e">
        <f t="shared" si="30"/>
        <v>#REF!</v>
      </c>
      <c r="V209" s="11" t="e">
        <f t="shared" si="31"/>
        <v>#REF!</v>
      </c>
    </row>
    <row r="210" spans="1:22">
      <c r="A210" s="13" t="e">
        <f>'BASE - Geral'!#REF!</f>
        <v>#REF!</v>
      </c>
      <c r="B210" s="13" t="e">
        <f>'BASE - Geral'!#REF!</f>
        <v>#REF!</v>
      </c>
      <c r="C210" s="13" t="e">
        <f>'BASE - Geral'!#REF!</f>
        <v>#REF!</v>
      </c>
      <c r="D210" s="13" t="e">
        <f>'BASE - Geral'!#REF!</f>
        <v>#REF!</v>
      </c>
      <c r="E210" s="13" t="e">
        <f>'BASE - Geral'!#REF!</f>
        <v>#REF!</v>
      </c>
      <c r="F210" s="13" t="e">
        <f>'BASE - Geral'!#REF!</f>
        <v>#REF!</v>
      </c>
      <c r="G210" s="12" t="e">
        <f>'BASE - Geral'!#REF!</f>
        <v>#REF!</v>
      </c>
      <c r="H210" s="12" t="e">
        <f>'BASE - Geral'!#REF!</f>
        <v>#REF!</v>
      </c>
      <c r="I210" s="12" t="e">
        <f>'BASE - Geral'!#REF!</f>
        <v>#REF!</v>
      </c>
      <c r="J210" s="12" t="e">
        <f>'BASE - Geral'!#REF!</f>
        <v>#REF!</v>
      </c>
      <c r="K210" s="12" t="e">
        <f>'BASE - Geral'!#REF!</f>
        <v>#REF!</v>
      </c>
      <c r="L210" s="12" t="e">
        <f>'BASE - Geral'!#REF!</f>
        <v>#REF!</v>
      </c>
      <c r="M210" s="12" t="e">
        <f>VLOOKUP(D210,'Demanda Isolada KIT'!$M$2:$P$1048576,2,0)</f>
        <v>#REF!</v>
      </c>
      <c r="N210" s="90" t="e">
        <f t="shared" si="24"/>
        <v>#REF!</v>
      </c>
      <c r="O210" s="12" t="e">
        <f t="shared" si="25"/>
        <v>#REF!</v>
      </c>
      <c r="P210" s="12" t="e">
        <f>VLOOKUP(D210,'Demanda Isolada KIT'!$R$2:$U$1048576,2,0)</f>
        <v>#REF!</v>
      </c>
      <c r="Q210" s="90" t="e">
        <f t="shared" si="26"/>
        <v>#REF!</v>
      </c>
      <c r="R210" s="12" t="e">
        <f t="shared" si="27"/>
        <v>#REF!</v>
      </c>
      <c r="S210" s="11" t="e">
        <f t="shared" si="28"/>
        <v>#REF!</v>
      </c>
      <c r="T210" s="11" t="e">
        <f t="shared" si="29"/>
        <v>#REF!</v>
      </c>
      <c r="U210" s="11" t="e">
        <f t="shared" si="30"/>
        <v>#REF!</v>
      </c>
      <c r="V210" s="11" t="e">
        <f t="shared" si="31"/>
        <v>#REF!</v>
      </c>
    </row>
    <row r="211" spans="1:22">
      <c r="A211" s="13" t="e">
        <f>'BASE - Geral'!#REF!</f>
        <v>#REF!</v>
      </c>
      <c r="B211" s="13" t="e">
        <f>'BASE - Geral'!#REF!</f>
        <v>#REF!</v>
      </c>
      <c r="C211" s="13" t="e">
        <f>'BASE - Geral'!#REF!</f>
        <v>#REF!</v>
      </c>
      <c r="D211" s="13" t="e">
        <f>'BASE - Geral'!#REF!</f>
        <v>#REF!</v>
      </c>
      <c r="E211" s="13" t="e">
        <f>'BASE - Geral'!#REF!</f>
        <v>#REF!</v>
      </c>
      <c r="F211" s="13" t="e">
        <f>'BASE - Geral'!#REF!</f>
        <v>#REF!</v>
      </c>
      <c r="G211" s="12" t="e">
        <f>'BASE - Geral'!#REF!</f>
        <v>#REF!</v>
      </c>
      <c r="H211" s="12" t="e">
        <f>'BASE - Geral'!#REF!</f>
        <v>#REF!</v>
      </c>
      <c r="I211" s="12" t="e">
        <f>'BASE - Geral'!#REF!</f>
        <v>#REF!</v>
      </c>
      <c r="J211" s="12" t="e">
        <f>'BASE - Geral'!#REF!</f>
        <v>#REF!</v>
      </c>
      <c r="K211" s="12" t="e">
        <f>'BASE - Geral'!#REF!</f>
        <v>#REF!</v>
      </c>
      <c r="L211" s="12" t="e">
        <f>'BASE - Geral'!#REF!</f>
        <v>#REF!</v>
      </c>
      <c r="M211" s="12" t="e">
        <f>VLOOKUP(D211,'Demanda Isolada KIT'!$M$2:$P$1048576,2,0)</f>
        <v>#REF!</v>
      </c>
      <c r="N211" s="90" t="e">
        <f t="shared" si="24"/>
        <v>#REF!</v>
      </c>
      <c r="O211" s="12" t="e">
        <f t="shared" si="25"/>
        <v>#REF!</v>
      </c>
      <c r="P211" s="12" t="e">
        <f>VLOOKUP(D211,'Demanda Isolada KIT'!$R$2:$U$1048576,2,0)</f>
        <v>#REF!</v>
      </c>
      <c r="Q211" s="90" t="e">
        <f t="shared" si="26"/>
        <v>#REF!</v>
      </c>
      <c r="R211" s="12" t="e">
        <f t="shared" si="27"/>
        <v>#REF!</v>
      </c>
      <c r="S211" s="11" t="e">
        <f t="shared" si="28"/>
        <v>#REF!</v>
      </c>
      <c r="T211" s="11" t="e">
        <f t="shared" si="29"/>
        <v>#REF!</v>
      </c>
      <c r="U211" s="11" t="e">
        <f t="shared" si="30"/>
        <v>#REF!</v>
      </c>
      <c r="V211" s="11" t="e">
        <f t="shared" si="31"/>
        <v>#REF!</v>
      </c>
    </row>
    <row r="212" spans="1:22">
      <c r="A212" s="13" t="e">
        <f>'BASE - Geral'!#REF!</f>
        <v>#REF!</v>
      </c>
      <c r="B212" s="13" t="e">
        <f>'BASE - Geral'!#REF!</f>
        <v>#REF!</v>
      </c>
      <c r="C212" s="13" t="e">
        <f>'BASE - Geral'!#REF!</f>
        <v>#REF!</v>
      </c>
      <c r="D212" s="13" t="e">
        <f>'BASE - Geral'!#REF!</f>
        <v>#REF!</v>
      </c>
      <c r="E212" s="13" t="e">
        <f>'BASE - Geral'!#REF!</f>
        <v>#REF!</v>
      </c>
      <c r="F212" s="13" t="e">
        <f>'BASE - Geral'!#REF!</f>
        <v>#REF!</v>
      </c>
      <c r="G212" s="12" t="e">
        <f>'BASE - Geral'!#REF!</f>
        <v>#REF!</v>
      </c>
      <c r="H212" s="12" t="e">
        <f>'BASE - Geral'!#REF!</f>
        <v>#REF!</v>
      </c>
      <c r="I212" s="12" t="e">
        <f>'BASE - Geral'!#REF!</f>
        <v>#REF!</v>
      </c>
      <c r="J212" s="12" t="e">
        <f>'BASE - Geral'!#REF!</f>
        <v>#REF!</v>
      </c>
      <c r="K212" s="12" t="e">
        <f>'BASE - Geral'!#REF!</f>
        <v>#REF!</v>
      </c>
      <c r="L212" s="12" t="e">
        <f>'BASE - Geral'!#REF!</f>
        <v>#REF!</v>
      </c>
      <c r="M212" s="12" t="e">
        <f>VLOOKUP(D212,'Demanda Isolada KIT'!$M$2:$P$1048576,2,0)</f>
        <v>#REF!</v>
      </c>
      <c r="N212" s="90" t="e">
        <f t="shared" si="24"/>
        <v>#REF!</v>
      </c>
      <c r="O212" s="12" t="e">
        <f t="shared" si="25"/>
        <v>#REF!</v>
      </c>
      <c r="P212" s="12" t="e">
        <f>VLOOKUP(D212,'Demanda Isolada KIT'!$R$2:$U$1048576,2,0)</f>
        <v>#REF!</v>
      </c>
      <c r="Q212" s="90" t="e">
        <f t="shared" si="26"/>
        <v>#REF!</v>
      </c>
      <c r="R212" s="12" t="e">
        <f t="shared" si="27"/>
        <v>#REF!</v>
      </c>
      <c r="S212" s="11" t="e">
        <f t="shared" si="28"/>
        <v>#REF!</v>
      </c>
      <c r="T212" s="11" t="e">
        <f t="shared" si="29"/>
        <v>#REF!</v>
      </c>
      <c r="U212" s="11" t="e">
        <f t="shared" si="30"/>
        <v>#REF!</v>
      </c>
      <c r="V212" s="11" t="e">
        <f t="shared" si="31"/>
        <v>#REF!</v>
      </c>
    </row>
    <row r="213" spans="1:22">
      <c r="A213" s="13" t="e">
        <f>'BASE - Geral'!#REF!</f>
        <v>#REF!</v>
      </c>
      <c r="B213" s="13" t="e">
        <f>'BASE - Geral'!#REF!</f>
        <v>#REF!</v>
      </c>
      <c r="C213" s="13" t="e">
        <f>'BASE - Geral'!#REF!</f>
        <v>#REF!</v>
      </c>
      <c r="D213" s="13" t="e">
        <f>'BASE - Geral'!#REF!</f>
        <v>#REF!</v>
      </c>
      <c r="E213" s="13" t="e">
        <f>'BASE - Geral'!#REF!</f>
        <v>#REF!</v>
      </c>
      <c r="F213" s="13" t="e">
        <f>'BASE - Geral'!#REF!</f>
        <v>#REF!</v>
      </c>
      <c r="G213" s="12" t="e">
        <f>'BASE - Geral'!#REF!</f>
        <v>#REF!</v>
      </c>
      <c r="H213" s="12" t="e">
        <f>'BASE - Geral'!#REF!</f>
        <v>#REF!</v>
      </c>
      <c r="I213" s="12" t="e">
        <f>'BASE - Geral'!#REF!</f>
        <v>#REF!</v>
      </c>
      <c r="J213" s="12" t="e">
        <f>'BASE - Geral'!#REF!</f>
        <v>#REF!</v>
      </c>
      <c r="K213" s="12" t="e">
        <f>'BASE - Geral'!#REF!</f>
        <v>#REF!</v>
      </c>
      <c r="L213" s="12" t="e">
        <f>'BASE - Geral'!#REF!</f>
        <v>#REF!</v>
      </c>
      <c r="M213" s="12" t="e">
        <f>VLOOKUP(D213,'Demanda Isolada KIT'!$M$2:$P$1048576,2,0)</f>
        <v>#REF!</v>
      </c>
      <c r="N213" s="90" t="e">
        <f t="shared" si="24"/>
        <v>#REF!</v>
      </c>
      <c r="O213" s="12" t="e">
        <f t="shared" si="25"/>
        <v>#REF!</v>
      </c>
      <c r="P213" s="12" t="e">
        <f>VLOOKUP(D213,'Demanda Isolada KIT'!$R$2:$U$1048576,2,0)</f>
        <v>#REF!</v>
      </c>
      <c r="Q213" s="90" t="e">
        <f t="shared" si="26"/>
        <v>#REF!</v>
      </c>
      <c r="R213" s="12" t="e">
        <f t="shared" si="27"/>
        <v>#REF!</v>
      </c>
      <c r="S213" s="11" t="e">
        <f t="shared" si="28"/>
        <v>#REF!</v>
      </c>
      <c r="T213" s="11" t="e">
        <f t="shared" si="29"/>
        <v>#REF!</v>
      </c>
      <c r="U213" s="11" t="e">
        <f t="shared" si="30"/>
        <v>#REF!</v>
      </c>
      <c r="V213" s="11" t="e">
        <f t="shared" si="31"/>
        <v>#REF!</v>
      </c>
    </row>
    <row r="214" spans="1:22">
      <c r="A214" s="13" t="e">
        <f>'BASE - Geral'!#REF!</f>
        <v>#REF!</v>
      </c>
      <c r="B214" s="13" t="e">
        <f>'BASE - Geral'!#REF!</f>
        <v>#REF!</v>
      </c>
      <c r="C214" s="13" t="e">
        <f>'BASE - Geral'!#REF!</f>
        <v>#REF!</v>
      </c>
      <c r="D214" s="13" t="e">
        <f>'BASE - Geral'!#REF!</f>
        <v>#REF!</v>
      </c>
      <c r="E214" s="13" t="e">
        <f>'BASE - Geral'!#REF!</f>
        <v>#REF!</v>
      </c>
      <c r="F214" s="13" t="e">
        <f>'BASE - Geral'!#REF!</f>
        <v>#REF!</v>
      </c>
      <c r="G214" s="12" t="e">
        <f>'BASE - Geral'!#REF!</f>
        <v>#REF!</v>
      </c>
      <c r="H214" s="12" t="e">
        <f>'BASE - Geral'!#REF!</f>
        <v>#REF!</v>
      </c>
      <c r="I214" s="12" t="e">
        <f>'BASE - Geral'!#REF!</f>
        <v>#REF!</v>
      </c>
      <c r="J214" s="12" t="e">
        <f>'BASE - Geral'!#REF!</f>
        <v>#REF!</v>
      </c>
      <c r="K214" s="12" t="e">
        <f>'BASE - Geral'!#REF!</f>
        <v>#REF!</v>
      </c>
      <c r="L214" s="12" t="e">
        <f>'BASE - Geral'!#REF!</f>
        <v>#REF!</v>
      </c>
      <c r="M214" s="12" t="e">
        <f>VLOOKUP(D214,'Demanda Isolada KIT'!$M$2:$P$1048576,2,0)</f>
        <v>#REF!</v>
      </c>
      <c r="N214" s="90" t="e">
        <f t="shared" si="24"/>
        <v>#REF!</v>
      </c>
      <c r="O214" s="12" t="e">
        <f t="shared" si="25"/>
        <v>#REF!</v>
      </c>
      <c r="P214" s="12" t="e">
        <f>VLOOKUP(D214,'Demanda Isolada KIT'!$R$2:$U$1048576,2,0)</f>
        <v>#REF!</v>
      </c>
      <c r="Q214" s="90" t="e">
        <f t="shared" si="26"/>
        <v>#REF!</v>
      </c>
      <c r="R214" s="12" t="e">
        <f t="shared" si="27"/>
        <v>#REF!</v>
      </c>
      <c r="S214" s="11" t="e">
        <f t="shared" si="28"/>
        <v>#REF!</v>
      </c>
      <c r="T214" s="11" t="e">
        <f t="shared" si="29"/>
        <v>#REF!</v>
      </c>
      <c r="U214" s="11" t="e">
        <f t="shared" si="30"/>
        <v>#REF!</v>
      </c>
      <c r="V214" s="11" t="e">
        <f t="shared" si="31"/>
        <v>#REF!</v>
      </c>
    </row>
    <row r="215" spans="1:22">
      <c r="A215" s="13" t="e">
        <f>'BASE - Geral'!#REF!</f>
        <v>#REF!</v>
      </c>
      <c r="B215" s="13" t="e">
        <f>'BASE - Geral'!#REF!</f>
        <v>#REF!</v>
      </c>
      <c r="C215" s="13" t="e">
        <f>'BASE - Geral'!#REF!</f>
        <v>#REF!</v>
      </c>
      <c r="D215" s="13" t="e">
        <f>'BASE - Geral'!#REF!</f>
        <v>#REF!</v>
      </c>
      <c r="E215" s="13" t="e">
        <f>'BASE - Geral'!#REF!</f>
        <v>#REF!</v>
      </c>
      <c r="F215" s="13" t="e">
        <f>'BASE - Geral'!#REF!</f>
        <v>#REF!</v>
      </c>
      <c r="G215" s="12" t="e">
        <f>'BASE - Geral'!#REF!</f>
        <v>#REF!</v>
      </c>
      <c r="H215" s="12" t="e">
        <f>'BASE - Geral'!#REF!</f>
        <v>#REF!</v>
      </c>
      <c r="I215" s="12" t="e">
        <f>'BASE - Geral'!#REF!</f>
        <v>#REF!</v>
      </c>
      <c r="J215" s="12" t="e">
        <f>'BASE - Geral'!#REF!</f>
        <v>#REF!</v>
      </c>
      <c r="K215" s="12" t="e">
        <f>'BASE - Geral'!#REF!</f>
        <v>#REF!</v>
      </c>
      <c r="L215" s="12" t="e">
        <f>'BASE - Geral'!#REF!</f>
        <v>#REF!</v>
      </c>
      <c r="M215" s="12" t="e">
        <f>VLOOKUP(D215,'Demanda Isolada KIT'!$M$2:$P$1048576,2,0)</f>
        <v>#REF!</v>
      </c>
      <c r="N215" s="90" t="e">
        <f t="shared" si="24"/>
        <v>#REF!</v>
      </c>
      <c r="O215" s="12" t="e">
        <f t="shared" si="25"/>
        <v>#REF!</v>
      </c>
      <c r="P215" s="12" t="e">
        <f>VLOOKUP(D215,'Demanda Isolada KIT'!$R$2:$U$1048576,2,0)</f>
        <v>#REF!</v>
      </c>
      <c r="Q215" s="90" t="e">
        <f t="shared" si="26"/>
        <v>#REF!</v>
      </c>
      <c r="R215" s="12" t="e">
        <f t="shared" si="27"/>
        <v>#REF!</v>
      </c>
      <c r="S215" s="11" t="e">
        <f t="shared" si="28"/>
        <v>#REF!</v>
      </c>
      <c r="T215" s="11" t="e">
        <f t="shared" si="29"/>
        <v>#REF!</v>
      </c>
      <c r="U215" s="11" t="e">
        <f t="shared" si="30"/>
        <v>#REF!</v>
      </c>
      <c r="V215" s="11" t="e">
        <f t="shared" si="31"/>
        <v>#REF!</v>
      </c>
    </row>
    <row r="216" spans="1:22">
      <c r="A216" s="13" t="e">
        <f>'BASE - Geral'!#REF!</f>
        <v>#REF!</v>
      </c>
      <c r="B216" s="13" t="e">
        <f>'BASE - Geral'!#REF!</f>
        <v>#REF!</v>
      </c>
      <c r="C216" s="13" t="e">
        <f>'BASE - Geral'!#REF!</f>
        <v>#REF!</v>
      </c>
      <c r="D216" s="13" t="e">
        <f>'BASE - Geral'!#REF!</f>
        <v>#REF!</v>
      </c>
      <c r="E216" s="13" t="e">
        <f>'BASE - Geral'!#REF!</f>
        <v>#REF!</v>
      </c>
      <c r="F216" s="13" t="e">
        <f>'BASE - Geral'!#REF!</f>
        <v>#REF!</v>
      </c>
      <c r="G216" s="12" t="e">
        <f>'BASE - Geral'!#REF!</f>
        <v>#REF!</v>
      </c>
      <c r="H216" s="12" t="e">
        <f>'BASE - Geral'!#REF!</f>
        <v>#REF!</v>
      </c>
      <c r="I216" s="12" t="e">
        <f>'BASE - Geral'!#REF!</f>
        <v>#REF!</v>
      </c>
      <c r="J216" s="12" t="e">
        <f>'BASE - Geral'!#REF!</f>
        <v>#REF!</v>
      </c>
      <c r="K216" s="12" t="e">
        <f>'BASE - Geral'!#REF!</f>
        <v>#REF!</v>
      </c>
      <c r="L216" s="12" t="e">
        <f>'BASE - Geral'!#REF!</f>
        <v>#REF!</v>
      </c>
      <c r="M216" s="12" t="e">
        <f>VLOOKUP(D216,'Demanda Isolada KIT'!$M$2:$P$1048576,2,0)</f>
        <v>#REF!</v>
      </c>
      <c r="N216" s="90" t="e">
        <f t="shared" si="24"/>
        <v>#REF!</v>
      </c>
      <c r="O216" s="12" t="e">
        <f t="shared" si="25"/>
        <v>#REF!</v>
      </c>
      <c r="P216" s="12" t="e">
        <f>VLOOKUP(D216,'Demanda Isolada KIT'!$R$2:$U$1048576,2,0)</f>
        <v>#REF!</v>
      </c>
      <c r="Q216" s="90" t="e">
        <f t="shared" si="26"/>
        <v>#REF!</v>
      </c>
      <c r="R216" s="12" t="e">
        <f t="shared" si="27"/>
        <v>#REF!</v>
      </c>
      <c r="S216" s="11" t="e">
        <f t="shared" si="28"/>
        <v>#REF!</v>
      </c>
      <c r="T216" s="11" t="e">
        <f t="shared" si="29"/>
        <v>#REF!</v>
      </c>
      <c r="U216" s="11" t="e">
        <f t="shared" si="30"/>
        <v>#REF!</v>
      </c>
      <c r="V216" s="11" t="e">
        <f t="shared" si="31"/>
        <v>#REF!</v>
      </c>
    </row>
    <row r="217" spans="1:22">
      <c r="A217" s="13" t="e">
        <f>'BASE - Geral'!#REF!</f>
        <v>#REF!</v>
      </c>
      <c r="B217" s="13" t="e">
        <f>'BASE - Geral'!#REF!</f>
        <v>#REF!</v>
      </c>
      <c r="C217" s="13" t="e">
        <f>'BASE - Geral'!#REF!</f>
        <v>#REF!</v>
      </c>
      <c r="D217" s="13" t="e">
        <f>'BASE - Geral'!#REF!</f>
        <v>#REF!</v>
      </c>
      <c r="E217" s="13" t="e">
        <f>'BASE - Geral'!#REF!</f>
        <v>#REF!</v>
      </c>
      <c r="F217" s="13" t="e">
        <f>'BASE - Geral'!#REF!</f>
        <v>#REF!</v>
      </c>
      <c r="G217" s="12" t="e">
        <f>'BASE - Geral'!#REF!</f>
        <v>#REF!</v>
      </c>
      <c r="H217" s="12" t="e">
        <f>'BASE - Geral'!#REF!</f>
        <v>#REF!</v>
      </c>
      <c r="I217" s="12" t="e">
        <f>'BASE - Geral'!#REF!</f>
        <v>#REF!</v>
      </c>
      <c r="J217" s="12" t="e">
        <f>'BASE - Geral'!#REF!</f>
        <v>#REF!</v>
      </c>
      <c r="K217" s="12" t="e">
        <f>'BASE - Geral'!#REF!</f>
        <v>#REF!</v>
      </c>
      <c r="L217" s="12" t="e">
        <f>'BASE - Geral'!#REF!</f>
        <v>#REF!</v>
      </c>
      <c r="M217" s="12" t="e">
        <f>VLOOKUP(D217,'Demanda Isolada KIT'!$M$2:$P$1048576,2,0)</f>
        <v>#REF!</v>
      </c>
      <c r="N217" s="90" t="e">
        <f t="shared" si="24"/>
        <v>#REF!</v>
      </c>
      <c r="O217" s="12" t="e">
        <f t="shared" si="25"/>
        <v>#REF!</v>
      </c>
      <c r="P217" s="12" t="e">
        <f>VLOOKUP(D217,'Demanda Isolada KIT'!$R$2:$U$1048576,2,0)</f>
        <v>#REF!</v>
      </c>
      <c r="Q217" s="90" t="e">
        <f t="shared" si="26"/>
        <v>#REF!</v>
      </c>
      <c r="R217" s="12" t="e">
        <f t="shared" si="27"/>
        <v>#REF!</v>
      </c>
      <c r="S217" s="11" t="e">
        <f t="shared" si="28"/>
        <v>#REF!</v>
      </c>
      <c r="T217" s="11" t="e">
        <f t="shared" si="29"/>
        <v>#REF!</v>
      </c>
      <c r="U217" s="11" t="e">
        <f t="shared" si="30"/>
        <v>#REF!</v>
      </c>
      <c r="V217" s="11" t="e">
        <f t="shared" si="31"/>
        <v>#REF!</v>
      </c>
    </row>
    <row r="218" spans="1:22">
      <c r="A218" s="13" t="e">
        <f>'BASE - Geral'!#REF!</f>
        <v>#REF!</v>
      </c>
      <c r="B218" s="13" t="e">
        <f>'BASE - Geral'!#REF!</f>
        <v>#REF!</v>
      </c>
      <c r="C218" s="13" t="e">
        <f>'BASE - Geral'!#REF!</f>
        <v>#REF!</v>
      </c>
      <c r="D218" s="13" t="e">
        <f>'BASE - Geral'!#REF!</f>
        <v>#REF!</v>
      </c>
      <c r="E218" s="13" t="e">
        <f>'BASE - Geral'!#REF!</f>
        <v>#REF!</v>
      </c>
      <c r="F218" s="13" t="e">
        <f>'BASE - Geral'!#REF!</f>
        <v>#REF!</v>
      </c>
      <c r="G218" s="12" t="e">
        <f>'BASE - Geral'!#REF!</f>
        <v>#REF!</v>
      </c>
      <c r="H218" s="12" t="e">
        <f>'BASE - Geral'!#REF!</f>
        <v>#REF!</v>
      </c>
      <c r="I218" s="12" t="e">
        <f>'BASE - Geral'!#REF!</f>
        <v>#REF!</v>
      </c>
      <c r="J218" s="12" t="e">
        <f>'BASE - Geral'!#REF!</f>
        <v>#REF!</v>
      </c>
      <c r="K218" s="12" t="e">
        <f>'BASE - Geral'!#REF!</f>
        <v>#REF!</v>
      </c>
      <c r="L218" s="12" t="e">
        <f>'BASE - Geral'!#REF!</f>
        <v>#REF!</v>
      </c>
      <c r="M218" s="12" t="e">
        <f>VLOOKUP(D218,'Demanda Isolada KIT'!$M$2:$P$1048576,2,0)</f>
        <v>#REF!</v>
      </c>
      <c r="N218" s="90" t="e">
        <f t="shared" si="24"/>
        <v>#REF!</v>
      </c>
      <c r="O218" s="12" t="e">
        <f t="shared" si="25"/>
        <v>#REF!</v>
      </c>
      <c r="P218" s="12" t="e">
        <f>VLOOKUP(D218,'Demanda Isolada KIT'!$R$2:$U$1048576,2,0)</f>
        <v>#REF!</v>
      </c>
      <c r="Q218" s="90" t="e">
        <f t="shared" si="26"/>
        <v>#REF!</v>
      </c>
      <c r="R218" s="12" t="e">
        <f t="shared" si="27"/>
        <v>#REF!</v>
      </c>
      <c r="S218" s="11" t="e">
        <f t="shared" si="28"/>
        <v>#REF!</v>
      </c>
      <c r="T218" s="11" t="e">
        <f t="shared" si="29"/>
        <v>#REF!</v>
      </c>
      <c r="U218" s="11" t="e">
        <f t="shared" si="30"/>
        <v>#REF!</v>
      </c>
      <c r="V218" s="11" t="e">
        <f t="shared" si="31"/>
        <v>#REF!</v>
      </c>
    </row>
    <row r="219" spans="1:22">
      <c r="A219" s="13" t="e">
        <f>'BASE - Geral'!#REF!</f>
        <v>#REF!</v>
      </c>
      <c r="B219" s="13" t="e">
        <f>'BASE - Geral'!#REF!</f>
        <v>#REF!</v>
      </c>
      <c r="C219" s="13" t="e">
        <f>'BASE - Geral'!#REF!</f>
        <v>#REF!</v>
      </c>
      <c r="D219" s="13" t="e">
        <f>'BASE - Geral'!#REF!</f>
        <v>#REF!</v>
      </c>
      <c r="E219" s="13" t="e">
        <f>'BASE - Geral'!#REF!</f>
        <v>#REF!</v>
      </c>
      <c r="F219" s="13" t="e">
        <f>'BASE - Geral'!#REF!</f>
        <v>#REF!</v>
      </c>
      <c r="G219" s="12" t="e">
        <f>'BASE - Geral'!#REF!</f>
        <v>#REF!</v>
      </c>
      <c r="H219" s="12" t="e">
        <f>'BASE - Geral'!#REF!</f>
        <v>#REF!</v>
      </c>
      <c r="I219" s="12" t="e">
        <f>'BASE - Geral'!#REF!</f>
        <v>#REF!</v>
      </c>
      <c r="J219" s="12" t="e">
        <f>'BASE - Geral'!#REF!</f>
        <v>#REF!</v>
      </c>
      <c r="K219" s="12" t="e">
        <f>'BASE - Geral'!#REF!</f>
        <v>#REF!</v>
      </c>
      <c r="L219" s="12" t="e">
        <f>'BASE - Geral'!#REF!</f>
        <v>#REF!</v>
      </c>
      <c r="M219" s="12" t="e">
        <f>VLOOKUP(D219,'Demanda Isolada KIT'!$M$2:$P$1048576,2,0)</f>
        <v>#REF!</v>
      </c>
      <c r="N219" s="90" t="e">
        <f t="shared" si="24"/>
        <v>#REF!</v>
      </c>
      <c r="O219" s="12" t="e">
        <f t="shared" si="25"/>
        <v>#REF!</v>
      </c>
      <c r="P219" s="12" t="e">
        <f>VLOOKUP(D219,'Demanda Isolada KIT'!$R$2:$U$1048576,2,0)</f>
        <v>#REF!</v>
      </c>
      <c r="Q219" s="90" t="e">
        <f t="shared" si="26"/>
        <v>#REF!</v>
      </c>
      <c r="R219" s="12" t="e">
        <f t="shared" si="27"/>
        <v>#REF!</v>
      </c>
      <c r="S219" s="11" t="e">
        <f t="shared" si="28"/>
        <v>#REF!</v>
      </c>
      <c r="T219" s="11" t="e">
        <f t="shared" si="29"/>
        <v>#REF!</v>
      </c>
      <c r="U219" s="11" t="e">
        <f t="shared" si="30"/>
        <v>#REF!</v>
      </c>
      <c r="V219" s="11" t="e">
        <f t="shared" si="31"/>
        <v>#REF!</v>
      </c>
    </row>
    <row r="220" spans="1:22">
      <c r="A220" s="13" t="e">
        <f>'BASE - Geral'!#REF!</f>
        <v>#REF!</v>
      </c>
      <c r="B220" s="13" t="e">
        <f>'BASE - Geral'!#REF!</f>
        <v>#REF!</v>
      </c>
      <c r="C220" s="13" t="e">
        <f>'BASE - Geral'!#REF!</f>
        <v>#REF!</v>
      </c>
      <c r="D220" s="13" t="e">
        <f>'BASE - Geral'!#REF!</f>
        <v>#REF!</v>
      </c>
      <c r="E220" s="13" t="e">
        <f>'BASE - Geral'!#REF!</f>
        <v>#REF!</v>
      </c>
      <c r="F220" s="13" t="e">
        <f>'BASE - Geral'!#REF!</f>
        <v>#REF!</v>
      </c>
      <c r="G220" s="12" t="e">
        <f>'BASE - Geral'!#REF!</f>
        <v>#REF!</v>
      </c>
      <c r="H220" s="12" t="e">
        <f>'BASE - Geral'!#REF!</f>
        <v>#REF!</v>
      </c>
      <c r="I220" s="12" t="e">
        <f>'BASE - Geral'!#REF!</f>
        <v>#REF!</v>
      </c>
      <c r="J220" s="12" t="e">
        <f>'BASE - Geral'!#REF!</f>
        <v>#REF!</v>
      </c>
      <c r="K220" s="12" t="e">
        <f>'BASE - Geral'!#REF!</f>
        <v>#REF!</v>
      </c>
      <c r="L220" s="12" t="e">
        <f>'BASE - Geral'!#REF!</f>
        <v>#REF!</v>
      </c>
      <c r="M220" s="12" t="e">
        <f>VLOOKUP(D220,'Demanda Isolada KIT'!$M$2:$P$1048576,2,0)</f>
        <v>#REF!</v>
      </c>
      <c r="N220" s="90" t="e">
        <f t="shared" si="24"/>
        <v>#REF!</v>
      </c>
      <c r="O220" s="12" t="e">
        <f t="shared" si="25"/>
        <v>#REF!</v>
      </c>
      <c r="P220" s="12" t="e">
        <f>VLOOKUP(D220,'Demanda Isolada KIT'!$R$2:$U$1048576,2,0)</f>
        <v>#REF!</v>
      </c>
      <c r="Q220" s="90" t="e">
        <f t="shared" si="26"/>
        <v>#REF!</v>
      </c>
      <c r="R220" s="12" t="e">
        <f t="shared" si="27"/>
        <v>#REF!</v>
      </c>
      <c r="S220" s="11" t="e">
        <f t="shared" si="28"/>
        <v>#REF!</v>
      </c>
      <c r="T220" s="11" t="e">
        <f t="shared" si="29"/>
        <v>#REF!</v>
      </c>
      <c r="U220" s="11" t="e">
        <f t="shared" si="30"/>
        <v>#REF!</v>
      </c>
      <c r="V220" s="11" t="e">
        <f t="shared" si="31"/>
        <v>#REF!</v>
      </c>
    </row>
    <row r="221" spans="1:22">
      <c r="A221" s="13" t="e">
        <f>'BASE - Geral'!#REF!</f>
        <v>#REF!</v>
      </c>
      <c r="B221" s="13" t="e">
        <f>'BASE - Geral'!#REF!</f>
        <v>#REF!</v>
      </c>
      <c r="C221" s="13" t="e">
        <f>'BASE - Geral'!#REF!</f>
        <v>#REF!</v>
      </c>
      <c r="D221" s="13" t="e">
        <f>'BASE - Geral'!#REF!</f>
        <v>#REF!</v>
      </c>
      <c r="E221" s="13" t="e">
        <f>'BASE - Geral'!#REF!</f>
        <v>#REF!</v>
      </c>
      <c r="F221" s="13" t="e">
        <f>'BASE - Geral'!#REF!</f>
        <v>#REF!</v>
      </c>
      <c r="G221" s="12" t="e">
        <f>'BASE - Geral'!#REF!</f>
        <v>#REF!</v>
      </c>
      <c r="H221" s="12" t="e">
        <f>'BASE - Geral'!#REF!</f>
        <v>#REF!</v>
      </c>
      <c r="I221" s="12" t="e">
        <f>'BASE - Geral'!#REF!</f>
        <v>#REF!</v>
      </c>
      <c r="J221" s="12" t="e">
        <f>'BASE - Geral'!#REF!</f>
        <v>#REF!</v>
      </c>
      <c r="K221" s="12" t="e">
        <f>'BASE - Geral'!#REF!</f>
        <v>#REF!</v>
      </c>
      <c r="L221" s="12" t="e">
        <f>'BASE - Geral'!#REF!</f>
        <v>#REF!</v>
      </c>
      <c r="M221" s="12" t="e">
        <f>VLOOKUP(D221,'Demanda Isolada KIT'!$M$2:$P$1048576,2,0)</f>
        <v>#REF!</v>
      </c>
      <c r="N221" s="90" t="e">
        <f t="shared" si="24"/>
        <v>#REF!</v>
      </c>
      <c r="O221" s="12" t="e">
        <f t="shared" si="25"/>
        <v>#REF!</v>
      </c>
      <c r="P221" s="12" t="e">
        <f>VLOOKUP(D221,'Demanda Isolada KIT'!$R$2:$U$1048576,2,0)</f>
        <v>#REF!</v>
      </c>
      <c r="Q221" s="90" t="e">
        <f t="shared" si="26"/>
        <v>#REF!</v>
      </c>
      <c r="R221" s="12" t="e">
        <f t="shared" si="27"/>
        <v>#REF!</v>
      </c>
      <c r="S221" s="11" t="e">
        <f t="shared" si="28"/>
        <v>#REF!</v>
      </c>
      <c r="T221" s="11" t="e">
        <f t="shared" si="29"/>
        <v>#REF!</v>
      </c>
      <c r="U221" s="11" t="e">
        <f t="shared" si="30"/>
        <v>#REF!</v>
      </c>
      <c r="V221" s="11" t="e">
        <f t="shared" si="31"/>
        <v>#REF!</v>
      </c>
    </row>
    <row r="222" spans="1:22">
      <c r="A222" s="13" t="e">
        <f>'BASE - Geral'!#REF!</f>
        <v>#REF!</v>
      </c>
      <c r="B222" s="13" t="e">
        <f>'BASE - Geral'!#REF!</f>
        <v>#REF!</v>
      </c>
      <c r="C222" s="13" t="e">
        <f>'BASE - Geral'!#REF!</f>
        <v>#REF!</v>
      </c>
      <c r="D222" s="13" t="e">
        <f>'BASE - Geral'!#REF!</f>
        <v>#REF!</v>
      </c>
      <c r="E222" s="13" t="e">
        <f>'BASE - Geral'!#REF!</f>
        <v>#REF!</v>
      </c>
      <c r="F222" s="13" t="e">
        <f>'BASE - Geral'!#REF!</f>
        <v>#REF!</v>
      </c>
      <c r="G222" s="12" t="e">
        <f>'BASE - Geral'!#REF!</f>
        <v>#REF!</v>
      </c>
      <c r="H222" s="12" t="e">
        <f>'BASE - Geral'!#REF!</f>
        <v>#REF!</v>
      </c>
      <c r="I222" s="12" t="e">
        <f>'BASE - Geral'!#REF!</f>
        <v>#REF!</v>
      </c>
      <c r="J222" s="12" t="e">
        <f>'BASE - Geral'!#REF!</f>
        <v>#REF!</v>
      </c>
      <c r="K222" s="12" t="e">
        <f>'BASE - Geral'!#REF!</f>
        <v>#REF!</v>
      </c>
      <c r="L222" s="12" t="e">
        <f>'BASE - Geral'!#REF!</f>
        <v>#REF!</v>
      </c>
      <c r="M222" s="12" t="e">
        <f>VLOOKUP(D222,'Demanda Isolada KIT'!$M$2:$P$1048576,2,0)</f>
        <v>#REF!</v>
      </c>
      <c r="N222" s="90" t="e">
        <f t="shared" si="24"/>
        <v>#REF!</v>
      </c>
      <c r="O222" s="12" t="e">
        <f t="shared" si="25"/>
        <v>#REF!</v>
      </c>
      <c r="P222" s="12" t="e">
        <f>VLOOKUP(D222,'Demanda Isolada KIT'!$R$2:$U$1048576,2,0)</f>
        <v>#REF!</v>
      </c>
      <c r="Q222" s="90" t="e">
        <f t="shared" si="26"/>
        <v>#REF!</v>
      </c>
      <c r="R222" s="12" t="e">
        <f t="shared" si="27"/>
        <v>#REF!</v>
      </c>
      <c r="S222" s="11" t="e">
        <f t="shared" si="28"/>
        <v>#REF!</v>
      </c>
      <c r="T222" s="11" t="e">
        <f t="shared" si="29"/>
        <v>#REF!</v>
      </c>
      <c r="U222" s="11" t="e">
        <f t="shared" si="30"/>
        <v>#REF!</v>
      </c>
      <c r="V222" s="11" t="e">
        <f t="shared" si="31"/>
        <v>#REF!</v>
      </c>
    </row>
    <row r="223" spans="1:22">
      <c r="A223" s="13" t="e">
        <f>'BASE - Geral'!#REF!</f>
        <v>#REF!</v>
      </c>
      <c r="B223" s="13" t="e">
        <f>'BASE - Geral'!#REF!</f>
        <v>#REF!</v>
      </c>
      <c r="C223" s="13" t="e">
        <f>'BASE - Geral'!#REF!</f>
        <v>#REF!</v>
      </c>
      <c r="D223" s="13" t="e">
        <f>'BASE - Geral'!#REF!</f>
        <v>#REF!</v>
      </c>
      <c r="E223" s="13" t="e">
        <f>'BASE - Geral'!#REF!</f>
        <v>#REF!</v>
      </c>
      <c r="F223" s="13" t="e">
        <f>'BASE - Geral'!#REF!</f>
        <v>#REF!</v>
      </c>
      <c r="G223" s="12" t="e">
        <f>'BASE - Geral'!#REF!</f>
        <v>#REF!</v>
      </c>
      <c r="H223" s="12" t="e">
        <f>'BASE - Geral'!#REF!</f>
        <v>#REF!</v>
      </c>
      <c r="I223" s="12" t="e">
        <f>'BASE - Geral'!#REF!</f>
        <v>#REF!</v>
      </c>
      <c r="J223" s="12" t="e">
        <f>'BASE - Geral'!#REF!</f>
        <v>#REF!</v>
      </c>
      <c r="K223" s="12" t="e">
        <f>'BASE - Geral'!#REF!</f>
        <v>#REF!</v>
      </c>
      <c r="L223" s="12" t="e">
        <f>'BASE - Geral'!#REF!</f>
        <v>#REF!</v>
      </c>
      <c r="M223" s="12" t="e">
        <f>VLOOKUP(D223,'Demanda Isolada KIT'!$M$2:$P$1048576,2,0)</f>
        <v>#REF!</v>
      </c>
      <c r="N223" s="90" t="e">
        <f t="shared" si="24"/>
        <v>#REF!</v>
      </c>
      <c r="O223" s="12" t="e">
        <f t="shared" si="25"/>
        <v>#REF!</v>
      </c>
      <c r="P223" s="12" t="e">
        <f>VLOOKUP(D223,'Demanda Isolada KIT'!$R$2:$U$1048576,2,0)</f>
        <v>#REF!</v>
      </c>
      <c r="Q223" s="90" t="e">
        <f t="shared" si="26"/>
        <v>#REF!</v>
      </c>
      <c r="R223" s="12" t="e">
        <f t="shared" si="27"/>
        <v>#REF!</v>
      </c>
      <c r="S223" s="11" t="e">
        <f t="shared" si="28"/>
        <v>#REF!</v>
      </c>
      <c r="T223" s="11" t="e">
        <f t="shared" si="29"/>
        <v>#REF!</v>
      </c>
      <c r="U223" s="11" t="e">
        <f t="shared" si="30"/>
        <v>#REF!</v>
      </c>
      <c r="V223" s="11" t="e">
        <f t="shared" si="31"/>
        <v>#REF!</v>
      </c>
    </row>
    <row r="224" spans="1:22">
      <c r="A224" s="13" t="e">
        <f>'BASE - Geral'!#REF!</f>
        <v>#REF!</v>
      </c>
      <c r="B224" s="13" t="e">
        <f>'BASE - Geral'!#REF!</f>
        <v>#REF!</v>
      </c>
      <c r="C224" s="13" t="e">
        <f>'BASE - Geral'!#REF!</f>
        <v>#REF!</v>
      </c>
      <c r="D224" s="13" t="e">
        <f>'BASE - Geral'!#REF!</f>
        <v>#REF!</v>
      </c>
      <c r="E224" s="13" t="e">
        <f>'BASE - Geral'!#REF!</f>
        <v>#REF!</v>
      </c>
      <c r="F224" s="13" t="e">
        <f>'BASE - Geral'!#REF!</f>
        <v>#REF!</v>
      </c>
      <c r="G224" s="12" t="e">
        <f>'BASE - Geral'!#REF!</f>
        <v>#REF!</v>
      </c>
      <c r="H224" s="12" t="e">
        <f>'BASE - Geral'!#REF!</f>
        <v>#REF!</v>
      </c>
      <c r="I224" s="12" t="e">
        <f>'BASE - Geral'!#REF!</f>
        <v>#REF!</v>
      </c>
      <c r="J224" s="12" t="e">
        <f>'BASE - Geral'!#REF!</f>
        <v>#REF!</v>
      </c>
      <c r="K224" s="12" t="e">
        <f>'BASE - Geral'!#REF!</f>
        <v>#REF!</v>
      </c>
      <c r="L224" s="12" t="e">
        <f>'BASE - Geral'!#REF!</f>
        <v>#REF!</v>
      </c>
      <c r="M224" s="12" t="e">
        <f>VLOOKUP(D224,'Demanda Isolada KIT'!$M$2:$P$1048576,2,0)</f>
        <v>#REF!</v>
      </c>
      <c r="N224" s="90" t="e">
        <f t="shared" si="24"/>
        <v>#REF!</v>
      </c>
      <c r="O224" s="12" t="e">
        <f t="shared" si="25"/>
        <v>#REF!</v>
      </c>
      <c r="P224" s="12" t="e">
        <f>VLOOKUP(D224,'Demanda Isolada KIT'!$R$2:$U$1048576,2,0)</f>
        <v>#REF!</v>
      </c>
      <c r="Q224" s="90" t="e">
        <f t="shared" si="26"/>
        <v>#REF!</v>
      </c>
      <c r="R224" s="12" t="e">
        <f t="shared" si="27"/>
        <v>#REF!</v>
      </c>
      <c r="S224" s="11" t="e">
        <f t="shared" si="28"/>
        <v>#REF!</v>
      </c>
      <c r="T224" s="11" t="e">
        <f t="shared" si="29"/>
        <v>#REF!</v>
      </c>
      <c r="U224" s="11" t="e">
        <f t="shared" si="30"/>
        <v>#REF!</v>
      </c>
      <c r="V224" s="11" t="e">
        <f t="shared" si="31"/>
        <v>#REF!</v>
      </c>
    </row>
    <row r="225" spans="1:22">
      <c r="A225" s="13" t="e">
        <f>'BASE - Geral'!#REF!</f>
        <v>#REF!</v>
      </c>
      <c r="B225" s="13" t="e">
        <f>'BASE - Geral'!#REF!</f>
        <v>#REF!</v>
      </c>
      <c r="C225" s="13" t="e">
        <f>'BASE - Geral'!#REF!</f>
        <v>#REF!</v>
      </c>
      <c r="D225" s="13" t="e">
        <f>'BASE - Geral'!#REF!</f>
        <v>#REF!</v>
      </c>
      <c r="E225" s="13" t="e">
        <f>'BASE - Geral'!#REF!</f>
        <v>#REF!</v>
      </c>
      <c r="F225" s="13" t="e">
        <f>'BASE - Geral'!#REF!</f>
        <v>#REF!</v>
      </c>
      <c r="G225" s="12" t="e">
        <f>'BASE - Geral'!#REF!</f>
        <v>#REF!</v>
      </c>
      <c r="H225" s="12" t="e">
        <f>'BASE - Geral'!#REF!</f>
        <v>#REF!</v>
      </c>
      <c r="I225" s="12" t="e">
        <f>'BASE - Geral'!#REF!</f>
        <v>#REF!</v>
      </c>
      <c r="J225" s="12" t="e">
        <f>'BASE - Geral'!#REF!</f>
        <v>#REF!</v>
      </c>
      <c r="K225" s="12" t="e">
        <f>'BASE - Geral'!#REF!</f>
        <v>#REF!</v>
      </c>
      <c r="L225" s="12" t="e">
        <f>'BASE - Geral'!#REF!</f>
        <v>#REF!</v>
      </c>
      <c r="M225" s="12" t="e">
        <f>VLOOKUP(D225,'Demanda Isolada KIT'!$M$2:$P$1048576,2,0)</f>
        <v>#REF!</v>
      </c>
      <c r="N225" s="90" t="e">
        <f t="shared" si="24"/>
        <v>#REF!</v>
      </c>
      <c r="O225" s="12" t="e">
        <f t="shared" si="25"/>
        <v>#REF!</v>
      </c>
      <c r="P225" s="12" t="e">
        <f>VLOOKUP(D225,'Demanda Isolada KIT'!$R$2:$U$1048576,2,0)</f>
        <v>#REF!</v>
      </c>
      <c r="Q225" s="90" t="e">
        <f t="shared" si="26"/>
        <v>#REF!</v>
      </c>
      <c r="R225" s="12" t="e">
        <f t="shared" si="27"/>
        <v>#REF!</v>
      </c>
      <c r="S225" s="11" t="e">
        <f t="shared" si="28"/>
        <v>#REF!</v>
      </c>
      <c r="T225" s="11" t="e">
        <f t="shared" si="29"/>
        <v>#REF!</v>
      </c>
      <c r="U225" s="11" t="e">
        <f t="shared" si="30"/>
        <v>#REF!</v>
      </c>
      <c r="V225" s="11" t="e">
        <f t="shared" si="31"/>
        <v>#REF!</v>
      </c>
    </row>
    <row r="226" spans="1:22">
      <c r="A226" s="13" t="e">
        <f>'BASE - Geral'!#REF!</f>
        <v>#REF!</v>
      </c>
      <c r="B226" s="13" t="e">
        <f>'BASE - Geral'!#REF!</f>
        <v>#REF!</v>
      </c>
      <c r="C226" s="13" t="e">
        <f>'BASE - Geral'!#REF!</f>
        <v>#REF!</v>
      </c>
      <c r="D226" s="13" t="e">
        <f>'BASE - Geral'!#REF!</f>
        <v>#REF!</v>
      </c>
      <c r="E226" s="13" t="e">
        <f>'BASE - Geral'!#REF!</f>
        <v>#REF!</v>
      </c>
      <c r="F226" s="13" t="e">
        <f>'BASE - Geral'!#REF!</f>
        <v>#REF!</v>
      </c>
      <c r="G226" s="12" t="e">
        <f>'BASE - Geral'!#REF!</f>
        <v>#REF!</v>
      </c>
      <c r="H226" s="12" t="e">
        <f>'BASE - Geral'!#REF!</f>
        <v>#REF!</v>
      </c>
      <c r="I226" s="12" t="e">
        <f>'BASE - Geral'!#REF!</f>
        <v>#REF!</v>
      </c>
      <c r="J226" s="12" t="e">
        <f>'BASE - Geral'!#REF!</f>
        <v>#REF!</v>
      </c>
      <c r="K226" s="12" t="e">
        <f>'BASE - Geral'!#REF!</f>
        <v>#REF!</v>
      </c>
      <c r="L226" s="12" t="e">
        <f>'BASE - Geral'!#REF!</f>
        <v>#REF!</v>
      </c>
      <c r="M226" s="12" t="e">
        <f>VLOOKUP(D226,'Demanda Isolada KIT'!$M$2:$P$1048576,2,0)</f>
        <v>#REF!</v>
      </c>
      <c r="N226" s="90" t="e">
        <f t="shared" si="24"/>
        <v>#REF!</v>
      </c>
      <c r="O226" s="12" t="e">
        <f t="shared" si="25"/>
        <v>#REF!</v>
      </c>
      <c r="P226" s="12" t="e">
        <f>VLOOKUP(D226,'Demanda Isolada KIT'!$R$2:$U$1048576,2,0)</f>
        <v>#REF!</v>
      </c>
      <c r="Q226" s="90" t="e">
        <f t="shared" si="26"/>
        <v>#REF!</v>
      </c>
      <c r="R226" s="12" t="e">
        <f t="shared" si="27"/>
        <v>#REF!</v>
      </c>
      <c r="S226" s="11" t="e">
        <f t="shared" si="28"/>
        <v>#REF!</v>
      </c>
      <c r="T226" s="11" t="e">
        <f t="shared" si="29"/>
        <v>#REF!</v>
      </c>
      <c r="U226" s="11" t="e">
        <f t="shared" si="30"/>
        <v>#REF!</v>
      </c>
      <c r="V226" s="11" t="e">
        <f t="shared" si="31"/>
        <v>#REF!</v>
      </c>
    </row>
    <row r="227" spans="1:22">
      <c r="A227" s="13" t="e">
        <f>'BASE - Geral'!#REF!</f>
        <v>#REF!</v>
      </c>
      <c r="B227" s="13" t="e">
        <f>'BASE - Geral'!#REF!</f>
        <v>#REF!</v>
      </c>
      <c r="C227" s="13" t="e">
        <f>'BASE - Geral'!#REF!</f>
        <v>#REF!</v>
      </c>
      <c r="D227" s="13" t="e">
        <f>'BASE - Geral'!#REF!</f>
        <v>#REF!</v>
      </c>
      <c r="E227" s="13" t="e">
        <f>'BASE - Geral'!#REF!</f>
        <v>#REF!</v>
      </c>
      <c r="F227" s="13" t="e">
        <f>'BASE - Geral'!#REF!</f>
        <v>#REF!</v>
      </c>
      <c r="G227" s="12" t="e">
        <f>'BASE - Geral'!#REF!</f>
        <v>#REF!</v>
      </c>
      <c r="H227" s="12" t="e">
        <f>'BASE - Geral'!#REF!</f>
        <v>#REF!</v>
      </c>
      <c r="I227" s="12" t="e">
        <f>'BASE - Geral'!#REF!</f>
        <v>#REF!</v>
      </c>
      <c r="J227" s="12" t="e">
        <f>'BASE - Geral'!#REF!</f>
        <v>#REF!</v>
      </c>
      <c r="K227" s="12" t="e">
        <f>'BASE - Geral'!#REF!</f>
        <v>#REF!</v>
      </c>
      <c r="L227" s="12" t="e">
        <f>'BASE - Geral'!#REF!</f>
        <v>#REF!</v>
      </c>
      <c r="M227" s="12" t="e">
        <f>VLOOKUP(D227,'Demanda Isolada KIT'!$M$2:$P$1048576,2,0)</f>
        <v>#REF!</v>
      </c>
      <c r="N227" s="90" t="e">
        <f t="shared" si="24"/>
        <v>#REF!</v>
      </c>
      <c r="O227" s="12" t="e">
        <f t="shared" si="25"/>
        <v>#REF!</v>
      </c>
      <c r="P227" s="12" t="e">
        <f>VLOOKUP(D227,'Demanda Isolada KIT'!$R$2:$U$1048576,2,0)</f>
        <v>#REF!</v>
      </c>
      <c r="Q227" s="90" t="e">
        <f t="shared" si="26"/>
        <v>#REF!</v>
      </c>
      <c r="R227" s="12" t="e">
        <f t="shared" si="27"/>
        <v>#REF!</v>
      </c>
      <c r="S227" s="11" t="e">
        <f t="shared" si="28"/>
        <v>#REF!</v>
      </c>
      <c r="T227" s="11" t="e">
        <f t="shared" si="29"/>
        <v>#REF!</v>
      </c>
      <c r="U227" s="11" t="e">
        <f t="shared" si="30"/>
        <v>#REF!</v>
      </c>
      <c r="V227" s="11" t="e">
        <f t="shared" si="31"/>
        <v>#REF!</v>
      </c>
    </row>
    <row r="228" spans="1:22">
      <c r="A228" s="13" t="e">
        <f>'BASE - Geral'!#REF!</f>
        <v>#REF!</v>
      </c>
      <c r="B228" s="13" t="e">
        <f>'BASE - Geral'!#REF!</f>
        <v>#REF!</v>
      </c>
      <c r="C228" s="13" t="e">
        <f>'BASE - Geral'!#REF!</f>
        <v>#REF!</v>
      </c>
      <c r="D228" s="13" t="e">
        <f>'BASE - Geral'!#REF!</f>
        <v>#REF!</v>
      </c>
      <c r="E228" s="13" t="e">
        <f>'BASE - Geral'!#REF!</f>
        <v>#REF!</v>
      </c>
      <c r="F228" s="13" t="e">
        <f>'BASE - Geral'!#REF!</f>
        <v>#REF!</v>
      </c>
      <c r="G228" s="12" t="e">
        <f>'BASE - Geral'!#REF!</f>
        <v>#REF!</v>
      </c>
      <c r="H228" s="12" t="e">
        <f>'BASE - Geral'!#REF!</f>
        <v>#REF!</v>
      </c>
      <c r="I228" s="12" t="e">
        <f>'BASE - Geral'!#REF!</f>
        <v>#REF!</v>
      </c>
      <c r="J228" s="12" t="e">
        <f>'BASE - Geral'!#REF!</f>
        <v>#REF!</v>
      </c>
      <c r="K228" s="12" t="e">
        <f>'BASE - Geral'!#REF!</f>
        <v>#REF!</v>
      </c>
      <c r="L228" s="12" t="e">
        <f>'BASE - Geral'!#REF!</f>
        <v>#REF!</v>
      </c>
      <c r="M228" s="12" t="e">
        <f>VLOOKUP(D228,'Demanda Isolada KIT'!$M$2:$P$1048576,2,0)</f>
        <v>#REF!</v>
      </c>
      <c r="N228" s="90" t="e">
        <f t="shared" si="24"/>
        <v>#REF!</v>
      </c>
      <c r="O228" s="12" t="e">
        <f t="shared" si="25"/>
        <v>#REF!</v>
      </c>
      <c r="P228" s="12" t="e">
        <f>VLOOKUP(D228,'Demanda Isolada KIT'!$R$2:$U$1048576,2,0)</f>
        <v>#REF!</v>
      </c>
      <c r="Q228" s="90" t="e">
        <f t="shared" si="26"/>
        <v>#REF!</v>
      </c>
      <c r="R228" s="12" t="e">
        <f t="shared" si="27"/>
        <v>#REF!</v>
      </c>
      <c r="S228" s="11" t="e">
        <f t="shared" si="28"/>
        <v>#REF!</v>
      </c>
      <c r="T228" s="11" t="e">
        <f t="shared" si="29"/>
        <v>#REF!</v>
      </c>
      <c r="U228" s="11" t="e">
        <f t="shared" si="30"/>
        <v>#REF!</v>
      </c>
      <c r="V228" s="11" t="e">
        <f t="shared" si="31"/>
        <v>#REF!</v>
      </c>
    </row>
    <row r="229" spans="1:22">
      <c r="A229" s="13" t="e">
        <f>'BASE - Geral'!#REF!</f>
        <v>#REF!</v>
      </c>
      <c r="B229" s="13" t="e">
        <f>'BASE - Geral'!#REF!</f>
        <v>#REF!</v>
      </c>
      <c r="C229" s="13" t="e">
        <f>'BASE - Geral'!#REF!</f>
        <v>#REF!</v>
      </c>
      <c r="D229" s="13" t="e">
        <f>'BASE - Geral'!#REF!</f>
        <v>#REF!</v>
      </c>
      <c r="E229" s="13" t="e">
        <f>'BASE - Geral'!#REF!</f>
        <v>#REF!</v>
      </c>
      <c r="F229" s="13" t="e">
        <f>'BASE - Geral'!#REF!</f>
        <v>#REF!</v>
      </c>
      <c r="G229" s="12" t="e">
        <f>'BASE - Geral'!#REF!</f>
        <v>#REF!</v>
      </c>
      <c r="H229" s="12" t="e">
        <f>'BASE - Geral'!#REF!</f>
        <v>#REF!</v>
      </c>
      <c r="I229" s="12" t="e">
        <f>'BASE - Geral'!#REF!</f>
        <v>#REF!</v>
      </c>
      <c r="J229" s="12" t="e">
        <f>'BASE - Geral'!#REF!</f>
        <v>#REF!</v>
      </c>
      <c r="K229" s="12" t="e">
        <f>'BASE - Geral'!#REF!</f>
        <v>#REF!</v>
      </c>
      <c r="L229" s="12" t="e">
        <f>'BASE - Geral'!#REF!</f>
        <v>#REF!</v>
      </c>
      <c r="M229" s="12" t="e">
        <f>VLOOKUP(D229,'Demanda Isolada KIT'!$M$2:$P$1048576,2,0)</f>
        <v>#REF!</v>
      </c>
      <c r="N229" s="90" t="e">
        <f t="shared" si="24"/>
        <v>#REF!</v>
      </c>
      <c r="O229" s="12" t="e">
        <f t="shared" si="25"/>
        <v>#REF!</v>
      </c>
      <c r="P229" s="12" t="e">
        <f>VLOOKUP(D229,'Demanda Isolada KIT'!$R$2:$U$1048576,2,0)</f>
        <v>#REF!</v>
      </c>
      <c r="Q229" s="90" t="e">
        <f t="shared" si="26"/>
        <v>#REF!</v>
      </c>
      <c r="R229" s="12" t="e">
        <f t="shared" si="27"/>
        <v>#REF!</v>
      </c>
      <c r="S229" s="11" t="e">
        <f t="shared" si="28"/>
        <v>#REF!</v>
      </c>
      <c r="T229" s="11" t="e">
        <f t="shared" si="29"/>
        <v>#REF!</v>
      </c>
      <c r="U229" s="11" t="e">
        <f t="shared" si="30"/>
        <v>#REF!</v>
      </c>
      <c r="V229" s="11" t="e">
        <f t="shared" si="31"/>
        <v>#REF!</v>
      </c>
    </row>
    <row r="230" spans="1:22">
      <c r="A230" s="13" t="e">
        <f>'BASE - Geral'!#REF!</f>
        <v>#REF!</v>
      </c>
      <c r="B230" s="13" t="e">
        <f>'BASE - Geral'!#REF!</f>
        <v>#REF!</v>
      </c>
      <c r="C230" s="13" t="e">
        <f>'BASE - Geral'!#REF!</f>
        <v>#REF!</v>
      </c>
      <c r="D230" s="13" t="e">
        <f>'BASE - Geral'!#REF!</f>
        <v>#REF!</v>
      </c>
      <c r="E230" s="13" t="e">
        <f>'BASE - Geral'!#REF!</f>
        <v>#REF!</v>
      </c>
      <c r="F230" s="13" t="e">
        <f>'BASE - Geral'!#REF!</f>
        <v>#REF!</v>
      </c>
      <c r="G230" s="12" t="e">
        <f>'BASE - Geral'!#REF!</f>
        <v>#REF!</v>
      </c>
      <c r="H230" s="12" t="e">
        <f>'BASE - Geral'!#REF!</f>
        <v>#REF!</v>
      </c>
      <c r="I230" s="12" t="e">
        <f>'BASE - Geral'!#REF!</f>
        <v>#REF!</v>
      </c>
      <c r="J230" s="12" t="e">
        <f>'BASE - Geral'!#REF!</f>
        <v>#REF!</v>
      </c>
      <c r="K230" s="12" t="e">
        <f>'BASE - Geral'!#REF!</f>
        <v>#REF!</v>
      </c>
      <c r="L230" s="12" t="e">
        <f>'BASE - Geral'!#REF!</f>
        <v>#REF!</v>
      </c>
      <c r="M230" s="12" t="e">
        <f>VLOOKUP(D230,'Demanda Isolada KIT'!$M$2:$P$1048576,2,0)</f>
        <v>#REF!</v>
      </c>
      <c r="N230" s="90" t="e">
        <f t="shared" si="24"/>
        <v>#REF!</v>
      </c>
      <c r="O230" s="12" t="e">
        <f t="shared" si="25"/>
        <v>#REF!</v>
      </c>
      <c r="P230" s="12" t="e">
        <f>VLOOKUP(D230,'Demanda Isolada KIT'!$R$2:$U$1048576,2,0)</f>
        <v>#REF!</v>
      </c>
      <c r="Q230" s="90" t="e">
        <f t="shared" si="26"/>
        <v>#REF!</v>
      </c>
      <c r="R230" s="12" t="e">
        <f t="shared" si="27"/>
        <v>#REF!</v>
      </c>
      <c r="S230" s="11" t="e">
        <f t="shared" si="28"/>
        <v>#REF!</v>
      </c>
      <c r="T230" s="11" t="e">
        <f t="shared" si="29"/>
        <v>#REF!</v>
      </c>
      <c r="U230" s="11" t="e">
        <f t="shared" si="30"/>
        <v>#REF!</v>
      </c>
      <c r="V230" s="11" t="e">
        <f t="shared" si="31"/>
        <v>#REF!</v>
      </c>
    </row>
    <row r="231" spans="1:22">
      <c r="A231" s="13" t="e">
        <f>'BASE - Geral'!#REF!</f>
        <v>#REF!</v>
      </c>
      <c r="B231" s="13" t="e">
        <f>'BASE - Geral'!#REF!</f>
        <v>#REF!</v>
      </c>
      <c r="C231" s="13" t="e">
        <f>'BASE - Geral'!#REF!</f>
        <v>#REF!</v>
      </c>
      <c r="D231" s="13" t="e">
        <f>'BASE - Geral'!#REF!</f>
        <v>#REF!</v>
      </c>
      <c r="E231" s="13" t="e">
        <f>'BASE - Geral'!#REF!</f>
        <v>#REF!</v>
      </c>
      <c r="F231" s="13" t="e">
        <f>'BASE - Geral'!#REF!</f>
        <v>#REF!</v>
      </c>
      <c r="G231" s="12" t="e">
        <f>'BASE - Geral'!#REF!</f>
        <v>#REF!</v>
      </c>
      <c r="H231" s="12" t="e">
        <f>'BASE - Geral'!#REF!</f>
        <v>#REF!</v>
      </c>
      <c r="I231" s="12" t="e">
        <f>'BASE - Geral'!#REF!</f>
        <v>#REF!</v>
      </c>
      <c r="J231" s="12" t="e">
        <f>'BASE - Geral'!#REF!</f>
        <v>#REF!</v>
      </c>
      <c r="K231" s="12" t="e">
        <f>'BASE - Geral'!#REF!</f>
        <v>#REF!</v>
      </c>
      <c r="L231" s="12" t="e">
        <f>'BASE - Geral'!#REF!</f>
        <v>#REF!</v>
      </c>
      <c r="M231" s="12" t="e">
        <f>VLOOKUP(D231,'Demanda Isolada KIT'!$M$2:$P$1048576,2,0)</f>
        <v>#REF!</v>
      </c>
      <c r="N231" s="90" t="e">
        <f t="shared" si="24"/>
        <v>#REF!</v>
      </c>
      <c r="O231" s="12" t="e">
        <f t="shared" si="25"/>
        <v>#REF!</v>
      </c>
      <c r="P231" s="12" t="e">
        <f>VLOOKUP(D231,'Demanda Isolada KIT'!$R$2:$U$1048576,2,0)</f>
        <v>#REF!</v>
      </c>
      <c r="Q231" s="90" t="e">
        <f t="shared" si="26"/>
        <v>#REF!</v>
      </c>
      <c r="R231" s="12" t="e">
        <f t="shared" si="27"/>
        <v>#REF!</v>
      </c>
      <c r="S231" s="11" t="e">
        <f t="shared" si="28"/>
        <v>#REF!</v>
      </c>
      <c r="T231" s="11" t="e">
        <f t="shared" si="29"/>
        <v>#REF!</v>
      </c>
      <c r="U231" s="11" t="e">
        <f t="shared" si="30"/>
        <v>#REF!</v>
      </c>
      <c r="V231" s="11" t="e">
        <f t="shared" si="31"/>
        <v>#REF!</v>
      </c>
    </row>
    <row r="232" spans="1:22">
      <c r="A232" s="13" t="e">
        <f>'BASE - Geral'!#REF!</f>
        <v>#REF!</v>
      </c>
      <c r="B232" s="13" t="e">
        <f>'BASE - Geral'!#REF!</f>
        <v>#REF!</v>
      </c>
      <c r="C232" s="13" t="e">
        <f>'BASE - Geral'!#REF!</f>
        <v>#REF!</v>
      </c>
      <c r="D232" s="13" t="e">
        <f>'BASE - Geral'!#REF!</f>
        <v>#REF!</v>
      </c>
      <c r="E232" s="13" t="e">
        <f>'BASE - Geral'!#REF!</f>
        <v>#REF!</v>
      </c>
      <c r="F232" s="13" t="e">
        <f>'BASE - Geral'!#REF!</f>
        <v>#REF!</v>
      </c>
      <c r="G232" s="12" t="e">
        <f>'BASE - Geral'!#REF!</f>
        <v>#REF!</v>
      </c>
      <c r="H232" s="12" t="e">
        <f>'BASE - Geral'!#REF!</f>
        <v>#REF!</v>
      </c>
      <c r="I232" s="12" t="e">
        <f>'BASE - Geral'!#REF!</f>
        <v>#REF!</v>
      </c>
      <c r="J232" s="12" t="e">
        <f>'BASE - Geral'!#REF!</f>
        <v>#REF!</v>
      </c>
      <c r="K232" s="12" t="e">
        <f>'BASE - Geral'!#REF!</f>
        <v>#REF!</v>
      </c>
      <c r="L232" s="12" t="e">
        <f>'BASE - Geral'!#REF!</f>
        <v>#REF!</v>
      </c>
      <c r="M232" s="12" t="e">
        <f>VLOOKUP(D232,'Demanda Isolada KIT'!$M$2:$P$1048576,2,0)</f>
        <v>#REF!</v>
      </c>
      <c r="N232" s="90" t="e">
        <f t="shared" si="24"/>
        <v>#REF!</v>
      </c>
      <c r="O232" s="12" t="e">
        <f t="shared" si="25"/>
        <v>#REF!</v>
      </c>
      <c r="P232" s="12" t="e">
        <f>VLOOKUP(D232,'Demanda Isolada KIT'!$R$2:$U$1048576,2,0)</f>
        <v>#REF!</v>
      </c>
      <c r="Q232" s="90" t="e">
        <f t="shared" si="26"/>
        <v>#REF!</v>
      </c>
      <c r="R232" s="12" t="e">
        <f t="shared" si="27"/>
        <v>#REF!</v>
      </c>
      <c r="S232" s="11" t="e">
        <f t="shared" si="28"/>
        <v>#REF!</v>
      </c>
      <c r="T232" s="11" t="e">
        <f t="shared" si="29"/>
        <v>#REF!</v>
      </c>
      <c r="U232" s="11" t="e">
        <f t="shared" si="30"/>
        <v>#REF!</v>
      </c>
      <c r="V232" s="11" t="e">
        <f t="shared" si="31"/>
        <v>#REF!</v>
      </c>
    </row>
    <row r="233" spans="1:22">
      <c r="A233" s="13" t="e">
        <f>'BASE - Geral'!#REF!</f>
        <v>#REF!</v>
      </c>
      <c r="B233" s="13" t="e">
        <f>'BASE - Geral'!#REF!</f>
        <v>#REF!</v>
      </c>
      <c r="C233" s="13" t="e">
        <f>'BASE - Geral'!#REF!</f>
        <v>#REF!</v>
      </c>
      <c r="D233" s="13" t="e">
        <f>'BASE - Geral'!#REF!</f>
        <v>#REF!</v>
      </c>
      <c r="E233" s="13" t="e">
        <f>'BASE - Geral'!#REF!</f>
        <v>#REF!</v>
      </c>
      <c r="F233" s="13" t="e">
        <f>'BASE - Geral'!#REF!</f>
        <v>#REF!</v>
      </c>
      <c r="G233" s="12" t="e">
        <f>'BASE - Geral'!#REF!</f>
        <v>#REF!</v>
      </c>
      <c r="H233" s="12" t="e">
        <f>'BASE - Geral'!#REF!</f>
        <v>#REF!</v>
      </c>
      <c r="I233" s="12" t="e">
        <f>'BASE - Geral'!#REF!</f>
        <v>#REF!</v>
      </c>
      <c r="J233" s="12" t="e">
        <f>'BASE - Geral'!#REF!</f>
        <v>#REF!</v>
      </c>
      <c r="K233" s="12" t="e">
        <f>'BASE - Geral'!#REF!</f>
        <v>#REF!</v>
      </c>
      <c r="L233" s="12" t="e">
        <f>'BASE - Geral'!#REF!</f>
        <v>#REF!</v>
      </c>
      <c r="M233" s="12" t="e">
        <f>VLOOKUP(D233,'Demanda Isolada KIT'!$M$2:$P$1048576,2,0)</f>
        <v>#REF!</v>
      </c>
      <c r="N233" s="90" t="e">
        <f t="shared" si="24"/>
        <v>#REF!</v>
      </c>
      <c r="O233" s="12" t="e">
        <f t="shared" si="25"/>
        <v>#REF!</v>
      </c>
      <c r="P233" s="12" t="e">
        <f>VLOOKUP(D233,'Demanda Isolada KIT'!$R$2:$U$1048576,2,0)</f>
        <v>#REF!</v>
      </c>
      <c r="Q233" s="90" t="e">
        <f t="shared" si="26"/>
        <v>#REF!</v>
      </c>
      <c r="R233" s="12" t="e">
        <f t="shared" si="27"/>
        <v>#REF!</v>
      </c>
      <c r="S233" s="11" t="e">
        <f t="shared" si="28"/>
        <v>#REF!</v>
      </c>
      <c r="T233" s="11" t="e">
        <f t="shared" si="29"/>
        <v>#REF!</v>
      </c>
      <c r="U233" s="11" t="e">
        <f t="shared" si="30"/>
        <v>#REF!</v>
      </c>
      <c r="V233" s="11" t="e">
        <f t="shared" si="31"/>
        <v>#REF!</v>
      </c>
    </row>
    <row r="234" spans="1:22">
      <c r="A234" s="13" t="e">
        <f>'BASE - Geral'!#REF!</f>
        <v>#REF!</v>
      </c>
      <c r="B234" s="13" t="e">
        <f>'BASE - Geral'!#REF!</f>
        <v>#REF!</v>
      </c>
      <c r="C234" s="13" t="e">
        <f>'BASE - Geral'!#REF!</f>
        <v>#REF!</v>
      </c>
      <c r="D234" s="13" t="e">
        <f>'BASE - Geral'!#REF!</f>
        <v>#REF!</v>
      </c>
      <c r="E234" s="13" t="e">
        <f>'BASE - Geral'!#REF!</f>
        <v>#REF!</v>
      </c>
      <c r="F234" s="13" t="e">
        <f>'BASE - Geral'!#REF!</f>
        <v>#REF!</v>
      </c>
      <c r="G234" s="12" t="e">
        <f>'BASE - Geral'!#REF!</f>
        <v>#REF!</v>
      </c>
      <c r="H234" s="12" t="e">
        <f>'BASE - Geral'!#REF!</f>
        <v>#REF!</v>
      </c>
      <c r="I234" s="12" t="e">
        <f>'BASE - Geral'!#REF!</f>
        <v>#REF!</v>
      </c>
      <c r="J234" s="12" t="e">
        <f>'BASE - Geral'!#REF!</f>
        <v>#REF!</v>
      </c>
      <c r="K234" s="12" t="e">
        <f>'BASE - Geral'!#REF!</f>
        <v>#REF!</v>
      </c>
      <c r="L234" s="12" t="e">
        <f>'BASE - Geral'!#REF!</f>
        <v>#REF!</v>
      </c>
      <c r="M234" s="12" t="e">
        <f>VLOOKUP(D234,'Demanda Isolada KIT'!$M$2:$P$1048576,2,0)</f>
        <v>#REF!</v>
      </c>
      <c r="N234" s="90" t="e">
        <f t="shared" si="24"/>
        <v>#REF!</v>
      </c>
      <c r="O234" s="12" t="e">
        <f t="shared" si="25"/>
        <v>#REF!</v>
      </c>
      <c r="P234" s="12" t="e">
        <f>VLOOKUP(D234,'Demanda Isolada KIT'!$R$2:$U$1048576,2,0)</f>
        <v>#REF!</v>
      </c>
      <c r="Q234" s="90" t="e">
        <f t="shared" si="26"/>
        <v>#REF!</v>
      </c>
      <c r="R234" s="12" t="e">
        <f t="shared" si="27"/>
        <v>#REF!</v>
      </c>
      <c r="S234" s="11" t="e">
        <f t="shared" si="28"/>
        <v>#REF!</v>
      </c>
      <c r="T234" s="11" t="e">
        <f t="shared" si="29"/>
        <v>#REF!</v>
      </c>
      <c r="U234" s="11" t="e">
        <f t="shared" si="30"/>
        <v>#REF!</v>
      </c>
      <c r="V234" s="11" t="e">
        <f t="shared" si="31"/>
        <v>#REF!</v>
      </c>
    </row>
    <row r="235" spans="1:22">
      <c r="A235" s="13" t="e">
        <f>'BASE - Geral'!#REF!</f>
        <v>#REF!</v>
      </c>
      <c r="B235" s="13" t="e">
        <f>'BASE - Geral'!#REF!</f>
        <v>#REF!</v>
      </c>
      <c r="C235" s="13" t="e">
        <f>'BASE - Geral'!#REF!</f>
        <v>#REF!</v>
      </c>
      <c r="D235" s="13" t="e">
        <f>'BASE - Geral'!#REF!</f>
        <v>#REF!</v>
      </c>
      <c r="E235" s="13" t="e">
        <f>'BASE - Geral'!#REF!</f>
        <v>#REF!</v>
      </c>
      <c r="F235" s="13" t="e">
        <f>'BASE - Geral'!#REF!</f>
        <v>#REF!</v>
      </c>
      <c r="G235" s="12" t="e">
        <f>'BASE - Geral'!#REF!</f>
        <v>#REF!</v>
      </c>
      <c r="H235" s="12" t="e">
        <f>'BASE - Geral'!#REF!</f>
        <v>#REF!</v>
      </c>
      <c r="I235" s="12" t="e">
        <f>'BASE - Geral'!#REF!</f>
        <v>#REF!</v>
      </c>
      <c r="J235" s="12" t="e">
        <f>'BASE - Geral'!#REF!</f>
        <v>#REF!</v>
      </c>
      <c r="K235" s="12" t="e">
        <f>'BASE - Geral'!#REF!</f>
        <v>#REF!</v>
      </c>
      <c r="L235" s="12" t="e">
        <f>'BASE - Geral'!#REF!</f>
        <v>#REF!</v>
      </c>
      <c r="M235" s="12" t="e">
        <f>VLOOKUP(D235,'Demanda Isolada KIT'!$M$2:$P$1048576,2,0)</f>
        <v>#REF!</v>
      </c>
      <c r="N235" s="90" t="e">
        <f t="shared" si="24"/>
        <v>#REF!</v>
      </c>
      <c r="O235" s="12" t="e">
        <f t="shared" si="25"/>
        <v>#REF!</v>
      </c>
      <c r="P235" s="12" t="e">
        <f>VLOOKUP(D235,'Demanda Isolada KIT'!$R$2:$U$1048576,2,0)</f>
        <v>#REF!</v>
      </c>
      <c r="Q235" s="90" t="e">
        <f t="shared" si="26"/>
        <v>#REF!</v>
      </c>
      <c r="R235" s="12" t="e">
        <f t="shared" si="27"/>
        <v>#REF!</v>
      </c>
      <c r="S235" s="11" t="e">
        <f t="shared" si="28"/>
        <v>#REF!</v>
      </c>
      <c r="T235" s="11" t="e">
        <f t="shared" si="29"/>
        <v>#REF!</v>
      </c>
      <c r="U235" s="11" t="e">
        <f t="shared" si="30"/>
        <v>#REF!</v>
      </c>
      <c r="V235" s="11" t="e">
        <f t="shared" si="31"/>
        <v>#REF!</v>
      </c>
    </row>
    <row r="236" spans="1:22">
      <c r="A236" s="13" t="e">
        <f>'BASE - Geral'!#REF!</f>
        <v>#REF!</v>
      </c>
      <c r="B236" s="13" t="e">
        <f>'BASE - Geral'!#REF!</f>
        <v>#REF!</v>
      </c>
      <c r="C236" s="13" t="e">
        <f>'BASE - Geral'!#REF!</f>
        <v>#REF!</v>
      </c>
      <c r="D236" s="13" t="e">
        <f>'BASE - Geral'!#REF!</f>
        <v>#REF!</v>
      </c>
      <c r="E236" s="13" t="e">
        <f>'BASE - Geral'!#REF!</f>
        <v>#REF!</v>
      </c>
      <c r="F236" s="13" t="e">
        <f>'BASE - Geral'!#REF!</f>
        <v>#REF!</v>
      </c>
      <c r="G236" s="12" t="e">
        <f>'BASE - Geral'!#REF!</f>
        <v>#REF!</v>
      </c>
      <c r="H236" s="12" t="e">
        <f>'BASE - Geral'!#REF!</f>
        <v>#REF!</v>
      </c>
      <c r="I236" s="12" t="e">
        <f>'BASE - Geral'!#REF!</f>
        <v>#REF!</v>
      </c>
      <c r="J236" s="12" t="e">
        <f>'BASE - Geral'!#REF!</f>
        <v>#REF!</v>
      </c>
      <c r="K236" s="12" t="e">
        <f>'BASE - Geral'!#REF!</f>
        <v>#REF!</v>
      </c>
      <c r="L236" s="12" t="e">
        <f>'BASE - Geral'!#REF!</f>
        <v>#REF!</v>
      </c>
      <c r="M236" s="12" t="e">
        <f>VLOOKUP(D236,'Demanda Isolada KIT'!$M$2:$P$1048576,2,0)</f>
        <v>#REF!</v>
      </c>
      <c r="N236" s="90" t="e">
        <f t="shared" si="24"/>
        <v>#REF!</v>
      </c>
      <c r="O236" s="12" t="e">
        <f t="shared" si="25"/>
        <v>#REF!</v>
      </c>
      <c r="P236" s="12" t="e">
        <f>VLOOKUP(D236,'Demanda Isolada KIT'!$R$2:$U$1048576,2,0)</f>
        <v>#REF!</v>
      </c>
      <c r="Q236" s="90" t="e">
        <f t="shared" si="26"/>
        <v>#REF!</v>
      </c>
      <c r="R236" s="12" t="e">
        <f t="shared" si="27"/>
        <v>#REF!</v>
      </c>
      <c r="S236" s="11" t="e">
        <f t="shared" si="28"/>
        <v>#REF!</v>
      </c>
      <c r="T236" s="11" t="e">
        <f t="shared" si="29"/>
        <v>#REF!</v>
      </c>
      <c r="U236" s="11" t="e">
        <f t="shared" si="30"/>
        <v>#REF!</v>
      </c>
      <c r="V236" s="11" t="e">
        <f t="shared" si="31"/>
        <v>#REF!</v>
      </c>
    </row>
    <row r="237" spans="1:22">
      <c r="A237" s="13" t="e">
        <f>'BASE - Geral'!#REF!</f>
        <v>#REF!</v>
      </c>
      <c r="B237" s="13" t="e">
        <f>'BASE - Geral'!#REF!</f>
        <v>#REF!</v>
      </c>
      <c r="C237" s="13" t="e">
        <f>'BASE - Geral'!#REF!</f>
        <v>#REF!</v>
      </c>
      <c r="D237" s="13" t="e">
        <f>'BASE - Geral'!#REF!</f>
        <v>#REF!</v>
      </c>
      <c r="E237" s="13" t="e">
        <f>'BASE - Geral'!#REF!</f>
        <v>#REF!</v>
      </c>
      <c r="F237" s="13" t="e">
        <f>'BASE - Geral'!#REF!</f>
        <v>#REF!</v>
      </c>
      <c r="G237" s="12" t="e">
        <f>'BASE - Geral'!#REF!</f>
        <v>#REF!</v>
      </c>
      <c r="H237" s="12" t="e">
        <f>'BASE - Geral'!#REF!</f>
        <v>#REF!</v>
      </c>
      <c r="I237" s="12" t="e">
        <f>'BASE - Geral'!#REF!</f>
        <v>#REF!</v>
      </c>
      <c r="J237" s="12" t="e">
        <f>'BASE - Geral'!#REF!</f>
        <v>#REF!</v>
      </c>
      <c r="K237" s="12" t="e">
        <f>'BASE - Geral'!#REF!</f>
        <v>#REF!</v>
      </c>
      <c r="L237" s="12" t="e">
        <f>'BASE - Geral'!#REF!</f>
        <v>#REF!</v>
      </c>
      <c r="M237" s="12" t="e">
        <f>VLOOKUP(D237,'Demanda Isolada KIT'!$M$2:$P$1048576,2,0)</f>
        <v>#REF!</v>
      </c>
      <c r="N237" s="90" t="e">
        <f t="shared" si="24"/>
        <v>#REF!</v>
      </c>
      <c r="O237" s="12" t="e">
        <f t="shared" si="25"/>
        <v>#REF!</v>
      </c>
      <c r="P237" s="12" t="e">
        <f>VLOOKUP(D237,'Demanda Isolada KIT'!$R$2:$U$1048576,2,0)</f>
        <v>#REF!</v>
      </c>
      <c r="Q237" s="90" t="e">
        <f t="shared" si="26"/>
        <v>#REF!</v>
      </c>
      <c r="R237" s="12" t="e">
        <f t="shared" si="27"/>
        <v>#REF!</v>
      </c>
      <c r="S237" s="11" t="e">
        <f t="shared" si="28"/>
        <v>#REF!</v>
      </c>
      <c r="T237" s="11" t="e">
        <f t="shared" si="29"/>
        <v>#REF!</v>
      </c>
      <c r="U237" s="11" t="e">
        <f t="shared" si="30"/>
        <v>#REF!</v>
      </c>
      <c r="V237" s="11" t="e">
        <f t="shared" si="31"/>
        <v>#REF!</v>
      </c>
    </row>
    <row r="238" spans="1:22">
      <c r="A238" s="13" t="e">
        <f>'BASE - Geral'!#REF!</f>
        <v>#REF!</v>
      </c>
      <c r="B238" s="13" t="e">
        <f>'BASE - Geral'!#REF!</f>
        <v>#REF!</v>
      </c>
      <c r="C238" s="13" t="e">
        <f>'BASE - Geral'!#REF!</f>
        <v>#REF!</v>
      </c>
      <c r="D238" s="13" t="e">
        <f>'BASE - Geral'!#REF!</f>
        <v>#REF!</v>
      </c>
      <c r="E238" s="13" t="e">
        <f>'BASE - Geral'!#REF!</f>
        <v>#REF!</v>
      </c>
      <c r="F238" s="13" t="e">
        <f>'BASE - Geral'!#REF!</f>
        <v>#REF!</v>
      </c>
      <c r="G238" s="12" t="e">
        <f>'BASE - Geral'!#REF!</f>
        <v>#REF!</v>
      </c>
      <c r="H238" s="12" t="e">
        <f>'BASE - Geral'!#REF!</f>
        <v>#REF!</v>
      </c>
      <c r="I238" s="12" t="e">
        <f>'BASE - Geral'!#REF!</f>
        <v>#REF!</v>
      </c>
      <c r="J238" s="12" t="e">
        <f>'BASE - Geral'!#REF!</f>
        <v>#REF!</v>
      </c>
      <c r="K238" s="12" t="e">
        <f>'BASE - Geral'!#REF!</f>
        <v>#REF!</v>
      </c>
      <c r="L238" s="12" t="e">
        <f>'BASE - Geral'!#REF!</f>
        <v>#REF!</v>
      </c>
      <c r="M238" s="12" t="e">
        <f>VLOOKUP(D238,'Demanda Isolada KIT'!$M$2:$P$1048576,2,0)</f>
        <v>#REF!</v>
      </c>
      <c r="N238" s="90" t="e">
        <f t="shared" si="24"/>
        <v>#REF!</v>
      </c>
      <c r="O238" s="12" t="e">
        <f t="shared" si="25"/>
        <v>#REF!</v>
      </c>
      <c r="P238" s="12" t="e">
        <f>VLOOKUP(D238,'Demanda Isolada KIT'!$R$2:$U$1048576,2,0)</f>
        <v>#REF!</v>
      </c>
      <c r="Q238" s="90" t="e">
        <f t="shared" si="26"/>
        <v>#REF!</v>
      </c>
      <c r="R238" s="12" t="e">
        <f t="shared" si="27"/>
        <v>#REF!</v>
      </c>
      <c r="S238" s="11" t="e">
        <f t="shared" si="28"/>
        <v>#REF!</v>
      </c>
      <c r="T238" s="11" t="e">
        <f t="shared" si="29"/>
        <v>#REF!</v>
      </c>
      <c r="U238" s="11" t="e">
        <f t="shared" si="30"/>
        <v>#REF!</v>
      </c>
      <c r="V238" s="11" t="e">
        <f t="shared" si="31"/>
        <v>#REF!</v>
      </c>
    </row>
    <row r="239" spans="1:22">
      <c r="A239" s="13" t="e">
        <f>'BASE - Geral'!#REF!</f>
        <v>#REF!</v>
      </c>
      <c r="B239" s="13" t="e">
        <f>'BASE - Geral'!#REF!</f>
        <v>#REF!</v>
      </c>
      <c r="C239" s="13" t="e">
        <f>'BASE - Geral'!#REF!</f>
        <v>#REF!</v>
      </c>
      <c r="D239" s="13" t="e">
        <f>'BASE - Geral'!#REF!</f>
        <v>#REF!</v>
      </c>
      <c r="E239" s="13" t="e">
        <f>'BASE - Geral'!#REF!</f>
        <v>#REF!</v>
      </c>
      <c r="F239" s="13" t="e">
        <f>'BASE - Geral'!#REF!</f>
        <v>#REF!</v>
      </c>
      <c r="G239" s="12" t="e">
        <f>'BASE - Geral'!#REF!</f>
        <v>#REF!</v>
      </c>
      <c r="H239" s="12" t="e">
        <f>'BASE - Geral'!#REF!</f>
        <v>#REF!</v>
      </c>
      <c r="I239" s="12" t="e">
        <f>'BASE - Geral'!#REF!</f>
        <v>#REF!</v>
      </c>
      <c r="J239" s="12" t="e">
        <f>'BASE - Geral'!#REF!</f>
        <v>#REF!</v>
      </c>
      <c r="K239" s="12" t="e">
        <f>'BASE - Geral'!#REF!</f>
        <v>#REF!</v>
      </c>
      <c r="L239" s="12" t="e">
        <f>'BASE - Geral'!#REF!</f>
        <v>#REF!</v>
      </c>
      <c r="M239" s="12" t="e">
        <f>VLOOKUP(D239,'Demanda Isolada KIT'!$M$2:$P$1048576,2,0)</f>
        <v>#REF!</v>
      </c>
      <c r="N239" s="90" t="e">
        <f t="shared" si="24"/>
        <v>#REF!</v>
      </c>
      <c r="O239" s="12" t="e">
        <f t="shared" si="25"/>
        <v>#REF!</v>
      </c>
      <c r="P239" s="12" t="e">
        <f>VLOOKUP(D239,'Demanda Isolada KIT'!$R$2:$U$1048576,2,0)</f>
        <v>#REF!</v>
      </c>
      <c r="Q239" s="90" t="e">
        <f t="shared" si="26"/>
        <v>#REF!</v>
      </c>
      <c r="R239" s="12" t="e">
        <f t="shared" si="27"/>
        <v>#REF!</v>
      </c>
      <c r="S239" s="11" t="e">
        <f t="shared" si="28"/>
        <v>#REF!</v>
      </c>
      <c r="T239" s="11" t="e">
        <f t="shared" si="29"/>
        <v>#REF!</v>
      </c>
      <c r="U239" s="11" t="e">
        <f t="shared" si="30"/>
        <v>#REF!</v>
      </c>
      <c r="V239" s="11" t="e">
        <f t="shared" si="31"/>
        <v>#REF!</v>
      </c>
    </row>
    <row r="240" spans="1:22">
      <c r="A240" s="13" t="e">
        <f>'BASE - Geral'!#REF!</f>
        <v>#REF!</v>
      </c>
      <c r="B240" s="13" t="e">
        <f>'BASE - Geral'!#REF!</f>
        <v>#REF!</v>
      </c>
      <c r="C240" s="13" t="e">
        <f>'BASE - Geral'!#REF!</f>
        <v>#REF!</v>
      </c>
      <c r="D240" s="13" t="e">
        <f>'BASE - Geral'!#REF!</f>
        <v>#REF!</v>
      </c>
      <c r="E240" s="13" t="e">
        <f>'BASE - Geral'!#REF!</f>
        <v>#REF!</v>
      </c>
      <c r="F240" s="13" t="e">
        <f>'BASE - Geral'!#REF!</f>
        <v>#REF!</v>
      </c>
      <c r="G240" s="12" t="e">
        <f>'BASE - Geral'!#REF!</f>
        <v>#REF!</v>
      </c>
      <c r="H240" s="12" t="e">
        <f>'BASE - Geral'!#REF!</f>
        <v>#REF!</v>
      </c>
      <c r="I240" s="12" t="e">
        <f>'BASE - Geral'!#REF!</f>
        <v>#REF!</v>
      </c>
      <c r="J240" s="12" t="e">
        <f>'BASE - Geral'!#REF!</f>
        <v>#REF!</v>
      </c>
      <c r="K240" s="12" t="e">
        <f>'BASE - Geral'!#REF!</f>
        <v>#REF!</v>
      </c>
      <c r="L240" s="12" t="e">
        <f>'BASE - Geral'!#REF!</f>
        <v>#REF!</v>
      </c>
      <c r="M240" s="12" t="e">
        <f>VLOOKUP(D240,'Demanda Isolada KIT'!$M$2:$P$1048576,2,0)</f>
        <v>#REF!</v>
      </c>
      <c r="N240" s="90" t="e">
        <f t="shared" si="24"/>
        <v>#REF!</v>
      </c>
      <c r="O240" s="12" t="e">
        <f t="shared" si="25"/>
        <v>#REF!</v>
      </c>
      <c r="P240" s="12" t="e">
        <f>VLOOKUP(D240,'Demanda Isolada KIT'!$R$2:$U$1048576,2,0)</f>
        <v>#REF!</v>
      </c>
      <c r="Q240" s="90" t="e">
        <f t="shared" si="26"/>
        <v>#REF!</v>
      </c>
      <c r="R240" s="12" t="e">
        <f t="shared" si="27"/>
        <v>#REF!</v>
      </c>
      <c r="S240" s="11" t="e">
        <f t="shared" si="28"/>
        <v>#REF!</v>
      </c>
      <c r="T240" s="11" t="e">
        <f t="shared" si="29"/>
        <v>#REF!</v>
      </c>
      <c r="U240" s="11" t="e">
        <f t="shared" si="30"/>
        <v>#REF!</v>
      </c>
      <c r="V240" s="11" t="e">
        <f t="shared" si="31"/>
        <v>#REF!</v>
      </c>
    </row>
    <row r="241" spans="1:22">
      <c r="A241" s="13" t="e">
        <f>'BASE - Geral'!#REF!</f>
        <v>#REF!</v>
      </c>
      <c r="B241" s="13" t="e">
        <f>'BASE - Geral'!#REF!</f>
        <v>#REF!</v>
      </c>
      <c r="C241" s="13" t="e">
        <f>'BASE - Geral'!#REF!</f>
        <v>#REF!</v>
      </c>
      <c r="D241" s="13" t="e">
        <f>'BASE - Geral'!#REF!</f>
        <v>#REF!</v>
      </c>
      <c r="E241" s="13" t="e">
        <f>'BASE - Geral'!#REF!</f>
        <v>#REF!</v>
      </c>
      <c r="F241" s="13" t="e">
        <f>'BASE - Geral'!#REF!</f>
        <v>#REF!</v>
      </c>
      <c r="G241" s="12" t="e">
        <f>'BASE - Geral'!#REF!</f>
        <v>#REF!</v>
      </c>
      <c r="H241" s="12" t="e">
        <f>'BASE - Geral'!#REF!</f>
        <v>#REF!</v>
      </c>
      <c r="I241" s="12" t="e">
        <f>'BASE - Geral'!#REF!</f>
        <v>#REF!</v>
      </c>
      <c r="J241" s="12" t="e">
        <f>'BASE - Geral'!#REF!</f>
        <v>#REF!</v>
      </c>
      <c r="K241" s="12" t="e">
        <f>'BASE - Geral'!#REF!</f>
        <v>#REF!</v>
      </c>
      <c r="L241" s="12" t="e">
        <f>'BASE - Geral'!#REF!</f>
        <v>#REF!</v>
      </c>
      <c r="M241" s="12" t="e">
        <f>VLOOKUP(D241,'Demanda Isolada KIT'!$M$2:$P$1048576,2,0)</f>
        <v>#REF!</v>
      </c>
      <c r="N241" s="90" t="e">
        <f t="shared" si="24"/>
        <v>#REF!</v>
      </c>
      <c r="O241" s="12" t="e">
        <f t="shared" si="25"/>
        <v>#REF!</v>
      </c>
      <c r="P241" s="12" t="e">
        <f>VLOOKUP(D241,'Demanda Isolada KIT'!$R$2:$U$1048576,2,0)</f>
        <v>#REF!</v>
      </c>
      <c r="Q241" s="90" t="e">
        <f t="shared" si="26"/>
        <v>#REF!</v>
      </c>
      <c r="R241" s="12" t="e">
        <f t="shared" si="27"/>
        <v>#REF!</v>
      </c>
      <c r="S241" s="11" t="e">
        <f t="shared" si="28"/>
        <v>#REF!</v>
      </c>
      <c r="T241" s="11" t="e">
        <f t="shared" si="29"/>
        <v>#REF!</v>
      </c>
      <c r="U241" s="11" t="e">
        <f t="shared" si="30"/>
        <v>#REF!</v>
      </c>
      <c r="V241" s="11" t="e">
        <f t="shared" si="31"/>
        <v>#REF!</v>
      </c>
    </row>
    <row r="242" spans="1:22">
      <c r="A242" s="13" t="e">
        <f>'BASE - Geral'!#REF!</f>
        <v>#REF!</v>
      </c>
      <c r="B242" s="13" t="e">
        <f>'BASE - Geral'!#REF!</f>
        <v>#REF!</v>
      </c>
      <c r="C242" s="13" t="e">
        <f>'BASE - Geral'!#REF!</f>
        <v>#REF!</v>
      </c>
      <c r="D242" s="13" t="e">
        <f>'BASE - Geral'!#REF!</f>
        <v>#REF!</v>
      </c>
      <c r="E242" s="13" t="e">
        <f>'BASE - Geral'!#REF!</f>
        <v>#REF!</v>
      </c>
      <c r="F242" s="13" t="e">
        <f>'BASE - Geral'!#REF!</f>
        <v>#REF!</v>
      </c>
      <c r="G242" s="12" t="e">
        <f>'BASE - Geral'!#REF!</f>
        <v>#REF!</v>
      </c>
      <c r="H242" s="12" t="e">
        <f>'BASE - Geral'!#REF!</f>
        <v>#REF!</v>
      </c>
      <c r="I242" s="12" t="e">
        <f>'BASE - Geral'!#REF!</f>
        <v>#REF!</v>
      </c>
      <c r="J242" s="12" t="e">
        <f>'BASE - Geral'!#REF!</f>
        <v>#REF!</v>
      </c>
      <c r="K242" s="12" t="e">
        <f>'BASE - Geral'!#REF!</f>
        <v>#REF!</v>
      </c>
      <c r="L242" s="12" t="e">
        <f>'BASE - Geral'!#REF!</f>
        <v>#REF!</v>
      </c>
      <c r="M242" s="12" t="e">
        <f>VLOOKUP(D242,'Demanda Isolada KIT'!$M$2:$P$1048576,2,0)</f>
        <v>#REF!</v>
      </c>
      <c r="N242" s="90" t="e">
        <f t="shared" si="24"/>
        <v>#REF!</v>
      </c>
      <c r="O242" s="12" t="e">
        <f t="shared" si="25"/>
        <v>#REF!</v>
      </c>
      <c r="P242" s="12" t="e">
        <f>VLOOKUP(D242,'Demanda Isolada KIT'!$R$2:$U$1048576,2,0)</f>
        <v>#REF!</v>
      </c>
      <c r="Q242" s="90" t="e">
        <f t="shared" si="26"/>
        <v>#REF!</v>
      </c>
      <c r="R242" s="12" t="e">
        <f t="shared" si="27"/>
        <v>#REF!</v>
      </c>
      <c r="S242" s="11" t="e">
        <f t="shared" si="28"/>
        <v>#REF!</v>
      </c>
      <c r="T242" s="11" t="e">
        <f t="shared" si="29"/>
        <v>#REF!</v>
      </c>
      <c r="U242" s="11" t="e">
        <f t="shared" si="30"/>
        <v>#REF!</v>
      </c>
      <c r="V242" s="11" t="e">
        <f t="shared" si="31"/>
        <v>#REF!</v>
      </c>
    </row>
    <row r="243" spans="1:22">
      <c r="A243" s="13" t="e">
        <f>'BASE - Geral'!#REF!</f>
        <v>#REF!</v>
      </c>
      <c r="B243" s="13" t="e">
        <f>'BASE - Geral'!#REF!</f>
        <v>#REF!</v>
      </c>
      <c r="C243" s="13" t="e">
        <f>'BASE - Geral'!#REF!</f>
        <v>#REF!</v>
      </c>
      <c r="D243" s="13" t="e">
        <f>'BASE - Geral'!#REF!</f>
        <v>#REF!</v>
      </c>
      <c r="E243" s="13" t="e">
        <f>'BASE - Geral'!#REF!</f>
        <v>#REF!</v>
      </c>
      <c r="F243" s="13" t="e">
        <f>'BASE - Geral'!#REF!</f>
        <v>#REF!</v>
      </c>
      <c r="G243" s="12" t="e">
        <f>'BASE - Geral'!#REF!</f>
        <v>#REF!</v>
      </c>
      <c r="H243" s="12" t="e">
        <f>'BASE - Geral'!#REF!</f>
        <v>#REF!</v>
      </c>
      <c r="I243" s="12" t="e">
        <f>'BASE - Geral'!#REF!</f>
        <v>#REF!</v>
      </c>
      <c r="J243" s="12" t="e">
        <f>'BASE - Geral'!#REF!</f>
        <v>#REF!</v>
      </c>
      <c r="K243" s="12" t="e">
        <f>'BASE - Geral'!#REF!</f>
        <v>#REF!</v>
      </c>
      <c r="L243" s="12" t="e">
        <f>'BASE - Geral'!#REF!</f>
        <v>#REF!</v>
      </c>
      <c r="M243" s="12" t="e">
        <f>VLOOKUP(D243,'Demanda Isolada KIT'!$M$2:$P$1048576,2,0)</f>
        <v>#REF!</v>
      </c>
      <c r="N243" s="90" t="e">
        <f t="shared" si="24"/>
        <v>#REF!</v>
      </c>
      <c r="O243" s="12" t="e">
        <f t="shared" si="25"/>
        <v>#REF!</v>
      </c>
      <c r="P243" s="12" t="e">
        <f>VLOOKUP(D243,'Demanda Isolada KIT'!$R$2:$U$1048576,2,0)</f>
        <v>#REF!</v>
      </c>
      <c r="Q243" s="90" t="e">
        <f t="shared" si="26"/>
        <v>#REF!</v>
      </c>
      <c r="R243" s="12" t="e">
        <f t="shared" si="27"/>
        <v>#REF!</v>
      </c>
      <c r="S243" s="11" t="e">
        <f t="shared" si="28"/>
        <v>#REF!</v>
      </c>
      <c r="T243" s="11" t="e">
        <f t="shared" si="29"/>
        <v>#REF!</v>
      </c>
      <c r="U243" s="11" t="e">
        <f t="shared" si="30"/>
        <v>#REF!</v>
      </c>
      <c r="V243" s="11" t="e">
        <f t="shared" si="31"/>
        <v>#REF!</v>
      </c>
    </row>
    <row r="244" spans="1:22">
      <c r="A244" s="13" t="e">
        <f>'BASE - Geral'!#REF!</f>
        <v>#REF!</v>
      </c>
      <c r="B244" s="13" t="e">
        <f>'BASE - Geral'!#REF!</f>
        <v>#REF!</v>
      </c>
      <c r="C244" s="13" t="e">
        <f>'BASE - Geral'!#REF!</f>
        <v>#REF!</v>
      </c>
      <c r="D244" s="13" t="e">
        <f>'BASE - Geral'!#REF!</f>
        <v>#REF!</v>
      </c>
      <c r="E244" s="13" t="e">
        <f>'BASE - Geral'!#REF!</f>
        <v>#REF!</v>
      </c>
      <c r="F244" s="13" t="e">
        <f>'BASE - Geral'!#REF!</f>
        <v>#REF!</v>
      </c>
      <c r="G244" s="12" t="e">
        <f>'BASE - Geral'!#REF!</f>
        <v>#REF!</v>
      </c>
      <c r="H244" s="12" t="e">
        <f>'BASE - Geral'!#REF!</f>
        <v>#REF!</v>
      </c>
      <c r="I244" s="12" t="e">
        <f>'BASE - Geral'!#REF!</f>
        <v>#REF!</v>
      </c>
      <c r="J244" s="12" t="e">
        <f>'BASE - Geral'!#REF!</f>
        <v>#REF!</v>
      </c>
      <c r="K244" s="12" t="e">
        <f>'BASE - Geral'!#REF!</f>
        <v>#REF!</v>
      </c>
      <c r="L244" s="12" t="e">
        <f>'BASE - Geral'!#REF!</f>
        <v>#REF!</v>
      </c>
      <c r="M244" s="12" t="e">
        <f>VLOOKUP(D244,'Demanda Isolada KIT'!$M$2:$P$1048576,2,0)</f>
        <v>#REF!</v>
      </c>
      <c r="N244" s="90" t="e">
        <f t="shared" si="24"/>
        <v>#REF!</v>
      </c>
      <c r="O244" s="12" t="e">
        <f t="shared" si="25"/>
        <v>#REF!</v>
      </c>
      <c r="P244" s="12" t="e">
        <f>VLOOKUP(D244,'Demanda Isolada KIT'!$R$2:$U$1048576,2,0)</f>
        <v>#REF!</v>
      </c>
      <c r="Q244" s="90" t="e">
        <f t="shared" si="26"/>
        <v>#REF!</v>
      </c>
      <c r="R244" s="12" t="e">
        <f t="shared" si="27"/>
        <v>#REF!</v>
      </c>
      <c r="S244" s="11" t="e">
        <f t="shared" si="28"/>
        <v>#REF!</v>
      </c>
      <c r="T244" s="11" t="e">
        <f t="shared" si="29"/>
        <v>#REF!</v>
      </c>
      <c r="U244" s="11" t="e">
        <f t="shared" si="30"/>
        <v>#REF!</v>
      </c>
      <c r="V244" s="11" t="e">
        <f t="shared" si="31"/>
        <v>#REF!</v>
      </c>
    </row>
    <row r="245" spans="1:22">
      <c r="A245" s="13" t="e">
        <f>'BASE - Geral'!#REF!</f>
        <v>#REF!</v>
      </c>
      <c r="B245" s="13" t="e">
        <f>'BASE - Geral'!#REF!</f>
        <v>#REF!</v>
      </c>
      <c r="C245" s="13" t="e">
        <f>'BASE - Geral'!#REF!</f>
        <v>#REF!</v>
      </c>
      <c r="D245" s="13" t="e">
        <f>'BASE - Geral'!#REF!</f>
        <v>#REF!</v>
      </c>
      <c r="E245" s="13" t="e">
        <f>'BASE - Geral'!#REF!</f>
        <v>#REF!</v>
      </c>
      <c r="F245" s="13" t="e">
        <f>'BASE - Geral'!#REF!</f>
        <v>#REF!</v>
      </c>
      <c r="G245" s="12" t="e">
        <f>'BASE - Geral'!#REF!</f>
        <v>#REF!</v>
      </c>
      <c r="H245" s="12" t="e">
        <f>'BASE - Geral'!#REF!</f>
        <v>#REF!</v>
      </c>
      <c r="I245" s="12" t="e">
        <f>'BASE - Geral'!#REF!</f>
        <v>#REF!</v>
      </c>
      <c r="J245" s="12" t="e">
        <f>'BASE - Geral'!#REF!</f>
        <v>#REF!</v>
      </c>
      <c r="K245" s="12" t="e">
        <f>'BASE - Geral'!#REF!</f>
        <v>#REF!</v>
      </c>
      <c r="L245" s="12" t="e">
        <f>'BASE - Geral'!#REF!</f>
        <v>#REF!</v>
      </c>
      <c r="M245" s="12" t="e">
        <f>VLOOKUP(D245,'Demanda Isolada KIT'!$M$2:$P$1048576,2,0)</f>
        <v>#REF!</v>
      </c>
      <c r="N245" s="90" t="e">
        <f t="shared" si="24"/>
        <v>#REF!</v>
      </c>
      <c r="O245" s="12" t="e">
        <f t="shared" si="25"/>
        <v>#REF!</v>
      </c>
      <c r="P245" s="12" t="e">
        <f>VLOOKUP(D245,'Demanda Isolada KIT'!$R$2:$U$1048576,2,0)</f>
        <v>#REF!</v>
      </c>
      <c r="Q245" s="90" t="e">
        <f t="shared" si="26"/>
        <v>#REF!</v>
      </c>
      <c r="R245" s="12" t="e">
        <f t="shared" si="27"/>
        <v>#REF!</v>
      </c>
      <c r="S245" s="11" t="e">
        <f t="shared" si="28"/>
        <v>#REF!</v>
      </c>
      <c r="T245" s="11" t="e">
        <f t="shared" si="29"/>
        <v>#REF!</v>
      </c>
      <c r="U245" s="11" t="e">
        <f t="shared" si="30"/>
        <v>#REF!</v>
      </c>
      <c r="V245" s="11" t="e">
        <f t="shared" si="31"/>
        <v>#REF!</v>
      </c>
    </row>
    <row r="246" spans="1:22">
      <c r="A246" s="13" t="e">
        <f>'BASE - Geral'!#REF!</f>
        <v>#REF!</v>
      </c>
      <c r="B246" s="13" t="e">
        <f>'BASE - Geral'!#REF!</f>
        <v>#REF!</v>
      </c>
      <c r="C246" s="13" t="e">
        <f>'BASE - Geral'!#REF!</f>
        <v>#REF!</v>
      </c>
      <c r="D246" s="13" t="e">
        <f>'BASE - Geral'!#REF!</f>
        <v>#REF!</v>
      </c>
      <c r="E246" s="13" t="e">
        <f>'BASE - Geral'!#REF!</f>
        <v>#REF!</v>
      </c>
      <c r="F246" s="13" t="e">
        <f>'BASE - Geral'!#REF!</f>
        <v>#REF!</v>
      </c>
      <c r="G246" s="12" t="e">
        <f>'BASE - Geral'!#REF!</f>
        <v>#REF!</v>
      </c>
      <c r="H246" s="12" t="e">
        <f>'BASE - Geral'!#REF!</f>
        <v>#REF!</v>
      </c>
      <c r="I246" s="12" t="e">
        <f>'BASE - Geral'!#REF!</f>
        <v>#REF!</v>
      </c>
      <c r="J246" s="12" t="e">
        <f>'BASE - Geral'!#REF!</f>
        <v>#REF!</v>
      </c>
      <c r="K246" s="12" t="e">
        <f>'BASE - Geral'!#REF!</f>
        <v>#REF!</v>
      </c>
      <c r="L246" s="12" t="e">
        <f>'BASE - Geral'!#REF!</f>
        <v>#REF!</v>
      </c>
      <c r="M246" s="12" t="e">
        <f>VLOOKUP(D246,'Demanda Isolada KIT'!$M$2:$P$1048576,2,0)</f>
        <v>#REF!</v>
      </c>
      <c r="N246" s="90" t="e">
        <f t="shared" si="24"/>
        <v>#REF!</v>
      </c>
      <c r="O246" s="12" t="e">
        <f t="shared" si="25"/>
        <v>#REF!</v>
      </c>
      <c r="P246" s="12" t="e">
        <f>VLOOKUP(D246,'Demanda Isolada KIT'!$R$2:$U$1048576,2,0)</f>
        <v>#REF!</v>
      </c>
      <c r="Q246" s="90" t="e">
        <f t="shared" si="26"/>
        <v>#REF!</v>
      </c>
      <c r="R246" s="12" t="e">
        <f t="shared" si="27"/>
        <v>#REF!</v>
      </c>
      <c r="S246" s="11" t="e">
        <f t="shared" si="28"/>
        <v>#REF!</v>
      </c>
      <c r="T246" s="11" t="e">
        <f t="shared" si="29"/>
        <v>#REF!</v>
      </c>
      <c r="U246" s="11" t="e">
        <f t="shared" si="30"/>
        <v>#REF!</v>
      </c>
      <c r="V246" s="11" t="e">
        <f t="shared" si="31"/>
        <v>#REF!</v>
      </c>
    </row>
    <row r="247" spans="1:22">
      <c r="A247" s="13" t="e">
        <f>'BASE - Geral'!#REF!</f>
        <v>#REF!</v>
      </c>
      <c r="B247" s="13" t="e">
        <f>'BASE - Geral'!#REF!</f>
        <v>#REF!</v>
      </c>
      <c r="C247" s="13" t="e">
        <f>'BASE - Geral'!#REF!</f>
        <v>#REF!</v>
      </c>
      <c r="D247" s="13" t="e">
        <f>'BASE - Geral'!#REF!</f>
        <v>#REF!</v>
      </c>
      <c r="E247" s="13" t="e">
        <f>'BASE - Geral'!#REF!</f>
        <v>#REF!</v>
      </c>
      <c r="F247" s="13" t="e">
        <f>'BASE - Geral'!#REF!</f>
        <v>#REF!</v>
      </c>
      <c r="G247" s="12" t="e">
        <f>'BASE - Geral'!#REF!</f>
        <v>#REF!</v>
      </c>
      <c r="H247" s="12" t="e">
        <f>'BASE - Geral'!#REF!</f>
        <v>#REF!</v>
      </c>
      <c r="I247" s="12" t="e">
        <f>'BASE - Geral'!#REF!</f>
        <v>#REF!</v>
      </c>
      <c r="J247" s="12" t="e">
        <f>'BASE - Geral'!#REF!</f>
        <v>#REF!</v>
      </c>
      <c r="K247" s="12" t="e">
        <f>'BASE - Geral'!#REF!</f>
        <v>#REF!</v>
      </c>
      <c r="L247" s="12" t="e">
        <f>'BASE - Geral'!#REF!</f>
        <v>#REF!</v>
      </c>
      <c r="M247" s="12" t="e">
        <f>VLOOKUP(D247,'Demanda Isolada KIT'!$M$2:$P$1048576,2,0)</f>
        <v>#REF!</v>
      </c>
      <c r="N247" s="90" t="e">
        <f t="shared" si="24"/>
        <v>#REF!</v>
      </c>
      <c r="O247" s="12" t="e">
        <f t="shared" si="25"/>
        <v>#REF!</v>
      </c>
      <c r="P247" s="12" t="e">
        <f>VLOOKUP(D247,'Demanda Isolada KIT'!$R$2:$U$1048576,2,0)</f>
        <v>#REF!</v>
      </c>
      <c r="Q247" s="90" t="e">
        <f t="shared" si="26"/>
        <v>#REF!</v>
      </c>
      <c r="R247" s="12" t="e">
        <f t="shared" si="27"/>
        <v>#REF!</v>
      </c>
      <c r="S247" s="11" t="e">
        <f t="shared" si="28"/>
        <v>#REF!</v>
      </c>
      <c r="T247" s="11" t="e">
        <f t="shared" si="29"/>
        <v>#REF!</v>
      </c>
      <c r="U247" s="11" t="e">
        <f t="shared" si="30"/>
        <v>#REF!</v>
      </c>
      <c r="V247" s="11" t="e">
        <f t="shared" si="31"/>
        <v>#REF!</v>
      </c>
    </row>
    <row r="248" spans="1:22">
      <c r="A248" s="13" t="e">
        <f>'BASE - Geral'!#REF!</f>
        <v>#REF!</v>
      </c>
      <c r="B248" s="13" t="e">
        <f>'BASE - Geral'!#REF!</f>
        <v>#REF!</v>
      </c>
      <c r="C248" s="13" t="e">
        <f>'BASE - Geral'!#REF!</f>
        <v>#REF!</v>
      </c>
      <c r="D248" s="13" t="e">
        <f>'BASE - Geral'!#REF!</f>
        <v>#REF!</v>
      </c>
      <c r="E248" s="13" t="e">
        <f>'BASE - Geral'!#REF!</f>
        <v>#REF!</v>
      </c>
      <c r="F248" s="13" t="e">
        <f>'BASE - Geral'!#REF!</f>
        <v>#REF!</v>
      </c>
      <c r="G248" s="12" t="e">
        <f>'BASE - Geral'!#REF!</f>
        <v>#REF!</v>
      </c>
      <c r="H248" s="12" t="e">
        <f>'BASE - Geral'!#REF!</f>
        <v>#REF!</v>
      </c>
      <c r="I248" s="12" t="e">
        <f>'BASE - Geral'!#REF!</f>
        <v>#REF!</v>
      </c>
      <c r="J248" s="12" t="e">
        <f>'BASE - Geral'!#REF!</f>
        <v>#REF!</v>
      </c>
      <c r="K248" s="12" t="e">
        <f>'BASE - Geral'!#REF!</f>
        <v>#REF!</v>
      </c>
      <c r="L248" s="12" t="e">
        <f>'BASE - Geral'!#REF!</f>
        <v>#REF!</v>
      </c>
      <c r="M248" s="12" t="e">
        <f>VLOOKUP(D248,'Demanda Isolada KIT'!$M$2:$P$1048576,2,0)</f>
        <v>#REF!</v>
      </c>
      <c r="N248" s="90" t="e">
        <f t="shared" si="24"/>
        <v>#REF!</v>
      </c>
      <c r="O248" s="12" t="e">
        <f t="shared" si="25"/>
        <v>#REF!</v>
      </c>
      <c r="P248" s="12" t="e">
        <f>VLOOKUP(D248,'Demanda Isolada KIT'!$R$2:$U$1048576,2,0)</f>
        <v>#REF!</v>
      </c>
      <c r="Q248" s="90" t="e">
        <f t="shared" si="26"/>
        <v>#REF!</v>
      </c>
      <c r="R248" s="12" t="e">
        <f t="shared" si="27"/>
        <v>#REF!</v>
      </c>
      <c r="S248" s="11" t="e">
        <f t="shared" si="28"/>
        <v>#REF!</v>
      </c>
      <c r="T248" s="11" t="e">
        <f t="shared" si="29"/>
        <v>#REF!</v>
      </c>
      <c r="U248" s="11" t="e">
        <f t="shared" si="30"/>
        <v>#REF!</v>
      </c>
      <c r="V248" s="11" t="e">
        <f t="shared" si="31"/>
        <v>#REF!</v>
      </c>
    </row>
    <row r="249" spans="1:22">
      <c r="A249" s="13" t="e">
        <f>'BASE - Geral'!#REF!</f>
        <v>#REF!</v>
      </c>
      <c r="B249" s="13" t="e">
        <f>'BASE - Geral'!#REF!</f>
        <v>#REF!</v>
      </c>
      <c r="C249" s="13" t="e">
        <f>'BASE - Geral'!#REF!</f>
        <v>#REF!</v>
      </c>
      <c r="D249" s="13" t="e">
        <f>'BASE - Geral'!#REF!</f>
        <v>#REF!</v>
      </c>
      <c r="E249" s="13" t="e">
        <f>'BASE - Geral'!#REF!</f>
        <v>#REF!</v>
      </c>
      <c r="F249" s="13" t="e">
        <f>'BASE - Geral'!#REF!</f>
        <v>#REF!</v>
      </c>
      <c r="G249" s="12" t="e">
        <f>'BASE - Geral'!#REF!</f>
        <v>#REF!</v>
      </c>
      <c r="H249" s="12" t="e">
        <f>'BASE - Geral'!#REF!</f>
        <v>#REF!</v>
      </c>
      <c r="I249" s="12" t="e">
        <f>'BASE - Geral'!#REF!</f>
        <v>#REF!</v>
      </c>
      <c r="J249" s="12" t="e">
        <f>'BASE - Geral'!#REF!</f>
        <v>#REF!</v>
      </c>
      <c r="K249" s="12" t="e">
        <f>'BASE - Geral'!#REF!</f>
        <v>#REF!</v>
      </c>
      <c r="L249" s="12" t="e">
        <f>'BASE - Geral'!#REF!</f>
        <v>#REF!</v>
      </c>
      <c r="M249" s="12" t="e">
        <f>VLOOKUP(D249,'Demanda Isolada KIT'!$M$2:$P$1048576,2,0)</f>
        <v>#REF!</v>
      </c>
      <c r="N249" s="90" t="e">
        <f t="shared" si="24"/>
        <v>#REF!</v>
      </c>
      <c r="O249" s="12" t="e">
        <f t="shared" si="25"/>
        <v>#REF!</v>
      </c>
      <c r="P249" s="12" t="e">
        <f>VLOOKUP(D249,'Demanda Isolada KIT'!$R$2:$U$1048576,2,0)</f>
        <v>#REF!</v>
      </c>
      <c r="Q249" s="90" t="e">
        <f t="shared" si="26"/>
        <v>#REF!</v>
      </c>
      <c r="R249" s="12" t="e">
        <f t="shared" si="27"/>
        <v>#REF!</v>
      </c>
      <c r="S249" s="11" t="e">
        <f t="shared" si="28"/>
        <v>#REF!</v>
      </c>
      <c r="T249" s="11" t="e">
        <f t="shared" si="29"/>
        <v>#REF!</v>
      </c>
      <c r="U249" s="11" t="e">
        <f t="shared" si="30"/>
        <v>#REF!</v>
      </c>
      <c r="V249" s="11" t="e">
        <f t="shared" si="31"/>
        <v>#REF!</v>
      </c>
    </row>
    <row r="250" spans="1:22">
      <c r="A250" s="13" t="e">
        <f>'BASE - Geral'!#REF!</f>
        <v>#REF!</v>
      </c>
      <c r="B250" s="13" t="e">
        <f>'BASE - Geral'!#REF!</f>
        <v>#REF!</v>
      </c>
      <c r="C250" s="13" t="e">
        <f>'BASE - Geral'!#REF!</f>
        <v>#REF!</v>
      </c>
      <c r="D250" s="13" t="e">
        <f>'BASE - Geral'!#REF!</f>
        <v>#REF!</v>
      </c>
      <c r="E250" s="13" t="e">
        <f>'BASE - Geral'!#REF!</f>
        <v>#REF!</v>
      </c>
      <c r="F250" s="13" t="e">
        <f>'BASE - Geral'!#REF!</f>
        <v>#REF!</v>
      </c>
      <c r="G250" s="12" t="e">
        <f>'BASE - Geral'!#REF!</f>
        <v>#REF!</v>
      </c>
      <c r="H250" s="12" t="e">
        <f>'BASE - Geral'!#REF!</f>
        <v>#REF!</v>
      </c>
      <c r="I250" s="12" t="e">
        <f>'BASE - Geral'!#REF!</f>
        <v>#REF!</v>
      </c>
      <c r="J250" s="12" t="e">
        <f>'BASE - Geral'!#REF!</f>
        <v>#REF!</v>
      </c>
      <c r="K250" s="12" t="e">
        <f>'BASE - Geral'!#REF!</f>
        <v>#REF!</v>
      </c>
      <c r="L250" s="12" t="e">
        <f>'BASE - Geral'!#REF!</f>
        <v>#REF!</v>
      </c>
      <c r="M250" s="12" t="e">
        <f>VLOOKUP(D250,'Demanda Isolada KIT'!$M$2:$P$1048576,2,0)</f>
        <v>#REF!</v>
      </c>
      <c r="N250" s="90" t="e">
        <f t="shared" si="24"/>
        <v>#REF!</v>
      </c>
      <c r="O250" s="12" t="e">
        <f t="shared" si="25"/>
        <v>#REF!</v>
      </c>
      <c r="P250" s="12" t="e">
        <f>VLOOKUP(D250,'Demanda Isolada KIT'!$R$2:$U$1048576,2,0)</f>
        <v>#REF!</v>
      </c>
      <c r="Q250" s="90" t="e">
        <f t="shared" si="26"/>
        <v>#REF!</v>
      </c>
      <c r="R250" s="12" t="e">
        <f t="shared" si="27"/>
        <v>#REF!</v>
      </c>
      <c r="S250" s="11" t="e">
        <f t="shared" si="28"/>
        <v>#REF!</v>
      </c>
      <c r="T250" s="11" t="e">
        <f t="shared" si="29"/>
        <v>#REF!</v>
      </c>
      <c r="U250" s="11" t="e">
        <f t="shared" si="30"/>
        <v>#REF!</v>
      </c>
      <c r="V250" s="11" t="e">
        <f t="shared" si="31"/>
        <v>#REF!</v>
      </c>
    </row>
    <row r="251" spans="1:22">
      <c r="A251" s="13" t="e">
        <f>'BASE - Geral'!#REF!</f>
        <v>#REF!</v>
      </c>
      <c r="B251" s="13" t="e">
        <f>'BASE - Geral'!#REF!</f>
        <v>#REF!</v>
      </c>
      <c r="C251" s="13" t="e">
        <f>'BASE - Geral'!#REF!</f>
        <v>#REF!</v>
      </c>
      <c r="D251" s="13" t="e">
        <f>'BASE - Geral'!#REF!</f>
        <v>#REF!</v>
      </c>
      <c r="E251" s="13" t="e">
        <f>'BASE - Geral'!#REF!</f>
        <v>#REF!</v>
      </c>
      <c r="F251" s="13" t="e">
        <f>'BASE - Geral'!#REF!</f>
        <v>#REF!</v>
      </c>
      <c r="G251" s="12" t="e">
        <f>'BASE - Geral'!#REF!</f>
        <v>#REF!</v>
      </c>
      <c r="H251" s="12" t="e">
        <f>'BASE - Geral'!#REF!</f>
        <v>#REF!</v>
      </c>
      <c r="I251" s="12" t="e">
        <f>'BASE - Geral'!#REF!</f>
        <v>#REF!</v>
      </c>
      <c r="J251" s="12" t="e">
        <f>'BASE - Geral'!#REF!</f>
        <v>#REF!</v>
      </c>
      <c r="K251" s="12" t="e">
        <f>'BASE - Geral'!#REF!</f>
        <v>#REF!</v>
      </c>
      <c r="L251" s="12" t="e">
        <f>'BASE - Geral'!#REF!</f>
        <v>#REF!</v>
      </c>
      <c r="M251" s="12" t="e">
        <f>VLOOKUP(D251,'Demanda Isolada KIT'!$M$2:$P$1048576,2,0)</f>
        <v>#REF!</v>
      </c>
      <c r="N251" s="90" t="e">
        <f t="shared" si="24"/>
        <v>#REF!</v>
      </c>
      <c r="O251" s="12" t="e">
        <f t="shared" si="25"/>
        <v>#REF!</v>
      </c>
      <c r="P251" s="12" t="e">
        <f>VLOOKUP(D251,'Demanda Isolada KIT'!$R$2:$U$1048576,2,0)</f>
        <v>#REF!</v>
      </c>
      <c r="Q251" s="90" t="e">
        <f t="shared" si="26"/>
        <v>#REF!</v>
      </c>
      <c r="R251" s="12" t="e">
        <f t="shared" si="27"/>
        <v>#REF!</v>
      </c>
      <c r="S251" s="11" t="e">
        <f t="shared" si="28"/>
        <v>#REF!</v>
      </c>
      <c r="T251" s="11" t="e">
        <f t="shared" si="29"/>
        <v>#REF!</v>
      </c>
      <c r="U251" s="11" t="e">
        <f t="shared" si="30"/>
        <v>#REF!</v>
      </c>
      <c r="V251" s="11" t="e">
        <f t="shared" si="31"/>
        <v>#REF!</v>
      </c>
    </row>
    <row r="252" spans="1:22">
      <c r="A252" s="13" t="e">
        <f>'BASE - Geral'!#REF!</f>
        <v>#REF!</v>
      </c>
      <c r="B252" s="13" t="e">
        <f>'BASE - Geral'!#REF!</f>
        <v>#REF!</v>
      </c>
      <c r="C252" s="13" t="e">
        <f>'BASE - Geral'!#REF!</f>
        <v>#REF!</v>
      </c>
      <c r="D252" s="13" t="e">
        <f>'BASE - Geral'!#REF!</f>
        <v>#REF!</v>
      </c>
      <c r="E252" s="13" t="e">
        <f>'BASE - Geral'!#REF!</f>
        <v>#REF!</v>
      </c>
      <c r="F252" s="13" t="e">
        <f>'BASE - Geral'!#REF!</f>
        <v>#REF!</v>
      </c>
      <c r="G252" s="12" t="e">
        <f>'BASE - Geral'!#REF!</f>
        <v>#REF!</v>
      </c>
      <c r="H252" s="12" t="e">
        <f>'BASE - Geral'!#REF!</f>
        <v>#REF!</v>
      </c>
      <c r="I252" s="12" t="e">
        <f>'BASE - Geral'!#REF!</f>
        <v>#REF!</v>
      </c>
      <c r="J252" s="12" t="e">
        <f>'BASE - Geral'!#REF!</f>
        <v>#REF!</v>
      </c>
      <c r="K252" s="12" t="e">
        <f>'BASE - Geral'!#REF!</f>
        <v>#REF!</v>
      </c>
      <c r="L252" s="12" t="e">
        <f>'BASE - Geral'!#REF!</f>
        <v>#REF!</v>
      </c>
      <c r="M252" s="12" t="e">
        <f>VLOOKUP(D252,'Demanda Isolada KIT'!$M$2:$P$1048576,2,0)</f>
        <v>#REF!</v>
      </c>
      <c r="N252" s="90" t="e">
        <f t="shared" si="24"/>
        <v>#REF!</v>
      </c>
      <c r="O252" s="12" t="e">
        <f t="shared" si="25"/>
        <v>#REF!</v>
      </c>
      <c r="P252" s="12" t="e">
        <f>VLOOKUP(D252,'Demanda Isolada KIT'!$R$2:$U$1048576,2,0)</f>
        <v>#REF!</v>
      </c>
      <c r="Q252" s="90" t="e">
        <f t="shared" si="26"/>
        <v>#REF!</v>
      </c>
      <c r="R252" s="12" t="e">
        <f t="shared" si="27"/>
        <v>#REF!</v>
      </c>
      <c r="S252" s="11" t="e">
        <f t="shared" si="28"/>
        <v>#REF!</v>
      </c>
      <c r="T252" s="11" t="e">
        <f t="shared" si="29"/>
        <v>#REF!</v>
      </c>
      <c r="U252" s="11" t="e">
        <f t="shared" si="30"/>
        <v>#REF!</v>
      </c>
      <c r="V252" s="11" t="e">
        <f t="shared" si="31"/>
        <v>#REF!</v>
      </c>
    </row>
    <row r="253" spans="1:22">
      <c r="A253" s="13" t="e">
        <f>'BASE - Geral'!#REF!</f>
        <v>#REF!</v>
      </c>
      <c r="B253" s="13" t="e">
        <f>'BASE - Geral'!#REF!</f>
        <v>#REF!</v>
      </c>
      <c r="C253" s="13" t="e">
        <f>'BASE - Geral'!#REF!</f>
        <v>#REF!</v>
      </c>
      <c r="D253" s="13" t="e">
        <f>'BASE - Geral'!#REF!</f>
        <v>#REF!</v>
      </c>
      <c r="E253" s="13" t="e">
        <f>'BASE - Geral'!#REF!</f>
        <v>#REF!</v>
      </c>
      <c r="F253" s="13" t="e">
        <f>'BASE - Geral'!#REF!</f>
        <v>#REF!</v>
      </c>
      <c r="G253" s="12" t="e">
        <f>'BASE - Geral'!#REF!</f>
        <v>#REF!</v>
      </c>
      <c r="H253" s="12" t="e">
        <f>'BASE - Geral'!#REF!</f>
        <v>#REF!</v>
      </c>
      <c r="I253" s="12" t="e">
        <f>'BASE - Geral'!#REF!</f>
        <v>#REF!</v>
      </c>
      <c r="J253" s="12" t="e">
        <f>'BASE - Geral'!#REF!</f>
        <v>#REF!</v>
      </c>
      <c r="K253" s="12" t="e">
        <f>'BASE - Geral'!#REF!</f>
        <v>#REF!</v>
      </c>
      <c r="L253" s="12" t="e">
        <f>'BASE - Geral'!#REF!</f>
        <v>#REF!</v>
      </c>
      <c r="M253" s="12" t="e">
        <f>VLOOKUP(D253,'Demanda Isolada KIT'!$M$2:$P$1048576,2,0)</f>
        <v>#REF!</v>
      </c>
      <c r="N253" s="90" t="e">
        <f t="shared" si="24"/>
        <v>#REF!</v>
      </c>
      <c r="O253" s="12" t="e">
        <f t="shared" si="25"/>
        <v>#REF!</v>
      </c>
      <c r="P253" s="12" t="e">
        <f>VLOOKUP(D253,'Demanda Isolada KIT'!$R$2:$U$1048576,2,0)</f>
        <v>#REF!</v>
      </c>
      <c r="Q253" s="90" t="e">
        <f t="shared" si="26"/>
        <v>#REF!</v>
      </c>
      <c r="R253" s="12" t="e">
        <f t="shared" si="27"/>
        <v>#REF!</v>
      </c>
      <c r="S253" s="11" t="e">
        <f t="shared" si="28"/>
        <v>#REF!</v>
      </c>
      <c r="T253" s="11" t="e">
        <f t="shared" si="29"/>
        <v>#REF!</v>
      </c>
      <c r="U253" s="11" t="e">
        <f t="shared" si="30"/>
        <v>#REF!</v>
      </c>
      <c r="V253" s="11" t="e">
        <f t="shared" si="31"/>
        <v>#REF!</v>
      </c>
    </row>
    <row r="254" spans="1:22">
      <c r="A254" s="13" t="e">
        <f>'BASE - Geral'!#REF!</f>
        <v>#REF!</v>
      </c>
      <c r="B254" s="13" t="e">
        <f>'BASE - Geral'!#REF!</f>
        <v>#REF!</v>
      </c>
      <c r="C254" s="13" t="e">
        <f>'BASE - Geral'!#REF!</f>
        <v>#REF!</v>
      </c>
      <c r="D254" s="13" t="e">
        <f>'BASE - Geral'!#REF!</f>
        <v>#REF!</v>
      </c>
      <c r="E254" s="13" t="e">
        <f>'BASE - Geral'!#REF!</f>
        <v>#REF!</v>
      </c>
      <c r="F254" s="13" t="e">
        <f>'BASE - Geral'!#REF!</f>
        <v>#REF!</v>
      </c>
      <c r="G254" s="12" t="e">
        <f>'BASE - Geral'!#REF!</f>
        <v>#REF!</v>
      </c>
      <c r="H254" s="12" t="e">
        <f>'BASE - Geral'!#REF!</f>
        <v>#REF!</v>
      </c>
      <c r="I254" s="12" t="e">
        <f>'BASE - Geral'!#REF!</f>
        <v>#REF!</v>
      </c>
      <c r="J254" s="12" t="e">
        <f>'BASE - Geral'!#REF!</f>
        <v>#REF!</v>
      </c>
      <c r="K254" s="12" t="e">
        <f>'BASE - Geral'!#REF!</f>
        <v>#REF!</v>
      </c>
      <c r="L254" s="12" t="e">
        <f>'BASE - Geral'!#REF!</f>
        <v>#REF!</v>
      </c>
      <c r="M254" s="12" t="e">
        <f>VLOOKUP(D254,'Demanda Isolada KIT'!$M$2:$P$1048576,2,0)</f>
        <v>#REF!</v>
      </c>
      <c r="N254" s="90" t="e">
        <f t="shared" si="24"/>
        <v>#REF!</v>
      </c>
      <c r="O254" s="12" t="e">
        <f t="shared" si="25"/>
        <v>#REF!</v>
      </c>
      <c r="P254" s="12" t="e">
        <f>VLOOKUP(D254,'Demanda Isolada KIT'!$R$2:$U$1048576,2,0)</f>
        <v>#REF!</v>
      </c>
      <c r="Q254" s="90" t="e">
        <f t="shared" si="26"/>
        <v>#REF!</v>
      </c>
      <c r="R254" s="12" t="e">
        <f t="shared" si="27"/>
        <v>#REF!</v>
      </c>
      <c r="S254" s="11" t="e">
        <f t="shared" si="28"/>
        <v>#REF!</v>
      </c>
      <c r="T254" s="11" t="e">
        <f t="shared" si="29"/>
        <v>#REF!</v>
      </c>
      <c r="U254" s="11" t="e">
        <f t="shared" si="30"/>
        <v>#REF!</v>
      </c>
      <c r="V254" s="11" t="e">
        <f t="shared" si="31"/>
        <v>#REF!</v>
      </c>
    </row>
    <row r="255" spans="1:22">
      <c r="A255" s="13" t="e">
        <f>'BASE - Geral'!#REF!</f>
        <v>#REF!</v>
      </c>
      <c r="B255" s="13" t="e">
        <f>'BASE - Geral'!#REF!</f>
        <v>#REF!</v>
      </c>
      <c r="C255" s="13" t="e">
        <f>'BASE - Geral'!#REF!</f>
        <v>#REF!</v>
      </c>
      <c r="D255" s="13" t="e">
        <f>'BASE - Geral'!#REF!</f>
        <v>#REF!</v>
      </c>
      <c r="E255" s="13" t="e">
        <f>'BASE - Geral'!#REF!</f>
        <v>#REF!</v>
      </c>
      <c r="F255" s="13" t="e">
        <f>'BASE - Geral'!#REF!</f>
        <v>#REF!</v>
      </c>
      <c r="G255" s="12" t="e">
        <f>'BASE - Geral'!#REF!</f>
        <v>#REF!</v>
      </c>
      <c r="H255" s="12" t="e">
        <f>'BASE - Geral'!#REF!</f>
        <v>#REF!</v>
      </c>
      <c r="I255" s="12" t="e">
        <f>'BASE - Geral'!#REF!</f>
        <v>#REF!</v>
      </c>
      <c r="J255" s="12" t="e">
        <f>'BASE - Geral'!#REF!</f>
        <v>#REF!</v>
      </c>
      <c r="K255" s="12" t="e">
        <f>'BASE - Geral'!#REF!</f>
        <v>#REF!</v>
      </c>
      <c r="L255" s="12" t="e">
        <f>'BASE - Geral'!#REF!</f>
        <v>#REF!</v>
      </c>
      <c r="M255" s="12" t="e">
        <f>VLOOKUP(D255,'Demanda Isolada KIT'!$M$2:$P$1048576,2,0)</f>
        <v>#REF!</v>
      </c>
      <c r="N255" s="90" t="e">
        <f t="shared" si="24"/>
        <v>#REF!</v>
      </c>
      <c r="O255" s="12" t="e">
        <f t="shared" si="25"/>
        <v>#REF!</v>
      </c>
      <c r="P255" s="12" t="e">
        <f>VLOOKUP(D255,'Demanda Isolada KIT'!$R$2:$U$1048576,2,0)</f>
        <v>#REF!</v>
      </c>
      <c r="Q255" s="90" t="e">
        <f t="shared" si="26"/>
        <v>#REF!</v>
      </c>
      <c r="R255" s="12" t="e">
        <f t="shared" si="27"/>
        <v>#REF!</v>
      </c>
      <c r="S255" s="11" t="e">
        <f t="shared" si="28"/>
        <v>#REF!</v>
      </c>
      <c r="T255" s="11" t="e">
        <f t="shared" si="29"/>
        <v>#REF!</v>
      </c>
      <c r="U255" s="11" t="e">
        <f t="shared" si="30"/>
        <v>#REF!</v>
      </c>
      <c r="V255" s="11" t="e">
        <f t="shared" si="31"/>
        <v>#REF!</v>
      </c>
    </row>
    <row r="256" spans="1:22">
      <c r="A256" s="13" t="e">
        <f>'BASE - Geral'!#REF!</f>
        <v>#REF!</v>
      </c>
      <c r="B256" s="13" t="e">
        <f>'BASE - Geral'!#REF!</f>
        <v>#REF!</v>
      </c>
      <c r="C256" s="13" t="e">
        <f>'BASE - Geral'!#REF!</f>
        <v>#REF!</v>
      </c>
      <c r="D256" s="13" t="e">
        <f>'BASE - Geral'!#REF!</f>
        <v>#REF!</v>
      </c>
      <c r="E256" s="13" t="e">
        <f>'BASE - Geral'!#REF!</f>
        <v>#REF!</v>
      </c>
      <c r="F256" s="13" t="e">
        <f>'BASE - Geral'!#REF!</f>
        <v>#REF!</v>
      </c>
      <c r="G256" s="12" t="e">
        <f>'BASE - Geral'!#REF!</f>
        <v>#REF!</v>
      </c>
      <c r="H256" s="12" t="e">
        <f>'BASE - Geral'!#REF!</f>
        <v>#REF!</v>
      </c>
      <c r="I256" s="12" t="e">
        <f>'BASE - Geral'!#REF!</f>
        <v>#REF!</v>
      </c>
      <c r="J256" s="12" t="e">
        <f>'BASE - Geral'!#REF!</f>
        <v>#REF!</v>
      </c>
      <c r="K256" s="12" t="e">
        <f>'BASE - Geral'!#REF!</f>
        <v>#REF!</v>
      </c>
      <c r="L256" s="12" t="e">
        <f>'BASE - Geral'!#REF!</f>
        <v>#REF!</v>
      </c>
      <c r="M256" s="12" t="e">
        <f>VLOOKUP(D256,'Demanda Isolada KIT'!$M$2:$P$1048576,2,0)</f>
        <v>#REF!</v>
      </c>
      <c r="N256" s="90" t="e">
        <f t="shared" si="24"/>
        <v>#REF!</v>
      </c>
      <c r="O256" s="12" t="e">
        <f t="shared" si="25"/>
        <v>#REF!</v>
      </c>
      <c r="P256" s="12" t="e">
        <f>VLOOKUP(D256,'Demanda Isolada KIT'!$R$2:$U$1048576,2,0)</f>
        <v>#REF!</v>
      </c>
      <c r="Q256" s="90" t="e">
        <f t="shared" si="26"/>
        <v>#REF!</v>
      </c>
      <c r="R256" s="12" t="e">
        <f t="shared" si="27"/>
        <v>#REF!</v>
      </c>
      <c r="S256" s="11" t="e">
        <f t="shared" si="28"/>
        <v>#REF!</v>
      </c>
      <c r="T256" s="11" t="e">
        <f t="shared" si="29"/>
        <v>#REF!</v>
      </c>
      <c r="U256" s="11" t="e">
        <f t="shared" si="30"/>
        <v>#REF!</v>
      </c>
      <c r="V256" s="11" t="e">
        <f t="shared" si="31"/>
        <v>#REF!</v>
      </c>
    </row>
    <row r="257" spans="1:22">
      <c r="A257" s="13" t="e">
        <f>'BASE - Geral'!#REF!</f>
        <v>#REF!</v>
      </c>
      <c r="B257" s="13" t="e">
        <f>'BASE - Geral'!#REF!</f>
        <v>#REF!</v>
      </c>
      <c r="C257" s="13" t="e">
        <f>'BASE - Geral'!#REF!</f>
        <v>#REF!</v>
      </c>
      <c r="D257" s="13" t="e">
        <f>'BASE - Geral'!#REF!</f>
        <v>#REF!</v>
      </c>
      <c r="E257" s="13" t="e">
        <f>'BASE - Geral'!#REF!</f>
        <v>#REF!</v>
      </c>
      <c r="F257" s="13" t="e">
        <f>'BASE - Geral'!#REF!</f>
        <v>#REF!</v>
      </c>
      <c r="G257" s="12" t="e">
        <f>'BASE - Geral'!#REF!</f>
        <v>#REF!</v>
      </c>
      <c r="H257" s="12" t="e">
        <f>'BASE - Geral'!#REF!</f>
        <v>#REF!</v>
      </c>
      <c r="I257" s="12" t="e">
        <f>'BASE - Geral'!#REF!</f>
        <v>#REF!</v>
      </c>
      <c r="J257" s="12" t="e">
        <f>'BASE - Geral'!#REF!</f>
        <v>#REF!</v>
      </c>
      <c r="K257" s="12" t="e">
        <f>'BASE - Geral'!#REF!</f>
        <v>#REF!</v>
      </c>
      <c r="L257" s="12" t="e">
        <f>'BASE - Geral'!#REF!</f>
        <v>#REF!</v>
      </c>
      <c r="M257" s="12" t="e">
        <f>VLOOKUP(D257,'Demanda Isolada KIT'!$M$2:$P$1048576,2,0)</f>
        <v>#REF!</v>
      </c>
      <c r="N257" s="90" t="e">
        <f t="shared" si="24"/>
        <v>#REF!</v>
      </c>
      <c r="O257" s="12" t="e">
        <f t="shared" si="25"/>
        <v>#REF!</v>
      </c>
      <c r="P257" s="12" t="e">
        <f>VLOOKUP(D257,'Demanda Isolada KIT'!$R$2:$U$1048576,2,0)</f>
        <v>#REF!</v>
      </c>
      <c r="Q257" s="90" t="e">
        <f t="shared" si="26"/>
        <v>#REF!</v>
      </c>
      <c r="R257" s="12" t="e">
        <f t="shared" si="27"/>
        <v>#REF!</v>
      </c>
      <c r="S257" s="11" t="e">
        <f t="shared" si="28"/>
        <v>#REF!</v>
      </c>
      <c r="T257" s="11" t="e">
        <f t="shared" si="29"/>
        <v>#REF!</v>
      </c>
      <c r="U257" s="11" t="e">
        <f t="shared" si="30"/>
        <v>#REF!</v>
      </c>
      <c r="V257" s="11" t="e">
        <f t="shared" si="31"/>
        <v>#REF!</v>
      </c>
    </row>
    <row r="258" spans="1:22">
      <c r="A258" s="13" t="e">
        <f>'BASE - Geral'!#REF!</f>
        <v>#REF!</v>
      </c>
      <c r="B258" s="13" t="e">
        <f>'BASE - Geral'!#REF!</f>
        <v>#REF!</v>
      </c>
      <c r="C258" s="13" t="e">
        <f>'BASE - Geral'!#REF!</f>
        <v>#REF!</v>
      </c>
      <c r="D258" s="13" t="e">
        <f>'BASE - Geral'!#REF!</f>
        <v>#REF!</v>
      </c>
      <c r="E258" s="13" t="e">
        <f>'BASE - Geral'!#REF!</f>
        <v>#REF!</v>
      </c>
      <c r="F258" s="13" t="e">
        <f>'BASE - Geral'!#REF!</f>
        <v>#REF!</v>
      </c>
      <c r="G258" s="12" t="e">
        <f>'BASE - Geral'!#REF!</f>
        <v>#REF!</v>
      </c>
      <c r="H258" s="12" t="e">
        <f>'BASE - Geral'!#REF!</f>
        <v>#REF!</v>
      </c>
      <c r="I258" s="12" t="e">
        <f>'BASE - Geral'!#REF!</f>
        <v>#REF!</v>
      </c>
      <c r="J258" s="12" t="e">
        <f>'BASE - Geral'!#REF!</f>
        <v>#REF!</v>
      </c>
      <c r="K258" s="12" t="e">
        <f>'BASE - Geral'!#REF!</f>
        <v>#REF!</v>
      </c>
      <c r="L258" s="12" t="e">
        <f>'BASE - Geral'!#REF!</f>
        <v>#REF!</v>
      </c>
      <c r="M258" s="12" t="e">
        <f>VLOOKUP(D258,'Demanda Isolada KIT'!$M$2:$P$1048576,2,0)</f>
        <v>#REF!</v>
      </c>
      <c r="N258" s="90" t="e">
        <f t="shared" si="24"/>
        <v>#REF!</v>
      </c>
      <c r="O258" s="12" t="e">
        <f t="shared" si="25"/>
        <v>#REF!</v>
      </c>
      <c r="P258" s="12" t="e">
        <f>VLOOKUP(D258,'Demanda Isolada KIT'!$R$2:$U$1048576,2,0)</f>
        <v>#REF!</v>
      </c>
      <c r="Q258" s="90" t="e">
        <f t="shared" si="26"/>
        <v>#REF!</v>
      </c>
      <c r="R258" s="12" t="e">
        <f t="shared" si="27"/>
        <v>#REF!</v>
      </c>
      <c r="S258" s="11" t="e">
        <f t="shared" si="28"/>
        <v>#REF!</v>
      </c>
      <c r="T258" s="11" t="e">
        <f t="shared" si="29"/>
        <v>#REF!</v>
      </c>
      <c r="U258" s="11" t="e">
        <f t="shared" si="30"/>
        <v>#REF!</v>
      </c>
      <c r="V258" s="11" t="e">
        <f t="shared" si="31"/>
        <v>#REF!</v>
      </c>
    </row>
    <row r="259" spans="1:22">
      <c r="A259" s="13" t="e">
        <f>'BASE - Geral'!#REF!</f>
        <v>#REF!</v>
      </c>
      <c r="B259" s="13" t="e">
        <f>'BASE - Geral'!#REF!</f>
        <v>#REF!</v>
      </c>
      <c r="C259" s="13" t="e">
        <f>'BASE - Geral'!#REF!</f>
        <v>#REF!</v>
      </c>
      <c r="D259" s="13" t="e">
        <f>'BASE - Geral'!#REF!</f>
        <v>#REF!</v>
      </c>
      <c r="E259" s="13" t="e">
        <f>'BASE - Geral'!#REF!</f>
        <v>#REF!</v>
      </c>
      <c r="F259" s="13" t="e">
        <f>'BASE - Geral'!#REF!</f>
        <v>#REF!</v>
      </c>
      <c r="G259" s="12" t="e">
        <f>'BASE - Geral'!#REF!</f>
        <v>#REF!</v>
      </c>
      <c r="H259" s="12" t="e">
        <f>'BASE - Geral'!#REF!</f>
        <v>#REF!</v>
      </c>
      <c r="I259" s="12" t="e">
        <f>'BASE - Geral'!#REF!</f>
        <v>#REF!</v>
      </c>
      <c r="J259" s="12" t="e">
        <f>'BASE - Geral'!#REF!</f>
        <v>#REF!</v>
      </c>
      <c r="K259" s="12" t="e">
        <f>'BASE - Geral'!#REF!</f>
        <v>#REF!</v>
      </c>
      <c r="L259" s="12" t="e">
        <f>'BASE - Geral'!#REF!</f>
        <v>#REF!</v>
      </c>
      <c r="M259" s="12" t="e">
        <f>VLOOKUP(D259,'Demanda Isolada KIT'!$M$2:$P$1048576,2,0)</f>
        <v>#REF!</v>
      </c>
      <c r="N259" s="90" t="e">
        <f t="shared" si="24"/>
        <v>#REF!</v>
      </c>
      <c r="O259" s="12" t="e">
        <f t="shared" si="25"/>
        <v>#REF!</v>
      </c>
      <c r="P259" s="12" t="e">
        <f>VLOOKUP(D259,'Demanda Isolada KIT'!$R$2:$U$1048576,2,0)</f>
        <v>#REF!</v>
      </c>
      <c r="Q259" s="90" t="e">
        <f t="shared" si="26"/>
        <v>#REF!</v>
      </c>
      <c r="R259" s="12" t="e">
        <f t="shared" si="27"/>
        <v>#REF!</v>
      </c>
      <c r="S259" s="11" t="e">
        <f t="shared" si="28"/>
        <v>#REF!</v>
      </c>
      <c r="T259" s="11" t="e">
        <f t="shared" si="29"/>
        <v>#REF!</v>
      </c>
      <c r="U259" s="11" t="e">
        <f t="shared" si="30"/>
        <v>#REF!</v>
      </c>
      <c r="V259" s="11" t="e">
        <f t="shared" si="31"/>
        <v>#REF!</v>
      </c>
    </row>
    <row r="260" spans="1:22">
      <c r="A260" s="13" t="e">
        <f>'BASE - Geral'!#REF!</f>
        <v>#REF!</v>
      </c>
      <c r="B260" s="13" t="e">
        <f>'BASE - Geral'!#REF!</f>
        <v>#REF!</v>
      </c>
      <c r="C260" s="13" t="e">
        <f>'BASE - Geral'!#REF!</f>
        <v>#REF!</v>
      </c>
      <c r="D260" s="13" t="e">
        <f>'BASE - Geral'!#REF!</f>
        <v>#REF!</v>
      </c>
      <c r="E260" s="13" t="e">
        <f>'BASE - Geral'!#REF!</f>
        <v>#REF!</v>
      </c>
      <c r="F260" s="13" t="e">
        <f>'BASE - Geral'!#REF!</f>
        <v>#REF!</v>
      </c>
      <c r="G260" s="12" t="e">
        <f>'BASE - Geral'!#REF!</f>
        <v>#REF!</v>
      </c>
      <c r="H260" s="12" t="e">
        <f>'BASE - Geral'!#REF!</f>
        <v>#REF!</v>
      </c>
      <c r="I260" s="12" t="e">
        <f>'BASE - Geral'!#REF!</f>
        <v>#REF!</v>
      </c>
      <c r="J260" s="12" t="e">
        <f>'BASE - Geral'!#REF!</f>
        <v>#REF!</v>
      </c>
      <c r="K260" s="12" t="e">
        <f>'BASE - Geral'!#REF!</f>
        <v>#REF!</v>
      </c>
      <c r="L260" s="12" t="e">
        <f>'BASE - Geral'!#REF!</f>
        <v>#REF!</v>
      </c>
      <c r="M260" s="12" t="e">
        <f>VLOOKUP(D260,'Demanda Isolada KIT'!$M$2:$P$1048576,2,0)</f>
        <v>#REF!</v>
      </c>
      <c r="N260" s="90" t="e">
        <f t="shared" ref="N260:N295" si="32">IF(M260=0,100%,IF((G260-L260)/M260&gt;100%,100%,IF(($G260-L260)/$M260&lt;0,0,($G260-L260)/$M260)))</f>
        <v>#REF!</v>
      </c>
      <c r="O260" s="12" t="e">
        <f t="shared" ref="O260:O295" si="33">IF(L260+M260-G260&gt;0,L260+M260-G260,0)</f>
        <v>#REF!</v>
      </c>
      <c r="P260" s="12" t="e">
        <f>VLOOKUP(D260,'Demanda Isolada KIT'!$R$2:$U$1048576,2,0)</f>
        <v>#REF!</v>
      </c>
      <c r="Q260" s="90" t="e">
        <f t="shared" ref="Q260:Q295" si="34">IF(P260=0,100%,IF((G260-L260)/P260&gt;100%,100%,IF(($G260-L260)/$P260&lt;0,0,($G260-L260)/$P260)))</f>
        <v>#REF!</v>
      </c>
      <c r="R260" s="12" t="e">
        <f t="shared" ref="R260:R295" si="35">IF(L260+P260-G260&gt;0,L260+P260-G260,0)</f>
        <v>#REF!</v>
      </c>
      <c r="S260" s="11" t="e">
        <f t="shared" ref="S260:S295" si="36">IF(M260=0,100%,IF((G260+H260-L260)/M260&gt;100%,100%,IF(($G260+H260-L260)/$M260&lt;0,0,($G260+H260-L260)/$M260)))</f>
        <v>#REF!</v>
      </c>
      <c r="T260" s="11" t="e">
        <f t="shared" ref="T260:T295" si="37">IF(M260=0,100%,IF((G260+H260+I260-L260)/M260&gt;100%,100%,IF(($G260+H260+I260-L260)/$M260&lt;0,0,($G260+H260+I260-L260)/$M260)))</f>
        <v>#REF!</v>
      </c>
      <c r="U260" s="11" t="e">
        <f t="shared" ref="U260:U295" si="38">IF(P260=0,100%,IF((G260+H260-L260)/P260&gt;100%,100%,IF(($G260+H260-L260)/$P260&lt;0,0,($G260+H260-L260)/$P260)))</f>
        <v>#REF!</v>
      </c>
      <c r="V260" s="11" t="e">
        <f t="shared" ref="V260:V295" si="39">IF(P260=0,100%,IF((G260+H260+I260-L260)/P260&gt;100%,100%,IF(($G260+H260+I260-L260)/$P260&lt;0,0,($G260+H260+I260-L260)/$P260)))</f>
        <v>#REF!</v>
      </c>
    </row>
    <row r="261" spans="1:22">
      <c r="A261" s="13" t="e">
        <f>'BASE - Geral'!#REF!</f>
        <v>#REF!</v>
      </c>
      <c r="B261" s="13" t="e">
        <f>'BASE - Geral'!#REF!</f>
        <v>#REF!</v>
      </c>
      <c r="C261" s="13" t="e">
        <f>'BASE - Geral'!#REF!</f>
        <v>#REF!</v>
      </c>
      <c r="D261" s="13" t="e">
        <f>'BASE - Geral'!#REF!</f>
        <v>#REF!</v>
      </c>
      <c r="E261" s="13" t="e">
        <f>'BASE - Geral'!#REF!</f>
        <v>#REF!</v>
      </c>
      <c r="F261" s="13" t="e">
        <f>'BASE - Geral'!#REF!</f>
        <v>#REF!</v>
      </c>
      <c r="G261" s="12" t="e">
        <f>'BASE - Geral'!#REF!</f>
        <v>#REF!</v>
      </c>
      <c r="H261" s="12" t="e">
        <f>'BASE - Geral'!#REF!</f>
        <v>#REF!</v>
      </c>
      <c r="I261" s="12" t="e">
        <f>'BASE - Geral'!#REF!</f>
        <v>#REF!</v>
      </c>
      <c r="J261" s="12" t="e">
        <f>'BASE - Geral'!#REF!</f>
        <v>#REF!</v>
      </c>
      <c r="K261" s="12" t="e">
        <f>'BASE - Geral'!#REF!</f>
        <v>#REF!</v>
      </c>
      <c r="L261" s="12" t="e">
        <f>'BASE - Geral'!#REF!</f>
        <v>#REF!</v>
      </c>
      <c r="M261" s="12" t="e">
        <f>VLOOKUP(D261,'Demanda Isolada KIT'!$M$2:$P$1048576,2,0)</f>
        <v>#REF!</v>
      </c>
      <c r="N261" s="90" t="e">
        <f t="shared" si="32"/>
        <v>#REF!</v>
      </c>
      <c r="O261" s="12" t="e">
        <f t="shared" si="33"/>
        <v>#REF!</v>
      </c>
      <c r="P261" s="12" t="e">
        <f>VLOOKUP(D261,'Demanda Isolada KIT'!$R$2:$U$1048576,2,0)</f>
        <v>#REF!</v>
      </c>
      <c r="Q261" s="90" t="e">
        <f t="shared" si="34"/>
        <v>#REF!</v>
      </c>
      <c r="R261" s="12" t="e">
        <f t="shared" si="35"/>
        <v>#REF!</v>
      </c>
      <c r="S261" s="11" t="e">
        <f t="shared" si="36"/>
        <v>#REF!</v>
      </c>
      <c r="T261" s="11" t="e">
        <f t="shared" si="37"/>
        <v>#REF!</v>
      </c>
      <c r="U261" s="11" t="e">
        <f t="shared" si="38"/>
        <v>#REF!</v>
      </c>
      <c r="V261" s="11" t="e">
        <f t="shared" si="39"/>
        <v>#REF!</v>
      </c>
    </row>
    <row r="262" spans="1:22">
      <c r="A262" s="13" t="e">
        <f>'BASE - Geral'!#REF!</f>
        <v>#REF!</v>
      </c>
      <c r="B262" s="13" t="e">
        <f>'BASE - Geral'!#REF!</f>
        <v>#REF!</v>
      </c>
      <c r="C262" s="13" t="e">
        <f>'BASE - Geral'!#REF!</f>
        <v>#REF!</v>
      </c>
      <c r="D262" s="13" t="e">
        <f>'BASE - Geral'!#REF!</f>
        <v>#REF!</v>
      </c>
      <c r="E262" s="13" t="e">
        <f>'BASE - Geral'!#REF!</f>
        <v>#REF!</v>
      </c>
      <c r="F262" s="13" t="e">
        <f>'BASE - Geral'!#REF!</f>
        <v>#REF!</v>
      </c>
      <c r="G262" s="12" t="e">
        <f>'BASE - Geral'!#REF!</f>
        <v>#REF!</v>
      </c>
      <c r="H262" s="12" t="e">
        <f>'BASE - Geral'!#REF!</f>
        <v>#REF!</v>
      </c>
      <c r="I262" s="12" t="e">
        <f>'BASE - Geral'!#REF!</f>
        <v>#REF!</v>
      </c>
      <c r="J262" s="12" t="e">
        <f>'BASE - Geral'!#REF!</f>
        <v>#REF!</v>
      </c>
      <c r="K262" s="12" t="e">
        <f>'BASE - Geral'!#REF!</f>
        <v>#REF!</v>
      </c>
      <c r="L262" s="12" t="e">
        <f>'BASE - Geral'!#REF!</f>
        <v>#REF!</v>
      </c>
      <c r="M262" s="12" t="e">
        <f>VLOOKUP(D262,'Demanda Isolada KIT'!$M$2:$P$1048576,2,0)</f>
        <v>#REF!</v>
      </c>
      <c r="N262" s="90" t="e">
        <f t="shared" si="32"/>
        <v>#REF!</v>
      </c>
      <c r="O262" s="12" t="e">
        <f t="shared" si="33"/>
        <v>#REF!</v>
      </c>
      <c r="P262" s="12" t="e">
        <f>VLOOKUP(D262,'Demanda Isolada KIT'!$R$2:$U$1048576,2,0)</f>
        <v>#REF!</v>
      </c>
      <c r="Q262" s="90" t="e">
        <f t="shared" si="34"/>
        <v>#REF!</v>
      </c>
      <c r="R262" s="12" t="e">
        <f t="shared" si="35"/>
        <v>#REF!</v>
      </c>
      <c r="S262" s="11" t="e">
        <f t="shared" si="36"/>
        <v>#REF!</v>
      </c>
      <c r="T262" s="11" t="e">
        <f t="shared" si="37"/>
        <v>#REF!</v>
      </c>
      <c r="U262" s="11" t="e">
        <f t="shared" si="38"/>
        <v>#REF!</v>
      </c>
      <c r="V262" s="11" t="e">
        <f t="shared" si="39"/>
        <v>#REF!</v>
      </c>
    </row>
    <row r="263" spans="1:22">
      <c r="A263" s="13" t="e">
        <f>'BASE - Geral'!#REF!</f>
        <v>#REF!</v>
      </c>
      <c r="B263" s="13" t="e">
        <f>'BASE - Geral'!#REF!</f>
        <v>#REF!</v>
      </c>
      <c r="C263" s="13" t="e">
        <f>'BASE - Geral'!#REF!</f>
        <v>#REF!</v>
      </c>
      <c r="D263" s="13" t="e">
        <f>'BASE - Geral'!#REF!</f>
        <v>#REF!</v>
      </c>
      <c r="E263" s="13" t="e">
        <f>'BASE - Geral'!#REF!</f>
        <v>#REF!</v>
      </c>
      <c r="F263" s="13" t="e">
        <f>'BASE - Geral'!#REF!</f>
        <v>#REF!</v>
      </c>
      <c r="G263" s="12" t="e">
        <f>'BASE - Geral'!#REF!</f>
        <v>#REF!</v>
      </c>
      <c r="H263" s="12" t="e">
        <f>'BASE - Geral'!#REF!</f>
        <v>#REF!</v>
      </c>
      <c r="I263" s="12" t="e">
        <f>'BASE - Geral'!#REF!</f>
        <v>#REF!</v>
      </c>
      <c r="J263" s="12" t="e">
        <f>'BASE - Geral'!#REF!</f>
        <v>#REF!</v>
      </c>
      <c r="K263" s="12" t="e">
        <f>'BASE - Geral'!#REF!</f>
        <v>#REF!</v>
      </c>
      <c r="L263" s="12" t="e">
        <f>'BASE - Geral'!#REF!</f>
        <v>#REF!</v>
      </c>
      <c r="M263" s="12" t="e">
        <f>VLOOKUP(D263,'Demanda Isolada KIT'!$M$2:$P$1048576,2,0)</f>
        <v>#REF!</v>
      </c>
      <c r="N263" s="90" t="e">
        <f t="shared" si="32"/>
        <v>#REF!</v>
      </c>
      <c r="O263" s="12" t="e">
        <f t="shared" si="33"/>
        <v>#REF!</v>
      </c>
      <c r="P263" s="12" t="e">
        <f>VLOOKUP(D263,'Demanda Isolada KIT'!$R$2:$U$1048576,2,0)</f>
        <v>#REF!</v>
      </c>
      <c r="Q263" s="90" t="e">
        <f t="shared" si="34"/>
        <v>#REF!</v>
      </c>
      <c r="R263" s="12" t="e">
        <f t="shared" si="35"/>
        <v>#REF!</v>
      </c>
      <c r="S263" s="11" t="e">
        <f t="shared" si="36"/>
        <v>#REF!</v>
      </c>
      <c r="T263" s="11" t="e">
        <f t="shared" si="37"/>
        <v>#REF!</v>
      </c>
      <c r="U263" s="11" t="e">
        <f t="shared" si="38"/>
        <v>#REF!</v>
      </c>
      <c r="V263" s="11" t="e">
        <f t="shared" si="39"/>
        <v>#REF!</v>
      </c>
    </row>
    <row r="264" spans="1:22">
      <c r="A264" s="13" t="e">
        <f>'BASE - Geral'!#REF!</f>
        <v>#REF!</v>
      </c>
      <c r="B264" s="13" t="e">
        <f>'BASE - Geral'!#REF!</f>
        <v>#REF!</v>
      </c>
      <c r="C264" s="13" t="e">
        <f>'BASE - Geral'!#REF!</f>
        <v>#REF!</v>
      </c>
      <c r="D264" s="13" t="e">
        <f>'BASE - Geral'!#REF!</f>
        <v>#REF!</v>
      </c>
      <c r="E264" s="13" t="e">
        <f>'BASE - Geral'!#REF!</f>
        <v>#REF!</v>
      </c>
      <c r="F264" s="13" t="e">
        <f>'BASE - Geral'!#REF!</f>
        <v>#REF!</v>
      </c>
      <c r="G264" s="12" t="e">
        <f>'BASE - Geral'!#REF!</f>
        <v>#REF!</v>
      </c>
      <c r="H264" s="12" t="e">
        <f>'BASE - Geral'!#REF!</f>
        <v>#REF!</v>
      </c>
      <c r="I264" s="12" t="e">
        <f>'BASE - Geral'!#REF!</f>
        <v>#REF!</v>
      </c>
      <c r="J264" s="12" t="e">
        <f>'BASE - Geral'!#REF!</f>
        <v>#REF!</v>
      </c>
      <c r="K264" s="12" t="e">
        <f>'BASE - Geral'!#REF!</f>
        <v>#REF!</v>
      </c>
      <c r="L264" s="12" t="e">
        <f>'BASE - Geral'!#REF!</f>
        <v>#REF!</v>
      </c>
      <c r="M264" s="12" t="e">
        <f>VLOOKUP(D264,'Demanda Isolada KIT'!$M$2:$P$1048576,2,0)</f>
        <v>#REF!</v>
      </c>
      <c r="N264" s="90" t="e">
        <f t="shared" si="32"/>
        <v>#REF!</v>
      </c>
      <c r="O264" s="12" t="e">
        <f t="shared" si="33"/>
        <v>#REF!</v>
      </c>
      <c r="P264" s="12" t="e">
        <f>VLOOKUP(D264,'Demanda Isolada KIT'!$R$2:$U$1048576,2,0)</f>
        <v>#REF!</v>
      </c>
      <c r="Q264" s="90" t="e">
        <f t="shared" si="34"/>
        <v>#REF!</v>
      </c>
      <c r="R264" s="12" t="e">
        <f t="shared" si="35"/>
        <v>#REF!</v>
      </c>
      <c r="S264" s="11" t="e">
        <f t="shared" si="36"/>
        <v>#REF!</v>
      </c>
      <c r="T264" s="11" t="e">
        <f t="shared" si="37"/>
        <v>#REF!</v>
      </c>
      <c r="U264" s="11" t="e">
        <f t="shared" si="38"/>
        <v>#REF!</v>
      </c>
      <c r="V264" s="11" t="e">
        <f t="shared" si="39"/>
        <v>#REF!</v>
      </c>
    </row>
    <row r="265" spans="1:22">
      <c r="A265" s="13" t="e">
        <f>'BASE - Geral'!#REF!</f>
        <v>#REF!</v>
      </c>
      <c r="B265" s="13" t="e">
        <f>'BASE - Geral'!#REF!</f>
        <v>#REF!</v>
      </c>
      <c r="C265" s="13" t="e">
        <f>'BASE - Geral'!#REF!</f>
        <v>#REF!</v>
      </c>
      <c r="D265" s="13" t="e">
        <f>'BASE - Geral'!#REF!</f>
        <v>#REF!</v>
      </c>
      <c r="E265" s="13" t="e">
        <f>'BASE - Geral'!#REF!</f>
        <v>#REF!</v>
      </c>
      <c r="F265" s="13" t="e">
        <f>'BASE - Geral'!#REF!</f>
        <v>#REF!</v>
      </c>
      <c r="G265" s="12" t="e">
        <f>'BASE - Geral'!#REF!</f>
        <v>#REF!</v>
      </c>
      <c r="H265" s="12" t="e">
        <f>'BASE - Geral'!#REF!</f>
        <v>#REF!</v>
      </c>
      <c r="I265" s="12" t="e">
        <f>'BASE - Geral'!#REF!</f>
        <v>#REF!</v>
      </c>
      <c r="J265" s="12" t="e">
        <f>'BASE - Geral'!#REF!</f>
        <v>#REF!</v>
      </c>
      <c r="K265" s="12" t="e">
        <f>'BASE - Geral'!#REF!</f>
        <v>#REF!</v>
      </c>
      <c r="L265" s="12" t="e">
        <f>'BASE - Geral'!#REF!</f>
        <v>#REF!</v>
      </c>
      <c r="M265" s="12" t="e">
        <f>VLOOKUP(D265,'Demanda Isolada KIT'!$M$2:$P$1048576,2,0)</f>
        <v>#REF!</v>
      </c>
      <c r="N265" s="90" t="e">
        <f t="shared" si="32"/>
        <v>#REF!</v>
      </c>
      <c r="O265" s="12" t="e">
        <f t="shared" si="33"/>
        <v>#REF!</v>
      </c>
      <c r="P265" s="12" t="e">
        <f>VLOOKUP(D265,'Demanda Isolada KIT'!$R$2:$U$1048576,2,0)</f>
        <v>#REF!</v>
      </c>
      <c r="Q265" s="90" t="e">
        <f t="shared" si="34"/>
        <v>#REF!</v>
      </c>
      <c r="R265" s="12" t="e">
        <f t="shared" si="35"/>
        <v>#REF!</v>
      </c>
      <c r="S265" s="11" t="e">
        <f t="shared" si="36"/>
        <v>#REF!</v>
      </c>
      <c r="T265" s="11" t="e">
        <f t="shared" si="37"/>
        <v>#REF!</v>
      </c>
      <c r="U265" s="11" t="e">
        <f t="shared" si="38"/>
        <v>#REF!</v>
      </c>
      <c r="V265" s="11" t="e">
        <f t="shared" si="39"/>
        <v>#REF!</v>
      </c>
    </row>
    <row r="266" spans="1:22">
      <c r="A266" s="13" t="e">
        <f>'BASE - Geral'!#REF!</f>
        <v>#REF!</v>
      </c>
      <c r="B266" s="13" t="e">
        <f>'BASE - Geral'!#REF!</f>
        <v>#REF!</v>
      </c>
      <c r="C266" s="13" t="e">
        <f>'BASE - Geral'!#REF!</f>
        <v>#REF!</v>
      </c>
      <c r="D266" s="13" t="e">
        <f>'BASE - Geral'!#REF!</f>
        <v>#REF!</v>
      </c>
      <c r="E266" s="13" t="e">
        <f>'BASE - Geral'!#REF!</f>
        <v>#REF!</v>
      </c>
      <c r="F266" s="13" t="e">
        <f>'BASE - Geral'!#REF!</f>
        <v>#REF!</v>
      </c>
      <c r="G266" s="12" t="e">
        <f>'BASE - Geral'!#REF!</f>
        <v>#REF!</v>
      </c>
      <c r="H266" s="12" t="e">
        <f>'BASE - Geral'!#REF!</f>
        <v>#REF!</v>
      </c>
      <c r="I266" s="12" t="e">
        <f>'BASE - Geral'!#REF!</f>
        <v>#REF!</v>
      </c>
      <c r="J266" s="12" t="e">
        <f>'BASE - Geral'!#REF!</f>
        <v>#REF!</v>
      </c>
      <c r="K266" s="12" t="e">
        <f>'BASE - Geral'!#REF!</f>
        <v>#REF!</v>
      </c>
      <c r="L266" s="12" t="e">
        <f>'BASE - Geral'!#REF!</f>
        <v>#REF!</v>
      </c>
      <c r="M266" s="12" t="e">
        <f>VLOOKUP(D266,'Demanda Isolada KIT'!$M$2:$P$1048576,2,0)</f>
        <v>#REF!</v>
      </c>
      <c r="N266" s="90" t="e">
        <f t="shared" si="32"/>
        <v>#REF!</v>
      </c>
      <c r="O266" s="12" t="e">
        <f t="shared" si="33"/>
        <v>#REF!</v>
      </c>
      <c r="P266" s="12" t="e">
        <f>VLOOKUP(D266,'Demanda Isolada KIT'!$R$2:$U$1048576,2,0)</f>
        <v>#REF!</v>
      </c>
      <c r="Q266" s="90" t="e">
        <f t="shared" si="34"/>
        <v>#REF!</v>
      </c>
      <c r="R266" s="12" t="e">
        <f t="shared" si="35"/>
        <v>#REF!</v>
      </c>
      <c r="S266" s="11" t="e">
        <f t="shared" si="36"/>
        <v>#REF!</v>
      </c>
      <c r="T266" s="11" t="e">
        <f t="shared" si="37"/>
        <v>#REF!</v>
      </c>
      <c r="U266" s="11" t="e">
        <f t="shared" si="38"/>
        <v>#REF!</v>
      </c>
      <c r="V266" s="11" t="e">
        <f t="shared" si="39"/>
        <v>#REF!</v>
      </c>
    </row>
    <row r="267" spans="1:22">
      <c r="A267" s="13" t="e">
        <f>'BASE - Geral'!#REF!</f>
        <v>#REF!</v>
      </c>
      <c r="B267" s="13" t="e">
        <f>'BASE - Geral'!#REF!</f>
        <v>#REF!</v>
      </c>
      <c r="C267" s="13" t="e">
        <f>'BASE - Geral'!#REF!</f>
        <v>#REF!</v>
      </c>
      <c r="D267" s="13" t="e">
        <f>'BASE - Geral'!#REF!</f>
        <v>#REF!</v>
      </c>
      <c r="E267" s="13" t="e">
        <f>'BASE - Geral'!#REF!</f>
        <v>#REF!</v>
      </c>
      <c r="F267" s="13" t="e">
        <f>'BASE - Geral'!#REF!</f>
        <v>#REF!</v>
      </c>
      <c r="G267" s="12" t="e">
        <f>'BASE - Geral'!#REF!</f>
        <v>#REF!</v>
      </c>
      <c r="H267" s="12" t="e">
        <f>'BASE - Geral'!#REF!</f>
        <v>#REF!</v>
      </c>
      <c r="I267" s="12" t="e">
        <f>'BASE - Geral'!#REF!</f>
        <v>#REF!</v>
      </c>
      <c r="J267" s="12" t="e">
        <f>'BASE - Geral'!#REF!</f>
        <v>#REF!</v>
      </c>
      <c r="K267" s="12" t="e">
        <f>'BASE - Geral'!#REF!</f>
        <v>#REF!</v>
      </c>
      <c r="L267" s="12" t="e">
        <f>'BASE - Geral'!#REF!</f>
        <v>#REF!</v>
      </c>
      <c r="M267" s="12" t="e">
        <f>VLOOKUP(D267,'Demanda Isolada KIT'!$M$2:$P$1048576,2,0)</f>
        <v>#REF!</v>
      </c>
      <c r="N267" s="90" t="e">
        <f t="shared" si="32"/>
        <v>#REF!</v>
      </c>
      <c r="O267" s="12" t="e">
        <f t="shared" si="33"/>
        <v>#REF!</v>
      </c>
      <c r="P267" s="12" t="e">
        <f>VLOOKUP(D267,'Demanda Isolada KIT'!$R$2:$U$1048576,2,0)</f>
        <v>#REF!</v>
      </c>
      <c r="Q267" s="90" t="e">
        <f t="shared" si="34"/>
        <v>#REF!</v>
      </c>
      <c r="R267" s="12" t="e">
        <f t="shared" si="35"/>
        <v>#REF!</v>
      </c>
      <c r="S267" s="11" t="e">
        <f t="shared" si="36"/>
        <v>#REF!</v>
      </c>
      <c r="T267" s="11" t="e">
        <f t="shared" si="37"/>
        <v>#REF!</v>
      </c>
      <c r="U267" s="11" t="e">
        <f t="shared" si="38"/>
        <v>#REF!</v>
      </c>
      <c r="V267" s="11" t="e">
        <f t="shared" si="39"/>
        <v>#REF!</v>
      </c>
    </row>
    <row r="268" spans="1:22">
      <c r="A268" s="13" t="e">
        <f>'BASE - Geral'!#REF!</f>
        <v>#REF!</v>
      </c>
      <c r="B268" s="13" t="e">
        <f>'BASE - Geral'!#REF!</f>
        <v>#REF!</v>
      </c>
      <c r="C268" s="13" t="e">
        <f>'BASE - Geral'!#REF!</f>
        <v>#REF!</v>
      </c>
      <c r="D268" s="13" t="e">
        <f>'BASE - Geral'!#REF!</f>
        <v>#REF!</v>
      </c>
      <c r="E268" s="13" t="e">
        <f>'BASE - Geral'!#REF!</f>
        <v>#REF!</v>
      </c>
      <c r="F268" s="13" t="e">
        <f>'BASE - Geral'!#REF!</f>
        <v>#REF!</v>
      </c>
      <c r="G268" s="12" t="e">
        <f>'BASE - Geral'!#REF!</f>
        <v>#REF!</v>
      </c>
      <c r="H268" s="12" t="e">
        <f>'BASE - Geral'!#REF!</f>
        <v>#REF!</v>
      </c>
      <c r="I268" s="12" t="e">
        <f>'BASE - Geral'!#REF!</f>
        <v>#REF!</v>
      </c>
      <c r="J268" s="12" t="e">
        <f>'BASE - Geral'!#REF!</f>
        <v>#REF!</v>
      </c>
      <c r="K268" s="12" t="e">
        <f>'BASE - Geral'!#REF!</f>
        <v>#REF!</v>
      </c>
      <c r="L268" s="12" t="e">
        <f>'BASE - Geral'!#REF!</f>
        <v>#REF!</v>
      </c>
      <c r="M268" s="12" t="e">
        <f>VLOOKUP(D268,'Demanda Isolada KIT'!$M$2:$P$1048576,2,0)</f>
        <v>#REF!</v>
      </c>
      <c r="N268" s="90" t="e">
        <f t="shared" si="32"/>
        <v>#REF!</v>
      </c>
      <c r="O268" s="12" t="e">
        <f t="shared" si="33"/>
        <v>#REF!</v>
      </c>
      <c r="P268" s="12" t="e">
        <f>VLOOKUP(D268,'Demanda Isolada KIT'!$R$2:$U$1048576,2,0)</f>
        <v>#REF!</v>
      </c>
      <c r="Q268" s="90" t="e">
        <f t="shared" si="34"/>
        <v>#REF!</v>
      </c>
      <c r="R268" s="12" t="e">
        <f t="shared" si="35"/>
        <v>#REF!</v>
      </c>
      <c r="S268" s="11" t="e">
        <f t="shared" si="36"/>
        <v>#REF!</v>
      </c>
      <c r="T268" s="11" t="e">
        <f t="shared" si="37"/>
        <v>#REF!</v>
      </c>
      <c r="U268" s="11" t="e">
        <f t="shared" si="38"/>
        <v>#REF!</v>
      </c>
      <c r="V268" s="11" t="e">
        <f t="shared" si="39"/>
        <v>#REF!</v>
      </c>
    </row>
    <row r="269" spans="1:22">
      <c r="A269" s="13" t="e">
        <f>'BASE - Geral'!#REF!</f>
        <v>#REF!</v>
      </c>
      <c r="B269" s="13" t="e">
        <f>'BASE - Geral'!#REF!</f>
        <v>#REF!</v>
      </c>
      <c r="C269" s="13" t="e">
        <f>'BASE - Geral'!#REF!</f>
        <v>#REF!</v>
      </c>
      <c r="D269" s="13" t="e">
        <f>'BASE - Geral'!#REF!</f>
        <v>#REF!</v>
      </c>
      <c r="E269" s="13" t="e">
        <f>'BASE - Geral'!#REF!</f>
        <v>#REF!</v>
      </c>
      <c r="F269" s="13" t="e">
        <f>'BASE - Geral'!#REF!</f>
        <v>#REF!</v>
      </c>
      <c r="G269" s="12" t="e">
        <f>'BASE - Geral'!#REF!</f>
        <v>#REF!</v>
      </c>
      <c r="H269" s="12" t="e">
        <f>'BASE - Geral'!#REF!</f>
        <v>#REF!</v>
      </c>
      <c r="I269" s="12" t="e">
        <f>'BASE - Geral'!#REF!</f>
        <v>#REF!</v>
      </c>
      <c r="J269" s="12" t="e">
        <f>'BASE - Geral'!#REF!</f>
        <v>#REF!</v>
      </c>
      <c r="K269" s="12" t="e">
        <f>'BASE - Geral'!#REF!</f>
        <v>#REF!</v>
      </c>
      <c r="L269" s="12" t="e">
        <f>'BASE - Geral'!#REF!</f>
        <v>#REF!</v>
      </c>
      <c r="M269" s="12" t="e">
        <f>VLOOKUP(D269,'Demanda Isolada KIT'!$M$2:$P$1048576,2,0)</f>
        <v>#REF!</v>
      </c>
      <c r="N269" s="90" t="e">
        <f t="shared" si="32"/>
        <v>#REF!</v>
      </c>
      <c r="O269" s="12" t="e">
        <f t="shared" si="33"/>
        <v>#REF!</v>
      </c>
      <c r="P269" s="12" t="e">
        <f>VLOOKUP(D269,'Demanda Isolada KIT'!$R$2:$U$1048576,2,0)</f>
        <v>#REF!</v>
      </c>
      <c r="Q269" s="90" t="e">
        <f t="shared" si="34"/>
        <v>#REF!</v>
      </c>
      <c r="R269" s="12" t="e">
        <f t="shared" si="35"/>
        <v>#REF!</v>
      </c>
      <c r="S269" s="11" t="e">
        <f t="shared" si="36"/>
        <v>#REF!</v>
      </c>
      <c r="T269" s="11" t="e">
        <f t="shared" si="37"/>
        <v>#REF!</v>
      </c>
      <c r="U269" s="11" t="e">
        <f t="shared" si="38"/>
        <v>#REF!</v>
      </c>
      <c r="V269" s="11" t="e">
        <f t="shared" si="39"/>
        <v>#REF!</v>
      </c>
    </row>
    <row r="270" spans="1:22">
      <c r="A270" s="13" t="e">
        <f>'BASE - Geral'!#REF!</f>
        <v>#REF!</v>
      </c>
      <c r="B270" s="13" t="e">
        <f>'BASE - Geral'!#REF!</f>
        <v>#REF!</v>
      </c>
      <c r="C270" s="13" t="e">
        <f>'BASE - Geral'!#REF!</f>
        <v>#REF!</v>
      </c>
      <c r="D270" s="13" t="e">
        <f>'BASE - Geral'!#REF!</f>
        <v>#REF!</v>
      </c>
      <c r="E270" s="13" t="e">
        <f>'BASE - Geral'!#REF!</f>
        <v>#REF!</v>
      </c>
      <c r="F270" s="13" t="e">
        <f>'BASE - Geral'!#REF!</f>
        <v>#REF!</v>
      </c>
      <c r="G270" s="12" t="e">
        <f>'BASE - Geral'!#REF!</f>
        <v>#REF!</v>
      </c>
      <c r="H270" s="12" t="e">
        <f>'BASE - Geral'!#REF!</f>
        <v>#REF!</v>
      </c>
      <c r="I270" s="12" t="e">
        <f>'BASE - Geral'!#REF!</f>
        <v>#REF!</v>
      </c>
      <c r="J270" s="12" t="e">
        <f>'BASE - Geral'!#REF!</f>
        <v>#REF!</v>
      </c>
      <c r="K270" s="12" t="e">
        <f>'BASE - Geral'!#REF!</f>
        <v>#REF!</v>
      </c>
      <c r="L270" s="12" t="e">
        <f>'BASE - Geral'!#REF!</f>
        <v>#REF!</v>
      </c>
      <c r="M270" s="12" t="e">
        <f>VLOOKUP(D270,'Demanda Isolada KIT'!$M$2:$P$1048576,2,0)</f>
        <v>#REF!</v>
      </c>
      <c r="N270" s="90" t="e">
        <f t="shared" si="32"/>
        <v>#REF!</v>
      </c>
      <c r="O270" s="12" t="e">
        <f t="shared" si="33"/>
        <v>#REF!</v>
      </c>
      <c r="P270" s="12" t="e">
        <f>VLOOKUP(D270,'Demanda Isolada KIT'!$R$2:$U$1048576,2,0)</f>
        <v>#REF!</v>
      </c>
      <c r="Q270" s="90" t="e">
        <f t="shared" si="34"/>
        <v>#REF!</v>
      </c>
      <c r="R270" s="12" t="e">
        <f t="shared" si="35"/>
        <v>#REF!</v>
      </c>
      <c r="S270" s="11" t="e">
        <f t="shared" si="36"/>
        <v>#REF!</v>
      </c>
      <c r="T270" s="11" t="e">
        <f t="shared" si="37"/>
        <v>#REF!</v>
      </c>
      <c r="U270" s="11" t="e">
        <f t="shared" si="38"/>
        <v>#REF!</v>
      </c>
      <c r="V270" s="11" t="e">
        <f t="shared" si="39"/>
        <v>#REF!</v>
      </c>
    </row>
    <row r="271" spans="1:22">
      <c r="A271" s="13" t="e">
        <f>'BASE - Geral'!#REF!</f>
        <v>#REF!</v>
      </c>
      <c r="B271" s="13" t="e">
        <f>'BASE - Geral'!#REF!</f>
        <v>#REF!</v>
      </c>
      <c r="C271" s="13" t="e">
        <f>'BASE - Geral'!#REF!</f>
        <v>#REF!</v>
      </c>
      <c r="D271" s="13" t="e">
        <f>'BASE - Geral'!#REF!</f>
        <v>#REF!</v>
      </c>
      <c r="E271" s="13" t="e">
        <f>'BASE - Geral'!#REF!</f>
        <v>#REF!</v>
      </c>
      <c r="F271" s="13" t="e">
        <f>'BASE - Geral'!#REF!</f>
        <v>#REF!</v>
      </c>
      <c r="G271" s="12" t="e">
        <f>'BASE - Geral'!#REF!</f>
        <v>#REF!</v>
      </c>
      <c r="H271" s="12" t="e">
        <f>'BASE - Geral'!#REF!</f>
        <v>#REF!</v>
      </c>
      <c r="I271" s="12" t="e">
        <f>'BASE - Geral'!#REF!</f>
        <v>#REF!</v>
      </c>
      <c r="J271" s="12" t="e">
        <f>'BASE - Geral'!#REF!</f>
        <v>#REF!</v>
      </c>
      <c r="K271" s="12" t="e">
        <f>'BASE - Geral'!#REF!</f>
        <v>#REF!</v>
      </c>
      <c r="L271" s="12" t="e">
        <f>'BASE - Geral'!#REF!</f>
        <v>#REF!</v>
      </c>
      <c r="M271" s="12" t="e">
        <f>VLOOKUP(D271,'Demanda Isolada KIT'!$M$2:$P$1048576,2,0)</f>
        <v>#REF!</v>
      </c>
      <c r="N271" s="90" t="e">
        <f t="shared" si="32"/>
        <v>#REF!</v>
      </c>
      <c r="O271" s="12" t="e">
        <f t="shared" si="33"/>
        <v>#REF!</v>
      </c>
      <c r="P271" s="12" t="e">
        <f>VLOOKUP(D271,'Demanda Isolada KIT'!$R$2:$U$1048576,2,0)</f>
        <v>#REF!</v>
      </c>
      <c r="Q271" s="90" t="e">
        <f t="shared" si="34"/>
        <v>#REF!</v>
      </c>
      <c r="R271" s="12" t="e">
        <f t="shared" si="35"/>
        <v>#REF!</v>
      </c>
      <c r="S271" s="11" t="e">
        <f t="shared" si="36"/>
        <v>#REF!</v>
      </c>
      <c r="T271" s="11" t="e">
        <f t="shared" si="37"/>
        <v>#REF!</v>
      </c>
      <c r="U271" s="11" t="e">
        <f t="shared" si="38"/>
        <v>#REF!</v>
      </c>
      <c r="V271" s="11" t="e">
        <f t="shared" si="39"/>
        <v>#REF!</v>
      </c>
    </row>
    <row r="272" spans="1:22">
      <c r="A272" s="13" t="e">
        <f>'BASE - Geral'!#REF!</f>
        <v>#REF!</v>
      </c>
      <c r="B272" s="13" t="e">
        <f>'BASE - Geral'!#REF!</f>
        <v>#REF!</v>
      </c>
      <c r="C272" s="13" t="e">
        <f>'BASE - Geral'!#REF!</f>
        <v>#REF!</v>
      </c>
      <c r="D272" s="13" t="e">
        <f>'BASE - Geral'!#REF!</f>
        <v>#REF!</v>
      </c>
      <c r="E272" s="13" t="e">
        <f>'BASE - Geral'!#REF!</f>
        <v>#REF!</v>
      </c>
      <c r="F272" s="13" t="e">
        <f>'BASE - Geral'!#REF!</f>
        <v>#REF!</v>
      </c>
      <c r="G272" s="12" t="e">
        <f>'BASE - Geral'!#REF!</f>
        <v>#REF!</v>
      </c>
      <c r="H272" s="12" t="e">
        <f>'BASE - Geral'!#REF!</f>
        <v>#REF!</v>
      </c>
      <c r="I272" s="12" t="e">
        <f>'BASE - Geral'!#REF!</f>
        <v>#REF!</v>
      </c>
      <c r="J272" s="12" t="e">
        <f>'BASE - Geral'!#REF!</f>
        <v>#REF!</v>
      </c>
      <c r="K272" s="12" t="e">
        <f>'BASE - Geral'!#REF!</f>
        <v>#REF!</v>
      </c>
      <c r="L272" s="12" t="e">
        <f>'BASE - Geral'!#REF!</f>
        <v>#REF!</v>
      </c>
      <c r="M272" s="12" t="e">
        <f>VLOOKUP(D272,'Demanda Isolada KIT'!$M$2:$P$1048576,2,0)</f>
        <v>#REF!</v>
      </c>
      <c r="N272" s="90" t="e">
        <f t="shared" si="32"/>
        <v>#REF!</v>
      </c>
      <c r="O272" s="12" t="e">
        <f t="shared" si="33"/>
        <v>#REF!</v>
      </c>
      <c r="P272" s="12" t="e">
        <f>VLOOKUP(D272,'Demanda Isolada KIT'!$R$2:$U$1048576,2,0)</f>
        <v>#REF!</v>
      </c>
      <c r="Q272" s="90" t="e">
        <f t="shared" si="34"/>
        <v>#REF!</v>
      </c>
      <c r="R272" s="12" t="e">
        <f t="shared" si="35"/>
        <v>#REF!</v>
      </c>
      <c r="S272" s="11" t="e">
        <f t="shared" si="36"/>
        <v>#REF!</v>
      </c>
      <c r="T272" s="11" t="e">
        <f t="shared" si="37"/>
        <v>#REF!</v>
      </c>
      <c r="U272" s="11" t="e">
        <f t="shared" si="38"/>
        <v>#REF!</v>
      </c>
      <c r="V272" s="11" t="e">
        <f t="shared" si="39"/>
        <v>#REF!</v>
      </c>
    </row>
    <row r="273" spans="1:22">
      <c r="A273" s="13" t="e">
        <f>'BASE - Geral'!#REF!</f>
        <v>#REF!</v>
      </c>
      <c r="B273" s="13" t="e">
        <f>'BASE - Geral'!#REF!</f>
        <v>#REF!</v>
      </c>
      <c r="C273" s="13" t="e">
        <f>'BASE - Geral'!#REF!</f>
        <v>#REF!</v>
      </c>
      <c r="D273" s="13" t="e">
        <f>'BASE - Geral'!#REF!</f>
        <v>#REF!</v>
      </c>
      <c r="E273" s="13" t="e">
        <f>'BASE - Geral'!#REF!</f>
        <v>#REF!</v>
      </c>
      <c r="F273" s="13" t="e">
        <f>'BASE - Geral'!#REF!</f>
        <v>#REF!</v>
      </c>
      <c r="G273" s="12" t="e">
        <f>'BASE - Geral'!#REF!</f>
        <v>#REF!</v>
      </c>
      <c r="H273" s="12" t="e">
        <f>'BASE - Geral'!#REF!</f>
        <v>#REF!</v>
      </c>
      <c r="I273" s="12" t="e">
        <f>'BASE - Geral'!#REF!</f>
        <v>#REF!</v>
      </c>
      <c r="J273" s="12" t="e">
        <f>'BASE - Geral'!#REF!</f>
        <v>#REF!</v>
      </c>
      <c r="K273" s="12" t="e">
        <f>'BASE - Geral'!#REF!</f>
        <v>#REF!</v>
      </c>
      <c r="L273" s="12" t="e">
        <f>'BASE - Geral'!#REF!</f>
        <v>#REF!</v>
      </c>
      <c r="M273" s="12" t="e">
        <f>VLOOKUP(D273,'Demanda Isolada KIT'!$M$2:$P$1048576,2,0)</f>
        <v>#REF!</v>
      </c>
      <c r="N273" s="90" t="e">
        <f t="shared" si="32"/>
        <v>#REF!</v>
      </c>
      <c r="O273" s="12" t="e">
        <f t="shared" si="33"/>
        <v>#REF!</v>
      </c>
      <c r="P273" s="12" t="e">
        <f>VLOOKUP(D273,'Demanda Isolada KIT'!$R$2:$U$1048576,2,0)</f>
        <v>#REF!</v>
      </c>
      <c r="Q273" s="90" t="e">
        <f t="shared" si="34"/>
        <v>#REF!</v>
      </c>
      <c r="R273" s="12" t="e">
        <f t="shared" si="35"/>
        <v>#REF!</v>
      </c>
      <c r="S273" s="11" t="e">
        <f t="shared" si="36"/>
        <v>#REF!</v>
      </c>
      <c r="T273" s="11" t="e">
        <f t="shared" si="37"/>
        <v>#REF!</v>
      </c>
      <c r="U273" s="11" t="e">
        <f t="shared" si="38"/>
        <v>#REF!</v>
      </c>
      <c r="V273" s="11" t="e">
        <f t="shared" si="39"/>
        <v>#REF!</v>
      </c>
    </row>
    <row r="274" spans="1:22">
      <c r="A274" s="13" t="e">
        <f>'BASE - Geral'!#REF!</f>
        <v>#REF!</v>
      </c>
      <c r="B274" s="13" t="e">
        <f>'BASE - Geral'!#REF!</f>
        <v>#REF!</v>
      </c>
      <c r="C274" s="13" t="e">
        <f>'BASE - Geral'!#REF!</f>
        <v>#REF!</v>
      </c>
      <c r="D274" s="13" t="e">
        <f>'BASE - Geral'!#REF!</f>
        <v>#REF!</v>
      </c>
      <c r="E274" s="13" t="e">
        <f>'BASE - Geral'!#REF!</f>
        <v>#REF!</v>
      </c>
      <c r="F274" s="13" t="e">
        <f>'BASE - Geral'!#REF!</f>
        <v>#REF!</v>
      </c>
      <c r="G274" s="12" t="e">
        <f>'BASE - Geral'!#REF!</f>
        <v>#REF!</v>
      </c>
      <c r="H274" s="12" t="e">
        <f>'BASE - Geral'!#REF!</f>
        <v>#REF!</v>
      </c>
      <c r="I274" s="12" t="e">
        <f>'BASE - Geral'!#REF!</f>
        <v>#REF!</v>
      </c>
      <c r="J274" s="12" t="e">
        <f>'BASE - Geral'!#REF!</f>
        <v>#REF!</v>
      </c>
      <c r="K274" s="12" t="e">
        <f>'BASE - Geral'!#REF!</f>
        <v>#REF!</v>
      </c>
      <c r="L274" s="12" t="e">
        <f>'BASE - Geral'!#REF!</f>
        <v>#REF!</v>
      </c>
      <c r="M274" s="12" t="e">
        <f>VLOOKUP(D274,'Demanda Isolada KIT'!$M$2:$P$1048576,2,0)</f>
        <v>#REF!</v>
      </c>
      <c r="N274" s="90" t="e">
        <f t="shared" si="32"/>
        <v>#REF!</v>
      </c>
      <c r="O274" s="12" t="e">
        <f t="shared" si="33"/>
        <v>#REF!</v>
      </c>
      <c r="P274" s="12" t="e">
        <f>VLOOKUP(D274,'Demanda Isolada KIT'!$R$2:$U$1048576,2,0)</f>
        <v>#REF!</v>
      </c>
      <c r="Q274" s="90" t="e">
        <f t="shared" si="34"/>
        <v>#REF!</v>
      </c>
      <c r="R274" s="12" t="e">
        <f t="shared" si="35"/>
        <v>#REF!</v>
      </c>
      <c r="S274" s="11" t="e">
        <f t="shared" si="36"/>
        <v>#REF!</v>
      </c>
      <c r="T274" s="11" t="e">
        <f t="shared" si="37"/>
        <v>#REF!</v>
      </c>
      <c r="U274" s="11" t="e">
        <f t="shared" si="38"/>
        <v>#REF!</v>
      </c>
      <c r="V274" s="11" t="e">
        <f t="shared" si="39"/>
        <v>#REF!</v>
      </c>
    </row>
    <row r="275" spans="1:22">
      <c r="A275" s="13" t="e">
        <f>'BASE - Geral'!#REF!</f>
        <v>#REF!</v>
      </c>
      <c r="B275" s="13" t="e">
        <f>'BASE - Geral'!#REF!</f>
        <v>#REF!</v>
      </c>
      <c r="C275" s="13" t="e">
        <f>'BASE - Geral'!#REF!</f>
        <v>#REF!</v>
      </c>
      <c r="D275" s="13" t="e">
        <f>'BASE - Geral'!#REF!</f>
        <v>#REF!</v>
      </c>
      <c r="E275" s="13" t="e">
        <f>'BASE - Geral'!#REF!</f>
        <v>#REF!</v>
      </c>
      <c r="F275" s="13" t="e">
        <f>'BASE - Geral'!#REF!</f>
        <v>#REF!</v>
      </c>
      <c r="G275" s="12" t="e">
        <f>'BASE - Geral'!#REF!</f>
        <v>#REF!</v>
      </c>
      <c r="H275" s="12" t="e">
        <f>'BASE - Geral'!#REF!</f>
        <v>#REF!</v>
      </c>
      <c r="I275" s="12" t="e">
        <f>'BASE - Geral'!#REF!</f>
        <v>#REF!</v>
      </c>
      <c r="J275" s="12" t="e">
        <f>'BASE - Geral'!#REF!</f>
        <v>#REF!</v>
      </c>
      <c r="K275" s="12" t="e">
        <f>'BASE - Geral'!#REF!</f>
        <v>#REF!</v>
      </c>
      <c r="L275" s="12" t="e">
        <f>'BASE - Geral'!#REF!</f>
        <v>#REF!</v>
      </c>
      <c r="M275" s="12" t="e">
        <f>VLOOKUP(D275,'Demanda Isolada KIT'!$M$2:$P$1048576,2,0)</f>
        <v>#REF!</v>
      </c>
      <c r="N275" s="90" t="e">
        <f t="shared" si="32"/>
        <v>#REF!</v>
      </c>
      <c r="O275" s="12" t="e">
        <f t="shared" si="33"/>
        <v>#REF!</v>
      </c>
      <c r="P275" s="12" t="e">
        <f>VLOOKUP(D275,'Demanda Isolada KIT'!$R$2:$U$1048576,2,0)</f>
        <v>#REF!</v>
      </c>
      <c r="Q275" s="90" t="e">
        <f t="shared" si="34"/>
        <v>#REF!</v>
      </c>
      <c r="R275" s="12" t="e">
        <f t="shared" si="35"/>
        <v>#REF!</v>
      </c>
      <c r="S275" s="11" t="e">
        <f t="shared" si="36"/>
        <v>#REF!</v>
      </c>
      <c r="T275" s="11" t="e">
        <f t="shared" si="37"/>
        <v>#REF!</v>
      </c>
      <c r="U275" s="11" t="e">
        <f t="shared" si="38"/>
        <v>#REF!</v>
      </c>
      <c r="V275" s="11" t="e">
        <f t="shared" si="39"/>
        <v>#REF!</v>
      </c>
    </row>
    <row r="276" spans="1:22">
      <c r="A276" s="13" t="e">
        <f>'BASE - Geral'!#REF!</f>
        <v>#REF!</v>
      </c>
      <c r="B276" s="13" t="e">
        <f>'BASE - Geral'!#REF!</f>
        <v>#REF!</v>
      </c>
      <c r="C276" s="13" t="e">
        <f>'BASE - Geral'!#REF!</f>
        <v>#REF!</v>
      </c>
      <c r="D276" s="13" t="e">
        <f>'BASE - Geral'!#REF!</f>
        <v>#REF!</v>
      </c>
      <c r="E276" s="13" t="e">
        <f>'BASE - Geral'!#REF!</f>
        <v>#REF!</v>
      </c>
      <c r="F276" s="13" t="e">
        <f>'BASE - Geral'!#REF!</f>
        <v>#REF!</v>
      </c>
      <c r="G276" s="12" t="e">
        <f>'BASE - Geral'!#REF!</f>
        <v>#REF!</v>
      </c>
      <c r="H276" s="12" t="e">
        <f>'BASE - Geral'!#REF!</f>
        <v>#REF!</v>
      </c>
      <c r="I276" s="12" t="e">
        <f>'BASE - Geral'!#REF!</f>
        <v>#REF!</v>
      </c>
      <c r="J276" s="12" t="e">
        <f>'BASE - Geral'!#REF!</f>
        <v>#REF!</v>
      </c>
      <c r="K276" s="12" t="e">
        <f>'BASE - Geral'!#REF!</f>
        <v>#REF!</v>
      </c>
      <c r="L276" s="12" t="e">
        <f>'BASE - Geral'!#REF!</f>
        <v>#REF!</v>
      </c>
      <c r="M276" s="12" t="e">
        <f>VLOOKUP(D276,'Demanda Isolada KIT'!$M$2:$P$1048576,2,0)</f>
        <v>#REF!</v>
      </c>
      <c r="N276" s="90" t="e">
        <f t="shared" si="32"/>
        <v>#REF!</v>
      </c>
      <c r="O276" s="12" t="e">
        <f t="shared" si="33"/>
        <v>#REF!</v>
      </c>
      <c r="P276" s="12" t="e">
        <f>VLOOKUP(D276,'Demanda Isolada KIT'!$R$2:$U$1048576,2,0)</f>
        <v>#REF!</v>
      </c>
      <c r="Q276" s="90" t="e">
        <f t="shared" si="34"/>
        <v>#REF!</v>
      </c>
      <c r="R276" s="12" t="e">
        <f t="shared" si="35"/>
        <v>#REF!</v>
      </c>
      <c r="S276" s="11" t="e">
        <f t="shared" si="36"/>
        <v>#REF!</v>
      </c>
      <c r="T276" s="11" t="e">
        <f t="shared" si="37"/>
        <v>#REF!</v>
      </c>
      <c r="U276" s="11" t="e">
        <f t="shared" si="38"/>
        <v>#REF!</v>
      </c>
      <c r="V276" s="11" t="e">
        <f t="shared" si="39"/>
        <v>#REF!</v>
      </c>
    </row>
    <row r="277" spans="1:22">
      <c r="A277" s="13" t="e">
        <f>'BASE - Geral'!#REF!</f>
        <v>#REF!</v>
      </c>
      <c r="B277" s="13" t="e">
        <f>'BASE - Geral'!#REF!</f>
        <v>#REF!</v>
      </c>
      <c r="C277" s="13" t="e">
        <f>'BASE - Geral'!#REF!</f>
        <v>#REF!</v>
      </c>
      <c r="D277" s="13" t="e">
        <f>'BASE - Geral'!#REF!</f>
        <v>#REF!</v>
      </c>
      <c r="E277" s="13" t="e">
        <f>'BASE - Geral'!#REF!</f>
        <v>#REF!</v>
      </c>
      <c r="F277" s="13" t="e">
        <f>'BASE - Geral'!#REF!</f>
        <v>#REF!</v>
      </c>
      <c r="G277" s="12" t="e">
        <f>'BASE - Geral'!#REF!</f>
        <v>#REF!</v>
      </c>
      <c r="H277" s="12" t="e">
        <f>'BASE - Geral'!#REF!</f>
        <v>#REF!</v>
      </c>
      <c r="I277" s="12" t="e">
        <f>'BASE - Geral'!#REF!</f>
        <v>#REF!</v>
      </c>
      <c r="J277" s="12" t="e">
        <f>'BASE - Geral'!#REF!</f>
        <v>#REF!</v>
      </c>
      <c r="K277" s="12" t="e">
        <f>'BASE - Geral'!#REF!</f>
        <v>#REF!</v>
      </c>
      <c r="L277" s="12" t="e">
        <f>'BASE - Geral'!#REF!</f>
        <v>#REF!</v>
      </c>
      <c r="M277" s="12" t="e">
        <f>VLOOKUP(D277,'Demanda Isolada KIT'!$M$2:$P$1048576,2,0)</f>
        <v>#REF!</v>
      </c>
      <c r="N277" s="90" t="e">
        <f t="shared" si="32"/>
        <v>#REF!</v>
      </c>
      <c r="O277" s="12" t="e">
        <f t="shared" si="33"/>
        <v>#REF!</v>
      </c>
      <c r="P277" s="12" t="e">
        <f>VLOOKUP(D277,'Demanda Isolada KIT'!$R$2:$U$1048576,2,0)</f>
        <v>#REF!</v>
      </c>
      <c r="Q277" s="90" t="e">
        <f t="shared" si="34"/>
        <v>#REF!</v>
      </c>
      <c r="R277" s="12" t="e">
        <f t="shared" si="35"/>
        <v>#REF!</v>
      </c>
      <c r="S277" s="11" t="e">
        <f t="shared" si="36"/>
        <v>#REF!</v>
      </c>
      <c r="T277" s="11" t="e">
        <f t="shared" si="37"/>
        <v>#REF!</v>
      </c>
      <c r="U277" s="11" t="e">
        <f t="shared" si="38"/>
        <v>#REF!</v>
      </c>
      <c r="V277" s="11" t="e">
        <f t="shared" si="39"/>
        <v>#REF!</v>
      </c>
    </row>
    <row r="278" spans="1:22">
      <c r="A278" s="13" t="e">
        <f>'BASE - Geral'!#REF!</f>
        <v>#REF!</v>
      </c>
      <c r="B278" s="13" t="e">
        <f>'BASE - Geral'!#REF!</f>
        <v>#REF!</v>
      </c>
      <c r="C278" s="13" t="e">
        <f>'BASE - Geral'!#REF!</f>
        <v>#REF!</v>
      </c>
      <c r="D278" s="13" t="e">
        <f>'BASE - Geral'!#REF!</f>
        <v>#REF!</v>
      </c>
      <c r="E278" s="13" t="e">
        <f>'BASE - Geral'!#REF!</f>
        <v>#REF!</v>
      </c>
      <c r="F278" s="13" t="e">
        <f>'BASE - Geral'!#REF!</f>
        <v>#REF!</v>
      </c>
      <c r="G278" s="12" t="e">
        <f>'BASE - Geral'!#REF!</f>
        <v>#REF!</v>
      </c>
      <c r="H278" s="12" t="e">
        <f>'BASE - Geral'!#REF!</f>
        <v>#REF!</v>
      </c>
      <c r="I278" s="12" t="e">
        <f>'BASE - Geral'!#REF!</f>
        <v>#REF!</v>
      </c>
      <c r="J278" s="12" t="e">
        <f>'BASE - Geral'!#REF!</f>
        <v>#REF!</v>
      </c>
      <c r="K278" s="12" t="e">
        <f>'BASE - Geral'!#REF!</f>
        <v>#REF!</v>
      </c>
      <c r="L278" s="12" t="e">
        <f>'BASE - Geral'!#REF!</f>
        <v>#REF!</v>
      </c>
      <c r="M278" s="12" t="e">
        <f>VLOOKUP(D278,'Demanda Isolada KIT'!$M$2:$P$1048576,2,0)</f>
        <v>#REF!</v>
      </c>
      <c r="N278" s="90" t="e">
        <f t="shared" si="32"/>
        <v>#REF!</v>
      </c>
      <c r="O278" s="12" t="e">
        <f t="shared" si="33"/>
        <v>#REF!</v>
      </c>
      <c r="P278" s="12" t="e">
        <f>VLOOKUP(D278,'Demanda Isolada KIT'!$R$2:$U$1048576,2,0)</f>
        <v>#REF!</v>
      </c>
      <c r="Q278" s="90" t="e">
        <f t="shared" si="34"/>
        <v>#REF!</v>
      </c>
      <c r="R278" s="12" t="e">
        <f t="shared" si="35"/>
        <v>#REF!</v>
      </c>
      <c r="S278" s="11" t="e">
        <f t="shared" si="36"/>
        <v>#REF!</v>
      </c>
      <c r="T278" s="11" t="e">
        <f t="shared" si="37"/>
        <v>#REF!</v>
      </c>
      <c r="U278" s="11" t="e">
        <f t="shared" si="38"/>
        <v>#REF!</v>
      </c>
      <c r="V278" s="11" t="e">
        <f t="shared" si="39"/>
        <v>#REF!</v>
      </c>
    </row>
    <row r="279" spans="1:22">
      <c r="A279" s="13" t="e">
        <f>'BASE - Geral'!#REF!</f>
        <v>#REF!</v>
      </c>
      <c r="B279" s="13" t="e">
        <f>'BASE - Geral'!#REF!</f>
        <v>#REF!</v>
      </c>
      <c r="C279" s="13" t="e">
        <f>'BASE - Geral'!#REF!</f>
        <v>#REF!</v>
      </c>
      <c r="D279" s="13" t="e">
        <f>'BASE - Geral'!#REF!</f>
        <v>#REF!</v>
      </c>
      <c r="E279" s="13" t="e">
        <f>'BASE - Geral'!#REF!</f>
        <v>#REF!</v>
      </c>
      <c r="F279" s="13" t="e">
        <f>'BASE - Geral'!#REF!</f>
        <v>#REF!</v>
      </c>
      <c r="G279" s="12" t="e">
        <f>'BASE - Geral'!#REF!</f>
        <v>#REF!</v>
      </c>
      <c r="H279" s="12" t="e">
        <f>'BASE - Geral'!#REF!</f>
        <v>#REF!</v>
      </c>
      <c r="I279" s="12" t="e">
        <f>'BASE - Geral'!#REF!</f>
        <v>#REF!</v>
      </c>
      <c r="J279" s="12" t="e">
        <f>'BASE - Geral'!#REF!</f>
        <v>#REF!</v>
      </c>
      <c r="K279" s="12" t="e">
        <f>'BASE - Geral'!#REF!</f>
        <v>#REF!</v>
      </c>
      <c r="L279" s="12" t="e">
        <f>'BASE - Geral'!#REF!</f>
        <v>#REF!</v>
      </c>
      <c r="M279" s="12" t="e">
        <f>VLOOKUP(D279,'Demanda Isolada KIT'!$M$2:$P$1048576,2,0)</f>
        <v>#REF!</v>
      </c>
      <c r="N279" s="90" t="e">
        <f t="shared" si="32"/>
        <v>#REF!</v>
      </c>
      <c r="O279" s="12" t="e">
        <f t="shared" si="33"/>
        <v>#REF!</v>
      </c>
      <c r="P279" s="12" t="e">
        <f>VLOOKUP(D279,'Demanda Isolada KIT'!$R$2:$U$1048576,2,0)</f>
        <v>#REF!</v>
      </c>
      <c r="Q279" s="90" t="e">
        <f t="shared" si="34"/>
        <v>#REF!</v>
      </c>
      <c r="R279" s="12" t="e">
        <f t="shared" si="35"/>
        <v>#REF!</v>
      </c>
      <c r="S279" s="11" t="e">
        <f t="shared" si="36"/>
        <v>#REF!</v>
      </c>
      <c r="T279" s="11" t="e">
        <f t="shared" si="37"/>
        <v>#REF!</v>
      </c>
      <c r="U279" s="11" t="e">
        <f t="shared" si="38"/>
        <v>#REF!</v>
      </c>
      <c r="V279" s="11" t="e">
        <f t="shared" si="39"/>
        <v>#REF!</v>
      </c>
    </row>
    <row r="280" spans="1:22">
      <c r="A280" s="13" t="e">
        <f>'BASE - Geral'!#REF!</f>
        <v>#REF!</v>
      </c>
      <c r="B280" s="13" t="e">
        <f>'BASE - Geral'!#REF!</f>
        <v>#REF!</v>
      </c>
      <c r="C280" s="13" t="e">
        <f>'BASE - Geral'!#REF!</f>
        <v>#REF!</v>
      </c>
      <c r="D280" s="13" t="e">
        <f>'BASE - Geral'!#REF!</f>
        <v>#REF!</v>
      </c>
      <c r="E280" s="13" t="e">
        <f>'BASE - Geral'!#REF!</f>
        <v>#REF!</v>
      </c>
      <c r="F280" s="13" t="e">
        <f>'BASE - Geral'!#REF!</f>
        <v>#REF!</v>
      </c>
      <c r="G280" s="12" t="e">
        <f>'BASE - Geral'!#REF!</f>
        <v>#REF!</v>
      </c>
      <c r="H280" s="12" t="e">
        <f>'BASE - Geral'!#REF!</f>
        <v>#REF!</v>
      </c>
      <c r="I280" s="12" t="e">
        <f>'BASE - Geral'!#REF!</f>
        <v>#REF!</v>
      </c>
      <c r="J280" s="12" t="e">
        <f>'BASE - Geral'!#REF!</f>
        <v>#REF!</v>
      </c>
      <c r="K280" s="12" t="e">
        <f>'BASE - Geral'!#REF!</f>
        <v>#REF!</v>
      </c>
      <c r="L280" s="12" t="e">
        <f>'BASE - Geral'!#REF!</f>
        <v>#REF!</v>
      </c>
      <c r="M280" s="12" t="e">
        <f>VLOOKUP(D280,'Demanda Isolada KIT'!$M$2:$P$1048576,2,0)</f>
        <v>#REF!</v>
      </c>
      <c r="N280" s="90" t="e">
        <f t="shared" si="32"/>
        <v>#REF!</v>
      </c>
      <c r="O280" s="12" t="e">
        <f t="shared" si="33"/>
        <v>#REF!</v>
      </c>
      <c r="P280" s="12" t="e">
        <f>VLOOKUP(D280,'Demanda Isolada KIT'!$R$2:$U$1048576,2,0)</f>
        <v>#REF!</v>
      </c>
      <c r="Q280" s="90" t="e">
        <f t="shared" si="34"/>
        <v>#REF!</v>
      </c>
      <c r="R280" s="12" t="e">
        <f t="shared" si="35"/>
        <v>#REF!</v>
      </c>
      <c r="S280" s="11" t="e">
        <f t="shared" si="36"/>
        <v>#REF!</v>
      </c>
      <c r="T280" s="11" t="e">
        <f t="shared" si="37"/>
        <v>#REF!</v>
      </c>
      <c r="U280" s="11" t="e">
        <f t="shared" si="38"/>
        <v>#REF!</v>
      </c>
      <c r="V280" s="11" t="e">
        <f t="shared" si="39"/>
        <v>#REF!</v>
      </c>
    </row>
    <row r="281" spans="1:22">
      <c r="A281" s="13" t="e">
        <f>'BASE - Geral'!#REF!</f>
        <v>#REF!</v>
      </c>
      <c r="B281" s="13" t="e">
        <f>'BASE - Geral'!#REF!</f>
        <v>#REF!</v>
      </c>
      <c r="C281" s="13" t="e">
        <f>'BASE - Geral'!#REF!</f>
        <v>#REF!</v>
      </c>
      <c r="D281" s="13" t="e">
        <f>'BASE - Geral'!#REF!</f>
        <v>#REF!</v>
      </c>
      <c r="E281" s="13" t="e">
        <f>'BASE - Geral'!#REF!</f>
        <v>#REF!</v>
      </c>
      <c r="F281" s="13" t="e">
        <f>'BASE - Geral'!#REF!</f>
        <v>#REF!</v>
      </c>
      <c r="G281" s="12" t="e">
        <f>'BASE - Geral'!#REF!</f>
        <v>#REF!</v>
      </c>
      <c r="H281" s="12" t="e">
        <f>'BASE - Geral'!#REF!</f>
        <v>#REF!</v>
      </c>
      <c r="I281" s="12" t="e">
        <f>'BASE - Geral'!#REF!</f>
        <v>#REF!</v>
      </c>
      <c r="J281" s="12" t="e">
        <f>'BASE - Geral'!#REF!</f>
        <v>#REF!</v>
      </c>
      <c r="K281" s="12" t="e">
        <f>'BASE - Geral'!#REF!</f>
        <v>#REF!</v>
      </c>
      <c r="L281" s="12" t="e">
        <f>'BASE - Geral'!#REF!</f>
        <v>#REF!</v>
      </c>
      <c r="M281" s="12" t="e">
        <f>VLOOKUP(D281,'Demanda Isolada KIT'!$M$2:$P$1048576,2,0)</f>
        <v>#REF!</v>
      </c>
      <c r="N281" s="90" t="e">
        <f t="shared" si="32"/>
        <v>#REF!</v>
      </c>
      <c r="O281" s="12" t="e">
        <f t="shared" si="33"/>
        <v>#REF!</v>
      </c>
      <c r="P281" s="12" t="e">
        <f>VLOOKUP(D281,'Demanda Isolada KIT'!$R$2:$U$1048576,2,0)</f>
        <v>#REF!</v>
      </c>
      <c r="Q281" s="90" t="e">
        <f t="shared" si="34"/>
        <v>#REF!</v>
      </c>
      <c r="R281" s="12" t="e">
        <f t="shared" si="35"/>
        <v>#REF!</v>
      </c>
      <c r="S281" s="11" t="e">
        <f t="shared" si="36"/>
        <v>#REF!</v>
      </c>
      <c r="T281" s="11" t="e">
        <f t="shared" si="37"/>
        <v>#REF!</v>
      </c>
      <c r="U281" s="11" t="e">
        <f t="shared" si="38"/>
        <v>#REF!</v>
      </c>
      <c r="V281" s="11" t="e">
        <f t="shared" si="39"/>
        <v>#REF!</v>
      </c>
    </row>
    <row r="282" spans="1:22">
      <c r="A282" s="13" t="e">
        <f>'BASE - Geral'!#REF!</f>
        <v>#REF!</v>
      </c>
      <c r="B282" s="13" t="e">
        <f>'BASE - Geral'!#REF!</f>
        <v>#REF!</v>
      </c>
      <c r="C282" s="13" t="e">
        <f>'BASE - Geral'!#REF!</f>
        <v>#REF!</v>
      </c>
      <c r="D282" s="13" t="e">
        <f>'BASE - Geral'!#REF!</f>
        <v>#REF!</v>
      </c>
      <c r="E282" s="13" t="e">
        <f>'BASE - Geral'!#REF!</f>
        <v>#REF!</v>
      </c>
      <c r="F282" s="13" t="e">
        <f>'BASE - Geral'!#REF!</f>
        <v>#REF!</v>
      </c>
      <c r="G282" s="12" t="e">
        <f>'BASE - Geral'!#REF!</f>
        <v>#REF!</v>
      </c>
      <c r="H282" s="12" t="e">
        <f>'BASE - Geral'!#REF!</f>
        <v>#REF!</v>
      </c>
      <c r="I282" s="12" t="e">
        <f>'BASE - Geral'!#REF!</f>
        <v>#REF!</v>
      </c>
      <c r="J282" s="12" t="e">
        <f>'BASE - Geral'!#REF!</f>
        <v>#REF!</v>
      </c>
      <c r="K282" s="12" t="e">
        <f>'BASE - Geral'!#REF!</f>
        <v>#REF!</v>
      </c>
      <c r="L282" s="12" t="e">
        <f>'BASE - Geral'!#REF!</f>
        <v>#REF!</v>
      </c>
      <c r="M282" s="12" t="e">
        <f>VLOOKUP(D282,'Demanda Isolada KIT'!$M$2:$P$1048576,2,0)</f>
        <v>#REF!</v>
      </c>
      <c r="N282" s="90" t="e">
        <f t="shared" si="32"/>
        <v>#REF!</v>
      </c>
      <c r="O282" s="12" t="e">
        <f t="shared" si="33"/>
        <v>#REF!</v>
      </c>
      <c r="P282" s="12" t="e">
        <f>VLOOKUP(D282,'Demanda Isolada KIT'!$R$2:$U$1048576,2,0)</f>
        <v>#REF!</v>
      </c>
      <c r="Q282" s="90" t="e">
        <f t="shared" si="34"/>
        <v>#REF!</v>
      </c>
      <c r="R282" s="12" t="e">
        <f t="shared" si="35"/>
        <v>#REF!</v>
      </c>
      <c r="S282" s="11" t="e">
        <f t="shared" si="36"/>
        <v>#REF!</v>
      </c>
      <c r="T282" s="11" t="e">
        <f t="shared" si="37"/>
        <v>#REF!</v>
      </c>
      <c r="U282" s="11" t="e">
        <f t="shared" si="38"/>
        <v>#REF!</v>
      </c>
      <c r="V282" s="11" t="e">
        <f t="shared" si="39"/>
        <v>#REF!</v>
      </c>
    </row>
    <row r="283" spans="1:22">
      <c r="A283" s="13" t="e">
        <f>'BASE - Geral'!#REF!</f>
        <v>#REF!</v>
      </c>
      <c r="B283" s="13" t="e">
        <f>'BASE - Geral'!#REF!</f>
        <v>#REF!</v>
      </c>
      <c r="C283" s="13" t="e">
        <f>'BASE - Geral'!#REF!</f>
        <v>#REF!</v>
      </c>
      <c r="D283" s="13" t="e">
        <f>'BASE - Geral'!#REF!</f>
        <v>#REF!</v>
      </c>
      <c r="E283" s="13" t="e">
        <f>'BASE - Geral'!#REF!</f>
        <v>#REF!</v>
      </c>
      <c r="F283" s="13" t="e">
        <f>'BASE - Geral'!#REF!</f>
        <v>#REF!</v>
      </c>
      <c r="G283" s="12" t="e">
        <f>'BASE - Geral'!#REF!</f>
        <v>#REF!</v>
      </c>
      <c r="H283" s="12" t="e">
        <f>'BASE - Geral'!#REF!</f>
        <v>#REF!</v>
      </c>
      <c r="I283" s="12" t="e">
        <f>'BASE - Geral'!#REF!</f>
        <v>#REF!</v>
      </c>
      <c r="J283" s="12" t="e">
        <f>'BASE - Geral'!#REF!</f>
        <v>#REF!</v>
      </c>
      <c r="K283" s="12" t="e">
        <f>'BASE - Geral'!#REF!</f>
        <v>#REF!</v>
      </c>
      <c r="L283" s="12" t="e">
        <f>'BASE - Geral'!#REF!</f>
        <v>#REF!</v>
      </c>
      <c r="M283" s="12" t="e">
        <f>VLOOKUP(D283,'Demanda Isolada KIT'!$M$2:$P$1048576,2,0)</f>
        <v>#REF!</v>
      </c>
      <c r="N283" s="90" t="e">
        <f t="shared" si="32"/>
        <v>#REF!</v>
      </c>
      <c r="O283" s="12" t="e">
        <f t="shared" si="33"/>
        <v>#REF!</v>
      </c>
      <c r="P283" s="12" t="e">
        <f>VLOOKUP(D283,'Demanda Isolada KIT'!$R$2:$U$1048576,2,0)</f>
        <v>#REF!</v>
      </c>
      <c r="Q283" s="90" t="e">
        <f t="shared" si="34"/>
        <v>#REF!</v>
      </c>
      <c r="R283" s="12" t="e">
        <f t="shared" si="35"/>
        <v>#REF!</v>
      </c>
      <c r="S283" s="11" t="e">
        <f t="shared" si="36"/>
        <v>#REF!</v>
      </c>
      <c r="T283" s="11" t="e">
        <f t="shared" si="37"/>
        <v>#REF!</v>
      </c>
      <c r="U283" s="11" t="e">
        <f t="shared" si="38"/>
        <v>#REF!</v>
      </c>
      <c r="V283" s="11" t="e">
        <f t="shared" si="39"/>
        <v>#REF!</v>
      </c>
    </row>
    <row r="284" spans="1:22">
      <c r="A284" s="13" t="e">
        <f>'BASE - Geral'!#REF!</f>
        <v>#REF!</v>
      </c>
      <c r="B284" s="13" t="e">
        <f>'BASE - Geral'!#REF!</f>
        <v>#REF!</v>
      </c>
      <c r="C284" s="13" t="e">
        <f>'BASE - Geral'!#REF!</f>
        <v>#REF!</v>
      </c>
      <c r="D284" s="13" t="e">
        <f>'BASE - Geral'!#REF!</f>
        <v>#REF!</v>
      </c>
      <c r="E284" s="13" t="e">
        <f>'BASE - Geral'!#REF!</f>
        <v>#REF!</v>
      </c>
      <c r="F284" s="13" t="e">
        <f>'BASE - Geral'!#REF!</f>
        <v>#REF!</v>
      </c>
      <c r="G284" s="12" t="e">
        <f>'BASE - Geral'!#REF!</f>
        <v>#REF!</v>
      </c>
      <c r="H284" s="12" t="e">
        <f>'BASE - Geral'!#REF!</f>
        <v>#REF!</v>
      </c>
      <c r="I284" s="12" t="e">
        <f>'BASE - Geral'!#REF!</f>
        <v>#REF!</v>
      </c>
      <c r="J284" s="12" t="e">
        <f>'BASE - Geral'!#REF!</f>
        <v>#REF!</v>
      </c>
      <c r="K284" s="12" t="e">
        <f>'BASE - Geral'!#REF!</f>
        <v>#REF!</v>
      </c>
      <c r="L284" s="12" t="e">
        <f>'BASE - Geral'!#REF!</f>
        <v>#REF!</v>
      </c>
      <c r="M284" s="12" t="e">
        <f>VLOOKUP(D284,'Demanda Isolada KIT'!$M$2:$P$1048576,2,0)</f>
        <v>#REF!</v>
      </c>
      <c r="N284" s="90" t="e">
        <f t="shared" si="32"/>
        <v>#REF!</v>
      </c>
      <c r="O284" s="12" t="e">
        <f t="shared" si="33"/>
        <v>#REF!</v>
      </c>
      <c r="P284" s="12" t="e">
        <f>VLOOKUP(D284,'Demanda Isolada KIT'!$R$2:$U$1048576,2,0)</f>
        <v>#REF!</v>
      </c>
      <c r="Q284" s="90" t="e">
        <f t="shared" si="34"/>
        <v>#REF!</v>
      </c>
      <c r="R284" s="12" t="e">
        <f t="shared" si="35"/>
        <v>#REF!</v>
      </c>
      <c r="S284" s="11" t="e">
        <f t="shared" si="36"/>
        <v>#REF!</v>
      </c>
      <c r="T284" s="11" t="e">
        <f t="shared" si="37"/>
        <v>#REF!</v>
      </c>
      <c r="U284" s="11" t="e">
        <f t="shared" si="38"/>
        <v>#REF!</v>
      </c>
      <c r="V284" s="11" t="e">
        <f t="shared" si="39"/>
        <v>#REF!</v>
      </c>
    </row>
    <row r="285" spans="1:22">
      <c r="A285" s="13" t="e">
        <f>'BASE - Geral'!#REF!</f>
        <v>#REF!</v>
      </c>
      <c r="B285" s="13" t="e">
        <f>'BASE - Geral'!#REF!</f>
        <v>#REF!</v>
      </c>
      <c r="C285" s="13" t="e">
        <f>'BASE - Geral'!#REF!</f>
        <v>#REF!</v>
      </c>
      <c r="D285" s="13" t="e">
        <f>'BASE - Geral'!#REF!</f>
        <v>#REF!</v>
      </c>
      <c r="E285" s="13" t="e">
        <f>'BASE - Geral'!#REF!</f>
        <v>#REF!</v>
      </c>
      <c r="F285" s="13" t="e">
        <f>'BASE - Geral'!#REF!</f>
        <v>#REF!</v>
      </c>
      <c r="G285" s="12" t="e">
        <f>'BASE - Geral'!#REF!</f>
        <v>#REF!</v>
      </c>
      <c r="H285" s="12" t="e">
        <f>'BASE - Geral'!#REF!</f>
        <v>#REF!</v>
      </c>
      <c r="I285" s="12" t="e">
        <f>'BASE - Geral'!#REF!</f>
        <v>#REF!</v>
      </c>
      <c r="J285" s="12" t="e">
        <f>'BASE - Geral'!#REF!</f>
        <v>#REF!</v>
      </c>
      <c r="K285" s="12" t="e">
        <f>'BASE - Geral'!#REF!</f>
        <v>#REF!</v>
      </c>
      <c r="L285" s="12" t="e">
        <f>'BASE - Geral'!#REF!</f>
        <v>#REF!</v>
      </c>
      <c r="M285" s="12" t="e">
        <f>VLOOKUP(D285,'Demanda Isolada KIT'!$M$2:$P$1048576,2,0)</f>
        <v>#REF!</v>
      </c>
      <c r="N285" s="90" t="e">
        <f t="shared" si="32"/>
        <v>#REF!</v>
      </c>
      <c r="O285" s="12" t="e">
        <f t="shared" si="33"/>
        <v>#REF!</v>
      </c>
      <c r="P285" s="12" t="e">
        <f>VLOOKUP(D285,'Demanda Isolada KIT'!$R$2:$U$1048576,2,0)</f>
        <v>#REF!</v>
      </c>
      <c r="Q285" s="90" t="e">
        <f t="shared" si="34"/>
        <v>#REF!</v>
      </c>
      <c r="R285" s="12" t="e">
        <f t="shared" si="35"/>
        <v>#REF!</v>
      </c>
      <c r="S285" s="11" t="e">
        <f t="shared" si="36"/>
        <v>#REF!</v>
      </c>
      <c r="T285" s="11" t="e">
        <f t="shared" si="37"/>
        <v>#REF!</v>
      </c>
      <c r="U285" s="11" t="e">
        <f t="shared" si="38"/>
        <v>#REF!</v>
      </c>
      <c r="V285" s="11" t="e">
        <f t="shared" si="39"/>
        <v>#REF!</v>
      </c>
    </row>
    <row r="286" spans="1:22">
      <c r="A286" s="13" t="e">
        <f>'BASE - Geral'!#REF!</f>
        <v>#REF!</v>
      </c>
      <c r="B286" s="13" t="e">
        <f>'BASE - Geral'!#REF!</f>
        <v>#REF!</v>
      </c>
      <c r="C286" s="13" t="e">
        <f>'BASE - Geral'!#REF!</f>
        <v>#REF!</v>
      </c>
      <c r="D286" s="13" t="e">
        <f>'BASE - Geral'!#REF!</f>
        <v>#REF!</v>
      </c>
      <c r="E286" s="13" t="e">
        <f>'BASE - Geral'!#REF!</f>
        <v>#REF!</v>
      </c>
      <c r="F286" s="13" t="e">
        <f>'BASE - Geral'!#REF!</f>
        <v>#REF!</v>
      </c>
      <c r="G286" s="12" t="e">
        <f>'BASE - Geral'!#REF!</f>
        <v>#REF!</v>
      </c>
      <c r="H286" s="12" t="e">
        <f>'BASE - Geral'!#REF!</f>
        <v>#REF!</v>
      </c>
      <c r="I286" s="12" t="e">
        <f>'BASE - Geral'!#REF!</f>
        <v>#REF!</v>
      </c>
      <c r="J286" s="12" t="e">
        <f>'BASE - Geral'!#REF!</f>
        <v>#REF!</v>
      </c>
      <c r="K286" s="12" t="e">
        <f>'BASE - Geral'!#REF!</f>
        <v>#REF!</v>
      </c>
      <c r="L286" s="12" t="e">
        <f>'BASE - Geral'!#REF!</f>
        <v>#REF!</v>
      </c>
      <c r="M286" s="12" t="e">
        <f>VLOOKUP(D286,'Demanda Isolada KIT'!$M$2:$P$1048576,2,0)</f>
        <v>#REF!</v>
      </c>
      <c r="N286" s="90" t="e">
        <f t="shared" si="32"/>
        <v>#REF!</v>
      </c>
      <c r="O286" s="12" t="e">
        <f t="shared" si="33"/>
        <v>#REF!</v>
      </c>
      <c r="P286" s="12" t="e">
        <f>VLOOKUP(D286,'Demanda Isolada KIT'!$R$2:$U$1048576,2,0)</f>
        <v>#REF!</v>
      </c>
      <c r="Q286" s="90" t="e">
        <f t="shared" si="34"/>
        <v>#REF!</v>
      </c>
      <c r="R286" s="12" t="e">
        <f t="shared" si="35"/>
        <v>#REF!</v>
      </c>
      <c r="S286" s="11" t="e">
        <f t="shared" si="36"/>
        <v>#REF!</v>
      </c>
      <c r="T286" s="11" t="e">
        <f t="shared" si="37"/>
        <v>#REF!</v>
      </c>
      <c r="U286" s="11" t="e">
        <f t="shared" si="38"/>
        <v>#REF!</v>
      </c>
      <c r="V286" s="11" t="e">
        <f t="shared" si="39"/>
        <v>#REF!</v>
      </c>
    </row>
    <row r="287" spans="1:22">
      <c r="A287" s="13" t="e">
        <f>'BASE - Geral'!#REF!</f>
        <v>#REF!</v>
      </c>
      <c r="B287" s="13" t="e">
        <f>'BASE - Geral'!#REF!</f>
        <v>#REF!</v>
      </c>
      <c r="C287" s="13" t="e">
        <f>'BASE - Geral'!#REF!</f>
        <v>#REF!</v>
      </c>
      <c r="D287" s="13" t="e">
        <f>'BASE - Geral'!#REF!</f>
        <v>#REF!</v>
      </c>
      <c r="E287" s="13" t="e">
        <f>'BASE - Geral'!#REF!</f>
        <v>#REF!</v>
      </c>
      <c r="F287" s="13" t="e">
        <f>'BASE - Geral'!#REF!</f>
        <v>#REF!</v>
      </c>
      <c r="G287" s="12" t="e">
        <f>'BASE - Geral'!#REF!</f>
        <v>#REF!</v>
      </c>
      <c r="H287" s="12" t="e">
        <f>'BASE - Geral'!#REF!</f>
        <v>#REF!</v>
      </c>
      <c r="I287" s="12" t="e">
        <f>'BASE - Geral'!#REF!</f>
        <v>#REF!</v>
      </c>
      <c r="J287" s="12" t="e">
        <f>'BASE - Geral'!#REF!</f>
        <v>#REF!</v>
      </c>
      <c r="K287" s="12" t="e">
        <f>'BASE - Geral'!#REF!</f>
        <v>#REF!</v>
      </c>
      <c r="L287" s="12" t="e">
        <f>'BASE - Geral'!#REF!</f>
        <v>#REF!</v>
      </c>
      <c r="M287" s="12" t="e">
        <f>VLOOKUP(D287,'Demanda Isolada KIT'!$M$2:$P$1048576,2,0)</f>
        <v>#REF!</v>
      </c>
      <c r="N287" s="90" t="e">
        <f t="shared" si="32"/>
        <v>#REF!</v>
      </c>
      <c r="O287" s="12" t="e">
        <f t="shared" si="33"/>
        <v>#REF!</v>
      </c>
      <c r="P287" s="12" t="e">
        <f>VLOOKUP(D287,'Demanda Isolada KIT'!$R$2:$U$1048576,2,0)</f>
        <v>#REF!</v>
      </c>
      <c r="Q287" s="90" t="e">
        <f t="shared" si="34"/>
        <v>#REF!</v>
      </c>
      <c r="R287" s="12" t="e">
        <f t="shared" si="35"/>
        <v>#REF!</v>
      </c>
      <c r="S287" s="11" t="e">
        <f t="shared" si="36"/>
        <v>#REF!</v>
      </c>
      <c r="T287" s="11" t="e">
        <f t="shared" si="37"/>
        <v>#REF!</v>
      </c>
      <c r="U287" s="11" t="e">
        <f t="shared" si="38"/>
        <v>#REF!</v>
      </c>
      <c r="V287" s="11" t="e">
        <f t="shared" si="39"/>
        <v>#REF!</v>
      </c>
    </row>
    <row r="288" spans="1:22">
      <c r="A288" s="13" t="e">
        <f>'BASE - Geral'!#REF!</f>
        <v>#REF!</v>
      </c>
      <c r="B288" s="13" t="e">
        <f>'BASE - Geral'!#REF!</f>
        <v>#REF!</v>
      </c>
      <c r="C288" s="13" t="e">
        <f>'BASE - Geral'!#REF!</f>
        <v>#REF!</v>
      </c>
      <c r="D288" s="13" t="e">
        <f>'BASE - Geral'!#REF!</f>
        <v>#REF!</v>
      </c>
      <c r="E288" s="13" t="e">
        <f>'BASE - Geral'!#REF!</f>
        <v>#REF!</v>
      </c>
      <c r="F288" s="13" t="e">
        <f>'BASE - Geral'!#REF!</f>
        <v>#REF!</v>
      </c>
      <c r="G288" s="12" t="e">
        <f>'BASE - Geral'!#REF!</f>
        <v>#REF!</v>
      </c>
      <c r="H288" s="12" t="e">
        <f>'BASE - Geral'!#REF!</f>
        <v>#REF!</v>
      </c>
      <c r="I288" s="12" t="e">
        <f>'BASE - Geral'!#REF!</f>
        <v>#REF!</v>
      </c>
      <c r="J288" s="12" t="e">
        <f>'BASE - Geral'!#REF!</f>
        <v>#REF!</v>
      </c>
      <c r="K288" s="12" t="e">
        <f>'BASE - Geral'!#REF!</f>
        <v>#REF!</v>
      </c>
      <c r="L288" s="12" t="e">
        <f>'BASE - Geral'!#REF!</f>
        <v>#REF!</v>
      </c>
      <c r="M288" s="12" t="e">
        <f>VLOOKUP(D288,'Demanda Isolada KIT'!$M$2:$P$1048576,2,0)</f>
        <v>#REF!</v>
      </c>
      <c r="N288" s="90" t="e">
        <f t="shared" si="32"/>
        <v>#REF!</v>
      </c>
      <c r="O288" s="12" t="e">
        <f t="shared" si="33"/>
        <v>#REF!</v>
      </c>
      <c r="P288" s="12" t="e">
        <f>VLOOKUP(D288,'Demanda Isolada KIT'!$R$2:$U$1048576,2,0)</f>
        <v>#REF!</v>
      </c>
      <c r="Q288" s="90" t="e">
        <f t="shared" si="34"/>
        <v>#REF!</v>
      </c>
      <c r="R288" s="12" t="e">
        <f t="shared" si="35"/>
        <v>#REF!</v>
      </c>
      <c r="S288" s="11" t="e">
        <f t="shared" si="36"/>
        <v>#REF!</v>
      </c>
      <c r="T288" s="11" t="e">
        <f t="shared" si="37"/>
        <v>#REF!</v>
      </c>
      <c r="U288" s="11" t="e">
        <f t="shared" si="38"/>
        <v>#REF!</v>
      </c>
      <c r="V288" s="11" t="e">
        <f t="shared" si="39"/>
        <v>#REF!</v>
      </c>
    </row>
    <row r="289" spans="1:22">
      <c r="A289" s="13" t="e">
        <f>'BASE - Geral'!#REF!</f>
        <v>#REF!</v>
      </c>
      <c r="B289" s="13" t="e">
        <f>'BASE - Geral'!#REF!</f>
        <v>#REF!</v>
      </c>
      <c r="C289" s="13" t="e">
        <f>'BASE - Geral'!#REF!</f>
        <v>#REF!</v>
      </c>
      <c r="D289" s="13" t="e">
        <f>'BASE - Geral'!#REF!</f>
        <v>#REF!</v>
      </c>
      <c r="E289" s="13" t="e">
        <f>'BASE - Geral'!#REF!</f>
        <v>#REF!</v>
      </c>
      <c r="F289" s="13" t="e">
        <f>'BASE - Geral'!#REF!</f>
        <v>#REF!</v>
      </c>
      <c r="G289" s="12" t="e">
        <f>'BASE - Geral'!#REF!</f>
        <v>#REF!</v>
      </c>
      <c r="H289" s="12" t="e">
        <f>'BASE - Geral'!#REF!</f>
        <v>#REF!</v>
      </c>
      <c r="I289" s="12" t="e">
        <f>'BASE - Geral'!#REF!</f>
        <v>#REF!</v>
      </c>
      <c r="J289" s="12" t="e">
        <f>'BASE - Geral'!#REF!</f>
        <v>#REF!</v>
      </c>
      <c r="K289" s="12" t="e">
        <f>'BASE - Geral'!#REF!</f>
        <v>#REF!</v>
      </c>
      <c r="L289" s="12" t="e">
        <f>'BASE - Geral'!#REF!</f>
        <v>#REF!</v>
      </c>
      <c r="M289" s="12" t="e">
        <f>VLOOKUP(D289,'Demanda Isolada KIT'!$M$2:$P$1048576,2,0)</f>
        <v>#REF!</v>
      </c>
      <c r="N289" s="90" t="e">
        <f t="shared" si="32"/>
        <v>#REF!</v>
      </c>
      <c r="O289" s="12" t="e">
        <f t="shared" si="33"/>
        <v>#REF!</v>
      </c>
      <c r="P289" s="12" t="e">
        <f>VLOOKUP(D289,'Demanda Isolada KIT'!$R$2:$U$1048576,2,0)</f>
        <v>#REF!</v>
      </c>
      <c r="Q289" s="90" t="e">
        <f t="shared" si="34"/>
        <v>#REF!</v>
      </c>
      <c r="R289" s="12" t="e">
        <f t="shared" si="35"/>
        <v>#REF!</v>
      </c>
      <c r="S289" s="11" t="e">
        <f t="shared" si="36"/>
        <v>#REF!</v>
      </c>
      <c r="T289" s="11" t="e">
        <f t="shared" si="37"/>
        <v>#REF!</v>
      </c>
      <c r="U289" s="11" t="e">
        <f t="shared" si="38"/>
        <v>#REF!</v>
      </c>
      <c r="V289" s="11" t="e">
        <f t="shared" si="39"/>
        <v>#REF!</v>
      </c>
    </row>
    <row r="290" spans="1:22">
      <c r="A290" s="13" t="e">
        <f>'BASE - Geral'!#REF!</f>
        <v>#REF!</v>
      </c>
      <c r="B290" s="13" t="e">
        <f>'BASE - Geral'!#REF!</f>
        <v>#REF!</v>
      </c>
      <c r="C290" s="13" t="e">
        <f>'BASE - Geral'!#REF!</f>
        <v>#REF!</v>
      </c>
      <c r="D290" s="13" t="e">
        <f>'BASE - Geral'!#REF!</f>
        <v>#REF!</v>
      </c>
      <c r="E290" s="13" t="e">
        <f>'BASE - Geral'!#REF!</f>
        <v>#REF!</v>
      </c>
      <c r="F290" s="13" t="e">
        <f>'BASE - Geral'!#REF!</f>
        <v>#REF!</v>
      </c>
      <c r="G290" s="12" t="e">
        <f>'BASE - Geral'!#REF!</f>
        <v>#REF!</v>
      </c>
      <c r="H290" s="12" t="e">
        <f>'BASE - Geral'!#REF!</f>
        <v>#REF!</v>
      </c>
      <c r="I290" s="12" t="e">
        <f>'BASE - Geral'!#REF!</f>
        <v>#REF!</v>
      </c>
      <c r="J290" s="12" t="e">
        <f>'BASE - Geral'!#REF!</f>
        <v>#REF!</v>
      </c>
      <c r="K290" s="12" t="e">
        <f>'BASE - Geral'!#REF!</f>
        <v>#REF!</v>
      </c>
      <c r="L290" s="12" t="e">
        <f>'BASE - Geral'!#REF!</f>
        <v>#REF!</v>
      </c>
      <c r="M290" s="12" t="e">
        <f>VLOOKUP(D290,'Demanda Isolada KIT'!$M$2:$P$1048576,2,0)</f>
        <v>#REF!</v>
      </c>
      <c r="N290" s="90" t="e">
        <f t="shared" si="32"/>
        <v>#REF!</v>
      </c>
      <c r="O290" s="12" t="e">
        <f t="shared" si="33"/>
        <v>#REF!</v>
      </c>
      <c r="P290" s="12" t="e">
        <f>VLOOKUP(D290,'Demanda Isolada KIT'!$R$2:$U$1048576,2,0)</f>
        <v>#REF!</v>
      </c>
      <c r="Q290" s="90" t="e">
        <f t="shared" si="34"/>
        <v>#REF!</v>
      </c>
      <c r="R290" s="12" t="e">
        <f t="shared" si="35"/>
        <v>#REF!</v>
      </c>
      <c r="S290" s="11" t="e">
        <f t="shared" si="36"/>
        <v>#REF!</v>
      </c>
      <c r="T290" s="11" t="e">
        <f t="shared" si="37"/>
        <v>#REF!</v>
      </c>
      <c r="U290" s="11" t="e">
        <f t="shared" si="38"/>
        <v>#REF!</v>
      </c>
      <c r="V290" s="11" t="e">
        <f t="shared" si="39"/>
        <v>#REF!</v>
      </c>
    </row>
    <row r="291" spans="1:22">
      <c r="A291" s="13" t="e">
        <f>'BASE - Geral'!#REF!</f>
        <v>#REF!</v>
      </c>
      <c r="B291" s="13" t="e">
        <f>'BASE - Geral'!#REF!</f>
        <v>#REF!</v>
      </c>
      <c r="C291" s="13" t="e">
        <f>'BASE - Geral'!#REF!</f>
        <v>#REF!</v>
      </c>
      <c r="D291" s="13" t="e">
        <f>'BASE - Geral'!#REF!</f>
        <v>#REF!</v>
      </c>
      <c r="E291" s="13" t="e">
        <f>'BASE - Geral'!#REF!</f>
        <v>#REF!</v>
      </c>
      <c r="F291" s="13" t="e">
        <f>'BASE - Geral'!#REF!</f>
        <v>#REF!</v>
      </c>
      <c r="G291" s="12" t="e">
        <f>'BASE - Geral'!#REF!</f>
        <v>#REF!</v>
      </c>
      <c r="H291" s="12" t="e">
        <f>'BASE - Geral'!#REF!</f>
        <v>#REF!</v>
      </c>
      <c r="I291" s="12" t="e">
        <f>'BASE - Geral'!#REF!</f>
        <v>#REF!</v>
      </c>
      <c r="J291" s="12" t="e">
        <f>'BASE - Geral'!#REF!</f>
        <v>#REF!</v>
      </c>
      <c r="K291" s="12" t="e">
        <f>'BASE - Geral'!#REF!</f>
        <v>#REF!</v>
      </c>
      <c r="L291" s="12" t="e">
        <f>'BASE - Geral'!#REF!</f>
        <v>#REF!</v>
      </c>
      <c r="M291" s="12" t="e">
        <f>VLOOKUP(D291,'Demanda Isolada KIT'!$M$2:$P$1048576,2,0)</f>
        <v>#REF!</v>
      </c>
      <c r="N291" s="90" t="e">
        <f t="shared" si="32"/>
        <v>#REF!</v>
      </c>
      <c r="O291" s="12" t="e">
        <f t="shared" si="33"/>
        <v>#REF!</v>
      </c>
      <c r="P291" s="12" t="e">
        <f>VLOOKUP(D291,'Demanda Isolada KIT'!$R$2:$U$1048576,2,0)</f>
        <v>#REF!</v>
      </c>
      <c r="Q291" s="90" t="e">
        <f t="shared" si="34"/>
        <v>#REF!</v>
      </c>
      <c r="R291" s="12" t="e">
        <f t="shared" si="35"/>
        <v>#REF!</v>
      </c>
      <c r="S291" s="11" t="e">
        <f t="shared" si="36"/>
        <v>#REF!</v>
      </c>
      <c r="T291" s="11" t="e">
        <f t="shared" si="37"/>
        <v>#REF!</v>
      </c>
      <c r="U291" s="11" t="e">
        <f t="shared" si="38"/>
        <v>#REF!</v>
      </c>
      <c r="V291" s="11" t="e">
        <f t="shared" si="39"/>
        <v>#REF!</v>
      </c>
    </row>
    <row r="292" spans="1:22">
      <c r="A292" s="13" t="e">
        <f>'BASE - Geral'!#REF!</f>
        <v>#REF!</v>
      </c>
      <c r="B292" s="13" t="e">
        <f>'BASE - Geral'!#REF!</f>
        <v>#REF!</v>
      </c>
      <c r="C292" s="13" t="e">
        <f>'BASE - Geral'!#REF!</f>
        <v>#REF!</v>
      </c>
      <c r="D292" s="13" t="e">
        <f>'BASE - Geral'!#REF!</f>
        <v>#REF!</v>
      </c>
      <c r="E292" s="13" t="e">
        <f>'BASE - Geral'!#REF!</f>
        <v>#REF!</v>
      </c>
      <c r="F292" s="13" t="e">
        <f>'BASE - Geral'!#REF!</f>
        <v>#REF!</v>
      </c>
      <c r="G292" s="12" t="e">
        <f>'BASE - Geral'!#REF!</f>
        <v>#REF!</v>
      </c>
      <c r="H292" s="12" t="e">
        <f>'BASE - Geral'!#REF!</f>
        <v>#REF!</v>
      </c>
      <c r="I292" s="12" t="e">
        <f>'BASE - Geral'!#REF!</f>
        <v>#REF!</v>
      </c>
      <c r="J292" s="12" t="e">
        <f>'BASE - Geral'!#REF!</f>
        <v>#REF!</v>
      </c>
      <c r="K292" s="12" t="e">
        <f>'BASE - Geral'!#REF!</f>
        <v>#REF!</v>
      </c>
      <c r="L292" s="12" t="e">
        <f>'BASE - Geral'!#REF!</f>
        <v>#REF!</v>
      </c>
      <c r="M292" s="12" t="e">
        <f>VLOOKUP(D292,'Demanda Isolada KIT'!$M$2:$P$1048576,2,0)</f>
        <v>#REF!</v>
      </c>
      <c r="N292" s="90" t="e">
        <f t="shared" si="32"/>
        <v>#REF!</v>
      </c>
      <c r="O292" s="12" t="e">
        <f t="shared" si="33"/>
        <v>#REF!</v>
      </c>
      <c r="P292" s="12" t="e">
        <f>VLOOKUP(D292,'Demanda Isolada KIT'!$R$2:$U$1048576,2,0)</f>
        <v>#REF!</v>
      </c>
      <c r="Q292" s="90" t="e">
        <f t="shared" si="34"/>
        <v>#REF!</v>
      </c>
      <c r="R292" s="12" t="e">
        <f t="shared" si="35"/>
        <v>#REF!</v>
      </c>
      <c r="S292" s="11" t="e">
        <f t="shared" si="36"/>
        <v>#REF!</v>
      </c>
      <c r="T292" s="11" t="e">
        <f t="shared" si="37"/>
        <v>#REF!</v>
      </c>
      <c r="U292" s="11" t="e">
        <f t="shared" si="38"/>
        <v>#REF!</v>
      </c>
      <c r="V292" s="11" t="e">
        <f t="shared" si="39"/>
        <v>#REF!</v>
      </c>
    </row>
    <row r="293" spans="1:22">
      <c r="A293" s="13" t="e">
        <f>'BASE - Geral'!#REF!</f>
        <v>#REF!</v>
      </c>
      <c r="B293" s="13" t="e">
        <f>'BASE - Geral'!#REF!</f>
        <v>#REF!</v>
      </c>
      <c r="C293" s="13" t="e">
        <f>'BASE - Geral'!#REF!</f>
        <v>#REF!</v>
      </c>
      <c r="D293" s="13" t="e">
        <f>'BASE - Geral'!#REF!</f>
        <v>#REF!</v>
      </c>
      <c r="E293" s="13" t="e">
        <f>'BASE - Geral'!#REF!</f>
        <v>#REF!</v>
      </c>
      <c r="F293" s="13" t="e">
        <f>'BASE - Geral'!#REF!</f>
        <v>#REF!</v>
      </c>
      <c r="G293" s="12" t="e">
        <f>'BASE - Geral'!#REF!</f>
        <v>#REF!</v>
      </c>
      <c r="H293" s="12" t="e">
        <f>'BASE - Geral'!#REF!</f>
        <v>#REF!</v>
      </c>
      <c r="I293" s="12" t="e">
        <f>'BASE - Geral'!#REF!</f>
        <v>#REF!</v>
      </c>
      <c r="J293" s="12" t="e">
        <f>'BASE - Geral'!#REF!</f>
        <v>#REF!</v>
      </c>
      <c r="K293" s="12" t="e">
        <f>'BASE - Geral'!#REF!</f>
        <v>#REF!</v>
      </c>
      <c r="L293" s="12" t="e">
        <f>'BASE - Geral'!#REF!</f>
        <v>#REF!</v>
      </c>
      <c r="M293" s="12" t="e">
        <f>VLOOKUP(D293,'Demanda Isolada KIT'!$M$2:$P$1048576,2,0)</f>
        <v>#REF!</v>
      </c>
      <c r="N293" s="90" t="e">
        <f t="shared" si="32"/>
        <v>#REF!</v>
      </c>
      <c r="O293" s="12" t="e">
        <f t="shared" si="33"/>
        <v>#REF!</v>
      </c>
      <c r="P293" s="12" t="e">
        <f>VLOOKUP(D293,'Demanda Isolada KIT'!$R$2:$U$1048576,2,0)</f>
        <v>#REF!</v>
      </c>
      <c r="Q293" s="90" t="e">
        <f t="shared" si="34"/>
        <v>#REF!</v>
      </c>
      <c r="R293" s="12" t="e">
        <f t="shared" si="35"/>
        <v>#REF!</v>
      </c>
      <c r="S293" s="11" t="e">
        <f t="shared" si="36"/>
        <v>#REF!</v>
      </c>
      <c r="T293" s="11" t="e">
        <f t="shared" si="37"/>
        <v>#REF!</v>
      </c>
      <c r="U293" s="11" t="e">
        <f t="shared" si="38"/>
        <v>#REF!</v>
      </c>
      <c r="V293" s="11" t="e">
        <f t="shared" si="39"/>
        <v>#REF!</v>
      </c>
    </row>
    <row r="294" spans="1:22">
      <c r="A294" s="13" t="e">
        <f>'BASE - Geral'!#REF!</f>
        <v>#REF!</v>
      </c>
      <c r="B294" s="13" t="e">
        <f>'BASE - Geral'!#REF!</f>
        <v>#REF!</v>
      </c>
      <c r="C294" s="13" t="e">
        <f>'BASE - Geral'!#REF!</f>
        <v>#REF!</v>
      </c>
      <c r="D294" s="13" t="e">
        <f>'BASE - Geral'!#REF!</f>
        <v>#REF!</v>
      </c>
      <c r="E294" s="13" t="e">
        <f>'BASE - Geral'!#REF!</f>
        <v>#REF!</v>
      </c>
      <c r="F294" s="13" t="e">
        <f>'BASE - Geral'!#REF!</f>
        <v>#REF!</v>
      </c>
      <c r="G294" s="12" t="e">
        <f>'BASE - Geral'!#REF!</f>
        <v>#REF!</v>
      </c>
      <c r="H294" s="12" t="e">
        <f>'BASE - Geral'!#REF!</f>
        <v>#REF!</v>
      </c>
      <c r="I294" s="12" t="e">
        <f>'BASE - Geral'!#REF!</f>
        <v>#REF!</v>
      </c>
      <c r="J294" s="12" t="e">
        <f>'BASE - Geral'!#REF!</f>
        <v>#REF!</v>
      </c>
      <c r="K294" s="12" t="e">
        <f>'BASE - Geral'!#REF!</f>
        <v>#REF!</v>
      </c>
      <c r="L294" s="12" t="e">
        <f>'BASE - Geral'!#REF!</f>
        <v>#REF!</v>
      </c>
      <c r="M294" s="12" t="e">
        <f>VLOOKUP(D294,'Demanda Isolada KIT'!$M$2:$P$1048576,2,0)</f>
        <v>#REF!</v>
      </c>
      <c r="N294" s="90" t="e">
        <f t="shared" si="32"/>
        <v>#REF!</v>
      </c>
      <c r="O294" s="12" t="e">
        <f t="shared" si="33"/>
        <v>#REF!</v>
      </c>
      <c r="P294" s="12" t="e">
        <f>VLOOKUP(D294,'Demanda Isolada KIT'!$R$2:$U$1048576,2,0)</f>
        <v>#REF!</v>
      </c>
      <c r="Q294" s="90" t="e">
        <f t="shared" si="34"/>
        <v>#REF!</v>
      </c>
      <c r="R294" s="12" t="e">
        <f t="shared" si="35"/>
        <v>#REF!</v>
      </c>
      <c r="S294" s="11" t="e">
        <f t="shared" si="36"/>
        <v>#REF!</v>
      </c>
      <c r="T294" s="11" t="e">
        <f t="shared" si="37"/>
        <v>#REF!</v>
      </c>
      <c r="U294" s="11" t="e">
        <f t="shared" si="38"/>
        <v>#REF!</v>
      </c>
      <c r="V294" s="11" t="e">
        <f t="shared" si="39"/>
        <v>#REF!</v>
      </c>
    </row>
    <row r="295" spans="1:22">
      <c r="A295" s="13" t="e">
        <f>'BASE - Geral'!#REF!</f>
        <v>#REF!</v>
      </c>
      <c r="B295" s="13" t="e">
        <f>'BASE - Geral'!#REF!</f>
        <v>#REF!</v>
      </c>
      <c r="C295" s="13" t="e">
        <f>'BASE - Geral'!#REF!</f>
        <v>#REF!</v>
      </c>
      <c r="D295" s="13" t="e">
        <f>'BASE - Geral'!#REF!</f>
        <v>#REF!</v>
      </c>
      <c r="E295" s="13" t="e">
        <f>'BASE - Geral'!#REF!</f>
        <v>#REF!</v>
      </c>
      <c r="F295" s="13" t="e">
        <f>'BASE - Geral'!#REF!</f>
        <v>#REF!</v>
      </c>
      <c r="G295" s="12" t="e">
        <f>'BASE - Geral'!#REF!</f>
        <v>#REF!</v>
      </c>
      <c r="H295" s="12" t="e">
        <f>'BASE - Geral'!#REF!</f>
        <v>#REF!</v>
      </c>
      <c r="I295" s="12" t="e">
        <f>'BASE - Geral'!#REF!</f>
        <v>#REF!</v>
      </c>
      <c r="J295" s="12" t="e">
        <f>'BASE - Geral'!#REF!</f>
        <v>#REF!</v>
      </c>
      <c r="K295" s="12" t="e">
        <f>'BASE - Geral'!#REF!</f>
        <v>#REF!</v>
      </c>
      <c r="L295" s="12" t="e">
        <f>'BASE - Geral'!#REF!</f>
        <v>#REF!</v>
      </c>
      <c r="M295" s="12" t="e">
        <f>VLOOKUP(D295,'Demanda Isolada KIT'!$M$2:$P$1048576,2,0)</f>
        <v>#REF!</v>
      </c>
      <c r="N295" s="90" t="e">
        <f t="shared" si="32"/>
        <v>#REF!</v>
      </c>
      <c r="O295" s="12" t="e">
        <f t="shared" si="33"/>
        <v>#REF!</v>
      </c>
      <c r="P295" s="12" t="e">
        <f>VLOOKUP(D295,'Demanda Isolada KIT'!$R$2:$U$1048576,2,0)</f>
        <v>#REF!</v>
      </c>
      <c r="Q295" s="90" t="e">
        <f t="shared" si="34"/>
        <v>#REF!</v>
      </c>
      <c r="R295" s="12" t="e">
        <f t="shared" si="35"/>
        <v>#REF!</v>
      </c>
      <c r="S295" s="11" t="e">
        <f t="shared" si="36"/>
        <v>#REF!</v>
      </c>
      <c r="T295" s="11" t="e">
        <f t="shared" si="37"/>
        <v>#REF!</v>
      </c>
      <c r="U295" s="11" t="e">
        <f t="shared" si="38"/>
        <v>#REF!</v>
      </c>
      <c r="V295" s="11" t="e">
        <f t="shared" si="39"/>
        <v>#REF!</v>
      </c>
    </row>
  </sheetData>
  <autoFilter ref="A2:T295" xr:uid="{0AAF44E0-FA58-406F-90CE-9F482CE11B11}"/>
  <mergeCells count="2">
    <mergeCell ref="S1:T1"/>
    <mergeCell ref="U1:V1"/>
  </mergeCells>
  <conditionalFormatting sqref="N3:N295">
    <cfRule type="cellIs" dxfId="45" priority="12" operator="greaterThanOrEqual">
      <formula>0.99</formula>
    </cfRule>
    <cfRule type="cellIs" dxfId="44" priority="13" operator="between">
      <formula>0.8</formula>
      <formula>0.99</formula>
    </cfRule>
    <cfRule type="cellIs" dxfId="43" priority="14" operator="lessThan">
      <formula>0.8</formula>
    </cfRule>
  </conditionalFormatting>
  <conditionalFormatting sqref="Q3:Q295">
    <cfRule type="cellIs" dxfId="42" priority="9" operator="greaterThanOrEqual">
      <formula>0.99</formula>
    </cfRule>
    <cfRule type="cellIs" dxfId="41" priority="10" operator="between">
      <formula>0.8</formula>
      <formula>0.99</formula>
    </cfRule>
    <cfRule type="cellIs" dxfId="40" priority="11" operator="between">
      <formula>0</formula>
      <formula>0.8</formula>
    </cfRule>
  </conditionalFormatting>
  <conditionalFormatting sqref="S3:S295">
    <cfRule type="cellIs" dxfId="39" priority="6" operator="greaterThanOrEqual">
      <formula>0.99</formula>
    </cfRule>
    <cfRule type="cellIs" dxfId="38" priority="7" operator="between">
      <formula>0.8</formula>
      <formula>0.99</formula>
    </cfRule>
    <cfRule type="cellIs" dxfId="37" priority="8" operator="lessThan">
      <formula>0.8</formula>
    </cfRule>
  </conditionalFormatting>
  <conditionalFormatting sqref="T3:V295">
    <cfRule type="cellIs" dxfId="36" priority="3" operator="greaterThanOrEqual">
      <formula>0.99</formula>
    </cfRule>
    <cfRule type="cellIs" dxfId="35" priority="4" operator="between">
      <formula>0.8</formula>
      <formula>0.99</formula>
    </cfRule>
    <cfRule type="cellIs" dxfId="34" priority="5" operator="lessThan">
      <formula>0.8</formula>
    </cfRule>
  </conditionalFormatting>
  <conditionalFormatting sqref="O3:O295">
    <cfRule type="cellIs" dxfId="33" priority="2" operator="greaterThan">
      <formula>0</formula>
    </cfRule>
  </conditionalFormatting>
  <conditionalFormatting sqref="R3:R295">
    <cfRule type="cellIs" dxfId="32" priority="1" operator="greaterThan">
      <formula>0</formula>
    </cfRule>
  </conditionalFormatting>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225BC-D664-49A7-8449-27581C20F706}">
  <sheetPr codeName="Planilha3"/>
  <dimension ref="A1:W171"/>
  <sheetViews>
    <sheetView workbookViewId="0">
      <selection activeCell="A2" sqref="A2"/>
    </sheetView>
  </sheetViews>
  <sheetFormatPr defaultRowHeight="15"/>
  <cols>
    <col min="2" max="2" width="9.140625" customWidth="1"/>
    <col min="3" max="3" width="16" customWidth="1"/>
    <col min="5" max="5" width="25.85546875" customWidth="1"/>
    <col min="6" max="6" width="9.140625" customWidth="1"/>
    <col min="8" max="10" width="9.140625" customWidth="1"/>
    <col min="16" max="16" width="9.5703125" bestFit="1" customWidth="1"/>
    <col min="19" max="22" width="9.140625" hidden="1" customWidth="1"/>
    <col min="23" max="23" width="11.7109375" bestFit="1" customWidth="1"/>
  </cols>
  <sheetData>
    <row r="1" spans="1:23">
      <c r="A1" s="1"/>
      <c r="B1" s="2"/>
      <c r="C1" s="2"/>
      <c r="D1" s="2"/>
      <c r="E1" s="2"/>
      <c r="F1" s="2"/>
      <c r="G1" s="3"/>
      <c r="H1" s="3"/>
      <c r="I1" s="3"/>
      <c r="J1" s="3"/>
      <c r="K1" s="3"/>
      <c r="L1" s="3"/>
      <c r="M1" s="3" t="s">
        <v>117</v>
      </c>
      <c r="N1" s="4"/>
      <c r="O1" s="4"/>
      <c r="P1" s="3" t="s">
        <v>118</v>
      </c>
      <c r="Q1" s="4"/>
      <c r="R1" s="4"/>
      <c r="S1" s="396" t="s">
        <v>472</v>
      </c>
      <c r="T1" s="397"/>
      <c r="U1" s="396" t="s">
        <v>473</v>
      </c>
      <c r="V1" s="397"/>
    </row>
    <row r="2" spans="1:23" ht="60">
      <c r="A2" s="5" t="s">
        <v>55</v>
      </c>
      <c r="B2" s="6" t="s">
        <v>0</v>
      </c>
      <c r="C2" s="6" t="s">
        <v>1</v>
      </c>
      <c r="D2" s="6" t="s">
        <v>2</v>
      </c>
      <c r="E2" s="6" t="s">
        <v>3</v>
      </c>
      <c r="F2" s="6" t="s">
        <v>4</v>
      </c>
      <c r="G2" s="7" t="s">
        <v>5</v>
      </c>
      <c r="H2" s="8" t="s">
        <v>6</v>
      </c>
      <c r="I2" s="8" t="s">
        <v>7</v>
      </c>
      <c r="J2" s="8" t="s">
        <v>8</v>
      </c>
      <c r="K2" s="9" t="s">
        <v>471</v>
      </c>
      <c r="L2" s="9" t="s">
        <v>116</v>
      </c>
      <c r="M2" s="91" t="s">
        <v>10</v>
      </c>
      <c r="N2" s="91" t="s">
        <v>11</v>
      </c>
      <c r="O2" s="91" t="s">
        <v>12</v>
      </c>
      <c r="P2" s="6" t="s">
        <v>10</v>
      </c>
      <c r="Q2" s="6" t="s">
        <v>11</v>
      </c>
      <c r="R2" s="6" t="s">
        <v>12</v>
      </c>
      <c r="S2" s="92" t="s">
        <v>467</v>
      </c>
      <c r="T2" s="92" t="s">
        <v>468</v>
      </c>
      <c r="U2" s="10" t="s">
        <v>469</v>
      </c>
      <c r="V2" s="10" t="s">
        <v>470</v>
      </c>
    </row>
    <row r="3" spans="1:23">
      <c r="A3" s="13">
        <f>'BASE - Geral'!B3</f>
        <v>0</v>
      </c>
      <c r="B3" s="13" t="str">
        <f>'BASE - Geral'!D3</f>
        <v>SKIN CARE</v>
      </c>
      <c r="C3" s="13" t="str">
        <f>'BASE - Geral'!E3</f>
        <v>MARCELLY ROLDAN</v>
      </c>
      <c r="D3" s="13">
        <f>'BASE - Geral'!G3</f>
        <v>1493955</v>
      </c>
      <c r="E3" s="13" t="str">
        <f>'BASE - Geral'!H3</f>
        <v>LOCAO CORP SURREAL GARDEN 90ML</v>
      </c>
      <c r="F3" s="13" t="str">
        <f>'BASE - Geral'!I3</f>
        <v>02 - Active - CM</v>
      </c>
      <c r="G3" s="12">
        <f>'BASE - Geral'!J3</f>
        <v>29193</v>
      </c>
      <c r="H3" s="12">
        <f>'BASE - Geral'!K3</f>
        <v>0</v>
      </c>
      <c r="I3" s="12">
        <f>'BASE - Geral'!L3</f>
        <v>0</v>
      </c>
      <c r="J3" s="12">
        <f>'BASE - Geral'!M3</f>
        <v>0</v>
      </c>
      <c r="K3" s="12">
        <f>'BASE - Geral'!N3</f>
        <v>0</v>
      </c>
      <c r="L3" s="12">
        <f>'BASE - Geral'!Q3+'BASE - Geral'!T3</f>
        <v>7160</v>
      </c>
      <c r="M3" s="12">
        <f>VLOOKUP(D3,'Demanda Isolada KIT'!$M$2:$P$1048576,3,0)</f>
        <v>0</v>
      </c>
      <c r="N3" s="90">
        <f>IF(M3=0,100%,IF((G3-L3)/M3&gt;100%,100%,IF(($G3-L3)/$M3&lt;0,0,($G3-L3)/$M3)))</f>
        <v>1</v>
      </c>
      <c r="O3" s="12">
        <f>IF(L3+M3-G3&gt;0,L3+M3-G3,0)</f>
        <v>0</v>
      </c>
      <c r="P3" s="12">
        <f>VLOOKUP(D3,'Demanda Isolada KIT'!$R$2:$U$1048576,3,0)</f>
        <v>0</v>
      </c>
      <c r="Q3" s="90">
        <f>IF(P3=0,100%,IF((G3-L3)/P3&gt;100%,100%,IF(($G3-L3)/$P3&lt;0,0,($G3-L3)/$P3)))</f>
        <v>1</v>
      </c>
      <c r="R3" s="12">
        <f>IF(L3+P3-G3&gt;0,L3+P3-G3,0)</f>
        <v>0</v>
      </c>
      <c r="S3" s="11">
        <f>IF(M3=0,100%,IF((G3+H3+I3-L3)/M3&gt;100%,100%,IF(($G3+H3+I3-L3)/$M3&lt;0,0,($G3+H3+I3-L3)/$M3)))</f>
        <v>1</v>
      </c>
      <c r="T3" s="11">
        <f>IF(M3=0,100%,IF((G3+K3-L3)/M3&gt;100%,100%,IF(($G3+K3-L3)/$M3&lt;0,0,($G3+K3-L3)/$M3)))</f>
        <v>1</v>
      </c>
      <c r="U3" s="11">
        <f>IF(P3=0,100%,IF((G3+H3+I3-L3)/P3&gt;100%,100%,IF(($G3+H3+I3-L3)/$P3&lt;0,0,($G3+H3+I3-L3)/$P3)))</f>
        <v>1</v>
      </c>
      <c r="V3" s="11">
        <f>IF(P3=0,100%,IF((G3+K3-L3)/P3&gt;100%,100%,IF(($G3+K3-L3)/$P3&lt;0,0,($G3+K3-L3)/$P3)))</f>
        <v>1</v>
      </c>
      <c r="W3" s="12"/>
    </row>
    <row r="4" spans="1:23">
      <c r="A4" s="13" t="e">
        <f>'BASE - Geral'!#REF!</f>
        <v>#REF!</v>
      </c>
      <c r="B4" s="13" t="e">
        <f>'BASE - Geral'!#REF!</f>
        <v>#REF!</v>
      </c>
      <c r="C4" s="13" t="e">
        <f>'BASE - Geral'!#REF!</f>
        <v>#REF!</v>
      </c>
      <c r="D4" s="13" t="e">
        <f>'BASE - Geral'!#REF!</f>
        <v>#REF!</v>
      </c>
      <c r="E4" s="13" t="e">
        <f>'BASE - Geral'!#REF!</f>
        <v>#REF!</v>
      </c>
      <c r="F4" s="13" t="e">
        <f>'BASE - Geral'!#REF!</f>
        <v>#REF!</v>
      </c>
      <c r="G4" s="12" t="e">
        <f>'BASE - Geral'!#REF!</f>
        <v>#REF!</v>
      </c>
      <c r="H4" s="12" t="e">
        <f>'BASE - Geral'!#REF!</f>
        <v>#REF!</v>
      </c>
      <c r="I4" s="12" t="e">
        <f>'BASE - Geral'!#REF!</f>
        <v>#REF!</v>
      </c>
      <c r="J4" s="12" t="e">
        <f>'BASE - Geral'!#REF!</f>
        <v>#REF!</v>
      </c>
      <c r="K4" s="12" t="e">
        <f>'BASE - Geral'!#REF!</f>
        <v>#REF!</v>
      </c>
      <c r="L4" s="12" t="e">
        <f>'BASE - Geral'!#REF!+'BASE - Geral'!#REF!</f>
        <v>#REF!</v>
      </c>
      <c r="M4" s="12" t="e">
        <f>VLOOKUP(D4,'Demanda Isolada KIT'!$M$2:$P$1048576,3,0)</f>
        <v>#REF!</v>
      </c>
      <c r="N4" s="90" t="e">
        <f>IF(M4=0,100%,IF((G4-L4)/M4&gt;100%,100%,IF(($G4-L4)/$M4&lt;0,0,($G4-L4)/$M4)))</f>
        <v>#REF!</v>
      </c>
      <c r="O4" s="12" t="e">
        <f>IF(L4+M4-G4&gt;0,L4+M4-G4,0)</f>
        <v>#REF!</v>
      </c>
      <c r="P4" s="12" t="e">
        <f>VLOOKUP(D4,'Demanda Isolada KIT'!$R$2:$U$1048576,3,0)</f>
        <v>#REF!</v>
      </c>
      <c r="Q4" s="90" t="e">
        <f t="shared" ref="Q4:Q67" si="0">IF(P4=0,100%,IF((G4-L4)/P4&gt;100%,100%,IF(($G4-L4)/$P4&lt;0,0,($G4-L4)/$P4)))</f>
        <v>#REF!</v>
      </c>
      <c r="R4" s="12" t="e">
        <f t="shared" ref="R4:R67" si="1">IF(L4+P4-G4&gt;0,L4+P4-G4,0)</f>
        <v>#REF!</v>
      </c>
      <c r="S4" s="11" t="e">
        <f>IF(M4=0,100%,IF((G4+H4+I4-L4)/M4&gt;100%,100%,IF(($G4+H4+I4-L4)/$M4&lt;0,0,($G4+H4+I4-L4)/$M4)))</f>
        <v>#REF!</v>
      </c>
      <c r="T4" s="11" t="e">
        <f t="shared" ref="T4:T67" si="2">IF(M4=0,100%,IF((G4+K4-L4)/M4&gt;100%,100%,IF(($G4+K4-L4)/$M4&lt;0,0,($G4+K4-L4)/$M4)))</f>
        <v>#REF!</v>
      </c>
      <c r="U4" s="11" t="e">
        <f t="shared" ref="U4:U67" si="3">IF(P4=0,100%,IF((G4+H4+I4-L4)/P4&gt;100%,100%,IF(($G4+H4+I4-L4)/$P4&lt;0,0,($G4+H4+I4-L4)/$P4)))</f>
        <v>#REF!</v>
      </c>
      <c r="V4" s="11" t="e">
        <f t="shared" ref="V4:V67" si="4">IF(P4=0,100%,IF((G4+K4-L4)/P4&gt;100%,100%,IF(($G4+K4-L4)/$P4&lt;0,0,($G4+K4-L4)/$P4)))</f>
        <v>#REF!</v>
      </c>
      <c r="W4" s="12"/>
    </row>
    <row r="5" spans="1:23">
      <c r="A5" s="13" t="e">
        <f>'BASE - Geral'!#REF!</f>
        <v>#REF!</v>
      </c>
      <c r="B5" s="13" t="e">
        <f>'BASE - Geral'!#REF!</f>
        <v>#REF!</v>
      </c>
      <c r="C5" s="13" t="e">
        <f>'BASE - Geral'!#REF!</f>
        <v>#REF!</v>
      </c>
      <c r="D5" s="13" t="e">
        <f>'BASE - Geral'!#REF!</f>
        <v>#REF!</v>
      </c>
      <c r="E5" s="13" t="e">
        <f>'BASE - Geral'!#REF!</f>
        <v>#REF!</v>
      </c>
      <c r="F5" s="13" t="e">
        <f>'BASE - Geral'!#REF!</f>
        <v>#REF!</v>
      </c>
      <c r="G5" s="12" t="e">
        <f>'BASE - Geral'!#REF!</f>
        <v>#REF!</v>
      </c>
      <c r="H5" s="12" t="e">
        <f>'BASE - Geral'!#REF!</f>
        <v>#REF!</v>
      </c>
      <c r="I5" s="12" t="e">
        <f>'BASE - Geral'!#REF!</f>
        <v>#REF!</v>
      </c>
      <c r="J5" s="12" t="e">
        <f>'BASE - Geral'!#REF!</f>
        <v>#REF!</v>
      </c>
      <c r="K5" s="12" t="e">
        <f>'BASE - Geral'!#REF!</f>
        <v>#REF!</v>
      </c>
      <c r="L5" s="12" t="e">
        <f>'BASE - Geral'!#REF!+'BASE - Geral'!#REF!</f>
        <v>#REF!</v>
      </c>
      <c r="M5" s="12" t="e">
        <f>VLOOKUP(D5,'Demanda Isolada KIT'!$M$2:$P$1048576,3,0)</f>
        <v>#REF!</v>
      </c>
      <c r="N5" s="90" t="e">
        <f t="shared" ref="N5:N68" si="5">IF(M5=0,100%,IF((G5-L5)/M5&gt;100%,100%,IF(($G5-L5)/$M5&lt;0,0,($G5-L5)/$M5)))</f>
        <v>#REF!</v>
      </c>
      <c r="O5" s="12" t="e">
        <f t="shared" ref="O5:O67" si="6">IF(L5+M5-G5&gt;0,L5+M5-G5,0)</f>
        <v>#REF!</v>
      </c>
      <c r="P5" s="12" t="e">
        <f>VLOOKUP(D5,'Demanda Isolada KIT'!$R$2:$U$1048576,3,0)</f>
        <v>#REF!</v>
      </c>
      <c r="Q5" s="90" t="e">
        <f t="shared" si="0"/>
        <v>#REF!</v>
      </c>
      <c r="R5" s="12" t="e">
        <f t="shared" si="1"/>
        <v>#REF!</v>
      </c>
      <c r="S5" s="11" t="e">
        <f t="shared" ref="S5:S68" si="7">IF(M5=0,100%,IF((G5+H5+I5-L5)/M5&gt;100%,100%,IF(($G5+H5+I5-L5)/$M5&lt;0,0,($G5+H5+I5-L5)/$M5)))</f>
        <v>#REF!</v>
      </c>
      <c r="T5" s="11" t="e">
        <f t="shared" si="2"/>
        <v>#REF!</v>
      </c>
      <c r="U5" s="11" t="e">
        <f t="shared" si="3"/>
        <v>#REF!</v>
      </c>
      <c r="V5" s="11" t="e">
        <f t="shared" si="4"/>
        <v>#REF!</v>
      </c>
      <c r="W5" s="12"/>
    </row>
    <row r="6" spans="1:23">
      <c r="A6" s="13" t="e">
        <f>'BASE - Geral'!#REF!</f>
        <v>#REF!</v>
      </c>
      <c r="B6" s="13" t="e">
        <f>'BASE - Geral'!#REF!</f>
        <v>#REF!</v>
      </c>
      <c r="C6" s="13" t="e">
        <f>'BASE - Geral'!#REF!</f>
        <v>#REF!</v>
      </c>
      <c r="D6" s="13" t="e">
        <f>'BASE - Geral'!#REF!</f>
        <v>#REF!</v>
      </c>
      <c r="E6" s="13" t="e">
        <f>'BASE - Geral'!#REF!</f>
        <v>#REF!</v>
      </c>
      <c r="F6" s="13" t="e">
        <f>'BASE - Geral'!#REF!</f>
        <v>#REF!</v>
      </c>
      <c r="G6" s="12" t="e">
        <f>'BASE - Geral'!#REF!</f>
        <v>#REF!</v>
      </c>
      <c r="H6" s="12" t="e">
        <f>'BASE - Geral'!#REF!</f>
        <v>#REF!</v>
      </c>
      <c r="I6" s="12" t="e">
        <f>'BASE - Geral'!#REF!</f>
        <v>#REF!</v>
      </c>
      <c r="J6" s="12" t="e">
        <f>'BASE - Geral'!#REF!</f>
        <v>#REF!</v>
      </c>
      <c r="K6" s="12" t="e">
        <f>'BASE - Geral'!#REF!</f>
        <v>#REF!</v>
      </c>
      <c r="L6" s="12" t="e">
        <f>'BASE - Geral'!#REF!+'BASE - Geral'!#REF!</f>
        <v>#REF!</v>
      </c>
      <c r="M6" s="12" t="e">
        <f>VLOOKUP(D6,'Demanda Isolada KIT'!$M$2:$P$1048576,3,0)</f>
        <v>#REF!</v>
      </c>
      <c r="N6" s="90" t="e">
        <f t="shared" si="5"/>
        <v>#REF!</v>
      </c>
      <c r="O6" s="12" t="e">
        <f t="shared" si="6"/>
        <v>#REF!</v>
      </c>
      <c r="P6" s="12" t="e">
        <f>VLOOKUP(D6,'Demanda Isolada KIT'!$R$2:$U$1048576,3,0)</f>
        <v>#REF!</v>
      </c>
      <c r="Q6" s="90" t="e">
        <f t="shared" si="0"/>
        <v>#REF!</v>
      </c>
      <c r="R6" s="12" t="e">
        <f t="shared" si="1"/>
        <v>#REF!</v>
      </c>
      <c r="S6" s="11" t="e">
        <f t="shared" si="7"/>
        <v>#REF!</v>
      </c>
      <c r="T6" s="11" t="e">
        <f t="shared" si="2"/>
        <v>#REF!</v>
      </c>
      <c r="U6" s="11" t="e">
        <f t="shared" si="3"/>
        <v>#REF!</v>
      </c>
      <c r="V6" s="11" t="e">
        <f t="shared" si="4"/>
        <v>#REF!</v>
      </c>
      <c r="W6" s="12"/>
    </row>
    <row r="7" spans="1:23">
      <c r="A7" s="13" t="e">
        <f>'BASE - Geral'!#REF!</f>
        <v>#REF!</v>
      </c>
      <c r="B7" s="13" t="e">
        <f>'BASE - Geral'!#REF!</f>
        <v>#REF!</v>
      </c>
      <c r="C7" s="13" t="e">
        <f>'BASE - Geral'!#REF!</f>
        <v>#REF!</v>
      </c>
      <c r="D7" s="13" t="e">
        <f>'BASE - Geral'!#REF!</f>
        <v>#REF!</v>
      </c>
      <c r="E7" s="13" t="e">
        <f>'BASE - Geral'!#REF!</f>
        <v>#REF!</v>
      </c>
      <c r="F7" s="13" t="e">
        <f>'BASE - Geral'!#REF!</f>
        <v>#REF!</v>
      </c>
      <c r="G7" s="12" t="e">
        <f>'BASE - Geral'!#REF!</f>
        <v>#REF!</v>
      </c>
      <c r="H7" s="12" t="e">
        <f>'BASE - Geral'!#REF!</f>
        <v>#REF!</v>
      </c>
      <c r="I7" s="12" t="e">
        <f>'BASE - Geral'!#REF!</f>
        <v>#REF!</v>
      </c>
      <c r="J7" s="12" t="e">
        <f>'BASE - Geral'!#REF!</f>
        <v>#REF!</v>
      </c>
      <c r="K7" s="12" t="e">
        <f>'BASE - Geral'!#REF!</f>
        <v>#REF!</v>
      </c>
      <c r="L7" s="12" t="e">
        <f>'BASE - Geral'!#REF!+'BASE - Geral'!#REF!</f>
        <v>#REF!</v>
      </c>
      <c r="M7" s="12" t="e">
        <f>VLOOKUP(D7,'Demanda Isolada KIT'!$M$2:$P$1048576,3,0)</f>
        <v>#REF!</v>
      </c>
      <c r="N7" s="90" t="e">
        <f t="shared" si="5"/>
        <v>#REF!</v>
      </c>
      <c r="O7" s="12" t="e">
        <f t="shared" si="6"/>
        <v>#REF!</v>
      </c>
      <c r="P7" s="12" t="e">
        <f>VLOOKUP(D7,'Demanda Isolada KIT'!$R$2:$U$1048576,3,0)</f>
        <v>#REF!</v>
      </c>
      <c r="Q7" s="90" t="e">
        <f t="shared" si="0"/>
        <v>#REF!</v>
      </c>
      <c r="R7" s="12" t="e">
        <f t="shared" si="1"/>
        <v>#REF!</v>
      </c>
      <c r="S7" s="11" t="e">
        <f t="shared" si="7"/>
        <v>#REF!</v>
      </c>
      <c r="T7" s="11" t="e">
        <f t="shared" si="2"/>
        <v>#REF!</v>
      </c>
      <c r="U7" s="11" t="e">
        <f t="shared" si="3"/>
        <v>#REF!</v>
      </c>
      <c r="V7" s="11" t="e">
        <f t="shared" si="4"/>
        <v>#REF!</v>
      </c>
    </row>
    <row r="8" spans="1:23">
      <c r="A8" s="13" t="e">
        <f>'BASE - Geral'!#REF!</f>
        <v>#REF!</v>
      </c>
      <c r="B8" s="13" t="e">
        <f>'BASE - Geral'!#REF!</f>
        <v>#REF!</v>
      </c>
      <c r="C8" s="13" t="e">
        <f>'BASE - Geral'!#REF!</f>
        <v>#REF!</v>
      </c>
      <c r="D8" s="13" t="e">
        <f>'BASE - Geral'!#REF!</f>
        <v>#REF!</v>
      </c>
      <c r="E8" s="13" t="e">
        <f>'BASE - Geral'!#REF!</f>
        <v>#REF!</v>
      </c>
      <c r="F8" s="13" t="e">
        <f>'BASE - Geral'!#REF!</f>
        <v>#REF!</v>
      </c>
      <c r="G8" s="12" t="e">
        <f>'BASE - Geral'!#REF!</f>
        <v>#REF!</v>
      </c>
      <c r="H8" s="12" t="e">
        <f>'BASE - Geral'!#REF!</f>
        <v>#REF!</v>
      </c>
      <c r="I8" s="12" t="e">
        <f>'BASE - Geral'!#REF!</f>
        <v>#REF!</v>
      </c>
      <c r="J8" s="12" t="e">
        <f>'BASE - Geral'!#REF!</f>
        <v>#REF!</v>
      </c>
      <c r="K8" s="12" t="e">
        <f>'BASE - Geral'!#REF!</f>
        <v>#REF!</v>
      </c>
      <c r="L8" s="12" t="e">
        <f>'BASE - Geral'!#REF!+'BASE - Geral'!#REF!</f>
        <v>#REF!</v>
      </c>
      <c r="M8" s="12" t="e">
        <f>VLOOKUP(D8,'Demanda Isolada KIT'!$M$2:$P$1048576,3,0)</f>
        <v>#REF!</v>
      </c>
      <c r="N8" s="90" t="e">
        <f t="shared" si="5"/>
        <v>#REF!</v>
      </c>
      <c r="O8" s="12" t="e">
        <f t="shared" si="6"/>
        <v>#REF!</v>
      </c>
      <c r="P8" s="12" t="e">
        <f>VLOOKUP(D8,'Demanda Isolada KIT'!$R$2:$U$1048576,3,0)</f>
        <v>#REF!</v>
      </c>
      <c r="Q8" s="90" t="e">
        <f t="shared" si="0"/>
        <v>#REF!</v>
      </c>
      <c r="R8" s="12" t="e">
        <f t="shared" si="1"/>
        <v>#REF!</v>
      </c>
      <c r="S8" s="11" t="e">
        <f t="shared" si="7"/>
        <v>#REF!</v>
      </c>
      <c r="T8" s="11" t="e">
        <f t="shared" si="2"/>
        <v>#REF!</v>
      </c>
      <c r="U8" s="11" t="e">
        <f t="shared" si="3"/>
        <v>#REF!</v>
      </c>
      <c r="V8" s="11" t="e">
        <f t="shared" si="4"/>
        <v>#REF!</v>
      </c>
    </row>
    <row r="9" spans="1:23">
      <c r="A9" s="13" t="e">
        <f>'BASE - Geral'!#REF!</f>
        <v>#REF!</v>
      </c>
      <c r="B9" s="13" t="e">
        <f>'BASE - Geral'!#REF!</f>
        <v>#REF!</v>
      </c>
      <c r="C9" s="13" t="e">
        <f>'BASE - Geral'!#REF!</f>
        <v>#REF!</v>
      </c>
      <c r="D9" s="13" t="e">
        <f>'BASE - Geral'!#REF!</f>
        <v>#REF!</v>
      </c>
      <c r="E9" s="13" t="e">
        <f>'BASE - Geral'!#REF!</f>
        <v>#REF!</v>
      </c>
      <c r="F9" s="13" t="e">
        <f>'BASE - Geral'!#REF!</f>
        <v>#REF!</v>
      </c>
      <c r="G9" s="12" t="e">
        <f>'BASE - Geral'!#REF!</f>
        <v>#REF!</v>
      </c>
      <c r="H9" s="12" t="e">
        <f>'BASE - Geral'!#REF!</f>
        <v>#REF!</v>
      </c>
      <c r="I9" s="12" t="e">
        <f>'BASE - Geral'!#REF!</f>
        <v>#REF!</v>
      </c>
      <c r="J9" s="12" t="e">
        <f>'BASE - Geral'!#REF!</f>
        <v>#REF!</v>
      </c>
      <c r="K9" s="12" t="e">
        <f>'BASE - Geral'!#REF!</f>
        <v>#REF!</v>
      </c>
      <c r="L9" s="12" t="e">
        <f>'BASE - Geral'!#REF!+'BASE - Geral'!#REF!</f>
        <v>#REF!</v>
      </c>
      <c r="M9" s="12" t="e">
        <f>VLOOKUP(D9,'Demanda Isolada KIT'!$M$2:$P$1048576,3,0)</f>
        <v>#REF!</v>
      </c>
      <c r="N9" s="90" t="e">
        <f t="shared" si="5"/>
        <v>#REF!</v>
      </c>
      <c r="O9" s="12" t="e">
        <f t="shared" si="6"/>
        <v>#REF!</v>
      </c>
      <c r="P9" s="12" t="e">
        <f>VLOOKUP(D9,'Demanda Isolada KIT'!$R$2:$U$1048576,3,0)</f>
        <v>#REF!</v>
      </c>
      <c r="Q9" s="90" t="e">
        <f t="shared" si="0"/>
        <v>#REF!</v>
      </c>
      <c r="R9" s="12" t="e">
        <f t="shared" si="1"/>
        <v>#REF!</v>
      </c>
      <c r="S9" s="11" t="e">
        <f t="shared" si="7"/>
        <v>#REF!</v>
      </c>
      <c r="T9" s="11" t="e">
        <f t="shared" si="2"/>
        <v>#REF!</v>
      </c>
      <c r="U9" s="11" t="e">
        <f t="shared" si="3"/>
        <v>#REF!</v>
      </c>
      <c r="V9" s="11" t="e">
        <f t="shared" si="4"/>
        <v>#REF!</v>
      </c>
    </row>
    <row r="10" spans="1:23">
      <c r="A10" s="13" t="e">
        <f>'BASE - Geral'!#REF!</f>
        <v>#REF!</v>
      </c>
      <c r="B10" s="13" t="e">
        <f>'BASE - Geral'!#REF!</f>
        <v>#REF!</v>
      </c>
      <c r="C10" s="13" t="e">
        <f>'BASE - Geral'!#REF!</f>
        <v>#REF!</v>
      </c>
      <c r="D10" s="13" t="e">
        <f>'BASE - Geral'!#REF!</f>
        <v>#REF!</v>
      </c>
      <c r="E10" s="13" t="e">
        <f>'BASE - Geral'!#REF!</f>
        <v>#REF!</v>
      </c>
      <c r="F10" s="13" t="e">
        <f>'BASE - Geral'!#REF!</f>
        <v>#REF!</v>
      </c>
      <c r="G10" s="12" t="e">
        <f>'BASE - Geral'!#REF!</f>
        <v>#REF!</v>
      </c>
      <c r="H10" s="12" t="e">
        <f>'BASE - Geral'!#REF!</f>
        <v>#REF!</v>
      </c>
      <c r="I10" s="12" t="e">
        <f>'BASE - Geral'!#REF!</f>
        <v>#REF!</v>
      </c>
      <c r="J10" s="12" t="e">
        <f>'BASE - Geral'!#REF!</f>
        <v>#REF!</v>
      </c>
      <c r="K10" s="12" t="e">
        <f>'BASE - Geral'!#REF!</f>
        <v>#REF!</v>
      </c>
      <c r="L10" s="12" t="e">
        <f>'BASE - Geral'!#REF!+'BASE - Geral'!#REF!</f>
        <v>#REF!</v>
      </c>
      <c r="M10" s="12" t="e">
        <f>VLOOKUP(D10,'Demanda Isolada KIT'!$M$2:$P$1048576,3,0)</f>
        <v>#REF!</v>
      </c>
      <c r="N10" s="90" t="e">
        <f t="shared" si="5"/>
        <v>#REF!</v>
      </c>
      <c r="O10" s="12" t="e">
        <f t="shared" si="6"/>
        <v>#REF!</v>
      </c>
      <c r="P10" s="12" t="e">
        <f>VLOOKUP(D10,'Demanda Isolada KIT'!$R$2:$U$1048576,3,0)</f>
        <v>#REF!</v>
      </c>
      <c r="Q10" s="90" t="e">
        <f t="shared" si="0"/>
        <v>#REF!</v>
      </c>
      <c r="R10" s="12" t="e">
        <f t="shared" si="1"/>
        <v>#REF!</v>
      </c>
      <c r="S10" s="11" t="e">
        <f t="shared" si="7"/>
        <v>#REF!</v>
      </c>
      <c r="T10" s="11" t="e">
        <f t="shared" si="2"/>
        <v>#REF!</v>
      </c>
      <c r="U10" s="11" t="e">
        <f t="shared" si="3"/>
        <v>#REF!</v>
      </c>
      <c r="V10" s="11" t="e">
        <f t="shared" si="4"/>
        <v>#REF!</v>
      </c>
    </row>
    <row r="11" spans="1:23">
      <c r="A11" s="13" t="e">
        <f>'BASE - Geral'!#REF!</f>
        <v>#REF!</v>
      </c>
      <c r="B11" s="13" t="e">
        <f>'BASE - Geral'!#REF!</f>
        <v>#REF!</v>
      </c>
      <c r="C11" s="13" t="e">
        <f>'BASE - Geral'!#REF!</f>
        <v>#REF!</v>
      </c>
      <c r="D11" s="13" t="e">
        <f>'BASE - Geral'!#REF!</f>
        <v>#REF!</v>
      </c>
      <c r="E11" s="13" t="e">
        <f>'BASE - Geral'!#REF!</f>
        <v>#REF!</v>
      </c>
      <c r="F11" s="13" t="e">
        <f>'BASE - Geral'!#REF!</f>
        <v>#REF!</v>
      </c>
      <c r="G11" s="12" t="e">
        <f>'BASE - Geral'!#REF!</f>
        <v>#REF!</v>
      </c>
      <c r="H11" s="12" t="e">
        <f>'BASE - Geral'!#REF!</f>
        <v>#REF!</v>
      </c>
      <c r="I11" s="12" t="e">
        <f>'BASE - Geral'!#REF!</f>
        <v>#REF!</v>
      </c>
      <c r="J11" s="12" t="e">
        <f>'BASE - Geral'!#REF!</f>
        <v>#REF!</v>
      </c>
      <c r="K11" s="12" t="e">
        <f>'BASE - Geral'!#REF!</f>
        <v>#REF!</v>
      </c>
      <c r="L11" s="12" t="e">
        <f>'BASE - Geral'!#REF!+'BASE - Geral'!#REF!</f>
        <v>#REF!</v>
      </c>
      <c r="M11" s="12" t="e">
        <f>VLOOKUP(D11,'Demanda Isolada KIT'!$M$2:$P$1048576,3,0)</f>
        <v>#REF!</v>
      </c>
      <c r="N11" s="90" t="e">
        <f t="shared" si="5"/>
        <v>#REF!</v>
      </c>
      <c r="O11" s="12" t="e">
        <f t="shared" si="6"/>
        <v>#REF!</v>
      </c>
      <c r="P11" s="12" t="e">
        <f>VLOOKUP(D11,'Demanda Isolada KIT'!$R$2:$U$1048576,3,0)</f>
        <v>#REF!</v>
      </c>
      <c r="Q11" s="90" t="e">
        <f t="shared" si="0"/>
        <v>#REF!</v>
      </c>
      <c r="R11" s="12" t="e">
        <f t="shared" si="1"/>
        <v>#REF!</v>
      </c>
      <c r="S11" s="11" t="e">
        <f t="shared" si="7"/>
        <v>#REF!</v>
      </c>
      <c r="T11" s="11" t="e">
        <f t="shared" si="2"/>
        <v>#REF!</v>
      </c>
      <c r="U11" s="11" t="e">
        <f t="shared" si="3"/>
        <v>#REF!</v>
      </c>
      <c r="V11" s="11" t="e">
        <f t="shared" si="4"/>
        <v>#REF!</v>
      </c>
    </row>
    <row r="12" spans="1:23">
      <c r="A12" s="13" t="e">
        <f>'BASE - Geral'!#REF!</f>
        <v>#REF!</v>
      </c>
      <c r="B12" s="13" t="e">
        <f>'BASE - Geral'!#REF!</f>
        <v>#REF!</v>
      </c>
      <c r="C12" s="13" t="e">
        <f>'BASE - Geral'!#REF!</f>
        <v>#REF!</v>
      </c>
      <c r="D12" s="13" t="e">
        <f>'BASE - Geral'!#REF!</f>
        <v>#REF!</v>
      </c>
      <c r="E12" s="13" t="e">
        <f>'BASE - Geral'!#REF!</f>
        <v>#REF!</v>
      </c>
      <c r="F12" s="13" t="e">
        <f>'BASE - Geral'!#REF!</f>
        <v>#REF!</v>
      </c>
      <c r="G12" s="12" t="e">
        <f>'BASE - Geral'!#REF!</f>
        <v>#REF!</v>
      </c>
      <c r="H12" s="12" t="e">
        <f>'BASE - Geral'!#REF!</f>
        <v>#REF!</v>
      </c>
      <c r="I12" s="12" t="e">
        <f>'BASE - Geral'!#REF!</f>
        <v>#REF!</v>
      </c>
      <c r="J12" s="12" t="e">
        <f>'BASE - Geral'!#REF!</f>
        <v>#REF!</v>
      </c>
      <c r="K12" s="12" t="e">
        <f>'BASE - Geral'!#REF!</f>
        <v>#REF!</v>
      </c>
      <c r="L12" s="12" t="e">
        <f>'BASE - Geral'!#REF!+'BASE - Geral'!#REF!</f>
        <v>#REF!</v>
      </c>
      <c r="M12" s="12" t="e">
        <f>VLOOKUP(D12,'Demanda Isolada KIT'!$M$2:$P$1048576,3,0)</f>
        <v>#REF!</v>
      </c>
      <c r="N12" s="90" t="e">
        <f t="shared" si="5"/>
        <v>#REF!</v>
      </c>
      <c r="O12" s="12" t="e">
        <f t="shared" si="6"/>
        <v>#REF!</v>
      </c>
      <c r="P12" s="12" t="e">
        <f>VLOOKUP(D12,'Demanda Isolada KIT'!$R$2:$U$1048576,3,0)</f>
        <v>#REF!</v>
      </c>
      <c r="Q12" s="90" t="e">
        <f t="shared" si="0"/>
        <v>#REF!</v>
      </c>
      <c r="R12" s="12" t="e">
        <f t="shared" si="1"/>
        <v>#REF!</v>
      </c>
      <c r="S12" s="11" t="e">
        <f t="shared" si="7"/>
        <v>#REF!</v>
      </c>
      <c r="T12" s="11" t="e">
        <f t="shared" si="2"/>
        <v>#REF!</v>
      </c>
      <c r="U12" s="11" t="e">
        <f t="shared" si="3"/>
        <v>#REF!</v>
      </c>
      <c r="V12" s="11" t="e">
        <f t="shared" si="4"/>
        <v>#REF!</v>
      </c>
    </row>
    <row r="13" spans="1:23">
      <c r="A13" s="13" t="e">
        <f>'BASE - Geral'!#REF!</f>
        <v>#REF!</v>
      </c>
      <c r="B13" s="13" t="e">
        <f>'BASE - Geral'!#REF!</f>
        <v>#REF!</v>
      </c>
      <c r="C13" s="13" t="e">
        <f>'BASE - Geral'!#REF!</f>
        <v>#REF!</v>
      </c>
      <c r="D13" s="13" t="e">
        <f>'BASE - Geral'!#REF!</f>
        <v>#REF!</v>
      </c>
      <c r="E13" s="13" t="e">
        <f>'BASE - Geral'!#REF!</f>
        <v>#REF!</v>
      </c>
      <c r="F13" s="13" t="e">
        <f>'BASE - Geral'!#REF!</f>
        <v>#REF!</v>
      </c>
      <c r="G13" s="12" t="e">
        <f>'BASE - Geral'!#REF!</f>
        <v>#REF!</v>
      </c>
      <c r="H13" s="12" t="e">
        <f>'BASE - Geral'!#REF!</f>
        <v>#REF!</v>
      </c>
      <c r="I13" s="12" t="e">
        <f>'BASE - Geral'!#REF!</f>
        <v>#REF!</v>
      </c>
      <c r="J13" s="12" t="e">
        <f>'BASE - Geral'!#REF!</f>
        <v>#REF!</v>
      </c>
      <c r="K13" s="12" t="e">
        <f>'BASE - Geral'!#REF!</f>
        <v>#REF!</v>
      </c>
      <c r="L13" s="12" t="e">
        <f>'BASE - Geral'!#REF!+'BASE - Geral'!#REF!</f>
        <v>#REF!</v>
      </c>
      <c r="M13" s="12" t="e">
        <f>VLOOKUP(D13,'Demanda Isolada KIT'!$M$2:$P$1048576,3,0)</f>
        <v>#REF!</v>
      </c>
      <c r="N13" s="90" t="e">
        <f t="shared" si="5"/>
        <v>#REF!</v>
      </c>
      <c r="O13" s="12" t="e">
        <f t="shared" si="6"/>
        <v>#REF!</v>
      </c>
      <c r="P13" s="12" t="e">
        <f>VLOOKUP(D13,'Demanda Isolada KIT'!$R$2:$U$1048576,3,0)</f>
        <v>#REF!</v>
      </c>
      <c r="Q13" s="90" t="e">
        <f t="shared" si="0"/>
        <v>#REF!</v>
      </c>
      <c r="R13" s="12" t="e">
        <f t="shared" si="1"/>
        <v>#REF!</v>
      </c>
      <c r="S13" s="11" t="e">
        <f t="shared" si="7"/>
        <v>#REF!</v>
      </c>
      <c r="T13" s="11" t="e">
        <f t="shared" si="2"/>
        <v>#REF!</v>
      </c>
      <c r="U13" s="11" t="e">
        <f t="shared" si="3"/>
        <v>#REF!</v>
      </c>
      <c r="V13" s="11" t="e">
        <f t="shared" si="4"/>
        <v>#REF!</v>
      </c>
    </row>
    <row r="14" spans="1:23">
      <c r="A14" s="13" t="e">
        <f>'BASE - Geral'!#REF!</f>
        <v>#REF!</v>
      </c>
      <c r="B14" s="13" t="e">
        <f>'BASE - Geral'!#REF!</f>
        <v>#REF!</v>
      </c>
      <c r="C14" s="13" t="e">
        <f>'BASE - Geral'!#REF!</f>
        <v>#REF!</v>
      </c>
      <c r="D14" s="13" t="e">
        <f>'BASE - Geral'!#REF!</f>
        <v>#REF!</v>
      </c>
      <c r="E14" s="13" t="e">
        <f>'BASE - Geral'!#REF!</f>
        <v>#REF!</v>
      </c>
      <c r="F14" s="13" t="e">
        <f>'BASE - Geral'!#REF!</f>
        <v>#REF!</v>
      </c>
      <c r="G14" s="12" t="e">
        <f>'BASE - Geral'!#REF!</f>
        <v>#REF!</v>
      </c>
      <c r="H14" s="12" t="e">
        <f>'BASE - Geral'!#REF!</f>
        <v>#REF!</v>
      </c>
      <c r="I14" s="12" t="e">
        <f>'BASE - Geral'!#REF!</f>
        <v>#REF!</v>
      </c>
      <c r="J14" s="12" t="e">
        <f>'BASE - Geral'!#REF!</f>
        <v>#REF!</v>
      </c>
      <c r="K14" s="12" t="e">
        <f>'BASE - Geral'!#REF!</f>
        <v>#REF!</v>
      </c>
      <c r="L14" s="12" t="e">
        <f>'BASE - Geral'!#REF!+'BASE - Geral'!#REF!</f>
        <v>#REF!</v>
      </c>
      <c r="M14" s="12" t="e">
        <f>VLOOKUP(D14,'Demanda Isolada KIT'!$M$2:$P$1048576,3,0)</f>
        <v>#REF!</v>
      </c>
      <c r="N14" s="90" t="e">
        <f t="shared" si="5"/>
        <v>#REF!</v>
      </c>
      <c r="O14" s="12" t="e">
        <f t="shared" si="6"/>
        <v>#REF!</v>
      </c>
      <c r="P14" s="12" t="e">
        <f>VLOOKUP(D14,'Demanda Isolada KIT'!$R$2:$U$1048576,3,0)</f>
        <v>#REF!</v>
      </c>
      <c r="Q14" s="90" t="e">
        <f t="shared" si="0"/>
        <v>#REF!</v>
      </c>
      <c r="R14" s="12" t="e">
        <f t="shared" si="1"/>
        <v>#REF!</v>
      </c>
      <c r="S14" s="11" t="e">
        <f t="shared" si="7"/>
        <v>#REF!</v>
      </c>
      <c r="T14" s="11" t="e">
        <f t="shared" si="2"/>
        <v>#REF!</v>
      </c>
      <c r="U14" s="11" t="e">
        <f t="shared" si="3"/>
        <v>#REF!</v>
      </c>
      <c r="V14" s="11" t="e">
        <f t="shared" si="4"/>
        <v>#REF!</v>
      </c>
    </row>
    <row r="15" spans="1:23">
      <c r="A15" s="13" t="e">
        <f>'BASE - Geral'!#REF!</f>
        <v>#REF!</v>
      </c>
      <c r="B15" s="13" t="e">
        <f>'BASE - Geral'!#REF!</f>
        <v>#REF!</v>
      </c>
      <c r="C15" s="13" t="e">
        <f>'BASE - Geral'!#REF!</f>
        <v>#REF!</v>
      </c>
      <c r="D15" s="13" t="e">
        <f>'BASE - Geral'!#REF!</f>
        <v>#REF!</v>
      </c>
      <c r="E15" s="13" t="e">
        <f>'BASE - Geral'!#REF!</f>
        <v>#REF!</v>
      </c>
      <c r="F15" s="13" t="e">
        <f>'BASE - Geral'!#REF!</f>
        <v>#REF!</v>
      </c>
      <c r="G15" s="12" t="e">
        <f>'BASE - Geral'!#REF!</f>
        <v>#REF!</v>
      </c>
      <c r="H15" s="12" t="e">
        <f>'BASE - Geral'!#REF!</f>
        <v>#REF!</v>
      </c>
      <c r="I15" s="12" t="e">
        <f>'BASE - Geral'!#REF!</f>
        <v>#REF!</v>
      </c>
      <c r="J15" s="12" t="e">
        <f>'BASE - Geral'!#REF!</f>
        <v>#REF!</v>
      </c>
      <c r="K15" s="12" t="e">
        <f>'BASE - Geral'!#REF!</f>
        <v>#REF!</v>
      </c>
      <c r="L15" s="12" t="e">
        <f>'BASE - Geral'!#REF!+'BASE - Geral'!#REF!</f>
        <v>#REF!</v>
      </c>
      <c r="M15" s="12" t="e">
        <f>VLOOKUP(D15,'Demanda Isolada KIT'!$M$2:$P$1048576,3,0)</f>
        <v>#REF!</v>
      </c>
      <c r="N15" s="90" t="e">
        <f t="shared" si="5"/>
        <v>#REF!</v>
      </c>
      <c r="O15" s="12" t="e">
        <f t="shared" si="6"/>
        <v>#REF!</v>
      </c>
      <c r="P15" s="12" t="e">
        <f>VLOOKUP(D15,'Demanda Isolada KIT'!$R$2:$U$1048576,3,0)</f>
        <v>#REF!</v>
      </c>
      <c r="Q15" s="90" t="e">
        <f t="shared" si="0"/>
        <v>#REF!</v>
      </c>
      <c r="R15" s="12" t="e">
        <f t="shared" si="1"/>
        <v>#REF!</v>
      </c>
      <c r="S15" s="11" t="e">
        <f t="shared" si="7"/>
        <v>#REF!</v>
      </c>
      <c r="T15" s="11" t="e">
        <f t="shared" si="2"/>
        <v>#REF!</v>
      </c>
      <c r="U15" s="11" t="e">
        <f t="shared" si="3"/>
        <v>#REF!</v>
      </c>
      <c r="V15" s="11" t="e">
        <f t="shared" si="4"/>
        <v>#REF!</v>
      </c>
    </row>
    <row r="16" spans="1:23">
      <c r="A16" s="13" t="e">
        <f>'BASE - Geral'!#REF!</f>
        <v>#REF!</v>
      </c>
      <c r="B16" s="13" t="e">
        <f>'BASE - Geral'!#REF!</f>
        <v>#REF!</v>
      </c>
      <c r="C16" s="13" t="e">
        <f>'BASE - Geral'!#REF!</f>
        <v>#REF!</v>
      </c>
      <c r="D16" s="13" t="e">
        <f>'BASE - Geral'!#REF!</f>
        <v>#REF!</v>
      </c>
      <c r="E16" s="13" t="e">
        <f>'BASE - Geral'!#REF!</f>
        <v>#REF!</v>
      </c>
      <c r="F16" s="13" t="e">
        <f>'BASE - Geral'!#REF!</f>
        <v>#REF!</v>
      </c>
      <c r="G16" s="12" t="e">
        <f>'BASE - Geral'!#REF!</f>
        <v>#REF!</v>
      </c>
      <c r="H16" s="12" t="e">
        <f>'BASE - Geral'!#REF!</f>
        <v>#REF!</v>
      </c>
      <c r="I16" s="12" t="e">
        <f>'BASE - Geral'!#REF!</f>
        <v>#REF!</v>
      </c>
      <c r="J16" s="12" t="e">
        <f>'BASE - Geral'!#REF!</f>
        <v>#REF!</v>
      </c>
      <c r="K16" s="12" t="e">
        <f>'BASE - Geral'!#REF!</f>
        <v>#REF!</v>
      </c>
      <c r="L16" s="12" t="e">
        <f>'BASE - Geral'!#REF!+'BASE - Geral'!#REF!</f>
        <v>#REF!</v>
      </c>
      <c r="M16" s="12" t="e">
        <f>VLOOKUP(D16,'Demanda Isolada KIT'!$M$2:$P$1048576,3,0)</f>
        <v>#REF!</v>
      </c>
      <c r="N16" s="90" t="e">
        <f t="shared" si="5"/>
        <v>#REF!</v>
      </c>
      <c r="O16" s="12" t="e">
        <f t="shared" si="6"/>
        <v>#REF!</v>
      </c>
      <c r="P16" s="12" t="e">
        <f>VLOOKUP(D16,'Demanda Isolada KIT'!$R$2:$U$1048576,3,0)</f>
        <v>#REF!</v>
      </c>
      <c r="Q16" s="90" t="e">
        <f t="shared" si="0"/>
        <v>#REF!</v>
      </c>
      <c r="R16" s="12" t="e">
        <f t="shared" si="1"/>
        <v>#REF!</v>
      </c>
      <c r="S16" s="11" t="e">
        <f t="shared" si="7"/>
        <v>#REF!</v>
      </c>
      <c r="T16" s="11" t="e">
        <f t="shared" si="2"/>
        <v>#REF!</v>
      </c>
      <c r="U16" s="11" t="e">
        <f t="shared" si="3"/>
        <v>#REF!</v>
      </c>
      <c r="V16" s="11" t="e">
        <f t="shared" si="4"/>
        <v>#REF!</v>
      </c>
    </row>
    <row r="17" spans="1:22">
      <c r="A17" s="13" t="e">
        <f>'BASE - Geral'!#REF!</f>
        <v>#REF!</v>
      </c>
      <c r="B17" s="13" t="e">
        <f>'BASE - Geral'!#REF!</f>
        <v>#REF!</v>
      </c>
      <c r="C17" s="13" t="e">
        <f>'BASE - Geral'!#REF!</f>
        <v>#REF!</v>
      </c>
      <c r="D17" s="13" t="e">
        <f>'BASE - Geral'!#REF!</f>
        <v>#REF!</v>
      </c>
      <c r="E17" s="13" t="e">
        <f>'BASE - Geral'!#REF!</f>
        <v>#REF!</v>
      </c>
      <c r="F17" s="13" t="e">
        <f>'BASE - Geral'!#REF!</f>
        <v>#REF!</v>
      </c>
      <c r="G17" s="12" t="e">
        <f>'BASE - Geral'!#REF!</f>
        <v>#REF!</v>
      </c>
      <c r="H17" s="12" t="e">
        <f>'BASE - Geral'!#REF!</f>
        <v>#REF!</v>
      </c>
      <c r="I17" s="12" t="e">
        <f>'BASE - Geral'!#REF!</f>
        <v>#REF!</v>
      </c>
      <c r="J17" s="12" t="e">
        <f>'BASE - Geral'!#REF!</f>
        <v>#REF!</v>
      </c>
      <c r="K17" s="12" t="e">
        <f>'BASE - Geral'!#REF!</f>
        <v>#REF!</v>
      </c>
      <c r="L17" s="12" t="e">
        <f>'BASE - Geral'!#REF!+'BASE - Geral'!#REF!</f>
        <v>#REF!</v>
      </c>
      <c r="M17" s="12" t="e">
        <f>VLOOKUP(D17,'Demanda Isolada KIT'!$M$2:$P$1048576,3,0)</f>
        <v>#REF!</v>
      </c>
      <c r="N17" s="90" t="e">
        <f t="shared" si="5"/>
        <v>#REF!</v>
      </c>
      <c r="O17" s="12" t="e">
        <f t="shared" si="6"/>
        <v>#REF!</v>
      </c>
      <c r="P17" s="12" t="e">
        <f>VLOOKUP(D17,'Demanda Isolada KIT'!$R$2:$U$1048576,3,0)</f>
        <v>#REF!</v>
      </c>
      <c r="Q17" s="90" t="e">
        <f t="shared" si="0"/>
        <v>#REF!</v>
      </c>
      <c r="R17" s="12" t="e">
        <f t="shared" si="1"/>
        <v>#REF!</v>
      </c>
      <c r="S17" s="11" t="e">
        <f t="shared" si="7"/>
        <v>#REF!</v>
      </c>
      <c r="T17" s="11" t="e">
        <f t="shared" si="2"/>
        <v>#REF!</v>
      </c>
      <c r="U17" s="11" t="e">
        <f t="shared" si="3"/>
        <v>#REF!</v>
      </c>
      <c r="V17" s="11" t="e">
        <f t="shared" si="4"/>
        <v>#REF!</v>
      </c>
    </row>
    <row r="18" spans="1:22">
      <c r="A18" s="13" t="e">
        <f>'BASE - Geral'!#REF!</f>
        <v>#REF!</v>
      </c>
      <c r="B18" s="13" t="e">
        <f>'BASE - Geral'!#REF!</f>
        <v>#REF!</v>
      </c>
      <c r="C18" s="13" t="e">
        <f>'BASE - Geral'!#REF!</f>
        <v>#REF!</v>
      </c>
      <c r="D18" s="13" t="e">
        <f>'BASE - Geral'!#REF!</f>
        <v>#REF!</v>
      </c>
      <c r="E18" s="13" t="e">
        <f>'BASE - Geral'!#REF!</f>
        <v>#REF!</v>
      </c>
      <c r="F18" s="13" t="e">
        <f>'BASE - Geral'!#REF!</f>
        <v>#REF!</v>
      </c>
      <c r="G18" s="12" t="e">
        <f>'BASE - Geral'!#REF!</f>
        <v>#REF!</v>
      </c>
      <c r="H18" s="12" t="e">
        <f>'BASE - Geral'!#REF!</f>
        <v>#REF!</v>
      </c>
      <c r="I18" s="12" t="e">
        <f>'BASE - Geral'!#REF!</f>
        <v>#REF!</v>
      </c>
      <c r="J18" s="12" t="e">
        <f>'BASE - Geral'!#REF!</f>
        <v>#REF!</v>
      </c>
      <c r="K18" s="12" t="e">
        <f>'BASE - Geral'!#REF!</f>
        <v>#REF!</v>
      </c>
      <c r="L18" s="12" t="e">
        <f>'BASE - Geral'!#REF!+'BASE - Geral'!#REF!</f>
        <v>#REF!</v>
      </c>
      <c r="M18" s="12" t="e">
        <f>VLOOKUP(D18,'Demanda Isolada KIT'!$M$2:$P$1048576,3,0)</f>
        <v>#REF!</v>
      </c>
      <c r="N18" s="90" t="e">
        <f t="shared" si="5"/>
        <v>#REF!</v>
      </c>
      <c r="O18" s="12" t="e">
        <f t="shared" si="6"/>
        <v>#REF!</v>
      </c>
      <c r="P18" s="12" t="e">
        <f>VLOOKUP(D18,'Demanda Isolada KIT'!$R$2:$U$1048576,3,0)</f>
        <v>#REF!</v>
      </c>
      <c r="Q18" s="90" t="e">
        <f t="shared" si="0"/>
        <v>#REF!</v>
      </c>
      <c r="R18" s="12" t="e">
        <f t="shared" si="1"/>
        <v>#REF!</v>
      </c>
      <c r="S18" s="11" t="e">
        <f t="shared" si="7"/>
        <v>#REF!</v>
      </c>
      <c r="T18" s="11" t="e">
        <f t="shared" si="2"/>
        <v>#REF!</v>
      </c>
      <c r="U18" s="11" t="e">
        <f t="shared" si="3"/>
        <v>#REF!</v>
      </c>
      <c r="V18" s="11" t="e">
        <f t="shared" si="4"/>
        <v>#REF!</v>
      </c>
    </row>
    <row r="19" spans="1:22">
      <c r="A19" s="13" t="e">
        <f>'BASE - Geral'!#REF!</f>
        <v>#REF!</v>
      </c>
      <c r="B19" s="13" t="e">
        <f>'BASE - Geral'!#REF!</f>
        <v>#REF!</v>
      </c>
      <c r="C19" s="13" t="e">
        <f>'BASE - Geral'!#REF!</f>
        <v>#REF!</v>
      </c>
      <c r="D19" s="13" t="e">
        <f>'BASE - Geral'!#REF!</f>
        <v>#REF!</v>
      </c>
      <c r="E19" s="13" t="e">
        <f>'BASE - Geral'!#REF!</f>
        <v>#REF!</v>
      </c>
      <c r="F19" s="13" t="e">
        <f>'BASE - Geral'!#REF!</f>
        <v>#REF!</v>
      </c>
      <c r="G19" s="12" t="e">
        <f>'BASE - Geral'!#REF!</f>
        <v>#REF!</v>
      </c>
      <c r="H19" s="12" t="e">
        <f>'BASE - Geral'!#REF!</f>
        <v>#REF!</v>
      </c>
      <c r="I19" s="12" t="e">
        <f>'BASE - Geral'!#REF!</f>
        <v>#REF!</v>
      </c>
      <c r="J19" s="12" t="e">
        <f>'BASE - Geral'!#REF!</f>
        <v>#REF!</v>
      </c>
      <c r="K19" s="12" t="e">
        <f>'BASE - Geral'!#REF!</f>
        <v>#REF!</v>
      </c>
      <c r="L19" s="12" t="e">
        <f>'BASE - Geral'!#REF!+'BASE - Geral'!#REF!</f>
        <v>#REF!</v>
      </c>
      <c r="M19" s="12" t="e">
        <f>VLOOKUP(D19,'Demanda Isolada KIT'!$M$2:$P$1048576,3,0)</f>
        <v>#REF!</v>
      </c>
      <c r="N19" s="90" t="e">
        <f t="shared" si="5"/>
        <v>#REF!</v>
      </c>
      <c r="O19" s="12" t="e">
        <f t="shared" si="6"/>
        <v>#REF!</v>
      </c>
      <c r="P19" s="12" t="e">
        <f>VLOOKUP(D19,'Demanda Isolada KIT'!$R$2:$U$1048576,3,0)</f>
        <v>#REF!</v>
      </c>
      <c r="Q19" s="90" t="e">
        <f t="shared" si="0"/>
        <v>#REF!</v>
      </c>
      <c r="R19" s="12" t="e">
        <f t="shared" si="1"/>
        <v>#REF!</v>
      </c>
      <c r="S19" s="11" t="e">
        <f t="shared" si="7"/>
        <v>#REF!</v>
      </c>
      <c r="T19" s="11" t="e">
        <f t="shared" si="2"/>
        <v>#REF!</v>
      </c>
      <c r="U19" s="11" t="e">
        <f t="shared" si="3"/>
        <v>#REF!</v>
      </c>
      <c r="V19" s="11" t="e">
        <f t="shared" si="4"/>
        <v>#REF!</v>
      </c>
    </row>
    <row r="20" spans="1:22">
      <c r="A20" s="13" t="e">
        <f>'BASE - Geral'!#REF!</f>
        <v>#REF!</v>
      </c>
      <c r="B20" s="13" t="e">
        <f>'BASE - Geral'!#REF!</f>
        <v>#REF!</v>
      </c>
      <c r="C20" s="13" t="e">
        <f>'BASE - Geral'!#REF!</f>
        <v>#REF!</v>
      </c>
      <c r="D20" s="13" t="e">
        <f>'BASE - Geral'!#REF!</f>
        <v>#REF!</v>
      </c>
      <c r="E20" s="13" t="e">
        <f>'BASE - Geral'!#REF!</f>
        <v>#REF!</v>
      </c>
      <c r="F20" s="13" t="e">
        <f>'BASE - Geral'!#REF!</f>
        <v>#REF!</v>
      </c>
      <c r="G20" s="12" t="e">
        <f>'BASE - Geral'!#REF!</f>
        <v>#REF!</v>
      </c>
      <c r="H20" s="12" t="e">
        <f>'BASE - Geral'!#REF!</f>
        <v>#REF!</v>
      </c>
      <c r="I20" s="12" t="e">
        <f>'BASE - Geral'!#REF!</f>
        <v>#REF!</v>
      </c>
      <c r="J20" s="12" t="e">
        <f>'BASE - Geral'!#REF!</f>
        <v>#REF!</v>
      </c>
      <c r="K20" s="12" t="e">
        <f>'BASE - Geral'!#REF!</f>
        <v>#REF!</v>
      </c>
      <c r="L20" s="12" t="e">
        <f>'BASE - Geral'!#REF!+'BASE - Geral'!#REF!</f>
        <v>#REF!</v>
      </c>
      <c r="M20" s="12" t="e">
        <f>VLOOKUP(D20,'Demanda Isolada KIT'!$M$2:$P$1048576,3,0)</f>
        <v>#REF!</v>
      </c>
      <c r="N20" s="90" t="e">
        <f t="shared" si="5"/>
        <v>#REF!</v>
      </c>
      <c r="O20" s="12" t="e">
        <f t="shared" si="6"/>
        <v>#REF!</v>
      </c>
      <c r="P20" s="12" t="e">
        <f>VLOOKUP(D20,'Demanda Isolada KIT'!$R$2:$U$1048576,3,0)</f>
        <v>#REF!</v>
      </c>
      <c r="Q20" s="90" t="e">
        <f t="shared" si="0"/>
        <v>#REF!</v>
      </c>
      <c r="R20" s="12" t="e">
        <f t="shared" si="1"/>
        <v>#REF!</v>
      </c>
      <c r="S20" s="11" t="e">
        <f t="shared" si="7"/>
        <v>#REF!</v>
      </c>
      <c r="T20" s="11" t="e">
        <f t="shared" si="2"/>
        <v>#REF!</v>
      </c>
      <c r="U20" s="11" t="e">
        <f t="shared" si="3"/>
        <v>#REF!</v>
      </c>
      <c r="V20" s="11" t="e">
        <f t="shared" si="4"/>
        <v>#REF!</v>
      </c>
    </row>
    <row r="21" spans="1:22">
      <c r="A21" s="13" t="e">
        <f>'BASE - Geral'!#REF!</f>
        <v>#REF!</v>
      </c>
      <c r="B21" s="13" t="e">
        <f>'BASE - Geral'!#REF!</f>
        <v>#REF!</v>
      </c>
      <c r="C21" s="13" t="e">
        <f>'BASE - Geral'!#REF!</f>
        <v>#REF!</v>
      </c>
      <c r="D21" s="13" t="e">
        <f>'BASE - Geral'!#REF!</f>
        <v>#REF!</v>
      </c>
      <c r="E21" s="13" t="e">
        <f>'BASE - Geral'!#REF!</f>
        <v>#REF!</v>
      </c>
      <c r="F21" s="13" t="e">
        <f>'BASE - Geral'!#REF!</f>
        <v>#REF!</v>
      </c>
      <c r="G21" s="12" t="e">
        <f>'BASE - Geral'!#REF!</f>
        <v>#REF!</v>
      </c>
      <c r="H21" s="12" t="e">
        <f>'BASE - Geral'!#REF!</f>
        <v>#REF!</v>
      </c>
      <c r="I21" s="12" t="e">
        <f>'BASE - Geral'!#REF!</f>
        <v>#REF!</v>
      </c>
      <c r="J21" s="12" t="e">
        <f>'BASE - Geral'!#REF!</f>
        <v>#REF!</v>
      </c>
      <c r="K21" s="12" t="e">
        <f>'BASE - Geral'!#REF!</f>
        <v>#REF!</v>
      </c>
      <c r="L21" s="12" t="e">
        <f>'BASE - Geral'!#REF!+'BASE - Geral'!#REF!</f>
        <v>#REF!</v>
      </c>
      <c r="M21" s="12" t="e">
        <f>VLOOKUP(D21,'Demanda Isolada KIT'!$M$2:$P$1048576,3,0)</f>
        <v>#REF!</v>
      </c>
      <c r="N21" s="90" t="e">
        <f t="shared" si="5"/>
        <v>#REF!</v>
      </c>
      <c r="O21" s="12" t="e">
        <f t="shared" si="6"/>
        <v>#REF!</v>
      </c>
      <c r="P21" s="12" t="e">
        <f>VLOOKUP(D21,'Demanda Isolada KIT'!$R$2:$U$1048576,3,0)</f>
        <v>#REF!</v>
      </c>
      <c r="Q21" s="90" t="e">
        <f t="shared" si="0"/>
        <v>#REF!</v>
      </c>
      <c r="R21" s="12" t="e">
        <f t="shared" si="1"/>
        <v>#REF!</v>
      </c>
      <c r="S21" s="11" t="e">
        <f t="shared" si="7"/>
        <v>#REF!</v>
      </c>
      <c r="T21" s="11" t="e">
        <f t="shared" si="2"/>
        <v>#REF!</v>
      </c>
      <c r="U21" s="11" t="e">
        <f t="shared" si="3"/>
        <v>#REF!</v>
      </c>
      <c r="V21" s="11" t="e">
        <f t="shared" si="4"/>
        <v>#REF!</v>
      </c>
    </row>
    <row r="22" spans="1:22">
      <c r="A22" s="13" t="e">
        <f>'BASE - Geral'!#REF!</f>
        <v>#REF!</v>
      </c>
      <c r="B22" s="13" t="e">
        <f>'BASE - Geral'!#REF!</f>
        <v>#REF!</v>
      </c>
      <c r="C22" s="13" t="e">
        <f>'BASE - Geral'!#REF!</f>
        <v>#REF!</v>
      </c>
      <c r="D22" s="13" t="e">
        <f>'BASE - Geral'!#REF!</f>
        <v>#REF!</v>
      </c>
      <c r="E22" s="13" t="e">
        <f>'BASE - Geral'!#REF!</f>
        <v>#REF!</v>
      </c>
      <c r="F22" s="13" t="e">
        <f>'BASE - Geral'!#REF!</f>
        <v>#REF!</v>
      </c>
      <c r="G22" s="12" t="e">
        <f>'BASE - Geral'!#REF!</f>
        <v>#REF!</v>
      </c>
      <c r="H22" s="12" t="e">
        <f>'BASE - Geral'!#REF!</f>
        <v>#REF!</v>
      </c>
      <c r="I22" s="12" t="e">
        <f>'BASE - Geral'!#REF!</f>
        <v>#REF!</v>
      </c>
      <c r="J22" s="12" t="e">
        <f>'BASE - Geral'!#REF!</f>
        <v>#REF!</v>
      </c>
      <c r="K22" s="12" t="e">
        <f>'BASE - Geral'!#REF!</f>
        <v>#REF!</v>
      </c>
      <c r="L22" s="12" t="e">
        <f>'BASE - Geral'!#REF!+'BASE - Geral'!#REF!</f>
        <v>#REF!</v>
      </c>
      <c r="M22" s="12" t="e">
        <f>VLOOKUP(D22,'Demanda Isolada KIT'!$M$2:$P$1048576,3,0)</f>
        <v>#REF!</v>
      </c>
      <c r="N22" s="90" t="e">
        <f t="shared" si="5"/>
        <v>#REF!</v>
      </c>
      <c r="O22" s="12" t="e">
        <f t="shared" si="6"/>
        <v>#REF!</v>
      </c>
      <c r="P22" s="12" t="e">
        <f>VLOOKUP(D22,'Demanda Isolada KIT'!$R$2:$U$1048576,3,0)</f>
        <v>#REF!</v>
      </c>
      <c r="Q22" s="90" t="e">
        <f t="shared" si="0"/>
        <v>#REF!</v>
      </c>
      <c r="R22" s="12" t="e">
        <f t="shared" si="1"/>
        <v>#REF!</v>
      </c>
      <c r="S22" s="11" t="e">
        <f t="shared" si="7"/>
        <v>#REF!</v>
      </c>
      <c r="T22" s="11" t="e">
        <f t="shared" si="2"/>
        <v>#REF!</v>
      </c>
      <c r="U22" s="11" t="e">
        <f t="shared" si="3"/>
        <v>#REF!</v>
      </c>
      <c r="V22" s="11" t="e">
        <f t="shared" si="4"/>
        <v>#REF!</v>
      </c>
    </row>
    <row r="23" spans="1:22">
      <c r="A23" s="13" t="e">
        <f>'BASE - Geral'!#REF!</f>
        <v>#REF!</v>
      </c>
      <c r="B23" s="13" t="e">
        <f>'BASE - Geral'!#REF!</f>
        <v>#REF!</v>
      </c>
      <c r="C23" s="13" t="e">
        <f>'BASE - Geral'!#REF!</f>
        <v>#REF!</v>
      </c>
      <c r="D23" s="13" t="e">
        <f>'BASE - Geral'!#REF!</f>
        <v>#REF!</v>
      </c>
      <c r="E23" s="13" t="e">
        <f>'BASE - Geral'!#REF!</f>
        <v>#REF!</v>
      </c>
      <c r="F23" s="13" t="e">
        <f>'BASE - Geral'!#REF!</f>
        <v>#REF!</v>
      </c>
      <c r="G23" s="12" t="e">
        <f>'BASE - Geral'!#REF!</f>
        <v>#REF!</v>
      </c>
      <c r="H23" s="12" t="e">
        <f>'BASE - Geral'!#REF!</f>
        <v>#REF!</v>
      </c>
      <c r="I23" s="12" t="e">
        <f>'BASE - Geral'!#REF!</f>
        <v>#REF!</v>
      </c>
      <c r="J23" s="12" t="e">
        <f>'BASE - Geral'!#REF!</f>
        <v>#REF!</v>
      </c>
      <c r="K23" s="12" t="e">
        <f>'BASE - Geral'!#REF!</f>
        <v>#REF!</v>
      </c>
      <c r="L23" s="12" t="e">
        <f>'BASE - Geral'!#REF!+'BASE - Geral'!#REF!</f>
        <v>#REF!</v>
      </c>
      <c r="M23" s="12" t="e">
        <f>VLOOKUP(D23,'Demanda Isolada KIT'!$M$2:$P$1048576,3,0)</f>
        <v>#REF!</v>
      </c>
      <c r="N23" s="90" t="e">
        <f t="shared" si="5"/>
        <v>#REF!</v>
      </c>
      <c r="O23" s="12" t="e">
        <f t="shared" si="6"/>
        <v>#REF!</v>
      </c>
      <c r="P23" s="12" t="e">
        <f>VLOOKUP(D23,'Demanda Isolada KIT'!$R$2:$U$1048576,3,0)</f>
        <v>#REF!</v>
      </c>
      <c r="Q23" s="90" t="e">
        <f t="shared" si="0"/>
        <v>#REF!</v>
      </c>
      <c r="R23" s="12" t="e">
        <f t="shared" si="1"/>
        <v>#REF!</v>
      </c>
      <c r="S23" s="11" t="e">
        <f t="shared" si="7"/>
        <v>#REF!</v>
      </c>
      <c r="T23" s="11" t="e">
        <f t="shared" si="2"/>
        <v>#REF!</v>
      </c>
      <c r="U23" s="11" t="e">
        <f t="shared" si="3"/>
        <v>#REF!</v>
      </c>
      <c r="V23" s="11" t="e">
        <f t="shared" si="4"/>
        <v>#REF!</v>
      </c>
    </row>
    <row r="24" spans="1:22">
      <c r="A24" s="13" t="e">
        <f>'BASE - Geral'!#REF!</f>
        <v>#REF!</v>
      </c>
      <c r="B24" s="13" t="e">
        <f>'BASE - Geral'!#REF!</f>
        <v>#REF!</v>
      </c>
      <c r="C24" s="13" t="e">
        <f>'BASE - Geral'!#REF!</f>
        <v>#REF!</v>
      </c>
      <c r="D24" s="13" t="e">
        <f>'BASE - Geral'!#REF!</f>
        <v>#REF!</v>
      </c>
      <c r="E24" s="13" t="e">
        <f>'BASE - Geral'!#REF!</f>
        <v>#REF!</v>
      </c>
      <c r="F24" s="13" t="e">
        <f>'BASE - Geral'!#REF!</f>
        <v>#REF!</v>
      </c>
      <c r="G24" s="12" t="e">
        <f>'BASE - Geral'!#REF!</f>
        <v>#REF!</v>
      </c>
      <c r="H24" s="12" t="e">
        <f>'BASE - Geral'!#REF!</f>
        <v>#REF!</v>
      </c>
      <c r="I24" s="12" t="e">
        <f>'BASE - Geral'!#REF!</f>
        <v>#REF!</v>
      </c>
      <c r="J24" s="12" t="e">
        <f>'BASE - Geral'!#REF!</f>
        <v>#REF!</v>
      </c>
      <c r="K24" s="12" t="e">
        <f>'BASE - Geral'!#REF!</f>
        <v>#REF!</v>
      </c>
      <c r="L24" s="12" t="e">
        <f>'BASE - Geral'!#REF!+'BASE - Geral'!#REF!</f>
        <v>#REF!</v>
      </c>
      <c r="M24" s="12" t="e">
        <f>VLOOKUP(D24,'Demanda Isolada KIT'!$M$2:$P$1048576,3,0)</f>
        <v>#REF!</v>
      </c>
      <c r="N24" s="90" t="e">
        <f t="shared" si="5"/>
        <v>#REF!</v>
      </c>
      <c r="O24" s="12" t="e">
        <f t="shared" si="6"/>
        <v>#REF!</v>
      </c>
      <c r="P24" s="12" t="e">
        <f>VLOOKUP(D24,'Demanda Isolada KIT'!$R$2:$U$1048576,3,0)</f>
        <v>#REF!</v>
      </c>
      <c r="Q24" s="90" t="e">
        <f t="shared" si="0"/>
        <v>#REF!</v>
      </c>
      <c r="R24" s="12" t="e">
        <f t="shared" si="1"/>
        <v>#REF!</v>
      </c>
      <c r="S24" s="11" t="e">
        <f t="shared" si="7"/>
        <v>#REF!</v>
      </c>
      <c r="T24" s="11" t="e">
        <f t="shared" si="2"/>
        <v>#REF!</v>
      </c>
      <c r="U24" s="11" t="e">
        <f t="shared" si="3"/>
        <v>#REF!</v>
      </c>
      <c r="V24" s="11" t="e">
        <f t="shared" si="4"/>
        <v>#REF!</v>
      </c>
    </row>
    <row r="25" spans="1:22">
      <c r="A25" s="13" t="e">
        <f>'BASE - Geral'!#REF!</f>
        <v>#REF!</v>
      </c>
      <c r="B25" s="13" t="e">
        <f>'BASE - Geral'!#REF!</f>
        <v>#REF!</v>
      </c>
      <c r="C25" s="13" t="e">
        <f>'BASE - Geral'!#REF!</f>
        <v>#REF!</v>
      </c>
      <c r="D25" s="13" t="e">
        <f>'BASE - Geral'!#REF!</f>
        <v>#REF!</v>
      </c>
      <c r="E25" s="13" t="e">
        <f>'BASE - Geral'!#REF!</f>
        <v>#REF!</v>
      </c>
      <c r="F25" s="13" t="e">
        <f>'BASE - Geral'!#REF!</f>
        <v>#REF!</v>
      </c>
      <c r="G25" s="12" t="e">
        <f>'BASE - Geral'!#REF!</f>
        <v>#REF!</v>
      </c>
      <c r="H25" s="12" t="e">
        <f>'BASE - Geral'!#REF!</f>
        <v>#REF!</v>
      </c>
      <c r="I25" s="12" t="e">
        <f>'BASE - Geral'!#REF!</f>
        <v>#REF!</v>
      </c>
      <c r="J25" s="12" t="e">
        <f>'BASE - Geral'!#REF!</f>
        <v>#REF!</v>
      </c>
      <c r="K25" s="12" t="e">
        <f>'BASE - Geral'!#REF!</f>
        <v>#REF!</v>
      </c>
      <c r="L25" s="12" t="e">
        <f>'BASE - Geral'!#REF!+'BASE - Geral'!#REF!</f>
        <v>#REF!</v>
      </c>
      <c r="M25" s="12" t="e">
        <f>VLOOKUP(D25,'Demanda Isolada KIT'!$M$2:$P$1048576,3,0)</f>
        <v>#REF!</v>
      </c>
      <c r="N25" s="90" t="e">
        <f t="shared" si="5"/>
        <v>#REF!</v>
      </c>
      <c r="O25" s="12" t="e">
        <f t="shared" si="6"/>
        <v>#REF!</v>
      </c>
      <c r="P25" s="12" t="e">
        <f>VLOOKUP(D25,'Demanda Isolada KIT'!$R$2:$U$1048576,3,0)</f>
        <v>#REF!</v>
      </c>
      <c r="Q25" s="90" t="e">
        <f t="shared" si="0"/>
        <v>#REF!</v>
      </c>
      <c r="R25" s="12" t="e">
        <f t="shared" si="1"/>
        <v>#REF!</v>
      </c>
      <c r="S25" s="11" t="e">
        <f t="shared" si="7"/>
        <v>#REF!</v>
      </c>
      <c r="T25" s="11" t="e">
        <f t="shared" si="2"/>
        <v>#REF!</v>
      </c>
      <c r="U25" s="11" t="e">
        <f t="shared" si="3"/>
        <v>#REF!</v>
      </c>
      <c r="V25" s="11" t="e">
        <f t="shared" si="4"/>
        <v>#REF!</v>
      </c>
    </row>
    <row r="26" spans="1:22">
      <c r="A26" s="13" t="e">
        <f>'BASE - Geral'!#REF!</f>
        <v>#REF!</v>
      </c>
      <c r="B26" s="13" t="e">
        <f>'BASE - Geral'!#REF!</f>
        <v>#REF!</v>
      </c>
      <c r="C26" s="13" t="e">
        <f>'BASE - Geral'!#REF!</f>
        <v>#REF!</v>
      </c>
      <c r="D26" s="13" t="e">
        <f>'BASE - Geral'!#REF!</f>
        <v>#REF!</v>
      </c>
      <c r="E26" s="13" t="e">
        <f>'BASE - Geral'!#REF!</f>
        <v>#REF!</v>
      </c>
      <c r="F26" s="13" t="e">
        <f>'BASE - Geral'!#REF!</f>
        <v>#REF!</v>
      </c>
      <c r="G26" s="12" t="e">
        <f>'BASE - Geral'!#REF!</f>
        <v>#REF!</v>
      </c>
      <c r="H26" s="12" t="e">
        <f>'BASE - Geral'!#REF!</f>
        <v>#REF!</v>
      </c>
      <c r="I26" s="12" t="e">
        <f>'BASE - Geral'!#REF!</f>
        <v>#REF!</v>
      </c>
      <c r="J26" s="12" t="e">
        <f>'BASE - Geral'!#REF!</f>
        <v>#REF!</v>
      </c>
      <c r="K26" s="12" t="e">
        <f>'BASE - Geral'!#REF!</f>
        <v>#REF!</v>
      </c>
      <c r="L26" s="12" t="e">
        <f>'BASE - Geral'!#REF!+'BASE - Geral'!#REF!</f>
        <v>#REF!</v>
      </c>
      <c r="M26" s="12" t="e">
        <f>VLOOKUP(D26,'Demanda Isolada KIT'!$M$2:$P$1048576,3,0)</f>
        <v>#REF!</v>
      </c>
      <c r="N26" s="90" t="e">
        <f t="shared" si="5"/>
        <v>#REF!</v>
      </c>
      <c r="O26" s="12" t="e">
        <f t="shared" si="6"/>
        <v>#REF!</v>
      </c>
      <c r="P26" s="12" t="e">
        <f>VLOOKUP(D26,'Demanda Isolada KIT'!$R$2:$U$1048576,3,0)</f>
        <v>#REF!</v>
      </c>
      <c r="Q26" s="90" t="e">
        <f t="shared" si="0"/>
        <v>#REF!</v>
      </c>
      <c r="R26" s="12" t="e">
        <f t="shared" si="1"/>
        <v>#REF!</v>
      </c>
      <c r="S26" s="11" t="e">
        <f t="shared" si="7"/>
        <v>#REF!</v>
      </c>
      <c r="T26" s="11" t="e">
        <f t="shared" si="2"/>
        <v>#REF!</v>
      </c>
      <c r="U26" s="11" t="e">
        <f t="shared" si="3"/>
        <v>#REF!</v>
      </c>
      <c r="V26" s="11" t="e">
        <f t="shared" si="4"/>
        <v>#REF!</v>
      </c>
    </row>
    <row r="27" spans="1:22">
      <c r="A27" s="13" t="e">
        <f>'BASE - Geral'!#REF!</f>
        <v>#REF!</v>
      </c>
      <c r="B27" s="13" t="e">
        <f>'BASE - Geral'!#REF!</f>
        <v>#REF!</v>
      </c>
      <c r="C27" s="13" t="e">
        <f>'BASE - Geral'!#REF!</f>
        <v>#REF!</v>
      </c>
      <c r="D27" s="13" t="e">
        <f>'BASE - Geral'!#REF!</f>
        <v>#REF!</v>
      </c>
      <c r="E27" s="13" t="e">
        <f>'BASE - Geral'!#REF!</f>
        <v>#REF!</v>
      </c>
      <c r="F27" s="13" t="e">
        <f>'BASE - Geral'!#REF!</f>
        <v>#REF!</v>
      </c>
      <c r="G27" s="12" t="e">
        <f>'BASE - Geral'!#REF!</f>
        <v>#REF!</v>
      </c>
      <c r="H27" s="12" t="e">
        <f>'BASE - Geral'!#REF!</f>
        <v>#REF!</v>
      </c>
      <c r="I27" s="12" t="e">
        <f>'BASE - Geral'!#REF!</f>
        <v>#REF!</v>
      </c>
      <c r="J27" s="12" t="e">
        <f>'BASE - Geral'!#REF!</f>
        <v>#REF!</v>
      </c>
      <c r="K27" s="12" t="e">
        <f>'BASE - Geral'!#REF!</f>
        <v>#REF!</v>
      </c>
      <c r="L27" s="12" t="e">
        <f>'BASE - Geral'!#REF!+'BASE - Geral'!#REF!</f>
        <v>#REF!</v>
      </c>
      <c r="M27" s="12" t="e">
        <f>VLOOKUP(D27,'Demanda Isolada KIT'!$M$2:$P$1048576,3,0)</f>
        <v>#REF!</v>
      </c>
      <c r="N27" s="90" t="e">
        <f t="shared" si="5"/>
        <v>#REF!</v>
      </c>
      <c r="O27" s="12" t="e">
        <f t="shared" si="6"/>
        <v>#REF!</v>
      </c>
      <c r="P27" s="12" t="e">
        <f>VLOOKUP(D27,'Demanda Isolada KIT'!$R$2:$U$1048576,3,0)</f>
        <v>#REF!</v>
      </c>
      <c r="Q27" s="90" t="e">
        <f t="shared" si="0"/>
        <v>#REF!</v>
      </c>
      <c r="R27" s="12" t="e">
        <f t="shared" si="1"/>
        <v>#REF!</v>
      </c>
      <c r="S27" s="11" t="e">
        <f t="shared" si="7"/>
        <v>#REF!</v>
      </c>
      <c r="T27" s="11" t="e">
        <f t="shared" si="2"/>
        <v>#REF!</v>
      </c>
      <c r="U27" s="11" t="e">
        <f t="shared" si="3"/>
        <v>#REF!</v>
      </c>
      <c r="V27" s="11" t="e">
        <f t="shared" si="4"/>
        <v>#REF!</v>
      </c>
    </row>
    <row r="28" spans="1:22">
      <c r="A28" s="13" t="e">
        <f>'BASE - Geral'!#REF!</f>
        <v>#REF!</v>
      </c>
      <c r="B28" s="13" t="e">
        <f>'BASE - Geral'!#REF!</f>
        <v>#REF!</v>
      </c>
      <c r="C28" s="13" t="e">
        <f>'BASE - Geral'!#REF!</f>
        <v>#REF!</v>
      </c>
      <c r="D28" s="13" t="e">
        <f>'BASE - Geral'!#REF!</f>
        <v>#REF!</v>
      </c>
      <c r="E28" s="13" t="e">
        <f>'BASE - Geral'!#REF!</f>
        <v>#REF!</v>
      </c>
      <c r="F28" s="13" t="e">
        <f>'BASE - Geral'!#REF!</f>
        <v>#REF!</v>
      </c>
      <c r="G28" s="12" t="e">
        <f>'BASE - Geral'!#REF!</f>
        <v>#REF!</v>
      </c>
      <c r="H28" s="12" t="e">
        <f>'BASE - Geral'!#REF!</f>
        <v>#REF!</v>
      </c>
      <c r="I28" s="12" t="e">
        <f>'BASE - Geral'!#REF!</f>
        <v>#REF!</v>
      </c>
      <c r="J28" s="12" t="e">
        <f>'BASE - Geral'!#REF!</f>
        <v>#REF!</v>
      </c>
      <c r="K28" s="12" t="e">
        <f>'BASE - Geral'!#REF!</f>
        <v>#REF!</v>
      </c>
      <c r="L28" s="12" t="e">
        <f>'BASE - Geral'!#REF!+'BASE - Geral'!#REF!</f>
        <v>#REF!</v>
      </c>
      <c r="M28" s="12" t="e">
        <f>VLOOKUP(D28,'Demanda Isolada KIT'!$M$2:$P$1048576,3,0)</f>
        <v>#REF!</v>
      </c>
      <c r="N28" s="90" t="e">
        <f t="shared" si="5"/>
        <v>#REF!</v>
      </c>
      <c r="O28" s="12" t="e">
        <f t="shared" si="6"/>
        <v>#REF!</v>
      </c>
      <c r="P28" s="12" t="e">
        <f>VLOOKUP(D28,'Demanda Isolada KIT'!$R$2:$U$1048576,3,0)</f>
        <v>#REF!</v>
      </c>
      <c r="Q28" s="90" t="e">
        <f t="shared" si="0"/>
        <v>#REF!</v>
      </c>
      <c r="R28" s="12" t="e">
        <f t="shared" si="1"/>
        <v>#REF!</v>
      </c>
      <c r="S28" s="11" t="e">
        <f t="shared" si="7"/>
        <v>#REF!</v>
      </c>
      <c r="T28" s="11" t="e">
        <f t="shared" si="2"/>
        <v>#REF!</v>
      </c>
      <c r="U28" s="11" t="e">
        <f t="shared" si="3"/>
        <v>#REF!</v>
      </c>
      <c r="V28" s="11" t="e">
        <f t="shared" si="4"/>
        <v>#REF!</v>
      </c>
    </row>
    <row r="29" spans="1:22">
      <c r="A29" s="13" t="e">
        <f>'BASE - Geral'!#REF!</f>
        <v>#REF!</v>
      </c>
      <c r="B29" s="13" t="e">
        <f>'BASE - Geral'!#REF!</f>
        <v>#REF!</v>
      </c>
      <c r="C29" s="13" t="e">
        <f>'BASE - Geral'!#REF!</f>
        <v>#REF!</v>
      </c>
      <c r="D29" s="13" t="e">
        <f>'BASE - Geral'!#REF!</f>
        <v>#REF!</v>
      </c>
      <c r="E29" s="13" t="e">
        <f>'BASE - Geral'!#REF!</f>
        <v>#REF!</v>
      </c>
      <c r="F29" s="13" t="e">
        <f>'BASE - Geral'!#REF!</f>
        <v>#REF!</v>
      </c>
      <c r="G29" s="12" t="e">
        <f>'BASE - Geral'!#REF!</f>
        <v>#REF!</v>
      </c>
      <c r="H29" s="12" t="e">
        <f>'BASE - Geral'!#REF!</f>
        <v>#REF!</v>
      </c>
      <c r="I29" s="12" t="e">
        <f>'BASE - Geral'!#REF!</f>
        <v>#REF!</v>
      </c>
      <c r="J29" s="12" t="e">
        <f>'BASE - Geral'!#REF!</f>
        <v>#REF!</v>
      </c>
      <c r="K29" s="12" t="e">
        <f>'BASE - Geral'!#REF!</f>
        <v>#REF!</v>
      </c>
      <c r="L29" s="12" t="e">
        <f>'BASE - Geral'!#REF!+'BASE - Geral'!#REF!</f>
        <v>#REF!</v>
      </c>
      <c r="M29" s="12" t="e">
        <f>VLOOKUP(D29,'Demanda Isolada KIT'!$M$2:$P$1048576,3,0)</f>
        <v>#REF!</v>
      </c>
      <c r="N29" s="90" t="e">
        <f t="shared" si="5"/>
        <v>#REF!</v>
      </c>
      <c r="O29" s="12" t="e">
        <f t="shared" si="6"/>
        <v>#REF!</v>
      </c>
      <c r="P29" s="12" t="e">
        <f>VLOOKUP(D29,'Demanda Isolada KIT'!$R$2:$U$1048576,3,0)</f>
        <v>#REF!</v>
      </c>
      <c r="Q29" s="90" t="e">
        <f t="shared" si="0"/>
        <v>#REF!</v>
      </c>
      <c r="R29" s="12" t="e">
        <f t="shared" si="1"/>
        <v>#REF!</v>
      </c>
      <c r="S29" s="11" t="e">
        <f t="shared" si="7"/>
        <v>#REF!</v>
      </c>
      <c r="T29" s="11" t="e">
        <f t="shared" si="2"/>
        <v>#REF!</v>
      </c>
      <c r="U29" s="11" t="e">
        <f t="shared" si="3"/>
        <v>#REF!</v>
      </c>
      <c r="V29" s="11" t="e">
        <f t="shared" si="4"/>
        <v>#REF!</v>
      </c>
    </row>
    <row r="30" spans="1:22">
      <c r="A30" s="13" t="e">
        <f>'BASE - Geral'!#REF!</f>
        <v>#REF!</v>
      </c>
      <c r="B30" s="13" t="e">
        <f>'BASE - Geral'!#REF!</f>
        <v>#REF!</v>
      </c>
      <c r="C30" s="13" t="e">
        <f>'BASE - Geral'!#REF!</f>
        <v>#REF!</v>
      </c>
      <c r="D30" s="13" t="e">
        <f>'BASE - Geral'!#REF!</f>
        <v>#REF!</v>
      </c>
      <c r="E30" s="13" t="e">
        <f>'BASE - Geral'!#REF!</f>
        <v>#REF!</v>
      </c>
      <c r="F30" s="13" t="e">
        <f>'BASE - Geral'!#REF!</f>
        <v>#REF!</v>
      </c>
      <c r="G30" s="12" t="e">
        <f>'BASE - Geral'!#REF!</f>
        <v>#REF!</v>
      </c>
      <c r="H30" s="12" t="e">
        <f>'BASE - Geral'!#REF!</f>
        <v>#REF!</v>
      </c>
      <c r="I30" s="12" t="e">
        <f>'BASE - Geral'!#REF!</f>
        <v>#REF!</v>
      </c>
      <c r="J30" s="12" t="e">
        <f>'BASE - Geral'!#REF!</f>
        <v>#REF!</v>
      </c>
      <c r="K30" s="12" t="e">
        <f>'BASE - Geral'!#REF!</f>
        <v>#REF!</v>
      </c>
      <c r="L30" s="12" t="e">
        <f>'BASE - Geral'!#REF!+'BASE - Geral'!#REF!</f>
        <v>#REF!</v>
      </c>
      <c r="M30" s="12" t="e">
        <f>VLOOKUP(D30,'Demanda Isolada KIT'!$M$2:$P$1048576,3,0)</f>
        <v>#REF!</v>
      </c>
      <c r="N30" s="90" t="e">
        <f t="shared" si="5"/>
        <v>#REF!</v>
      </c>
      <c r="O30" s="12" t="e">
        <f t="shared" si="6"/>
        <v>#REF!</v>
      </c>
      <c r="P30" s="12" t="e">
        <f>VLOOKUP(D30,'Demanda Isolada KIT'!$R$2:$U$1048576,3,0)</f>
        <v>#REF!</v>
      </c>
      <c r="Q30" s="90" t="e">
        <f t="shared" si="0"/>
        <v>#REF!</v>
      </c>
      <c r="R30" s="12" t="e">
        <f t="shared" si="1"/>
        <v>#REF!</v>
      </c>
      <c r="S30" s="11" t="e">
        <f t="shared" si="7"/>
        <v>#REF!</v>
      </c>
      <c r="T30" s="11" t="e">
        <f t="shared" si="2"/>
        <v>#REF!</v>
      </c>
      <c r="U30" s="11" t="e">
        <f t="shared" si="3"/>
        <v>#REF!</v>
      </c>
      <c r="V30" s="11" t="e">
        <f t="shared" si="4"/>
        <v>#REF!</v>
      </c>
    </row>
    <row r="31" spans="1:22">
      <c r="A31" s="13" t="e">
        <f>'BASE - Geral'!#REF!</f>
        <v>#REF!</v>
      </c>
      <c r="B31" s="13" t="e">
        <f>'BASE - Geral'!#REF!</f>
        <v>#REF!</v>
      </c>
      <c r="C31" s="13" t="e">
        <f>'BASE - Geral'!#REF!</f>
        <v>#REF!</v>
      </c>
      <c r="D31" s="13" t="e">
        <f>'BASE - Geral'!#REF!</f>
        <v>#REF!</v>
      </c>
      <c r="E31" s="13" t="e">
        <f>'BASE - Geral'!#REF!</f>
        <v>#REF!</v>
      </c>
      <c r="F31" s="13" t="e">
        <f>'BASE - Geral'!#REF!</f>
        <v>#REF!</v>
      </c>
      <c r="G31" s="12" t="e">
        <f>'BASE - Geral'!#REF!</f>
        <v>#REF!</v>
      </c>
      <c r="H31" s="12" t="e">
        <f>'BASE - Geral'!#REF!</f>
        <v>#REF!</v>
      </c>
      <c r="I31" s="12" t="e">
        <f>'BASE - Geral'!#REF!</f>
        <v>#REF!</v>
      </c>
      <c r="J31" s="12" t="e">
        <f>'BASE - Geral'!#REF!</f>
        <v>#REF!</v>
      </c>
      <c r="K31" s="12" t="e">
        <f>'BASE - Geral'!#REF!</f>
        <v>#REF!</v>
      </c>
      <c r="L31" s="12" t="e">
        <f>'BASE - Geral'!#REF!+'BASE - Geral'!#REF!</f>
        <v>#REF!</v>
      </c>
      <c r="M31" s="12" t="e">
        <f>VLOOKUP(D31,'Demanda Isolada KIT'!$M$2:$P$1048576,3,0)</f>
        <v>#REF!</v>
      </c>
      <c r="N31" s="90" t="e">
        <f t="shared" si="5"/>
        <v>#REF!</v>
      </c>
      <c r="O31" s="12" t="e">
        <f t="shared" si="6"/>
        <v>#REF!</v>
      </c>
      <c r="P31" s="12" t="e">
        <f>VLOOKUP(D31,'Demanda Isolada KIT'!$R$2:$U$1048576,3,0)</f>
        <v>#REF!</v>
      </c>
      <c r="Q31" s="90" t="e">
        <f t="shared" si="0"/>
        <v>#REF!</v>
      </c>
      <c r="R31" s="12" t="e">
        <f t="shared" si="1"/>
        <v>#REF!</v>
      </c>
      <c r="S31" s="11" t="e">
        <f t="shared" si="7"/>
        <v>#REF!</v>
      </c>
      <c r="T31" s="11" t="e">
        <f t="shared" si="2"/>
        <v>#REF!</v>
      </c>
      <c r="U31" s="11" t="e">
        <f t="shared" si="3"/>
        <v>#REF!</v>
      </c>
      <c r="V31" s="11" t="e">
        <f t="shared" si="4"/>
        <v>#REF!</v>
      </c>
    </row>
    <row r="32" spans="1:22">
      <c r="A32" s="13" t="e">
        <f>'BASE - Geral'!#REF!</f>
        <v>#REF!</v>
      </c>
      <c r="B32" s="13" t="e">
        <f>'BASE - Geral'!#REF!</f>
        <v>#REF!</v>
      </c>
      <c r="C32" s="13" t="e">
        <f>'BASE - Geral'!#REF!</f>
        <v>#REF!</v>
      </c>
      <c r="D32" s="13" t="e">
        <f>'BASE - Geral'!#REF!</f>
        <v>#REF!</v>
      </c>
      <c r="E32" s="13" t="e">
        <f>'BASE - Geral'!#REF!</f>
        <v>#REF!</v>
      </c>
      <c r="F32" s="13" t="e">
        <f>'BASE - Geral'!#REF!</f>
        <v>#REF!</v>
      </c>
      <c r="G32" s="12" t="e">
        <f>'BASE - Geral'!#REF!</f>
        <v>#REF!</v>
      </c>
      <c r="H32" s="12" t="e">
        <f>'BASE - Geral'!#REF!</f>
        <v>#REF!</v>
      </c>
      <c r="I32" s="12" t="e">
        <f>'BASE - Geral'!#REF!</f>
        <v>#REF!</v>
      </c>
      <c r="J32" s="12" t="e">
        <f>'BASE - Geral'!#REF!</f>
        <v>#REF!</v>
      </c>
      <c r="K32" s="12" t="e">
        <f>'BASE - Geral'!#REF!</f>
        <v>#REF!</v>
      </c>
      <c r="L32" s="12" t="e">
        <f>'BASE - Geral'!#REF!+'BASE - Geral'!#REF!</f>
        <v>#REF!</v>
      </c>
      <c r="M32" s="12" t="e">
        <f>VLOOKUP(D32,'Demanda Isolada KIT'!$M$2:$P$1048576,3,0)</f>
        <v>#REF!</v>
      </c>
      <c r="N32" s="90" t="e">
        <f t="shared" si="5"/>
        <v>#REF!</v>
      </c>
      <c r="O32" s="12" t="e">
        <f t="shared" si="6"/>
        <v>#REF!</v>
      </c>
      <c r="P32" s="12" t="e">
        <f>VLOOKUP(D32,'Demanda Isolada KIT'!$R$2:$U$1048576,3,0)</f>
        <v>#REF!</v>
      </c>
      <c r="Q32" s="90" t="e">
        <f t="shared" si="0"/>
        <v>#REF!</v>
      </c>
      <c r="R32" s="12" t="e">
        <f t="shared" si="1"/>
        <v>#REF!</v>
      </c>
      <c r="S32" s="11" t="e">
        <f t="shared" si="7"/>
        <v>#REF!</v>
      </c>
      <c r="T32" s="11" t="e">
        <f t="shared" si="2"/>
        <v>#REF!</v>
      </c>
      <c r="U32" s="11" t="e">
        <f t="shared" si="3"/>
        <v>#REF!</v>
      </c>
      <c r="V32" s="11" t="e">
        <f t="shared" si="4"/>
        <v>#REF!</v>
      </c>
    </row>
    <row r="33" spans="1:22">
      <c r="A33" s="13" t="e">
        <f>'BASE - Geral'!#REF!</f>
        <v>#REF!</v>
      </c>
      <c r="B33" s="13" t="e">
        <f>'BASE - Geral'!#REF!</f>
        <v>#REF!</v>
      </c>
      <c r="C33" s="13" t="e">
        <f>'BASE - Geral'!#REF!</f>
        <v>#REF!</v>
      </c>
      <c r="D33" s="13" t="e">
        <f>'BASE - Geral'!#REF!</f>
        <v>#REF!</v>
      </c>
      <c r="E33" s="13" t="e">
        <f>'BASE - Geral'!#REF!</f>
        <v>#REF!</v>
      </c>
      <c r="F33" s="13" t="e">
        <f>'BASE - Geral'!#REF!</f>
        <v>#REF!</v>
      </c>
      <c r="G33" s="12" t="e">
        <f>'BASE - Geral'!#REF!</f>
        <v>#REF!</v>
      </c>
      <c r="H33" s="12" t="e">
        <f>'BASE - Geral'!#REF!</f>
        <v>#REF!</v>
      </c>
      <c r="I33" s="12" t="e">
        <f>'BASE - Geral'!#REF!</f>
        <v>#REF!</v>
      </c>
      <c r="J33" s="12" t="e">
        <f>'BASE - Geral'!#REF!</f>
        <v>#REF!</v>
      </c>
      <c r="K33" s="12" t="e">
        <f>'BASE - Geral'!#REF!</f>
        <v>#REF!</v>
      </c>
      <c r="L33" s="12" t="e">
        <f>'BASE - Geral'!#REF!+'BASE - Geral'!#REF!</f>
        <v>#REF!</v>
      </c>
      <c r="M33" s="12" t="e">
        <f>VLOOKUP(D33,'Demanda Isolada KIT'!$M$2:$P$1048576,3,0)</f>
        <v>#REF!</v>
      </c>
      <c r="N33" s="90" t="e">
        <f t="shared" si="5"/>
        <v>#REF!</v>
      </c>
      <c r="O33" s="12" t="e">
        <f t="shared" si="6"/>
        <v>#REF!</v>
      </c>
      <c r="P33" s="12" t="e">
        <f>VLOOKUP(D33,'Demanda Isolada KIT'!$R$2:$U$1048576,3,0)</f>
        <v>#REF!</v>
      </c>
      <c r="Q33" s="90" t="e">
        <f t="shared" si="0"/>
        <v>#REF!</v>
      </c>
      <c r="R33" s="12" t="e">
        <f t="shared" si="1"/>
        <v>#REF!</v>
      </c>
      <c r="S33" s="11" t="e">
        <f t="shared" si="7"/>
        <v>#REF!</v>
      </c>
      <c r="T33" s="11" t="e">
        <f t="shared" si="2"/>
        <v>#REF!</v>
      </c>
      <c r="U33" s="11" t="e">
        <f t="shared" si="3"/>
        <v>#REF!</v>
      </c>
      <c r="V33" s="11" t="e">
        <f t="shared" si="4"/>
        <v>#REF!</v>
      </c>
    </row>
    <row r="34" spans="1:22">
      <c r="A34" s="13" t="e">
        <f>'BASE - Geral'!#REF!</f>
        <v>#REF!</v>
      </c>
      <c r="B34" s="13" t="e">
        <f>'BASE - Geral'!#REF!</f>
        <v>#REF!</v>
      </c>
      <c r="C34" s="13" t="e">
        <f>'BASE - Geral'!#REF!</f>
        <v>#REF!</v>
      </c>
      <c r="D34" s="13" t="e">
        <f>'BASE - Geral'!#REF!</f>
        <v>#REF!</v>
      </c>
      <c r="E34" s="13" t="e">
        <f>'BASE - Geral'!#REF!</f>
        <v>#REF!</v>
      </c>
      <c r="F34" s="13" t="e">
        <f>'BASE - Geral'!#REF!</f>
        <v>#REF!</v>
      </c>
      <c r="G34" s="12" t="e">
        <f>'BASE - Geral'!#REF!</f>
        <v>#REF!</v>
      </c>
      <c r="H34" s="12" t="e">
        <f>'BASE - Geral'!#REF!</f>
        <v>#REF!</v>
      </c>
      <c r="I34" s="12" t="e">
        <f>'BASE - Geral'!#REF!</f>
        <v>#REF!</v>
      </c>
      <c r="J34" s="12" t="e">
        <f>'BASE - Geral'!#REF!</f>
        <v>#REF!</v>
      </c>
      <c r="K34" s="12" t="e">
        <f>'BASE - Geral'!#REF!</f>
        <v>#REF!</v>
      </c>
      <c r="L34" s="12" t="e">
        <f>'BASE - Geral'!#REF!+'BASE - Geral'!#REF!</f>
        <v>#REF!</v>
      </c>
      <c r="M34" s="12" t="e">
        <f>VLOOKUP(D34,'Demanda Isolada KIT'!$M$2:$P$1048576,3,0)</f>
        <v>#REF!</v>
      </c>
      <c r="N34" s="90" t="e">
        <f t="shared" si="5"/>
        <v>#REF!</v>
      </c>
      <c r="O34" s="12" t="e">
        <f t="shared" si="6"/>
        <v>#REF!</v>
      </c>
      <c r="P34" s="12" t="e">
        <f>VLOOKUP(D34,'Demanda Isolada KIT'!$R$2:$U$1048576,3,0)</f>
        <v>#REF!</v>
      </c>
      <c r="Q34" s="90" t="e">
        <f t="shared" si="0"/>
        <v>#REF!</v>
      </c>
      <c r="R34" s="12" t="e">
        <f t="shared" si="1"/>
        <v>#REF!</v>
      </c>
      <c r="S34" s="11" t="e">
        <f t="shared" si="7"/>
        <v>#REF!</v>
      </c>
      <c r="T34" s="11" t="e">
        <f t="shared" si="2"/>
        <v>#REF!</v>
      </c>
      <c r="U34" s="11" t="e">
        <f t="shared" si="3"/>
        <v>#REF!</v>
      </c>
      <c r="V34" s="11" t="e">
        <f t="shared" si="4"/>
        <v>#REF!</v>
      </c>
    </row>
    <row r="35" spans="1:22">
      <c r="A35" s="13" t="e">
        <f>'BASE - Geral'!#REF!</f>
        <v>#REF!</v>
      </c>
      <c r="B35" s="13" t="e">
        <f>'BASE - Geral'!#REF!</f>
        <v>#REF!</v>
      </c>
      <c r="C35" s="13" t="e">
        <f>'BASE - Geral'!#REF!</f>
        <v>#REF!</v>
      </c>
      <c r="D35" s="13" t="e">
        <f>'BASE - Geral'!#REF!</f>
        <v>#REF!</v>
      </c>
      <c r="E35" s="13" t="e">
        <f>'BASE - Geral'!#REF!</f>
        <v>#REF!</v>
      </c>
      <c r="F35" s="13" t="e">
        <f>'BASE - Geral'!#REF!</f>
        <v>#REF!</v>
      </c>
      <c r="G35" s="12" t="e">
        <f>'BASE - Geral'!#REF!</f>
        <v>#REF!</v>
      </c>
      <c r="H35" s="12" t="e">
        <f>'BASE - Geral'!#REF!</f>
        <v>#REF!</v>
      </c>
      <c r="I35" s="12" t="e">
        <f>'BASE - Geral'!#REF!</f>
        <v>#REF!</v>
      </c>
      <c r="J35" s="12" t="e">
        <f>'BASE - Geral'!#REF!</f>
        <v>#REF!</v>
      </c>
      <c r="K35" s="12" t="e">
        <f>'BASE - Geral'!#REF!</f>
        <v>#REF!</v>
      </c>
      <c r="L35" s="12" t="e">
        <f>'BASE - Geral'!#REF!+'BASE - Geral'!#REF!</f>
        <v>#REF!</v>
      </c>
      <c r="M35" s="12" t="e">
        <f>VLOOKUP(D35,'Demanda Isolada KIT'!$M$2:$P$1048576,3,0)</f>
        <v>#REF!</v>
      </c>
      <c r="N35" s="90" t="e">
        <f t="shared" si="5"/>
        <v>#REF!</v>
      </c>
      <c r="O35" s="12" t="e">
        <f t="shared" si="6"/>
        <v>#REF!</v>
      </c>
      <c r="P35" s="12" t="e">
        <f>VLOOKUP(D35,'Demanda Isolada KIT'!$R$2:$U$1048576,3,0)</f>
        <v>#REF!</v>
      </c>
      <c r="Q35" s="90" t="e">
        <f t="shared" si="0"/>
        <v>#REF!</v>
      </c>
      <c r="R35" s="12" t="e">
        <f t="shared" si="1"/>
        <v>#REF!</v>
      </c>
      <c r="S35" s="11" t="e">
        <f t="shared" si="7"/>
        <v>#REF!</v>
      </c>
      <c r="T35" s="11" t="e">
        <f t="shared" si="2"/>
        <v>#REF!</v>
      </c>
      <c r="U35" s="11" t="e">
        <f t="shared" si="3"/>
        <v>#REF!</v>
      </c>
      <c r="V35" s="11" t="e">
        <f t="shared" si="4"/>
        <v>#REF!</v>
      </c>
    </row>
    <row r="36" spans="1:22">
      <c r="A36" s="13" t="e">
        <f>'BASE - Geral'!#REF!</f>
        <v>#REF!</v>
      </c>
      <c r="B36" s="13" t="e">
        <f>'BASE - Geral'!#REF!</f>
        <v>#REF!</v>
      </c>
      <c r="C36" s="13" t="e">
        <f>'BASE - Geral'!#REF!</f>
        <v>#REF!</v>
      </c>
      <c r="D36" s="13" t="e">
        <f>'BASE - Geral'!#REF!</f>
        <v>#REF!</v>
      </c>
      <c r="E36" s="13" t="e">
        <f>'BASE - Geral'!#REF!</f>
        <v>#REF!</v>
      </c>
      <c r="F36" s="13" t="e">
        <f>'BASE - Geral'!#REF!</f>
        <v>#REF!</v>
      </c>
      <c r="G36" s="12" t="e">
        <f>'BASE - Geral'!#REF!</f>
        <v>#REF!</v>
      </c>
      <c r="H36" s="12" t="e">
        <f>'BASE - Geral'!#REF!</f>
        <v>#REF!</v>
      </c>
      <c r="I36" s="12" t="e">
        <f>'BASE - Geral'!#REF!</f>
        <v>#REF!</v>
      </c>
      <c r="J36" s="12" t="e">
        <f>'BASE - Geral'!#REF!</f>
        <v>#REF!</v>
      </c>
      <c r="K36" s="12" t="e">
        <f>'BASE - Geral'!#REF!</f>
        <v>#REF!</v>
      </c>
      <c r="L36" s="12" t="e">
        <f>'BASE - Geral'!#REF!+'BASE - Geral'!#REF!</f>
        <v>#REF!</v>
      </c>
      <c r="M36" s="12" t="e">
        <f>VLOOKUP(D36,'Demanda Isolada KIT'!$M$2:$P$1048576,3,0)</f>
        <v>#REF!</v>
      </c>
      <c r="N36" s="90" t="e">
        <f t="shared" si="5"/>
        <v>#REF!</v>
      </c>
      <c r="O36" s="12" t="e">
        <f t="shared" si="6"/>
        <v>#REF!</v>
      </c>
      <c r="P36" s="12" t="e">
        <f>VLOOKUP(D36,'Demanda Isolada KIT'!$R$2:$U$1048576,3,0)</f>
        <v>#REF!</v>
      </c>
      <c r="Q36" s="90" t="e">
        <f t="shared" si="0"/>
        <v>#REF!</v>
      </c>
      <c r="R36" s="12" t="e">
        <f t="shared" si="1"/>
        <v>#REF!</v>
      </c>
      <c r="S36" s="11" t="e">
        <f t="shared" si="7"/>
        <v>#REF!</v>
      </c>
      <c r="T36" s="11" t="e">
        <f t="shared" si="2"/>
        <v>#REF!</v>
      </c>
      <c r="U36" s="11" t="e">
        <f t="shared" si="3"/>
        <v>#REF!</v>
      </c>
      <c r="V36" s="11" t="e">
        <f t="shared" si="4"/>
        <v>#REF!</v>
      </c>
    </row>
    <row r="37" spans="1:22">
      <c r="A37" s="13" t="e">
        <f>'BASE - Geral'!#REF!</f>
        <v>#REF!</v>
      </c>
      <c r="B37" s="13" t="e">
        <f>'BASE - Geral'!#REF!</f>
        <v>#REF!</v>
      </c>
      <c r="C37" s="13" t="e">
        <f>'BASE - Geral'!#REF!</f>
        <v>#REF!</v>
      </c>
      <c r="D37" s="13" t="e">
        <f>'BASE - Geral'!#REF!</f>
        <v>#REF!</v>
      </c>
      <c r="E37" s="13" t="e">
        <f>'BASE - Geral'!#REF!</f>
        <v>#REF!</v>
      </c>
      <c r="F37" s="13" t="e">
        <f>'BASE - Geral'!#REF!</f>
        <v>#REF!</v>
      </c>
      <c r="G37" s="12" t="e">
        <f>'BASE - Geral'!#REF!</f>
        <v>#REF!</v>
      </c>
      <c r="H37" s="12" t="e">
        <f>'BASE - Geral'!#REF!</f>
        <v>#REF!</v>
      </c>
      <c r="I37" s="12" t="e">
        <f>'BASE - Geral'!#REF!</f>
        <v>#REF!</v>
      </c>
      <c r="J37" s="12" t="e">
        <f>'BASE - Geral'!#REF!</f>
        <v>#REF!</v>
      </c>
      <c r="K37" s="12" t="e">
        <f>'BASE - Geral'!#REF!</f>
        <v>#REF!</v>
      </c>
      <c r="L37" s="12" t="e">
        <f>'BASE - Geral'!#REF!+'BASE - Geral'!#REF!</f>
        <v>#REF!</v>
      </c>
      <c r="M37" s="12" t="e">
        <f>VLOOKUP(D37,'Demanda Isolada KIT'!$M$2:$P$1048576,3,0)</f>
        <v>#REF!</v>
      </c>
      <c r="N37" s="90" t="e">
        <f t="shared" si="5"/>
        <v>#REF!</v>
      </c>
      <c r="O37" s="12" t="e">
        <f t="shared" si="6"/>
        <v>#REF!</v>
      </c>
      <c r="P37" s="12" t="e">
        <f>VLOOKUP(D37,'Demanda Isolada KIT'!$R$2:$U$1048576,3,0)</f>
        <v>#REF!</v>
      </c>
      <c r="Q37" s="90" t="e">
        <f t="shared" si="0"/>
        <v>#REF!</v>
      </c>
      <c r="R37" s="12" t="e">
        <f t="shared" si="1"/>
        <v>#REF!</v>
      </c>
      <c r="S37" s="11" t="e">
        <f t="shared" si="7"/>
        <v>#REF!</v>
      </c>
      <c r="T37" s="11" t="e">
        <f t="shared" si="2"/>
        <v>#REF!</v>
      </c>
      <c r="U37" s="11" t="e">
        <f t="shared" si="3"/>
        <v>#REF!</v>
      </c>
      <c r="V37" s="11" t="e">
        <f t="shared" si="4"/>
        <v>#REF!</v>
      </c>
    </row>
    <row r="38" spans="1:22">
      <c r="A38" s="13" t="e">
        <f>'BASE - Geral'!#REF!</f>
        <v>#REF!</v>
      </c>
      <c r="B38" s="13" t="e">
        <f>'BASE - Geral'!#REF!</f>
        <v>#REF!</v>
      </c>
      <c r="C38" s="13" t="e">
        <f>'BASE - Geral'!#REF!</f>
        <v>#REF!</v>
      </c>
      <c r="D38" s="13" t="e">
        <f>'BASE - Geral'!#REF!</f>
        <v>#REF!</v>
      </c>
      <c r="E38" s="13" t="e">
        <f>'BASE - Geral'!#REF!</f>
        <v>#REF!</v>
      </c>
      <c r="F38" s="13" t="e">
        <f>'BASE - Geral'!#REF!</f>
        <v>#REF!</v>
      </c>
      <c r="G38" s="12" t="e">
        <f>'BASE - Geral'!#REF!</f>
        <v>#REF!</v>
      </c>
      <c r="H38" s="12" t="e">
        <f>'BASE - Geral'!#REF!</f>
        <v>#REF!</v>
      </c>
      <c r="I38" s="12" t="e">
        <f>'BASE - Geral'!#REF!</f>
        <v>#REF!</v>
      </c>
      <c r="J38" s="12" t="e">
        <f>'BASE - Geral'!#REF!</f>
        <v>#REF!</v>
      </c>
      <c r="K38" s="12" t="e">
        <f>'BASE - Geral'!#REF!</f>
        <v>#REF!</v>
      </c>
      <c r="L38" s="12" t="e">
        <f>'BASE - Geral'!#REF!+'BASE - Geral'!#REF!</f>
        <v>#REF!</v>
      </c>
      <c r="M38" s="12" t="e">
        <f>VLOOKUP(D38,'Demanda Isolada KIT'!$M$2:$P$1048576,3,0)</f>
        <v>#REF!</v>
      </c>
      <c r="N38" s="90" t="e">
        <f t="shared" si="5"/>
        <v>#REF!</v>
      </c>
      <c r="O38" s="12" t="e">
        <f t="shared" si="6"/>
        <v>#REF!</v>
      </c>
      <c r="P38" s="12" t="e">
        <f>VLOOKUP(D38,'Demanda Isolada KIT'!$R$2:$U$1048576,3,0)</f>
        <v>#REF!</v>
      </c>
      <c r="Q38" s="90" t="e">
        <f t="shared" si="0"/>
        <v>#REF!</v>
      </c>
      <c r="R38" s="12" t="e">
        <f t="shared" si="1"/>
        <v>#REF!</v>
      </c>
      <c r="S38" s="11" t="e">
        <f t="shared" si="7"/>
        <v>#REF!</v>
      </c>
      <c r="T38" s="11" t="e">
        <f t="shared" si="2"/>
        <v>#REF!</v>
      </c>
      <c r="U38" s="11" t="e">
        <f t="shared" si="3"/>
        <v>#REF!</v>
      </c>
      <c r="V38" s="11" t="e">
        <f t="shared" si="4"/>
        <v>#REF!</v>
      </c>
    </row>
    <row r="39" spans="1:22">
      <c r="A39" s="13" t="e">
        <f>'BASE - Geral'!#REF!</f>
        <v>#REF!</v>
      </c>
      <c r="B39" s="13" t="e">
        <f>'BASE - Geral'!#REF!</f>
        <v>#REF!</v>
      </c>
      <c r="C39" s="13" t="e">
        <f>'BASE - Geral'!#REF!</f>
        <v>#REF!</v>
      </c>
      <c r="D39" s="13" t="e">
        <f>'BASE - Geral'!#REF!</f>
        <v>#REF!</v>
      </c>
      <c r="E39" s="13" t="e">
        <f>'BASE - Geral'!#REF!</f>
        <v>#REF!</v>
      </c>
      <c r="F39" s="13" t="e">
        <f>'BASE - Geral'!#REF!</f>
        <v>#REF!</v>
      </c>
      <c r="G39" s="12" t="e">
        <f>'BASE - Geral'!#REF!</f>
        <v>#REF!</v>
      </c>
      <c r="H39" s="12" t="e">
        <f>'BASE - Geral'!#REF!</f>
        <v>#REF!</v>
      </c>
      <c r="I39" s="12" t="e">
        <f>'BASE - Geral'!#REF!</f>
        <v>#REF!</v>
      </c>
      <c r="J39" s="12" t="e">
        <f>'BASE - Geral'!#REF!</f>
        <v>#REF!</v>
      </c>
      <c r="K39" s="12" t="e">
        <f>'BASE - Geral'!#REF!</f>
        <v>#REF!</v>
      </c>
      <c r="L39" s="12" t="e">
        <f>'BASE - Geral'!#REF!+'BASE - Geral'!#REF!</f>
        <v>#REF!</v>
      </c>
      <c r="M39" s="12" t="e">
        <f>VLOOKUP(D39,'Demanda Isolada KIT'!$M$2:$P$1048576,3,0)</f>
        <v>#REF!</v>
      </c>
      <c r="N39" s="90" t="e">
        <f t="shared" si="5"/>
        <v>#REF!</v>
      </c>
      <c r="O39" s="12" t="e">
        <f t="shared" si="6"/>
        <v>#REF!</v>
      </c>
      <c r="P39" s="12" t="e">
        <f>VLOOKUP(D39,'Demanda Isolada KIT'!$R$2:$U$1048576,3,0)</f>
        <v>#REF!</v>
      </c>
      <c r="Q39" s="90" t="e">
        <f t="shared" si="0"/>
        <v>#REF!</v>
      </c>
      <c r="R39" s="12" t="e">
        <f t="shared" si="1"/>
        <v>#REF!</v>
      </c>
      <c r="S39" s="11" t="e">
        <f t="shared" si="7"/>
        <v>#REF!</v>
      </c>
      <c r="T39" s="11" t="e">
        <f t="shared" si="2"/>
        <v>#REF!</v>
      </c>
      <c r="U39" s="11" t="e">
        <f t="shared" si="3"/>
        <v>#REF!</v>
      </c>
      <c r="V39" s="11" t="e">
        <f t="shared" si="4"/>
        <v>#REF!</v>
      </c>
    </row>
    <row r="40" spans="1:22">
      <c r="A40" s="13" t="e">
        <f>'BASE - Geral'!#REF!</f>
        <v>#REF!</v>
      </c>
      <c r="B40" s="13" t="e">
        <f>'BASE - Geral'!#REF!</f>
        <v>#REF!</v>
      </c>
      <c r="C40" s="13" t="e">
        <f>'BASE - Geral'!#REF!</f>
        <v>#REF!</v>
      </c>
      <c r="D40" s="13" t="e">
        <f>'BASE - Geral'!#REF!</f>
        <v>#REF!</v>
      </c>
      <c r="E40" s="13" t="e">
        <f>'BASE - Geral'!#REF!</f>
        <v>#REF!</v>
      </c>
      <c r="F40" s="13" t="e">
        <f>'BASE - Geral'!#REF!</f>
        <v>#REF!</v>
      </c>
      <c r="G40" s="12" t="e">
        <f>'BASE - Geral'!#REF!</f>
        <v>#REF!</v>
      </c>
      <c r="H40" s="12" t="e">
        <f>'BASE - Geral'!#REF!</f>
        <v>#REF!</v>
      </c>
      <c r="I40" s="12" t="e">
        <f>'BASE - Geral'!#REF!</f>
        <v>#REF!</v>
      </c>
      <c r="J40" s="12" t="e">
        <f>'BASE - Geral'!#REF!</f>
        <v>#REF!</v>
      </c>
      <c r="K40" s="12" t="e">
        <f>'BASE - Geral'!#REF!</f>
        <v>#REF!</v>
      </c>
      <c r="L40" s="12" t="e">
        <f>'BASE - Geral'!#REF!+'BASE - Geral'!#REF!</f>
        <v>#REF!</v>
      </c>
      <c r="M40" s="12" t="e">
        <f>VLOOKUP(D40,'Demanda Isolada KIT'!$M$2:$P$1048576,3,0)</f>
        <v>#REF!</v>
      </c>
      <c r="N40" s="90" t="e">
        <f t="shared" si="5"/>
        <v>#REF!</v>
      </c>
      <c r="O40" s="12" t="e">
        <f t="shared" si="6"/>
        <v>#REF!</v>
      </c>
      <c r="P40" s="12" t="e">
        <f>VLOOKUP(D40,'Demanda Isolada KIT'!$R$2:$U$1048576,3,0)</f>
        <v>#REF!</v>
      </c>
      <c r="Q40" s="90" t="e">
        <f t="shared" si="0"/>
        <v>#REF!</v>
      </c>
      <c r="R40" s="12" t="e">
        <f t="shared" si="1"/>
        <v>#REF!</v>
      </c>
      <c r="S40" s="11" t="e">
        <f t="shared" si="7"/>
        <v>#REF!</v>
      </c>
      <c r="T40" s="11" t="e">
        <f t="shared" si="2"/>
        <v>#REF!</v>
      </c>
      <c r="U40" s="11" t="e">
        <f t="shared" si="3"/>
        <v>#REF!</v>
      </c>
      <c r="V40" s="11" t="e">
        <f t="shared" si="4"/>
        <v>#REF!</v>
      </c>
    </row>
    <row r="41" spans="1:22">
      <c r="A41" s="13" t="e">
        <f>'BASE - Geral'!#REF!</f>
        <v>#REF!</v>
      </c>
      <c r="B41" s="13" t="e">
        <f>'BASE - Geral'!#REF!</f>
        <v>#REF!</v>
      </c>
      <c r="C41" s="13" t="e">
        <f>'BASE - Geral'!#REF!</f>
        <v>#REF!</v>
      </c>
      <c r="D41" s="13" t="e">
        <f>'BASE - Geral'!#REF!</f>
        <v>#REF!</v>
      </c>
      <c r="E41" s="13" t="e">
        <f>'BASE - Geral'!#REF!</f>
        <v>#REF!</v>
      </c>
      <c r="F41" s="13" t="e">
        <f>'BASE - Geral'!#REF!</f>
        <v>#REF!</v>
      </c>
      <c r="G41" s="12" t="e">
        <f>'BASE - Geral'!#REF!</f>
        <v>#REF!</v>
      </c>
      <c r="H41" s="12" t="e">
        <f>'BASE - Geral'!#REF!</f>
        <v>#REF!</v>
      </c>
      <c r="I41" s="12" t="e">
        <f>'BASE - Geral'!#REF!</f>
        <v>#REF!</v>
      </c>
      <c r="J41" s="12" t="e">
        <f>'BASE - Geral'!#REF!</f>
        <v>#REF!</v>
      </c>
      <c r="K41" s="12" t="e">
        <f>'BASE - Geral'!#REF!</f>
        <v>#REF!</v>
      </c>
      <c r="L41" s="12" t="e">
        <f>'BASE - Geral'!#REF!+'BASE - Geral'!#REF!</f>
        <v>#REF!</v>
      </c>
      <c r="M41" s="12" t="e">
        <f>VLOOKUP(D41,'Demanda Isolada KIT'!$M$2:$P$1048576,3,0)</f>
        <v>#REF!</v>
      </c>
      <c r="N41" s="90" t="e">
        <f t="shared" si="5"/>
        <v>#REF!</v>
      </c>
      <c r="O41" s="12" t="e">
        <f t="shared" si="6"/>
        <v>#REF!</v>
      </c>
      <c r="P41" s="12" t="e">
        <f>VLOOKUP(D41,'Demanda Isolada KIT'!$R$2:$U$1048576,3,0)</f>
        <v>#REF!</v>
      </c>
      <c r="Q41" s="90" t="e">
        <f t="shared" si="0"/>
        <v>#REF!</v>
      </c>
      <c r="R41" s="12" t="e">
        <f t="shared" si="1"/>
        <v>#REF!</v>
      </c>
      <c r="S41" s="11" t="e">
        <f t="shared" si="7"/>
        <v>#REF!</v>
      </c>
      <c r="T41" s="11" t="e">
        <f t="shared" si="2"/>
        <v>#REF!</v>
      </c>
      <c r="U41" s="11" t="e">
        <f t="shared" si="3"/>
        <v>#REF!</v>
      </c>
      <c r="V41" s="11" t="e">
        <f t="shared" si="4"/>
        <v>#REF!</v>
      </c>
    </row>
    <row r="42" spans="1:22">
      <c r="A42" s="13" t="e">
        <f>'BASE - Geral'!#REF!</f>
        <v>#REF!</v>
      </c>
      <c r="B42" s="13" t="e">
        <f>'BASE - Geral'!#REF!</f>
        <v>#REF!</v>
      </c>
      <c r="C42" s="13" t="e">
        <f>'BASE - Geral'!#REF!</f>
        <v>#REF!</v>
      </c>
      <c r="D42" s="13" t="e">
        <f>'BASE - Geral'!#REF!</f>
        <v>#REF!</v>
      </c>
      <c r="E42" s="13" t="e">
        <f>'BASE - Geral'!#REF!</f>
        <v>#REF!</v>
      </c>
      <c r="F42" s="13" t="e">
        <f>'BASE - Geral'!#REF!</f>
        <v>#REF!</v>
      </c>
      <c r="G42" s="12" t="e">
        <f>'BASE - Geral'!#REF!</f>
        <v>#REF!</v>
      </c>
      <c r="H42" s="12" t="e">
        <f>'BASE - Geral'!#REF!</f>
        <v>#REF!</v>
      </c>
      <c r="I42" s="12" t="e">
        <f>'BASE - Geral'!#REF!</f>
        <v>#REF!</v>
      </c>
      <c r="J42" s="12" t="e">
        <f>'BASE - Geral'!#REF!</f>
        <v>#REF!</v>
      </c>
      <c r="K42" s="12" t="e">
        <f>'BASE - Geral'!#REF!</f>
        <v>#REF!</v>
      </c>
      <c r="L42" s="12" t="e">
        <f>'BASE - Geral'!#REF!+'BASE - Geral'!#REF!</f>
        <v>#REF!</v>
      </c>
      <c r="M42" s="12" t="e">
        <f>VLOOKUP(D42,'Demanda Isolada KIT'!$M$2:$P$1048576,3,0)</f>
        <v>#REF!</v>
      </c>
      <c r="N42" s="90" t="e">
        <f t="shared" si="5"/>
        <v>#REF!</v>
      </c>
      <c r="O42" s="12" t="e">
        <f t="shared" si="6"/>
        <v>#REF!</v>
      </c>
      <c r="P42" s="12" t="e">
        <f>VLOOKUP(D42,'Demanda Isolada KIT'!$R$2:$U$1048576,3,0)</f>
        <v>#REF!</v>
      </c>
      <c r="Q42" s="90" t="e">
        <f t="shared" si="0"/>
        <v>#REF!</v>
      </c>
      <c r="R42" s="12" t="e">
        <f t="shared" si="1"/>
        <v>#REF!</v>
      </c>
      <c r="S42" s="11" t="e">
        <f t="shared" si="7"/>
        <v>#REF!</v>
      </c>
      <c r="T42" s="11" t="e">
        <f t="shared" si="2"/>
        <v>#REF!</v>
      </c>
      <c r="U42" s="11" t="e">
        <f t="shared" si="3"/>
        <v>#REF!</v>
      </c>
      <c r="V42" s="11" t="e">
        <f t="shared" si="4"/>
        <v>#REF!</v>
      </c>
    </row>
    <row r="43" spans="1:22">
      <c r="A43" s="13" t="e">
        <f>'BASE - Geral'!#REF!</f>
        <v>#REF!</v>
      </c>
      <c r="B43" s="13" t="e">
        <f>'BASE - Geral'!#REF!</f>
        <v>#REF!</v>
      </c>
      <c r="C43" s="13" t="e">
        <f>'BASE - Geral'!#REF!</f>
        <v>#REF!</v>
      </c>
      <c r="D43" s="13" t="e">
        <f>'BASE - Geral'!#REF!</f>
        <v>#REF!</v>
      </c>
      <c r="E43" s="13" t="e">
        <f>'BASE - Geral'!#REF!</f>
        <v>#REF!</v>
      </c>
      <c r="F43" s="13" t="e">
        <f>'BASE - Geral'!#REF!</f>
        <v>#REF!</v>
      </c>
      <c r="G43" s="12" t="e">
        <f>'BASE - Geral'!#REF!</f>
        <v>#REF!</v>
      </c>
      <c r="H43" s="12" t="e">
        <f>'BASE - Geral'!#REF!</f>
        <v>#REF!</v>
      </c>
      <c r="I43" s="12" t="e">
        <f>'BASE - Geral'!#REF!</f>
        <v>#REF!</v>
      </c>
      <c r="J43" s="12" t="e">
        <f>'BASE - Geral'!#REF!</f>
        <v>#REF!</v>
      </c>
      <c r="K43" s="12" t="e">
        <f>'BASE - Geral'!#REF!</f>
        <v>#REF!</v>
      </c>
      <c r="L43" s="12" t="e">
        <f>'BASE - Geral'!#REF!+'BASE - Geral'!#REF!</f>
        <v>#REF!</v>
      </c>
      <c r="M43" s="12" t="e">
        <f>VLOOKUP(D43,'Demanda Isolada KIT'!$M$2:$P$1048576,3,0)</f>
        <v>#REF!</v>
      </c>
      <c r="N43" s="90" t="e">
        <f t="shared" si="5"/>
        <v>#REF!</v>
      </c>
      <c r="O43" s="12" t="e">
        <f t="shared" si="6"/>
        <v>#REF!</v>
      </c>
      <c r="P43" s="12" t="e">
        <f>VLOOKUP(D43,'Demanda Isolada KIT'!$R$2:$U$1048576,3,0)</f>
        <v>#REF!</v>
      </c>
      <c r="Q43" s="90" t="e">
        <f t="shared" si="0"/>
        <v>#REF!</v>
      </c>
      <c r="R43" s="12" t="e">
        <f t="shared" si="1"/>
        <v>#REF!</v>
      </c>
      <c r="S43" s="11" t="e">
        <f t="shared" si="7"/>
        <v>#REF!</v>
      </c>
      <c r="T43" s="11" t="e">
        <f t="shared" si="2"/>
        <v>#REF!</v>
      </c>
      <c r="U43" s="11" t="e">
        <f t="shared" si="3"/>
        <v>#REF!</v>
      </c>
      <c r="V43" s="11" t="e">
        <f t="shared" si="4"/>
        <v>#REF!</v>
      </c>
    </row>
    <row r="44" spans="1:22">
      <c r="A44" s="13" t="e">
        <f>'BASE - Geral'!#REF!</f>
        <v>#REF!</v>
      </c>
      <c r="B44" s="13" t="e">
        <f>'BASE - Geral'!#REF!</f>
        <v>#REF!</v>
      </c>
      <c r="C44" s="13" t="e">
        <f>'BASE - Geral'!#REF!</f>
        <v>#REF!</v>
      </c>
      <c r="D44" s="13" t="e">
        <f>'BASE - Geral'!#REF!</f>
        <v>#REF!</v>
      </c>
      <c r="E44" s="13" t="e">
        <f>'BASE - Geral'!#REF!</f>
        <v>#REF!</v>
      </c>
      <c r="F44" s="13" t="e">
        <f>'BASE - Geral'!#REF!</f>
        <v>#REF!</v>
      </c>
      <c r="G44" s="12" t="e">
        <f>'BASE - Geral'!#REF!</f>
        <v>#REF!</v>
      </c>
      <c r="H44" s="12" t="e">
        <f>'BASE - Geral'!#REF!</f>
        <v>#REF!</v>
      </c>
      <c r="I44" s="12" t="e">
        <f>'BASE - Geral'!#REF!</f>
        <v>#REF!</v>
      </c>
      <c r="J44" s="12" t="e">
        <f>'BASE - Geral'!#REF!</f>
        <v>#REF!</v>
      </c>
      <c r="K44" s="12" t="e">
        <f>'BASE - Geral'!#REF!</f>
        <v>#REF!</v>
      </c>
      <c r="L44" s="12" t="e">
        <f>'BASE - Geral'!#REF!+'BASE - Geral'!#REF!</f>
        <v>#REF!</v>
      </c>
      <c r="M44" s="12" t="e">
        <f>VLOOKUP(D44,'Demanda Isolada KIT'!$M$2:$P$1048576,3,0)</f>
        <v>#REF!</v>
      </c>
      <c r="N44" s="90" t="e">
        <f t="shared" si="5"/>
        <v>#REF!</v>
      </c>
      <c r="O44" s="12" t="e">
        <f t="shared" si="6"/>
        <v>#REF!</v>
      </c>
      <c r="P44" s="12" t="e">
        <f>VLOOKUP(D44,'Demanda Isolada KIT'!$R$2:$U$1048576,3,0)</f>
        <v>#REF!</v>
      </c>
      <c r="Q44" s="90" t="e">
        <f t="shared" si="0"/>
        <v>#REF!</v>
      </c>
      <c r="R44" s="12" t="e">
        <f t="shared" si="1"/>
        <v>#REF!</v>
      </c>
      <c r="S44" s="11" t="e">
        <f t="shared" si="7"/>
        <v>#REF!</v>
      </c>
      <c r="T44" s="11" t="e">
        <f t="shared" si="2"/>
        <v>#REF!</v>
      </c>
      <c r="U44" s="11" t="e">
        <f t="shared" si="3"/>
        <v>#REF!</v>
      </c>
      <c r="V44" s="11" t="e">
        <f t="shared" si="4"/>
        <v>#REF!</v>
      </c>
    </row>
    <row r="45" spans="1:22">
      <c r="A45" s="13" t="e">
        <f>'BASE - Geral'!#REF!</f>
        <v>#REF!</v>
      </c>
      <c r="B45" s="13" t="e">
        <f>'BASE - Geral'!#REF!</f>
        <v>#REF!</v>
      </c>
      <c r="C45" s="13" t="e">
        <f>'BASE - Geral'!#REF!</f>
        <v>#REF!</v>
      </c>
      <c r="D45" s="13" t="e">
        <f>'BASE - Geral'!#REF!</f>
        <v>#REF!</v>
      </c>
      <c r="E45" s="13" t="e">
        <f>'BASE - Geral'!#REF!</f>
        <v>#REF!</v>
      </c>
      <c r="F45" s="13" t="e">
        <f>'BASE - Geral'!#REF!</f>
        <v>#REF!</v>
      </c>
      <c r="G45" s="12" t="e">
        <f>'BASE - Geral'!#REF!</f>
        <v>#REF!</v>
      </c>
      <c r="H45" s="12" t="e">
        <f>'BASE - Geral'!#REF!</f>
        <v>#REF!</v>
      </c>
      <c r="I45" s="12" t="e">
        <f>'BASE - Geral'!#REF!</f>
        <v>#REF!</v>
      </c>
      <c r="J45" s="12" t="e">
        <f>'BASE - Geral'!#REF!</f>
        <v>#REF!</v>
      </c>
      <c r="K45" s="12" t="e">
        <f>'BASE - Geral'!#REF!</f>
        <v>#REF!</v>
      </c>
      <c r="L45" s="12" t="e">
        <f>'BASE - Geral'!#REF!+'BASE - Geral'!#REF!</f>
        <v>#REF!</v>
      </c>
      <c r="M45" s="12" t="e">
        <f>VLOOKUP(D45,'Demanda Isolada KIT'!$M$2:$P$1048576,3,0)</f>
        <v>#REF!</v>
      </c>
      <c r="N45" s="90" t="e">
        <f t="shared" si="5"/>
        <v>#REF!</v>
      </c>
      <c r="O45" s="12" t="e">
        <f t="shared" si="6"/>
        <v>#REF!</v>
      </c>
      <c r="P45" s="12" t="e">
        <f>VLOOKUP(D45,'Demanda Isolada KIT'!$R$2:$U$1048576,3,0)</f>
        <v>#REF!</v>
      </c>
      <c r="Q45" s="90" t="e">
        <f t="shared" si="0"/>
        <v>#REF!</v>
      </c>
      <c r="R45" s="12" t="e">
        <f t="shared" si="1"/>
        <v>#REF!</v>
      </c>
      <c r="S45" s="11" t="e">
        <f t="shared" si="7"/>
        <v>#REF!</v>
      </c>
      <c r="T45" s="11" t="e">
        <f t="shared" si="2"/>
        <v>#REF!</v>
      </c>
      <c r="U45" s="11" t="e">
        <f t="shared" si="3"/>
        <v>#REF!</v>
      </c>
      <c r="V45" s="11" t="e">
        <f t="shared" si="4"/>
        <v>#REF!</v>
      </c>
    </row>
    <row r="46" spans="1:22">
      <c r="A46" s="13" t="e">
        <f>'BASE - Geral'!#REF!</f>
        <v>#REF!</v>
      </c>
      <c r="B46" s="13" t="e">
        <f>'BASE - Geral'!#REF!</f>
        <v>#REF!</v>
      </c>
      <c r="C46" s="13" t="e">
        <f>'BASE - Geral'!#REF!</f>
        <v>#REF!</v>
      </c>
      <c r="D46" s="13" t="e">
        <f>'BASE - Geral'!#REF!</f>
        <v>#REF!</v>
      </c>
      <c r="E46" s="13" t="e">
        <f>'BASE - Geral'!#REF!</f>
        <v>#REF!</v>
      </c>
      <c r="F46" s="13" t="e">
        <f>'BASE - Geral'!#REF!</f>
        <v>#REF!</v>
      </c>
      <c r="G46" s="12" t="e">
        <f>'BASE - Geral'!#REF!</f>
        <v>#REF!</v>
      </c>
      <c r="H46" s="12" t="e">
        <f>'BASE - Geral'!#REF!</f>
        <v>#REF!</v>
      </c>
      <c r="I46" s="12" t="e">
        <f>'BASE - Geral'!#REF!</f>
        <v>#REF!</v>
      </c>
      <c r="J46" s="12" t="e">
        <f>'BASE - Geral'!#REF!</f>
        <v>#REF!</v>
      </c>
      <c r="K46" s="12" t="e">
        <f>'BASE - Geral'!#REF!</f>
        <v>#REF!</v>
      </c>
      <c r="L46" s="12" t="e">
        <f>'BASE - Geral'!#REF!+'BASE - Geral'!#REF!</f>
        <v>#REF!</v>
      </c>
      <c r="M46" s="12" t="e">
        <f>VLOOKUP(D46,'Demanda Isolada KIT'!$M$2:$P$1048576,3,0)</f>
        <v>#REF!</v>
      </c>
      <c r="N46" s="90" t="e">
        <f t="shared" si="5"/>
        <v>#REF!</v>
      </c>
      <c r="O46" s="12" t="e">
        <f t="shared" si="6"/>
        <v>#REF!</v>
      </c>
      <c r="P46" s="12" t="e">
        <f>VLOOKUP(D46,'Demanda Isolada KIT'!$R$2:$U$1048576,3,0)</f>
        <v>#REF!</v>
      </c>
      <c r="Q46" s="90" t="e">
        <f t="shared" si="0"/>
        <v>#REF!</v>
      </c>
      <c r="R46" s="12" t="e">
        <f t="shared" si="1"/>
        <v>#REF!</v>
      </c>
      <c r="S46" s="11" t="e">
        <f t="shared" si="7"/>
        <v>#REF!</v>
      </c>
      <c r="T46" s="11" t="e">
        <f t="shared" si="2"/>
        <v>#REF!</v>
      </c>
      <c r="U46" s="11" t="e">
        <f t="shared" si="3"/>
        <v>#REF!</v>
      </c>
      <c r="V46" s="11" t="e">
        <f t="shared" si="4"/>
        <v>#REF!</v>
      </c>
    </row>
    <row r="47" spans="1:22">
      <c r="A47" s="13" t="e">
        <f>'BASE - Geral'!#REF!</f>
        <v>#REF!</v>
      </c>
      <c r="B47" s="13" t="e">
        <f>'BASE - Geral'!#REF!</f>
        <v>#REF!</v>
      </c>
      <c r="C47" s="13" t="e">
        <f>'BASE - Geral'!#REF!</f>
        <v>#REF!</v>
      </c>
      <c r="D47" s="13" t="e">
        <f>'BASE - Geral'!#REF!</f>
        <v>#REF!</v>
      </c>
      <c r="E47" s="13" t="e">
        <f>'BASE - Geral'!#REF!</f>
        <v>#REF!</v>
      </c>
      <c r="F47" s="13" t="e">
        <f>'BASE - Geral'!#REF!</f>
        <v>#REF!</v>
      </c>
      <c r="G47" s="12" t="e">
        <f>'BASE - Geral'!#REF!</f>
        <v>#REF!</v>
      </c>
      <c r="H47" s="12" t="e">
        <f>'BASE - Geral'!#REF!</f>
        <v>#REF!</v>
      </c>
      <c r="I47" s="12" t="e">
        <f>'BASE - Geral'!#REF!</f>
        <v>#REF!</v>
      </c>
      <c r="J47" s="12" t="e">
        <f>'BASE - Geral'!#REF!</f>
        <v>#REF!</v>
      </c>
      <c r="K47" s="12" t="e">
        <f>'BASE - Geral'!#REF!</f>
        <v>#REF!</v>
      </c>
      <c r="L47" s="12" t="e">
        <f>'BASE - Geral'!#REF!+'BASE - Geral'!#REF!</f>
        <v>#REF!</v>
      </c>
      <c r="M47" s="12" t="e">
        <f>VLOOKUP(D47,'Demanda Isolada KIT'!$M$2:$P$1048576,3,0)</f>
        <v>#REF!</v>
      </c>
      <c r="N47" s="90" t="e">
        <f t="shared" si="5"/>
        <v>#REF!</v>
      </c>
      <c r="O47" s="12" t="e">
        <f t="shared" si="6"/>
        <v>#REF!</v>
      </c>
      <c r="P47" s="12" t="e">
        <f>VLOOKUP(D47,'Demanda Isolada KIT'!$R$2:$U$1048576,3,0)</f>
        <v>#REF!</v>
      </c>
      <c r="Q47" s="90" t="e">
        <f t="shared" si="0"/>
        <v>#REF!</v>
      </c>
      <c r="R47" s="12" t="e">
        <f t="shared" si="1"/>
        <v>#REF!</v>
      </c>
      <c r="S47" s="11" t="e">
        <f t="shared" si="7"/>
        <v>#REF!</v>
      </c>
      <c r="T47" s="11" t="e">
        <f t="shared" si="2"/>
        <v>#REF!</v>
      </c>
      <c r="U47" s="11" t="e">
        <f t="shared" si="3"/>
        <v>#REF!</v>
      </c>
      <c r="V47" s="11" t="e">
        <f t="shared" si="4"/>
        <v>#REF!</v>
      </c>
    </row>
    <row r="48" spans="1:22">
      <c r="A48" s="13" t="e">
        <f>'BASE - Geral'!#REF!</f>
        <v>#REF!</v>
      </c>
      <c r="B48" s="13" t="e">
        <f>'BASE - Geral'!#REF!</f>
        <v>#REF!</v>
      </c>
      <c r="C48" s="13" t="e">
        <f>'BASE - Geral'!#REF!</f>
        <v>#REF!</v>
      </c>
      <c r="D48" s="13" t="e">
        <f>'BASE - Geral'!#REF!</f>
        <v>#REF!</v>
      </c>
      <c r="E48" s="13" t="e">
        <f>'BASE - Geral'!#REF!</f>
        <v>#REF!</v>
      </c>
      <c r="F48" s="13" t="e">
        <f>'BASE - Geral'!#REF!</f>
        <v>#REF!</v>
      </c>
      <c r="G48" s="12" t="e">
        <f>'BASE - Geral'!#REF!</f>
        <v>#REF!</v>
      </c>
      <c r="H48" s="12" t="e">
        <f>'BASE - Geral'!#REF!</f>
        <v>#REF!</v>
      </c>
      <c r="I48" s="12" t="e">
        <f>'BASE - Geral'!#REF!</f>
        <v>#REF!</v>
      </c>
      <c r="J48" s="12" t="e">
        <f>'BASE - Geral'!#REF!</f>
        <v>#REF!</v>
      </c>
      <c r="K48" s="12" t="e">
        <f>'BASE - Geral'!#REF!</f>
        <v>#REF!</v>
      </c>
      <c r="L48" s="12" t="e">
        <f>'BASE - Geral'!#REF!+'BASE - Geral'!#REF!</f>
        <v>#REF!</v>
      </c>
      <c r="M48" s="12" t="e">
        <f>VLOOKUP(D48,'Demanda Isolada KIT'!$M$2:$P$1048576,3,0)</f>
        <v>#REF!</v>
      </c>
      <c r="N48" s="90" t="e">
        <f t="shared" si="5"/>
        <v>#REF!</v>
      </c>
      <c r="O48" s="12" t="e">
        <f t="shared" si="6"/>
        <v>#REF!</v>
      </c>
      <c r="P48" s="12" t="e">
        <f>VLOOKUP(D48,'Demanda Isolada KIT'!$R$2:$U$1048576,3,0)</f>
        <v>#REF!</v>
      </c>
      <c r="Q48" s="90" t="e">
        <f t="shared" si="0"/>
        <v>#REF!</v>
      </c>
      <c r="R48" s="12" t="e">
        <f t="shared" si="1"/>
        <v>#REF!</v>
      </c>
      <c r="S48" s="11" t="e">
        <f t="shared" si="7"/>
        <v>#REF!</v>
      </c>
      <c r="T48" s="11" t="e">
        <f t="shared" si="2"/>
        <v>#REF!</v>
      </c>
      <c r="U48" s="11" t="e">
        <f t="shared" si="3"/>
        <v>#REF!</v>
      </c>
      <c r="V48" s="11" t="e">
        <f t="shared" si="4"/>
        <v>#REF!</v>
      </c>
    </row>
    <row r="49" spans="1:22">
      <c r="A49" s="13" t="e">
        <f>'BASE - Geral'!#REF!</f>
        <v>#REF!</v>
      </c>
      <c r="B49" s="13" t="e">
        <f>'BASE - Geral'!#REF!</f>
        <v>#REF!</v>
      </c>
      <c r="C49" s="13" t="e">
        <f>'BASE - Geral'!#REF!</f>
        <v>#REF!</v>
      </c>
      <c r="D49" s="13" t="e">
        <f>'BASE - Geral'!#REF!</f>
        <v>#REF!</v>
      </c>
      <c r="E49" s="13" t="e">
        <f>'BASE - Geral'!#REF!</f>
        <v>#REF!</v>
      </c>
      <c r="F49" s="13" t="e">
        <f>'BASE - Geral'!#REF!</f>
        <v>#REF!</v>
      </c>
      <c r="G49" s="12" t="e">
        <f>'BASE - Geral'!#REF!</f>
        <v>#REF!</v>
      </c>
      <c r="H49" s="12" t="e">
        <f>'BASE - Geral'!#REF!</f>
        <v>#REF!</v>
      </c>
      <c r="I49" s="12" t="e">
        <f>'BASE - Geral'!#REF!</f>
        <v>#REF!</v>
      </c>
      <c r="J49" s="12" t="e">
        <f>'BASE - Geral'!#REF!</f>
        <v>#REF!</v>
      </c>
      <c r="K49" s="12" t="e">
        <f>'BASE - Geral'!#REF!</f>
        <v>#REF!</v>
      </c>
      <c r="L49" s="12" t="e">
        <f>'BASE - Geral'!#REF!+'BASE - Geral'!#REF!</f>
        <v>#REF!</v>
      </c>
      <c r="M49" s="12" t="e">
        <f>VLOOKUP(D49,'Demanda Isolada KIT'!$M$2:$P$1048576,3,0)</f>
        <v>#REF!</v>
      </c>
      <c r="N49" s="90" t="e">
        <f t="shared" si="5"/>
        <v>#REF!</v>
      </c>
      <c r="O49" s="12" t="e">
        <f t="shared" si="6"/>
        <v>#REF!</v>
      </c>
      <c r="P49" s="12" t="e">
        <f>VLOOKUP(D49,'Demanda Isolada KIT'!$R$2:$U$1048576,3,0)</f>
        <v>#REF!</v>
      </c>
      <c r="Q49" s="90" t="e">
        <f t="shared" si="0"/>
        <v>#REF!</v>
      </c>
      <c r="R49" s="12" t="e">
        <f t="shared" si="1"/>
        <v>#REF!</v>
      </c>
      <c r="S49" s="11" t="e">
        <f t="shared" si="7"/>
        <v>#REF!</v>
      </c>
      <c r="T49" s="11" t="e">
        <f t="shared" si="2"/>
        <v>#REF!</v>
      </c>
      <c r="U49" s="11" t="e">
        <f t="shared" si="3"/>
        <v>#REF!</v>
      </c>
      <c r="V49" s="11" t="e">
        <f t="shared" si="4"/>
        <v>#REF!</v>
      </c>
    </row>
    <row r="50" spans="1:22">
      <c r="A50" s="13" t="e">
        <f>'BASE - Geral'!#REF!</f>
        <v>#REF!</v>
      </c>
      <c r="B50" s="13" t="e">
        <f>'BASE - Geral'!#REF!</f>
        <v>#REF!</v>
      </c>
      <c r="C50" s="13" t="e">
        <f>'BASE - Geral'!#REF!</f>
        <v>#REF!</v>
      </c>
      <c r="D50" s="13" t="e">
        <f>'BASE - Geral'!#REF!</f>
        <v>#REF!</v>
      </c>
      <c r="E50" s="13" t="e">
        <f>'BASE - Geral'!#REF!</f>
        <v>#REF!</v>
      </c>
      <c r="F50" s="13" t="e">
        <f>'BASE - Geral'!#REF!</f>
        <v>#REF!</v>
      </c>
      <c r="G50" s="12" t="e">
        <f>'BASE - Geral'!#REF!</f>
        <v>#REF!</v>
      </c>
      <c r="H50" s="12" t="e">
        <f>'BASE - Geral'!#REF!</f>
        <v>#REF!</v>
      </c>
      <c r="I50" s="12" t="e">
        <f>'BASE - Geral'!#REF!</f>
        <v>#REF!</v>
      </c>
      <c r="J50" s="12" t="e">
        <f>'BASE - Geral'!#REF!</f>
        <v>#REF!</v>
      </c>
      <c r="K50" s="12" t="e">
        <f>'BASE - Geral'!#REF!</f>
        <v>#REF!</v>
      </c>
      <c r="L50" s="12" t="e">
        <f>'BASE - Geral'!#REF!+'BASE - Geral'!#REF!</f>
        <v>#REF!</v>
      </c>
      <c r="M50" s="12" t="e">
        <f>VLOOKUP(D50,'Demanda Isolada KIT'!$M$2:$P$1048576,3,0)</f>
        <v>#REF!</v>
      </c>
      <c r="N50" s="90" t="e">
        <f t="shared" si="5"/>
        <v>#REF!</v>
      </c>
      <c r="O50" s="12" t="e">
        <f t="shared" si="6"/>
        <v>#REF!</v>
      </c>
      <c r="P50" s="12" t="e">
        <f>VLOOKUP(D50,'Demanda Isolada KIT'!$R$2:$U$1048576,3,0)</f>
        <v>#REF!</v>
      </c>
      <c r="Q50" s="90" t="e">
        <f t="shared" si="0"/>
        <v>#REF!</v>
      </c>
      <c r="R50" s="12" t="e">
        <f t="shared" si="1"/>
        <v>#REF!</v>
      </c>
      <c r="S50" s="11" t="e">
        <f t="shared" si="7"/>
        <v>#REF!</v>
      </c>
      <c r="T50" s="11" t="e">
        <f t="shared" si="2"/>
        <v>#REF!</v>
      </c>
      <c r="U50" s="11" t="e">
        <f t="shared" si="3"/>
        <v>#REF!</v>
      </c>
      <c r="V50" s="11" t="e">
        <f t="shared" si="4"/>
        <v>#REF!</v>
      </c>
    </row>
    <row r="51" spans="1:22">
      <c r="A51" s="13" t="e">
        <f>'BASE - Geral'!#REF!</f>
        <v>#REF!</v>
      </c>
      <c r="B51" s="13" t="e">
        <f>'BASE - Geral'!#REF!</f>
        <v>#REF!</v>
      </c>
      <c r="C51" s="13" t="e">
        <f>'BASE - Geral'!#REF!</f>
        <v>#REF!</v>
      </c>
      <c r="D51" s="13" t="e">
        <f>'BASE - Geral'!#REF!</f>
        <v>#REF!</v>
      </c>
      <c r="E51" s="13" t="e">
        <f>'BASE - Geral'!#REF!</f>
        <v>#REF!</v>
      </c>
      <c r="F51" s="13" t="e">
        <f>'BASE - Geral'!#REF!</f>
        <v>#REF!</v>
      </c>
      <c r="G51" s="12" t="e">
        <f>'BASE - Geral'!#REF!</f>
        <v>#REF!</v>
      </c>
      <c r="H51" s="12" t="e">
        <f>'BASE - Geral'!#REF!</f>
        <v>#REF!</v>
      </c>
      <c r="I51" s="12" t="e">
        <f>'BASE - Geral'!#REF!</f>
        <v>#REF!</v>
      </c>
      <c r="J51" s="12" t="e">
        <f>'BASE - Geral'!#REF!</f>
        <v>#REF!</v>
      </c>
      <c r="K51" s="12" t="e">
        <f>'BASE - Geral'!#REF!</f>
        <v>#REF!</v>
      </c>
      <c r="L51" s="12" t="e">
        <f>'BASE - Geral'!#REF!+'BASE - Geral'!#REF!</f>
        <v>#REF!</v>
      </c>
      <c r="M51" s="12" t="e">
        <f>VLOOKUP(D51,'Demanda Isolada KIT'!$M$2:$P$1048576,3,0)</f>
        <v>#REF!</v>
      </c>
      <c r="N51" s="90" t="e">
        <f t="shared" si="5"/>
        <v>#REF!</v>
      </c>
      <c r="O51" s="12" t="e">
        <f t="shared" si="6"/>
        <v>#REF!</v>
      </c>
      <c r="P51" s="12" t="e">
        <f>VLOOKUP(D51,'Demanda Isolada KIT'!$R$2:$U$1048576,3,0)</f>
        <v>#REF!</v>
      </c>
      <c r="Q51" s="90" t="e">
        <f t="shared" si="0"/>
        <v>#REF!</v>
      </c>
      <c r="R51" s="12" t="e">
        <f t="shared" si="1"/>
        <v>#REF!</v>
      </c>
      <c r="S51" s="11" t="e">
        <f t="shared" si="7"/>
        <v>#REF!</v>
      </c>
      <c r="T51" s="11" t="e">
        <f t="shared" si="2"/>
        <v>#REF!</v>
      </c>
      <c r="U51" s="11" t="e">
        <f t="shared" si="3"/>
        <v>#REF!</v>
      </c>
      <c r="V51" s="11" t="e">
        <f t="shared" si="4"/>
        <v>#REF!</v>
      </c>
    </row>
    <row r="52" spans="1:22">
      <c r="A52" s="13" t="e">
        <f>'BASE - Geral'!#REF!</f>
        <v>#REF!</v>
      </c>
      <c r="B52" s="13" t="e">
        <f>'BASE - Geral'!#REF!</f>
        <v>#REF!</v>
      </c>
      <c r="C52" s="13" t="e">
        <f>'BASE - Geral'!#REF!</f>
        <v>#REF!</v>
      </c>
      <c r="D52" s="13" t="e">
        <f>'BASE - Geral'!#REF!</f>
        <v>#REF!</v>
      </c>
      <c r="E52" s="13" t="e">
        <f>'BASE - Geral'!#REF!</f>
        <v>#REF!</v>
      </c>
      <c r="F52" s="13" t="e">
        <f>'BASE - Geral'!#REF!</f>
        <v>#REF!</v>
      </c>
      <c r="G52" s="12" t="e">
        <f>'BASE - Geral'!#REF!</f>
        <v>#REF!</v>
      </c>
      <c r="H52" s="12" t="e">
        <f>'BASE - Geral'!#REF!</f>
        <v>#REF!</v>
      </c>
      <c r="I52" s="12" t="e">
        <f>'BASE - Geral'!#REF!</f>
        <v>#REF!</v>
      </c>
      <c r="J52" s="12" t="e">
        <f>'BASE - Geral'!#REF!</f>
        <v>#REF!</v>
      </c>
      <c r="K52" s="12" t="e">
        <f>'BASE - Geral'!#REF!</f>
        <v>#REF!</v>
      </c>
      <c r="L52" s="12" t="e">
        <f>'BASE - Geral'!#REF!+'BASE - Geral'!#REF!</f>
        <v>#REF!</v>
      </c>
      <c r="M52" s="12" t="e">
        <f>VLOOKUP(D52,'Demanda Isolada KIT'!$M$2:$P$1048576,3,0)</f>
        <v>#REF!</v>
      </c>
      <c r="N52" s="90" t="e">
        <f t="shared" si="5"/>
        <v>#REF!</v>
      </c>
      <c r="O52" s="12" t="e">
        <f t="shared" si="6"/>
        <v>#REF!</v>
      </c>
      <c r="P52" s="12" t="e">
        <f>VLOOKUP(D52,'Demanda Isolada KIT'!$R$2:$U$1048576,3,0)</f>
        <v>#REF!</v>
      </c>
      <c r="Q52" s="90" t="e">
        <f t="shared" si="0"/>
        <v>#REF!</v>
      </c>
      <c r="R52" s="12" t="e">
        <f t="shared" si="1"/>
        <v>#REF!</v>
      </c>
      <c r="S52" s="11" t="e">
        <f t="shared" si="7"/>
        <v>#REF!</v>
      </c>
      <c r="T52" s="11" t="e">
        <f t="shared" si="2"/>
        <v>#REF!</v>
      </c>
      <c r="U52" s="11" t="e">
        <f t="shared" si="3"/>
        <v>#REF!</v>
      </c>
      <c r="V52" s="11" t="e">
        <f t="shared" si="4"/>
        <v>#REF!</v>
      </c>
    </row>
    <row r="53" spans="1:22">
      <c r="A53" s="13" t="e">
        <f>'BASE - Geral'!#REF!</f>
        <v>#REF!</v>
      </c>
      <c r="B53" s="13" t="e">
        <f>'BASE - Geral'!#REF!</f>
        <v>#REF!</v>
      </c>
      <c r="C53" s="13" t="e">
        <f>'BASE - Geral'!#REF!</f>
        <v>#REF!</v>
      </c>
      <c r="D53" s="13" t="e">
        <f>'BASE - Geral'!#REF!</f>
        <v>#REF!</v>
      </c>
      <c r="E53" s="13" t="e">
        <f>'BASE - Geral'!#REF!</f>
        <v>#REF!</v>
      </c>
      <c r="F53" s="13" t="e">
        <f>'BASE - Geral'!#REF!</f>
        <v>#REF!</v>
      </c>
      <c r="G53" s="12" t="e">
        <f>'BASE - Geral'!#REF!</f>
        <v>#REF!</v>
      </c>
      <c r="H53" s="12" t="e">
        <f>'BASE - Geral'!#REF!</f>
        <v>#REF!</v>
      </c>
      <c r="I53" s="12" t="e">
        <f>'BASE - Geral'!#REF!</f>
        <v>#REF!</v>
      </c>
      <c r="J53" s="12" t="e">
        <f>'BASE - Geral'!#REF!</f>
        <v>#REF!</v>
      </c>
      <c r="K53" s="12" t="e">
        <f>'BASE - Geral'!#REF!</f>
        <v>#REF!</v>
      </c>
      <c r="L53" s="12" t="e">
        <f>'BASE - Geral'!#REF!+'BASE - Geral'!#REF!</f>
        <v>#REF!</v>
      </c>
      <c r="M53" s="12" t="e">
        <f>VLOOKUP(D53,'Demanda Isolada KIT'!$M$2:$P$1048576,3,0)</f>
        <v>#REF!</v>
      </c>
      <c r="N53" s="90" t="e">
        <f t="shared" si="5"/>
        <v>#REF!</v>
      </c>
      <c r="O53" s="12" t="e">
        <f t="shared" si="6"/>
        <v>#REF!</v>
      </c>
      <c r="P53" s="12" t="e">
        <f>VLOOKUP(D53,'Demanda Isolada KIT'!$R$2:$U$1048576,3,0)</f>
        <v>#REF!</v>
      </c>
      <c r="Q53" s="90" t="e">
        <f t="shared" si="0"/>
        <v>#REF!</v>
      </c>
      <c r="R53" s="12" t="e">
        <f t="shared" si="1"/>
        <v>#REF!</v>
      </c>
      <c r="S53" s="11" t="e">
        <f t="shared" si="7"/>
        <v>#REF!</v>
      </c>
      <c r="T53" s="11" t="e">
        <f t="shared" si="2"/>
        <v>#REF!</v>
      </c>
      <c r="U53" s="11" t="e">
        <f t="shared" si="3"/>
        <v>#REF!</v>
      </c>
      <c r="V53" s="11" t="e">
        <f t="shared" si="4"/>
        <v>#REF!</v>
      </c>
    </row>
    <row r="54" spans="1:22">
      <c r="A54" s="13" t="e">
        <f>'BASE - Geral'!#REF!</f>
        <v>#REF!</v>
      </c>
      <c r="B54" s="13" t="e">
        <f>'BASE - Geral'!#REF!</f>
        <v>#REF!</v>
      </c>
      <c r="C54" s="13" t="e">
        <f>'BASE - Geral'!#REF!</f>
        <v>#REF!</v>
      </c>
      <c r="D54" s="13" t="e">
        <f>'BASE - Geral'!#REF!</f>
        <v>#REF!</v>
      </c>
      <c r="E54" s="13" t="e">
        <f>'BASE - Geral'!#REF!</f>
        <v>#REF!</v>
      </c>
      <c r="F54" s="13" t="e">
        <f>'BASE - Geral'!#REF!</f>
        <v>#REF!</v>
      </c>
      <c r="G54" s="12" t="e">
        <f>'BASE - Geral'!#REF!</f>
        <v>#REF!</v>
      </c>
      <c r="H54" s="12" t="e">
        <f>'BASE - Geral'!#REF!</f>
        <v>#REF!</v>
      </c>
      <c r="I54" s="12" t="e">
        <f>'BASE - Geral'!#REF!</f>
        <v>#REF!</v>
      </c>
      <c r="J54" s="12" t="e">
        <f>'BASE - Geral'!#REF!</f>
        <v>#REF!</v>
      </c>
      <c r="K54" s="12" t="e">
        <f>'BASE - Geral'!#REF!</f>
        <v>#REF!</v>
      </c>
      <c r="L54" s="12" t="e">
        <f>'BASE - Geral'!#REF!+'BASE - Geral'!#REF!</f>
        <v>#REF!</v>
      </c>
      <c r="M54" s="12" t="e">
        <f>VLOOKUP(D54,'Demanda Isolada KIT'!$M$2:$P$1048576,3,0)</f>
        <v>#REF!</v>
      </c>
      <c r="N54" s="90" t="e">
        <f t="shared" si="5"/>
        <v>#REF!</v>
      </c>
      <c r="O54" s="12" t="e">
        <f t="shared" si="6"/>
        <v>#REF!</v>
      </c>
      <c r="P54" s="12" t="e">
        <f>VLOOKUP(D54,'Demanda Isolada KIT'!$R$2:$U$1048576,3,0)</f>
        <v>#REF!</v>
      </c>
      <c r="Q54" s="90" t="e">
        <f t="shared" si="0"/>
        <v>#REF!</v>
      </c>
      <c r="R54" s="12" t="e">
        <f t="shared" si="1"/>
        <v>#REF!</v>
      </c>
      <c r="S54" s="11" t="e">
        <f t="shared" si="7"/>
        <v>#REF!</v>
      </c>
      <c r="T54" s="11" t="e">
        <f t="shared" si="2"/>
        <v>#REF!</v>
      </c>
      <c r="U54" s="11" t="e">
        <f t="shared" si="3"/>
        <v>#REF!</v>
      </c>
      <c r="V54" s="11" t="e">
        <f t="shared" si="4"/>
        <v>#REF!</v>
      </c>
    </row>
    <row r="55" spans="1:22">
      <c r="A55" s="13" t="e">
        <f>'BASE - Geral'!#REF!</f>
        <v>#REF!</v>
      </c>
      <c r="B55" s="13" t="e">
        <f>'BASE - Geral'!#REF!</f>
        <v>#REF!</v>
      </c>
      <c r="C55" s="13" t="e">
        <f>'BASE - Geral'!#REF!</f>
        <v>#REF!</v>
      </c>
      <c r="D55" s="13" t="e">
        <f>'BASE - Geral'!#REF!</f>
        <v>#REF!</v>
      </c>
      <c r="E55" s="13" t="e">
        <f>'BASE - Geral'!#REF!</f>
        <v>#REF!</v>
      </c>
      <c r="F55" s="13" t="e">
        <f>'BASE - Geral'!#REF!</f>
        <v>#REF!</v>
      </c>
      <c r="G55" s="12" t="e">
        <f>'BASE - Geral'!#REF!</f>
        <v>#REF!</v>
      </c>
      <c r="H55" s="12" t="e">
        <f>'BASE - Geral'!#REF!</f>
        <v>#REF!</v>
      </c>
      <c r="I55" s="12" t="e">
        <f>'BASE - Geral'!#REF!</f>
        <v>#REF!</v>
      </c>
      <c r="J55" s="12" t="e">
        <f>'BASE - Geral'!#REF!</f>
        <v>#REF!</v>
      </c>
      <c r="K55" s="12" t="e">
        <f>'BASE - Geral'!#REF!</f>
        <v>#REF!</v>
      </c>
      <c r="L55" s="12" t="e">
        <f>'BASE - Geral'!#REF!+'BASE - Geral'!#REF!</f>
        <v>#REF!</v>
      </c>
      <c r="M55" s="12" t="e">
        <f>VLOOKUP(D55,'Demanda Isolada KIT'!$M$2:$P$1048576,3,0)</f>
        <v>#REF!</v>
      </c>
      <c r="N55" s="90" t="e">
        <f t="shared" si="5"/>
        <v>#REF!</v>
      </c>
      <c r="O55" s="12" t="e">
        <f t="shared" si="6"/>
        <v>#REF!</v>
      </c>
      <c r="P55" s="12" t="e">
        <f>VLOOKUP(D55,'Demanda Isolada KIT'!$R$2:$U$1048576,3,0)</f>
        <v>#REF!</v>
      </c>
      <c r="Q55" s="90" t="e">
        <f t="shared" si="0"/>
        <v>#REF!</v>
      </c>
      <c r="R55" s="12" t="e">
        <f t="shared" si="1"/>
        <v>#REF!</v>
      </c>
      <c r="S55" s="11" t="e">
        <f t="shared" si="7"/>
        <v>#REF!</v>
      </c>
      <c r="T55" s="11" t="e">
        <f t="shared" si="2"/>
        <v>#REF!</v>
      </c>
      <c r="U55" s="11" t="e">
        <f t="shared" si="3"/>
        <v>#REF!</v>
      </c>
      <c r="V55" s="11" t="e">
        <f t="shared" si="4"/>
        <v>#REF!</v>
      </c>
    </row>
    <row r="56" spans="1:22">
      <c r="A56" s="13" t="e">
        <f>'BASE - Geral'!#REF!</f>
        <v>#REF!</v>
      </c>
      <c r="B56" s="13" t="e">
        <f>'BASE - Geral'!#REF!</f>
        <v>#REF!</v>
      </c>
      <c r="C56" s="13" t="e">
        <f>'BASE - Geral'!#REF!</f>
        <v>#REF!</v>
      </c>
      <c r="D56" s="13" t="e">
        <f>'BASE - Geral'!#REF!</f>
        <v>#REF!</v>
      </c>
      <c r="E56" s="13" t="e">
        <f>'BASE - Geral'!#REF!</f>
        <v>#REF!</v>
      </c>
      <c r="F56" s="13" t="e">
        <f>'BASE - Geral'!#REF!</f>
        <v>#REF!</v>
      </c>
      <c r="G56" s="12" t="e">
        <f>'BASE - Geral'!#REF!</f>
        <v>#REF!</v>
      </c>
      <c r="H56" s="12" t="e">
        <f>'BASE - Geral'!#REF!</f>
        <v>#REF!</v>
      </c>
      <c r="I56" s="12" t="e">
        <f>'BASE - Geral'!#REF!</f>
        <v>#REF!</v>
      </c>
      <c r="J56" s="12" t="e">
        <f>'BASE - Geral'!#REF!</f>
        <v>#REF!</v>
      </c>
      <c r="K56" s="12" t="e">
        <f>'BASE - Geral'!#REF!</f>
        <v>#REF!</v>
      </c>
      <c r="L56" s="12" t="e">
        <f>'BASE - Geral'!#REF!+'BASE - Geral'!#REF!</f>
        <v>#REF!</v>
      </c>
      <c r="M56" s="12" t="e">
        <f>VLOOKUP(D56,'Demanda Isolada KIT'!$M$2:$P$1048576,3,0)</f>
        <v>#REF!</v>
      </c>
      <c r="N56" s="90" t="e">
        <f t="shared" si="5"/>
        <v>#REF!</v>
      </c>
      <c r="O56" s="12" t="e">
        <f t="shared" si="6"/>
        <v>#REF!</v>
      </c>
      <c r="P56" s="12" t="e">
        <f>VLOOKUP(D56,'Demanda Isolada KIT'!$R$2:$U$1048576,3,0)</f>
        <v>#REF!</v>
      </c>
      <c r="Q56" s="90" t="e">
        <f t="shared" si="0"/>
        <v>#REF!</v>
      </c>
      <c r="R56" s="12" t="e">
        <f t="shared" si="1"/>
        <v>#REF!</v>
      </c>
      <c r="S56" s="11" t="e">
        <f t="shared" si="7"/>
        <v>#REF!</v>
      </c>
      <c r="T56" s="11" t="e">
        <f t="shared" si="2"/>
        <v>#REF!</v>
      </c>
      <c r="U56" s="11" t="e">
        <f t="shared" si="3"/>
        <v>#REF!</v>
      </c>
      <c r="V56" s="11" t="e">
        <f t="shared" si="4"/>
        <v>#REF!</v>
      </c>
    </row>
    <row r="57" spans="1:22">
      <c r="A57" s="13" t="e">
        <f>'BASE - Geral'!#REF!</f>
        <v>#REF!</v>
      </c>
      <c r="B57" s="13" t="e">
        <f>'BASE - Geral'!#REF!</f>
        <v>#REF!</v>
      </c>
      <c r="C57" s="13" t="e">
        <f>'BASE - Geral'!#REF!</f>
        <v>#REF!</v>
      </c>
      <c r="D57" s="13" t="e">
        <f>'BASE - Geral'!#REF!</f>
        <v>#REF!</v>
      </c>
      <c r="E57" s="13" t="e">
        <f>'BASE - Geral'!#REF!</f>
        <v>#REF!</v>
      </c>
      <c r="F57" s="13" t="e">
        <f>'BASE - Geral'!#REF!</f>
        <v>#REF!</v>
      </c>
      <c r="G57" s="12" t="e">
        <f>'BASE - Geral'!#REF!</f>
        <v>#REF!</v>
      </c>
      <c r="H57" s="12" t="e">
        <f>'BASE - Geral'!#REF!</f>
        <v>#REF!</v>
      </c>
      <c r="I57" s="12" t="e">
        <f>'BASE - Geral'!#REF!</f>
        <v>#REF!</v>
      </c>
      <c r="J57" s="12" t="e">
        <f>'BASE - Geral'!#REF!</f>
        <v>#REF!</v>
      </c>
      <c r="K57" s="12" t="e">
        <f>'BASE - Geral'!#REF!</f>
        <v>#REF!</v>
      </c>
      <c r="L57" s="12" t="e">
        <f>'BASE - Geral'!#REF!+'BASE - Geral'!#REF!</f>
        <v>#REF!</v>
      </c>
      <c r="M57" s="12" t="e">
        <f>VLOOKUP(D57,'Demanda Isolada KIT'!$M$2:$P$1048576,3,0)</f>
        <v>#REF!</v>
      </c>
      <c r="N57" s="90" t="e">
        <f t="shared" si="5"/>
        <v>#REF!</v>
      </c>
      <c r="O57" s="12" t="e">
        <f t="shared" si="6"/>
        <v>#REF!</v>
      </c>
      <c r="P57" s="12" t="e">
        <f>VLOOKUP(D57,'Demanda Isolada KIT'!$R$2:$U$1048576,3,0)</f>
        <v>#REF!</v>
      </c>
      <c r="Q57" s="90" t="e">
        <f t="shared" si="0"/>
        <v>#REF!</v>
      </c>
      <c r="R57" s="12" t="e">
        <f t="shared" si="1"/>
        <v>#REF!</v>
      </c>
      <c r="S57" s="11" t="e">
        <f t="shared" si="7"/>
        <v>#REF!</v>
      </c>
      <c r="T57" s="11" t="e">
        <f t="shared" si="2"/>
        <v>#REF!</v>
      </c>
      <c r="U57" s="11" t="e">
        <f t="shared" si="3"/>
        <v>#REF!</v>
      </c>
      <c r="V57" s="11" t="e">
        <f t="shared" si="4"/>
        <v>#REF!</v>
      </c>
    </row>
    <row r="58" spans="1:22">
      <c r="A58" s="13" t="e">
        <f>'BASE - Geral'!#REF!</f>
        <v>#REF!</v>
      </c>
      <c r="B58" s="13" t="e">
        <f>'BASE - Geral'!#REF!</f>
        <v>#REF!</v>
      </c>
      <c r="C58" s="13" t="e">
        <f>'BASE - Geral'!#REF!</f>
        <v>#REF!</v>
      </c>
      <c r="D58" s="13" t="e">
        <f>'BASE - Geral'!#REF!</f>
        <v>#REF!</v>
      </c>
      <c r="E58" s="13" t="e">
        <f>'BASE - Geral'!#REF!</f>
        <v>#REF!</v>
      </c>
      <c r="F58" s="13" t="e">
        <f>'BASE - Geral'!#REF!</f>
        <v>#REF!</v>
      </c>
      <c r="G58" s="12" t="e">
        <f>'BASE - Geral'!#REF!</f>
        <v>#REF!</v>
      </c>
      <c r="H58" s="12" t="e">
        <f>'BASE - Geral'!#REF!</f>
        <v>#REF!</v>
      </c>
      <c r="I58" s="12" t="e">
        <f>'BASE - Geral'!#REF!</f>
        <v>#REF!</v>
      </c>
      <c r="J58" s="12" t="e">
        <f>'BASE - Geral'!#REF!</f>
        <v>#REF!</v>
      </c>
      <c r="K58" s="12" t="e">
        <f>'BASE - Geral'!#REF!</f>
        <v>#REF!</v>
      </c>
      <c r="L58" s="12" t="e">
        <f>'BASE - Geral'!#REF!+'BASE - Geral'!#REF!</f>
        <v>#REF!</v>
      </c>
      <c r="M58" s="12" t="e">
        <f>VLOOKUP(D58,'Demanda Isolada KIT'!$M$2:$P$1048576,3,0)</f>
        <v>#REF!</v>
      </c>
      <c r="N58" s="90" t="e">
        <f t="shared" si="5"/>
        <v>#REF!</v>
      </c>
      <c r="O58" s="12" t="e">
        <f t="shared" si="6"/>
        <v>#REF!</v>
      </c>
      <c r="P58" s="12" t="e">
        <f>VLOOKUP(D58,'Demanda Isolada KIT'!$R$2:$U$1048576,3,0)</f>
        <v>#REF!</v>
      </c>
      <c r="Q58" s="90" t="e">
        <f t="shared" si="0"/>
        <v>#REF!</v>
      </c>
      <c r="R58" s="12" t="e">
        <f t="shared" si="1"/>
        <v>#REF!</v>
      </c>
      <c r="S58" s="11" t="e">
        <f t="shared" si="7"/>
        <v>#REF!</v>
      </c>
      <c r="T58" s="11" t="e">
        <f t="shared" si="2"/>
        <v>#REF!</v>
      </c>
      <c r="U58" s="11" t="e">
        <f t="shared" si="3"/>
        <v>#REF!</v>
      </c>
      <c r="V58" s="11" t="e">
        <f t="shared" si="4"/>
        <v>#REF!</v>
      </c>
    </row>
    <row r="59" spans="1:22">
      <c r="A59" s="13" t="e">
        <f>'BASE - Geral'!#REF!</f>
        <v>#REF!</v>
      </c>
      <c r="B59" s="13" t="e">
        <f>'BASE - Geral'!#REF!</f>
        <v>#REF!</v>
      </c>
      <c r="C59" s="13" t="e">
        <f>'BASE - Geral'!#REF!</f>
        <v>#REF!</v>
      </c>
      <c r="D59" s="13" t="e">
        <f>'BASE - Geral'!#REF!</f>
        <v>#REF!</v>
      </c>
      <c r="E59" s="13" t="e">
        <f>'BASE - Geral'!#REF!</f>
        <v>#REF!</v>
      </c>
      <c r="F59" s="13" t="e">
        <f>'BASE - Geral'!#REF!</f>
        <v>#REF!</v>
      </c>
      <c r="G59" s="12" t="e">
        <f>'BASE - Geral'!#REF!</f>
        <v>#REF!</v>
      </c>
      <c r="H59" s="12" t="e">
        <f>'BASE - Geral'!#REF!</f>
        <v>#REF!</v>
      </c>
      <c r="I59" s="12" t="e">
        <f>'BASE - Geral'!#REF!</f>
        <v>#REF!</v>
      </c>
      <c r="J59" s="12" t="e">
        <f>'BASE - Geral'!#REF!</f>
        <v>#REF!</v>
      </c>
      <c r="K59" s="12" t="e">
        <f>'BASE - Geral'!#REF!</f>
        <v>#REF!</v>
      </c>
      <c r="L59" s="12" t="e">
        <f>'BASE - Geral'!#REF!+'BASE - Geral'!#REF!</f>
        <v>#REF!</v>
      </c>
      <c r="M59" s="12" t="e">
        <f>VLOOKUP(D59,'Demanda Isolada KIT'!$M$2:$P$1048576,3,0)</f>
        <v>#REF!</v>
      </c>
      <c r="N59" s="90" t="e">
        <f t="shared" si="5"/>
        <v>#REF!</v>
      </c>
      <c r="O59" s="12" t="e">
        <f t="shared" si="6"/>
        <v>#REF!</v>
      </c>
      <c r="P59" s="12" t="e">
        <f>VLOOKUP(D59,'Demanda Isolada KIT'!$R$2:$U$1048576,3,0)</f>
        <v>#REF!</v>
      </c>
      <c r="Q59" s="90" t="e">
        <f t="shared" si="0"/>
        <v>#REF!</v>
      </c>
      <c r="R59" s="12" t="e">
        <f t="shared" si="1"/>
        <v>#REF!</v>
      </c>
      <c r="S59" s="11" t="e">
        <f t="shared" si="7"/>
        <v>#REF!</v>
      </c>
      <c r="T59" s="11" t="e">
        <f t="shared" si="2"/>
        <v>#REF!</v>
      </c>
      <c r="U59" s="11" t="e">
        <f t="shared" si="3"/>
        <v>#REF!</v>
      </c>
      <c r="V59" s="11" t="e">
        <f t="shared" si="4"/>
        <v>#REF!</v>
      </c>
    </row>
    <row r="60" spans="1:22">
      <c r="A60" s="13" t="e">
        <f>'BASE - Geral'!#REF!</f>
        <v>#REF!</v>
      </c>
      <c r="B60" s="13" t="e">
        <f>'BASE - Geral'!#REF!</f>
        <v>#REF!</v>
      </c>
      <c r="C60" s="13" t="e">
        <f>'BASE - Geral'!#REF!</f>
        <v>#REF!</v>
      </c>
      <c r="D60" s="13" t="e">
        <f>'BASE - Geral'!#REF!</f>
        <v>#REF!</v>
      </c>
      <c r="E60" s="13" t="e">
        <f>'BASE - Geral'!#REF!</f>
        <v>#REF!</v>
      </c>
      <c r="F60" s="13" t="e">
        <f>'BASE - Geral'!#REF!</f>
        <v>#REF!</v>
      </c>
      <c r="G60" s="12" t="e">
        <f>'BASE - Geral'!#REF!</f>
        <v>#REF!</v>
      </c>
      <c r="H60" s="12" t="e">
        <f>'BASE - Geral'!#REF!</f>
        <v>#REF!</v>
      </c>
      <c r="I60" s="12" t="e">
        <f>'BASE - Geral'!#REF!</f>
        <v>#REF!</v>
      </c>
      <c r="J60" s="12" t="e">
        <f>'BASE - Geral'!#REF!</f>
        <v>#REF!</v>
      </c>
      <c r="K60" s="12" t="e">
        <f>'BASE - Geral'!#REF!</f>
        <v>#REF!</v>
      </c>
      <c r="L60" s="12" t="e">
        <f>'BASE - Geral'!#REF!+'BASE - Geral'!#REF!</f>
        <v>#REF!</v>
      </c>
      <c r="M60" s="12" t="e">
        <f>VLOOKUP(D60,'Demanda Isolada KIT'!$M$2:$P$1048576,3,0)</f>
        <v>#REF!</v>
      </c>
      <c r="N60" s="90" t="e">
        <f t="shared" si="5"/>
        <v>#REF!</v>
      </c>
      <c r="O60" s="12" t="e">
        <f t="shared" si="6"/>
        <v>#REF!</v>
      </c>
      <c r="P60" s="12" t="e">
        <f>VLOOKUP(D60,'Demanda Isolada KIT'!$R$2:$U$1048576,3,0)</f>
        <v>#REF!</v>
      </c>
      <c r="Q60" s="90" t="e">
        <f t="shared" si="0"/>
        <v>#REF!</v>
      </c>
      <c r="R60" s="12" t="e">
        <f t="shared" si="1"/>
        <v>#REF!</v>
      </c>
      <c r="S60" s="11" t="e">
        <f t="shared" si="7"/>
        <v>#REF!</v>
      </c>
      <c r="T60" s="11" t="e">
        <f t="shared" si="2"/>
        <v>#REF!</v>
      </c>
      <c r="U60" s="11" t="e">
        <f t="shared" si="3"/>
        <v>#REF!</v>
      </c>
      <c r="V60" s="11" t="e">
        <f t="shared" si="4"/>
        <v>#REF!</v>
      </c>
    </row>
    <row r="61" spans="1:22">
      <c r="A61" s="13" t="e">
        <f>'BASE - Geral'!#REF!</f>
        <v>#REF!</v>
      </c>
      <c r="B61" s="13" t="e">
        <f>'BASE - Geral'!#REF!</f>
        <v>#REF!</v>
      </c>
      <c r="C61" s="13" t="e">
        <f>'BASE - Geral'!#REF!</f>
        <v>#REF!</v>
      </c>
      <c r="D61" s="13" t="e">
        <f>'BASE - Geral'!#REF!</f>
        <v>#REF!</v>
      </c>
      <c r="E61" s="13" t="e">
        <f>'BASE - Geral'!#REF!</f>
        <v>#REF!</v>
      </c>
      <c r="F61" s="13" t="e">
        <f>'BASE - Geral'!#REF!</f>
        <v>#REF!</v>
      </c>
      <c r="G61" s="12" t="e">
        <f>'BASE - Geral'!#REF!</f>
        <v>#REF!</v>
      </c>
      <c r="H61" s="12" t="e">
        <f>'BASE - Geral'!#REF!</f>
        <v>#REF!</v>
      </c>
      <c r="I61" s="12" t="e">
        <f>'BASE - Geral'!#REF!</f>
        <v>#REF!</v>
      </c>
      <c r="J61" s="12" t="e">
        <f>'BASE - Geral'!#REF!</f>
        <v>#REF!</v>
      </c>
      <c r="K61" s="12" t="e">
        <f>'BASE - Geral'!#REF!</f>
        <v>#REF!</v>
      </c>
      <c r="L61" s="12" t="e">
        <f>'BASE - Geral'!#REF!+'BASE - Geral'!#REF!</f>
        <v>#REF!</v>
      </c>
      <c r="M61" s="12" t="e">
        <f>VLOOKUP(D61,'Demanda Isolada KIT'!$M$2:$P$1048576,3,0)</f>
        <v>#REF!</v>
      </c>
      <c r="N61" s="90" t="e">
        <f t="shared" si="5"/>
        <v>#REF!</v>
      </c>
      <c r="O61" s="12" t="e">
        <f t="shared" si="6"/>
        <v>#REF!</v>
      </c>
      <c r="P61" s="12" t="e">
        <f>VLOOKUP(D61,'Demanda Isolada KIT'!$R$2:$U$1048576,3,0)</f>
        <v>#REF!</v>
      </c>
      <c r="Q61" s="90" t="e">
        <f t="shared" si="0"/>
        <v>#REF!</v>
      </c>
      <c r="R61" s="12" t="e">
        <f t="shared" si="1"/>
        <v>#REF!</v>
      </c>
      <c r="S61" s="11" t="e">
        <f t="shared" si="7"/>
        <v>#REF!</v>
      </c>
      <c r="T61" s="11" t="e">
        <f t="shared" si="2"/>
        <v>#REF!</v>
      </c>
      <c r="U61" s="11" t="e">
        <f t="shared" si="3"/>
        <v>#REF!</v>
      </c>
      <c r="V61" s="11" t="e">
        <f t="shared" si="4"/>
        <v>#REF!</v>
      </c>
    </row>
    <row r="62" spans="1:22">
      <c r="A62" s="13" t="e">
        <f>'BASE - Geral'!#REF!</f>
        <v>#REF!</v>
      </c>
      <c r="B62" s="13" t="e">
        <f>'BASE - Geral'!#REF!</f>
        <v>#REF!</v>
      </c>
      <c r="C62" s="13" t="e">
        <f>'BASE - Geral'!#REF!</f>
        <v>#REF!</v>
      </c>
      <c r="D62" s="13" t="e">
        <f>'BASE - Geral'!#REF!</f>
        <v>#REF!</v>
      </c>
      <c r="E62" s="13" t="e">
        <f>'BASE - Geral'!#REF!</f>
        <v>#REF!</v>
      </c>
      <c r="F62" s="13" t="e">
        <f>'BASE - Geral'!#REF!</f>
        <v>#REF!</v>
      </c>
      <c r="G62" s="12" t="e">
        <f>'BASE - Geral'!#REF!</f>
        <v>#REF!</v>
      </c>
      <c r="H62" s="12" t="e">
        <f>'BASE - Geral'!#REF!</f>
        <v>#REF!</v>
      </c>
      <c r="I62" s="12" t="e">
        <f>'BASE - Geral'!#REF!</f>
        <v>#REF!</v>
      </c>
      <c r="J62" s="12" t="e">
        <f>'BASE - Geral'!#REF!</f>
        <v>#REF!</v>
      </c>
      <c r="K62" s="12" t="e">
        <f>'BASE - Geral'!#REF!</f>
        <v>#REF!</v>
      </c>
      <c r="L62" s="12" t="e">
        <f>'BASE - Geral'!#REF!+'BASE - Geral'!#REF!</f>
        <v>#REF!</v>
      </c>
      <c r="M62" s="12" t="e">
        <f>VLOOKUP(D62,'Demanda Isolada KIT'!$M$2:$P$1048576,3,0)</f>
        <v>#REF!</v>
      </c>
      <c r="N62" s="90" t="e">
        <f t="shared" si="5"/>
        <v>#REF!</v>
      </c>
      <c r="O62" s="12" t="e">
        <f t="shared" si="6"/>
        <v>#REF!</v>
      </c>
      <c r="P62" s="12" t="e">
        <f>VLOOKUP(D62,'Demanda Isolada KIT'!$R$2:$U$1048576,3,0)</f>
        <v>#REF!</v>
      </c>
      <c r="Q62" s="90" t="e">
        <f t="shared" si="0"/>
        <v>#REF!</v>
      </c>
      <c r="R62" s="12" t="e">
        <f t="shared" si="1"/>
        <v>#REF!</v>
      </c>
      <c r="S62" s="11" t="e">
        <f t="shared" si="7"/>
        <v>#REF!</v>
      </c>
      <c r="T62" s="11" t="e">
        <f t="shared" si="2"/>
        <v>#REF!</v>
      </c>
      <c r="U62" s="11" t="e">
        <f t="shared" si="3"/>
        <v>#REF!</v>
      </c>
      <c r="V62" s="11" t="e">
        <f t="shared" si="4"/>
        <v>#REF!</v>
      </c>
    </row>
    <row r="63" spans="1:22">
      <c r="A63" s="13" t="e">
        <f>'BASE - Geral'!#REF!</f>
        <v>#REF!</v>
      </c>
      <c r="B63" s="13" t="e">
        <f>'BASE - Geral'!#REF!</f>
        <v>#REF!</v>
      </c>
      <c r="C63" s="13" t="e">
        <f>'BASE - Geral'!#REF!</f>
        <v>#REF!</v>
      </c>
      <c r="D63" s="13" t="e">
        <f>'BASE - Geral'!#REF!</f>
        <v>#REF!</v>
      </c>
      <c r="E63" s="13" t="e">
        <f>'BASE - Geral'!#REF!</f>
        <v>#REF!</v>
      </c>
      <c r="F63" s="13" t="e">
        <f>'BASE - Geral'!#REF!</f>
        <v>#REF!</v>
      </c>
      <c r="G63" s="12" t="e">
        <f>'BASE - Geral'!#REF!</f>
        <v>#REF!</v>
      </c>
      <c r="H63" s="12" t="e">
        <f>'BASE - Geral'!#REF!</f>
        <v>#REF!</v>
      </c>
      <c r="I63" s="12" t="e">
        <f>'BASE - Geral'!#REF!</f>
        <v>#REF!</v>
      </c>
      <c r="J63" s="12" t="e">
        <f>'BASE - Geral'!#REF!</f>
        <v>#REF!</v>
      </c>
      <c r="K63" s="12" t="e">
        <f>'BASE - Geral'!#REF!</f>
        <v>#REF!</v>
      </c>
      <c r="L63" s="12" t="e">
        <f>'BASE - Geral'!#REF!+'BASE - Geral'!#REF!</f>
        <v>#REF!</v>
      </c>
      <c r="M63" s="12" t="e">
        <f>VLOOKUP(D63,'Demanda Isolada KIT'!$M$2:$P$1048576,3,0)</f>
        <v>#REF!</v>
      </c>
      <c r="N63" s="90" t="e">
        <f t="shared" si="5"/>
        <v>#REF!</v>
      </c>
      <c r="O63" s="12" t="e">
        <f t="shared" si="6"/>
        <v>#REF!</v>
      </c>
      <c r="P63" s="12" t="e">
        <f>VLOOKUP(D63,'Demanda Isolada KIT'!$R$2:$U$1048576,3,0)</f>
        <v>#REF!</v>
      </c>
      <c r="Q63" s="90" t="e">
        <f t="shared" si="0"/>
        <v>#REF!</v>
      </c>
      <c r="R63" s="12" t="e">
        <f t="shared" si="1"/>
        <v>#REF!</v>
      </c>
      <c r="S63" s="11" t="e">
        <f t="shared" si="7"/>
        <v>#REF!</v>
      </c>
      <c r="T63" s="11" t="e">
        <f t="shared" si="2"/>
        <v>#REF!</v>
      </c>
      <c r="U63" s="11" t="e">
        <f t="shared" si="3"/>
        <v>#REF!</v>
      </c>
      <c r="V63" s="11" t="e">
        <f t="shared" si="4"/>
        <v>#REF!</v>
      </c>
    </row>
    <row r="64" spans="1:22">
      <c r="A64" s="13" t="e">
        <f>'BASE - Geral'!#REF!</f>
        <v>#REF!</v>
      </c>
      <c r="B64" s="13" t="e">
        <f>'BASE - Geral'!#REF!</f>
        <v>#REF!</v>
      </c>
      <c r="C64" s="13" t="e">
        <f>'BASE - Geral'!#REF!</f>
        <v>#REF!</v>
      </c>
      <c r="D64" s="13" t="e">
        <f>'BASE - Geral'!#REF!</f>
        <v>#REF!</v>
      </c>
      <c r="E64" s="13" t="e">
        <f>'BASE - Geral'!#REF!</f>
        <v>#REF!</v>
      </c>
      <c r="F64" s="13" t="e">
        <f>'BASE - Geral'!#REF!</f>
        <v>#REF!</v>
      </c>
      <c r="G64" s="12" t="e">
        <f>'BASE - Geral'!#REF!</f>
        <v>#REF!</v>
      </c>
      <c r="H64" s="12" t="e">
        <f>'BASE - Geral'!#REF!</f>
        <v>#REF!</v>
      </c>
      <c r="I64" s="12" t="e">
        <f>'BASE - Geral'!#REF!</f>
        <v>#REF!</v>
      </c>
      <c r="J64" s="12" t="e">
        <f>'BASE - Geral'!#REF!</f>
        <v>#REF!</v>
      </c>
      <c r="K64" s="12" t="e">
        <f>'BASE - Geral'!#REF!</f>
        <v>#REF!</v>
      </c>
      <c r="L64" s="12" t="e">
        <f>'BASE - Geral'!#REF!+'BASE - Geral'!#REF!</f>
        <v>#REF!</v>
      </c>
      <c r="M64" s="12" t="e">
        <f>VLOOKUP(D64,'Demanda Isolada KIT'!$M$2:$P$1048576,3,0)</f>
        <v>#REF!</v>
      </c>
      <c r="N64" s="90" t="e">
        <f t="shared" si="5"/>
        <v>#REF!</v>
      </c>
      <c r="O64" s="12" t="e">
        <f t="shared" si="6"/>
        <v>#REF!</v>
      </c>
      <c r="P64" s="12" t="e">
        <f>VLOOKUP(D64,'Demanda Isolada KIT'!$R$2:$U$1048576,3,0)</f>
        <v>#REF!</v>
      </c>
      <c r="Q64" s="90" t="e">
        <f t="shared" si="0"/>
        <v>#REF!</v>
      </c>
      <c r="R64" s="12" t="e">
        <f t="shared" si="1"/>
        <v>#REF!</v>
      </c>
      <c r="S64" s="11" t="e">
        <f t="shared" si="7"/>
        <v>#REF!</v>
      </c>
      <c r="T64" s="11" t="e">
        <f t="shared" si="2"/>
        <v>#REF!</v>
      </c>
      <c r="U64" s="11" t="e">
        <f t="shared" si="3"/>
        <v>#REF!</v>
      </c>
      <c r="V64" s="11" t="e">
        <f t="shared" si="4"/>
        <v>#REF!</v>
      </c>
    </row>
    <row r="65" spans="1:22">
      <c r="A65" s="13" t="e">
        <f>'BASE - Geral'!#REF!</f>
        <v>#REF!</v>
      </c>
      <c r="B65" s="13" t="e">
        <f>'BASE - Geral'!#REF!</f>
        <v>#REF!</v>
      </c>
      <c r="C65" s="13" t="e">
        <f>'BASE - Geral'!#REF!</f>
        <v>#REF!</v>
      </c>
      <c r="D65" s="13" t="e">
        <f>'BASE - Geral'!#REF!</f>
        <v>#REF!</v>
      </c>
      <c r="E65" s="13" t="e">
        <f>'BASE - Geral'!#REF!</f>
        <v>#REF!</v>
      </c>
      <c r="F65" s="13" t="e">
        <f>'BASE - Geral'!#REF!</f>
        <v>#REF!</v>
      </c>
      <c r="G65" s="12" t="e">
        <f>'BASE - Geral'!#REF!</f>
        <v>#REF!</v>
      </c>
      <c r="H65" s="12" t="e">
        <f>'BASE - Geral'!#REF!</f>
        <v>#REF!</v>
      </c>
      <c r="I65" s="12" t="e">
        <f>'BASE - Geral'!#REF!</f>
        <v>#REF!</v>
      </c>
      <c r="J65" s="12" t="e">
        <f>'BASE - Geral'!#REF!</f>
        <v>#REF!</v>
      </c>
      <c r="K65" s="12" t="e">
        <f>'BASE - Geral'!#REF!</f>
        <v>#REF!</v>
      </c>
      <c r="L65" s="12" t="e">
        <f>'BASE - Geral'!#REF!+'BASE - Geral'!#REF!</f>
        <v>#REF!</v>
      </c>
      <c r="M65" s="12" t="e">
        <f>VLOOKUP(D65,'Demanda Isolada KIT'!$M$2:$P$1048576,3,0)</f>
        <v>#REF!</v>
      </c>
      <c r="N65" s="90" t="e">
        <f t="shared" si="5"/>
        <v>#REF!</v>
      </c>
      <c r="O65" s="12" t="e">
        <f t="shared" si="6"/>
        <v>#REF!</v>
      </c>
      <c r="P65" s="12" t="e">
        <f>VLOOKUP(D65,'Demanda Isolada KIT'!$R$2:$U$1048576,3,0)</f>
        <v>#REF!</v>
      </c>
      <c r="Q65" s="90" t="e">
        <f t="shared" si="0"/>
        <v>#REF!</v>
      </c>
      <c r="R65" s="12" t="e">
        <f t="shared" si="1"/>
        <v>#REF!</v>
      </c>
      <c r="S65" s="11" t="e">
        <f t="shared" si="7"/>
        <v>#REF!</v>
      </c>
      <c r="T65" s="11" t="e">
        <f t="shared" si="2"/>
        <v>#REF!</v>
      </c>
      <c r="U65" s="11" t="e">
        <f t="shared" si="3"/>
        <v>#REF!</v>
      </c>
      <c r="V65" s="11" t="e">
        <f t="shared" si="4"/>
        <v>#REF!</v>
      </c>
    </row>
    <row r="66" spans="1:22">
      <c r="A66" s="13" t="e">
        <f>'BASE - Geral'!#REF!</f>
        <v>#REF!</v>
      </c>
      <c r="B66" s="13" t="e">
        <f>'BASE - Geral'!#REF!</f>
        <v>#REF!</v>
      </c>
      <c r="C66" s="13" t="e">
        <f>'BASE - Geral'!#REF!</f>
        <v>#REF!</v>
      </c>
      <c r="D66" s="13" t="e">
        <f>'BASE - Geral'!#REF!</f>
        <v>#REF!</v>
      </c>
      <c r="E66" s="13" t="e">
        <f>'BASE - Geral'!#REF!</f>
        <v>#REF!</v>
      </c>
      <c r="F66" s="13" t="e">
        <f>'BASE - Geral'!#REF!</f>
        <v>#REF!</v>
      </c>
      <c r="G66" s="12" t="e">
        <f>'BASE - Geral'!#REF!</f>
        <v>#REF!</v>
      </c>
      <c r="H66" s="12" t="e">
        <f>'BASE - Geral'!#REF!</f>
        <v>#REF!</v>
      </c>
      <c r="I66" s="12" t="e">
        <f>'BASE - Geral'!#REF!</f>
        <v>#REF!</v>
      </c>
      <c r="J66" s="12" t="e">
        <f>'BASE - Geral'!#REF!</f>
        <v>#REF!</v>
      </c>
      <c r="K66" s="12" t="e">
        <f>'BASE - Geral'!#REF!</f>
        <v>#REF!</v>
      </c>
      <c r="L66" s="12" t="e">
        <f>'BASE - Geral'!#REF!+'BASE - Geral'!#REF!</f>
        <v>#REF!</v>
      </c>
      <c r="M66" s="12" t="e">
        <f>VLOOKUP(D66,'Demanda Isolada KIT'!$M$2:$P$1048576,3,0)</f>
        <v>#REF!</v>
      </c>
      <c r="N66" s="90" t="e">
        <f t="shared" si="5"/>
        <v>#REF!</v>
      </c>
      <c r="O66" s="12" t="e">
        <f t="shared" si="6"/>
        <v>#REF!</v>
      </c>
      <c r="P66" s="12" t="e">
        <f>VLOOKUP(D66,'Demanda Isolada KIT'!$R$2:$U$1048576,3,0)</f>
        <v>#REF!</v>
      </c>
      <c r="Q66" s="90" t="e">
        <f t="shared" si="0"/>
        <v>#REF!</v>
      </c>
      <c r="R66" s="12" t="e">
        <f t="shared" si="1"/>
        <v>#REF!</v>
      </c>
      <c r="S66" s="11" t="e">
        <f t="shared" si="7"/>
        <v>#REF!</v>
      </c>
      <c r="T66" s="11" t="e">
        <f t="shared" si="2"/>
        <v>#REF!</v>
      </c>
      <c r="U66" s="11" t="e">
        <f t="shared" si="3"/>
        <v>#REF!</v>
      </c>
      <c r="V66" s="11" t="e">
        <f t="shared" si="4"/>
        <v>#REF!</v>
      </c>
    </row>
    <row r="67" spans="1:22">
      <c r="A67" s="13" t="e">
        <f>'BASE - Geral'!#REF!</f>
        <v>#REF!</v>
      </c>
      <c r="B67" s="13" t="e">
        <f>'BASE - Geral'!#REF!</f>
        <v>#REF!</v>
      </c>
      <c r="C67" s="13" t="e">
        <f>'BASE - Geral'!#REF!</f>
        <v>#REF!</v>
      </c>
      <c r="D67" s="13" t="e">
        <f>'BASE - Geral'!#REF!</f>
        <v>#REF!</v>
      </c>
      <c r="E67" s="13" t="e">
        <f>'BASE - Geral'!#REF!</f>
        <v>#REF!</v>
      </c>
      <c r="F67" s="13" t="e">
        <f>'BASE - Geral'!#REF!</f>
        <v>#REF!</v>
      </c>
      <c r="G67" s="12" t="e">
        <f>'BASE - Geral'!#REF!</f>
        <v>#REF!</v>
      </c>
      <c r="H67" s="12" t="e">
        <f>'BASE - Geral'!#REF!</f>
        <v>#REF!</v>
      </c>
      <c r="I67" s="12" t="e">
        <f>'BASE - Geral'!#REF!</f>
        <v>#REF!</v>
      </c>
      <c r="J67" s="12" t="e">
        <f>'BASE - Geral'!#REF!</f>
        <v>#REF!</v>
      </c>
      <c r="K67" s="12" t="e">
        <f>'BASE - Geral'!#REF!</f>
        <v>#REF!</v>
      </c>
      <c r="L67" s="12" t="e">
        <f>'BASE - Geral'!#REF!+'BASE - Geral'!#REF!</f>
        <v>#REF!</v>
      </c>
      <c r="M67" s="12" t="e">
        <f>VLOOKUP(D67,'Demanda Isolada KIT'!$M$2:$P$1048576,3,0)</f>
        <v>#REF!</v>
      </c>
      <c r="N67" s="90" t="e">
        <f t="shared" si="5"/>
        <v>#REF!</v>
      </c>
      <c r="O67" s="12" t="e">
        <f t="shared" si="6"/>
        <v>#REF!</v>
      </c>
      <c r="P67" s="12" t="e">
        <f>VLOOKUP(D67,'Demanda Isolada KIT'!$R$2:$U$1048576,3,0)</f>
        <v>#REF!</v>
      </c>
      <c r="Q67" s="90" t="e">
        <f t="shared" si="0"/>
        <v>#REF!</v>
      </c>
      <c r="R67" s="12" t="e">
        <f t="shared" si="1"/>
        <v>#REF!</v>
      </c>
      <c r="S67" s="11" t="e">
        <f t="shared" si="7"/>
        <v>#REF!</v>
      </c>
      <c r="T67" s="11" t="e">
        <f t="shared" si="2"/>
        <v>#REF!</v>
      </c>
      <c r="U67" s="11" t="e">
        <f t="shared" si="3"/>
        <v>#REF!</v>
      </c>
      <c r="V67" s="11" t="e">
        <f t="shared" si="4"/>
        <v>#REF!</v>
      </c>
    </row>
    <row r="68" spans="1:22">
      <c r="A68" s="13" t="e">
        <f>'BASE - Geral'!#REF!</f>
        <v>#REF!</v>
      </c>
      <c r="B68" s="13" t="e">
        <f>'BASE - Geral'!#REF!</f>
        <v>#REF!</v>
      </c>
      <c r="C68" s="13" t="e">
        <f>'BASE - Geral'!#REF!</f>
        <v>#REF!</v>
      </c>
      <c r="D68" s="13" t="e">
        <f>'BASE - Geral'!#REF!</f>
        <v>#REF!</v>
      </c>
      <c r="E68" s="13" t="e">
        <f>'BASE - Geral'!#REF!</f>
        <v>#REF!</v>
      </c>
      <c r="F68" s="13" t="e">
        <f>'BASE - Geral'!#REF!</f>
        <v>#REF!</v>
      </c>
      <c r="G68" s="12" t="e">
        <f>'BASE - Geral'!#REF!</f>
        <v>#REF!</v>
      </c>
      <c r="H68" s="12" t="e">
        <f>'BASE - Geral'!#REF!</f>
        <v>#REF!</v>
      </c>
      <c r="I68" s="12" t="e">
        <f>'BASE - Geral'!#REF!</f>
        <v>#REF!</v>
      </c>
      <c r="J68" s="12" t="e">
        <f>'BASE - Geral'!#REF!</f>
        <v>#REF!</v>
      </c>
      <c r="K68" s="12" t="e">
        <f>'BASE - Geral'!#REF!</f>
        <v>#REF!</v>
      </c>
      <c r="L68" s="12" t="e">
        <f>'BASE - Geral'!#REF!+'BASE - Geral'!#REF!</f>
        <v>#REF!</v>
      </c>
      <c r="M68" s="12" t="e">
        <f>VLOOKUP(D68,'Demanda Isolada KIT'!$M$2:$P$1048576,3,0)</f>
        <v>#REF!</v>
      </c>
      <c r="N68" s="90" t="e">
        <f t="shared" si="5"/>
        <v>#REF!</v>
      </c>
      <c r="O68" s="12" t="e">
        <f t="shared" ref="O68:O74" si="8">IF(L68+M68-G68&gt;0,L68+M68-G68,0)</f>
        <v>#REF!</v>
      </c>
      <c r="P68" s="12" t="e">
        <f>VLOOKUP(D68,'Demanda Isolada KIT'!$R$2:$U$1048576,3,0)</f>
        <v>#REF!</v>
      </c>
      <c r="Q68" s="90" t="e">
        <f t="shared" ref="Q68:Q74" si="9">IF(P68=0,100%,IF((G68-L68)/P68&gt;100%,100%,IF(($G68-L68)/$P68&lt;0,0,($G68-L68)/$P68)))</f>
        <v>#REF!</v>
      </c>
      <c r="R68" s="12" t="e">
        <f t="shared" ref="R68:R74" si="10">IF(L68+P68-G68&gt;0,L68+P68-G68,0)</f>
        <v>#REF!</v>
      </c>
      <c r="S68" s="11" t="e">
        <f t="shared" si="7"/>
        <v>#REF!</v>
      </c>
      <c r="T68" s="11" t="e">
        <f t="shared" ref="T68:T74" si="11">IF(M68=0,100%,IF((G68+K68-L68)/M68&gt;100%,100%,IF(($G68+K68-L68)/$M68&lt;0,0,($G68+K68-L68)/$M68)))</f>
        <v>#REF!</v>
      </c>
      <c r="U68" s="11" t="e">
        <f t="shared" ref="U68:U74" si="12">IF(P68=0,100%,IF((G68+H68+I68-L68)/P68&gt;100%,100%,IF(($G68+H68+I68-L68)/$P68&lt;0,0,($G68+H68+I68-L68)/$P68)))</f>
        <v>#REF!</v>
      </c>
      <c r="V68" s="11" t="e">
        <f t="shared" ref="V68:V74" si="13">IF(P68=0,100%,IF((G68+K68-L68)/P68&gt;100%,100%,IF(($G68+K68-L68)/$P68&lt;0,0,($G68+K68-L68)/$P68)))</f>
        <v>#REF!</v>
      </c>
    </row>
    <row r="69" spans="1:22">
      <c r="A69" s="13" t="e">
        <f>'BASE - Geral'!#REF!</f>
        <v>#REF!</v>
      </c>
      <c r="B69" s="13" t="e">
        <f>'BASE - Geral'!#REF!</f>
        <v>#REF!</v>
      </c>
      <c r="C69" s="13" t="e">
        <f>'BASE - Geral'!#REF!</f>
        <v>#REF!</v>
      </c>
      <c r="D69" s="13" t="e">
        <f>'BASE - Geral'!#REF!</f>
        <v>#REF!</v>
      </c>
      <c r="E69" s="13" t="e">
        <f>'BASE - Geral'!#REF!</f>
        <v>#REF!</v>
      </c>
      <c r="F69" s="13" t="e">
        <f>'BASE - Geral'!#REF!</f>
        <v>#REF!</v>
      </c>
      <c r="G69" s="12" t="e">
        <f>'BASE - Geral'!#REF!</f>
        <v>#REF!</v>
      </c>
      <c r="H69" s="12" t="e">
        <f>'BASE - Geral'!#REF!</f>
        <v>#REF!</v>
      </c>
      <c r="I69" s="12" t="e">
        <f>'BASE - Geral'!#REF!</f>
        <v>#REF!</v>
      </c>
      <c r="J69" s="12" t="e">
        <f>'BASE - Geral'!#REF!</f>
        <v>#REF!</v>
      </c>
      <c r="K69" s="12" t="e">
        <f>'BASE - Geral'!#REF!</f>
        <v>#REF!</v>
      </c>
      <c r="L69" s="12" t="e">
        <f>'BASE - Geral'!#REF!+'BASE - Geral'!#REF!</f>
        <v>#REF!</v>
      </c>
      <c r="M69" s="12" t="e">
        <f>VLOOKUP(D69,'Demanda Isolada KIT'!$M$2:$P$1048576,3,0)</f>
        <v>#REF!</v>
      </c>
      <c r="N69" s="90" t="e">
        <f t="shared" ref="N69:N74" si="14">IF(M69=0,100%,IF((G69-L69)/M69&gt;100%,100%,IF(($G69-L69)/$M69&lt;0,0,($G69-L69)/$M69)))</f>
        <v>#REF!</v>
      </c>
      <c r="O69" s="12" t="e">
        <f t="shared" si="8"/>
        <v>#REF!</v>
      </c>
      <c r="P69" s="12" t="e">
        <f>VLOOKUP(D69,'Demanda Isolada KIT'!$R$2:$U$1048576,3,0)</f>
        <v>#REF!</v>
      </c>
      <c r="Q69" s="90" t="e">
        <f t="shared" si="9"/>
        <v>#REF!</v>
      </c>
      <c r="R69" s="12" t="e">
        <f t="shared" si="10"/>
        <v>#REF!</v>
      </c>
      <c r="S69" s="11" t="e">
        <f t="shared" ref="S69:S74" si="15">IF(M69=0,100%,IF((G69+H69+I69-L69)/M69&gt;100%,100%,IF(($G69+H69+I69-L69)/$M69&lt;0,0,($G69+H69+I69-L69)/$M69)))</f>
        <v>#REF!</v>
      </c>
      <c r="T69" s="11" t="e">
        <f t="shared" si="11"/>
        <v>#REF!</v>
      </c>
      <c r="U69" s="11" t="e">
        <f t="shared" si="12"/>
        <v>#REF!</v>
      </c>
      <c r="V69" s="11" t="e">
        <f t="shared" si="13"/>
        <v>#REF!</v>
      </c>
    </row>
    <row r="70" spans="1:22">
      <c r="A70" s="13" t="e">
        <f>'BASE - Geral'!#REF!</f>
        <v>#REF!</v>
      </c>
      <c r="B70" s="13" t="e">
        <f>'BASE - Geral'!#REF!</f>
        <v>#REF!</v>
      </c>
      <c r="C70" s="13" t="e">
        <f>'BASE - Geral'!#REF!</f>
        <v>#REF!</v>
      </c>
      <c r="D70" s="13" t="e">
        <f>'BASE - Geral'!#REF!</f>
        <v>#REF!</v>
      </c>
      <c r="E70" s="13" t="e">
        <f>'BASE - Geral'!#REF!</f>
        <v>#REF!</v>
      </c>
      <c r="F70" s="13" t="e">
        <f>'BASE - Geral'!#REF!</f>
        <v>#REF!</v>
      </c>
      <c r="G70" s="12" t="e">
        <f>'BASE - Geral'!#REF!</f>
        <v>#REF!</v>
      </c>
      <c r="H70" s="12" t="e">
        <f>'BASE - Geral'!#REF!</f>
        <v>#REF!</v>
      </c>
      <c r="I70" s="12" t="e">
        <f>'BASE - Geral'!#REF!</f>
        <v>#REF!</v>
      </c>
      <c r="J70" s="12" t="e">
        <f>'BASE - Geral'!#REF!</f>
        <v>#REF!</v>
      </c>
      <c r="K70" s="12" t="e">
        <f>'BASE - Geral'!#REF!</f>
        <v>#REF!</v>
      </c>
      <c r="L70" s="12" t="e">
        <f>'BASE - Geral'!#REF!+'BASE - Geral'!#REF!</f>
        <v>#REF!</v>
      </c>
      <c r="M70" s="12" t="e">
        <f>VLOOKUP(D70,'Demanda Isolada KIT'!$M$2:$P$1048576,3,0)</f>
        <v>#REF!</v>
      </c>
      <c r="N70" s="90" t="e">
        <f t="shared" si="14"/>
        <v>#REF!</v>
      </c>
      <c r="O70" s="12" t="e">
        <f t="shared" si="8"/>
        <v>#REF!</v>
      </c>
      <c r="P70" s="12" t="e">
        <f>VLOOKUP(D70,'Demanda Isolada KIT'!$R$2:$U$1048576,3,0)</f>
        <v>#REF!</v>
      </c>
      <c r="Q70" s="90" t="e">
        <f t="shared" si="9"/>
        <v>#REF!</v>
      </c>
      <c r="R70" s="12" t="e">
        <f t="shared" si="10"/>
        <v>#REF!</v>
      </c>
      <c r="S70" s="11" t="e">
        <f t="shared" si="15"/>
        <v>#REF!</v>
      </c>
      <c r="T70" s="11" t="e">
        <f t="shared" si="11"/>
        <v>#REF!</v>
      </c>
      <c r="U70" s="11" t="e">
        <f t="shared" si="12"/>
        <v>#REF!</v>
      </c>
      <c r="V70" s="11" t="e">
        <f t="shared" si="13"/>
        <v>#REF!</v>
      </c>
    </row>
    <row r="71" spans="1:22">
      <c r="A71" s="13" t="e">
        <f>'BASE - Geral'!#REF!</f>
        <v>#REF!</v>
      </c>
      <c r="B71" s="13" t="e">
        <f>'BASE - Geral'!#REF!</f>
        <v>#REF!</v>
      </c>
      <c r="C71" s="13" t="e">
        <f>'BASE - Geral'!#REF!</f>
        <v>#REF!</v>
      </c>
      <c r="D71" s="13" t="e">
        <f>'BASE - Geral'!#REF!</f>
        <v>#REF!</v>
      </c>
      <c r="E71" s="13" t="e">
        <f>'BASE - Geral'!#REF!</f>
        <v>#REF!</v>
      </c>
      <c r="F71" s="13" t="e">
        <f>'BASE - Geral'!#REF!</f>
        <v>#REF!</v>
      </c>
      <c r="G71" s="12" t="e">
        <f>'BASE - Geral'!#REF!</f>
        <v>#REF!</v>
      </c>
      <c r="H71" s="12" t="e">
        <f>'BASE - Geral'!#REF!</f>
        <v>#REF!</v>
      </c>
      <c r="I71" s="12" t="e">
        <f>'BASE - Geral'!#REF!</f>
        <v>#REF!</v>
      </c>
      <c r="J71" s="12" t="e">
        <f>'BASE - Geral'!#REF!</f>
        <v>#REF!</v>
      </c>
      <c r="K71" s="12" t="e">
        <f>'BASE - Geral'!#REF!</f>
        <v>#REF!</v>
      </c>
      <c r="L71" s="12" t="e">
        <f>'BASE - Geral'!#REF!+'BASE - Geral'!#REF!</f>
        <v>#REF!</v>
      </c>
      <c r="M71" s="12" t="e">
        <f>VLOOKUP(D71,'Demanda Isolada KIT'!$M$2:$P$1048576,3,0)</f>
        <v>#REF!</v>
      </c>
      <c r="N71" s="90" t="e">
        <f t="shared" si="14"/>
        <v>#REF!</v>
      </c>
      <c r="O71" s="12" t="e">
        <f t="shared" si="8"/>
        <v>#REF!</v>
      </c>
      <c r="P71" s="12" t="e">
        <f>VLOOKUP(D71,'Demanda Isolada KIT'!$R$2:$U$1048576,3,0)</f>
        <v>#REF!</v>
      </c>
      <c r="Q71" s="90" t="e">
        <f t="shared" si="9"/>
        <v>#REF!</v>
      </c>
      <c r="R71" s="12" t="e">
        <f t="shared" si="10"/>
        <v>#REF!</v>
      </c>
      <c r="S71" s="11" t="e">
        <f t="shared" si="15"/>
        <v>#REF!</v>
      </c>
      <c r="T71" s="11" t="e">
        <f t="shared" si="11"/>
        <v>#REF!</v>
      </c>
      <c r="U71" s="11" t="e">
        <f t="shared" si="12"/>
        <v>#REF!</v>
      </c>
      <c r="V71" s="11" t="e">
        <f t="shared" si="13"/>
        <v>#REF!</v>
      </c>
    </row>
    <row r="72" spans="1:22">
      <c r="A72" s="13" t="e">
        <f>'BASE - Geral'!#REF!</f>
        <v>#REF!</v>
      </c>
      <c r="B72" s="13" t="e">
        <f>'BASE - Geral'!#REF!</f>
        <v>#REF!</v>
      </c>
      <c r="C72" s="13" t="e">
        <f>'BASE - Geral'!#REF!</f>
        <v>#REF!</v>
      </c>
      <c r="D72" s="13" t="e">
        <f>'BASE - Geral'!#REF!</f>
        <v>#REF!</v>
      </c>
      <c r="E72" s="13" t="e">
        <f>'BASE - Geral'!#REF!</f>
        <v>#REF!</v>
      </c>
      <c r="F72" s="13" t="e">
        <f>'BASE - Geral'!#REF!</f>
        <v>#REF!</v>
      </c>
      <c r="G72" s="12" t="e">
        <f>'BASE - Geral'!#REF!</f>
        <v>#REF!</v>
      </c>
      <c r="H72" s="12" t="e">
        <f>'BASE - Geral'!#REF!</f>
        <v>#REF!</v>
      </c>
      <c r="I72" s="12" t="e">
        <f>'BASE - Geral'!#REF!</f>
        <v>#REF!</v>
      </c>
      <c r="J72" s="12" t="e">
        <f>'BASE - Geral'!#REF!</f>
        <v>#REF!</v>
      </c>
      <c r="K72" s="12" t="e">
        <f>'BASE - Geral'!#REF!</f>
        <v>#REF!</v>
      </c>
      <c r="L72" s="12" t="e">
        <f>'BASE - Geral'!#REF!+'BASE - Geral'!#REF!</f>
        <v>#REF!</v>
      </c>
      <c r="M72" s="12" t="e">
        <f>VLOOKUP(D72,'Demanda Isolada KIT'!$M$2:$P$1048576,3,0)</f>
        <v>#REF!</v>
      </c>
      <c r="N72" s="90" t="e">
        <f t="shared" si="14"/>
        <v>#REF!</v>
      </c>
      <c r="O72" s="12" t="e">
        <f t="shared" si="8"/>
        <v>#REF!</v>
      </c>
      <c r="P72" s="12" t="e">
        <f>VLOOKUP(D72,'Demanda Isolada KIT'!$R$2:$U$1048576,3,0)</f>
        <v>#REF!</v>
      </c>
      <c r="Q72" s="90" t="e">
        <f t="shared" si="9"/>
        <v>#REF!</v>
      </c>
      <c r="R72" s="12" t="e">
        <f t="shared" si="10"/>
        <v>#REF!</v>
      </c>
      <c r="S72" s="11" t="e">
        <f t="shared" si="15"/>
        <v>#REF!</v>
      </c>
      <c r="T72" s="11" t="e">
        <f t="shared" si="11"/>
        <v>#REF!</v>
      </c>
      <c r="U72" s="11" t="e">
        <f t="shared" si="12"/>
        <v>#REF!</v>
      </c>
      <c r="V72" s="11" t="e">
        <f t="shared" si="13"/>
        <v>#REF!</v>
      </c>
    </row>
    <row r="73" spans="1:22">
      <c r="A73" s="13" t="e">
        <f>'BASE - Geral'!#REF!</f>
        <v>#REF!</v>
      </c>
      <c r="B73" s="13" t="e">
        <f>'BASE - Geral'!#REF!</f>
        <v>#REF!</v>
      </c>
      <c r="C73" s="13" t="e">
        <f>'BASE - Geral'!#REF!</f>
        <v>#REF!</v>
      </c>
      <c r="D73" s="13" t="e">
        <f>'BASE - Geral'!#REF!</f>
        <v>#REF!</v>
      </c>
      <c r="E73" s="13" t="e">
        <f>'BASE - Geral'!#REF!</f>
        <v>#REF!</v>
      </c>
      <c r="F73" s="13" t="e">
        <f>'BASE - Geral'!#REF!</f>
        <v>#REF!</v>
      </c>
      <c r="G73" s="12" t="e">
        <f>'BASE - Geral'!#REF!</f>
        <v>#REF!</v>
      </c>
      <c r="H73" s="12" t="e">
        <f>'BASE - Geral'!#REF!</f>
        <v>#REF!</v>
      </c>
      <c r="I73" s="12" t="e">
        <f>'BASE - Geral'!#REF!</f>
        <v>#REF!</v>
      </c>
      <c r="J73" s="12" t="e">
        <f>'BASE - Geral'!#REF!</f>
        <v>#REF!</v>
      </c>
      <c r="K73" s="12" t="e">
        <f>'BASE - Geral'!#REF!</f>
        <v>#REF!</v>
      </c>
      <c r="L73" s="12" t="e">
        <f>'BASE - Geral'!#REF!+'BASE - Geral'!#REF!</f>
        <v>#REF!</v>
      </c>
      <c r="M73" s="12" t="e">
        <f>VLOOKUP(D73,'Demanda Isolada KIT'!$M$2:$P$1048576,3,0)</f>
        <v>#REF!</v>
      </c>
      <c r="N73" s="90" t="e">
        <f t="shared" si="14"/>
        <v>#REF!</v>
      </c>
      <c r="O73" s="12" t="e">
        <f t="shared" si="8"/>
        <v>#REF!</v>
      </c>
      <c r="P73" s="12" t="e">
        <f>VLOOKUP(D73,'Demanda Isolada KIT'!$R$2:$U$1048576,3,0)</f>
        <v>#REF!</v>
      </c>
      <c r="Q73" s="90" t="e">
        <f t="shared" si="9"/>
        <v>#REF!</v>
      </c>
      <c r="R73" s="12" t="e">
        <f t="shared" si="10"/>
        <v>#REF!</v>
      </c>
      <c r="S73" s="11" t="e">
        <f t="shared" si="15"/>
        <v>#REF!</v>
      </c>
      <c r="T73" s="11" t="e">
        <f t="shared" si="11"/>
        <v>#REF!</v>
      </c>
      <c r="U73" s="11" t="e">
        <f t="shared" si="12"/>
        <v>#REF!</v>
      </c>
      <c r="V73" s="11" t="e">
        <f t="shared" si="13"/>
        <v>#REF!</v>
      </c>
    </row>
    <row r="74" spans="1:22">
      <c r="A74" s="13" t="e">
        <f>'BASE - Geral'!#REF!</f>
        <v>#REF!</v>
      </c>
      <c r="B74" s="13" t="e">
        <f>'BASE - Geral'!#REF!</f>
        <v>#REF!</v>
      </c>
      <c r="C74" s="13" t="e">
        <f>'BASE - Geral'!#REF!</f>
        <v>#REF!</v>
      </c>
      <c r="D74" s="13" t="e">
        <f>'BASE - Geral'!#REF!</f>
        <v>#REF!</v>
      </c>
      <c r="E74" s="13" t="e">
        <f>'BASE - Geral'!#REF!</f>
        <v>#REF!</v>
      </c>
      <c r="F74" s="13" t="e">
        <f>'BASE - Geral'!#REF!</f>
        <v>#REF!</v>
      </c>
      <c r="G74" s="12" t="e">
        <f>'BASE - Geral'!#REF!</f>
        <v>#REF!</v>
      </c>
      <c r="H74" s="12" t="e">
        <f>'BASE - Geral'!#REF!</f>
        <v>#REF!</v>
      </c>
      <c r="I74" s="12" t="e">
        <f>'BASE - Geral'!#REF!</f>
        <v>#REF!</v>
      </c>
      <c r="J74" s="12" t="e">
        <f>'BASE - Geral'!#REF!</f>
        <v>#REF!</v>
      </c>
      <c r="K74" s="12" t="e">
        <f>'BASE - Geral'!#REF!</f>
        <v>#REF!</v>
      </c>
      <c r="L74" s="12" t="e">
        <f>'BASE - Geral'!#REF!+'BASE - Geral'!#REF!</f>
        <v>#REF!</v>
      </c>
      <c r="M74" s="12" t="e">
        <f>VLOOKUP(D74,'Demanda Isolada KIT'!$M$2:$P$1048576,3,0)</f>
        <v>#REF!</v>
      </c>
      <c r="N74" s="90" t="e">
        <f t="shared" si="14"/>
        <v>#REF!</v>
      </c>
      <c r="O74" s="12" t="e">
        <f t="shared" si="8"/>
        <v>#REF!</v>
      </c>
      <c r="P74" s="12" t="e">
        <f>VLOOKUP(D74,'Demanda Isolada KIT'!$R$2:$U$1048576,3,0)</f>
        <v>#REF!</v>
      </c>
      <c r="Q74" s="90" t="e">
        <f t="shared" si="9"/>
        <v>#REF!</v>
      </c>
      <c r="R74" s="12" t="e">
        <f t="shared" si="10"/>
        <v>#REF!</v>
      </c>
      <c r="S74" s="11" t="e">
        <f t="shared" si="15"/>
        <v>#REF!</v>
      </c>
      <c r="T74" s="11" t="e">
        <f t="shared" si="11"/>
        <v>#REF!</v>
      </c>
      <c r="U74" s="11" t="e">
        <f t="shared" si="12"/>
        <v>#REF!</v>
      </c>
      <c r="V74" s="11" t="e">
        <f t="shared" si="13"/>
        <v>#REF!</v>
      </c>
    </row>
    <row r="75" spans="1:22">
      <c r="A75" s="13" t="e">
        <f>'BASE - Geral'!#REF!</f>
        <v>#REF!</v>
      </c>
      <c r="B75" s="13" t="e">
        <f>'BASE - Geral'!#REF!</f>
        <v>#REF!</v>
      </c>
      <c r="C75" s="13" t="e">
        <f>'BASE - Geral'!#REF!</f>
        <v>#REF!</v>
      </c>
      <c r="D75" s="13" t="e">
        <f>'BASE - Geral'!#REF!</f>
        <v>#REF!</v>
      </c>
      <c r="E75" s="13" t="e">
        <f>'BASE - Geral'!#REF!</f>
        <v>#REF!</v>
      </c>
      <c r="F75" s="13" t="e">
        <f>'BASE - Geral'!#REF!</f>
        <v>#REF!</v>
      </c>
      <c r="G75" s="12" t="e">
        <f>'BASE - Geral'!#REF!</f>
        <v>#REF!</v>
      </c>
      <c r="H75" s="12" t="e">
        <f>'BASE - Geral'!#REF!</f>
        <v>#REF!</v>
      </c>
      <c r="I75" s="12" t="e">
        <f>'BASE - Geral'!#REF!</f>
        <v>#REF!</v>
      </c>
      <c r="J75" s="12" t="e">
        <f>'BASE - Geral'!#REF!</f>
        <v>#REF!</v>
      </c>
      <c r="K75" s="12" t="e">
        <f>'BASE - Geral'!#REF!</f>
        <v>#REF!</v>
      </c>
      <c r="L75" s="12" t="e">
        <f>'BASE - Geral'!#REF!+'BASE - Geral'!#REF!</f>
        <v>#REF!</v>
      </c>
      <c r="M75" s="12" t="e">
        <f>VLOOKUP(D75,'Demanda Isolada KIT'!$M$2:$P$1048576,3,0)</f>
        <v>#REF!</v>
      </c>
      <c r="N75" s="90" t="e">
        <f t="shared" ref="N75:N135" si="16">IF(M75=0,100%,IF((G75-L75)/M75&gt;100%,100%,IF(($G75-L75)/$M75&lt;0,0,($G75-L75)/$M75)))</f>
        <v>#REF!</v>
      </c>
      <c r="O75" s="12" t="e">
        <f t="shared" ref="O75:O135" si="17">IF(L75+M75-G75&gt;0,L75+M75-G75,0)</f>
        <v>#REF!</v>
      </c>
      <c r="P75" s="12" t="e">
        <f>VLOOKUP(D75,'Demanda Isolada KIT'!$R$2:$U$1048576,3,0)</f>
        <v>#REF!</v>
      </c>
      <c r="Q75" s="90" t="e">
        <f t="shared" ref="Q75:Q135" si="18">IF(P75=0,100%,IF((G75-L75)/P75&gt;100%,100%,IF(($G75-L75)/$P75&lt;0,0,($G75-L75)/$P75)))</f>
        <v>#REF!</v>
      </c>
      <c r="R75" s="12" t="e">
        <f t="shared" ref="R75:R135" si="19">IF(L75+P75-G75&gt;0,L75+P75-G75,0)</f>
        <v>#REF!</v>
      </c>
      <c r="S75" s="11" t="e">
        <f t="shared" ref="S75:S135" si="20">IF(M75=0,100%,IF((G75+H75+I75-L75)/M75&gt;100%,100%,IF(($G75+H75+I75-L75)/$M75&lt;0,0,($G75+H75+I75-L75)/$M75)))</f>
        <v>#REF!</v>
      </c>
      <c r="T75" s="11" t="e">
        <f t="shared" ref="T75:T135" si="21">IF(M75=0,100%,IF((G75+K75-L75)/M75&gt;100%,100%,IF(($G75+K75-L75)/$M75&lt;0,0,($G75+K75-L75)/$M75)))</f>
        <v>#REF!</v>
      </c>
      <c r="U75" s="11" t="e">
        <f t="shared" ref="U75:U135" si="22">IF(P75=0,100%,IF((G75+H75+I75-L75)/P75&gt;100%,100%,IF(($G75+H75+I75-L75)/$P75&lt;0,0,($G75+H75+I75-L75)/$P75)))</f>
        <v>#REF!</v>
      </c>
      <c r="V75" s="11" t="e">
        <f t="shared" ref="V75:V135" si="23">IF(P75=0,100%,IF((G75+K75-L75)/P75&gt;100%,100%,IF(($G75+K75-L75)/$P75&lt;0,0,($G75+K75-L75)/$P75)))</f>
        <v>#REF!</v>
      </c>
    </row>
    <row r="76" spans="1:22">
      <c r="A76" s="13" t="e">
        <f>'BASE - Geral'!#REF!</f>
        <v>#REF!</v>
      </c>
      <c r="B76" s="13" t="e">
        <f>'BASE - Geral'!#REF!</f>
        <v>#REF!</v>
      </c>
      <c r="C76" s="13" t="e">
        <f>'BASE - Geral'!#REF!</f>
        <v>#REF!</v>
      </c>
      <c r="D76" s="13" t="e">
        <f>'BASE - Geral'!#REF!</f>
        <v>#REF!</v>
      </c>
      <c r="E76" s="13" t="e">
        <f>'BASE - Geral'!#REF!</f>
        <v>#REF!</v>
      </c>
      <c r="F76" s="13" t="e">
        <f>'BASE - Geral'!#REF!</f>
        <v>#REF!</v>
      </c>
      <c r="G76" s="12" t="e">
        <f>'BASE - Geral'!#REF!</f>
        <v>#REF!</v>
      </c>
      <c r="H76" s="12" t="e">
        <f>'BASE - Geral'!#REF!</f>
        <v>#REF!</v>
      </c>
      <c r="I76" s="12" t="e">
        <f>'BASE - Geral'!#REF!</f>
        <v>#REF!</v>
      </c>
      <c r="J76" s="12" t="e">
        <f>'BASE - Geral'!#REF!</f>
        <v>#REF!</v>
      </c>
      <c r="K76" s="12" t="e">
        <f>'BASE - Geral'!#REF!</f>
        <v>#REF!</v>
      </c>
      <c r="L76" s="12" t="e">
        <f>'BASE - Geral'!#REF!+'BASE - Geral'!#REF!</f>
        <v>#REF!</v>
      </c>
      <c r="M76" s="12" t="e">
        <f>VLOOKUP(D76,'Demanda Isolada KIT'!$M$2:$P$1048576,3,0)</f>
        <v>#REF!</v>
      </c>
      <c r="N76" s="90" t="e">
        <f t="shared" si="16"/>
        <v>#REF!</v>
      </c>
      <c r="O76" s="12" t="e">
        <f t="shared" si="17"/>
        <v>#REF!</v>
      </c>
      <c r="P76" s="12" t="e">
        <f>VLOOKUP(D76,'Demanda Isolada KIT'!$R$2:$U$1048576,3,0)</f>
        <v>#REF!</v>
      </c>
      <c r="Q76" s="90" t="e">
        <f t="shared" si="18"/>
        <v>#REF!</v>
      </c>
      <c r="R76" s="12" t="e">
        <f t="shared" si="19"/>
        <v>#REF!</v>
      </c>
      <c r="S76" s="11" t="e">
        <f t="shared" si="20"/>
        <v>#REF!</v>
      </c>
      <c r="T76" s="11" t="e">
        <f t="shared" si="21"/>
        <v>#REF!</v>
      </c>
      <c r="U76" s="11" t="e">
        <f t="shared" si="22"/>
        <v>#REF!</v>
      </c>
      <c r="V76" s="11" t="e">
        <f t="shared" si="23"/>
        <v>#REF!</v>
      </c>
    </row>
    <row r="77" spans="1:22">
      <c r="A77" s="13" t="e">
        <f>'BASE - Geral'!#REF!</f>
        <v>#REF!</v>
      </c>
      <c r="B77" s="13" t="e">
        <f>'BASE - Geral'!#REF!</f>
        <v>#REF!</v>
      </c>
      <c r="C77" s="13" t="e">
        <f>'BASE - Geral'!#REF!</f>
        <v>#REF!</v>
      </c>
      <c r="D77" s="13" t="e">
        <f>'BASE - Geral'!#REF!</f>
        <v>#REF!</v>
      </c>
      <c r="E77" s="13" t="e">
        <f>'BASE - Geral'!#REF!</f>
        <v>#REF!</v>
      </c>
      <c r="F77" s="13" t="e">
        <f>'BASE - Geral'!#REF!</f>
        <v>#REF!</v>
      </c>
      <c r="G77" s="12" t="e">
        <f>'BASE - Geral'!#REF!</f>
        <v>#REF!</v>
      </c>
      <c r="H77" s="12" t="e">
        <f>'BASE - Geral'!#REF!</f>
        <v>#REF!</v>
      </c>
      <c r="I77" s="12" t="e">
        <f>'BASE - Geral'!#REF!</f>
        <v>#REF!</v>
      </c>
      <c r="J77" s="12" t="e">
        <f>'BASE - Geral'!#REF!</f>
        <v>#REF!</v>
      </c>
      <c r="K77" s="12" t="e">
        <f>'BASE - Geral'!#REF!</f>
        <v>#REF!</v>
      </c>
      <c r="L77" s="12" t="e">
        <f>'BASE - Geral'!#REF!+'BASE - Geral'!#REF!</f>
        <v>#REF!</v>
      </c>
      <c r="M77" s="12" t="e">
        <f>VLOOKUP(D77,'Demanda Isolada KIT'!$M$2:$P$1048576,3,0)</f>
        <v>#REF!</v>
      </c>
      <c r="N77" s="90" t="e">
        <f t="shared" si="16"/>
        <v>#REF!</v>
      </c>
      <c r="O77" s="12" t="e">
        <f t="shared" si="17"/>
        <v>#REF!</v>
      </c>
      <c r="P77" s="12" t="e">
        <f>VLOOKUP(D77,'Demanda Isolada KIT'!$R$2:$U$1048576,3,0)</f>
        <v>#REF!</v>
      </c>
      <c r="Q77" s="90" t="e">
        <f t="shared" si="18"/>
        <v>#REF!</v>
      </c>
      <c r="R77" s="12" t="e">
        <f t="shared" si="19"/>
        <v>#REF!</v>
      </c>
      <c r="S77" s="11" t="e">
        <f t="shared" si="20"/>
        <v>#REF!</v>
      </c>
      <c r="T77" s="11" t="e">
        <f t="shared" si="21"/>
        <v>#REF!</v>
      </c>
      <c r="U77" s="11" t="e">
        <f t="shared" si="22"/>
        <v>#REF!</v>
      </c>
      <c r="V77" s="11" t="e">
        <f t="shared" si="23"/>
        <v>#REF!</v>
      </c>
    </row>
    <row r="78" spans="1:22">
      <c r="A78" s="13" t="e">
        <f>'BASE - Geral'!#REF!</f>
        <v>#REF!</v>
      </c>
      <c r="B78" s="13" t="e">
        <f>'BASE - Geral'!#REF!</f>
        <v>#REF!</v>
      </c>
      <c r="C78" s="13" t="e">
        <f>'BASE - Geral'!#REF!</f>
        <v>#REF!</v>
      </c>
      <c r="D78" s="13" t="e">
        <f>'BASE - Geral'!#REF!</f>
        <v>#REF!</v>
      </c>
      <c r="E78" s="13" t="e">
        <f>'BASE - Geral'!#REF!</f>
        <v>#REF!</v>
      </c>
      <c r="F78" s="13" t="e">
        <f>'BASE - Geral'!#REF!</f>
        <v>#REF!</v>
      </c>
      <c r="G78" s="12" t="e">
        <f>'BASE - Geral'!#REF!</f>
        <v>#REF!</v>
      </c>
      <c r="H78" s="12" t="e">
        <f>'BASE - Geral'!#REF!</f>
        <v>#REF!</v>
      </c>
      <c r="I78" s="12" t="e">
        <f>'BASE - Geral'!#REF!</f>
        <v>#REF!</v>
      </c>
      <c r="J78" s="12" t="e">
        <f>'BASE - Geral'!#REF!</f>
        <v>#REF!</v>
      </c>
      <c r="K78" s="12" t="e">
        <f>'BASE - Geral'!#REF!</f>
        <v>#REF!</v>
      </c>
      <c r="L78" s="12" t="e">
        <f>'BASE - Geral'!#REF!+'BASE - Geral'!#REF!</f>
        <v>#REF!</v>
      </c>
      <c r="M78" s="12" t="e">
        <f>VLOOKUP(D78,'Demanda Isolada KIT'!$M$2:$P$1048576,3,0)</f>
        <v>#REF!</v>
      </c>
      <c r="N78" s="90" t="e">
        <f t="shared" si="16"/>
        <v>#REF!</v>
      </c>
      <c r="O78" s="12" t="e">
        <f t="shared" si="17"/>
        <v>#REF!</v>
      </c>
      <c r="P78" s="12" t="e">
        <f>VLOOKUP(D78,'Demanda Isolada KIT'!$R$2:$U$1048576,3,0)</f>
        <v>#REF!</v>
      </c>
      <c r="Q78" s="90" t="e">
        <f t="shared" si="18"/>
        <v>#REF!</v>
      </c>
      <c r="R78" s="12" t="e">
        <f t="shared" si="19"/>
        <v>#REF!</v>
      </c>
      <c r="S78" s="11" t="e">
        <f t="shared" si="20"/>
        <v>#REF!</v>
      </c>
      <c r="T78" s="11" t="e">
        <f t="shared" si="21"/>
        <v>#REF!</v>
      </c>
      <c r="U78" s="11" t="e">
        <f t="shared" si="22"/>
        <v>#REF!</v>
      </c>
      <c r="V78" s="11" t="e">
        <f t="shared" si="23"/>
        <v>#REF!</v>
      </c>
    </row>
    <row r="79" spans="1:22">
      <c r="A79" s="13" t="e">
        <f>'BASE - Geral'!#REF!</f>
        <v>#REF!</v>
      </c>
      <c r="B79" s="13" t="e">
        <f>'BASE - Geral'!#REF!</f>
        <v>#REF!</v>
      </c>
      <c r="C79" s="13" t="e">
        <f>'BASE - Geral'!#REF!</f>
        <v>#REF!</v>
      </c>
      <c r="D79" s="13" t="e">
        <f>'BASE - Geral'!#REF!</f>
        <v>#REF!</v>
      </c>
      <c r="E79" s="13" t="e">
        <f>'BASE - Geral'!#REF!</f>
        <v>#REF!</v>
      </c>
      <c r="F79" s="13" t="e">
        <f>'BASE - Geral'!#REF!</f>
        <v>#REF!</v>
      </c>
      <c r="G79" s="12" t="e">
        <f>'BASE - Geral'!#REF!</f>
        <v>#REF!</v>
      </c>
      <c r="H79" s="12" t="e">
        <f>'BASE - Geral'!#REF!</f>
        <v>#REF!</v>
      </c>
      <c r="I79" s="12" t="e">
        <f>'BASE - Geral'!#REF!</f>
        <v>#REF!</v>
      </c>
      <c r="J79" s="12" t="e">
        <f>'BASE - Geral'!#REF!</f>
        <v>#REF!</v>
      </c>
      <c r="K79" s="12" t="e">
        <f>'BASE - Geral'!#REF!</f>
        <v>#REF!</v>
      </c>
      <c r="L79" s="12" t="e">
        <f>'BASE - Geral'!#REF!+'BASE - Geral'!#REF!</f>
        <v>#REF!</v>
      </c>
      <c r="M79" s="12" t="e">
        <f>VLOOKUP(D79,'Demanda Isolada KIT'!$M$2:$P$1048576,3,0)</f>
        <v>#REF!</v>
      </c>
      <c r="N79" s="90" t="e">
        <f t="shared" si="16"/>
        <v>#REF!</v>
      </c>
      <c r="O79" s="12" t="e">
        <f t="shared" si="17"/>
        <v>#REF!</v>
      </c>
      <c r="P79" s="12" t="e">
        <f>VLOOKUP(D79,'Demanda Isolada KIT'!$R$2:$U$1048576,3,0)</f>
        <v>#REF!</v>
      </c>
      <c r="Q79" s="90" t="e">
        <f t="shared" si="18"/>
        <v>#REF!</v>
      </c>
      <c r="R79" s="12" t="e">
        <f t="shared" si="19"/>
        <v>#REF!</v>
      </c>
      <c r="S79" s="11" t="e">
        <f t="shared" si="20"/>
        <v>#REF!</v>
      </c>
      <c r="T79" s="11" t="e">
        <f t="shared" si="21"/>
        <v>#REF!</v>
      </c>
      <c r="U79" s="11" t="e">
        <f t="shared" si="22"/>
        <v>#REF!</v>
      </c>
      <c r="V79" s="11" t="e">
        <f t="shared" si="23"/>
        <v>#REF!</v>
      </c>
    </row>
    <row r="80" spans="1:22">
      <c r="A80" s="13" t="e">
        <f>'BASE - Geral'!#REF!</f>
        <v>#REF!</v>
      </c>
      <c r="B80" s="13" t="e">
        <f>'BASE - Geral'!#REF!</f>
        <v>#REF!</v>
      </c>
      <c r="C80" s="13" t="e">
        <f>'BASE - Geral'!#REF!</f>
        <v>#REF!</v>
      </c>
      <c r="D80" s="13" t="e">
        <f>'BASE - Geral'!#REF!</f>
        <v>#REF!</v>
      </c>
      <c r="E80" s="13" t="e">
        <f>'BASE - Geral'!#REF!</f>
        <v>#REF!</v>
      </c>
      <c r="F80" s="13" t="e">
        <f>'BASE - Geral'!#REF!</f>
        <v>#REF!</v>
      </c>
      <c r="G80" s="12" t="e">
        <f>'BASE - Geral'!#REF!</f>
        <v>#REF!</v>
      </c>
      <c r="H80" s="12" t="e">
        <f>'BASE - Geral'!#REF!</f>
        <v>#REF!</v>
      </c>
      <c r="I80" s="12" t="e">
        <f>'BASE - Geral'!#REF!</f>
        <v>#REF!</v>
      </c>
      <c r="J80" s="12" t="e">
        <f>'BASE - Geral'!#REF!</f>
        <v>#REF!</v>
      </c>
      <c r="K80" s="12" t="e">
        <f>'BASE - Geral'!#REF!</f>
        <v>#REF!</v>
      </c>
      <c r="L80" s="12" t="e">
        <f>'BASE - Geral'!#REF!+'BASE - Geral'!#REF!</f>
        <v>#REF!</v>
      </c>
      <c r="M80" s="12" t="e">
        <f>VLOOKUP(D80,'Demanda Isolada KIT'!$M$2:$P$1048576,3,0)</f>
        <v>#REF!</v>
      </c>
      <c r="N80" s="90" t="e">
        <f t="shared" si="16"/>
        <v>#REF!</v>
      </c>
      <c r="O80" s="12" t="e">
        <f t="shared" si="17"/>
        <v>#REF!</v>
      </c>
      <c r="P80" s="12" t="e">
        <f>VLOOKUP(D80,'Demanda Isolada KIT'!$R$2:$U$1048576,3,0)</f>
        <v>#REF!</v>
      </c>
      <c r="Q80" s="90" t="e">
        <f t="shared" si="18"/>
        <v>#REF!</v>
      </c>
      <c r="R80" s="12" t="e">
        <f t="shared" si="19"/>
        <v>#REF!</v>
      </c>
      <c r="S80" s="11" t="e">
        <f t="shared" si="20"/>
        <v>#REF!</v>
      </c>
      <c r="T80" s="11" t="e">
        <f t="shared" si="21"/>
        <v>#REF!</v>
      </c>
      <c r="U80" s="11" t="e">
        <f t="shared" si="22"/>
        <v>#REF!</v>
      </c>
      <c r="V80" s="11" t="e">
        <f t="shared" si="23"/>
        <v>#REF!</v>
      </c>
    </row>
    <row r="81" spans="1:22">
      <c r="A81" s="13" t="e">
        <f>'BASE - Geral'!#REF!</f>
        <v>#REF!</v>
      </c>
      <c r="B81" s="13" t="e">
        <f>'BASE - Geral'!#REF!</f>
        <v>#REF!</v>
      </c>
      <c r="C81" s="13" t="e">
        <f>'BASE - Geral'!#REF!</f>
        <v>#REF!</v>
      </c>
      <c r="D81" s="13" t="e">
        <f>'BASE - Geral'!#REF!</f>
        <v>#REF!</v>
      </c>
      <c r="E81" s="13" t="e">
        <f>'BASE - Geral'!#REF!</f>
        <v>#REF!</v>
      </c>
      <c r="F81" s="13" t="e">
        <f>'BASE - Geral'!#REF!</f>
        <v>#REF!</v>
      </c>
      <c r="G81" s="12" t="e">
        <f>'BASE - Geral'!#REF!</f>
        <v>#REF!</v>
      </c>
      <c r="H81" s="12" t="e">
        <f>'BASE - Geral'!#REF!</f>
        <v>#REF!</v>
      </c>
      <c r="I81" s="12" t="e">
        <f>'BASE - Geral'!#REF!</f>
        <v>#REF!</v>
      </c>
      <c r="J81" s="12" t="e">
        <f>'BASE - Geral'!#REF!</f>
        <v>#REF!</v>
      </c>
      <c r="K81" s="12" t="e">
        <f>'BASE - Geral'!#REF!</f>
        <v>#REF!</v>
      </c>
      <c r="L81" s="12" t="e">
        <f>'BASE - Geral'!#REF!+'BASE - Geral'!#REF!</f>
        <v>#REF!</v>
      </c>
      <c r="M81" s="12" t="e">
        <f>VLOOKUP(D81,'Demanda Isolada KIT'!$M$2:$P$1048576,3,0)</f>
        <v>#REF!</v>
      </c>
      <c r="N81" s="90" t="e">
        <f t="shared" si="16"/>
        <v>#REF!</v>
      </c>
      <c r="O81" s="12" t="e">
        <f t="shared" si="17"/>
        <v>#REF!</v>
      </c>
      <c r="P81" s="12" t="e">
        <f>VLOOKUP(D81,'Demanda Isolada KIT'!$R$2:$U$1048576,3,0)</f>
        <v>#REF!</v>
      </c>
      <c r="Q81" s="90" t="e">
        <f t="shared" si="18"/>
        <v>#REF!</v>
      </c>
      <c r="R81" s="12" t="e">
        <f t="shared" si="19"/>
        <v>#REF!</v>
      </c>
      <c r="S81" s="11" t="e">
        <f t="shared" si="20"/>
        <v>#REF!</v>
      </c>
      <c r="T81" s="11" t="e">
        <f t="shared" si="21"/>
        <v>#REF!</v>
      </c>
      <c r="U81" s="11" t="e">
        <f t="shared" si="22"/>
        <v>#REF!</v>
      </c>
      <c r="V81" s="11" t="e">
        <f t="shared" si="23"/>
        <v>#REF!</v>
      </c>
    </row>
    <row r="82" spans="1:22">
      <c r="A82" s="13" t="e">
        <f>'BASE - Geral'!#REF!</f>
        <v>#REF!</v>
      </c>
      <c r="B82" s="13" t="e">
        <f>'BASE - Geral'!#REF!</f>
        <v>#REF!</v>
      </c>
      <c r="C82" s="13" t="e">
        <f>'BASE - Geral'!#REF!</f>
        <v>#REF!</v>
      </c>
      <c r="D82" s="13" t="e">
        <f>'BASE - Geral'!#REF!</f>
        <v>#REF!</v>
      </c>
      <c r="E82" s="13" t="e">
        <f>'BASE - Geral'!#REF!</f>
        <v>#REF!</v>
      </c>
      <c r="F82" s="13" t="e">
        <f>'BASE - Geral'!#REF!</f>
        <v>#REF!</v>
      </c>
      <c r="G82" s="12" t="e">
        <f>'BASE - Geral'!#REF!</f>
        <v>#REF!</v>
      </c>
      <c r="H82" s="12" t="e">
        <f>'BASE - Geral'!#REF!</f>
        <v>#REF!</v>
      </c>
      <c r="I82" s="12" t="e">
        <f>'BASE - Geral'!#REF!</f>
        <v>#REF!</v>
      </c>
      <c r="J82" s="12" t="e">
        <f>'BASE - Geral'!#REF!</f>
        <v>#REF!</v>
      </c>
      <c r="K82" s="12" t="e">
        <f>'BASE - Geral'!#REF!</f>
        <v>#REF!</v>
      </c>
      <c r="L82" s="12" t="e">
        <f>'BASE - Geral'!#REF!+'BASE - Geral'!#REF!</f>
        <v>#REF!</v>
      </c>
      <c r="M82" s="12" t="e">
        <f>VLOOKUP(D82,'Demanda Isolada KIT'!$M$2:$P$1048576,3,0)</f>
        <v>#REF!</v>
      </c>
      <c r="N82" s="90" t="e">
        <f t="shared" si="16"/>
        <v>#REF!</v>
      </c>
      <c r="O82" s="12" t="e">
        <f t="shared" si="17"/>
        <v>#REF!</v>
      </c>
      <c r="P82" s="12" t="e">
        <f>VLOOKUP(D82,'Demanda Isolada KIT'!$R$2:$U$1048576,3,0)</f>
        <v>#REF!</v>
      </c>
      <c r="Q82" s="90" t="e">
        <f t="shared" si="18"/>
        <v>#REF!</v>
      </c>
      <c r="R82" s="12" t="e">
        <f t="shared" si="19"/>
        <v>#REF!</v>
      </c>
      <c r="S82" s="11" t="e">
        <f t="shared" si="20"/>
        <v>#REF!</v>
      </c>
      <c r="T82" s="11" t="e">
        <f t="shared" si="21"/>
        <v>#REF!</v>
      </c>
      <c r="U82" s="11" t="e">
        <f t="shared" si="22"/>
        <v>#REF!</v>
      </c>
      <c r="V82" s="11" t="e">
        <f t="shared" si="23"/>
        <v>#REF!</v>
      </c>
    </row>
    <row r="83" spans="1:22">
      <c r="A83" s="13" t="e">
        <f>'BASE - Geral'!#REF!</f>
        <v>#REF!</v>
      </c>
      <c r="B83" s="13" t="e">
        <f>'BASE - Geral'!#REF!</f>
        <v>#REF!</v>
      </c>
      <c r="C83" s="13" t="e">
        <f>'BASE - Geral'!#REF!</f>
        <v>#REF!</v>
      </c>
      <c r="D83" s="13" t="e">
        <f>'BASE - Geral'!#REF!</f>
        <v>#REF!</v>
      </c>
      <c r="E83" s="13" t="e">
        <f>'BASE - Geral'!#REF!</f>
        <v>#REF!</v>
      </c>
      <c r="F83" s="13" t="e">
        <f>'BASE - Geral'!#REF!</f>
        <v>#REF!</v>
      </c>
      <c r="G83" s="12" t="e">
        <f>'BASE - Geral'!#REF!</f>
        <v>#REF!</v>
      </c>
      <c r="H83" s="12" t="e">
        <f>'BASE - Geral'!#REF!</f>
        <v>#REF!</v>
      </c>
      <c r="I83" s="12" t="e">
        <f>'BASE - Geral'!#REF!</f>
        <v>#REF!</v>
      </c>
      <c r="J83" s="12" t="e">
        <f>'BASE - Geral'!#REF!</f>
        <v>#REF!</v>
      </c>
      <c r="K83" s="12" t="e">
        <f>'BASE - Geral'!#REF!</f>
        <v>#REF!</v>
      </c>
      <c r="L83" s="12" t="e">
        <f>'BASE - Geral'!#REF!+'BASE - Geral'!#REF!</f>
        <v>#REF!</v>
      </c>
      <c r="M83" s="12" t="e">
        <f>VLOOKUP(D83,'Demanda Isolada KIT'!$M$2:$P$1048576,3,0)</f>
        <v>#REF!</v>
      </c>
      <c r="N83" s="90" t="e">
        <f t="shared" si="16"/>
        <v>#REF!</v>
      </c>
      <c r="O83" s="12" t="e">
        <f t="shared" si="17"/>
        <v>#REF!</v>
      </c>
      <c r="P83" s="12" t="e">
        <f>VLOOKUP(D83,'Demanda Isolada KIT'!$R$2:$U$1048576,3,0)</f>
        <v>#REF!</v>
      </c>
      <c r="Q83" s="90" t="e">
        <f t="shared" si="18"/>
        <v>#REF!</v>
      </c>
      <c r="R83" s="12" t="e">
        <f t="shared" si="19"/>
        <v>#REF!</v>
      </c>
      <c r="S83" s="11" t="e">
        <f t="shared" si="20"/>
        <v>#REF!</v>
      </c>
      <c r="T83" s="11" t="e">
        <f t="shared" si="21"/>
        <v>#REF!</v>
      </c>
      <c r="U83" s="11" t="e">
        <f t="shared" si="22"/>
        <v>#REF!</v>
      </c>
      <c r="V83" s="11" t="e">
        <f t="shared" si="23"/>
        <v>#REF!</v>
      </c>
    </row>
    <row r="84" spans="1:22">
      <c r="A84" s="13" t="e">
        <f>'BASE - Geral'!#REF!</f>
        <v>#REF!</v>
      </c>
      <c r="B84" s="13" t="e">
        <f>'BASE - Geral'!#REF!</f>
        <v>#REF!</v>
      </c>
      <c r="C84" s="13" t="e">
        <f>'BASE - Geral'!#REF!</f>
        <v>#REF!</v>
      </c>
      <c r="D84" s="13" t="e">
        <f>'BASE - Geral'!#REF!</f>
        <v>#REF!</v>
      </c>
      <c r="E84" s="13" t="e">
        <f>'BASE - Geral'!#REF!</f>
        <v>#REF!</v>
      </c>
      <c r="F84" s="13" t="e">
        <f>'BASE - Geral'!#REF!</f>
        <v>#REF!</v>
      </c>
      <c r="G84" s="12" t="e">
        <f>'BASE - Geral'!#REF!</f>
        <v>#REF!</v>
      </c>
      <c r="H84" s="12" t="e">
        <f>'BASE - Geral'!#REF!</f>
        <v>#REF!</v>
      </c>
      <c r="I84" s="12" t="e">
        <f>'BASE - Geral'!#REF!</f>
        <v>#REF!</v>
      </c>
      <c r="J84" s="12" t="e">
        <f>'BASE - Geral'!#REF!</f>
        <v>#REF!</v>
      </c>
      <c r="K84" s="12" t="e">
        <f>'BASE - Geral'!#REF!</f>
        <v>#REF!</v>
      </c>
      <c r="L84" s="12" t="e">
        <f>'BASE - Geral'!#REF!+'BASE - Geral'!#REF!</f>
        <v>#REF!</v>
      </c>
      <c r="M84" s="12" t="e">
        <f>VLOOKUP(D84,'Demanda Isolada KIT'!$M$2:$P$1048576,3,0)</f>
        <v>#REF!</v>
      </c>
      <c r="N84" s="90" t="e">
        <f t="shared" si="16"/>
        <v>#REF!</v>
      </c>
      <c r="O84" s="12" t="e">
        <f t="shared" si="17"/>
        <v>#REF!</v>
      </c>
      <c r="P84" s="12" t="e">
        <f>VLOOKUP(D84,'Demanda Isolada KIT'!$R$2:$U$1048576,3,0)</f>
        <v>#REF!</v>
      </c>
      <c r="Q84" s="90" t="e">
        <f t="shared" si="18"/>
        <v>#REF!</v>
      </c>
      <c r="R84" s="12" t="e">
        <f t="shared" si="19"/>
        <v>#REF!</v>
      </c>
      <c r="S84" s="11" t="e">
        <f t="shared" si="20"/>
        <v>#REF!</v>
      </c>
      <c r="T84" s="11" t="e">
        <f t="shared" si="21"/>
        <v>#REF!</v>
      </c>
      <c r="U84" s="11" t="e">
        <f t="shared" si="22"/>
        <v>#REF!</v>
      </c>
      <c r="V84" s="11" t="e">
        <f t="shared" si="23"/>
        <v>#REF!</v>
      </c>
    </row>
    <row r="85" spans="1:22">
      <c r="A85" s="13" t="e">
        <f>'BASE - Geral'!#REF!</f>
        <v>#REF!</v>
      </c>
      <c r="B85" s="13" t="e">
        <f>'BASE - Geral'!#REF!</f>
        <v>#REF!</v>
      </c>
      <c r="C85" s="13" t="e">
        <f>'BASE - Geral'!#REF!</f>
        <v>#REF!</v>
      </c>
      <c r="D85" s="13" t="e">
        <f>'BASE - Geral'!#REF!</f>
        <v>#REF!</v>
      </c>
      <c r="E85" s="13" t="e">
        <f>'BASE - Geral'!#REF!</f>
        <v>#REF!</v>
      </c>
      <c r="F85" s="13" t="e">
        <f>'BASE - Geral'!#REF!</f>
        <v>#REF!</v>
      </c>
      <c r="G85" s="12" t="e">
        <f>'BASE - Geral'!#REF!</f>
        <v>#REF!</v>
      </c>
      <c r="H85" s="12" t="e">
        <f>'BASE - Geral'!#REF!</f>
        <v>#REF!</v>
      </c>
      <c r="I85" s="12" t="e">
        <f>'BASE - Geral'!#REF!</f>
        <v>#REF!</v>
      </c>
      <c r="J85" s="12" t="e">
        <f>'BASE - Geral'!#REF!</f>
        <v>#REF!</v>
      </c>
      <c r="K85" s="12" t="e">
        <f>'BASE - Geral'!#REF!</f>
        <v>#REF!</v>
      </c>
      <c r="L85" s="12" t="e">
        <f>'BASE - Geral'!#REF!+'BASE - Geral'!#REF!</f>
        <v>#REF!</v>
      </c>
      <c r="M85" s="12" t="e">
        <f>VLOOKUP(D85,'Demanda Isolada KIT'!$M$2:$P$1048576,3,0)</f>
        <v>#REF!</v>
      </c>
      <c r="N85" s="90" t="e">
        <f t="shared" si="16"/>
        <v>#REF!</v>
      </c>
      <c r="O85" s="12" t="e">
        <f t="shared" si="17"/>
        <v>#REF!</v>
      </c>
      <c r="P85" s="12" t="e">
        <f>VLOOKUP(D85,'Demanda Isolada KIT'!$R$2:$U$1048576,3,0)</f>
        <v>#REF!</v>
      </c>
      <c r="Q85" s="90" t="e">
        <f t="shared" si="18"/>
        <v>#REF!</v>
      </c>
      <c r="R85" s="12" t="e">
        <f t="shared" si="19"/>
        <v>#REF!</v>
      </c>
      <c r="S85" s="11" t="e">
        <f t="shared" si="20"/>
        <v>#REF!</v>
      </c>
      <c r="T85" s="11" t="e">
        <f t="shared" si="21"/>
        <v>#REF!</v>
      </c>
      <c r="U85" s="11" t="e">
        <f t="shared" si="22"/>
        <v>#REF!</v>
      </c>
      <c r="V85" s="11" t="e">
        <f t="shared" si="23"/>
        <v>#REF!</v>
      </c>
    </row>
    <row r="86" spans="1:22">
      <c r="A86" s="13" t="e">
        <f>'BASE - Geral'!#REF!</f>
        <v>#REF!</v>
      </c>
      <c r="B86" s="13" t="e">
        <f>'BASE - Geral'!#REF!</f>
        <v>#REF!</v>
      </c>
      <c r="C86" s="13" t="e">
        <f>'BASE - Geral'!#REF!</f>
        <v>#REF!</v>
      </c>
      <c r="D86" s="13" t="e">
        <f>'BASE - Geral'!#REF!</f>
        <v>#REF!</v>
      </c>
      <c r="E86" s="13" t="e">
        <f>'BASE - Geral'!#REF!</f>
        <v>#REF!</v>
      </c>
      <c r="F86" s="13" t="e">
        <f>'BASE - Geral'!#REF!</f>
        <v>#REF!</v>
      </c>
      <c r="G86" s="12" t="e">
        <f>'BASE - Geral'!#REF!</f>
        <v>#REF!</v>
      </c>
      <c r="H86" s="12" t="e">
        <f>'BASE - Geral'!#REF!</f>
        <v>#REF!</v>
      </c>
      <c r="I86" s="12" t="e">
        <f>'BASE - Geral'!#REF!</f>
        <v>#REF!</v>
      </c>
      <c r="J86" s="12" t="e">
        <f>'BASE - Geral'!#REF!</f>
        <v>#REF!</v>
      </c>
      <c r="K86" s="12" t="e">
        <f>'BASE - Geral'!#REF!</f>
        <v>#REF!</v>
      </c>
      <c r="L86" s="12" t="e">
        <f>'BASE - Geral'!#REF!+'BASE - Geral'!#REF!</f>
        <v>#REF!</v>
      </c>
      <c r="M86" s="12" t="e">
        <f>VLOOKUP(D86,'Demanda Isolada KIT'!$M$2:$P$1048576,3,0)</f>
        <v>#REF!</v>
      </c>
      <c r="N86" s="90" t="e">
        <f t="shared" si="16"/>
        <v>#REF!</v>
      </c>
      <c r="O86" s="12" t="e">
        <f t="shared" si="17"/>
        <v>#REF!</v>
      </c>
      <c r="P86" s="12" t="e">
        <f>VLOOKUP(D86,'Demanda Isolada KIT'!$R$2:$U$1048576,3,0)</f>
        <v>#REF!</v>
      </c>
      <c r="Q86" s="90" t="e">
        <f t="shared" si="18"/>
        <v>#REF!</v>
      </c>
      <c r="R86" s="12" t="e">
        <f t="shared" si="19"/>
        <v>#REF!</v>
      </c>
      <c r="S86" s="11" t="e">
        <f t="shared" si="20"/>
        <v>#REF!</v>
      </c>
      <c r="T86" s="11" t="e">
        <f t="shared" si="21"/>
        <v>#REF!</v>
      </c>
      <c r="U86" s="11" t="e">
        <f t="shared" si="22"/>
        <v>#REF!</v>
      </c>
      <c r="V86" s="11" t="e">
        <f t="shared" si="23"/>
        <v>#REF!</v>
      </c>
    </row>
    <row r="87" spans="1:22">
      <c r="A87" s="13" t="e">
        <f>'BASE - Geral'!#REF!</f>
        <v>#REF!</v>
      </c>
      <c r="B87" s="13" t="e">
        <f>'BASE - Geral'!#REF!</f>
        <v>#REF!</v>
      </c>
      <c r="C87" s="13" t="e">
        <f>'BASE - Geral'!#REF!</f>
        <v>#REF!</v>
      </c>
      <c r="D87" s="13" t="e">
        <f>'BASE - Geral'!#REF!</f>
        <v>#REF!</v>
      </c>
      <c r="E87" s="13" t="e">
        <f>'BASE - Geral'!#REF!</f>
        <v>#REF!</v>
      </c>
      <c r="F87" s="13" t="e">
        <f>'BASE - Geral'!#REF!</f>
        <v>#REF!</v>
      </c>
      <c r="G87" s="12" t="e">
        <f>'BASE - Geral'!#REF!</f>
        <v>#REF!</v>
      </c>
      <c r="H87" s="12" t="e">
        <f>'BASE - Geral'!#REF!</f>
        <v>#REF!</v>
      </c>
      <c r="I87" s="12" t="e">
        <f>'BASE - Geral'!#REF!</f>
        <v>#REF!</v>
      </c>
      <c r="J87" s="12" t="e">
        <f>'BASE - Geral'!#REF!</f>
        <v>#REF!</v>
      </c>
      <c r="K87" s="12" t="e">
        <f>'BASE - Geral'!#REF!</f>
        <v>#REF!</v>
      </c>
      <c r="L87" s="12" t="e">
        <f>'BASE - Geral'!#REF!+'BASE - Geral'!#REF!</f>
        <v>#REF!</v>
      </c>
      <c r="M87" s="12" t="e">
        <f>VLOOKUP(D87,'Demanda Isolada KIT'!$M$2:$P$1048576,3,0)</f>
        <v>#REF!</v>
      </c>
      <c r="N87" s="90" t="e">
        <f t="shared" si="16"/>
        <v>#REF!</v>
      </c>
      <c r="O87" s="12" t="e">
        <f t="shared" si="17"/>
        <v>#REF!</v>
      </c>
      <c r="P87" s="12" t="e">
        <f>VLOOKUP(D87,'Demanda Isolada KIT'!$R$2:$U$1048576,3,0)</f>
        <v>#REF!</v>
      </c>
      <c r="Q87" s="90" t="e">
        <f t="shared" si="18"/>
        <v>#REF!</v>
      </c>
      <c r="R87" s="12" t="e">
        <f t="shared" si="19"/>
        <v>#REF!</v>
      </c>
      <c r="S87" s="11" t="e">
        <f t="shared" si="20"/>
        <v>#REF!</v>
      </c>
      <c r="T87" s="11" t="e">
        <f t="shared" si="21"/>
        <v>#REF!</v>
      </c>
      <c r="U87" s="11" t="e">
        <f t="shared" si="22"/>
        <v>#REF!</v>
      </c>
      <c r="V87" s="11" t="e">
        <f t="shared" si="23"/>
        <v>#REF!</v>
      </c>
    </row>
    <row r="88" spans="1:22">
      <c r="A88" s="13" t="e">
        <f>'BASE - Geral'!#REF!</f>
        <v>#REF!</v>
      </c>
      <c r="B88" s="13" t="e">
        <f>'BASE - Geral'!#REF!</f>
        <v>#REF!</v>
      </c>
      <c r="C88" s="13" t="e">
        <f>'BASE - Geral'!#REF!</f>
        <v>#REF!</v>
      </c>
      <c r="D88" s="13" t="e">
        <f>'BASE - Geral'!#REF!</f>
        <v>#REF!</v>
      </c>
      <c r="E88" s="13" t="e">
        <f>'BASE - Geral'!#REF!</f>
        <v>#REF!</v>
      </c>
      <c r="F88" s="13" t="e">
        <f>'BASE - Geral'!#REF!</f>
        <v>#REF!</v>
      </c>
      <c r="G88" s="12" t="e">
        <f>'BASE - Geral'!#REF!</f>
        <v>#REF!</v>
      </c>
      <c r="H88" s="12" t="e">
        <f>'BASE - Geral'!#REF!</f>
        <v>#REF!</v>
      </c>
      <c r="I88" s="12" t="e">
        <f>'BASE - Geral'!#REF!</f>
        <v>#REF!</v>
      </c>
      <c r="J88" s="12" t="e">
        <f>'BASE - Geral'!#REF!</f>
        <v>#REF!</v>
      </c>
      <c r="K88" s="12" t="e">
        <f>'BASE - Geral'!#REF!</f>
        <v>#REF!</v>
      </c>
      <c r="L88" s="12" t="e">
        <f>'BASE - Geral'!#REF!+'BASE - Geral'!#REF!</f>
        <v>#REF!</v>
      </c>
      <c r="M88" s="12" t="e">
        <f>VLOOKUP(D88,'Demanda Isolada KIT'!$M$2:$P$1048576,3,0)</f>
        <v>#REF!</v>
      </c>
      <c r="N88" s="90" t="e">
        <f t="shared" si="16"/>
        <v>#REF!</v>
      </c>
      <c r="O88" s="12" t="e">
        <f t="shared" si="17"/>
        <v>#REF!</v>
      </c>
      <c r="P88" s="12" t="e">
        <f>VLOOKUP(D88,'Demanda Isolada KIT'!$R$2:$U$1048576,3,0)</f>
        <v>#REF!</v>
      </c>
      <c r="Q88" s="90" t="e">
        <f t="shared" si="18"/>
        <v>#REF!</v>
      </c>
      <c r="R88" s="12" t="e">
        <f t="shared" si="19"/>
        <v>#REF!</v>
      </c>
      <c r="S88" s="11" t="e">
        <f t="shared" si="20"/>
        <v>#REF!</v>
      </c>
      <c r="T88" s="11" t="e">
        <f t="shared" si="21"/>
        <v>#REF!</v>
      </c>
      <c r="U88" s="11" t="e">
        <f t="shared" si="22"/>
        <v>#REF!</v>
      </c>
      <c r="V88" s="11" t="e">
        <f t="shared" si="23"/>
        <v>#REF!</v>
      </c>
    </row>
    <row r="89" spans="1:22">
      <c r="A89" s="13" t="e">
        <f>'BASE - Geral'!#REF!</f>
        <v>#REF!</v>
      </c>
      <c r="B89" s="13" t="e">
        <f>'BASE - Geral'!#REF!</f>
        <v>#REF!</v>
      </c>
      <c r="C89" s="13" t="e">
        <f>'BASE - Geral'!#REF!</f>
        <v>#REF!</v>
      </c>
      <c r="D89" s="13" t="e">
        <f>'BASE - Geral'!#REF!</f>
        <v>#REF!</v>
      </c>
      <c r="E89" s="13" t="e">
        <f>'BASE - Geral'!#REF!</f>
        <v>#REF!</v>
      </c>
      <c r="F89" s="13" t="e">
        <f>'BASE - Geral'!#REF!</f>
        <v>#REF!</v>
      </c>
      <c r="G89" s="12" t="e">
        <f>'BASE - Geral'!#REF!</f>
        <v>#REF!</v>
      </c>
      <c r="H89" s="12" t="e">
        <f>'BASE - Geral'!#REF!</f>
        <v>#REF!</v>
      </c>
      <c r="I89" s="12" t="e">
        <f>'BASE - Geral'!#REF!</f>
        <v>#REF!</v>
      </c>
      <c r="J89" s="12" t="e">
        <f>'BASE - Geral'!#REF!</f>
        <v>#REF!</v>
      </c>
      <c r="K89" s="12" t="e">
        <f>'BASE - Geral'!#REF!</f>
        <v>#REF!</v>
      </c>
      <c r="L89" s="12" t="e">
        <f>'BASE - Geral'!#REF!+'BASE - Geral'!#REF!</f>
        <v>#REF!</v>
      </c>
      <c r="M89" s="12" t="e">
        <f>VLOOKUP(D89,'Demanda Isolada KIT'!$M$2:$P$1048576,3,0)</f>
        <v>#REF!</v>
      </c>
      <c r="N89" s="90" t="e">
        <f t="shared" si="16"/>
        <v>#REF!</v>
      </c>
      <c r="O89" s="12" t="e">
        <f t="shared" si="17"/>
        <v>#REF!</v>
      </c>
      <c r="P89" s="12" t="e">
        <f>VLOOKUP(D89,'Demanda Isolada KIT'!$R$2:$U$1048576,3,0)</f>
        <v>#REF!</v>
      </c>
      <c r="Q89" s="90" t="e">
        <f t="shared" si="18"/>
        <v>#REF!</v>
      </c>
      <c r="R89" s="12" t="e">
        <f t="shared" si="19"/>
        <v>#REF!</v>
      </c>
      <c r="S89" s="11" t="e">
        <f t="shared" si="20"/>
        <v>#REF!</v>
      </c>
      <c r="T89" s="11" t="e">
        <f t="shared" si="21"/>
        <v>#REF!</v>
      </c>
      <c r="U89" s="11" t="e">
        <f t="shared" si="22"/>
        <v>#REF!</v>
      </c>
      <c r="V89" s="11" t="e">
        <f t="shared" si="23"/>
        <v>#REF!</v>
      </c>
    </row>
    <row r="90" spans="1:22">
      <c r="A90" s="13" t="e">
        <f>'BASE - Geral'!#REF!</f>
        <v>#REF!</v>
      </c>
      <c r="B90" s="13" t="e">
        <f>'BASE - Geral'!#REF!</f>
        <v>#REF!</v>
      </c>
      <c r="C90" s="13" t="e">
        <f>'BASE - Geral'!#REF!</f>
        <v>#REF!</v>
      </c>
      <c r="D90" s="13" t="e">
        <f>'BASE - Geral'!#REF!</f>
        <v>#REF!</v>
      </c>
      <c r="E90" s="13" t="e">
        <f>'BASE - Geral'!#REF!</f>
        <v>#REF!</v>
      </c>
      <c r="F90" s="13" t="e">
        <f>'BASE - Geral'!#REF!</f>
        <v>#REF!</v>
      </c>
      <c r="G90" s="12" t="e">
        <f>'BASE - Geral'!#REF!</f>
        <v>#REF!</v>
      </c>
      <c r="H90" s="12" t="e">
        <f>'BASE - Geral'!#REF!</f>
        <v>#REF!</v>
      </c>
      <c r="I90" s="12" t="e">
        <f>'BASE - Geral'!#REF!</f>
        <v>#REF!</v>
      </c>
      <c r="J90" s="12" t="e">
        <f>'BASE - Geral'!#REF!</f>
        <v>#REF!</v>
      </c>
      <c r="K90" s="12" t="e">
        <f>'BASE - Geral'!#REF!</f>
        <v>#REF!</v>
      </c>
      <c r="L90" s="12" t="e">
        <f>'BASE - Geral'!#REF!+'BASE - Geral'!#REF!</f>
        <v>#REF!</v>
      </c>
      <c r="M90" s="12" t="e">
        <f>VLOOKUP(D90,'Demanda Isolada KIT'!$M$2:$P$1048576,3,0)</f>
        <v>#REF!</v>
      </c>
      <c r="N90" s="90" t="e">
        <f t="shared" si="16"/>
        <v>#REF!</v>
      </c>
      <c r="O90" s="12" t="e">
        <f t="shared" si="17"/>
        <v>#REF!</v>
      </c>
      <c r="P90" s="12" t="e">
        <f>VLOOKUP(D90,'Demanda Isolada KIT'!$R$2:$U$1048576,3,0)</f>
        <v>#REF!</v>
      </c>
      <c r="Q90" s="90" t="e">
        <f t="shared" si="18"/>
        <v>#REF!</v>
      </c>
      <c r="R90" s="12" t="e">
        <f t="shared" si="19"/>
        <v>#REF!</v>
      </c>
      <c r="S90" s="11" t="e">
        <f t="shared" si="20"/>
        <v>#REF!</v>
      </c>
      <c r="T90" s="11" t="e">
        <f t="shared" si="21"/>
        <v>#REF!</v>
      </c>
      <c r="U90" s="11" t="e">
        <f t="shared" si="22"/>
        <v>#REF!</v>
      </c>
      <c r="V90" s="11" t="e">
        <f t="shared" si="23"/>
        <v>#REF!</v>
      </c>
    </row>
    <row r="91" spans="1:22">
      <c r="A91" s="13" t="e">
        <f>'BASE - Geral'!#REF!</f>
        <v>#REF!</v>
      </c>
      <c r="B91" s="13" t="e">
        <f>'BASE - Geral'!#REF!</f>
        <v>#REF!</v>
      </c>
      <c r="C91" s="13" t="e">
        <f>'BASE - Geral'!#REF!</f>
        <v>#REF!</v>
      </c>
      <c r="D91" s="13" t="e">
        <f>'BASE - Geral'!#REF!</f>
        <v>#REF!</v>
      </c>
      <c r="E91" s="13" t="e">
        <f>'BASE - Geral'!#REF!</f>
        <v>#REF!</v>
      </c>
      <c r="F91" s="13" t="e">
        <f>'BASE - Geral'!#REF!</f>
        <v>#REF!</v>
      </c>
      <c r="G91" s="12" t="e">
        <f>'BASE - Geral'!#REF!</f>
        <v>#REF!</v>
      </c>
      <c r="H91" s="12" t="e">
        <f>'BASE - Geral'!#REF!</f>
        <v>#REF!</v>
      </c>
      <c r="I91" s="12" t="e">
        <f>'BASE - Geral'!#REF!</f>
        <v>#REF!</v>
      </c>
      <c r="J91" s="12" t="e">
        <f>'BASE - Geral'!#REF!</f>
        <v>#REF!</v>
      </c>
      <c r="K91" s="12" t="e">
        <f>'BASE - Geral'!#REF!</f>
        <v>#REF!</v>
      </c>
      <c r="L91" s="12" t="e">
        <f>'BASE - Geral'!#REF!+'BASE - Geral'!#REF!</f>
        <v>#REF!</v>
      </c>
      <c r="M91" s="12" t="e">
        <f>VLOOKUP(D91,'Demanda Isolada KIT'!$M$2:$P$1048576,3,0)</f>
        <v>#REF!</v>
      </c>
      <c r="N91" s="90" t="e">
        <f t="shared" si="16"/>
        <v>#REF!</v>
      </c>
      <c r="O91" s="12" t="e">
        <f t="shared" si="17"/>
        <v>#REF!</v>
      </c>
      <c r="P91" s="12" t="e">
        <f>VLOOKUP(D91,'Demanda Isolada KIT'!$R$2:$U$1048576,3,0)</f>
        <v>#REF!</v>
      </c>
      <c r="Q91" s="90" t="e">
        <f t="shared" si="18"/>
        <v>#REF!</v>
      </c>
      <c r="R91" s="12" t="e">
        <f t="shared" si="19"/>
        <v>#REF!</v>
      </c>
      <c r="S91" s="11" t="e">
        <f t="shared" si="20"/>
        <v>#REF!</v>
      </c>
      <c r="T91" s="11" t="e">
        <f t="shared" si="21"/>
        <v>#REF!</v>
      </c>
      <c r="U91" s="11" t="e">
        <f t="shared" si="22"/>
        <v>#REF!</v>
      </c>
      <c r="V91" s="11" t="e">
        <f t="shared" si="23"/>
        <v>#REF!</v>
      </c>
    </row>
    <row r="92" spans="1:22">
      <c r="A92" s="13" t="e">
        <f>'BASE - Geral'!#REF!</f>
        <v>#REF!</v>
      </c>
      <c r="B92" s="13" t="e">
        <f>'BASE - Geral'!#REF!</f>
        <v>#REF!</v>
      </c>
      <c r="C92" s="13" t="e">
        <f>'BASE - Geral'!#REF!</f>
        <v>#REF!</v>
      </c>
      <c r="D92" s="13" t="e">
        <f>'BASE - Geral'!#REF!</f>
        <v>#REF!</v>
      </c>
      <c r="E92" s="13" t="e">
        <f>'BASE - Geral'!#REF!</f>
        <v>#REF!</v>
      </c>
      <c r="F92" s="13" t="e">
        <f>'BASE - Geral'!#REF!</f>
        <v>#REF!</v>
      </c>
      <c r="G92" s="12" t="e">
        <f>'BASE - Geral'!#REF!</f>
        <v>#REF!</v>
      </c>
      <c r="H92" s="12" t="e">
        <f>'BASE - Geral'!#REF!</f>
        <v>#REF!</v>
      </c>
      <c r="I92" s="12" t="e">
        <f>'BASE - Geral'!#REF!</f>
        <v>#REF!</v>
      </c>
      <c r="J92" s="12" t="e">
        <f>'BASE - Geral'!#REF!</f>
        <v>#REF!</v>
      </c>
      <c r="K92" s="12" t="e">
        <f>'BASE - Geral'!#REF!</f>
        <v>#REF!</v>
      </c>
      <c r="L92" s="12" t="e">
        <f>'BASE - Geral'!#REF!+'BASE - Geral'!#REF!</f>
        <v>#REF!</v>
      </c>
      <c r="M92" s="12" t="e">
        <f>VLOOKUP(D92,'Demanda Isolada KIT'!$M$2:$P$1048576,3,0)</f>
        <v>#REF!</v>
      </c>
      <c r="N92" s="90" t="e">
        <f t="shared" si="16"/>
        <v>#REF!</v>
      </c>
      <c r="O92" s="12" t="e">
        <f t="shared" si="17"/>
        <v>#REF!</v>
      </c>
      <c r="P92" s="12" t="e">
        <f>VLOOKUP(D92,'Demanda Isolada KIT'!$R$2:$U$1048576,3,0)</f>
        <v>#REF!</v>
      </c>
      <c r="Q92" s="90" t="e">
        <f t="shared" si="18"/>
        <v>#REF!</v>
      </c>
      <c r="R92" s="12" t="e">
        <f t="shared" si="19"/>
        <v>#REF!</v>
      </c>
      <c r="S92" s="11" t="e">
        <f t="shared" si="20"/>
        <v>#REF!</v>
      </c>
      <c r="T92" s="11" t="e">
        <f t="shared" si="21"/>
        <v>#REF!</v>
      </c>
      <c r="U92" s="11" t="e">
        <f t="shared" si="22"/>
        <v>#REF!</v>
      </c>
      <c r="V92" s="11" t="e">
        <f t="shared" si="23"/>
        <v>#REF!</v>
      </c>
    </row>
    <row r="93" spans="1:22">
      <c r="A93" s="13" t="e">
        <f>'BASE - Geral'!#REF!</f>
        <v>#REF!</v>
      </c>
      <c r="B93" s="13" t="e">
        <f>'BASE - Geral'!#REF!</f>
        <v>#REF!</v>
      </c>
      <c r="C93" s="13" t="e">
        <f>'BASE - Geral'!#REF!</f>
        <v>#REF!</v>
      </c>
      <c r="D93" s="13" t="e">
        <f>'BASE - Geral'!#REF!</f>
        <v>#REF!</v>
      </c>
      <c r="E93" s="13" t="e">
        <f>'BASE - Geral'!#REF!</f>
        <v>#REF!</v>
      </c>
      <c r="F93" s="13" t="e">
        <f>'BASE - Geral'!#REF!</f>
        <v>#REF!</v>
      </c>
      <c r="G93" s="12" t="e">
        <f>'BASE - Geral'!#REF!</f>
        <v>#REF!</v>
      </c>
      <c r="H93" s="12" t="e">
        <f>'BASE - Geral'!#REF!</f>
        <v>#REF!</v>
      </c>
      <c r="I93" s="12" t="e">
        <f>'BASE - Geral'!#REF!</f>
        <v>#REF!</v>
      </c>
      <c r="J93" s="12" t="e">
        <f>'BASE - Geral'!#REF!</f>
        <v>#REF!</v>
      </c>
      <c r="K93" s="12" t="e">
        <f>'BASE - Geral'!#REF!</f>
        <v>#REF!</v>
      </c>
      <c r="L93" s="12" t="e">
        <f>'BASE - Geral'!#REF!+'BASE - Geral'!#REF!</f>
        <v>#REF!</v>
      </c>
      <c r="M93" s="12" t="e">
        <f>VLOOKUP(D93,'Demanda Isolada KIT'!$M$2:$P$1048576,3,0)</f>
        <v>#REF!</v>
      </c>
      <c r="N93" s="90" t="e">
        <f t="shared" si="16"/>
        <v>#REF!</v>
      </c>
      <c r="O93" s="12" t="e">
        <f t="shared" si="17"/>
        <v>#REF!</v>
      </c>
      <c r="P93" s="12" t="e">
        <f>VLOOKUP(D93,'Demanda Isolada KIT'!$R$2:$U$1048576,3,0)</f>
        <v>#REF!</v>
      </c>
      <c r="Q93" s="90" t="e">
        <f t="shared" si="18"/>
        <v>#REF!</v>
      </c>
      <c r="R93" s="12" t="e">
        <f t="shared" si="19"/>
        <v>#REF!</v>
      </c>
      <c r="S93" s="11" t="e">
        <f t="shared" si="20"/>
        <v>#REF!</v>
      </c>
      <c r="T93" s="11" t="e">
        <f t="shared" si="21"/>
        <v>#REF!</v>
      </c>
      <c r="U93" s="11" t="e">
        <f t="shared" si="22"/>
        <v>#REF!</v>
      </c>
      <c r="V93" s="11" t="e">
        <f t="shared" si="23"/>
        <v>#REF!</v>
      </c>
    </row>
    <row r="94" spans="1:22">
      <c r="A94" s="13" t="e">
        <f>'BASE - Geral'!#REF!</f>
        <v>#REF!</v>
      </c>
      <c r="B94" s="13" t="e">
        <f>'BASE - Geral'!#REF!</f>
        <v>#REF!</v>
      </c>
      <c r="C94" s="13" t="e">
        <f>'BASE - Geral'!#REF!</f>
        <v>#REF!</v>
      </c>
      <c r="D94" s="13" t="e">
        <f>'BASE - Geral'!#REF!</f>
        <v>#REF!</v>
      </c>
      <c r="E94" s="13" t="e">
        <f>'BASE - Geral'!#REF!</f>
        <v>#REF!</v>
      </c>
      <c r="F94" s="13" t="e">
        <f>'BASE - Geral'!#REF!</f>
        <v>#REF!</v>
      </c>
      <c r="G94" s="12" t="e">
        <f>'BASE - Geral'!#REF!</f>
        <v>#REF!</v>
      </c>
      <c r="H94" s="12" t="e">
        <f>'BASE - Geral'!#REF!</f>
        <v>#REF!</v>
      </c>
      <c r="I94" s="12" t="e">
        <f>'BASE - Geral'!#REF!</f>
        <v>#REF!</v>
      </c>
      <c r="J94" s="12" t="e">
        <f>'BASE - Geral'!#REF!</f>
        <v>#REF!</v>
      </c>
      <c r="K94" s="12" t="e">
        <f>'BASE - Geral'!#REF!</f>
        <v>#REF!</v>
      </c>
      <c r="L94" s="12" t="e">
        <f>'BASE - Geral'!#REF!+'BASE - Geral'!#REF!</f>
        <v>#REF!</v>
      </c>
      <c r="M94" s="12" t="e">
        <f>VLOOKUP(D94,'Demanda Isolada KIT'!$M$2:$P$1048576,3,0)</f>
        <v>#REF!</v>
      </c>
      <c r="N94" s="90" t="e">
        <f t="shared" si="16"/>
        <v>#REF!</v>
      </c>
      <c r="O94" s="12" t="e">
        <f t="shared" si="17"/>
        <v>#REF!</v>
      </c>
      <c r="P94" s="12" t="e">
        <f>VLOOKUP(D94,'Demanda Isolada KIT'!$R$2:$U$1048576,3,0)</f>
        <v>#REF!</v>
      </c>
      <c r="Q94" s="90" t="e">
        <f t="shared" si="18"/>
        <v>#REF!</v>
      </c>
      <c r="R94" s="12" t="e">
        <f t="shared" si="19"/>
        <v>#REF!</v>
      </c>
      <c r="S94" s="11" t="e">
        <f t="shared" si="20"/>
        <v>#REF!</v>
      </c>
      <c r="T94" s="11" t="e">
        <f t="shared" si="21"/>
        <v>#REF!</v>
      </c>
      <c r="U94" s="11" t="e">
        <f t="shared" si="22"/>
        <v>#REF!</v>
      </c>
      <c r="V94" s="11" t="e">
        <f t="shared" si="23"/>
        <v>#REF!</v>
      </c>
    </row>
    <row r="95" spans="1:22">
      <c r="A95" s="13" t="e">
        <f>'BASE - Geral'!#REF!</f>
        <v>#REF!</v>
      </c>
      <c r="B95" s="13" t="e">
        <f>'BASE - Geral'!#REF!</f>
        <v>#REF!</v>
      </c>
      <c r="C95" s="13" t="e">
        <f>'BASE - Geral'!#REF!</f>
        <v>#REF!</v>
      </c>
      <c r="D95" s="13" t="e">
        <f>'BASE - Geral'!#REF!</f>
        <v>#REF!</v>
      </c>
      <c r="E95" s="13" t="e">
        <f>'BASE - Geral'!#REF!</f>
        <v>#REF!</v>
      </c>
      <c r="F95" s="13" t="e">
        <f>'BASE - Geral'!#REF!</f>
        <v>#REF!</v>
      </c>
      <c r="G95" s="12" t="e">
        <f>'BASE - Geral'!#REF!</f>
        <v>#REF!</v>
      </c>
      <c r="H95" s="12" t="e">
        <f>'BASE - Geral'!#REF!</f>
        <v>#REF!</v>
      </c>
      <c r="I95" s="12" t="e">
        <f>'BASE - Geral'!#REF!</f>
        <v>#REF!</v>
      </c>
      <c r="J95" s="12" t="e">
        <f>'BASE - Geral'!#REF!</f>
        <v>#REF!</v>
      </c>
      <c r="K95" s="12" t="e">
        <f>'BASE - Geral'!#REF!</f>
        <v>#REF!</v>
      </c>
      <c r="L95" s="12" t="e">
        <f>'BASE - Geral'!#REF!+'BASE - Geral'!#REF!</f>
        <v>#REF!</v>
      </c>
      <c r="M95" s="12" t="e">
        <f>VLOOKUP(D95,'Demanda Isolada KIT'!$M$2:$P$1048576,3,0)</f>
        <v>#REF!</v>
      </c>
      <c r="N95" s="90" t="e">
        <f t="shared" si="16"/>
        <v>#REF!</v>
      </c>
      <c r="O95" s="12" t="e">
        <f t="shared" si="17"/>
        <v>#REF!</v>
      </c>
      <c r="P95" s="12" t="e">
        <f>VLOOKUP(D95,'Demanda Isolada KIT'!$R$2:$U$1048576,3,0)</f>
        <v>#REF!</v>
      </c>
      <c r="Q95" s="90" t="e">
        <f t="shared" si="18"/>
        <v>#REF!</v>
      </c>
      <c r="R95" s="12" t="e">
        <f t="shared" si="19"/>
        <v>#REF!</v>
      </c>
      <c r="S95" s="11" t="e">
        <f t="shared" si="20"/>
        <v>#REF!</v>
      </c>
      <c r="T95" s="11" t="e">
        <f t="shared" si="21"/>
        <v>#REF!</v>
      </c>
      <c r="U95" s="11" t="e">
        <f t="shared" si="22"/>
        <v>#REF!</v>
      </c>
      <c r="V95" s="11" t="e">
        <f t="shared" si="23"/>
        <v>#REF!</v>
      </c>
    </row>
    <row r="96" spans="1:22">
      <c r="A96" s="13" t="e">
        <f>'BASE - Geral'!#REF!</f>
        <v>#REF!</v>
      </c>
      <c r="B96" s="13" t="e">
        <f>'BASE - Geral'!#REF!</f>
        <v>#REF!</v>
      </c>
      <c r="C96" s="13" t="e">
        <f>'BASE - Geral'!#REF!</f>
        <v>#REF!</v>
      </c>
      <c r="D96" s="13" t="e">
        <f>'BASE - Geral'!#REF!</f>
        <v>#REF!</v>
      </c>
      <c r="E96" s="13" t="e">
        <f>'BASE - Geral'!#REF!</f>
        <v>#REF!</v>
      </c>
      <c r="F96" s="13" t="e">
        <f>'BASE - Geral'!#REF!</f>
        <v>#REF!</v>
      </c>
      <c r="G96" s="12" t="e">
        <f>'BASE - Geral'!#REF!</f>
        <v>#REF!</v>
      </c>
      <c r="H96" s="12" t="e">
        <f>'BASE - Geral'!#REF!</f>
        <v>#REF!</v>
      </c>
      <c r="I96" s="12" t="e">
        <f>'BASE - Geral'!#REF!</f>
        <v>#REF!</v>
      </c>
      <c r="J96" s="12" t="e">
        <f>'BASE - Geral'!#REF!</f>
        <v>#REF!</v>
      </c>
      <c r="K96" s="12" t="e">
        <f>'BASE - Geral'!#REF!</f>
        <v>#REF!</v>
      </c>
      <c r="L96" s="12" t="e">
        <f>'BASE - Geral'!#REF!+'BASE - Geral'!#REF!</f>
        <v>#REF!</v>
      </c>
      <c r="M96" s="12" t="e">
        <f>VLOOKUP(D96,'Demanda Isolada KIT'!$M$2:$P$1048576,3,0)</f>
        <v>#REF!</v>
      </c>
      <c r="N96" s="90" t="e">
        <f t="shared" si="16"/>
        <v>#REF!</v>
      </c>
      <c r="O96" s="12" t="e">
        <f t="shared" si="17"/>
        <v>#REF!</v>
      </c>
      <c r="P96" s="12" t="e">
        <f>VLOOKUP(D96,'Demanda Isolada KIT'!$R$2:$U$1048576,3,0)</f>
        <v>#REF!</v>
      </c>
      <c r="Q96" s="90" t="e">
        <f t="shared" si="18"/>
        <v>#REF!</v>
      </c>
      <c r="R96" s="12" t="e">
        <f t="shared" si="19"/>
        <v>#REF!</v>
      </c>
      <c r="S96" s="11" t="e">
        <f t="shared" si="20"/>
        <v>#REF!</v>
      </c>
      <c r="T96" s="11" t="e">
        <f t="shared" si="21"/>
        <v>#REF!</v>
      </c>
      <c r="U96" s="11" t="e">
        <f t="shared" si="22"/>
        <v>#REF!</v>
      </c>
      <c r="V96" s="11" t="e">
        <f t="shared" si="23"/>
        <v>#REF!</v>
      </c>
    </row>
    <row r="97" spans="1:22">
      <c r="A97" s="13" t="e">
        <f>'BASE - Geral'!#REF!</f>
        <v>#REF!</v>
      </c>
      <c r="B97" s="13" t="e">
        <f>'BASE - Geral'!#REF!</f>
        <v>#REF!</v>
      </c>
      <c r="C97" s="13" t="e">
        <f>'BASE - Geral'!#REF!</f>
        <v>#REF!</v>
      </c>
      <c r="D97" s="13" t="e">
        <f>'BASE - Geral'!#REF!</f>
        <v>#REF!</v>
      </c>
      <c r="E97" s="13" t="e">
        <f>'BASE - Geral'!#REF!</f>
        <v>#REF!</v>
      </c>
      <c r="F97" s="13" t="e">
        <f>'BASE - Geral'!#REF!</f>
        <v>#REF!</v>
      </c>
      <c r="G97" s="12" t="e">
        <f>'BASE - Geral'!#REF!</f>
        <v>#REF!</v>
      </c>
      <c r="H97" s="12" t="e">
        <f>'BASE - Geral'!#REF!</f>
        <v>#REF!</v>
      </c>
      <c r="I97" s="12" t="e">
        <f>'BASE - Geral'!#REF!</f>
        <v>#REF!</v>
      </c>
      <c r="J97" s="12" t="e">
        <f>'BASE - Geral'!#REF!</f>
        <v>#REF!</v>
      </c>
      <c r="K97" s="12" t="e">
        <f>'BASE - Geral'!#REF!</f>
        <v>#REF!</v>
      </c>
      <c r="L97" s="12" t="e">
        <f>'BASE - Geral'!#REF!+'BASE - Geral'!#REF!</f>
        <v>#REF!</v>
      </c>
      <c r="M97" s="12" t="e">
        <f>VLOOKUP(D97,'Demanda Isolada KIT'!$M$2:$P$1048576,3,0)</f>
        <v>#REF!</v>
      </c>
      <c r="N97" s="90" t="e">
        <f t="shared" si="16"/>
        <v>#REF!</v>
      </c>
      <c r="O97" s="12" t="e">
        <f t="shared" si="17"/>
        <v>#REF!</v>
      </c>
      <c r="P97" s="12" t="e">
        <f>VLOOKUP(D97,'Demanda Isolada KIT'!$R$2:$U$1048576,3,0)</f>
        <v>#REF!</v>
      </c>
      <c r="Q97" s="90" t="e">
        <f t="shared" si="18"/>
        <v>#REF!</v>
      </c>
      <c r="R97" s="12" t="e">
        <f t="shared" si="19"/>
        <v>#REF!</v>
      </c>
      <c r="S97" s="11" t="e">
        <f t="shared" si="20"/>
        <v>#REF!</v>
      </c>
      <c r="T97" s="11" t="e">
        <f t="shared" si="21"/>
        <v>#REF!</v>
      </c>
      <c r="U97" s="11" t="e">
        <f t="shared" si="22"/>
        <v>#REF!</v>
      </c>
      <c r="V97" s="11" t="e">
        <f t="shared" si="23"/>
        <v>#REF!</v>
      </c>
    </row>
    <row r="98" spans="1:22">
      <c r="A98" s="13" t="e">
        <f>'BASE - Geral'!#REF!</f>
        <v>#REF!</v>
      </c>
      <c r="B98" s="13" t="e">
        <f>'BASE - Geral'!#REF!</f>
        <v>#REF!</v>
      </c>
      <c r="C98" s="13" t="e">
        <f>'BASE - Geral'!#REF!</f>
        <v>#REF!</v>
      </c>
      <c r="D98" s="13" t="e">
        <f>'BASE - Geral'!#REF!</f>
        <v>#REF!</v>
      </c>
      <c r="E98" s="13" t="e">
        <f>'BASE - Geral'!#REF!</f>
        <v>#REF!</v>
      </c>
      <c r="F98" s="13" t="e">
        <f>'BASE - Geral'!#REF!</f>
        <v>#REF!</v>
      </c>
      <c r="G98" s="12" t="e">
        <f>'BASE - Geral'!#REF!</f>
        <v>#REF!</v>
      </c>
      <c r="H98" s="12" t="e">
        <f>'BASE - Geral'!#REF!</f>
        <v>#REF!</v>
      </c>
      <c r="I98" s="12" t="e">
        <f>'BASE - Geral'!#REF!</f>
        <v>#REF!</v>
      </c>
      <c r="J98" s="12" t="e">
        <f>'BASE - Geral'!#REF!</f>
        <v>#REF!</v>
      </c>
      <c r="K98" s="12" t="e">
        <f>'BASE - Geral'!#REF!</f>
        <v>#REF!</v>
      </c>
      <c r="L98" s="12" t="e">
        <f>'BASE - Geral'!#REF!+'BASE - Geral'!#REF!</f>
        <v>#REF!</v>
      </c>
      <c r="M98" s="12" t="e">
        <f>VLOOKUP(D98,'Demanda Isolada KIT'!$M$2:$P$1048576,3,0)</f>
        <v>#REF!</v>
      </c>
      <c r="N98" s="90" t="e">
        <f t="shared" si="16"/>
        <v>#REF!</v>
      </c>
      <c r="O98" s="12" t="e">
        <f t="shared" si="17"/>
        <v>#REF!</v>
      </c>
      <c r="P98" s="12" t="e">
        <f>VLOOKUP(D98,'Demanda Isolada KIT'!$R$2:$U$1048576,3,0)</f>
        <v>#REF!</v>
      </c>
      <c r="Q98" s="90" t="e">
        <f t="shared" si="18"/>
        <v>#REF!</v>
      </c>
      <c r="R98" s="12" t="e">
        <f t="shared" si="19"/>
        <v>#REF!</v>
      </c>
      <c r="S98" s="11" t="e">
        <f t="shared" si="20"/>
        <v>#REF!</v>
      </c>
      <c r="T98" s="11" t="e">
        <f t="shared" si="21"/>
        <v>#REF!</v>
      </c>
      <c r="U98" s="11" t="e">
        <f t="shared" si="22"/>
        <v>#REF!</v>
      </c>
      <c r="V98" s="11" t="e">
        <f t="shared" si="23"/>
        <v>#REF!</v>
      </c>
    </row>
    <row r="99" spans="1:22">
      <c r="A99" s="13" t="e">
        <f>'BASE - Geral'!#REF!</f>
        <v>#REF!</v>
      </c>
      <c r="B99" s="13" t="e">
        <f>'BASE - Geral'!#REF!</f>
        <v>#REF!</v>
      </c>
      <c r="C99" s="13" t="e">
        <f>'BASE - Geral'!#REF!</f>
        <v>#REF!</v>
      </c>
      <c r="D99" s="13" t="e">
        <f>'BASE - Geral'!#REF!</f>
        <v>#REF!</v>
      </c>
      <c r="E99" s="13" t="e">
        <f>'BASE - Geral'!#REF!</f>
        <v>#REF!</v>
      </c>
      <c r="F99" s="13" t="e">
        <f>'BASE - Geral'!#REF!</f>
        <v>#REF!</v>
      </c>
      <c r="G99" s="12" t="e">
        <f>'BASE - Geral'!#REF!</f>
        <v>#REF!</v>
      </c>
      <c r="H99" s="12" t="e">
        <f>'BASE - Geral'!#REF!</f>
        <v>#REF!</v>
      </c>
      <c r="I99" s="12" t="e">
        <f>'BASE - Geral'!#REF!</f>
        <v>#REF!</v>
      </c>
      <c r="J99" s="12" t="e">
        <f>'BASE - Geral'!#REF!</f>
        <v>#REF!</v>
      </c>
      <c r="K99" s="12" t="e">
        <f>'BASE - Geral'!#REF!</f>
        <v>#REF!</v>
      </c>
      <c r="L99" s="12" t="e">
        <f>'BASE - Geral'!#REF!+'BASE - Geral'!#REF!</f>
        <v>#REF!</v>
      </c>
      <c r="M99" s="12" t="e">
        <f>VLOOKUP(D99,'Demanda Isolada KIT'!$M$2:$P$1048576,3,0)</f>
        <v>#REF!</v>
      </c>
      <c r="N99" s="90" t="e">
        <f t="shared" si="16"/>
        <v>#REF!</v>
      </c>
      <c r="O99" s="12" t="e">
        <f t="shared" si="17"/>
        <v>#REF!</v>
      </c>
      <c r="P99" s="12" t="e">
        <f>VLOOKUP(D99,'Demanda Isolada KIT'!$R$2:$U$1048576,3,0)</f>
        <v>#REF!</v>
      </c>
      <c r="Q99" s="90" t="e">
        <f t="shared" si="18"/>
        <v>#REF!</v>
      </c>
      <c r="R99" s="12" t="e">
        <f t="shared" si="19"/>
        <v>#REF!</v>
      </c>
      <c r="S99" s="11" t="e">
        <f t="shared" si="20"/>
        <v>#REF!</v>
      </c>
      <c r="T99" s="11" t="e">
        <f t="shared" si="21"/>
        <v>#REF!</v>
      </c>
      <c r="U99" s="11" t="e">
        <f t="shared" si="22"/>
        <v>#REF!</v>
      </c>
      <c r="V99" s="11" t="e">
        <f t="shared" si="23"/>
        <v>#REF!</v>
      </c>
    </row>
    <row r="100" spans="1:22">
      <c r="A100" s="13" t="e">
        <f>'BASE - Geral'!#REF!</f>
        <v>#REF!</v>
      </c>
      <c r="B100" s="13" t="e">
        <f>'BASE - Geral'!#REF!</f>
        <v>#REF!</v>
      </c>
      <c r="C100" s="13" t="e">
        <f>'BASE - Geral'!#REF!</f>
        <v>#REF!</v>
      </c>
      <c r="D100" s="13" t="e">
        <f>'BASE - Geral'!#REF!</f>
        <v>#REF!</v>
      </c>
      <c r="E100" s="13" t="e">
        <f>'BASE - Geral'!#REF!</f>
        <v>#REF!</v>
      </c>
      <c r="F100" s="13" t="e">
        <f>'BASE - Geral'!#REF!</f>
        <v>#REF!</v>
      </c>
      <c r="G100" s="12" t="e">
        <f>'BASE - Geral'!#REF!</f>
        <v>#REF!</v>
      </c>
      <c r="H100" s="12" t="e">
        <f>'BASE - Geral'!#REF!</f>
        <v>#REF!</v>
      </c>
      <c r="I100" s="12" t="e">
        <f>'BASE - Geral'!#REF!</f>
        <v>#REF!</v>
      </c>
      <c r="J100" s="12" t="e">
        <f>'BASE - Geral'!#REF!</f>
        <v>#REF!</v>
      </c>
      <c r="K100" s="12" t="e">
        <f>'BASE - Geral'!#REF!</f>
        <v>#REF!</v>
      </c>
      <c r="L100" s="12" t="e">
        <f>'BASE - Geral'!#REF!+'BASE - Geral'!#REF!</f>
        <v>#REF!</v>
      </c>
      <c r="M100" s="12" t="e">
        <f>VLOOKUP(D100,'Demanda Isolada KIT'!$M$2:$P$1048576,3,0)</f>
        <v>#REF!</v>
      </c>
      <c r="N100" s="90" t="e">
        <f t="shared" si="16"/>
        <v>#REF!</v>
      </c>
      <c r="O100" s="12" t="e">
        <f t="shared" si="17"/>
        <v>#REF!</v>
      </c>
      <c r="P100" s="12" t="e">
        <f>VLOOKUP(D100,'Demanda Isolada KIT'!$R$2:$U$1048576,3,0)</f>
        <v>#REF!</v>
      </c>
      <c r="Q100" s="90" t="e">
        <f t="shared" si="18"/>
        <v>#REF!</v>
      </c>
      <c r="R100" s="12" t="e">
        <f t="shared" si="19"/>
        <v>#REF!</v>
      </c>
      <c r="S100" s="11" t="e">
        <f t="shared" si="20"/>
        <v>#REF!</v>
      </c>
      <c r="T100" s="11" t="e">
        <f t="shared" si="21"/>
        <v>#REF!</v>
      </c>
      <c r="U100" s="11" t="e">
        <f t="shared" si="22"/>
        <v>#REF!</v>
      </c>
      <c r="V100" s="11" t="e">
        <f t="shared" si="23"/>
        <v>#REF!</v>
      </c>
    </row>
    <row r="101" spans="1:22">
      <c r="A101" s="13" t="e">
        <f>'BASE - Geral'!#REF!</f>
        <v>#REF!</v>
      </c>
      <c r="B101" s="13" t="e">
        <f>'BASE - Geral'!#REF!</f>
        <v>#REF!</v>
      </c>
      <c r="C101" s="13" t="e">
        <f>'BASE - Geral'!#REF!</f>
        <v>#REF!</v>
      </c>
      <c r="D101" s="13" t="e">
        <f>'BASE - Geral'!#REF!</f>
        <v>#REF!</v>
      </c>
      <c r="E101" s="13" t="e">
        <f>'BASE - Geral'!#REF!</f>
        <v>#REF!</v>
      </c>
      <c r="F101" s="13" t="e">
        <f>'BASE - Geral'!#REF!</f>
        <v>#REF!</v>
      </c>
      <c r="G101" s="12" t="e">
        <f>'BASE - Geral'!#REF!</f>
        <v>#REF!</v>
      </c>
      <c r="H101" s="12" t="e">
        <f>'BASE - Geral'!#REF!</f>
        <v>#REF!</v>
      </c>
      <c r="I101" s="12" t="e">
        <f>'BASE - Geral'!#REF!</f>
        <v>#REF!</v>
      </c>
      <c r="J101" s="12" t="e">
        <f>'BASE - Geral'!#REF!</f>
        <v>#REF!</v>
      </c>
      <c r="K101" s="12" t="e">
        <f>'BASE - Geral'!#REF!</f>
        <v>#REF!</v>
      </c>
      <c r="L101" s="12" t="e">
        <f>'BASE - Geral'!#REF!+'BASE - Geral'!#REF!</f>
        <v>#REF!</v>
      </c>
      <c r="M101" s="12" t="e">
        <f>VLOOKUP(D101,'Demanda Isolada KIT'!$M$2:$P$1048576,3,0)</f>
        <v>#REF!</v>
      </c>
      <c r="N101" s="90" t="e">
        <f t="shared" si="16"/>
        <v>#REF!</v>
      </c>
      <c r="O101" s="12" t="e">
        <f t="shared" si="17"/>
        <v>#REF!</v>
      </c>
      <c r="P101" s="12" t="e">
        <f>VLOOKUP(D101,'Demanda Isolada KIT'!$R$2:$U$1048576,3,0)</f>
        <v>#REF!</v>
      </c>
      <c r="Q101" s="90" t="e">
        <f t="shared" si="18"/>
        <v>#REF!</v>
      </c>
      <c r="R101" s="12" t="e">
        <f t="shared" si="19"/>
        <v>#REF!</v>
      </c>
      <c r="S101" s="11" t="e">
        <f t="shared" si="20"/>
        <v>#REF!</v>
      </c>
      <c r="T101" s="11" t="e">
        <f t="shared" si="21"/>
        <v>#REF!</v>
      </c>
      <c r="U101" s="11" t="e">
        <f t="shared" si="22"/>
        <v>#REF!</v>
      </c>
      <c r="V101" s="11" t="e">
        <f t="shared" si="23"/>
        <v>#REF!</v>
      </c>
    </row>
    <row r="102" spans="1:22">
      <c r="A102" s="13" t="e">
        <f>'BASE - Geral'!#REF!</f>
        <v>#REF!</v>
      </c>
      <c r="B102" s="13" t="e">
        <f>'BASE - Geral'!#REF!</f>
        <v>#REF!</v>
      </c>
      <c r="C102" s="13" t="e">
        <f>'BASE - Geral'!#REF!</f>
        <v>#REF!</v>
      </c>
      <c r="D102" s="13" t="e">
        <f>'BASE - Geral'!#REF!</f>
        <v>#REF!</v>
      </c>
      <c r="E102" s="13" t="e">
        <f>'BASE - Geral'!#REF!</f>
        <v>#REF!</v>
      </c>
      <c r="F102" s="13" t="e">
        <f>'BASE - Geral'!#REF!</f>
        <v>#REF!</v>
      </c>
      <c r="G102" s="12" t="e">
        <f>'BASE - Geral'!#REF!</f>
        <v>#REF!</v>
      </c>
      <c r="H102" s="12" t="e">
        <f>'BASE - Geral'!#REF!</f>
        <v>#REF!</v>
      </c>
      <c r="I102" s="12" t="e">
        <f>'BASE - Geral'!#REF!</f>
        <v>#REF!</v>
      </c>
      <c r="J102" s="12" t="e">
        <f>'BASE - Geral'!#REF!</f>
        <v>#REF!</v>
      </c>
      <c r="K102" s="12" t="e">
        <f>'BASE - Geral'!#REF!</f>
        <v>#REF!</v>
      </c>
      <c r="L102" s="12" t="e">
        <f>'BASE - Geral'!#REF!+'BASE - Geral'!#REF!</f>
        <v>#REF!</v>
      </c>
      <c r="M102" s="12" t="e">
        <f>VLOOKUP(D102,'Demanda Isolada KIT'!$M$2:$P$1048576,3,0)</f>
        <v>#REF!</v>
      </c>
      <c r="N102" s="90" t="e">
        <f t="shared" si="16"/>
        <v>#REF!</v>
      </c>
      <c r="O102" s="12" t="e">
        <f t="shared" si="17"/>
        <v>#REF!</v>
      </c>
      <c r="P102" s="12" t="e">
        <f>VLOOKUP(D102,'Demanda Isolada KIT'!$R$2:$U$1048576,3,0)</f>
        <v>#REF!</v>
      </c>
      <c r="Q102" s="90" t="e">
        <f t="shared" si="18"/>
        <v>#REF!</v>
      </c>
      <c r="R102" s="12" t="e">
        <f t="shared" si="19"/>
        <v>#REF!</v>
      </c>
      <c r="S102" s="11" t="e">
        <f t="shared" si="20"/>
        <v>#REF!</v>
      </c>
      <c r="T102" s="11" t="e">
        <f t="shared" si="21"/>
        <v>#REF!</v>
      </c>
      <c r="U102" s="11" t="e">
        <f t="shared" si="22"/>
        <v>#REF!</v>
      </c>
      <c r="V102" s="11" t="e">
        <f t="shared" si="23"/>
        <v>#REF!</v>
      </c>
    </row>
    <row r="103" spans="1:22">
      <c r="A103" s="13" t="e">
        <f>'BASE - Geral'!#REF!</f>
        <v>#REF!</v>
      </c>
      <c r="B103" s="13" t="e">
        <f>'BASE - Geral'!#REF!</f>
        <v>#REF!</v>
      </c>
      <c r="C103" s="13" t="e">
        <f>'BASE - Geral'!#REF!</f>
        <v>#REF!</v>
      </c>
      <c r="D103" s="13" t="e">
        <f>'BASE - Geral'!#REF!</f>
        <v>#REF!</v>
      </c>
      <c r="E103" s="13" t="e">
        <f>'BASE - Geral'!#REF!</f>
        <v>#REF!</v>
      </c>
      <c r="F103" s="13" t="e">
        <f>'BASE - Geral'!#REF!</f>
        <v>#REF!</v>
      </c>
      <c r="G103" s="12" t="e">
        <f>'BASE - Geral'!#REF!</f>
        <v>#REF!</v>
      </c>
      <c r="H103" s="12" t="e">
        <f>'BASE - Geral'!#REF!</f>
        <v>#REF!</v>
      </c>
      <c r="I103" s="12" t="e">
        <f>'BASE - Geral'!#REF!</f>
        <v>#REF!</v>
      </c>
      <c r="J103" s="12" t="e">
        <f>'BASE - Geral'!#REF!</f>
        <v>#REF!</v>
      </c>
      <c r="K103" s="12" t="e">
        <f>'BASE - Geral'!#REF!</f>
        <v>#REF!</v>
      </c>
      <c r="L103" s="12" t="e">
        <f>'BASE - Geral'!#REF!+'BASE - Geral'!#REF!</f>
        <v>#REF!</v>
      </c>
      <c r="M103" s="12" t="e">
        <f>VLOOKUP(D103,'Demanda Isolada KIT'!$M$2:$P$1048576,3,0)</f>
        <v>#REF!</v>
      </c>
      <c r="N103" s="90" t="e">
        <f t="shared" si="16"/>
        <v>#REF!</v>
      </c>
      <c r="O103" s="12" t="e">
        <f t="shared" si="17"/>
        <v>#REF!</v>
      </c>
      <c r="P103" s="12" t="e">
        <f>VLOOKUP(D103,'Demanda Isolada KIT'!$R$2:$U$1048576,3,0)</f>
        <v>#REF!</v>
      </c>
      <c r="Q103" s="90" t="e">
        <f t="shared" si="18"/>
        <v>#REF!</v>
      </c>
      <c r="R103" s="12" t="e">
        <f t="shared" si="19"/>
        <v>#REF!</v>
      </c>
      <c r="S103" s="11" t="e">
        <f t="shared" si="20"/>
        <v>#REF!</v>
      </c>
      <c r="T103" s="11" t="e">
        <f t="shared" si="21"/>
        <v>#REF!</v>
      </c>
      <c r="U103" s="11" t="e">
        <f t="shared" si="22"/>
        <v>#REF!</v>
      </c>
      <c r="V103" s="11" t="e">
        <f t="shared" si="23"/>
        <v>#REF!</v>
      </c>
    </row>
    <row r="104" spans="1:22">
      <c r="A104" s="13" t="e">
        <f>'BASE - Geral'!#REF!</f>
        <v>#REF!</v>
      </c>
      <c r="B104" s="13" t="e">
        <f>'BASE - Geral'!#REF!</f>
        <v>#REF!</v>
      </c>
      <c r="C104" s="13" t="e">
        <f>'BASE - Geral'!#REF!</f>
        <v>#REF!</v>
      </c>
      <c r="D104" s="13" t="e">
        <f>'BASE - Geral'!#REF!</f>
        <v>#REF!</v>
      </c>
      <c r="E104" s="13" t="e">
        <f>'BASE - Geral'!#REF!</f>
        <v>#REF!</v>
      </c>
      <c r="F104" s="13" t="e">
        <f>'BASE - Geral'!#REF!</f>
        <v>#REF!</v>
      </c>
      <c r="G104" s="12" t="e">
        <f>'BASE - Geral'!#REF!</f>
        <v>#REF!</v>
      </c>
      <c r="H104" s="12" t="e">
        <f>'BASE - Geral'!#REF!</f>
        <v>#REF!</v>
      </c>
      <c r="I104" s="12" t="e">
        <f>'BASE - Geral'!#REF!</f>
        <v>#REF!</v>
      </c>
      <c r="J104" s="12" t="e">
        <f>'BASE - Geral'!#REF!</f>
        <v>#REF!</v>
      </c>
      <c r="K104" s="12" t="e">
        <f>'BASE - Geral'!#REF!</f>
        <v>#REF!</v>
      </c>
      <c r="L104" s="12" t="e">
        <f>'BASE - Geral'!#REF!+'BASE - Geral'!#REF!</f>
        <v>#REF!</v>
      </c>
      <c r="M104" s="12" t="e">
        <f>VLOOKUP(D104,'Demanda Isolada KIT'!$M$2:$P$1048576,3,0)</f>
        <v>#REF!</v>
      </c>
      <c r="N104" s="90" t="e">
        <f t="shared" si="16"/>
        <v>#REF!</v>
      </c>
      <c r="O104" s="12" t="e">
        <f t="shared" si="17"/>
        <v>#REF!</v>
      </c>
      <c r="P104" s="12" t="e">
        <f>VLOOKUP(D104,'Demanda Isolada KIT'!$R$2:$U$1048576,3,0)</f>
        <v>#REF!</v>
      </c>
      <c r="Q104" s="90" t="e">
        <f t="shared" si="18"/>
        <v>#REF!</v>
      </c>
      <c r="R104" s="12" t="e">
        <f t="shared" si="19"/>
        <v>#REF!</v>
      </c>
      <c r="S104" s="11" t="e">
        <f t="shared" si="20"/>
        <v>#REF!</v>
      </c>
      <c r="T104" s="11" t="e">
        <f t="shared" si="21"/>
        <v>#REF!</v>
      </c>
      <c r="U104" s="11" t="e">
        <f t="shared" si="22"/>
        <v>#REF!</v>
      </c>
      <c r="V104" s="11" t="e">
        <f t="shared" si="23"/>
        <v>#REF!</v>
      </c>
    </row>
    <row r="105" spans="1:22">
      <c r="A105" s="13" t="e">
        <f>'BASE - Geral'!#REF!</f>
        <v>#REF!</v>
      </c>
      <c r="B105" s="13" t="e">
        <f>'BASE - Geral'!#REF!</f>
        <v>#REF!</v>
      </c>
      <c r="C105" s="13" t="e">
        <f>'BASE - Geral'!#REF!</f>
        <v>#REF!</v>
      </c>
      <c r="D105" s="13" t="e">
        <f>'BASE - Geral'!#REF!</f>
        <v>#REF!</v>
      </c>
      <c r="E105" s="13" t="e">
        <f>'BASE - Geral'!#REF!</f>
        <v>#REF!</v>
      </c>
      <c r="F105" s="13" t="e">
        <f>'BASE - Geral'!#REF!</f>
        <v>#REF!</v>
      </c>
      <c r="G105" s="12" t="e">
        <f>'BASE - Geral'!#REF!</f>
        <v>#REF!</v>
      </c>
      <c r="H105" s="12" t="e">
        <f>'BASE - Geral'!#REF!</f>
        <v>#REF!</v>
      </c>
      <c r="I105" s="12" t="e">
        <f>'BASE - Geral'!#REF!</f>
        <v>#REF!</v>
      </c>
      <c r="J105" s="12" t="e">
        <f>'BASE - Geral'!#REF!</f>
        <v>#REF!</v>
      </c>
      <c r="K105" s="12" t="e">
        <f>'BASE - Geral'!#REF!</f>
        <v>#REF!</v>
      </c>
      <c r="L105" s="12" t="e">
        <f>'BASE - Geral'!#REF!+'BASE - Geral'!#REF!</f>
        <v>#REF!</v>
      </c>
      <c r="M105" s="12" t="e">
        <f>VLOOKUP(D105,'Demanda Isolada KIT'!$M$2:$P$1048576,3,0)</f>
        <v>#REF!</v>
      </c>
      <c r="N105" s="90" t="e">
        <f t="shared" si="16"/>
        <v>#REF!</v>
      </c>
      <c r="O105" s="12" t="e">
        <f t="shared" si="17"/>
        <v>#REF!</v>
      </c>
      <c r="P105" s="12" t="e">
        <f>VLOOKUP(D105,'Demanda Isolada KIT'!$R$2:$U$1048576,3,0)</f>
        <v>#REF!</v>
      </c>
      <c r="Q105" s="90" t="e">
        <f t="shared" si="18"/>
        <v>#REF!</v>
      </c>
      <c r="R105" s="12" t="e">
        <f t="shared" si="19"/>
        <v>#REF!</v>
      </c>
      <c r="S105" s="11" t="e">
        <f t="shared" si="20"/>
        <v>#REF!</v>
      </c>
      <c r="T105" s="11" t="e">
        <f t="shared" si="21"/>
        <v>#REF!</v>
      </c>
      <c r="U105" s="11" t="e">
        <f t="shared" si="22"/>
        <v>#REF!</v>
      </c>
      <c r="V105" s="11" t="e">
        <f t="shared" si="23"/>
        <v>#REF!</v>
      </c>
    </row>
    <row r="106" spans="1:22">
      <c r="A106" s="13" t="e">
        <f>'BASE - Geral'!#REF!</f>
        <v>#REF!</v>
      </c>
      <c r="B106" s="13" t="e">
        <f>'BASE - Geral'!#REF!</f>
        <v>#REF!</v>
      </c>
      <c r="C106" s="13" t="e">
        <f>'BASE - Geral'!#REF!</f>
        <v>#REF!</v>
      </c>
      <c r="D106" s="13" t="e">
        <f>'BASE - Geral'!#REF!</f>
        <v>#REF!</v>
      </c>
      <c r="E106" s="13" t="e">
        <f>'BASE - Geral'!#REF!</f>
        <v>#REF!</v>
      </c>
      <c r="F106" s="13" t="e">
        <f>'BASE - Geral'!#REF!</f>
        <v>#REF!</v>
      </c>
      <c r="G106" s="12" t="e">
        <f>'BASE - Geral'!#REF!</f>
        <v>#REF!</v>
      </c>
      <c r="H106" s="12" t="e">
        <f>'BASE - Geral'!#REF!</f>
        <v>#REF!</v>
      </c>
      <c r="I106" s="12" t="e">
        <f>'BASE - Geral'!#REF!</f>
        <v>#REF!</v>
      </c>
      <c r="J106" s="12" t="e">
        <f>'BASE - Geral'!#REF!</f>
        <v>#REF!</v>
      </c>
      <c r="K106" s="12" t="e">
        <f>'BASE - Geral'!#REF!</f>
        <v>#REF!</v>
      </c>
      <c r="L106" s="12" t="e">
        <f>'BASE - Geral'!#REF!+'BASE - Geral'!#REF!</f>
        <v>#REF!</v>
      </c>
      <c r="M106" s="12" t="e">
        <f>VLOOKUP(D106,'Demanda Isolada KIT'!$M$2:$P$1048576,3,0)</f>
        <v>#REF!</v>
      </c>
      <c r="N106" s="90" t="e">
        <f t="shared" si="16"/>
        <v>#REF!</v>
      </c>
      <c r="O106" s="12" t="e">
        <f t="shared" si="17"/>
        <v>#REF!</v>
      </c>
      <c r="P106" s="12" t="e">
        <f>VLOOKUP(D106,'Demanda Isolada KIT'!$R$2:$U$1048576,3,0)</f>
        <v>#REF!</v>
      </c>
      <c r="Q106" s="90" t="e">
        <f t="shared" si="18"/>
        <v>#REF!</v>
      </c>
      <c r="R106" s="12" t="e">
        <f t="shared" si="19"/>
        <v>#REF!</v>
      </c>
      <c r="S106" s="11" t="e">
        <f t="shared" si="20"/>
        <v>#REF!</v>
      </c>
      <c r="T106" s="11" t="e">
        <f t="shared" si="21"/>
        <v>#REF!</v>
      </c>
      <c r="U106" s="11" t="e">
        <f t="shared" si="22"/>
        <v>#REF!</v>
      </c>
      <c r="V106" s="11" t="e">
        <f t="shared" si="23"/>
        <v>#REF!</v>
      </c>
    </row>
    <row r="107" spans="1:22">
      <c r="A107" s="13" t="e">
        <f>'BASE - Geral'!#REF!</f>
        <v>#REF!</v>
      </c>
      <c r="B107" s="13" t="e">
        <f>'BASE - Geral'!#REF!</f>
        <v>#REF!</v>
      </c>
      <c r="C107" s="13" t="e">
        <f>'BASE - Geral'!#REF!</f>
        <v>#REF!</v>
      </c>
      <c r="D107" s="13" t="e">
        <f>'BASE - Geral'!#REF!</f>
        <v>#REF!</v>
      </c>
      <c r="E107" s="13" t="e">
        <f>'BASE - Geral'!#REF!</f>
        <v>#REF!</v>
      </c>
      <c r="F107" s="13" t="e">
        <f>'BASE - Geral'!#REF!</f>
        <v>#REF!</v>
      </c>
      <c r="G107" s="12" t="e">
        <f>'BASE - Geral'!#REF!</f>
        <v>#REF!</v>
      </c>
      <c r="H107" s="12" t="e">
        <f>'BASE - Geral'!#REF!</f>
        <v>#REF!</v>
      </c>
      <c r="I107" s="12" t="e">
        <f>'BASE - Geral'!#REF!</f>
        <v>#REF!</v>
      </c>
      <c r="J107" s="12" t="e">
        <f>'BASE - Geral'!#REF!</f>
        <v>#REF!</v>
      </c>
      <c r="K107" s="12" t="e">
        <f>'BASE - Geral'!#REF!</f>
        <v>#REF!</v>
      </c>
      <c r="L107" s="12" t="e">
        <f>'BASE - Geral'!#REF!+'BASE - Geral'!#REF!</f>
        <v>#REF!</v>
      </c>
      <c r="M107" s="12" t="e">
        <f>VLOOKUP(D107,'Demanda Isolada KIT'!$M$2:$P$1048576,3,0)</f>
        <v>#REF!</v>
      </c>
      <c r="N107" s="90" t="e">
        <f t="shared" si="16"/>
        <v>#REF!</v>
      </c>
      <c r="O107" s="12" t="e">
        <f t="shared" si="17"/>
        <v>#REF!</v>
      </c>
      <c r="P107" s="12" t="e">
        <f>VLOOKUP(D107,'Demanda Isolada KIT'!$R$2:$U$1048576,3,0)</f>
        <v>#REF!</v>
      </c>
      <c r="Q107" s="90" t="e">
        <f t="shared" si="18"/>
        <v>#REF!</v>
      </c>
      <c r="R107" s="12" t="e">
        <f t="shared" si="19"/>
        <v>#REF!</v>
      </c>
      <c r="S107" s="11" t="e">
        <f t="shared" si="20"/>
        <v>#REF!</v>
      </c>
      <c r="T107" s="11" t="e">
        <f t="shared" si="21"/>
        <v>#REF!</v>
      </c>
      <c r="U107" s="11" t="e">
        <f t="shared" si="22"/>
        <v>#REF!</v>
      </c>
      <c r="V107" s="11" t="e">
        <f t="shared" si="23"/>
        <v>#REF!</v>
      </c>
    </row>
    <row r="108" spans="1:22">
      <c r="A108" s="13" t="e">
        <f>'BASE - Geral'!#REF!</f>
        <v>#REF!</v>
      </c>
      <c r="B108" s="13" t="e">
        <f>'BASE - Geral'!#REF!</f>
        <v>#REF!</v>
      </c>
      <c r="C108" s="13" t="e">
        <f>'BASE - Geral'!#REF!</f>
        <v>#REF!</v>
      </c>
      <c r="D108" s="13" t="e">
        <f>'BASE - Geral'!#REF!</f>
        <v>#REF!</v>
      </c>
      <c r="E108" s="13" t="e">
        <f>'BASE - Geral'!#REF!</f>
        <v>#REF!</v>
      </c>
      <c r="F108" s="13" t="e">
        <f>'BASE - Geral'!#REF!</f>
        <v>#REF!</v>
      </c>
      <c r="G108" s="12" t="e">
        <f>'BASE - Geral'!#REF!</f>
        <v>#REF!</v>
      </c>
      <c r="H108" s="12" t="e">
        <f>'BASE - Geral'!#REF!</f>
        <v>#REF!</v>
      </c>
      <c r="I108" s="12" t="e">
        <f>'BASE - Geral'!#REF!</f>
        <v>#REF!</v>
      </c>
      <c r="J108" s="12" t="e">
        <f>'BASE - Geral'!#REF!</f>
        <v>#REF!</v>
      </c>
      <c r="K108" s="12" t="e">
        <f>'BASE - Geral'!#REF!</f>
        <v>#REF!</v>
      </c>
      <c r="L108" s="12" t="e">
        <f>'BASE - Geral'!#REF!+'BASE - Geral'!#REF!</f>
        <v>#REF!</v>
      </c>
      <c r="M108" s="12" t="e">
        <f>VLOOKUP(D108,'Demanda Isolada KIT'!$M$2:$P$1048576,3,0)</f>
        <v>#REF!</v>
      </c>
      <c r="N108" s="90" t="e">
        <f t="shared" si="16"/>
        <v>#REF!</v>
      </c>
      <c r="O108" s="12" t="e">
        <f t="shared" si="17"/>
        <v>#REF!</v>
      </c>
      <c r="P108" s="12" t="e">
        <f>VLOOKUP(D108,'Demanda Isolada KIT'!$R$2:$U$1048576,3,0)</f>
        <v>#REF!</v>
      </c>
      <c r="Q108" s="90" t="e">
        <f t="shared" si="18"/>
        <v>#REF!</v>
      </c>
      <c r="R108" s="12" t="e">
        <f t="shared" si="19"/>
        <v>#REF!</v>
      </c>
      <c r="S108" s="11" t="e">
        <f t="shared" si="20"/>
        <v>#REF!</v>
      </c>
      <c r="T108" s="11" t="e">
        <f t="shared" si="21"/>
        <v>#REF!</v>
      </c>
      <c r="U108" s="11" t="e">
        <f t="shared" si="22"/>
        <v>#REF!</v>
      </c>
      <c r="V108" s="11" t="e">
        <f t="shared" si="23"/>
        <v>#REF!</v>
      </c>
    </row>
    <row r="109" spans="1:22">
      <c r="A109" s="13" t="e">
        <f>'BASE - Geral'!#REF!</f>
        <v>#REF!</v>
      </c>
      <c r="B109" s="13" t="e">
        <f>'BASE - Geral'!#REF!</f>
        <v>#REF!</v>
      </c>
      <c r="C109" s="13" t="e">
        <f>'BASE - Geral'!#REF!</f>
        <v>#REF!</v>
      </c>
      <c r="D109" s="13" t="e">
        <f>'BASE - Geral'!#REF!</f>
        <v>#REF!</v>
      </c>
      <c r="E109" s="13" t="e">
        <f>'BASE - Geral'!#REF!</f>
        <v>#REF!</v>
      </c>
      <c r="F109" s="13" t="e">
        <f>'BASE - Geral'!#REF!</f>
        <v>#REF!</v>
      </c>
      <c r="G109" s="12" t="e">
        <f>'BASE - Geral'!#REF!</f>
        <v>#REF!</v>
      </c>
      <c r="H109" s="12" t="e">
        <f>'BASE - Geral'!#REF!</f>
        <v>#REF!</v>
      </c>
      <c r="I109" s="12" t="e">
        <f>'BASE - Geral'!#REF!</f>
        <v>#REF!</v>
      </c>
      <c r="J109" s="12" t="e">
        <f>'BASE - Geral'!#REF!</f>
        <v>#REF!</v>
      </c>
      <c r="K109" s="12" t="e">
        <f>'BASE - Geral'!#REF!</f>
        <v>#REF!</v>
      </c>
      <c r="L109" s="12" t="e">
        <f>'BASE - Geral'!#REF!+'BASE - Geral'!#REF!</f>
        <v>#REF!</v>
      </c>
      <c r="M109" s="12" t="e">
        <f>VLOOKUP(D109,'Demanda Isolada KIT'!$M$2:$P$1048576,3,0)</f>
        <v>#REF!</v>
      </c>
      <c r="N109" s="90" t="e">
        <f t="shared" si="16"/>
        <v>#REF!</v>
      </c>
      <c r="O109" s="12" t="e">
        <f t="shared" si="17"/>
        <v>#REF!</v>
      </c>
      <c r="P109" s="12" t="e">
        <f>VLOOKUP(D109,'Demanda Isolada KIT'!$R$2:$U$1048576,3,0)</f>
        <v>#REF!</v>
      </c>
      <c r="Q109" s="90" t="e">
        <f t="shared" si="18"/>
        <v>#REF!</v>
      </c>
      <c r="R109" s="12" t="e">
        <f t="shared" si="19"/>
        <v>#REF!</v>
      </c>
      <c r="S109" s="11" t="e">
        <f t="shared" si="20"/>
        <v>#REF!</v>
      </c>
      <c r="T109" s="11" t="e">
        <f t="shared" si="21"/>
        <v>#REF!</v>
      </c>
      <c r="U109" s="11" t="e">
        <f t="shared" si="22"/>
        <v>#REF!</v>
      </c>
      <c r="V109" s="11" t="e">
        <f t="shared" si="23"/>
        <v>#REF!</v>
      </c>
    </row>
    <row r="110" spans="1:22">
      <c r="A110" s="13" t="e">
        <f>'BASE - Geral'!#REF!</f>
        <v>#REF!</v>
      </c>
      <c r="B110" s="13" t="e">
        <f>'BASE - Geral'!#REF!</f>
        <v>#REF!</v>
      </c>
      <c r="C110" s="13" t="e">
        <f>'BASE - Geral'!#REF!</f>
        <v>#REF!</v>
      </c>
      <c r="D110" s="13" t="e">
        <f>'BASE - Geral'!#REF!</f>
        <v>#REF!</v>
      </c>
      <c r="E110" s="13" t="e">
        <f>'BASE - Geral'!#REF!</f>
        <v>#REF!</v>
      </c>
      <c r="F110" s="13" t="e">
        <f>'BASE - Geral'!#REF!</f>
        <v>#REF!</v>
      </c>
      <c r="G110" s="12" t="e">
        <f>'BASE - Geral'!#REF!</f>
        <v>#REF!</v>
      </c>
      <c r="H110" s="12" t="e">
        <f>'BASE - Geral'!#REF!</f>
        <v>#REF!</v>
      </c>
      <c r="I110" s="12" t="e">
        <f>'BASE - Geral'!#REF!</f>
        <v>#REF!</v>
      </c>
      <c r="J110" s="12" t="e">
        <f>'BASE - Geral'!#REF!</f>
        <v>#REF!</v>
      </c>
      <c r="K110" s="12" t="e">
        <f>'BASE - Geral'!#REF!</f>
        <v>#REF!</v>
      </c>
      <c r="L110" s="12" t="e">
        <f>'BASE - Geral'!#REF!+'BASE - Geral'!#REF!</f>
        <v>#REF!</v>
      </c>
      <c r="M110" s="12" t="e">
        <f>VLOOKUP(D110,'Demanda Isolada KIT'!$M$2:$P$1048576,3,0)</f>
        <v>#REF!</v>
      </c>
      <c r="N110" s="90" t="e">
        <f t="shared" si="16"/>
        <v>#REF!</v>
      </c>
      <c r="O110" s="12" t="e">
        <f t="shared" si="17"/>
        <v>#REF!</v>
      </c>
      <c r="P110" s="12" t="e">
        <f>VLOOKUP(D110,'Demanda Isolada KIT'!$R$2:$U$1048576,3,0)</f>
        <v>#REF!</v>
      </c>
      <c r="Q110" s="90" t="e">
        <f t="shared" si="18"/>
        <v>#REF!</v>
      </c>
      <c r="R110" s="12" t="e">
        <f t="shared" si="19"/>
        <v>#REF!</v>
      </c>
      <c r="S110" s="11" t="e">
        <f t="shared" si="20"/>
        <v>#REF!</v>
      </c>
      <c r="T110" s="11" t="e">
        <f t="shared" si="21"/>
        <v>#REF!</v>
      </c>
      <c r="U110" s="11" t="e">
        <f t="shared" si="22"/>
        <v>#REF!</v>
      </c>
      <c r="V110" s="11" t="e">
        <f t="shared" si="23"/>
        <v>#REF!</v>
      </c>
    </row>
    <row r="111" spans="1:22">
      <c r="A111" s="13" t="e">
        <f>'BASE - Geral'!#REF!</f>
        <v>#REF!</v>
      </c>
      <c r="B111" s="13" t="e">
        <f>'BASE - Geral'!#REF!</f>
        <v>#REF!</v>
      </c>
      <c r="C111" s="13" t="e">
        <f>'BASE - Geral'!#REF!</f>
        <v>#REF!</v>
      </c>
      <c r="D111" s="13" t="e">
        <f>'BASE - Geral'!#REF!</f>
        <v>#REF!</v>
      </c>
      <c r="E111" s="13" t="e">
        <f>'BASE - Geral'!#REF!</f>
        <v>#REF!</v>
      </c>
      <c r="F111" s="13" t="e">
        <f>'BASE - Geral'!#REF!</f>
        <v>#REF!</v>
      </c>
      <c r="G111" s="12" t="e">
        <f>'BASE - Geral'!#REF!</f>
        <v>#REF!</v>
      </c>
      <c r="H111" s="12" t="e">
        <f>'BASE - Geral'!#REF!</f>
        <v>#REF!</v>
      </c>
      <c r="I111" s="12" t="e">
        <f>'BASE - Geral'!#REF!</f>
        <v>#REF!</v>
      </c>
      <c r="J111" s="12" t="e">
        <f>'BASE - Geral'!#REF!</f>
        <v>#REF!</v>
      </c>
      <c r="K111" s="12" t="e">
        <f>'BASE - Geral'!#REF!</f>
        <v>#REF!</v>
      </c>
      <c r="L111" s="12" t="e">
        <f>'BASE - Geral'!#REF!+'BASE - Geral'!#REF!</f>
        <v>#REF!</v>
      </c>
      <c r="M111" s="12" t="e">
        <f>VLOOKUP(D111,'Demanda Isolada KIT'!$M$2:$P$1048576,3,0)</f>
        <v>#REF!</v>
      </c>
      <c r="N111" s="90" t="e">
        <f t="shared" si="16"/>
        <v>#REF!</v>
      </c>
      <c r="O111" s="12" t="e">
        <f t="shared" si="17"/>
        <v>#REF!</v>
      </c>
      <c r="P111" s="12" t="e">
        <f>VLOOKUP(D111,'Demanda Isolada KIT'!$R$2:$U$1048576,3,0)</f>
        <v>#REF!</v>
      </c>
      <c r="Q111" s="90" t="e">
        <f t="shared" si="18"/>
        <v>#REF!</v>
      </c>
      <c r="R111" s="12" t="e">
        <f t="shared" si="19"/>
        <v>#REF!</v>
      </c>
      <c r="S111" s="11" t="e">
        <f t="shared" si="20"/>
        <v>#REF!</v>
      </c>
      <c r="T111" s="11" t="e">
        <f t="shared" si="21"/>
        <v>#REF!</v>
      </c>
      <c r="U111" s="11" t="e">
        <f t="shared" si="22"/>
        <v>#REF!</v>
      </c>
      <c r="V111" s="11" t="e">
        <f t="shared" si="23"/>
        <v>#REF!</v>
      </c>
    </row>
    <row r="112" spans="1:22">
      <c r="A112" s="13" t="e">
        <f>'BASE - Geral'!#REF!</f>
        <v>#REF!</v>
      </c>
      <c r="B112" s="13" t="e">
        <f>'BASE - Geral'!#REF!</f>
        <v>#REF!</v>
      </c>
      <c r="C112" s="13" t="e">
        <f>'BASE - Geral'!#REF!</f>
        <v>#REF!</v>
      </c>
      <c r="D112" s="13" t="e">
        <f>'BASE - Geral'!#REF!</f>
        <v>#REF!</v>
      </c>
      <c r="E112" s="13" t="e">
        <f>'BASE - Geral'!#REF!</f>
        <v>#REF!</v>
      </c>
      <c r="F112" s="13" t="e">
        <f>'BASE - Geral'!#REF!</f>
        <v>#REF!</v>
      </c>
      <c r="G112" s="12" t="e">
        <f>'BASE - Geral'!#REF!</f>
        <v>#REF!</v>
      </c>
      <c r="H112" s="12" t="e">
        <f>'BASE - Geral'!#REF!</f>
        <v>#REF!</v>
      </c>
      <c r="I112" s="12" t="e">
        <f>'BASE - Geral'!#REF!</f>
        <v>#REF!</v>
      </c>
      <c r="J112" s="12" t="e">
        <f>'BASE - Geral'!#REF!</f>
        <v>#REF!</v>
      </c>
      <c r="K112" s="12" t="e">
        <f>'BASE - Geral'!#REF!</f>
        <v>#REF!</v>
      </c>
      <c r="L112" s="12" t="e">
        <f>'BASE - Geral'!#REF!+'BASE - Geral'!#REF!</f>
        <v>#REF!</v>
      </c>
      <c r="M112" s="12" t="e">
        <f>VLOOKUP(D112,'Demanda Isolada KIT'!$M$2:$P$1048576,3,0)</f>
        <v>#REF!</v>
      </c>
      <c r="N112" s="90" t="e">
        <f t="shared" si="16"/>
        <v>#REF!</v>
      </c>
      <c r="O112" s="12" t="e">
        <f t="shared" si="17"/>
        <v>#REF!</v>
      </c>
      <c r="P112" s="12" t="e">
        <f>VLOOKUP(D112,'Demanda Isolada KIT'!$R$2:$U$1048576,3,0)</f>
        <v>#REF!</v>
      </c>
      <c r="Q112" s="90" t="e">
        <f t="shared" si="18"/>
        <v>#REF!</v>
      </c>
      <c r="R112" s="12" t="e">
        <f t="shared" si="19"/>
        <v>#REF!</v>
      </c>
      <c r="S112" s="11" t="e">
        <f t="shared" si="20"/>
        <v>#REF!</v>
      </c>
      <c r="T112" s="11" t="e">
        <f t="shared" si="21"/>
        <v>#REF!</v>
      </c>
      <c r="U112" s="11" t="e">
        <f t="shared" si="22"/>
        <v>#REF!</v>
      </c>
      <c r="V112" s="11" t="e">
        <f t="shared" si="23"/>
        <v>#REF!</v>
      </c>
    </row>
    <row r="113" spans="1:22">
      <c r="A113" s="13" t="e">
        <f>'BASE - Geral'!#REF!</f>
        <v>#REF!</v>
      </c>
      <c r="B113" s="13" t="e">
        <f>'BASE - Geral'!#REF!</f>
        <v>#REF!</v>
      </c>
      <c r="C113" s="13" t="e">
        <f>'BASE - Geral'!#REF!</f>
        <v>#REF!</v>
      </c>
      <c r="D113" s="13" t="e">
        <f>'BASE - Geral'!#REF!</f>
        <v>#REF!</v>
      </c>
      <c r="E113" s="13" t="e">
        <f>'BASE - Geral'!#REF!</f>
        <v>#REF!</v>
      </c>
      <c r="F113" s="13" t="e">
        <f>'BASE - Geral'!#REF!</f>
        <v>#REF!</v>
      </c>
      <c r="G113" s="12" t="e">
        <f>'BASE - Geral'!#REF!</f>
        <v>#REF!</v>
      </c>
      <c r="H113" s="12" t="e">
        <f>'BASE - Geral'!#REF!</f>
        <v>#REF!</v>
      </c>
      <c r="I113" s="12" t="e">
        <f>'BASE - Geral'!#REF!</f>
        <v>#REF!</v>
      </c>
      <c r="J113" s="12" t="e">
        <f>'BASE - Geral'!#REF!</f>
        <v>#REF!</v>
      </c>
      <c r="K113" s="12" t="e">
        <f>'BASE - Geral'!#REF!</f>
        <v>#REF!</v>
      </c>
      <c r="L113" s="12" t="e">
        <f>'BASE - Geral'!#REF!+'BASE - Geral'!#REF!</f>
        <v>#REF!</v>
      </c>
      <c r="M113" s="12" t="e">
        <f>VLOOKUP(D113,'Demanda Isolada KIT'!$M$2:$P$1048576,3,0)</f>
        <v>#REF!</v>
      </c>
      <c r="N113" s="90" t="e">
        <f t="shared" si="16"/>
        <v>#REF!</v>
      </c>
      <c r="O113" s="12" t="e">
        <f t="shared" si="17"/>
        <v>#REF!</v>
      </c>
      <c r="P113" s="12" t="e">
        <f>VLOOKUP(D113,'Demanda Isolada KIT'!$R$2:$U$1048576,3,0)</f>
        <v>#REF!</v>
      </c>
      <c r="Q113" s="90" t="e">
        <f t="shared" si="18"/>
        <v>#REF!</v>
      </c>
      <c r="R113" s="12" t="e">
        <f t="shared" si="19"/>
        <v>#REF!</v>
      </c>
      <c r="S113" s="11" t="e">
        <f t="shared" si="20"/>
        <v>#REF!</v>
      </c>
      <c r="T113" s="11" t="e">
        <f t="shared" si="21"/>
        <v>#REF!</v>
      </c>
      <c r="U113" s="11" t="e">
        <f t="shared" si="22"/>
        <v>#REF!</v>
      </c>
      <c r="V113" s="11" t="e">
        <f t="shared" si="23"/>
        <v>#REF!</v>
      </c>
    </row>
    <row r="114" spans="1:22">
      <c r="A114" s="13" t="e">
        <f>'BASE - Geral'!#REF!</f>
        <v>#REF!</v>
      </c>
      <c r="B114" s="13" t="e">
        <f>'BASE - Geral'!#REF!</f>
        <v>#REF!</v>
      </c>
      <c r="C114" s="13" t="e">
        <f>'BASE - Geral'!#REF!</f>
        <v>#REF!</v>
      </c>
      <c r="D114" s="13" t="e">
        <f>'BASE - Geral'!#REF!</f>
        <v>#REF!</v>
      </c>
      <c r="E114" s="13" t="e">
        <f>'BASE - Geral'!#REF!</f>
        <v>#REF!</v>
      </c>
      <c r="F114" s="13" t="e">
        <f>'BASE - Geral'!#REF!</f>
        <v>#REF!</v>
      </c>
      <c r="G114" s="12" t="e">
        <f>'BASE - Geral'!#REF!</f>
        <v>#REF!</v>
      </c>
      <c r="H114" s="12" t="e">
        <f>'BASE - Geral'!#REF!</f>
        <v>#REF!</v>
      </c>
      <c r="I114" s="12" t="e">
        <f>'BASE - Geral'!#REF!</f>
        <v>#REF!</v>
      </c>
      <c r="J114" s="12" t="e">
        <f>'BASE - Geral'!#REF!</f>
        <v>#REF!</v>
      </c>
      <c r="K114" s="12" t="e">
        <f>'BASE - Geral'!#REF!</f>
        <v>#REF!</v>
      </c>
      <c r="L114" s="12" t="e">
        <f>'BASE - Geral'!#REF!+'BASE - Geral'!#REF!</f>
        <v>#REF!</v>
      </c>
      <c r="M114" s="12" t="e">
        <f>VLOOKUP(D114,'Demanda Isolada KIT'!$M$2:$P$1048576,3,0)</f>
        <v>#REF!</v>
      </c>
      <c r="N114" s="90" t="e">
        <f t="shared" si="16"/>
        <v>#REF!</v>
      </c>
      <c r="O114" s="12" t="e">
        <f t="shared" si="17"/>
        <v>#REF!</v>
      </c>
      <c r="P114" s="12" t="e">
        <f>VLOOKUP(D114,'Demanda Isolada KIT'!$R$2:$U$1048576,3,0)</f>
        <v>#REF!</v>
      </c>
      <c r="Q114" s="90" t="e">
        <f t="shared" si="18"/>
        <v>#REF!</v>
      </c>
      <c r="R114" s="12" t="e">
        <f t="shared" si="19"/>
        <v>#REF!</v>
      </c>
      <c r="S114" s="11" t="e">
        <f t="shared" si="20"/>
        <v>#REF!</v>
      </c>
      <c r="T114" s="11" t="e">
        <f t="shared" si="21"/>
        <v>#REF!</v>
      </c>
      <c r="U114" s="11" t="e">
        <f t="shared" si="22"/>
        <v>#REF!</v>
      </c>
      <c r="V114" s="11" t="e">
        <f t="shared" si="23"/>
        <v>#REF!</v>
      </c>
    </row>
    <row r="115" spans="1:22">
      <c r="A115" s="13" t="e">
        <f>'BASE - Geral'!#REF!</f>
        <v>#REF!</v>
      </c>
      <c r="B115" s="13" t="e">
        <f>'BASE - Geral'!#REF!</f>
        <v>#REF!</v>
      </c>
      <c r="C115" s="13" t="e">
        <f>'BASE - Geral'!#REF!</f>
        <v>#REF!</v>
      </c>
      <c r="D115" s="13" t="e">
        <f>'BASE - Geral'!#REF!</f>
        <v>#REF!</v>
      </c>
      <c r="E115" s="13" t="e">
        <f>'BASE - Geral'!#REF!</f>
        <v>#REF!</v>
      </c>
      <c r="F115" s="13" t="e">
        <f>'BASE - Geral'!#REF!</f>
        <v>#REF!</v>
      </c>
      <c r="G115" s="12" t="e">
        <f>'BASE - Geral'!#REF!</f>
        <v>#REF!</v>
      </c>
      <c r="H115" s="12" t="e">
        <f>'BASE - Geral'!#REF!</f>
        <v>#REF!</v>
      </c>
      <c r="I115" s="12" t="e">
        <f>'BASE - Geral'!#REF!</f>
        <v>#REF!</v>
      </c>
      <c r="J115" s="12" t="e">
        <f>'BASE - Geral'!#REF!</f>
        <v>#REF!</v>
      </c>
      <c r="K115" s="12" t="e">
        <f>'BASE - Geral'!#REF!</f>
        <v>#REF!</v>
      </c>
      <c r="L115" s="12" t="e">
        <f>'BASE - Geral'!#REF!+'BASE - Geral'!#REF!</f>
        <v>#REF!</v>
      </c>
      <c r="M115" s="12" t="e">
        <f>VLOOKUP(D115,'Demanda Isolada KIT'!$M$2:$P$1048576,3,0)</f>
        <v>#REF!</v>
      </c>
      <c r="N115" s="90" t="e">
        <f t="shared" si="16"/>
        <v>#REF!</v>
      </c>
      <c r="O115" s="12" t="e">
        <f t="shared" si="17"/>
        <v>#REF!</v>
      </c>
      <c r="P115" s="12" t="e">
        <f>VLOOKUP(D115,'Demanda Isolada KIT'!$R$2:$U$1048576,3,0)</f>
        <v>#REF!</v>
      </c>
      <c r="Q115" s="90" t="e">
        <f t="shared" si="18"/>
        <v>#REF!</v>
      </c>
      <c r="R115" s="12" t="e">
        <f t="shared" si="19"/>
        <v>#REF!</v>
      </c>
      <c r="S115" s="11" t="e">
        <f t="shared" si="20"/>
        <v>#REF!</v>
      </c>
      <c r="T115" s="11" t="e">
        <f t="shared" si="21"/>
        <v>#REF!</v>
      </c>
      <c r="U115" s="11" t="e">
        <f t="shared" si="22"/>
        <v>#REF!</v>
      </c>
      <c r="V115" s="11" t="e">
        <f t="shared" si="23"/>
        <v>#REF!</v>
      </c>
    </row>
    <row r="116" spans="1:22">
      <c r="A116" s="13" t="e">
        <f>'BASE - Geral'!#REF!</f>
        <v>#REF!</v>
      </c>
      <c r="B116" s="13" t="e">
        <f>'BASE - Geral'!#REF!</f>
        <v>#REF!</v>
      </c>
      <c r="C116" s="13" t="e">
        <f>'BASE - Geral'!#REF!</f>
        <v>#REF!</v>
      </c>
      <c r="D116" s="13" t="e">
        <f>'BASE - Geral'!#REF!</f>
        <v>#REF!</v>
      </c>
      <c r="E116" s="13" t="e">
        <f>'BASE - Geral'!#REF!</f>
        <v>#REF!</v>
      </c>
      <c r="F116" s="13" t="e">
        <f>'BASE - Geral'!#REF!</f>
        <v>#REF!</v>
      </c>
      <c r="G116" s="12" t="e">
        <f>'BASE - Geral'!#REF!</f>
        <v>#REF!</v>
      </c>
      <c r="H116" s="12" t="e">
        <f>'BASE - Geral'!#REF!</f>
        <v>#REF!</v>
      </c>
      <c r="I116" s="12" t="e">
        <f>'BASE - Geral'!#REF!</f>
        <v>#REF!</v>
      </c>
      <c r="J116" s="12" t="e">
        <f>'BASE - Geral'!#REF!</f>
        <v>#REF!</v>
      </c>
      <c r="K116" s="12" t="e">
        <f>'BASE - Geral'!#REF!</f>
        <v>#REF!</v>
      </c>
      <c r="L116" s="12" t="e">
        <f>'BASE - Geral'!#REF!+'BASE - Geral'!#REF!</f>
        <v>#REF!</v>
      </c>
      <c r="M116" s="12" t="e">
        <f>VLOOKUP(D116,'Demanda Isolada KIT'!$M$2:$P$1048576,3,0)</f>
        <v>#REF!</v>
      </c>
      <c r="N116" s="90" t="e">
        <f t="shared" si="16"/>
        <v>#REF!</v>
      </c>
      <c r="O116" s="12" t="e">
        <f t="shared" si="17"/>
        <v>#REF!</v>
      </c>
      <c r="P116" s="12" t="e">
        <f>VLOOKUP(D116,'Demanda Isolada KIT'!$R$2:$U$1048576,3,0)</f>
        <v>#REF!</v>
      </c>
      <c r="Q116" s="90" t="e">
        <f t="shared" si="18"/>
        <v>#REF!</v>
      </c>
      <c r="R116" s="12" t="e">
        <f t="shared" si="19"/>
        <v>#REF!</v>
      </c>
      <c r="S116" s="11" t="e">
        <f t="shared" si="20"/>
        <v>#REF!</v>
      </c>
      <c r="T116" s="11" t="e">
        <f t="shared" si="21"/>
        <v>#REF!</v>
      </c>
      <c r="U116" s="11" t="e">
        <f t="shared" si="22"/>
        <v>#REF!</v>
      </c>
      <c r="V116" s="11" t="e">
        <f t="shared" si="23"/>
        <v>#REF!</v>
      </c>
    </row>
    <row r="117" spans="1:22">
      <c r="A117" s="13" t="e">
        <f>'BASE - Geral'!#REF!</f>
        <v>#REF!</v>
      </c>
      <c r="B117" s="13" t="e">
        <f>'BASE - Geral'!#REF!</f>
        <v>#REF!</v>
      </c>
      <c r="C117" s="13" t="e">
        <f>'BASE - Geral'!#REF!</f>
        <v>#REF!</v>
      </c>
      <c r="D117" s="13" t="e">
        <f>'BASE - Geral'!#REF!</f>
        <v>#REF!</v>
      </c>
      <c r="E117" s="13" t="e">
        <f>'BASE - Geral'!#REF!</f>
        <v>#REF!</v>
      </c>
      <c r="F117" s="13" t="e">
        <f>'BASE - Geral'!#REF!</f>
        <v>#REF!</v>
      </c>
      <c r="G117" s="12" t="e">
        <f>'BASE - Geral'!#REF!</f>
        <v>#REF!</v>
      </c>
      <c r="H117" s="12" t="e">
        <f>'BASE - Geral'!#REF!</f>
        <v>#REF!</v>
      </c>
      <c r="I117" s="12" t="e">
        <f>'BASE - Geral'!#REF!</f>
        <v>#REF!</v>
      </c>
      <c r="J117" s="12" t="e">
        <f>'BASE - Geral'!#REF!</f>
        <v>#REF!</v>
      </c>
      <c r="K117" s="12" t="e">
        <f>'BASE - Geral'!#REF!</f>
        <v>#REF!</v>
      </c>
      <c r="L117" s="12" t="e">
        <f>'BASE - Geral'!#REF!+'BASE - Geral'!#REF!</f>
        <v>#REF!</v>
      </c>
      <c r="M117" s="12" t="e">
        <f>VLOOKUP(D117,'Demanda Isolada KIT'!$M$2:$P$1048576,3,0)</f>
        <v>#REF!</v>
      </c>
      <c r="N117" s="90" t="e">
        <f t="shared" si="16"/>
        <v>#REF!</v>
      </c>
      <c r="O117" s="12" t="e">
        <f t="shared" si="17"/>
        <v>#REF!</v>
      </c>
      <c r="P117" s="12" t="e">
        <f>VLOOKUP(D117,'Demanda Isolada KIT'!$R$2:$U$1048576,3,0)</f>
        <v>#REF!</v>
      </c>
      <c r="Q117" s="90" t="e">
        <f t="shared" si="18"/>
        <v>#REF!</v>
      </c>
      <c r="R117" s="12" t="e">
        <f t="shared" si="19"/>
        <v>#REF!</v>
      </c>
      <c r="S117" s="11" t="e">
        <f t="shared" si="20"/>
        <v>#REF!</v>
      </c>
      <c r="T117" s="11" t="e">
        <f t="shared" si="21"/>
        <v>#REF!</v>
      </c>
      <c r="U117" s="11" t="e">
        <f t="shared" si="22"/>
        <v>#REF!</v>
      </c>
      <c r="V117" s="11" t="e">
        <f t="shared" si="23"/>
        <v>#REF!</v>
      </c>
    </row>
    <row r="118" spans="1:22">
      <c r="A118" s="13" t="e">
        <f>'BASE - Geral'!#REF!</f>
        <v>#REF!</v>
      </c>
      <c r="B118" s="13" t="e">
        <f>'BASE - Geral'!#REF!</f>
        <v>#REF!</v>
      </c>
      <c r="C118" s="13" t="e">
        <f>'BASE - Geral'!#REF!</f>
        <v>#REF!</v>
      </c>
      <c r="D118" s="13" t="e">
        <f>'BASE - Geral'!#REF!</f>
        <v>#REF!</v>
      </c>
      <c r="E118" s="13" t="e">
        <f>'BASE - Geral'!#REF!</f>
        <v>#REF!</v>
      </c>
      <c r="F118" s="13" t="e">
        <f>'BASE - Geral'!#REF!</f>
        <v>#REF!</v>
      </c>
      <c r="G118" s="12" t="e">
        <f>'BASE - Geral'!#REF!</f>
        <v>#REF!</v>
      </c>
      <c r="H118" s="12" t="e">
        <f>'BASE - Geral'!#REF!</f>
        <v>#REF!</v>
      </c>
      <c r="I118" s="12" t="e">
        <f>'BASE - Geral'!#REF!</f>
        <v>#REF!</v>
      </c>
      <c r="J118" s="12" t="e">
        <f>'BASE - Geral'!#REF!</f>
        <v>#REF!</v>
      </c>
      <c r="K118" s="12" t="e">
        <f>'BASE - Geral'!#REF!</f>
        <v>#REF!</v>
      </c>
      <c r="L118" s="12" t="e">
        <f>'BASE - Geral'!#REF!+'BASE - Geral'!#REF!</f>
        <v>#REF!</v>
      </c>
      <c r="M118" s="12" t="e">
        <f>VLOOKUP(D118,'Demanda Isolada KIT'!$M$2:$P$1048576,3,0)</f>
        <v>#REF!</v>
      </c>
      <c r="N118" s="90" t="e">
        <f t="shared" si="16"/>
        <v>#REF!</v>
      </c>
      <c r="O118" s="12" t="e">
        <f t="shared" si="17"/>
        <v>#REF!</v>
      </c>
      <c r="P118" s="12" t="e">
        <f>VLOOKUP(D118,'Demanda Isolada KIT'!$R$2:$U$1048576,3,0)</f>
        <v>#REF!</v>
      </c>
      <c r="Q118" s="90" t="e">
        <f t="shared" si="18"/>
        <v>#REF!</v>
      </c>
      <c r="R118" s="12" t="e">
        <f t="shared" si="19"/>
        <v>#REF!</v>
      </c>
      <c r="S118" s="11" t="e">
        <f t="shared" si="20"/>
        <v>#REF!</v>
      </c>
      <c r="T118" s="11" t="e">
        <f t="shared" si="21"/>
        <v>#REF!</v>
      </c>
      <c r="U118" s="11" t="e">
        <f t="shared" si="22"/>
        <v>#REF!</v>
      </c>
      <c r="V118" s="11" t="e">
        <f t="shared" si="23"/>
        <v>#REF!</v>
      </c>
    </row>
    <row r="119" spans="1:22">
      <c r="A119" s="13" t="e">
        <f>'BASE - Geral'!#REF!</f>
        <v>#REF!</v>
      </c>
      <c r="B119" s="13" t="e">
        <f>'BASE - Geral'!#REF!</f>
        <v>#REF!</v>
      </c>
      <c r="C119" s="13" t="e">
        <f>'BASE - Geral'!#REF!</f>
        <v>#REF!</v>
      </c>
      <c r="D119" s="13" t="e">
        <f>'BASE - Geral'!#REF!</f>
        <v>#REF!</v>
      </c>
      <c r="E119" s="13" t="e">
        <f>'BASE - Geral'!#REF!</f>
        <v>#REF!</v>
      </c>
      <c r="F119" s="13" t="e">
        <f>'BASE - Geral'!#REF!</f>
        <v>#REF!</v>
      </c>
      <c r="G119" s="12" t="e">
        <f>'BASE - Geral'!#REF!</f>
        <v>#REF!</v>
      </c>
      <c r="H119" s="12" t="e">
        <f>'BASE - Geral'!#REF!</f>
        <v>#REF!</v>
      </c>
      <c r="I119" s="12" t="e">
        <f>'BASE - Geral'!#REF!</f>
        <v>#REF!</v>
      </c>
      <c r="J119" s="12" t="e">
        <f>'BASE - Geral'!#REF!</f>
        <v>#REF!</v>
      </c>
      <c r="K119" s="12" t="e">
        <f>'BASE - Geral'!#REF!</f>
        <v>#REF!</v>
      </c>
      <c r="L119" s="12" t="e">
        <f>'BASE - Geral'!#REF!+'BASE - Geral'!#REF!</f>
        <v>#REF!</v>
      </c>
      <c r="M119" s="12" t="e">
        <f>VLOOKUP(D119,'Demanda Isolada KIT'!$M$2:$P$1048576,3,0)</f>
        <v>#REF!</v>
      </c>
      <c r="N119" s="90" t="e">
        <f t="shared" si="16"/>
        <v>#REF!</v>
      </c>
      <c r="O119" s="12" t="e">
        <f t="shared" si="17"/>
        <v>#REF!</v>
      </c>
      <c r="P119" s="12" t="e">
        <f>VLOOKUP(D119,'Demanda Isolada KIT'!$R$2:$U$1048576,3,0)</f>
        <v>#REF!</v>
      </c>
      <c r="Q119" s="90" t="e">
        <f t="shared" si="18"/>
        <v>#REF!</v>
      </c>
      <c r="R119" s="12" t="e">
        <f t="shared" si="19"/>
        <v>#REF!</v>
      </c>
      <c r="S119" s="11" t="e">
        <f t="shared" si="20"/>
        <v>#REF!</v>
      </c>
      <c r="T119" s="11" t="e">
        <f t="shared" si="21"/>
        <v>#REF!</v>
      </c>
      <c r="U119" s="11" t="e">
        <f t="shared" si="22"/>
        <v>#REF!</v>
      </c>
      <c r="V119" s="11" t="e">
        <f t="shared" si="23"/>
        <v>#REF!</v>
      </c>
    </row>
    <row r="120" spans="1:22">
      <c r="A120" s="13" t="e">
        <f>'BASE - Geral'!#REF!</f>
        <v>#REF!</v>
      </c>
      <c r="B120" s="13" t="e">
        <f>'BASE - Geral'!#REF!</f>
        <v>#REF!</v>
      </c>
      <c r="C120" s="13" t="e">
        <f>'BASE - Geral'!#REF!</f>
        <v>#REF!</v>
      </c>
      <c r="D120" s="13" t="e">
        <f>'BASE - Geral'!#REF!</f>
        <v>#REF!</v>
      </c>
      <c r="E120" s="13" t="e">
        <f>'BASE - Geral'!#REF!</f>
        <v>#REF!</v>
      </c>
      <c r="F120" s="13" t="e">
        <f>'BASE - Geral'!#REF!</f>
        <v>#REF!</v>
      </c>
      <c r="G120" s="12" t="e">
        <f>'BASE - Geral'!#REF!</f>
        <v>#REF!</v>
      </c>
      <c r="H120" s="12" t="e">
        <f>'BASE - Geral'!#REF!</f>
        <v>#REF!</v>
      </c>
      <c r="I120" s="12" t="e">
        <f>'BASE - Geral'!#REF!</f>
        <v>#REF!</v>
      </c>
      <c r="J120" s="12" t="e">
        <f>'BASE - Geral'!#REF!</f>
        <v>#REF!</v>
      </c>
      <c r="K120" s="12" t="e">
        <f>'BASE - Geral'!#REF!</f>
        <v>#REF!</v>
      </c>
      <c r="L120" s="12" t="e">
        <f>'BASE - Geral'!#REF!+'BASE - Geral'!#REF!</f>
        <v>#REF!</v>
      </c>
      <c r="M120" s="12" t="e">
        <f>VLOOKUP(D120,'Demanda Isolada KIT'!$M$2:$P$1048576,3,0)</f>
        <v>#REF!</v>
      </c>
      <c r="N120" s="90" t="e">
        <f t="shared" si="16"/>
        <v>#REF!</v>
      </c>
      <c r="O120" s="12" t="e">
        <f t="shared" si="17"/>
        <v>#REF!</v>
      </c>
      <c r="P120" s="12" t="e">
        <f>VLOOKUP(D120,'Demanda Isolada KIT'!$R$2:$U$1048576,3,0)</f>
        <v>#REF!</v>
      </c>
      <c r="Q120" s="90" t="e">
        <f t="shared" si="18"/>
        <v>#REF!</v>
      </c>
      <c r="R120" s="12" t="e">
        <f t="shared" si="19"/>
        <v>#REF!</v>
      </c>
      <c r="S120" s="11" t="e">
        <f t="shared" si="20"/>
        <v>#REF!</v>
      </c>
      <c r="T120" s="11" t="e">
        <f t="shared" si="21"/>
        <v>#REF!</v>
      </c>
      <c r="U120" s="11" t="e">
        <f t="shared" si="22"/>
        <v>#REF!</v>
      </c>
      <c r="V120" s="11" t="e">
        <f t="shared" si="23"/>
        <v>#REF!</v>
      </c>
    </row>
    <row r="121" spans="1:22">
      <c r="A121" s="13" t="e">
        <f>'BASE - Geral'!#REF!</f>
        <v>#REF!</v>
      </c>
      <c r="B121" s="13" t="e">
        <f>'BASE - Geral'!#REF!</f>
        <v>#REF!</v>
      </c>
      <c r="C121" s="13" t="e">
        <f>'BASE - Geral'!#REF!</f>
        <v>#REF!</v>
      </c>
      <c r="D121" s="13" t="e">
        <f>'BASE - Geral'!#REF!</f>
        <v>#REF!</v>
      </c>
      <c r="E121" s="13" t="e">
        <f>'BASE - Geral'!#REF!</f>
        <v>#REF!</v>
      </c>
      <c r="F121" s="13" t="e">
        <f>'BASE - Geral'!#REF!</f>
        <v>#REF!</v>
      </c>
      <c r="G121" s="12" t="e">
        <f>'BASE - Geral'!#REF!</f>
        <v>#REF!</v>
      </c>
      <c r="H121" s="12" t="e">
        <f>'BASE - Geral'!#REF!</f>
        <v>#REF!</v>
      </c>
      <c r="I121" s="12" t="e">
        <f>'BASE - Geral'!#REF!</f>
        <v>#REF!</v>
      </c>
      <c r="J121" s="12" t="e">
        <f>'BASE - Geral'!#REF!</f>
        <v>#REF!</v>
      </c>
      <c r="K121" s="12" t="e">
        <f>'BASE - Geral'!#REF!</f>
        <v>#REF!</v>
      </c>
      <c r="L121" s="12" t="e">
        <f>'BASE - Geral'!#REF!+'BASE - Geral'!#REF!</f>
        <v>#REF!</v>
      </c>
      <c r="M121" s="12" t="e">
        <f>VLOOKUP(D121,'Demanda Isolada KIT'!$M$2:$P$1048576,3,0)</f>
        <v>#REF!</v>
      </c>
      <c r="N121" s="90" t="e">
        <f t="shared" si="16"/>
        <v>#REF!</v>
      </c>
      <c r="O121" s="12" t="e">
        <f t="shared" si="17"/>
        <v>#REF!</v>
      </c>
      <c r="P121" s="12" t="e">
        <f>VLOOKUP(D121,'Demanda Isolada KIT'!$R$2:$U$1048576,3,0)</f>
        <v>#REF!</v>
      </c>
      <c r="Q121" s="90" t="e">
        <f t="shared" si="18"/>
        <v>#REF!</v>
      </c>
      <c r="R121" s="12" t="e">
        <f t="shared" si="19"/>
        <v>#REF!</v>
      </c>
      <c r="S121" s="11" t="e">
        <f t="shared" si="20"/>
        <v>#REF!</v>
      </c>
      <c r="T121" s="11" t="e">
        <f t="shared" si="21"/>
        <v>#REF!</v>
      </c>
      <c r="U121" s="11" t="e">
        <f t="shared" si="22"/>
        <v>#REF!</v>
      </c>
      <c r="V121" s="11" t="e">
        <f t="shared" si="23"/>
        <v>#REF!</v>
      </c>
    </row>
    <row r="122" spans="1:22">
      <c r="A122" s="13" t="e">
        <f>'BASE - Geral'!#REF!</f>
        <v>#REF!</v>
      </c>
      <c r="B122" s="13" t="e">
        <f>'BASE - Geral'!#REF!</f>
        <v>#REF!</v>
      </c>
      <c r="C122" s="13" t="e">
        <f>'BASE - Geral'!#REF!</f>
        <v>#REF!</v>
      </c>
      <c r="D122" s="13" t="e">
        <f>'BASE - Geral'!#REF!</f>
        <v>#REF!</v>
      </c>
      <c r="E122" s="13" t="e">
        <f>'BASE - Geral'!#REF!</f>
        <v>#REF!</v>
      </c>
      <c r="F122" s="13" t="e">
        <f>'BASE - Geral'!#REF!</f>
        <v>#REF!</v>
      </c>
      <c r="G122" s="12" t="e">
        <f>'BASE - Geral'!#REF!</f>
        <v>#REF!</v>
      </c>
      <c r="H122" s="12" t="e">
        <f>'BASE - Geral'!#REF!</f>
        <v>#REF!</v>
      </c>
      <c r="I122" s="12" t="e">
        <f>'BASE - Geral'!#REF!</f>
        <v>#REF!</v>
      </c>
      <c r="J122" s="12" t="e">
        <f>'BASE - Geral'!#REF!</f>
        <v>#REF!</v>
      </c>
      <c r="K122" s="12" t="e">
        <f>'BASE - Geral'!#REF!</f>
        <v>#REF!</v>
      </c>
      <c r="L122" s="12" t="e">
        <f>'BASE - Geral'!#REF!+'BASE - Geral'!#REF!</f>
        <v>#REF!</v>
      </c>
      <c r="M122" s="12" t="e">
        <f>VLOOKUP(D122,'Demanda Isolada KIT'!$M$2:$P$1048576,3,0)</f>
        <v>#REF!</v>
      </c>
      <c r="N122" s="90" t="e">
        <f t="shared" si="16"/>
        <v>#REF!</v>
      </c>
      <c r="O122" s="12" t="e">
        <f t="shared" si="17"/>
        <v>#REF!</v>
      </c>
      <c r="P122" s="12" t="e">
        <f>VLOOKUP(D122,'Demanda Isolada KIT'!$R$2:$U$1048576,3,0)</f>
        <v>#REF!</v>
      </c>
      <c r="Q122" s="90" t="e">
        <f t="shared" si="18"/>
        <v>#REF!</v>
      </c>
      <c r="R122" s="12" t="e">
        <f t="shared" si="19"/>
        <v>#REF!</v>
      </c>
      <c r="S122" s="11" t="e">
        <f t="shared" si="20"/>
        <v>#REF!</v>
      </c>
      <c r="T122" s="11" t="e">
        <f t="shared" si="21"/>
        <v>#REF!</v>
      </c>
      <c r="U122" s="11" t="e">
        <f t="shared" si="22"/>
        <v>#REF!</v>
      </c>
      <c r="V122" s="11" t="e">
        <f t="shared" si="23"/>
        <v>#REF!</v>
      </c>
    </row>
    <row r="123" spans="1:22">
      <c r="A123" s="13" t="e">
        <f>'BASE - Geral'!#REF!</f>
        <v>#REF!</v>
      </c>
      <c r="B123" s="13" t="e">
        <f>'BASE - Geral'!#REF!</f>
        <v>#REF!</v>
      </c>
      <c r="C123" s="13" t="e">
        <f>'BASE - Geral'!#REF!</f>
        <v>#REF!</v>
      </c>
      <c r="D123" s="13" t="e">
        <f>'BASE - Geral'!#REF!</f>
        <v>#REF!</v>
      </c>
      <c r="E123" s="13" t="e">
        <f>'BASE - Geral'!#REF!</f>
        <v>#REF!</v>
      </c>
      <c r="F123" s="13" t="e">
        <f>'BASE - Geral'!#REF!</f>
        <v>#REF!</v>
      </c>
      <c r="G123" s="12" t="e">
        <f>'BASE - Geral'!#REF!</f>
        <v>#REF!</v>
      </c>
      <c r="H123" s="12" t="e">
        <f>'BASE - Geral'!#REF!</f>
        <v>#REF!</v>
      </c>
      <c r="I123" s="12" t="e">
        <f>'BASE - Geral'!#REF!</f>
        <v>#REF!</v>
      </c>
      <c r="J123" s="12" t="e">
        <f>'BASE - Geral'!#REF!</f>
        <v>#REF!</v>
      </c>
      <c r="K123" s="12" t="e">
        <f>'BASE - Geral'!#REF!</f>
        <v>#REF!</v>
      </c>
      <c r="L123" s="12" t="e">
        <f>'BASE - Geral'!#REF!+'BASE - Geral'!#REF!</f>
        <v>#REF!</v>
      </c>
      <c r="M123" s="12" t="e">
        <f>VLOOKUP(D123,'Demanda Isolada KIT'!$M$2:$P$1048576,3,0)</f>
        <v>#REF!</v>
      </c>
      <c r="N123" s="90" t="e">
        <f t="shared" si="16"/>
        <v>#REF!</v>
      </c>
      <c r="O123" s="12" t="e">
        <f t="shared" si="17"/>
        <v>#REF!</v>
      </c>
      <c r="P123" s="12" t="e">
        <f>VLOOKUP(D123,'Demanda Isolada KIT'!$R$2:$U$1048576,3,0)</f>
        <v>#REF!</v>
      </c>
      <c r="Q123" s="90" t="e">
        <f t="shared" si="18"/>
        <v>#REF!</v>
      </c>
      <c r="R123" s="12" t="e">
        <f t="shared" si="19"/>
        <v>#REF!</v>
      </c>
      <c r="S123" s="11" t="e">
        <f t="shared" si="20"/>
        <v>#REF!</v>
      </c>
      <c r="T123" s="11" t="e">
        <f t="shared" si="21"/>
        <v>#REF!</v>
      </c>
      <c r="U123" s="11" t="e">
        <f t="shared" si="22"/>
        <v>#REF!</v>
      </c>
      <c r="V123" s="11" t="e">
        <f t="shared" si="23"/>
        <v>#REF!</v>
      </c>
    </row>
    <row r="124" spans="1:22">
      <c r="A124" s="13" t="e">
        <f>'BASE - Geral'!#REF!</f>
        <v>#REF!</v>
      </c>
      <c r="B124" s="13" t="e">
        <f>'BASE - Geral'!#REF!</f>
        <v>#REF!</v>
      </c>
      <c r="C124" s="13" t="e">
        <f>'BASE - Geral'!#REF!</f>
        <v>#REF!</v>
      </c>
      <c r="D124" s="13" t="e">
        <f>'BASE - Geral'!#REF!</f>
        <v>#REF!</v>
      </c>
      <c r="E124" s="13" t="e">
        <f>'BASE - Geral'!#REF!</f>
        <v>#REF!</v>
      </c>
      <c r="F124" s="13" t="e">
        <f>'BASE - Geral'!#REF!</f>
        <v>#REF!</v>
      </c>
      <c r="G124" s="12" t="e">
        <f>'BASE - Geral'!#REF!</f>
        <v>#REF!</v>
      </c>
      <c r="H124" s="12" t="e">
        <f>'BASE - Geral'!#REF!</f>
        <v>#REF!</v>
      </c>
      <c r="I124" s="12" t="e">
        <f>'BASE - Geral'!#REF!</f>
        <v>#REF!</v>
      </c>
      <c r="J124" s="12" t="e">
        <f>'BASE - Geral'!#REF!</f>
        <v>#REF!</v>
      </c>
      <c r="K124" s="12" t="e">
        <f>'BASE - Geral'!#REF!</f>
        <v>#REF!</v>
      </c>
      <c r="L124" s="12" t="e">
        <f>'BASE - Geral'!#REF!+'BASE - Geral'!#REF!</f>
        <v>#REF!</v>
      </c>
      <c r="M124" s="12" t="e">
        <f>VLOOKUP(D124,'Demanda Isolada KIT'!$M$2:$P$1048576,3,0)</f>
        <v>#REF!</v>
      </c>
      <c r="N124" s="90" t="e">
        <f t="shared" si="16"/>
        <v>#REF!</v>
      </c>
      <c r="O124" s="12" t="e">
        <f t="shared" si="17"/>
        <v>#REF!</v>
      </c>
      <c r="P124" s="12" t="e">
        <f>VLOOKUP(D124,'Demanda Isolada KIT'!$R$2:$U$1048576,3,0)</f>
        <v>#REF!</v>
      </c>
      <c r="Q124" s="90" t="e">
        <f t="shared" si="18"/>
        <v>#REF!</v>
      </c>
      <c r="R124" s="12" t="e">
        <f t="shared" si="19"/>
        <v>#REF!</v>
      </c>
      <c r="S124" s="11" t="e">
        <f t="shared" si="20"/>
        <v>#REF!</v>
      </c>
      <c r="T124" s="11" t="e">
        <f t="shared" si="21"/>
        <v>#REF!</v>
      </c>
      <c r="U124" s="11" t="e">
        <f t="shared" si="22"/>
        <v>#REF!</v>
      </c>
      <c r="V124" s="11" t="e">
        <f t="shared" si="23"/>
        <v>#REF!</v>
      </c>
    </row>
    <row r="125" spans="1:22">
      <c r="A125" s="13" t="e">
        <f>'BASE - Geral'!#REF!</f>
        <v>#REF!</v>
      </c>
      <c r="B125" s="13" t="e">
        <f>'BASE - Geral'!#REF!</f>
        <v>#REF!</v>
      </c>
      <c r="C125" s="13" t="e">
        <f>'BASE - Geral'!#REF!</f>
        <v>#REF!</v>
      </c>
      <c r="D125" s="13" t="e">
        <f>'BASE - Geral'!#REF!</f>
        <v>#REF!</v>
      </c>
      <c r="E125" s="13" t="e">
        <f>'BASE - Geral'!#REF!</f>
        <v>#REF!</v>
      </c>
      <c r="F125" s="13" t="e">
        <f>'BASE - Geral'!#REF!</f>
        <v>#REF!</v>
      </c>
      <c r="G125" s="12" t="e">
        <f>'BASE - Geral'!#REF!</f>
        <v>#REF!</v>
      </c>
      <c r="H125" s="12" t="e">
        <f>'BASE - Geral'!#REF!</f>
        <v>#REF!</v>
      </c>
      <c r="I125" s="12" t="e">
        <f>'BASE - Geral'!#REF!</f>
        <v>#REF!</v>
      </c>
      <c r="J125" s="12" t="e">
        <f>'BASE - Geral'!#REF!</f>
        <v>#REF!</v>
      </c>
      <c r="K125" s="12" t="e">
        <f>'BASE - Geral'!#REF!</f>
        <v>#REF!</v>
      </c>
      <c r="L125" s="12" t="e">
        <f>'BASE - Geral'!#REF!+'BASE - Geral'!#REF!</f>
        <v>#REF!</v>
      </c>
      <c r="M125" s="12" t="e">
        <f>VLOOKUP(D125,'Demanda Isolada KIT'!$M$2:$P$1048576,3,0)</f>
        <v>#REF!</v>
      </c>
      <c r="N125" s="90" t="e">
        <f t="shared" si="16"/>
        <v>#REF!</v>
      </c>
      <c r="O125" s="12" t="e">
        <f t="shared" si="17"/>
        <v>#REF!</v>
      </c>
      <c r="P125" s="12" t="e">
        <f>VLOOKUP(D125,'Demanda Isolada KIT'!$R$2:$U$1048576,3,0)</f>
        <v>#REF!</v>
      </c>
      <c r="Q125" s="90" t="e">
        <f t="shared" si="18"/>
        <v>#REF!</v>
      </c>
      <c r="R125" s="12" t="e">
        <f t="shared" si="19"/>
        <v>#REF!</v>
      </c>
      <c r="S125" s="11" t="e">
        <f t="shared" si="20"/>
        <v>#REF!</v>
      </c>
      <c r="T125" s="11" t="e">
        <f t="shared" si="21"/>
        <v>#REF!</v>
      </c>
      <c r="U125" s="11" t="e">
        <f t="shared" si="22"/>
        <v>#REF!</v>
      </c>
      <c r="V125" s="11" t="e">
        <f t="shared" si="23"/>
        <v>#REF!</v>
      </c>
    </row>
    <row r="126" spans="1:22">
      <c r="A126" s="13" t="e">
        <f>'BASE - Geral'!#REF!</f>
        <v>#REF!</v>
      </c>
      <c r="B126" s="13" t="e">
        <f>'BASE - Geral'!#REF!</f>
        <v>#REF!</v>
      </c>
      <c r="C126" s="13" t="e">
        <f>'BASE - Geral'!#REF!</f>
        <v>#REF!</v>
      </c>
      <c r="D126" s="13" t="e">
        <f>'BASE - Geral'!#REF!</f>
        <v>#REF!</v>
      </c>
      <c r="E126" s="13" t="e">
        <f>'BASE - Geral'!#REF!</f>
        <v>#REF!</v>
      </c>
      <c r="F126" s="13" t="e">
        <f>'BASE - Geral'!#REF!</f>
        <v>#REF!</v>
      </c>
      <c r="G126" s="12" t="e">
        <f>'BASE - Geral'!#REF!</f>
        <v>#REF!</v>
      </c>
      <c r="H126" s="12" t="e">
        <f>'BASE - Geral'!#REF!</f>
        <v>#REF!</v>
      </c>
      <c r="I126" s="12" t="e">
        <f>'BASE - Geral'!#REF!</f>
        <v>#REF!</v>
      </c>
      <c r="J126" s="12" t="e">
        <f>'BASE - Geral'!#REF!</f>
        <v>#REF!</v>
      </c>
      <c r="K126" s="12" t="e">
        <f>'BASE - Geral'!#REF!</f>
        <v>#REF!</v>
      </c>
      <c r="L126" s="12" t="e">
        <f>'BASE - Geral'!#REF!+'BASE - Geral'!#REF!</f>
        <v>#REF!</v>
      </c>
      <c r="M126" s="12" t="e">
        <f>VLOOKUP(D126,'Demanda Isolada KIT'!$M$2:$P$1048576,3,0)</f>
        <v>#REF!</v>
      </c>
      <c r="N126" s="90" t="e">
        <f t="shared" si="16"/>
        <v>#REF!</v>
      </c>
      <c r="O126" s="12" t="e">
        <f t="shared" si="17"/>
        <v>#REF!</v>
      </c>
      <c r="P126" s="12" t="e">
        <f>VLOOKUP(D126,'Demanda Isolada KIT'!$R$2:$U$1048576,3,0)</f>
        <v>#REF!</v>
      </c>
      <c r="Q126" s="90" t="e">
        <f t="shared" si="18"/>
        <v>#REF!</v>
      </c>
      <c r="R126" s="12" t="e">
        <f t="shared" si="19"/>
        <v>#REF!</v>
      </c>
      <c r="S126" s="11" t="e">
        <f t="shared" si="20"/>
        <v>#REF!</v>
      </c>
      <c r="T126" s="11" t="e">
        <f t="shared" si="21"/>
        <v>#REF!</v>
      </c>
      <c r="U126" s="11" t="e">
        <f t="shared" si="22"/>
        <v>#REF!</v>
      </c>
      <c r="V126" s="11" t="e">
        <f t="shared" si="23"/>
        <v>#REF!</v>
      </c>
    </row>
    <row r="127" spans="1:22">
      <c r="A127" s="13" t="e">
        <f>'BASE - Geral'!#REF!</f>
        <v>#REF!</v>
      </c>
      <c r="B127" s="13" t="e">
        <f>'BASE - Geral'!#REF!</f>
        <v>#REF!</v>
      </c>
      <c r="C127" s="13" t="e">
        <f>'BASE - Geral'!#REF!</f>
        <v>#REF!</v>
      </c>
      <c r="D127" s="13" t="e">
        <f>'BASE - Geral'!#REF!</f>
        <v>#REF!</v>
      </c>
      <c r="E127" s="13" t="e">
        <f>'BASE - Geral'!#REF!</f>
        <v>#REF!</v>
      </c>
      <c r="F127" s="13" t="e">
        <f>'BASE - Geral'!#REF!</f>
        <v>#REF!</v>
      </c>
      <c r="G127" s="12" t="e">
        <f>'BASE - Geral'!#REF!</f>
        <v>#REF!</v>
      </c>
      <c r="H127" s="12" t="e">
        <f>'BASE - Geral'!#REF!</f>
        <v>#REF!</v>
      </c>
      <c r="I127" s="12" t="e">
        <f>'BASE - Geral'!#REF!</f>
        <v>#REF!</v>
      </c>
      <c r="J127" s="12" t="e">
        <f>'BASE - Geral'!#REF!</f>
        <v>#REF!</v>
      </c>
      <c r="K127" s="12" t="e">
        <f>'BASE - Geral'!#REF!</f>
        <v>#REF!</v>
      </c>
      <c r="L127" s="12" t="e">
        <f>'BASE - Geral'!#REF!+'BASE - Geral'!#REF!</f>
        <v>#REF!</v>
      </c>
      <c r="M127" s="12" t="e">
        <f>VLOOKUP(D127,'Demanda Isolada KIT'!$M$2:$P$1048576,3,0)</f>
        <v>#REF!</v>
      </c>
      <c r="N127" s="90" t="e">
        <f t="shared" si="16"/>
        <v>#REF!</v>
      </c>
      <c r="O127" s="12" t="e">
        <f t="shared" si="17"/>
        <v>#REF!</v>
      </c>
      <c r="P127" s="12" t="e">
        <f>VLOOKUP(D127,'Demanda Isolada KIT'!$R$2:$U$1048576,3,0)</f>
        <v>#REF!</v>
      </c>
      <c r="Q127" s="90" t="e">
        <f t="shared" si="18"/>
        <v>#REF!</v>
      </c>
      <c r="R127" s="12" t="e">
        <f t="shared" si="19"/>
        <v>#REF!</v>
      </c>
      <c r="S127" s="11" t="e">
        <f t="shared" si="20"/>
        <v>#REF!</v>
      </c>
      <c r="T127" s="11" t="e">
        <f t="shared" si="21"/>
        <v>#REF!</v>
      </c>
      <c r="U127" s="11" t="e">
        <f t="shared" si="22"/>
        <v>#REF!</v>
      </c>
      <c r="V127" s="11" t="e">
        <f t="shared" si="23"/>
        <v>#REF!</v>
      </c>
    </row>
    <row r="128" spans="1:22">
      <c r="A128" s="13" t="e">
        <f>'BASE - Geral'!#REF!</f>
        <v>#REF!</v>
      </c>
      <c r="B128" s="13" t="e">
        <f>'BASE - Geral'!#REF!</f>
        <v>#REF!</v>
      </c>
      <c r="C128" s="13" t="e">
        <f>'BASE - Geral'!#REF!</f>
        <v>#REF!</v>
      </c>
      <c r="D128" s="13" t="e">
        <f>'BASE - Geral'!#REF!</f>
        <v>#REF!</v>
      </c>
      <c r="E128" s="13" t="e">
        <f>'BASE - Geral'!#REF!</f>
        <v>#REF!</v>
      </c>
      <c r="F128" s="13" t="e">
        <f>'BASE - Geral'!#REF!</f>
        <v>#REF!</v>
      </c>
      <c r="G128" s="12" t="e">
        <f>'BASE - Geral'!#REF!</f>
        <v>#REF!</v>
      </c>
      <c r="H128" s="12" t="e">
        <f>'BASE - Geral'!#REF!</f>
        <v>#REF!</v>
      </c>
      <c r="I128" s="12" t="e">
        <f>'BASE - Geral'!#REF!</f>
        <v>#REF!</v>
      </c>
      <c r="J128" s="12" t="e">
        <f>'BASE - Geral'!#REF!</f>
        <v>#REF!</v>
      </c>
      <c r="K128" s="12" t="e">
        <f>'BASE - Geral'!#REF!</f>
        <v>#REF!</v>
      </c>
      <c r="L128" s="12" t="e">
        <f>'BASE - Geral'!#REF!+'BASE - Geral'!#REF!</f>
        <v>#REF!</v>
      </c>
      <c r="M128" s="12" t="e">
        <f>VLOOKUP(D128,'Demanda Isolada KIT'!$M$2:$P$1048576,3,0)</f>
        <v>#REF!</v>
      </c>
      <c r="N128" s="90" t="e">
        <f t="shared" si="16"/>
        <v>#REF!</v>
      </c>
      <c r="O128" s="12" t="e">
        <f t="shared" si="17"/>
        <v>#REF!</v>
      </c>
      <c r="P128" s="12" t="e">
        <f>VLOOKUP(D128,'Demanda Isolada KIT'!$R$2:$U$1048576,3,0)</f>
        <v>#REF!</v>
      </c>
      <c r="Q128" s="90" t="e">
        <f t="shared" si="18"/>
        <v>#REF!</v>
      </c>
      <c r="R128" s="12" t="e">
        <f t="shared" si="19"/>
        <v>#REF!</v>
      </c>
      <c r="S128" s="11" t="e">
        <f t="shared" si="20"/>
        <v>#REF!</v>
      </c>
      <c r="T128" s="11" t="e">
        <f t="shared" si="21"/>
        <v>#REF!</v>
      </c>
      <c r="U128" s="11" t="e">
        <f t="shared" si="22"/>
        <v>#REF!</v>
      </c>
      <c r="V128" s="11" t="e">
        <f t="shared" si="23"/>
        <v>#REF!</v>
      </c>
    </row>
    <row r="129" spans="1:22">
      <c r="A129" s="13" t="e">
        <f>'BASE - Geral'!#REF!</f>
        <v>#REF!</v>
      </c>
      <c r="B129" s="13" t="e">
        <f>'BASE - Geral'!#REF!</f>
        <v>#REF!</v>
      </c>
      <c r="C129" s="13" t="e">
        <f>'BASE - Geral'!#REF!</f>
        <v>#REF!</v>
      </c>
      <c r="D129" s="13" t="e">
        <f>'BASE - Geral'!#REF!</f>
        <v>#REF!</v>
      </c>
      <c r="E129" s="13" t="e">
        <f>'BASE - Geral'!#REF!</f>
        <v>#REF!</v>
      </c>
      <c r="F129" s="13" t="e">
        <f>'BASE - Geral'!#REF!</f>
        <v>#REF!</v>
      </c>
      <c r="G129" s="12" t="e">
        <f>'BASE - Geral'!#REF!</f>
        <v>#REF!</v>
      </c>
      <c r="H129" s="12" t="e">
        <f>'BASE - Geral'!#REF!</f>
        <v>#REF!</v>
      </c>
      <c r="I129" s="12" t="e">
        <f>'BASE - Geral'!#REF!</f>
        <v>#REF!</v>
      </c>
      <c r="J129" s="12" t="e">
        <f>'BASE - Geral'!#REF!</f>
        <v>#REF!</v>
      </c>
      <c r="K129" s="12" t="e">
        <f>'BASE - Geral'!#REF!</f>
        <v>#REF!</v>
      </c>
      <c r="L129" s="12" t="e">
        <f>'BASE - Geral'!#REF!+'BASE - Geral'!#REF!</f>
        <v>#REF!</v>
      </c>
      <c r="M129" s="12" t="e">
        <f>VLOOKUP(D129,'Demanda Isolada KIT'!$M$2:$P$1048576,3,0)</f>
        <v>#REF!</v>
      </c>
      <c r="N129" s="90" t="e">
        <f t="shared" si="16"/>
        <v>#REF!</v>
      </c>
      <c r="O129" s="12" t="e">
        <f t="shared" si="17"/>
        <v>#REF!</v>
      </c>
      <c r="P129" s="12" t="e">
        <f>VLOOKUP(D129,'Demanda Isolada KIT'!$R$2:$U$1048576,3,0)</f>
        <v>#REF!</v>
      </c>
      <c r="Q129" s="90" t="e">
        <f t="shared" si="18"/>
        <v>#REF!</v>
      </c>
      <c r="R129" s="12" t="e">
        <f t="shared" si="19"/>
        <v>#REF!</v>
      </c>
      <c r="S129" s="11" t="e">
        <f t="shared" si="20"/>
        <v>#REF!</v>
      </c>
      <c r="T129" s="11" t="e">
        <f t="shared" si="21"/>
        <v>#REF!</v>
      </c>
      <c r="U129" s="11" t="e">
        <f t="shared" si="22"/>
        <v>#REF!</v>
      </c>
      <c r="V129" s="11" t="e">
        <f t="shared" si="23"/>
        <v>#REF!</v>
      </c>
    </row>
    <row r="130" spans="1:22">
      <c r="A130" s="13" t="e">
        <f>'BASE - Geral'!#REF!</f>
        <v>#REF!</v>
      </c>
      <c r="B130" s="13" t="e">
        <f>'BASE - Geral'!#REF!</f>
        <v>#REF!</v>
      </c>
      <c r="C130" s="13" t="e">
        <f>'BASE - Geral'!#REF!</f>
        <v>#REF!</v>
      </c>
      <c r="D130" s="13" t="e">
        <f>'BASE - Geral'!#REF!</f>
        <v>#REF!</v>
      </c>
      <c r="E130" s="13" t="e">
        <f>'BASE - Geral'!#REF!</f>
        <v>#REF!</v>
      </c>
      <c r="F130" s="13" t="e">
        <f>'BASE - Geral'!#REF!</f>
        <v>#REF!</v>
      </c>
      <c r="G130" s="12" t="e">
        <f>'BASE - Geral'!#REF!</f>
        <v>#REF!</v>
      </c>
      <c r="H130" s="12" t="e">
        <f>'BASE - Geral'!#REF!</f>
        <v>#REF!</v>
      </c>
      <c r="I130" s="12" t="e">
        <f>'BASE - Geral'!#REF!</f>
        <v>#REF!</v>
      </c>
      <c r="J130" s="12" t="e">
        <f>'BASE - Geral'!#REF!</f>
        <v>#REF!</v>
      </c>
      <c r="K130" s="12" t="e">
        <f>'BASE - Geral'!#REF!</f>
        <v>#REF!</v>
      </c>
      <c r="L130" s="12" t="e">
        <f>'BASE - Geral'!#REF!+'BASE - Geral'!#REF!</f>
        <v>#REF!</v>
      </c>
      <c r="M130" s="12" t="e">
        <f>VLOOKUP(D130,'Demanda Isolada KIT'!$M$2:$P$1048576,3,0)</f>
        <v>#REF!</v>
      </c>
      <c r="N130" s="90" t="e">
        <f t="shared" si="16"/>
        <v>#REF!</v>
      </c>
      <c r="O130" s="12" t="e">
        <f t="shared" si="17"/>
        <v>#REF!</v>
      </c>
      <c r="P130" s="12" t="e">
        <f>VLOOKUP(D130,'Demanda Isolada KIT'!$R$2:$U$1048576,3,0)</f>
        <v>#REF!</v>
      </c>
      <c r="Q130" s="90" t="e">
        <f t="shared" si="18"/>
        <v>#REF!</v>
      </c>
      <c r="R130" s="12" t="e">
        <f t="shared" si="19"/>
        <v>#REF!</v>
      </c>
      <c r="S130" s="11" t="e">
        <f t="shared" si="20"/>
        <v>#REF!</v>
      </c>
      <c r="T130" s="11" t="e">
        <f t="shared" si="21"/>
        <v>#REF!</v>
      </c>
      <c r="U130" s="11" t="e">
        <f t="shared" si="22"/>
        <v>#REF!</v>
      </c>
      <c r="V130" s="11" t="e">
        <f t="shared" si="23"/>
        <v>#REF!</v>
      </c>
    </row>
    <row r="131" spans="1:22">
      <c r="A131" s="13" t="e">
        <f>'BASE - Geral'!#REF!</f>
        <v>#REF!</v>
      </c>
      <c r="B131" s="13" t="e">
        <f>'BASE - Geral'!#REF!</f>
        <v>#REF!</v>
      </c>
      <c r="C131" s="13" t="e">
        <f>'BASE - Geral'!#REF!</f>
        <v>#REF!</v>
      </c>
      <c r="D131" s="13" t="e">
        <f>'BASE - Geral'!#REF!</f>
        <v>#REF!</v>
      </c>
      <c r="E131" s="13" t="e">
        <f>'BASE - Geral'!#REF!</f>
        <v>#REF!</v>
      </c>
      <c r="F131" s="13" t="e">
        <f>'BASE - Geral'!#REF!</f>
        <v>#REF!</v>
      </c>
      <c r="G131" s="12" t="e">
        <f>'BASE - Geral'!#REF!</f>
        <v>#REF!</v>
      </c>
      <c r="H131" s="12" t="e">
        <f>'BASE - Geral'!#REF!</f>
        <v>#REF!</v>
      </c>
      <c r="I131" s="12" t="e">
        <f>'BASE - Geral'!#REF!</f>
        <v>#REF!</v>
      </c>
      <c r="J131" s="12" t="e">
        <f>'BASE - Geral'!#REF!</f>
        <v>#REF!</v>
      </c>
      <c r="K131" s="12" t="e">
        <f>'BASE - Geral'!#REF!</f>
        <v>#REF!</v>
      </c>
      <c r="L131" s="12" t="e">
        <f>'BASE - Geral'!#REF!+'BASE - Geral'!#REF!</f>
        <v>#REF!</v>
      </c>
      <c r="M131" s="12" t="e">
        <f>VLOOKUP(D131,'Demanda Isolada KIT'!$M$2:$P$1048576,3,0)</f>
        <v>#REF!</v>
      </c>
      <c r="N131" s="90" t="e">
        <f t="shared" si="16"/>
        <v>#REF!</v>
      </c>
      <c r="O131" s="12" t="e">
        <f t="shared" si="17"/>
        <v>#REF!</v>
      </c>
      <c r="P131" s="12" t="e">
        <f>VLOOKUP(D131,'Demanda Isolada KIT'!$R$2:$U$1048576,3,0)</f>
        <v>#REF!</v>
      </c>
      <c r="Q131" s="90" t="e">
        <f t="shared" si="18"/>
        <v>#REF!</v>
      </c>
      <c r="R131" s="12" t="e">
        <f t="shared" si="19"/>
        <v>#REF!</v>
      </c>
      <c r="S131" s="11" t="e">
        <f t="shared" si="20"/>
        <v>#REF!</v>
      </c>
      <c r="T131" s="11" t="e">
        <f t="shared" si="21"/>
        <v>#REF!</v>
      </c>
      <c r="U131" s="11" t="e">
        <f t="shared" si="22"/>
        <v>#REF!</v>
      </c>
      <c r="V131" s="11" t="e">
        <f t="shared" si="23"/>
        <v>#REF!</v>
      </c>
    </row>
    <row r="132" spans="1:22">
      <c r="A132" s="13" t="e">
        <f>'BASE - Geral'!#REF!</f>
        <v>#REF!</v>
      </c>
      <c r="B132" s="13" t="e">
        <f>'BASE - Geral'!#REF!</f>
        <v>#REF!</v>
      </c>
      <c r="C132" s="13" t="e">
        <f>'BASE - Geral'!#REF!</f>
        <v>#REF!</v>
      </c>
      <c r="D132" s="13" t="e">
        <f>'BASE - Geral'!#REF!</f>
        <v>#REF!</v>
      </c>
      <c r="E132" s="13" t="e">
        <f>'BASE - Geral'!#REF!</f>
        <v>#REF!</v>
      </c>
      <c r="F132" s="13" t="e">
        <f>'BASE - Geral'!#REF!</f>
        <v>#REF!</v>
      </c>
      <c r="G132" s="12" t="e">
        <f>'BASE - Geral'!#REF!</f>
        <v>#REF!</v>
      </c>
      <c r="H132" s="12" t="e">
        <f>'BASE - Geral'!#REF!</f>
        <v>#REF!</v>
      </c>
      <c r="I132" s="12" t="e">
        <f>'BASE - Geral'!#REF!</f>
        <v>#REF!</v>
      </c>
      <c r="J132" s="12" t="e">
        <f>'BASE - Geral'!#REF!</f>
        <v>#REF!</v>
      </c>
      <c r="K132" s="12" t="e">
        <f>'BASE - Geral'!#REF!</f>
        <v>#REF!</v>
      </c>
      <c r="L132" s="12" t="e">
        <f>'BASE - Geral'!#REF!+'BASE - Geral'!#REF!</f>
        <v>#REF!</v>
      </c>
      <c r="M132" s="12" t="e">
        <f>VLOOKUP(D132,'Demanda Isolada KIT'!$M$2:$P$1048576,3,0)</f>
        <v>#REF!</v>
      </c>
      <c r="N132" s="90" t="e">
        <f t="shared" si="16"/>
        <v>#REF!</v>
      </c>
      <c r="O132" s="12" t="e">
        <f t="shared" si="17"/>
        <v>#REF!</v>
      </c>
      <c r="P132" s="12" t="e">
        <f>VLOOKUP(D132,'Demanda Isolada KIT'!$R$2:$U$1048576,3,0)</f>
        <v>#REF!</v>
      </c>
      <c r="Q132" s="90" t="e">
        <f t="shared" si="18"/>
        <v>#REF!</v>
      </c>
      <c r="R132" s="12" t="e">
        <f t="shared" si="19"/>
        <v>#REF!</v>
      </c>
      <c r="S132" s="11" t="e">
        <f t="shared" si="20"/>
        <v>#REF!</v>
      </c>
      <c r="T132" s="11" t="e">
        <f t="shared" si="21"/>
        <v>#REF!</v>
      </c>
      <c r="U132" s="11" t="e">
        <f t="shared" si="22"/>
        <v>#REF!</v>
      </c>
      <c r="V132" s="11" t="e">
        <f t="shared" si="23"/>
        <v>#REF!</v>
      </c>
    </row>
    <row r="133" spans="1:22">
      <c r="A133" s="13" t="e">
        <f>'BASE - Geral'!#REF!</f>
        <v>#REF!</v>
      </c>
      <c r="B133" s="13" t="e">
        <f>'BASE - Geral'!#REF!</f>
        <v>#REF!</v>
      </c>
      <c r="C133" s="13" t="e">
        <f>'BASE - Geral'!#REF!</f>
        <v>#REF!</v>
      </c>
      <c r="D133" s="13" t="e">
        <f>'BASE - Geral'!#REF!</f>
        <v>#REF!</v>
      </c>
      <c r="E133" s="13" t="e">
        <f>'BASE - Geral'!#REF!</f>
        <v>#REF!</v>
      </c>
      <c r="F133" s="13" t="e">
        <f>'BASE - Geral'!#REF!</f>
        <v>#REF!</v>
      </c>
      <c r="G133" s="12" t="e">
        <f>'BASE - Geral'!#REF!</f>
        <v>#REF!</v>
      </c>
      <c r="H133" s="12" t="e">
        <f>'BASE - Geral'!#REF!</f>
        <v>#REF!</v>
      </c>
      <c r="I133" s="12" t="e">
        <f>'BASE - Geral'!#REF!</f>
        <v>#REF!</v>
      </c>
      <c r="J133" s="12" t="e">
        <f>'BASE - Geral'!#REF!</f>
        <v>#REF!</v>
      </c>
      <c r="K133" s="12" t="e">
        <f>'BASE - Geral'!#REF!</f>
        <v>#REF!</v>
      </c>
      <c r="L133" s="12" t="e">
        <f>'BASE - Geral'!#REF!+'BASE - Geral'!#REF!</f>
        <v>#REF!</v>
      </c>
      <c r="M133" s="12" t="e">
        <f>VLOOKUP(D133,'Demanda Isolada KIT'!$M$2:$P$1048576,3,0)</f>
        <v>#REF!</v>
      </c>
      <c r="N133" s="90" t="e">
        <f t="shared" si="16"/>
        <v>#REF!</v>
      </c>
      <c r="O133" s="12" t="e">
        <f t="shared" si="17"/>
        <v>#REF!</v>
      </c>
      <c r="P133" s="12" t="e">
        <f>VLOOKUP(D133,'Demanda Isolada KIT'!$R$2:$U$1048576,3,0)</f>
        <v>#REF!</v>
      </c>
      <c r="Q133" s="90" t="e">
        <f t="shared" si="18"/>
        <v>#REF!</v>
      </c>
      <c r="R133" s="12" t="e">
        <f t="shared" si="19"/>
        <v>#REF!</v>
      </c>
      <c r="S133" s="11" t="e">
        <f t="shared" si="20"/>
        <v>#REF!</v>
      </c>
      <c r="T133" s="11" t="e">
        <f t="shared" si="21"/>
        <v>#REF!</v>
      </c>
      <c r="U133" s="11" t="e">
        <f t="shared" si="22"/>
        <v>#REF!</v>
      </c>
      <c r="V133" s="11" t="e">
        <f t="shared" si="23"/>
        <v>#REF!</v>
      </c>
    </row>
    <row r="134" spans="1:22">
      <c r="A134" s="13" t="e">
        <f>'BASE - Geral'!#REF!</f>
        <v>#REF!</v>
      </c>
      <c r="B134" s="13" t="e">
        <f>'BASE - Geral'!#REF!</f>
        <v>#REF!</v>
      </c>
      <c r="C134" s="13" t="e">
        <f>'BASE - Geral'!#REF!</f>
        <v>#REF!</v>
      </c>
      <c r="D134" s="13" t="e">
        <f>'BASE - Geral'!#REF!</f>
        <v>#REF!</v>
      </c>
      <c r="E134" s="13" t="e">
        <f>'BASE - Geral'!#REF!</f>
        <v>#REF!</v>
      </c>
      <c r="F134" s="13" t="e">
        <f>'BASE - Geral'!#REF!</f>
        <v>#REF!</v>
      </c>
      <c r="G134" s="12" t="e">
        <f>'BASE - Geral'!#REF!</f>
        <v>#REF!</v>
      </c>
      <c r="H134" s="12" t="e">
        <f>'BASE - Geral'!#REF!</f>
        <v>#REF!</v>
      </c>
      <c r="I134" s="12" t="e">
        <f>'BASE - Geral'!#REF!</f>
        <v>#REF!</v>
      </c>
      <c r="J134" s="12" t="e">
        <f>'BASE - Geral'!#REF!</f>
        <v>#REF!</v>
      </c>
      <c r="K134" s="12" t="e">
        <f>'BASE - Geral'!#REF!</f>
        <v>#REF!</v>
      </c>
      <c r="L134" s="12" t="e">
        <f>'BASE - Geral'!#REF!+'BASE - Geral'!#REF!</f>
        <v>#REF!</v>
      </c>
      <c r="M134" s="12" t="e">
        <f>VLOOKUP(D134,'Demanda Isolada KIT'!$M$2:$P$1048576,3,0)</f>
        <v>#REF!</v>
      </c>
      <c r="N134" s="90" t="e">
        <f t="shared" si="16"/>
        <v>#REF!</v>
      </c>
      <c r="O134" s="12" t="e">
        <f t="shared" si="17"/>
        <v>#REF!</v>
      </c>
      <c r="P134" s="12" t="e">
        <f>VLOOKUP(D134,'Demanda Isolada KIT'!$R$2:$U$1048576,3,0)</f>
        <v>#REF!</v>
      </c>
      <c r="Q134" s="90" t="e">
        <f t="shared" si="18"/>
        <v>#REF!</v>
      </c>
      <c r="R134" s="12" t="e">
        <f t="shared" si="19"/>
        <v>#REF!</v>
      </c>
      <c r="S134" s="11" t="e">
        <f t="shared" si="20"/>
        <v>#REF!</v>
      </c>
      <c r="T134" s="11" t="e">
        <f t="shared" si="21"/>
        <v>#REF!</v>
      </c>
      <c r="U134" s="11" t="e">
        <f t="shared" si="22"/>
        <v>#REF!</v>
      </c>
      <c r="V134" s="11" t="e">
        <f t="shared" si="23"/>
        <v>#REF!</v>
      </c>
    </row>
    <row r="135" spans="1:22">
      <c r="A135" s="13" t="e">
        <f>'BASE - Geral'!#REF!</f>
        <v>#REF!</v>
      </c>
      <c r="B135" s="13" t="e">
        <f>'BASE - Geral'!#REF!</f>
        <v>#REF!</v>
      </c>
      <c r="C135" s="13" t="e">
        <f>'BASE - Geral'!#REF!</f>
        <v>#REF!</v>
      </c>
      <c r="D135" s="13" t="e">
        <f>'BASE - Geral'!#REF!</f>
        <v>#REF!</v>
      </c>
      <c r="E135" s="13" t="e">
        <f>'BASE - Geral'!#REF!</f>
        <v>#REF!</v>
      </c>
      <c r="F135" s="13" t="e">
        <f>'BASE - Geral'!#REF!</f>
        <v>#REF!</v>
      </c>
      <c r="G135" s="12" t="e">
        <f>'BASE - Geral'!#REF!</f>
        <v>#REF!</v>
      </c>
      <c r="H135" s="12" t="e">
        <f>'BASE - Geral'!#REF!</f>
        <v>#REF!</v>
      </c>
      <c r="I135" s="12" t="e">
        <f>'BASE - Geral'!#REF!</f>
        <v>#REF!</v>
      </c>
      <c r="J135" s="12" t="e">
        <f>'BASE - Geral'!#REF!</f>
        <v>#REF!</v>
      </c>
      <c r="K135" s="12" t="e">
        <f>'BASE - Geral'!#REF!</f>
        <v>#REF!</v>
      </c>
      <c r="L135" s="12" t="e">
        <f>'BASE - Geral'!#REF!+'BASE - Geral'!#REF!</f>
        <v>#REF!</v>
      </c>
      <c r="M135" s="12" t="e">
        <f>VLOOKUP(D135,'Demanda Isolada KIT'!$M$2:$P$1048576,3,0)</f>
        <v>#REF!</v>
      </c>
      <c r="N135" s="90" t="e">
        <f t="shared" si="16"/>
        <v>#REF!</v>
      </c>
      <c r="O135" s="12" t="e">
        <f t="shared" si="17"/>
        <v>#REF!</v>
      </c>
      <c r="P135" s="12" t="e">
        <f>VLOOKUP(D135,'Demanda Isolada KIT'!$R$2:$U$1048576,3,0)</f>
        <v>#REF!</v>
      </c>
      <c r="Q135" s="90" t="e">
        <f t="shared" si="18"/>
        <v>#REF!</v>
      </c>
      <c r="R135" s="12" t="e">
        <f t="shared" si="19"/>
        <v>#REF!</v>
      </c>
      <c r="S135" s="11" t="e">
        <f t="shared" si="20"/>
        <v>#REF!</v>
      </c>
      <c r="T135" s="11" t="e">
        <f t="shared" si="21"/>
        <v>#REF!</v>
      </c>
      <c r="U135" s="11" t="e">
        <f t="shared" si="22"/>
        <v>#REF!</v>
      </c>
      <c r="V135" s="11" t="e">
        <f t="shared" si="23"/>
        <v>#REF!</v>
      </c>
    </row>
    <row r="136" spans="1:22">
      <c r="A136" s="13" t="e">
        <f>'BASE - Geral'!#REF!</f>
        <v>#REF!</v>
      </c>
      <c r="B136" s="13" t="e">
        <f>'BASE - Geral'!#REF!</f>
        <v>#REF!</v>
      </c>
      <c r="L136" s="12" t="e">
        <f>'BASE - Geral'!#REF!+'BASE - Geral'!#REF!</f>
        <v>#REF!</v>
      </c>
      <c r="M136" s="12" t="e">
        <f>VLOOKUP(D136,'Demanda Isolada KIT'!$M$2:$P$1048576,3,0)</f>
        <v>#N/A</v>
      </c>
      <c r="U136" s="11">
        <f t="shared" ref="U136:U171" si="24">IF(P136=0,100%,IF((G136+H136+I136-L136)/P136&gt;100%,100%,IF(($G136+H136+I136-L136)/$P136&lt;0,0,($G136+H136+I136-L136)/$P136)))</f>
        <v>1</v>
      </c>
      <c r="V136" s="11">
        <f t="shared" ref="V136:V171" si="25">IF(P136=0,100%,IF((G136+K136-L136)/P136&gt;100%,100%,IF(($G136+K136-L136)/$P136&lt;0,0,($G136+K136-L136)/$P136)))</f>
        <v>1</v>
      </c>
    </row>
    <row r="137" spans="1:22">
      <c r="A137" s="13" t="e">
        <f>'BASE - Geral'!#REF!</f>
        <v>#REF!</v>
      </c>
      <c r="B137" s="13" t="e">
        <f>'BASE - Geral'!#REF!</f>
        <v>#REF!</v>
      </c>
      <c r="L137" s="12" t="e">
        <f>'BASE - Geral'!#REF!+'BASE - Geral'!#REF!</f>
        <v>#REF!</v>
      </c>
      <c r="M137" s="12" t="e">
        <f>VLOOKUP(D137,'Demanda Isolada KIT'!$M$2:$P$1048576,3,0)</f>
        <v>#N/A</v>
      </c>
      <c r="U137" s="11">
        <f t="shared" si="24"/>
        <v>1</v>
      </c>
      <c r="V137" s="11">
        <f t="shared" si="25"/>
        <v>1</v>
      </c>
    </row>
    <row r="138" spans="1:22">
      <c r="A138" s="13" t="e">
        <f>'BASE - Geral'!#REF!</f>
        <v>#REF!</v>
      </c>
      <c r="B138" s="13" t="e">
        <f>'BASE - Geral'!#REF!</f>
        <v>#REF!</v>
      </c>
      <c r="L138" s="12" t="e">
        <f>'BASE - Geral'!#REF!+'BASE - Geral'!#REF!</f>
        <v>#REF!</v>
      </c>
      <c r="M138" s="12" t="e">
        <f>VLOOKUP(D138,'Demanda Isolada KIT'!$M$2:$P$1048576,3,0)</f>
        <v>#N/A</v>
      </c>
      <c r="U138" s="11">
        <f t="shared" si="24"/>
        <v>1</v>
      </c>
      <c r="V138" s="11">
        <f t="shared" si="25"/>
        <v>1</v>
      </c>
    </row>
    <row r="139" spans="1:22">
      <c r="A139" s="13" t="e">
        <f>'BASE - Geral'!#REF!</f>
        <v>#REF!</v>
      </c>
      <c r="B139" s="13" t="e">
        <f>'BASE - Geral'!#REF!</f>
        <v>#REF!</v>
      </c>
      <c r="L139" s="12" t="e">
        <f>'BASE - Geral'!#REF!+'BASE - Geral'!#REF!</f>
        <v>#REF!</v>
      </c>
      <c r="M139" s="12" t="e">
        <f>VLOOKUP(D139,'Demanda Isolada KIT'!$M$2:$P$1048576,3,0)</f>
        <v>#N/A</v>
      </c>
      <c r="U139" s="11">
        <f t="shared" si="24"/>
        <v>1</v>
      </c>
      <c r="V139" s="11">
        <f t="shared" si="25"/>
        <v>1</v>
      </c>
    </row>
    <row r="140" spans="1:22">
      <c r="A140" s="13" t="e">
        <f>'BASE - Geral'!#REF!</f>
        <v>#REF!</v>
      </c>
      <c r="B140" s="13" t="e">
        <f>'BASE - Geral'!#REF!</f>
        <v>#REF!</v>
      </c>
      <c r="L140" s="12" t="e">
        <f>'BASE - Geral'!#REF!+'BASE - Geral'!#REF!</f>
        <v>#REF!</v>
      </c>
      <c r="M140" s="12" t="e">
        <f>VLOOKUP(D140,'Demanda Isolada KIT'!$M$2:$P$1048576,3,0)</f>
        <v>#N/A</v>
      </c>
      <c r="U140" s="11">
        <f t="shared" si="24"/>
        <v>1</v>
      </c>
      <c r="V140" s="11">
        <f t="shared" si="25"/>
        <v>1</v>
      </c>
    </row>
    <row r="141" spans="1:22">
      <c r="A141" s="13" t="e">
        <f>'BASE - Geral'!#REF!</f>
        <v>#REF!</v>
      </c>
      <c r="B141" s="13" t="e">
        <f>'BASE - Geral'!#REF!</f>
        <v>#REF!</v>
      </c>
      <c r="L141" s="12" t="e">
        <f>'BASE - Geral'!#REF!+'BASE - Geral'!#REF!</f>
        <v>#REF!</v>
      </c>
      <c r="M141" s="12" t="e">
        <f>VLOOKUP(D141,'Demanda Isolada KIT'!$M$2:$P$1048576,3,0)</f>
        <v>#N/A</v>
      </c>
      <c r="U141" s="11">
        <f t="shared" si="24"/>
        <v>1</v>
      </c>
      <c r="V141" s="11">
        <f t="shared" si="25"/>
        <v>1</v>
      </c>
    </row>
    <row r="142" spans="1:22">
      <c r="A142" s="13" t="e">
        <f>'BASE - Geral'!#REF!</f>
        <v>#REF!</v>
      </c>
      <c r="B142" s="13" t="e">
        <f>'BASE - Geral'!#REF!</f>
        <v>#REF!</v>
      </c>
      <c r="L142" s="12" t="e">
        <f>'BASE - Geral'!#REF!+'BASE - Geral'!#REF!</f>
        <v>#REF!</v>
      </c>
      <c r="M142" s="12" t="e">
        <f>VLOOKUP(D142,'Demanda Isolada KIT'!$M$2:$P$1048576,3,0)</f>
        <v>#N/A</v>
      </c>
      <c r="U142" s="11">
        <f t="shared" si="24"/>
        <v>1</v>
      </c>
      <c r="V142" s="11">
        <f t="shared" si="25"/>
        <v>1</v>
      </c>
    </row>
    <row r="143" spans="1:22">
      <c r="A143" s="13" t="e">
        <f>'BASE - Geral'!#REF!</f>
        <v>#REF!</v>
      </c>
      <c r="B143" s="13" t="e">
        <f>'BASE - Geral'!#REF!</f>
        <v>#REF!</v>
      </c>
      <c r="L143" s="12" t="e">
        <f>'BASE - Geral'!#REF!+'BASE - Geral'!#REF!</f>
        <v>#REF!</v>
      </c>
      <c r="M143" s="12" t="e">
        <f>VLOOKUP(D143,'Demanda Isolada KIT'!$M$2:$P$1048576,3,0)</f>
        <v>#N/A</v>
      </c>
      <c r="U143" s="11">
        <f t="shared" si="24"/>
        <v>1</v>
      </c>
      <c r="V143" s="11">
        <f t="shared" si="25"/>
        <v>1</v>
      </c>
    </row>
    <row r="144" spans="1:22">
      <c r="A144" s="13" t="e">
        <f>'BASE - Geral'!#REF!</f>
        <v>#REF!</v>
      </c>
      <c r="B144" s="13" t="e">
        <f>'BASE - Geral'!#REF!</f>
        <v>#REF!</v>
      </c>
      <c r="L144" s="12" t="e">
        <f>'BASE - Geral'!#REF!+'BASE - Geral'!#REF!</f>
        <v>#REF!</v>
      </c>
      <c r="M144" s="12" t="e">
        <f>VLOOKUP(D144,'Demanda Isolada KIT'!$M$2:$P$1048576,3,0)</f>
        <v>#N/A</v>
      </c>
      <c r="U144" s="11">
        <f t="shared" si="24"/>
        <v>1</v>
      </c>
      <c r="V144" s="11">
        <f t="shared" si="25"/>
        <v>1</v>
      </c>
    </row>
    <row r="145" spans="1:22">
      <c r="A145" s="13" t="e">
        <f>'BASE - Geral'!#REF!</f>
        <v>#REF!</v>
      </c>
      <c r="B145" s="13" t="e">
        <f>'BASE - Geral'!#REF!</f>
        <v>#REF!</v>
      </c>
      <c r="L145" s="12" t="e">
        <f>'BASE - Geral'!#REF!+'BASE - Geral'!#REF!</f>
        <v>#REF!</v>
      </c>
      <c r="M145" s="12" t="e">
        <f>VLOOKUP(D145,'Demanda Isolada KIT'!$M$2:$P$1048576,3,0)</f>
        <v>#N/A</v>
      </c>
      <c r="U145" s="11">
        <f t="shared" si="24"/>
        <v>1</v>
      </c>
      <c r="V145" s="11">
        <f t="shared" si="25"/>
        <v>1</v>
      </c>
    </row>
    <row r="146" spans="1:22">
      <c r="A146" s="13" t="e">
        <f>'BASE - Geral'!#REF!</f>
        <v>#REF!</v>
      </c>
      <c r="B146" s="13" t="e">
        <f>'BASE - Geral'!#REF!</f>
        <v>#REF!</v>
      </c>
      <c r="L146" s="12" t="e">
        <f>'BASE - Geral'!#REF!+'BASE - Geral'!#REF!</f>
        <v>#REF!</v>
      </c>
      <c r="M146" s="12" t="e">
        <f>VLOOKUP(D146,'Demanda Isolada KIT'!$M$2:$P$1048576,3,0)</f>
        <v>#N/A</v>
      </c>
      <c r="U146" s="11">
        <f t="shared" si="24"/>
        <v>1</v>
      </c>
      <c r="V146" s="11">
        <f t="shared" si="25"/>
        <v>1</v>
      </c>
    </row>
    <row r="147" spans="1:22">
      <c r="A147" s="13" t="e">
        <f>'BASE - Geral'!#REF!</f>
        <v>#REF!</v>
      </c>
      <c r="B147" s="13" t="e">
        <f>'BASE - Geral'!#REF!</f>
        <v>#REF!</v>
      </c>
      <c r="L147" s="12" t="e">
        <f>'BASE - Geral'!#REF!+'BASE - Geral'!#REF!</f>
        <v>#REF!</v>
      </c>
      <c r="M147" s="12" t="e">
        <f>VLOOKUP(D147,'Demanda Isolada KIT'!$M$2:$P$1048576,3,0)</f>
        <v>#N/A</v>
      </c>
      <c r="U147" s="11">
        <f t="shared" si="24"/>
        <v>1</v>
      </c>
      <c r="V147" s="11">
        <f t="shared" si="25"/>
        <v>1</v>
      </c>
    </row>
    <row r="148" spans="1:22">
      <c r="A148" s="13" t="e">
        <f>'BASE - Geral'!#REF!</f>
        <v>#REF!</v>
      </c>
      <c r="B148" s="13" t="e">
        <f>'BASE - Geral'!#REF!</f>
        <v>#REF!</v>
      </c>
      <c r="L148" s="12" t="e">
        <f>'BASE - Geral'!#REF!+'BASE - Geral'!#REF!</f>
        <v>#REF!</v>
      </c>
      <c r="M148" s="12" t="e">
        <f>VLOOKUP(D148,'Demanda Isolada KIT'!$M$2:$P$1048576,3,0)</f>
        <v>#N/A</v>
      </c>
      <c r="U148" s="11">
        <f t="shared" si="24"/>
        <v>1</v>
      </c>
      <c r="V148" s="11">
        <f t="shared" si="25"/>
        <v>1</v>
      </c>
    </row>
    <row r="149" spans="1:22">
      <c r="A149" s="13" t="e">
        <f>'BASE - Geral'!#REF!</f>
        <v>#REF!</v>
      </c>
      <c r="B149" s="13" t="e">
        <f>'BASE - Geral'!#REF!</f>
        <v>#REF!</v>
      </c>
      <c r="L149" s="12" t="e">
        <f>'BASE - Geral'!#REF!+'BASE - Geral'!#REF!</f>
        <v>#REF!</v>
      </c>
      <c r="M149" s="12" t="e">
        <f>VLOOKUP(D149,'Demanda Isolada KIT'!$M$2:$P$1048576,3,0)</f>
        <v>#N/A</v>
      </c>
      <c r="U149" s="11">
        <f t="shared" si="24"/>
        <v>1</v>
      </c>
      <c r="V149" s="11">
        <f t="shared" si="25"/>
        <v>1</v>
      </c>
    </row>
    <row r="150" spans="1:22">
      <c r="A150" s="13" t="e">
        <f>'BASE - Geral'!#REF!</f>
        <v>#REF!</v>
      </c>
      <c r="B150" s="13" t="e">
        <f>'BASE - Geral'!#REF!</f>
        <v>#REF!</v>
      </c>
      <c r="L150" s="12" t="e">
        <f>'BASE - Geral'!#REF!+'BASE - Geral'!#REF!</f>
        <v>#REF!</v>
      </c>
      <c r="M150" s="12" t="e">
        <f>VLOOKUP(D150,'Demanda Isolada KIT'!$M$2:$P$1048576,3,0)</f>
        <v>#N/A</v>
      </c>
      <c r="U150" s="11">
        <f t="shared" si="24"/>
        <v>1</v>
      </c>
      <c r="V150" s="11">
        <f t="shared" si="25"/>
        <v>1</v>
      </c>
    </row>
    <row r="151" spans="1:22">
      <c r="A151" s="13" t="e">
        <f>'BASE - Geral'!#REF!</f>
        <v>#REF!</v>
      </c>
      <c r="B151" s="13" t="e">
        <f>'BASE - Geral'!#REF!</f>
        <v>#REF!</v>
      </c>
      <c r="L151" s="12" t="e">
        <f>'BASE - Geral'!#REF!+'BASE - Geral'!#REF!</f>
        <v>#REF!</v>
      </c>
      <c r="M151" s="12" t="e">
        <f>VLOOKUP(D151,'Demanda Isolada KIT'!$M$2:$P$1048576,3,0)</f>
        <v>#N/A</v>
      </c>
      <c r="U151" s="11">
        <f t="shared" si="24"/>
        <v>1</v>
      </c>
      <c r="V151" s="11">
        <f t="shared" si="25"/>
        <v>1</v>
      </c>
    </row>
    <row r="152" spans="1:22">
      <c r="A152" s="13" t="e">
        <f>'BASE - Geral'!#REF!</f>
        <v>#REF!</v>
      </c>
      <c r="B152" s="13" t="e">
        <f>'BASE - Geral'!#REF!</f>
        <v>#REF!</v>
      </c>
      <c r="L152" s="12" t="e">
        <f>'BASE - Geral'!#REF!+'BASE - Geral'!#REF!</f>
        <v>#REF!</v>
      </c>
      <c r="M152" s="12" t="e">
        <f>VLOOKUP(D152,'Demanda Isolada KIT'!$M$2:$P$1048576,3,0)</f>
        <v>#N/A</v>
      </c>
      <c r="U152" s="11">
        <f t="shared" si="24"/>
        <v>1</v>
      </c>
      <c r="V152" s="11">
        <f t="shared" si="25"/>
        <v>1</v>
      </c>
    </row>
    <row r="153" spans="1:22">
      <c r="A153" s="13" t="e">
        <f>'BASE - Geral'!#REF!</f>
        <v>#REF!</v>
      </c>
      <c r="B153" s="13" t="e">
        <f>'BASE - Geral'!#REF!</f>
        <v>#REF!</v>
      </c>
      <c r="L153" s="12" t="e">
        <f>'BASE - Geral'!#REF!+'BASE - Geral'!#REF!</f>
        <v>#REF!</v>
      </c>
      <c r="M153" s="12" t="e">
        <f>VLOOKUP(D153,'Demanda Isolada KIT'!$M$2:$P$1048576,3,0)</f>
        <v>#N/A</v>
      </c>
      <c r="U153" s="11">
        <f t="shared" si="24"/>
        <v>1</v>
      </c>
      <c r="V153" s="11">
        <f t="shared" si="25"/>
        <v>1</v>
      </c>
    </row>
    <row r="154" spans="1:22">
      <c r="A154" s="13" t="e">
        <f>'BASE - Geral'!#REF!</f>
        <v>#REF!</v>
      </c>
      <c r="B154" s="13" t="e">
        <f>'BASE - Geral'!#REF!</f>
        <v>#REF!</v>
      </c>
      <c r="L154" s="12" t="e">
        <f>'BASE - Geral'!#REF!+'BASE - Geral'!#REF!</f>
        <v>#REF!</v>
      </c>
      <c r="M154" s="12" t="e">
        <f>VLOOKUP(D154,'Demanda Isolada KIT'!$M$2:$P$1048576,3,0)</f>
        <v>#N/A</v>
      </c>
      <c r="U154" s="11">
        <f t="shared" si="24"/>
        <v>1</v>
      </c>
      <c r="V154" s="11">
        <f t="shared" si="25"/>
        <v>1</v>
      </c>
    </row>
    <row r="155" spans="1:22">
      <c r="A155" s="13" t="e">
        <f>'BASE - Geral'!#REF!</f>
        <v>#REF!</v>
      </c>
      <c r="B155" s="13" t="e">
        <f>'BASE - Geral'!#REF!</f>
        <v>#REF!</v>
      </c>
      <c r="L155" s="12" t="e">
        <f>'BASE - Geral'!#REF!+'BASE - Geral'!#REF!</f>
        <v>#REF!</v>
      </c>
      <c r="M155" s="12" t="e">
        <f>VLOOKUP(D155,'Demanda Isolada KIT'!$M$2:$P$1048576,3,0)</f>
        <v>#N/A</v>
      </c>
      <c r="U155" s="11">
        <f t="shared" si="24"/>
        <v>1</v>
      </c>
      <c r="V155" s="11">
        <f t="shared" si="25"/>
        <v>1</v>
      </c>
    </row>
    <row r="156" spans="1:22">
      <c r="A156" s="13" t="e">
        <f>'BASE - Geral'!#REF!</f>
        <v>#REF!</v>
      </c>
      <c r="B156" s="13" t="e">
        <f>'BASE - Geral'!#REF!</f>
        <v>#REF!</v>
      </c>
      <c r="L156" s="12" t="e">
        <f>'BASE - Geral'!#REF!+'BASE - Geral'!#REF!</f>
        <v>#REF!</v>
      </c>
      <c r="M156" s="12" t="e">
        <f>VLOOKUP(D156,'Demanda Isolada KIT'!$M$2:$P$1048576,3,0)</f>
        <v>#N/A</v>
      </c>
      <c r="U156" s="11">
        <f t="shared" si="24"/>
        <v>1</v>
      </c>
      <c r="V156" s="11">
        <f t="shared" si="25"/>
        <v>1</v>
      </c>
    </row>
    <row r="157" spans="1:22">
      <c r="A157" s="13" t="e">
        <f>'BASE - Geral'!#REF!</f>
        <v>#REF!</v>
      </c>
      <c r="B157" s="13" t="e">
        <f>'BASE - Geral'!#REF!</f>
        <v>#REF!</v>
      </c>
      <c r="L157" s="12" t="e">
        <f>'BASE - Geral'!#REF!+'BASE - Geral'!#REF!</f>
        <v>#REF!</v>
      </c>
      <c r="M157" s="12" t="e">
        <f>VLOOKUP(D157,'Demanda Isolada KIT'!$M$2:$P$1048576,3,0)</f>
        <v>#N/A</v>
      </c>
      <c r="U157" s="11">
        <f t="shared" si="24"/>
        <v>1</v>
      </c>
      <c r="V157" s="11">
        <f t="shared" si="25"/>
        <v>1</v>
      </c>
    </row>
    <row r="158" spans="1:22">
      <c r="A158" s="13" t="e">
        <f>'BASE - Geral'!#REF!</f>
        <v>#REF!</v>
      </c>
      <c r="B158" s="13" t="e">
        <f>'BASE - Geral'!#REF!</f>
        <v>#REF!</v>
      </c>
      <c r="L158" s="12" t="e">
        <f>'BASE - Geral'!#REF!+'BASE - Geral'!#REF!</f>
        <v>#REF!</v>
      </c>
      <c r="M158" s="12" t="e">
        <f>VLOOKUP(D158,'Demanda Isolada KIT'!$M$2:$P$1048576,3,0)</f>
        <v>#N/A</v>
      </c>
      <c r="U158" s="11">
        <f t="shared" si="24"/>
        <v>1</v>
      </c>
      <c r="V158" s="11">
        <f t="shared" si="25"/>
        <v>1</v>
      </c>
    </row>
    <row r="159" spans="1:22">
      <c r="A159" s="13" t="e">
        <f>'BASE - Geral'!#REF!</f>
        <v>#REF!</v>
      </c>
      <c r="B159" s="13" t="e">
        <f>'BASE - Geral'!#REF!</f>
        <v>#REF!</v>
      </c>
      <c r="L159" s="12" t="e">
        <f>'BASE - Geral'!#REF!+'BASE - Geral'!#REF!</f>
        <v>#REF!</v>
      </c>
      <c r="M159" s="12" t="e">
        <f>VLOOKUP(D159,'Demanda Isolada KIT'!$M$2:$P$1048576,3,0)</f>
        <v>#N/A</v>
      </c>
      <c r="U159" s="11">
        <f t="shared" si="24"/>
        <v>1</v>
      </c>
      <c r="V159" s="11">
        <f t="shared" si="25"/>
        <v>1</v>
      </c>
    </row>
    <row r="160" spans="1:22">
      <c r="A160" s="13" t="e">
        <f>'BASE - Geral'!#REF!</f>
        <v>#REF!</v>
      </c>
      <c r="B160" s="13" t="e">
        <f>'BASE - Geral'!#REF!</f>
        <v>#REF!</v>
      </c>
      <c r="L160" s="12" t="e">
        <f>'BASE - Geral'!#REF!+'BASE - Geral'!#REF!</f>
        <v>#REF!</v>
      </c>
      <c r="M160" s="12" t="e">
        <f>VLOOKUP(D160,'Demanda Isolada KIT'!$M$2:$P$1048576,3,0)</f>
        <v>#N/A</v>
      </c>
      <c r="U160" s="11">
        <f t="shared" si="24"/>
        <v>1</v>
      </c>
      <c r="V160" s="11">
        <f t="shared" si="25"/>
        <v>1</v>
      </c>
    </row>
    <row r="161" spans="1:22">
      <c r="A161" s="13" t="e">
        <f>'BASE - Geral'!#REF!</f>
        <v>#REF!</v>
      </c>
      <c r="B161" s="13" t="e">
        <f>'BASE - Geral'!#REF!</f>
        <v>#REF!</v>
      </c>
      <c r="L161" s="12" t="e">
        <f>'BASE - Geral'!#REF!+'BASE - Geral'!#REF!</f>
        <v>#REF!</v>
      </c>
      <c r="M161" s="12" t="e">
        <f>VLOOKUP(D161,'Demanda Isolada KIT'!$M$2:$P$1048576,3,0)</f>
        <v>#N/A</v>
      </c>
      <c r="U161" s="11">
        <f t="shared" si="24"/>
        <v>1</v>
      </c>
      <c r="V161" s="11">
        <f t="shared" si="25"/>
        <v>1</v>
      </c>
    </row>
    <row r="162" spans="1:22">
      <c r="A162" s="13" t="e">
        <f>'BASE - Geral'!#REF!</f>
        <v>#REF!</v>
      </c>
      <c r="B162" s="13" t="e">
        <f>'BASE - Geral'!#REF!</f>
        <v>#REF!</v>
      </c>
      <c r="L162" s="12" t="e">
        <f>'BASE - Geral'!#REF!+'BASE - Geral'!#REF!</f>
        <v>#REF!</v>
      </c>
      <c r="M162" s="12" t="e">
        <f>VLOOKUP(D162,'Demanda Isolada KIT'!$M$2:$P$1048576,3,0)</f>
        <v>#N/A</v>
      </c>
      <c r="U162" s="11">
        <f t="shared" si="24"/>
        <v>1</v>
      </c>
      <c r="V162" s="11">
        <f t="shared" si="25"/>
        <v>1</v>
      </c>
    </row>
    <row r="163" spans="1:22">
      <c r="A163" s="13" t="e">
        <f>'BASE - Geral'!#REF!</f>
        <v>#REF!</v>
      </c>
      <c r="B163" s="13" t="e">
        <f>'BASE - Geral'!#REF!</f>
        <v>#REF!</v>
      </c>
      <c r="L163" s="12" t="e">
        <f>'BASE - Geral'!#REF!+'BASE - Geral'!#REF!</f>
        <v>#REF!</v>
      </c>
      <c r="M163" s="12" t="e">
        <f>VLOOKUP(D163,'Demanda Isolada KIT'!$M$2:$P$1048576,3,0)</f>
        <v>#N/A</v>
      </c>
      <c r="U163" s="11">
        <f t="shared" si="24"/>
        <v>1</v>
      </c>
      <c r="V163" s="11">
        <f t="shared" si="25"/>
        <v>1</v>
      </c>
    </row>
    <row r="164" spans="1:22">
      <c r="A164" s="13" t="e">
        <f>'BASE - Geral'!#REF!</f>
        <v>#REF!</v>
      </c>
      <c r="B164" s="13" t="e">
        <f>'BASE - Geral'!#REF!</f>
        <v>#REF!</v>
      </c>
      <c r="L164" s="12" t="e">
        <f>'BASE - Geral'!#REF!+'BASE - Geral'!#REF!</f>
        <v>#REF!</v>
      </c>
      <c r="M164" s="12" t="e">
        <f>VLOOKUP(D164,'Demanda Isolada KIT'!$M$2:$P$1048576,3,0)</f>
        <v>#N/A</v>
      </c>
      <c r="U164" s="11">
        <f t="shared" si="24"/>
        <v>1</v>
      </c>
      <c r="V164" s="11">
        <f t="shared" si="25"/>
        <v>1</v>
      </c>
    </row>
    <row r="165" spans="1:22">
      <c r="A165" s="13" t="e">
        <f>'BASE - Geral'!#REF!</f>
        <v>#REF!</v>
      </c>
      <c r="B165" s="13" t="e">
        <f>'BASE - Geral'!#REF!</f>
        <v>#REF!</v>
      </c>
      <c r="L165" s="12" t="e">
        <f>'BASE - Geral'!#REF!+'BASE - Geral'!#REF!</f>
        <v>#REF!</v>
      </c>
      <c r="M165" s="12" t="e">
        <f>VLOOKUP(D165,'Demanda Isolada KIT'!$M$2:$P$1048576,3,0)</f>
        <v>#N/A</v>
      </c>
      <c r="U165" s="11">
        <f t="shared" si="24"/>
        <v>1</v>
      </c>
      <c r="V165" s="11">
        <f t="shared" si="25"/>
        <v>1</v>
      </c>
    </row>
    <row r="166" spans="1:22">
      <c r="A166" s="13" t="e">
        <f>'BASE - Geral'!#REF!</f>
        <v>#REF!</v>
      </c>
      <c r="B166" s="13" t="e">
        <f>'BASE - Geral'!#REF!</f>
        <v>#REF!</v>
      </c>
      <c r="L166" s="12" t="e">
        <f>'BASE - Geral'!#REF!+'BASE - Geral'!#REF!</f>
        <v>#REF!</v>
      </c>
      <c r="M166" s="12" t="e">
        <f>VLOOKUP(D166,'Demanda Isolada KIT'!$M$2:$P$1048576,3,0)</f>
        <v>#N/A</v>
      </c>
      <c r="U166" s="11">
        <f t="shared" si="24"/>
        <v>1</v>
      </c>
      <c r="V166" s="11">
        <f t="shared" si="25"/>
        <v>1</v>
      </c>
    </row>
    <row r="167" spans="1:22">
      <c r="A167" s="13" t="e">
        <f>'BASE - Geral'!#REF!</f>
        <v>#REF!</v>
      </c>
      <c r="B167" s="13" t="e">
        <f>'BASE - Geral'!#REF!</f>
        <v>#REF!</v>
      </c>
      <c r="L167" s="12" t="e">
        <f>'BASE - Geral'!#REF!+'BASE - Geral'!#REF!</f>
        <v>#REF!</v>
      </c>
      <c r="M167" s="12" t="e">
        <f>VLOOKUP(D167,'Demanda Isolada KIT'!$M$2:$P$1048576,3,0)</f>
        <v>#N/A</v>
      </c>
      <c r="U167" s="11">
        <f t="shared" si="24"/>
        <v>1</v>
      </c>
      <c r="V167" s="11">
        <f t="shared" si="25"/>
        <v>1</v>
      </c>
    </row>
    <row r="168" spans="1:22">
      <c r="A168" s="13" t="e">
        <f>'BASE - Geral'!#REF!</f>
        <v>#REF!</v>
      </c>
      <c r="B168" s="13" t="e">
        <f>'BASE - Geral'!#REF!</f>
        <v>#REF!</v>
      </c>
      <c r="L168" s="12" t="e">
        <f>'BASE - Geral'!#REF!+'BASE - Geral'!#REF!</f>
        <v>#REF!</v>
      </c>
      <c r="M168" s="12" t="e">
        <f>VLOOKUP(D168,'Demanda Isolada KIT'!$M$2:$P$1048576,3,0)</f>
        <v>#N/A</v>
      </c>
      <c r="U168" s="11">
        <f t="shared" si="24"/>
        <v>1</v>
      </c>
      <c r="V168" s="11">
        <f t="shared" si="25"/>
        <v>1</v>
      </c>
    </row>
    <row r="169" spans="1:22">
      <c r="A169" s="13" t="e">
        <f>'BASE - Geral'!#REF!</f>
        <v>#REF!</v>
      </c>
      <c r="B169" s="13" t="e">
        <f>'BASE - Geral'!#REF!</f>
        <v>#REF!</v>
      </c>
      <c r="L169" s="12" t="e">
        <f>'BASE - Geral'!#REF!+'BASE - Geral'!#REF!</f>
        <v>#REF!</v>
      </c>
      <c r="M169" s="12" t="e">
        <f>VLOOKUP(D169,'Demanda Isolada KIT'!$M$2:$P$1048576,3,0)</f>
        <v>#N/A</v>
      </c>
      <c r="U169" s="11">
        <f t="shared" si="24"/>
        <v>1</v>
      </c>
      <c r="V169" s="11">
        <f t="shared" si="25"/>
        <v>1</v>
      </c>
    </row>
    <row r="170" spans="1:22">
      <c r="A170" s="13" t="e">
        <f>'BASE - Geral'!#REF!</f>
        <v>#REF!</v>
      </c>
      <c r="B170" s="13" t="e">
        <f>'BASE - Geral'!#REF!</f>
        <v>#REF!</v>
      </c>
      <c r="L170" s="12" t="e">
        <f>'BASE - Geral'!#REF!+'BASE - Geral'!#REF!</f>
        <v>#REF!</v>
      </c>
      <c r="M170" s="12" t="e">
        <f>VLOOKUP(D170,'Demanda Isolada KIT'!$M$2:$P$1048576,3,0)</f>
        <v>#N/A</v>
      </c>
      <c r="U170" s="11">
        <f t="shared" si="24"/>
        <v>1</v>
      </c>
      <c r="V170" s="11">
        <f t="shared" si="25"/>
        <v>1</v>
      </c>
    </row>
    <row r="171" spans="1:22">
      <c r="A171" s="13" t="e">
        <f>'BASE - Geral'!#REF!</f>
        <v>#REF!</v>
      </c>
      <c r="B171" s="13" t="e">
        <f>'BASE - Geral'!#REF!</f>
        <v>#REF!</v>
      </c>
      <c r="L171" s="12" t="e">
        <f>'BASE - Geral'!#REF!+'BASE - Geral'!#REF!</f>
        <v>#REF!</v>
      </c>
      <c r="M171" s="12" t="e">
        <f>VLOOKUP(D171,'Demanda Isolada KIT'!$M$2:$P$1048576,3,0)</f>
        <v>#N/A</v>
      </c>
      <c r="U171" s="11">
        <f t="shared" si="24"/>
        <v>1</v>
      </c>
      <c r="V171" s="11">
        <f t="shared" si="25"/>
        <v>1</v>
      </c>
    </row>
  </sheetData>
  <autoFilter ref="A2:T171" xr:uid="{0AAF44E0-FA58-406F-90CE-9F482CE11B11}"/>
  <mergeCells count="2">
    <mergeCell ref="S1:T1"/>
    <mergeCell ref="U1:V1"/>
  </mergeCells>
  <conditionalFormatting sqref="N3:N135">
    <cfRule type="cellIs" dxfId="31" priority="14" operator="greaterThanOrEqual">
      <formula>0.99</formula>
    </cfRule>
    <cfRule type="cellIs" dxfId="30" priority="15" operator="between">
      <formula>0.8</formula>
      <formula>0.99</formula>
    </cfRule>
    <cfRule type="cellIs" dxfId="29" priority="16" operator="lessThan">
      <formula>0.8</formula>
    </cfRule>
  </conditionalFormatting>
  <conditionalFormatting sqref="Q3:Q135">
    <cfRule type="cellIs" dxfId="28" priority="11" operator="greaterThanOrEqual">
      <formula>0.99</formula>
    </cfRule>
    <cfRule type="cellIs" dxfId="27" priority="12" operator="between">
      <formula>0.8</formula>
      <formula>0.99</formula>
    </cfRule>
    <cfRule type="cellIs" dxfId="26" priority="13" operator="between">
      <formula>0</formula>
      <formula>0.8</formula>
    </cfRule>
  </conditionalFormatting>
  <conditionalFormatting sqref="S3:S135">
    <cfRule type="cellIs" dxfId="25" priority="8" operator="greaterThanOrEqual">
      <formula>0.99</formula>
    </cfRule>
    <cfRule type="cellIs" dxfId="24" priority="9" operator="between">
      <formula>0.8</formula>
      <formula>0.99</formula>
    </cfRule>
    <cfRule type="cellIs" dxfId="23" priority="10" operator="lessThan">
      <formula>0.8</formula>
    </cfRule>
  </conditionalFormatting>
  <conditionalFormatting sqref="T3:V135">
    <cfRule type="cellIs" dxfId="22" priority="5" operator="greaterThanOrEqual">
      <formula>0.99</formula>
    </cfRule>
    <cfRule type="cellIs" dxfId="21" priority="6" operator="between">
      <formula>0.8</formula>
      <formula>0.99</formula>
    </cfRule>
    <cfRule type="cellIs" dxfId="20" priority="7" operator="lessThan">
      <formula>0.8</formula>
    </cfRule>
  </conditionalFormatting>
  <conditionalFormatting sqref="O3:O135">
    <cfRule type="cellIs" dxfId="19" priority="4" operator="greaterThan">
      <formula>0</formula>
    </cfRule>
  </conditionalFormatting>
  <conditionalFormatting sqref="R3:R135">
    <cfRule type="cellIs" dxfId="18" priority="3" operator="greaterThan">
      <formula>0</formula>
    </cfRule>
  </conditionalFormatting>
  <conditionalFormatting sqref="W3:W6">
    <cfRule type="cellIs" dxfId="17" priority="1" operator="greaterThan">
      <formula>0</formula>
    </cfRule>
  </conditionalFormatting>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B632B-1888-46AF-8098-A3FE5665C017}">
  <sheetPr codeName="Planilha4"/>
  <dimension ref="A1:AJ9"/>
  <sheetViews>
    <sheetView topLeftCell="F1" workbookViewId="0">
      <selection activeCell="AI7" sqref="AI7"/>
    </sheetView>
  </sheetViews>
  <sheetFormatPr defaultRowHeight="15"/>
  <cols>
    <col min="1" max="1" width="16.42578125" bestFit="1" customWidth="1"/>
    <col min="2" max="2" width="19.5703125" bestFit="1" customWidth="1"/>
    <col min="3" max="33" width="5" bestFit="1" customWidth="1"/>
    <col min="34" max="34" width="9.42578125" bestFit="1" customWidth="1"/>
    <col min="35" max="35" width="14.42578125" bestFit="1" customWidth="1"/>
    <col min="36" max="37" width="12" bestFit="1" customWidth="1"/>
    <col min="38" max="38" width="9.42578125" bestFit="1" customWidth="1"/>
    <col min="39" max="39" width="10.7109375" bestFit="1" customWidth="1"/>
  </cols>
  <sheetData>
    <row r="1" spans="1:36">
      <c r="A1" s="87" t="s">
        <v>517</v>
      </c>
      <c r="B1" s="87" t="s">
        <v>516</v>
      </c>
    </row>
    <row r="2" spans="1:36">
      <c r="A2" s="87" t="s">
        <v>518</v>
      </c>
      <c r="B2">
        <v>0</v>
      </c>
      <c r="C2">
        <v>0.71</v>
      </c>
      <c r="D2">
        <v>0.63</v>
      </c>
      <c r="E2">
        <v>0.86</v>
      </c>
      <c r="F2">
        <v>0.81</v>
      </c>
      <c r="G2">
        <v>0.78</v>
      </c>
      <c r="H2">
        <v>0.77</v>
      </c>
      <c r="I2">
        <v>0.73</v>
      </c>
      <c r="J2">
        <v>0.37</v>
      </c>
      <c r="K2">
        <v>0.61</v>
      </c>
      <c r="L2">
        <v>0.31</v>
      </c>
      <c r="M2">
        <v>0.12</v>
      </c>
      <c r="N2">
        <v>0.11</v>
      </c>
      <c r="O2">
        <v>0.88</v>
      </c>
      <c r="P2">
        <v>0.14000000000000001</v>
      </c>
      <c r="Q2">
        <v>0.13</v>
      </c>
      <c r="R2">
        <v>0.53</v>
      </c>
      <c r="S2">
        <v>0.72</v>
      </c>
      <c r="T2">
        <v>0.26</v>
      </c>
      <c r="U2">
        <v>0.32</v>
      </c>
      <c r="V2">
        <v>0.25</v>
      </c>
      <c r="W2">
        <v>0.34</v>
      </c>
      <c r="X2">
        <v>0.21</v>
      </c>
      <c r="Y2">
        <v>0.83</v>
      </c>
      <c r="Z2">
        <v>0.62</v>
      </c>
      <c r="AA2">
        <v>0.01</v>
      </c>
      <c r="AB2">
        <v>0.42</v>
      </c>
      <c r="AC2">
        <v>0.41</v>
      </c>
      <c r="AD2">
        <v>0.16</v>
      </c>
      <c r="AE2">
        <v>0.79</v>
      </c>
      <c r="AF2">
        <v>0.69</v>
      </c>
      <c r="AG2">
        <v>0.85</v>
      </c>
      <c r="AH2" t="s">
        <v>519</v>
      </c>
      <c r="AI2" t="s">
        <v>520</v>
      </c>
      <c r="AJ2" s="93" t="s">
        <v>521</v>
      </c>
    </row>
    <row r="3" spans="1:36">
      <c r="A3" s="88" t="s">
        <v>104</v>
      </c>
      <c r="B3" s="89">
        <v>1</v>
      </c>
      <c r="C3" s="89"/>
      <c r="D3" s="89"/>
      <c r="E3" s="89"/>
      <c r="F3" s="89"/>
      <c r="G3" s="89">
        <v>1</v>
      </c>
      <c r="H3" s="89"/>
      <c r="I3" s="89"/>
      <c r="J3" s="89"/>
      <c r="K3" s="89"/>
      <c r="L3" s="89"/>
      <c r="M3" s="89"/>
      <c r="N3" s="89"/>
      <c r="O3" s="89"/>
      <c r="P3" s="89"/>
      <c r="Q3" s="89"/>
      <c r="R3" s="89"/>
      <c r="S3" s="89"/>
      <c r="T3" s="89"/>
      <c r="U3" s="89"/>
      <c r="V3" s="89"/>
      <c r="W3" s="89"/>
      <c r="X3" s="89"/>
      <c r="Y3" s="89"/>
      <c r="Z3" s="89"/>
      <c r="AA3" s="89"/>
      <c r="AB3" s="89"/>
      <c r="AC3" s="89"/>
      <c r="AD3" s="89"/>
      <c r="AE3" s="89"/>
      <c r="AF3" s="89"/>
      <c r="AG3" s="89"/>
      <c r="AH3" s="89">
        <v>16</v>
      </c>
      <c r="AI3" s="89">
        <v>18</v>
      </c>
      <c r="AJ3" s="94">
        <f>GETPIVOTDATA("FSC",$A$1,"CATEGORIA","COLOR I","% COB2","Cod 100%")/GETPIVOTDATA("FSC",$A$1,"CATEGORIA","COLOR I")</f>
        <v>0.88888888888888884</v>
      </c>
    </row>
    <row r="4" spans="1:36">
      <c r="A4" s="88" t="s">
        <v>106</v>
      </c>
      <c r="B4" s="89">
        <v>2</v>
      </c>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v>1</v>
      </c>
      <c r="AG4" s="89"/>
      <c r="AH4" s="89">
        <v>2</v>
      </c>
      <c r="AI4" s="89">
        <v>5</v>
      </c>
      <c r="AJ4" s="94">
        <f>GETPIVOTDATA("FSC",$A$1,"CATEGORIA","COLOR II","% COB2","Cod 100%")/GETPIVOTDATA("FSC",$A$1,"CATEGORIA","COLOR II")</f>
        <v>0.4</v>
      </c>
    </row>
    <row r="5" spans="1:36">
      <c r="A5" s="88" t="s">
        <v>102</v>
      </c>
      <c r="B5" s="89">
        <v>8</v>
      </c>
      <c r="C5" s="89"/>
      <c r="D5" s="89">
        <v>1</v>
      </c>
      <c r="E5" s="89"/>
      <c r="F5" s="89">
        <v>1</v>
      </c>
      <c r="G5" s="89"/>
      <c r="H5" s="89">
        <v>1</v>
      </c>
      <c r="I5" s="89">
        <v>1</v>
      </c>
      <c r="J5" s="89">
        <v>1</v>
      </c>
      <c r="K5" s="89">
        <v>1</v>
      </c>
      <c r="L5" s="89"/>
      <c r="M5" s="89"/>
      <c r="N5" s="89"/>
      <c r="O5" s="89">
        <v>1</v>
      </c>
      <c r="P5" s="89"/>
      <c r="Q5" s="89"/>
      <c r="R5" s="89"/>
      <c r="S5" s="89"/>
      <c r="T5" s="89">
        <v>1</v>
      </c>
      <c r="U5" s="89">
        <v>2</v>
      </c>
      <c r="V5" s="89"/>
      <c r="W5" s="89"/>
      <c r="X5" s="89">
        <v>1</v>
      </c>
      <c r="Y5" s="89"/>
      <c r="Z5" s="89"/>
      <c r="AA5" s="89">
        <v>1</v>
      </c>
      <c r="AB5" s="89"/>
      <c r="AC5" s="89"/>
      <c r="AD5" s="89"/>
      <c r="AE5" s="89"/>
      <c r="AF5" s="89"/>
      <c r="AG5" s="89">
        <v>1</v>
      </c>
      <c r="AH5" s="89">
        <v>20</v>
      </c>
      <c r="AI5" s="89">
        <v>41</v>
      </c>
      <c r="AJ5" s="94">
        <f>GETPIVOTDATA("FSC",$A$1,"CATEGORIA","FRAGRANCE","% COB2","Cod 100%")/GETPIVOTDATA("FSC",$A$1,"CATEGORIA","FRAGRANCE")</f>
        <v>0.48780487804878048</v>
      </c>
    </row>
    <row r="6" spans="1:36">
      <c r="A6" s="88" t="s">
        <v>98</v>
      </c>
      <c r="B6" s="89"/>
      <c r="C6" s="89"/>
      <c r="D6" s="89"/>
      <c r="E6" s="89"/>
      <c r="F6" s="89"/>
      <c r="G6" s="89">
        <v>1</v>
      </c>
      <c r="H6" s="89"/>
      <c r="I6" s="89"/>
      <c r="J6" s="89"/>
      <c r="K6" s="89"/>
      <c r="L6" s="89"/>
      <c r="M6" s="89"/>
      <c r="N6" s="89"/>
      <c r="O6" s="89"/>
      <c r="P6" s="89"/>
      <c r="Q6" s="89"/>
      <c r="R6" s="89"/>
      <c r="S6" s="89">
        <v>1</v>
      </c>
      <c r="T6" s="89"/>
      <c r="U6" s="89"/>
      <c r="V6" s="89"/>
      <c r="W6" s="89"/>
      <c r="X6" s="89"/>
      <c r="Y6" s="89"/>
      <c r="Z6" s="89"/>
      <c r="AA6" s="89"/>
      <c r="AB6" s="89"/>
      <c r="AC6" s="89"/>
      <c r="AD6" s="89"/>
      <c r="AE6" s="89"/>
      <c r="AF6" s="89"/>
      <c r="AG6" s="89"/>
      <c r="AH6" s="89">
        <v>7</v>
      </c>
      <c r="AI6" s="89">
        <v>9</v>
      </c>
      <c r="AJ6" s="94">
        <f>GETPIVOTDATA("FSC",$A$1,"CATEGORIA","OV","% COB2","Cod 100%")/GETPIVOTDATA("FSC",$A$1,"CATEGORIA","OV")</f>
        <v>0.77777777777777779</v>
      </c>
    </row>
    <row r="7" spans="1:36">
      <c r="A7" s="88" t="s">
        <v>108</v>
      </c>
      <c r="B7" s="89"/>
      <c r="C7" s="89"/>
      <c r="D7" s="89"/>
      <c r="E7" s="89"/>
      <c r="F7" s="89"/>
      <c r="G7" s="89"/>
      <c r="H7" s="89"/>
      <c r="I7" s="89"/>
      <c r="J7" s="89"/>
      <c r="K7" s="89"/>
      <c r="L7" s="89"/>
      <c r="M7" s="89"/>
      <c r="N7" s="89"/>
      <c r="O7" s="89"/>
      <c r="P7" s="89">
        <v>1</v>
      </c>
      <c r="Q7" s="89">
        <v>2</v>
      </c>
      <c r="R7" s="89"/>
      <c r="S7" s="89"/>
      <c r="T7" s="89"/>
      <c r="U7" s="89"/>
      <c r="V7" s="89">
        <v>1</v>
      </c>
      <c r="W7" s="89"/>
      <c r="X7" s="89"/>
      <c r="Y7" s="89">
        <v>1</v>
      </c>
      <c r="Z7" s="89"/>
      <c r="AA7" s="89"/>
      <c r="AB7" s="89"/>
      <c r="AC7" s="89"/>
      <c r="AD7" s="89"/>
      <c r="AE7" s="89"/>
      <c r="AF7" s="89"/>
      <c r="AG7" s="89"/>
      <c r="AH7" s="89">
        <v>11</v>
      </c>
      <c r="AI7" s="89">
        <v>16</v>
      </c>
      <c r="AJ7" s="94">
        <f>GETPIVOTDATA("FSC",$A$1,"CATEGORIA","PERSONAL CARE","% COB2","Cod 100%")/GETPIVOTDATA("FSC",$A$1,"CATEGORIA","PERSONAL CARE")</f>
        <v>0.6875</v>
      </c>
    </row>
    <row r="8" spans="1:36">
      <c r="A8" s="88" t="s">
        <v>100</v>
      </c>
      <c r="B8" s="89"/>
      <c r="C8" s="89">
        <v>1</v>
      </c>
      <c r="D8" s="89"/>
      <c r="E8" s="89">
        <v>1</v>
      </c>
      <c r="F8" s="89"/>
      <c r="G8" s="89"/>
      <c r="H8" s="89"/>
      <c r="I8" s="89"/>
      <c r="J8" s="89"/>
      <c r="K8" s="89"/>
      <c r="L8" s="89">
        <v>1</v>
      </c>
      <c r="M8" s="89">
        <v>1</v>
      </c>
      <c r="N8" s="89">
        <v>1</v>
      </c>
      <c r="O8" s="89"/>
      <c r="P8" s="89"/>
      <c r="Q8" s="89"/>
      <c r="R8" s="89">
        <v>1</v>
      </c>
      <c r="S8" s="89"/>
      <c r="T8" s="89"/>
      <c r="U8" s="89"/>
      <c r="V8" s="89"/>
      <c r="W8" s="89">
        <v>1</v>
      </c>
      <c r="X8" s="89"/>
      <c r="Y8" s="89"/>
      <c r="Z8" s="89">
        <v>1</v>
      </c>
      <c r="AA8" s="89"/>
      <c r="AB8" s="89">
        <v>1</v>
      </c>
      <c r="AC8" s="89">
        <v>1</v>
      </c>
      <c r="AD8" s="89">
        <v>1</v>
      </c>
      <c r="AE8" s="89">
        <v>1</v>
      </c>
      <c r="AF8" s="89"/>
      <c r="AG8" s="89"/>
      <c r="AH8" s="89">
        <v>26</v>
      </c>
      <c r="AI8" s="89">
        <v>38</v>
      </c>
      <c r="AJ8" s="94">
        <f>GETPIVOTDATA("FSC",$A$1,"CATEGORIA","SKIN CARE","% COB2","Cod 100%")/GETPIVOTDATA("FSC",$A$1,"CATEGORIA","SKIN CARE")</f>
        <v>0.68421052631578949</v>
      </c>
    </row>
    <row r="9" spans="1:36">
      <c r="A9" s="88" t="s">
        <v>520</v>
      </c>
      <c r="B9" s="89">
        <v>11</v>
      </c>
      <c r="C9" s="89">
        <v>1</v>
      </c>
      <c r="D9" s="89">
        <v>1</v>
      </c>
      <c r="E9" s="89">
        <v>1</v>
      </c>
      <c r="F9" s="89">
        <v>1</v>
      </c>
      <c r="G9" s="89">
        <v>2</v>
      </c>
      <c r="H9" s="89">
        <v>1</v>
      </c>
      <c r="I9" s="89">
        <v>1</v>
      </c>
      <c r="J9" s="89">
        <v>1</v>
      </c>
      <c r="K9" s="89">
        <v>1</v>
      </c>
      <c r="L9" s="89">
        <v>1</v>
      </c>
      <c r="M9" s="89">
        <v>1</v>
      </c>
      <c r="N9" s="89">
        <v>1</v>
      </c>
      <c r="O9" s="89">
        <v>1</v>
      </c>
      <c r="P9" s="89">
        <v>1</v>
      </c>
      <c r="Q9" s="89">
        <v>2</v>
      </c>
      <c r="R9" s="89">
        <v>1</v>
      </c>
      <c r="S9" s="89">
        <v>1</v>
      </c>
      <c r="T9" s="89">
        <v>1</v>
      </c>
      <c r="U9" s="89">
        <v>2</v>
      </c>
      <c r="V9" s="89">
        <v>1</v>
      </c>
      <c r="W9" s="89">
        <v>1</v>
      </c>
      <c r="X9" s="89">
        <v>1</v>
      </c>
      <c r="Y9" s="89">
        <v>1</v>
      </c>
      <c r="Z9" s="89">
        <v>1</v>
      </c>
      <c r="AA9" s="89">
        <v>1</v>
      </c>
      <c r="AB9" s="89">
        <v>1</v>
      </c>
      <c r="AC9" s="89">
        <v>1</v>
      </c>
      <c r="AD9" s="89">
        <v>1</v>
      </c>
      <c r="AE9" s="89">
        <v>1</v>
      </c>
      <c r="AF9" s="89">
        <v>1</v>
      </c>
      <c r="AG9" s="89">
        <v>1</v>
      </c>
      <c r="AH9" s="89">
        <v>82</v>
      </c>
      <c r="AI9" s="89">
        <v>127</v>
      </c>
      <c r="AJ9" s="94">
        <f>GETPIVOTDATA("FSC",$A$1,"% COB2","Cod 100%")/GETPIVOTDATA("FSC",$A$1)</f>
        <v>0.64566929133858264</v>
      </c>
    </row>
  </sheetData>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584B8-6AE3-43AA-84BD-05A72B9CB4F0}">
  <sheetPr codeName="Planilha5"/>
  <dimension ref="A1:U216"/>
  <sheetViews>
    <sheetView topLeftCell="D89" workbookViewId="0">
      <selection activeCell="M98" sqref="M98"/>
    </sheetView>
  </sheetViews>
  <sheetFormatPr defaultRowHeight="15"/>
  <cols>
    <col min="1" max="1" width="51.42578125" customWidth="1"/>
    <col min="13" max="13" width="18" bestFit="1" customWidth="1"/>
    <col min="14" max="16" width="11" bestFit="1" customWidth="1"/>
    <col min="18" max="18" width="18" bestFit="1" customWidth="1"/>
    <col min="19" max="21" width="13.7109375" bestFit="1" customWidth="1"/>
  </cols>
  <sheetData>
    <row r="1" spans="1:21">
      <c r="E1" s="398" t="s">
        <v>453</v>
      </c>
      <c r="F1" s="398"/>
      <c r="G1" s="398"/>
      <c r="H1" s="398" t="s">
        <v>454</v>
      </c>
      <c r="I1" s="398"/>
      <c r="J1" s="398"/>
      <c r="M1" s="398" t="s">
        <v>453</v>
      </c>
      <c r="N1" s="398"/>
      <c r="O1" s="398"/>
      <c r="R1" s="398" t="s">
        <v>454</v>
      </c>
      <c r="S1" s="398"/>
      <c r="T1" s="398"/>
    </row>
    <row r="2" spans="1:21" ht="38.25">
      <c r="A2" s="24" t="s">
        <v>129</v>
      </c>
      <c r="B2" s="24" t="s">
        <v>119</v>
      </c>
      <c r="C2" s="24" t="s">
        <v>120</v>
      </c>
      <c r="D2" s="24" t="s">
        <v>2</v>
      </c>
      <c r="E2" s="83" t="s">
        <v>435</v>
      </c>
      <c r="F2" s="83" t="s">
        <v>434</v>
      </c>
      <c r="G2" s="83" t="s">
        <v>433</v>
      </c>
      <c r="H2" s="83" t="s">
        <v>455</v>
      </c>
      <c r="I2" s="83" t="s">
        <v>456</v>
      </c>
      <c r="J2" s="83" t="s">
        <v>457</v>
      </c>
      <c r="M2" s="87" t="s">
        <v>458</v>
      </c>
      <c r="N2" t="s">
        <v>461</v>
      </c>
      <c r="O2" t="s">
        <v>462</v>
      </c>
      <c r="P2" t="s">
        <v>463</v>
      </c>
      <c r="R2" s="87" t="s">
        <v>458</v>
      </c>
      <c r="S2" t="s">
        <v>464</v>
      </c>
      <c r="T2" t="s">
        <v>465</v>
      </c>
      <c r="U2" t="s">
        <v>466</v>
      </c>
    </row>
    <row r="3" spans="1:21">
      <c r="A3" s="25" t="s">
        <v>130</v>
      </c>
      <c r="B3" s="25" t="s">
        <v>121</v>
      </c>
      <c r="C3" s="26">
        <v>1230123</v>
      </c>
      <c r="D3" s="367">
        <v>1476641</v>
      </c>
      <c r="E3" s="46">
        <v>10986</v>
      </c>
      <c r="F3" s="46">
        <v>0</v>
      </c>
      <c r="G3" s="46">
        <v>0</v>
      </c>
      <c r="H3" s="46"/>
      <c r="I3" s="46">
        <v>0</v>
      </c>
      <c r="J3" s="46">
        <v>0</v>
      </c>
      <c r="M3" s="88">
        <v>1176230</v>
      </c>
      <c r="N3" s="89">
        <v>37245</v>
      </c>
      <c r="O3" s="89">
        <v>0</v>
      </c>
      <c r="P3" s="89">
        <v>13859</v>
      </c>
      <c r="R3" s="88">
        <v>1176230</v>
      </c>
      <c r="S3" s="89"/>
      <c r="T3" s="89">
        <v>0</v>
      </c>
      <c r="U3" s="89">
        <v>22943</v>
      </c>
    </row>
    <row r="4" spans="1:21">
      <c r="A4" s="25" t="s">
        <v>130</v>
      </c>
      <c r="B4" s="27" t="s">
        <v>121</v>
      </c>
      <c r="C4" s="28">
        <v>1229615</v>
      </c>
      <c r="D4" s="367">
        <v>1480339</v>
      </c>
      <c r="E4" s="46">
        <v>10986</v>
      </c>
      <c r="F4" s="46">
        <v>0</v>
      </c>
      <c r="G4" s="46">
        <v>0</v>
      </c>
      <c r="H4" s="46"/>
      <c r="I4" s="46">
        <v>0</v>
      </c>
      <c r="J4" s="46">
        <v>0</v>
      </c>
      <c r="M4" s="88">
        <v>1218418</v>
      </c>
      <c r="N4" s="89">
        <v>3655</v>
      </c>
      <c r="O4" s="89">
        <v>5674</v>
      </c>
      <c r="P4" s="89">
        <v>2826</v>
      </c>
      <c r="R4" s="88">
        <v>1218418</v>
      </c>
      <c r="S4" s="89"/>
      <c r="T4" s="89">
        <v>5548.3730870331538</v>
      </c>
      <c r="U4" s="89">
        <v>4663.0514453722399</v>
      </c>
    </row>
    <row r="5" spans="1:21">
      <c r="A5" s="25" t="s">
        <v>130</v>
      </c>
      <c r="B5" s="27" t="s">
        <v>121</v>
      </c>
      <c r="C5" s="26">
        <v>1229613</v>
      </c>
      <c r="D5" s="367">
        <v>1473466</v>
      </c>
      <c r="E5" s="46">
        <v>10986</v>
      </c>
      <c r="F5" s="46">
        <v>0</v>
      </c>
      <c r="G5" s="46">
        <v>0</v>
      </c>
      <c r="H5" s="46"/>
      <c r="I5" s="46">
        <v>0</v>
      </c>
      <c r="J5" s="46">
        <v>0</v>
      </c>
      <c r="M5" s="88">
        <v>1227787</v>
      </c>
      <c r="N5" s="89">
        <v>34038</v>
      </c>
      <c r="O5" s="89">
        <v>16689</v>
      </c>
      <c r="P5" s="89">
        <v>0</v>
      </c>
      <c r="R5" s="88">
        <v>1227787</v>
      </c>
      <c r="S5" s="89">
        <v>1888</v>
      </c>
      <c r="T5" s="89">
        <v>11728.21831305611</v>
      </c>
      <c r="U5" s="89">
        <v>0</v>
      </c>
    </row>
    <row r="6" spans="1:21">
      <c r="A6" s="25" t="s">
        <v>130</v>
      </c>
      <c r="B6" s="25" t="s">
        <v>121</v>
      </c>
      <c r="C6" s="26">
        <v>1228372</v>
      </c>
      <c r="D6" s="367">
        <v>1465456</v>
      </c>
      <c r="E6" s="46">
        <v>10986</v>
      </c>
      <c r="F6" s="46">
        <v>0</v>
      </c>
      <c r="G6" s="46">
        <v>0</v>
      </c>
      <c r="H6" s="46"/>
      <c r="I6" s="46">
        <v>0</v>
      </c>
      <c r="J6" s="46">
        <v>0</v>
      </c>
      <c r="M6" s="88">
        <v>1238957</v>
      </c>
      <c r="N6" s="89">
        <v>23211</v>
      </c>
      <c r="O6" s="89">
        <v>0</v>
      </c>
      <c r="P6" s="89">
        <v>9257</v>
      </c>
      <c r="R6" s="88">
        <v>1238957</v>
      </c>
      <c r="S6" s="89">
        <v>1396</v>
      </c>
      <c r="T6" s="89">
        <v>0</v>
      </c>
      <c r="U6" s="89">
        <v>12266.365398985399</v>
      </c>
    </row>
    <row r="7" spans="1:21">
      <c r="A7" s="29" t="s">
        <v>130</v>
      </c>
      <c r="B7" s="29" t="s">
        <v>122</v>
      </c>
      <c r="C7" s="30">
        <v>1232257</v>
      </c>
      <c r="D7" s="368">
        <v>1500863</v>
      </c>
      <c r="E7" s="46">
        <v>10986</v>
      </c>
      <c r="F7" s="46">
        <v>0</v>
      </c>
      <c r="G7" s="46">
        <v>0</v>
      </c>
      <c r="H7" s="46"/>
      <c r="I7" s="46">
        <v>0</v>
      </c>
      <c r="J7" s="46">
        <v>0</v>
      </c>
      <c r="M7" s="88">
        <v>1248943</v>
      </c>
      <c r="N7" s="89">
        <v>3655</v>
      </c>
      <c r="O7" s="89">
        <v>5674</v>
      </c>
      <c r="P7" s="89">
        <v>2826</v>
      </c>
      <c r="R7" s="88">
        <v>1248943</v>
      </c>
      <c r="S7" s="89"/>
      <c r="T7" s="89">
        <v>5548.3730870331538</v>
      </c>
      <c r="U7" s="89">
        <v>4663.0514453722399</v>
      </c>
    </row>
    <row r="8" spans="1:21">
      <c r="A8" s="25" t="s">
        <v>131</v>
      </c>
      <c r="B8" s="25" t="s">
        <v>123</v>
      </c>
      <c r="C8" s="26">
        <v>1221720</v>
      </c>
      <c r="D8" s="367">
        <v>1341738</v>
      </c>
      <c r="E8" s="46">
        <v>0</v>
      </c>
      <c r="F8" s="46">
        <v>2395</v>
      </c>
      <c r="G8" s="46">
        <v>0</v>
      </c>
      <c r="H8" s="46"/>
      <c r="I8" s="46">
        <v>9205</v>
      </c>
      <c r="J8" s="46">
        <v>0</v>
      </c>
      <c r="M8" s="88">
        <v>1259903</v>
      </c>
      <c r="N8" s="89">
        <v>0</v>
      </c>
      <c r="O8" s="89">
        <v>28049</v>
      </c>
      <c r="P8" s="89">
        <v>11326</v>
      </c>
      <c r="R8" s="88">
        <v>1259903</v>
      </c>
      <c r="S8" s="89"/>
      <c r="T8" s="89">
        <v>35114.715449154166</v>
      </c>
      <c r="U8" s="89">
        <v>9778.2845508458358</v>
      </c>
    </row>
    <row r="9" spans="1:21">
      <c r="A9" s="25" t="s">
        <v>131</v>
      </c>
      <c r="B9" s="25" t="s">
        <v>121</v>
      </c>
      <c r="C9" s="26">
        <v>1230123</v>
      </c>
      <c r="D9" s="367">
        <v>1476641</v>
      </c>
      <c r="E9" s="46">
        <v>0</v>
      </c>
      <c r="F9" s="46">
        <v>0</v>
      </c>
      <c r="G9" s="46">
        <v>0</v>
      </c>
      <c r="H9" s="46"/>
      <c r="I9" s="46">
        <v>9205</v>
      </c>
      <c r="J9" s="46">
        <v>0</v>
      </c>
      <c r="M9" s="88">
        <v>1299936</v>
      </c>
      <c r="N9" s="89">
        <v>26038</v>
      </c>
      <c r="O9" s="89">
        <v>15304</v>
      </c>
      <c r="P9" s="89">
        <v>0</v>
      </c>
      <c r="R9" s="88">
        <v>1299936</v>
      </c>
      <c r="S9" s="89"/>
      <c r="T9" s="89">
        <v>16458.77063427282</v>
      </c>
      <c r="U9" s="89">
        <v>0</v>
      </c>
    </row>
    <row r="10" spans="1:21">
      <c r="A10" s="25" t="s">
        <v>131</v>
      </c>
      <c r="B10" s="25" t="s">
        <v>123</v>
      </c>
      <c r="C10" s="26">
        <v>1222993</v>
      </c>
      <c r="D10" s="367">
        <v>1401315</v>
      </c>
      <c r="E10" s="46">
        <v>18001</v>
      </c>
      <c r="F10" s="46">
        <v>2395</v>
      </c>
      <c r="G10" s="46">
        <v>8794</v>
      </c>
      <c r="H10" s="46"/>
      <c r="I10" s="46">
        <v>7870.2764529374608</v>
      </c>
      <c r="J10" s="46">
        <v>0</v>
      </c>
      <c r="M10" s="88">
        <v>1306875</v>
      </c>
      <c r="N10" s="89">
        <v>26038</v>
      </c>
      <c r="O10" s="89">
        <v>15304</v>
      </c>
      <c r="P10" s="89">
        <v>0</v>
      </c>
      <c r="R10" s="88">
        <v>1306875</v>
      </c>
      <c r="S10" s="89"/>
      <c r="T10" s="89">
        <v>16458.77063427282</v>
      </c>
      <c r="U10" s="89">
        <v>0</v>
      </c>
    </row>
    <row r="11" spans="1:21">
      <c r="A11" s="25" t="s">
        <v>131</v>
      </c>
      <c r="B11" s="25" t="s">
        <v>121</v>
      </c>
      <c r="C11" s="31">
        <v>5607158</v>
      </c>
      <c r="D11" s="369">
        <v>1500417</v>
      </c>
      <c r="E11" s="46">
        <v>0</v>
      </c>
      <c r="F11" s="46">
        <v>2395</v>
      </c>
      <c r="G11" s="46">
        <v>0</v>
      </c>
      <c r="H11" s="46"/>
      <c r="I11" s="46">
        <v>9205</v>
      </c>
      <c r="J11" s="46">
        <v>0</v>
      </c>
      <c r="M11" s="88">
        <v>1307048</v>
      </c>
      <c r="N11" s="89">
        <v>12688</v>
      </c>
      <c r="O11" s="89">
        <v>0</v>
      </c>
      <c r="P11" s="89">
        <v>6135</v>
      </c>
      <c r="R11" s="88">
        <v>1307048</v>
      </c>
      <c r="S11" s="89"/>
      <c r="T11" s="89">
        <v>0</v>
      </c>
      <c r="U11" s="89">
        <v>7675.5801343819985</v>
      </c>
    </row>
    <row r="12" spans="1:21">
      <c r="A12" s="29" t="s">
        <v>131</v>
      </c>
      <c r="B12" s="29" t="s">
        <v>123</v>
      </c>
      <c r="C12" s="32">
        <v>1230474</v>
      </c>
      <c r="D12" s="364">
        <v>1477481</v>
      </c>
      <c r="E12" s="46">
        <v>0</v>
      </c>
      <c r="F12" s="46">
        <f>1248+1147</f>
        <v>2395</v>
      </c>
      <c r="G12" s="46"/>
      <c r="H12" s="46">
        <v>1099</v>
      </c>
      <c r="I12" s="46">
        <v>9205</v>
      </c>
      <c r="J12" s="46">
        <v>0</v>
      </c>
      <c r="M12" s="88">
        <v>1328771</v>
      </c>
      <c r="N12" s="89">
        <v>34038</v>
      </c>
      <c r="O12" s="89">
        <v>16689</v>
      </c>
      <c r="P12" s="89">
        <v>0</v>
      </c>
      <c r="R12" s="88">
        <v>1328771</v>
      </c>
      <c r="S12" s="89">
        <v>1888</v>
      </c>
      <c r="T12" s="89">
        <v>11728.21831305611</v>
      </c>
      <c r="U12" s="89">
        <v>0</v>
      </c>
    </row>
    <row r="13" spans="1:21">
      <c r="A13" s="25" t="s">
        <v>132</v>
      </c>
      <c r="B13" s="25" t="s">
        <v>123</v>
      </c>
      <c r="C13" s="31">
        <v>1224297</v>
      </c>
      <c r="D13" s="369">
        <v>1444367</v>
      </c>
      <c r="E13" s="46">
        <v>67438</v>
      </c>
      <c r="F13" s="46">
        <v>15894</v>
      </c>
      <c r="G13" s="46">
        <v>16017</v>
      </c>
      <c r="H13" s="46">
        <v>4243</v>
      </c>
      <c r="I13" s="46">
        <v>18520.73054618738</v>
      </c>
      <c r="J13" s="46">
        <v>15531.010940199063</v>
      </c>
      <c r="M13" s="88">
        <v>1329248</v>
      </c>
      <c r="N13" s="89">
        <v>0</v>
      </c>
      <c r="O13" s="89">
        <v>19523</v>
      </c>
      <c r="P13" s="89">
        <v>5296</v>
      </c>
      <c r="R13" s="88">
        <v>1329248</v>
      </c>
      <c r="S13" s="89">
        <v>738</v>
      </c>
      <c r="T13" s="89">
        <v>24867.294729017533</v>
      </c>
      <c r="U13" s="89">
        <v>11694.705270982467</v>
      </c>
    </row>
    <row r="14" spans="1:21">
      <c r="A14" s="25" t="s">
        <v>132</v>
      </c>
      <c r="B14" s="25" t="s">
        <v>123</v>
      </c>
      <c r="C14" s="31">
        <v>1224296</v>
      </c>
      <c r="D14" s="369">
        <v>1444366</v>
      </c>
      <c r="E14" s="46">
        <v>67438</v>
      </c>
      <c r="F14" s="46">
        <v>15894</v>
      </c>
      <c r="G14" s="46">
        <v>16017</v>
      </c>
      <c r="H14" s="46">
        <v>4243</v>
      </c>
      <c r="I14" s="46">
        <v>18520.73054618738</v>
      </c>
      <c r="J14" s="46">
        <v>15531.010940199063</v>
      </c>
      <c r="M14" s="88">
        <v>1341738</v>
      </c>
      <c r="N14" s="89">
        <v>0</v>
      </c>
      <c r="O14" s="89">
        <v>2395</v>
      </c>
      <c r="P14" s="89">
        <v>0</v>
      </c>
      <c r="R14" s="88">
        <v>1341738</v>
      </c>
      <c r="S14" s="89"/>
      <c r="T14" s="89">
        <v>9205</v>
      </c>
      <c r="U14" s="89">
        <v>0</v>
      </c>
    </row>
    <row r="15" spans="1:21">
      <c r="A15" s="25" t="s">
        <v>132</v>
      </c>
      <c r="B15" s="25" t="s">
        <v>123</v>
      </c>
      <c r="C15" s="31">
        <v>1224299</v>
      </c>
      <c r="D15" s="369">
        <v>1444369</v>
      </c>
      <c r="E15" s="46">
        <v>67438</v>
      </c>
      <c r="F15" s="46">
        <v>15894</v>
      </c>
      <c r="G15" s="46">
        <v>16017</v>
      </c>
      <c r="H15" s="46">
        <v>4243</v>
      </c>
      <c r="I15" s="46">
        <v>18520.73054618738</v>
      </c>
      <c r="J15" s="46">
        <v>15531.010940199063</v>
      </c>
      <c r="M15" s="88">
        <v>1358076</v>
      </c>
      <c r="N15" s="89">
        <v>24075</v>
      </c>
      <c r="O15" s="89">
        <v>0</v>
      </c>
      <c r="P15" s="89">
        <v>17160</v>
      </c>
      <c r="R15" s="88">
        <v>1358076</v>
      </c>
      <c r="S15" s="89"/>
      <c r="T15" s="89">
        <v>0</v>
      </c>
      <c r="U15" s="89">
        <v>17640.464136003728</v>
      </c>
    </row>
    <row r="16" spans="1:21">
      <c r="A16" s="29" t="s">
        <v>132</v>
      </c>
      <c r="B16" s="29" t="s">
        <v>123</v>
      </c>
      <c r="C16" s="32">
        <v>1230471</v>
      </c>
      <c r="D16" s="364">
        <v>1477479</v>
      </c>
      <c r="E16" s="46">
        <v>63174</v>
      </c>
      <c r="F16" s="46">
        <v>15894</v>
      </c>
      <c r="G16" s="46">
        <v>245548</v>
      </c>
      <c r="H16" s="46">
        <v>19342</v>
      </c>
      <c r="I16" s="46">
        <v>18626.31858654508</v>
      </c>
      <c r="J16" s="46">
        <v>15619.55437026841</v>
      </c>
      <c r="M16" s="88">
        <v>1358077</v>
      </c>
      <c r="N16" s="89">
        <v>15963</v>
      </c>
      <c r="O16" s="89">
        <v>12359</v>
      </c>
      <c r="P16" s="89">
        <v>12248</v>
      </c>
      <c r="R16" s="88">
        <v>1358077</v>
      </c>
      <c r="S16" s="89"/>
      <c r="T16" s="89">
        <v>8301</v>
      </c>
      <c r="U16" s="89">
        <v>3438</v>
      </c>
    </row>
    <row r="17" spans="1:21">
      <c r="A17" s="25" t="s">
        <v>133</v>
      </c>
      <c r="B17" s="25" t="s">
        <v>123</v>
      </c>
      <c r="C17" s="31">
        <v>1227142</v>
      </c>
      <c r="D17" s="369">
        <v>1440062</v>
      </c>
      <c r="E17" s="46">
        <v>104311</v>
      </c>
      <c r="F17" s="46">
        <v>12740</v>
      </c>
      <c r="G17" s="46">
        <v>19708</v>
      </c>
      <c r="H17" s="46">
        <v>6429</v>
      </c>
      <c r="I17" s="46">
        <v>32980.039911308202</v>
      </c>
      <c r="J17" s="46">
        <v>23778.18477457502</v>
      </c>
      <c r="M17" s="88">
        <v>1358078</v>
      </c>
      <c r="N17" s="89">
        <v>15963</v>
      </c>
      <c r="O17" s="89">
        <v>12359</v>
      </c>
      <c r="P17" s="89">
        <v>12248</v>
      </c>
      <c r="R17" s="88">
        <v>1358078</v>
      </c>
      <c r="S17" s="89"/>
      <c r="T17" s="89">
        <v>8301</v>
      </c>
      <c r="U17" s="89">
        <v>3438</v>
      </c>
    </row>
    <row r="18" spans="1:21">
      <c r="A18" s="25" t="s">
        <v>133</v>
      </c>
      <c r="B18" s="25" t="s">
        <v>123</v>
      </c>
      <c r="C18" s="31">
        <v>5561189</v>
      </c>
      <c r="D18" s="369">
        <v>1444438</v>
      </c>
      <c r="E18" s="46">
        <v>97715</v>
      </c>
      <c r="F18" s="46">
        <v>0</v>
      </c>
      <c r="G18" s="46"/>
      <c r="H18" s="46"/>
      <c r="I18" s="46">
        <v>33157.265134172274</v>
      </c>
      <c r="J18" s="46">
        <v>23905.961881798357</v>
      </c>
      <c r="M18" s="88">
        <v>1372314</v>
      </c>
      <c r="N18" s="89">
        <v>0</v>
      </c>
      <c r="O18" s="89">
        <v>28049</v>
      </c>
      <c r="P18" s="89">
        <v>11326</v>
      </c>
      <c r="R18" s="88">
        <v>1372314</v>
      </c>
      <c r="S18" s="89"/>
      <c r="T18" s="89">
        <v>35114.715449154166</v>
      </c>
      <c r="U18" s="89">
        <v>9778.2845508458358</v>
      </c>
    </row>
    <row r="19" spans="1:21">
      <c r="A19" s="29" t="s">
        <v>133</v>
      </c>
      <c r="B19" s="29" t="s">
        <v>123</v>
      </c>
      <c r="C19" s="32">
        <v>1230471</v>
      </c>
      <c r="D19" s="364">
        <v>1477479</v>
      </c>
      <c r="E19" s="46">
        <v>97715</v>
      </c>
      <c r="F19" s="46">
        <v>12740</v>
      </c>
      <c r="G19" s="46"/>
      <c r="H19" s="46"/>
      <c r="I19" s="46">
        <v>33157.265134172274</v>
      </c>
      <c r="J19" s="46">
        <v>23905.961881798357</v>
      </c>
      <c r="M19" s="88">
        <v>1374965</v>
      </c>
      <c r="N19" s="89">
        <v>0</v>
      </c>
      <c r="O19" s="89">
        <v>3094</v>
      </c>
      <c r="P19" s="89">
        <v>1413</v>
      </c>
      <c r="R19" s="88">
        <v>1374965</v>
      </c>
      <c r="S19" s="89">
        <v>212</v>
      </c>
      <c r="T19" s="89">
        <v>3854.7716318567823</v>
      </c>
      <c r="U19" s="89">
        <v>1465.2283681432177</v>
      </c>
    </row>
    <row r="20" spans="1:21">
      <c r="A20" s="25" t="s">
        <v>134</v>
      </c>
      <c r="B20" s="25" t="s">
        <v>123</v>
      </c>
      <c r="C20" s="31">
        <v>1223381</v>
      </c>
      <c r="D20" s="369">
        <v>1424077</v>
      </c>
      <c r="E20" s="46">
        <v>12635</v>
      </c>
      <c r="F20" s="46">
        <v>0</v>
      </c>
      <c r="G20" s="46">
        <v>9257</v>
      </c>
      <c r="H20" s="46">
        <v>1396</v>
      </c>
      <c r="I20" s="46">
        <v>0</v>
      </c>
      <c r="J20" s="46">
        <v>5714.8819586126492</v>
      </c>
      <c r="M20" s="88">
        <v>1376493</v>
      </c>
      <c r="N20" s="89">
        <v>0</v>
      </c>
      <c r="O20" s="89">
        <v>19056</v>
      </c>
      <c r="P20" s="89">
        <v>8479</v>
      </c>
      <c r="R20" s="88">
        <v>1376493</v>
      </c>
      <c r="S20" s="89"/>
      <c r="T20" s="89">
        <v>15277.819277108434</v>
      </c>
      <c r="U20" s="89">
        <v>3858.1807228915663</v>
      </c>
    </row>
    <row r="21" spans="1:21">
      <c r="A21" s="25" t="s">
        <v>134</v>
      </c>
      <c r="B21" s="25" t="s">
        <v>123</v>
      </c>
      <c r="C21" s="31">
        <v>1198883</v>
      </c>
      <c r="D21" s="369">
        <v>1238957</v>
      </c>
      <c r="E21" s="46">
        <v>12635</v>
      </c>
      <c r="F21" s="46">
        <v>0</v>
      </c>
      <c r="G21" s="46">
        <v>9257</v>
      </c>
      <c r="H21" s="46">
        <v>1396</v>
      </c>
      <c r="I21" s="46">
        <v>0</v>
      </c>
      <c r="J21" s="46">
        <v>5714.8819586126492</v>
      </c>
      <c r="M21" s="88">
        <v>1376738</v>
      </c>
      <c r="N21" s="89">
        <v>10516</v>
      </c>
      <c r="O21" s="89">
        <v>0</v>
      </c>
      <c r="P21" s="89">
        <v>4130</v>
      </c>
      <c r="R21" s="88">
        <v>1376738</v>
      </c>
      <c r="S21" s="89">
        <v>632</v>
      </c>
      <c r="T21" s="89">
        <v>0</v>
      </c>
      <c r="U21" s="89">
        <v>5438.5102260495159</v>
      </c>
    </row>
    <row r="22" spans="1:21">
      <c r="A22" s="25" t="s">
        <v>134</v>
      </c>
      <c r="B22" s="25" t="s">
        <v>123</v>
      </c>
      <c r="C22" s="31">
        <v>1222176</v>
      </c>
      <c r="D22" s="369">
        <v>1376739</v>
      </c>
      <c r="E22" s="46">
        <v>12635</v>
      </c>
      <c r="F22" s="46">
        <v>0</v>
      </c>
      <c r="G22" s="46">
        <v>5127</v>
      </c>
      <c r="H22" s="46">
        <v>764</v>
      </c>
      <c r="I22" s="46">
        <v>0</v>
      </c>
      <c r="J22" s="46">
        <v>6806.0661097587963</v>
      </c>
      <c r="M22" s="88">
        <v>1376739</v>
      </c>
      <c r="N22" s="89">
        <v>12635</v>
      </c>
      <c r="O22" s="89">
        <v>0</v>
      </c>
      <c r="P22" s="89">
        <v>5127</v>
      </c>
      <c r="R22" s="88">
        <v>1376739</v>
      </c>
      <c r="S22" s="89">
        <v>764</v>
      </c>
      <c r="T22" s="89">
        <v>0</v>
      </c>
      <c r="U22" s="89">
        <v>6806.0661097587963</v>
      </c>
    </row>
    <row r="23" spans="1:21">
      <c r="A23" s="29" t="s">
        <v>134</v>
      </c>
      <c r="B23" s="29" t="s">
        <v>123</v>
      </c>
      <c r="C23" s="32">
        <v>1230470</v>
      </c>
      <c r="D23" s="364">
        <v>1477478</v>
      </c>
      <c r="E23" s="46">
        <v>12635</v>
      </c>
      <c r="F23" s="46">
        <v>0</v>
      </c>
      <c r="G23" s="46"/>
      <c r="H23" s="46">
        <v>1642</v>
      </c>
      <c r="I23" s="46">
        <v>0</v>
      </c>
      <c r="J23" s="46">
        <v>5714.8819586126492</v>
      </c>
      <c r="M23" s="88">
        <v>1381752</v>
      </c>
      <c r="N23" s="89">
        <v>71700</v>
      </c>
      <c r="O23" s="89">
        <v>17648</v>
      </c>
      <c r="P23" s="89">
        <v>30839</v>
      </c>
      <c r="R23" s="88">
        <v>1381752</v>
      </c>
      <c r="S23" s="89">
        <v>2753</v>
      </c>
      <c r="T23" s="89">
        <v>22134.555473263219</v>
      </c>
      <c r="U23" s="89">
        <v>20458</v>
      </c>
    </row>
    <row r="24" spans="1:21">
      <c r="A24" s="25" t="s">
        <v>135</v>
      </c>
      <c r="B24" s="25" t="s">
        <v>123</v>
      </c>
      <c r="C24" s="31">
        <v>1223381</v>
      </c>
      <c r="D24" s="369">
        <v>1424077</v>
      </c>
      <c r="E24" s="46">
        <v>10576</v>
      </c>
      <c r="F24" s="46">
        <v>0</v>
      </c>
      <c r="G24" s="46"/>
      <c r="H24" s="46"/>
      <c r="I24" s="46">
        <v>0</v>
      </c>
      <c r="J24" s="46">
        <v>6551.4834403727491</v>
      </c>
      <c r="M24" s="88">
        <v>1381761</v>
      </c>
      <c r="N24" s="89">
        <v>34517</v>
      </c>
      <c r="O24" s="89">
        <v>17648</v>
      </c>
      <c r="P24" s="89">
        <v>0</v>
      </c>
      <c r="R24" s="88">
        <v>1381761</v>
      </c>
      <c r="S24" s="89">
        <v>2753</v>
      </c>
      <c r="T24" s="89">
        <v>22251.065359352688</v>
      </c>
      <c r="U24" s="89">
        <v>0</v>
      </c>
    </row>
    <row r="25" spans="1:21">
      <c r="A25" s="25" t="s">
        <v>135</v>
      </c>
      <c r="B25" s="25" t="s">
        <v>123</v>
      </c>
      <c r="C25" s="31">
        <v>1198883</v>
      </c>
      <c r="D25" s="369">
        <v>1238957</v>
      </c>
      <c r="E25" s="46">
        <v>10576</v>
      </c>
      <c r="F25" s="46">
        <v>0</v>
      </c>
      <c r="G25" s="46"/>
      <c r="H25" s="46"/>
      <c r="I25" s="46">
        <v>0</v>
      </c>
      <c r="J25" s="46">
        <v>6551.4834403727491</v>
      </c>
      <c r="M25" s="88">
        <v>1381805</v>
      </c>
      <c r="N25" s="89">
        <v>0</v>
      </c>
      <c r="O25" s="89">
        <v>44878</v>
      </c>
      <c r="P25" s="89">
        <v>17665</v>
      </c>
      <c r="R25" s="88">
        <v>1381805</v>
      </c>
      <c r="S25" s="89"/>
      <c r="T25" s="89">
        <v>39225.852453956169</v>
      </c>
      <c r="U25" s="89">
        <v>17514.147546043831</v>
      </c>
    </row>
    <row r="26" spans="1:21">
      <c r="A26" s="25" t="s">
        <v>135</v>
      </c>
      <c r="B26" s="25" t="s">
        <v>123</v>
      </c>
      <c r="C26" s="31">
        <v>1222176</v>
      </c>
      <c r="D26" s="369">
        <v>1376738</v>
      </c>
      <c r="E26" s="46">
        <v>10516</v>
      </c>
      <c r="F26" s="46">
        <v>0</v>
      </c>
      <c r="G26" s="46">
        <v>4130</v>
      </c>
      <c r="H26" s="46">
        <v>632</v>
      </c>
      <c r="I26" s="46">
        <v>0</v>
      </c>
      <c r="J26" s="46">
        <v>5438.5102260495159</v>
      </c>
      <c r="M26" s="88">
        <v>1381806</v>
      </c>
      <c r="N26" s="89">
        <v>37236</v>
      </c>
      <c r="O26" s="89">
        <v>0</v>
      </c>
      <c r="P26" s="89">
        <v>30839</v>
      </c>
      <c r="R26" s="88">
        <v>1381806</v>
      </c>
      <c r="S26" s="89"/>
      <c r="T26" s="89">
        <v>0</v>
      </c>
      <c r="U26" s="89">
        <v>20458</v>
      </c>
    </row>
    <row r="27" spans="1:21">
      <c r="A27" s="29" t="s">
        <v>135</v>
      </c>
      <c r="B27" s="29" t="s">
        <v>123</v>
      </c>
      <c r="C27" s="32">
        <v>1230470</v>
      </c>
      <c r="D27" s="364">
        <v>1477478</v>
      </c>
      <c r="E27" s="46">
        <v>10576</v>
      </c>
      <c r="F27" s="46">
        <v>0</v>
      </c>
      <c r="G27" s="46"/>
      <c r="H27" s="46"/>
      <c r="I27" s="46">
        <v>0</v>
      </c>
      <c r="J27" s="46">
        <v>6551.4834403727491</v>
      </c>
      <c r="M27" s="88">
        <v>1381812</v>
      </c>
      <c r="N27" s="89">
        <v>0</v>
      </c>
      <c r="O27" s="89">
        <v>6562</v>
      </c>
      <c r="P27" s="89">
        <v>0</v>
      </c>
      <c r="R27" s="88">
        <v>1381812</v>
      </c>
      <c r="S27" s="89"/>
      <c r="T27" s="89">
        <v>10286</v>
      </c>
      <c r="U27" s="89">
        <v>0</v>
      </c>
    </row>
    <row r="28" spans="1:21">
      <c r="A28" s="25" t="s">
        <v>136</v>
      </c>
      <c r="B28" s="25" t="s">
        <v>121</v>
      </c>
      <c r="C28" s="31">
        <v>1227759</v>
      </c>
      <c r="D28" s="369">
        <v>1464637</v>
      </c>
      <c r="E28" s="46">
        <v>15040</v>
      </c>
      <c r="F28" s="46">
        <v>2940</v>
      </c>
      <c r="G28" s="46">
        <v>942</v>
      </c>
      <c r="H28" s="46"/>
      <c r="I28" s="46">
        <v>6968.6758039008964</v>
      </c>
      <c r="J28" s="46">
        <v>2434.8972061149184</v>
      </c>
      <c r="M28" s="88">
        <v>1381816</v>
      </c>
      <c r="N28" s="89">
        <v>0</v>
      </c>
      <c r="O28" s="89">
        <v>6592</v>
      </c>
      <c r="P28" s="89">
        <v>0</v>
      </c>
      <c r="R28" s="88">
        <v>1381816</v>
      </c>
      <c r="S28" s="89"/>
      <c r="T28" s="89">
        <v>10286</v>
      </c>
      <c r="U28" s="89">
        <v>0</v>
      </c>
    </row>
    <row r="29" spans="1:21">
      <c r="A29" s="29" t="s">
        <v>136</v>
      </c>
      <c r="B29" s="29" t="s">
        <v>123</v>
      </c>
      <c r="C29" s="32">
        <v>1230471</v>
      </c>
      <c r="D29" s="364">
        <v>1477479</v>
      </c>
      <c r="E29" s="46">
        <v>15040</v>
      </c>
      <c r="F29" s="46">
        <v>2940</v>
      </c>
      <c r="G29" s="46"/>
      <c r="H29" s="46"/>
      <c r="I29" s="46">
        <v>6968.6758039008964</v>
      </c>
      <c r="J29" s="46">
        <v>2434.8972061149184</v>
      </c>
      <c r="M29" s="88">
        <v>1381817</v>
      </c>
      <c r="N29" s="89">
        <v>0</v>
      </c>
      <c r="O29" s="89">
        <v>0</v>
      </c>
      <c r="P29" s="89">
        <v>0</v>
      </c>
      <c r="R29" s="88">
        <v>1381817</v>
      </c>
      <c r="S29" s="89"/>
      <c r="T29" s="89">
        <v>10286</v>
      </c>
      <c r="U29" s="89">
        <v>0</v>
      </c>
    </row>
    <row r="30" spans="1:21">
      <c r="A30" s="25" t="s">
        <v>137</v>
      </c>
      <c r="B30" s="25" t="s">
        <v>121</v>
      </c>
      <c r="C30" s="31">
        <v>1229735</v>
      </c>
      <c r="D30" s="369">
        <v>1481282</v>
      </c>
      <c r="E30" s="46">
        <v>51</v>
      </c>
      <c r="F30" s="46">
        <v>6938</v>
      </c>
      <c r="G30" s="46">
        <v>2826</v>
      </c>
      <c r="H30" s="46"/>
      <c r="I30" s="46">
        <v>9508.3173330818554</v>
      </c>
      <c r="J30" s="46">
        <v>4666.1808751414555</v>
      </c>
      <c r="M30" s="88">
        <v>1386588</v>
      </c>
      <c r="N30" s="89">
        <v>0</v>
      </c>
      <c r="O30" s="89">
        <v>19056</v>
      </c>
      <c r="P30" s="89">
        <v>8479</v>
      </c>
      <c r="R30" s="88">
        <v>1386588</v>
      </c>
      <c r="S30" s="89"/>
      <c r="T30" s="89">
        <v>15277.819277108434</v>
      </c>
      <c r="U30" s="89">
        <v>3858.1807228915663</v>
      </c>
    </row>
    <row r="31" spans="1:21">
      <c r="A31" s="25" t="s">
        <v>137</v>
      </c>
      <c r="B31" s="25" t="s">
        <v>123</v>
      </c>
      <c r="C31" s="31">
        <v>1220643</v>
      </c>
      <c r="D31" s="369">
        <v>1329248</v>
      </c>
      <c r="E31" s="46">
        <v>0</v>
      </c>
      <c r="F31" s="46">
        <v>6938</v>
      </c>
      <c r="G31" s="46">
        <v>5296</v>
      </c>
      <c r="H31" s="46">
        <v>246</v>
      </c>
      <c r="I31" s="46">
        <v>9520.0576139486402</v>
      </c>
      <c r="J31" s="46">
        <v>4671.9423860513598</v>
      </c>
      <c r="M31" s="88">
        <v>1392389</v>
      </c>
      <c r="N31" s="89">
        <v>69010</v>
      </c>
      <c r="O31" s="89">
        <v>0</v>
      </c>
      <c r="P31" s="89">
        <v>22405</v>
      </c>
      <c r="R31" s="88">
        <v>1392389</v>
      </c>
      <c r="S31" s="89"/>
      <c r="T31" s="89">
        <v>0</v>
      </c>
      <c r="U31" s="89">
        <v>29726</v>
      </c>
    </row>
    <row r="32" spans="1:21">
      <c r="A32" s="29" t="s">
        <v>137</v>
      </c>
      <c r="B32" s="29" t="s">
        <v>123</v>
      </c>
      <c r="C32" s="32">
        <v>1230470</v>
      </c>
      <c r="D32" s="364">
        <v>1477478</v>
      </c>
      <c r="E32" s="198">
        <v>0</v>
      </c>
      <c r="F32" s="46">
        <v>6938</v>
      </c>
      <c r="G32" s="46"/>
      <c r="H32" s="46"/>
      <c r="I32" s="46">
        <v>9520.0576139486402</v>
      </c>
      <c r="J32" s="46">
        <v>4671.9423860513598</v>
      </c>
      <c r="M32" s="88">
        <v>1401315</v>
      </c>
      <c r="N32" s="89">
        <v>18001</v>
      </c>
      <c r="O32" s="89">
        <v>2395</v>
      </c>
      <c r="P32" s="89">
        <v>8794</v>
      </c>
      <c r="R32" s="88">
        <v>1401315</v>
      </c>
      <c r="S32" s="89"/>
      <c r="T32" s="89">
        <v>7870.2764529374608</v>
      </c>
      <c r="U32" s="89">
        <v>0</v>
      </c>
    </row>
    <row r="33" spans="1:21">
      <c r="A33" s="25" t="s">
        <v>138</v>
      </c>
      <c r="B33" s="25" t="s">
        <v>121</v>
      </c>
      <c r="C33" s="31">
        <v>1229735</v>
      </c>
      <c r="D33" s="369">
        <v>1481281</v>
      </c>
      <c r="E33" s="46">
        <v>0</v>
      </c>
      <c r="F33" s="46">
        <v>6876</v>
      </c>
      <c r="G33" s="46">
        <v>2103</v>
      </c>
      <c r="H33" s="46"/>
      <c r="I33" s="46">
        <v>8346.5786731503995</v>
      </c>
      <c r="J33" s="46">
        <v>5353.4213268496005</v>
      </c>
      <c r="M33" s="88">
        <v>1406455</v>
      </c>
      <c r="N33" s="89">
        <v>15399</v>
      </c>
      <c r="O33" s="89">
        <v>8714</v>
      </c>
      <c r="P33" s="89">
        <v>4685</v>
      </c>
      <c r="R33" s="88">
        <v>1406455</v>
      </c>
      <c r="S33" s="89"/>
      <c r="T33" s="89">
        <v>7114</v>
      </c>
      <c r="U33" s="89">
        <v>4973</v>
      </c>
    </row>
    <row r="34" spans="1:21">
      <c r="A34" s="25" t="s">
        <v>138</v>
      </c>
      <c r="B34" s="25" t="s">
        <v>123</v>
      </c>
      <c r="C34" s="31">
        <v>1220643</v>
      </c>
      <c r="D34" s="369">
        <v>1329248</v>
      </c>
      <c r="E34" s="46">
        <v>0</v>
      </c>
      <c r="F34" s="46">
        <v>6876</v>
      </c>
      <c r="G34" s="46"/>
      <c r="H34" s="46">
        <v>246</v>
      </c>
      <c r="I34" s="46">
        <v>8346.5786731503995</v>
      </c>
      <c r="J34" s="46">
        <v>5353.4213268496005</v>
      </c>
      <c r="M34" s="88">
        <v>1406456</v>
      </c>
      <c r="N34" s="89">
        <v>15399</v>
      </c>
      <c r="O34" s="89">
        <v>8714</v>
      </c>
      <c r="P34" s="89">
        <v>4685</v>
      </c>
      <c r="R34" s="88">
        <v>1406456</v>
      </c>
      <c r="S34" s="89"/>
      <c r="T34" s="89">
        <v>7114</v>
      </c>
      <c r="U34" s="89">
        <v>4973</v>
      </c>
    </row>
    <row r="35" spans="1:21">
      <c r="A35" s="29" t="s">
        <v>138</v>
      </c>
      <c r="B35" s="29" t="s">
        <v>123</v>
      </c>
      <c r="C35" s="32">
        <v>1230470</v>
      </c>
      <c r="D35" s="364">
        <v>1477478</v>
      </c>
      <c r="E35" s="46">
        <v>0</v>
      </c>
      <c r="F35" s="46">
        <v>6876</v>
      </c>
      <c r="G35" s="46"/>
      <c r="H35" s="46"/>
      <c r="I35" s="46">
        <v>8346.5786731503995</v>
      </c>
      <c r="J35" s="46">
        <v>5353.4213268496005</v>
      </c>
      <c r="M35" s="88">
        <v>1408126</v>
      </c>
      <c r="N35" s="89">
        <v>12161</v>
      </c>
      <c r="O35" s="89">
        <v>0</v>
      </c>
      <c r="P35" s="89">
        <v>1754</v>
      </c>
      <c r="R35" s="88">
        <v>1408126</v>
      </c>
      <c r="S35" s="89">
        <v>606</v>
      </c>
      <c r="T35" s="89">
        <v>0</v>
      </c>
      <c r="U35" s="89">
        <v>2763.3928078409717</v>
      </c>
    </row>
    <row r="36" spans="1:21">
      <c r="A36" s="25" t="s">
        <v>139</v>
      </c>
      <c r="B36" s="25" t="s">
        <v>121</v>
      </c>
      <c r="C36" s="31">
        <v>1229735</v>
      </c>
      <c r="D36" s="369">
        <v>1481283</v>
      </c>
      <c r="E36" s="46">
        <v>0</v>
      </c>
      <c r="F36" s="46">
        <v>5709</v>
      </c>
      <c r="G36" s="46">
        <v>1309</v>
      </c>
      <c r="H36" s="46">
        <v>246</v>
      </c>
      <c r="I36" s="46">
        <v>7000.6584419184919</v>
      </c>
      <c r="J36" s="46">
        <v>1669.3415580815081</v>
      </c>
      <c r="M36" s="88">
        <v>1408127</v>
      </c>
      <c r="N36" s="89">
        <v>9801</v>
      </c>
      <c r="O36" s="89">
        <v>0</v>
      </c>
      <c r="P36" s="89">
        <v>2885</v>
      </c>
      <c r="R36" s="88">
        <v>1408127</v>
      </c>
      <c r="S36" s="89">
        <v>493</v>
      </c>
      <c r="T36" s="89">
        <v>0</v>
      </c>
      <c r="U36" s="89">
        <v>2402.2764317180618</v>
      </c>
    </row>
    <row r="37" spans="1:21">
      <c r="A37" s="25" t="s">
        <v>139</v>
      </c>
      <c r="B37" s="25" t="s">
        <v>123</v>
      </c>
      <c r="C37" s="31">
        <v>1220643</v>
      </c>
      <c r="D37" s="369">
        <v>1329248</v>
      </c>
      <c r="E37" s="46">
        <v>0</v>
      </c>
      <c r="F37" s="46">
        <v>5709</v>
      </c>
      <c r="G37" s="46"/>
      <c r="H37" s="46">
        <v>246</v>
      </c>
      <c r="I37" s="46">
        <v>7000.6584419184919</v>
      </c>
      <c r="J37" s="46">
        <v>1669.3415580815081</v>
      </c>
      <c r="M37" s="88">
        <v>1408128</v>
      </c>
      <c r="N37" s="89">
        <v>12161</v>
      </c>
      <c r="O37" s="89">
        <v>0</v>
      </c>
      <c r="P37" s="89">
        <v>1754</v>
      </c>
      <c r="R37" s="88">
        <v>1408128</v>
      </c>
      <c r="S37" s="89">
        <v>606</v>
      </c>
      <c r="T37" s="89">
        <v>0</v>
      </c>
      <c r="U37" s="89">
        <v>2763.3928078409717</v>
      </c>
    </row>
    <row r="38" spans="1:21">
      <c r="A38" s="29" t="s">
        <v>139</v>
      </c>
      <c r="B38" s="29" t="s">
        <v>123</v>
      </c>
      <c r="C38" s="32">
        <v>1230470</v>
      </c>
      <c r="D38" s="364">
        <v>1477478</v>
      </c>
      <c r="E38" s="46">
        <v>0</v>
      </c>
      <c r="F38" s="46">
        <v>5709</v>
      </c>
      <c r="G38" s="46"/>
      <c r="H38" s="46"/>
      <c r="I38" s="46">
        <v>7000.6584419184919</v>
      </c>
      <c r="J38" s="46">
        <v>1669.3415580815081</v>
      </c>
      <c r="M38" s="88">
        <v>1408542</v>
      </c>
      <c r="N38" s="89">
        <v>9803</v>
      </c>
      <c r="O38" s="89">
        <v>0</v>
      </c>
      <c r="P38" s="89">
        <v>2885</v>
      </c>
      <c r="R38" s="88">
        <v>1408542</v>
      </c>
      <c r="S38" s="89">
        <v>493</v>
      </c>
      <c r="T38" s="89">
        <v>0</v>
      </c>
      <c r="U38" s="89">
        <v>2402.2087921395901</v>
      </c>
    </row>
    <row r="39" spans="1:21">
      <c r="A39" s="25" t="s">
        <v>140</v>
      </c>
      <c r="B39" s="25" t="s">
        <v>121</v>
      </c>
      <c r="C39" s="31">
        <v>1229735</v>
      </c>
      <c r="D39" s="369">
        <v>1481282</v>
      </c>
      <c r="E39" s="46">
        <v>0</v>
      </c>
      <c r="F39" s="46">
        <v>1909</v>
      </c>
      <c r="G39" s="46"/>
      <c r="H39" s="46"/>
      <c r="I39" s="46">
        <v>6966.3548430015962</v>
      </c>
      <c r="J39" s="46">
        <v>1994.6451569984033</v>
      </c>
      <c r="M39" s="88">
        <v>1419191</v>
      </c>
      <c r="N39" s="89">
        <v>37236</v>
      </c>
      <c r="O39" s="89">
        <v>0</v>
      </c>
      <c r="P39" s="89">
        <v>30839</v>
      </c>
      <c r="R39" s="88">
        <v>1419191</v>
      </c>
      <c r="S39" s="89"/>
      <c r="T39" s="89">
        <v>0</v>
      </c>
      <c r="U39" s="89">
        <v>20458</v>
      </c>
    </row>
    <row r="40" spans="1:21">
      <c r="A40" s="25" t="s">
        <v>140</v>
      </c>
      <c r="B40" s="25" t="s">
        <v>121</v>
      </c>
      <c r="C40" s="31">
        <v>1222636</v>
      </c>
      <c r="D40" s="369">
        <v>1486442</v>
      </c>
      <c r="E40" s="46">
        <v>51</v>
      </c>
      <c r="F40" s="46">
        <v>1909</v>
      </c>
      <c r="G40" s="46">
        <v>942</v>
      </c>
      <c r="H40" s="46"/>
      <c r="I40" s="46">
        <v>6958.783665917801</v>
      </c>
      <c r="J40" s="46">
        <v>1992.4773358001851</v>
      </c>
      <c r="M40" s="88">
        <v>1420731</v>
      </c>
      <c r="N40" s="89">
        <v>12688</v>
      </c>
      <c r="O40" s="89">
        <v>0</v>
      </c>
      <c r="P40" s="89">
        <v>6135</v>
      </c>
      <c r="R40" s="88">
        <v>1420731</v>
      </c>
      <c r="S40" s="89"/>
      <c r="T40" s="89">
        <v>0</v>
      </c>
      <c r="U40" s="89">
        <v>7675.5801343819985</v>
      </c>
    </row>
    <row r="41" spans="1:21">
      <c r="A41" s="25" t="s">
        <v>140</v>
      </c>
      <c r="B41" s="25" t="s">
        <v>121</v>
      </c>
      <c r="C41" s="31">
        <v>1226823</v>
      </c>
      <c r="D41" s="369">
        <v>1482644</v>
      </c>
      <c r="E41" s="46">
        <v>51</v>
      </c>
      <c r="F41" s="46">
        <v>1909</v>
      </c>
      <c r="G41" s="46">
        <v>942</v>
      </c>
      <c r="H41" s="46"/>
      <c r="I41" s="46">
        <v>6958.783665917801</v>
      </c>
      <c r="J41" s="46">
        <v>1992.4773358001851</v>
      </c>
      <c r="M41" s="88">
        <v>1424077</v>
      </c>
      <c r="N41" s="89">
        <v>23211</v>
      </c>
      <c r="O41" s="89">
        <v>0</v>
      </c>
      <c r="P41" s="89">
        <v>9257</v>
      </c>
      <c r="R41" s="88">
        <v>1424077</v>
      </c>
      <c r="S41" s="89">
        <v>1396</v>
      </c>
      <c r="T41" s="89">
        <v>0</v>
      </c>
      <c r="U41" s="89">
        <v>12266.365398985399</v>
      </c>
    </row>
    <row r="42" spans="1:21">
      <c r="A42" s="25" t="s">
        <v>140</v>
      </c>
      <c r="B42" s="25" t="s">
        <v>121</v>
      </c>
      <c r="C42" s="31">
        <v>1227984</v>
      </c>
      <c r="D42" s="369">
        <v>1483631</v>
      </c>
      <c r="E42" s="46">
        <v>51</v>
      </c>
      <c r="F42" s="46">
        <v>1909</v>
      </c>
      <c r="G42" s="46">
        <v>942</v>
      </c>
      <c r="H42" s="46"/>
      <c r="I42" s="46">
        <v>6958.783665917801</v>
      </c>
      <c r="J42" s="46">
        <v>1992.4773358001851</v>
      </c>
      <c r="M42" s="88">
        <v>1436923</v>
      </c>
      <c r="N42" s="89">
        <v>0</v>
      </c>
      <c r="O42" s="89">
        <v>23272</v>
      </c>
      <c r="P42" s="89">
        <v>8008</v>
      </c>
      <c r="R42" s="88">
        <v>1436923</v>
      </c>
      <c r="S42" s="89"/>
      <c r="T42" s="89">
        <v>17875.726934645885</v>
      </c>
      <c r="U42" s="89">
        <v>3723.2730653541157</v>
      </c>
    </row>
    <row r="43" spans="1:21">
      <c r="A43" s="29" t="s">
        <v>140</v>
      </c>
      <c r="B43" s="29" t="s">
        <v>124</v>
      </c>
      <c r="C43" s="32">
        <v>1232260</v>
      </c>
      <c r="D43" s="364">
        <v>1500866</v>
      </c>
      <c r="E43" s="46">
        <v>51</v>
      </c>
      <c r="F43" s="46">
        <v>1909</v>
      </c>
      <c r="G43" s="46">
        <v>942</v>
      </c>
      <c r="H43" s="46"/>
      <c r="I43" s="46">
        <v>6958.783665917801</v>
      </c>
      <c r="J43" s="46">
        <v>1992.4773358001851</v>
      </c>
      <c r="M43" s="88">
        <v>1440062</v>
      </c>
      <c r="N43" s="89">
        <v>104311</v>
      </c>
      <c r="O43" s="89">
        <v>12740</v>
      </c>
      <c r="P43" s="89">
        <v>19708</v>
      </c>
      <c r="R43" s="88">
        <v>1440062</v>
      </c>
      <c r="S43" s="89">
        <v>6429</v>
      </c>
      <c r="T43" s="89">
        <v>32980.039911308202</v>
      </c>
      <c r="U43" s="89">
        <v>23778.18477457502</v>
      </c>
    </row>
    <row r="44" spans="1:21">
      <c r="A44" s="25" t="s">
        <v>141</v>
      </c>
      <c r="B44" s="33" t="s">
        <v>123</v>
      </c>
      <c r="C44" s="34">
        <v>1231944</v>
      </c>
      <c r="D44" s="371">
        <v>1499435</v>
      </c>
      <c r="E44" s="46">
        <v>0</v>
      </c>
      <c r="F44" s="46">
        <v>9537</v>
      </c>
      <c r="G44" s="46">
        <v>0</v>
      </c>
      <c r="H44" s="46">
        <v>429</v>
      </c>
      <c r="I44" s="46">
        <v>12276</v>
      </c>
      <c r="J44" s="46">
        <v>0</v>
      </c>
      <c r="M44" s="88">
        <v>1444123</v>
      </c>
      <c r="N44" s="89">
        <v>0</v>
      </c>
      <c r="O44" s="89">
        <v>1870</v>
      </c>
      <c r="P44" s="89">
        <v>1413</v>
      </c>
      <c r="R44" s="88">
        <v>1444123</v>
      </c>
      <c r="S44" s="89"/>
      <c r="T44" s="89">
        <v>2426.788050060557</v>
      </c>
      <c r="U44" s="89">
        <v>3874.211949939443</v>
      </c>
    </row>
    <row r="45" spans="1:21">
      <c r="A45" s="25" t="s">
        <v>141</v>
      </c>
      <c r="B45" s="25" t="s">
        <v>123</v>
      </c>
      <c r="C45" s="31">
        <v>1232045</v>
      </c>
      <c r="D45" s="369">
        <v>1499432</v>
      </c>
      <c r="E45" s="46">
        <v>0</v>
      </c>
      <c r="F45" s="46">
        <v>9537</v>
      </c>
      <c r="G45" s="46">
        <v>0</v>
      </c>
      <c r="H45" s="46">
        <v>429</v>
      </c>
      <c r="I45" s="46">
        <v>12276</v>
      </c>
      <c r="J45" s="46">
        <v>0</v>
      </c>
      <c r="M45" s="88">
        <v>1444366</v>
      </c>
      <c r="N45" s="89">
        <v>67438</v>
      </c>
      <c r="O45" s="89">
        <v>15894</v>
      </c>
      <c r="P45" s="89">
        <v>16017</v>
      </c>
      <c r="R45" s="88">
        <v>1444366</v>
      </c>
      <c r="S45" s="89">
        <v>4243</v>
      </c>
      <c r="T45" s="89">
        <v>18520.73054618738</v>
      </c>
      <c r="U45" s="89">
        <v>15531.010940199063</v>
      </c>
    </row>
    <row r="46" spans="1:21">
      <c r="A46" s="25" t="s">
        <v>141</v>
      </c>
      <c r="B46" s="25" t="s">
        <v>124</v>
      </c>
      <c r="C46" s="31">
        <v>5583314</v>
      </c>
      <c r="D46" s="365">
        <v>1472624</v>
      </c>
      <c r="E46" s="46">
        <v>0</v>
      </c>
      <c r="F46" s="46">
        <v>9537</v>
      </c>
      <c r="G46" s="46">
        <v>0</v>
      </c>
      <c r="H46" s="46">
        <v>429</v>
      </c>
      <c r="I46" s="46">
        <v>12276</v>
      </c>
      <c r="J46" s="46">
        <v>0</v>
      </c>
      <c r="M46" s="88">
        <v>1444367</v>
      </c>
      <c r="N46" s="89">
        <v>67438</v>
      </c>
      <c r="O46" s="89">
        <v>15894</v>
      </c>
      <c r="P46" s="89">
        <v>16017</v>
      </c>
      <c r="R46" s="88">
        <v>1444367</v>
      </c>
      <c r="S46" s="89">
        <v>4243</v>
      </c>
      <c r="T46" s="89">
        <v>18520.73054618738</v>
      </c>
      <c r="U46" s="89">
        <v>15531.010940199063</v>
      </c>
    </row>
    <row r="47" spans="1:21">
      <c r="A47" s="29" t="s">
        <v>141</v>
      </c>
      <c r="B47" s="29" t="s">
        <v>123</v>
      </c>
      <c r="C47" s="32">
        <v>1230472</v>
      </c>
      <c r="D47" s="364">
        <v>1477653</v>
      </c>
      <c r="E47" s="46">
        <v>0</v>
      </c>
      <c r="F47" s="46">
        <v>9537</v>
      </c>
      <c r="G47" s="46">
        <v>0</v>
      </c>
      <c r="H47" s="46">
        <v>429</v>
      </c>
      <c r="I47" s="46">
        <v>12276</v>
      </c>
      <c r="J47" s="46">
        <v>0</v>
      </c>
      <c r="M47" s="88">
        <v>1444369</v>
      </c>
      <c r="N47" s="89">
        <v>67438</v>
      </c>
      <c r="O47" s="89">
        <v>15894</v>
      </c>
      <c r="P47" s="89">
        <v>16017</v>
      </c>
      <c r="R47" s="88">
        <v>1444369</v>
      </c>
      <c r="S47" s="89">
        <v>4243</v>
      </c>
      <c r="T47" s="89">
        <v>18520.73054618738</v>
      </c>
      <c r="U47" s="89">
        <v>15531.010940199063</v>
      </c>
    </row>
    <row r="48" spans="1:21">
      <c r="A48" s="25" t="s">
        <v>142</v>
      </c>
      <c r="B48" s="33" t="s">
        <v>123</v>
      </c>
      <c r="C48" s="34">
        <v>1231945</v>
      </c>
      <c r="D48" s="369">
        <v>1499434</v>
      </c>
      <c r="E48" s="46">
        <v>44417</v>
      </c>
      <c r="F48" s="46">
        <v>0</v>
      </c>
      <c r="G48" s="46">
        <v>19131</v>
      </c>
      <c r="H48" s="46"/>
      <c r="I48" s="46">
        <v>0</v>
      </c>
      <c r="J48" s="46">
        <v>22047.252234531377</v>
      </c>
      <c r="M48" s="88">
        <v>1444430</v>
      </c>
      <c r="N48" s="89">
        <v>22191</v>
      </c>
      <c r="O48" s="89">
        <v>0</v>
      </c>
      <c r="P48" s="89">
        <v>2885</v>
      </c>
      <c r="R48" s="88">
        <v>1444430</v>
      </c>
      <c r="S48" s="89">
        <v>1099</v>
      </c>
      <c r="T48" s="89">
        <v>0</v>
      </c>
      <c r="U48" s="89">
        <v>5158.878864279046</v>
      </c>
    </row>
    <row r="49" spans="1:21">
      <c r="A49" s="25" t="s">
        <v>142</v>
      </c>
      <c r="B49" s="25" t="s">
        <v>123</v>
      </c>
      <c r="C49" s="28">
        <v>1232044</v>
      </c>
      <c r="D49" s="372">
        <v>1497050</v>
      </c>
      <c r="E49" s="46">
        <v>44417</v>
      </c>
      <c r="F49" s="46">
        <v>0</v>
      </c>
      <c r="G49" s="46">
        <v>19131</v>
      </c>
      <c r="H49" s="46"/>
      <c r="I49" s="46">
        <v>0</v>
      </c>
      <c r="J49" s="46">
        <v>22047.252234531377</v>
      </c>
      <c r="M49" s="88">
        <v>1444438</v>
      </c>
      <c r="N49" s="89">
        <v>97715</v>
      </c>
      <c r="O49" s="89">
        <v>0</v>
      </c>
      <c r="P49" s="89"/>
      <c r="R49" s="88">
        <v>1444438</v>
      </c>
      <c r="S49" s="89"/>
      <c r="T49" s="89">
        <v>33157.265134172274</v>
      </c>
      <c r="U49" s="89">
        <v>23905.961881798357</v>
      </c>
    </row>
    <row r="50" spans="1:21">
      <c r="A50" s="25" t="s">
        <v>142</v>
      </c>
      <c r="B50" s="25" t="s">
        <v>123</v>
      </c>
      <c r="C50" s="31">
        <v>1231760</v>
      </c>
      <c r="D50" s="369">
        <v>1499433</v>
      </c>
      <c r="E50" s="46">
        <v>44417</v>
      </c>
      <c r="F50" s="46">
        <v>0</v>
      </c>
      <c r="G50" s="46">
        <v>28839</v>
      </c>
      <c r="H50" s="46"/>
      <c r="I50" s="46">
        <v>0</v>
      </c>
      <c r="J50" s="46">
        <v>22047.252234531377</v>
      </c>
      <c r="M50" s="88">
        <v>1444924</v>
      </c>
      <c r="N50" s="89">
        <v>0</v>
      </c>
      <c r="O50" s="89">
        <v>0</v>
      </c>
      <c r="P50" s="89">
        <v>7405</v>
      </c>
      <c r="R50" s="88">
        <v>1444924</v>
      </c>
      <c r="S50" s="89"/>
      <c r="T50" s="89">
        <v>0</v>
      </c>
      <c r="U50" s="89">
        <v>8836</v>
      </c>
    </row>
    <row r="51" spans="1:21">
      <c r="A51" s="29" t="s">
        <v>142</v>
      </c>
      <c r="B51" s="29" t="s">
        <v>124</v>
      </c>
      <c r="C51" s="32">
        <v>1232261</v>
      </c>
      <c r="D51" s="364">
        <v>1500867</v>
      </c>
      <c r="E51" s="46">
        <v>44417</v>
      </c>
      <c r="F51" s="46">
        <v>0</v>
      </c>
      <c r="G51" s="46">
        <v>28839</v>
      </c>
      <c r="H51" s="46"/>
      <c r="I51" s="46">
        <v>0</v>
      </c>
      <c r="J51" s="46">
        <v>22047.252234531377</v>
      </c>
      <c r="M51" s="88">
        <v>1444925</v>
      </c>
      <c r="N51" s="89">
        <v>0</v>
      </c>
      <c r="O51" s="89">
        <v>0</v>
      </c>
      <c r="P51" s="89">
        <v>5873</v>
      </c>
      <c r="R51" s="88">
        <v>1444925</v>
      </c>
      <c r="S51" s="89"/>
      <c r="T51" s="89">
        <v>0</v>
      </c>
      <c r="U51" s="89">
        <v>7011</v>
      </c>
    </row>
    <row r="52" spans="1:21">
      <c r="A52" s="38" t="s">
        <v>143</v>
      </c>
      <c r="B52" s="36" t="s">
        <v>121</v>
      </c>
      <c r="C52" s="37">
        <v>1228764</v>
      </c>
      <c r="D52" s="373">
        <v>1473013</v>
      </c>
      <c r="E52" s="46">
        <v>697458</v>
      </c>
      <c r="F52" s="46">
        <v>0</v>
      </c>
      <c r="G52" s="46">
        <v>171354</v>
      </c>
      <c r="H52" s="46"/>
      <c r="I52" s="46">
        <v>0</v>
      </c>
      <c r="J52" s="46">
        <v>367293.94580376137</v>
      </c>
      <c r="M52" s="88">
        <v>1445772</v>
      </c>
      <c r="N52" s="89">
        <v>0</v>
      </c>
      <c r="O52" s="89">
        <v>3094</v>
      </c>
      <c r="P52" s="89">
        <v>1413</v>
      </c>
      <c r="R52" s="88">
        <v>1445772</v>
      </c>
      <c r="S52" s="89">
        <v>212</v>
      </c>
      <c r="T52" s="89">
        <v>3854.7716318567823</v>
      </c>
      <c r="U52" s="89">
        <v>1465.2283681432177</v>
      </c>
    </row>
    <row r="53" spans="1:21">
      <c r="A53" s="38" t="s">
        <v>144</v>
      </c>
      <c r="B53" s="38" t="s">
        <v>124</v>
      </c>
      <c r="C53" s="39">
        <v>1228528</v>
      </c>
      <c r="D53" s="374">
        <v>1466437</v>
      </c>
      <c r="E53" s="46">
        <v>0</v>
      </c>
      <c r="F53" s="46">
        <v>186200</v>
      </c>
      <c r="G53" s="46">
        <v>0</v>
      </c>
      <c r="H53" s="46"/>
      <c r="I53" s="46">
        <v>293313</v>
      </c>
      <c r="J53" s="46">
        <v>0</v>
      </c>
      <c r="M53" s="88">
        <v>1446416</v>
      </c>
      <c r="N53" s="89">
        <v>4192</v>
      </c>
      <c r="O53" s="89">
        <v>1522</v>
      </c>
      <c r="P53" s="89">
        <v>0</v>
      </c>
      <c r="R53" s="88">
        <v>1446416</v>
      </c>
      <c r="S53" s="89"/>
      <c r="T53" s="89">
        <v>1912.5282854656223</v>
      </c>
      <c r="U53" s="89">
        <v>0</v>
      </c>
    </row>
    <row r="54" spans="1:21">
      <c r="A54" s="25" t="s">
        <v>145</v>
      </c>
      <c r="B54" s="25" t="s">
        <v>123</v>
      </c>
      <c r="C54" s="31">
        <v>1221600</v>
      </c>
      <c r="D54" s="365">
        <v>1381761</v>
      </c>
      <c r="E54" s="46">
        <v>34517</v>
      </c>
      <c r="F54" s="46">
        <v>17648</v>
      </c>
      <c r="G54" s="46">
        <v>0</v>
      </c>
      <c r="H54" s="46">
        <v>2753</v>
      </c>
      <c r="I54" s="46">
        <v>22251.065359352688</v>
      </c>
      <c r="J54" s="46">
        <v>0</v>
      </c>
      <c r="M54" s="88">
        <v>1446844</v>
      </c>
      <c r="N54" s="89">
        <v>11932</v>
      </c>
      <c r="O54" s="89">
        <v>20877</v>
      </c>
      <c r="P54" s="89">
        <v>10155</v>
      </c>
      <c r="R54" s="88">
        <v>1446844</v>
      </c>
      <c r="S54" s="89">
        <v>694</v>
      </c>
      <c r="T54" s="89">
        <v>32546</v>
      </c>
      <c r="U54" s="89">
        <v>5822.2433460076045</v>
      </c>
    </row>
    <row r="55" spans="1:21">
      <c r="A55" s="25" t="s">
        <v>145</v>
      </c>
      <c r="B55" s="25" t="s">
        <v>123</v>
      </c>
      <c r="C55" s="31">
        <v>1221550</v>
      </c>
      <c r="D55" s="365">
        <v>1381752</v>
      </c>
      <c r="E55" s="46">
        <v>36000</v>
      </c>
      <c r="F55" s="46">
        <v>17648</v>
      </c>
      <c r="G55" s="46">
        <v>0</v>
      </c>
      <c r="H55" s="46">
        <v>2753</v>
      </c>
      <c r="I55" s="46">
        <v>22134.555473263219</v>
      </c>
      <c r="J55" s="46">
        <v>0</v>
      </c>
      <c r="M55" s="88">
        <v>1454186</v>
      </c>
      <c r="N55" s="89">
        <v>0</v>
      </c>
      <c r="O55" s="89">
        <v>20877</v>
      </c>
      <c r="P55" s="89">
        <v>0</v>
      </c>
      <c r="R55" s="88">
        <v>1454186</v>
      </c>
      <c r="S55" s="89"/>
      <c r="T55" s="89">
        <v>32546</v>
      </c>
      <c r="U55" s="89">
        <v>0</v>
      </c>
    </row>
    <row r="56" spans="1:21">
      <c r="A56" s="25" t="s">
        <v>145</v>
      </c>
      <c r="B56" s="25" t="s">
        <v>123</v>
      </c>
      <c r="C56" s="26">
        <v>1229869</v>
      </c>
      <c r="D56" s="367">
        <v>1472711</v>
      </c>
      <c r="E56" s="198">
        <v>34517</v>
      </c>
      <c r="F56" s="46">
        <v>17648</v>
      </c>
      <c r="G56" s="46"/>
      <c r="H56" s="46">
        <v>2753</v>
      </c>
      <c r="I56" s="46">
        <v>22251.065359352688</v>
      </c>
      <c r="J56" s="46">
        <v>0</v>
      </c>
      <c r="M56" s="88">
        <v>1456084</v>
      </c>
      <c r="N56" s="89">
        <v>0</v>
      </c>
      <c r="O56" s="89">
        <v>29918</v>
      </c>
      <c r="P56" s="89">
        <v>14299</v>
      </c>
      <c r="R56" s="88">
        <v>1456084</v>
      </c>
      <c r="S56" s="89">
        <v>2684</v>
      </c>
      <c r="T56" s="89">
        <v>55532.931507298672</v>
      </c>
      <c r="U56" s="89">
        <v>18405.068492701328</v>
      </c>
    </row>
    <row r="57" spans="1:21">
      <c r="A57" s="29" t="s">
        <v>145</v>
      </c>
      <c r="B57" s="29" t="s">
        <v>124</v>
      </c>
      <c r="C57" s="40">
        <v>1232258</v>
      </c>
      <c r="D57" s="364">
        <v>1500864</v>
      </c>
      <c r="E57" s="46">
        <v>34517</v>
      </c>
      <c r="F57" s="46">
        <v>17648</v>
      </c>
      <c r="G57" s="46">
        <v>0</v>
      </c>
      <c r="H57" s="46">
        <v>2753</v>
      </c>
      <c r="I57" s="46">
        <v>22251.065359352688</v>
      </c>
      <c r="J57" s="46">
        <v>0</v>
      </c>
      <c r="M57" s="88">
        <v>1456085</v>
      </c>
      <c r="N57" s="89">
        <v>0</v>
      </c>
      <c r="O57" s="89">
        <v>29918</v>
      </c>
      <c r="P57" s="89">
        <v>14299</v>
      </c>
      <c r="R57" s="88">
        <v>1456085</v>
      </c>
      <c r="S57" s="89">
        <v>2684</v>
      </c>
      <c r="T57" s="89">
        <v>55532.931507298672</v>
      </c>
      <c r="U57" s="89">
        <v>18405.068492701328</v>
      </c>
    </row>
    <row r="58" spans="1:21">
      <c r="A58" s="25" t="s">
        <v>146</v>
      </c>
      <c r="B58" s="25" t="s">
        <v>121</v>
      </c>
      <c r="C58" s="31">
        <v>1228774</v>
      </c>
      <c r="D58" s="369">
        <v>1499821</v>
      </c>
      <c r="E58" s="46">
        <v>0</v>
      </c>
      <c r="F58" s="46">
        <v>24289</v>
      </c>
      <c r="G58" s="46">
        <v>17648</v>
      </c>
      <c r="H58" s="46"/>
      <c r="I58" s="46">
        <v>18359</v>
      </c>
      <c r="J58" s="46">
        <v>18671</v>
      </c>
      <c r="M58" s="88">
        <v>1456087</v>
      </c>
      <c r="N58" s="89">
        <v>0</v>
      </c>
      <c r="O58" s="89">
        <v>12927</v>
      </c>
      <c r="P58" s="89">
        <v>3138</v>
      </c>
      <c r="R58" s="88">
        <v>1456087</v>
      </c>
      <c r="S58" s="89"/>
      <c r="T58" s="89">
        <v>15950.790509049089</v>
      </c>
      <c r="U58" s="89">
        <v>4028.209490950911</v>
      </c>
    </row>
    <row r="59" spans="1:21">
      <c r="A59" s="25" t="s">
        <v>146</v>
      </c>
      <c r="B59" s="25" t="s">
        <v>123</v>
      </c>
      <c r="C59" s="31">
        <v>1228772</v>
      </c>
      <c r="D59" s="369">
        <v>1477908</v>
      </c>
      <c r="E59" s="46">
        <v>0</v>
      </c>
      <c r="F59" s="46">
        <v>24289</v>
      </c>
      <c r="G59" s="46">
        <v>17648</v>
      </c>
      <c r="H59" s="46"/>
      <c r="I59" s="46">
        <v>18359</v>
      </c>
      <c r="J59" s="46">
        <v>18671</v>
      </c>
      <c r="M59" s="88">
        <v>1457667</v>
      </c>
      <c r="N59" s="89">
        <v>69010</v>
      </c>
      <c r="O59" s="89">
        <v>0</v>
      </c>
      <c r="P59" s="89">
        <v>22405</v>
      </c>
      <c r="R59" s="88">
        <v>1457667</v>
      </c>
      <c r="S59" s="89"/>
      <c r="T59" s="89">
        <v>0</v>
      </c>
      <c r="U59" s="89">
        <v>29726</v>
      </c>
    </row>
    <row r="60" spans="1:21">
      <c r="A60" s="29" t="s">
        <v>146</v>
      </c>
      <c r="B60" s="29" t="s">
        <v>124</v>
      </c>
      <c r="C60" s="32">
        <v>1232259</v>
      </c>
      <c r="D60" s="364">
        <v>1500865</v>
      </c>
      <c r="E60" s="46">
        <v>0</v>
      </c>
      <c r="F60" s="46">
        <v>24289</v>
      </c>
      <c r="G60" s="46"/>
      <c r="H60" s="46">
        <v>6694</v>
      </c>
      <c r="I60" s="46">
        <v>18359</v>
      </c>
      <c r="J60" s="46">
        <v>18671</v>
      </c>
      <c r="M60" s="88">
        <v>1457841</v>
      </c>
      <c r="N60" s="89">
        <v>0</v>
      </c>
      <c r="O60" s="89">
        <v>12927</v>
      </c>
      <c r="P60" s="89">
        <v>3138</v>
      </c>
      <c r="R60" s="88">
        <v>1457841</v>
      </c>
      <c r="S60" s="89"/>
      <c r="T60" s="89">
        <v>15950.790509049089</v>
      </c>
      <c r="U60" s="89">
        <v>4028.209490950911</v>
      </c>
    </row>
    <row r="61" spans="1:21">
      <c r="A61" s="41" t="s">
        <v>147</v>
      </c>
      <c r="B61" s="41" t="s">
        <v>123</v>
      </c>
      <c r="C61" s="31">
        <v>1229844</v>
      </c>
      <c r="D61" s="371">
        <v>1472705</v>
      </c>
      <c r="E61" s="46">
        <v>0</v>
      </c>
      <c r="F61" s="46">
        <v>24108</v>
      </c>
      <c r="G61" s="46">
        <v>27960</v>
      </c>
      <c r="H61" s="46"/>
      <c r="I61" s="46">
        <v>31881.231975486662</v>
      </c>
      <c r="J61" s="46">
        <v>25639.768024513338</v>
      </c>
      <c r="M61" s="88">
        <v>1460934</v>
      </c>
      <c r="N61" s="89">
        <v>37243</v>
      </c>
      <c r="O61" s="89">
        <v>0</v>
      </c>
      <c r="P61" s="89">
        <v>13859</v>
      </c>
      <c r="R61" s="88">
        <v>1460934</v>
      </c>
      <c r="S61" s="89"/>
      <c r="T61" s="89">
        <v>0</v>
      </c>
      <c r="U61" s="89">
        <v>22943</v>
      </c>
    </row>
    <row r="62" spans="1:21">
      <c r="A62" s="25" t="s">
        <v>147</v>
      </c>
      <c r="B62" s="25" t="s">
        <v>123</v>
      </c>
      <c r="C62" s="26">
        <v>1229869</v>
      </c>
      <c r="D62" s="367">
        <v>1472711</v>
      </c>
      <c r="E62" s="46">
        <v>0</v>
      </c>
      <c r="F62" s="46">
        <v>24108</v>
      </c>
      <c r="G62" s="46"/>
      <c r="H62" s="46"/>
      <c r="I62" s="46">
        <v>31881.231975486662</v>
      </c>
      <c r="J62" s="46">
        <v>25639.768024513338</v>
      </c>
      <c r="M62" s="88">
        <v>1462840</v>
      </c>
      <c r="N62" s="89">
        <v>0</v>
      </c>
      <c r="O62" s="89">
        <v>0</v>
      </c>
      <c r="P62" s="89">
        <v>3633</v>
      </c>
      <c r="R62" s="88">
        <v>1462840</v>
      </c>
      <c r="S62" s="89"/>
      <c r="T62" s="89">
        <v>0</v>
      </c>
      <c r="U62" s="89">
        <v>9001</v>
      </c>
    </row>
    <row r="63" spans="1:21">
      <c r="A63" s="42" t="s">
        <v>147</v>
      </c>
      <c r="B63" s="42" t="s">
        <v>124</v>
      </c>
      <c r="C63" s="32">
        <v>1232259</v>
      </c>
      <c r="D63" s="364">
        <v>1500865</v>
      </c>
      <c r="E63" s="46">
        <v>0</v>
      </c>
      <c r="F63" s="46">
        <v>24108</v>
      </c>
      <c r="G63" s="46"/>
      <c r="H63" s="46"/>
      <c r="I63" s="46">
        <v>31881.231975486662</v>
      </c>
      <c r="J63" s="46">
        <v>25639.768024513338</v>
      </c>
      <c r="M63" s="88">
        <v>1464637</v>
      </c>
      <c r="N63" s="89">
        <v>15040</v>
      </c>
      <c r="O63" s="89">
        <v>2940</v>
      </c>
      <c r="P63" s="89">
        <v>942</v>
      </c>
      <c r="R63" s="88">
        <v>1464637</v>
      </c>
      <c r="S63" s="89"/>
      <c r="T63" s="89">
        <v>6968.6758039008964</v>
      </c>
      <c r="U63" s="89">
        <v>2434.8972061149184</v>
      </c>
    </row>
    <row r="64" spans="1:21">
      <c r="A64" s="25" t="s">
        <v>148</v>
      </c>
      <c r="B64" s="25" t="s">
        <v>123</v>
      </c>
      <c r="C64" s="31">
        <v>1227242</v>
      </c>
      <c r="D64" s="369">
        <v>1467558</v>
      </c>
      <c r="E64" s="46">
        <v>24559</v>
      </c>
      <c r="F64" s="46">
        <v>0</v>
      </c>
      <c r="G64" s="46">
        <v>14950</v>
      </c>
      <c r="H64" s="46"/>
      <c r="I64" s="46">
        <v>0</v>
      </c>
      <c r="J64" s="46">
        <v>15929</v>
      </c>
      <c r="M64" s="88">
        <v>1465456</v>
      </c>
      <c r="N64" s="89">
        <v>10986</v>
      </c>
      <c r="O64" s="89">
        <v>0</v>
      </c>
      <c r="P64" s="89">
        <v>0</v>
      </c>
      <c r="R64" s="88">
        <v>1465456</v>
      </c>
      <c r="S64" s="89"/>
      <c r="T64" s="89">
        <v>0</v>
      </c>
      <c r="U64" s="89">
        <v>0</v>
      </c>
    </row>
    <row r="65" spans="1:21">
      <c r="A65" s="25" t="s">
        <v>148</v>
      </c>
      <c r="B65" s="25" t="s">
        <v>123</v>
      </c>
      <c r="C65" s="31">
        <v>1227245</v>
      </c>
      <c r="D65" s="369">
        <v>1467962</v>
      </c>
      <c r="E65" s="46">
        <v>24559</v>
      </c>
      <c r="F65" s="46">
        <v>0</v>
      </c>
      <c r="G65" s="46">
        <v>14950</v>
      </c>
      <c r="H65" s="46"/>
      <c r="I65" s="46">
        <v>0</v>
      </c>
      <c r="J65" s="46">
        <v>15929</v>
      </c>
      <c r="M65" s="88">
        <v>1465716</v>
      </c>
      <c r="N65" s="89">
        <v>0</v>
      </c>
      <c r="O65" s="89">
        <v>8650</v>
      </c>
      <c r="P65" s="89">
        <v>5668</v>
      </c>
      <c r="R65" s="88">
        <v>1465716</v>
      </c>
      <c r="S65" s="89"/>
      <c r="T65" s="89">
        <v>22398.279425433037</v>
      </c>
      <c r="U65" s="89">
        <v>7632.7205745669626</v>
      </c>
    </row>
    <row r="66" spans="1:21">
      <c r="A66" s="29" t="s">
        <v>148</v>
      </c>
      <c r="B66" s="29" t="s">
        <v>123</v>
      </c>
      <c r="C66" s="32">
        <v>1230470</v>
      </c>
      <c r="D66" s="364">
        <v>1477478</v>
      </c>
      <c r="E66" s="46">
        <v>24559</v>
      </c>
      <c r="F66" s="46"/>
      <c r="G66" s="46"/>
      <c r="H66" s="46"/>
      <c r="I66" s="46">
        <v>0</v>
      </c>
      <c r="J66" s="46">
        <v>15929</v>
      </c>
      <c r="M66" s="88">
        <v>1465877</v>
      </c>
      <c r="N66" s="89">
        <v>4192</v>
      </c>
      <c r="O66" s="89">
        <v>1522</v>
      </c>
      <c r="P66" s="89">
        <v>0</v>
      </c>
      <c r="R66" s="88">
        <v>1465877</v>
      </c>
      <c r="S66" s="89"/>
      <c r="T66" s="89">
        <v>1912.5282854656223</v>
      </c>
      <c r="U66" s="89">
        <v>0</v>
      </c>
    </row>
    <row r="67" spans="1:21">
      <c r="A67" s="25" t="s">
        <v>149</v>
      </c>
      <c r="B67" s="25" t="s">
        <v>123</v>
      </c>
      <c r="C67" s="31">
        <v>1229942</v>
      </c>
      <c r="D67" s="365">
        <v>1472921</v>
      </c>
      <c r="E67" s="46">
        <v>0</v>
      </c>
      <c r="F67" s="46">
        <v>44878</v>
      </c>
      <c r="G67" s="46">
        <v>17665</v>
      </c>
      <c r="H67" s="46"/>
      <c r="I67" s="46">
        <v>39225.852453956169</v>
      </c>
      <c r="J67" s="46">
        <v>17514.147546043831</v>
      </c>
      <c r="M67" s="88">
        <v>1466437</v>
      </c>
      <c r="N67" s="89">
        <v>0</v>
      </c>
      <c r="O67" s="89">
        <v>186200</v>
      </c>
      <c r="P67" s="89">
        <v>0</v>
      </c>
      <c r="R67" s="88">
        <v>1466437</v>
      </c>
      <c r="S67" s="89"/>
      <c r="T67" s="89">
        <v>293313</v>
      </c>
      <c r="U67" s="89">
        <v>0</v>
      </c>
    </row>
    <row r="68" spans="1:21">
      <c r="A68" s="25" t="s">
        <v>149</v>
      </c>
      <c r="B68" s="25" t="s">
        <v>123</v>
      </c>
      <c r="C68" s="26">
        <v>1229854</v>
      </c>
      <c r="D68" s="367">
        <v>1472708</v>
      </c>
      <c r="E68" s="46">
        <v>0</v>
      </c>
      <c r="F68" s="46">
        <v>44878</v>
      </c>
      <c r="G68" s="46">
        <v>17665</v>
      </c>
      <c r="H68" s="46"/>
      <c r="I68" s="46">
        <v>39225.852453956169</v>
      </c>
      <c r="J68" s="46">
        <v>17514.147546043831</v>
      </c>
      <c r="M68" s="88">
        <v>1467555</v>
      </c>
      <c r="N68" s="89">
        <v>0</v>
      </c>
      <c r="O68" s="89">
        <v>46431</v>
      </c>
      <c r="P68" s="89">
        <v>22216</v>
      </c>
      <c r="R68" s="88">
        <v>1467555</v>
      </c>
      <c r="S68" s="89">
        <v>1655</v>
      </c>
      <c r="T68" s="89">
        <v>19170.552567542272</v>
      </c>
      <c r="U68" s="89">
        <v>16316.447432457728</v>
      </c>
    </row>
    <row r="69" spans="1:21">
      <c r="A69" s="25" t="s">
        <v>149</v>
      </c>
      <c r="B69" s="25" t="s">
        <v>123</v>
      </c>
      <c r="C69" s="31">
        <v>1221551</v>
      </c>
      <c r="D69" s="365">
        <v>1381805</v>
      </c>
      <c r="E69" s="46">
        <v>0</v>
      </c>
      <c r="F69" s="46">
        <v>44878</v>
      </c>
      <c r="G69" s="46">
        <v>17665</v>
      </c>
      <c r="H69" s="46"/>
      <c r="I69" s="46">
        <v>39225.852453956169</v>
      </c>
      <c r="J69" s="46">
        <v>17514.147546043831</v>
      </c>
      <c r="M69" s="88">
        <v>1467558</v>
      </c>
      <c r="N69" s="89">
        <v>24559</v>
      </c>
      <c r="O69" s="89">
        <v>0</v>
      </c>
      <c r="P69" s="89">
        <v>14950</v>
      </c>
      <c r="R69" s="88">
        <v>1467558</v>
      </c>
      <c r="S69" s="89"/>
      <c r="T69" s="89">
        <v>0</v>
      </c>
      <c r="U69" s="89">
        <v>15929</v>
      </c>
    </row>
    <row r="70" spans="1:21">
      <c r="A70" s="29" t="s">
        <v>149</v>
      </c>
      <c r="B70" s="29" t="s">
        <v>124</v>
      </c>
      <c r="C70" s="32">
        <v>1232262</v>
      </c>
      <c r="D70" s="366">
        <v>1500868</v>
      </c>
      <c r="E70" s="46">
        <v>0</v>
      </c>
      <c r="F70" s="46">
        <v>44878</v>
      </c>
      <c r="G70" s="46">
        <v>17665</v>
      </c>
      <c r="H70" s="46"/>
      <c r="I70" s="46">
        <v>39225.852453956169</v>
      </c>
      <c r="J70" s="46">
        <v>17514.147546043831</v>
      </c>
      <c r="M70" s="88">
        <v>1467962</v>
      </c>
      <c r="N70" s="89">
        <v>24559</v>
      </c>
      <c r="O70" s="89">
        <v>0</v>
      </c>
      <c r="P70" s="89">
        <v>14950</v>
      </c>
      <c r="R70" s="88">
        <v>1467962</v>
      </c>
      <c r="S70" s="89"/>
      <c r="T70" s="89">
        <v>0</v>
      </c>
      <c r="U70" s="89">
        <v>15929</v>
      </c>
    </row>
    <row r="71" spans="1:21">
      <c r="A71" s="25" t="s">
        <v>150</v>
      </c>
      <c r="B71" s="25" t="s">
        <v>123</v>
      </c>
      <c r="C71" s="31">
        <v>1225954</v>
      </c>
      <c r="D71" s="365">
        <v>1419191</v>
      </c>
      <c r="E71" s="46">
        <v>37236</v>
      </c>
      <c r="F71" s="46">
        <v>0</v>
      </c>
      <c r="G71" s="46">
        <v>30839</v>
      </c>
      <c r="H71" s="46"/>
      <c r="I71" s="46">
        <v>0</v>
      </c>
      <c r="J71" s="46">
        <v>20458</v>
      </c>
      <c r="M71" s="88">
        <v>1472624</v>
      </c>
      <c r="N71" s="89">
        <v>0</v>
      </c>
      <c r="O71" s="89">
        <v>9537</v>
      </c>
      <c r="P71" s="89">
        <v>0</v>
      </c>
      <c r="R71" s="88">
        <v>1472624</v>
      </c>
      <c r="S71" s="89">
        <v>429</v>
      </c>
      <c r="T71" s="89">
        <v>12276</v>
      </c>
      <c r="U71" s="89">
        <v>0</v>
      </c>
    </row>
    <row r="72" spans="1:21">
      <c r="A72" s="25" t="s">
        <v>150</v>
      </c>
      <c r="B72" s="25" t="s">
        <v>123</v>
      </c>
      <c r="C72" s="31">
        <v>1221550</v>
      </c>
      <c r="D72" s="365">
        <v>1381752</v>
      </c>
      <c r="E72" s="198">
        <v>35700</v>
      </c>
      <c r="F72" s="46">
        <v>0</v>
      </c>
      <c r="G72" s="46">
        <v>30839</v>
      </c>
      <c r="H72" s="46"/>
      <c r="I72" s="46">
        <v>0</v>
      </c>
      <c r="J72" s="46">
        <v>20458</v>
      </c>
      <c r="M72" s="88">
        <v>1472689</v>
      </c>
      <c r="N72" s="89">
        <v>0</v>
      </c>
      <c r="O72" s="89">
        <v>25920</v>
      </c>
      <c r="P72" s="89">
        <v>8321</v>
      </c>
      <c r="R72" s="88">
        <v>1472689</v>
      </c>
      <c r="S72" s="89"/>
      <c r="T72" s="89">
        <v>32081.693877551021</v>
      </c>
      <c r="U72" s="89">
        <v>10713.306122448979</v>
      </c>
    </row>
    <row r="73" spans="1:21">
      <c r="A73" s="25" t="s">
        <v>150</v>
      </c>
      <c r="B73" s="25" t="s">
        <v>123</v>
      </c>
      <c r="C73" s="31">
        <v>1221562</v>
      </c>
      <c r="D73" s="365">
        <v>1381806</v>
      </c>
      <c r="E73" s="46">
        <v>37236</v>
      </c>
      <c r="F73" s="46">
        <v>0</v>
      </c>
      <c r="G73" s="46">
        <v>30839</v>
      </c>
      <c r="H73" s="46"/>
      <c r="I73" s="46">
        <v>0</v>
      </c>
      <c r="J73" s="46">
        <v>20458</v>
      </c>
      <c r="M73" s="88">
        <v>1472705</v>
      </c>
      <c r="N73" s="89">
        <v>0</v>
      </c>
      <c r="O73" s="89">
        <v>24108</v>
      </c>
      <c r="P73" s="89">
        <v>27960</v>
      </c>
      <c r="R73" s="88">
        <v>1472705</v>
      </c>
      <c r="S73" s="89"/>
      <c r="T73" s="89">
        <v>31881.231975486662</v>
      </c>
      <c r="U73" s="89">
        <v>25639.768024513338</v>
      </c>
    </row>
    <row r="74" spans="1:21">
      <c r="A74" s="29" t="s">
        <v>150</v>
      </c>
      <c r="B74" s="29" t="s">
        <v>123</v>
      </c>
      <c r="C74" s="32">
        <v>1230471</v>
      </c>
      <c r="D74" s="366">
        <v>1477479</v>
      </c>
      <c r="E74" s="46">
        <v>34398</v>
      </c>
      <c r="F74" s="46">
        <v>0</v>
      </c>
      <c r="G74" s="46"/>
      <c r="H74" s="46"/>
      <c r="I74" s="46">
        <v>0</v>
      </c>
      <c r="J74" s="46">
        <v>20458</v>
      </c>
      <c r="M74" s="88">
        <v>1472708</v>
      </c>
      <c r="N74" s="89">
        <v>0</v>
      </c>
      <c r="O74" s="89">
        <v>44878</v>
      </c>
      <c r="P74" s="89">
        <v>17665</v>
      </c>
      <c r="R74" s="88">
        <v>1472708</v>
      </c>
      <c r="S74" s="89"/>
      <c r="T74" s="89">
        <v>39225.852453956169</v>
      </c>
      <c r="U74" s="89">
        <v>17514.147546043831</v>
      </c>
    </row>
    <row r="75" spans="1:21">
      <c r="A75" s="25" t="s">
        <v>151</v>
      </c>
      <c r="B75" s="25" t="s">
        <v>123</v>
      </c>
      <c r="C75" s="31">
        <v>1225203</v>
      </c>
      <c r="D75" s="369">
        <v>1446844</v>
      </c>
      <c r="E75" s="46">
        <v>0</v>
      </c>
      <c r="F75" s="46">
        <v>11902</v>
      </c>
      <c r="G75" s="46">
        <v>0</v>
      </c>
      <c r="H75" s="46">
        <v>694</v>
      </c>
      <c r="I75" s="46">
        <v>32546</v>
      </c>
      <c r="J75" s="46">
        <v>0</v>
      </c>
      <c r="M75" s="88">
        <v>1472711</v>
      </c>
      <c r="N75" s="89">
        <v>34517</v>
      </c>
      <c r="O75" s="89">
        <v>50406</v>
      </c>
      <c r="P75" s="89">
        <v>33628</v>
      </c>
      <c r="R75" s="88">
        <v>1472711</v>
      </c>
      <c r="S75" s="89">
        <v>2753</v>
      </c>
      <c r="T75" s="89">
        <v>76530.576760272379</v>
      </c>
      <c r="U75" s="89">
        <v>33272.488599080301</v>
      </c>
    </row>
    <row r="76" spans="1:21">
      <c r="A76" s="25" t="s">
        <v>151</v>
      </c>
      <c r="B76" s="25" t="s">
        <v>124</v>
      </c>
      <c r="C76" s="31">
        <v>1228019</v>
      </c>
      <c r="D76" s="369">
        <v>1454186</v>
      </c>
      <c r="E76" s="46">
        <v>0</v>
      </c>
      <c r="F76" s="46">
        <v>20877</v>
      </c>
      <c r="G76" s="46">
        <v>0</v>
      </c>
      <c r="H76" s="46"/>
      <c r="I76" s="46">
        <v>32546</v>
      </c>
      <c r="J76" s="46">
        <v>0</v>
      </c>
      <c r="M76" s="88">
        <v>1472921</v>
      </c>
      <c r="N76" s="89">
        <v>0</v>
      </c>
      <c r="O76" s="89">
        <v>44878</v>
      </c>
      <c r="P76" s="89">
        <v>17665</v>
      </c>
      <c r="R76" s="88">
        <v>1472921</v>
      </c>
      <c r="S76" s="89"/>
      <c r="T76" s="89">
        <v>39225.852453956169</v>
      </c>
      <c r="U76" s="89">
        <v>17514.147546043831</v>
      </c>
    </row>
    <row r="77" spans="1:21">
      <c r="A77" s="29" t="s">
        <v>151</v>
      </c>
      <c r="B77" s="29" t="s">
        <v>124</v>
      </c>
      <c r="C77" s="32">
        <v>1232259</v>
      </c>
      <c r="D77" s="364">
        <v>1500865</v>
      </c>
      <c r="E77" s="46">
        <v>0</v>
      </c>
      <c r="F77" s="46">
        <v>20877</v>
      </c>
      <c r="G77" s="46"/>
      <c r="H77" s="46"/>
      <c r="I77" s="46">
        <v>32546</v>
      </c>
      <c r="J77" s="46">
        <v>0</v>
      </c>
      <c r="M77" s="88">
        <v>1473013</v>
      </c>
      <c r="N77" s="89">
        <v>697458</v>
      </c>
      <c r="O77" s="89">
        <v>0</v>
      </c>
      <c r="P77" s="89">
        <v>171354</v>
      </c>
      <c r="R77" s="88">
        <v>1473013</v>
      </c>
      <c r="S77" s="89"/>
      <c r="T77" s="89">
        <v>0</v>
      </c>
      <c r="U77" s="89">
        <v>367293.94580376137</v>
      </c>
    </row>
    <row r="78" spans="1:21">
      <c r="A78" s="25" t="s">
        <v>152</v>
      </c>
      <c r="B78" s="25" t="s">
        <v>121</v>
      </c>
      <c r="C78" s="31">
        <v>1227995</v>
      </c>
      <c r="D78" s="365">
        <v>1465716</v>
      </c>
      <c r="E78" s="46">
        <v>0</v>
      </c>
      <c r="F78" s="46">
        <v>8650</v>
      </c>
      <c r="G78" s="46">
        <v>5668</v>
      </c>
      <c r="H78" s="46"/>
      <c r="I78" s="46">
        <v>22398.279425433037</v>
      </c>
      <c r="J78" s="46">
        <v>7632.7205745669626</v>
      </c>
      <c r="M78" s="88">
        <v>1473118</v>
      </c>
      <c r="N78" s="89">
        <v>0</v>
      </c>
      <c r="O78" s="89">
        <v>0</v>
      </c>
      <c r="P78" s="89">
        <v>3633</v>
      </c>
      <c r="R78" s="88">
        <v>1473118</v>
      </c>
      <c r="S78" s="89"/>
      <c r="T78" s="89">
        <v>0</v>
      </c>
      <c r="U78" s="89">
        <v>9001</v>
      </c>
    </row>
    <row r="79" spans="1:21">
      <c r="A79" s="25" t="s">
        <v>152</v>
      </c>
      <c r="B79" s="25" t="s">
        <v>123</v>
      </c>
      <c r="C79" s="26">
        <v>1229869</v>
      </c>
      <c r="D79" s="375">
        <v>1472711</v>
      </c>
      <c r="E79" s="46">
        <v>0</v>
      </c>
      <c r="F79" s="46">
        <v>8650</v>
      </c>
      <c r="G79" s="46">
        <v>33628</v>
      </c>
      <c r="H79" s="46"/>
      <c r="I79" s="46">
        <v>22398.279425433037</v>
      </c>
      <c r="J79" s="46">
        <v>7632.7205745669626</v>
      </c>
      <c r="M79" s="88">
        <v>1473466</v>
      </c>
      <c r="N79" s="89">
        <v>10986</v>
      </c>
      <c r="O79" s="89">
        <v>0</v>
      </c>
      <c r="P79" s="89">
        <v>0</v>
      </c>
      <c r="R79" s="88">
        <v>1473466</v>
      </c>
      <c r="S79" s="89"/>
      <c r="T79" s="89">
        <v>0</v>
      </c>
      <c r="U79" s="89">
        <v>0</v>
      </c>
    </row>
    <row r="80" spans="1:21">
      <c r="A80" s="29" t="s">
        <v>152</v>
      </c>
      <c r="B80" s="29" t="s">
        <v>123</v>
      </c>
      <c r="C80" s="32">
        <v>1230470</v>
      </c>
      <c r="D80" s="364">
        <v>1477478</v>
      </c>
      <c r="E80" s="46">
        <v>0</v>
      </c>
      <c r="F80" s="46">
        <v>8650</v>
      </c>
      <c r="G80" s="46"/>
      <c r="H80" s="46"/>
      <c r="I80" s="46">
        <v>22398.279425433037</v>
      </c>
      <c r="J80" s="46">
        <v>7632.7205745669626</v>
      </c>
      <c r="M80" s="88">
        <v>1474505</v>
      </c>
      <c r="N80" s="89">
        <v>56965</v>
      </c>
      <c r="O80" s="89">
        <v>16829</v>
      </c>
      <c r="P80" s="89">
        <v>9158</v>
      </c>
      <c r="R80" s="88">
        <v>1474505</v>
      </c>
      <c r="S80" s="89"/>
      <c r="T80" s="89">
        <v>21198.533694265236</v>
      </c>
      <c r="U80" s="89">
        <v>11999.170015621832</v>
      </c>
    </row>
    <row r="81" spans="1:21">
      <c r="A81" s="25" t="s">
        <v>153</v>
      </c>
      <c r="B81" s="25" t="s">
        <v>121</v>
      </c>
      <c r="C81" s="31">
        <v>1226860</v>
      </c>
      <c r="D81" s="370">
        <v>1467555</v>
      </c>
      <c r="E81" s="46">
        <v>0</v>
      </c>
      <c r="F81" s="46">
        <v>46431</v>
      </c>
      <c r="G81" s="46">
        <v>22216</v>
      </c>
      <c r="H81" s="46">
        <v>1655</v>
      </c>
      <c r="I81" s="46">
        <v>19170.552567542272</v>
      </c>
      <c r="J81" s="46">
        <v>16316.447432457728</v>
      </c>
      <c r="M81" s="88">
        <v>1475634</v>
      </c>
      <c r="N81" s="89">
        <v>0</v>
      </c>
      <c r="O81" s="89">
        <v>0</v>
      </c>
      <c r="P81" s="89">
        <v>46474</v>
      </c>
      <c r="R81" s="88">
        <v>1475634</v>
      </c>
      <c r="S81" s="89"/>
      <c r="T81" s="89">
        <v>0</v>
      </c>
      <c r="U81" s="89">
        <v>66906</v>
      </c>
    </row>
    <row r="82" spans="1:21">
      <c r="A82" s="25" t="s">
        <v>153</v>
      </c>
      <c r="B82" s="25" t="s">
        <v>123</v>
      </c>
      <c r="C82" s="31">
        <v>1228767</v>
      </c>
      <c r="D82" s="370">
        <v>1500294</v>
      </c>
      <c r="E82" s="46">
        <v>0</v>
      </c>
      <c r="F82" s="46">
        <v>46431</v>
      </c>
      <c r="G82" s="46">
        <v>22216</v>
      </c>
      <c r="H82" s="46">
        <v>1655</v>
      </c>
      <c r="I82" s="46">
        <v>19170.552567542272</v>
      </c>
      <c r="J82" s="46">
        <v>16316.447432457728</v>
      </c>
      <c r="M82" s="88">
        <v>1475636</v>
      </c>
      <c r="N82" s="89">
        <v>0</v>
      </c>
      <c r="O82" s="89">
        <v>14334</v>
      </c>
      <c r="P82" s="89">
        <v>5130</v>
      </c>
      <c r="R82" s="88">
        <v>1475636</v>
      </c>
      <c r="S82" s="89"/>
      <c r="T82" s="89">
        <v>12125.223479863122</v>
      </c>
      <c r="U82" s="89">
        <v>6770.7765201368784</v>
      </c>
    </row>
    <row r="83" spans="1:21">
      <c r="A83" s="25" t="s">
        <v>153</v>
      </c>
      <c r="B83" s="25" t="s">
        <v>121</v>
      </c>
      <c r="C83" s="31">
        <v>1230471</v>
      </c>
      <c r="D83" s="370">
        <v>1477479</v>
      </c>
      <c r="E83" s="46">
        <v>48000</v>
      </c>
      <c r="F83" s="46">
        <f>25071+21360</f>
        <v>46431</v>
      </c>
      <c r="G83" s="46"/>
      <c r="H83" s="46"/>
      <c r="I83" s="46">
        <v>18058.571614160443</v>
      </c>
      <c r="J83" s="46">
        <v>15370.017812976241</v>
      </c>
      <c r="M83" s="88">
        <v>1475637</v>
      </c>
      <c r="N83" s="89">
        <v>0</v>
      </c>
      <c r="O83" s="89">
        <v>14334</v>
      </c>
      <c r="P83" s="89">
        <v>5130</v>
      </c>
      <c r="R83" s="88">
        <v>1475637</v>
      </c>
      <c r="S83" s="89"/>
      <c r="T83" s="89">
        <v>12125.223479863122</v>
      </c>
      <c r="U83" s="89">
        <v>6770.7765201368784</v>
      </c>
    </row>
    <row r="84" spans="1:21">
      <c r="A84" s="29" t="s">
        <v>153</v>
      </c>
      <c r="B84" s="29" t="s">
        <v>123</v>
      </c>
      <c r="C84" s="32">
        <v>5607539</v>
      </c>
      <c r="D84" s="366">
        <v>1502532</v>
      </c>
      <c r="E84" s="46">
        <v>0</v>
      </c>
      <c r="F84" s="46">
        <v>46431</v>
      </c>
      <c r="G84" s="46">
        <v>22216</v>
      </c>
      <c r="H84" s="46">
        <v>1655</v>
      </c>
      <c r="I84" s="46">
        <v>19170.552567542272</v>
      </c>
      <c r="J84" s="46">
        <v>16316.447432457728</v>
      </c>
      <c r="M84" s="88">
        <v>1475824</v>
      </c>
      <c r="N84" s="89">
        <v>0</v>
      </c>
      <c r="O84" s="89">
        <v>18137</v>
      </c>
      <c r="P84" s="89">
        <v>12701</v>
      </c>
      <c r="R84" s="88">
        <v>1475824</v>
      </c>
      <c r="S84" s="89"/>
      <c r="T84" s="89">
        <v>14615.803116964895</v>
      </c>
      <c r="U84" s="89">
        <v>9464.1968830351052</v>
      </c>
    </row>
    <row r="85" spans="1:21">
      <c r="A85" s="25" t="s">
        <v>154</v>
      </c>
      <c r="B85" s="25" t="s">
        <v>123</v>
      </c>
      <c r="C85" s="26">
        <v>1221570</v>
      </c>
      <c r="D85" s="367">
        <v>1381812</v>
      </c>
      <c r="E85" s="46">
        <v>0</v>
      </c>
      <c r="F85" s="46">
        <v>6562</v>
      </c>
      <c r="G85" s="46">
        <v>0</v>
      </c>
      <c r="H85" s="46"/>
      <c r="I85" s="46">
        <v>10286</v>
      </c>
      <c r="J85" s="46">
        <v>0</v>
      </c>
      <c r="M85" s="88">
        <v>1475825</v>
      </c>
      <c r="N85" s="89">
        <v>0</v>
      </c>
      <c r="O85" s="89">
        <v>18137</v>
      </c>
      <c r="P85" s="89">
        <v>12701</v>
      </c>
      <c r="R85" s="88">
        <v>1475825</v>
      </c>
      <c r="S85" s="89"/>
      <c r="T85" s="89">
        <v>14615.803116964895</v>
      </c>
      <c r="U85" s="89">
        <v>9464.1968830351052</v>
      </c>
    </row>
    <row r="86" spans="1:21">
      <c r="A86" s="25" t="s">
        <v>154</v>
      </c>
      <c r="B86" s="25" t="s">
        <v>123</v>
      </c>
      <c r="C86" s="26">
        <v>1221575</v>
      </c>
      <c r="D86" s="367">
        <v>1381816</v>
      </c>
      <c r="E86" s="46">
        <v>0</v>
      </c>
      <c r="F86" s="46">
        <v>6592</v>
      </c>
      <c r="G86" s="46">
        <v>0</v>
      </c>
      <c r="H86" s="46"/>
      <c r="I86" s="46">
        <v>10286</v>
      </c>
      <c r="J86" s="46">
        <v>0</v>
      </c>
      <c r="M86" s="88">
        <v>1475863</v>
      </c>
      <c r="N86" s="89">
        <v>0</v>
      </c>
      <c r="O86" s="89">
        <v>20454</v>
      </c>
      <c r="P86" s="89">
        <v>2826</v>
      </c>
      <c r="R86" s="88">
        <v>1475863</v>
      </c>
      <c r="S86" s="89"/>
      <c r="T86" s="89">
        <v>44373.510777389798</v>
      </c>
      <c r="U86" s="89">
        <v>9312.489222610202</v>
      </c>
    </row>
    <row r="87" spans="1:21">
      <c r="A87" s="25" t="s">
        <v>154</v>
      </c>
      <c r="B87" s="25" t="s">
        <v>123</v>
      </c>
      <c r="C87" s="31">
        <v>1221576</v>
      </c>
      <c r="D87" s="365">
        <v>1381817</v>
      </c>
      <c r="E87" s="46">
        <v>0</v>
      </c>
      <c r="F87" s="46">
        <v>0</v>
      </c>
      <c r="G87" s="46">
        <v>0</v>
      </c>
      <c r="H87" s="46"/>
      <c r="I87" s="46">
        <v>10286</v>
      </c>
      <c r="J87" s="46">
        <v>0</v>
      </c>
      <c r="M87" s="88">
        <v>1476001</v>
      </c>
      <c r="N87" s="89">
        <v>0</v>
      </c>
      <c r="O87" s="89">
        <v>25920</v>
      </c>
      <c r="P87" s="89">
        <v>8321</v>
      </c>
      <c r="R87" s="88">
        <v>1476001</v>
      </c>
      <c r="S87" s="89"/>
      <c r="T87" s="89">
        <v>32081.693877551021</v>
      </c>
      <c r="U87" s="89">
        <v>10713.306122448979</v>
      </c>
    </row>
    <row r="88" spans="1:21">
      <c r="A88" s="25" t="s">
        <v>154</v>
      </c>
      <c r="B88" s="25" t="s">
        <v>121</v>
      </c>
      <c r="C88" s="31">
        <v>1230474</v>
      </c>
      <c r="D88" s="365">
        <v>1477481</v>
      </c>
      <c r="E88" s="46">
        <v>19000</v>
      </c>
      <c r="F88" s="46">
        <f>3560+3032</f>
        <v>6592</v>
      </c>
      <c r="G88" s="46"/>
      <c r="H88" s="46"/>
      <c r="I88" s="46">
        <v>8984.1173380035034</v>
      </c>
      <c r="J88" s="46">
        <v>0</v>
      </c>
      <c r="M88" s="88">
        <v>1476641</v>
      </c>
      <c r="N88" s="89">
        <v>10986</v>
      </c>
      <c r="O88" s="89">
        <v>0</v>
      </c>
      <c r="P88" s="89">
        <v>0</v>
      </c>
      <c r="R88" s="88">
        <v>1476641</v>
      </c>
      <c r="S88" s="89"/>
      <c r="T88" s="89">
        <v>9205</v>
      </c>
      <c r="U88" s="89">
        <v>0</v>
      </c>
    </row>
    <row r="89" spans="1:21">
      <c r="A89" s="29" t="s">
        <v>154</v>
      </c>
      <c r="B89" s="29" t="s">
        <v>123</v>
      </c>
      <c r="C89" s="32">
        <v>5612597</v>
      </c>
      <c r="D89" s="366">
        <v>1499274</v>
      </c>
      <c r="E89" s="46">
        <v>0</v>
      </c>
      <c r="F89" s="46">
        <v>6592</v>
      </c>
      <c r="G89" s="46">
        <v>0</v>
      </c>
      <c r="H89" s="46"/>
      <c r="I89" s="46">
        <v>10286</v>
      </c>
      <c r="J89" s="46">
        <v>0</v>
      </c>
      <c r="M89" s="88">
        <v>1477478</v>
      </c>
      <c r="N89" s="89">
        <v>63733</v>
      </c>
      <c r="O89" s="89">
        <v>40532</v>
      </c>
      <c r="P89" s="89">
        <v>80615</v>
      </c>
      <c r="R89" s="88">
        <v>1477478</v>
      </c>
      <c r="S89" s="89">
        <v>1642</v>
      </c>
      <c r="T89" s="89">
        <v>55566.574154450573</v>
      </c>
      <c r="U89" s="89">
        <v>101958.79124453483</v>
      </c>
    </row>
    <row r="90" spans="1:21">
      <c r="A90" s="25" t="s">
        <v>155</v>
      </c>
      <c r="B90" s="25" t="s">
        <v>123</v>
      </c>
      <c r="C90" s="31">
        <v>1225203</v>
      </c>
      <c r="D90" s="369">
        <v>1446844</v>
      </c>
      <c r="E90" s="46">
        <v>11932</v>
      </c>
      <c r="F90" s="46">
        <v>8975</v>
      </c>
      <c r="G90" s="46">
        <v>10155</v>
      </c>
      <c r="H90" s="46"/>
      <c r="I90" s="46">
        <v>0</v>
      </c>
      <c r="J90" s="46">
        <v>5822.2433460076045</v>
      </c>
      <c r="M90" s="88">
        <v>1477479</v>
      </c>
      <c r="N90" s="89">
        <v>500294</v>
      </c>
      <c r="O90" s="89">
        <v>279982</v>
      </c>
      <c r="P90" s="89">
        <v>245548</v>
      </c>
      <c r="R90" s="88">
        <v>1477479</v>
      </c>
      <c r="S90" s="89">
        <v>19342</v>
      </c>
      <c r="T90" s="89">
        <v>293574.10838592169</v>
      </c>
      <c r="U90" s="89">
        <v>236563.517521512</v>
      </c>
    </row>
    <row r="91" spans="1:21">
      <c r="A91" s="25" t="s">
        <v>155</v>
      </c>
      <c r="B91" s="25" t="s">
        <v>121</v>
      </c>
      <c r="C91" s="31">
        <v>1228773</v>
      </c>
      <c r="D91" s="365">
        <v>1492059</v>
      </c>
      <c r="E91" s="46">
        <v>11932</v>
      </c>
      <c r="F91" s="46">
        <v>0</v>
      </c>
      <c r="G91" s="46">
        <v>10155</v>
      </c>
      <c r="H91" s="46">
        <v>694</v>
      </c>
      <c r="I91" s="46">
        <v>0</v>
      </c>
      <c r="J91" s="46">
        <v>5822.2433460076045</v>
      </c>
      <c r="M91" s="88">
        <v>1477481</v>
      </c>
      <c r="N91" s="89">
        <v>40191</v>
      </c>
      <c r="O91" s="89">
        <v>70622</v>
      </c>
      <c r="P91" s="89">
        <v>56874</v>
      </c>
      <c r="R91" s="88">
        <v>1477481</v>
      </c>
      <c r="S91" s="89">
        <v>1099</v>
      </c>
      <c r="T91" s="89">
        <v>72438.930332651988</v>
      </c>
      <c r="U91" s="89">
        <v>66914.384848456903</v>
      </c>
    </row>
    <row r="92" spans="1:21">
      <c r="A92" s="25" t="s">
        <v>155</v>
      </c>
      <c r="B92" s="25" t="s">
        <v>121</v>
      </c>
      <c r="C92" s="31">
        <v>1232259</v>
      </c>
      <c r="D92" s="365">
        <v>1500865</v>
      </c>
      <c r="E92" s="198">
        <v>14000</v>
      </c>
      <c r="F92" s="46"/>
      <c r="G92" s="46"/>
      <c r="H92" s="46"/>
      <c r="I92" s="46">
        <v>0</v>
      </c>
      <c r="J92" s="46">
        <v>5721.333333333333</v>
      </c>
      <c r="M92" s="88">
        <v>1477653</v>
      </c>
      <c r="N92" s="89">
        <v>0</v>
      </c>
      <c r="O92" s="89">
        <v>9537</v>
      </c>
      <c r="P92" s="89">
        <v>0</v>
      </c>
      <c r="R92" s="88">
        <v>1477653</v>
      </c>
      <c r="S92" s="89">
        <v>429</v>
      </c>
      <c r="T92" s="89">
        <v>12276</v>
      </c>
      <c r="U92" s="89">
        <v>0</v>
      </c>
    </row>
    <row r="93" spans="1:21">
      <c r="A93" s="29" t="s">
        <v>155</v>
      </c>
      <c r="B93" s="29" t="s">
        <v>124</v>
      </c>
      <c r="C93" s="32">
        <v>5607086</v>
      </c>
      <c r="D93" s="364">
        <v>1500485</v>
      </c>
      <c r="E93" s="46">
        <v>11176</v>
      </c>
      <c r="F93" s="46">
        <v>0</v>
      </c>
      <c r="G93" s="46">
        <v>10155</v>
      </c>
      <c r="H93" s="46">
        <v>694</v>
      </c>
      <c r="I93" s="46">
        <v>0</v>
      </c>
      <c r="J93" s="46">
        <v>5865.6133366509084</v>
      </c>
      <c r="M93" s="88">
        <v>1477908</v>
      </c>
      <c r="N93" s="89">
        <v>0</v>
      </c>
      <c r="O93" s="89">
        <v>24289</v>
      </c>
      <c r="P93" s="89">
        <v>17648</v>
      </c>
      <c r="R93" s="88">
        <v>1477908</v>
      </c>
      <c r="S93" s="89"/>
      <c r="T93" s="89">
        <v>18359</v>
      </c>
      <c r="U93" s="89">
        <v>18671</v>
      </c>
    </row>
    <row r="94" spans="1:21">
      <c r="A94" s="25" t="s">
        <v>156</v>
      </c>
      <c r="B94" s="25" t="s">
        <v>124</v>
      </c>
      <c r="C94" s="31">
        <v>1229679</v>
      </c>
      <c r="D94" s="365">
        <v>1493048</v>
      </c>
      <c r="E94" s="46">
        <v>56965</v>
      </c>
      <c r="F94" s="46">
        <v>16829</v>
      </c>
      <c r="G94" s="46">
        <v>9158</v>
      </c>
      <c r="H94" s="46"/>
      <c r="I94" s="46">
        <v>21198.533694265236</v>
      </c>
      <c r="J94" s="46">
        <v>11999.170015621832</v>
      </c>
      <c r="M94" s="88">
        <v>1480339</v>
      </c>
      <c r="N94" s="89">
        <v>10986</v>
      </c>
      <c r="O94" s="89">
        <v>0</v>
      </c>
      <c r="P94" s="89">
        <v>0</v>
      </c>
      <c r="R94" s="88">
        <v>1480339</v>
      </c>
      <c r="S94" s="89"/>
      <c r="T94" s="89">
        <v>0</v>
      </c>
      <c r="U94" s="89">
        <v>0</v>
      </c>
    </row>
    <row r="95" spans="1:21">
      <c r="A95" s="25" t="s">
        <v>156</v>
      </c>
      <c r="B95" s="25" t="s">
        <v>124</v>
      </c>
      <c r="C95" s="31">
        <v>1229680</v>
      </c>
      <c r="D95" s="365">
        <v>1493049</v>
      </c>
      <c r="E95" s="46">
        <v>56965</v>
      </c>
      <c r="F95" s="46">
        <v>16829</v>
      </c>
      <c r="G95" s="46">
        <v>9158</v>
      </c>
      <c r="H95" s="46"/>
      <c r="I95" s="46">
        <v>21198.533694265236</v>
      </c>
      <c r="J95" s="46">
        <v>11999.170015621832</v>
      </c>
      <c r="M95" s="88">
        <v>1480481</v>
      </c>
      <c r="N95" s="89">
        <v>0</v>
      </c>
      <c r="O95" s="89">
        <v>3094</v>
      </c>
      <c r="P95" s="89">
        <v>1413</v>
      </c>
      <c r="R95" s="88">
        <v>1480481</v>
      </c>
      <c r="S95" s="89">
        <v>212</v>
      </c>
      <c r="T95" s="89">
        <v>3854.7716318567823</v>
      </c>
      <c r="U95" s="89">
        <v>1465.2283681432177</v>
      </c>
    </row>
    <row r="96" spans="1:21">
      <c r="A96" s="29" t="s">
        <v>156</v>
      </c>
      <c r="B96" s="29" t="s">
        <v>124</v>
      </c>
      <c r="C96" s="32">
        <v>1230201</v>
      </c>
      <c r="D96" s="366">
        <v>1474505</v>
      </c>
      <c r="E96" s="46">
        <v>56965</v>
      </c>
      <c r="F96" s="46">
        <v>16829</v>
      </c>
      <c r="G96" s="46">
        <v>9158</v>
      </c>
      <c r="H96" s="46"/>
      <c r="I96" s="46">
        <v>21198.533694265236</v>
      </c>
      <c r="J96" s="46">
        <v>11999.170015621832</v>
      </c>
      <c r="M96" s="88">
        <v>1481281</v>
      </c>
      <c r="N96" s="89">
        <v>0</v>
      </c>
      <c r="O96" s="89">
        <v>6876</v>
      </c>
      <c r="P96" s="89">
        <v>2103</v>
      </c>
      <c r="R96" s="88">
        <v>1481281</v>
      </c>
      <c r="S96" s="89"/>
      <c r="T96" s="89">
        <v>8346.5786731503995</v>
      </c>
      <c r="U96" s="89">
        <v>5353.4213268496005</v>
      </c>
    </row>
    <row r="97" spans="1:21">
      <c r="A97" s="25" t="s">
        <v>157</v>
      </c>
      <c r="B97" s="25" t="s">
        <v>124</v>
      </c>
      <c r="C97" s="31">
        <v>1225245</v>
      </c>
      <c r="D97" s="365">
        <v>1456084</v>
      </c>
      <c r="E97" s="46">
        <v>0</v>
      </c>
      <c r="F97" s="46">
        <v>29918</v>
      </c>
      <c r="G97" s="46">
        <v>14299</v>
      </c>
      <c r="H97" s="46">
        <v>2684</v>
      </c>
      <c r="I97" s="46">
        <v>55532.931507298672</v>
      </c>
      <c r="J97" s="46">
        <v>18405.068492701328</v>
      </c>
      <c r="M97" s="88">
        <v>1481282</v>
      </c>
      <c r="N97" s="89">
        <v>51</v>
      </c>
      <c r="O97" s="89">
        <v>8847</v>
      </c>
      <c r="P97" s="89">
        <v>2826</v>
      </c>
      <c r="R97" s="88">
        <v>1481282</v>
      </c>
      <c r="S97" s="89"/>
      <c r="T97" s="89">
        <v>16474.672176083452</v>
      </c>
      <c r="U97" s="89">
        <v>6660.8260321398593</v>
      </c>
    </row>
    <row r="98" spans="1:21">
      <c r="A98" s="25" t="s">
        <v>157</v>
      </c>
      <c r="B98" s="25" t="s">
        <v>124</v>
      </c>
      <c r="C98" s="31">
        <v>1225251</v>
      </c>
      <c r="D98" s="365">
        <v>1456085</v>
      </c>
      <c r="E98" s="46">
        <v>0</v>
      </c>
      <c r="F98" s="46">
        <v>29918</v>
      </c>
      <c r="G98" s="46">
        <v>14299</v>
      </c>
      <c r="H98" s="46">
        <v>2684</v>
      </c>
      <c r="I98" s="46">
        <v>55532.931507298672</v>
      </c>
      <c r="J98" s="46">
        <v>18405.068492701328</v>
      </c>
      <c r="M98" s="88">
        <v>1481283</v>
      </c>
      <c r="N98" s="89">
        <v>0</v>
      </c>
      <c r="O98" s="89">
        <v>5709</v>
      </c>
      <c r="P98" s="89">
        <v>1309</v>
      </c>
      <c r="R98" s="88">
        <v>1481283</v>
      </c>
      <c r="S98" s="89">
        <v>246</v>
      </c>
      <c r="T98" s="89">
        <v>7000.6584419184919</v>
      </c>
      <c r="U98" s="89">
        <v>1669.3415580815081</v>
      </c>
    </row>
    <row r="99" spans="1:21">
      <c r="A99" s="29" t="s">
        <v>157</v>
      </c>
      <c r="B99" s="29" t="s">
        <v>123</v>
      </c>
      <c r="C99" s="32">
        <v>1230471</v>
      </c>
      <c r="D99" s="366">
        <v>1477479</v>
      </c>
      <c r="E99" s="46">
        <v>0</v>
      </c>
      <c r="F99" s="46">
        <f>15583+14335</f>
        <v>29918</v>
      </c>
      <c r="G99" s="46"/>
      <c r="H99" s="46"/>
      <c r="I99" s="46">
        <v>55532.931507298672</v>
      </c>
      <c r="J99" s="46">
        <v>18405.068492701328</v>
      </c>
      <c r="M99" s="88">
        <v>1481544</v>
      </c>
      <c r="N99" s="89">
        <v>24249</v>
      </c>
      <c r="O99" s="89">
        <v>0</v>
      </c>
      <c r="P99" s="89">
        <v>22126</v>
      </c>
      <c r="R99" s="88">
        <v>1481544</v>
      </c>
      <c r="S99" s="89"/>
      <c r="T99" s="89">
        <v>0</v>
      </c>
      <c r="U99" s="89">
        <v>17770.685179952219</v>
      </c>
    </row>
    <row r="100" spans="1:21">
      <c r="A100" s="25" t="s">
        <v>158</v>
      </c>
      <c r="B100" s="25" t="s">
        <v>125</v>
      </c>
      <c r="C100" s="31">
        <v>1229477</v>
      </c>
      <c r="D100" s="365">
        <v>1488316</v>
      </c>
      <c r="E100" s="46">
        <v>0</v>
      </c>
      <c r="F100" s="46">
        <v>92957</v>
      </c>
      <c r="G100" s="46">
        <v>37686</v>
      </c>
      <c r="H100" s="46">
        <v>6000</v>
      </c>
      <c r="I100" s="46">
        <v>51369.19149484083</v>
      </c>
      <c r="J100" s="46">
        <v>11128.764826359504</v>
      </c>
      <c r="M100" s="88">
        <v>1482644</v>
      </c>
      <c r="N100" s="89">
        <v>51</v>
      </c>
      <c r="O100" s="89">
        <v>1909</v>
      </c>
      <c r="P100" s="89">
        <v>942</v>
      </c>
      <c r="R100" s="88">
        <v>1482644</v>
      </c>
      <c r="S100" s="89"/>
      <c r="T100" s="89">
        <v>6958.783665917801</v>
      </c>
      <c r="U100" s="89">
        <v>1992.4773358001851</v>
      </c>
    </row>
    <row r="101" spans="1:21">
      <c r="A101" s="25" t="s">
        <v>158</v>
      </c>
      <c r="B101" s="25" t="s">
        <v>121</v>
      </c>
      <c r="C101" s="31">
        <v>1229478</v>
      </c>
      <c r="D101" s="365">
        <v>1487220</v>
      </c>
      <c r="E101" s="46">
        <v>0</v>
      </c>
      <c r="F101" s="46">
        <v>92957</v>
      </c>
      <c r="G101" s="46">
        <v>37686</v>
      </c>
      <c r="H101" s="46">
        <v>6000</v>
      </c>
      <c r="I101" s="46">
        <v>51369.19149484083</v>
      </c>
      <c r="J101" s="46">
        <v>11128.764826359504</v>
      </c>
      <c r="M101" s="88">
        <v>1483631</v>
      </c>
      <c r="N101" s="89">
        <v>51</v>
      </c>
      <c r="O101" s="89">
        <v>1909</v>
      </c>
      <c r="P101" s="89">
        <v>942</v>
      </c>
      <c r="R101" s="88">
        <v>1483631</v>
      </c>
      <c r="S101" s="89"/>
      <c r="T101" s="89">
        <v>6958.783665917801</v>
      </c>
      <c r="U101" s="89">
        <v>1992.4773358001851</v>
      </c>
    </row>
    <row r="102" spans="1:21">
      <c r="A102" s="29" t="s">
        <v>158</v>
      </c>
      <c r="B102" s="29" t="s">
        <v>123</v>
      </c>
      <c r="C102" s="32">
        <v>1230470</v>
      </c>
      <c r="D102" s="364">
        <v>1477478</v>
      </c>
      <c r="E102" s="46">
        <v>0</v>
      </c>
      <c r="F102" s="46"/>
      <c r="G102" s="46"/>
      <c r="H102" s="46"/>
      <c r="I102" s="46">
        <v>0</v>
      </c>
      <c r="J102" s="46">
        <v>0</v>
      </c>
      <c r="M102" s="88">
        <v>1484351</v>
      </c>
      <c r="N102" s="89">
        <v>21562</v>
      </c>
      <c r="O102" s="89">
        <v>15428</v>
      </c>
      <c r="P102" s="89">
        <v>19078</v>
      </c>
      <c r="R102" s="88">
        <v>1484351</v>
      </c>
      <c r="S102" s="89">
        <v>2500</v>
      </c>
      <c r="T102" s="89">
        <v>0</v>
      </c>
      <c r="U102" s="89">
        <v>24547</v>
      </c>
    </row>
    <row r="103" spans="1:21">
      <c r="A103" s="41" t="s">
        <v>159</v>
      </c>
      <c r="B103" s="25" t="s">
        <v>123</v>
      </c>
      <c r="C103" s="31">
        <v>1194278</v>
      </c>
      <c r="D103" s="365">
        <v>1176230</v>
      </c>
      <c r="E103" s="46">
        <v>37245</v>
      </c>
      <c r="F103" s="46">
        <v>0</v>
      </c>
      <c r="G103" s="46">
        <v>13859</v>
      </c>
      <c r="H103" s="46"/>
      <c r="I103" s="46">
        <v>0</v>
      </c>
      <c r="J103" s="46">
        <v>22943</v>
      </c>
      <c r="M103" s="88">
        <v>1484352</v>
      </c>
      <c r="N103" s="89">
        <v>0</v>
      </c>
      <c r="O103" s="89">
        <v>23272</v>
      </c>
      <c r="P103" s="89">
        <v>8008</v>
      </c>
      <c r="R103" s="88">
        <v>1484352</v>
      </c>
      <c r="S103" s="89"/>
      <c r="T103" s="89">
        <v>17875.726934645885</v>
      </c>
      <c r="U103" s="89">
        <v>3723.2730653541157</v>
      </c>
    </row>
    <row r="104" spans="1:21">
      <c r="A104" s="25" t="s">
        <v>159</v>
      </c>
      <c r="B104" s="25" t="s">
        <v>123</v>
      </c>
      <c r="C104" s="31">
        <v>1230514</v>
      </c>
      <c r="D104" s="365">
        <v>1484969</v>
      </c>
      <c r="E104" s="46">
        <v>37245</v>
      </c>
      <c r="F104" s="46">
        <v>0</v>
      </c>
      <c r="G104" s="46">
        <v>13859</v>
      </c>
      <c r="H104" s="46"/>
      <c r="I104" s="46">
        <v>0</v>
      </c>
      <c r="J104" s="46">
        <v>22943</v>
      </c>
      <c r="M104" s="88">
        <v>1484353</v>
      </c>
      <c r="N104" s="89">
        <v>21562</v>
      </c>
      <c r="O104" s="89">
        <v>15428</v>
      </c>
      <c r="P104" s="89">
        <v>19078</v>
      </c>
      <c r="R104" s="88">
        <v>1484353</v>
      </c>
      <c r="S104" s="89">
        <v>2500</v>
      </c>
      <c r="T104" s="89">
        <v>0</v>
      </c>
      <c r="U104" s="89">
        <v>24547</v>
      </c>
    </row>
    <row r="105" spans="1:21">
      <c r="A105" s="25" t="s">
        <v>159</v>
      </c>
      <c r="B105" s="25" t="s">
        <v>124</v>
      </c>
      <c r="C105" s="31">
        <v>5575152</v>
      </c>
      <c r="D105" s="365">
        <v>1460934</v>
      </c>
      <c r="E105" s="46">
        <v>37243</v>
      </c>
      <c r="F105" s="46">
        <v>0</v>
      </c>
      <c r="G105" s="46">
        <v>13859</v>
      </c>
      <c r="H105" s="46"/>
      <c r="I105" s="46">
        <v>0</v>
      </c>
      <c r="J105" s="46">
        <v>22943</v>
      </c>
      <c r="M105" s="88">
        <v>1484969</v>
      </c>
      <c r="N105" s="89">
        <v>37245</v>
      </c>
      <c r="O105" s="89">
        <v>0</v>
      </c>
      <c r="P105" s="89">
        <v>13859</v>
      </c>
      <c r="R105" s="88">
        <v>1484969</v>
      </c>
      <c r="S105" s="89"/>
      <c r="T105" s="89">
        <v>0</v>
      </c>
      <c r="U105" s="89">
        <v>22943</v>
      </c>
    </row>
    <row r="106" spans="1:21">
      <c r="A106" s="29" t="s">
        <v>159</v>
      </c>
      <c r="B106" s="29" t="s">
        <v>124</v>
      </c>
      <c r="C106" s="32">
        <v>1232259</v>
      </c>
      <c r="D106" s="364">
        <v>1500865</v>
      </c>
      <c r="E106" s="46">
        <v>34888</v>
      </c>
      <c r="F106" s="46">
        <v>92257</v>
      </c>
      <c r="G106" s="46">
        <v>107308</v>
      </c>
      <c r="H106" s="46"/>
      <c r="I106" s="46">
        <v>0</v>
      </c>
      <c r="J106" s="46">
        <v>22943</v>
      </c>
      <c r="M106" s="88">
        <v>1484970</v>
      </c>
      <c r="N106" s="89">
        <v>24249</v>
      </c>
      <c r="O106" s="89">
        <v>0</v>
      </c>
      <c r="P106" s="89">
        <v>22126</v>
      </c>
      <c r="R106" s="88">
        <v>1484970</v>
      </c>
      <c r="S106" s="89"/>
      <c r="T106" s="89">
        <v>0</v>
      </c>
      <c r="U106" s="89">
        <v>17770.685179952219</v>
      </c>
    </row>
    <row r="107" spans="1:21">
      <c r="A107" s="25" t="s">
        <v>160</v>
      </c>
      <c r="B107" s="25" t="s">
        <v>123</v>
      </c>
      <c r="C107" s="31">
        <v>1159912</v>
      </c>
      <c r="D107" s="365">
        <v>1372314</v>
      </c>
      <c r="E107" s="46">
        <v>0</v>
      </c>
      <c r="F107" s="46">
        <v>28049</v>
      </c>
      <c r="G107" s="46">
        <v>11326</v>
      </c>
      <c r="H107" s="46"/>
      <c r="I107" s="46">
        <v>35114.715449154166</v>
      </c>
      <c r="J107" s="46">
        <v>9778.2845508458358</v>
      </c>
      <c r="M107" s="88">
        <v>1485206</v>
      </c>
      <c r="N107" s="89">
        <v>0</v>
      </c>
      <c r="O107" s="89">
        <v>19056</v>
      </c>
      <c r="P107" s="89">
        <v>8479</v>
      </c>
      <c r="R107" s="88">
        <v>1485206</v>
      </c>
      <c r="S107" s="89"/>
      <c r="T107" s="89">
        <v>15277.819277108434</v>
      </c>
      <c r="U107" s="89">
        <v>3858.1807228915663</v>
      </c>
    </row>
    <row r="108" spans="1:21">
      <c r="A108" s="25" t="s">
        <v>160</v>
      </c>
      <c r="B108" s="25" t="s">
        <v>124</v>
      </c>
      <c r="C108" s="31">
        <v>1199616</v>
      </c>
      <c r="D108" s="365">
        <v>1259903</v>
      </c>
      <c r="E108" s="46">
        <v>0</v>
      </c>
      <c r="F108" s="46">
        <v>28049</v>
      </c>
      <c r="G108" s="46">
        <v>11326</v>
      </c>
      <c r="H108" s="46"/>
      <c r="I108" s="46">
        <v>35114.715449154166</v>
      </c>
      <c r="J108" s="46">
        <v>9778.2845508458358</v>
      </c>
      <c r="M108" s="88">
        <v>1486149</v>
      </c>
      <c r="N108" s="89">
        <v>22428</v>
      </c>
      <c r="O108" s="89">
        <v>0</v>
      </c>
      <c r="P108" s="89">
        <v>8526</v>
      </c>
      <c r="R108" s="88">
        <v>1486149</v>
      </c>
      <c r="S108" s="89"/>
      <c r="T108" s="89">
        <v>0</v>
      </c>
      <c r="U108" s="89">
        <v>9050</v>
      </c>
    </row>
    <row r="109" spans="1:21">
      <c r="A109" s="25" t="s">
        <v>160</v>
      </c>
      <c r="B109" s="25" t="s">
        <v>121</v>
      </c>
      <c r="C109" s="31">
        <v>5607345</v>
      </c>
      <c r="D109" s="365">
        <v>1498934</v>
      </c>
      <c r="E109" s="46">
        <v>0</v>
      </c>
      <c r="F109" s="46">
        <v>28049</v>
      </c>
      <c r="G109" s="46">
        <v>11326</v>
      </c>
      <c r="H109" s="46"/>
      <c r="I109" s="46">
        <v>35114.715449154166</v>
      </c>
      <c r="J109" s="46">
        <v>9778.2845508458358</v>
      </c>
      <c r="M109" s="88">
        <v>1486151</v>
      </c>
      <c r="N109" s="89">
        <v>0</v>
      </c>
      <c r="O109" s="89">
        <v>4657</v>
      </c>
      <c r="P109" s="89">
        <v>5323</v>
      </c>
      <c r="R109" s="88">
        <v>1486151</v>
      </c>
      <c r="S109" s="89"/>
      <c r="T109" s="89">
        <v>6215.2794457274831</v>
      </c>
      <c r="U109" s="89">
        <v>7376.7205542725169</v>
      </c>
    </row>
    <row r="110" spans="1:21">
      <c r="A110" s="29" t="s">
        <v>160</v>
      </c>
      <c r="B110" s="29" t="s">
        <v>123</v>
      </c>
      <c r="C110" s="32">
        <v>1230474</v>
      </c>
      <c r="D110" s="366">
        <v>1477481</v>
      </c>
      <c r="E110" s="46">
        <v>0</v>
      </c>
      <c r="F110" s="46">
        <f>16830+11219</f>
        <v>28049</v>
      </c>
      <c r="G110" s="46"/>
      <c r="H110" s="46"/>
      <c r="I110" s="46">
        <v>35114.715449154166</v>
      </c>
      <c r="J110" s="46">
        <v>9778.2845508458358</v>
      </c>
      <c r="M110" s="88">
        <v>1486442</v>
      </c>
      <c r="N110" s="89">
        <v>51</v>
      </c>
      <c r="O110" s="89">
        <v>1909</v>
      </c>
      <c r="P110" s="89">
        <v>942</v>
      </c>
      <c r="R110" s="88">
        <v>1486442</v>
      </c>
      <c r="S110" s="89"/>
      <c r="T110" s="89">
        <v>6958.783665917801</v>
      </c>
      <c r="U110" s="89">
        <v>1992.4773358001851</v>
      </c>
    </row>
    <row r="111" spans="1:21">
      <c r="A111" s="25" t="s">
        <v>161</v>
      </c>
      <c r="B111" s="25" t="s">
        <v>121</v>
      </c>
      <c r="C111" s="31">
        <v>1226754</v>
      </c>
      <c r="D111" s="365">
        <v>1457667</v>
      </c>
      <c r="E111" s="46">
        <v>69010</v>
      </c>
      <c r="F111" s="46">
        <v>0</v>
      </c>
      <c r="G111" s="46">
        <v>22405</v>
      </c>
      <c r="H111" s="46"/>
      <c r="I111" s="46">
        <v>0</v>
      </c>
      <c r="J111" s="46">
        <v>29726</v>
      </c>
      <c r="M111" s="88">
        <v>1487220</v>
      </c>
      <c r="N111" s="89">
        <v>0</v>
      </c>
      <c r="O111" s="89">
        <v>92957</v>
      </c>
      <c r="P111" s="89">
        <v>37686</v>
      </c>
      <c r="R111" s="88">
        <v>1487220</v>
      </c>
      <c r="S111" s="89">
        <v>6000</v>
      </c>
      <c r="T111" s="89">
        <v>51369.19149484083</v>
      </c>
      <c r="U111" s="89">
        <v>11128.764826359504</v>
      </c>
    </row>
    <row r="112" spans="1:21">
      <c r="A112" s="25" t="s">
        <v>161</v>
      </c>
      <c r="B112" s="25" t="s">
        <v>121</v>
      </c>
      <c r="C112" s="31">
        <v>1229666</v>
      </c>
      <c r="D112" s="365">
        <v>1493956</v>
      </c>
      <c r="E112" s="46">
        <v>69010</v>
      </c>
      <c r="F112" s="46">
        <v>0</v>
      </c>
      <c r="G112" s="46">
        <v>22405</v>
      </c>
      <c r="H112" s="46"/>
      <c r="I112" s="46">
        <v>0</v>
      </c>
      <c r="J112" s="46">
        <v>29726</v>
      </c>
      <c r="M112" s="88">
        <v>1487636</v>
      </c>
      <c r="N112" s="89">
        <v>18784</v>
      </c>
      <c r="O112" s="89">
        <v>43765</v>
      </c>
      <c r="P112" s="89">
        <v>7270</v>
      </c>
      <c r="R112" s="88">
        <v>1487636</v>
      </c>
      <c r="S112" s="89">
        <v>1193</v>
      </c>
      <c r="T112" s="89">
        <v>64893.115055980481</v>
      </c>
      <c r="U112" s="89">
        <v>14492.904834477862</v>
      </c>
    </row>
    <row r="113" spans="1:21">
      <c r="A113" s="25" t="s">
        <v>161</v>
      </c>
      <c r="B113" s="25" t="s">
        <v>123</v>
      </c>
      <c r="C113" s="31">
        <v>1222718</v>
      </c>
      <c r="D113" s="365">
        <v>1392389</v>
      </c>
      <c r="E113" s="46">
        <v>69010</v>
      </c>
      <c r="F113" s="46">
        <v>0</v>
      </c>
      <c r="G113" s="46">
        <v>22405</v>
      </c>
      <c r="H113" s="46"/>
      <c r="I113" s="46">
        <v>0</v>
      </c>
      <c r="J113" s="46">
        <v>29726</v>
      </c>
      <c r="M113" s="88">
        <v>1488316</v>
      </c>
      <c r="N113" s="89">
        <v>0</v>
      </c>
      <c r="O113" s="89">
        <v>92957</v>
      </c>
      <c r="P113" s="89">
        <v>37686</v>
      </c>
      <c r="R113" s="88">
        <v>1488316</v>
      </c>
      <c r="S113" s="89">
        <v>6000</v>
      </c>
      <c r="T113" s="89">
        <v>51369.19149484083</v>
      </c>
      <c r="U113" s="89">
        <v>11128.764826359504</v>
      </c>
    </row>
    <row r="114" spans="1:21">
      <c r="A114" s="29" t="s">
        <v>161</v>
      </c>
      <c r="B114" s="29" t="s">
        <v>123</v>
      </c>
      <c r="C114" s="32">
        <v>1230471</v>
      </c>
      <c r="D114" s="366">
        <v>1477479</v>
      </c>
      <c r="E114" s="198">
        <v>69010</v>
      </c>
      <c r="F114" s="46">
        <v>0</v>
      </c>
      <c r="G114" s="46"/>
      <c r="H114" s="46"/>
      <c r="I114" s="46">
        <v>0</v>
      </c>
      <c r="J114" s="46">
        <v>29726</v>
      </c>
      <c r="M114" s="88">
        <v>1490661</v>
      </c>
      <c r="N114" s="89">
        <v>101</v>
      </c>
      <c r="O114" s="89">
        <v>11631</v>
      </c>
      <c r="P114" s="89">
        <v>2560</v>
      </c>
      <c r="R114" s="88">
        <v>1490661</v>
      </c>
      <c r="S114" s="89"/>
      <c r="T114" s="89">
        <v>10449.992181391712</v>
      </c>
      <c r="U114" s="89">
        <v>3401.9591198480957</v>
      </c>
    </row>
    <row r="115" spans="1:21">
      <c r="A115" s="25" t="s">
        <v>162</v>
      </c>
      <c r="B115" s="25" t="s">
        <v>123</v>
      </c>
      <c r="C115" s="31">
        <v>1221966</v>
      </c>
      <c r="D115" s="365">
        <v>1358076</v>
      </c>
      <c r="E115" s="46">
        <v>24075</v>
      </c>
      <c r="F115" s="46">
        <v>0</v>
      </c>
      <c r="G115" s="46">
        <v>17160</v>
      </c>
      <c r="H115" s="46"/>
      <c r="I115" s="46">
        <v>0</v>
      </c>
      <c r="J115" s="46">
        <v>17640.464136003728</v>
      </c>
      <c r="M115" s="88">
        <v>1490699</v>
      </c>
      <c r="N115" s="89">
        <v>18885</v>
      </c>
      <c r="O115" s="89">
        <v>23311</v>
      </c>
      <c r="P115" s="89">
        <v>4444</v>
      </c>
      <c r="R115" s="88">
        <v>1490699</v>
      </c>
      <c r="S115" s="89">
        <v>1193</v>
      </c>
      <c r="T115" s="89">
        <v>20510.899363604247</v>
      </c>
      <c r="U115" s="89">
        <v>5178.8837477302613</v>
      </c>
    </row>
    <row r="116" spans="1:21">
      <c r="A116" s="25" t="s">
        <v>162</v>
      </c>
      <c r="B116" s="25" t="s">
        <v>121</v>
      </c>
      <c r="C116" s="31">
        <v>1229676</v>
      </c>
      <c r="D116" s="365">
        <v>1494511</v>
      </c>
      <c r="E116" s="46">
        <v>24075</v>
      </c>
      <c r="F116" s="46">
        <v>0</v>
      </c>
      <c r="G116" s="46">
        <v>17160</v>
      </c>
      <c r="H116" s="46"/>
      <c r="I116" s="46">
        <v>0</v>
      </c>
      <c r="J116" s="46">
        <v>17640.464136003728</v>
      </c>
      <c r="M116" s="88">
        <v>1492059</v>
      </c>
      <c r="N116" s="89">
        <v>11932</v>
      </c>
      <c r="O116" s="89">
        <v>0</v>
      </c>
      <c r="P116" s="89">
        <v>10155</v>
      </c>
      <c r="R116" s="88">
        <v>1492059</v>
      </c>
      <c r="S116" s="89">
        <v>694</v>
      </c>
      <c r="T116" s="89">
        <v>0</v>
      </c>
      <c r="U116" s="89">
        <v>5822.2433460076045</v>
      </c>
    </row>
    <row r="117" spans="1:21">
      <c r="A117" s="29" t="s">
        <v>162</v>
      </c>
      <c r="B117" s="29" t="s">
        <v>123</v>
      </c>
      <c r="C117" s="32">
        <v>1230471</v>
      </c>
      <c r="D117" s="366">
        <v>1477479</v>
      </c>
      <c r="E117" s="46">
        <v>22553</v>
      </c>
      <c r="F117" s="46">
        <v>0</v>
      </c>
      <c r="G117" s="46"/>
      <c r="H117" s="46"/>
      <c r="I117" s="46">
        <v>0</v>
      </c>
      <c r="J117" s="46">
        <v>17766.305220342634</v>
      </c>
      <c r="M117" s="88">
        <v>1493048</v>
      </c>
      <c r="N117" s="89">
        <v>56965</v>
      </c>
      <c r="O117" s="89">
        <v>16829</v>
      </c>
      <c r="P117" s="89">
        <v>9158</v>
      </c>
      <c r="R117" s="88">
        <v>1493048</v>
      </c>
      <c r="S117" s="89"/>
      <c r="T117" s="89">
        <v>21198.533694265236</v>
      </c>
      <c r="U117" s="89">
        <v>11999.170015621832</v>
      </c>
    </row>
    <row r="118" spans="1:21">
      <c r="A118" s="25" t="s">
        <v>163</v>
      </c>
      <c r="B118" s="25" t="s">
        <v>123</v>
      </c>
      <c r="C118" s="31">
        <v>1230569</v>
      </c>
      <c r="D118" s="365">
        <v>1486149</v>
      </c>
      <c r="E118" s="46">
        <v>22428</v>
      </c>
      <c r="F118" s="46">
        <v>0</v>
      </c>
      <c r="G118" s="46">
        <v>8526</v>
      </c>
      <c r="H118" s="46"/>
      <c r="I118" s="46">
        <v>0</v>
      </c>
      <c r="J118" s="46">
        <v>9050</v>
      </c>
      <c r="M118" s="88">
        <v>1493049</v>
      </c>
      <c r="N118" s="89">
        <v>56965</v>
      </c>
      <c r="O118" s="89">
        <v>16829</v>
      </c>
      <c r="P118" s="89">
        <v>9158</v>
      </c>
      <c r="R118" s="88">
        <v>1493049</v>
      </c>
      <c r="S118" s="89"/>
      <c r="T118" s="89">
        <v>21198.533694265236</v>
      </c>
      <c r="U118" s="89">
        <v>11999.170015621832</v>
      </c>
    </row>
    <row r="119" spans="1:21">
      <c r="A119" s="25" t="s">
        <v>163</v>
      </c>
      <c r="B119" s="25" t="s">
        <v>121</v>
      </c>
      <c r="C119" s="31">
        <v>1229665</v>
      </c>
      <c r="D119" s="365">
        <v>1493955</v>
      </c>
      <c r="E119" s="46">
        <v>22428</v>
      </c>
      <c r="F119" s="46">
        <v>0</v>
      </c>
      <c r="G119" s="46">
        <v>8526</v>
      </c>
      <c r="H119" s="46"/>
      <c r="I119" s="46">
        <v>0</v>
      </c>
      <c r="J119" s="46">
        <v>9050</v>
      </c>
      <c r="M119" s="88">
        <v>1493955</v>
      </c>
      <c r="N119" s="89">
        <v>22428</v>
      </c>
      <c r="O119" s="89">
        <v>0</v>
      </c>
      <c r="P119" s="89">
        <v>8526</v>
      </c>
      <c r="R119" s="88">
        <v>1493955</v>
      </c>
      <c r="S119" s="89"/>
      <c r="T119" s="89">
        <v>0</v>
      </c>
      <c r="U119" s="89">
        <v>9050</v>
      </c>
    </row>
    <row r="120" spans="1:21">
      <c r="A120" s="29" t="s">
        <v>163</v>
      </c>
      <c r="B120" s="29" t="s">
        <v>123</v>
      </c>
      <c r="C120" s="32">
        <v>1230471</v>
      </c>
      <c r="D120" s="366">
        <v>1477479</v>
      </c>
      <c r="E120" s="46">
        <v>21010</v>
      </c>
      <c r="F120" s="46">
        <v>6981</v>
      </c>
      <c r="G120" s="46"/>
      <c r="H120" s="46"/>
      <c r="I120" s="46">
        <v>0</v>
      </c>
      <c r="J120" s="46">
        <v>9050</v>
      </c>
      <c r="M120" s="88">
        <v>1493956</v>
      </c>
      <c r="N120" s="89">
        <v>69010</v>
      </c>
      <c r="O120" s="89">
        <v>0</v>
      </c>
      <c r="P120" s="89">
        <v>22405</v>
      </c>
      <c r="R120" s="88">
        <v>1493956</v>
      </c>
      <c r="S120" s="89"/>
      <c r="T120" s="89">
        <v>0</v>
      </c>
      <c r="U120" s="89">
        <v>29726</v>
      </c>
    </row>
    <row r="121" spans="1:21">
      <c r="A121" s="25" t="s">
        <v>164</v>
      </c>
      <c r="B121" s="25" t="s">
        <v>125</v>
      </c>
      <c r="C121" s="31">
        <v>1226985</v>
      </c>
      <c r="D121" s="365">
        <v>1472689</v>
      </c>
      <c r="E121" s="46">
        <v>0</v>
      </c>
      <c r="F121" s="46">
        <v>25920</v>
      </c>
      <c r="G121" s="46">
        <v>8321</v>
      </c>
      <c r="H121" s="46"/>
      <c r="I121" s="46">
        <v>32081.693877551021</v>
      </c>
      <c r="J121" s="46">
        <v>10713.306122448979</v>
      </c>
      <c r="M121" s="88">
        <v>1494511</v>
      </c>
      <c r="N121" s="89">
        <v>24075</v>
      </c>
      <c r="O121" s="89">
        <v>0</v>
      </c>
      <c r="P121" s="89">
        <v>17160</v>
      </c>
      <c r="R121" s="88">
        <v>1494511</v>
      </c>
      <c r="S121" s="89"/>
      <c r="T121" s="89">
        <v>0</v>
      </c>
      <c r="U121" s="89">
        <v>17640.464136003728</v>
      </c>
    </row>
    <row r="122" spans="1:21">
      <c r="A122" s="25" t="s">
        <v>164</v>
      </c>
      <c r="B122" s="25" t="s">
        <v>121</v>
      </c>
      <c r="C122" s="31">
        <v>1226993</v>
      </c>
      <c r="D122" s="369">
        <v>1476001</v>
      </c>
      <c r="E122" s="46">
        <v>0</v>
      </c>
      <c r="F122" s="46">
        <v>25920</v>
      </c>
      <c r="G122" s="46">
        <v>8321</v>
      </c>
      <c r="H122" s="46"/>
      <c r="I122" s="46">
        <v>32081.693877551021</v>
      </c>
      <c r="J122" s="46">
        <v>10713.306122448979</v>
      </c>
      <c r="M122" s="88">
        <v>1497050</v>
      </c>
      <c r="N122" s="89">
        <v>44417</v>
      </c>
      <c r="O122" s="89">
        <v>0</v>
      </c>
      <c r="P122" s="89">
        <v>19131</v>
      </c>
      <c r="R122" s="88">
        <v>1497050</v>
      </c>
      <c r="S122" s="89"/>
      <c r="T122" s="89">
        <v>0</v>
      </c>
      <c r="U122" s="89">
        <v>22047.252234531377</v>
      </c>
    </row>
    <row r="123" spans="1:21">
      <c r="A123" s="29" t="s">
        <v>164</v>
      </c>
      <c r="B123" s="29" t="s">
        <v>123</v>
      </c>
      <c r="C123" s="32">
        <v>1230471</v>
      </c>
      <c r="D123" s="366">
        <v>1477479</v>
      </c>
      <c r="E123" s="46">
        <v>0</v>
      </c>
      <c r="F123" s="46">
        <f>13868+12052</f>
        <v>25920</v>
      </c>
      <c r="G123" s="46"/>
      <c r="H123" s="46"/>
      <c r="I123" s="46">
        <v>32081.693877551021</v>
      </c>
      <c r="J123" s="46">
        <v>10713.306122448979</v>
      </c>
      <c r="M123" s="88">
        <v>1498934</v>
      </c>
      <c r="N123" s="89">
        <v>0</v>
      </c>
      <c r="O123" s="89">
        <v>28049</v>
      </c>
      <c r="P123" s="89">
        <v>11326</v>
      </c>
      <c r="R123" s="88">
        <v>1498934</v>
      </c>
      <c r="S123" s="89"/>
      <c r="T123" s="89">
        <v>35114.715449154166</v>
      </c>
      <c r="U123" s="89">
        <v>9778.2845508458358</v>
      </c>
    </row>
    <row r="124" spans="1:21">
      <c r="A124" s="25" t="s">
        <v>165</v>
      </c>
      <c r="B124" s="25" t="s">
        <v>123</v>
      </c>
      <c r="C124" s="31">
        <v>1225601</v>
      </c>
      <c r="D124" s="365">
        <v>1420731</v>
      </c>
      <c r="E124" s="46">
        <v>12688</v>
      </c>
      <c r="F124" s="46">
        <v>0</v>
      </c>
      <c r="G124" s="46">
        <v>6135</v>
      </c>
      <c r="H124" s="46"/>
      <c r="I124" s="46">
        <v>0</v>
      </c>
      <c r="J124" s="46">
        <v>7675.5801343819985</v>
      </c>
      <c r="M124" s="88">
        <v>1499274</v>
      </c>
      <c r="N124" s="89">
        <v>0</v>
      </c>
      <c r="O124" s="89">
        <v>6592</v>
      </c>
      <c r="P124" s="89">
        <v>0</v>
      </c>
      <c r="R124" s="88">
        <v>1499274</v>
      </c>
      <c r="S124" s="89"/>
      <c r="T124" s="89">
        <v>10286</v>
      </c>
      <c r="U124" s="89">
        <v>0</v>
      </c>
    </row>
    <row r="125" spans="1:21">
      <c r="A125" s="25" t="s">
        <v>165</v>
      </c>
      <c r="B125" s="25" t="s">
        <v>124</v>
      </c>
      <c r="C125" s="31">
        <v>1200701</v>
      </c>
      <c r="D125" s="365">
        <v>1307048</v>
      </c>
      <c r="E125" s="46">
        <v>12688</v>
      </c>
      <c r="F125" s="46">
        <v>0</v>
      </c>
      <c r="G125" s="46">
        <v>6135</v>
      </c>
      <c r="H125" s="46"/>
      <c r="I125" s="46">
        <v>0</v>
      </c>
      <c r="J125" s="46">
        <v>7675.5801343819985</v>
      </c>
      <c r="M125" s="88">
        <v>1499432</v>
      </c>
      <c r="N125" s="89">
        <v>0</v>
      </c>
      <c r="O125" s="89">
        <v>9537</v>
      </c>
      <c r="P125" s="89">
        <v>0</v>
      </c>
      <c r="R125" s="88">
        <v>1499432</v>
      </c>
      <c r="S125" s="89">
        <v>429</v>
      </c>
      <c r="T125" s="89">
        <v>12276</v>
      </c>
      <c r="U125" s="89">
        <v>0</v>
      </c>
    </row>
    <row r="126" spans="1:21">
      <c r="A126" s="25" t="s">
        <v>165</v>
      </c>
      <c r="B126" s="25" t="s">
        <v>121</v>
      </c>
      <c r="C126" s="31">
        <v>5607180</v>
      </c>
      <c r="D126" s="365">
        <v>1500483</v>
      </c>
      <c r="E126" s="46">
        <v>11884</v>
      </c>
      <c r="F126" s="46">
        <v>0</v>
      </c>
      <c r="G126" s="46">
        <v>6135</v>
      </c>
      <c r="H126" s="46"/>
      <c r="I126" s="46">
        <v>0</v>
      </c>
      <c r="J126" s="46">
        <v>7726.4810546344115</v>
      </c>
      <c r="M126" s="88">
        <v>1499433</v>
      </c>
      <c r="N126" s="89">
        <v>44417</v>
      </c>
      <c r="O126" s="89">
        <v>0</v>
      </c>
      <c r="P126" s="89">
        <v>28839</v>
      </c>
      <c r="R126" s="88">
        <v>1499433</v>
      </c>
      <c r="S126" s="89"/>
      <c r="T126" s="89">
        <v>0</v>
      </c>
      <c r="U126" s="89">
        <v>22047.252234531377</v>
      </c>
    </row>
    <row r="127" spans="1:21">
      <c r="A127" s="29" t="s">
        <v>165</v>
      </c>
      <c r="B127" s="29" t="s">
        <v>123</v>
      </c>
      <c r="C127" s="32">
        <v>1230471</v>
      </c>
      <c r="D127" s="366">
        <v>1477479</v>
      </c>
      <c r="E127" s="46">
        <v>11884</v>
      </c>
      <c r="F127" s="46">
        <v>0</v>
      </c>
      <c r="G127" s="46"/>
      <c r="H127" s="46"/>
      <c r="I127" s="46">
        <v>0</v>
      </c>
      <c r="J127" s="46">
        <v>7726.4810546344115</v>
      </c>
      <c r="M127" s="88">
        <v>1499434</v>
      </c>
      <c r="N127" s="89">
        <v>44417</v>
      </c>
      <c r="O127" s="89">
        <v>0</v>
      </c>
      <c r="P127" s="89">
        <v>19131</v>
      </c>
      <c r="R127" s="88">
        <v>1499434</v>
      </c>
      <c r="S127" s="89"/>
      <c r="T127" s="89">
        <v>0</v>
      </c>
      <c r="U127" s="89">
        <v>22047.252234531377</v>
      </c>
    </row>
    <row r="128" spans="1:21">
      <c r="A128" s="25" t="s">
        <v>166</v>
      </c>
      <c r="B128" s="25" t="s">
        <v>123</v>
      </c>
      <c r="C128" s="31">
        <v>1200535</v>
      </c>
      <c r="D128" s="365">
        <v>1306875</v>
      </c>
      <c r="E128" s="46">
        <v>26038</v>
      </c>
      <c r="F128" s="46">
        <v>15304</v>
      </c>
      <c r="G128" s="46">
        <v>0</v>
      </c>
      <c r="H128" s="46"/>
      <c r="I128" s="46">
        <v>16458.77063427282</v>
      </c>
      <c r="J128" s="46">
        <v>0</v>
      </c>
      <c r="M128" s="88">
        <v>1499435</v>
      </c>
      <c r="N128" s="89">
        <v>0</v>
      </c>
      <c r="O128" s="89">
        <v>9537</v>
      </c>
      <c r="P128" s="89">
        <v>0</v>
      </c>
      <c r="R128" s="88">
        <v>1499435</v>
      </c>
      <c r="S128" s="89">
        <v>429</v>
      </c>
      <c r="T128" s="89">
        <v>12276</v>
      </c>
      <c r="U128" s="89">
        <v>0</v>
      </c>
    </row>
    <row r="129" spans="1:21">
      <c r="A129" s="25" t="s">
        <v>166</v>
      </c>
      <c r="B129" s="25" t="s">
        <v>124</v>
      </c>
      <c r="C129" s="31">
        <v>1200540</v>
      </c>
      <c r="D129" s="365">
        <v>1299936</v>
      </c>
      <c r="E129" s="46">
        <v>26038</v>
      </c>
      <c r="F129" s="46">
        <v>15304</v>
      </c>
      <c r="G129" s="46">
        <v>0</v>
      </c>
      <c r="H129" s="46"/>
      <c r="I129" s="46">
        <v>16458.77063427282</v>
      </c>
      <c r="J129" s="46">
        <v>0</v>
      </c>
      <c r="M129" s="88">
        <v>1499821</v>
      </c>
      <c r="N129" s="89">
        <v>0</v>
      </c>
      <c r="O129" s="89">
        <v>24289</v>
      </c>
      <c r="P129" s="89">
        <v>17648</v>
      </c>
      <c r="R129" s="88">
        <v>1499821</v>
      </c>
      <c r="S129" s="89"/>
      <c r="T129" s="89">
        <v>18359</v>
      </c>
      <c r="U129" s="89">
        <v>18671</v>
      </c>
    </row>
    <row r="130" spans="1:21">
      <c r="A130" s="25" t="s">
        <v>166</v>
      </c>
      <c r="B130" s="25" t="s">
        <v>121</v>
      </c>
      <c r="C130" s="31">
        <v>1230471</v>
      </c>
      <c r="D130" s="365">
        <v>1477479</v>
      </c>
      <c r="E130" s="46">
        <v>8004</v>
      </c>
      <c r="F130" s="46">
        <f>9183+6821</f>
        <v>16004</v>
      </c>
      <c r="G130" s="46"/>
      <c r="H130" s="46"/>
      <c r="I130" s="46">
        <v>17102.230651989841</v>
      </c>
      <c r="J130" s="46">
        <v>0</v>
      </c>
      <c r="M130" s="88">
        <v>1500294</v>
      </c>
      <c r="N130" s="89">
        <v>0</v>
      </c>
      <c r="O130" s="89">
        <v>46431</v>
      </c>
      <c r="P130" s="89">
        <v>22216</v>
      </c>
      <c r="R130" s="88">
        <v>1500294</v>
      </c>
      <c r="S130" s="89">
        <v>1655</v>
      </c>
      <c r="T130" s="89">
        <v>19170.552567542272</v>
      </c>
      <c r="U130" s="89">
        <v>16316.447432457728</v>
      </c>
    </row>
    <row r="131" spans="1:21">
      <c r="A131" s="29" t="s">
        <v>166</v>
      </c>
      <c r="B131" s="29" t="s">
        <v>123</v>
      </c>
      <c r="C131" s="32">
        <v>5612593</v>
      </c>
      <c r="D131" s="366">
        <v>1500418</v>
      </c>
      <c r="E131" s="46">
        <v>8004</v>
      </c>
      <c r="F131" s="46">
        <v>0</v>
      </c>
      <c r="G131" s="46">
        <v>0</v>
      </c>
      <c r="H131" s="46"/>
      <c r="I131" s="46">
        <v>17102.230651989841</v>
      </c>
      <c r="J131" s="46">
        <v>0</v>
      </c>
      <c r="M131" s="88">
        <v>1500417</v>
      </c>
      <c r="N131" s="89">
        <v>0</v>
      </c>
      <c r="O131" s="89">
        <v>2395</v>
      </c>
      <c r="P131" s="89">
        <v>0</v>
      </c>
      <c r="R131" s="88">
        <v>1500417</v>
      </c>
      <c r="S131" s="89"/>
      <c r="T131" s="89">
        <v>9205</v>
      </c>
      <c r="U131" s="89">
        <v>0</v>
      </c>
    </row>
    <row r="132" spans="1:21">
      <c r="A132" s="25" t="s">
        <v>167</v>
      </c>
      <c r="B132" s="25" t="s">
        <v>124</v>
      </c>
      <c r="C132" s="31">
        <v>1222610</v>
      </c>
      <c r="D132" s="365">
        <v>1358077</v>
      </c>
      <c r="E132" s="46">
        <v>15963</v>
      </c>
      <c r="F132" s="46">
        <v>12359</v>
      </c>
      <c r="G132" s="46">
        <v>12248</v>
      </c>
      <c r="H132" s="46"/>
      <c r="I132" s="46">
        <v>8301</v>
      </c>
      <c r="J132" s="46">
        <v>3438</v>
      </c>
      <c r="M132" s="88">
        <v>1500418</v>
      </c>
      <c r="N132" s="89">
        <v>8004</v>
      </c>
      <c r="O132" s="89">
        <v>0</v>
      </c>
      <c r="P132" s="89">
        <v>0</v>
      </c>
      <c r="R132" s="88">
        <v>1500418</v>
      </c>
      <c r="S132" s="89"/>
      <c r="T132" s="89">
        <v>17102.230651989841</v>
      </c>
      <c r="U132" s="89">
        <v>0</v>
      </c>
    </row>
    <row r="133" spans="1:21">
      <c r="A133" s="25" t="s">
        <v>167</v>
      </c>
      <c r="B133" s="25" t="s">
        <v>124</v>
      </c>
      <c r="C133" s="31">
        <v>1222611</v>
      </c>
      <c r="D133" s="365">
        <v>1358078</v>
      </c>
      <c r="E133" s="46">
        <v>15963</v>
      </c>
      <c r="F133" s="46">
        <v>12359</v>
      </c>
      <c r="G133" s="46">
        <v>12248</v>
      </c>
      <c r="H133" s="46"/>
      <c r="I133" s="46">
        <v>8301</v>
      </c>
      <c r="J133" s="46">
        <v>3438</v>
      </c>
      <c r="M133" s="88">
        <v>1500419</v>
      </c>
      <c r="N133" s="89">
        <v>0</v>
      </c>
      <c r="O133" s="89">
        <v>4657</v>
      </c>
      <c r="P133" s="89">
        <v>5323</v>
      </c>
      <c r="R133" s="88">
        <v>1500419</v>
      </c>
      <c r="S133" s="89"/>
      <c r="T133" s="89">
        <v>6215.2794457274831</v>
      </c>
      <c r="U133" s="89">
        <v>7376.7205542725169</v>
      </c>
    </row>
    <row r="134" spans="1:21">
      <c r="A134" s="29" t="s">
        <v>167</v>
      </c>
      <c r="B134" s="29" t="s">
        <v>123</v>
      </c>
      <c r="C134" s="32">
        <v>1230470</v>
      </c>
      <c r="D134" s="364">
        <v>1477478</v>
      </c>
      <c r="E134" s="46">
        <v>15963</v>
      </c>
      <c r="F134" s="46">
        <v>12359</v>
      </c>
      <c r="G134" s="46"/>
      <c r="H134" s="46"/>
      <c r="I134" s="46">
        <v>8301</v>
      </c>
      <c r="J134" s="46">
        <v>3400</v>
      </c>
      <c r="M134" s="88">
        <v>1500420</v>
      </c>
      <c r="N134" s="89">
        <v>0</v>
      </c>
      <c r="O134" s="89">
        <v>15428</v>
      </c>
      <c r="P134" s="89">
        <v>7662</v>
      </c>
      <c r="R134" s="88">
        <v>1500420</v>
      </c>
      <c r="S134" s="89">
        <v>1250</v>
      </c>
      <c r="T134" s="89">
        <v>0</v>
      </c>
      <c r="U134" s="89">
        <v>12431</v>
      </c>
    </row>
    <row r="135" spans="1:21">
      <c r="A135" s="25" t="s">
        <v>168</v>
      </c>
      <c r="B135" s="25" t="s">
        <v>121</v>
      </c>
      <c r="C135" s="31">
        <v>1227294</v>
      </c>
      <c r="D135" s="365">
        <v>1475824</v>
      </c>
      <c r="E135" s="46">
        <v>0</v>
      </c>
      <c r="F135" s="46">
        <v>18137</v>
      </c>
      <c r="G135" s="46">
        <v>12701</v>
      </c>
      <c r="H135" s="46"/>
      <c r="I135" s="46">
        <v>14615.803116964895</v>
      </c>
      <c r="J135" s="46">
        <v>9464.1968830351052</v>
      </c>
      <c r="M135" s="88">
        <v>1500483</v>
      </c>
      <c r="N135" s="89">
        <v>11884</v>
      </c>
      <c r="O135" s="89">
        <v>0</v>
      </c>
      <c r="P135" s="89">
        <v>6135</v>
      </c>
      <c r="R135" s="88">
        <v>1500483</v>
      </c>
      <c r="S135" s="89"/>
      <c r="T135" s="89">
        <v>0</v>
      </c>
      <c r="U135" s="89">
        <v>7726.4810546344115</v>
      </c>
    </row>
    <row r="136" spans="1:21">
      <c r="A136" s="25" t="s">
        <v>168</v>
      </c>
      <c r="B136" s="25" t="s">
        <v>121</v>
      </c>
      <c r="C136" s="31">
        <v>1227295</v>
      </c>
      <c r="D136" s="365">
        <v>1475825</v>
      </c>
      <c r="E136" s="46">
        <v>0</v>
      </c>
      <c r="F136" s="46">
        <v>18137</v>
      </c>
      <c r="G136" s="46">
        <v>12701</v>
      </c>
      <c r="H136" s="46"/>
      <c r="I136" s="46">
        <v>14615.803116964895</v>
      </c>
      <c r="J136" s="46">
        <v>9464.1968830351052</v>
      </c>
      <c r="M136" s="88">
        <v>1500485</v>
      </c>
      <c r="N136" s="89">
        <v>11176</v>
      </c>
      <c r="O136" s="89">
        <v>0</v>
      </c>
      <c r="P136" s="89">
        <v>10155</v>
      </c>
      <c r="R136" s="88">
        <v>1500485</v>
      </c>
      <c r="S136" s="89">
        <v>694</v>
      </c>
      <c r="T136" s="89">
        <v>0</v>
      </c>
      <c r="U136" s="89">
        <v>5865.6133366509084</v>
      </c>
    </row>
    <row r="137" spans="1:21">
      <c r="A137" s="29" t="s">
        <v>168</v>
      </c>
      <c r="B137" s="29" t="s">
        <v>123</v>
      </c>
      <c r="C137" s="32">
        <v>1230471</v>
      </c>
      <c r="D137" s="366">
        <v>1477479</v>
      </c>
      <c r="E137" s="46">
        <v>0</v>
      </c>
      <c r="F137" s="46">
        <f>9795+8342</f>
        <v>18137</v>
      </c>
      <c r="G137" s="46"/>
      <c r="H137" s="46"/>
      <c r="I137" s="46">
        <v>14615.803116964895</v>
      </c>
      <c r="J137" s="46">
        <v>9464.1968830351052</v>
      </c>
      <c r="M137" s="88">
        <v>1500529</v>
      </c>
      <c r="N137" s="89">
        <v>0</v>
      </c>
      <c r="O137" s="89">
        <v>11631</v>
      </c>
      <c r="P137" s="89">
        <v>2560</v>
      </c>
      <c r="R137" s="88">
        <v>1500529</v>
      </c>
      <c r="S137" s="89"/>
      <c r="T137" s="89">
        <v>10493.030049706282</v>
      </c>
      <c r="U137" s="89">
        <v>3415.9699502937192</v>
      </c>
    </row>
    <row r="138" spans="1:21">
      <c r="A138" s="25" t="s">
        <v>169</v>
      </c>
      <c r="B138" s="25" t="s">
        <v>123</v>
      </c>
      <c r="C138" s="31">
        <v>1225799</v>
      </c>
      <c r="D138" s="365">
        <v>1456087</v>
      </c>
      <c r="E138" s="46">
        <v>0</v>
      </c>
      <c r="F138" s="46">
        <v>12927</v>
      </c>
      <c r="G138" s="46">
        <v>3138</v>
      </c>
      <c r="H138" s="46"/>
      <c r="I138" s="46">
        <v>15950.790509049089</v>
      </c>
      <c r="J138" s="46">
        <v>4028.209490950911</v>
      </c>
      <c r="M138" s="88">
        <v>1500672</v>
      </c>
      <c r="N138" s="89">
        <v>0</v>
      </c>
      <c r="O138" s="89">
        <v>4657</v>
      </c>
      <c r="P138" s="89">
        <v>5323</v>
      </c>
      <c r="R138" s="88">
        <v>1500672</v>
      </c>
      <c r="S138" s="89"/>
      <c r="T138" s="89">
        <v>6215.2794457274831</v>
      </c>
      <c r="U138" s="89">
        <v>7376.7205542725169</v>
      </c>
    </row>
    <row r="139" spans="1:21">
      <c r="A139" s="25" t="s">
        <v>169</v>
      </c>
      <c r="B139" s="25" t="s">
        <v>124</v>
      </c>
      <c r="C139" s="31">
        <v>1225803</v>
      </c>
      <c r="D139" s="365">
        <v>1457841</v>
      </c>
      <c r="E139" s="46">
        <v>0</v>
      </c>
      <c r="F139" s="46">
        <v>12927</v>
      </c>
      <c r="G139" s="46">
        <v>3138</v>
      </c>
      <c r="H139" s="46"/>
      <c r="I139" s="46">
        <v>15950.790509049089</v>
      </c>
      <c r="J139" s="46">
        <v>4028.209490950911</v>
      </c>
      <c r="M139" s="88">
        <v>1500863</v>
      </c>
      <c r="N139" s="89">
        <v>10986</v>
      </c>
      <c r="O139" s="89">
        <v>0</v>
      </c>
      <c r="P139" s="89">
        <v>0</v>
      </c>
      <c r="R139" s="88">
        <v>1500863</v>
      </c>
      <c r="S139" s="89"/>
      <c r="T139" s="89">
        <v>0</v>
      </c>
      <c r="U139" s="89">
        <v>0</v>
      </c>
    </row>
    <row r="140" spans="1:21">
      <c r="A140" s="29" t="s">
        <v>169</v>
      </c>
      <c r="B140" s="29" t="s">
        <v>123</v>
      </c>
      <c r="C140" s="32">
        <v>1230471</v>
      </c>
      <c r="D140" s="366">
        <v>1477479</v>
      </c>
      <c r="E140" s="46">
        <v>0</v>
      </c>
      <c r="F140" s="46">
        <v>5946</v>
      </c>
      <c r="G140" s="46"/>
      <c r="H140" s="46"/>
      <c r="I140" s="46">
        <v>15950.790509049089</v>
      </c>
      <c r="J140" s="46">
        <v>4028.209490950911</v>
      </c>
      <c r="M140" s="88">
        <v>1500864</v>
      </c>
      <c r="N140" s="89">
        <v>34517</v>
      </c>
      <c r="O140" s="89">
        <v>17648</v>
      </c>
      <c r="P140" s="89">
        <v>0</v>
      </c>
      <c r="R140" s="88">
        <v>1500864</v>
      </c>
      <c r="S140" s="89">
        <v>2753</v>
      </c>
      <c r="T140" s="89">
        <v>22251.065359352688</v>
      </c>
      <c r="U140" s="89">
        <v>0</v>
      </c>
    </row>
    <row r="141" spans="1:21">
      <c r="A141" s="25" t="s">
        <v>170</v>
      </c>
      <c r="B141" s="25" t="s">
        <v>123</v>
      </c>
      <c r="C141" s="31">
        <v>1200495</v>
      </c>
      <c r="D141" s="365">
        <v>1376493</v>
      </c>
      <c r="E141" s="46">
        <v>0</v>
      </c>
      <c r="F141" s="46">
        <v>19056</v>
      </c>
      <c r="G141" s="46">
        <v>8479</v>
      </c>
      <c r="H141" s="46"/>
      <c r="I141" s="46">
        <v>15277.819277108434</v>
      </c>
      <c r="J141" s="46">
        <v>3858.1807228915663</v>
      </c>
      <c r="M141" s="88">
        <v>1500865</v>
      </c>
      <c r="N141" s="89">
        <v>48888</v>
      </c>
      <c r="O141" s="89">
        <v>161531</v>
      </c>
      <c r="P141" s="89">
        <v>107308</v>
      </c>
      <c r="R141" s="88">
        <v>1500865</v>
      </c>
      <c r="S141" s="89">
        <v>6694</v>
      </c>
      <c r="T141" s="89">
        <v>82786.231975486662</v>
      </c>
      <c r="U141" s="89">
        <v>72975.101357846666</v>
      </c>
    </row>
    <row r="142" spans="1:21">
      <c r="A142" s="25" t="s">
        <v>170</v>
      </c>
      <c r="B142" s="25" t="s">
        <v>121</v>
      </c>
      <c r="C142" s="31">
        <v>1227531</v>
      </c>
      <c r="D142" s="365">
        <v>1485206</v>
      </c>
      <c r="E142" s="46">
        <v>0</v>
      </c>
      <c r="F142" s="46">
        <v>19056</v>
      </c>
      <c r="G142" s="46">
        <v>8479</v>
      </c>
      <c r="H142" s="46"/>
      <c r="I142" s="46">
        <v>15277.819277108434</v>
      </c>
      <c r="J142" s="46">
        <v>3858.1807228915663</v>
      </c>
      <c r="M142" s="88">
        <v>1500866</v>
      </c>
      <c r="N142" s="89">
        <v>51</v>
      </c>
      <c r="O142" s="89">
        <v>1909</v>
      </c>
      <c r="P142" s="89">
        <v>942</v>
      </c>
      <c r="R142" s="88">
        <v>1500866</v>
      </c>
      <c r="S142" s="89"/>
      <c r="T142" s="89">
        <v>6958.783665917801</v>
      </c>
      <c r="U142" s="89">
        <v>1992.4773358001851</v>
      </c>
    </row>
    <row r="143" spans="1:21">
      <c r="A143" s="25" t="s">
        <v>170</v>
      </c>
      <c r="B143" s="25" t="s">
        <v>124</v>
      </c>
      <c r="C143" s="31">
        <v>1220622</v>
      </c>
      <c r="D143" s="365">
        <v>1386588</v>
      </c>
      <c r="E143" s="46">
        <v>0</v>
      </c>
      <c r="F143" s="46">
        <v>19056</v>
      </c>
      <c r="G143" s="46">
        <v>8479</v>
      </c>
      <c r="H143" s="46"/>
      <c r="I143" s="46">
        <v>15277.819277108434</v>
      </c>
      <c r="J143" s="46">
        <v>3858.1807228915663</v>
      </c>
      <c r="M143" s="88">
        <v>1500867</v>
      </c>
      <c r="N143" s="89">
        <v>44417</v>
      </c>
      <c r="O143" s="89">
        <v>0</v>
      </c>
      <c r="P143" s="89">
        <v>28839</v>
      </c>
      <c r="R143" s="88">
        <v>1500867</v>
      </c>
      <c r="S143" s="89"/>
      <c r="T143" s="89">
        <v>0</v>
      </c>
      <c r="U143" s="89">
        <v>22047.252234531377</v>
      </c>
    </row>
    <row r="144" spans="1:21">
      <c r="A144" s="29" t="s">
        <v>170</v>
      </c>
      <c r="B144" s="29" t="s">
        <v>123</v>
      </c>
      <c r="C144" s="32">
        <v>1230471</v>
      </c>
      <c r="D144" s="366">
        <v>1477479</v>
      </c>
      <c r="E144" s="46">
        <v>0</v>
      </c>
      <c r="F144" s="46">
        <f>10291+8765</f>
        <v>19056</v>
      </c>
      <c r="G144" s="46"/>
      <c r="H144" s="46"/>
      <c r="I144" s="46">
        <v>15277.819277108434</v>
      </c>
      <c r="J144" s="46">
        <v>3858.1807228915663</v>
      </c>
      <c r="M144" s="88">
        <v>1500868</v>
      </c>
      <c r="N144" s="89">
        <v>0</v>
      </c>
      <c r="O144" s="89">
        <v>44878</v>
      </c>
      <c r="P144" s="89">
        <v>17665</v>
      </c>
      <c r="R144" s="88">
        <v>1500868</v>
      </c>
      <c r="S144" s="89"/>
      <c r="T144" s="89">
        <v>39225.852453956169</v>
      </c>
      <c r="U144" s="89">
        <v>17514.147546043831</v>
      </c>
    </row>
    <row r="145" spans="1:21">
      <c r="A145" s="25" t="s">
        <v>171</v>
      </c>
      <c r="B145" s="25" t="s">
        <v>121</v>
      </c>
      <c r="C145" s="31">
        <v>1228496</v>
      </c>
      <c r="D145" s="365">
        <v>1487636</v>
      </c>
      <c r="E145" s="46">
        <v>0</v>
      </c>
      <c r="F145" s="46">
        <v>11631</v>
      </c>
      <c r="G145" s="46"/>
      <c r="H145" s="46">
        <v>1193</v>
      </c>
      <c r="I145" s="46">
        <v>10493.030049706282</v>
      </c>
      <c r="J145" s="46">
        <v>3415.9699502937192</v>
      </c>
      <c r="M145" s="88">
        <v>1502532</v>
      </c>
      <c r="N145" s="89">
        <v>0</v>
      </c>
      <c r="O145" s="89">
        <v>46431</v>
      </c>
      <c r="P145" s="89">
        <v>22216</v>
      </c>
      <c r="R145" s="88">
        <v>1502532</v>
      </c>
      <c r="S145" s="89">
        <v>1655</v>
      </c>
      <c r="T145" s="89">
        <v>19170.552567542272</v>
      </c>
      <c r="U145" s="89">
        <v>16316.447432457728</v>
      </c>
    </row>
    <row r="146" spans="1:21">
      <c r="A146" s="25" t="s">
        <v>171</v>
      </c>
      <c r="B146" s="25" t="s">
        <v>121</v>
      </c>
      <c r="C146" s="31">
        <v>1228495</v>
      </c>
      <c r="D146" s="365">
        <v>1490699</v>
      </c>
      <c r="E146" s="46">
        <v>0</v>
      </c>
      <c r="F146" s="46">
        <v>11631</v>
      </c>
      <c r="G146" s="46"/>
      <c r="H146" s="46">
        <v>1193</v>
      </c>
      <c r="I146" s="46">
        <v>10493.030049706282</v>
      </c>
      <c r="J146" s="46">
        <v>3415.9699502937192</v>
      </c>
      <c r="M146" s="88" t="s">
        <v>459</v>
      </c>
      <c r="N146" s="89"/>
      <c r="O146" s="89"/>
      <c r="P146" s="89"/>
      <c r="R146" s="88" t="s">
        <v>459</v>
      </c>
      <c r="S146" s="89"/>
      <c r="T146" s="89"/>
      <c r="U146" s="89"/>
    </row>
    <row r="147" spans="1:21">
      <c r="A147" s="25" t="s">
        <v>171</v>
      </c>
      <c r="B147" s="25" t="s">
        <v>121</v>
      </c>
      <c r="C147" s="31">
        <v>1228498</v>
      </c>
      <c r="D147" s="365">
        <v>1490661</v>
      </c>
      <c r="E147" s="46">
        <v>101</v>
      </c>
      <c r="F147" s="46">
        <v>11631</v>
      </c>
      <c r="G147" s="46">
        <v>2560</v>
      </c>
      <c r="H147" s="46"/>
      <c r="I147" s="46">
        <v>10449.992181391712</v>
      </c>
      <c r="J147" s="46">
        <v>3401.9591198480957</v>
      </c>
      <c r="M147" s="88">
        <v>1476635</v>
      </c>
      <c r="N147" s="89">
        <v>15552</v>
      </c>
      <c r="O147" s="89">
        <v>0</v>
      </c>
      <c r="P147" s="89">
        <v>8794</v>
      </c>
      <c r="R147" s="88">
        <v>1476635</v>
      </c>
      <c r="S147" s="89"/>
      <c r="T147" s="89">
        <v>0</v>
      </c>
      <c r="U147" s="89">
        <v>12833</v>
      </c>
    </row>
    <row r="148" spans="1:21">
      <c r="A148" s="25" t="s">
        <v>171</v>
      </c>
      <c r="B148" s="25" t="s">
        <v>121</v>
      </c>
      <c r="C148" s="31">
        <v>5612974</v>
      </c>
      <c r="D148" s="365">
        <v>1500529</v>
      </c>
      <c r="E148" s="46">
        <v>0</v>
      </c>
      <c r="F148" s="46">
        <v>11631</v>
      </c>
      <c r="G148" s="46">
        <v>2560</v>
      </c>
      <c r="H148" s="46"/>
      <c r="I148" s="46">
        <v>10493.030049706282</v>
      </c>
      <c r="J148" s="46">
        <v>3415.9699502937192</v>
      </c>
      <c r="M148" s="88">
        <v>1341721</v>
      </c>
      <c r="N148" s="89">
        <v>15552</v>
      </c>
      <c r="O148" s="89">
        <v>0</v>
      </c>
      <c r="P148" s="89">
        <v>8794</v>
      </c>
      <c r="R148" s="88">
        <v>1341721</v>
      </c>
      <c r="S148" s="89"/>
      <c r="T148" s="89">
        <v>0</v>
      </c>
      <c r="U148" s="89">
        <v>12833</v>
      </c>
    </row>
    <row r="149" spans="1:21">
      <c r="A149" s="29" t="s">
        <v>171</v>
      </c>
      <c r="B149" s="29" t="s">
        <v>123</v>
      </c>
      <c r="C149" s="32">
        <v>1230474</v>
      </c>
      <c r="D149" s="366">
        <v>1477481</v>
      </c>
      <c r="E149" s="46">
        <v>0</v>
      </c>
      <c r="F149" s="46">
        <v>5087</v>
      </c>
      <c r="G149" s="46"/>
      <c r="H149" s="46"/>
      <c r="I149" s="46">
        <v>10493.030049706282</v>
      </c>
      <c r="J149" s="46">
        <v>3415.9699502937192</v>
      </c>
      <c r="M149" s="88">
        <v>1385330</v>
      </c>
      <c r="N149" s="89">
        <v>4034</v>
      </c>
      <c r="O149" s="89">
        <v>2395</v>
      </c>
      <c r="P149" s="89"/>
      <c r="R149" s="88">
        <v>1385330</v>
      </c>
      <c r="S149" s="89"/>
      <c r="T149" s="89">
        <v>10102</v>
      </c>
      <c r="U149" s="89"/>
    </row>
    <row r="150" spans="1:21">
      <c r="A150" s="25" t="s">
        <v>172</v>
      </c>
      <c r="B150" s="25" t="s">
        <v>121</v>
      </c>
      <c r="C150" s="31">
        <v>1228496</v>
      </c>
      <c r="D150" s="365">
        <v>1487636</v>
      </c>
      <c r="E150" s="46">
        <v>18784</v>
      </c>
      <c r="F150" s="46">
        <v>11680</v>
      </c>
      <c r="G150" s="46"/>
      <c r="H150" s="46"/>
      <c r="I150" s="46">
        <v>10026.574228884405</v>
      </c>
      <c r="J150" s="46">
        <v>1764.4456615739405</v>
      </c>
      <c r="M150" s="88">
        <v>1472918</v>
      </c>
      <c r="N150" s="89">
        <v>0</v>
      </c>
      <c r="O150" s="89">
        <v>6592</v>
      </c>
      <c r="P150" s="89"/>
      <c r="R150" s="88">
        <v>1472918</v>
      </c>
      <c r="S150" s="89"/>
      <c r="T150" s="89">
        <v>8408</v>
      </c>
      <c r="U150" s="89"/>
    </row>
    <row r="151" spans="1:21">
      <c r="A151" s="25" t="s">
        <v>172</v>
      </c>
      <c r="B151" s="25" t="s">
        <v>121</v>
      </c>
      <c r="C151" s="31">
        <v>1228495</v>
      </c>
      <c r="D151" s="365">
        <v>1490699</v>
      </c>
      <c r="E151" s="46">
        <v>18885</v>
      </c>
      <c r="F151" s="46">
        <v>11680</v>
      </c>
      <c r="G151" s="46">
        <v>4444</v>
      </c>
      <c r="H151" s="46"/>
      <c r="I151" s="46">
        <v>10017.869313897965</v>
      </c>
      <c r="J151" s="46">
        <v>1762.9137974365419</v>
      </c>
      <c r="M151" s="88" t="s">
        <v>460</v>
      </c>
      <c r="N151" s="89">
        <v>3481397</v>
      </c>
      <c r="O151" s="89">
        <v>2399586</v>
      </c>
      <c r="P151" s="89">
        <v>1982611</v>
      </c>
      <c r="R151" s="88" t="s">
        <v>460</v>
      </c>
      <c r="S151" s="89">
        <v>106595</v>
      </c>
      <c r="T151" s="89">
        <v>2585247.9014493874</v>
      </c>
      <c r="U151" s="89">
        <v>2205534.9015828036</v>
      </c>
    </row>
    <row r="152" spans="1:21">
      <c r="A152" s="29" t="s">
        <v>172</v>
      </c>
      <c r="B152" s="29" t="s">
        <v>123</v>
      </c>
      <c r="C152" s="32">
        <v>1230471</v>
      </c>
      <c r="D152" s="366">
        <v>1477479</v>
      </c>
      <c r="E152" s="46">
        <v>18784</v>
      </c>
      <c r="F152" s="46">
        <f>9342+2338</f>
        <v>11680</v>
      </c>
      <c r="G152" s="46"/>
      <c r="H152" s="46"/>
      <c r="I152" s="46">
        <v>10026.574228884405</v>
      </c>
      <c r="J152" s="46">
        <v>1764.4456615739405</v>
      </c>
    </row>
    <row r="153" spans="1:21">
      <c r="A153" s="25" t="s">
        <v>173</v>
      </c>
      <c r="B153" s="25" t="s">
        <v>121</v>
      </c>
      <c r="C153" s="31">
        <v>1228496</v>
      </c>
      <c r="D153" s="365">
        <v>1487636</v>
      </c>
      <c r="E153" s="198">
        <v>0</v>
      </c>
      <c r="F153" s="46">
        <v>20454</v>
      </c>
      <c r="G153" s="46">
        <v>7270</v>
      </c>
      <c r="H153" s="46"/>
      <c r="I153" s="46">
        <v>44373.510777389798</v>
      </c>
      <c r="J153" s="46">
        <v>9312.489222610202</v>
      </c>
    </row>
    <row r="154" spans="1:21">
      <c r="A154" s="29" t="s">
        <v>173</v>
      </c>
      <c r="B154" s="29" t="s">
        <v>124</v>
      </c>
      <c r="C154" s="32">
        <v>1230314</v>
      </c>
      <c r="D154" s="366">
        <v>1475863</v>
      </c>
      <c r="E154" s="46">
        <v>0</v>
      </c>
      <c r="F154" s="46">
        <v>20454</v>
      </c>
      <c r="G154" s="46">
        <v>2826</v>
      </c>
      <c r="H154" s="46"/>
      <c r="I154" s="46">
        <v>44373.510777389798</v>
      </c>
      <c r="J154" s="46">
        <v>9312.489222610202</v>
      </c>
    </row>
    <row r="155" spans="1:21">
      <c r="A155" s="25" t="s">
        <v>174</v>
      </c>
      <c r="B155" s="25" t="s">
        <v>123</v>
      </c>
      <c r="C155" s="31">
        <v>1226852</v>
      </c>
      <c r="D155" s="365">
        <v>1462840</v>
      </c>
      <c r="E155" s="46">
        <v>0</v>
      </c>
      <c r="F155" s="46">
        <v>0</v>
      </c>
      <c r="G155" s="46">
        <v>3633</v>
      </c>
      <c r="H155" s="46"/>
      <c r="I155" s="46">
        <v>0</v>
      </c>
      <c r="J155" s="46">
        <v>9001</v>
      </c>
    </row>
    <row r="156" spans="1:21">
      <c r="A156" s="25" t="s">
        <v>174</v>
      </c>
      <c r="B156" s="25" t="s">
        <v>121</v>
      </c>
      <c r="C156" s="31">
        <v>1227429</v>
      </c>
      <c r="D156" s="365">
        <v>1473118</v>
      </c>
      <c r="E156" s="46">
        <v>0</v>
      </c>
      <c r="F156" s="46">
        <v>0</v>
      </c>
      <c r="G156" s="46">
        <v>3633</v>
      </c>
      <c r="H156" s="46"/>
      <c r="I156" s="46">
        <v>0</v>
      </c>
      <c r="J156" s="46">
        <v>9001</v>
      </c>
    </row>
    <row r="157" spans="1:21">
      <c r="A157" s="29" t="s">
        <v>174</v>
      </c>
      <c r="B157" s="29" t="s">
        <v>123</v>
      </c>
      <c r="C157" s="32">
        <v>1230474</v>
      </c>
      <c r="D157" s="366">
        <v>1477481</v>
      </c>
      <c r="E157" s="46">
        <v>0</v>
      </c>
      <c r="F157" s="46">
        <v>6544</v>
      </c>
      <c r="G157" s="46"/>
      <c r="H157" s="46"/>
      <c r="I157" s="46">
        <v>0</v>
      </c>
      <c r="J157" s="46">
        <v>9001</v>
      </c>
    </row>
    <row r="158" spans="1:21">
      <c r="A158" s="25" t="s">
        <v>175</v>
      </c>
      <c r="B158" s="25" t="s">
        <v>123</v>
      </c>
      <c r="C158" s="31">
        <v>1222927</v>
      </c>
      <c r="D158" s="365">
        <v>1408126</v>
      </c>
      <c r="E158" s="46">
        <v>12161</v>
      </c>
      <c r="F158" s="46">
        <v>0</v>
      </c>
      <c r="G158" s="46">
        <v>1754</v>
      </c>
      <c r="H158" s="46">
        <v>606</v>
      </c>
      <c r="I158" s="46">
        <v>0</v>
      </c>
      <c r="J158" s="46">
        <v>2763.3928078409717</v>
      </c>
    </row>
    <row r="159" spans="1:21">
      <c r="A159" s="25" t="s">
        <v>175</v>
      </c>
      <c r="B159" s="25" t="s">
        <v>124</v>
      </c>
      <c r="C159" s="31">
        <v>1224437</v>
      </c>
      <c r="D159" s="365">
        <v>1408128</v>
      </c>
      <c r="E159" s="46">
        <v>12161</v>
      </c>
      <c r="F159" s="46">
        <v>0</v>
      </c>
      <c r="G159" s="46">
        <v>1754</v>
      </c>
      <c r="H159" s="46">
        <v>606</v>
      </c>
      <c r="I159" s="46">
        <v>0</v>
      </c>
      <c r="J159" s="46">
        <v>2763.3928078409717</v>
      </c>
    </row>
    <row r="160" spans="1:21">
      <c r="A160" s="25" t="s">
        <v>175</v>
      </c>
      <c r="B160" s="25" t="s">
        <v>124</v>
      </c>
      <c r="C160" s="35">
        <v>5567501</v>
      </c>
      <c r="D160" s="365">
        <v>1444430</v>
      </c>
      <c r="E160" s="46">
        <v>12390</v>
      </c>
      <c r="F160" s="46">
        <v>0</v>
      </c>
      <c r="G160" s="46"/>
      <c r="H160" s="46">
        <v>1099</v>
      </c>
      <c r="I160" s="46">
        <v>0</v>
      </c>
      <c r="J160" s="46">
        <v>2756.6024325609837</v>
      </c>
    </row>
    <row r="161" spans="1:10">
      <c r="A161" s="29" t="s">
        <v>175</v>
      </c>
      <c r="B161" s="29" t="s">
        <v>123</v>
      </c>
      <c r="C161" s="32">
        <v>1230474</v>
      </c>
      <c r="D161" s="366">
        <v>1477481</v>
      </c>
      <c r="E161" s="46">
        <v>11390</v>
      </c>
      <c r="F161" s="46">
        <v>0</v>
      </c>
      <c r="G161" s="46"/>
      <c r="H161" s="46"/>
      <c r="I161" s="46">
        <v>0</v>
      </c>
      <c r="J161" s="46">
        <v>2787.9214113873295</v>
      </c>
    </row>
    <row r="162" spans="1:10">
      <c r="A162" s="25" t="s">
        <v>176</v>
      </c>
      <c r="B162" s="25" t="s">
        <v>125</v>
      </c>
      <c r="C162" s="31">
        <v>1227361</v>
      </c>
      <c r="D162" s="365">
        <v>1484970</v>
      </c>
      <c r="E162" s="46">
        <v>24249</v>
      </c>
      <c r="F162" s="46">
        <v>0</v>
      </c>
      <c r="G162" s="46">
        <v>22126</v>
      </c>
      <c r="H162" s="46"/>
      <c r="I162" s="46">
        <v>0</v>
      </c>
      <c r="J162" s="46">
        <v>17770.685179952219</v>
      </c>
    </row>
    <row r="163" spans="1:10">
      <c r="A163" s="25" t="s">
        <v>176</v>
      </c>
      <c r="B163" s="25" t="s">
        <v>124</v>
      </c>
      <c r="C163" s="31">
        <v>1230318</v>
      </c>
      <c r="D163" s="365">
        <v>1481544</v>
      </c>
      <c r="E163" s="46">
        <v>24249</v>
      </c>
      <c r="F163" s="46">
        <v>0</v>
      </c>
      <c r="G163" s="46">
        <v>22126</v>
      </c>
      <c r="H163" s="46"/>
      <c r="I163" s="46">
        <v>0</v>
      </c>
      <c r="J163" s="46">
        <v>17770.685179952219</v>
      </c>
    </row>
    <row r="164" spans="1:10">
      <c r="A164" s="29" t="s">
        <v>176</v>
      </c>
      <c r="B164" s="29" t="s">
        <v>123</v>
      </c>
      <c r="C164" s="32">
        <v>1230471</v>
      </c>
      <c r="D164" s="366">
        <v>1477479</v>
      </c>
      <c r="E164" s="46">
        <v>22716</v>
      </c>
      <c r="F164" s="46">
        <v>0</v>
      </c>
      <c r="G164" s="46"/>
      <c r="H164" s="46"/>
      <c r="I164" s="46">
        <v>0</v>
      </c>
      <c r="J164" s="46">
        <v>17897.472535700916</v>
      </c>
    </row>
    <row r="165" spans="1:10">
      <c r="A165" s="25" t="s">
        <v>177</v>
      </c>
      <c r="B165" s="25" t="s">
        <v>123</v>
      </c>
      <c r="C165" s="31">
        <v>1230404</v>
      </c>
      <c r="D165" s="365">
        <v>1484352</v>
      </c>
      <c r="E165" s="46">
        <v>0</v>
      </c>
      <c r="F165" s="46">
        <v>23272</v>
      </c>
      <c r="G165" s="46">
        <v>8008</v>
      </c>
      <c r="H165" s="46"/>
      <c r="I165" s="46">
        <v>17875.726934645885</v>
      </c>
      <c r="J165" s="46">
        <v>3723.2730653541157</v>
      </c>
    </row>
    <row r="166" spans="1:10">
      <c r="A166" s="25" t="s">
        <v>177</v>
      </c>
      <c r="B166" s="25" t="s">
        <v>124</v>
      </c>
      <c r="C166" s="31">
        <v>1225839</v>
      </c>
      <c r="D166" s="365">
        <v>1436923</v>
      </c>
      <c r="E166" s="46">
        <v>0</v>
      </c>
      <c r="F166" s="46">
        <v>23272</v>
      </c>
      <c r="G166" s="46">
        <v>8008</v>
      </c>
      <c r="H166" s="46"/>
      <c r="I166" s="46">
        <v>17875.726934645885</v>
      </c>
      <c r="J166" s="46">
        <v>3723.2730653541157</v>
      </c>
    </row>
    <row r="167" spans="1:10">
      <c r="A167" s="29" t="s">
        <v>177</v>
      </c>
      <c r="B167" s="29" t="s">
        <v>123</v>
      </c>
      <c r="C167" s="32">
        <v>1230471</v>
      </c>
      <c r="D167" s="366">
        <v>1477479</v>
      </c>
      <c r="E167" s="46">
        <v>0</v>
      </c>
      <c r="F167" s="46">
        <f>17682+5590</f>
        <v>23272</v>
      </c>
      <c r="G167" s="46"/>
      <c r="H167" s="46"/>
      <c r="I167" s="46">
        <v>17875.726934645885</v>
      </c>
      <c r="J167" s="46">
        <v>3723.2730653541157</v>
      </c>
    </row>
    <row r="168" spans="1:10">
      <c r="A168" s="25" t="s">
        <v>178</v>
      </c>
      <c r="B168" s="25" t="s">
        <v>121</v>
      </c>
      <c r="C168" s="31">
        <v>1226651</v>
      </c>
      <c r="D168" s="365">
        <v>1475634</v>
      </c>
      <c r="E168" s="46">
        <v>0</v>
      </c>
      <c r="F168" s="46">
        <v>0</v>
      </c>
      <c r="G168" s="46"/>
      <c r="H168" s="46"/>
      <c r="I168" s="46">
        <v>0</v>
      </c>
      <c r="J168" s="46">
        <v>7908</v>
      </c>
    </row>
    <row r="169" spans="1:10">
      <c r="A169" s="25" t="s">
        <v>178</v>
      </c>
      <c r="B169" s="25" t="s">
        <v>124</v>
      </c>
      <c r="C169" s="31">
        <v>1230474</v>
      </c>
      <c r="D169" s="365">
        <v>1477481</v>
      </c>
      <c r="E169" s="46">
        <v>0</v>
      </c>
      <c r="F169" s="46">
        <v>0</v>
      </c>
      <c r="G169" s="46"/>
      <c r="H169" s="46"/>
      <c r="I169" s="46">
        <v>0</v>
      </c>
      <c r="J169" s="46">
        <v>8138</v>
      </c>
    </row>
    <row r="170" spans="1:10">
      <c r="A170" s="29" t="s">
        <v>178</v>
      </c>
      <c r="B170" s="29" t="s">
        <v>123</v>
      </c>
      <c r="C170" s="32">
        <v>5560863</v>
      </c>
      <c r="D170" s="364">
        <v>1444924</v>
      </c>
      <c r="E170" s="46">
        <v>0</v>
      </c>
      <c r="F170" s="46">
        <v>0</v>
      </c>
      <c r="G170" s="46">
        <v>7405</v>
      </c>
      <c r="H170" s="46"/>
      <c r="I170" s="46">
        <v>0</v>
      </c>
      <c r="J170" s="46">
        <v>8836</v>
      </c>
    </row>
    <row r="171" spans="1:10">
      <c r="A171" s="25" t="s">
        <v>179</v>
      </c>
      <c r="B171" s="25" t="s">
        <v>121</v>
      </c>
      <c r="C171" s="31">
        <v>1226651</v>
      </c>
      <c r="D171" s="365">
        <v>1475634</v>
      </c>
      <c r="E171" s="46">
        <v>0</v>
      </c>
      <c r="F171" s="46">
        <v>0</v>
      </c>
      <c r="G171" s="46"/>
      <c r="H171" s="46"/>
      <c r="I171" s="46">
        <v>0</v>
      </c>
      <c r="J171" s="46">
        <v>24575</v>
      </c>
    </row>
    <row r="172" spans="1:10">
      <c r="A172" s="25" t="s">
        <v>179</v>
      </c>
      <c r="B172" s="25" t="s">
        <v>124</v>
      </c>
      <c r="C172" s="31">
        <v>1230474</v>
      </c>
      <c r="D172" s="365">
        <v>1477481</v>
      </c>
      <c r="E172" s="46">
        <v>0</v>
      </c>
      <c r="F172" s="46">
        <v>0</v>
      </c>
      <c r="G172" s="46"/>
      <c r="H172" s="46"/>
      <c r="I172" s="46">
        <v>0</v>
      </c>
      <c r="J172" s="46">
        <v>7709</v>
      </c>
    </row>
    <row r="173" spans="1:10">
      <c r="A173" s="29" t="s">
        <v>179</v>
      </c>
      <c r="B173" s="29" t="s">
        <v>123</v>
      </c>
      <c r="C173" s="32">
        <v>5560863</v>
      </c>
      <c r="D173" s="364">
        <v>1444925</v>
      </c>
      <c r="E173" s="46">
        <v>0</v>
      </c>
      <c r="F173" s="46">
        <v>0</v>
      </c>
      <c r="G173" s="46">
        <v>5873</v>
      </c>
      <c r="H173" s="46"/>
      <c r="I173" s="46">
        <v>0</v>
      </c>
      <c r="J173" s="46">
        <v>7011</v>
      </c>
    </row>
    <row r="174" spans="1:10">
      <c r="A174" s="25" t="s">
        <v>180</v>
      </c>
      <c r="B174" s="25" t="s">
        <v>121</v>
      </c>
      <c r="C174" s="31">
        <v>1226651</v>
      </c>
      <c r="D174" s="365">
        <v>1475634</v>
      </c>
      <c r="E174" s="46">
        <v>0</v>
      </c>
      <c r="F174" s="46">
        <v>0</v>
      </c>
      <c r="G174" s="46">
        <v>46474</v>
      </c>
      <c r="H174" s="46"/>
      <c r="I174" s="46">
        <v>0</v>
      </c>
      <c r="J174" s="46">
        <v>34423</v>
      </c>
    </row>
    <row r="175" spans="1:10">
      <c r="A175" s="29" t="s">
        <v>180</v>
      </c>
      <c r="B175" s="29" t="s">
        <v>123</v>
      </c>
      <c r="C175" s="32">
        <v>1230470</v>
      </c>
      <c r="D175" s="364">
        <v>1477478</v>
      </c>
      <c r="E175" s="46">
        <v>0</v>
      </c>
      <c r="F175" s="46"/>
      <c r="G175" s="46">
        <v>80615</v>
      </c>
      <c r="H175" s="46"/>
      <c r="I175" s="46">
        <v>0</v>
      </c>
      <c r="J175" s="46">
        <v>51036</v>
      </c>
    </row>
    <row r="176" spans="1:10">
      <c r="A176" s="25" t="s">
        <v>181</v>
      </c>
      <c r="B176" s="25" t="s">
        <v>123</v>
      </c>
      <c r="C176" s="31">
        <v>1221181</v>
      </c>
      <c r="D176" s="365">
        <v>1328771</v>
      </c>
      <c r="E176" s="46">
        <v>34038</v>
      </c>
      <c r="F176" s="46">
        <v>16689</v>
      </c>
      <c r="G176" s="46">
        <v>0</v>
      </c>
      <c r="H176" s="46">
        <v>1888</v>
      </c>
      <c r="I176" s="46">
        <v>11728.21831305611</v>
      </c>
      <c r="J176" s="46">
        <v>0</v>
      </c>
    </row>
    <row r="177" spans="1:10">
      <c r="A177" s="25" t="s">
        <v>181</v>
      </c>
      <c r="B177" s="25" t="s">
        <v>124</v>
      </c>
      <c r="C177" s="31">
        <v>1196454</v>
      </c>
      <c r="D177" s="365">
        <v>1227787</v>
      </c>
      <c r="E177" s="46">
        <v>34038</v>
      </c>
      <c r="F177" s="46">
        <v>16689</v>
      </c>
      <c r="G177" s="46">
        <v>0</v>
      </c>
      <c r="H177" s="46">
        <v>1888</v>
      </c>
      <c r="I177" s="46">
        <v>11728.21831305611</v>
      </c>
      <c r="J177" s="46">
        <v>0</v>
      </c>
    </row>
    <row r="178" spans="1:10">
      <c r="A178" s="29" t="s">
        <v>181</v>
      </c>
      <c r="B178" s="29" t="s">
        <v>123</v>
      </c>
      <c r="C178" s="32">
        <v>1230471</v>
      </c>
      <c r="D178" s="366">
        <v>1477479</v>
      </c>
      <c r="E178" s="46">
        <v>26451</v>
      </c>
      <c r="F178" s="46">
        <f>9537+7152</f>
        <v>16689</v>
      </c>
      <c r="G178" s="46"/>
      <c r="H178" s="46"/>
      <c r="I178" s="46">
        <v>12084.011626312758</v>
      </c>
      <c r="J178" s="46">
        <v>0</v>
      </c>
    </row>
    <row r="179" spans="1:10">
      <c r="A179" s="25" t="s">
        <v>182</v>
      </c>
      <c r="B179" s="25" t="s">
        <v>123</v>
      </c>
      <c r="C179" s="31">
        <v>1227313</v>
      </c>
      <c r="D179" s="365">
        <v>1475636</v>
      </c>
      <c r="E179" s="46">
        <v>0</v>
      </c>
      <c r="F179" s="46">
        <v>14334</v>
      </c>
      <c r="G179" s="46">
        <v>5130</v>
      </c>
      <c r="H179" s="46"/>
      <c r="I179" s="46">
        <v>12125.223479863122</v>
      </c>
      <c r="J179" s="46">
        <v>6770.7765201368784</v>
      </c>
    </row>
    <row r="180" spans="1:10">
      <c r="A180" s="25" t="s">
        <v>182</v>
      </c>
      <c r="B180" s="25" t="s">
        <v>124</v>
      </c>
      <c r="C180" s="31">
        <v>1227317</v>
      </c>
      <c r="D180" s="365">
        <v>1475637</v>
      </c>
      <c r="E180" s="46">
        <v>0</v>
      </c>
      <c r="F180" s="46">
        <v>14334</v>
      </c>
      <c r="G180" s="46">
        <v>5130</v>
      </c>
      <c r="H180" s="46"/>
      <c r="I180" s="46">
        <v>12125.223479863122</v>
      </c>
      <c r="J180" s="46">
        <v>6770.7765201368784</v>
      </c>
    </row>
    <row r="181" spans="1:10">
      <c r="A181" s="29" t="s">
        <v>182</v>
      </c>
      <c r="B181" s="29" t="s">
        <v>123</v>
      </c>
      <c r="C181" s="32">
        <v>1230471</v>
      </c>
      <c r="D181" s="366">
        <v>1477479</v>
      </c>
      <c r="E181" s="46">
        <v>0</v>
      </c>
      <c r="F181" s="46">
        <f>8724+5610</f>
        <v>14334</v>
      </c>
      <c r="G181" s="46"/>
      <c r="H181" s="46"/>
      <c r="I181" s="46">
        <v>12125.223479863122</v>
      </c>
      <c r="J181" s="46">
        <v>6770.7765201368784</v>
      </c>
    </row>
    <row r="182" spans="1:10">
      <c r="A182" s="25" t="s">
        <v>183</v>
      </c>
      <c r="B182" s="25" t="s">
        <v>123</v>
      </c>
      <c r="C182" s="31">
        <v>1226455</v>
      </c>
      <c r="D182" s="365">
        <v>1406455</v>
      </c>
      <c r="E182" s="46">
        <v>15399</v>
      </c>
      <c r="F182" s="46">
        <v>8714</v>
      </c>
      <c r="G182" s="46">
        <v>4685</v>
      </c>
      <c r="H182" s="46"/>
      <c r="I182" s="46">
        <v>7114</v>
      </c>
      <c r="J182" s="46">
        <v>4973</v>
      </c>
    </row>
    <row r="183" spans="1:10">
      <c r="A183" s="25" t="s">
        <v>183</v>
      </c>
      <c r="B183" s="25" t="s">
        <v>124</v>
      </c>
      <c r="C183" s="31">
        <v>1226457</v>
      </c>
      <c r="D183" s="365">
        <v>1406456</v>
      </c>
      <c r="E183" s="46">
        <v>15399</v>
      </c>
      <c r="F183" s="46">
        <v>8714</v>
      </c>
      <c r="G183" s="46">
        <v>4685</v>
      </c>
      <c r="H183" s="46"/>
      <c r="I183" s="46">
        <v>7114</v>
      </c>
      <c r="J183" s="46">
        <v>4973</v>
      </c>
    </row>
    <row r="184" spans="1:10">
      <c r="A184" s="29" t="s">
        <v>183</v>
      </c>
      <c r="B184" s="29" t="s">
        <v>123</v>
      </c>
      <c r="C184" s="32">
        <v>1230471</v>
      </c>
      <c r="D184" s="366">
        <v>1477479</v>
      </c>
      <c r="E184" s="46">
        <v>15399</v>
      </c>
      <c r="F184" s="46">
        <f>2903+5811</f>
        <v>8714</v>
      </c>
      <c r="G184" s="46"/>
      <c r="H184" s="46"/>
      <c r="I184" s="46">
        <v>7114</v>
      </c>
      <c r="J184" s="46">
        <v>4973</v>
      </c>
    </row>
    <row r="185" spans="1:10">
      <c r="A185" s="25" t="s">
        <v>184</v>
      </c>
      <c r="B185" s="25" t="s">
        <v>123</v>
      </c>
      <c r="C185" s="31">
        <v>1230405</v>
      </c>
      <c r="D185" s="365">
        <v>1484353</v>
      </c>
      <c r="E185" s="46">
        <v>21562</v>
      </c>
      <c r="F185" s="46">
        <v>9818</v>
      </c>
      <c r="G185" s="46">
        <v>19078</v>
      </c>
      <c r="H185" s="46">
        <v>1250</v>
      </c>
      <c r="I185" s="46">
        <v>0</v>
      </c>
      <c r="J185" s="46">
        <v>12116</v>
      </c>
    </row>
    <row r="186" spans="1:10">
      <c r="A186" s="25" t="s">
        <v>184</v>
      </c>
      <c r="B186" s="25" t="s">
        <v>124</v>
      </c>
      <c r="C186" s="31">
        <v>1229662</v>
      </c>
      <c r="D186" s="365">
        <v>1484351</v>
      </c>
      <c r="E186" s="46">
        <v>21562</v>
      </c>
      <c r="F186" s="46">
        <v>9818</v>
      </c>
      <c r="G186" s="46"/>
      <c r="H186" s="46">
        <v>1250</v>
      </c>
      <c r="I186" s="46">
        <v>0</v>
      </c>
      <c r="J186" s="46">
        <v>12116</v>
      </c>
    </row>
    <row r="187" spans="1:10">
      <c r="A187" s="29" t="s">
        <v>184</v>
      </c>
      <c r="B187" s="29" t="s">
        <v>123</v>
      </c>
      <c r="C187" s="32">
        <v>1230471</v>
      </c>
      <c r="D187" s="366">
        <v>1477479</v>
      </c>
      <c r="E187" s="46">
        <v>18750</v>
      </c>
      <c r="F187" s="46">
        <v>0</v>
      </c>
      <c r="G187" s="46"/>
      <c r="H187" s="46"/>
      <c r="I187" s="46">
        <v>1911</v>
      </c>
      <c r="J187" s="46">
        <v>12116</v>
      </c>
    </row>
    <row r="188" spans="1:10">
      <c r="A188" s="25" t="s">
        <v>185</v>
      </c>
      <c r="B188" s="25" t="s">
        <v>123</v>
      </c>
      <c r="C188" s="31">
        <v>1230405</v>
      </c>
      <c r="D188" s="365">
        <v>1484353</v>
      </c>
      <c r="E188" s="198">
        <v>0</v>
      </c>
      <c r="F188" s="46">
        <v>5610</v>
      </c>
      <c r="G188" s="46"/>
      <c r="H188" s="46">
        <v>1250</v>
      </c>
      <c r="I188" s="46">
        <v>0</v>
      </c>
      <c r="J188" s="46">
        <v>12431</v>
      </c>
    </row>
    <row r="189" spans="1:10">
      <c r="A189" s="25" t="s">
        <v>185</v>
      </c>
      <c r="B189" s="25" t="s">
        <v>124</v>
      </c>
      <c r="C189" s="31">
        <v>1229662</v>
      </c>
      <c r="D189" s="365">
        <v>1484351</v>
      </c>
      <c r="E189" s="198">
        <v>0</v>
      </c>
      <c r="F189" s="46">
        <v>5610</v>
      </c>
      <c r="G189" s="46">
        <v>19078</v>
      </c>
      <c r="H189" s="46">
        <v>1250</v>
      </c>
      <c r="I189" s="46">
        <v>0</v>
      </c>
      <c r="J189" s="46">
        <v>12431</v>
      </c>
    </row>
    <row r="190" spans="1:10">
      <c r="A190" s="25" t="s">
        <v>185</v>
      </c>
      <c r="B190" s="25" t="s">
        <v>121</v>
      </c>
      <c r="C190" s="31">
        <v>5613003</v>
      </c>
      <c r="D190" s="365">
        <v>1500420</v>
      </c>
      <c r="E190" s="46">
        <v>0</v>
      </c>
      <c r="F190" s="46">
        <v>15428</v>
      </c>
      <c r="G190" s="46">
        <v>7662</v>
      </c>
      <c r="H190" s="46">
        <v>1250</v>
      </c>
      <c r="I190" s="46">
        <v>0</v>
      </c>
      <c r="J190" s="46">
        <v>12431</v>
      </c>
    </row>
    <row r="191" spans="1:10">
      <c r="A191" s="29" t="s">
        <v>185</v>
      </c>
      <c r="B191" s="29" t="s">
        <v>123</v>
      </c>
      <c r="C191" s="32">
        <v>1230474</v>
      </c>
      <c r="D191" s="366">
        <v>1477481</v>
      </c>
      <c r="E191" s="46">
        <v>0</v>
      </c>
      <c r="F191" s="46">
        <f>9818+5660</f>
        <v>15478</v>
      </c>
      <c r="G191" s="46"/>
      <c r="H191" s="46"/>
      <c r="I191" s="46">
        <v>0</v>
      </c>
      <c r="J191" s="46">
        <v>12431</v>
      </c>
    </row>
    <row r="192" spans="1:10">
      <c r="A192" s="25" t="s">
        <v>186</v>
      </c>
      <c r="B192" s="25" t="s">
        <v>123</v>
      </c>
      <c r="C192" s="31">
        <v>1230571</v>
      </c>
      <c r="D192" s="365">
        <v>1486151</v>
      </c>
      <c r="E192" s="46">
        <v>0</v>
      </c>
      <c r="F192" s="46">
        <v>4657</v>
      </c>
      <c r="G192" s="46">
        <v>5323</v>
      </c>
      <c r="H192" s="46"/>
      <c r="I192" s="46">
        <v>6215.2794457274831</v>
      </c>
      <c r="J192" s="46">
        <v>7376.7205542725169</v>
      </c>
    </row>
    <row r="193" spans="1:10">
      <c r="A193" s="25" t="s">
        <v>186</v>
      </c>
      <c r="B193" s="25" t="s">
        <v>124</v>
      </c>
      <c r="C193" s="31">
        <v>1231942</v>
      </c>
      <c r="D193" s="365">
        <v>1500672</v>
      </c>
      <c r="E193" s="46">
        <v>0</v>
      </c>
      <c r="F193" s="46">
        <v>4657</v>
      </c>
      <c r="G193" s="46">
        <v>5323</v>
      </c>
      <c r="H193" s="46"/>
      <c r="I193" s="46">
        <v>6215.2794457274831</v>
      </c>
      <c r="J193" s="46">
        <v>7376.7205542725169</v>
      </c>
    </row>
    <row r="194" spans="1:10">
      <c r="A194" s="25" t="s">
        <v>186</v>
      </c>
      <c r="B194" s="25" t="s">
        <v>121</v>
      </c>
      <c r="C194" s="31">
        <v>5613000</v>
      </c>
      <c r="D194" s="365">
        <v>1500419</v>
      </c>
      <c r="E194" s="46">
        <v>0</v>
      </c>
      <c r="F194" s="46">
        <v>4657</v>
      </c>
      <c r="G194" s="46">
        <v>5323</v>
      </c>
      <c r="H194" s="46"/>
      <c r="I194" s="46">
        <v>6215.2794457274831</v>
      </c>
      <c r="J194" s="46">
        <v>7376.7205542725169</v>
      </c>
    </row>
    <row r="195" spans="1:10">
      <c r="A195" s="29" t="s">
        <v>186</v>
      </c>
      <c r="B195" s="29" t="s">
        <v>123</v>
      </c>
      <c r="C195" s="32">
        <v>1230474</v>
      </c>
      <c r="D195" s="366">
        <v>1477481</v>
      </c>
      <c r="E195" s="46">
        <v>0</v>
      </c>
      <c r="F195" s="46">
        <v>4657</v>
      </c>
      <c r="G195" s="46"/>
      <c r="H195" s="46"/>
      <c r="I195" s="46">
        <v>6215.2794457274831</v>
      </c>
      <c r="J195" s="46">
        <v>7376.7205542725169</v>
      </c>
    </row>
    <row r="196" spans="1:10">
      <c r="A196" s="25" t="s">
        <v>187</v>
      </c>
      <c r="B196" s="25" t="s">
        <v>123</v>
      </c>
      <c r="C196" s="31">
        <v>1226631</v>
      </c>
      <c r="D196" s="365">
        <v>1446416</v>
      </c>
      <c r="E196" s="46">
        <v>4192</v>
      </c>
      <c r="F196" s="46">
        <v>1522</v>
      </c>
      <c r="G196" s="46">
        <v>0</v>
      </c>
      <c r="H196" s="46"/>
      <c r="I196" s="46">
        <v>1912.5282854656223</v>
      </c>
      <c r="J196" s="46">
        <v>0</v>
      </c>
    </row>
    <row r="197" spans="1:10">
      <c r="A197" s="25" t="s">
        <v>187</v>
      </c>
      <c r="B197" s="25" t="s">
        <v>124</v>
      </c>
      <c r="C197" s="31">
        <v>1226638</v>
      </c>
      <c r="D197" s="365">
        <v>1465877</v>
      </c>
      <c r="E197" s="46">
        <v>4192</v>
      </c>
      <c r="F197" s="46">
        <v>1522</v>
      </c>
      <c r="G197" s="46">
        <v>0</v>
      </c>
      <c r="H197" s="46"/>
      <c r="I197" s="46">
        <v>1912.5282854656223</v>
      </c>
      <c r="J197" s="46">
        <v>0</v>
      </c>
    </row>
    <row r="198" spans="1:10">
      <c r="A198" s="29" t="s">
        <v>187</v>
      </c>
      <c r="B198" s="29" t="s">
        <v>123</v>
      </c>
      <c r="C198" s="32">
        <v>1230471</v>
      </c>
      <c r="D198" s="366">
        <v>1477479</v>
      </c>
      <c r="E198" s="46">
        <v>3927</v>
      </c>
      <c r="F198" s="46">
        <f>700+822</f>
        <v>1522</v>
      </c>
      <c r="G198" s="46"/>
      <c r="H198" s="46"/>
      <c r="I198" s="46">
        <v>1929.9142335766423</v>
      </c>
      <c r="J198" s="46">
        <v>0</v>
      </c>
    </row>
    <row r="199" spans="1:10">
      <c r="A199" s="25" t="s">
        <v>188</v>
      </c>
      <c r="B199" s="25" t="s">
        <v>123</v>
      </c>
      <c r="C199" s="31">
        <v>1196921</v>
      </c>
      <c r="D199" s="365">
        <v>1218418</v>
      </c>
      <c r="E199" s="46">
        <v>3655</v>
      </c>
      <c r="F199" s="46">
        <v>3804</v>
      </c>
      <c r="G199" s="46"/>
      <c r="H199" s="46"/>
      <c r="I199" s="46">
        <v>3121.5850369725968</v>
      </c>
      <c r="J199" s="46">
        <v>788.83949543279687</v>
      </c>
    </row>
    <row r="200" spans="1:10">
      <c r="A200" s="25" t="s">
        <v>188</v>
      </c>
      <c r="B200" s="25" t="s">
        <v>124</v>
      </c>
      <c r="C200" s="31">
        <v>1196898</v>
      </c>
      <c r="D200" s="365">
        <v>1248943</v>
      </c>
      <c r="E200" s="46">
        <v>3655</v>
      </c>
      <c r="F200" s="46">
        <v>3804</v>
      </c>
      <c r="G200" s="46"/>
      <c r="H200" s="46"/>
      <c r="I200" s="46">
        <v>3121.5850369725968</v>
      </c>
      <c r="J200" s="46">
        <v>788.83949543279687</v>
      </c>
    </row>
    <row r="201" spans="1:10">
      <c r="A201" s="29" t="s">
        <v>188</v>
      </c>
      <c r="B201" s="29" t="s">
        <v>123</v>
      </c>
      <c r="C201" s="32">
        <v>1230471</v>
      </c>
      <c r="D201" s="366">
        <v>1477479</v>
      </c>
      <c r="E201" s="46">
        <v>3479</v>
      </c>
      <c r="F201" s="46">
        <f>2106+1698</f>
        <v>3804</v>
      </c>
      <c r="G201" s="46"/>
      <c r="H201" s="46"/>
      <c r="I201" s="46">
        <v>3135.5578038982294</v>
      </c>
      <c r="J201" s="46">
        <v>792.37048058324649</v>
      </c>
    </row>
    <row r="202" spans="1:10">
      <c r="A202" s="25" t="s">
        <v>189</v>
      </c>
      <c r="B202" s="25" t="s">
        <v>123</v>
      </c>
      <c r="C202" s="31">
        <v>1196921</v>
      </c>
      <c r="D202" s="365">
        <v>1218418</v>
      </c>
      <c r="E202" s="46">
        <v>0</v>
      </c>
      <c r="F202" s="46">
        <v>1870</v>
      </c>
      <c r="G202" s="46">
        <v>2826</v>
      </c>
      <c r="H202" s="46"/>
      <c r="I202" s="46">
        <v>2426.788050060557</v>
      </c>
      <c r="J202" s="46">
        <v>3874.211949939443</v>
      </c>
    </row>
    <row r="203" spans="1:10">
      <c r="A203" s="25" t="s">
        <v>189</v>
      </c>
      <c r="B203" s="25" t="s">
        <v>124</v>
      </c>
      <c r="C203" s="31">
        <v>1196898</v>
      </c>
      <c r="D203" s="365">
        <v>1248943</v>
      </c>
      <c r="E203" s="46">
        <v>0</v>
      </c>
      <c r="F203" s="46">
        <v>1870</v>
      </c>
      <c r="G203" s="46">
        <v>2826</v>
      </c>
      <c r="H203" s="46"/>
      <c r="I203" s="46">
        <v>2426.788050060557</v>
      </c>
      <c r="J203" s="46">
        <v>3874.211949939443</v>
      </c>
    </row>
    <row r="204" spans="1:10">
      <c r="A204" s="25" t="s">
        <v>189</v>
      </c>
      <c r="B204" s="25" t="s">
        <v>124</v>
      </c>
      <c r="C204" s="31">
        <v>5561965</v>
      </c>
      <c r="D204" s="365">
        <v>1444123</v>
      </c>
      <c r="E204" s="46">
        <v>0</v>
      </c>
      <c r="F204" s="46">
        <v>1870</v>
      </c>
      <c r="G204" s="46">
        <v>1413</v>
      </c>
      <c r="H204" s="46"/>
      <c r="I204" s="46">
        <v>2426.788050060557</v>
      </c>
      <c r="J204" s="46">
        <v>3874.211949939443</v>
      </c>
    </row>
    <row r="205" spans="1:10">
      <c r="A205" s="29" t="s">
        <v>189</v>
      </c>
      <c r="B205" s="29" t="s">
        <v>123</v>
      </c>
      <c r="C205" s="32">
        <v>1230474</v>
      </c>
      <c r="D205" s="366">
        <v>1477481</v>
      </c>
      <c r="E205" s="46">
        <v>0</v>
      </c>
      <c r="F205" s="46">
        <v>1820</v>
      </c>
      <c r="G205" s="46"/>
      <c r="H205" s="46"/>
      <c r="I205" s="46">
        <v>2426.788050060557</v>
      </c>
      <c r="J205" s="46">
        <v>3874.211949939443</v>
      </c>
    </row>
    <row r="206" spans="1:10">
      <c r="A206" s="25" t="s">
        <v>190</v>
      </c>
      <c r="B206" s="25" t="s">
        <v>124</v>
      </c>
      <c r="C206" s="31">
        <v>1222609</v>
      </c>
      <c r="D206" s="367">
        <v>1374965</v>
      </c>
      <c r="E206" s="46">
        <v>0</v>
      </c>
      <c r="F206" s="46">
        <v>3094</v>
      </c>
      <c r="G206" s="46">
        <v>1413</v>
      </c>
      <c r="H206" s="46">
        <v>212</v>
      </c>
      <c r="I206" s="46">
        <v>3854.7716318567823</v>
      </c>
      <c r="J206" s="46">
        <v>1465.2283681432177</v>
      </c>
    </row>
    <row r="207" spans="1:10">
      <c r="A207" s="25" t="s">
        <v>190</v>
      </c>
      <c r="B207" s="25" t="s">
        <v>121</v>
      </c>
      <c r="C207" s="31">
        <v>1229661</v>
      </c>
      <c r="D207" s="365">
        <v>1480481</v>
      </c>
      <c r="E207" s="46">
        <v>0</v>
      </c>
      <c r="F207" s="46">
        <v>3094</v>
      </c>
      <c r="G207" s="46">
        <v>1413</v>
      </c>
      <c r="H207" s="46">
        <v>212</v>
      </c>
      <c r="I207" s="46">
        <v>3854.7716318567823</v>
      </c>
      <c r="J207" s="46">
        <v>1465.2283681432177</v>
      </c>
    </row>
    <row r="208" spans="1:10">
      <c r="A208" s="29" t="s">
        <v>190</v>
      </c>
      <c r="B208" s="29" t="s">
        <v>124</v>
      </c>
      <c r="C208" s="32">
        <v>1227412</v>
      </c>
      <c r="D208" s="366">
        <v>1445772</v>
      </c>
      <c r="E208" s="46">
        <v>0</v>
      </c>
      <c r="F208" s="46">
        <v>3094</v>
      </c>
      <c r="G208" s="46">
        <v>1413</v>
      </c>
      <c r="H208" s="46">
        <v>212</v>
      </c>
      <c r="I208" s="46">
        <v>3854.7716318567823</v>
      </c>
      <c r="J208" s="46">
        <v>1465.2283681432177</v>
      </c>
    </row>
    <row r="209" spans="1:10">
      <c r="A209" s="41" t="s">
        <v>191</v>
      </c>
      <c r="B209" s="41" t="s">
        <v>123</v>
      </c>
      <c r="C209" s="34">
        <v>1222928</v>
      </c>
      <c r="D209" s="376">
        <v>1408542</v>
      </c>
      <c r="E209" s="46">
        <v>9803</v>
      </c>
      <c r="F209" s="46">
        <v>0</v>
      </c>
      <c r="G209" s="46">
        <v>2885</v>
      </c>
      <c r="H209" s="46">
        <v>493</v>
      </c>
      <c r="I209" s="46">
        <v>0</v>
      </c>
      <c r="J209" s="46">
        <v>2402.2087921395901</v>
      </c>
    </row>
    <row r="210" spans="1:10">
      <c r="A210" s="25" t="s">
        <v>191</v>
      </c>
      <c r="B210" s="25" t="s">
        <v>124</v>
      </c>
      <c r="C210" s="31">
        <v>1224435</v>
      </c>
      <c r="D210" s="365">
        <v>1408127</v>
      </c>
      <c r="E210" s="46">
        <v>9801</v>
      </c>
      <c r="F210" s="46">
        <v>0</v>
      </c>
      <c r="G210" s="46">
        <v>2885</v>
      </c>
      <c r="H210" s="46">
        <v>493</v>
      </c>
      <c r="I210" s="46">
        <v>0</v>
      </c>
      <c r="J210" s="46">
        <v>2402.2764317180618</v>
      </c>
    </row>
    <row r="211" spans="1:10">
      <c r="A211" s="25" t="s">
        <v>191</v>
      </c>
      <c r="B211" s="25" t="s">
        <v>124</v>
      </c>
      <c r="C211" s="35">
        <v>5567501</v>
      </c>
      <c r="D211" s="365">
        <v>1444430</v>
      </c>
      <c r="E211" s="46">
        <v>9801</v>
      </c>
      <c r="F211" s="46">
        <v>0</v>
      </c>
      <c r="G211" s="46">
        <v>2885</v>
      </c>
      <c r="H211" s="46"/>
      <c r="I211" s="46">
        <v>0</v>
      </c>
      <c r="J211" s="46">
        <v>2402.2764317180618</v>
      </c>
    </row>
    <row r="212" spans="1:10">
      <c r="A212" s="29" t="s">
        <v>191</v>
      </c>
      <c r="B212" s="29" t="s">
        <v>123</v>
      </c>
      <c r="C212" s="32">
        <v>1230474</v>
      </c>
      <c r="D212" s="366">
        <v>1477481</v>
      </c>
      <c r="E212" s="46">
        <v>9801</v>
      </c>
      <c r="F212" s="46">
        <v>0</v>
      </c>
      <c r="G212" s="46">
        <v>56874</v>
      </c>
      <c r="H212" s="46"/>
      <c r="I212" s="46">
        <v>0</v>
      </c>
      <c r="J212" s="46">
        <v>2402.2764317180618</v>
      </c>
    </row>
    <row r="213" spans="1:10">
      <c r="D213" s="377">
        <v>1476635</v>
      </c>
      <c r="E213" s="12">
        <v>15552</v>
      </c>
      <c r="F213" s="46">
        <v>0</v>
      </c>
      <c r="G213" s="46">
        <v>8794</v>
      </c>
      <c r="H213" s="12"/>
      <c r="I213" s="46">
        <v>0</v>
      </c>
      <c r="J213" s="46">
        <v>12833</v>
      </c>
    </row>
    <row r="214" spans="1:10">
      <c r="D214" s="377">
        <v>1341721</v>
      </c>
      <c r="E214" s="46">
        <v>15552</v>
      </c>
      <c r="F214" s="46">
        <v>0</v>
      </c>
      <c r="G214" s="46">
        <v>8794</v>
      </c>
      <c r="H214" s="46"/>
      <c r="I214" s="46">
        <v>0</v>
      </c>
      <c r="J214" s="46">
        <v>12833</v>
      </c>
    </row>
    <row r="215" spans="1:10">
      <c r="D215" s="378">
        <v>1385330</v>
      </c>
      <c r="E215" s="101">
        <v>4034</v>
      </c>
      <c r="F215" s="101">
        <v>2395</v>
      </c>
      <c r="I215" s="101">
        <f>7327+2775</f>
        <v>10102</v>
      </c>
    </row>
    <row r="216" spans="1:10">
      <c r="D216" s="379">
        <v>1472918</v>
      </c>
      <c r="E216" s="101">
        <v>0</v>
      </c>
      <c r="F216" s="101">
        <v>6592</v>
      </c>
      <c r="I216" s="101">
        <v>8408</v>
      </c>
    </row>
  </sheetData>
  <autoFilter ref="A2:J216" xr:uid="{617584B8-6AE3-43AA-84BD-05A72B9CB4F0}"/>
  <mergeCells count="4">
    <mergeCell ref="E1:G1"/>
    <mergeCell ref="H1:J1"/>
    <mergeCell ref="M1:O1"/>
    <mergeCell ref="R1:T1"/>
  </mergeCells>
  <conditionalFormatting sqref="D214">
    <cfRule type="expression" dxfId="16" priority="1">
      <formula>$B214&lt;&gt;""</formula>
    </cfRule>
  </conditionalFormatting>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D494F-5C8D-4DAA-9B5F-CB9EC454A8A9}">
  <sheetPr codeName="Planilha6">
    <tabColor rgb="FFFFFF00"/>
  </sheetPr>
  <dimension ref="A1:AR586"/>
  <sheetViews>
    <sheetView showGridLines="0" topLeftCell="A53" zoomScale="80" zoomScaleNormal="80" workbookViewId="0">
      <selection activeCell="J56" sqref="J56"/>
    </sheetView>
  </sheetViews>
  <sheetFormatPr defaultRowHeight="12.75"/>
  <cols>
    <col min="1" max="1" width="34.28515625" style="25" customWidth="1"/>
    <col min="2" max="2" width="9.7109375" style="25" customWidth="1"/>
    <col min="3" max="3" width="12.28515625" style="25" customWidth="1"/>
    <col min="4" max="4" width="11.85546875" style="25" customWidth="1"/>
    <col min="5" max="5" width="8.85546875" style="25" customWidth="1"/>
    <col min="6" max="6" width="34.7109375" style="25" customWidth="1"/>
    <col min="7" max="7" width="47.42578125" style="25" customWidth="1"/>
    <col min="8" max="8" width="13.28515625" style="25" customWidth="1"/>
    <col min="9" max="9" width="12.5703125" style="35" customWidth="1"/>
    <col min="10" max="10" width="10.7109375" style="35" customWidth="1"/>
    <col min="11" max="12" width="12.7109375" style="35" customWidth="1"/>
    <col min="13" max="13" width="12.7109375" style="49" customWidth="1"/>
    <col min="14" max="14" width="12.7109375" style="48" customWidth="1"/>
    <col min="15" max="15" width="1.7109375" style="25" customWidth="1"/>
    <col min="16" max="21" width="12.7109375" style="35" customWidth="1"/>
    <col min="22" max="22" width="1.7109375" style="35" customWidth="1"/>
    <col min="23" max="26" width="12.7109375" style="35" customWidth="1"/>
    <col min="27" max="27" width="1.7109375" style="35" customWidth="1"/>
    <col min="28" max="28" width="12.5703125" style="35" hidden="1" customWidth="1"/>
    <col min="29" max="29" width="11.28515625" style="35" hidden="1" customWidth="1"/>
    <col min="30" max="30" width="11.5703125" style="35" hidden="1" customWidth="1"/>
    <col min="31" max="38" width="11.5703125" style="35" customWidth="1"/>
    <col min="39" max="39" width="3.28515625" style="25" customWidth="1"/>
    <col min="40" max="40" width="17.42578125" style="25" bestFit="1" customWidth="1"/>
    <col min="41" max="41" width="57.7109375" style="25" customWidth="1"/>
    <col min="42" max="42" width="71.7109375" style="25" bestFit="1" customWidth="1"/>
    <col min="43" max="43" width="24.42578125" style="25" customWidth="1"/>
    <col min="44" max="16384" width="9.140625" style="25"/>
  </cols>
  <sheetData>
    <row r="1" spans="1:44" ht="20.100000000000001" customHeight="1">
      <c r="N1" s="25"/>
      <c r="O1" s="53">
        <v>0</v>
      </c>
      <c r="V1" s="53">
        <v>0</v>
      </c>
      <c r="W1" s="86">
        <f>SUBTOTAL(9,W5:W214)</f>
        <v>3446259</v>
      </c>
      <c r="X1" s="86">
        <f>SUBTOTAL(9,X5:X214)</f>
        <v>2118087</v>
      </c>
      <c r="Y1" s="86">
        <f>SUBTOTAL(9,Y5:Y214)</f>
        <v>1875009</v>
      </c>
      <c r="Z1" s="86">
        <f>SUBTOTAL(9,Z5:Z214)</f>
        <v>7439355</v>
      </c>
      <c r="AA1" s="53">
        <v>0</v>
      </c>
      <c r="AB1" s="86">
        <f>SUBTOTAL(9,AB5:AB214)</f>
        <v>5877032</v>
      </c>
      <c r="AC1" s="86">
        <f>SUBTOTAL(9,AC5:AC214)</f>
        <v>7052853.2061102642</v>
      </c>
      <c r="AD1" s="86">
        <f>SUBTOTAL(9,AD5:AD214)</f>
        <v>8628990.2137816064</v>
      </c>
      <c r="AE1" s="86"/>
      <c r="AF1" s="86"/>
      <c r="AG1" s="86"/>
      <c r="AH1" s="86"/>
      <c r="AI1" s="86"/>
      <c r="AJ1" s="86"/>
      <c r="AK1" s="86"/>
      <c r="AL1" s="86"/>
    </row>
    <row r="2" spans="1:44" ht="20.100000000000001" customHeight="1">
      <c r="M2" s="85"/>
      <c r="O2" s="53">
        <v>0</v>
      </c>
      <c r="P2" s="399" t="s">
        <v>452</v>
      </c>
      <c r="Q2" s="399"/>
      <c r="R2" s="399"/>
      <c r="S2" s="399"/>
      <c r="T2" s="399"/>
      <c r="U2" s="399"/>
      <c r="V2" s="53">
        <v>0</v>
      </c>
      <c r="W2" s="25"/>
      <c r="X2" s="25"/>
      <c r="Y2" s="25"/>
      <c r="AA2" s="53">
        <v>0</v>
      </c>
      <c r="AB2" s="26"/>
      <c r="AC2" s="26"/>
      <c r="AD2" s="26"/>
      <c r="AE2" s="26"/>
      <c r="AF2" s="26"/>
      <c r="AG2" s="26"/>
      <c r="AH2" s="26"/>
      <c r="AI2" s="26"/>
      <c r="AJ2" s="26"/>
      <c r="AK2" s="26"/>
      <c r="AL2" s="26"/>
    </row>
    <row r="3" spans="1:44" s="35" customFormat="1" ht="20.100000000000001" customHeight="1">
      <c r="K3" s="399" t="s">
        <v>451</v>
      </c>
      <c r="L3" s="399"/>
      <c r="M3" s="399"/>
      <c r="O3" s="53">
        <v>0</v>
      </c>
      <c r="P3" s="400" t="s">
        <v>435</v>
      </c>
      <c r="Q3" s="400"/>
      <c r="R3" s="400" t="s">
        <v>434</v>
      </c>
      <c r="S3" s="400"/>
      <c r="T3" s="400" t="s">
        <v>433</v>
      </c>
      <c r="U3" s="400"/>
      <c r="V3" s="53">
        <v>0</v>
      </c>
      <c r="W3" s="399" t="s">
        <v>450</v>
      </c>
      <c r="X3" s="399"/>
      <c r="Y3" s="399"/>
      <c r="Z3" s="399"/>
      <c r="AA3" s="53">
        <v>0</v>
      </c>
      <c r="AB3" s="399" t="s">
        <v>449</v>
      </c>
      <c r="AC3" s="399"/>
      <c r="AD3" s="399"/>
      <c r="AE3" s="399" t="s">
        <v>448</v>
      </c>
      <c r="AF3" s="399"/>
      <c r="AG3" s="399"/>
      <c r="AH3" s="399"/>
      <c r="AI3" s="399" t="s">
        <v>447</v>
      </c>
      <c r="AJ3" s="399"/>
      <c r="AK3" s="399"/>
      <c r="AL3" s="399"/>
      <c r="AN3"/>
      <c r="AO3"/>
      <c r="AP3"/>
      <c r="AQ3"/>
    </row>
    <row r="4" spans="1:44" s="35" customFormat="1" ht="35.1" customHeight="1">
      <c r="A4" s="24" t="s">
        <v>446</v>
      </c>
      <c r="B4" s="24" t="s">
        <v>396</v>
      </c>
      <c r="C4" s="24" t="s">
        <v>445</v>
      </c>
      <c r="D4" s="24" t="s">
        <v>444</v>
      </c>
      <c r="E4" s="24" t="s">
        <v>443</v>
      </c>
      <c r="F4" s="254" t="s">
        <v>724</v>
      </c>
      <c r="G4" s="254" t="s">
        <v>442</v>
      </c>
      <c r="H4" s="254" t="s">
        <v>119</v>
      </c>
      <c r="I4" s="254" t="s">
        <v>120</v>
      </c>
      <c r="J4" s="254" t="s">
        <v>2</v>
      </c>
      <c r="K4" s="24" t="s">
        <v>441</v>
      </c>
      <c r="L4" s="24" t="s">
        <v>440</v>
      </c>
      <c r="M4" s="84" t="s">
        <v>439</v>
      </c>
      <c r="N4" s="24" t="s">
        <v>438</v>
      </c>
      <c r="O4" s="53"/>
      <c r="P4" s="83" t="s">
        <v>437</v>
      </c>
      <c r="Q4" s="83" t="s">
        <v>436</v>
      </c>
      <c r="R4" s="83" t="s">
        <v>437</v>
      </c>
      <c r="S4" s="83" t="s">
        <v>436</v>
      </c>
      <c r="T4" s="83" t="s">
        <v>437</v>
      </c>
      <c r="U4" s="83" t="s">
        <v>436</v>
      </c>
      <c r="V4" s="53"/>
      <c r="W4" s="83" t="s">
        <v>435</v>
      </c>
      <c r="X4" s="83" t="s">
        <v>434</v>
      </c>
      <c r="Y4" s="83" t="s">
        <v>433</v>
      </c>
      <c r="Z4" s="83" t="s">
        <v>432</v>
      </c>
      <c r="AA4" s="53"/>
      <c r="AB4" s="24" t="s">
        <v>126</v>
      </c>
      <c r="AC4" s="24" t="s">
        <v>127</v>
      </c>
      <c r="AD4" s="24" t="s">
        <v>128</v>
      </c>
      <c r="AE4" s="83" t="s">
        <v>435</v>
      </c>
      <c r="AF4" s="83" t="s">
        <v>434</v>
      </c>
      <c r="AG4" s="83" t="s">
        <v>433</v>
      </c>
      <c r="AH4" s="83" t="s">
        <v>432</v>
      </c>
      <c r="AI4" s="24"/>
      <c r="AJ4" s="24"/>
      <c r="AK4" s="24"/>
      <c r="AL4" s="24"/>
      <c r="AN4" s="82" t="s">
        <v>431</v>
      </c>
      <c r="AO4" s="81" t="s">
        <v>430</v>
      </c>
      <c r="AP4" s="80" t="s">
        <v>429</v>
      </c>
      <c r="AQ4" s="80" t="s">
        <v>428</v>
      </c>
      <c r="AR4" s="80" t="s">
        <v>427</v>
      </c>
    </row>
    <row r="5" spans="1:44" ht="20.100000000000001" customHeight="1">
      <c r="C5" s="41" t="s">
        <v>241</v>
      </c>
      <c r="D5" s="41" t="s">
        <v>241</v>
      </c>
      <c r="E5" s="41" t="s">
        <v>194</v>
      </c>
      <c r="F5" s="25" t="s">
        <v>130</v>
      </c>
      <c r="G5" s="25" t="s">
        <v>418</v>
      </c>
      <c r="H5" s="25" t="s">
        <v>121</v>
      </c>
      <c r="I5" s="26">
        <v>1230123</v>
      </c>
      <c r="J5" s="26">
        <v>1476641</v>
      </c>
      <c r="K5" s="64">
        <v>99.9</v>
      </c>
      <c r="L5" s="64">
        <v>129.9</v>
      </c>
      <c r="M5" s="63">
        <v>0.30030030030030019</v>
      </c>
      <c r="N5" s="404">
        <v>1</v>
      </c>
      <c r="O5" s="53">
        <v>0</v>
      </c>
      <c r="P5" s="401" t="s">
        <v>204</v>
      </c>
      <c r="Q5" s="401" t="s">
        <v>204</v>
      </c>
      <c r="R5" s="401" t="s">
        <v>205</v>
      </c>
      <c r="S5" s="401" t="s">
        <v>205</v>
      </c>
      <c r="T5" s="401" t="s">
        <v>204</v>
      </c>
      <c r="U5" s="401" t="s">
        <v>204</v>
      </c>
      <c r="V5" s="53">
        <v>0</v>
      </c>
      <c r="W5" s="47">
        <v>10986</v>
      </c>
      <c r="X5" s="47">
        <v>0</v>
      </c>
      <c r="Y5" s="47">
        <v>0</v>
      </c>
      <c r="Z5" s="54">
        <f>SUM(W5:Y5)</f>
        <v>10986</v>
      </c>
      <c r="AA5" s="53">
        <v>0</v>
      </c>
      <c r="AB5" s="46">
        <v>12800</v>
      </c>
      <c r="AC5" s="46">
        <v>16055</v>
      </c>
      <c r="AD5" s="46">
        <v>19400</v>
      </c>
      <c r="AE5" s="46">
        <f t="shared" ref="AE5:AE36" si="0">AL5*AI5+W5</f>
        <v>14331</v>
      </c>
      <c r="AF5" s="46">
        <f t="shared" ref="AF5:AF36" si="1">AL5*AJ5+X5</f>
        <v>0</v>
      </c>
      <c r="AG5" s="46">
        <f t="shared" ref="AG5:AG36" si="2">AL5*AK5+Y5</f>
        <v>0</v>
      </c>
      <c r="AH5" s="46">
        <f t="shared" ref="AH5:AH36" si="3">SUM(AE5:AG5)</f>
        <v>14331</v>
      </c>
      <c r="AI5" s="52">
        <f>W5/Z5</f>
        <v>1</v>
      </c>
      <c r="AJ5" s="52">
        <f t="shared" ref="AJ5:AJ68" si="4">X5/Z5</f>
        <v>0</v>
      </c>
      <c r="AK5" s="52">
        <f t="shared" ref="AK5:AK68" si="5">Y5/Z5</f>
        <v>0</v>
      </c>
      <c r="AL5" s="51">
        <f t="shared" ref="AL5:AL68" si="6">AD5-AC5</f>
        <v>3345</v>
      </c>
      <c r="AN5" s="25" t="s">
        <v>227</v>
      </c>
      <c r="AO5" s="25" t="s">
        <v>234</v>
      </c>
      <c r="AP5" s="79"/>
      <c r="AQ5" s="79"/>
      <c r="AR5" s="407" t="s">
        <v>223</v>
      </c>
    </row>
    <row r="6" spans="1:44" ht="20.100000000000001" customHeight="1">
      <c r="C6" s="25" t="s">
        <v>241</v>
      </c>
      <c r="D6" s="25" t="s">
        <v>241</v>
      </c>
      <c r="E6" s="25" t="s">
        <v>194</v>
      </c>
      <c r="F6" s="25" t="s">
        <v>130</v>
      </c>
      <c r="G6" s="27" t="s">
        <v>426</v>
      </c>
      <c r="H6" s="27" t="s">
        <v>121</v>
      </c>
      <c r="I6" s="28">
        <v>1229615</v>
      </c>
      <c r="J6" s="26">
        <v>1480339</v>
      </c>
      <c r="K6" s="61">
        <v>99.9</v>
      </c>
      <c r="L6" s="61">
        <v>129.9</v>
      </c>
      <c r="M6" s="60">
        <v>0.30030030030030019</v>
      </c>
      <c r="N6" s="405"/>
      <c r="O6" s="53">
        <v>0</v>
      </c>
      <c r="P6" s="402"/>
      <c r="Q6" s="402"/>
      <c r="R6" s="402"/>
      <c r="S6" s="402"/>
      <c r="T6" s="402"/>
      <c r="U6" s="402"/>
      <c r="V6" s="53">
        <v>0</v>
      </c>
      <c r="W6" s="47">
        <v>10986</v>
      </c>
      <c r="X6" s="47">
        <v>0</v>
      </c>
      <c r="Y6" s="47">
        <v>0</v>
      </c>
      <c r="Z6" s="54">
        <f t="shared" ref="Z6:Z69" si="7">SUM(W6:Y6)</f>
        <v>10986</v>
      </c>
      <c r="AA6" s="53">
        <v>0</v>
      </c>
      <c r="AB6" s="46">
        <v>12800</v>
      </c>
      <c r="AC6" s="46">
        <v>16055</v>
      </c>
      <c r="AD6" s="46">
        <v>19400</v>
      </c>
      <c r="AE6" s="46">
        <f t="shared" si="0"/>
        <v>14331</v>
      </c>
      <c r="AF6" s="46">
        <f t="shared" si="1"/>
        <v>0</v>
      </c>
      <c r="AG6" s="46">
        <f t="shared" si="2"/>
        <v>0</v>
      </c>
      <c r="AH6" s="46">
        <f t="shared" si="3"/>
        <v>14331</v>
      </c>
      <c r="AI6" s="52">
        <f t="shared" ref="AI6:AI68" si="8">W6/Z6</f>
        <v>1</v>
      </c>
      <c r="AJ6" s="52">
        <f t="shared" si="4"/>
        <v>0</v>
      </c>
      <c r="AK6" s="52">
        <f t="shared" si="5"/>
        <v>0</v>
      </c>
      <c r="AL6" s="51">
        <f t="shared" si="6"/>
        <v>3345</v>
      </c>
      <c r="AN6" s="25" t="s">
        <v>227</v>
      </c>
      <c r="AO6" s="25" t="s">
        <v>234</v>
      </c>
      <c r="AP6"/>
      <c r="AQ6"/>
      <c r="AR6" s="407"/>
    </row>
    <row r="7" spans="1:44" ht="20.100000000000001" customHeight="1">
      <c r="C7" s="25" t="s">
        <v>241</v>
      </c>
      <c r="D7" s="25" t="s">
        <v>241</v>
      </c>
      <c r="E7" s="25" t="s">
        <v>194</v>
      </c>
      <c r="F7" s="25" t="s">
        <v>130</v>
      </c>
      <c r="G7" s="25" t="s">
        <v>425</v>
      </c>
      <c r="H7" s="27" t="s">
        <v>121</v>
      </c>
      <c r="I7" s="26">
        <v>1229613</v>
      </c>
      <c r="J7" s="26">
        <v>1473466</v>
      </c>
      <c r="K7" s="61">
        <v>99.9</v>
      </c>
      <c r="L7" s="61">
        <v>129.9</v>
      </c>
      <c r="M7" s="60">
        <v>0.30030030030030019</v>
      </c>
      <c r="N7" s="405"/>
      <c r="O7" s="53">
        <v>0</v>
      </c>
      <c r="P7" s="402"/>
      <c r="Q7" s="402"/>
      <c r="R7" s="402"/>
      <c r="S7" s="402"/>
      <c r="T7" s="402"/>
      <c r="U7" s="402"/>
      <c r="V7" s="53">
        <v>0</v>
      </c>
      <c r="W7" s="47">
        <v>10986</v>
      </c>
      <c r="X7" s="47">
        <v>0</v>
      </c>
      <c r="Y7" s="47">
        <v>0</v>
      </c>
      <c r="Z7" s="54">
        <f t="shared" si="7"/>
        <v>10986</v>
      </c>
      <c r="AA7" s="53">
        <v>0</v>
      </c>
      <c r="AB7" s="46">
        <v>12800</v>
      </c>
      <c r="AC7" s="46">
        <v>16055</v>
      </c>
      <c r="AD7" s="46">
        <v>19400</v>
      </c>
      <c r="AE7" s="46">
        <f t="shared" si="0"/>
        <v>14331</v>
      </c>
      <c r="AF7" s="46">
        <f t="shared" si="1"/>
        <v>0</v>
      </c>
      <c r="AG7" s="46">
        <f t="shared" si="2"/>
        <v>0</v>
      </c>
      <c r="AH7" s="46">
        <f t="shared" si="3"/>
        <v>14331</v>
      </c>
      <c r="AI7" s="52">
        <f t="shared" si="8"/>
        <v>1</v>
      </c>
      <c r="AJ7" s="52">
        <f t="shared" si="4"/>
        <v>0</v>
      </c>
      <c r="AK7" s="52">
        <f t="shared" si="5"/>
        <v>0</v>
      </c>
      <c r="AL7" s="51">
        <f t="shared" si="6"/>
        <v>3345</v>
      </c>
      <c r="AN7" s="25" t="s">
        <v>227</v>
      </c>
      <c r="AO7" s="25" t="s">
        <v>234</v>
      </c>
      <c r="AP7"/>
      <c r="AQ7"/>
      <c r="AR7" s="407"/>
    </row>
    <row r="8" spans="1:44" ht="20.100000000000001" customHeight="1">
      <c r="C8" s="25" t="s">
        <v>241</v>
      </c>
      <c r="D8" s="25" t="s">
        <v>241</v>
      </c>
      <c r="E8" s="25" t="s">
        <v>194</v>
      </c>
      <c r="F8" s="25" t="s">
        <v>130</v>
      </c>
      <c r="G8" s="25" t="s">
        <v>424</v>
      </c>
      <c r="H8" s="25" t="s">
        <v>121</v>
      </c>
      <c r="I8" s="26">
        <v>1228372</v>
      </c>
      <c r="J8" s="26">
        <v>1465456</v>
      </c>
      <c r="K8" s="61">
        <v>99.9</v>
      </c>
      <c r="L8" s="61">
        <v>129.9</v>
      </c>
      <c r="M8" s="60">
        <v>0.30030030030030019</v>
      </c>
      <c r="N8" s="405"/>
      <c r="O8" s="53">
        <v>0</v>
      </c>
      <c r="P8" s="402"/>
      <c r="Q8" s="402"/>
      <c r="R8" s="402"/>
      <c r="S8" s="402"/>
      <c r="T8" s="402"/>
      <c r="U8" s="402"/>
      <c r="V8" s="53">
        <v>0</v>
      </c>
      <c r="W8" s="47">
        <v>10986</v>
      </c>
      <c r="X8" s="47">
        <v>0</v>
      </c>
      <c r="Y8" s="47">
        <v>0</v>
      </c>
      <c r="Z8" s="54">
        <f t="shared" si="7"/>
        <v>10986</v>
      </c>
      <c r="AA8" s="53">
        <v>0</v>
      </c>
      <c r="AB8" s="46">
        <v>12800</v>
      </c>
      <c r="AC8" s="46">
        <v>16055</v>
      </c>
      <c r="AD8" s="46">
        <v>19400</v>
      </c>
      <c r="AE8" s="46">
        <f t="shared" si="0"/>
        <v>14331</v>
      </c>
      <c r="AF8" s="46">
        <f t="shared" si="1"/>
        <v>0</v>
      </c>
      <c r="AG8" s="46">
        <f t="shared" si="2"/>
        <v>0</v>
      </c>
      <c r="AH8" s="46">
        <f t="shared" si="3"/>
        <v>14331</v>
      </c>
      <c r="AI8" s="52">
        <f t="shared" si="8"/>
        <v>1</v>
      </c>
      <c r="AJ8" s="52">
        <f t="shared" si="4"/>
        <v>0</v>
      </c>
      <c r="AK8" s="52">
        <f t="shared" si="5"/>
        <v>0</v>
      </c>
      <c r="AL8" s="51">
        <f t="shared" si="6"/>
        <v>3345</v>
      </c>
      <c r="AN8" s="25" t="s">
        <v>227</v>
      </c>
      <c r="AO8" s="25" t="s">
        <v>234</v>
      </c>
      <c r="AP8"/>
      <c r="AQ8"/>
      <c r="AR8" s="407"/>
    </row>
    <row r="9" spans="1:44" ht="35.25" customHeight="1">
      <c r="A9" s="29"/>
      <c r="B9" s="29"/>
      <c r="C9" s="29" t="s">
        <v>241</v>
      </c>
      <c r="D9" s="29" t="s">
        <v>195</v>
      </c>
      <c r="E9" s="29" t="s">
        <v>253</v>
      </c>
      <c r="F9" s="29" t="s">
        <v>130</v>
      </c>
      <c r="G9" s="29" t="s">
        <v>423</v>
      </c>
      <c r="H9" s="29" t="s">
        <v>122</v>
      </c>
      <c r="I9" s="30">
        <v>1232257</v>
      </c>
      <c r="J9" s="30">
        <v>1500863</v>
      </c>
      <c r="K9" s="56">
        <v>99.9</v>
      </c>
      <c r="L9" s="56">
        <v>129.9</v>
      </c>
      <c r="M9" s="55">
        <v>0.30030030030030019</v>
      </c>
      <c r="N9" s="406"/>
      <c r="O9" s="53">
        <v>0</v>
      </c>
      <c r="P9" s="403"/>
      <c r="Q9" s="403"/>
      <c r="R9" s="403"/>
      <c r="S9" s="403"/>
      <c r="T9" s="403"/>
      <c r="U9" s="403"/>
      <c r="V9" s="53">
        <v>0</v>
      </c>
      <c r="W9" s="47">
        <v>10986</v>
      </c>
      <c r="X9" s="47">
        <v>0</v>
      </c>
      <c r="Y9" s="47">
        <v>0</v>
      </c>
      <c r="Z9" s="54">
        <f t="shared" si="7"/>
        <v>10986</v>
      </c>
      <c r="AA9" s="53">
        <v>0</v>
      </c>
      <c r="AB9" s="46">
        <v>12800</v>
      </c>
      <c r="AC9" s="46">
        <v>16055</v>
      </c>
      <c r="AD9" s="46">
        <v>19400</v>
      </c>
      <c r="AE9" s="46">
        <f t="shared" si="0"/>
        <v>14331</v>
      </c>
      <c r="AF9" s="46">
        <f t="shared" si="1"/>
        <v>0</v>
      </c>
      <c r="AG9" s="46">
        <f t="shared" si="2"/>
        <v>0</v>
      </c>
      <c r="AH9" s="46">
        <f t="shared" si="3"/>
        <v>14331</v>
      </c>
      <c r="AI9" s="52">
        <f t="shared" si="8"/>
        <v>1</v>
      </c>
      <c r="AJ9" s="52">
        <f t="shared" si="4"/>
        <v>0</v>
      </c>
      <c r="AK9" s="52">
        <f t="shared" si="5"/>
        <v>0</v>
      </c>
      <c r="AL9" s="51">
        <f t="shared" si="6"/>
        <v>3345</v>
      </c>
      <c r="AN9" s="25" t="s">
        <v>200</v>
      </c>
      <c r="AO9" s="25" t="s">
        <v>422</v>
      </c>
      <c r="AP9" s="77" t="s">
        <v>421</v>
      </c>
      <c r="AQ9" s="77" t="s">
        <v>420</v>
      </c>
      <c r="AR9" s="407"/>
    </row>
    <row r="10" spans="1:44" ht="20.100000000000001" customHeight="1">
      <c r="C10" s="41" t="s">
        <v>241</v>
      </c>
      <c r="D10" s="41" t="s">
        <v>241</v>
      </c>
      <c r="E10" s="25" t="s">
        <v>194</v>
      </c>
      <c r="F10" s="25" t="s">
        <v>131</v>
      </c>
      <c r="G10" s="25" t="s">
        <v>419</v>
      </c>
      <c r="H10" s="25" t="s">
        <v>123</v>
      </c>
      <c r="I10" s="26">
        <v>1221720</v>
      </c>
      <c r="J10" s="26">
        <v>1341738</v>
      </c>
      <c r="K10" s="64">
        <v>149.9</v>
      </c>
      <c r="L10" s="64">
        <v>169.9</v>
      </c>
      <c r="M10" s="63">
        <v>0.13342228152101399</v>
      </c>
      <c r="N10" s="404">
        <v>2</v>
      </c>
      <c r="O10" s="53">
        <v>0</v>
      </c>
      <c r="P10" s="401" t="s">
        <v>203</v>
      </c>
      <c r="Q10" s="401" t="s">
        <v>203</v>
      </c>
      <c r="R10" s="401" t="s">
        <v>204</v>
      </c>
      <c r="S10" s="401" t="s">
        <v>204</v>
      </c>
      <c r="T10" s="401" t="s">
        <v>203</v>
      </c>
      <c r="U10" s="401" t="s">
        <v>203</v>
      </c>
      <c r="V10" s="53">
        <v>0</v>
      </c>
      <c r="W10" s="47">
        <v>0</v>
      </c>
      <c r="X10" s="47">
        <v>7327</v>
      </c>
      <c r="Y10" s="47">
        <v>0</v>
      </c>
      <c r="Z10" s="54">
        <f t="shared" si="7"/>
        <v>7327</v>
      </c>
      <c r="AA10" s="53">
        <v>0</v>
      </c>
      <c r="AB10" s="46">
        <v>6000</v>
      </c>
      <c r="AC10" s="46">
        <v>7522</v>
      </c>
      <c r="AD10" s="46">
        <v>9400</v>
      </c>
      <c r="AE10" s="46">
        <f t="shared" si="0"/>
        <v>0</v>
      </c>
      <c r="AF10" s="46">
        <f t="shared" si="1"/>
        <v>9205</v>
      </c>
      <c r="AG10" s="46">
        <f t="shared" si="2"/>
        <v>0</v>
      </c>
      <c r="AH10" s="46">
        <f t="shared" si="3"/>
        <v>9205</v>
      </c>
      <c r="AI10" s="52">
        <f t="shared" si="8"/>
        <v>0</v>
      </c>
      <c r="AJ10" s="52">
        <f t="shared" si="4"/>
        <v>1</v>
      </c>
      <c r="AK10" s="52">
        <f t="shared" si="5"/>
        <v>0</v>
      </c>
      <c r="AL10" s="51">
        <f t="shared" si="6"/>
        <v>1878</v>
      </c>
      <c r="AN10" s="25" t="s">
        <v>238</v>
      </c>
      <c r="AO10" s="25">
        <v>0</v>
      </c>
      <c r="AP10"/>
      <c r="AQ10"/>
      <c r="AR10" s="407" t="s">
        <v>223</v>
      </c>
    </row>
    <row r="11" spans="1:44" ht="20.100000000000001" customHeight="1">
      <c r="C11" s="25" t="s">
        <v>241</v>
      </c>
      <c r="D11" s="25" t="s">
        <v>241</v>
      </c>
      <c r="E11" s="25" t="s">
        <v>194</v>
      </c>
      <c r="F11" s="25" t="s">
        <v>131</v>
      </c>
      <c r="G11" s="25" t="s">
        <v>418</v>
      </c>
      <c r="H11" s="25" t="s">
        <v>121</v>
      </c>
      <c r="I11" s="26">
        <v>1230123</v>
      </c>
      <c r="J11" s="26">
        <v>1476641</v>
      </c>
      <c r="K11" s="61">
        <v>149.9</v>
      </c>
      <c r="L11" s="61">
        <v>169.9</v>
      </c>
      <c r="M11" s="60">
        <v>0.13342228152101399</v>
      </c>
      <c r="N11" s="405"/>
      <c r="O11" s="53">
        <v>0</v>
      </c>
      <c r="P11" s="402"/>
      <c r="Q11" s="402"/>
      <c r="R11" s="402"/>
      <c r="S11" s="402"/>
      <c r="T11" s="402"/>
      <c r="U11" s="402"/>
      <c r="V11" s="53">
        <v>0</v>
      </c>
      <c r="W11" s="47">
        <v>0</v>
      </c>
      <c r="X11" s="47">
        <v>7327</v>
      </c>
      <c r="Y11" s="47">
        <v>0</v>
      </c>
      <c r="Z11" s="54">
        <f t="shared" si="7"/>
        <v>7327</v>
      </c>
      <c r="AA11" s="53">
        <v>0</v>
      </c>
      <c r="AB11" s="46">
        <v>6000</v>
      </c>
      <c r="AC11" s="46">
        <v>7522</v>
      </c>
      <c r="AD11" s="46">
        <v>9400</v>
      </c>
      <c r="AE11" s="46">
        <f t="shared" si="0"/>
        <v>0</v>
      </c>
      <c r="AF11" s="46">
        <f t="shared" si="1"/>
        <v>9205</v>
      </c>
      <c r="AG11" s="46">
        <f t="shared" si="2"/>
        <v>0</v>
      </c>
      <c r="AH11" s="46">
        <f t="shared" si="3"/>
        <v>9205</v>
      </c>
      <c r="AI11" s="52">
        <f t="shared" si="8"/>
        <v>0</v>
      </c>
      <c r="AJ11" s="52">
        <f t="shared" si="4"/>
        <v>1</v>
      </c>
      <c r="AK11" s="52">
        <f t="shared" si="5"/>
        <v>0</v>
      </c>
      <c r="AL11" s="51">
        <f t="shared" si="6"/>
        <v>1878</v>
      </c>
      <c r="AN11" s="25" t="s">
        <v>227</v>
      </c>
      <c r="AO11" s="25" t="s">
        <v>234</v>
      </c>
      <c r="AP11"/>
      <c r="AQ11"/>
      <c r="AR11" s="407"/>
    </row>
    <row r="12" spans="1:44" ht="20.100000000000001" customHeight="1">
      <c r="C12" s="25" t="s">
        <v>241</v>
      </c>
      <c r="D12" s="25" t="s">
        <v>241</v>
      </c>
      <c r="E12" s="25" t="s">
        <v>194</v>
      </c>
      <c r="F12" s="25" t="s">
        <v>131</v>
      </c>
      <c r="G12" s="25" t="s">
        <v>417</v>
      </c>
      <c r="H12" s="25" t="s">
        <v>123</v>
      </c>
      <c r="I12" s="26">
        <v>1222993</v>
      </c>
      <c r="J12" s="26">
        <v>1401315</v>
      </c>
      <c r="K12" s="61">
        <v>149.9</v>
      </c>
      <c r="L12" s="61">
        <v>169.9</v>
      </c>
      <c r="M12" s="60">
        <v>0.13342228152101399</v>
      </c>
      <c r="N12" s="405"/>
      <c r="O12" s="53">
        <v>0</v>
      </c>
      <c r="P12" s="402"/>
      <c r="Q12" s="402"/>
      <c r="R12" s="402"/>
      <c r="S12" s="402"/>
      <c r="T12" s="402"/>
      <c r="U12" s="402"/>
      <c r="V12" s="53">
        <v>0</v>
      </c>
      <c r="W12" s="47">
        <v>18001</v>
      </c>
      <c r="X12" s="47">
        <v>7327</v>
      </c>
      <c r="Y12" s="47">
        <v>0</v>
      </c>
      <c r="Z12" s="54">
        <f t="shared" si="7"/>
        <v>25328</v>
      </c>
      <c r="AA12" s="53">
        <v>0</v>
      </c>
      <c r="AB12" s="46">
        <v>6000</v>
      </c>
      <c r="AC12" s="46">
        <v>7522</v>
      </c>
      <c r="AD12" s="46">
        <v>9400</v>
      </c>
      <c r="AE12" s="46">
        <f t="shared" si="0"/>
        <v>19335.723547062538</v>
      </c>
      <c r="AF12" s="46">
        <f t="shared" si="1"/>
        <v>7870.2764529374608</v>
      </c>
      <c r="AG12" s="46">
        <f t="shared" si="2"/>
        <v>0</v>
      </c>
      <c r="AH12" s="46">
        <f t="shared" si="3"/>
        <v>27206</v>
      </c>
      <c r="AI12" s="52">
        <f t="shared" si="8"/>
        <v>0.7107154137713203</v>
      </c>
      <c r="AJ12" s="52">
        <f t="shared" si="4"/>
        <v>0.2892845862286797</v>
      </c>
      <c r="AK12" s="52">
        <f t="shared" si="5"/>
        <v>0</v>
      </c>
      <c r="AL12" s="51">
        <f t="shared" si="6"/>
        <v>1878</v>
      </c>
      <c r="AN12" s="25" t="s">
        <v>200</v>
      </c>
      <c r="AO12" s="25" t="s">
        <v>199</v>
      </c>
      <c r="AP12"/>
      <c r="AQ12"/>
      <c r="AR12" s="407"/>
    </row>
    <row r="13" spans="1:44" ht="20.100000000000001" customHeight="1">
      <c r="C13" s="25" t="s">
        <v>241</v>
      </c>
      <c r="D13" s="25" t="s">
        <v>233</v>
      </c>
      <c r="E13" s="25" t="s">
        <v>219</v>
      </c>
      <c r="F13" s="25" t="s">
        <v>131</v>
      </c>
      <c r="G13" s="25" t="s">
        <v>416</v>
      </c>
      <c r="H13" s="25" t="s">
        <v>121</v>
      </c>
      <c r="I13" s="31">
        <v>5607158</v>
      </c>
      <c r="J13" s="102">
        <v>1500417</v>
      </c>
      <c r="K13" s="61">
        <v>149.9</v>
      </c>
      <c r="L13" s="61">
        <v>169.9</v>
      </c>
      <c r="M13" s="60">
        <v>0.13342228152101399</v>
      </c>
      <c r="N13" s="405"/>
      <c r="O13" s="53">
        <v>0</v>
      </c>
      <c r="P13" s="402"/>
      <c r="Q13" s="402"/>
      <c r="R13" s="402"/>
      <c r="S13" s="402"/>
      <c r="T13" s="402"/>
      <c r="U13" s="402"/>
      <c r="V13" s="53">
        <v>0</v>
      </c>
      <c r="W13" s="47">
        <v>0</v>
      </c>
      <c r="X13" s="47">
        <v>7327</v>
      </c>
      <c r="Y13" s="47">
        <v>0</v>
      </c>
      <c r="Z13" s="54">
        <f t="shared" si="7"/>
        <v>7327</v>
      </c>
      <c r="AA13" s="53">
        <v>0</v>
      </c>
      <c r="AB13" s="46">
        <v>6000</v>
      </c>
      <c r="AC13" s="46">
        <v>7522</v>
      </c>
      <c r="AD13" s="46">
        <v>9400</v>
      </c>
      <c r="AE13" s="46">
        <f t="shared" si="0"/>
        <v>0</v>
      </c>
      <c r="AF13" s="46">
        <f t="shared" si="1"/>
        <v>9205</v>
      </c>
      <c r="AG13" s="46">
        <f t="shared" si="2"/>
        <v>0</v>
      </c>
      <c r="AH13" s="46">
        <f t="shared" si="3"/>
        <v>9205</v>
      </c>
      <c r="AI13" s="52">
        <f t="shared" si="8"/>
        <v>0</v>
      </c>
      <c r="AJ13" s="52">
        <f t="shared" si="4"/>
        <v>1</v>
      </c>
      <c r="AK13" s="52">
        <f t="shared" si="5"/>
        <v>0</v>
      </c>
      <c r="AL13" s="51">
        <f t="shared" si="6"/>
        <v>1878</v>
      </c>
      <c r="AN13" s="59" t="s">
        <v>238</v>
      </c>
      <c r="AO13" s="58" t="s">
        <v>415</v>
      </c>
      <c r="AP13" s="69" t="s">
        <v>414</v>
      </c>
      <c r="AQ13" s="69" t="s">
        <v>215</v>
      </c>
      <c r="AR13" s="407"/>
    </row>
    <row r="14" spans="1:44" ht="20.100000000000001" customHeight="1">
      <c r="A14" s="29"/>
      <c r="B14" s="29"/>
      <c r="C14" s="29" t="s">
        <v>241</v>
      </c>
      <c r="D14" s="29" t="s">
        <v>195</v>
      </c>
      <c r="E14" s="29" t="s">
        <v>194</v>
      </c>
      <c r="F14" s="29" t="s">
        <v>131</v>
      </c>
      <c r="G14" s="29" t="s">
        <v>58</v>
      </c>
      <c r="H14" s="29" t="s">
        <v>123</v>
      </c>
      <c r="I14" s="32">
        <v>1230474</v>
      </c>
      <c r="J14" s="32">
        <v>1477481</v>
      </c>
      <c r="K14" s="56">
        <v>149.9</v>
      </c>
      <c r="L14" s="56">
        <v>169.9</v>
      </c>
      <c r="M14" s="55">
        <v>0.13342228152101399</v>
      </c>
      <c r="N14" s="406"/>
      <c r="O14" s="53">
        <v>0</v>
      </c>
      <c r="P14" s="403"/>
      <c r="Q14" s="403"/>
      <c r="R14" s="403"/>
      <c r="S14" s="403"/>
      <c r="T14" s="403"/>
      <c r="U14" s="403"/>
      <c r="V14" s="53">
        <v>0</v>
      </c>
      <c r="W14" s="47">
        <v>0</v>
      </c>
      <c r="X14" s="47">
        <v>7327</v>
      </c>
      <c r="Y14" s="47">
        <v>0</v>
      </c>
      <c r="Z14" s="54">
        <f t="shared" si="7"/>
        <v>7327</v>
      </c>
      <c r="AA14" s="53">
        <v>0</v>
      </c>
      <c r="AB14" s="46">
        <v>6000</v>
      </c>
      <c r="AC14" s="46">
        <v>7522</v>
      </c>
      <c r="AD14" s="46">
        <v>9400</v>
      </c>
      <c r="AE14" s="46">
        <f t="shared" si="0"/>
        <v>0</v>
      </c>
      <c r="AF14" s="46">
        <f t="shared" si="1"/>
        <v>9205</v>
      </c>
      <c r="AG14" s="46">
        <f t="shared" si="2"/>
        <v>0</v>
      </c>
      <c r="AH14" s="46">
        <f t="shared" si="3"/>
        <v>9205</v>
      </c>
      <c r="AI14" s="52">
        <f t="shared" si="8"/>
        <v>0</v>
      </c>
      <c r="AJ14" s="52">
        <f t="shared" si="4"/>
        <v>1</v>
      </c>
      <c r="AK14" s="52">
        <f t="shared" si="5"/>
        <v>0</v>
      </c>
      <c r="AL14" s="51">
        <f t="shared" si="6"/>
        <v>1878</v>
      </c>
      <c r="AN14" s="25" t="s">
        <v>193</v>
      </c>
      <c r="AO14" s="25" t="s">
        <v>192</v>
      </c>
      <c r="AR14" s="407"/>
    </row>
    <row r="15" spans="1:44" ht="20.100000000000001" customHeight="1">
      <c r="C15" s="25" t="s">
        <v>406</v>
      </c>
      <c r="D15" s="25" t="s">
        <v>406</v>
      </c>
      <c r="E15" s="25" t="s">
        <v>253</v>
      </c>
      <c r="F15" s="25" t="s">
        <v>132</v>
      </c>
      <c r="G15" s="25" t="s">
        <v>413</v>
      </c>
      <c r="H15" s="25" t="s">
        <v>123</v>
      </c>
      <c r="I15" s="31">
        <v>1224297</v>
      </c>
      <c r="J15" s="31">
        <v>1444367</v>
      </c>
      <c r="K15" s="64">
        <v>38.99</v>
      </c>
      <c r="L15" s="64">
        <v>39.99</v>
      </c>
      <c r="M15" s="63">
        <v>2.564760194921778E-2</v>
      </c>
      <c r="N15" s="404">
        <v>3</v>
      </c>
      <c r="O15" s="53">
        <v>0</v>
      </c>
      <c r="P15" s="401" t="s">
        <v>204</v>
      </c>
      <c r="Q15" s="401" t="s">
        <v>204</v>
      </c>
      <c r="R15" s="401" t="s">
        <v>204</v>
      </c>
      <c r="S15" s="401" t="s">
        <v>203</v>
      </c>
      <c r="T15" s="401" t="s">
        <v>204</v>
      </c>
      <c r="U15" s="401" t="s">
        <v>203</v>
      </c>
      <c r="V15" s="53">
        <v>0</v>
      </c>
      <c r="W15" s="47">
        <v>67438</v>
      </c>
      <c r="X15" s="47">
        <v>16218</v>
      </c>
      <c r="Y15" s="47">
        <v>13600</v>
      </c>
      <c r="Z15" s="54">
        <f t="shared" si="7"/>
        <v>97256</v>
      </c>
      <c r="AA15" s="53">
        <v>0</v>
      </c>
      <c r="AB15" s="46">
        <v>73900</v>
      </c>
      <c r="AC15" s="46">
        <v>92391</v>
      </c>
      <c r="AD15" s="46">
        <v>106200</v>
      </c>
      <c r="AE15" s="46">
        <f t="shared" si="0"/>
        <v>77013.25851361356</v>
      </c>
      <c r="AF15" s="46">
        <f t="shared" si="1"/>
        <v>18520.73054618738</v>
      </c>
      <c r="AG15" s="46">
        <f t="shared" si="2"/>
        <v>15531.010940199063</v>
      </c>
      <c r="AH15" s="46">
        <f t="shared" si="3"/>
        <v>111065</v>
      </c>
      <c r="AI15" s="52">
        <f t="shared" si="8"/>
        <v>0.69340709056510652</v>
      </c>
      <c r="AJ15" s="52">
        <f t="shared" si="4"/>
        <v>0.1667557785637904</v>
      </c>
      <c r="AK15" s="52">
        <f t="shared" si="5"/>
        <v>0.13983713087110305</v>
      </c>
      <c r="AL15" s="51">
        <f t="shared" si="6"/>
        <v>13809</v>
      </c>
      <c r="AN15" s="25" t="s">
        <v>200</v>
      </c>
    </row>
    <row r="16" spans="1:44" ht="20.100000000000001" customHeight="1">
      <c r="C16" s="25" t="s">
        <v>406</v>
      </c>
      <c r="D16" s="25" t="s">
        <v>406</v>
      </c>
      <c r="E16" s="25" t="s">
        <v>253</v>
      </c>
      <c r="F16" s="25" t="s">
        <v>132</v>
      </c>
      <c r="G16" s="25" t="s">
        <v>412</v>
      </c>
      <c r="H16" s="25" t="s">
        <v>123</v>
      </c>
      <c r="I16" s="31">
        <v>1224296</v>
      </c>
      <c r="J16" s="31">
        <v>1444366</v>
      </c>
      <c r="K16" s="61">
        <v>38.99</v>
      </c>
      <c r="L16" s="61">
        <v>39.99</v>
      </c>
      <c r="M16" s="60">
        <v>2.564760194921778E-2</v>
      </c>
      <c r="N16" s="405"/>
      <c r="O16" s="53">
        <v>0</v>
      </c>
      <c r="P16" s="402"/>
      <c r="Q16" s="402"/>
      <c r="R16" s="402"/>
      <c r="S16" s="402"/>
      <c r="T16" s="402"/>
      <c r="U16" s="402"/>
      <c r="V16" s="53">
        <v>0</v>
      </c>
      <c r="W16" s="47">
        <v>67438</v>
      </c>
      <c r="X16" s="47">
        <v>16218</v>
      </c>
      <c r="Y16" s="47">
        <v>13600</v>
      </c>
      <c r="Z16" s="54">
        <f t="shared" si="7"/>
        <v>97256</v>
      </c>
      <c r="AA16" s="53">
        <v>0</v>
      </c>
      <c r="AB16" s="46">
        <v>73900</v>
      </c>
      <c r="AC16" s="46">
        <v>92391</v>
      </c>
      <c r="AD16" s="46">
        <v>106200</v>
      </c>
      <c r="AE16" s="46">
        <f t="shared" si="0"/>
        <v>77013.25851361356</v>
      </c>
      <c r="AF16" s="46">
        <f t="shared" si="1"/>
        <v>18520.73054618738</v>
      </c>
      <c r="AG16" s="46">
        <f t="shared" si="2"/>
        <v>15531.010940199063</v>
      </c>
      <c r="AH16" s="46">
        <f t="shared" si="3"/>
        <v>111065</v>
      </c>
      <c r="AI16" s="52">
        <f t="shared" si="8"/>
        <v>0.69340709056510652</v>
      </c>
      <c r="AJ16" s="52">
        <f t="shared" si="4"/>
        <v>0.1667557785637904</v>
      </c>
      <c r="AK16" s="52">
        <f t="shared" si="5"/>
        <v>0.13983713087110305</v>
      </c>
      <c r="AL16" s="51">
        <f t="shared" si="6"/>
        <v>13809</v>
      </c>
      <c r="AN16" s="25" t="s">
        <v>200</v>
      </c>
    </row>
    <row r="17" spans="1:44" ht="20.100000000000001" customHeight="1">
      <c r="C17" s="25" t="s">
        <v>406</v>
      </c>
      <c r="D17" s="25" t="s">
        <v>406</v>
      </c>
      <c r="E17" s="25" t="s">
        <v>253</v>
      </c>
      <c r="F17" s="25" t="s">
        <v>132</v>
      </c>
      <c r="G17" s="25" t="s">
        <v>411</v>
      </c>
      <c r="H17" s="25" t="s">
        <v>123</v>
      </c>
      <c r="I17" s="31">
        <v>1224299</v>
      </c>
      <c r="J17" s="31">
        <v>1444369</v>
      </c>
      <c r="K17" s="61">
        <v>38.99</v>
      </c>
      <c r="L17" s="61">
        <v>39.99</v>
      </c>
      <c r="M17" s="60">
        <v>2.564760194921778E-2</v>
      </c>
      <c r="N17" s="405"/>
      <c r="O17" s="53">
        <v>0</v>
      </c>
      <c r="P17" s="402"/>
      <c r="Q17" s="402"/>
      <c r="R17" s="402"/>
      <c r="S17" s="402"/>
      <c r="T17" s="402"/>
      <c r="U17" s="402"/>
      <c r="V17" s="53">
        <v>0</v>
      </c>
      <c r="W17" s="47">
        <v>67438</v>
      </c>
      <c r="X17" s="47">
        <v>16218</v>
      </c>
      <c r="Y17" s="47">
        <v>13600</v>
      </c>
      <c r="Z17" s="54">
        <f t="shared" si="7"/>
        <v>97256</v>
      </c>
      <c r="AA17" s="53">
        <v>0</v>
      </c>
      <c r="AB17" s="46">
        <v>73900</v>
      </c>
      <c r="AC17" s="46">
        <v>92391</v>
      </c>
      <c r="AD17" s="46">
        <v>106200</v>
      </c>
      <c r="AE17" s="46">
        <f t="shared" si="0"/>
        <v>77013.25851361356</v>
      </c>
      <c r="AF17" s="46">
        <f t="shared" si="1"/>
        <v>18520.73054618738</v>
      </c>
      <c r="AG17" s="46">
        <f t="shared" si="2"/>
        <v>15531.010940199063</v>
      </c>
      <c r="AH17" s="46">
        <f t="shared" si="3"/>
        <v>111065</v>
      </c>
      <c r="AI17" s="52">
        <f t="shared" si="8"/>
        <v>0.69340709056510652</v>
      </c>
      <c r="AJ17" s="52">
        <f t="shared" si="4"/>
        <v>0.1667557785637904</v>
      </c>
      <c r="AK17" s="52">
        <f t="shared" si="5"/>
        <v>0.13983713087110305</v>
      </c>
      <c r="AL17" s="51">
        <f t="shared" si="6"/>
        <v>13809</v>
      </c>
      <c r="AN17" s="25" t="s">
        <v>200</v>
      </c>
      <c r="AO17" s="25">
        <v>0</v>
      </c>
    </row>
    <row r="18" spans="1:44" ht="20.100000000000001" customHeight="1">
      <c r="A18" s="29"/>
      <c r="B18" s="29"/>
      <c r="C18" s="29" t="s">
        <v>406</v>
      </c>
      <c r="D18" s="29" t="s">
        <v>195</v>
      </c>
      <c r="E18" s="29" t="s">
        <v>194</v>
      </c>
      <c r="F18" s="29" t="s">
        <v>132</v>
      </c>
      <c r="G18" s="29" t="s">
        <v>23</v>
      </c>
      <c r="H18" s="29" t="s">
        <v>123</v>
      </c>
      <c r="I18" s="32">
        <v>1230471</v>
      </c>
      <c r="J18" s="32">
        <v>1477479</v>
      </c>
      <c r="K18" s="56">
        <v>38.99</v>
      </c>
      <c r="L18" s="56">
        <v>39.99</v>
      </c>
      <c r="M18" s="55">
        <v>2.564760194921778E-2</v>
      </c>
      <c r="N18" s="406"/>
      <c r="O18" s="53">
        <v>0</v>
      </c>
      <c r="P18" s="403"/>
      <c r="Q18" s="403"/>
      <c r="R18" s="403"/>
      <c r="S18" s="403"/>
      <c r="T18" s="403"/>
      <c r="U18" s="403"/>
      <c r="V18" s="53">
        <v>0</v>
      </c>
      <c r="W18" s="47">
        <v>63174</v>
      </c>
      <c r="X18" s="47">
        <v>16218</v>
      </c>
      <c r="Y18" s="47">
        <v>13600</v>
      </c>
      <c r="Z18" s="54">
        <f t="shared" si="7"/>
        <v>92992</v>
      </c>
      <c r="AA18" s="53">
        <v>0</v>
      </c>
      <c r="AB18" s="46">
        <v>73900</v>
      </c>
      <c r="AC18" s="46">
        <v>92391</v>
      </c>
      <c r="AD18" s="46">
        <v>106200</v>
      </c>
      <c r="AE18" s="46">
        <f t="shared" si="0"/>
        <v>72555.127043186512</v>
      </c>
      <c r="AF18" s="46">
        <f t="shared" si="1"/>
        <v>18626.31858654508</v>
      </c>
      <c r="AG18" s="46">
        <f t="shared" si="2"/>
        <v>15619.55437026841</v>
      </c>
      <c r="AH18" s="46">
        <f t="shared" si="3"/>
        <v>106801</v>
      </c>
      <c r="AI18" s="52">
        <f t="shared" si="8"/>
        <v>0.67934876118375775</v>
      </c>
      <c r="AJ18" s="52">
        <f t="shared" si="4"/>
        <v>0.17440209910529939</v>
      </c>
      <c r="AK18" s="52">
        <f t="shared" si="5"/>
        <v>0.14624913971094289</v>
      </c>
      <c r="AL18" s="51">
        <f t="shared" si="6"/>
        <v>13809</v>
      </c>
      <c r="AN18" s="25" t="s">
        <v>227</v>
      </c>
      <c r="AO18" s="25" t="s">
        <v>226</v>
      </c>
    </row>
    <row r="19" spans="1:44" ht="20.100000000000001" customHeight="1">
      <c r="C19" s="25" t="s">
        <v>406</v>
      </c>
      <c r="D19" s="25" t="s">
        <v>406</v>
      </c>
      <c r="E19" s="25" t="s">
        <v>253</v>
      </c>
      <c r="F19" s="25" t="s">
        <v>133</v>
      </c>
      <c r="G19" s="25" t="s">
        <v>410</v>
      </c>
      <c r="H19" s="25" t="s">
        <v>123</v>
      </c>
      <c r="I19" s="31">
        <v>1227142</v>
      </c>
      <c r="J19" s="31">
        <v>1440062</v>
      </c>
      <c r="K19" s="64">
        <v>36.99</v>
      </c>
      <c r="L19" s="64">
        <v>39.989999999999995</v>
      </c>
      <c r="M19" s="63">
        <v>8.1103000811029835E-2</v>
      </c>
      <c r="N19" s="404">
        <v>4</v>
      </c>
      <c r="O19" s="53">
        <v>0</v>
      </c>
      <c r="P19" s="401" t="s">
        <v>204</v>
      </c>
      <c r="Q19" s="401" t="s">
        <v>204</v>
      </c>
      <c r="R19" s="401" t="s">
        <v>204</v>
      </c>
      <c r="S19" s="401" t="s">
        <v>203</v>
      </c>
      <c r="T19" s="401" t="s">
        <v>204</v>
      </c>
      <c r="U19" s="401" t="s">
        <v>203</v>
      </c>
      <c r="V19" s="53">
        <v>0</v>
      </c>
      <c r="W19" s="47">
        <v>104311</v>
      </c>
      <c r="X19" s="47">
        <v>29013</v>
      </c>
      <c r="Y19" s="47">
        <v>20918</v>
      </c>
      <c r="Z19" s="54">
        <f t="shared" si="7"/>
        <v>154242</v>
      </c>
      <c r="AA19" s="53">
        <v>0</v>
      </c>
      <c r="AB19" s="46">
        <v>112600</v>
      </c>
      <c r="AC19" s="46">
        <v>140810</v>
      </c>
      <c r="AD19" s="46">
        <v>161900</v>
      </c>
      <c r="AE19" s="46">
        <f t="shared" si="0"/>
        <v>118573.77531411678</v>
      </c>
      <c r="AF19" s="46">
        <f t="shared" si="1"/>
        <v>32980.039911308202</v>
      </c>
      <c r="AG19" s="46">
        <f t="shared" si="2"/>
        <v>23778.18477457502</v>
      </c>
      <c r="AH19" s="46">
        <f t="shared" si="3"/>
        <v>175332</v>
      </c>
      <c r="AI19" s="52">
        <f t="shared" si="8"/>
        <v>0.67628142788604917</v>
      </c>
      <c r="AJ19" s="52">
        <f t="shared" si="4"/>
        <v>0.18810051736881006</v>
      </c>
      <c r="AK19" s="52">
        <f t="shared" si="5"/>
        <v>0.13561805474514074</v>
      </c>
      <c r="AL19" s="51">
        <f t="shared" si="6"/>
        <v>21090</v>
      </c>
      <c r="AN19" s="25" t="s">
        <v>211</v>
      </c>
      <c r="AO19" s="25" t="s">
        <v>409</v>
      </c>
      <c r="AP19" s="25" t="s">
        <v>339</v>
      </c>
      <c r="AQ19" s="25" t="s">
        <v>338</v>
      </c>
    </row>
    <row r="20" spans="1:44" ht="20.100000000000001" customHeight="1">
      <c r="C20" s="25" t="s">
        <v>406</v>
      </c>
      <c r="D20" s="25" t="s">
        <v>408</v>
      </c>
      <c r="E20" s="25" t="s">
        <v>253</v>
      </c>
      <c r="F20" s="25" t="s">
        <v>133</v>
      </c>
      <c r="G20" s="25" t="s">
        <v>407</v>
      </c>
      <c r="H20" s="25" t="s">
        <v>123</v>
      </c>
      <c r="I20" s="31">
        <v>5561189</v>
      </c>
      <c r="J20" s="102">
        <v>1444438</v>
      </c>
      <c r="K20" s="61">
        <v>36.99</v>
      </c>
      <c r="L20" s="61">
        <v>39.989999999999995</v>
      </c>
      <c r="M20" s="60">
        <v>8.1103000811029835E-2</v>
      </c>
      <c r="N20" s="405"/>
      <c r="O20" s="53">
        <v>0</v>
      </c>
      <c r="P20" s="402"/>
      <c r="Q20" s="402"/>
      <c r="R20" s="402"/>
      <c r="S20" s="402"/>
      <c r="T20" s="402"/>
      <c r="U20" s="402"/>
      <c r="V20" s="53">
        <v>0</v>
      </c>
      <c r="W20" s="47">
        <v>97715</v>
      </c>
      <c r="X20" s="47">
        <v>29013</v>
      </c>
      <c r="Y20" s="47">
        <v>20918</v>
      </c>
      <c r="Z20" s="54">
        <f t="shared" si="7"/>
        <v>147646</v>
      </c>
      <c r="AA20" s="53">
        <v>0</v>
      </c>
      <c r="AB20" s="46">
        <v>112600</v>
      </c>
      <c r="AC20" s="46">
        <v>140810</v>
      </c>
      <c r="AD20" s="46">
        <v>161900</v>
      </c>
      <c r="AE20" s="46">
        <f t="shared" si="0"/>
        <v>111672.77298402936</v>
      </c>
      <c r="AF20" s="46">
        <f t="shared" si="1"/>
        <v>33157.265134172274</v>
      </c>
      <c r="AG20" s="46">
        <f t="shared" si="2"/>
        <v>23905.961881798357</v>
      </c>
      <c r="AH20" s="46">
        <f t="shared" si="3"/>
        <v>168736</v>
      </c>
      <c r="AI20" s="52">
        <f t="shared" si="8"/>
        <v>0.66181948715170069</v>
      </c>
      <c r="AJ20" s="52">
        <f t="shared" si="4"/>
        <v>0.19650379962884196</v>
      </c>
      <c r="AK20" s="52">
        <f t="shared" si="5"/>
        <v>0.14167671321945735</v>
      </c>
      <c r="AL20" s="51">
        <f t="shared" si="6"/>
        <v>21090</v>
      </c>
      <c r="AN20" s="25" t="str">
        <f>VLOOKUP(J20,'[1]22.06.22'!$I:$AE,23,0)</f>
        <v>Ok</v>
      </c>
      <c r="AO20" s="25" t="str">
        <f>VLOOKUP(J20,'[1]22.06.22'!$I:$AF,24,0)</f>
        <v>Sem risco. Dentro de LT</v>
      </c>
      <c r="AP20"/>
      <c r="AQ20"/>
    </row>
    <row r="21" spans="1:44" ht="20.100000000000001" customHeight="1">
      <c r="A21" s="29"/>
      <c r="B21" s="29"/>
      <c r="C21" s="29" t="s">
        <v>406</v>
      </c>
      <c r="D21" s="29" t="s">
        <v>195</v>
      </c>
      <c r="E21" s="29" t="s">
        <v>194</v>
      </c>
      <c r="F21" s="29" t="s">
        <v>133</v>
      </c>
      <c r="G21" s="29" t="s">
        <v>23</v>
      </c>
      <c r="H21" s="29" t="s">
        <v>123</v>
      </c>
      <c r="I21" s="32">
        <v>1230471</v>
      </c>
      <c r="J21" s="32">
        <v>1477479</v>
      </c>
      <c r="K21" s="56">
        <v>36.99</v>
      </c>
      <c r="L21" s="56">
        <v>39.989999999999995</v>
      </c>
      <c r="M21" s="55">
        <v>8.1103000811029835E-2</v>
      </c>
      <c r="N21" s="406"/>
      <c r="O21" s="53">
        <v>0</v>
      </c>
      <c r="P21" s="403"/>
      <c r="Q21" s="403"/>
      <c r="R21" s="403"/>
      <c r="S21" s="403"/>
      <c r="T21" s="403"/>
      <c r="U21" s="403"/>
      <c r="V21" s="53">
        <v>0</v>
      </c>
      <c r="W21" s="47">
        <v>97715</v>
      </c>
      <c r="X21" s="47">
        <v>29013</v>
      </c>
      <c r="Y21" s="47">
        <v>20918</v>
      </c>
      <c r="Z21" s="54">
        <f t="shared" si="7"/>
        <v>147646</v>
      </c>
      <c r="AA21" s="53">
        <v>0</v>
      </c>
      <c r="AB21" s="46">
        <v>112600</v>
      </c>
      <c r="AC21" s="46">
        <v>140810</v>
      </c>
      <c r="AD21" s="46">
        <v>161900</v>
      </c>
      <c r="AE21" s="46">
        <f t="shared" si="0"/>
        <v>111672.77298402936</v>
      </c>
      <c r="AF21" s="46">
        <f t="shared" si="1"/>
        <v>33157.265134172274</v>
      </c>
      <c r="AG21" s="46">
        <f t="shared" si="2"/>
        <v>23905.961881798357</v>
      </c>
      <c r="AH21" s="46">
        <f t="shared" si="3"/>
        <v>168736</v>
      </c>
      <c r="AI21" s="52">
        <f t="shared" si="8"/>
        <v>0.66181948715170069</v>
      </c>
      <c r="AJ21" s="52">
        <f t="shared" si="4"/>
        <v>0.19650379962884196</v>
      </c>
      <c r="AK21" s="52">
        <f t="shared" si="5"/>
        <v>0.14167671321945735</v>
      </c>
      <c r="AL21" s="51">
        <f t="shared" si="6"/>
        <v>21090</v>
      </c>
      <c r="AN21" s="25" t="s">
        <v>227</v>
      </c>
      <c r="AO21" s="25" t="s">
        <v>226</v>
      </c>
      <c r="AP21" s="25" t="s">
        <v>225</v>
      </c>
      <c r="AQ21" s="25" t="s">
        <v>208</v>
      </c>
    </row>
    <row r="22" spans="1:44" ht="20.100000000000001" customHeight="1">
      <c r="C22" s="25" t="s">
        <v>266</v>
      </c>
      <c r="D22" s="25" t="s">
        <v>266</v>
      </c>
      <c r="E22" s="25" t="s">
        <v>194</v>
      </c>
      <c r="F22" s="25" t="s">
        <v>134</v>
      </c>
      <c r="G22" s="25" t="s">
        <v>404</v>
      </c>
      <c r="H22" s="25" t="s">
        <v>123</v>
      </c>
      <c r="I22" s="31">
        <v>1223381</v>
      </c>
      <c r="J22" s="31">
        <v>1424077</v>
      </c>
      <c r="K22" s="64">
        <v>34.99</v>
      </c>
      <c r="L22" s="64">
        <v>34.99</v>
      </c>
      <c r="M22" s="63">
        <v>0</v>
      </c>
      <c r="N22" s="404">
        <v>5</v>
      </c>
      <c r="O22" s="53">
        <v>0</v>
      </c>
      <c r="P22" s="401" t="s">
        <v>204</v>
      </c>
      <c r="Q22" s="401" t="s">
        <v>204</v>
      </c>
      <c r="R22" s="401" t="s">
        <v>205</v>
      </c>
      <c r="S22" s="401" t="s">
        <v>205</v>
      </c>
      <c r="T22" s="401" t="s">
        <v>204</v>
      </c>
      <c r="U22" s="401" t="s">
        <v>204</v>
      </c>
      <c r="V22" s="53">
        <v>0</v>
      </c>
      <c r="W22" s="47">
        <v>12635</v>
      </c>
      <c r="X22" s="47">
        <v>0</v>
      </c>
      <c r="Y22" s="47">
        <v>4520</v>
      </c>
      <c r="Z22" s="54">
        <f t="shared" si="7"/>
        <v>17155</v>
      </c>
      <c r="AA22" s="53">
        <v>0</v>
      </c>
      <c r="AB22" s="46">
        <v>14700</v>
      </c>
      <c r="AC22" s="46">
        <v>18465</v>
      </c>
      <c r="AD22" s="46">
        <v>23000</v>
      </c>
      <c r="AE22" s="46">
        <f t="shared" si="0"/>
        <v>15975.118041387352</v>
      </c>
      <c r="AF22" s="46">
        <f t="shared" si="1"/>
        <v>0</v>
      </c>
      <c r="AG22" s="46">
        <f t="shared" si="2"/>
        <v>5714.8819586126492</v>
      </c>
      <c r="AH22" s="46">
        <f t="shared" si="3"/>
        <v>21690</v>
      </c>
      <c r="AI22" s="52">
        <f t="shared" si="8"/>
        <v>0.73651996502477413</v>
      </c>
      <c r="AJ22" s="52">
        <f t="shared" si="4"/>
        <v>0</v>
      </c>
      <c r="AK22" s="52">
        <f t="shared" si="5"/>
        <v>0.26348003497522587</v>
      </c>
      <c r="AL22" s="51">
        <f t="shared" si="6"/>
        <v>4535</v>
      </c>
      <c r="AN22" s="25" t="s">
        <v>200</v>
      </c>
      <c r="AO22" s="25">
        <v>0</v>
      </c>
    </row>
    <row r="23" spans="1:44" ht="20.100000000000001" customHeight="1">
      <c r="C23" s="25" t="s">
        <v>266</v>
      </c>
      <c r="D23" s="25" t="s">
        <v>266</v>
      </c>
      <c r="E23" s="25" t="s">
        <v>194</v>
      </c>
      <c r="F23" s="25" t="s">
        <v>134</v>
      </c>
      <c r="G23" s="25" t="s">
        <v>403</v>
      </c>
      <c r="H23" s="25" t="s">
        <v>123</v>
      </c>
      <c r="I23" s="31">
        <v>1198883</v>
      </c>
      <c r="J23" s="31">
        <v>1238957</v>
      </c>
      <c r="K23" s="61"/>
      <c r="L23" s="61">
        <v>34.99</v>
      </c>
      <c r="M23" s="60">
        <v>0</v>
      </c>
      <c r="N23" s="405"/>
      <c r="O23" s="53">
        <v>0</v>
      </c>
      <c r="P23" s="402"/>
      <c r="Q23" s="402"/>
      <c r="R23" s="402"/>
      <c r="S23" s="402"/>
      <c r="T23" s="402"/>
      <c r="U23" s="402"/>
      <c r="V23" s="53">
        <v>0</v>
      </c>
      <c r="W23" s="47">
        <v>12635</v>
      </c>
      <c r="X23" s="47">
        <v>0</v>
      </c>
      <c r="Y23" s="47">
        <v>4520</v>
      </c>
      <c r="Z23" s="54">
        <f t="shared" si="7"/>
        <v>17155</v>
      </c>
      <c r="AA23" s="53">
        <v>0</v>
      </c>
      <c r="AB23" s="46">
        <v>14700</v>
      </c>
      <c r="AC23" s="46">
        <v>18465</v>
      </c>
      <c r="AD23" s="46">
        <v>23000</v>
      </c>
      <c r="AE23" s="46">
        <f t="shared" si="0"/>
        <v>15975.118041387352</v>
      </c>
      <c r="AF23" s="46">
        <f t="shared" si="1"/>
        <v>0</v>
      </c>
      <c r="AG23" s="46">
        <f t="shared" si="2"/>
        <v>5714.8819586126492</v>
      </c>
      <c r="AH23" s="46">
        <f t="shared" si="3"/>
        <v>21690</v>
      </c>
      <c r="AI23" s="52">
        <f t="shared" si="8"/>
        <v>0.73651996502477413</v>
      </c>
      <c r="AJ23" s="52">
        <f t="shared" si="4"/>
        <v>0</v>
      </c>
      <c r="AK23" s="52">
        <f t="shared" si="5"/>
        <v>0.26348003497522587</v>
      </c>
      <c r="AL23" s="51">
        <f t="shared" si="6"/>
        <v>4535</v>
      </c>
      <c r="AN23" s="25" t="s">
        <v>200</v>
      </c>
      <c r="AO23" s="25">
        <v>0</v>
      </c>
    </row>
    <row r="24" spans="1:44" ht="20.100000000000001" customHeight="1">
      <c r="C24" s="25" t="s">
        <v>266</v>
      </c>
      <c r="D24" s="25" t="s">
        <v>266</v>
      </c>
      <c r="E24" s="25" t="s">
        <v>194</v>
      </c>
      <c r="F24" s="25" t="s">
        <v>134</v>
      </c>
      <c r="G24" s="25" t="s">
        <v>405</v>
      </c>
      <c r="H24" s="25" t="s">
        <v>123</v>
      </c>
      <c r="I24" s="31">
        <v>1222176</v>
      </c>
      <c r="J24" s="31">
        <v>1376739</v>
      </c>
      <c r="K24" s="61"/>
      <c r="L24" s="61">
        <v>34.99</v>
      </c>
      <c r="M24" s="60">
        <v>0</v>
      </c>
      <c r="N24" s="405"/>
      <c r="O24" s="53">
        <v>0</v>
      </c>
      <c r="P24" s="402"/>
      <c r="Q24" s="402"/>
      <c r="R24" s="402"/>
      <c r="S24" s="402"/>
      <c r="T24" s="402"/>
      <c r="U24" s="402"/>
      <c r="V24" s="53">
        <v>0</v>
      </c>
      <c r="W24" s="47">
        <v>12635</v>
      </c>
      <c r="X24" s="47">
        <v>0</v>
      </c>
      <c r="Y24" s="47">
        <v>5441</v>
      </c>
      <c r="Z24" s="54">
        <f t="shared" si="7"/>
        <v>18076</v>
      </c>
      <c r="AA24" s="53">
        <v>0</v>
      </c>
      <c r="AB24" s="46">
        <v>14700</v>
      </c>
      <c r="AC24" s="46">
        <v>18465</v>
      </c>
      <c r="AD24" s="46">
        <v>23000</v>
      </c>
      <c r="AE24" s="46">
        <f t="shared" si="0"/>
        <v>15804.933890241204</v>
      </c>
      <c r="AF24" s="46">
        <f t="shared" si="1"/>
        <v>0</v>
      </c>
      <c r="AG24" s="46">
        <f t="shared" si="2"/>
        <v>6806.0661097587963</v>
      </c>
      <c r="AH24" s="46">
        <f t="shared" si="3"/>
        <v>22611</v>
      </c>
      <c r="AI24" s="52">
        <f t="shared" si="8"/>
        <v>0.69899314007523794</v>
      </c>
      <c r="AJ24" s="52">
        <f t="shared" si="4"/>
        <v>0</v>
      </c>
      <c r="AK24" s="52">
        <f t="shared" si="5"/>
        <v>0.30100685992476212</v>
      </c>
      <c r="AL24" s="51">
        <f t="shared" si="6"/>
        <v>4535</v>
      </c>
      <c r="AN24" s="25" t="s">
        <v>238</v>
      </c>
      <c r="AO24" s="25">
        <v>0</v>
      </c>
      <c r="AP24"/>
      <c r="AQ24"/>
    </row>
    <row r="25" spans="1:44" ht="20.100000000000001" customHeight="1">
      <c r="A25" s="29"/>
      <c r="B25" s="29"/>
      <c r="C25" s="29" t="s">
        <v>266</v>
      </c>
      <c r="D25" s="29" t="s">
        <v>195</v>
      </c>
      <c r="E25" s="29" t="s">
        <v>194</v>
      </c>
      <c r="F25" s="29" t="s">
        <v>134</v>
      </c>
      <c r="G25" s="29" t="s">
        <v>81</v>
      </c>
      <c r="H25" s="29" t="s">
        <v>123</v>
      </c>
      <c r="I25" s="32">
        <v>1230470</v>
      </c>
      <c r="J25" s="32">
        <v>1477478</v>
      </c>
      <c r="K25" s="61"/>
      <c r="L25" s="61">
        <v>34.99</v>
      </c>
      <c r="M25" s="60">
        <v>0</v>
      </c>
      <c r="N25" s="405"/>
      <c r="O25" s="53">
        <v>0</v>
      </c>
      <c r="P25" s="402"/>
      <c r="Q25" s="402"/>
      <c r="R25" s="402"/>
      <c r="S25" s="402"/>
      <c r="T25" s="402"/>
      <c r="U25" s="402"/>
      <c r="V25" s="53">
        <v>0</v>
      </c>
      <c r="W25" s="47">
        <v>12635</v>
      </c>
      <c r="X25" s="47">
        <v>0</v>
      </c>
      <c r="Y25" s="47">
        <v>4520</v>
      </c>
      <c r="Z25" s="54">
        <f t="shared" si="7"/>
        <v>17155</v>
      </c>
      <c r="AA25" s="53">
        <v>0</v>
      </c>
      <c r="AB25" s="46">
        <v>14700</v>
      </c>
      <c r="AC25" s="46">
        <v>18465</v>
      </c>
      <c r="AD25" s="46">
        <v>23000</v>
      </c>
      <c r="AE25" s="46">
        <f t="shared" si="0"/>
        <v>15975.118041387352</v>
      </c>
      <c r="AF25" s="46">
        <f t="shared" si="1"/>
        <v>0</v>
      </c>
      <c r="AG25" s="46">
        <f t="shared" si="2"/>
        <v>5714.8819586126492</v>
      </c>
      <c r="AH25" s="46">
        <f t="shared" si="3"/>
        <v>21690</v>
      </c>
      <c r="AI25" s="52">
        <f t="shared" si="8"/>
        <v>0.73651996502477413</v>
      </c>
      <c r="AJ25" s="52">
        <f t="shared" si="4"/>
        <v>0</v>
      </c>
      <c r="AK25" s="52">
        <f t="shared" si="5"/>
        <v>0.26348003497522587</v>
      </c>
      <c r="AL25" s="51">
        <f t="shared" si="6"/>
        <v>4535</v>
      </c>
      <c r="AN25" s="25" t="s">
        <v>227</v>
      </c>
      <c r="AO25" s="25" t="s">
        <v>226</v>
      </c>
      <c r="AP25" s="25" t="s">
        <v>225</v>
      </c>
      <c r="AQ25" s="25" t="s">
        <v>208</v>
      </c>
    </row>
    <row r="26" spans="1:44" ht="20.100000000000001" customHeight="1">
      <c r="C26" s="25" t="s">
        <v>266</v>
      </c>
      <c r="D26" s="25" t="s">
        <v>266</v>
      </c>
      <c r="E26" s="25" t="s">
        <v>194</v>
      </c>
      <c r="F26" s="25" t="s">
        <v>135</v>
      </c>
      <c r="G26" s="25" t="s">
        <v>404</v>
      </c>
      <c r="H26" s="25" t="s">
        <v>123</v>
      </c>
      <c r="I26" s="31">
        <v>1223381</v>
      </c>
      <c r="J26" s="31">
        <v>1424077</v>
      </c>
      <c r="K26" s="61"/>
      <c r="L26" s="61">
        <v>34.99</v>
      </c>
      <c r="M26" s="60">
        <v>0</v>
      </c>
      <c r="N26" s="405"/>
      <c r="O26" s="53">
        <v>0</v>
      </c>
      <c r="P26" s="402"/>
      <c r="Q26" s="402"/>
      <c r="R26" s="402"/>
      <c r="S26" s="402"/>
      <c r="T26" s="402"/>
      <c r="U26" s="402"/>
      <c r="V26" s="53">
        <v>0</v>
      </c>
      <c r="W26" s="47">
        <v>10576</v>
      </c>
      <c r="X26" s="47">
        <v>0</v>
      </c>
      <c r="Y26" s="47">
        <v>5306</v>
      </c>
      <c r="Z26" s="54">
        <f t="shared" si="7"/>
        <v>15882</v>
      </c>
      <c r="AA26" s="53">
        <v>0</v>
      </c>
      <c r="AB26" s="46">
        <v>12200</v>
      </c>
      <c r="AC26" s="46">
        <v>15272</v>
      </c>
      <c r="AD26" s="46">
        <v>19000</v>
      </c>
      <c r="AE26" s="46">
        <f t="shared" si="0"/>
        <v>13058.516559627251</v>
      </c>
      <c r="AF26" s="46">
        <f t="shared" si="1"/>
        <v>0</v>
      </c>
      <c r="AG26" s="46">
        <f t="shared" si="2"/>
        <v>6551.4834403727491</v>
      </c>
      <c r="AH26" s="46">
        <f t="shared" si="3"/>
        <v>19610</v>
      </c>
      <c r="AI26" s="52">
        <f t="shared" si="8"/>
        <v>0.66591109432061457</v>
      </c>
      <c r="AJ26" s="52">
        <f t="shared" si="4"/>
        <v>0</v>
      </c>
      <c r="AK26" s="52">
        <f t="shared" si="5"/>
        <v>0.33408890567938548</v>
      </c>
      <c r="AL26" s="51">
        <f t="shared" si="6"/>
        <v>3728</v>
      </c>
      <c r="AN26" s="25" t="s">
        <v>200</v>
      </c>
      <c r="AO26" s="25">
        <v>0</v>
      </c>
    </row>
    <row r="27" spans="1:44" ht="20.100000000000001" customHeight="1">
      <c r="C27" s="25" t="s">
        <v>266</v>
      </c>
      <c r="D27" s="25" t="s">
        <v>266</v>
      </c>
      <c r="E27" s="25" t="s">
        <v>194</v>
      </c>
      <c r="F27" s="25" t="s">
        <v>135</v>
      </c>
      <c r="G27" s="25" t="s">
        <v>403</v>
      </c>
      <c r="H27" s="25" t="s">
        <v>123</v>
      </c>
      <c r="I27" s="31">
        <v>1198883</v>
      </c>
      <c r="J27" s="31">
        <v>1238957</v>
      </c>
      <c r="K27" s="61"/>
      <c r="L27" s="61">
        <v>34.99</v>
      </c>
      <c r="M27" s="60">
        <v>0</v>
      </c>
      <c r="N27" s="405"/>
      <c r="O27" s="53">
        <v>0</v>
      </c>
      <c r="P27" s="402"/>
      <c r="Q27" s="402"/>
      <c r="R27" s="402"/>
      <c r="S27" s="402"/>
      <c r="T27" s="402"/>
      <c r="U27" s="402"/>
      <c r="V27" s="53">
        <v>0</v>
      </c>
      <c r="W27" s="47">
        <v>10576</v>
      </c>
      <c r="X27" s="47">
        <v>0</v>
      </c>
      <c r="Y27" s="47">
        <v>5306</v>
      </c>
      <c r="Z27" s="54">
        <f t="shared" si="7"/>
        <v>15882</v>
      </c>
      <c r="AA27" s="53">
        <v>0</v>
      </c>
      <c r="AB27" s="46">
        <v>12200</v>
      </c>
      <c r="AC27" s="46">
        <v>15272</v>
      </c>
      <c r="AD27" s="46">
        <v>19000</v>
      </c>
      <c r="AE27" s="46">
        <f t="shared" si="0"/>
        <v>13058.516559627251</v>
      </c>
      <c r="AF27" s="46">
        <f t="shared" si="1"/>
        <v>0</v>
      </c>
      <c r="AG27" s="46">
        <f t="shared" si="2"/>
        <v>6551.4834403727491</v>
      </c>
      <c r="AH27" s="46">
        <f t="shared" si="3"/>
        <v>19610</v>
      </c>
      <c r="AI27" s="52">
        <f t="shared" si="8"/>
        <v>0.66591109432061457</v>
      </c>
      <c r="AJ27" s="52">
        <f t="shared" si="4"/>
        <v>0</v>
      </c>
      <c r="AK27" s="52">
        <f t="shared" si="5"/>
        <v>0.33408890567938548</v>
      </c>
      <c r="AL27" s="51">
        <f t="shared" si="6"/>
        <v>3728</v>
      </c>
      <c r="AN27" s="25" t="s">
        <v>200</v>
      </c>
      <c r="AO27" s="25">
        <v>0</v>
      </c>
    </row>
    <row r="28" spans="1:44" ht="20.100000000000001" customHeight="1">
      <c r="C28" s="25" t="s">
        <v>266</v>
      </c>
      <c r="D28" s="25" t="s">
        <v>266</v>
      </c>
      <c r="E28" s="25" t="s">
        <v>194</v>
      </c>
      <c r="F28" s="25" t="s">
        <v>135</v>
      </c>
      <c r="G28" s="25" t="s">
        <v>402</v>
      </c>
      <c r="H28" s="25" t="s">
        <v>123</v>
      </c>
      <c r="I28" s="31">
        <v>1222176</v>
      </c>
      <c r="J28" s="31">
        <v>1376738</v>
      </c>
      <c r="K28" s="61"/>
      <c r="L28" s="61">
        <v>34.99</v>
      </c>
      <c r="M28" s="60">
        <v>0</v>
      </c>
      <c r="N28" s="405"/>
      <c r="O28" s="53">
        <v>0</v>
      </c>
      <c r="P28" s="402"/>
      <c r="Q28" s="402"/>
      <c r="R28" s="402"/>
      <c r="S28" s="402"/>
      <c r="T28" s="402"/>
      <c r="U28" s="402"/>
      <c r="V28" s="53">
        <v>0</v>
      </c>
      <c r="W28" s="47">
        <v>10516</v>
      </c>
      <c r="X28" s="47">
        <v>0</v>
      </c>
      <c r="Y28" s="47">
        <v>4348</v>
      </c>
      <c r="Z28" s="54">
        <f t="shared" si="7"/>
        <v>14864</v>
      </c>
      <c r="AA28" s="53">
        <v>0</v>
      </c>
      <c r="AB28" s="46">
        <v>12200</v>
      </c>
      <c r="AC28" s="46">
        <v>15272</v>
      </c>
      <c r="AD28" s="46">
        <v>19000</v>
      </c>
      <c r="AE28" s="46">
        <f t="shared" si="0"/>
        <v>13153.489773950485</v>
      </c>
      <c r="AF28" s="46">
        <f t="shared" si="1"/>
        <v>0</v>
      </c>
      <c r="AG28" s="46">
        <f t="shared" si="2"/>
        <v>5438.5102260495159</v>
      </c>
      <c r="AH28" s="46">
        <f t="shared" si="3"/>
        <v>18592</v>
      </c>
      <c r="AI28" s="52">
        <f t="shared" si="8"/>
        <v>0.70748116254036597</v>
      </c>
      <c r="AJ28" s="52">
        <f t="shared" si="4"/>
        <v>0</v>
      </c>
      <c r="AK28" s="52">
        <f t="shared" si="5"/>
        <v>0.29251883745963403</v>
      </c>
      <c r="AL28" s="51">
        <f t="shared" si="6"/>
        <v>3728</v>
      </c>
      <c r="AN28" s="25" t="s">
        <v>238</v>
      </c>
      <c r="AO28" s="25">
        <v>0</v>
      </c>
      <c r="AP28"/>
      <c r="AQ28"/>
    </row>
    <row r="29" spans="1:44" ht="20.100000000000001" customHeight="1">
      <c r="A29" s="29"/>
      <c r="B29" s="29"/>
      <c r="C29" s="29" t="s">
        <v>266</v>
      </c>
      <c r="D29" s="29" t="s">
        <v>195</v>
      </c>
      <c r="E29" s="29" t="s">
        <v>194</v>
      </c>
      <c r="F29" s="29" t="s">
        <v>135</v>
      </c>
      <c r="G29" s="29" t="s">
        <v>81</v>
      </c>
      <c r="H29" s="29" t="s">
        <v>123</v>
      </c>
      <c r="I29" s="32">
        <v>1230470</v>
      </c>
      <c r="J29" s="32">
        <v>1477478</v>
      </c>
      <c r="K29" s="56"/>
      <c r="L29" s="56">
        <v>34.99</v>
      </c>
      <c r="M29" s="55">
        <v>0</v>
      </c>
      <c r="N29" s="406"/>
      <c r="O29" s="53">
        <v>0</v>
      </c>
      <c r="P29" s="403"/>
      <c r="Q29" s="403"/>
      <c r="R29" s="403"/>
      <c r="S29" s="403"/>
      <c r="T29" s="403"/>
      <c r="U29" s="403"/>
      <c r="V29" s="53">
        <v>0</v>
      </c>
      <c r="W29" s="47">
        <v>10576</v>
      </c>
      <c r="X29" s="47">
        <v>0</v>
      </c>
      <c r="Y29" s="47">
        <v>5306</v>
      </c>
      <c r="Z29" s="54">
        <f t="shared" si="7"/>
        <v>15882</v>
      </c>
      <c r="AA29" s="53">
        <v>0</v>
      </c>
      <c r="AB29" s="46">
        <v>12200</v>
      </c>
      <c r="AC29" s="46">
        <v>15272</v>
      </c>
      <c r="AD29" s="46">
        <v>19000</v>
      </c>
      <c r="AE29" s="46">
        <f t="shared" si="0"/>
        <v>13058.516559627251</v>
      </c>
      <c r="AF29" s="46">
        <f t="shared" si="1"/>
        <v>0</v>
      </c>
      <c r="AG29" s="46">
        <f t="shared" si="2"/>
        <v>6551.4834403727491</v>
      </c>
      <c r="AH29" s="46">
        <f t="shared" si="3"/>
        <v>19610</v>
      </c>
      <c r="AI29" s="52">
        <f t="shared" si="8"/>
        <v>0.66591109432061457</v>
      </c>
      <c r="AJ29" s="52">
        <f t="shared" si="4"/>
        <v>0</v>
      </c>
      <c r="AK29" s="52">
        <f t="shared" si="5"/>
        <v>0.33408890567938548</v>
      </c>
      <c r="AL29" s="51">
        <f t="shared" si="6"/>
        <v>3728</v>
      </c>
      <c r="AN29" s="25" t="s">
        <v>227</v>
      </c>
      <c r="AO29" s="25" t="s">
        <v>226</v>
      </c>
      <c r="AP29" s="25" t="s">
        <v>225</v>
      </c>
      <c r="AQ29" s="25" t="s">
        <v>208</v>
      </c>
    </row>
    <row r="30" spans="1:44" ht="30" customHeight="1">
      <c r="C30" s="25" t="s">
        <v>266</v>
      </c>
      <c r="D30" s="25" t="s">
        <v>266</v>
      </c>
      <c r="E30" s="25" t="s">
        <v>194</v>
      </c>
      <c r="F30" s="25" t="s">
        <v>136</v>
      </c>
      <c r="G30" s="25" t="s">
        <v>401</v>
      </c>
      <c r="H30" s="25" t="s">
        <v>121</v>
      </c>
      <c r="I30" s="31">
        <v>1227759</v>
      </c>
      <c r="J30" s="31">
        <v>1464637</v>
      </c>
      <c r="K30" s="64">
        <v>329.9</v>
      </c>
      <c r="L30" s="64">
        <v>329.9</v>
      </c>
      <c r="M30" s="63">
        <v>0</v>
      </c>
      <c r="N30" s="404">
        <v>6</v>
      </c>
      <c r="O30" s="53">
        <v>0</v>
      </c>
      <c r="P30" s="401" t="s">
        <v>204</v>
      </c>
      <c r="Q30" s="401" t="s">
        <v>204</v>
      </c>
      <c r="R30" s="401" t="s">
        <v>204</v>
      </c>
      <c r="S30" s="401" t="s">
        <v>203</v>
      </c>
      <c r="T30" s="401" t="s">
        <v>204</v>
      </c>
      <c r="U30" s="401" t="s">
        <v>203</v>
      </c>
      <c r="V30" s="53">
        <v>0</v>
      </c>
      <c r="W30" s="47">
        <v>15040</v>
      </c>
      <c r="X30" s="47">
        <v>5724</v>
      </c>
      <c r="Y30" s="47">
        <v>2000</v>
      </c>
      <c r="Z30" s="54">
        <f t="shared" si="7"/>
        <v>22764</v>
      </c>
      <c r="AA30" s="53">
        <v>0</v>
      </c>
      <c r="AB30" s="46">
        <v>20800</v>
      </c>
      <c r="AC30" s="46">
        <v>26050</v>
      </c>
      <c r="AD30" s="46">
        <v>31000</v>
      </c>
      <c r="AE30" s="46">
        <f t="shared" si="0"/>
        <v>18310.426989984186</v>
      </c>
      <c r="AF30" s="46">
        <f t="shared" si="1"/>
        <v>6968.6758039008964</v>
      </c>
      <c r="AG30" s="46">
        <f t="shared" si="2"/>
        <v>2434.8972061149184</v>
      </c>
      <c r="AH30" s="46">
        <f t="shared" si="3"/>
        <v>27714</v>
      </c>
      <c r="AI30" s="52">
        <f t="shared" si="8"/>
        <v>0.6606923212089264</v>
      </c>
      <c r="AJ30" s="52">
        <f t="shared" si="4"/>
        <v>0.25144965735371638</v>
      </c>
      <c r="AK30" s="52">
        <f t="shared" si="5"/>
        <v>8.7858021437357228E-2</v>
      </c>
      <c r="AL30" s="51">
        <f t="shared" si="6"/>
        <v>4950</v>
      </c>
      <c r="AN30" s="25" t="s">
        <v>200</v>
      </c>
      <c r="AO30" s="25" t="s">
        <v>400</v>
      </c>
    </row>
    <row r="31" spans="1:44" ht="30" customHeight="1">
      <c r="A31" s="29"/>
      <c r="B31" s="29"/>
      <c r="C31" s="29" t="s">
        <v>266</v>
      </c>
      <c r="D31" s="29" t="s">
        <v>195</v>
      </c>
      <c r="E31" s="29" t="s">
        <v>194</v>
      </c>
      <c r="F31" s="29" t="s">
        <v>136</v>
      </c>
      <c r="G31" s="29" t="s">
        <v>23</v>
      </c>
      <c r="H31" s="29" t="s">
        <v>123</v>
      </c>
      <c r="I31" s="32">
        <v>1230471</v>
      </c>
      <c r="J31" s="32">
        <v>1477479</v>
      </c>
      <c r="K31" s="56">
        <v>329.9</v>
      </c>
      <c r="L31" s="56">
        <v>329.9</v>
      </c>
      <c r="M31" s="55">
        <v>0</v>
      </c>
      <c r="N31" s="406"/>
      <c r="O31" s="53">
        <v>0</v>
      </c>
      <c r="P31" s="403"/>
      <c r="Q31" s="403"/>
      <c r="R31" s="403"/>
      <c r="S31" s="403"/>
      <c r="T31" s="403"/>
      <c r="U31" s="403"/>
      <c r="V31" s="53">
        <v>0</v>
      </c>
      <c r="W31" s="47">
        <v>15040</v>
      </c>
      <c r="X31" s="47">
        <v>5724</v>
      </c>
      <c r="Y31" s="47">
        <v>2000</v>
      </c>
      <c r="Z31" s="54">
        <f t="shared" si="7"/>
        <v>22764</v>
      </c>
      <c r="AA31" s="53">
        <v>0</v>
      </c>
      <c r="AB31" s="46">
        <v>20800</v>
      </c>
      <c r="AC31" s="46">
        <v>26050</v>
      </c>
      <c r="AD31" s="46">
        <v>31000</v>
      </c>
      <c r="AE31" s="46">
        <f t="shared" si="0"/>
        <v>18310.426989984186</v>
      </c>
      <c r="AF31" s="46">
        <f t="shared" si="1"/>
        <v>6968.6758039008964</v>
      </c>
      <c r="AG31" s="46">
        <f t="shared" si="2"/>
        <v>2434.8972061149184</v>
      </c>
      <c r="AH31" s="46">
        <f t="shared" si="3"/>
        <v>27714</v>
      </c>
      <c r="AI31" s="52">
        <f t="shared" si="8"/>
        <v>0.6606923212089264</v>
      </c>
      <c r="AJ31" s="52">
        <f t="shared" si="4"/>
        <v>0.25144965735371638</v>
      </c>
      <c r="AK31" s="52">
        <f t="shared" si="5"/>
        <v>8.7858021437357228E-2</v>
      </c>
      <c r="AL31" s="51">
        <f t="shared" si="6"/>
        <v>4950</v>
      </c>
      <c r="AN31" s="25" t="s">
        <v>227</v>
      </c>
      <c r="AO31" s="25" t="s">
        <v>226</v>
      </c>
      <c r="AP31" s="25" t="s">
        <v>225</v>
      </c>
      <c r="AQ31" s="25" t="s">
        <v>208</v>
      </c>
    </row>
    <row r="32" spans="1:44" ht="24.95" customHeight="1">
      <c r="C32" s="25" t="s">
        <v>266</v>
      </c>
      <c r="D32" s="25" t="s">
        <v>266</v>
      </c>
      <c r="E32" s="25" t="s">
        <v>194</v>
      </c>
      <c r="F32" s="25" t="s">
        <v>137</v>
      </c>
      <c r="G32" s="25" t="s">
        <v>391</v>
      </c>
      <c r="H32" s="25" t="s">
        <v>121</v>
      </c>
      <c r="I32" s="31">
        <v>1229735</v>
      </c>
      <c r="J32" s="31">
        <v>1481282</v>
      </c>
      <c r="K32" s="64">
        <v>89.9</v>
      </c>
      <c r="L32" s="64">
        <v>99.899999999999991</v>
      </c>
      <c r="M32" s="63">
        <v>0.11123470522803092</v>
      </c>
      <c r="N32" s="404">
        <v>7</v>
      </c>
      <c r="O32" s="53">
        <v>0</v>
      </c>
      <c r="P32" s="401" t="s">
        <v>203</v>
      </c>
      <c r="Q32" s="401" t="s">
        <v>203</v>
      </c>
      <c r="R32" s="401" t="s">
        <v>204</v>
      </c>
      <c r="S32" s="401" t="s">
        <v>204</v>
      </c>
      <c r="T32" s="401" t="s">
        <v>204</v>
      </c>
      <c r="U32" s="401" t="s">
        <v>203</v>
      </c>
      <c r="V32" s="53">
        <v>0</v>
      </c>
      <c r="W32" s="47">
        <v>51</v>
      </c>
      <c r="X32" s="47">
        <v>7079</v>
      </c>
      <c r="Y32" s="47">
        <v>3474</v>
      </c>
      <c r="Z32" s="54">
        <f t="shared" si="7"/>
        <v>10604</v>
      </c>
      <c r="AA32" s="53">
        <v>0</v>
      </c>
      <c r="AB32" s="46">
        <v>11800</v>
      </c>
      <c r="AC32" s="46">
        <v>14861</v>
      </c>
      <c r="AD32" s="47">
        <v>18500</v>
      </c>
      <c r="AE32" s="46">
        <f t="shared" si="0"/>
        <v>68.501791776688037</v>
      </c>
      <c r="AF32" s="46">
        <f t="shared" si="1"/>
        <v>9508.3173330818554</v>
      </c>
      <c r="AG32" s="46">
        <f t="shared" si="2"/>
        <v>4666.1808751414555</v>
      </c>
      <c r="AH32" s="46">
        <f t="shared" si="3"/>
        <v>14242.999999999998</v>
      </c>
      <c r="AI32" s="52">
        <f t="shared" si="8"/>
        <v>4.8095058468502448E-3</v>
      </c>
      <c r="AJ32" s="52">
        <f t="shared" si="4"/>
        <v>0.66757827235005662</v>
      </c>
      <c r="AK32" s="52">
        <f t="shared" si="5"/>
        <v>0.32761222180309318</v>
      </c>
      <c r="AL32" s="51">
        <f t="shared" si="6"/>
        <v>3639</v>
      </c>
      <c r="AN32" s="25" t="s">
        <v>227</v>
      </c>
      <c r="AO32" s="25" t="s">
        <v>390</v>
      </c>
      <c r="AP32" s="77" t="s">
        <v>389</v>
      </c>
      <c r="AQ32" s="77" t="s">
        <v>388</v>
      </c>
      <c r="AR32" s="407" t="s">
        <v>223</v>
      </c>
    </row>
    <row r="33" spans="1:44" ht="24.95" customHeight="1">
      <c r="C33" s="25" t="s">
        <v>266</v>
      </c>
      <c r="D33" s="25" t="s">
        <v>266</v>
      </c>
      <c r="E33" s="25" t="s">
        <v>194</v>
      </c>
      <c r="F33" s="25" t="s">
        <v>137</v>
      </c>
      <c r="G33" s="25" t="s">
        <v>392</v>
      </c>
      <c r="H33" s="25" t="s">
        <v>123</v>
      </c>
      <c r="I33" s="31">
        <v>1220643</v>
      </c>
      <c r="J33" s="31">
        <v>1329248</v>
      </c>
      <c r="K33" s="61">
        <v>89.9</v>
      </c>
      <c r="L33" s="61">
        <v>99.899999999999991</v>
      </c>
      <c r="M33" s="60">
        <v>0.11123470522803092</v>
      </c>
      <c r="N33" s="405"/>
      <c r="O33" s="53">
        <v>0</v>
      </c>
      <c r="P33" s="402"/>
      <c r="Q33" s="402"/>
      <c r="R33" s="402"/>
      <c r="S33" s="402"/>
      <c r="T33" s="402"/>
      <c r="U33" s="402"/>
      <c r="V33" s="53">
        <v>0</v>
      </c>
      <c r="W33" s="47">
        <v>0</v>
      </c>
      <c r="X33" s="47">
        <v>7079</v>
      </c>
      <c r="Y33" s="47">
        <v>3474</v>
      </c>
      <c r="Z33" s="54">
        <f t="shared" si="7"/>
        <v>10553</v>
      </c>
      <c r="AA33" s="53">
        <v>0</v>
      </c>
      <c r="AB33" s="46">
        <v>11800</v>
      </c>
      <c r="AC33" s="46">
        <v>14861</v>
      </c>
      <c r="AD33" s="47">
        <v>18500</v>
      </c>
      <c r="AE33" s="46">
        <f t="shared" si="0"/>
        <v>0</v>
      </c>
      <c r="AF33" s="46">
        <f t="shared" si="1"/>
        <v>9520.0576139486402</v>
      </c>
      <c r="AG33" s="46">
        <f t="shared" si="2"/>
        <v>4671.9423860513598</v>
      </c>
      <c r="AH33" s="46">
        <f t="shared" si="3"/>
        <v>14192</v>
      </c>
      <c r="AI33" s="52">
        <f t="shared" si="8"/>
        <v>0</v>
      </c>
      <c r="AJ33" s="52">
        <f t="shared" si="4"/>
        <v>0.67080451056571588</v>
      </c>
      <c r="AK33" s="52">
        <f t="shared" si="5"/>
        <v>0.32919548943428412</v>
      </c>
      <c r="AL33" s="51">
        <f t="shared" si="6"/>
        <v>3639</v>
      </c>
      <c r="AN33" s="25" t="s">
        <v>200</v>
      </c>
      <c r="AO33" s="25">
        <v>0</v>
      </c>
      <c r="AR33" s="407"/>
    </row>
    <row r="34" spans="1:44" ht="24.95" customHeight="1">
      <c r="A34" s="29"/>
      <c r="B34" s="29"/>
      <c r="C34" s="29" t="s">
        <v>266</v>
      </c>
      <c r="D34" s="29" t="s">
        <v>195</v>
      </c>
      <c r="E34" s="29" t="s">
        <v>194</v>
      </c>
      <c r="F34" s="29" t="s">
        <v>137</v>
      </c>
      <c r="G34" s="29" t="s">
        <v>81</v>
      </c>
      <c r="H34" s="29" t="s">
        <v>123</v>
      </c>
      <c r="I34" s="32">
        <v>1230470</v>
      </c>
      <c r="J34" s="32">
        <v>1477478</v>
      </c>
      <c r="K34" s="56">
        <v>89.9</v>
      </c>
      <c r="L34" s="56">
        <v>99.899999999999991</v>
      </c>
      <c r="M34" s="55">
        <v>0.11123470522803092</v>
      </c>
      <c r="N34" s="406"/>
      <c r="O34" s="53">
        <v>0</v>
      </c>
      <c r="P34" s="403"/>
      <c r="Q34" s="403"/>
      <c r="R34" s="403"/>
      <c r="S34" s="403"/>
      <c r="T34" s="403"/>
      <c r="U34" s="403"/>
      <c r="V34" s="53">
        <v>0</v>
      </c>
      <c r="W34" s="47">
        <v>0</v>
      </c>
      <c r="X34" s="47">
        <v>7079</v>
      </c>
      <c r="Y34" s="47">
        <v>3474</v>
      </c>
      <c r="Z34" s="54">
        <f t="shared" si="7"/>
        <v>10553</v>
      </c>
      <c r="AA34" s="53">
        <v>0</v>
      </c>
      <c r="AB34" s="46">
        <v>11800</v>
      </c>
      <c r="AC34" s="46">
        <v>14861</v>
      </c>
      <c r="AD34" s="47">
        <v>18500</v>
      </c>
      <c r="AE34" s="46">
        <f t="shared" si="0"/>
        <v>0</v>
      </c>
      <c r="AF34" s="46">
        <f t="shared" si="1"/>
        <v>9520.0576139486402</v>
      </c>
      <c r="AG34" s="46">
        <f t="shared" si="2"/>
        <v>4671.9423860513598</v>
      </c>
      <c r="AH34" s="46">
        <f t="shared" si="3"/>
        <v>14192</v>
      </c>
      <c r="AI34" s="52">
        <f t="shared" si="8"/>
        <v>0</v>
      </c>
      <c r="AJ34" s="52">
        <f t="shared" si="4"/>
        <v>0.67080451056571588</v>
      </c>
      <c r="AK34" s="52">
        <f t="shared" si="5"/>
        <v>0.32919548943428412</v>
      </c>
      <c r="AL34" s="51">
        <f t="shared" si="6"/>
        <v>3639</v>
      </c>
      <c r="AN34" s="25" t="s">
        <v>227</v>
      </c>
      <c r="AO34" s="25" t="s">
        <v>226</v>
      </c>
      <c r="AP34" s="25" t="s">
        <v>225</v>
      </c>
      <c r="AQ34" s="25" t="s">
        <v>208</v>
      </c>
      <c r="AR34" s="407"/>
    </row>
    <row r="35" spans="1:44" ht="24.95" customHeight="1">
      <c r="C35" s="25" t="s">
        <v>266</v>
      </c>
      <c r="D35" s="25" t="s">
        <v>266</v>
      </c>
      <c r="E35" s="25" t="s">
        <v>194</v>
      </c>
      <c r="F35" s="25" t="s">
        <v>138</v>
      </c>
      <c r="G35" s="25" t="s">
        <v>399</v>
      </c>
      <c r="H35" s="25" t="s">
        <v>121</v>
      </c>
      <c r="I35" s="31">
        <v>1229735</v>
      </c>
      <c r="J35" s="31">
        <v>1481281</v>
      </c>
      <c r="K35" s="64">
        <v>89.9</v>
      </c>
      <c r="L35" s="64">
        <v>99.899999999999991</v>
      </c>
      <c r="M35" s="63">
        <v>0.11123470522803092</v>
      </c>
      <c r="N35" s="404">
        <v>8</v>
      </c>
      <c r="O35" s="53">
        <v>0</v>
      </c>
      <c r="P35" s="401" t="s">
        <v>203</v>
      </c>
      <c r="Q35" s="401" t="s">
        <v>203</v>
      </c>
      <c r="R35" s="401" t="s">
        <v>204</v>
      </c>
      <c r="S35" s="401" t="s">
        <v>204</v>
      </c>
      <c r="T35" s="401" t="s">
        <v>204</v>
      </c>
      <c r="U35" s="401" t="s">
        <v>203</v>
      </c>
      <c r="V35" s="53">
        <v>0</v>
      </c>
      <c r="W35" s="47">
        <v>0</v>
      </c>
      <c r="X35" s="47">
        <v>7016</v>
      </c>
      <c r="Y35" s="47">
        <v>4500</v>
      </c>
      <c r="Z35" s="54">
        <f t="shared" si="7"/>
        <v>11516</v>
      </c>
      <c r="AA35" s="53">
        <v>0</v>
      </c>
      <c r="AB35" s="46">
        <v>7100</v>
      </c>
      <c r="AC35" s="46">
        <v>8916</v>
      </c>
      <c r="AD35" s="46">
        <v>11100</v>
      </c>
      <c r="AE35" s="46">
        <f t="shared" si="0"/>
        <v>0</v>
      </c>
      <c r="AF35" s="46">
        <f t="shared" si="1"/>
        <v>8346.5786731503995</v>
      </c>
      <c r="AG35" s="46">
        <f t="shared" si="2"/>
        <v>5353.4213268496005</v>
      </c>
      <c r="AH35" s="46">
        <f t="shared" si="3"/>
        <v>13700</v>
      </c>
      <c r="AI35" s="52">
        <f t="shared" si="8"/>
        <v>0</v>
      </c>
      <c r="AJ35" s="52">
        <f t="shared" si="4"/>
        <v>0.60923931920805841</v>
      </c>
      <c r="AK35" s="52">
        <f t="shared" si="5"/>
        <v>0.39076068079194165</v>
      </c>
      <c r="AL35" s="51">
        <f t="shared" si="6"/>
        <v>2184</v>
      </c>
      <c r="AN35" s="25" t="s">
        <v>200</v>
      </c>
      <c r="AO35" s="25" t="s">
        <v>398</v>
      </c>
    </row>
    <row r="36" spans="1:44" ht="24.95" customHeight="1">
      <c r="C36" s="25" t="s">
        <v>266</v>
      </c>
      <c r="D36" s="25" t="s">
        <v>266</v>
      </c>
      <c r="E36" s="25" t="s">
        <v>194</v>
      </c>
      <c r="F36" s="25" t="s">
        <v>138</v>
      </c>
      <c r="G36" s="25" t="s">
        <v>392</v>
      </c>
      <c r="H36" s="25" t="s">
        <v>123</v>
      </c>
      <c r="I36" s="31">
        <v>1220643</v>
      </c>
      <c r="J36" s="31">
        <v>1329248</v>
      </c>
      <c r="K36" s="61">
        <v>89.9</v>
      </c>
      <c r="L36" s="61">
        <v>99.899999999999991</v>
      </c>
      <c r="M36" s="60">
        <v>0.11123470522803092</v>
      </c>
      <c r="N36" s="405"/>
      <c r="O36" s="53">
        <v>0</v>
      </c>
      <c r="P36" s="402"/>
      <c r="Q36" s="402"/>
      <c r="R36" s="402"/>
      <c r="S36" s="402"/>
      <c r="T36" s="402"/>
      <c r="U36" s="402"/>
      <c r="V36" s="53">
        <v>0</v>
      </c>
      <c r="W36" s="47">
        <v>0</v>
      </c>
      <c r="X36" s="47">
        <v>7016</v>
      </c>
      <c r="Y36" s="47">
        <v>4500</v>
      </c>
      <c r="Z36" s="54">
        <f t="shared" si="7"/>
        <v>11516</v>
      </c>
      <c r="AA36" s="53">
        <v>0</v>
      </c>
      <c r="AB36" s="46">
        <v>7100</v>
      </c>
      <c r="AC36" s="46">
        <v>8916</v>
      </c>
      <c r="AD36" s="46">
        <v>11100</v>
      </c>
      <c r="AE36" s="46">
        <f t="shared" si="0"/>
        <v>0</v>
      </c>
      <c r="AF36" s="46">
        <f t="shared" si="1"/>
        <v>8346.5786731503995</v>
      </c>
      <c r="AG36" s="46">
        <f t="shared" si="2"/>
        <v>5353.4213268496005</v>
      </c>
      <c r="AH36" s="46">
        <f t="shared" si="3"/>
        <v>13700</v>
      </c>
      <c r="AI36" s="52">
        <f t="shared" si="8"/>
        <v>0</v>
      </c>
      <c r="AJ36" s="52">
        <f t="shared" si="4"/>
        <v>0.60923931920805841</v>
      </c>
      <c r="AK36" s="52">
        <f t="shared" si="5"/>
        <v>0.39076068079194165</v>
      </c>
      <c r="AL36" s="51">
        <f t="shared" si="6"/>
        <v>2184</v>
      </c>
      <c r="AN36" s="25" t="s">
        <v>200</v>
      </c>
      <c r="AO36" s="25">
        <v>0</v>
      </c>
    </row>
    <row r="37" spans="1:44" ht="24.95" customHeight="1">
      <c r="A37" s="29"/>
      <c r="B37" s="29"/>
      <c r="C37" s="29" t="s">
        <v>266</v>
      </c>
      <c r="D37" s="29" t="s">
        <v>195</v>
      </c>
      <c r="E37" s="29" t="s">
        <v>194</v>
      </c>
      <c r="F37" s="29" t="s">
        <v>138</v>
      </c>
      <c r="G37" s="29" t="s">
        <v>81</v>
      </c>
      <c r="H37" s="29" t="s">
        <v>123</v>
      </c>
      <c r="I37" s="32">
        <v>1230470</v>
      </c>
      <c r="J37" s="32">
        <v>1477478</v>
      </c>
      <c r="K37" s="56">
        <v>89.9</v>
      </c>
      <c r="L37" s="56">
        <v>99.899999999999991</v>
      </c>
      <c r="M37" s="55">
        <v>0.11123470522803092</v>
      </c>
      <c r="N37" s="406"/>
      <c r="O37" s="53">
        <v>0</v>
      </c>
      <c r="P37" s="403"/>
      <c r="Q37" s="403"/>
      <c r="R37" s="403"/>
      <c r="S37" s="403"/>
      <c r="T37" s="403"/>
      <c r="U37" s="403"/>
      <c r="V37" s="53">
        <v>0</v>
      </c>
      <c r="W37" s="47">
        <v>0</v>
      </c>
      <c r="X37" s="47">
        <v>7016</v>
      </c>
      <c r="Y37" s="47">
        <v>4500</v>
      </c>
      <c r="Z37" s="54">
        <f t="shared" si="7"/>
        <v>11516</v>
      </c>
      <c r="AA37" s="53">
        <v>0</v>
      </c>
      <c r="AB37" s="46">
        <v>7100</v>
      </c>
      <c r="AC37" s="46">
        <v>8916</v>
      </c>
      <c r="AD37" s="46">
        <v>11100</v>
      </c>
      <c r="AE37" s="46">
        <f t="shared" ref="AE37:AE72" si="9">AL37*AI37+W37</f>
        <v>0</v>
      </c>
      <c r="AF37" s="46">
        <f t="shared" ref="AF37:AF72" si="10">AL37*AJ37+X37</f>
        <v>8346.5786731503995</v>
      </c>
      <c r="AG37" s="46">
        <f t="shared" ref="AG37:AG72" si="11">AL37*AK37+Y37</f>
        <v>5353.4213268496005</v>
      </c>
      <c r="AH37" s="46">
        <f t="shared" ref="AH37:AH68" si="12">SUM(AE37:AG37)</f>
        <v>13700</v>
      </c>
      <c r="AI37" s="52">
        <f t="shared" si="8"/>
        <v>0</v>
      </c>
      <c r="AJ37" s="52">
        <f t="shared" si="4"/>
        <v>0.60923931920805841</v>
      </c>
      <c r="AK37" s="52">
        <f t="shared" si="5"/>
        <v>0.39076068079194165</v>
      </c>
      <c r="AL37" s="51">
        <f t="shared" si="6"/>
        <v>2184</v>
      </c>
      <c r="AN37" s="25" t="s">
        <v>227</v>
      </c>
      <c r="AO37" s="25" t="s">
        <v>226</v>
      </c>
      <c r="AP37" s="25" t="s">
        <v>225</v>
      </c>
      <c r="AQ37" s="25" t="s">
        <v>208</v>
      </c>
    </row>
    <row r="38" spans="1:44" ht="24.95" customHeight="1">
      <c r="C38" s="25" t="s">
        <v>266</v>
      </c>
      <c r="D38" s="25" t="s">
        <v>266</v>
      </c>
      <c r="E38" s="25" t="s">
        <v>194</v>
      </c>
      <c r="F38" s="25" t="s">
        <v>139</v>
      </c>
      <c r="G38" s="25" t="s">
        <v>397</v>
      </c>
      <c r="H38" s="25" t="s">
        <v>121</v>
      </c>
      <c r="I38" s="31">
        <v>1229735</v>
      </c>
      <c r="J38" s="31">
        <v>1481283</v>
      </c>
      <c r="K38" s="64">
        <v>89.9</v>
      </c>
      <c r="L38" s="64">
        <v>99.899999999999991</v>
      </c>
      <c r="M38" s="63">
        <v>0.11123470522803092</v>
      </c>
      <c r="N38" s="404">
        <v>9</v>
      </c>
      <c r="O38" s="53">
        <v>0</v>
      </c>
      <c r="P38" s="401" t="s">
        <v>203</v>
      </c>
      <c r="Q38" s="401" t="s">
        <v>203</v>
      </c>
      <c r="R38" s="401" t="s">
        <v>204</v>
      </c>
      <c r="S38" s="401" t="s">
        <v>204</v>
      </c>
      <c r="T38" s="401" t="s">
        <v>204</v>
      </c>
      <c r="U38" s="401" t="s">
        <v>203</v>
      </c>
      <c r="V38" s="53">
        <v>0</v>
      </c>
      <c r="W38" s="47">
        <v>0</v>
      </c>
      <c r="X38" s="47">
        <v>5825</v>
      </c>
      <c r="Y38" s="47">
        <v>1389</v>
      </c>
      <c r="Z38" s="54">
        <f t="shared" si="7"/>
        <v>7214</v>
      </c>
      <c r="AA38" s="53">
        <v>0</v>
      </c>
      <c r="AB38" s="46">
        <v>4700</v>
      </c>
      <c r="AC38" s="46">
        <v>5944</v>
      </c>
      <c r="AD38" s="46">
        <v>7400</v>
      </c>
      <c r="AE38" s="46">
        <f t="shared" si="9"/>
        <v>0</v>
      </c>
      <c r="AF38" s="46">
        <f t="shared" si="10"/>
        <v>7000.6584419184919</v>
      </c>
      <c r="AG38" s="46">
        <f t="shared" si="11"/>
        <v>1669.3415580815081</v>
      </c>
      <c r="AH38" s="46">
        <f t="shared" si="12"/>
        <v>8670</v>
      </c>
      <c r="AI38" s="52">
        <f t="shared" si="8"/>
        <v>0</v>
      </c>
      <c r="AJ38" s="52">
        <f t="shared" si="4"/>
        <v>0.80745772109786529</v>
      </c>
      <c r="AK38" s="52">
        <f t="shared" si="5"/>
        <v>0.19254227890213474</v>
      </c>
      <c r="AL38" s="51">
        <f t="shared" si="6"/>
        <v>1456</v>
      </c>
      <c r="AN38" s="25" t="s">
        <v>396</v>
      </c>
      <c r="AO38" s="25" t="s">
        <v>395</v>
      </c>
      <c r="AP38" s="25" t="s">
        <v>394</v>
      </c>
      <c r="AQ38" s="25" t="s">
        <v>393</v>
      </c>
      <c r="AR38" s="25" t="s">
        <v>196</v>
      </c>
    </row>
    <row r="39" spans="1:44" ht="24.95" customHeight="1">
      <c r="C39" s="25" t="s">
        <v>266</v>
      </c>
      <c r="D39" s="25" t="s">
        <v>266</v>
      </c>
      <c r="E39" s="25" t="s">
        <v>194</v>
      </c>
      <c r="F39" s="25" t="s">
        <v>139</v>
      </c>
      <c r="G39" s="25" t="s">
        <v>392</v>
      </c>
      <c r="H39" s="25" t="s">
        <v>123</v>
      </c>
      <c r="I39" s="31">
        <v>1220643</v>
      </c>
      <c r="J39" s="31">
        <v>1329248</v>
      </c>
      <c r="K39" s="61">
        <v>89.9</v>
      </c>
      <c r="L39" s="61">
        <v>99.899999999999991</v>
      </c>
      <c r="M39" s="60">
        <v>0.11123470522803092</v>
      </c>
      <c r="N39" s="405"/>
      <c r="O39" s="53">
        <v>0</v>
      </c>
      <c r="P39" s="402"/>
      <c r="Q39" s="402"/>
      <c r="R39" s="402"/>
      <c r="S39" s="402"/>
      <c r="T39" s="402"/>
      <c r="U39" s="402"/>
      <c r="V39" s="53">
        <v>0</v>
      </c>
      <c r="W39" s="47">
        <v>0</v>
      </c>
      <c r="X39" s="47">
        <v>5825</v>
      </c>
      <c r="Y39" s="47">
        <v>1389</v>
      </c>
      <c r="Z39" s="54">
        <f t="shared" si="7"/>
        <v>7214</v>
      </c>
      <c r="AA39" s="53">
        <v>0</v>
      </c>
      <c r="AB39" s="46">
        <v>4700</v>
      </c>
      <c r="AC39" s="46">
        <v>5944</v>
      </c>
      <c r="AD39" s="46">
        <v>7400</v>
      </c>
      <c r="AE39" s="46">
        <f t="shared" si="9"/>
        <v>0</v>
      </c>
      <c r="AF39" s="46">
        <f t="shared" si="10"/>
        <v>7000.6584419184919</v>
      </c>
      <c r="AG39" s="46">
        <f t="shared" si="11"/>
        <v>1669.3415580815081</v>
      </c>
      <c r="AH39" s="46">
        <f t="shared" si="12"/>
        <v>8670</v>
      </c>
      <c r="AI39" s="52">
        <f t="shared" si="8"/>
        <v>0</v>
      </c>
      <c r="AJ39" s="52">
        <f t="shared" si="4"/>
        <v>0.80745772109786529</v>
      </c>
      <c r="AK39" s="52">
        <f t="shared" si="5"/>
        <v>0.19254227890213474</v>
      </c>
      <c r="AL39" s="51">
        <f t="shared" si="6"/>
        <v>1456</v>
      </c>
      <c r="AN39" s="25" t="s">
        <v>200</v>
      </c>
      <c r="AO39" s="25">
        <v>0</v>
      </c>
    </row>
    <row r="40" spans="1:44" ht="24.95" customHeight="1">
      <c r="A40" s="29"/>
      <c r="B40" s="29"/>
      <c r="C40" s="29" t="s">
        <v>266</v>
      </c>
      <c r="D40" s="29" t="s">
        <v>195</v>
      </c>
      <c r="E40" s="29" t="s">
        <v>194</v>
      </c>
      <c r="F40" s="29" t="s">
        <v>139</v>
      </c>
      <c r="G40" s="29" t="s">
        <v>81</v>
      </c>
      <c r="H40" s="29" t="s">
        <v>123</v>
      </c>
      <c r="I40" s="32">
        <v>1230470</v>
      </c>
      <c r="J40" s="32">
        <v>1477478</v>
      </c>
      <c r="K40" s="56">
        <v>89.9</v>
      </c>
      <c r="L40" s="56">
        <v>99.899999999999991</v>
      </c>
      <c r="M40" s="55">
        <v>0.11123470522803092</v>
      </c>
      <c r="N40" s="406"/>
      <c r="O40" s="53">
        <v>0</v>
      </c>
      <c r="P40" s="403"/>
      <c r="Q40" s="403"/>
      <c r="R40" s="403"/>
      <c r="S40" s="403"/>
      <c r="T40" s="403"/>
      <c r="U40" s="403"/>
      <c r="V40" s="53">
        <v>0</v>
      </c>
      <c r="W40" s="47">
        <v>0</v>
      </c>
      <c r="X40" s="47">
        <v>5825</v>
      </c>
      <c r="Y40" s="47">
        <v>1389</v>
      </c>
      <c r="Z40" s="54">
        <f t="shared" si="7"/>
        <v>7214</v>
      </c>
      <c r="AA40" s="53">
        <v>0</v>
      </c>
      <c r="AB40" s="46">
        <v>4700</v>
      </c>
      <c r="AC40" s="46">
        <v>5944</v>
      </c>
      <c r="AD40" s="46">
        <v>7400</v>
      </c>
      <c r="AE40" s="46">
        <f t="shared" si="9"/>
        <v>0</v>
      </c>
      <c r="AF40" s="46">
        <f t="shared" si="10"/>
        <v>7000.6584419184919</v>
      </c>
      <c r="AG40" s="46">
        <f t="shared" si="11"/>
        <v>1669.3415580815081</v>
      </c>
      <c r="AH40" s="46">
        <f t="shared" si="12"/>
        <v>8670</v>
      </c>
      <c r="AI40" s="52">
        <f t="shared" si="8"/>
        <v>0</v>
      </c>
      <c r="AJ40" s="52">
        <f t="shared" si="4"/>
        <v>0.80745772109786529</v>
      </c>
      <c r="AK40" s="52">
        <f t="shared" si="5"/>
        <v>0.19254227890213474</v>
      </c>
      <c r="AL40" s="51">
        <f t="shared" si="6"/>
        <v>1456</v>
      </c>
      <c r="AN40" s="25" t="s">
        <v>227</v>
      </c>
      <c r="AO40" s="25" t="s">
        <v>226</v>
      </c>
      <c r="AP40" s="25" t="s">
        <v>225</v>
      </c>
      <c r="AQ40" s="25" t="s">
        <v>208</v>
      </c>
    </row>
    <row r="41" spans="1:44" ht="51.75" customHeight="1">
      <c r="C41" s="25" t="s">
        <v>266</v>
      </c>
      <c r="D41" s="25" t="s">
        <v>266</v>
      </c>
      <c r="E41" s="25" t="s">
        <v>194</v>
      </c>
      <c r="F41" s="25" t="s">
        <v>140</v>
      </c>
      <c r="G41" s="25" t="s">
        <v>391</v>
      </c>
      <c r="H41" s="25" t="s">
        <v>121</v>
      </c>
      <c r="I41" s="31">
        <v>1229735</v>
      </c>
      <c r="J41" s="31">
        <v>1481282</v>
      </c>
      <c r="K41" s="64">
        <v>129.9</v>
      </c>
      <c r="L41" s="64">
        <v>135.89999999999998</v>
      </c>
      <c r="M41" s="63">
        <v>4.6189376443417807E-2</v>
      </c>
      <c r="N41" s="404">
        <v>10</v>
      </c>
      <c r="O41" s="53">
        <v>0</v>
      </c>
      <c r="P41" s="401" t="s">
        <v>203</v>
      </c>
      <c r="Q41" s="401" t="s">
        <v>203</v>
      </c>
      <c r="R41" s="401" t="s">
        <v>204</v>
      </c>
      <c r="S41" s="401" t="s">
        <v>204</v>
      </c>
      <c r="T41" s="401" t="s">
        <v>204</v>
      </c>
      <c r="U41" s="401" t="s">
        <v>203</v>
      </c>
      <c r="V41" s="53">
        <v>0</v>
      </c>
      <c r="W41" s="47">
        <v>0</v>
      </c>
      <c r="X41" s="47">
        <v>5843</v>
      </c>
      <c r="Y41" s="47">
        <v>1673</v>
      </c>
      <c r="Z41" s="54">
        <f t="shared" si="7"/>
        <v>7516</v>
      </c>
      <c r="AA41" s="53">
        <v>0</v>
      </c>
      <c r="AB41" s="46">
        <v>5700</v>
      </c>
      <c r="AC41" s="46">
        <v>7155</v>
      </c>
      <c r="AD41" s="46">
        <v>8600</v>
      </c>
      <c r="AE41" s="46">
        <f t="shared" si="9"/>
        <v>0</v>
      </c>
      <c r="AF41" s="46">
        <f t="shared" si="10"/>
        <v>6966.3548430015962</v>
      </c>
      <c r="AG41" s="46">
        <f t="shared" si="11"/>
        <v>1994.6451569984033</v>
      </c>
      <c r="AH41" s="46">
        <f t="shared" si="12"/>
        <v>8961</v>
      </c>
      <c r="AI41" s="52">
        <f t="shared" si="8"/>
        <v>0</v>
      </c>
      <c r="AJ41" s="52">
        <f t="shared" si="4"/>
        <v>0.77740819584885579</v>
      </c>
      <c r="AK41" s="52">
        <f t="shared" si="5"/>
        <v>0.22259180415114421</v>
      </c>
      <c r="AL41" s="51">
        <f t="shared" si="6"/>
        <v>1445</v>
      </c>
      <c r="AN41" s="25" t="s">
        <v>227</v>
      </c>
      <c r="AO41" s="25" t="s">
        <v>390</v>
      </c>
      <c r="AP41" s="77" t="s">
        <v>389</v>
      </c>
      <c r="AQ41" s="77" t="s">
        <v>388</v>
      </c>
    </row>
    <row r="42" spans="1:44" ht="20.100000000000001" customHeight="1">
      <c r="C42" s="25" t="s">
        <v>266</v>
      </c>
      <c r="D42" s="25" t="s">
        <v>266</v>
      </c>
      <c r="E42" s="25" t="s">
        <v>194</v>
      </c>
      <c r="F42" s="25" t="s">
        <v>140</v>
      </c>
      <c r="G42" s="25" t="s">
        <v>387</v>
      </c>
      <c r="H42" s="25" t="s">
        <v>121</v>
      </c>
      <c r="I42" s="31">
        <v>1222636</v>
      </c>
      <c r="J42" s="31">
        <v>1486442</v>
      </c>
      <c r="K42" s="61"/>
      <c r="L42" s="61">
        <v>135.89999999999998</v>
      </c>
      <c r="M42" s="60">
        <v>0</v>
      </c>
      <c r="N42" s="405"/>
      <c r="O42" s="53">
        <v>0</v>
      </c>
      <c r="P42" s="402"/>
      <c r="Q42" s="402"/>
      <c r="R42" s="402"/>
      <c r="S42" s="402"/>
      <c r="T42" s="402"/>
      <c r="U42" s="402"/>
      <c r="V42" s="53">
        <v>0</v>
      </c>
      <c r="W42" s="47">
        <v>51</v>
      </c>
      <c r="X42" s="47">
        <v>5843</v>
      </c>
      <c r="Y42" s="47">
        <v>1673</v>
      </c>
      <c r="Z42" s="54">
        <f t="shared" si="7"/>
        <v>7567</v>
      </c>
      <c r="AA42" s="53">
        <v>0</v>
      </c>
      <c r="AB42" s="46">
        <v>5700</v>
      </c>
      <c r="AC42" s="46">
        <v>7155</v>
      </c>
      <c r="AD42" s="46">
        <v>8600</v>
      </c>
      <c r="AE42" s="46">
        <f t="shared" si="9"/>
        <v>60.738998282014009</v>
      </c>
      <c r="AF42" s="46">
        <f t="shared" si="10"/>
        <v>6958.783665917801</v>
      </c>
      <c r="AG42" s="46">
        <f t="shared" si="11"/>
        <v>1992.4773358001851</v>
      </c>
      <c r="AH42" s="46">
        <f t="shared" si="12"/>
        <v>9012</v>
      </c>
      <c r="AI42" s="52">
        <f t="shared" si="8"/>
        <v>6.7397911986256109E-3</v>
      </c>
      <c r="AJ42" s="52">
        <f t="shared" si="4"/>
        <v>0.77216862693273425</v>
      </c>
      <c r="AK42" s="52">
        <f t="shared" si="5"/>
        <v>0.22109158186864014</v>
      </c>
      <c r="AL42" s="51">
        <f t="shared" si="6"/>
        <v>1445</v>
      </c>
      <c r="AN42" s="25" t="s">
        <v>238</v>
      </c>
      <c r="AO42" s="25" t="s">
        <v>200</v>
      </c>
      <c r="AP42"/>
      <c r="AQ42"/>
    </row>
    <row r="43" spans="1:44" ht="20.100000000000001" customHeight="1">
      <c r="C43" s="25" t="s">
        <v>266</v>
      </c>
      <c r="D43" s="25" t="s">
        <v>266</v>
      </c>
      <c r="E43" s="25" t="s">
        <v>194</v>
      </c>
      <c r="F43" s="25" t="s">
        <v>140</v>
      </c>
      <c r="G43" s="25" t="s">
        <v>386</v>
      </c>
      <c r="H43" s="25" t="s">
        <v>121</v>
      </c>
      <c r="I43" s="31">
        <v>1226823</v>
      </c>
      <c r="J43" s="31">
        <v>1482644</v>
      </c>
      <c r="K43" s="61"/>
      <c r="L43" s="61">
        <v>135.89999999999998</v>
      </c>
      <c r="M43" s="60">
        <v>0</v>
      </c>
      <c r="N43" s="405"/>
      <c r="O43" s="53">
        <v>0</v>
      </c>
      <c r="P43" s="402"/>
      <c r="Q43" s="402"/>
      <c r="R43" s="402"/>
      <c r="S43" s="402"/>
      <c r="T43" s="402"/>
      <c r="U43" s="402"/>
      <c r="V43" s="53">
        <v>0</v>
      </c>
      <c r="W43" s="47">
        <v>51</v>
      </c>
      <c r="X43" s="47">
        <v>5843</v>
      </c>
      <c r="Y43" s="47">
        <v>1673</v>
      </c>
      <c r="Z43" s="54">
        <f t="shared" si="7"/>
        <v>7567</v>
      </c>
      <c r="AA43" s="53">
        <v>0</v>
      </c>
      <c r="AB43" s="46">
        <v>5700</v>
      </c>
      <c r="AC43" s="46">
        <v>7155</v>
      </c>
      <c r="AD43" s="46">
        <v>8600</v>
      </c>
      <c r="AE43" s="46">
        <f t="shared" si="9"/>
        <v>60.738998282014009</v>
      </c>
      <c r="AF43" s="46">
        <f t="shared" si="10"/>
        <v>6958.783665917801</v>
      </c>
      <c r="AG43" s="46">
        <f t="shared" si="11"/>
        <v>1992.4773358001851</v>
      </c>
      <c r="AH43" s="46">
        <f t="shared" si="12"/>
        <v>9012</v>
      </c>
      <c r="AI43" s="52">
        <f t="shared" si="8"/>
        <v>6.7397911986256109E-3</v>
      </c>
      <c r="AJ43" s="52">
        <f t="shared" si="4"/>
        <v>0.77216862693273425</v>
      </c>
      <c r="AK43" s="52">
        <f t="shared" si="5"/>
        <v>0.22109158186864014</v>
      </c>
      <c r="AL43" s="51">
        <f t="shared" si="6"/>
        <v>1445</v>
      </c>
      <c r="AN43" s="25" t="s">
        <v>301</v>
      </c>
      <c r="AO43" s="25" t="s">
        <v>385</v>
      </c>
    </row>
    <row r="44" spans="1:44" ht="20.100000000000001" customHeight="1">
      <c r="C44" s="25" t="s">
        <v>266</v>
      </c>
      <c r="D44" s="25" t="s">
        <v>266</v>
      </c>
      <c r="E44" s="25" t="s">
        <v>194</v>
      </c>
      <c r="F44" s="25" t="s">
        <v>140</v>
      </c>
      <c r="G44" s="25" t="s">
        <v>384</v>
      </c>
      <c r="H44" s="25" t="s">
        <v>121</v>
      </c>
      <c r="I44" s="31">
        <v>1227984</v>
      </c>
      <c r="J44" s="31">
        <v>1483631</v>
      </c>
      <c r="K44" s="61"/>
      <c r="L44" s="61">
        <v>135.89999999999998</v>
      </c>
      <c r="M44" s="60">
        <v>0</v>
      </c>
      <c r="N44" s="405"/>
      <c r="O44" s="53">
        <v>0</v>
      </c>
      <c r="P44" s="402"/>
      <c r="Q44" s="402"/>
      <c r="R44" s="402"/>
      <c r="S44" s="402"/>
      <c r="T44" s="402"/>
      <c r="U44" s="402"/>
      <c r="V44" s="53">
        <v>0</v>
      </c>
      <c r="W44" s="47">
        <v>51</v>
      </c>
      <c r="X44" s="47">
        <v>5843</v>
      </c>
      <c r="Y44" s="47">
        <v>1673</v>
      </c>
      <c r="Z44" s="54">
        <f t="shared" si="7"/>
        <v>7567</v>
      </c>
      <c r="AA44" s="53">
        <v>0</v>
      </c>
      <c r="AB44" s="46">
        <v>5700</v>
      </c>
      <c r="AC44" s="46">
        <v>7155</v>
      </c>
      <c r="AD44" s="46">
        <v>8600</v>
      </c>
      <c r="AE44" s="46">
        <f t="shared" si="9"/>
        <v>60.738998282014009</v>
      </c>
      <c r="AF44" s="46">
        <f t="shared" si="10"/>
        <v>6958.783665917801</v>
      </c>
      <c r="AG44" s="46">
        <f t="shared" si="11"/>
        <v>1992.4773358001851</v>
      </c>
      <c r="AH44" s="46">
        <f t="shared" si="12"/>
        <v>9012</v>
      </c>
      <c r="AI44" s="52">
        <f t="shared" si="8"/>
        <v>6.7397911986256109E-3</v>
      </c>
      <c r="AJ44" s="52">
        <f t="shared" si="4"/>
        <v>0.77216862693273425</v>
      </c>
      <c r="AK44" s="52">
        <f t="shared" si="5"/>
        <v>0.22109158186864014</v>
      </c>
      <c r="AL44" s="51">
        <f t="shared" si="6"/>
        <v>1445</v>
      </c>
      <c r="AN44" s="25" t="s">
        <v>200</v>
      </c>
      <c r="AO44" s="25">
        <v>0</v>
      </c>
    </row>
    <row r="45" spans="1:44" ht="20.100000000000001" customHeight="1">
      <c r="A45" s="29"/>
      <c r="B45" s="29"/>
      <c r="C45" s="29" t="s">
        <v>266</v>
      </c>
      <c r="D45" s="29" t="s">
        <v>195</v>
      </c>
      <c r="E45" s="29" t="s">
        <v>253</v>
      </c>
      <c r="F45" s="29" t="s">
        <v>140</v>
      </c>
      <c r="G45" s="29" t="s">
        <v>383</v>
      </c>
      <c r="H45" s="29" t="s">
        <v>124</v>
      </c>
      <c r="I45" s="32">
        <v>1232260</v>
      </c>
      <c r="J45" s="32">
        <v>1500866</v>
      </c>
      <c r="K45" s="56"/>
      <c r="L45" s="56">
        <v>135.89999999999998</v>
      </c>
      <c r="M45" s="55">
        <v>0</v>
      </c>
      <c r="N45" s="406"/>
      <c r="O45" s="53">
        <v>0</v>
      </c>
      <c r="P45" s="403"/>
      <c r="Q45" s="403"/>
      <c r="R45" s="403"/>
      <c r="S45" s="403"/>
      <c r="T45" s="403"/>
      <c r="U45" s="403"/>
      <c r="V45" s="53">
        <v>0</v>
      </c>
      <c r="W45" s="47">
        <v>51</v>
      </c>
      <c r="X45" s="47">
        <v>5843</v>
      </c>
      <c r="Y45" s="47">
        <v>1673</v>
      </c>
      <c r="Z45" s="54">
        <f t="shared" si="7"/>
        <v>7567</v>
      </c>
      <c r="AA45" s="53">
        <v>0</v>
      </c>
      <c r="AB45" s="46">
        <v>5700</v>
      </c>
      <c r="AC45" s="46">
        <v>7155</v>
      </c>
      <c r="AD45" s="46">
        <v>8600</v>
      </c>
      <c r="AE45" s="46">
        <f t="shared" si="9"/>
        <v>60.738998282014009</v>
      </c>
      <c r="AF45" s="46">
        <f t="shared" si="10"/>
        <v>6958.783665917801</v>
      </c>
      <c r="AG45" s="46">
        <f t="shared" si="11"/>
        <v>1992.4773358001851</v>
      </c>
      <c r="AH45" s="46">
        <f t="shared" si="12"/>
        <v>9012</v>
      </c>
      <c r="AI45" s="52">
        <f t="shared" si="8"/>
        <v>6.7397911986256109E-3</v>
      </c>
      <c r="AJ45" s="52">
        <f t="shared" si="4"/>
        <v>0.77216862693273425</v>
      </c>
      <c r="AK45" s="52">
        <f t="shared" si="5"/>
        <v>0.22109158186864014</v>
      </c>
      <c r="AL45" s="51">
        <f t="shared" si="6"/>
        <v>1445</v>
      </c>
      <c r="AN45" s="25" t="s">
        <v>200</v>
      </c>
      <c r="AO45" s="25">
        <v>0</v>
      </c>
    </row>
    <row r="46" spans="1:44" ht="20.100000000000001" customHeight="1">
      <c r="A46" s="41"/>
      <c r="C46" s="25" t="s">
        <v>373</v>
      </c>
      <c r="D46" s="41" t="s">
        <v>373</v>
      </c>
      <c r="E46" s="25" t="s">
        <v>194</v>
      </c>
      <c r="F46" s="25" t="s">
        <v>141</v>
      </c>
      <c r="G46" s="78" t="s">
        <v>382</v>
      </c>
      <c r="H46" s="33" t="s">
        <v>123</v>
      </c>
      <c r="I46" s="34">
        <v>1231944</v>
      </c>
      <c r="J46" s="34">
        <v>1499435</v>
      </c>
      <c r="K46" s="64">
        <v>89.9</v>
      </c>
      <c r="L46" s="64">
        <v>99.899999999999991</v>
      </c>
      <c r="M46" s="63">
        <v>0.11123470522803092</v>
      </c>
      <c r="N46" s="404">
        <v>11</v>
      </c>
      <c r="O46" s="53">
        <v>0</v>
      </c>
      <c r="P46" s="401" t="s">
        <v>203</v>
      </c>
      <c r="Q46" s="401" t="s">
        <v>203</v>
      </c>
      <c r="R46" s="401" t="s">
        <v>204</v>
      </c>
      <c r="S46" s="401" t="s">
        <v>204</v>
      </c>
      <c r="T46" s="401" t="s">
        <v>203</v>
      </c>
      <c r="U46" s="401" t="s">
        <v>203</v>
      </c>
      <c r="V46" s="53">
        <v>0</v>
      </c>
      <c r="W46" s="47">
        <v>0</v>
      </c>
      <c r="X46" s="47">
        <v>9732</v>
      </c>
      <c r="Y46" s="47">
        <v>0</v>
      </c>
      <c r="Z46" s="54">
        <f t="shared" si="7"/>
        <v>9732</v>
      </c>
      <c r="AA46" s="53">
        <v>0</v>
      </c>
      <c r="AB46" s="46">
        <v>8200</v>
      </c>
      <c r="AC46" s="46">
        <v>10356</v>
      </c>
      <c r="AD46" s="46">
        <v>12900</v>
      </c>
      <c r="AE46" s="46">
        <f t="shared" si="9"/>
        <v>0</v>
      </c>
      <c r="AF46" s="46">
        <f t="shared" si="10"/>
        <v>12276</v>
      </c>
      <c r="AG46" s="46">
        <f t="shared" si="11"/>
        <v>0</v>
      </c>
      <c r="AH46" s="46">
        <f t="shared" si="12"/>
        <v>12276</v>
      </c>
      <c r="AI46" s="52">
        <f t="shared" si="8"/>
        <v>0</v>
      </c>
      <c r="AJ46" s="52">
        <f t="shared" si="4"/>
        <v>1</v>
      </c>
      <c r="AK46" s="52">
        <f t="shared" si="5"/>
        <v>0</v>
      </c>
      <c r="AL46" s="51">
        <f t="shared" si="6"/>
        <v>2544</v>
      </c>
      <c r="AN46" s="25" t="s">
        <v>200</v>
      </c>
      <c r="AO46" s="25" t="s">
        <v>374</v>
      </c>
      <c r="AP46"/>
      <c r="AQ46"/>
      <c r="AR46" s="407" t="s">
        <v>223</v>
      </c>
    </row>
    <row r="47" spans="1:44" ht="20.100000000000001" customHeight="1">
      <c r="C47" s="25" t="s">
        <v>373</v>
      </c>
      <c r="D47" s="25" t="s">
        <v>373</v>
      </c>
      <c r="E47" s="25" t="s">
        <v>194</v>
      </c>
      <c r="F47" s="25" t="s">
        <v>141</v>
      </c>
      <c r="G47" s="25" t="s">
        <v>381</v>
      </c>
      <c r="H47" s="25" t="s">
        <v>123</v>
      </c>
      <c r="I47" s="31">
        <v>1232045</v>
      </c>
      <c r="J47" s="31">
        <v>1499432</v>
      </c>
      <c r="K47" s="61">
        <v>89.9</v>
      </c>
      <c r="L47" s="61">
        <v>99.899999999999991</v>
      </c>
      <c r="M47" s="60">
        <v>0.11123470522803092</v>
      </c>
      <c r="N47" s="405"/>
      <c r="O47" s="53">
        <v>0</v>
      </c>
      <c r="P47" s="402"/>
      <c r="Q47" s="402"/>
      <c r="R47" s="402"/>
      <c r="S47" s="402"/>
      <c r="T47" s="402"/>
      <c r="U47" s="402"/>
      <c r="V47" s="53">
        <v>0</v>
      </c>
      <c r="W47" s="47">
        <v>0</v>
      </c>
      <c r="X47" s="47">
        <v>9732</v>
      </c>
      <c r="Y47" s="47">
        <v>0</v>
      </c>
      <c r="Z47" s="54">
        <f t="shared" si="7"/>
        <v>9732</v>
      </c>
      <c r="AA47" s="53">
        <v>0</v>
      </c>
      <c r="AB47" s="46">
        <v>8200</v>
      </c>
      <c r="AC47" s="46">
        <v>10356</v>
      </c>
      <c r="AD47" s="46">
        <v>12900</v>
      </c>
      <c r="AE47" s="46">
        <f t="shared" si="9"/>
        <v>0</v>
      </c>
      <c r="AF47" s="46">
        <f t="shared" si="10"/>
        <v>12276</v>
      </c>
      <c r="AG47" s="46">
        <f t="shared" si="11"/>
        <v>0</v>
      </c>
      <c r="AH47" s="46">
        <f t="shared" si="12"/>
        <v>12276</v>
      </c>
      <c r="AI47" s="52">
        <f t="shared" si="8"/>
        <v>0</v>
      </c>
      <c r="AJ47" s="52">
        <f t="shared" si="4"/>
        <v>1</v>
      </c>
      <c r="AK47" s="52">
        <f t="shared" si="5"/>
        <v>0</v>
      </c>
      <c r="AL47" s="51">
        <f t="shared" si="6"/>
        <v>2544</v>
      </c>
      <c r="AN47" s="25" t="s">
        <v>200</v>
      </c>
      <c r="AR47" s="407"/>
    </row>
    <row r="48" spans="1:44" ht="20.100000000000001" customHeight="1">
      <c r="C48" s="25" t="s">
        <v>373</v>
      </c>
      <c r="D48" s="25" t="s">
        <v>195</v>
      </c>
      <c r="E48" s="25" t="s">
        <v>194</v>
      </c>
      <c r="F48" s="25" t="s">
        <v>141</v>
      </c>
      <c r="G48" s="25" t="s">
        <v>380</v>
      </c>
      <c r="H48" s="25" t="s">
        <v>124</v>
      </c>
      <c r="I48" s="31">
        <v>5583314</v>
      </c>
      <c r="J48" s="103">
        <v>1472624</v>
      </c>
      <c r="K48" s="61">
        <v>89.9</v>
      </c>
      <c r="L48" s="61">
        <v>99.899999999999991</v>
      </c>
      <c r="M48" s="60">
        <v>0.11123470522803092</v>
      </c>
      <c r="N48" s="405"/>
      <c r="O48" s="53">
        <v>0</v>
      </c>
      <c r="P48" s="402"/>
      <c r="Q48" s="402"/>
      <c r="R48" s="402"/>
      <c r="S48" s="402"/>
      <c r="T48" s="402"/>
      <c r="U48" s="402"/>
      <c r="V48" s="53">
        <v>0</v>
      </c>
      <c r="W48" s="47">
        <v>0</v>
      </c>
      <c r="X48" s="47">
        <v>9732</v>
      </c>
      <c r="Y48" s="47">
        <v>0</v>
      </c>
      <c r="Z48" s="54">
        <f t="shared" si="7"/>
        <v>9732</v>
      </c>
      <c r="AA48" s="53">
        <v>0</v>
      </c>
      <c r="AB48" s="46">
        <v>8200</v>
      </c>
      <c r="AC48" s="46">
        <v>10356</v>
      </c>
      <c r="AD48" s="46">
        <v>12900</v>
      </c>
      <c r="AE48" s="46">
        <f t="shared" si="9"/>
        <v>0</v>
      </c>
      <c r="AF48" s="46">
        <f t="shared" si="10"/>
        <v>12276</v>
      </c>
      <c r="AG48" s="46">
        <f t="shared" si="11"/>
        <v>0</v>
      </c>
      <c r="AH48" s="46">
        <f t="shared" si="12"/>
        <v>12276</v>
      </c>
      <c r="AI48" s="52">
        <f t="shared" si="8"/>
        <v>0</v>
      </c>
      <c r="AJ48" s="52">
        <f t="shared" si="4"/>
        <v>1</v>
      </c>
      <c r="AK48" s="52">
        <f t="shared" si="5"/>
        <v>0</v>
      </c>
      <c r="AL48" s="51">
        <f t="shared" si="6"/>
        <v>2544</v>
      </c>
      <c r="AN48" s="25" t="s">
        <v>238</v>
      </c>
      <c r="AO48" s="58" t="s">
        <v>379</v>
      </c>
      <c r="AP48"/>
      <c r="AQ48"/>
      <c r="AR48" s="407"/>
    </row>
    <row r="49" spans="1:44" ht="20.100000000000001" customHeight="1">
      <c r="A49" s="29"/>
      <c r="B49" s="29"/>
      <c r="C49" s="29" t="s">
        <v>373</v>
      </c>
      <c r="D49" s="29" t="s">
        <v>195</v>
      </c>
      <c r="E49" s="29" t="s">
        <v>194</v>
      </c>
      <c r="F49" s="29" t="s">
        <v>141</v>
      </c>
      <c r="G49" s="29" t="s">
        <v>378</v>
      </c>
      <c r="H49" s="29" t="s">
        <v>123</v>
      </c>
      <c r="I49" s="32">
        <v>1230472</v>
      </c>
      <c r="J49" s="32">
        <v>1477653</v>
      </c>
      <c r="K49" s="56">
        <v>89.9</v>
      </c>
      <c r="L49" s="56">
        <v>99.899999999999991</v>
      </c>
      <c r="M49" s="55">
        <v>0.11123470522803092</v>
      </c>
      <c r="N49" s="406"/>
      <c r="O49" s="53">
        <v>0</v>
      </c>
      <c r="P49" s="403"/>
      <c r="Q49" s="403"/>
      <c r="R49" s="403"/>
      <c r="S49" s="403"/>
      <c r="T49" s="403"/>
      <c r="U49" s="403"/>
      <c r="V49" s="53">
        <v>0</v>
      </c>
      <c r="W49" s="47">
        <v>0</v>
      </c>
      <c r="X49" s="47">
        <v>9732</v>
      </c>
      <c r="Y49" s="47">
        <v>0</v>
      </c>
      <c r="Z49" s="54">
        <f t="shared" si="7"/>
        <v>9732</v>
      </c>
      <c r="AA49" s="53">
        <v>0</v>
      </c>
      <c r="AB49" s="46">
        <v>8200</v>
      </c>
      <c r="AC49" s="46">
        <v>10356</v>
      </c>
      <c r="AD49" s="46">
        <v>12900</v>
      </c>
      <c r="AE49" s="46">
        <f t="shared" si="9"/>
        <v>0</v>
      </c>
      <c r="AF49" s="46">
        <f t="shared" si="10"/>
        <v>12276</v>
      </c>
      <c r="AG49" s="46">
        <f t="shared" si="11"/>
        <v>0</v>
      </c>
      <c r="AH49" s="46">
        <f t="shared" si="12"/>
        <v>12276</v>
      </c>
      <c r="AI49" s="52">
        <f t="shared" si="8"/>
        <v>0</v>
      </c>
      <c r="AJ49" s="52">
        <f t="shared" si="4"/>
        <v>1</v>
      </c>
      <c r="AK49" s="52">
        <f t="shared" si="5"/>
        <v>0</v>
      </c>
      <c r="AL49" s="51">
        <f t="shared" si="6"/>
        <v>2544</v>
      </c>
      <c r="AN49" s="25" t="s">
        <v>200</v>
      </c>
      <c r="AO49" s="25">
        <v>0</v>
      </c>
      <c r="AP49" s="25" t="s">
        <v>225</v>
      </c>
      <c r="AQ49" s="25" t="s">
        <v>208</v>
      </c>
      <c r="AR49" s="407"/>
    </row>
    <row r="50" spans="1:44" ht="20.100000000000001" customHeight="1">
      <c r="C50" s="25" t="s">
        <v>373</v>
      </c>
      <c r="D50" s="25" t="s">
        <v>373</v>
      </c>
      <c r="E50" s="25" t="s">
        <v>194</v>
      </c>
      <c r="F50" s="25" t="s">
        <v>142</v>
      </c>
      <c r="G50" s="41" t="s">
        <v>377</v>
      </c>
      <c r="H50" s="33" t="s">
        <v>123</v>
      </c>
      <c r="I50" s="34">
        <v>1231945</v>
      </c>
      <c r="J50" s="31">
        <v>1499434</v>
      </c>
      <c r="K50" s="64">
        <v>67.900000000000006</v>
      </c>
      <c r="L50" s="64">
        <v>67.900000000000006</v>
      </c>
      <c r="M50" s="63">
        <v>0</v>
      </c>
      <c r="N50" s="404">
        <v>12</v>
      </c>
      <c r="O50" s="53">
        <v>0</v>
      </c>
      <c r="P50" s="401" t="s">
        <v>204</v>
      </c>
      <c r="Q50" s="401" t="s">
        <v>204</v>
      </c>
      <c r="R50" s="401" t="s">
        <v>205</v>
      </c>
      <c r="S50" s="401" t="s">
        <v>205</v>
      </c>
      <c r="T50" s="401" t="s">
        <v>204</v>
      </c>
      <c r="U50" s="401" t="s">
        <v>204</v>
      </c>
      <c r="V50" s="53">
        <v>0</v>
      </c>
      <c r="W50" s="47">
        <v>44417</v>
      </c>
      <c r="X50" s="47">
        <v>0</v>
      </c>
      <c r="Y50" s="47">
        <v>19131</v>
      </c>
      <c r="Z50" s="54">
        <f t="shared" si="7"/>
        <v>63548</v>
      </c>
      <c r="AA50" s="53">
        <v>0</v>
      </c>
      <c r="AB50" s="46">
        <v>51900</v>
      </c>
      <c r="AC50" s="46">
        <v>64913</v>
      </c>
      <c r="AD50" s="46">
        <v>74600</v>
      </c>
      <c r="AE50" s="46">
        <f t="shared" si="9"/>
        <v>51187.747765468623</v>
      </c>
      <c r="AF50" s="46">
        <f t="shared" si="10"/>
        <v>0</v>
      </c>
      <c r="AG50" s="46">
        <f t="shared" si="11"/>
        <v>22047.252234531377</v>
      </c>
      <c r="AH50" s="46">
        <f t="shared" si="12"/>
        <v>73235</v>
      </c>
      <c r="AI50" s="52">
        <f t="shared" si="8"/>
        <v>0.6989519733115126</v>
      </c>
      <c r="AJ50" s="52">
        <f t="shared" si="4"/>
        <v>0</v>
      </c>
      <c r="AK50" s="52">
        <f t="shared" si="5"/>
        <v>0.30104802668848746</v>
      </c>
      <c r="AL50" s="51">
        <f t="shared" si="6"/>
        <v>9687</v>
      </c>
      <c r="AN50" s="25" t="s">
        <v>200</v>
      </c>
      <c r="AO50" s="25" t="s">
        <v>374</v>
      </c>
      <c r="AP50"/>
      <c r="AQ50"/>
    </row>
    <row r="51" spans="1:44" ht="20.100000000000001" customHeight="1">
      <c r="C51" s="25" t="s">
        <v>373</v>
      </c>
      <c r="D51" s="25" t="s">
        <v>373</v>
      </c>
      <c r="E51" s="25" t="s">
        <v>194</v>
      </c>
      <c r="F51" s="25" t="s">
        <v>142</v>
      </c>
      <c r="G51" s="25" t="s">
        <v>376</v>
      </c>
      <c r="H51" s="25" t="s">
        <v>123</v>
      </c>
      <c r="I51" s="28">
        <v>1232044</v>
      </c>
      <c r="J51" s="28">
        <v>1497050</v>
      </c>
      <c r="K51" s="61">
        <v>67.900000000000006</v>
      </c>
      <c r="L51" s="61">
        <v>67.900000000000006</v>
      </c>
      <c r="M51" s="60">
        <v>0</v>
      </c>
      <c r="N51" s="405"/>
      <c r="O51" s="53">
        <v>0</v>
      </c>
      <c r="P51" s="402"/>
      <c r="Q51" s="402"/>
      <c r="R51" s="402"/>
      <c r="S51" s="402"/>
      <c r="T51" s="402"/>
      <c r="U51" s="402"/>
      <c r="V51" s="53">
        <v>0</v>
      </c>
      <c r="W51" s="47">
        <v>44417</v>
      </c>
      <c r="X51" s="47">
        <v>0</v>
      </c>
      <c r="Y51" s="47">
        <v>19131</v>
      </c>
      <c r="Z51" s="54">
        <f t="shared" si="7"/>
        <v>63548</v>
      </c>
      <c r="AA51" s="53">
        <v>0</v>
      </c>
      <c r="AB51" s="46">
        <v>51900</v>
      </c>
      <c r="AC51" s="46">
        <v>64913</v>
      </c>
      <c r="AD51" s="46">
        <v>74600</v>
      </c>
      <c r="AE51" s="46">
        <f t="shared" si="9"/>
        <v>51187.747765468623</v>
      </c>
      <c r="AF51" s="46">
        <f t="shared" si="10"/>
        <v>0</v>
      </c>
      <c r="AG51" s="46">
        <f t="shared" si="11"/>
        <v>22047.252234531377</v>
      </c>
      <c r="AH51" s="46">
        <f t="shared" si="12"/>
        <v>73235</v>
      </c>
      <c r="AI51" s="52">
        <f t="shared" si="8"/>
        <v>0.6989519733115126</v>
      </c>
      <c r="AJ51" s="52">
        <f t="shared" si="4"/>
        <v>0</v>
      </c>
      <c r="AK51" s="52">
        <f t="shared" si="5"/>
        <v>0.30104802668848746</v>
      </c>
      <c r="AL51" s="51">
        <f t="shared" si="6"/>
        <v>9687</v>
      </c>
      <c r="AN51" s="25" t="s">
        <v>200</v>
      </c>
    </row>
    <row r="52" spans="1:44" ht="20.100000000000001" customHeight="1">
      <c r="C52" s="25" t="s">
        <v>373</v>
      </c>
      <c r="D52" s="25" t="s">
        <v>373</v>
      </c>
      <c r="E52" s="25" t="s">
        <v>194</v>
      </c>
      <c r="F52" s="25" t="s">
        <v>142</v>
      </c>
      <c r="G52" s="25" t="s">
        <v>375</v>
      </c>
      <c r="H52" s="25" t="s">
        <v>123</v>
      </c>
      <c r="I52" s="31">
        <v>1231760</v>
      </c>
      <c r="J52" s="31">
        <v>1499433</v>
      </c>
      <c r="K52" s="61">
        <v>67.900000000000006</v>
      </c>
      <c r="L52" s="61">
        <v>67.900000000000006</v>
      </c>
      <c r="M52" s="60">
        <v>0</v>
      </c>
      <c r="N52" s="405"/>
      <c r="O52" s="53">
        <v>0</v>
      </c>
      <c r="P52" s="402"/>
      <c r="Q52" s="402"/>
      <c r="R52" s="402"/>
      <c r="S52" s="402"/>
      <c r="T52" s="402"/>
      <c r="U52" s="402"/>
      <c r="V52" s="53">
        <v>0</v>
      </c>
      <c r="W52" s="47">
        <v>44417</v>
      </c>
      <c r="X52" s="47">
        <v>0</v>
      </c>
      <c r="Y52" s="47">
        <v>19131</v>
      </c>
      <c r="Z52" s="54">
        <f t="shared" si="7"/>
        <v>63548</v>
      </c>
      <c r="AA52" s="53">
        <v>0</v>
      </c>
      <c r="AB52" s="46">
        <v>51900</v>
      </c>
      <c r="AC52" s="46">
        <v>64913</v>
      </c>
      <c r="AD52" s="46">
        <v>74600</v>
      </c>
      <c r="AE52" s="46">
        <f t="shared" si="9"/>
        <v>51187.747765468623</v>
      </c>
      <c r="AF52" s="46">
        <f t="shared" si="10"/>
        <v>0</v>
      </c>
      <c r="AG52" s="46">
        <f t="shared" si="11"/>
        <v>22047.252234531377</v>
      </c>
      <c r="AH52" s="46">
        <f t="shared" si="12"/>
        <v>73235</v>
      </c>
      <c r="AI52" s="52">
        <f t="shared" si="8"/>
        <v>0.6989519733115126</v>
      </c>
      <c r="AJ52" s="52">
        <f t="shared" si="4"/>
        <v>0</v>
      </c>
      <c r="AK52" s="52">
        <f t="shared" si="5"/>
        <v>0.30104802668848746</v>
      </c>
      <c r="AL52" s="51">
        <f t="shared" si="6"/>
        <v>9687</v>
      </c>
      <c r="AN52" s="25" t="s">
        <v>200</v>
      </c>
      <c r="AO52" s="25" t="s">
        <v>374</v>
      </c>
      <c r="AP52"/>
      <c r="AQ52"/>
    </row>
    <row r="53" spans="1:44" ht="20.100000000000001" customHeight="1">
      <c r="A53" s="29"/>
      <c r="B53" s="29"/>
      <c r="C53" s="29" t="s">
        <v>373</v>
      </c>
      <c r="D53" s="29" t="s">
        <v>195</v>
      </c>
      <c r="E53" s="29" t="s">
        <v>253</v>
      </c>
      <c r="F53" s="29" t="s">
        <v>142</v>
      </c>
      <c r="G53" s="29" t="s">
        <v>60</v>
      </c>
      <c r="H53" s="29" t="s">
        <v>124</v>
      </c>
      <c r="I53" s="32">
        <v>1232261</v>
      </c>
      <c r="J53" s="32">
        <v>1500867</v>
      </c>
      <c r="K53" s="56">
        <v>67.900000000000006</v>
      </c>
      <c r="L53" s="56">
        <v>67.900000000000006</v>
      </c>
      <c r="M53" s="55">
        <v>0</v>
      </c>
      <c r="N53" s="406"/>
      <c r="O53" s="53">
        <v>0</v>
      </c>
      <c r="P53" s="403"/>
      <c r="Q53" s="403"/>
      <c r="R53" s="403"/>
      <c r="S53" s="403"/>
      <c r="T53" s="403"/>
      <c r="U53" s="403"/>
      <c r="V53" s="53">
        <v>0</v>
      </c>
      <c r="W53" s="47">
        <v>44417</v>
      </c>
      <c r="X53" s="47">
        <v>0</v>
      </c>
      <c r="Y53" s="47">
        <v>19131</v>
      </c>
      <c r="Z53" s="54">
        <f t="shared" si="7"/>
        <v>63548</v>
      </c>
      <c r="AA53" s="53">
        <v>0</v>
      </c>
      <c r="AB53" s="46">
        <v>51900</v>
      </c>
      <c r="AC53" s="46">
        <v>64913</v>
      </c>
      <c r="AD53" s="46">
        <v>74600</v>
      </c>
      <c r="AE53" s="46">
        <f t="shared" si="9"/>
        <v>51187.747765468623</v>
      </c>
      <c r="AF53" s="46">
        <f t="shared" si="10"/>
        <v>0</v>
      </c>
      <c r="AG53" s="46">
        <f t="shared" si="11"/>
        <v>22047.252234531377</v>
      </c>
      <c r="AH53" s="46">
        <f t="shared" si="12"/>
        <v>73235</v>
      </c>
      <c r="AI53" s="52">
        <f t="shared" si="8"/>
        <v>0.6989519733115126</v>
      </c>
      <c r="AJ53" s="52">
        <f t="shared" si="4"/>
        <v>0</v>
      </c>
      <c r="AK53" s="52">
        <f t="shared" si="5"/>
        <v>0.30104802668848746</v>
      </c>
      <c r="AL53" s="51">
        <f t="shared" si="6"/>
        <v>9687</v>
      </c>
      <c r="AN53" s="25" t="s">
        <v>200</v>
      </c>
      <c r="AO53" s="25">
        <v>0</v>
      </c>
    </row>
    <row r="54" spans="1:44" ht="45" customHeight="1">
      <c r="A54" s="36"/>
      <c r="B54" s="36"/>
      <c r="C54" s="36" t="s">
        <v>202</v>
      </c>
      <c r="D54" s="36" t="s">
        <v>202</v>
      </c>
      <c r="E54" s="36" t="s">
        <v>194</v>
      </c>
      <c r="F54" s="38" t="s">
        <v>143</v>
      </c>
      <c r="G54" s="36" t="s">
        <v>372</v>
      </c>
      <c r="H54" s="36" t="s">
        <v>121</v>
      </c>
      <c r="I54" s="37">
        <v>1228764</v>
      </c>
      <c r="J54" s="37">
        <v>1473013</v>
      </c>
      <c r="K54" s="76">
        <v>19.989999999999998</v>
      </c>
      <c r="L54" s="76">
        <v>19.989999999999998</v>
      </c>
      <c r="M54" s="75">
        <v>0</v>
      </c>
      <c r="N54" s="74">
        <v>13</v>
      </c>
      <c r="O54" s="53">
        <v>0</v>
      </c>
      <c r="P54" s="73" t="s">
        <v>204</v>
      </c>
      <c r="Q54" s="73" t="s">
        <v>204</v>
      </c>
      <c r="R54" s="73" t="s">
        <v>205</v>
      </c>
      <c r="S54" s="73" t="s">
        <v>205</v>
      </c>
      <c r="T54" s="73" t="s">
        <v>204</v>
      </c>
      <c r="U54" s="73" t="s">
        <v>204</v>
      </c>
      <c r="V54" s="53">
        <v>0</v>
      </c>
      <c r="W54" s="47">
        <v>697458</v>
      </c>
      <c r="X54" s="47">
        <v>0</v>
      </c>
      <c r="Y54" s="47">
        <v>292500</v>
      </c>
      <c r="Z54" s="54">
        <f t="shared" si="7"/>
        <v>989958</v>
      </c>
      <c r="AA54" s="53">
        <v>0</v>
      </c>
      <c r="AB54" s="46">
        <v>859200</v>
      </c>
      <c r="AC54" s="46">
        <v>1010862</v>
      </c>
      <c r="AD54" s="46">
        <v>1264000</v>
      </c>
      <c r="AE54" s="46">
        <f t="shared" si="9"/>
        <v>875802.05419623863</v>
      </c>
      <c r="AF54" s="46">
        <f t="shared" si="10"/>
        <v>0</v>
      </c>
      <c r="AG54" s="46">
        <f t="shared" si="11"/>
        <v>367293.94580376137</v>
      </c>
      <c r="AH54" s="46">
        <f t="shared" si="12"/>
        <v>1243096</v>
      </c>
      <c r="AI54" s="52">
        <f t="shared" si="8"/>
        <v>0.70453291957840636</v>
      </c>
      <c r="AJ54" s="52">
        <f t="shared" si="4"/>
        <v>0</v>
      </c>
      <c r="AK54" s="52">
        <f t="shared" si="5"/>
        <v>0.29546708042159364</v>
      </c>
      <c r="AL54" s="51">
        <f t="shared" si="6"/>
        <v>253138</v>
      </c>
      <c r="AN54" s="25" t="s">
        <v>301</v>
      </c>
      <c r="AO54" s="25" t="s">
        <v>371</v>
      </c>
      <c r="AP54" s="77" t="s">
        <v>370</v>
      </c>
      <c r="AQ54" s="25" t="s">
        <v>215</v>
      </c>
    </row>
    <row r="55" spans="1:44" s="70" customFormat="1" ht="45" customHeight="1">
      <c r="A55" s="36"/>
      <c r="B55" s="36"/>
      <c r="C55" s="38" t="s">
        <v>202</v>
      </c>
      <c r="D55" s="38" t="s">
        <v>202</v>
      </c>
      <c r="E55" s="38" t="s">
        <v>194</v>
      </c>
      <c r="F55" s="38" t="s">
        <v>144</v>
      </c>
      <c r="G55" s="36" t="s">
        <v>369</v>
      </c>
      <c r="H55" s="38" t="s">
        <v>124</v>
      </c>
      <c r="I55" s="39">
        <v>1228528</v>
      </c>
      <c r="J55" s="39">
        <v>1466437</v>
      </c>
      <c r="K55" s="76">
        <v>19.989999999999998</v>
      </c>
      <c r="L55" s="76">
        <v>19.989999999999998</v>
      </c>
      <c r="M55" s="75">
        <v>0</v>
      </c>
      <c r="N55" s="74">
        <v>14</v>
      </c>
      <c r="O55" s="53">
        <v>0</v>
      </c>
      <c r="P55" s="73" t="s">
        <v>203</v>
      </c>
      <c r="Q55" s="73" t="s">
        <v>203</v>
      </c>
      <c r="R55" s="73" t="s">
        <v>204</v>
      </c>
      <c r="S55" s="73" t="s">
        <v>204</v>
      </c>
      <c r="T55" s="73" t="s">
        <v>203</v>
      </c>
      <c r="U55" s="73" t="s">
        <v>203</v>
      </c>
      <c r="V55" s="53">
        <v>0</v>
      </c>
      <c r="W55" s="47">
        <v>0</v>
      </c>
      <c r="X55" s="47">
        <v>231828</v>
      </c>
      <c r="Y55" s="47">
        <v>0</v>
      </c>
      <c r="Z55" s="54">
        <f t="shared" si="7"/>
        <v>231828</v>
      </c>
      <c r="AA55" s="53">
        <v>0</v>
      </c>
      <c r="AB55" s="46">
        <v>208700</v>
      </c>
      <c r="AC55" s="46">
        <v>245615</v>
      </c>
      <c r="AD55" s="46">
        <v>307100</v>
      </c>
      <c r="AE55" s="46">
        <f t="shared" si="9"/>
        <v>0</v>
      </c>
      <c r="AF55" s="46">
        <f t="shared" si="10"/>
        <v>293313</v>
      </c>
      <c r="AG55" s="46">
        <f t="shared" si="11"/>
        <v>0</v>
      </c>
      <c r="AH55" s="46">
        <f t="shared" si="12"/>
        <v>293313</v>
      </c>
      <c r="AI55" s="52">
        <f t="shared" si="8"/>
        <v>0</v>
      </c>
      <c r="AJ55" s="52">
        <f t="shared" si="4"/>
        <v>1</v>
      </c>
      <c r="AK55" s="52">
        <f t="shared" si="5"/>
        <v>0</v>
      </c>
      <c r="AL55" s="51">
        <f t="shared" si="6"/>
        <v>61485</v>
      </c>
      <c r="AN55" s="25" t="s">
        <v>301</v>
      </c>
      <c r="AO55" s="25" t="s">
        <v>368</v>
      </c>
      <c r="AP55" s="72" t="s">
        <v>367</v>
      </c>
      <c r="AQ55" s="72" t="s">
        <v>366</v>
      </c>
      <c r="AR55" s="71" t="s">
        <v>223</v>
      </c>
    </row>
    <row r="56" spans="1:44" ht="20.100000000000001" customHeight="1">
      <c r="C56" s="25" t="s">
        <v>263</v>
      </c>
      <c r="D56" s="25" t="s">
        <v>263</v>
      </c>
      <c r="E56" s="25" t="s">
        <v>194</v>
      </c>
      <c r="F56" s="25" t="s">
        <v>145</v>
      </c>
      <c r="G56" s="25" t="s">
        <v>365</v>
      </c>
      <c r="H56" s="25" t="s">
        <v>123</v>
      </c>
      <c r="I56" s="31">
        <v>1221600</v>
      </c>
      <c r="J56" s="35">
        <v>1381761</v>
      </c>
      <c r="K56" s="64">
        <v>27.99</v>
      </c>
      <c r="L56" s="64">
        <v>32.99</v>
      </c>
      <c r="M56" s="63">
        <v>0.17863522686673816</v>
      </c>
      <c r="N56" s="404">
        <v>15</v>
      </c>
      <c r="O56" s="53">
        <v>0</v>
      </c>
      <c r="P56" s="401" t="s">
        <v>204</v>
      </c>
      <c r="Q56" s="401" t="s">
        <v>204</v>
      </c>
      <c r="R56" s="401" t="s">
        <v>204</v>
      </c>
      <c r="S56" s="401" t="s">
        <v>204</v>
      </c>
      <c r="T56" s="401" t="s">
        <v>203</v>
      </c>
      <c r="U56" s="401" t="s">
        <v>203</v>
      </c>
      <c r="V56" s="53">
        <v>0</v>
      </c>
      <c r="W56" s="47">
        <v>34517</v>
      </c>
      <c r="X56" s="47">
        <v>18008</v>
      </c>
      <c r="Y56" s="47">
        <v>0</v>
      </c>
      <c r="Z56" s="54">
        <f t="shared" si="7"/>
        <v>52525</v>
      </c>
      <c r="AA56" s="53">
        <v>0</v>
      </c>
      <c r="AB56" s="46">
        <v>39600</v>
      </c>
      <c r="AC56" s="46">
        <v>49624</v>
      </c>
      <c r="AD56" s="46">
        <v>62000</v>
      </c>
      <c r="AE56" s="46">
        <f t="shared" si="9"/>
        <v>42649.934640647312</v>
      </c>
      <c r="AF56" s="46">
        <f t="shared" si="10"/>
        <v>22251.065359352688</v>
      </c>
      <c r="AG56" s="46">
        <f t="shared" si="11"/>
        <v>0</v>
      </c>
      <c r="AH56" s="46">
        <f t="shared" si="12"/>
        <v>64901</v>
      </c>
      <c r="AI56" s="52">
        <f t="shared" si="8"/>
        <v>0.65715373631604002</v>
      </c>
      <c r="AJ56" s="52">
        <f t="shared" si="4"/>
        <v>0.34284626368396004</v>
      </c>
      <c r="AK56" s="52">
        <f t="shared" si="5"/>
        <v>0</v>
      </c>
      <c r="AL56" s="51">
        <f t="shared" si="6"/>
        <v>12376</v>
      </c>
      <c r="AN56" s="25" t="s">
        <v>200</v>
      </c>
      <c r="AO56" s="25" t="s">
        <v>199</v>
      </c>
      <c r="AP56"/>
      <c r="AQ56"/>
    </row>
    <row r="57" spans="1:44" ht="20.100000000000001" customHeight="1">
      <c r="C57" s="25" t="s">
        <v>263</v>
      </c>
      <c r="D57" s="25" t="s">
        <v>263</v>
      </c>
      <c r="E57" s="25" t="s">
        <v>194</v>
      </c>
      <c r="F57" s="25" t="s">
        <v>145</v>
      </c>
      <c r="G57" s="25" t="s">
        <v>355</v>
      </c>
      <c r="H57" s="25" t="s">
        <v>123</v>
      </c>
      <c r="I57" s="31">
        <v>1221550</v>
      </c>
      <c r="J57" s="35">
        <v>1381752</v>
      </c>
      <c r="K57" s="61" t="e">
        <v>#N/A</v>
      </c>
      <c r="L57" s="61">
        <v>32.99</v>
      </c>
      <c r="M57" s="60">
        <v>0</v>
      </c>
      <c r="N57" s="405"/>
      <c r="O57" s="53">
        <v>0</v>
      </c>
      <c r="P57" s="402"/>
      <c r="Q57" s="402"/>
      <c r="R57" s="402"/>
      <c r="S57" s="402"/>
      <c r="T57" s="402"/>
      <c r="U57" s="402"/>
      <c r="V57" s="53">
        <v>0</v>
      </c>
      <c r="W57" s="47">
        <v>36000</v>
      </c>
      <c r="X57" s="47">
        <v>18008</v>
      </c>
      <c r="Y57" s="47">
        <v>0</v>
      </c>
      <c r="Z57" s="54">
        <f t="shared" si="7"/>
        <v>54008</v>
      </c>
      <c r="AA57" s="53">
        <v>0</v>
      </c>
      <c r="AB57" s="46">
        <v>39600</v>
      </c>
      <c r="AC57" s="46">
        <v>49624</v>
      </c>
      <c r="AD57" s="46">
        <v>62000</v>
      </c>
      <c r="AE57" s="46">
        <f t="shared" si="9"/>
        <v>44249.444526736777</v>
      </c>
      <c r="AF57" s="46">
        <f t="shared" si="10"/>
        <v>22134.555473263219</v>
      </c>
      <c r="AG57" s="46">
        <f t="shared" si="11"/>
        <v>0</v>
      </c>
      <c r="AH57" s="46">
        <f t="shared" si="12"/>
        <v>66384</v>
      </c>
      <c r="AI57" s="52">
        <f t="shared" si="8"/>
        <v>0.66656791586431641</v>
      </c>
      <c r="AJ57" s="52">
        <f t="shared" si="4"/>
        <v>0.33343208413568359</v>
      </c>
      <c r="AK57" s="52">
        <f t="shared" si="5"/>
        <v>0</v>
      </c>
      <c r="AL57" s="51">
        <f t="shared" si="6"/>
        <v>12376</v>
      </c>
      <c r="AN57" s="25" t="s">
        <v>200</v>
      </c>
      <c r="AO57" s="25" t="s">
        <v>199</v>
      </c>
      <c r="AP57"/>
      <c r="AQ57"/>
    </row>
    <row r="58" spans="1:44" ht="20.100000000000001" customHeight="1">
      <c r="C58" s="25" t="s">
        <v>263</v>
      </c>
      <c r="D58" s="25" t="s">
        <v>263</v>
      </c>
      <c r="E58" s="25" t="s">
        <v>194</v>
      </c>
      <c r="F58" s="25" t="s">
        <v>145</v>
      </c>
      <c r="G58" s="25" t="s">
        <v>351</v>
      </c>
      <c r="H58" s="25" t="s">
        <v>123</v>
      </c>
      <c r="I58" s="26">
        <v>1229869</v>
      </c>
      <c r="J58" s="26">
        <v>1472711</v>
      </c>
      <c r="K58" s="61" t="e">
        <v>#N/A</v>
      </c>
      <c r="L58" s="61">
        <v>32.99</v>
      </c>
      <c r="M58" s="60">
        <v>0</v>
      </c>
      <c r="N58" s="405"/>
      <c r="O58" s="53">
        <v>0</v>
      </c>
      <c r="P58" s="402"/>
      <c r="Q58" s="402"/>
      <c r="R58" s="402"/>
      <c r="S58" s="402"/>
      <c r="T58" s="402"/>
      <c r="U58" s="402"/>
      <c r="V58" s="53">
        <v>0</v>
      </c>
      <c r="W58" s="47">
        <v>34517</v>
      </c>
      <c r="X58" s="47">
        <v>18008</v>
      </c>
      <c r="Y58" s="47">
        <v>0</v>
      </c>
      <c r="Z58" s="54">
        <f t="shared" si="7"/>
        <v>52525</v>
      </c>
      <c r="AA58" s="53">
        <v>0</v>
      </c>
      <c r="AB58" s="46">
        <v>39600</v>
      </c>
      <c r="AC58" s="46">
        <v>49624</v>
      </c>
      <c r="AD58" s="46">
        <v>62000</v>
      </c>
      <c r="AE58" s="46">
        <f t="shared" si="9"/>
        <v>42649.934640647312</v>
      </c>
      <c r="AF58" s="46">
        <f t="shared" si="10"/>
        <v>22251.065359352688</v>
      </c>
      <c r="AG58" s="46">
        <f t="shared" si="11"/>
        <v>0</v>
      </c>
      <c r="AH58" s="46">
        <f t="shared" si="12"/>
        <v>64901</v>
      </c>
      <c r="AI58" s="52">
        <f t="shared" si="8"/>
        <v>0.65715373631604002</v>
      </c>
      <c r="AJ58" s="52">
        <f t="shared" si="4"/>
        <v>0.34284626368396004</v>
      </c>
      <c r="AK58" s="52">
        <f t="shared" si="5"/>
        <v>0</v>
      </c>
      <c r="AL58" s="51">
        <f t="shared" si="6"/>
        <v>12376</v>
      </c>
      <c r="AN58" s="25" t="s">
        <v>200</v>
      </c>
      <c r="AO58" s="25" t="s">
        <v>199</v>
      </c>
      <c r="AP58"/>
      <c r="AQ58"/>
    </row>
    <row r="59" spans="1:44" ht="20.100000000000001" customHeight="1">
      <c r="A59" s="29"/>
      <c r="B59" s="29"/>
      <c r="C59" s="29" t="s">
        <v>263</v>
      </c>
      <c r="D59" s="29" t="s">
        <v>195</v>
      </c>
      <c r="E59" s="29" t="s">
        <v>253</v>
      </c>
      <c r="F59" s="29" t="s">
        <v>145</v>
      </c>
      <c r="G59" s="29" t="s">
        <v>63</v>
      </c>
      <c r="H59" s="29" t="s">
        <v>124</v>
      </c>
      <c r="I59" s="40">
        <v>1232258</v>
      </c>
      <c r="J59" s="32">
        <v>1500864</v>
      </c>
      <c r="K59" s="56" t="e">
        <v>#N/A</v>
      </c>
      <c r="L59" s="56">
        <v>32.99</v>
      </c>
      <c r="M59" s="55">
        <v>0</v>
      </c>
      <c r="N59" s="406"/>
      <c r="O59" s="53">
        <v>0</v>
      </c>
      <c r="P59" s="403"/>
      <c r="Q59" s="403"/>
      <c r="R59" s="403"/>
      <c r="S59" s="403"/>
      <c r="T59" s="403"/>
      <c r="U59" s="403"/>
      <c r="V59" s="53">
        <v>0</v>
      </c>
      <c r="W59" s="47">
        <v>34517</v>
      </c>
      <c r="X59" s="47">
        <v>18008</v>
      </c>
      <c r="Y59" s="47">
        <v>0</v>
      </c>
      <c r="Z59" s="54">
        <f t="shared" si="7"/>
        <v>52525</v>
      </c>
      <c r="AA59" s="53">
        <v>0</v>
      </c>
      <c r="AB59" s="46">
        <v>39600</v>
      </c>
      <c r="AC59" s="46">
        <v>49624</v>
      </c>
      <c r="AD59" s="46">
        <v>62000</v>
      </c>
      <c r="AE59" s="46">
        <f t="shared" si="9"/>
        <v>42649.934640647312</v>
      </c>
      <c r="AF59" s="46">
        <f t="shared" si="10"/>
        <v>22251.065359352688</v>
      </c>
      <c r="AG59" s="46">
        <f t="shared" si="11"/>
        <v>0</v>
      </c>
      <c r="AH59" s="46">
        <f t="shared" si="12"/>
        <v>64901</v>
      </c>
      <c r="AI59" s="52">
        <f t="shared" si="8"/>
        <v>0.65715373631604002</v>
      </c>
      <c r="AJ59" s="52">
        <f t="shared" si="4"/>
        <v>0.34284626368396004</v>
      </c>
      <c r="AK59" s="52">
        <f t="shared" si="5"/>
        <v>0</v>
      </c>
      <c r="AL59" s="51">
        <f t="shared" si="6"/>
        <v>12376</v>
      </c>
      <c r="AN59" s="25" t="s">
        <v>200</v>
      </c>
      <c r="AO59" s="25">
        <v>0</v>
      </c>
    </row>
    <row r="60" spans="1:44" ht="20.100000000000001" customHeight="1">
      <c r="C60" s="25" t="s">
        <v>263</v>
      </c>
      <c r="D60" s="25" t="s">
        <v>263</v>
      </c>
      <c r="E60" s="25" t="s">
        <v>194</v>
      </c>
      <c r="F60" s="25" t="s">
        <v>146</v>
      </c>
      <c r="G60" s="25" t="s">
        <v>364</v>
      </c>
      <c r="H60" s="25" t="s">
        <v>121</v>
      </c>
      <c r="I60" s="31">
        <v>1228774</v>
      </c>
      <c r="J60" s="31">
        <v>1499821</v>
      </c>
      <c r="K60" s="64">
        <v>19.989999999999998</v>
      </c>
      <c r="L60" s="64">
        <v>25.990000000000002</v>
      </c>
      <c r="M60" s="63">
        <v>0.300150075037519</v>
      </c>
      <c r="N60" s="404">
        <v>16</v>
      </c>
      <c r="O60" s="53">
        <v>0</v>
      </c>
      <c r="P60" s="401" t="s">
        <v>203</v>
      </c>
      <c r="Q60" s="401" t="s">
        <v>203</v>
      </c>
      <c r="R60" s="401" t="s">
        <v>204</v>
      </c>
      <c r="S60" s="401" t="s">
        <v>204</v>
      </c>
      <c r="T60" s="401" t="s">
        <v>204</v>
      </c>
      <c r="U60" s="401" t="s">
        <v>204</v>
      </c>
      <c r="V60" s="53">
        <v>0</v>
      </c>
      <c r="W60" s="47">
        <v>0</v>
      </c>
      <c r="X60" s="47">
        <v>18359</v>
      </c>
      <c r="Y60" s="47">
        <v>18671</v>
      </c>
      <c r="Z60" s="54">
        <f t="shared" si="7"/>
        <v>37030</v>
      </c>
      <c r="AA60" s="53">
        <v>0</v>
      </c>
      <c r="AB60" s="46">
        <v>34600</v>
      </c>
      <c r="AC60" s="46">
        <v>43339</v>
      </c>
      <c r="AD60" s="46">
        <v>54100</v>
      </c>
      <c r="AE60" s="46">
        <f t="shared" si="9"/>
        <v>0</v>
      </c>
      <c r="AF60" s="46">
        <v>18359</v>
      </c>
      <c r="AG60" s="46">
        <v>18671</v>
      </c>
      <c r="AH60" s="46">
        <f t="shared" si="12"/>
        <v>37030</v>
      </c>
      <c r="AI60" s="52">
        <f t="shared" si="8"/>
        <v>0</v>
      </c>
      <c r="AJ60" s="52">
        <f t="shared" si="4"/>
        <v>0.49578719956791789</v>
      </c>
      <c r="AK60" s="52">
        <f t="shared" si="5"/>
        <v>0.50421280043208205</v>
      </c>
      <c r="AL60" s="51">
        <f t="shared" si="6"/>
        <v>10761</v>
      </c>
      <c r="AN60" s="25" t="s">
        <v>227</v>
      </c>
      <c r="AO60" s="25" t="s">
        <v>234</v>
      </c>
      <c r="AP60"/>
      <c r="AQ60"/>
    </row>
    <row r="61" spans="1:44" ht="20.100000000000001" customHeight="1">
      <c r="C61" s="25" t="s">
        <v>263</v>
      </c>
      <c r="D61" s="25" t="s">
        <v>263</v>
      </c>
      <c r="E61" s="25" t="s">
        <v>194</v>
      </c>
      <c r="F61" s="25" t="s">
        <v>146</v>
      </c>
      <c r="G61" s="25" t="s">
        <v>363</v>
      </c>
      <c r="H61" s="25" t="s">
        <v>123</v>
      </c>
      <c r="I61" s="31">
        <v>1228772</v>
      </c>
      <c r="J61" s="31">
        <v>1477908</v>
      </c>
      <c r="K61" s="61" t="e">
        <v>#N/A</v>
      </c>
      <c r="L61" s="61">
        <v>25.990000000000002</v>
      </c>
      <c r="M61" s="60">
        <v>0</v>
      </c>
      <c r="N61" s="405"/>
      <c r="O61" s="53">
        <v>0</v>
      </c>
      <c r="P61" s="402"/>
      <c r="Q61" s="402"/>
      <c r="R61" s="402"/>
      <c r="S61" s="402"/>
      <c r="T61" s="402"/>
      <c r="U61" s="402"/>
      <c r="V61" s="53">
        <v>0</v>
      </c>
      <c r="W61" s="47">
        <v>0</v>
      </c>
      <c r="X61" s="47">
        <v>18359</v>
      </c>
      <c r="Y61" s="47">
        <v>18671</v>
      </c>
      <c r="Z61" s="54">
        <f t="shared" si="7"/>
        <v>37030</v>
      </c>
      <c r="AA61" s="53">
        <v>0</v>
      </c>
      <c r="AB61" s="46">
        <v>34600</v>
      </c>
      <c r="AC61" s="46">
        <v>43339</v>
      </c>
      <c r="AD61" s="46">
        <v>54100</v>
      </c>
      <c r="AE61" s="46">
        <f t="shared" si="9"/>
        <v>0</v>
      </c>
      <c r="AF61" s="46">
        <v>18359</v>
      </c>
      <c r="AG61" s="46">
        <v>18671</v>
      </c>
      <c r="AH61" s="46">
        <f t="shared" si="12"/>
        <v>37030</v>
      </c>
      <c r="AI61" s="52">
        <f t="shared" si="8"/>
        <v>0</v>
      </c>
      <c r="AJ61" s="52">
        <f t="shared" si="4"/>
        <v>0.49578719956791789</v>
      </c>
      <c r="AK61" s="52">
        <f t="shared" si="5"/>
        <v>0.50421280043208205</v>
      </c>
      <c r="AL61" s="51">
        <f t="shared" si="6"/>
        <v>10761</v>
      </c>
      <c r="AN61" s="25" t="s">
        <v>200</v>
      </c>
      <c r="AO61" s="25" t="s">
        <v>199</v>
      </c>
      <c r="AP61"/>
      <c r="AQ61"/>
    </row>
    <row r="62" spans="1:44" ht="20.100000000000001" customHeight="1">
      <c r="A62"/>
      <c r="B62" s="29"/>
      <c r="C62" s="29" t="s">
        <v>263</v>
      </c>
      <c r="D62" s="29" t="s">
        <v>195</v>
      </c>
      <c r="E62" s="29" t="s">
        <v>253</v>
      </c>
      <c r="F62" s="29" t="s">
        <v>146</v>
      </c>
      <c r="G62" s="29" t="s">
        <v>83</v>
      </c>
      <c r="H62" s="29" t="s">
        <v>124</v>
      </c>
      <c r="I62" s="32">
        <v>1232259</v>
      </c>
      <c r="J62" s="32">
        <v>1500865</v>
      </c>
      <c r="K62" s="56" t="e">
        <v>#N/A</v>
      </c>
      <c r="L62" s="56">
        <v>25.990000000000002</v>
      </c>
      <c r="M62" s="55">
        <v>0</v>
      </c>
      <c r="N62" s="406"/>
      <c r="O62" s="53">
        <v>0</v>
      </c>
      <c r="P62" s="403"/>
      <c r="Q62" s="403"/>
      <c r="R62" s="403"/>
      <c r="S62" s="403"/>
      <c r="T62" s="403"/>
      <c r="U62" s="403"/>
      <c r="V62" s="53">
        <v>0</v>
      </c>
      <c r="W62" s="47">
        <v>0</v>
      </c>
      <c r="X62" s="47">
        <v>18359</v>
      </c>
      <c r="Y62" s="47">
        <v>18671</v>
      </c>
      <c r="Z62" s="54">
        <f t="shared" si="7"/>
        <v>37030</v>
      </c>
      <c r="AA62" s="53">
        <v>0</v>
      </c>
      <c r="AB62" s="46">
        <v>34600</v>
      </c>
      <c r="AC62" s="46">
        <v>43339</v>
      </c>
      <c r="AD62" s="46">
        <v>54100</v>
      </c>
      <c r="AE62" s="46">
        <f t="shared" si="9"/>
        <v>0</v>
      </c>
      <c r="AF62" s="46">
        <v>18359</v>
      </c>
      <c r="AG62" s="46">
        <v>18671</v>
      </c>
      <c r="AH62" s="46">
        <f t="shared" si="12"/>
        <v>37030</v>
      </c>
      <c r="AI62" s="52">
        <f t="shared" si="8"/>
        <v>0</v>
      </c>
      <c r="AJ62" s="52">
        <f t="shared" si="4"/>
        <v>0.49578719956791789</v>
      </c>
      <c r="AK62" s="52">
        <f t="shared" si="5"/>
        <v>0.50421280043208205</v>
      </c>
      <c r="AL62" s="51">
        <f t="shared" si="6"/>
        <v>10761</v>
      </c>
      <c r="AN62" s="25" t="s">
        <v>200</v>
      </c>
      <c r="AO62" s="25">
        <v>0</v>
      </c>
    </row>
    <row r="63" spans="1:44" ht="20.100000000000001" customHeight="1">
      <c r="A63" s="41"/>
      <c r="B63" s="41"/>
      <c r="C63" s="41" t="s">
        <v>263</v>
      </c>
      <c r="D63" s="41" t="s">
        <v>263</v>
      </c>
      <c r="E63" s="41" t="s">
        <v>194</v>
      </c>
      <c r="F63" s="41" t="s">
        <v>147</v>
      </c>
      <c r="G63" s="25" t="s">
        <v>362</v>
      </c>
      <c r="H63" s="41" t="s">
        <v>123</v>
      </c>
      <c r="I63" s="31">
        <v>1229844</v>
      </c>
      <c r="J63" s="34">
        <v>1472705</v>
      </c>
      <c r="K63" s="64">
        <v>24.99</v>
      </c>
      <c r="L63" s="64">
        <v>26.990000000000002</v>
      </c>
      <c r="M63" s="63">
        <v>8.0032012805122177E-2</v>
      </c>
      <c r="N63" s="404">
        <v>17</v>
      </c>
      <c r="O63" s="53">
        <v>0</v>
      </c>
      <c r="P63" s="401" t="s">
        <v>203</v>
      </c>
      <c r="Q63" s="401" t="s">
        <v>203</v>
      </c>
      <c r="R63" s="401" t="s">
        <v>204</v>
      </c>
      <c r="S63" s="401" t="s">
        <v>204</v>
      </c>
      <c r="T63" s="401" t="s">
        <v>204</v>
      </c>
      <c r="U63" s="401" t="s">
        <v>204</v>
      </c>
      <c r="V63" s="53">
        <v>0</v>
      </c>
      <c r="W63" s="47">
        <v>0</v>
      </c>
      <c r="X63" s="47">
        <v>24600</v>
      </c>
      <c r="Y63" s="47">
        <v>19784</v>
      </c>
      <c r="Z63" s="54">
        <f t="shared" si="7"/>
        <v>44384</v>
      </c>
      <c r="AA63" s="53">
        <v>0</v>
      </c>
      <c r="AB63" s="46">
        <v>42000</v>
      </c>
      <c r="AC63" s="46">
        <v>52563</v>
      </c>
      <c r="AD63" s="46">
        <v>65700</v>
      </c>
      <c r="AE63" s="46">
        <f t="shared" si="9"/>
        <v>0</v>
      </c>
      <c r="AF63" s="46">
        <f t="shared" si="10"/>
        <v>31881.231975486662</v>
      </c>
      <c r="AG63" s="46">
        <f t="shared" si="11"/>
        <v>25639.768024513338</v>
      </c>
      <c r="AH63" s="46">
        <f t="shared" si="12"/>
        <v>57521</v>
      </c>
      <c r="AI63" s="52">
        <f t="shared" si="8"/>
        <v>0</v>
      </c>
      <c r="AJ63" s="52">
        <f t="shared" si="4"/>
        <v>0.55425378514780099</v>
      </c>
      <c r="AK63" s="52">
        <f t="shared" si="5"/>
        <v>0.44574621485219901</v>
      </c>
      <c r="AL63" s="51">
        <f t="shared" si="6"/>
        <v>13137</v>
      </c>
      <c r="AN63" s="25" t="s">
        <v>200</v>
      </c>
      <c r="AO63" s="25" t="s">
        <v>280</v>
      </c>
      <c r="AP63"/>
      <c r="AQ63"/>
    </row>
    <row r="64" spans="1:44" ht="20.100000000000001" customHeight="1">
      <c r="C64" s="25" t="s">
        <v>263</v>
      </c>
      <c r="D64" s="25" t="s">
        <v>263</v>
      </c>
      <c r="E64" s="25" t="s">
        <v>194</v>
      </c>
      <c r="F64" s="25" t="s">
        <v>147</v>
      </c>
      <c r="G64" s="25" t="s">
        <v>351</v>
      </c>
      <c r="H64" s="25" t="s">
        <v>123</v>
      </c>
      <c r="I64" s="26">
        <v>1229869</v>
      </c>
      <c r="J64" s="26">
        <v>1472711</v>
      </c>
      <c r="K64" s="61">
        <v>24.99</v>
      </c>
      <c r="L64" s="61">
        <v>26.990000000000002</v>
      </c>
      <c r="M64" s="60">
        <v>8.0032012805122177E-2</v>
      </c>
      <c r="N64" s="405"/>
      <c r="O64" s="53">
        <v>0</v>
      </c>
      <c r="P64" s="402"/>
      <c r="Q64" s="402"/>
      <c r="R64" s="402"/>
      <c r="S64" s="402"/>
      <c r="T64" s="402"/>
      <c r="U64" s="402"/>
      <c r="V64" s="53">
        <v>0</v>
      </c>
      <c r="W64" s="47">
        <v>0</v>
      </c>
      <c r="X64" s="47">
        <v>24600</v>
      </c>
      <c r="Y64" s="47">
        <v>19784</v>
      </c>
      <c r="Z64" s="54">
        <f t="shared" si="7"/>
        <v>44384</v>
      </c>
      <c r="AA64" s="53">
        <v>0</v>
      </c>
      <c r="AB64" s="46">
        <v>42000</v>
      </c>
      <c r="AC64" s="46">
        <v>52563</v>
      </c>
      <c r="AD64" s="46">
        <v>65700</v>
      </c>
      <c r="AE64" s="46">
        <f t="shared" si="9"/>
        <v>0</v>
      </c>
      <c r="AF64" s="46">
        <f t="shared" si="10"/>
        <v>31881.231975486662</v>
      </c>
      <c r="AG64" s="46">
        <f t="shared" si="11"/>
        <v>25639.768024513338</v>
      </c>
      <c r="AH64" s="46">
        <f t="shared" si="12"/>
        <v>57521</v>
      </c>
      <c r="AI64" s="52">
        <f t="shared" si="8"/>
        <v>0</v>
      </c>
      <c r="AJ64" s="52">
        <f t="shared" si="4"/>
        <v>0.55425378514780099</v>
      </c>
      <c r="AK64" s="52">
        <f t="shared" si="5"/>
        <v>0.44574621485219901</v>
      </c>
      <c r="AL64" s="51">
        <f t="shared" si="6"/>
        <v>13137</v>
      </c>
      <c r="AN64" s="25" t="s">
        <v>200</v>
      </c>
      <c r="AO64" s="25" t="s">
        <v>199</v>
      </c>
      <c r="AP64"/>
      <c r="AQ64"/>
    </row>
    <row r="65" spans="1:43" ht="20.100000000000001" customHeight="1">
      <c r="A65" s="42"/>
      <c r="B65" s="42"/>
      <c r="C65" s="29" t="s">
        <v>263</v>
      </c>
      <c r="D65" s="29" t="s">
        <v>195</v>
      </c>
      <c r="E65" s="29" t="s">
        <v>253</v>
      </c>
      <c r="F65" s="42" t="s">
        <v>147</v>
      </c>
      <c r="G65" s="29" t="s">
        <v>83</v>
      </c>
      <c r="H65" s="42" t="s">
        <v>124</v>
      </c>
      <c r="I65" s="32">
        <v>1232259</v>
      </c>
      <c r="J65" s="32">
        <v>1500865</v>
      </c>
      <c r="K65" s="56">
        <v>24.99</v>
      </c>
      <c r="L65" s="56">
        <v>26.990000000000002</v>
      </c>
      <c r="M65" s="55">
        <v>8.0032012805122177E-2</v>
      </c>
      <c r="N65" s="406"/>
      <c r="O65" s="53">
        <v>0</v>
      </c>
      <c r="P65" s="403"/>
      <c r="Q65" s="403"/>
      <c r="R65" s="403"/>
      <c r="S65" s="403"/>
      <c r="T65" s="403"/>
      <c r="U65" s="403"/>
      <c r="V65" s="53">
        <v>0</v>
      </c>
      <c r="W65" s="47">
        <v>0</v>
      </c>
      <c r="X65" s="47">
        <v>24600</v>
      </c>
      <c r="Y65" s="47">
        <v>19784</v>
      </c>
      <c r="Z65" s="54">
        <f t="shared" si="7"/>
        <v>44384</v>
      </c>
      <c r="AA65" s="53">
        <v>0</v>
      </c>
      <c r="AB65" s="46">
        <v>42000</v>
      </c>
      <c r="AC65" s="46">
        <v>52563</v>
      </c>
      <c r="AD65" s="46">
        <v>65700</v>
      </c>
      <c r="AE65" s="46">
        <f t="shared" si="9"/>
        <v>0</v>
      </c>
      <c r="AF65" s="46">
        <f t="shared" si="10"/>
        <v>31881.231975486662</v>
      </c>
      <c r="AG65" s="46">
        <f t="shared" si="11"/>
        <v>25639.768024513338</v>
      </c>
      <c r="AH65" s="46">
        <f t="shared" si="12"/>
        <v>57521</v>
      </c>
      <c r="AI65" s="52">
        <f t="shared" si="8"/>
        <v>0</v>
      </c>
      <c r="AJ65" s="52">
        <f t="shared" si="4"/>
        <v>0.55425378514780099</v>
      </c>
      <c r="AK65" s="52">
        <f t="shared" si="5"/>
        <v>0.44574621485219901</v>
      </c>
      <c r="AL65" s="51">
        <f t="shared" si="6"/>
        <v>13137</v>
      </c>
      <c r="AN65" s="25" t="s">
        <v>200</v>
      </c>
      <c r="AO65" s="25">
        <v>0</v>
      </c>
    </row>
    <row r="66" spans="1:43" ht="20.100000000000001" customHeight="1">
      <c r="C66" s="25" t="s">
        <v>263</v>
      </c>
      <c r="D66" s="25" t="s">
        <v>263</v>
      </c>
      <c r="E66" s="25" t="s">
        <v>194</v>
      </c>
      <c r="F66" s="25" t="s">
        <v>148</v>
      </c>
      <c r="G66" s="25" t="s">
        <v>361</v>
      </c>
      <c r="H66" s="25" t="s">
        <v>123</v>
      </c>
      <c r="I66" s="31">
        <v>1227242</v>
      </c>
      <c r="J66" s="31">
        <v>1467558</v>
      </c>
      <c r="K66" s="64">
        <v>36.99</v>
      </c>
      <c r="L66" s="64">
        <v>37.99</v>
      </c>
      <c r="M66" s="63">
        <v>2.7034333603676686E-2</v>
      </c>
      <c r="N66" s="404">
        <v>18</v>
      </c>
      <c r="O66" s="53">
        <v>0</v>
      </c>
      <c r="P66" s="401" t="s">
        <v>204</v>
      </c>
      <c r="Q66" s="401" t="s">
        <v>204</v>
      </c>
      <c r="R66" s="401" t="s">
        <v>205</v>
      </c>
      <c r="S66" s="401" t="s">
        <v>205</v>
      </c>
      <c r="T66" s="401" t="s">
        <v>204</v>
      </c>
      <c r="U66" s="401" t="s">
        <v>204</v>
      </c>
      <c r="V66" s="53">
        <v>0</v>
      </c>
      <c r="W66" s="47">
        <v>24559</v>
      </c>
      <c r="X66" s="47">
        <v>0</v>
      </c>
      <c r="Y66" s="47">
        <v>15929</v>
      </c>
      <c r="Z66" s="54">
        <f t="shared" si="7"/>
        <v>40488</v>
      </c>
      <c r="AA66" s="53">
        <v>0</v>
      </c>
      <c r="AB66" s="46">
        <v>28700</v>
      </c>
      <c r="AC66" s="46">
        <v>35892</v>
      </c>
      <c r="AD66" s="46">
        <v>44800</v>
      </c>
      <c r="AE66" s="46">
        <f t="shared" si="9"/>
        <v>29962.368207864056</v>
      </c>
      <c r="AF66" s="46">
        <f t="shared" si="10"/>
        <v>0</v>
      </c>
      <c r="AG66" s="46">
        <v>15929</v>
      </c>
      <c r="AH66" s="46">
        <f t="shared" si="12"/>
        <v>45891.368207864056</v>
      </c>
      <c r="AI66" s="52">
        <f t="shared" si="8"/>
        <v>0.60657478759138506</v>
      </c>
      <c r="AJ66" s="52">
        <f t="shared" si="4"/>
        <v>0</v>
      </c>
      <c r="AK66" s="52">
        <f t="shared" si="5"/>
        <v>0.39342521240861489</v>
      </c>
      <c r="AL66" s="51">
        <f t="shared" si="6"/>
        <v>8908</v>
      </c>
      <c r="AN66" s="25" t="s">
        <v>200</v>
      </c>
      <c r="AO66" s="25" t="s">
        <v>280</v>
      </c>
      <c r="AP66"/>
      <c r="AQ66"/>
    </row>
    <row r="67" spans="1:43" ht="20.100000000000001" customHeight="1">
      <c r="C67" s="25" t="s">
        <v>263</v>
      </c>
      <c r="D67" s="25" t="s">
        <v>202</v>
      </c>
      <c r="E67" s="25" t="s">
        <v>194</v>
      </c>
      <c r="F67" s="25" t="s">
        <v>148</v>
      </c>
      <c r="G67" s="25" t="s">
        <v>360</v>
      </c>
      <c r="H67" s="25" t="s">
        <v>123</v>
      </c>
      <c r="I67" s="31">
        <v>1227245</v>
      </c>
      <c r="J67" s="31">
        <v>1467962</v>
      </c>
      <c r="K67" s="61">
        <v>36.99</v>
      </c>
      <c r="L67" s="61">
        <v>37.99</v>
      </c>
      <c r="M67" s="60">
        <v>2.7034333603676686E-2</v>
      </c>
      <c r="N67" s="405"/>
      <c r="O67" s="53">
        <v>0</v>
      </c>
      <c r="P67" s="402"/>
      <c r="Q67" s="402"/>
      <c r="R67" s="402"/>
      <c r="S67" s="402"/>
      <c r="T67" s="402"/>
      <c r="U67" s="402"/>
      <c r="V67" s="53">
        <v>0</v>
      </c>
      <c r="W67" s="47">
        <v>24559</v>
      </c>
      <c r="X67" s="47">
        <v>0</v>
      </c>
      <c r="Y67" s="47">
        <v>15929</v>
      </c>
      <c r="Z67" s="54">
        <f t="shared" si="7"/>
        <v>40488</v>
      </c>
      <c r="AA67" s="53">
        <v>0</v>
      </c>
      <c r="AB67" s="46">
        <v>28700</v>
      </c>
      <c r="AC67" s="46">
        <v>35892</v>
      </c>
      <c r="AD67" s="46">
        <v>44800</v>
      </c>
      <c r="AE67" s="46">
        <f t="shared" si="9"/>
        <v>29962.368207864056</v>
      </c>
      <c r="AF67" s="46">
        <f t="shared" si="10"/>
        <v>0</v>
      </c>
      <c r="AG67" s="46">
        <v>15929</v>
      </c>
      <c r="AH67" s="46">
        <f t="shared" si="12"/>
        <v>45891.368207864056</v>
      </c>
      <c r="AI67" s="52">
        <f t="shared" si="8"/>
        <v>0.60657478759138506</v>
      </c>
      <c r="AJ67" s="52">
        <f t="shared" si="4"/>
        <v>0</v>
      </c>
      <c r="AK67" s="52">
        <f t="shared" si="5"/>
        <v>0.39342521240861489</v>
      </c>
      <c r="AL67" s="51">
        <f t="shared" si="6"/>
        <v>8908</v>
      </c>
      <c r="AN67" s="25" t="s">
        <v>200</v>
      </c>
      <c r="AO67" s="25" t="s">
        <v>199</v>
      </c>
      <c r="AP67"/>
      <c r="AQ67"/>
    </row>
    <row r="68" spans="1:43" ht="20.100000000000001" customHeight="1">
      <c r="A68" s="29"/>
      <c r="B68" s="29"/>
      <c r="C68" s="29" t="s">
        <v>263</v>
      </c>
      <c r="D68" s="29" t="s">
        <v>195</v>
      </c>
      <c r="E68" s="29" t="s">
        <v>194</v>
      </c>
      <c r="F68" s="252" t="s">
        <v>148</v>
      </c>
      <c r="G68" s="252" t="s">
        <v>81</v>
      </c>
      <c r="H68" s="252" t="s">
        <v>123</v>
      </c>
      <c r="I68" s="253">
        <v>1230470</v>
      </c>
      <c r="J68" s="253">
        <v>1477478</v>
      </c>
      <c r="K68" s="56">
        <v>36.99</v>
      </c>
      <c r="L68" s="56">
        <v>37.99</v>
      </c>
      <c r="M68" s="55">
        <v>2.7034333603676686E-2</v>
      </c>
      <c r="N68" s="406"/>
      <c r="O68" s="53">
        <v>0</v>
      </c>
      <c r="P68" s="403"/>
      <c r="Q68" s="403"/>
      <c r="R68" s="403"/>
      <c r="S68" s="403"/>
      <c r="T68" s="403"/>
      <c r="U68" s="403"/>
      <c r="V68" s="53">
        <v>0</v>
      </c>
      <c r="W68" s="47">
        <v>24559</v>
      </c>
      <c r="X68" s="47">
        <v>0</v>
      </c>
      <c r="Y68" s="47">
        <v>15929</v>
      </c>
      <c r="Z68" s="54">
        <f t="shared" si="7"/>
        <v>40488</v>
      </c>
      <c r="AA68" s="53">
        <v>0</v>
      </c>
      <c r="AB68" s="46">
        <v>28700</v>
      </c>
      <c r="AC68" s="46">
        <v>35892</v>
      </c>
      <c r="AD68" s="46">
        <v>44800</v>
      </c>
      <c r="AE68" s="46">
        <f t="shared" si="9"/>
        <v>29962.368207864056</v>
      </c>
      <c r="AF68" s="46">
        <f t="shared" si="10"/>
        <v>0</v>
      </c>
      <c r="AG68" s="46">
        <v>15929</v>
      </c>
      <c r="AH68" s="46">
        <f t="shared" si="12"/>
        <v>45891.368207864056</v>
      </c>
      <c r="AI68" s="52">
        <f t="shared" si="8"/>
        <v>0.60657478759138506</v>
      </c>
      <c r="AJ68" s="52">
        <f t="shared" si="4"/>
        <v>0</v>
      </c>
      <c r="AK68" s="52">
        <f t="shared" si="5"/>
        <v>0.39342521240861489</v>
      </c>
      <c r="AL68" s="51">
        <f t="shared" si="6"/>
        <v>8908</v>
      </c>
      <c r="AN68" s="25" t="s">
        <v>227</v>
      </c>
      <c r="AO68" s="25" t="s">
        <v>226</v>
      </c>
      <c r="AP68" s="25" t="s">
        <v>225</v>
      </c>
      <c r="AQ68" s="25" t="s">
        <v>208</v>
      </c>
    </row>
    <row r="69" spans="1:43" ht="20.100000000000001" customHeight="1">
      <c r="C69" s="25" t="s">
        <v>263</v>
      </c>
      <c r="D69" s="25" t="s">
        <v>263</v>
      </c>
      <c r="E69" s="25" t="s">
        <v>194</v>
      </c>
      <c r="F69" s="256" t="s">
        <v>149</v>
      </c>
      <c r="G69" s="256" t="s">
        <v>359</v>
      </c>
      <c r="H69" s="256" t="s">
        <v>123</v>
      </c>
      <c r="I69" s="255">
        <v>1229942</v>
      </c>
      <c r="J69" s="256">
        <v>1472921</v>
      </c>
      <c r="K69" s="249">
        <v>35.99</v>
      </c>
      <c r="L69" s="64">
        <v>35.99</v>
      </c>
      <c r="M69" s="63">
        <v>0</v>
      </c>
      <c r="N69" s="404">
        <v>19</v>
      </c>
      <c r="O69" s="53">
        <v>0</v>
      </c>
      <c r="P69" s="401" t="s">
        <v>203</v>
      </c>
      <c r="Q69" s="401" t="s">
        <v>203</v>
      </c>
      <c r="R69" s="401" t="s">
        <v>204</v>
      </c>
      <c r="S69" s="401" t="s">
        <v>204</v>
      </c>
      <c r="T69" s="401" t="s">
        <v>204</v>
      </c>
      <c r="U69" s="401" t="s">
        <v>203</v>
      </c>
      <c r="V69" s="53">
        <v>0</v>
      </c>
      <c r="W69" s="47">
        <v>0</v>
      </c>
      <c r="X69" s="47">
        <v>33595</v>
      </c>
      <c r="Y69" s="47">
        <v>15000</v>
      </c>
      <c r="Z69" s="54">
        <f t="shared" si="7"/>
        <v>48595</v>
      </c>
      <c r="AA69" s="53">
        <v>0</v>
      </c>
      <c r="AB69" s="46">
        <v>32600</v>
      </c>
      <c r="AC69" s="46">
        <v>40855</v>
      </c>
      <c r="AD69" s="46">
        <v>49000</v>
      </c>
      <c r="AE69" s="46">
        <f t="shared" si="9"/>
        <v>0</v>
      </c>
      <c r="AF69" s="46">
        <f t="shared" si="10"/>
        <v>39225.852453956169</v>
      </c>
      <c r="AG69" s="46">
        <f t="shared" si="11"/>
        <v>17514.147546043831</v>
      </c>
      <c r="AH69" s="46">
        <f t="shared" ref="AH69:AH72" si="13">SUM(AE69:AG69)</f>
        <v>56740</v>
      </c>
      <c r="AI69" s="52">
        <f t="shared" ref="AI69:AI132" si="14">W69/Z69</f>
        <v>0</v>
      </c>
      <c r="AJ69" s="52">
        <f t="shared" ref="AJ69:AJ132" si="15">X69/Z69</f>
        <v>0.69132626813458176</v>
      </c>
      <c r="AK69" s="52">
        <f t="shared" ref="AK69:AK132" si="16">Y69/Z69</f>
        <v>0.30867373186541824</v>
      </c>
      <c r="AL69" s="51">
        <f t="shared" ref="AL69:AL132" si="17">AD69-AC69</f>
        <v>8145</v>
      </c>
      <c r="AN69" s="25" t="s">
        <v>200</v>
      </c>
      <c r="AO69" s="25" t="s">
        <v>280</v>
      </c>
      <c r="AP69"/>
      <c r="AQ69"/>
    </row>
    <row r="70" spans="1:43" ht="20.100000000000001" customHeight="1">
      <c r="C70" s="25" t="s">
        <v>263</v>
      </c>
      <c r="D70" s="25" t="s">
        <v>263</v>
      </c>
      <c r="E70" s="25" t="s">
        <v>194</v>
      </c>
      <c r="F70" s="256" t="s">
        <v>149</v>
      </c>
      <c r="G70" s="258" t="s">
        <v>723</v>
      </c>
      <c r="H70" s="256" t="s">
        <v>123</v>
      </c>
      <c r="I70" s="257">
        <v>1229854</v>
      </c>
      <c r="J70" s="257">
        <v>1472708</v>
      </c>
      <c r="K70" s="250" t="e">
        <v>#N/A</v>
      </c>
      <c r="L70" s="61">
        <v>35.99</v>
      </c>
      <c r="M70" s="60">
        <v>0</v>
      </c>
      <c r="N70" s="405"/>
      <c r="O70" s="53">
        <v>0</v>
      </c>
      <c r="P70" s="402"/>
      <c r="Q70" s="402"/>
      <c r="R70" s="402"/>
      <c r="S70" s="402"/>
      <c r="T70" s="402"/>
      <c r="U70" s="402"/>
      <c r="V70" s="53">
        <v>0</v>
      </c>
      <c r="W70" s="47">
        <v>0</v>
      </c>
      <c r="X70" s="47">
        <v>33595</v>
      </c>
      <c r="Y70" s="47">
        <v>15000</v>
      </c>
      <c r="Z70" s="54">
        <f t="shared" ref="Z70:Z133" si="18">SUM(W70:Y70)</f>
        <v>48595</v>
      </c>
      <c r="AA70" s="53">
        <v>0</v>
      </c>
      <c r="AB70" s="46">
        <v>32600</v>
      </c>
      <c r="AC70" s="46">
        <v>40855</v>
      </c>
      <c r="AD70" s="46">
        <v>49000</v>
      </c>
      <c r="AE70" s="46">
        <f t="shared" si="9"/>
        <v>0</v>
      </c>
      <c r="AF70" s="46">
        <f t="shared" si="10"/>
        <v>39225.852453956169</v>
      </c>
      <c r="AG70" s="46">
        <f t="shared" si="11"/>
        <v>17514.147546043831</v>
      </c>
      <c r="AH70" s="46">
        <f t="shared" si="13"/>
        <v>56740</v>
      </c>
      <c r="AI70" s="52">
        <f t="shared" si="14"/>
        <v>0</v>
      </c>
      <c r="AJ70" s="52">
        <f t="shared" si="15"/>
        <v>0.69132626813458176</v>
      </c>
      <c r="AK70" s="52">
        <f t="shared" si="16"/>
        <v>0.30867373186541824</v>
      </c>
      <c r="AL70" s="51">
        <f t="shared" si="17"/>
        <v>8145</v>
      </c>
      <c r="AN70" s="25" t="s">
        <v>200</v>
      </c>
      <c r="AO70" s="25" t="s">
        <v>280</v>
      </c>
      <c r="AP70"/>
      <c r="AQ70"/>
    </row>
    <row r="71" spans="1:43" ht="20.100000000000001" customHeight="1">
      <c r="C71" s="25" t="s">
        <v>263</v>
      </c>
      <c r="D71" s="25" t="s">
        <v>263</v>
      </c>
      <c r="E71" s="25" t="s">
        <v>194</v>
      </c>
      <c r="F71" s="256" t="s">
        <v>149</v>
      </c>
      <c r="G71" s="256" t="s">
        <v>358</v>
      </c>
      <c r="H71" s="256" t="s">
        <v>123</v>
      </c>
      <c r="I71" s="255">
        <v>1221551</v>
      </c>
      <c r="J71" s="256">
        <v>1381805</v>
      </c>
      <c r="K71" s="250" t="e">
        <v>#N/A</v>
      </c>
      <c r="L71" s="61">
        <v>35.99</v>
      </c>
      <c r="M71" s="60">
        <v>0</v>
      </c>
      <c r="N71" s="405"/>
      <c r="O71" s="53">
        <v>0</v>
      </c>
      <c r="P71" s="402"/>
      <c r="Q71" s="402"/>
      <c r="R71" s="402"/>
      <c r="S71" s="402"/>
      <c r="T71" s="402"/>
      <c r="U71" s="402"/>
      <c r="V71" s="53">
        <v>0</v>
      </c>
      <c r="W71" s="47">
        <v>0</v>
      </c>
      <c r="X71" s="47">
        <v>33595</v>
      </c>
      <c r="Y71" s="47">
        <v>15000</v>
      </c>
      <c r="Z71" s="54">
        <f t="shared" si="18"/>
        <v>48595</v>
      </c>
      <c r="AA71" s="53">
        <v>0</v>
      </c>
      <c r="AB71" s="46">
        <v>32600</v>
      </c>
      <c r="AC71" s="46">
        <v>40855</v>
      </c>
      <c r="AD71" s="46">
        <v>49000</v>
      </c>
      <c r="AE71" s="46">
        <f t="shared" si="9"/>
        <v>0</v>
      </c>
      <c r="AF71" s="46">
        <f t="shared" si="10"/>
        <v>39225.852453956169</v>
      </c>
      <c r="AG71" s="46">
        <f t="shared" si="11"/>
        <v>17514.147546043831</v>
      </c>
      <c r="AH71" s="46">
        <f t="shared" si="13"/>
        <v>56740</v>
      </c>
      <c r="AI71" s="52">
        <f t="shared" si="14"/>
        <v>0</v>
      </c>
      <c r="AJ71" s="52">
        <f t="shared" si="15"/>
        <v>0.69132626813458176</v>
      </c>
      <c r="AK71" s="52">
        <f t="shared" si="16"/>
        <v>0.30867373186541824</v>
      </c>
      <c r="AL71" s="51">
        <f t="shared" si="17"/>
        <v>8145</v>
      </c>
      <c r="AN71" s="25" t="s">
        <v>200</v>
      </c>
      <c r="AO71" s="25" t="s">
        <v>280</v>
      </c>
      <c r="AP71"/>
      <c r="AQ71"/>
    </row>
    <row r="72" spans="1:43" ht="20.100000000000001" customHeight="1">
      <c r="A72" s="29"/>
      <c r="B72" s="29"/>
      <c r="C72" s="29" t="s">
        <v>263</v>
      </c>
      <c r="D72" s="29" t="s">
        <v>195</v>
      </c>
      <c r="E72" s="29" t="s">
        <v>253</v>
      </c>
      <c r="F72" s="256" t="s">
        <v>149</v>
      </c>
      <c r="G72" s="256" t="s">
        <v>357</v>
      </c>
      <c r="H72" s="256" t="s">
        <v>124</v>
      </c>
      <c r="I72" s="255">
        <v>1232262</v>
      </c>
      <c r="J72" s="256">
        <v>1500868</v>
      </c>
      <c r="K72" s="251" t="e">
        <v>#N/A</v>
      </c>
      <c r="L72" s="56">
        <v>35.99</v>
      </c>
      <c r="M72" s="55">
        <v>0</v>
      </c>
      <c r="N72" s="406"/>
      <c r="O72" s="53">
        <v>0</v>
      </c>
      <c r="P72" s="403"/>
      <c r="Q72" s="403"/>
      <c r="R72" s="403"/>
      <c r="S72" s="403"/>
      <c r="T72" s="403"/>
      <c r="U72" s="403"/>
      <c r="V72" s="53">
        <v>0</v>
      </c>
      <c r="W72" s="47">
        <v>0</v>
      </c>
      <c r="X72" s="47">
        <v>33595</v>
      </c>
      <c r="Y72" s="47">
        <v>15000</v>
      </c>
      <c r="Z72" s="54">
        <f t="shared" si="18"/>
        <v>48595</v>
      </c>
      <c r="AA72" s="53">
        <v>0</v>
      </c>
      <c r="AB72" s="46">
        <v>32600</v>
      </c>
      <c r="AC72" s="46">
        <v>40855</v>
      </c>
      <c r="AD72" s="46">
        <v>49000</v>
      </c>
      <c r="AE72" s="46">
        <f t="shared" si="9"/>
        <v>0</v>
      </c>
      <c r="AF72" s="46">
        <f t="shared" si="10"/>
        <v>39225.852453956169</v>
      </c>
      <c r="AG72" s="46">
        <f t="shared" si="11"/>
        <v>17514.147546043831</v>
      </c>
      <c r="AH72" s="46">
        <f t="shared" si="13"/>
        <v>56740</v>
      </c>
      <c r="AI72" s="52">
        <f t="shared" si="14"/>
        <v>0</v>
      </c>
      <c r="AJ72" s="52">
        <f t="shared" si="15"/>
        <v>0.69132626813458176</v>
      </c>
      <c r="AK72" s="52">
        <f t="shared" si="16"/>
        <v>0.30867373186541824</v>
      </c>
      <c r="AL72" s="51">
        <f t="shared" si="17"/>
        <v>8145</v>
      </c>
      <c r="AN72" s="25" t="s">
        <v>200</v>
      </c>
      <c r="AO72" s="25">
        <v>0</v>
      </c>
    </row>
    <row r="73" spans="1:43" ht="20.100000000000001" customHeight="1">
      <c r="C73" s="25" t="s">
        <v>263</v>
      </c>
      <c r="D73" s="25" t="s">
        <v>202</v>
      </c>
      <c r="E73" s="25" t="s">
        <v>194</v>
      </c>
      <c r="F73" s="25" t="s">
        <v>150</v>
      </c>
      <c r="G73" s="25" t="s">
        <v>356</v>
      </c>
      <c r="H73" s="25" t="s">
        <v>123</v>
      </c>
      <c r="I73" s="31">
        <v>1225954</v>
      </c>
      <c r="J73" s="35">
        <v>1419191</v>
      </c>
      <c r="K73" s="64">
        <v>42.99</v>
      </c>
      <c r="L73" s="64">
        <v>46.989999999999995</v>
      </c>
      <c r="M73" s="63">
        <v>9.3044894161432801E-2</v>
      </c>
      <c r="N73" s="404">
        <v>20</v>
      </c>
      <c r="O73" s="53">
        <v>0</v>
      </c>
      <c r="P73" s="401" t="s">
        <v>204</v>
      </c>
      <c r="Q73" s="401" t="s">
        <v>204</v>
      </c>
      <c r="R73" s="401" t="s">
        <v>205</v>
      </c>
      <c r="S73" s="401" t="s">
        <v>205</v>
      </c>
      <c r="T73" s="401" t="s">
        <v>204</v>
      </c>
      <c r="U73" s="401" t="s">
        <v>204</v>
      </c>
      <c r="V73" s="53">
        <v>0</v>
      </c>
      <c r="W73" s="47">
        <v>37236</v>
      </c>
      <c r="X73" s="47">
        <v>0</v>
      </c>
      <c r="Y73" s="47">
        <v>20458</v>
      </c>
      <c r="Z73" s="54">
        <f t="shared" si="18"/>
        <v>57694</v>
      </c>
      <c r="AA73" s="53">
        <v>0</v>
      </c>
      <c r="AB73" s="46">
        <v>28100</v>
      </c>
      <c r="AC73" s="46">
        <v>31278</v>
      </c>
      <c r="AD73" s="46">
        <v>41704</v>
      </c>
      <c r="AE73" s="46">
        <f>W73</f>
        <v>37236</v>
      </c>
      <c r="AF73" s="46">
        <f>X73</f>
        <v>0</v>
      </c>
      <c r="AG73" s="46">
        <f>Y73</f>
        <v>20458</v>
      </c>
      <c r="AH73" s="46">
        <f t="shared" ref="AH73:AH76" si="19">SUM(AE73:AG73)</f>
        <v>57694</v>
      </c>
      <c r="AI73" s="52">
        <f t="shared" si="14"/>
        <v>0.64540506811800191</v>
      </c>
      <c r="AJ73" s="52">
        <f t="shared" si="15"/>
        <v>0</v>
      </c>
      <c r="AK73" s="52">
        <f t="shared" si="16"/>
        <v>0.35459493188199814</v>
      </c>
      <c r="AL73" s="51">
        <f t="shared" si="17"/>
        <v>10426</v>
      </c>
      <c r="AN73" s="25" t="s">
        <v>200</v>
      </c>
      <c r="AO73" s="25" t="s">
        <v>280</v>
      </c>
      <c r="AP73"/>
      <c r="AQ73"/>
    </row>
    <row r="74" spans="1:43" ht="20.100000000000001" customHeight="1">
      <c r="C74" s="25" t="s">
        <v>263</v>
      </c>
      <c r="D74" s="25" t="s">
        <v>263</v>
      </c>
      <c r="E74" s="25" t="s">
        <v>194</v>
      </c>
      <c r="F74" s="25" t="s">
        <v>150</v>
      </c>
      <c r="G74" s="25" t="s">
        <v>355</v>
      </c>
      <c r="H74" s="25" t="s">
        <v>123</v>
      </c>
      <c r="I74" s="31">
        <v>1221550</v>
      </c>
      <c r="J74" s="35">
        <v>1381752</v>
      </c>
      <c r="K74" s="61">
        <v>42.99</v>
      </c>
      <c r="L74" s="61">
        <v>46.989999999999995</v>
      </c>
      <c r="M74" s="60">
        <v>9.3044894161432801E-2</v>
      </c>
      <c r="N74" s="405"/>
      <c r="O74" s="53">
        <v>0</v>
      </c>
      <c r="P74" s="402"/>
      <c r="Q74" s="402"/>
      <c r="R74" s="402"/>
      <c r="S74" s="402"/>
      <c r="T74" s="402"/>
      <c r="U74" s="402"/>
      <c r="V74" s="53">
        <v>0</v>
      </c>
      <c r="W74" s="47">
        <v>35700</v>
      </c>
      <c r="X74" s="47">
        <v>0</v>
      </c>
      <c r="Y74" s="47">
        <v>20458</v>
      </c>
      <c r="Z74" s="54">
        <f t="shared" si="18"/>
        <v>56158</v>
      </c>
      <c r="AA74" s="53">
        <v>0</v>
      </c>
      <c r="AB74" s="46">
        <v>28100</v>
      </c>
      <c r="AC74" s="46">
        <v>31278</v>
      </c>
      <c r="AD74" s="46">
        <v>41704</v>
      </c>
      <c r="AE74" s="46">
        <f t="shared" ref="AE74:AE76" si="20">W74</f>
        <v>35700</v>
      </c>
      <c r="AF74" s="46">
        <f t="shared" ref="AF74:AF76" si="21">X74</f>
        <v>0</v>
      </c>
      <c r="AG74" s="46">
        <f t="shared" ref="AG74:AG76" si="22">Y74</f>
        <v>20458</v>
      </c>
      <c r="AH74" s="46">
        <f t="shared" si="19"/>
        <v>56158</v>
      </c>
      <c r="AI74" s="52">
        <f t="shared" si="14"/>
        <v>0.63570639980056265</v>
      </c>
      <c r="AJ74" s="52">
        <f t="shared" si="15"/>
        <v>0</v>
      </c>
      <c r="AK74" s="52">
        <f t="shared" si="16"/>
        <v>0.3642936001994373</v>
      </c>
      <c r="AL74" s="51">
        <f t="shared" si="17"/>
        <v>10426</v>
      </c>
      <c r="AN74" s="25" t="s">
        <v>200</v>
      </c>
      <c r="AO74" s="25" t="s">
        <v>199</v>
      </c>
      <c r="AP74"/>
      <c r="AQ74"/>
    </row>
    <row r="75" spans="1:43" ht="20.100000000000001" customHeight="1">
      <c r="C75" s="25" t="s">
        <v>263</v>
      </c>
      <c r="D75" s="25" t="s">
        <v>263</v>
      </c>
      <c r="E75" s="25" t="s">
        <v>194</v>
      </c>
      <c r="F75" s="25" t="s">
        <v>150</v>
      </c>
      <c r="G75" s="25" t="s">
        <v>354</v>
      </c>
      <c r="H75" s="25" t="s">
        <v>123</v>
      </c>
      <c r="I75" s="31">
        <v>1221562</v>
      </c>
      <c r="J75" s="35">
        <v>1381806</v>
      </c>
      <c r="K75" s="61">
        <v>42.99</v>
      </c>
      <c r="L75" s="61">
        <v>46.989999999999995</v>
      </c>
      <c r="M75" s="60">
        <v>9.3044894161432801E-2</v>
      </c>
      <c r="N75" s="405"/>
      <c r="O75" s="53">
        <v>0</v>
      </c>
      <c r="P75" s="402"/>
      <c r="Q75" s="402"/>
      <c r="R75" s="402"/>
      <c r="S75" s="402"/>
      <c r="T75" s="402"/>
      <c r="U75" s="402"/>
      <c r="V75" s="53">
        <v>0</v>
      </c>
      <c r="W75" s="47">
        <v>37236</v>
      </c>
      <c r="X75" s="47">
        <v>0</v>
      </c>
      <c r="Y75" s="47">
        <v>20458</v>
      </c>
      <c r="Z75" s="54">
        <f t="shared" si="18"/>
        <v>57694</v>
      </c>
      <c r="AA75" s="53">
        <v>0</v>
      </c>
      <c r="AB75" s="46">
        <v>28100</v>
      </c>
      <c r="AC75" s="46">
        <v>31278</v>
      </c>
      <c r="AD75" s="46">
        <v>41704</v>
      </c>
      <c r="AE75" s="46">
        <f t="shared" si="20"/>
        <v>37236</v>
      </c>
      <c r="AF75" s="46">
        <f t="shared" si="21"/>
        <v>0</v>
      </c>
      <c r="AG75" s="46">
        <f t="shared" si="22"/>
        <v>20458</v>
      </c>
      <c r="AH75" s="46">
        <f t="shared" si="19"/>
        <v>57694</v>
      </c>
      <c r="AI75" s="52">
        <f t="shared" si="14"/>
        <v>0.64540506811800191</v>
      </c>
      <c r="AJ75" s="52">
        <f t="shared" si="15"/>
        <v>0</v>
      </c>
      <c r="AK75" s="52">
        <f t="shared" si="16"/>
        <v>0.35459493188199814</v>
      </c>
      <c r="AL75" s="51">
        <f t="shared" si="17"/>
        <v>10426</v>
      </c>
      <c r="AN75" s="25" t="s">
        <v>200</v>
      </c>
      <c r="AO75" s="25" t="s">
        <v>280</v>
      </c>
      <c r="AP75"/>
      <c r="AQ75"/>
    </row>
    <row r="76" spans="1:43" ht="20.100000000000001" customHeight="1">
      <c r="A76" s="29"/>
      <c r="B76" s="29"/>
      <c r="C76" s="29" t="s">
        <v>263</v>
      </c>
      <c r="D76" s="29" t="s">
        <v>195</v>
      </c>
      <c r="E76" s="29" t="s">
        <v>194</v>
      </c>
      <c r="F76" s="29" t="s">
        <v>150</v>
      </c>
      <c r="G76" s="29" t="s">
        <v>23</v>
      </c>
      <c r="H76" s="29" t="s">
        <v>123</v>
      </c>
      <c r="I76" s="32">
        <v>1230471</v>
      </c>
      <c r="J76" s="40">
        <v>1477479</v>
      </c>
      <c r="K76" s="56">
        <v>42.99</v>
      </c>
      <c r="L76" s="56">
        <v>46.989999999999995</v>
      </c>
      <c r="M76" s="55">
        <v>9.3044894161432801E-2</v>
      </c>
      <c r="N76" s="406"/>
      <c r="O76" s="53">
        <v>0</v>
      </c>
      <c r="P76" s="403"/>
      <c r="Q76" s="403"/>
      <c r="R76" s="403"/>
      <c r="S76" s="403"/>
      <c r="T76" s="403"/>
      <c r="U76" s="403"/>
      <c r="V76" s="53">
        <v>0</v>
      </c>
      <c r="W76" s="47">
        <v>34398</v>
      </c>
      <c r="X76" s="47">
        <v>0</v>
      </c>
      <c r="Y76" s="47">
        <v>20458</v>
      </c>
      <c r="Z76" s="54">
        <f t="shared" si="18"/>
        <v>54856</v>
      </c>
      <c r="AA76" s="53">
        <v>0</v>
      </c>
      <c r="AB76" s="46">
        <v>28100</v>
      </c>
      <c r="AC76" s="46">
        <v>31278</v>
      </c>
      <c r="AD76" s="46">
        <v>41704</v>
      </c>
      <c r="AE76" s="46">
        <f t="shared" si="20"/>
        <v>34398</v>
      </c>
      <c r="AF76" s="46">
        <f t="shared" si="21"/>
        <v>0</v>
      </c>
      <c r="AG76" s="46">
        <f t="shared" si="22"/>
        <v>20458</v>
      </c>
      <c r="AH76" s="46">
        <f t="shared" si="19"/>
        <v>54856</v>
      </c>
      <c r="AI76" s="52">
        <f t="shared" si="14"/>
        <v>0.6270599387487239</v>
      </c>
      <c r="AJ76" s="52">
        <f t="shared" si="15"/>
        <v>0</v>
      </c>
      <c r="AK76" s="52">
        <f t="shared" si="16"/>
        <v>0.37294006125127604</v>
      </c>
      <c r="AL76" s="51">
        <f t="shared" si="17"/>
        <v>10426</v>
      </c>
      <c r="AN76" s="25" t="s">
        <v>227</v>
      </c>
      <c r="AO76" s="25" t="s">
        <v>226</v>
      </c>
      <c r="AP76" s="25" t="s">
        <v>225</v>
      </c>
      <c r="AQ76" s="25" t="s">
        <v>208</v>
      </c>
    </row>
    <row r="77" spans="1:43" ht="20.100000000000001" customHeight="1">
      <c r="C77" s="25" t="s">
        <v>263</v>
      </c>
      <c r="D77" s="25" t="s">
        <v>263</v>
      </c>
      <c r="E77" s="25" t="s">
        <v>194</v>
      </c>
      <c r="F77" s="25" t="s">
        <v>151</v>
      </c>
      <c r="G77" s="25" t="s">
        <v>333</v>
      </c>
      <c r="H77" s="25" t="s">
        <v>123</v>
      </c>
      <c r="I77" s="31">
        <v>1225203</v>
      </c>
      <c r="J77" s="31">
        <v>1446844</v>
      </c>
      <c r="K77" s="64">
        <v>37.99</v>
      </c>
      <c r="L77" s="64">
        <v>38.99</v>
      </c>
      <c r="M77" s="63">
        <v>2.6322716504343147E-2</v>
      </c>
      <c r="N77" s="404">
        <v>21</v>
      </c>
      <c r="O77" s="53">
        <v>0</v>
      </c>
      <c r="P77" s="401" t="s">
        <v>203</v>
      </c>
      <c r="Q77" s="401" t="s">
        <v>203</v>
      </c>
      <c r="R77" s="401" t="s">
        <v>204</v>
      </c>
      <c r="S77" s="401" t="s">
        <v>204</v>
      </c>
      <c r="T77" s="401" t="s">
        <v>203</v>
      </c>
      <c r="U77" s="401" t="s">
        <v>203</v>
      </c>
      <c r="V77" s="53">
        <v>0</v>
      </c>
      <c r="W77" s="47">
        <v>0</v>
      </c>
      <c r="X77" s="47">
        <v>26629</v>
      </c>
      <c r="Y77" s="47">
        <v>0</v>
      </c>
      <c r="Z77" s="54">
        <f t="shared" si="18"/>
        <v>26629</v>
      </c>
      <c r="AA77" s="53">
        <v>0</v>
      </c>
      <c r="AB77" s="46">
        <v>23800</v>
      </c>
      <c r="AC77" s="46">
        <v>29783</v>
      </c>
      <c r="AD77" s="46">
        <v>35700</v>
      </c>
      <c r="AE77" s="46">
        <f t="shared" ref="AE77:AE104" si="23">AL77*AI77+W77</f>
        <v>0</v>
      </c>
      <c r="AF77" s="46">
        <f t="shared" ref="AF77:AF104" si="24">AL77*AJ77+X77</f>
        <v>32546</v>
      </c>
      <c r="AG77" s="46">
        <f t="shared" ref="AG77:AG104" si="25">AL77*AK77+Y77</f>
        <v>0</v>
      </c>
      <c r="AH77" s="46">
        <f t="shared" ref="AH77:AH108" si="26">SUM(AE77:AG77)</f>
        <v>32546</v>
      </c>
      <c r="AI77" s="52">
        <f t="shared" si="14"/>
        <v>0</v>
      </c>
      <c r="AJ77" s="52">
        <f t="shared" si="15"/>
        <v>1</v>
      </c>
      <c r="AK77" s="52">
        <f t="shared" si="16"/>
        <v>0</v>
      </c>
      <c r="AL77" s="51">
        <f t="shared" si="17"/>
        <v>5917</v>
      </c>
      <c r="AN77" s="25" t="s">
        <v>200</v>
      </c>
      <c r="AO77" s="25" t="s">
        <v>280</v>
      </c>
      <c r="AP77"/>
      <c r="AQ77"/>
    </row>
    <row r="78" spans="1:43" ht="20.100000000000001" customHeight="1">
      <c r="C78" s="25" t="s">
        <v>263</v>
      </c>
      <c r="D78" s="25" t="s">
        <v>263</v>
      </c>
      <c r="E78" s="25" t="s">
        <v>194</v>
      </c>
      <c r="F78" s="25" t="s">
        <v>151</v>
      </c>
      <c r="G78" s="25" t="s">
        <v>353</v>
      </c>
      <c r="H78" s="25" t="s">
        <v>124</v>
      </c>
      <c r="I78" s="31">
        <v>1228019</v>
      </c>
      <c r="J78" s="31">
        <v>1454186</v>
      </c>
      <c r="K78" s="61">
        <v>37.99</v>
      </c>
      <c r="L78" s="61">
        <v>38.99</v>
      </c>
      <c r="M78" s="60">
        <v>2.6322716504343147E-2</v>
      </c>
      <c r="N78" s="405"/>
      <c r="O78" s="53">
        <v>0</v>
      </c>
      <c r="P78" s="402"/>
      <c r="Q78" s="402"/>
      <c r="R78" s="402"/>
      <c r="S78" s="402"/>
      <c r="T78" s="402"/>
      <c r="U78" s="402"/>
      <c r="V78" s="53">
        <v>0</v>
      </c>
      <c r="W78" s="47">
        <v>0</v>
      </c>
      <c r="X78" s="47">
        <v>26629</v>
      </c>
      <c r="Y78" s="47">
        <v>0</v>
      </c>
      <c r="Z78" s="54">
        <f t="shared" si="18"/>
        <v>26629</v>
      </c>
      <c r="AA78" s="53">
        <v>0</v>
      </c>
      <c r="AB78" s="46">
        <v>23800</v>
      </c>
      <c r="AC78" s="46">
        <v>29783</v>
      </c>
      <c r="AD78" s="46">
        <v>35700</v>
      </c>
      <c r="AE78" s="46">
        <f t="shared" si="23"/>
        <v>0</v>
      </c>
      <c r="AF78" s="46">
        <f t="shared" si="24"/>
        <v>32546</v>
      </c>
      <c r="AG78" s="46">
        <f t="shared" si="25"/>
        <v>0</v>
      </c>
      <c r="AH78" s="46">
        <f t="shared" si="26"/>
        <v>32546</v>
      </c>
      <c r="AI78" s="52">
        <f t="shared" si="14"/>
        <v>0</v>
      </c>
      <c r="AJ78" s="52">
        <f t="shared" si="15"/>
        <v>1</v>
      </c>
      <c r="AK78" s="52">
        <f t="shared" si="16"/>
        <v>0</v>
      </c>
      <c r="AL78" s="51">
        <f t="shared" si="17"/>
        <v>5917</v>
      </c>
      <c r="AN78" s="25" t="s">
        <v>200</v>
      </c>
      <c r="AO78" s="25" t="s">
        <v>280</v>
      </c>
      <c r="AP78"/>
      <c r="AQ78"/>
    </row>
    <row r="79" spans="1:43" ht="20.100000000000001" customHeight="1">
      <c r="A79" s="29"/>
      <c r="B79" s="29"/>
      <c r="C79" s="29" t="s">
        <v>263</v>
      </c>
      <c r="D79" s="29" t="s">
        <v>195</v>
      </c>
      <c r="E79" s="29" t="s">
        <v>253</v>
      </c>
      <c r="F79" s="29" t="s">
        <v>151</v>
      </c>
      <c r="G79" s="29" t="s">
        <v>83</v>
      </c>
      <c r="H79" s="29" t="s">
        <v>124</v>
      </c>
      <c r="I79" s="32">
        <v>1232259</v>
      </c>
      <c r="J79" s="32">
        <v>1500865</v>
      </c>
      <c r="K79" s="56">
        <v>37.99</v>
      </c>
      <c r="L79" s="56">
        <v>38.99</v>
      </c>
      <c r="M79" s="55">
        <v>2.6322716504343147E-2</v>
      </c>
      <c r="N79" s="406"/>
      <c r="O79" s="53">
        <v>0</v>
      </c>
      <c r="P79" s="403"/>
      <c r="Q79" s="403"/>
      <c r="R79" s="403"/>
      <c r="S79" s="403"/>
      <c r="T79" s="403"/>
      <c r="U79" s="403"/>
      <c r="V79" s="53">
        <v>0</v>
      </c>
      <c r="W79" s="47">
        <v>0</v>
      </c>
      <c r="X79" s="47">
        <v>26629</v>
      </c>
      <c r="Y79" s="47">
        <v>0</v>
      </c>
      <c r="Z79" s="54">
        <f t="shared" si="18"/>
        <v>26629</v>
      </c>
      <c r="AA79" s="53">
        <v>0</v>
      </c>
      <c r="AB79" s="46">
        <v>23800</v>
      </c>
      <c r="AC79" s="46">
        <v>29783</v>
      </c>
      <c r="AD79" s="46">
        <v>35700</v>
      </c>
      <c r="AE79" s="46">
        <f t="shared" si="23"/>
        <v>0</v>
      </c>
      <c r="AF79" s="46">
        <f t="shared" si="24"/>
        <v>32546</v>
      </c>
      <c r="AG79" s="46">
        <f t="shared" si="25"/>
        <v>0</v>
      </c>
      <c r="AH79" s="46">
        <f t="shared" si="26"/>
        <v>32546</v>
      </c>
      <c r="AI79" s="52">
        <f t="shared" si="14"/>
        <v>0</v>
      </c>
      <c r="AJ79" s="52">
        <f t="shared" si="15"/>
        <v>1</v>
      </c>
      <c r="AK79" s="52">
        <f t="shared" si="16"/>
        <v>0</v>
      </c>
      <c r="AL79" s="51">
        <f t="shared" si="17"/>
        <v>5917</v>
      </c>
      <c r="AN79" s="25" t="s">
        <v>200</v>
      </c>
      <c r="AO79" s="25">
        <v>0</v>
      </c>
    </row>
    <row r="80" spans="1:43" ht="20.100000000000001" customHeight="1">
      <c r="C80" s="25" t="s">
        <v>263</v>
      </c>
      <c r="D80" s="25" t="s">
        <v>263</v>
      </c>
      <c r="E80" s="25" t="s">
        <v>194</v>
      </c>
      <c r="F80" s="25" t="s">
        <v>152</v>
      </c>
      <c r="G80" s="25" t="s">
        <v>352</v>
      </c>
      <c r="H80" s="25" t="s">
        <v>121</v>
      </c>
      <c r="I80" s="31">
        <v>1227995</v>
      </c>
      <c r="J80" s="35">
        <v>1465716</v>
      </c>
      <c r="K80" s="64">
        <v>32.99</v>
      </c>
      <c r="L80" s="64">
        <v>39.99</v>
      </c>
      <c r="M80" s="63">
        <v>0.21218551076083658</v>
      </c>
      <c r="N80" s="404">
        <v>22</v>
      </c>
      <c r="O80" s="53">
        <v>0</v>
      </c>
      <c r="P80" s="401" t="s">
        <v>203</v>
      </c>
      <c r="Q80" s="401" t="s">
        <v>203</v>
      </c>
      <c r="R80" s="401" t="s">
        <v>204</v>
      </c>
      <c r="S80" s="401" t="s">
        <v>204</v>
      </c>
      <c r="T80" s="401" t="s">
        <v>204</v>
      </c>
      <c r="U80" s="401" t="s">
        <v>203</v>
      </c>
      <c r="V80" s="53">
        <v>0</v>
      </c>
      <c r="W80" s="47">
        <v>0</v>
      </c>
      <c r="X80" s="47">
        <v>17654</v>
      </c>
      <c r="Y80" s="47">
        <v>6016</v>
      </c>
      <c r="Z80" s="54">
        <f t="shared" si="18"/>
        <v>23670</v>
      </c>
      <c r="AA80" s="53">
        <v>0</v>
      </c>
      <c r="AB80" s="46">
        <v>20500</v>
      </c>
      <c r="AC80" s="46">
        <v>25739</v>
      </c>
      <c r="AD80" s="46">
        <v>32100</v>
      </c>
      <c r="AE80" s="46">
        <f t="shared" si="23"/>
        <v>0</v>
      </c>
      <c r="AF80" s="46">
        <f t="shared" si="24"/>
        <v>22398.279425433037</v>
      </c>
      <c r="AG80" s="46">
        <f t="shared" si="25"/>
        <v>7632.7205745669626</v>
      </c>
      <c r="AH80" s="46">
        <f t="shared" si="26"/>
        <v>30031</v>
      </c>
      <c r="AI80" s="52">
        <f t="shared" si="14"/>
        <v>0</v>
      </c>
      <c r="AJ80" s="52">
        <f t="shared" si="15"/>
        <v>0.7458386142796789</v>
      </c>
      <c r="AK80" s="52">
        <f t="shared" si="16"/>
        <v>0.2541613857203211</v>
      </c>
      <c r="AL80" s="51">
        <f t="shared" si="17"/>
        <v>6361</v>
      </c>
      <c r="AN80" s="25" t="s">
        <v>200</v>
      </c>
    </row>
    <row r="81" spans="1:44" ht="20.100000000000001" customHeight="1">
      <c r="C81" s="25" t="s">
        <v>263</v>
      </c>
      <c r="D81" s="25" t="s">
        <v>263</v>
      </c>
      <c r="E81" s="25" t="s">
        <v>194</v>
      </c>
      <c r="F81" s="25" t="s">
        <v>152</v>
      </c>
      <c r="G81" s="25" t="s">
        <v>351</v>
      </c>
      <c r="H81" s="25" t="s">
        <v>123</v>
      </c>
      <c r="I81" s="26">
        <v>1229869</v>
      </c>
      <c r="J81" s="43">
        <v>1472711</v>
      </c>
      <c r="K81" s="61">
        <v>32.99</v>
      </c>
      <c r="L81" s="61">
        <v>39.99</v>
      </c>
      <c r="M81" s="60">
        <v>0.21218551076083658</v>
      </c>
      <c r="N81" s="405"/>
      <c r="O81" s="53">
        <v>0</v>
      </c>
      <c r="P81" s="402"/>
      <c r="Q81" s="402"/>
      <c r="R81" s="402"/>
      <c r="S81" s="402"/>
      <c r="T81" s="402"/>
      <c r="U81" s="402"/>
      <c r="V81" s="53">
        <v>0</v>
      </c>
      <c r="W81" s="47">
        <v>0</v>
      </c>
      <c r="X81" s="47">
        <v>17654</v>
      </c>
      <c r="Y81" s="47">
        <v>6016</v>
      </c>
      <c r="Z81" s="54">
        <f t="shared" si="18"/>
        <v>23670</v>
      </c>
      <c r="AA81" s="53">
        <v>0</v>
      </c>
      <c r="AB81" s="46">
        <v>20500</v>
      </c>
      <c r="AC81" s="46">
        <v>25739</v>
      </c>
      <c r="AD81" s="46">
        <v>32100</v>
      </c>
      <c r="AE81" s="46">
        <f t="shared" si="23"/>
        <v>0</v>
      </c>
      <c r="AF81" s="46">
        <f t="shared" si="24"/>
        <v>22398.279425433037</v>
      </c>
      <c r="AG81" s="46">
        <f t="shared" si="25"/>
        <v>7632.7205745669626</v>
      </c>
      <c r="AH81" s="46">
        <f t="shared" si="26"/>
        <v>30031</v>
      </c>
      <c r="AI81" s="52">
        <f t="shared" si="14"/>
        <v>0</v>
      </c>
      <c r="AJ81" s="52">
        <f t="shared" si="15"/>
        <v>0.7458386142796789</v>
      </c>
      <c r="AK81" s="52">
        <f t="shared" si="16"/>
        <v>0.2541613857203211</v>
      </c>
      <c r="AL81" s="51">
        <f t="shared" si="17"/>
        <v>6361</v>
      </c>
      <c r="AN81" s="25" t="s">
        <v>200</v>
      </c>
      <c r="AO81" s="25" t="s">
        <v>199</v>
      </c>
      <c r="AP81"/>
      <c r="AQ81"/>
    </row>
    <row r="82" spans="1:44" ht="20.100000000000001" customHeight="1">
      <c r="A82" s="29"/>
      <c r="B82" s="29"/>
      <c r="C82" s="29" t="s">
        <v>263</v>
      </c>
      <c r="D82" s="29" t="s">
        <v>195</v>
      </c>
      <c r="E82" s="29" t="s">
        <v>194</v>
      </c>
      <c r="F82" s="29" t="s">
        <v>152</v>
      </c>
      <c r="G82" s="29" t="s">
        <v>81</v>
      </c>
      <c r="H82" s="29" t="s">
        <v>123</v>
      </c>
      <c r="I82" s="32">
        <v>1230470</v>
      </c>
      <c r="J82" s="32">
        <v>1477478</v>
      </c>
      <c r="K82" s="56">
        <v>32.99</v>
      </c>
      <c r="L82" s="56">
        <v>39.99</v>
      </c>
      <c r="M82" s="55">
        <v>0.21218551076083658</v>
      </c>
      <c r="N82" s="406"/>
      <c r="O82" s="53">
        <v>0</v>
      </c>
      <c r="P82" s="403"/>
      <c r="Q82" s="403"/>
      <c r="R82" s="403"/>
      <c r="S82" s="403"/>
      <c r="T82" s="403"/>
      <c r="U82" s="403"/>
      <c r="V82" s="53">
        <v>0</v>
      </c>
      <c r="W82" s="47">
        <v>0</v>
      </c>
      <c r="X82" s="47">
        <v>17654</v>
      </c>
      <c r="Y82" s="47">
        <v>6016</v>
      </c>
      <c r="Z82" s="54">
        <f t="shared" si="18"/>
        <v>23670</v>
      </c>
      <c r="AA82" s="53">
        <v>0</v>
      </c>
      <c r="AB82" s="46">
        <v>20500</v>
      </c>
      <c r="AC82" s="46">
        <v>25739</v>
      </c>
      <c r="AD82" s="46">
        <v>32100</v>
      </c>
      <c r="AE82" s="46">
        <f t="shared" si="23"/>
        <v>0</v>
      </c>
      <c r="AF82" s="46">
        <f t="shared" si="24"/>
        <v>22398.279425433037</v>
      </c>
      <c r="AG82" s="46">
        <f t="shared" si="25"/>
        <v>7632.7205745669626</v>
      </c>
      <c r="AH82" s="46">
        <f t="shared" si="26"/>
        <v>30031</v>
      </c>
      <c r="AI82" s="52">
        <f t="shared" si="14"/>
        <v>0</v>
      </c>
      <c r="AJ82" s="52">
        <f t="shared" si="15"/>
        <v>0.7458386142796789</v>
      </c>
      <c r="AK82" s="52">
        <f t="shared" si="16"/>
        <v>0.2541613857203211</v>
      </c>
      <c r="AL82" s="51">
        <f t="shared" si="17"/>
        <v>6361</v>
      </c>
      <c r="AN82" s="25" t="s">
        <v>227</v>
      </c>
      <c r="AO82" s="25" t="s">
        <v>226</v>
      </c>
      <c r="AP82" s="25" t="s">
        <v>225</v>
      </c>
      <c r="AQ82" s="25" t="s">
        <v>208</v>
      </c>
    </row>
    <row r="83" spans="1:44" ht="20.100000000000001" customHeight="1">
      <c r="C83" s="25" t="s">
        <v>263</v>
      </c>
      <c r="D83" s="25" t="s">
        <v>263</v>
      </c>
      <c r="E83" s="25" t="s">
        <v>194</v>
      </c>
      <c r="F83" s="25" t="s">
        <v>153</v>
      </c>
      <c r="G83" s="25" t="s">
        <v>350</v>
      </c>
      <c r="H83" s="25" t="s">
        <v>121</v>
      </c>
      <c r="I83" s="31">
        <v>1226860</v>
      </c>
      <c r="J83" s="44">
        <v>1467555</v>
      </c>
      <c r="K83" s="64">
        <v>59.99</v>
      </c>
      <c r="L83" s="64">
        <v>59.99</v>
      </c>
      <c r="M83" s="63">
        <v>0</v>
      </c>
      <c r="N83" s="404">
        <v>23</v>
      </c>
      <c r="O83" s="53">
        <v>0</v>
      </c>
      <c r="P83" s="401" t="s">
        <v>203</v>
      </c>
      <c r="Q83" s="401" t="s">
        <v>203</v>
      </c>
      <c r="R83" s="401" t="s">
        <v>204</v>
      </c>
      <c r="S83" s="401" t="s">
        <v>204</v>
      </c>
      <c r="T83" s="401" t="s">
        <v>204</v>
      </c>
      <c r="U83" s="401" t="s">
        <v>204</v>
      </c>
      <c r="V83" s="53">
        <v>0</v>
      </c>
      <c r="W83" s="47">
        <v>0</v>
      </c>
      <c r="X83" s="47">
        <v>17316</v>
      </c>
      <c r="Y83" s="47">
        <v>14738</v>
      </c>
      <c r="Z83" s="54">
        <f t="shared" si="18"/>
        <v>32054</v>
      </c>
      <c r="AA83" s="53">
        <v>0</v>
      </c>
      <c r="AB83" s="46">
        <v>13800</v>
      </c>
      <c r="AC83" s="46">
        <v>17367</v>
      </c>
      <c r="AD83" s="46">
        <v>20800</v>
      </c>
      <c r="AE83" s="46">
        <f t="shared" si="23"/>
        <v>0</v>
      </c>
      <c r="AF83" s="46">
        <f t="shared" si="24"/>
        <v>19170.552567542272</v>
      </c>
      <c r="AG83" s="46">
        <f t="shared" si="25"/>
        <v>16316.447432457728</v>
      </c>
      <c r="AH83" s="46">
        <f t="shared" si="26"/>
        <v>35487</v>
      </c>
      <c r="AI83" s="52">
        <f t="shared" si="14"/>
        <v>0</v>
      </c>
      <c r="AJ83" s="52">
        <f t="shared" si="15"/>
        <v>0.54021338990453605</v>
      </c>
      <c r="AK83" s="52">
        <f t="shared" si="16"/>
        <v>0.4597866100954639</v>
      </c>
      <c r="AL83" s="51">
        <f t="shared" si="17"/>
        <v>3433</v>
      </c>
      <c r="AN83" s="25" t="s">
        <v>200</v>
      </c>
      <c r="AO83" s="25" t="s">
        <v>280</v>
      </c>
      <c r="AP83"/>
      <c r="AQ83"/>
      <c r="AR83" s="407" t="s">
        <v>223</v>
      </c>
    </row>
    <row r="84" spans="1:44" ht="20.100000000000001" customHeight="1">
      <c r="C84" s="25" t="s">
        <v>263</v>
      </c>
      <c r="D84" s="25" t="s">
        <v>202</v>
      </c>
      <c r="E84" s="25" t="s">
        <v>194</v>
      </c>
      <c r="F84" s="25" t="s">
        <v>153</v>
      </c>
      <c r="G84" s="25" t="s">
        <v>349</v>
      </c>
      <c r="H84" s="25" t="s">
        <v>123</v>
      </c>
      <c r="I84" s="31">
        <v>1228767</v>
      </c>
      <c r="J84" s="44">
        <v>1500294</v>
      </c>
      <c r="K84" s="61">
        <v>59.99</v>
      </c>
      <c r="L84" s="61">
        <v>59.99</v>
      </c>
      <c r="M84" s="60">
        <v>0</v>
      </c>
      <c r="N84" s="405"/>
      <c r="O84" s="53">
        <v>0</v>
      </c>
      <c r="P84" s="402"/>
      <c r="Q84" s="402"/>
      <c r="R84" s="402"/>
      <c r="S84" s="402"/>
      <c r="T84" s="402"/>
      <c r="U84" s="402"/>
      <c r="V84" s="53">
        <v>0</v>
      </c>
      <c r="W84" s="47">
        <v>0</v>
      </c>
      <c r="X84" s="47">
        <v>17316</v>
      </c>
      <c r="Y84" s="47">
        <v>14738</v>
      </c>
      <c r="Z84" s="54">
        <f t="shared" si="18"/>
        <v>32054</v>
      </c>
      <c r="AA84" s="53">
        <v>0</v>
      </c>
      <c r="AB84" s="46">
        <v>13800</v>
      </c>
      <c r="AC84" s="46">
        <v>17367</v>
      </c>
      <c r="AD84" s="46">
        <v>20800</v>
      </c>
      <c r="AE84" s="46">
        <f t="shared" si="23"/>
        <v>0</v>
      </c>
      <c r="AF84" s="46">
        <f t="shared" si="24"/>
        <v>19170.552567542272</v>
      </c>
      <c r="AG84" s="46">
        <f t="shared" si="25"/>
        <v>16316.447432457728</v>
      </c>
      <c r="AH84" s="46">
        <f t="shared" si="26"/>
        <v>35487</v>
      </c>
      <c r="AI84" s="52">
        <f t="shared" si="14"/>
        <v>0</v>
      </c>
      <c r="AJ84" s="52">
        <f t="shared" si="15"/>
        <v>0.54021338990453605</v>
      </c>
      <c r="AK84" s="52">
        <f t="shared" si="16"/>
        <v>0.4597866100954639</v>
      </c>
      <c r="AL84" s="51">
        <f t="shared" si="17"/>
        <v>3433</v>
      </c>
      <c r="AN84" s="67">
        <v>0</v>
      </c>
      <c r="AO84" s="67">
        <v>0</v>
      </c>
      <c r="AP84" s="66"/>
      <c r="AQ84" s="66"/>
      <c r="AR84" s="407"/>
    </row>
    <row r="85" spans="1:44" ht="20.100000000000001" customHeight="1">
      <c r="C85" s="25" t="s">
        <v>263</v>
      </c>
      <c r="D85" s="25" t="s">
        <v>348</v>
      </c>
      <c r="E85" s="25" t="s">
        <v>253</v>
      </c>
      <c r="F85" s="25" t="s">
        <v>153</v>
      </c>
      <c r="G85" s="25" t="s">
        <v>23</v>
      </c>
      <c r="H85" s="25" t="s">
        <v>121</v>
      </c>
      <c r="I85" s="31">
        <v>1230471</v>
      </c>
      <c r="J85" s="44">
        <v>1477479</v>
      </c>
      <c r="K85" s="61">
        <v>59.99</v>
      </c>
      <c r="L85" s="61">
        <v>59.99</v>
      </c>
      <c r="M85" s="60">
        <v>0</v>
      </c>
      <c r="N85" s="405"/>
      <c r="O85" s="53">
        <v>0</v>
      </c>
      <c r="P85" s="402"/>
      <c r="Q85" s="402"/>
      <c r="R85" s="402"/>
      <c r="S85" s="402"/>
      <c r="T85" s="402"/>
      <c r="U85" s="402"/>
      <c r="V85" s="53">
        <v>0</v>
      </c>
      <c r="W85" s="47">
        <v>48000</v>
      </c>
      <c r="X85" s="47">
        <v>17316</v>
      </c>
      <c r="Y85" s="47">
        <v>14738</v>
      </c>
      <c r="Z85" s="54">
        <f t="shared" si="18"/>
        <v>80054</v>
      </c>
      <c r="AA85" s="53">
        <v>0</v>
      </c>
      <c r="AB85" s="46">
        <v>13800</v>
      </c>
      <c r="AC85" s="46">
        <v>17367</v>
      </c>
      <c r="AD85" s="46">
        <v>20800</v>
      </c>
      <c r="AE85" s="46">
        <f t="shared" si="23"/>
        <v>50058.410572863315</v>
      </c>
      <c r="AF85" s="46">
        <f t="shared" si="24"/>
        <v>18058.571614160443</v>
      </c>
      <c r="AG85" s="46">
        <f t="shared" si="25"/>
        <v>15370.017812976241</v>
      </c>
      <c r="AH85" s="46">
        <f t="shared" si="26"/>
        <v>83487</v>
      </c>
      <c r="AI85" s="52">
        <f t="shared" si="14"/>
        <v>0.59959527319059636</v>
      </c>
      <c r="AJ85" s="52">
        <f t="shared" si="15"/>
        <v>0.21630399480350762</v>
      </c>
      <c r="AK85" s="52">
        <f t="shared" si="16"/>
        <v>0.18410073200589602</v>
      </c>
      <c r="AL85" s="51">
        <f t="shared" si="17"/>
        <v>3433</v>
      </c>
      <c r="AN85" s="25" t="s">
        <v>227</v>
      </c>
      <c r="AO85" s="25" t="s">
        <v>226</v>
      </c>
      <c r="AP85" s="25" t="s">
        <v>225</v>
      </c>
      <c r="AQ85" s="25" t="s">
        <v>208</v>
      </c>
      <c r="AR85" s="407"/>
    </row>
    <row r="86" spans="1:44" ht="20.100000000000001" customHeight="1">
      <c r="A86" s="29"/>
      <c r="B86" s="29"/>
      <c r="C86" s="29" t="s">
        <v>263</v>
      </c>
      <c r="D86" s="29" t="s">
        <v>195</v>
      </c>
      <c r="E86" s="29" t="s">
        <v>194</v>
      </c>
      <c r="F86" s="29" t="s">
        <v>153</v>
      </c>
      <c r="G86" s="29" t="s">
        <v>347</v>
      </c>
      <c r="H86" s="29" t="s">
        <v>123</v>
      </c>
      <c r="I86" s="32">
        <v>5607539</v>
      </c>
      <c r="J86" s="104">
        <v>1502532</v>
      </c>
      <c r="K86" s="56">
        <v>59.99</v>
      </c>
      <c r="L86" s="56">
        <v>59.99</v>
      </c>
      <c r="M86" s="55">
        <v>0</v>
      </c>
      <c r="N86" s="406"/>
      <c r="O86" s="53">
        <v>0</v>
      </c>
      <c r="P86" s="403"/>
      <c r="Q86" s="403"/>
      <c r="R86" s="403"/>
      <c r="S86" s="403"/>
      <c r="T86" s="403"/>
      <c r="U86" s="403"/>
      <c r="V86" s="53">
        <v>0</v>
      </c>
      <c r="W86" s="47">
        <v>0</v>
      </c>
      <c r="X86" s="47">
        <v>17316</v>
      </c>
      <c r="Y86" s="47">
        <v>14738</v>
      </c>
      <c r="Z86" s="54">
        <f t="shared" si="18"/>
        <v>32054</v>
      </c>
      <c r="AA86" s="53">
        <v>0</v>
      </c>
      <c r="AB86" s="46">
        <v>13800</v>
      </c>
      <c r="AC86" s="46">
        <v>17367</v>
      </c>
      <c r="AD86" s="46">
        <v>20800</v>
      </c>
      <c r="AE86" s="46">
        <f t="shared" si="23"/>
        <v>0</v>
      </c>
      <c r="AF86" s="46">
        <f t="shared" si="24"/>
        <v>19170.552567542272</v>
      </c>
      <c r="AG86" s="46">
        <f t="shared" si="25"/>
        <v>16316.447432457728</v>
      </c>
      <c r="AH86" s="46">
        <f t="shared" si="26"/>
        <v>35487</v>
      </c>
      <c r="AI86" s="52">
        <f t="shared" si="14"/>
        <v>0</v>
      </c>
      <c r="AJ86" s="52">
        <f t="shared" si="15"/>
        <v>0.54021338990453605</v>
      </c>
      <c r="AK86" s="52">
        <f t="shared" si="16"/>
        <v>0.4597866100954639</v>
      </c>
      <c r="AL86" s="51">
        <f t="shared" si="17"/>
        <v>3433</v>
      </c>
      <c r="AN86" s="59">
        <v>0</v>
      </c>
      <c r="AO86" s="59" t="s">
        <v>346</v>
      </c>
      <c r="AP86" s="69" t="s">
        <v>345</v>
      </c>
      <c r="AQ86" s="69" t="s">
        <v>344</v>
      </c>
      <c r="AR86" s="407"/>
    </row>
    <row r="87" spans="1:44" ht="20.100000000000001" customHeight="1">
      <c r="C87" s="25" t="s">
        <v>263</v>
      </c>
      <c r="D87" s="25" t="s">
        <v>263</v>
      </c>
      <c r="E87" s="25" t="s">
        <v>194</v>
      </c>
      <c r="F87" s="25" t="s">
        <v>154</v>
      </c>
      <c r="G87" s="25" t="s">
        <v>343</v>
      </c>
      <c r="H87" s="25" t="s">
        <v>123</v>
      </c>
      <c r="I87" s="26">
        <v>1221570</v>
      </c>
      <c r="J87" s="26">
        <v>1381812</v>
      </c>
      <c r="K87" s="64">
        <v>119.9</v>
      </c>
      <c r="L87" s="64">
        <v>129.9</v>
      </c>
      <c r="M87" s="63">
        <v>8.3402835696413602E-2</v>
      </c>
      <c r="N87" s="404">
        <v>24</v>
      </c>
      <c r="O87" s="53">
        <v>0</v>
      </c>
      <c r="P87" s="401" t="s">
        <v>203</v>
      </c>
      <c r="Q87" s="401" t="s">
        <v>203</v>
      </c>
      <c r="R87" s="401" t="s">
        <v>204</v>
      </c>
      <c r="S87" s="401" t="s">
        <v>204</v>
      </c>
      <c r="T87" s="401" t="s">
        <v>203</v>
      </c>
      <c r="U87" s="401" t="s">
        <v>203</v>
      </c>
      <c r="V87" s="53">
        <v>0</v>
      </c>
      <c r="W87" s="47">
        <v>0</v>
      </c>
      <c r="X87" s="47">
        <v>8408</v>
      </c>
      <c r="Y87" s="47">
        <v>0</v>
      </c>
      <c r="Z87" s="54">
        <f t="shared" si="18"/>
        <v>8408</v>
      </c>
      <c r="AA87" s="53">
        <v>0</v>
      </c>
      <c r="AB87" s="46">
        <v>7500</v>
      </c>
      <c r="AC87" s="46">
        <v>9422</v>
      </c>
      <c r="AD87" s="46">
        <v>11300</v>
      </c>
      <c r="AE87" s="46">
        <f t="shared" si="23"/>
        <v>0</v>
      </c>
      <c r="AF87" s="46">
        <f t="shared" si="24"/>
        <v>10286</v>
      </c>
      <c r="AG87" s="46">
        <f t="shared" si="25"/>
        <v>0</v>
      </c>
      <c r="AH87" s="46">
        <f t="shared" si="26"/>
        <v>10286</v>
      </c>
      <c r="AI87" s="52">
        <f t="shared" si="14"/>
        <v>0</v>
      </c>
      <c r="AJ87" s="52">
        <f t="shared" si="15"/>
        <v>1</v>
      </c>
      <c r="AK87" s="52">
        <f t="shared" si="16"/>
        <v>0</v>
      </c>
      <c r="AL87" s="51">
        <f t="shared" si="17"/>
        <v>1878</v>
      </c>
      <c r="AN87" s="25" t="s">
        <v>200</v>
      </c>
      <c r="AO87" s="25" t="s">
        <v>280</v>
      </c>
      <c r="AP87" s="69" t="s">
        <v>339</v>
      </c>
      <c r="AQ87" s="25" t="s">
        <v>338</v>
      </c>
      <c r="AR87" s="407" t="s">
        <v>223</v>
      </c>
    </row>
    <row r="88" spans="1:44" ht="20.100000000000001" customHeight="1">
      <c r="C88" s="25" t="s">
        <v>263</v>
      </c>
      <c r="D88" s="25" t="s">
        <v>263</v>
      </c>
      <c r="E88" s="25" t="s">
        <v>194</v>
      </c>
      <c r="F88" s="25" t="s">
        <v>154</v>
      </c>
      <c r="G88" s="25" t="s">
        <v>342</v>
      </c>
      <c r="H88" s="25" t="s">
        <v>123</v>
      </c>
      <c r="I88" s="26">
        <v>1221575</v>
      </c>
      <c r="J88" s="26">
        <v>1381816</v>
      </c>
      <c r="K88" s="61" t="e">
        <v>#N/A</v>
      </c>
      <c r="L88" s="61">
        <v>129.9</v>
      </c>
      <c r="M88" s="60">
        <v>0</v>
      </c>
      <c r="N88" s="405"/>
      <c r="O88" s="53">
        <v>0</v>
      </c>
      <c r="P88" s="402"/>
      <c r="Q88" s="402"/>
      <c r="R88" s="402"/>
      <c r="S88" s="402"/>
      <c r="T88" s="402"/>
      <c r="U88" s="402"/>
      <c r="V88" s="53">
        <v>0</v>
      </c>
      <c r="W88" s="47">
        <v>0</v>
      </c>
      <c r="X88" s="47">
        <v>8408</v>
      </c>
      <c r="Y88" s="47">
        <v>0</v>
      </c>
      <c r="Z88" s="54">
        <f t="shared" si="18"/>
        <v>8408</v>
      </c>
      <c r="AA88" s="53">
        <v>0</v>
      </c>
      <c r="AB88" s="46">
        <v>7500</v>
      </c>
      <c r="AC88" s="46">
        <v>9422</v>
      </c>
      <c r="AD88" s="46">
        <v>11300</v>
      </c>
      <c r="AE88" s="46">
        <f t="shared" si="23"/>
        <v>0</v>
      </c>
      <c r="AF88" s="46">
        <f t="shared" si="24"/>
        <v>10286</v>
      </c>
      <c r="AG88" s="46">
        <f t="shared" si="25"/>
        <v>0</v>
      </c>
      <c r="AH88" s="46">
        <f t="shared" si="26"/>
        <v>10286</v>
      </c>
      <c r="AI88" s="52">
        <f t="shared" si="14"/>
        <v>0</v>
      </c>
      <c r="AJ88" s="52">
        <f t="shared" si="15"/>
        <v>1</v>
      </c>
      <c r="AK88" s="52">
        <f t="shared" si="16"/>
        <v>0</v>
      </c>
      <c r="AL88" s="51">
        <f t="shared" si="17"/>
        <v>1878</v>
      </c>
      <c r="AN88" s="25" t="s">
        <v>341</v>
      </c>
      <c r="AO88" s="25" t="s">
        <v>340</v>
      </c>
      <c r="AP88" s="69" t="s">
        <v>339</v>
      </c>
      <c r="AQ88" s="25" t="s">
        <v>338</v>
      </c>
      <c r="AR88" s="407"/>
    </row>
    <row r="89" spans="1:44" ht="20.100000000000001" customHeight="1">
      <c r="C89" s="25" t="s">
        <v>263</v>
      </c>
      <c r="D89" s="25" t="s">
        <v>102</v>
      </c>
      <c r="E89" s="25" t="s">
        <v>194</v>
      </c>
      <c r="F89" s="25" t="s">
        <v>154</v>
      </c>
      <c r="G89" s="25" t="s">
        <v>337</v>
      </c>
      <c r="H89" s="25" t="s">
        <v>123</v>
      </c>
      <c r="I89" s="31">
        <v>1221576</v>
      </c>
      <c r="J89" s="35">
        <v>1381817</v>
      </c>
      <c r="K89" s="61" t="e">
        <v>#N/A</v>
      </c>
      <c r="L89" s="61">
        <v>129.9</v>
      </c>
      <c r="M89" s="60">
        <v>0</v>
      </c>
      <c r="N89" s="405"/>
      <c r="O89" s="53">
        <v>0</v>
      </c>
      <c r="P89" s="402"/>
      <c r="Q89" s="402"/>
      <c r="R89" s="402"/>
      <c r="S89" s="402"/>
      <c r="T89" s="402"/>
      <c r="U89" s="402"/>
      <c r="V89" s="53">
        <v>0</v>
      </c>
      <c r="W89" s="47">
        <v>0</v>
      </c>
      <c r="X89" s="47">
        <v>8408</v>
      </c>
      <c r="Y89" s="47">
        <v>0</v>
      </c>
      <c r="Z89" s="54">
        <f t="shared" si="18"/>
        <v>8408</v>
      </c>
      <c r="AA89" s="53">
        <v>0</v>
      </c>
      <c r="AB89" s="46">
        <v>7500</v>
      </c>
      <c r="AC89" s="46">
        <v>9422</v>
      </c>
      <c r="AD89" s="46">
        <v>11300</v>
      </c>
      <c r="AE89" s="46">
        <f t="shared" si="23"/>
        <v>0</v>
      </c>
      <c r="AF89" s="46">
        <f t="shared" si="24"/>
        <v>10286</v>
      </c>
      <c r="AG89" s="46">
        <f t="shared" si="25"/>
        <v>0</v>
      </c>
      <c r="AH89" s="46">
        <f t="shared" si="26"/>
        <v>10286</v>
      </c>
      <c r="AI89" s="52">
        <f t="shared" si="14"/>
        <v>0</v>
      </c>
      <c r="AJ89" s="52">
        <f t="shared" si="15"/>
        <v>1</v>
      </c>
      <c r="AK89" s="52">
        <f t="shared" si="16"/>
        <v>0</v>
      </c>
      <c r="AL89" s="51">
        <f t="shared" si="17"/>
        <v>1878</v>
      </c>
      <c r="AN89" s="25" t="s">
        <v>211</v>
      </c>
      <c r="AO89" s="25" t="s">
        <v>336</v>
      </c>
      <c r="AP89" s="25" t="s">
        <v>335</v>
      </c>
      <c r="AQ89" s="25" t="s">
        <v>215</v>
      </c>
      <c r="AR89" s="407"/>
    </row>
    <row r="90" spans="1:44" ht="20.100000000000001" customHeight="1">
      <c r="C90" s="25" t="s">
        <v>263</v>
      </c>
      <c r="D90" s="25" t="s">
        <v>233</v>
      </c>
      <c r="E90" s="25" t="s">
        <v>219</v>
      </c>
      <c r="F90" s="25" t="s">
        <v>154</v>
      </c>
      <c r="G90" s="25" t="s">
        <v>58</v>
      </c>
      <c r="H90" s="25" t="s">
        <v>121</v>
      </c>
      <c r="I90" s="31">
        <v>1230474</v>
      </c>
      <c r="J90" s="35">
        <v>1477481</v>
      </c>
      <c r="K90" s="61" t="e">
        <v>#N/A</v>
      </c>
      <c r="L90" s="61">
        <v>129.9</v>
      </c>
      <c r="M90" s="60">
        <v>0</v>
      </c>
      <c r="N90" s="405"/>
      <c r="O90" s="53">
        <v>0</v>
      </c>
      <c r="P90" s="402"/>
      <c r="Q90" s="402"/>
      <c r="R90" s="402"/>
      <c r="S90" s="402"/>
      <c r="T90" s="402"/>
      <c r="U90" s="402"/>
      <c r="V90" s="53">
        <v>0</v>
      </c>
      <c r="W90" s="47">
        <v>19000</v>
      </c>
      <c r="X90" s="47">
        <v>8408</v>
      </c>
      <c r="Y90" s="47">
        <v>0</v>
      </c>
      <c r="Z90" s="54">
        <f t="shared" si="18"/>
        <v>27408</v>
      </c>
      <c r="AA90" s="53">
        <v>0</v>
      </c>
      <c r="AB90" s="46">
        <v>7500</v>
      </c>
      <c r="AC90" s="46">
        <v>9422</v>
      </c>
      <c r="AD90" s="46">
        <v>11300</v>
      </c>
      <c r="AE90" s="46">
        <f t="shared" si="23"/>
        <v>20301.882661996497</v>
      </c>
      <c r="AF90" s="46">
        <f t="shared" si="24"/>
        <v>8984.1173380035034</v>
      </c>
      <c r="AG90" s="46">
        <f t="shared" si="25"/>
        <v>0</v>
      </c>
      <c r="AH90" s="46">
        <f t="shared" si="26"/>
        <v>29286</v>
      </c>
      <c r="AI90" s="52">
        <f t="shared" si="14"/>
        <v>0.69322825452422654</v>
      </c>
      <c r="AJ90" s="52">
        <f t="shared" si="15"/>
        <v>0.30677174547577352</v>
      </c>
      <c r="AK90" s="52">
        <f t="shared" si="16"/>
        <v>0</v>
      </c>
      <c r="AL90" s="51">
        <f t="shared" si="17"/>
        <v>1878</v>
      </c>
      <c r="AN90" s="25" t="s">
        <v>193</v>
      </c>
      <c r="AO90" s="25" t="s">
        <v>192</v>
      </c>
      <c r="AR90" s="407"/>
    </row>
    <row r="91" spans="1:44" ht="20.100000000000001" customHeight="1">
      <c r="A91" s="29"/>
      <c r="B91" s="29"/>
      <c r="C91" s="29" t="s">
        <v>263</v>
      </c>
      <c r="D91" s="29" t="s">
        <v>195</v>
      </c>
      <c r="E91" s="29" t="s">
        <v>194</v>
      </c>
      <c r="F91" s="29" t="s">
        <v>154</v>
      </c>
      <c r="G91" s="29" t="s">
        <v>334</v>
      </c>
      <c r="H91" s="29" t="s">
        <v>123</v>
      </c>
      <c r="I91" s="32">
        <v>5612597</v>
      </c>
      <c r="J91" s="104">
        <v>1499274</v>
      </c>
      <c r="K91" s="56" t="e">
        <v>#N/A</v>
      </c>
      <c r="L91" s="56">
        <v>129.9</v>
      </c>
      <c r="M91" s="55">
        <v>0</v>
      </c>
      <c r="N91" s="406"/>
      <c r="O91" s="53">
        <v>0</v>
      </c>
      <c r="P91" s="403"/>
      <c r="Q91" s="403"/>
      <c r="R91" s="403"/>
      <c r="S91" s="403"/>
      <c r="T91" s="403"/>
      <c r="U91" s="403"/>
      <c r="V91" s="53">
        <v>0</v>
      </c>
      <c r="W91" s="47">
        <v>0</v>
      </c>
      <c r="X91" s="47">
        <v>8408</v>
      </c>
      <c r="Y91" s="47">
        <v>0</v>
      </c>
      <c r="Z91" s="54">
        <f t="shared" si="18"/>
        <v>8408</v>
      </c>
      <c r="AA91" s="53">
        <v>0</v>
      </c>
      <c r="AB91" s="46">
        <v>7500</v>
      </c>
      <c r="AC91" s="46">
        <v>9422</v>
      </c>
      <c r="AD91" s="46">
        <v>11300</v>
      </c>
      <c r="AE91" s="46">
        <f t="shared" si="23"/>
        <v>0</v>
      </c>
      <c r="AF91" s="46">
        <f t="shared" si="24"/>
        <v>10286</v>
      </c>
      <c r="AG91" s="46">
        <f t="shared" si="25"/>
        <v>0</v>
      </c>
      <c r="AH91" s="46">
        <f t="shared" si="26"/>
        <v>10286</v>
      </c>
      <c r="AI91" s="52">
        <f t="shared" si="14"/>
        <v>0</v>
      </c>
      <c r="AJ91" s="52">
        <f t="shared" si="15"/>
        <v>1</v>
      </c>
      <c r="AK91" s="52">
        <f t="shared" si="16"/>
        <v>0</v>
      </c>
      <c r="AL91" s="51">
        <f t="shared" si="17"/>
        <v>1878</v>
      </c>
      <c r="AN91" s="25" t="str">
        <f>VLOOKUP(J91,'[1]22.06.22'!$I:$AE,23,0)</f>
        <v>OK</v>
      </c>
      <c r="AO91" s="25" t="str">
        <f>VLOOKUP(J91,'[1]22.06.22'!$I:$AF,24,0)</f>
        <v>Sem risco | pedido será enviado conforme LT</v>
      </c>
      <c r="AP91"/>
      <c r="AQ91"/>
      <c r="AR91" s="407"/>
    </row>
    <row r="92" spans="1:44" ht="20.100000000000001" customHeight="1">
      <c r="C92" s="25" t="s">
        <v>263</v>
      </c>
      <c r="D92" s="25" t="s">
        <v>263</v>
      </c>
      <c r="E92" s="25" t="s">
        <v>194</v>
      </c>
      <c r="F92" s="25" t="s">
        <v>155</v>
      </c>
      <c r="G92" s="25" t="s">
        <v>333</v>
      </c>
      <c r="H92" s="25" t="s">
        <v>123</v>
      </c>
      <c r="I92" s="31">
        <v>1225203</v>
      </c>
      <c r="J92" s="31">
        <v>1446844</v>
      </c>
      <c r="K92" s="64">
        <v>49.99</v>
      </c>
      <c r="L92" s="64">
        <v>49.9</v>
      </c>
      <c r="M92" s="63">
        <v>-1.8003600720144508E-3</v>
      </c>
      <c r="N92" s="404">
        <v>25</v>
      </c>
      <c r="O92" s="53">
        <v>0</v>
      </c>
      <c r="P92" s="401" t="s">
        <v>204</v>
      </c>
      <c r="Q92" s="401" t="s">
        <v>204</v>
      </c>
      <c r="R92" s="401" t="s">
        <v>205</v>
      </c>
      <c r="S92" s="401" t="s">
        <v>205</v>
      </c>
      <c r="T92" s="401" t="s">
        <v>204</v>
      </c>
      <c r="U92" s="401" t="s">
        <v>204</v>
      </c>
      <c r="V92" s="53">
        <v>0</v>
      </c>
      <c r="W92" s="47">
        <v>11932</v>
      </c>
      <c r="X92" s="47">
        <v>0</v>
      </c>
      <c r="Y92" s="47">
        <v>4900</v>
      </c>
      <c r="Z92" s="54">
        <f t="shared" si="18"/>
        <v>16832</v>
      </c>
      <c r="AA92" s="53">
        <v>0</v>
      </c>
      <c r="AB92" s="46">
        <v>13000</v>
      </c>
      <c r="AC92" s="46">
        <v>16332</v>
      </c>
      <c r="AD92" s="46">
        <v>19500</v>
      </c>
      <c r="AE92" s="46">
        <f t="shared" si="23"/>
        <v>14177.756653992396</v>
      </c>
      <c r="AF92" s="46">
        <f t="shared" si="24"/>
        <v>0</v>
      </c>
      <c r="AG92" s="46">
        <f t="shared" si="25"/>
        <v>5822.2433460076045</v>
      </c>
      <c r="AH92" s="46">
        <f t="shared" si="26"/>
        <v>20000</v>
      </c>
      <c r="AI92" s="52">
        <f t="shared" si="14"/>
        <v>0.70888783269961975</v>
      </c>
      <c r="AJ92" s="52">
        <f t="shared" si="15"/>
        <v>0</v>
      </c>
      <c r="AK92" s="52">
        <f t="shared" si="16"/>
        <v>0.29111216730038025</v>
      </c>
      <c r="AL92" s="51">
        <f t="shared" si="17"/>
        <v>3168</v>
      </c>
      <c r="AN92" s="25" t="s">
        <v>200</v>
      </c>
      <c r="AO92" s="25" t="s">
        <v>280</v>
      </c>
      <c r="AP92"/>
      <c r="AQ92"/>
      <c r="AR92" s="407" t="s">
        <v>223</v>
      </c>
    </row>
    <row r="93" spans="1:44" ht="20.100000000000001" customHeight="1">
      <c r="C93" s="25" t="s">
        <v>263</v>
      </c>
      <c r="D93" s="25" t="s">
        <v>263</v>
      </c>
      <c r="E93" s="25" t="s">
        <v>194</v>
      </c>
      <c r="F93" s="25" t="s">
        <v>155</v>
      </c>
      <c r="G93" s="25" t="s">
        <v>332</v>
      </c>
      <c r="H93" s="25" t="s">
        <v>121</v>
      </c>
      <c r="I93" s="31">
        <v>1228773</v>
      </c>
      <c r="J93" s="35">
        <v>1492059</v>
      </c>
      <c r="K93" s="61">
        <v>49.99</v>
      </c>
      <c r="L93" s="61">
        <v>49.9</v>
      </c>
      <c r="M93" s="60">
        <v>-1.8003600720144508E-3</v>
      </c>
      <c r="N93" s="405"/>
      <c r="O93" s="53">
        <v>0</v>
      </c>
      <c r="P93" s="402"/>
      <c r="Q93" s="402"/>
      <c r="R93" s="402"/>
      <c r="S93" s="402"/>
      <c r="T93" s="402"/>
      <c r="U93" s="402"/>
      <c r="V93" s="53">
        <v>0</v>
      </c>
      <c r="W93" s="47">
        <v>11932</v>
      </c>
      <c r="X93" s="47">
        <v>0</v>
      </c>
      <c r="Y93" s="47">
        <v>4900</v>
      </c>
      <c r="Z93" s="54">
        <f t="shared" si="18"/>
        <v>16832</v>
      </c>
      <c r="AA93" s="53">
        <v>0</v>
      </c>
      <c r="AB93" s="46">
        <v>13000</v>
      </c>
      <c r="AC93" s="46">
        <v>16332</v>
      </c>
      <c r="AD93" s="46">
        <v>19500</v>
      </c>
      <c r="AE93" s="46">
        <f t="shared" si="23"/>
        <v>14177.756653992396</v>
      </c>
      <c r="AF93" s="46">
        <f t="shared" si="24"/>
        <v>0</v>
      </c>
      <c r="AG93" s="46">
        <f t="shared" si="25"/>
        <v>5822.2433460076045</v>
      </c>
      <c r="AH93" s="46">
        <f t="shared" si="26"/>
        <v>20000</v>
      </c>
      <c r="AI93" s="52">
        <f t="shared" si="14"/>
        <v>0.70888783269961975</v>
      </c>
      <c r="AJ93" s="52">
        <f t="shared" si="15"/>
        <v>0</v>
      </c>
      <c r="AK93" s="52">
        <f t="shared" si="16"/>
        <v>0.29111216730038025</v>
      </c>
      <c r="AL93" s="51">
        <f t="shared" si="17"/>
        <v>3168</v>
      </c>
      <c r="AN93" s="25" t="s">
        <v>227</v>
      </c>
      <c r="AO93" s="25" t="s">
        <v>234</v>
      </c>
      <c r="AP93"/>
      <c r="AQ93"/>
      <c r="AR93" s="407"/>
    </row>
    <row r="94" spans="1:44" ht="20.100000000000001" customHeight="1">
      <c r="C94" s="25" t="s">
        <v>263</v>
      </c>
      <c r="D94" s="25" t="s">
        <v>274</v>
      </c>
      <c r="E94" s="25" t="s">
        <v>219</v>
      </c>
      <c r="F94" s="25" t="s">
        <v>155</v>
      </c>
      <c r="G94" s="25" t="s">
        <v>83</v>
      </c>
      <c r="H94" s="25" t="s">
        <v>121</v>
      </c>
      <c r="I94" s="31">
        <v>1232259</v>
      </c>
      <c r="J94" s="35">
        <v>1500865</v>
      </c>
      <c r="K94" s="61">
        <v>49.99</v>
      </c>
      <c r="L94" s="61">
        <v>49.9</v>
      </c>
      <c r="M94" s="60">
        <v>-1.8003600720144508E-3</v>
      </c>
      <c r="N94" s="405"/>
      <c r="O94" s="53">
        <v>0</v>
      </c>
      <c r="P94" s="402"/>
      <c r="Q94" s="402"/>
      <c r="R94" s="402"/>
      <c r="S94" s="402"/>
      <c r="T94" s="402"/>
      <c r="U94" s="402"/>
      <c r="V94" s="53">
        <v>0</v>
      </c>
      <c r="W94" s="47">
        <v>14000</v>
      </c>
      <c r="X94" s="47">
        <v>0</v>
      </c>
      <c r="Y94" s="47">
        <v>4900</v>
      </c>
      <c r="Z94" s="54">
        <f t="shared" si="18"/>
        <v>18900</v>
      </c>
      <c r="AA94" s="53">
        <v>0</v>
      </c>
      <c r="AB94" s="46">
        <v>13000</v>
      </c>
      <c r="AC94" s="46">
        <v>16332</v>
      </c>
      <c r="AD94" s="46">
        <v>19500</v>
      </c>
      <c r="AE94" s="46">
        <f t="shared" si="23"/>
        <v>16346.666666666666</v>
      </c>
      <c r="AF94" s="46">
        <f t="shared" si="24"/>
        <v>0</v>
      </c>
      <c r="AG94" s="46">
        <f t="shared" si="25"/>
        <v>5721.333333333333</v>
      </c>
      <c r="AH94" s="46">
        <f t="shared" si="26"/>
        <v>22068</v>
      </c>
      <c r="AI94" s="52">
        <f t="shared" si="14"/>
        <v>0.7407407407407407</v>
      </c>
      <c r="AJ94" s="52">
        <f t="shared" si="15"/>
        <v>0</v>
      </c>
      <c r="AK94" s="52">
        <f t="shared" si="16"/>
        <v>0.25925925925925924</v>
      </c>
      <c r="AL94" s="51">
        <f t="shared" si="17"/>
        <v>3168</v>
      </c>
      <c r="AN94" s="25" t="s">
        <v>200</v>
      </c>
      <c r="AO94" s="25">
        <v>0</v>
      </c>
      <c r="AR94" s="407"/>
    </row>
    <row r="95" spans="1:44" ht="20.100000000000001" customHeight="1">
      <c r="A95" s="29"/>
      <c r="B95" s="29"/>
      <c r="C95" s="29" t="s">
        <v>263</v>
      </c>
      <c r="D95" s="29" t="s">
        <v>195</v>
      </c>
      <c r="E95" s="29" t="s">
        <v>253</v>
      </c>
      <c r="F95" s="29" t="s">
        <v>155</v>
      </c>
      <c r="G95" s="29" t="s">
        <v>331</v>
      </c>
      <c r="H95" s="29" t="s">
        <v>124</v>
      </c>
      <c r="I95" s="32">
        <v>5607086</v>
      </c>
      <c r="J95" s="105">
        <v>1500485</v>
      </c>
      <c r="K95" s="56">
        <v>49.99</v>
      </c>
      <c r="L95" s="56">
        <v>49.9</v>
      </c>
      <c r="M95" s="55">
        <v>-1.8003600720144508E-3</v>
      </c>
      <c r="N95" s="406"/>
      <c r="O95" s="53">
        <v>0</v>
      </c>
      <c r="P95" s="403"/>
      <c r="Q95" s="403"/>
      <c r="R95" s="403"/>
      <c r="S95" s="403"/>
      <c r="T95" s="403"/>
      <c r="U95" s="403"/>
      <c r="V95" s="53">
        <v>0</v>
      </c>
      <c r="W95" s="47">
        <v>11176</v>
      </c>
      <c r="X95" s="47">
        <v>0</v>
      </c>
      <c r="Y95" s="47">
        <v>4900</v>
      </c>
      <c r="Z95" s="54">
        <f t="shared" si="18"/>
        <v>16076</v>
      </c>
      <c r="AA95" s="53">
        <v>0</v>
      </c>
      <c r="AB95" s="46">
        <v>13000</v>
      </c>
      <c r="AC95" s="46">
        <v>16332</v>
      </c>
      <c r="AD95" s="46">
        <v>19500</v>
      </c>
      <c r="AE95" s="46">
        <f t="shared" si="23"/>
        <v>13378.386663349091</v>
      </c>
      <c r="AF95" s="46">
        <f t="shared" si="24"/>
        <v>0</v>
      </c>
      <c r="AG95" s="46">
        <f t="shared" si="25"/>
        <v>5865.6133366509084</v>
      </c>
      <c r="AH95" s="46">
        <f t="shared" si="26"/>
        <v>19244</v>
      </c>
      <c r="AI95" s="52">
        <f t="shared" si="14"/>
        <v>0.69519781040059714</v>
      </c>
      <c r="AJ95" s="52">
        <f t="shared" si="15"/>
        <v>0</v>
      </c>
      <c r="AK95" s="52">
        <f t="shared" si="16"/>
        <v>0.30480218959940286</v>
      </c>
      <c r="AL95" s="51">
        <f t="shared" si="17"/>
        <v>3168</v>
      </c>
      <c r="AN95" s="59">
        <v>0</v>
      </c>
      <c r="AO95" s="59" t="s">
        <v>330</v>
      </c>
      <c r="AP95" s="69" t="s">
        <v>329</v>
      </c>
      <c r="AQ95" s="69" t="s">
        <v>328</v>
      </c>
      <c r="AR95" s="407"/>
    </row>
    <row r="96" spans="1:44" ht="20.100000000000001" customHeight="1">
      <c r="C96" s="25" t="s">
        <v>102</v>
      </c>
      <c r="D96" s="25" t="s">
        <v>102</v>
      </c>
      <c r="E96" s="25" t="s">
        <v>194</v>
      </c>
      <c r="F96" s="25" t="s">
        <v>156</v>
      </c>
      <c r="G96" s="25" t="s">
        <v>327</v>
      </c>
      <c r="H96" s="25" t="s">
        <v>124</v>
      </c>
      <c r="I96" s="31">
        <v>1229679</v>
      </c>
      <c r="J96" s="35">
        <v>1493048</v>
      </c>
      <c r="K96" s="64">
        <v>27.99</v>
      </c>
      <c r="L96" s="64">
        <v>33.99</v>
      </c>
      <c r="M96" s="63">
        <v>0.21436227224008597</v>
      </c>
      <c r="N96" s="404">
        <v>26</v>
      </c>
      <c r="O96" s="53">
        <v>0</v>
      </c>
      <c r="P96" s="401" t="s">
        <v>204</v>
      </c>
      <c r="Q96" s="401" t="s">
        <v>204</v>
      </c>
      <c r="R96" s="401" t="s">
        <v>204</v>
      </c>
      <c r="S96" s="401" t="s">
        <v>205</v>
      </c>
      <c r="T96" s="401" t="s">
        <v>204</v>
      </c>
      <c r="U96" s="401" t="s">
        <v>203</v>
      </c>
      <c r="V96" s="53">
        <v>0</v>
      </c>
      <c r="W96" s="47">
        <v>56965</v>
      </c>
      <c r="X96" s="47">
        <v>17172</v>
      </c>
      <c r="Y96" s="47">
        <v>9720</v>
      </c>
      <c r="Z96" s="54">
        <f t="shared" si="18"/>
        <v>83857</v>
      </c>
      <c r="AA96" s="53">
        <v>0</v>
      </c>
      <c r="AB96" s="46">
        <v>65800</v>
      </c>
      <c r="AC96" s="46">
        <v>79037</v>
      </c>
      <c r="AD96" s="47">
        <v>98700</v>
      </c>
      <c r="AE96" s="46">
        <f t="shared" si="23"/>
        <v>70322.296290112936</v>
      </c>
      <c r="AF96" s="46">
        <f t="shared" si="24"/>
        <v>21198.533694265236</v>
      </c>
      <c r="AG96" s="46">
        <f t="shared" si="25"/>
        <v>11999.170015621832</v>
      </c>
      <c r="AH96" s="46">
        <f t="shared" si="26"/>
        <v>103520</v>
      </c>
      <c r="AI96" s="52">
        <f t="shared" si="14"/>
        <v>0.67931120836662418</v>
      </c>
      <c r="AJ96" s="52">
        <f t="shared" si="15"/>
        <v>0.20477718019962554</v>
      </c>
      <c r="AK96" s="52">
        <f t="shared" si="16"/>
        <v>0.11591161143375031</v>
      </c>
      <c r="AL96" s="51">
        <f t="shared" si="17"/>
        <v>19663</v>
      </c>
      <c r="AN96" s="25" t="s">
        <v>211</v>
      </c>
      <c r="AO96" s="25" t="s">
        <v>325</v>
      </c>
      <c r="AP96" s="25" t="s">
        <v>324</v>
      </c>
      <c r="AQ96" s="25" t="s">
        <v>208</v>
      </c>
      <c r="AR96" s="407" t="s">
        <v>223</v>
      </c>
    </row>
    <row r="97" spans="1:44" ht="20.100000000000001" customHeight="1">
      <c r="C97" s="25" t="s">
        <v>102</v>
      </c>
      <c r="D97" s="25" t="s">
        <v>102</v>
      </c>
      <c r="E97" s="25" t="s">
        <v>194</v>
      </c>
      <c r="F97" s="25" t="s">
        <v>156</v>
      </c>
      <c r="G97" s="25" t="s">
        <v>326</v>
      </c>
      <c r="H97" s="25" t="s">
        <v>124</v>
      </c>
      <c r="I97" s="31">
        <v>1229680</v>
      </c>
      <c r="J97" s="35">
        <v>1493049</v>
      </c>
      <c r="K97" s="61">
        <v>27.99</v>
      </c>
      <c r="L97" s="61">
        <v>33.99</v>
      </c>
      <c r="M97" s="60">
        <v>0.21436227224008597</v>
      </c>
      <c r="N97" s="405"/>
      <c r="O97" s="53">
        <v>0</v>
      </c>
      <c r="P97" s="402"/>
      <c r="Q97" s="402"/>
      <c r="R97" s="402"/>
      <c r="S97" s="402"/>
      <c r="T97" s="402"/>
      <c r="U97" s="402"/>
      <c r="V97" s="53">
        <v>0</v>
      </c>
      <c r="W97" s="47">
        <v>56965</v>
      </c>
      <c r="X97" s="47">
        <v>17172</v>
      </c>
      <c r="Y97" s="47">
        <v>9720</v>
      </c>
      <c r="Z97" s="54">
        <f t="shared" si="18"/>
        <v>83857</v>
      </c>
      <c r="AA97" s="53">
        <v>0</v>
      </c>
      <c r="AB97" s="46">
        <v>65800</v>
      </c>
      <c r="AC97" s="46">
        <v>79037</v>
      </c>
      <c r="AD97" s="47">
        <v>98700</v>
      </c>
      <c r="AE97" s="46">
        <f t="shared" si="23"/>
        <v>70322.296290112936</v>
      </c>
      <c r="AF97" s="46">
        <f t="shared" si="24"/>
        <v>21198.533694265236</v>
      </c>
      <c r="AG97" s="46">
        <f t="shared" si="25"/>
        <v>11999.170015621832</v>
      </c>
      <c r="AH97" s="46">
        <f t="shared" si="26"/>
        <v>103520</v>
      </c>
      <c r="AI97" s="52">
        <f t="shared" si="14"/>
        <v>0.67931120836662418</v>
      </c>
      <c r="AJ97" s="52">
        <f t="shared" si="15"/>
        <v>0.20477718019962554</v>
      </c>
      <c r="AK97" s="52">
        <f t="shared" si="16"/>
        <v>0.11591161143375031</v>
      </c>
      <c r="AL97" s="51">
        <f t="shared" si="17"/>
        <v>19663</v>
      </c>
      <c r="AN97" s="25" t="s">
        <v>211</v>
      </c>
      <c r="AO97" s="25" t="s">
        <v>325</v>
      </c>
      <c r="AP97" s="25" t="s">
        <v>324</v>
      </c>
      <c r="AQ97" s="25" t="s">
        <v>208</v>
      </c>
      <c r="AR97" s="407"/>
    </row>
    <row r="98" spans="1:44" ht="20.100000000000001" customHeight="1">
      <c r="A98" s="29"/>
      <c r="B98" s="29"/>
      <c r="C98" s="29" t="s">
        <v>102</v>
      </c>
      <c r="D98" s="29" t="s">
        <v>195</v>
      </c>
      <c r="E98" s="29" t="s">
        <v>194</v>
      </c>
      <c r="F98" s="29" t="s">
        <v>156</v>
      </c>
      <c r="G98" s="29" t="s">
        <v>323</v>
      </c>
      <c r="H98" s="29" t="s">
        <v>124</v>
      </c>
      <c r="I98" s="32">
        <v>1230201</v>
      </c>
      <c r="J98" s="40">
        <v>1474505</v>
      </c>
      <c r="K98" s="56">
        <v>27.99</v>
      </c>
      <c r="L98" s="56">
        <v>33.99</v>
      </c>
      <c r="M98" s="55">
        <v>0.21436227224008597</v>
      </c>
      <c r="N98" s="406"/>
      <c r="O98" s="53">
        <v>0</v>
      </c>
      <c r="P98" s="403"/>
      <c r="Q98" s="403"/>
      <c r="R98" s="403"/>
      <c r="S98" s="403"/>
      <c r="T98" s="403"/>
      <c r="U98" s="403"/>
      <c r="V98" s="53">
        <v>0</v>
      </c>
      <c r="W98" s="47">
        <v>56965</v>
      </c>
      <c r="X98" s="47">
        <v>17172</v>
      </c>
      <c r="Y98" s="47">
        <v>9720</v>
      </c>
      <c r="Z98" s="54">
        <f t="shared" si="18"/>
        <v>83857</v>
      </c>
      <c r="AA98" s="53">
        <v>0</v>
      </c>
      <c r="AB98" s="46">
        <v>65800</v>
      </c>
      <c r="AC98" s="46">
        <v>79037</v>
      </c>
      <c r="AD98" s="47">
        <v>98700</v>
      </c>
      <c r="AE98" s="46">
        <f t="shared" si="23"/>
        <v>70322.296290112936</v>
      </c>
      <c r="AF98" s="46">
        <f t="shared" si="24"/>
        <v>21198.533694265236</v>
      </c>
      <c r="AG98" s="46">
        <f t="shared" si="25"/>
        <v>11999.170015621832</v>
      </c>
      <c r="AH98" s="46">
        <f t="shared" si="26"/>
        <v>103520</v>
      </c>
      <c r="AI98" s="52">
        <f t="shared" si="14"/>
        <v>0.67931120836662418</v>
      </c>
      <c r="AJ98" s="52">
        <f t="shared" si="15"/>
        <v>0.20477718019962554</v>
      </c>
      <c r="AK98" s="52">
        <f t="shared" si="16"/>
        <v>0.11591161143375031</v>
      </c>
      <c r="AL98" s="51">
        <f t="shared" si="17"/>
        <v>19663</v>
      </c>
      <c r="AN98" s="25" t="s">
        <v>227</v>
      </c>
      <c r="AO98" s="25" t="s">
        <v>192</v>
      </c>
      <c r="AR98" s="407"/>
    </row>
    <row r="99" spans="1:44" ht="20.100000000000001" customHeight="1">
      <c r="C99" s="25" t="s">
        <v>102</v>
      </c>
      <c r="D99" s="25" t="s">
        <v>102</v>
      </c>
      <c r="E99" s="25" t="s">
        <v>194</v>
      </c>
      <c r="F99" s="25" t="s">
        <v>157</v>
      </c>
      <c r="G99" s="25" t="s">
        <v>322</v>
      </c>
      <c r="H99" s="25" t="s">
        <v>124</v>
      </c>
      <c r="I99" s="31">
        <v>1225245</v>
      </c>
      <c r="J99" s="35">
        <v>1456084</v>
      </c>
      <c r="K99" s="64">
        <v>44.99</v>
      </c>
      <c r="L99" s="64">
        <v>49.989999999999995</v>
      </c>
      <c r="M99" s="63">
        <v>0.1111358079573237</v>
      </c>
      <c r="N99" s="404">
        <v>27</v>
      </c>
      <c r="O99" s="53">
        <v>0</v>
      </c>
      <c r="P99" s="401" t="s">
        <v>203</v>
      </c>
      <c r="Q99" s="401" t="s">
        <v>203</v>
      </c>
      <c r="R99" s="401" t="s">
        <v>204</v>
      </c>
      <c r="S99" s="401" t="s">
        <v>204</v>
      </c>
      <c r="T99" s="401" t="s">
        <v>204</v>
      </c>
      <c r="U99" s="401" t="s">
        <v>203</v>
      </c>
      <c r="V99" s="53">
        <v>0</v>
      </c>
      <c r="W99" s="47">
        <v>0</v>
      </c>
      <c r="X99" s="47">
        <v>45793</v>
      </c>
      <c r="Y99" s="47">
        <v>15177</v>
      </c>
      <c r="Z99" s="54">
        <f t="shared" si="18"/>
        <v>60970</v>
      </c>
      <c r="AA99" s="53">
        <v>0</v>
      </c>
      <c r="AB99" s="46">
        <v>58400</v>
      </c>
      <c r="AC99" s="46">
        <v>64932</v>
      </c>
      <c r="AD99" s="46">
        <v>77900</v>
      </c>
      <c r="AE99" s="46">
        <f t="shared" si="23"/>
        <v>0</v>
      </c>
      <c r="AF99" s="46">
        <f t="shared" si="24"/>
        <v>55532.931507298672</v>
      </c>
      <c r="AG99" s="46">
        <f t="shared" si="25"/>
        <v>18405.068492701328</v>
      </c>
      <c r="AH99" s="46">
        <f t="shared" si="26"/>
        <v>73938</v>
      </c>
      <c r="AI99" s="52">
        <f t="shared" si="14"/>
        <v>0</v>
      </c>
      <c r="AJ99" s="52">
        <f t="shared" si="15"/>
        <v>0.75107429883549282</v>
      </c>
      <c r="AK99" s="52">
        <f t="shared" si="16"/>
        <v>0.24892570116450713</v>
      </c>
      <c r="AL99" s="51">
        <f t="shared" si="17"/>
        <v>12968</v>
      </c>
      <c r="AN99" s="25" t="s">
        <v>200</v>
      </c>
    </row>
    <row r="100" spans="1:44" ht="20.100000000000001" customHeight="1">
      <c r="C100" s="25" t="s">
        <v>102</v>
      </c>
      <c r="D100" s="25" t="s">
        <v>263</v>
      </c>
      <c r="E100" s="25" t="s">
        <v>194</v>
      </c>
      <c r="F100" s="25" t="s">
        <v>157</v>
      </c>
      <c r="G100" s="25" t="s">
        <v>321</v>
      </c>
      <c r="H100" s="25" t="s">
        <v>124</v>
      </c>
      <c r="I100" s="31">
        <v>1225251</v>
      </c>
      <c r="J100" s="35">
        <v>1456085</v>
      </c>
      <c r="K100" s="61">
        <v>44.99</v>
      </c>
      <c r="L100" s="61">
        <v>49.989999999999995</v>
      </c>
      <c r="M100" s="60">
        <v>0.1111358079573237</v>
      </c>
      <c r="N100" s="405"/>
      <c r="O100" s="53">
        <v>0</v>
      </c>
      <c r="P100" s="402"/>
      <c r="Q100" s="402"/>
      <c r="R100" s="402"/>
      <c r="S100" s="402"/>
      <c r="T100" s="402"/>
      <c r="U100" s="402"/>
      <c r="V100" s="53">
        <v>0</v>
      </c>
      <c r="W100" s="47">
        <v>0</v>
      </c>
      <c r="X100" s="47">
        <v>45793</v>
      </c>
      <c r="Y100" s="47">
        <v>15177</v>
      </c>
      <c r="Z100" s="54">
        <f t="shared" si="18"/>
        <v>60970</v>
      </c>
      <c r="AA100" s="53">
        <v>0</v>
      </c>
      <c r="AB100" s="46">
        <v>58400</v>
      </c>
      <c r="AC100" s="46">
        <v>64932</v>
      </c>
      <c r="AD100" s="46">
        <v>77900</v>
      </c>
      <c r="AE100" s="46">
        <f t="shared" si="23"/>
        <v>0</v>
      </c>
      <c r="AF100" s="46">
        <f t="shared" si="24"/>
        <v>55532.931507298672</v>
      </c>
      <c r="AG100" s="46">
        <f t="shared" si="25"/>
        <v>18405.068492701328</v>
      </c>
      <c r="AH100" s="46">
        <f t="shared" si="26"/>
        <v>73938</v>
      </c>
      <c r="AI100" s="52">
        <f t="shared" si="14"/>
        <v>0</v>
      </c>
      <c r="AJ100" s="52">
        <f t="shared" si="15"/>
        <v>0.75107429883549282</v>
      </c>
      <c r="AK100" s="52">
        <f t="shared" si="16"/>
        <v>0.24892570116450713</v>
      </c>
      <c r="AL100" s="51">
        <f t="shared" si="17"/>
        <v>12968</v>
      </c>
      <c r="AN100" s="25" t="s">
        <v>200</v>
      </c>
      <c r="AO100" s="25" t="s">
        <v>199</v>
      </c>
      <c r="AP100"/>
      <c r="AQ100"/>
    </row>
    <row r="101" spans="1:44" ht="20.100000000000001" customHeight="1">
      <c r="A101" s="29"/>
      <c r="B101" s="29"/>
      <c r="C101" s="29" t="s">
        <v>102</v>
      </c>
      <c r="D101" s="29" t="s">
        <v>195</v>
      </c>
      <c r="E101" s="29" t="s">
        <v>194</v>
      </c>
      <c r="F101" s="29" t="s">
        <v>157</v>
      </c>
      <c r="G101" s="29" t="s">
        <v>23</v>
      </c>
      <c r="H101" s="29" t="s">
        <v>123</v>
      </c>
      <c r="I101" s="32">
        <v>1230471</v>
      </c>
      <c r="J101" s="40">
        <v>1477479</v>
      </c>
      <c r="K101" s="56">
        <v>44.99</v>
      </c>
      <c r="L101" s="56">
        <v>49.989999999999995</v>
      </c>
      <c r="M101" s="55">
        <v>0.1111358079573237</v>
      </c>
      <c r="N101" s="406"/>
      <c r="O101" s="53">
        <v>0</v>
      </c>
      <c r="P101" s="403"/>
      <c r="Q101" s="403"/>
      <c r="R101" s="403"/>
      <c r="S101" s="403"/>
      <c r="T101" s="403"/>
      <c r="U101" s="403"/>
      <c r="V101" s="53">
        <v>0</v>
      </c>
      <c r="W101" s="47">
        <v>0</v>
      </c>
      <c r="X101" s="47">
        <v>45793</v>
      </c>
      <c r="Y101" s="47">
        <v>15177</v>
      </c>
      <c r="Z101" s="54">
        <f t="shared" si="18"/>
        <v>60970</v>
      </c>
      <c r="AA101" s="53">
        <v>0</v>
      </c>
      <c r="AB101" s="46">
        <v>58400</v>
      </c>
      <c r="AC101" s="46">
        <v>64932</v>
      </c>
      <c r="AD101" s="46">
        <v>77900</v>
      </c>
      <c r="AE101" s="46">
        <f t="shared" si="23"/>
        <v>0</v>
      </c>
      <c r="AF101" s="46">
        <f t="shared" si="24"/>
        <v>55532.931507298672</v>
      </c>
      <c r="AG101" s="46">
        <f t="shared" si="25"/>
        <v>18405.068492701328</v>
      </c>
      <c r="AH101" s="46">
        <f t="shared" si="26"/>
        <v>73938</v>
      </c>
      <c r="AI101" s="52">
        <f t="shared" si="14"/>
        <v>0</v>
      </c>
      <c r="AJ101" s="52">
        <f t="shared" si="15"/>
        <v>0.75107429883549282</v>
      </c>
      <c r="AK101" s="52">
        <f t="shared" si="16"/>
        <v>0.24892570116450713</v>
      </c>
      <c r="AL101" s="51">
        <f t="shared" si="17"/>
        <v>12968</v>
      </c>
      <c r="AN101" s="25" t="s">
        <v>227</v>
      </c>
      <c r="AO101" s="25" t="s">
        <v>226</v>
      </c>
      <c r="AP101" s="25" t="s">
        <v>225</v>
      </c>
      <c r="AQ101" s="25" t="s">
        <v>208</v>
      </c>
    </row>
    <row r="102" spans="1:44" ht="20.100000000000001" customHeight="1">
      <c r="C102" s="25" t="s">
        <v>102</v>
      </c>
      <c r="D102" s="25" t="s">
        <v>102</v>
      </c>
      <c r="E102" s="25" t="s">
        <v>194</v>
      </c>
      <c r="F102" s="25" t="s">
        <v>158</v>
      </c>
      <c r="G102" s="25" t="s">
        <v>320</v>
      </c>
      <c r="H102" s="25" t="s">
        <v>125</v>
      </c>
      <c r="I102" s="31">
        <v>1229477</v>
      </c>
      <c r="J102" s="35">
        <v>1488316</v>
      </c>
      <c r="K102" s="64">
        <v>34.99</v>
      </c>
      <c r="L102" s="64">
        <v>35.99</v>
      </c>
      <c r="M102" s="63">
        <v>2.8579594169762856E-2</v>
      </c>
      <c r="N102" s="404">
        <v>28</v>
      </c>
      <c r="O102" s="53">
        <v>0</v>
      </c>
      <c r="P102" s="401" t="s">
        <v>203</v>
      </c>
      <c r="Q102" s="401" t="s">
        <v>203</v>
      </c>
      <c r="R102" s="401" t="s">
        <v>204</v>
      </c>
      <c r="S102" s="401" t="s">
        <v>204</v>
      </c>
      <c r="T102" s="401" t="s">
        <v>204</v>
      </c>
      <c r="U102" s="401" t="s">
        <v>203</v>
      </c>
      <c r="V102" s="53">
        <v>0</v>
      </c>
      <c r="W102" s="47">
        <v>0</v>
      </c>
      <c r="X102" s="47">
        <v>43971</v>
      </c>
      <c r="Y102" s="47">
        <v>9526</v>
      </c>
      <c r="Z102" s="54">
        <f t="shared" si="18"/>
        <v>53497</v>
      </c>
      <c r="AA102" s="53">
        <v>0</v>
      </c>
      <c r="AB102" s="46">
        <v>40756</v>
      </c>
      <c r="AC102" s="46">
        <v>45004.781606001663</v>
      </c>
      <c r="AD102" s="46">
        <v>54005.737927201997</v>
      </c>
      <c r="AE102" s="46">
        <f t="shared" si="23"/>
        <v>0</v>
      </c>
      <c r="AF102" s="46">
        <f t="shared" si="24"/>
        <v>51369.19149484083</v>
      </c>
      <c r="AG102" s="46">
        <f t="shared" si="25"/>
        <v>11128.764826359504</v>
      </c>
      <c r="AH102" s="46">
        <f t="shared" si="26"/>
        <v>62497.956321200334</v>
      </c>
      <c r="AI102" s="52">
        <f t="shared" si="14"/>
        <v>0</v>
      </c>
      <c r="AJ102" s="52">
        <f t="shared" si="15"/>
        <v>0.82193394022094701</v>
      </c>
      <c r="AK102" s="52">
        <f t="shared" si="16"/>
        <v>0.17806605977905304</v>
      </c>
      <c r="AL102" s="51">
        <f t="shared" si="17"/>
        <v>9000.9563212003341</v>
      </c>
      <c r="AN102" s="25" t="s">
        <v>200</v>
      </c>
    </row>
    <row r="103" spans="1:44" ht="20.100000000000001" customHeight="1">
      <c r="C103" s="25" t="s">
        <v>102</v>
      </c>
      <c r="D103" s="25" t="s">
        <v>263</v>
      </c>
      <c r="E103" s="25" t="s">
        <v>194</v>
      </c>
      <c r="F103" s="25" t="s">
        <v>158</v>
      </c>
      <c r="G103" s="25" t="s">
        <v>319</v>
      </c>
      <c r="H103" s="25" t="s">
        <v>121</v>
      </c>
      <c r="I103" s="31">
        <v>1229478</v>
      </c>
      <c r="J103" s="35">
        <v>1487220</v>
      </c>
      <c r="K103" s="61">
        <v>34.99</v>
      </c>
      <c r="L103" s="61">
        <v>35.99</v>
      </c>
      <c r="M103" s="60">
        <v>2.8579594169762856E-2</v>
      </c>
      <c r="N103" s="405"/>
      <c r="O103" s="53">
        <v>0</v>
      </c>
      <c r="P103" s="402"/>
      <c r="Q103" s="402"/>
      <c r="R103" s="402"/>
      <c r="S103" s="402"/>
      <c r="T103" s="402"/>
      <c r="U103" s="402"/>
      <c r="V103" s="53">
        <v>0</v>
      </c>
      <c r="W103" s="47">
        <v>0</v>
      </c>
      <c r="X103" s="47">
        <v>43971</v>
      </c>
      <c r="Y103" s="47">
        <v>9526</v>
      </c>
      <c r="Z103" s="54">
        <f t="shared" si="18"/>
        <v>53497</v>
      </c>
      <c r="AA103" s="53">
        <v>0</v>
      </c>
      <c r="AB103" s="46">
        <v>40756</v>
      </c>
      <c r="AC103" s="46">
        <v>45004.781606001663</v>
      </c>
      <c r="AD103" s="46">
        <v>54005.737927201997</v>
      </c>
      <c r="AE103" s="46">
        <f t="shared" si="23"/>
        <v>0</v>
      </c>
      <c r="AF103" s="46">
        <f t="shared" si="24"/>
        <v>51369.19149484083</v>
      </c>
      <c r="AG103" s="46">
        <f t="shared" si="25"/>
        <v>11128.764826359504</v>
      </c>
      <c r="AH103" s="46">
        <f t="shared" si="26"/>
        <v>62497.956321200334</v>
      </c>
      <c r="AI103" s="52">
        <f t="shared" si="14"/>
        <v>0</v>
      </c>
      <c r="AJ103" s="52">
        <f t="shared" si="15"/>
        <v>0.82193394022094701</v>
      </c>
      <c r="AK103" s="52">
        <f t="shared" si="16"/>
        <v>0.17806605977905304</v>
      </c>
      <c r="AL103" s="51">
        <f t="shared" si="17"/>
        <v>9000.9563212003341</v>
      </c>
      <c r="AN103" s="25" t="s">
        <v>227</v>
      </c>
      <c r="AO103" s="25" t="s">
        <v>234</v>
      </c>
      <c r="AP103"/>
      <c r="AQ103"/>
    </row>
    <row r="104" spans="1:44" ht="20.100000000000001" customHeight="1">
      <c r="A104" s="29"/>
      <c r="B104" s="29"/>
      <c r="C104" s="29" t="s">
        <v>102</v>
      </c>
      <c r="D104" s="29" t="s">
        <v>195</v>
      </c>
      <c r="E104" s="29" t="s">
        <v>194</v>
      </c>
      <c r="F104" s="29" t="s">
        <v>158</v>
      </c>
      <c r="G104" s="29" t="s">
        <v>81</v>
      </c>
      <c r="H104" s="29" t="s">
        <v>123</v>
      </c>
      <c r="I104" s="32">
        <v>1230470</v>
      </c>
      <c r="J104" s="32">
        <v>1477478</v>
      </c>
      <c r="K104" s="56">
        <v>34.99</v>
      </c>
      <c r="L104" s="56">
        <v>35.99</v>
      </c>
      <c r="M104" s="55">
        <v>2.8579594169762856E-2</v>
      </c>
      <c r="N104" s="406"/>
      <c r="O104" s="53">
        <v>0</v>
      </c>
      <c r="P104" s="403"/>
      <c r="Q104" s="403"/>
      <c r="R104" s="403"/>
      <c r="S104" s="403"/>
      <c r="T104" s="403"/>
      <c r="U104" s="403"/>
      <c r="V104" s="53">
        <v>0</v>
      </c>
      <c r="W104" s="47">
        <v>0</v>
      </c>
      <c r="X104" s="47">
        <v>0</v>
      </c>
      <c r="Y104" s="47">
        <v>0</v>
      </c>
      <c r="Z104" s="54">
        <f t="shared" si="18"/>
        <v>0</v>
      </c>
      <c r="AA104" s="53">
        <v>0</v>
      </c>
      <c r="AB104" s="46">
        <v>40756</v>
      </c>
      <c r="AC104" s="46">
        <v>45004.781606001663</v>
      </c>
      <c r="AD104" s="46">
        <v>54005.737927201997</v>
      </c>
      <c r="AE104" s="46" t="e">
        <f t="shared" si="23"/>
        <v>#DIV/0!</v>
      </c>
      <c r="AF104" s="46" t="e">
        <f t="shared" si="24"/>
        <v>#DIV/0!</v>
      </c>
      <c r="AG104" s="46" t="e">
        <f t="shared" si="25"/>
        <v>#DIV/0!</v>
      </c>
      <c r="AH104" s="46" t="e">
        <f t="shared" si="26"/>
        <v>#DIV/0!</v>
      </c>
      <c r="AI104" s="52" t="e">
        <f t="shared" si="14"/>
        <v>#DIV/0!</v>
      </c>
      <c r="AJ104" s="52" t="e">
        <f t="shared" si="15"/>
        <v>#DIV/0!</v>
      </c>
      <c r="AK104" s="52" t="e">
        <f t="shared" si="16"/>
        <v>#DIV/0!</v>
      </c>
      <c r="AL104" s="51">
        <f t="shared" si="17"/>
        <v>9000.9563212003341</v>
      </c>
      <c r="AN104" s="25" t="s">
        <v>227</v>
      </c>
      <c r="AO104" s="25" t="s">
        <v>226</v>
      </c>
      <c r="AP104" s="25" t="s">
        <v>225</v>
      </c>
      <c r="AQ104" s="25" t="s">
        <v>208</v>
      </c>
    </row>
    <row r="105" spans="1:44" ht="20.100000000000001" customHeight="1">
      <c r="C105" s="25" t="s">
        <v>102</v>
      </c>
      <c r="D105" s="25" t="s">
        <v>266</v>
      </c>
      <c r="E105" s="25" t="s">
        <v>194</v>
      </c>
      <c r="F105" s="41" t="s">
        <v>159</v>
      </c>
      <c r="G105" s="25" t="s">
        <v>318</v>
      </c>
      <c r="H105" s="25" t="s">
        <v>123</v>
      </c>
      <c r="I105" s="31">
        <v>1194278</v>
      </c>
      <c r="J105" s="35">
        <v>1176230</v>
      </c>
      <c r="K105" s="64">
        <v>44.99</v>
      </c>
      <c r="L105" s="64">
        <v>49.99</v>
      </c>
      <c r="M105" s="63">
        <v>0.11113580795732392</v>
      </c>
      <c r="N105" s="404">
        <v>29</v>
      </c>
      <c r="O105" s="53">
        <v>0</v>
      </c>
      <c r="P105" s="401" t="s">
        <v>204</v>
      </c>
      <c r="Q105" s="401" t="s">
        <v>204</v>
      </c>
      <c r="R105" s="401" t="s">
        <v>205</v>
      </c>
      <c r="S105" s="401" t="s">
        <v>205</v>
      </c>
      <c r="T105" s="401" t="s">
        <v>204</v>
      </c>
      <c r="U105" s="401" t="s">
        <v>204</v>
      </c>
      <c r="V105" s="53">
        <v>0</v>
      </c>
      <c r="W105" s="47">
        <v>37245</v>
      </c>
      <c r="X105" s="47">
        <v>0</v>
      </c>
      <c r="Y105" s="47">
        <v>22943</v>
      </c>
      <c r="Z105" s="54">
        <f t="shared" si="18"/>
        <v>60188</v>
      </c>
      <c r="AA105" s="53">
        <v>0</v>
      </c>
      <c r="AB105" s="46">
        <v>37600</v>
      </c>
      <c r="AC105" s="46">
        <v>44300.615323064609</v>
      </c>
      <c r="AD105" s="46">
        <v>50987</v>
      </c>
      <c r="AE105" s="46">
        <f>W105</f>
        <v>37245</v>
      </c>
      <c r="AF105" s="46">
        <f>X105</f>
        <v>0</v>
      </c>
      <c r="AG105" s="46">
        <f>Y105</f>
        <v>22943</v>
      </c>
      <c r="AH105" s="46">
        <f t="shared" si="26"/>
        <v>60188</v>
      </c>
      <c r="AI105" s="52">
        <f t="shared" si="14"/>
        <v>0.61881105868279396</v>
      </c>
      <c r="AJ105" s="52">
        <f t="shared" si="15"/>
        <v>0</v>
      </c>
      <c r="AK105" s="52">
        <f t="shared" si="16"/>
        <v>0.3811889413172061</v>
      </c>
      <c r="AL105" s="51">
        <f t="shared" si="17"/>
        <v>6686.3846769353913</v>
      </c>
      <c r="AN105" s="25" t="s">
        <v>301</v>
      </c>
      <c r="AO105" s="25" t="s">
        <v>317</v>
      </c>
      <c r="AR105" s="407" t="s">
        <v>223</v>
      </c>
    </row>
    <row r="106" spans="1:44" ht="20.100000000000001" customHeight="1">
      <c r="C106" s="25" t="s">
        <v>102</v>
      </c>
      <c r="D106" s="25" t="s">
        <v>102</v>
      </c>
      <c r="E106" s="25" t="s">
        <v>194</v>
      </c>
      <c r="F106" s="25" t="s">
        <v>159</v>
      </c>
      <c r="G106" s="25" t="s">
        <v>316</v>
      </c>
      <c r="H106" s="25" t="s">
        <v>123</v>
      </c>
      <c r="I106" s="31">
        <v>1230514</v>
      </c>
      <c r="J106" s="35">
        <v>1484969</v>
      </c>
      <c r="K106" s="61">
        <v>44.99</v>
      </c>
      <c r="L106" s="61">
        <v>49.99</v>
      </c>
      <c r="M106" s="60">
        <v>0.11113580795732392</v>
      </c>
      <c r="N106" s="405"/>
      <c r="O106" s="53">
        <v>0</v>
      </c>
      <c r="P106" s="402"/>
      <c r="Q106" s="402"/>
      <c r="R106" s="402"/>
      <c r="S106" s="402"/>
      <c r="T106" s="402"/>
      <c r="U106" s="402"/>
      <c r="V106" s="53">
        <v>0</v>
      </c>
      <c r="W106" s="47">
        <v>37245</v>
      </c>
      <c r="X106" s="47">
        <v>0</v>
      </c>
      <c r="Y106" s="47">
        <v>22943</v>
      </c>
      <c r="Z106" s="54">
        <f t="shared" si="18"/>
        <v>60188</v>
      </c>
      <c r="AA106" s="53">
        <v>0</v>
      </c>
      <c r="AB106" s="46">
        <v>37600</v>
      </c>
      <c r="AC106" s="46">
        <v>44300.615323064609</v>
      </c>
      <c r="AD106" s="46">
        <v>50987</v>
      </c>
      <c r="AE106" s="46">
        <f t="shared" ref="AE106:AE108" si="27">W106</f>
        <v>37245</v>
      </c>
      <c r="AF106" s="46">
        <f t="shared" ref="AF106:AF108" si="28">X106</f>
        <v>0</v>
      </c>
      <c r="AG106" s="46">
        <f t="shared" ref="AG106:AG108" si="29">Y106</f>
        <v>22943</v>
      </c>
      <c r="AH106" s="46">
        <f t="shared" si="26"/>
        <v>60188</v>
      </c>
      <c r="AI106" s="52">
        <f t="shared" si="14"/>
        <v>0.61881105868279396</v>
      </c>
      <c r="AJ106" s="52">
        <f t="shared" si="15"/>
        <v>0</v>
      </c>
      <c r="AK106" s="52">
        <f t="shared" si="16"/>
        <v>0.3811889413172061</v>
      </c>
      <c r="AL106" s="51">
        <f t="shared" si="17"/>
        <v>6686.3846769353913</v>
      </c>
      <c r="AN106" s="25" t="s">
        <v>200</v>
      </c>
      <c r="AR106" s="407"/>
    </row>
    <row r="107" spans="1:44" ht="20.100000000000001" customHeight="1">
      <c r="C107" s="25" t="s">
        <v>102</v>
      </c>
      <c r="D107" s="25" t="s">
        <v>233</v>
      </c>
      <c r="E107" s="25" t="s">
        <v>219</v>
      </c>
      <c r="F107" s="25" t="s">
        <v>159</v>
      </c>
      <c r="G107" s="25" t="s">
        <v>315</v>
      </c>
      <c r="H107" s="25" t="s">
        <v>124</v>
      </c>
      <c r="I107" s="31">
        <v>5575152</v>
      </c>
      <c r="J107" s="103">
        <v>1460934</v>
      </c>
      <c r="K107" s="61">
        <v>44.99</v>
      </c>
      <c r="L107" s="61">
        <v>49.99</v>
      </c>
      <c r="M107" s="60">
        <v>0.11113580795732392</v>
      </c>
      <c r="N107" s="405"/>
      <c r="O107" s="53">
        <v>0</v>
      </c>
      <c r="P107" s="402"/>
      <c r="Q107" s="402"/>
      <c r="R107" s="402"/>
      <c r="S107" s="402"/>
      <c r="T107" s="402"/>
      <c r="U107" s="402"/>
      <c r="V107" s="53">
        <v>0</v>
      </c>
      <c r="W107" s="47">
        <v>37243</v>
      </c>
      <c r="X107" s="47">
        <v>0</v>
      </c>
      <c r="Y107" s="47">
        <v>22943</v>
      </c>
      <c r="Z107" s="54">
        <f t="shared" si="18"/>
        <v>60186</v>
      </c>
      <c r="AA107" s="53">
        <v>0</v>
      </c>
      <c r="AB107" s="46">
        <v>37600</v>
      </c>
      <c r="AC107" s="46">
        <v>44300.615323064609</v>
      </c>
      <c r="AD107" s="46">
        <v>50987</v>
      </c>
      <c r="AE107" s="46">
        <f t="shared" si="27"/>
        <v>37243</v>
      </c>
      <c r="AF107" s="46">
        <f t="shared" si="28"/>
        <v>0</v>
      </c>
      <c r="AG107" s="46">
        <f t="shared" si="29"/>
        <v>22943</v>
      </c>
      <c r="AH107" s="46">
        <f t="shared" si="26"/>
        <v>60186</v>
      </c>
      <c r="AI107" s="52">
        <f t="shared" si="14"/>
        <v>0.6187983916525438</v>
      </c>
      <c r="AJ107" s="52">
        <f t="shared" si="15"/>
        <v>0</v>
      </c>
      <c r="AK107" s="52">
        <f t="shared" si="16"/>
        <v>0.3812016083474562</v>
      </c>
      <c r="AL107" s="51">
        <f t="shared" si="17"/>
        <v>6686.3846769353913</v>
      </c>
      <c r="AN107" s="59">
        <v>0</v>
      </c>
      <c r="AO107" s="59" t="s">
        <v>314</v>
      </c>
      <c r="AP107"/>
      <c r="AQ107"/>
      <c r="AR107" s="407"/>
    </row>
    <row r="108" spans="1:44" ht="20.100000000000001" customHeight="1">
      <c r="A108" s="29"/>
      <c r="B108" s="29"/>
      <c r="C108" s="29" t="s">
        <v>102</v>
      </c>
      <c r="D108" s="29" t="s">
        <v>195</v>
      </c>
      <c r="E108" s="29" t="s">
        <v>253</v>
      </c>
      <c r="F108" s="29" t="s">
        <v>159</v>
      </c>
      <c r="G108" s="29" t="s">
        <v>83</v>
      </c>
      <c r="H108" s="29" t="s">
        <v>124</v>
      </c>
      <c r="I108" s="32">
        <v>1232259</v>
      </c>
      <c r="J108" s="32">
        <v>1500865</v>
      </c>
      <c r="K108" s="56">
        <v>44.99</v>
      </c>
      <c r="L108" s="56">
        <v>49.99</v>
      </c>
      <c r="M108" s="55">
        <v>0.11113580795732392</v>
      </c>
      <c r="N108" s="406"/>
      <c r="O108" s="53">
        <v>0</v>
      </c>
      <c r="P108" s="403"/>
      <c r="Q108" s="403"/>
      <c r="R108" s="403"/>
      <c r="S108" s="403"/>
      <c r="T108" s="403"/>
      <c r="U108" s="403"/>
      <c r="V108" s="53">
        <v>0</v>
      </c>
      <c r="W108" s="47">
        <v>34888</v>
      </c>
      <c r="X108" s="47">
        <v>0</v>
      </c>
      <c r="Y108" s="47">
        <v>22943</v>
      </c>
      <c r="Z108" s="54">
        <f t="shared" si="18"/>
        <v>57831</v>
      </c>
      <c r="AA108" s="53">
        <v>0</v>
      </c>
      <c r="AB108" s="46">
        <v>37600</v>
      </c>
      <c r="AC108" s="46">
        <v>44300.615323064609</v>
      </c>
      <c r="AD108" s="46">
        <v>50987</v>
      </c>
      <c r="AE108" s="46">
        <f t="shared" si="27"/>
        <v>34888</v>
      </c>
      <c r="AF108" s="46">
        <f t="shared" si="28"/>
        <v>0</v>
      </c>
      <c r="AG108" s="46">
        <f t="shared" si="29"/>
        <v>22943</v>
      </c>
      <c r="AH108" s="46">
        <f t="shared" si="26"/>
        <v>57831</v>
      </c>
      <c r="AI108" s="52">
        <f t="shared" si="14"/>
        <v>0.60327506008887966</v>
      </c>
      <c r="AJ108" s="52">
        <f t="shared" si="15"/>
        <v>0</v>
      </c>
      <c r="AK108" s="52">
        <f t="shared" si="16"/>
        <v>0.39672493991112034</v>
      </c>
      <c r="AL108" s="51">
        <f t="shared" si="17"/>
        <v>6686.3846769353913</v>
      </c>
      <c r="AN108" s="25" t="s">
        <v>200</v>
      </c>
      <c r="AO108" s="25">
        <v>0</v>
      </c>
      <c r="AR108" s="407"/>
    </row>
    <row r="109" spans="1:44" ht="20.100000000000001" customHeight="1">
      <c r="C109" s="25" t="s">
        <v>102</v>
      </c>
      <c r="D109" s="25" t="s">
        <v>102</v>
      </c>
      <c r="E109" s="25" t="s">
        <v>194</v>
      </c>
      <c r="F109" s="25" t="s">
        <v>160</v>
      </c>
      <c r="G109" s="25" t="s">
        <v>313</v>
      </c>
      <c r="H109" s="25" t="s">
        <v>123</v>
      </c>
      <c r="I109" s="31">
        <v>1159912</v>
      </c>
      <c r="J109" s="35">
        <v>1372314</v>
      </c>
      <c r="K109" s="64">
        <v>92.9</v>
      </c>
      <c r="L109" s="64">
        <v>99.9</v>
      </c>
      <c r="M109" s="63">
        <v>7.5349838536060254E-2</v>
      </c>
      <c r="N109" s="404">
        <v>30</v>
      </c>
      <c r="O109" s="53">
        <v>0</v>
      </c>
      <c r="P109" s="401" t="s">
        <v>203</v>
      </c>
      <c r="Q109" s="401" t="s">
        <v>203</v>
      </c>
      <c r="R109" s="401" t="s">
        <v>204</v>
      </c>
      <c r="S109" s="401" t="s">
        <v>204</v>
      </c>
      <c r="T109" s="401" t="s">
        <v>204</v>
      </c>
      <c r="U109" s="401" t="s">
        <v>203</v>
      </c>
      <c r="V109" s="53">
        <v>0</v>
      </c>
      <c r="W109" s="47">
        <v>0</v>
      </c>
      <c r="X109" s="47">
        <v>28621</v>
      </c>
      <c r="Y109" s="47">
        <v>7970</v>
      </c>
      <c r="Z109" s="54">
        <f t="shared" si="18"/>
        <v>36591</v>
      </c>
      <c r="AA109" s="53">
        <v>0</v>
      </c>
      <c r="AB109" s="46">
        <v>30100</v>
      </c>
      <c r="AC109" s="46">
        <v>33498</v>
      </c>
      <c r="AD109" s="46">
        <v>41800</v>
      </c>
      <c r="AE109" s="46">
        <f>AL109*AI109+W109</f>
        <v>0</v>
      </c>
      <c r="AF109" s="46">
        <f>AL109*AJ109+X109</f>
        <v>35114.715449154166</v>
      </c>
      <c r="AG109" s="46">
        <f>AL109*AK109+Y109</f>
        <v>9778.2845508458358</v>
      </c>
      <c r="AH109" s="46">
        <f t="shared" ref="AH109:AH140" si="30">SUM(AE109:AG109)</f>
        <v>44893</v>
      </c>
      <c r="AI109" s="52">
        <f t="shared" si="14"/>
        <v>0</v>
      </c>
      <c r="AJ109" s="52">
        <f t="shared" si="15"/>
        <v>0.78218687655434394</v>
      </c>
      <c r="AK109" s="52">
        <f t="shared" si="16"/>
        <v>0.21781312344565604</v>
      </c>
      <c r="AL109" s="51">
        <f t="shared" si="17"/>
        <v>8302</v>
      </c>
      <c r="AN109" s="25" t="s">
        <v>200</v>
      </c>
      <c r="AP109" s="69" t="s">
        <v>311</v>
      </c>
      <c r="AQ109" s="69" t="s">
        <v>215</v>
      </c>
      <c r="AR109" s="407" t="s">
        <v>223</v>
      </c>
    </row>
    <row r="110" spans="1:44" ht="20.100000000000001" customHeight="1">
      <c r="C110" s="25" t="s">
        <v>102</v>
      </c>
      <c r="D110" s="25" t="s">
        <v>263</v>
      </c>
      <c r="E110" s="25" t="s">
        <v>194</v>
      </c>
      <c r="F110" s="25" t="s">
        <v>160</v>
      </c>
      <c r="G110" s="25" t="s">
        <v>312</v>
      </c>
      <c r="H110" s="25" t="s">
        <v>124</v>
      </c>
      <c r="I110" s="31">
        <v>1199616</v>
      </c>
      <c r="J110" s="35">
        <v>1259903</v>
      </c>
      <c r="K110" s="61">
        <v>92.9</v>
      </c>
      <c r="L110" s="61">
        <v>99.9</v>
      </c>
      <c r="M110" s="60">
        <v>7.5349838536060254E-2</v>
      </c>
      <c r="N110" s="405"/>
      <c r="O110" s="53">
        <v>0</v>
      </c>
      <c r="P110" s="402"/>
      <c r="Q110" s="402"/>
      <c r="R110" s="402"/>
      <c r="S110" s="402"/>
      <c r="T110" s="402"/>
      <c r="U110" s="402"/>
      <c r="V110" s="53">
        <v>0</v>
      </c>
      <c r="W110" s="47">
        <v>0</v>
      </c>
      <c r="X110" s="47">
        <v>28621</v>
      </c>
      <c r="Y110" s="47">
        <v>7970</v>
      </c>
      <c r="Z110" s="54">
        <f t="shared" si="18"/>
        <v>36591</v>
      </c>
      <c r="AA110" s="53">
        <v>0</v>
      </c>
      <c r="AB110" s="46">
        <v>30100</v>
      </c>
      <c r="AC110" s="46">
        <v>33498</v>
      </c>
      <c r="AD110" s="46">
        <v>41800</v>
      </c>
      <c r="AE110" s="46">
        <f>AL110*AI110+W110</f>
        <v>0</v>
      </c>
      <c r="AF110" s="46">
        <f>AL110*AJ110+X110</f>
        <v>35114.715449154166</v>
      </c>
      <c r="AG110" s="46">
        <f>AL110*AK110+Y110</f>
        <v>9778.2845508458358</v>
      </c>
      <c r="AH110" s="46">
        <f t="shared" si="30"/>
        <v>44893</v>
      </c>
      <c r="AI110" s="52">
        <f t="shared" si="14"/>
        <v>0</v>
      </c>
      <c r="AJ110" s="52">
        <f t="shared" si="15"/>
        <v>0.78218687655434394</v>
      </c>
      <c r="AK110" s="52">
        <f t="shared" si="16"/>
        <v>0.21781312344565604</v>
      </c>
      <c r="AL110" s="51">
        <f t="shared" si="17"/>
        <v>8302</v>
      </c>
      <c r="AN110" s="25" t="s">
        <v>200</v>
      </c>
      <c r="AO110" s="25" t="s">
        <v>199</v>
      </c>
      <c r="AP110" s="69" t="s">
        <v>311</v>
      </c>
      <c r="AQ110" s="69" t="s">
        <v>215</v>
      </c>
      <c r="AR110" s="407"/>
    </row>
    <row r="111" spans="1:44" ht="20.100000000000001" customHeight="1">
      <c r="C111" s="25" t="s">
        <v>102</v>
      </c>
      <c r="D111" s="25" t="s">
        <v>233</v>
      </c>
      <c r="E111" s="25" t="s">
        <v>219</v>
      </c>
      <c r="F111" s="25" t="s">
        <v>160</v>
      </c>
      <c r="G111" s="25" t="s">
        <v>310</v>
      </c>
      <c r="H111" s="25" t="s">
        <v>121</v>
      </c>
      <c r="I111" s="31">
        <v>5607345</v>
      </c>
      <c r="J111" s="103">
        <v>1498934</v>
      </c>
      <c r="K111" s="61">
        <v>92.9</v>
      </c>
      <c r="L111" s="61">
        <v>99.9</v>
      </c>
      <c r="M111" s="60">
        <v>7.5349838536060254E-2</v>
      </c>
      <c r="N111" s="405"/>
      <c r="O111" s="53">
        <v>0</v>
      </c>
      <c r="P111" s="402"/>
      <c r="Q111" s="402"/>
      <c r="R111" s="402"/>
      <c r="S111" s="402"/>
      <c r="T111" s="402"/>
      <c r="U111" s="402"/>
      <c r="V111" s="53">
        <v>0</v>
      </c>
      <c r="W111" s="47">
        <v>0</v>
      </c>
      <c r="X111" s="47">
        <v>28621</v>
      </c>
      <c r="Y111" s="47">
        <v>7970</v>
      </c>
      <c r="Z111" s="54">
        <f t="shared" si="18"/>
        <v>36591</v>
      </c>
      <c r="AA111" s="53">
        <v>0</v>
      </c>
      <c r="AB111" s="46">
        <v>30100</v>
      </c>
      <c r="AC111" s="46">
        <v>33498</v>
      </c>
      <c r="AD111" s="46">
        <v>41800</v>
      </c>
      <c r="AE111" s="46">
        <f>AL111*AI111+W111</f>
        <v>0</v>
      </c>
      <c r="AF111" s="46">
        <f>AL111*AJ111+X111</f>
        <v>35114.715449154166</v>
      </c>
      <c r="AG111" s="46">
        <f>AL111*AK111+Y111</f>
        <v>9778.2845508458358</v>
      </c>
      <c r="AH111" s="46">
        <f t="shared" si="30"/>
        <v>44893</v>
      </c>
      <c r="AI111" s="52">
        <f t="shared" si="14"/>
        <v>0</v>
      </c>
      <c r="AJ111" s="52">
        <f t="shared" si="15"/>
        <v>0.78218687655434394</v>
      </c>
      <c r="AK111" s="52">
        <f t="shared" si="16"/>
        <v>0.21781312344565604</v>
      </c>
      <c r="AL111" s="51">
        <f t="shared" si="17"/>
        <v>8302</v>
      </c>
      <c r="AN111" s="59">
        <v>0</v>
      </c>
      <c r="AO111" s="58" t="s">
        <v>309</v>
      </c>
      <c r="AP111" s="69" t="s">
        <v>308</v>
      </c>
      <c r="AQ111" s="69" t="s">
        <v>215</v>
      </c>
      <c r="AR111" s="407"/>
    </row>
    <row r="112" spans="1:44" ht="20.100000000000001" customHeight="1">
      <c r="A112" s="29"/>
      <c r="B112" s="29"/>
      <c r="C112" s="29" t="s">
        <v>102</v>
      </c>
      <c r="D112" s="29" t="s">
        <v>195</v>
      </c>
      <c r="E112" s="29" t="s">
        <v>194</v>
      </c>
      <c r="F112" s="29" t="s">
        <v>160</v>
      </c>
      <c r="G112" s="29" t="s">
        <v>58</v>
      </c>
      <c r="H112" s="29" t="s">
        <v>123</v>
      </c>
      <c r="I112" s="32">
        <v>1230474</v>
      </c>
      <c r="J112" s="40">
        <v>1477481</v>
      </c>
      <c r="K112" s="56">
        <v>92.9</v>
      </c>
      <c r="L112" s="56">
        <v>99.9</v>
      </c>
      <c r="M112" s="55">
        <v>7.5349838536060254E-2</v>
      </c>
      <c r="N112" s="406"/>
      <c r="O112" s="53">
        <v>0</v>
      </c>
      <c r="P112" s="403"/>
      <c r="Q112" s="403"/>
      <c r="R112" s="403"/>
      <c r="S112" s="403"/>
      <c r="T112" s="403"/>
      <c r="U112" s="403"/>
      <c r="V112" s="53">
        <v>0</v>
      </c>
      <c r="W112" s="47">
        <v>0</v>
      </c>
      <c r="X112" s="47">
        <v>28621</v>
      </c>
      <c r="Y112" s="47">
        <v>7970</v>
      </c>
      <c r="Z112" s="54">
        <f t="shared" si="18"/>
        <v>36591</v>
      </c>
      <c r="AA112" s="53">
        <v>0</v>
      </c>
      <c r="AB112" s="46">
        <v>30100</v>
      </c>
      <c r="AC112" s="46">
        <v>33498</v>
      </c>
      <c r="AD112" s="46">
        <v>41800</v>
      </c>
      <c r="AE112" s="46">
        <f>AL112*AI112+W112</f>
        <v>0</v>
      </c>
      <c r="AF112" s="46">
        <f>AL112*AJ112+X112</f>
        <v>35114.715449154166</v>
      </c>
      <c r="AG112" s="46">
        <f>AL112*AK112+Y112</f>
        <v>9778.2845508458358</v>
      </c>
      <c r="AH112" s="46">
        <f t="shared" si="30"/>
        <v>44893</v>
      </c>
      <c r="AI112" s="52">
        <f t="shared" si="14"/>
        <v>0</v>
      </c>
      <c r="AJ112" s="52">
        <f t="shared" si="15"/>
        <v>0.78218687655434394</v>
      </c>
      <c r="AK112" s="52">
        <f t="shared" si="16"/>
        <v>0.21781312344565604</v>
      </c>
      <c r="AL112" s="51">
        <f t="shared" si="17"/>
        <v>8302</v>
      </c>
      <c r="AN112" s="25" t="s">
        <v>193</v>
      </c>
      <c r="AO112" s="25" t="s">
        <v>192</v>
      </c>
      <c r="AR112" s="407"/>
    </row>
    <row r="113" spans="1:44" ht="20.100000000000001" customHeight="1">
      <c r="C113" s="25" t="s">
        <v>102</v>
      </c>
      <c r="D113" s="25" t="s">
        <v>102</v>
      </c>
      <c r="E113" s="25" t="s">
        <v>194</v>
      </c>
      <c r="F113" s="25" t="s">
        <v>161</v>
      </c>
      <c r="G113" s="25" t="s">
        <v>307</v>
      </c>
      <c r="H113" s="25" t="s">
        <v>121</v>
      </c>
      <c r="I113" s="31">
        <v>1226754</v>
      </c>
      <c r="J113" s="35">
        <v>1457667</v>
      </c>
      <c r="K113" s="64">
        <v>56.9</v>
      </c>
      <c r="L113" s="64">
        <v>56.9</v>
      </c>
      <c r="M113" s="63">
        <v>0</v>
      </c>
      <c r="N113" s="404">
        <v>31</v>
      </c>
      <c r="O113" s="53">
        <v>0</v>
      </c>
      <c r="P113" s="401" t="s">
        <v>204</v>
      </c>
      <c r="Q113" s="401" t="s">
        <v>204</v>
      </c>
      <c r="R113" s="401" t="s">
        <v>205</v>
      </c>
      <c r="S113" s="401" t="s">
        <v>205</v>
      </c>
      <c r="T113" s="401" t="s">
        <v>204</v>
      </c>
      <c r="U113" s="401" t="s">
        <v>204</v>
      </c>
      <c r="V113" s="53">
        <v>0</v>
      </c>
      <c r="W113" s="47">
        <v>69010</v>
      </c>
      <c r="X113" s="47">
        <v>0</v>
      </c>
      <c r="Y113" s="47">
        <v>29726</v>
      </c>
      <c r="Z113" s="54">
        <f t="shared" si="18"/>
        <v>98736</v>
      </c>
      <c r="AA113" s="53">
        <v>0</v>
      </c>
      <c r="AB113" s="46">
        <v>68000</v>
      </c>
      <c r="AC113" s="46">
        <v>75642.75</v>
      </c>
      <c r="AD113" s="46">
        <v>100857</v>
      </c>
      <c r="AE113" s="46">
        <f>W113</f>
        <v>69010</v>
      </c>
      <c r="AF113" s="46">
        <f>X113</f>
        <v>0</v>
      </c>
      <c r="AG113" s="46">
        <f>Y113</f>
        <v>29726</v>
      </c>
      <c r="AH113" s="46">
        <f t="shared" si="30"/>
        <v>98736</v>
      </c>
      <c r="AI113" s="52">
        <f t="shared" si="14"/>
        <v>0.69893453249068227</v>
      </c>
      <c r="AJ113" s="52">
        <f t="shared" si="15"/>
        <v>0</v>
      </c>
      <c r="AK113" s="52">
        <f t="shared" si="16"/>
        <v>0.30106546750931779</v>
      </c>
      <c r="AL113" s="51">
        <f t="shared" si="17"/>
        <v>25214.25</v>
      </c>
      <c r="AN113" s="25" t="s">
        <v>200</v>
      </c>
    </row>
    <row r="114" spans="1:44" ht="20.100000000000001" customHeight="1">
      <c r="C114" s="25" t="s">
        <v>102</v>
      </c>
      <c r="D114" s="25" t="s">
        <v>263</v>
      </c>
      <c r="E114" s="25" t="s">
        <v>194</v>
      </c>
      <c r="F114" s="25" t="s">
        <v>161</v>
      </c>
      <c r="G114" s="25" t="s">
        <v>306</v>
      </c>
      <c r="H114" s="25" t="s">
        <v>121</v>
      </c>
      <c r="I114" s="31">
        <v>1229666</v>
      </c>
      <c r="J114" s="35">
        <v>1493956</v>
      </c>
      <c r="K114" s="61">
        <v>56.9</v>
      </c>
      <c r="L114" s="61">
        <v>56.9</v>
      </c>
      <c r="M114" s="60">
        <v>0</v>
      </c>
      <c r="N114" s="405"/>
      <c r="O114" s="53">
        <v>0</v>
      </c>
      <c r="P114" s="402"/>
      <c r="Q114" s="402"/>
      <c r="R114" s="402"/>
      <c r="S114" s="402"/>
      <c r="T114" s="402"/>
      <c r="U114" s="402"/>
      <c r="V114" s="53">
        <v>0</v>
      </c>
      <c r="W114" s="47">
        <v>69010</v>
      </c>
      <c r="X114" s="47">
        <v>0</v>
      </c>
      <c r="Y114" s="47">
        <v>29726</v>
      </c>
      <c r="Z114" s="54">
        <f t="shared" si="18"/>
        <v>98736</v>
      </c>
      <c r="AA114" s="53">
        <v>0</v>
      </c>
      <c r="AB114" s="46">
        <v>68000</v>
      </c>
      <c r="AC114" s="46">
        <v>75642.75</v>
      </c>
      <c r="AD114" s="46">
        <v>100857</v>
      </c>
      <c r="AE114" s="46">
        <f t="shared" ref="AE114:AE116" si="31">W114</f>
        <v>69010</v>
      </c>
      <c r="AF114" s="46">
        <f t="shared" ref="AF114:AF116" si="32">X114</f>
        <v>0</v>
      </c>
      <c r="AG114" s="46">
        <f t="shared" ref="AG114:AG116" si="33">Y114</f>
        <v>29726</v>
      </c>
      <c r="AH114" s="46">
        <f t="shared" si="30"/>
        <v>98736</v>
      </c>
      <c r="AI114" s="52">
        <f t="shared" si="14"/>
        <v>0.69893453249068227</v>
      </c>
      <c r="AJ114" s="52">
        <f t="shared" si="15"/>
        <v>0</v>
      </c>
      <c r="AK114" s="52">
        <f t="shared" si="16"/>
        <v>0.30106546750931779</v>
      </c>
      <c r="AL114" s="51">
        <f t="shared" si="17"/>
        <v>25214.25</v>
      </c>
      <c r="AN114" s="25" t="s">
        <v>227</v>
      </c>
      <c r="AO114" s="25" t="s">
        <v>234</v>
      </c>
      <c r="AP114"/>
      <c r="AQ114"/>
    </row>
    <row r="115" spans="1:44" ht="20.100000000000001" customHeight="1">
      <c r="C115" s="25" t="s">
        <v>102</v>
      </c>
      <c r="D115" s="25" t="s">
        <v>305</v>
      </c>
      <c r="E115" s="25" t="s">
        <v>194</v>
      </c>
      <c r="F115" s="25" t="s">
        <v>161</v>
      </c>
      <c r="G115" s="25" t="s">
        <v>304</v>
      </c>
      <c r="H115" s="25" t="s">
        <v>123</v>
      </c>
      <c r="I115" s="31">
        <v>1222718</v>
      </c>
      <c r="J115" s="35">
        <v>1392389</v>
      </c>
      <c r="K115" s="61">
        <v>56.9</v>
      </c>
      <c r="L115" s="61">
        <v>56.9</v>
      </c>
      <c r="M115" s="60">
        <v>0</v>
      </c>
      <c r="N115" s="405"/>
      <c r="O115" s="53">
        <v>0</v>
      </c>
      <c r="P115" s="402"/>
      <c r="Q115" s="402"/>
      <c r="R115" s="402"/>
      <c r="S115" s="402"/>
      <c r="T115" s="402"/>
      <c r="U115" s="402"/>
      <c r="V115" s="53">
        <v>0</v>
      </c>
      <c r="W115" s="47">
        <v>69010</v>
      </c>
      <c r="X115" s="47">
        <v>0</v>
      </c>
      <c r="Y115" s="47">
        <v>29726</v>
      </c>
      <c r="Z115" s="54">
        <f t="shared" si="18"/>
        <v>98736</v>
      </c>
      <c r="AA115" s="53">
        <v>0</v>
      </c>
      <c r="AB115" s="46">
        <v>68000</v>
      </c>
      <c r="AC115" s="46">
        <v>75642.75</v>
      </c>
      <c r="AD115" s="46">
        <v>100857</v>
      </c>
      <c r="AE115" s="46">
        <f t="shared" si="31"/>
        <v>69010</v>
      </c>
      <c r="AF115" s="46">
        <f t="shared" si="32"/>
        <v>0</v>
      </c>
      <c r="AG115" s="46">
        <f t="shared" si="33"/>
        <v>29726</v>
      </c>
      <c r="AH115" s="46">
        <f t="shared" si="30"/>
        <v>98736</v>
      </c>
      <c r="AI115" s="52">
        <f t="shared" si="14"/>
        <v>0.69893453249068227</v>
      </c>
      <c r="AJ115" s="52">
        <f t="shared" si="15"/>
        <v>0</v>
      </c>
      <c r="AK115" s="52">
        <f t="shared" si="16"/>
        <v>0.30106546750931779</v>
      </c>
      <c r="AL115" s="51">
        <f t="shared" si="17"/>
        <v>25214.25</v>
      </c>
      <c r="AN115" s="25" t="s">
        <v>200</v>
      </c>
      <c r="AO115" s="25" t="s">
        <v>199</v>
      </c>
      <c r="AP115"/>
      <c r="AQ115"/>
    </row>
    <row r="116" spans="1:44" ht="20.100000000000001" customHeight="1">
      <c r="A116" s="29"/>
      <c r="B116" s="29"/>
      <c r="C116" s="29" t="s">
        <v>102</v>
      </c>
      <c r="D116" s="29" t="s">
        <v>195</v>
      </c>
      <c r="E116" s="29" t="s">
        <v>194</v>
      </c>
      <c r="F116" s="29" t="s">
        <v>161</v>
      </c>
      <c r="G116" s="29" t="s">
        <v>23</v>
      </c>
      <c r="H116" s="29" t="s">
        <v>123</v>
      </c>
      <c r="I116" s="32">
        <v>1230471</v>
      </c>
      <c r="J116" s="40">
        <v>1477479</v>
      </c>
      <c r="K116" s="56">
        <v>56.9</v>
      </c>
      <c r="L116" s="56">
        <v>56.9</v>
      </c>
      <c r="M116" s="55">
        <v>0</v>
      </c>
      <c r="N116" s="406"/>
      <c r="O116" s="53">
        <v>0</v>
      </c>
      <c r="P116" s="403"/>
      <c r="Q116" s="403"/>
      <c r="R116" s="403"/>
      <c r="S116" s="403"/>
      <c r="T116" s="403"/>
      <c r="U116" s="403"/>
      <c r="V116" s="53">
        <v>0</v>
      </c>
      <c r="W116" s="47">
        <v>69010</v>
      </c>
      <c r="X116" s="47">
        <v>0</v>
      </c>
      <c r="Y116" s="47">
        <v>29726</v>
      </c>
      <c r="Z116" s="54">
        <f t="shared" si="18"/>
        <v>98736</v>
      </c>
      <c r="AA116" s="53">
        <v>0</v>
      </c>
      <c r="AB116" s="46">
        <v>68000</v>
      </c>
      <c r="AC116" s="46">
        <v>75642.75</v>
      </c>
      <c r="AD116" s="46">
        <v>100857</v>
      </c>
      <c r="AE116" s="46">
        <f t="shared" si="31"/>
        <v>69010</v>
      </c>
      <c r="AF116" s="46">
        <f t="shared" si="32"/>
        <v>0</v>
      </c>
      <c r="AG116" s="46">
        <f t="shared" si="33"/>
        <v>29726</v>
      </c>
      <c r="AH116" s="46">
        <f t="shared" si="30"/>
        <v>98736</v>
      </c>
      <c r="AI116" s="52">
        <f t="shared" si="14"/>
        <v>0.69893453249068227</v>
      </c>
      <c r="AJ116" s="52">
        <f t="shared" si="15"/>
        <v>0</v>
      </c>
      <c r="AK116" s="52">
        <f t="shared" si="16"/>
        <v>0.30106546750931779</v>
      </c>
      <c r="AL116" s="51">
        <f t="shared" si="17"/>
        <v>25214.25</v>
      </c>
      <c r="AN116" s="25" t="s">
        <v>227</v>
      </c>
      <c r="AO116" s="25" t="s">
        <v>226</v>
      </c>
      <c r="AP116" s="25" t="s">
        <v>225</v>
      </c>
      <c r="AQ116" s="25" t="s">
        <v>208</v>
      </c>
    </row>
    <row r="117" spans="1:44" ht="20.100000000000001" customHeight="1">
      <c r="C117" s="25" t="s">
        <v>102</v>
      </c>
      <c r="D117" s="25" t="s">
        <v>102</v>
      </c>
      <c r="E117" s="25" t="s">
        <v>194</v>
      </c>
      <c r="F117" s="25" t="s">
        <v>162</v>
      </c>
      <c r="G117" s="25" t="s">
        <v>303</v>
      </c>
      <c r="H117" s="25" t="s">
        <v>123</v>
      </c>
      <c r="I117" s="31">
        <v>1221966</v>
      </c>
      <c r="J117" s="35">
        <v>1358076</v>
      </c>
      <c r="K117" s="64">
        <v>74.900000000000006</v>
      </c>
      <c r="L117" s="64">
        <v>75.900000000000006</v>
      </c>
      <c r="M117" s="63">
        <v>1.3351134846461887E-2</v>
      </c>
      <c r="N117" s="404">
        <v>32</v>
      </c>
      <c r="O117" s="53">
        <v>0</v>
      </c>
      <c r="P117" s="401" t="s">
        <v>204</v>
      </c>
      <c r="Q117" s="401" t="s">
        <v>204</v>
      </c>
      <c r="R117" s="401" t="s">
        <v>205</v>
      </c>
      <c r="S117" s="401" t="s">
        <v>205</v>
      </c>
      <c r="T117" s="401" t="s">
        <v>204</v>
      </c>
      <c r="U117" s="401" t="s">
        <v>204</v>
      </c>
      <c r="V117" s="53">
        <v>0</v>
      </c>
      <c r="W117" s="47">
        <v>24075</v>
      </c>
      <c r="X117" s="47">
        <v>0</v>
      </c>
      <c r="Y117" s="47">
        <v>14571</v>
      </c>
      <c r="Z117" s="54">
        <f t="shared" si="18"/>
        <v>38646</v>
      </c>
      <c r="AA117" s="53">
        <v>0</v>
      </c>
      <c r="AB117" s="46">
        <v>26300</v>
      </c>
      <c r="AC117" s="46">
        <v>32959</v>
      </c>
      <c r="AD117" s="46">
        <v>41100</v>
      </c>
      <c r="AE117" s="46">
        <f>AL117*AI117+W117</f>
        <v>29146.535863996272</v>
      </c>
      <c r="AF117" s="46">
        <f>AL117*AJ117+X117</f>
        <v>0</v>
      </c>
      <c r="AG117" s="46">
        <f>AL117*AK117+Y117</f>
        <v>17640.464136003728</v>
      </c>
      <c r="AH117" s="46">
        <f t="shared" si="30"/>
        <v>46787</v>
      </c>
      <c r="AI117" s="52">
        <f t="shared" si="14"/>
        <v>0.62296227293898465</v>
      </c>
      <c r="AJ117" s="52">
        <f t="shared" si="15"/>
        <v>0</v>
      </c>
      <c r="AK117" s="52">
        <f t="shared" si="16"/>
        <v>0.37703772706101535</v>
      </c>
      <c r="AL117" s="51">
        <f t="shared" si="17"/>
        <v>8141</v>
      </c>
      <c r="AN117" s="25" t="s">
        <v>200</v>
      </c>
    </row>
    <row r="118" spans="1:44" ht="20.100000000000001" customHeight="1">
      <c r="C118" s="25" t="s">
        <v>102</v>
      </c>
      <c r="D118" s="25" t="s">
        <v>263</v>
      </c>
      <c r="E118" s="25" t="s">
        <v>194</v>
      </c>
      <c r="F118" s="25" t="s">
        <v>162</v>
      </c>
      <c r="G118" s="25" t="s">
        <v>302</v>
      </c>
      <c r="H118" s="25" t="s">
        <v>121</v>
      </c>
      <c r="I118" s="31">
        <v>1229676</v>
      </c>
      <c r="J118" s="35">
        <v>1494511</v>
      </c>
      <c r="K118" s="61">
        <v>74.900000000000006</v>
      </c>
      <c r="L118" s="61">
        <v>75.900000000000006</v>
      </c>
      <c r="M118" s="60">
        <v>1.3351134846461887E-2</v>
      </c>
      <c r="N118" s="405"/>
      <c r="O118" s="53">
        <v>0</v>
      </c>
      <c r="P118" s="402"/>
      <c r="Q118" s="402"/>
      <c r="R118" s="402"/>
      <c r="S118" s="402"/>
      <c r="T118" s="402"/>
      <c r="U118" s="402"/>
      <c r="V118" s="53">
        <v>0</v>
      </c>
      <c r="W118" s="47">
        <v>24075</v>
      </c>
      <c r="X118" s="47">
        <v>0</v>
      </c>
      <c r="Y118" s="47">
        <v>14571</v>
      </c>
      <c r="Z118" s="54">
        <f t="shared" si="18"/>
        <v>38646</v>
      </c>
      <c r="AA118" s="53">
        <v>0</v>
      </c>
      <c r="AB118" s="46">
        <v>26300</v>
      </c>
      <c r="AC118" s="46">
        <v>32959</v>
      </c>
      <c r="AD118" s="46">
        <v>41100</v>
      </c>
      <c r="AE118" s="46">
        <f>AL118*AI118+W118</f>
        <v>29146.535863996272</v>
      </c>
      <c r="AF118" s="46">
        <f>AL118*AJ118+X118</f>
        <v>0</v>
      </c>
      <c r="AG118" s="46">
        <f>AL118*AK118+Y118</f>
        <v>17640.464136003728</v>
      </c>
      <c r="AH118" s="46">
        <f t="shared" si="30"/>
        <v>46787</v>
      </c>
      <c r="AI118" s="52">
        <f t="shared" si="14"/>
        <v>0.62296227293898465</v>
      </c>
      <c r="AJ118" s="52">
        <f t="shared" si="15"/>
        <v>0</v>
      </c>
      <c r="AK118" s="52">
        <f t="shared" si="16"/>
        <v>0.37703772706101535</v>
      </c>
      <c r="AL118" s="51">
        <f t="shared" si="17"/>
        <v>8141</v>
      </c>
      <c r="AN118" s="25" t="s">
        <v>301</v>
      </c>
      <c r="AO118" s="25" t="s">
        <v>300</v>
      </c>
      <c r="AP118"/>
      <c r="AQ118"/>
    </row>
    <row r="119" spans="1:44" ht="20.100000000000001" customHeight="1">
      <c r="A119" s="29"/>
      <c r="B119" s="29"/>
      <c r="C119" s="29" t="s">
        <v>102</v>
      </c>
      <c r="D119" s="29" t="s">
        <v>195</v>
      </c>
      <c r="E119" s="29" t="s">
        <v>194</v>
      </c>
      <c r="F119" s="29" t="s">
        <v>162</v>
      </c>
      <c r="G119" s="29" t="s">
        <v>23</v>
      </c>
      <c r="H119" s="29" t="s">
        <v>123</v>
      </c>
      <c r="I119" s="32">
        <v>1230471</v>
      </c>
      <c r="J119" s="40">
        <v>1477479</v>
      </c>
      <c r="K119" s="56">
        <v>74.900000000000006</v>
      </c>
      <c r="L119" s="56">
        <v>75.900000000000006</v>
      </c>
      <c r="M119" s="55">
        <v>1.3351134846461887E-2</v>
      </c>
      <c r="N119" s="406"/>
      <c r="O119" s="53">
        <v>0</v>
      </c>
      <c r="P119" s="403"/>
      <c r="Q119" s="403"/>
      <c r="R119" s="403"/>
      <c r="S119" s="403"/>
      <c r="T119" s="403"/>
      <c r="U119" s="403"/>
      <c r="V119" s="53">
        <v>0</v>
      </c>
      <c r="W119" s="47">
        <v>22553</v>
      </c>
      <c r="X119" s="47">
        <v>0</v>
      </c>
      <c r="Y119" s="47">
        <v>14571</v>
      </c>
      <c r="Z119" s="54">
        <f t="shared" si="18"/>
        <v>37124</v>
      </c>
      <c r="AA119" s="53">
        <v>0</v>
      </c>
      <c r="AB119" s="46">
        <v>26300</v>
      </c>
      <c r="AC119" s="46">
        <v>32959</v>
      </c>
      <c r="AD119" s="46">
        <v>41100</v>
      </c>
      <c r="AE119" s="46">
        <f>AL119*AI119+W119</f>
        <v>27498.694779657366</v>
      </c>
      <c r="AF119" s="46">
        <f>AL119*AJ119+X119</f>
        <v>0</v>
      </c>
      <c r="AG119" s="46">
        <f>AL119*AK119+Y119</f>
        <v>17766.305220342634</v>
      </c>
      <c r="AH119" s="46">
        <f t="shared" si="30"/>
        <v>45265</v>
      </c>
      <c r="AI119" s="52">
        <f t="shared" si="14"/>
        <v>0.60750457924792589</v>
      </c>
      <c r="AJ119" s="52">
        <f t="shared" si="15"/>
        <v>0</v>
      </c>
      <c r="AK119" s="52">
        <f t="shared" si="16"/>
        <v>0.39249542075207411</v>
      </c>
      <c r="AL119" s="51">
        <f t="shared" si="17"/>
        <v>8141</v>
      </c>
      <c r="AN119" s="25" t="s">
        <v>227</v>
      </c>
      <c r="AO119" s="25" t="s">
        <v>226</v>
      </c>
      <c r="AP119" s="25" t="s">
        <v>225</v>
      </c>
      <c r="AQ119" s="25" t="s">
        <v>208</v>
      </c>
    </row>
    <row r="120" spans="1:44" ht="20.100000000000001" customHeight="1">
      <c r="C120" s="25" t="s">
        <v>102</v>
      </c>
      <c r="D120" s="25" t="s">
        <v>102</v>
      </c>
      <c r="E120" s="25" t="s">
        <v>194</v>
      </c>
      <c r="F120" s="25" t="s">
        <v>163</v>
      </c>
      <c r="G120" s="25" t="s">
        <v>299</v>
      </c>
      <c r="H120" s="25" t="s">
        <v>123</v>
      </c>
      <c r="I120" s="31">
        <v>1230569</v>
      </c>
      <c r="J120" s="35">
        <v>1486149</v>
      </c>
      <c r="K120" s="64">
        <v>64.900000000000006</v>
      </c>
      <c r="L120" s="64">
        <v>74.900000000000006</v>
      </c>
      <c r="M120" s="63">
        <v>0.15408320493066263</v>
      </c>
      <c r="N120" s="404">
        <v>33</v>
      </c>
      <c r="O120" s="53">
        <v>0</v>
      </c>
      <c r="P120" s="401" t="s">
        <v>204</v>
      </c>
      <c r="Q120" s="401" t="s">
        <v>204</v>
      </c>
      <c r="R120" s="401" t="s">
        <v>205</v>
      </c>
      <c r="S120" s="401" t="s">
        <v>205</v>
      </c>
      <c r="T120" s="401" t="s">
        <v>204</v>
      </c>
      <c r="U120" s="401" t="s">
        <v>204</v>
      </c>
      <c r="V120" s="53">
        <v>0</v>
      </c>
      <c r="W120" s="47">
        <v>22428</v>
      </c>
      <c r="X120" s="47">
        <v>0</v>
      </c>
      <c r="Y120" s="47">
        <v>9050</v>
      </c>
      <c r="Z120" s="54">
        <f t="shared" si="18"/>
        <v>31478</v>
      </c>
      <c r="AA120" s="53">
        <v>0</v>
      </c>
      <c r="AB120" s="46">
        <v>19600</v>
      </c>
      <c r="AC120" s="46">
        <v>24564</v>
      </c>
      <c r="AD120" s="46">
        <v>30705</v>
      </c>
      <c r="AE120" s="46">
        <f>W120</f>
        <v>22428</v>
      </c>
      <c r="AF120" s="46">
        <f>X120</f>
        <v>0</v>
      </c>
      <c r="AG120" s="46">
        <f>Y120</f>
        <v>9050</v>
      </c>
      <c r="AH120" s="46">
        <f t="shared" si="30"/>
        <v>31478</v>
      </c>
      <c r="AI120" s="52">
        <f t="shared" si="14"/>
        <v>0.71249761738356943</v>
      </c>
      <c r="AJ120" s="52">
        <f t="shared" si="15"/>
        <v>0</v>
      </c>
      <c r="AK120" s="52">
        <f t="shared" si="16"/>
        <v>0.28750238261643052</v>
      </c>
      <c r="AL120" s="51">
        <f t="shared" si="17"/>
        <v>6141</v>
      </c>
      <c r="AN120" s="25" t="s">
        <v>200</v>
      </c>
    </row>
    <row r="121" spans="1:44" ht="20.100000000000001" customHeight="1">
      <c r="C121" s="25" t="s">
        <v>102</v>
      </c>
      <c r="D121" s="25" t="s">
        <v>263</v>
      </c>
      <c r="E121" s="25" t="s">
        <v>194</v>
      </c>
      <c r="F121" s="25" t="s">
        <v>163</v>
      </c>
      <c r="G121" s="25" t="s">
        <v>298</v>
      </c>
      <c r="H121" s="25" t="s">
        <v>121</v>
      </c>
      <c r="I121" s="31">
        <v>1229665</v>
      </c>
      <c r="J121" s="35">
        <v>1493955</v>
      </c>
      <c r="K121" s="61">
        <v>64.900000000000006</v>
      </c>
      <c r="L121" s="61">
        <v>74.900000000000006</v>
      </c>
      <c r="M121" s="60">
        <v>0.15408320493066263</v>
      </c>
      <c r="N121" s="405"/>
      <c r="O121" s="53">
        <v>0</v>
      </c>
      <c r="P121" s="402"/>
      <c r="Q121" s="402"/>
      <c r="R121" s="402"/>
      <c r="S121" s="402"/>
      <c r="T121" s="402"/>
      <c r="U121" s="402"/>
      <c r="V121" s="53">
        <v>0</v>
      </c>
      <c r="W121" s="47">
        <v>22428</v>
      </c>
      <c r="X121" s="47">
        <v>0</v>
      </c>
      <c r="Y121" s="47">
        <v>9050</v>
      </c>
      <c r="Z121" s="54">
        <f t="shared" si="18"/>
        <v>31478</v>
      </c>
      <c r="AA121" s="53">
        <v>0</v>
      </c>
      <c r="AB121" s="46">
        <v>19600</v>
      </c>
      <c r="AC121" s="46">
        <v>24564</v>
      </c>
      <c r="AD121" s="46">
        <v>30705</v>
      </c>
      <c r="AE121" s="46">
        <f t="shared" ref="AE121:AE122" si="34">W121</f>
        <v>22428</v>
      </c>
      <c r="AF121" s="46">
        <f t="shared" ref="AF121:AF122" si="35">X121</f>
        <v>0</v>
      </c>
      <c r="AG121" s="46">
        <f t="shared" ref="AG121:AG122" si="36">Y121</f>
        <v>9050</v>
      </c>
      <c r="AH121" s="46">
        <f t="shared" si="30"/>
        <v>31478</v>
      </c>
      <c r="AI121" s="52">
        <f t="shared" si="14"/>
        <v>0.71249761738356943</v>
      </c>
      <c r="AJ121" s="52">
        <f t="shared" si="15"/>
        <v>0</v>
      </c>
      <c r="AK121" s="52">
        <f t="shared" si="16"/>
        <v>0.28750238261643052</v>
      </c>
      <c r="AL121" s="51">
        <f t="shared" si="17"/>
        <v>6141</v>
      </c>
      <c r="AN121" s="25" t="s">
        <v>227</v>
      </c>
      <c r="AO121" s="25" t="s">
        <v>234</v>
      </c>
      <c r="AP121"/>
      <c r="AQ121"/>
    </row>
    <row r="122" spans="1:44" ht="20.100000000000001" customHeight="1">
      <c r="A122" s="29"/>
      <c r="B122" s="29"/>
      <c r="C122" s="29" t="s">
        <v>102</v>
      </c>
      <c r="D122" s="29" t="s">
        <v>195</v>
      </c>
      <c r="E122" s="29" t="s">
        <v>194</v>
      </c>
      <c r="F122" s="29" t="s">
        <v>163</v>
      </c>
      <c r="G122" s="29" t="s">
        <v>23</v>
      </c>
      <c r="H122" s="29" t="s">
        <v>123</v>
      </c>
      <c r="I122" s="32">
        <v>1230471</v>
      </c>
      <c r="J122" s="40">
        <v>1477479</v>
      </c>
      <c r="K122" s="56">
        <v>64.900000000000006</v>
      </c>
      <c r="L122" s="56">
        <v>74.900000000000006</v>
      </c>
      <c r="M122" s="55">
        <v>0.15408320493066263</v>
      </c>
      <c r="N122" s="406"/>
      <c r="O122" s="53">
        <v>0</v>
      </c>
      <c r="P122" s="403"/>
      <c r="Q122" s="403"/>
      <c r="R122" s="403"/>
      <c r="S122" s="403"/>
      <c r="T122" s="403"/>
      <c r="U122" s="403"/>
      <c r="V122" s="53">
        <v>0</v>
      </c>
      <c r="W122" s="47">
        <v>21010</v>
      </c>
      <c r="X122" s="47">
        <v>0</v>
      </c>
      <c r="Y122" s="47">
        <v>9050</v>
      </c>
      <c r="Z122" s="54">
        <f t="shared" si="18"/>
        <v>30060</v>
      </c>
      <c r="AA122" s="53">
        <v>0</v>
      </c>
      <c r="AB122" s="46">
        <v>19600</v>
      </c>
      <c r="AC122" s="46">
        <v>24564</v>
      </c>
      <c r="AD122" s="46">
        <v>30705</v>
      </c>
      <c r="AE122" s="46">
        <f t="shared" si="34"/>
        <v>21010</v>
      </c>
      <c r="AF122" s="46">
        <f t="shared" si="35"/>
        <v>0</v>
      </c>
      <c r="AG122" s="46">
        <f t="shared" si="36"/>
        <v>9050</v>
      </c>
      <c r="AH122" s="46">
        <f t="shared" si="30"/>
        <v>30060</v>
      </c>
      <c r="AI122" s="52">
        <f t="shared" si="14"/>
        <v>0.69893546240851634</v>
      </c>
      <c r="AJ122" s="52">
        <f t="shared" si="15"/>
        <v>0</v>
      </c>
      <c r="AK122" s="52">
        <f t="shared" si="16"/>
        <v>0.30106453759148372</v>
      </c>
      <c r="AL122" s="51">
        <f t="shared" si="17"/>
        <v>6141</v>
      </c>
      <c r="AN122" s="25" t="s">
        <v>227</v>
      </c>
      <c r="AO122" s="25" t="s">
        <v>226</v>
      </c>
      <c r="AP122" s="25" t="s">
        <v>225</v>
      </c>
      <c r="AQ122" s="25" t="s">
        <v>208</v>
      </c>
    </row>
    <row r="123" spans="1:44" ht="20.100000000000001" customHeight="1">
      <c r="C123" s="25" t="s">
        <v>102</v>
      </c>
      <c r="D123" s="25" t="s">
        <v>102</v>
      </c>
      <c r="E123" s="25" t="s">
        <v>194</v>
      </c>
      <c r="F123" s="25" t="s">
        <v>164</v>
      </c>
      <c r="G123" s="25" t="s">
        <v>297</v>
      </c>
      <c r="H123" s="25" t="s">
        <v>125</v>
      </c>
      <c r="I123" s="31">
        <v>1226985</v>
      </c>
      <c r="J123" s="35">
        <v>1472689</v>
      </c>
      <c r="K123" s="64">
        <v>47.99</v>
      </c>
      <c r="L123" s="64">
        <v>52.900000000000006</v>
      </c>
      <c r="M123" s="63">
        <v>0.10231298187122317</v>
      </c>
      <c r="N123" s="404">
        <v>34</v>
      </c>
      <c r="O123" s="53">
        <v>0</v>
      </c>
      <c r="P123" s="401" t="s">
        <v>203</v>
      </c>
      <c r="Q123" s="401" t="s">
        <v>203</v>
      </c>
      <c r="R123" s="401" t="s">
        <v>204</v>
      </c>
      <c r="S123" s="401" t="s">
        <v>204</v>
      </c>
      <c r="T123" s="401" t="s">
        <v>204</v>
      </c>
      <c r="U123" s="401" t="s">
        <v>203</v>
      </c>
      <c r="V123" s="53">
        <v>0</v>
      </c>
      <c r="W123" s="47">
        <v>0</v>
      </c>
      <c r="X123" s="47">
        <v>26448</v>
      </c>
      <c r="Y123" s="47">
        <v>8832</v>
      </c>
      <c r="Z123" s="54">
        <f t="shared" si="18"/>
        <v>35280</v>
      </c>
      <c r="AA123" s="53">
        <v>0</v>
      </c>
      <c r="AB123" s="46">
        <v>30200</v>
      </c>
      <c r="AC123" s="46">
        <v>37785</v>
      </c>
      <c r="AD123" s="46">
        <v>45300</v>
      </c>
      <c r="AE123" s="46">
        <f t="shared" ref="AE123:AE133" si="37">AL123*AI123+W123</f>
        <v>0</v>
      </c>
      <c r="AF123" s="46">
        <f t="shared" ref="AF123:AF133" si="38">AL123*AJ123+X123</f>
        <v>32081.693877551021</v>
      </c>
      <c r="AG123" s="46">
        <f t="shared" ref="AG123:AG133" si="39">AL123*AK123+Y123</f>
        <v>10713.306122448979</v>
      </c>
      <c r="AH123" s="46">
        <f t="shared" si="30"/>
        <v>42795</v>
      </c>
      <c r="AI123" s="52">
        <f t="shared" si="14"/>
        <v>0</v>
      </c>
      <c r="AJ123" s="52">
        <f t="shared" si="15"/>
        <v>0.74965986394557826</v>
      </c>
      <c r="AK123" s="52">
        <f t="shared" si="16"/>
        <v>0.25034013605442179</v>
      </c>
      <c r="AL123" s="51">
        <f t="shared" si="17"/>
        <v>7515</v>
      </c>
      <c r="AN123" s="25" t="s">
        <v>200</v>
      </c>
    </row>
    <row r="124" spans="1:44" ht="20.100000000000001" customHeight="1">
      <c r="C124" s="25" t="s">
        <v>102</v>
      </c>
      <c r="D124" s="25" t="s">
        <v>263</v>
      </c>
      <c r="E124" s="25" t="s">
        <v>194</v>
      </c>
      <c r="F124" s="25" t="s">
        <v>164</v>
      </c>
      <c r="G124" s="25" t="s">
        <v>296</v>
      </c>
      <c r="H124" s="25" t="s">
        <v>121</v>
      </c>
      <c r="I124" s="31">
        <v>1226993</v>
      </c>
      <c r="J124" s="31">
        <v>1476001</v>
      </c>
      <c r="K124" s="61">
        <v>47.99</v>
      </c>
      <c r="L124" s="61">
        <v>52.900000000000006</v>
      </c>
      <c r="M124" s="60">
        <v>0.10231298187122317</v>
      </c>
      <c r="N124" s="405"/>
      <c r="O124" s="53">
        <v>0</v>
      </c>
      <c r="P124" s="402"/>
      <c r="Q124" s="402"/>
      <c r="R124" s="402"/>
      <c r="S124" s="402"/>
      <c r="T124" s="402"/>
      <c r="U124" s="402"/>
      <c r="V124" s="53">
        <v>0</v>
      </c>
      <c r="W124" s="47">
        <v>0</v>
      </c>
      <c r="X124" s="47">
        <v>26448</v>
      </c>
      <c r="Y124" s="47">
        <v>8832</v>
      </c>
      <c r="Z124" s="54">
        <f t="shared" si="18"/>
        <v>35280</v>
      </c>
      <c r="AA124" s="53">
        <v>0</v>
      </c>
      <c r="AB124" s="46">
        <v>30200</v>
      </c>
      <c r="AC124" s="46">
        <v>37785</v>
      </c>
      <c r="AD124" s="46">
        <v>45300</v>
      </c>
      <c r="AE124" s="46">
        <f t="shared" si="37"/>
        <v>0</v>
      </c>
      <c r="AF124" s="46">
        <f t="shared" si="38"/>
        <v>32081.693877551021</v>
      </c>
      <c r="AG124" s="46">
        <f t="shared" si="39"/>
        <v>10713.306122448979</v>
      </c>
      <c r="AH124" s="46">
        <f t="shared" si="30"/>
        <v>42795</v>
      </c>
      <c r="AI124" s="52">
        <f t="shared" si="14"/>
        <v>0</v>
      </c>
      <c r="AJ124" s="52">
        <f t="shared" si="15"/>
        <v>0.74965986394557826</v>
      </c>
      <c r="AK124" s="52">
        <f t="shared" si="16"/>
        <v>0.25034013605442179</v>
      </c>
      <c r="AL124" s="51">
        <f t="shared" si="17"/>
        <v>7515</v>
      </c>
      <c r="AN124" s="25" t="s">
        <v>227</v>
      </c>
      <c r="AO124" s="25" t="s">
        <v>234</v>
      </c>
      <c r="AP124"/>
      <c r="AQ124"/>
    </row>
    <row r="125" spans="1:44" ht="20.100000000000001" customHeight="1">
      <c r="A125" s="29"/>
      <c r="B125" s="29"/>
      <c r="C125" s="29" t="s">
        <v>102</v>
      </c>
      <c r="D125" s="29" t="s">
        <v>195</v>
      </c>
      <c r="E125" s="29" t="s">
        <v>194</v>
      </c>
      <c r="F125" s="29" t="s">
        <v>164</v>
      </c>
      <c r="G125" s="29" t="s">
        <v>23</v>
      </c>
      <c r="H125" s="29" t="s">
        <v>123</v>
      </c>
      <c r="I125" s="32">
        <v>1230471</v>
      </c>
      <c r="J125" s="40">
        <v>1477479</v>
      </c>
      <c r="K125" s="56">
        <v>47.99</v>
      </c>
      <c r="L125" s="56">
        <v>52.900000000000006</v>
      </c>
      <c r="M125" s="55">
        <v>0.10231298187122317</v>
      </c>
      <c r="N125" s="406"/>
      <c r="O125" s="53">
        <v>0</v>
      </c>
      <c r="P125" s="403"/>
      <c r="Q125" s="403"/>
      <c r="R125" s="403"/>
      <c r="S125" s="403"/>
      <c r="T125" s="403"/>
      <c r="U125" s="403"/>
      <c r="V125" s="53">
        <v>0</v>
      </c>
      <c r="W125" s="47">
        <v>0</v>
      </c>
      <c r="X125" s="47">
        <v>26448</v>
      </c>
      <c r="Y125" s="47">
        <v>8832</v>
      </c>
      <c r="Z125" s="54">
        <f t="shared" si="18"/>
        <v>35280</v>
      </c>
      <c r="AA125" s="53">
        <v>0</v>
      </c>
      <c r="AB125" s="46">
        <v>30200</v>
      </c>
      <c r="AC125" s="46">
        <v>37785</v>
      </c>
      <c r="AD125" s="46">
        <v>45300</v>
      </c>
      <c r="AE125" s="46">
        <f t="shared" si="37"/>
        <v>0</v>
      </c>
      <c r="AF125" s="46">
        <f t="shared" si="38"/>
        <v>32081.693877551021</v>
      </c>
      <c r="AG125" s="46">
        <f t="shared" si="39"/>
        <v>10713.306122448979</v>
      </c>
      <c r="AH125" s="46">
        <f t="shared" si="30"/>
        <v>42795</v>
      </c>
      <c r="AI125" s="52">
        <f t="shared" si="14"/>
        <v>0</v>
      </c>
      <c r="AJ125" s="52">
        <f t="shared" si="15"/>
        <v>0.74965986394557826</v>
      </c>
      <c r="AK125" s="52">
        <f t="shared" si="16"/>
        <v>0.25034013605442179</v>
      </c>
      <c r="AL125" s="51">
        <f t="shared" si="17"/>
        <v>7515</v>
      </c>
      <c r="AN125" s="25" t="s">
        <v>227</v>
      </c>
      <c r="AO125" s="25" t="s">
        <v>226</v>
      </c>
      <c r="AP125" s="25" t="s">
        <v>225</v>
      </c>
      <c r="AQ125" s="25" t="s">
        <v>208</v>
      </c>
    </row>
    <row r="126" spans="1:44" ht="20.100000000000001" customHeight="1">
      <c r="C126" s="25" t="s">
        <v>102</v>
      </c>
      <c r="D126" s="25" t="s">
        <v>102</v>
      </c>
      <c r="E126" s="25" t="s">
        <v>194</v>
      </c>
      <c r="F126" s="25" t="s">
        <v>165</v>
      </c>
      <c r="G126" s="25" t="s">
        <v>295</v>
      </c>
      <c r="H126" s="25" t="s">
        <v>123</v>
      </c>
      <c r="I126" s="31">
        <v>1225601</v>
      </c>
      <c r="J126" s="35">
        <v>1420731</v>
      </c>
      <c r="K126" s="64">
        <v>72.900000000000006</v>
      </c>
      <c r="L126" s="64">
        <v>77.900000000000006</v>
      </c>
      <c r="M126" s="63">
        <v>6.8587105624142719E-2</v>
      </c>
      <c r="N126" s="404">
        <v>35</v>
      </c>
      <c r="O126" s="53">
        <v>0</v>
      </c>
      <c r="P126" s="401" t="s">
        <v>204</v>
      </c>
      <c r="Q126" s="401" t="s">
        <v>204</v>
      </c>
      <c r="R126" s="401" t="s">
        <v>205</v>
      </c>
      <c r="S126" s="401" t="s">
        <v>205</v>
      </c>
      <c r="T126" s="401" t="s">
        <v>204</v>
      </c>
      <c r="U126" s="401" t="s">
        <v>204</v>
      </c>
      <c r="V126" s="53">
        <v>0</v>
      </c>
      <c r="W126" s="47">
        <v>12688</v>
      </c>
      <c r="X126" s="47">
        <v>0</v>
      </c>
      <c r="Y126" s="47">
        <v>6511</v>
      </c>
      <c r="Z126" s="54">
        <f t="shared" si="18"/>
        <v>19199</v>
      </c>
      <c r="AA126" s="53">
        <v>0</v>
      </c>
      <c r="AB126" s="46">
        <v>14400</v>
      </c>
      <c r="AC126" s="46">
        <v>17366</v>
      </c>
      <c r="AD126" s="46">
        <v>20800</v>
      </c>
      <c r="AE126" s="46">
        <f t="shared" si="37"/>
        <v>14957.419865618001</v>
      </c>
      <c r="AF126" s="46">
        <f t="shared" si="38"/>
        <v>0</v>
      </c>
      <c r="AG126" s="46">
        <f t="shared" si="39"/>
        <v>7675.5801343819985</v>
      </c>
      <c r="AH126" s="46">
        <f t="shared" si="30"/>
        <v>22633</v>
      </c>
      <c r="AI126" s="52">
        <f t="shared" si="14"/>
        <v>0.66086775352882965</v>
      </c>
      <c r="AJ126" s="52">
        <f t="shared" si="15"/>
        <v>0</v>
      </c>
      <c r="AK126" s="52">
        <f t="shared" si="16"/>
        <v>0.33913224647117035</v>
      </c>
      <c r="AL126" s="51">
        <f t="shared" si="17"/>
        <v>3434</v>
      </c>
      <c r="AN126" s="25" t="s">
        <v>200</v>
      </c>
      <c r="AR126" s="407" t="s">
        <v>223</v>
      </c>
    </row>
    <row r="127" spans="1:44" ht="20.100000000000001" customHeight="1">
      <c r="C127" s="25" t="s">
        <v>102</v>
      </c>
      <c r="D127" s="25" t="s">
        <v>263</v>
      </c>
      <c r="E127" s="25" t="s">
        <v>194</v>
      </c>
      <c r="F127" s="25" t="s">
        <v>165</v>
      </c>
      <c r="G127" s="25" t="s">
        <v>294</v>
      </c>
      <c r="H127" s="25" t="s">
        <v>124</v>
      </c>
      <c r="I127" s="31">
        <v>1200701</v>
      </c>
      <c r="J127" s="35">
        <v>1307048</v>
      </c>
      <c r="K127" s="61">
        <v>72.900000000000006</v>
      </c>
      <c r="L127" s="61">
        <v>77.900000000000006</v>
      </c>
      <c r="M127" s="60">
        <v>6.8587105624142719E-2</v>
      </c>
      <c r="N127" s="405"/>
      <c r="O127" s="53">
        <v>0</v>
      </c>
      <c r="P127" s="402"/>
      <c r="Q127" s="402"/>
      <c r="R127" s="402"/>
      <c r="S127" s="402"/>
      <c r="T127" s="402"/>
      <c r="U127" s="402"/>
      <c r="V127" s="53">
        <v>0</v>
      </c>
      <c r="W127" s="47">
        <v>12688</v>
      </c>
      <c r="X127" s="47">
        <v>0</v>
      </c>
      <c r="Y127" s="47">
        <v>6511</v>
      </c>
      <c r="Z127" s="54">
        <f t="shared" si="18"/>
        <v>19199</v>
      </c>
      <c r="AA127" s="53">
        <v>0</v>
      </c>
      <c r="AB127" s="46">
        <v>14400</v>
      </c>
      <c r="AC127" s="46">
        <v>17366</v>
      </c>
      <c r="AD127" s="46">
        <v>20800</v>
      </c>
      <c r="AE127" s="46">
        <f t="shared" si="37"/>
        <v>14957.419865618001</v>
      </c>
      <c r="AF127" s="46">
        <f t="shared" si="38"/>
        <v>0</v>
      </c>
      <c r="AG127" s="46">
        <f t="shared" si="39"/>
        <v>7675.5801343819985</v>
      </c>
      <c r="AH127" s="46">
        <f t="shared" si="30"/>
        <v>22633</v>
      </c>
      <c r="AI127" s="52">
        <f t="shared" si="14"/>
        <v>0.66086775352882965</v>
      </c>
      <c r="AJ127" s="52">
        <f t="shared" si="15"/>
        <v>0</v>
      </c>
      <c r="AK127" s="52">
        <f t="shared" si="16"/>
        <v>0.33913224647117035</v>
      </c>
      <c r="AL127" s="51">
        <f t="shared" si="17"/>
        <v>3434</v>
      </c>
      <c r="AN127" s="25" t="s">
        <v>200</v>
      </c>
      <c r="AO127" s="25" t="s">
        <v>199</v>
      </c>
      <c r="AP127"/>
      <c r="AQ127"/>
      <c r="AR127" s="407"/>
    </row>
    <row r="128" spans="1:44" ht="20.100000000000001" customHeight="1">
      <c r="C128" s="25" t="s">
        <v>102</v>
      </c>
      <c r="D128" s="25" t="s">
        <v>274</v>
      </c>
      <c r="E128" s="25" t="s">
        <v>219</v>
      </c>
      <c r="F128" s="25" t="s">
        <v>165</v>
      </c>
      <c r="G128" s="25" t="s">
        <v>293</v>
      </c>
      <c r="H128" s="25" t="s">
        <v>121</v>
      </c>
      <c r="I128" s="31">
        <v>5607180</v>
      </c>
      <c r="J128" s="103">
        <v>1500483</v>
      </c>
      <c r="K128" s="61">
        <v>72.900000000000006</v>
      </c>
      <c r="L128" s="61">
        <v>77.900000000000006</v>
      </c>
      <c r="M128" s="60">
        <v>6.8587105624142719E-2</v>
      </c>
      <c r="N128" s="405"/>
      <c r="O128" s="53">
        <v>0</v>
      </c>
      <c r="P128" s="402"/>
      <c r="Q128" s="402"/>
      <c r="R128" s="402"/>
      <c r="S128" s="402"/>
      <c r="T128" s="402"/>
      <c r="U128" s="402"/>
      <c r="V128" s="53">
        <v>0</v>
      </c>
      <c r="W128" s="47">
        <v>11884</v>
      </c>
      <c r="X128" s="47">
        <v>0</v>
      </c>
      <c r="Y128" s="47">
        <v>6511</v>
      </c>
      <c r="Z128" s="54">
        <f t="shared" si="18"/>
        <v>18395</v>
      </c>
      <c r="AA128" s="53">
        <v>0</v>
      </c>
      <c r="AB128" s="46">
        <v>14400</v>
      </c>
      <c r="AC128" s="46">
        <v>17366</v>
      </c>
      <c r="AD128" s="46">
        <v>20800</v>
      </c>
      <c r="AE128" s="46">
        <f t="shared" si="37"/>
        <v>14102.518945365588</v>
      </c>
      <c r="AF128" s="46">
        <f t="shared" si="38"/>
        <v>0</v>
      </c>
      <c r="AG128" s="46">
        <f t="shared" si="39"/>
        <v>7726.4810546344115</v>
      </c>
      <c r="AH128" s="46">
        <f t="shared" si="30"/>
        <v>21829</v>
      </c>
      <c r="AI128" s="52">
        <f t="shared" si="14"/>
        <v>0.64604512095678168</v>
      </c>
      <c r="AJ128" s="52">
        <f t="shared" si="15"/>
        <v>0</v>
      </c>
      <c r="AK128" s="52">
        <f t="shared" si="16"/>
        <v>0.35395487904321826</v>
      </c>
      <c r="AL128" s="51">
        <f t="shared" si="17"/>
        <v>3434</v>
      </c>
      <c r="AN128" s="59">
        <v>0</v>
      </c>
      <c r="AO128" s="59" t="s">
        <v>292</v>
      </c>
      <c r="AP128"/>
      <c r="AQ128"/>
      <c r="AR128" s="407"/>
    </row>
    <row r="129" spans="1:44" ht="20.100000000000001" customHeight="1">
      <c r="A129" s="29"/>
      <c r="B129" s="29"/>
      <c r="C129" s="29" t="s">
        <v>102</v>
      </c>
      <c r="D129" s="29" t="s">
        <v>195</v>
      </c>
      <c r="E129" s="29" t="s">
        <v>194</v>
      </c>
      <c r="F129" s="29" t="s">
        <v>165</v>
      </c>
      <c r="G129" s="29" t="s">
        <v>23</v>
      </c>
      <c r="H129" s="29" t="s">
        <v>123</v>
      </c>
      <c r="I129" s="32">
        <v>1230471</v>
      </c>
      <c r="J129" s="40">
        <v>1477479</v>
      </c>
      <c r="K129" s="56">
        <v>72.900000000000006</v>
      </c>
      <c r="L129" s="56">
        <v>77.900000000000006</v>
      </c>
      <c r="M129" s="55">
        <v>6.8587105624142719E-2</v>
      </c>
      <c r="N129" s="406"/>
      <c r="O129" s="53">
        <v>0</v>
      </c>
      <c r="P129" s="403"/>
      <c r="Q129" s="403"/>
      <c r="R129" s="403"/>
      <c r="S129" s="403"/>
      <c r="T129" s="403"/>
      <c r="U129" s="403"/>
      <c r="V129" s="53">
        <v>0</v>
      </c>
      <c r="W129" s="47">
        <v>11884</v>
      </c>
      <c r="X129" s="47">
        <v>0</v>
      </c>
      <c r="Y129" s="47">
        <v>6511</v>
      </c>
      <c r="Z129" s="54">
        <f t="shared" si="18"/>
        <v>18395</v>
      </c>
      <c r="AA129" s="53">
        <v>0</v>
      </c>
      <c r="AB129" s="46">
        <v>14400</v>
      </c>
      <c r="AC129" s="46">
        <v>17366</v>
      </c>
      <c r="AD129" s="46">
        <v>20800</v>
      </c>
      <c r="AE129" s="46">
        <f t="shared" si="37"/>
        <v>14102.518945365588</v>
      </c>
      <c r="AF129" s="46">
        <f t="shared" si="38"/>
        <v>0</v>
      </c>
      <c r="AG129" s="46">
        <f t="shared" si="39"/>
        <v>7726.4810546344115</v>
      </c>
      <c r="AH129" s="46">
        <f t="shared" si="30"/>
        <v>21829</v>
      </c>
      <c r="AI129" s="52">
        <f t="shared" si="14"/>
        <v>0.64604512095678168</v>
      </c>
      <c r="AJ129" s="52">
        <f t="shared" si="15"/>
        <v>0</v>
      </c>
      <c r="AK129" s="52">
        <f t="shared" si="16"/>
        <v>0.35395487904321826</v>
      </c>
      <c r="AL129" s="51">
        <f t="shared" si="17"/>
        <v>3434</v>
      </c>
      <c r="AN129" s="25" t="s">
        <v>227</v>
      </c>
      <c r="AO129" s="25" t="s">
        <v>226</v>
      </c>
      <c r="AP129" s="25" t="s">
        <v>225</v>
      </c>
      <c r="AQ129" s="25" t="s">
        <v>208</v>
      </c>
      <c r="AR129" s="407"/>
    </row>
    <row r="130" spans="1:44" ht="20.100000000000001" customHeight="1">
      <c r="C130" s="25" t="s">
        <v>102</v>
      </c>
      <c r="D130" s="25" t="s">
        <v>102</v>
      </c>
      <c r="E130" s="25" t="s">
        <v>194</v>
      </c>
      <c r="F130" s="25" t="s">
        <v>166</v>
      </c>
      <c r="G130" s="25" t="s">
        <v>291</v>
      </c>
      <c r="H130" s="25" t="s">
        <v>123</v>
      </c>
      <c r="I130" s="31">
        <v>1200535</v>
      </c>
      <c r="J130" s="35">
        <v>1306875</v>
      </c>
      <c r="K130" s="64">
        <v>124.9</v>
      </c>
      <c r="L130" s="64">
        <v>129.9</v>
      </c>
      <c r="M130" s="63">
        <v>4.0032025620496459E-2</v>
      </c>
      <c r="N130" s="404">
        <v>36</v>
      </c>
      <c r="O130" s="53">
        <v>0</v>
      </c>
      <c r="P130" s="401" t="s">
        <v>204</v>
      </c>
      <c r="Q130" s="401" t="s">
        <v>204</v>
      </c>
      <c r="R130" s="401" t="s">
        <v>204</v>
      </c>
      <c r="S130" s="401" t="s">
        <v>204</v>
      </c>
      <c r="T130" s="401" t="s">
        <v>203</v>
      </c>
      <c r="U130" s="401" t="s">
        <v>203</v>
      </c>
      <c r="V130" s="53">
        <v>0</v>
      </c>
      <c r="W130" s="47">
        <v>26038</v>
      </c>
      <c r="X130" s="47">
        <v>15616</v>
      </c>
      <c r="Y130" s="47">
        <v>0</v>
      </c>
      <c r="Z130" s="54">
        <f t="shared" si="18"/>
        <v>41654</v>
      </c>
      <c r="AA130" s="53">
        <v>0</v>
      </c>
      <c r="AB130" s="46">
        <v>10200</v>
      </c>
      <c r="AC130" s="46">
        <v>11352</v>
      </c>
      <c r="AD130" s="46">
        <v>13600</v>
      </c>
      <c r="AE130" s="46">
        <f t="shared" si="37"/>
        <v>27443.22936572718</v>
      </c>
      <c r="AF130" s="46">
        <f t="shared" si="38"/>
        <v>16458.77063427282</v>
      </c>
      <c r="AG130" s="46">
        <f t="shared" si="39"/>
        <v>0</v>
      </c>
      <c r="AH130" s="46">
        <f t="shared" si="30"/>
        <v>43902</v>
      </c>
      <c r="AI130" s="52">
        <f t="shared" si="14"/>
        <v>0.62510203101742934</v>
      </c>
      <c r="AJ130" s="52">
        <f t="shared" si="15"/>
        <v>0.37489796898257072</v>
      </c>
      <c r="AK130" s="52">
        <f t="shared" si="16"/>
        <v>0</v>
      </c>
      <c r="AL130" s="51">
        <f t="shared" si="17"/>
        <v>2248</v>
      </c>
      <c r="AN130" s="25" t="s">
        <v>200</v>
      </c>
      <c r="AO130" s="25" t="s">
        <v>199</v>
      </c>
      <c r="AP130"/>
      <c r="AQ130"/>
      <c r="AR130" s="407" t="s">
        <v>223</v>
      </c>
    </row>
    <row r="131" spans="1:44" ht="20.100000000000001" customHeight="1">
      <c r="C131" s="25" t="s">
        <v>102</v>
      </c>
      <c r="D131" s="25" t="s">
        <v>263</v>
      </c>
      <c r="E131" s="25" t="s">
        <v>194</v>
      </c>
      <c r="F131" s="25" t="s">
        <v>166</v>
      </c>
      <c r="G131" s="25" t="s">
        <v>290</v>
      </c>
      <c r="H131" s="25" t="s">
        <v>124</v>
      </c>
      <c r="I131" s="31">
        <v>1200540</v>
      </c>
      <c r="J131" s="35">
        <v>1299936</v>
      </c>
      <c r="K131" s="61">
        <v>124.9</v>
      </c>
      <c r="L131" s="61">
        <v>129.9</v>
      </c>
      <c r="M131" s="60">
        <v>4.0032025620496459E-2</v>
      </c>
      <c r="N131" s="405"/>
      <c r="O131" s="53">
        <v>0</v>
      </c>
      <c r="P131" s="402"/>
      <c r="Q131" s="402"/>
      <c r="R131" s="402"/>
      <c r="S131" s="402"/>
      <c r="T131" s="402"/>
      <c r="U131" s="402"/>
      <c r="V131" s="53">
        <v>0</v>
      </c>
      <c r="W131" s="47">
        <v>26038</v>
      </c>
      <c r="X131" s="47">
        <v>15616</v>
      </c>
      <c r="Y131" s="47">
        <v>0</v>
      </c>
      <c r="Z131" s="54">
        <f t="shared" si="18"/>
        <v>41654</v>
      </c>
      <c r="AA131" s="53">
        <v>0</v>
      </c>
      <c r="AB131" s="46">
        <v>10200</v>
      </c>
      <c r="AC131" s="46">
        <v>11352</v>
      </c>
      <c r="AD131" s="46">
        <v>13600</v>
      </c>
      <c r="AE131" s="46">
        <f t="shared" si="37"/>
        <v>27443.22936572718</v>
      </c>
      <c r="AF131" s="46">
        <f t="shared" si="38"/>
        <v>16458.77063427282</v>
      </c>
      <c r="AG131" s="46">
        <f t="shared" si="39"/>
        <v>0</v>
      </c>
      <c r="AH131" s="46">
        <f t="shared" si="30"/>
        <v>43902</v>
      </c>
      <c r="AI131" s="52">
        <f t="shared" si="14"/>
        <v>0.62510203101742934</v>
      </c>
      <c r="AJ131" s="52">
        <f t="shared" si="15"/>
        <v>0.37489796898257072</v>
      </c>
      <c r="AK131" s="52">
        <f t="shared" si="16"/>
        <v>0</v>
      </c>
      <c r="AL131" s="51">
        <f t="shared" si="17"/>
        <v>2248</v>
      </c>
      <c r="AN131" s="25" t="s">
        <v>200</v>
      </c>
      <c r="AR131" s="407"/>
    </row>
    <row r="132" spans="1:44" ht="20.100000000000001" customHeight="1">
      <c r="C132" s="25" t="s">
        <v>102</v>
      </c>
      <c r="D132" s="25" t="s">
        <v>233</v>
      </c>
      <c r="E132" s="25" t="s">
        <v>219</v>
      </c>
      <c r="F132" s="25" t="s">
        <v>166</v>
      </c>
      <c r="G132" s="25" t="s">
        <v>23</v>
      </c>
      <c r="H132" s="25" t="s">
        <v>121</v>
      </c>
      <c r="I132" s="31">
        <v>1230471</v>
      </c>
      <c r="J132" s="35">
        <v>1477479</v>
      </c>
      <c r="K132" s="61">
        <v>124.9</v>
      </c>
      <c r="L132" s="61">
        <v>129.9</v>
      </c>
      <c r="M132" s="60">
        <v>4.0032025620496459E-2</v>
      </c>
      <c r="N132" s="405"/>
      <c r="O132" s="53">
        <v>0</v>
      </c>
      <c r="P132" s="402"/>
      <c r="Q132" s="402"/>
      <c r="R132" s="402"/>
      <c r="S132" s="402"/>
      <c r="T132" s="402"/>
      <c r="U132" s="402"/>
      <c r="V132" s="53">
        <v>0</v>
      </c>
      <c r="W132" s="47">
        <v>8004</v>
      </c>
      <c r="X132" s="47">
        <v>15616</v>
      </c>
      <c r="Y132" s="47">
        <v>0</v>
      </c>
      <c r="Z132" s="54">
        <f t="shared" si="18"/>
        <v>23620</v>
      </c>
      <c r="AA132" s="53">
        <v>0</v>
      </c>
      <c r="AB132" s="46">
        <v>10200</v>
      </c>
      <c r="AC132" s="46">
        <v>11352</v>
      </c>
      <c r="AD132" s="46">
        <v>13600</v>
      </c>
      <c r="AE132" s="46">
        <f t="shared" si="37"/>
        <v>8765.7693480101607</v>
      </c>
      <c r="AF132" s="46">
        <f t="shared" si="38"/>
        <v>17102.230651989841</v>
      </c>
      <c r="AG132" s="46">
        <f t="shared" si="39"/>
        <v>0</v>
      </c>
      <c r="AH132" s="46">
        <f t="shared" si="30"/>
        <v>25868</v>
      </c>
      <c r="AI132" s="52">
        <f t="shared" si="14"/>
        <v>0.3388653683319221</v>
      </c>
      <c r="AJ132" s="52">
        <f t="shared" si="15"/>
        <v>0.66113463166807795</v>
      </c>
      <c r="AK132" s="52">
        <f t="shared" si="16"/>
        <v>0</v>
      </c>
      <c r="AL132" s="51">
        <f t="shared" si="17"/>
        <v>2248</v>
      </c>
      <c r="AN132" s="25" t="s">
        <v>227</v>
      </c>
      <c r="AO132" s="25" t="s">
        <v>226</v>
      </c>
      <c r="AP132" s="25" t="s">
        <v>225</v>
      </c>
      <c r="AQ132" s="25" t="s">
        <v>208</v>
      </c>
      <c r="AR132" s="407"/>
    </row>
    <row r="133" spans="1:44" ht="20.100000000000001" customHeight="1">
      <c r="A133" s="29"/>
      <c r="B133" s="29"/>
      <c r="C133" s="29" t="s">
        <v>102</v>
      </c>
      <c r="D133" s="29" t="s">
        <v>195</v>
      </c>
      <c r="E133" s="29" t="s">
        <v>194</v>
      </c>
      <c r="F133" s="29" t="s">
        <v>166</v>
      </c>
      <c r="G133" s="29" t="s">
        <v>289</v>
      </c>
      <c r="H133" s="29" t="s">
        <v>123</v>
      </c>
      <c r="I133" s="32">
        <v>5612593</v>
      </c>
      <c r="J133" s="104">
        <v>1500418</v>
      </c>
      <c r="K133" s="56">
        <v>124.9</v>
      </c>
      <c r="L133" s="56">
        <v>129.9</v>
      </c>
      <c r="M133" s="55">
        <v>4.0032025620496459E-2</v>
      </c>
      <c r="N133" s="406"/>
      <c r="O133" s="53">
        <v>0</v>
      </c>
      <c r="P133" s="403"/>
      <c r="Q133" s="403"/>
      <c r="R133" s="403"/>
      <c r="S133" s="403"/>
      <c r="T133" s="403"/>
      <c r="U133" s="403"/>
      <c r="V133" s="53">
        <v>0</v>
      </c>
      <c r="W133" s="47">
        <v>8004</v>
      </c>
      <c r="X133" s="47">
        <v>15616</v>
      </c>
      <c r="Y133" s="47">
        <v>0</v>
      </c>
      <c r="Z133" s="54">
        <f t="shared" si="18"/>
        <v>23620</v>
      </c>
      <c r="AA133" s="53">
        <v>0</v>
      </c>
      <c r="AB133" s="46">
        <v>10200</v>
      </c>
      <c r="AC133" s="46">
        <v>11352</v>
      </c>
      <c r="AD133" s="46">
        <v>13600</v>
      </c>
      <c r="AE133" s="46">
        <f t="shared" si="37"/>
        <v>8765.7693480101607</v>
      </c>
      <c r="AF133" s="46">
        <f t="shared" si="38"/>
        <v>17102.230651989841</v>
      </c>
      <c r="AG133" s="46">
        <f t="shared" si="39"/>
        <v>0</v>
      </c>
      <c r="AH133" s="46">
        <f t="shared" si="30"/>
        <v>25868</v>
      </c>
      <c r="AI133" s="52">
        <f t="shared" ref="AI133:AI196" si="40">W133/Z133</f>
        <v>0.3388653683319221</v>
      </c>
      <c r="AJ133" s="52">
        <f t="shared" ref="AJ133:AJ196" si="41">X133/Z133</f>
        <v>0.66113463166807795</v>
      </c>
      <c r="AK133" s="52">
        <f t="shared" ref="AK133:AK196" si="42">Y133/Z133</f>
        <v>0</v>
      </c>
      <c r="AL133" s="51">
        <f t="shared" ref="AL133:AL196" si="43">AD133-AC133</f>
        <v>2248</v>
      </c>
      <c r="AN133" s="59">
        <v>0</v>
      </c>
      <c r="AO133" s="59" t="s">
        <v>288</v>
      </c>
      <c r="AP133"/>
      <c r="AQ133"/>
      <c r="AR133" s="407"/>
    </row>
    <row r="134" spans="1:44" ht="20.100000000000001" customHeight="1">
      <c r="C134" s="25" t="s">
        <v>102</v>
      </c>
      <c r="D134" s="25" t="s">
        <v>102</v>
      </c>
      <c r="E134" s="25" t="s">
        <v>194</v>
      </c>
      <c r="F134" s="25" t="s">
        <v>167</v>
      </c>
      <c r="G134" s="25" t="s">
        <v>287</v>
      </c>
      <c r="H134" s="25" t="s">
        <v>124</v>
      </c>
      <c r="I134" s="31">
        <v>1222610</v>
      </c>
      <c r="J134" s="35">
        <v>1358077</v>
      </c>
      <c r="K134" s="64">
        <v>79.900000000000006</v>
      </c>
      <c r="L134" s="64">
        <v>89.9</v>
      </c>
      <c r="M134" s="63">
        <v>0.12515644555694627</v>
      </c>
      <c r="N134" s="404">
        <v>37</v>
      </c>
      <c r="O134" s="53">
        <v>0</v>
      </c>
      <c r="P134" s="401" t="s">
        <v>204</v>
      </c>
      <c r="Q134" s="401" t="s">
        <v>204</v>
      </c>
      <c r="R134" s="401" t="s">
        <v>204</v>
      </c>
      <c r="S134" s="401" t="s">
        <v>204</v>
      </c>
      <c r="T134" s="401" t="s">
        <v>204</v>
      </c>
      <c r="U134" s="401" t="s">
        <v>203</v>
      </c>
      <c r="V134" s="53">
        <v>0</v>
      </c>
      <c r="W134" s="47">
        <v>15963</v>
      </c>
      <c r="X134" s="47">
        <v>8301</v>
      </c>
      <c r="Y134" s="47">
        <v>3438</v>
      </c>
      <c r="Z134" s="54">
        <f t="shared" ref="Z134:Z197" si="44">SUM(W134:Y134)</f>
        <v>27702</v>
      </c>
      <c r="AA134" s="53">
        <v>0</v>
      </c>
      <c r="AB134" s="46">
        <v>18900</v>
      </c>
      <c r="AC134" s="46">
        <v>21060.799999999999</v>
      </c>
      <c r="AD134" s="47">
        <v>26326</v>
      </c>
      <c r="AE134" s="46">
        <f>W134</f>
        <v>15963</v>
      </c>
      <c r="AF134" s="46">
        <f>X134</f>
        <v>8301</v>
      </c>
      <c r="AG134" s="46">
        <f>Y134</f>
        <v>3438</v>
      </c>
      <c r="AH134" s="46">
        <f t="shared" si="30"/>
        <v>27702</v>
      </c>
      <c r="AI134" s="52">
        <f t="shared" si="40"/>
        <v>0.57623998267273124</v>
      </c>
      <c r="AJ134" s="52">
        <f t="shared" si="41"/>
        <v>0.29965345462421483</v>
      </c>
      <c r="AK134" s="52">
        <f t="shared" si="42"/>
        <v>0.12410656270305392</v>
      </c>
      <c r="AL134" s="51">
        <f t="shared" si="43"/>
        <v>5265.2000000000007</v>
      </c>
      <c r="AN134" s="25" t="s">
        <v>211</v>
      </c>
      <c r="AO134" s="25" t="s">
        <v>286</v>
      </c>
    </row>
    <row r="135" spans="1:44" ht="20.100000000000001" customHeight="1">
      <c r="C135" s="25" t="s">
        <v>102</v>
      </c>
      <c r="D135" s="25" t="s">
        <v>102</v>
      </c>
      <c r="E135" s="25" t="s">
        <v>194</v>
      </c>
      <c r="F135" s="25" t="s">
        <v>167</v>
      </c>
      <c r="G135" s="25" t="s">
        <v>285</v>
      </c>
      <c r="H135" s="25" t="s">
        <v>124</v>
      </c>
      <c r="I135" s="31">
        <v>1222611</v>
      </c>
      <c r="J135" s="35">
        <v>1358078</v>
      </c>
      <c r="K135" s="61">
        <v>79.900000000000006</v>
      </c>
      <c r="L135" s="61">
        <v>89.9</v>
      </c>
      <c r="M135" s="60">
        <v>0.12515644555694627</v>
      </c>
      <c r="N135" s="405"/>
      <c r="O135" s="53">
        <v>0</v>
      </c>
      <c r="P135" s="402"/>
      <c r="Q135" s="402"/>
      <c r="R135" s="402"/>
      <c r="S135" s="402"/>
      <c r="T135" s="402"/>
      <c r="U135" s="402"/>
      <c r="V135" s="53">
        <v>0</v>
      </c>
      <c r="W135" s="47">
        <v>15963</v>
      </c>
      <c r="X135" s="47">
        <v>8301</v>
      </c>
      <c r="Y135" s="47">
        <v>3438</v>
      </c>
      <c r="Z135" s="54">
        <f t="shared" si="44"/>
        <v>27702</v>
      </c>
      <c r="AA135" s="53">
        <v>0</v>
      </c>
      <c r="AB135" s="46">
        <v>18900</v>
      </c>
      <c r="AC135" s="46">
        <v>21060.799999999999</v>
      </c>
      <c r="AD135" s="47">
        <v>26326</v>
      </c>
      <c r="AE135" s="46">
        <f t="shared" ref="AE135:AE136" si="45">W135</f>
        <v>15963</v>
      </c>
      <c r="AF135" s="46">
        <f t="shared" ref="AF135:AF136" si="46">X135</f>
        <v>8301</v>
      </c>
      <c r="AG135" s="46">
        <f t="shared" ref="AG135:AG136" si="47">Y135</f>
        <v>3438</v>
      </c>
      <c r="AH135" s="46">
        <f t="shared" si="30"/>
        <v>27702</v>
      </c>
      <c r="AI135" s="52">
        <f t="shared" si="40"/>
        <v>0.57623998267273124</v>
      </c>
      <c r="AJ135" s="52">
        <f t="shared" si="41"/>
        <v>0.29965345462421483</v>
      </c>
      <c r="AK135" s="52">
        <f t="shared" si="42"/>
        <v>0.12410656270305392</v>
      </c>
      <c r="AL135" s="51">
        <f t="shared" si="43"/>
        <v>5265.2000000000007</v>
      </c>
      <c r="AN135" s="25" t="s">
        <v>211</v>
      </c>
      <c r="AO135" s="25" t="s">
        <v>213</v>
      </c>
    </row>
    <row r="136" spans="1:44" ht="20.100000000000001" customHeight="1">
      <c r="A136" s="29"/>
      <c r="B136" s="29"/>
      <c r="C136" s="29" t="s">
        <v>102</v>
      </c>
      <c r="D136" s="29" t="s">
        <v>195</v>
      </c>
      <c r="E136" s="29" t="s">
        <v>194</v>
      </c>
      <c r="F136" s="29" t="s">
        <v>167</v>
      </c>
      <c r="G136" s="29" t="s">
        <v>81</v>
      </c>
      <c r="H136" s="29" t="s">
        <v>123</v>
      </c>
      <c r="I136" s="32">
        <v>1230470</v>
      </c>
      <c r="J136" s="32">
        <v>1477478</v>
      </c>
      <c r="K136" s="56">
        <v>79.900000000000006</v>
      </c>
      <c r="L136" s="56">
        <v>89.9</v>
      </c>
      <c r="M136" s="55">
        <v>0.12515644555694627</v>
      </c>
      <c r="N136" s="406"/>
      <c r="O136" s="53">
        <v>0</v>
      </c>
      <c r="P136" s="403"/>
      <c r="Q136" s="403"/>
      <c r="R136" s="403"/>
      <c r="S136" s="403"/>
      <c r="T136" s="403"/>
      <c r="U136" s="403"/>
      <c r="V136" s="53">
        <v>0</v>
      </c>
      <c r="W136" s="47">
        <v>15963</v>
      </c>
      <c r="X136" s="47">
        <v>8301</v>
      </c>
      <c r="Y136" s="47">
        <v>3400</v>
      </c>
      <c r="Z136" s="54">
        <f t="shared" si="44"/>
        <v>27664</v>
      </c>
      <c r="AA136" s="53">
        <v>0</v>
      </c>
      <c r="AB136" s="46">
        <v>18900</v>
      </c>
      <c r="AC136" s="46">
        <v>21060.799999999999</v>
      </c>
      <c r="AD136" s="47">
        <v>26326</v>
      </c>
      <c r="AE136" s="46">
        <f t="shared" si="45"/>
        <v>15963</v>
      </c>
      <c r="AF136" s="46">
        <f t="shared" si="46"/>
        <v>8301</v>
      </c>
      <c r="AG136" s="46">
        <f t="shared" si="47"/>
        <v>3400</v>
      </c>
      <c r="AH136" s="46">
        <f t="shared" si="30"/>
        <v>27664</v>
      </c>
      <c r="AI136" s="52">
        <f t="shared" si="40"/>
        <v>0.57703152111046851</v>
      </c>
      <c r="AJ136" s="52">
        <f t="shared" si="41"/>
        <v>0.30006506651243492</v>
      </c>
      <c r="AK136" s="52">
        <f t="shared" si="42"/>
        <v>0.12290341237709659</v>
      </c>
      <c r="AL136" s="51">
        <f t="shared" si="43"/>
        <v>5265.2000000000007</v>
      </c>
      <c r="AN136" s="25" t="s">
        <v>227</v>
      </c>
      <c r="AO136" s="25" t="s">
        <v>226</v>
      </c>
      <c r="AP136" s="25" t="s">
        <v>225</v>
      </c>
      <c r="AQ136" s="25" t="s">
        <v>208</v>
      </c>
    </row>
    <row r="137" spans="1:44" ht="20.100000000000001" customHeight="1">
      <c r="C137" s="25" t="s">
        <v>102</v>
      </c>
      <c r="D137" s="25" t="s">
        <v>102</v>
      </c>
      <c r="E137" s="25" t="s">
        <v>194</v>
      </c>
      <c r="F137" s="25" t="s">
        <v>168</v>
      </c>
      <c r="G137" s="25" t="s">
        <v>284</v>
      </c>
      <c r="H137" s="25" t="s">
        <v>121</v>
      </c>
      <c r="I137" s="31">
        <v>1227294</v>
      </c>
      <c r="J137" s="35">
        <v>1475824</v>
      </c>
      <c r="K137" s="64">
        <v>76.900000000000006</v>
      </c>
      <c r="L137" s="64">
        <v>84.9</v>
      </c>
      <c r="M137" s="63">
        <v>0.10403120936280885</v>
      </c>
      <c r="N137" s="404">
        <v>38</v>
      </c>
      <c r="O137" s="53">
        <v>0</v>
      </c>
      <c r="P137" s="401" t="s">
        <v>203</v>
      </c>
      <c r="Q137" s="401" t="s">
        <v>203</v>
      </c>
      <c r="R137" s="401" t="s">
        <v>204</v>
      </c>
      <c r="S137" s="401" t="s">
        <v>204</v>
      </c>
      <c r="T137" s="401" t="s">
        <v>204</v>
      </c>
      <c r="U137" s="401" t="s">
        <v>204</v>
      </c>
      <c r="V137" s="53">
        <v>0</v>
      </c>
      <c r="W137" s="47">
        <v>0</v>
      </c>
      <c r="X137" s="47">
        <v>11567</v>
      </c>
      <c r="Y137" s="47">
        <v>7490</v>
      </c>
      <c r="Z137" s="54">
        <f t="shared" si="44"/>
        <v>19057</v>
      </c>
      <c r="AA137" s="53">
        <v>0</v>
      </c>
      <c r="AB137" s="46">
        <v>18200</v>
      </c>
      <c r="AC137" s="46">
        <v>20277</v>
      </c>
      <c r="AD137" s="46">
        <v>25300</v>
      </c>
      <c r="AE137" s="46">
        <f t="shared" ref="AE137:AE183" si="48">AL137*AI137+W137</f>
        <v>0</v>
      </c>
      <c r="AF137" s="46">
        <f t="shared" ref="AF137:AF183" si="49">AL137*AJ137+X137</f>
        <v>14615.803116964895</v>
      </c>
      <c r="AG137" s="46">
        <f t="shared" ref="AG137:AG183" si="50">AL137*AK137+Y137</f>
        <v>9464.1968830351052</v>
      </c>
      <c r="AH137" s="46">
        <f t="shared" si="30"/>
        <v>24080</v>
      </c>
      <c r="AI137" s="52">
        <f t="shared" si="40"/>
        <v>0</v>
      </c>
      <c r="AJ137" s="52">
        <f t="shared" si="41"/>
        <v>0.60696856798026977</v>
      </c>
      <c r="AK137" s="52">
        <f t="shared" si="42"/>
        <v>0.39303143201973029</v>
      </c>
      <c r="AL137" s="51">
        <f t="shared" si="43"/>
        <v>5023</v>
      </c>
      <c r="AN137" s="25" t="s">
        <v>200</v>
      </c>
    </row>
    <row r="138" spans="1:44" ht="20.100000000000001" customHeight="1">
      <c r="C138" s="25" t="s">
        <v>102</v>
      </c>
      <c r="D138" s="25" t="s">
        <v>263</v>
      </c>
      <c r="E138" s="25" t="s">
        <v>194</v>
      </c>
      <c r="F138" s="25" t="s">
        <v>168</v>
      </c>
      <c r="G138" s="25" t="s">
        <v>283</v>
      </c>
      <c r="H138" s="25" t="s">
        <v>121</v>
      </c>
      <c r="I138" s="31">
        <v>1227295</v>
      </c>
      <c r="J138" s="35">
        <v>1475825</v>
      </c>
      <c r="K138" s="61">
        <v>76.900000000000006</v>
      </c>
      <c r="L138" s="61">
        <v>84.9</v>
      </c>
      <c r="M138" s="60">
        <v>0.10403120936280885</v>
      </c>
      <c r="N138" s="405"/>
      <c r="O138" s="53">
        <v>0</v>
      </c>
      <c r="P138" s="402"/>
      <c r="Q138" s="402"/>
      <c r="R138" s="402"/>
      <c r="S138" s="402"/>
      <c r="T138" s="402"/>
      <c r="U138" s="402"/>
      <c r="V138" s="53">
        <v>0</v>
      </c>
      <c r="W138" s="47">
        <v>0</v>
      </c>
      <c r="X138" s="47">
        <v>11567</v>
      </c>
      <c r="Y138" s="47">
        <v>7490</v>
      </c>
      <c r="Z138" s="54">
        <f t="shared" si="44"/>
        <v>19057</v>
      </c>
      <c r="AA138" s="53">
        <v>0</v>
      </c>
      <c r="AB138" s="46">
        <v>18200</v>
      </c>
      <c r="AC138" s="46">
        <v>20277</v>
      </c>
      <c r="AD138" s="46">
        <v>25300</v>
      </c>
      <c r="AE138" s="46">
        <f t="shared" si="48"/>
        <v>0</v>
      </c>
      <c r="AF138" s="46">
        <f t="shared" si="49"/>
        <v>14615.803116964895</v>
      </c>
      <c r="AG138" s="46">
        <f t="shared" si="50"/>
        <v>9464.1968830351052</v>
      </c>
      <c r="AH138" s="46">
        <f t="shared" si="30"/>
        <v>24080</v>
      </c>
      <c r="AI138" s="52">
        <f t="shared" si="40"/>
        <v>0</v>
      </c>
      <c r="AJ138" s="52">
        <f t="shared" si="41"/>
        <v>0.60696856798026977</v>
      </c>
      <c r="AK138" s="52">
        <f t="shared" si="42"/>
        <v>0.39303143201973029</v>
      </c>
      <c r="AL138" s="51">
        <f t="shared" si="43"/>
        <v>5023</v>
      </c>
      <c r="AN138" s="25" t="s">
        <v>227</v>
      </c>
      <c r="AO138" s="25" t="s">
        <v>234</v>
      </c>
      <c r="AP138"/>
      <c r="AQ138"/>
    </row>
    <row r="139" spans="1:44" ht="20.100000000000001" customHeight="1">
      <c r="A139" s="29"/>
      <c r="B139" s="29"/>
      <c r="C139" s="29" t="s">
        <v>102</v>
      </c>
      <c r="D139" s="29" t="s">
        <v>195</v>
      </c>
      <c r="E139" s="29" t="s">
        <v>194</v>
      </c>
      <c r="F139" s="29" t="s">
        <v>168</v>
      </c>
      <c r="G139" s="29" t="s">
        <v>23</v>
      </c>
      <c r="H139" s="29" t="s">
        <v>123</v>
      </c>
      <c r="I139" s="32">
        <v>1230471</v>
      </c>
      <c r="J139" s="40">
        <v>1477479</v>
      </c>
      <c r="K139" s="56">
        <v>76.900000000000006</v>
      </c>
      <c r="L139" s="56">
        <v>84.9</v>
      </c>
      <c r="M139" s="55">
        <v>0.10403120936280885</v>
      </c>
      <c r="N139" s="406"/>
      <c r="O139" s="53">
        <v>0</v>
      </c>
      <c r="P139" s="403"/>
      <c r="Q139" s="403"/>
      <c r="R139" s="403"/>
      <c r="S139" s="403"/>
      <c r="T139" s="403"/>
      <c r="U139" s="403"/>
      <c r="V139" s="53">
        <v>0</v>
      </c>
      <c r="W139" s="47">
        <v>0</v>
      </c>
      <c r="X139" s="47">
        <v>11567</v>
      </c>
      <c r="Y139" s="47">
        <v>7490</v>
      </c>
      <c r="Z139" s="54">
        <f t="shared" si="44"/>
        <v>19057</v>
      </c>
      <c r="AA139" s="53">
        <v>0</v>
      </c>
      <c r="AB139" s="46">
        <v>18200</v>
      </c>
      <c r="AC139" s="46">
        <v>20277</v>
      </c>
      <c r="AD139" s="46">
        <v>25300</v>
      </c>
      <c r="AE139" s="46">
        <f t="shared" si="48"/>
        <v>0</v>
      </c>
      <c r="AF139" s="46">
        <f t="shared" si="49"/>
        <v>14615.803116964895</v>
      </c>
      <c r="AG139" s="46">
        <f t="shared" si="50"/>
        <v>9464.1968830351052</v>
      </c>
      <c r="AH139" s="46">
        <f t="shared" si="30"/>
        <v>24080</v>
      </c>
      <c r="AI139" s="52">
        <f t="shared" si="40"/>
        <v>0</v>
      </c>
      <c r="AJ139" s="52">
        <f t="shared" si="41"/>
        <v>0.60696856798026977</v>
      </c>
      <c r="AK139" s="52">
        <f t="shared" si="42"/>
        <v>0.39303143201973029</v>
      </c>
      <c r="AL139" s="51">
        <f t="shared" si="43"/>
        <v>5023</v>
      </c>
      <c r="AN139" s="25" t="s">
        <v>227</v>
      </c>
      <c r="AO139" s="25" t="s">
        <v>226</v>
      </c>
      <c r="AP139" s="25" t="s">
        <v>225</v>
      </c>
      <c r="AQ139" s="25" t="s">
        <v>208</v>
      </c>
    </row>
    <row r="140" spans="1:44" ht="20.100000000000001" customHeight="1">
      <c r="C140" s="25" t="s">
        <v>102</v>
      </c>
      <c r="D140" s="25" t="s">
        <v>102</v>
      </c>
      <c r="E140" s="25" t="s">
        <v>194</v>
      </c>
      <c r="F140" s="25" t="s">
        <v>169</v>
      </c>
      <c r="G140" s="25" t="s">
        <v>282</v>
      </c>
      <c r="H140" s="25" t="s">
        <v>123</v>
      </c>
      <c r="I140" s="31">
        <v>1225799</v>
      </c>
      <c r="J140" s="35">
        <v>1456087</v>
      </c>
      <c r="K140" s="64">
        <v>76.900000000000006</v>
      </c>
      <c r="L140" s="64">
        <v>84.9</v>
      </c>
      <c r="M140" s="63">
        <v>0.10403120936280885</v>
      </c>
      <c r="N140" s="404">
        <v>39</v>
      </c>
      <c r="O140" s="53">
        <v>0</v>
      </c>
      <c r="P140" s="401" t="s">
        <v>203</v>
      </c>
      <c r="Q140" s="401" t="s">
        <v>203</v>
      </c>
      <c r="R140" s="401" t="s">
        <v>204</v>
      </c>
      <c r="S140" s="401" t="s">
        <v>204</v>
      </c>
      <c r="T140" s="401" t="s">
        <v>204</v>
      </c>
      <c r="U140" s="401" t="s">
        <v>203</v>
      </c>
      <c r="V140" s="53">
        <v>0</v>
      </c>
      <c r="W140" s="47">
        <v>0</v>
      </c>
      <c r="X140" s="47">
        <v>13190</v>
      </c>
      <c r="Y140" s="47">
        <v>3331</v>
      </c>
      <c r="Z140" s="54">
        <f t="shared" si="44"/>
        <v>16521</v>
      </c>
      <c r="AA140" s="53">
        <v>0</v>
      </c>
      <c r="AB140" s="46">
        <v>15700</v>
      </c>
      <c r="AC140" s="46">
        <v>17542</v>
      </c>
      <c r="AD140" s="46">
        <v>21000</v>
      </c>
      <c r="AE140" s="46">
        <f t="shared" si="48"/>
        <v>0</v>
      </c>
      <c r="AF140" s="46">
        <f t="shared" si="49"/>
        <v>15950.790509049089</v>
      </c>
      <c r="AG140" s="46">
        <f t="shared" si="50"/>
        <v>4028.209490950911</v>
      </c>
      <c r="AH140" s="46">
        <f t="shared" si="30"/>
        <v>19979</v>
      </c>
      <c r="AI140" s="52">
        <f t="shared" si="40"/>
        <v>0</v>
      </c>
      <c r="AJ140" s="52">
        <f t="shared" si="41"/>
        <v>0.7983778221657285</v>
      </c>
      <c r="AK140" s="52">
        <f t="shared" si="42"/>
        <v>0.20162217783427153</v>
      </c>
      <c r="AL140" s="51">
        <f t="shared" si="43"/>
        <v>3458</v>
      </c>
      <c r="AN140" s="25" t="s">
        <v>200</v>
      </c>
    </row>
    <row r="141" spans="1:44" ht="20.100000000000001" customHeight="1">
      <c r="C141" s="25" t="s">
        <v>102</v>
      </c>
      <c r="D141" s="25" t="s">
        <v>263</v>
      </c>
      <c r="E141" s="25" t="s">
        <v>194</v>
      </c>
      <c r="F141" s="25" t="s">
        <v>169</v>
      </c>
      <c r="G141" s="25" t="s">
        <v>281</v>
      </c>
      <c r="H141" s="25" t="s">
        <v>124</v>
      </c>
      <c r="I141" s="31">
        <v>1225803</v>
      </c>
      <c r="J141" s="35">
        <v>1457841</v>
      </c>
      <c r="K141" s="61">
        <v>76.900000000000006</v>
      </c>
      <c r="L141" s="61">
        <v>84.9</v>
      </c>
      <c r="M141" s="60">
        <v>0.10403120936280885</v>
      </c>
      <c r="N141" s="405"/>
      <c r="O141" s="53">
        <v>0</v>
      </c>
      <c r="P141" s="402"/>
      <c r="Q141" s="402"/>
      <c r="R141" s="402"/>
      <c r="S141" s="402"/>
      <c r="T141" s="402"/>
      <c r="U141" s="402"/>
      <c r="V141" s="53">
        <v>0</v>
      </c>
      <c r="W141" s="47">
        <v>0</v>
      </c>
      <c r="X141" s="47">
        <v>13190</v>
      </c>
      <c r="Y141" s="47">
        <v>3331</v>
      </c>
      <c r="Z141" s="54">
        <f t="shared" si="44"/>
        <v>16521</v>
      </c>
      <c r="AA141" s="53">
        <v>0</v>
      </c>
      <c r="AB141" s="46">
        <v>15700</v>
      </c>
      <c r="AC141" s="46">
        <v>17542</v>
      </c>
      <c r="AD141" s="46">
        <v>21000</v>
      </c>
      <c r="AE141" s="46">
        <f t="shared" si="48"/>
        <v>0</v>
      </c>
      <c r="AF141" s="46">
        <f t="shared" si="49"/>
        <v>15950.790509049089</v>
      </c>
      <c r="AG141" s="46">
        <f t="shared" si="50"/>
        <v>4028.209490950911</v>
      </c>
      <c r="AH141" s="46">
        <f t="shared" ref="AH141:AH172" si="51">SUM(AE141:AG141)</f>
        <v>19979</v>
      </c>
      <c r="AI141" s="52">
        <f t="shared" si="40"/>
        <v>0</v>
      </c>
      <c r="AJ141" s="52">
        <f t="shared" si="41"/>
        <v>0.7983778221657285</v>
      </c>
      <c r="AK141" s="52">
        <f t="shared" si="42"/>
        <v>0.20162217783427153</v>
      </c>
      <c r="AL141" s="51">
        <f t="shared" si="43"/>
        <v>3458</v>
      </c>
      <c r="AN141" s="25" t="s">
        <v>200</v>
      </c>
      <c r="AO141" s="25" t="s">
        <v>280</v>
      </c>
      <c r="AP141"/>
      <c r="AQ141"/>
    </row>
    <row r="142" spans="1:44" ht="20.100000000000001" customHeight="1">
      <c r="A142" s="29"/>
      <c r="B142" s="29"/>
      <c r="C142" s="29" t="s">
        <v>102</v>
      </c>
      <c r="D142" s="29" t="s">
        <v>195</v>
      </c>
      <c r="E142" s="29" t="s">
        <v>194</v>
      </c>
      <c r="F142" s="29" t="s">
        <v>169</v>
      </c>
      <c r="G142" s="29" t="s">
        <v>23</v>
      </c>
      <c r="H142" s="29" t="s">
        <v>123</v>
      </c>
      <c r="I142" s="32">
        <v>1230471</v>
      </c>
      <c r="J142" s="40">
        <v>1477479</v>
      </c>
      <c r="K142" s="56">
        <v>76.900000000000006</v>
      </c>
      <c r="L142" s="56">
        <v>84.9</v>
      </c>
      <c r="M142" s="55">
        <v>0.10403120936280885</v>
      </c>
      <c r="N142" s="406"/>
      <c r="O142" s="53">
        <v>0</v>
      </c>
      <c r="P142" s="403"/>
      <c r="Q142" s="403"/>
      <c r="R142" s="403"/>
      <c r="S142" s="403"/>
      <c r="T142" s="403"/>
      <c r="U142" s="403"/>
      <c r="V142" s="53">
        <v>0</v>
      </c>
      <c r="W142" s="47">
        <v>0</v>
      </c>
      <c r="X142" s="47">
        <v>13190</v>
      </c>
      <c r="Y142" s="47">
        <v>3331</v>
      </c>
      <c r="Z142" s="54">
        <f t="shared" si="44"/>
        <v>16521</v>
      </c>
      <c r="AA142" s="53">
        <v>0</v>
      </c>
      <c r="AB142" s="46">
        <v>15700</v>
      </c>
      <c r="AC142" s="46">
        <v>17542</v>
      </c>
      <c r="AD142" s="46">
        <v>21000</v>
      </c>
      <c r="AE142" s="46">
        <f t="shared" si="48"/>
        <v>0</v>
      </c>
      <c r="AF142" s="46">
        <f t="shared" si="49"/>
        <v>15950.790509049089</v>
      </c>
      <c r="AG142" s="46">
        <f t="shared" si="50"/>
        <v>4028.209490950911</v>
      </c>
      <c r="AH142" s="46">
        <f t="shared" si="51"/>
        <v>19979</v>
      </c>
      <c r="AI142" s="52">
        <f t="shared" si="40"/>
        <v>0</v>
      </c>
      <c r="AJ142" s="52">
        <f t="shared" si="41"/>
        <v>0.7983778221657285</v>
      </c>
      <c r="AK142" s="52">
        <f t="shared" si="42"/>
        <v>0.20162217783427153</v>
      </c>
      <c r="AL142" s="51">
        <f t="shared" si="43"/>
        <v>3458</v>
      </c>
      <c r="AN142" s="25" t="s">
        <v>227</v>
      </c>
      <c r="AO142" s="25" t="s">
        <v>226</v>
      </c>
      <c r="AP142" s="25" t="s">
        <v>225</v>
      </c>
      <c r="AQ142" s="25" t="s">
        <v>208</v>
      </c>
    </row>
    <row r="143" spans="1:44" ht="20.100000000000001" customHeight="1">
      <c r="C143" s="25" t="s">
        <v>102</v>
      </c>
      <c r="D143" s="25" t="s">
        <v>102</v>
      </c>
      <c r="E143" s="25" t="s">
        <v>194</v>
      </c>
      <c r="F143" s="25" t="s">
        <v>170</v>
      </c>
      <c r="G143" s="25" t="s">
        <v>279</v>
      </c>
      <c r="H143" s="25" t="s">
        <v>123</v>
      </c>
      <c r="I143" s="31">
        <v>1200495</v>
      </c>
      <c r="J143" s="35">
        <v>1376493</v>
      </c>
      <c r="K143" s="64">
        <v>94.9</v>
      </c>
      <c r="L143" s="64">
        <v>99.9</v>
      </c>
      <c r="M143" s="63">
        <v>5.2687038988408874E-2</v>
      </c>
      <c r="N143" s="404">
        <v>40</v>
      </c>
      <c r="O143" s="53">
        <v>0</v>
      </c>
      <c r="P143" s="401" t="s">
        <v>203</v>
      </c>
      <c r="Q143" s="401" t="s">
        <v>203</v>
      </c>
      <c r="R143" s="401" t="s">
        <v>204</v>
      </c>
      <c r="S143" s="401" t="s">
        <v>204</v>
      </c>
      <c r="T143" s="401" t="s">
        <v>204</v>
      </c>
      <c r="U143" s="401" t="s">
        <v>203</v>
      </c>
      <c r="V143" s="53">
        <v>0</v>
      </c>
      <c r="W143" s="47">
        <v>0</v>
      </c>
      <c r="X143" s="47">
        <v>12723</v>
      </c>
      <c r="Y143" s="47">
        <v>3213</v>
      </c>
      <c r="Z143" s="54">
        <f t="shared" si="44"/>
        <v>15936</v>
      </c>
      <c r="AA143" s="53">
        <v>0</v>
      </c>
      <c r="AB143" s="46">
        <v>13742</v>
      </c>
      <c r="AC143" s="46">
        <v>16400</v>
      </c>
      <c r="AD143" s="46">
        <v>19600</v>
      </c>
      <c r="AE143" s="46">
        <f t="shared" si="48"/>
        <v>0</v>
      </c>
      <c r="AF143" s="46">
        <f t="shared" si="49"/>
        <v>15277.819277108434</v>
      </c>
      <c r="AG143" s="46">
        <f t="shared" si="50"/>
        <v>3858.1807228915663</v>
      </c>
      <c r="AH143" s="46">
        <f t="shared" si="51"/>
        <v>19136</v>
      </c>
      <c r="AI143" s="52">
        <f t="shared" si="40"/>
        <v>0</v>
      </c>
      <c r="AJ143" s="52">
        <f t="shared" si="41"/>
        <v>0.79838102409638556</v>
      </c>
      <c r="AK143" s="52">
        <f t="shared" si="42"/>
        <v>0.20161897590361447</v>
      </c>
      <c r="AL143" s="51">
        <f t="shared" si="43"/>
        <v>3200</v>
      </c>
      <c r="AN143" s="25" t="s">
        <v>200</v>
      </c>
      <c r="AP143" s="69" t="s">
        <v>276</v>
      </c>
      <c r="AQ143" s="25" t="s">
        <v>215</v>
      </c>
    </row>
    <row r="144" spans="1:44" ht="20.100000000000001" customHeight="1">
      <c r="C144" s="25" t="s">
        <v>102</v>
      </c>
      <c r="D144" s="25" t="s">
        <v>263</v>
      </c>
      <c r="E144" s="25" t="s">
        <v>194</v>
      </c>
      <c r="F144" s="25" t="s">
        <v>170</v>
      </c>
      <c r="G144" s="25" t="s">
        <v>278</v>
      </c>
      <c r="H144" s="25" t="s">
        <v>121</v>
      </c>
      <c r="I144" s="31">
        <v>1227531</v>
      </c>
      <c r="J144" s="35">
        <v>1485206</v>
      </c>
      <c r="K144" s="61">
        <v>94.9</v>
      </c>
      <c r="L144" s="61">
        <v>99.9</v>
      </c>
      <c r="M144" s="60">
        <v>5.2687038988408874E-2</v>
      </c>
      <c r="N144" s="405"/>
      <c r="O144" s="53">
        <v>0</v>
      </c>
      <c r="P144" s="402"/>
      <c r="Q144" s="402"/>
      <c r="R144" s="402"/>
      <c r="S144" s="402"/>
      <c r="T144" s="402"/>
      <c r="U144" s="402"/>
      <c r="V144" s="53">
        <v>0</v>
      </c>
      <c r="W144" s="47">
        <v>0</v>
      </c>
      <c r="X144" s="47">
        <v>12723</v>
      </c>
      <c r="Y144" s="47">
        <v>3213</v>
      </c>
      <c r="Z144" s="54">
        <f t="shared" si="44"/>
        <v>15936</v>
      </c>
      <c r="AA144" s="53">
        <v>0</v>
      </c>
      <c r="AB144" s="46">
        <v>13742</v>
      </c>
      <c r="AC144" s="46">
        <v>16400</v>
      </c>
      <c r="AD144" s="46">
        <v>19600</v>
      </c>
      <c r="AE144" s="46">
        <f t="shared" si="48"/>
        <v>0</v>
      </c>
      <c r="AF144" s="46">
        <f t="shared" si="49"/>
        <v>15277.819277108434</v>
      </c>
      <c r="AG144" s="46">
        <f t="shared" si="50"/>
        <v>3858.1807228915663</v>
      </c>
      <c r="AH144" s="46">
        <f t="shared" si="51"/>
        <v>19136</v>
      </c>
      <c r="AI144" s="52">
        <f t="shared" si="40"/>
        <v>0</v>
      </c>
      <c r="AJ144" s="52">
        <f t="shared" si="41"/>
        <v>0.79838102409638556</v>
      </c>
      <c r="AK144" s="52">
        <f t="shared" si="42"/>
        <v>0.20161897590361447</v>
      </c>
      <c r="AL144" s="51">
        <f t="shared" si="43"/>
        <v>3200</v>
      </c>
      <c r="AN144" s="25" t="s">
        <v>227</v>
      </c>
      <c r="AO144" s="25" t="s">
        <v>234</v>
      </c>
      <c r="AP144" s="69" t="s">
        <v>276</v>
      </c>
      <c r="AQ144" s="25" t="s">
        <v>215</v>
      </c>
    </row>
    <row r="145" spans="1:44" ht="20.100000000000001" customHeight="1">
      <c r="C145" s="25" t="s">
        <v>102</v>
      </c>
      <c r="D145" s="25" t="s">
        <v>263</v>
      </c>
      <c r="E145" s="25" t="s">
        <v>194</v>
      </c>
      <c r="F145" s="25" t="s">
        <v>170</v>
      </c>
      <c r="G145" s="25" t="s">
        <v>277</v>
      </c>
      <c r="H145" s="25" t="s">
        <v>124</v>
      </c>
      <c r="I145" s="31">
        <v>1220622</v>
      </c>
      <c r="J145" s="35">
        <v>1386588</v>
      </c>
      <c r="K145" s="61">
        <v>94.9</v>
      </c>
      <c r="L145" s="61">
        <v>99.9</v>
      </c>
      <c r="M145" s="60">
        <v>5.2687038988408874E-2</v>
      </c>
      <c r="N145" s="405"/>
      <c r="O145" s="53">
        <v>0</v>
      </c>
      <c r="P145" s="402"/>
      <c r="Q145" s="402"/>
      <c r="R145" s="402"/>
      <c r="S145" s="402"/>
      <c r="T145" s="402"/>
      <c r="U145" s="402"/>
      <c r="V145" s="53">
        <v>0</v>
      </c>
      <c r="W145" s="47">
        <v>0</v>
      </c>
      <c r="X145" s="47">
        <v>12723</v>
      </c>
      <c r="Y145" s="47">
        <v>3213</v>
      </c>
      <c r="Z145" s="54">
        <f t="shared" si="44"/>
        <v>15936</v>
      </c>
      <c r="AA145" s="53">
        <v>0</v>
      </c>
      <c r="AB145" s="46">
        <v>13742</v>
      </c>
      <c r="AC145" s="46">
        <v>16400</v>
      </c>
      <c r="AD145" s="46">
        <v>19600</v>
      </c>
      <c r="AE145" s="46">
        <f t="shared" si="48"/>
        <v>0</v>
      </c>
      <c r="AF145" s="46">
        <f t="shared" si="49"/>
        <v>15277.819277108434</v>
      </c>
      <c r="AG145" s="46">
        <f t="shared" si="50"/>
        <v>3858.1807228915663</v>
      </c>
      <c r="AH145" s="46">
        <f t="shared" si="51"/>
        <v>19136</v>
      </c>
      <c r="AI145" s="52">
        <f t="shared" si="40"/>
        <v>0</v>
      </c>
      <c r="AJ145" s="52">
        <f t="shared" si="41"/>
        <v>0.79838102409638556</v>
      </c>
      <c r="AK145" s="52">
        <f t="shared" si="42"/>
        <v>0.20161897590361447</v>
      </c>
      <c r="AL145" s="51">
        <f t="shared" si="43"/>
        <v>3200</v>
      </c>
      <c r="AN145" s="25" t="s">
        <v>200</v>
      </c>
      <c r="AO145" s="25" t="s">
        <v>243</v>
      </c>
      <c r="AP145" s="69" t="s">
        <v>276</v>
      </c>
      <c r="AQ145" s="25" t="s">
        <v>215</v>
      </c>
    </row>
    <row r="146" spans="1:44" ht="20.100000000000001" customHeight="1">
      <c r="A146" s="29"/>
      <c r="B146" s="29"/>
      <c r="C146" s="29" t="s">
        <v>102</v>
      </c>
      <c r="D146" s="29" t="s">
        <v>195</v>
      </c>
      <c r="E146" s="29" t="s">
        <v>194</v>
      </c>
      <c r="F146" s="29" t="s">
        <v>170</v>
      </c>
      <c r="G146" s="29" t="s">
        <v>23</v>
      </c>
      <c r="H146" s="29" t="s">
        <v>123</v>
      </c>
      <c r="I146" s="32">
        <v>1230471</v>
      </c>
      <c r="J146" s="40">
        <v>1477479</v>
      </c>
      <c r="K146" s="56">
        <v>94.9</v>
      </c>
      <c r="L146" s="56">
        <v>99.9</v>
      </c>
      <c r="M146" s="55">
        <v>5.2687038988408874E-2</v>
      </c>
      <c r="N146" s="406"/>
      <c r="O146" s="53">
        <v>0</v>
      </c>
      <c r="P146" s="403"/>
      <c r="Q146" s="403"/>
      <c r="R146" s="403"/>
      <c r="S146" s="403"/>
      <c r="T146" s="403"/>
      <c r="U146" s="403"/>
      <c r="V146" s="53">
        <v>0</v>
      </c>
      <c r="W146" s="47">
        <v>0</v>
      </c>
      <c r="X146" s="47">
        <v>12723</v>
      </c>
      <c r="Y146" s="47">
        <v>3213</v>
      </c>
      <c r="Z146" s="54">
        <f t="shared" si="44"/>
        <v>15936</v>
      </c>
      <c r="AA146" s="53">
        <v>0</v>
      </c>
      <c r="AB146" s="46">
        <v>13742</v>
      </c>
      <c r="AC146" s="46">
        <v>16400</v>
      </c>
      <c r="AD146" s="46">
        <v>19600</v>
      </c>
      <c r="AE146" s="46">
        <f t="shared" si="48"/>
        <v>0</v>
      </c>
      <c r="AF146" s="46">
        <f t="shared" si="49"/>
        <v>15277.819277108434</v>
      </c>
      <c r="AG146" s="46">
        <f t="shared" si="50"/>
        <v>3858.1807228915663</v>
      </c>
      <c r="AH146" s="46">
        <f t="shared" si="51"/>
        <v>19136</v>
      </c>
      <c r="AI146" s="52">
        <f t="shared" si="40"/>
        <v>0</v>
      </c>
      <c r="AJ146" s="52">
        <f t="shared" si="41"/>
        <v>0.79838102409638556</v>
      </c>
      <c r="AK146" s="52">
        <f t="shared" si="42"/>
        <v>0.20161897590361447</v>
      </c>
      <c r="AL146" s="51">
        <f t="shared" si="43"/>
        <v>3200</v>
      </c>
      <c r="AN146" s="25" t="s">
        <v>227</v>
      </c>
      <c r="AO146" s="25" t="s">
        <v>226</v>
      </c>
      <c r="AP146" s="25" t="s">
        <v>225</v>
      </c>
      <c r="AQ146" s="25" t="s">
        <v>208</v>
      </c>
    </row>
    <row r="147" spans="1:44" ht="20.100000000000001" customHeight="1">
      <c r="C147" s="25" t="s">
        <v>102</v>
      </c>
      <c r="D147" s="25" t="s">
        <v>102</v>
      </c>
      <c r="E147" s="25" t="s">
        <v>194</v>
      </c>
      <c r="F147" s="25" t="s">
        <v>171</v>
      </c>
      <c r="G147" s="25" t="s">
        <v>269</v>
      </c>
      <c r="H147" s="25" t="s">
        <v>121</v>
      </c>
      <c r="I147" s="31">
        <v>1228496</v>
      </c>
      <c r="J147" s="35">
        <v>1487636</v>
      </c>
      <c r="K147" s="64">
        <v>159.9</v>
      </c>
      <c r="L147" s="64">
        <v>169.89999999999998</v>
      </c>
      <c r="M147" s="63">
        <v>6.2539086929330745E-2</v>
      </c>
      <c r="N147" s="404">
        <v>41</v>
      </c>
      <c r="O147" s="53">
        <v>0</v>
      </c>
      <c r="P147" s="401" t="s">
        <v>203</v>
      </c>
      <c r="Q147" s="401" t="s">
        <v>203</v>
      </c>
      <c r="R147" s="401" t="s">
        <v>204</v>
      </c>
      <c r="S147" s="401" t="s">
        <v>204</v>
      </c>
      <c r="T147" s="401" t="s">
        <v>204</v>
      </c>
      <c r="U147" s="401" t="s">
        <v>203</v>
      </c>
      <c r="V147" s="53">
        <v>0</v>
      </c>
      <c r="W147" s="47">
        <v>0</v>
      </c>
      <c r="X147" s="47">
        <v>6678</v>
      </c>
      <c r="Y147" s="47">
        <v>2174</v>
      </c>
      <c r="Z147" s="54">
        <f t="shared" si="44"/>
        <v>8852</v>
      </c>
      <c r="AA147" s="53">
        <v>0</v>
      </c>
      <c r="AB147" s="46">
        <v>13700</v>
      </c>
      <c r="AC147" s="46">
        <v>17143</v>
      </c>
      <c r="AD147" s="46">
        <v>22200</v>
      </c>
      <c r="AE147" s="46">
        <f t="shared" si="48"/>
        <v>0</v>
      </c>
      <c r="AF147" s="46">
        <f t="shared" si="49"/>
        <v>10493.030049706282</v>
      </c>
      <c r="AG147" s="46">
        <f t="shared" si="50"/>
        <v>3415.9699502937192</v>
      </c>
      <c r="AH147" s="46">
        <f t="shared" si="51"/>
        <v>13909</v>
      </c>
      <c r="AI147" s="52">
        <f t="shared" si="40"/>
        <v>0</v>
      </c>
      <c r="AJ147" s="52">
        <f t="shared" si="41"/>
        <v>0.75440578400361502</v>
      </c>
      <c r="AK147" s="52">
        <f t="shared" si="42"/>
        <v>0.24559421599638501</v>
      </c>
      <c r="AL147" s="51">
        <f t="shared" si="43"/>
        <v>5057</v>
      </c>
      <c r="AN147" s="25" t="s">
        <v>200</v>
      </c>
      <c r="AR147" s="407" t="s">
        <v>223</v>
      </c>
    </row>
    <row r="148" spans="1:44" ht="20.100000000000001" customHeight="1">
      <c r="C148" s="25" t="s">
        <v>102</v>
      </c>
      <c r="D148" s="25" t="s">
        <v>263</v>
      </c>
      <c r="E148" s="25" t="s">
        <v>194</v>
      </c>
      <c r="F148" s="25" t="s">
        <v>171</v>
      </c>
      <c r="G148" s="25" t="s">
        <v>270</v>
      </c>
      <c r="H148" s="25" t="s">
        <v>121</v>
      </c>
      <c r="I148" s="31">
        <v>1228495</v>
      </c>
      <c r="J148" s="35">
        <v>1490699</v>
      </c>
      <c r="K148" s="61">
        <v>159.9</v>
      </c>
      <c r="L148" s="61">
        <v>169.89999999999998</v>
      </c>
      <c r="M148" s="60">
        <v>6.2539086929330745E-2</v>
      </c>
      <c r="N148" s="405"/>
      <c r="O148" s="53">
        <v>0</v>
      </c>
      <c r="P148" s="402"/>
      <c r="Q148" s="402"/>
      <c r="R148" s="402"/>
      <c r="S148" s="402"/>
      <c r="T148" s="402"/>
      <c r="U148" s="402"/>
      <c r="V148" s="53">
        <v>0</v>
      </c>
      <c r="W148" s="47">
        <v>0</v>
      </c>
      <c r="X148" s="47">
        <v>6678</v>
      </c>
      <c r="Y148" s="47">
        <v>2174</v>
      </c>
      <c r="Z148" s="54">
        <f t="shared" si="44"/>
        <v>8852</v>
      </c>
      <c r="AA148" s="53">
        <v>0</v>
      </c>
      <c r="AB148" s="46">
        <v>13700</v>
      </c>
      <c r="AC148" s="46">
        <v>17143</v>
      </c>
      <c r="AD148" s="46">
        <v>22200</v>
      </c>
      <c r="AE148" s="46">
        <f t="shared" si="48"/>
        <v>0</v>
      </c>
      <c r="AF148" s="46">
        <f t="shared" si="49"/>
        <v>10493.030049706282</v>
      </c>
      <c r="AG148" s="46">
        <f t="shared" si="50"/>
        <v>3415.9699502937192</v>
      </c>
      <c r="AH148" s="46">
        <f t="shared" si="51"/>
        <v>13909</v>
      </c>
      <c r="AI148" s="52">
        <f t="shared" si="40"/>
        <v>0</v>
      </c>
      <c r="AJ148" s="52">
        <f t="shared" si="41"/>
        <v>0.75440578400361502</v>
      </c>
      <c r="AK148" s="52">
        <f t="shared" si="42"/>
        <v>0.24559421599638501</v>
      </c>
      <c r="AL148" s="51">
        <f t="shared" si="43"/>
        <v>5057</v>
      </c>
      <c r="AN148" s="25" t="s">
        <v>227</v>
      </c>
      <c r="AO148" s="25" t="s">
        <v>234</v>
      </c>
      <c r="AP148"/>
      <c r="AQ148"/>
      <c r="AR148" s="407"/>
    </row>
    <row r="149" spans="1:44" ht="20.100000000000001" customHeight="1">
      <c r="C149" s="25" t="s">
        <v>102</v>
      </c>
      <c r="D149" s="25" t="s">
        <v>202</v>
      </c>
      <c r="E149" s="25" t="s">
        <v>194</v>
      </c>
      <c r="F149" s="25" t="s">
        <v>171</v>
      </c>
      <c r="G149" s="25" t="s">
        <v>275</v>
      </c>
      <c r="H149" s="25" t="s">
        <v>121</v>
      </c>
      <c r="I149" s="31">
        <v>1228498</v>
      </c>
      <c r="J149" s="35">
        <v>1490661</v>
      </c>
      <c r="K149" s="61">
        <v>159.9</v>
      </c>
      <c r="L149" s="61">
        <v>169.89999999999998</v>
      </c>
      <c r="M149" s="60">
        <v>6.2539086929330745E-2</v>
      </c>
      <c r="N149" s="405"/>
      <c r="O149" s="53">
        <v>0</v>
      </c>
      <c r="P149" s="402"/>
      <c r="Q149" s="402"/>
      <c r="R149" s="402"/>
      <c r="S149" s="402"/>
      <c r="T149" s="402"/>
      <c r="U149" s="402"/>
      <c r="V149" s="53">
        <v>0</v>
      </c>
      <c r="W149" s="47">
        <v>101</v>
      </c>
      <c r="X149" s="47">
        <v>6678</v>
      </c>
      <c r="Y149" s="47">
        <v>2174</v>
      </c>
      <c r="Z149" s="54">
        <f t="shared" si="44"/>
        <v>8953</v>
      </c>
      <c r="AA149" s="53">
        <v>0</v>
      </c>
      <c r="AB149" s="46">
        <v>13700</v>
      </c>
      <c r="AC149" s="46">
        <v>17143</v>
      </c>
      <c r="AD149" s="46">
        <v>22200</v>
      </c>
      <c r="AE149" s="46">
        <f t="shared" si="48"/>
        <v>158.04869876019211</v>
      </c>
      <c r="AF149" s="46">
        <f t="shared" si="49"/>
        <v>10449.992181391712</v>
      </c>
      <c r="AG149" s="46">
        <f t="shared" si="50"/>
        <v>3401.9591198480957</v>
      </c>
      <c r="AH149" s="46">
        <f t="shared" si="51"/>
        <v>14010</v>
      </c>
      <c r="AI149" s="52">
        <f t="shared" si="40"/>
        <v>1.1281134815145762E-2</v>
      </c>
      <c r="AJ149" s="52">
        <f t="shared" si="41"/>
        <v>0.74589523064894447</v>
      </c>
      <c r="AK149" s="52">
        <f t="shared" si="42"/>
        <v>0.24282363453590974</v>
      </c>
      <c r="AL149" s="51">
        <f t="shared" si="43"/>
        <v>5057</v>
      </c>
      <c r="AN149" s="25" t="s">
        <v>227</v>
      </c>
      <c r="AO149" s="25" t="s">
        <v>234</v>
      </c>
      <c r="AP149"/>
      <c r="AQ149"/>
      <c r="AR149" s="407"/>
    </row>
    <row r="150" spans="1:44" ht="20.100000000000001" customHeight="1">
      <c r="C150" s="25" t="s">
        <v>102</v>
      </c>
      <c r="D150" s="25" t="s">
        <v>274</v>
      </c>
      <c r="E150" s="25" t="s">
        <v>219</v>
      </c>
      <c r="F150" s="25" t="s">
        <v>171</v>
      </c>
      <c r="G150" s="25" t="s">
        <v>273</v>
      </c>
      <c r="H150" s="25" t="s">
        <v>121</v>
      </c>
      <c r="I150" s="31">
        <v>5612974</v>
      </c>
      <c r="J150" s="103">
        <v>1500529</v>
      </c>
      <c r="K150" s="61">
        <v>159.9</v>
      </c>
      <c r="L150" s="61">
        <v>169.89999999999998</v>
      </c>
      <c r="M150" s="60">
        <v>6.2539086929330745E-2</v>
      </c>
      <c r="N150" s="405"/>
      <c r="O150" s="53">
        <v>0</v>
      </c>
      <c r="P150" s="402"/>
      <c r="Q150" s="402"/>
      <c r="R150" s="402"/>
      <c r="S150" s="402"/>
      <c r="T150" s="402"/>
      <c r="U150" s="402"/>
      <c r="V150" s="53">
        <v>0</v>
      </c>
      <c r="W150" s="47">
        <v>0</v>
      </c>
      <c r="X150" s="47">
        <v>6678</v>
      </c>
      <c r="Y150" s="47">
        <v>2174</v>
      </c>
      <c r="Z150" s="54">
        <f t="shared" si="44"/>
        <v>8852</v>
      </c>
      <c r="AA150" s="53">
        <v>0</v>
      </c>
      <c r="AB150" s="46">
        <v>13700</v>
      </c>
      <c r="AC150" s="46">
        <v>17143</v>
      </c>
      <c r="AD150" s="46">
        <v>22200</v>
      </c>
      <c r="AE150" s="46">
        <f t="shared" si="48"/>
        <v>0</v>
      </c>
      <c r="AF150" s="46">
        <f t="shared" si="49"/>
        <v>10493.030049706282</v>
      </c>
      <c r="AG150" s="46">
        <f t="shared" si="50"/>
        <v>3415.9699502937192</v>
      </c>
      <c r="AH150" s="46">
        <f t="shared" si="51"/>
        <v>13909</v>
      </c>
      <c r="AI150" s="52">
        <f t="shared" si="40"/>
        <v>0</v>
      </c>
      <c r="AJ150" s="52">
        <f t="shared" si="41"/>
        <v>0.75440578400361502</v>
      </c>
      <c r="AK150" s="52">
        <f t="shared" si="42"/>
        <v>0.24559421599638501</v>
      </c>
      <c r="AL150" s="51">
        <f t="shared" si="43"/>
        <v>5057</v>
      </c>
      <c r="AN150" s="59">
        <v>0</v>
      </c>
      <c r="AO150" s="59" t="s">
        <v>272</v>
      </c>
      <c r="AP150" s="69" t="s">
        <v>271</v>
      </c>
      <c r="AQ150" s="69" t="s">
        <v>215</v>
      </c>
      <c r="AR150" s="407"/>
    </row>
    <row r="151" spans="1:44" ht="20.100000000000001" customHeight="1">
      <c r="A151" s="29"/>
      <c r="B151" s="29"/>
      <c r="C151" s="29" t="s">
        <v>102</v>
      </c>
      <c r="D151" s="29" t="s">
        <v>195</v>
      </c>
      <c r="E151" s="29" t="s">
        <v>194</v>
      </c>
      <c r="F151" s="29" t="s">
        <v>171</v>
      </c>
      <c r="G151" s="29" t="s">
        <v>58</v>
      </c>
      <c r="H151" s="29" t="s">
        <v>123</v>
      </c>
      <c r="I151" s="32">
        <v>1230474</v>
      </c>
      <c r="J151" s="40">
        <v>1477481</v>
      </c>
      <c r="K151" s="56">
        <v>159.9</v>
      </c>
      <c r="L151" s="56">
        <v>169.89999999999998</v>
      </c>
      <c r="M151" s="55">
        <v>6.2539086929330745E-2</v>
      </c>
      <c r="N151" s="406"/>
      <c r="O151" s="53">
        <v>0</v>
      </c>
      <c r="P151" s="403"/>
      <c r="Q151" s="403"/>
      <c r="R151" s="403"/>
      <c r="S151" s="403"/>
      <c r="T151" s="403"/>
      <c r="U151" s="403"/>
      <c r="V151" s="53">
        <v>0</v>
      </c>
      <c r="W151" s="47">
        <v>0</v>
      </c>
      <c r="X151" s="47">
        <v>6678</v>
      </c>
      <c r="Y151" s="47">
        <v>2174</v>
      </c>
      <c r="Z151" s="54">
        <f t="shared" si="44"/>
        <v>8852</v>
      </c>
      <c r="AA151" s="53">
        <v>0</v>
      </c>
      <c r="AB151" s="46">
        <v>13700</v>
      </c>
      <c r="AC151" s="46">
        <v>17143</v>
      </c>
      <c r="AD151" s="46">
        <v>22200</v>
      </c>
      <c r="AE151" s="46">
        <f t="shared" si="48"/>
        <v>0</v>
      </c>
      <c r="AF151" s="46">
        <f t="shared" si="49"/>
        <v>10493.030049706282</v>
      </c>
      <c r="AG151" s="46">
        <f t="shared" si="50"/>
        <v>3415.9699502937192</v>
      </c>
      <c r="AH151" s="46">
        <f t="shared" si="51"/>
        <v>13909</v>
      </c>
      <c r="AI151" s="52">
        <f t="shared" si="40"/>
        <v>0</v>
      </c>
      <c r="AJ151" s="52">
        <f t="shared" si="41"/>
        <v>0.75440578400361502</v>
      </c>
      <c r="AK151" s="52">
        <f t="shared" si="42"/>
        <v>0.24559421599638501</v>
      </c>
      <c r="AL151" s="51">
        <f t="shared" si="43"/>
        <v>5057</v>
      </c>
      <c r="AN151" s="25" t="s">
        <v>193</v>
      </c>
      <c r="AO151" s="25" t="s">
        <v>192</v>
      </c>
      <c r="AR151" s="407"/>
    </row>
    <row r="152" spans="1:44" ht="24.95" customHeight="1">
      <c r="C152" s="25" t="s">
        <v>102</v>
      </c>
      <c r="D152" s="25" t="s">
        <v>102</v>
      </c>
      <c r="E152" s="25" t="s">
        <v>194</v>
      </c>
      <c r="F152" s="25" t="s">
        <v>172</v>
      </c>
      <c r="G152" s="25" t="s">
        <v>269</v>
      </c>
      <c r="H152" s="25" t="s">
        <v>121</v>
      </c>
      <c r="I152" s="31">
        <v>1228496</v>
      </c>
      <c r="J152" s="35">
        <v>1487636</v>
      </c>
      <c r="K152" s="64">
        <v>89.9</v>
      </c>
      <c r="L152" s="64">
        <v>104.89999999999999</v>
      </c>
      <c r="M152" s="63">
        <v>0.16685205784204649</v>
      </c>
      <c r="N152" s="404">
        <v>42</v>
      </c>
      <c r="O152" s="53">
        <v>0</v>
      </c>
      <c r="P152" s="401" t="s">
        <v>203</v>
      </c>
      <c r="Q152" s="401" t="s">
        <v>204</v>
      </c>
      <c r="R152" s="401" t="s">
        <v>204</v>
      </c>
      <c r="S152" s="401" t="s">
        <v>204</v>
      </c>
      <c r="T152" s="401" t="s">
        <v>204</v>
      </c>
      <c r="U152" s="401" t="s">
        <v>203</v>
      </c>
      <c r="V152" s="53">
        <v>0</v>
      </c>
      <c r="W152" s="47">
        <v>18784</v>
      </c>
      <c r="X152" s="47">
        <v>7626</v>
      </c>
      <c r="Y152" s="47">
        <v>1342</v>
      </c>
      <c r="Z152" s="54">
        <f t="shared" si="44"/>
        <v>27752</v>
      </c>
      <c r="AA152" s="53">
        <v>0</v>
      </c>
      <c r="AB152" s="46">
        <v>23400</v>
      </c>
      <c r="AC152" s="46">
        <v>29364</v>
      </c>
      <c r="AD152" s="46">
        <v>38100</v>
      </c>
      <c r="AE152" s="46">
        <f t="shared" si="48"/>
        <v>24696.980109541655</v>
      </c>
      <c r="AF152" s="46">
        <f t="shared" si="49"/>
        <v>10026.574228884405</v>
      </c>
      <c r="AG152" s="46">
        <f t="shared" si="50"/>
        <v>1764.4456615739405</v>
      </c>
      <c r="AH152" s="46">
        <f t="shared" si="51"/>
        <v>36488</v>
      </c>
      <c r="AI152" s="52">
        <f t="shared" si="40"/>
        <v>0.67685211876621509</v>
      </c>
      <c r="AJ152" s="52">
        <f t="shared" si="41"/>
        <v>0.27479100605361778</v>
      </c>
      <c r="AK152" s="52">
        <f t="shared" si="42"/>
        <v>4.8356875180167194E-2</v>
      </c>
      <c r="AL152" s="51">
        <f t="shared" si="43"/>
        <v>8736</v>
      </c>
      <c r="AN152" s="25" t="s">
        <v>200</v>
      </c>
    </row>
    <row r="153" spans="1:44" ht="24.95" customHeight="1">
      <c r="C153" s="25" t="s">
        <v>102</v>
      </c>
      <c r="D153" s="25" t="s">
        <v>263</v>
      </c>
      <c r="E153" s="25" t="s">
        <v>194</v>
      </c>
      <c r="F153" s="25" t="s">
        <v>172</v>
      </c>
      <c r="G153" s="25" t="s">
        <v>270</v>
      </c>
      <c r="H153" s="25" t="s">
        <v>121</v>
      </c>
      <c r="I153" s="31">
        <v>1228495</v>
      </c>
      <c r="J153" s="35">
        <v>1490699</v>
      </c>
      <c r="K153" s="61">
        <v>89.9</v>
      </c>
      <c r="L153" s="61">
        <v>104.89999999999999</v>
      </c>
      <c r="M153" s="60">
        <v>0.16685205784204649</v>
      </c>
      <c r="N153" s="405"/>
      <c r="O153" s="53">
        <v>0</v>
      </c>
      <c r="P153" s="402"/>
      <c r="Q153" s="402"/>
      <c r="R153" s="402"/>
      <c r="S153" s="402"/>
      <c r="T153" s="402"/>
      <c r="U153" s="402"/>
      <c r="V153" s="53">
        <v>0</v>
      </c>
      <c r="W153" s="47">
        <v>18885</v>
      </c>
      <c r="X153" s="47">
        <v>7626</v>
      </c>
      <c r="Y153" s="47">
        <v>1342</v>
      </c>
      <c r="Z153" s="54">
        <f t="shared" si="44"/>
        <v>27853</v>
      </c>
      <c r="AA153" s="53">
        <v>0</v>
      </c>
      <c r="AB153" s="46">
        <v>23400</v>
      </c>
      <c r="AC153" s="46">
        <v>29364</v>
      </c>
      <c r="AD153" s="46">
        <v>38100</v>
      </c>
      <c r="AE153" s="46">
        <f t="shared" si="48"/>
        <v>24808.216888665494</v>
      </c>
      <c r="AF153" s="46">
        <f t="shared" si="49"/>
        <v>10017.869313897965</v>
      </c>
      <c r="AG153" s="46">
        <f t="shared" si="50"/>
        <v>1762.9137974365419</v>
      </c>
      <c r="AH153" s="46">
        <f t="shared" si="51"/>
        <v>36589</v>
      </c>
      <c r="AI153" s="52">
        <f t="shared" si="40"/>
        <v>0.67802391124833949</v>
      </c>
      <c r="AJ153" s="52">
        <f t="shared" si="41"/>
        <v>0.27379456431982191</v>
      </c>
      <c r="AK153" s="52">
        <f t="shared" si="42"/>
        <v>4.8181524431838582E-2</v>
      </c>
      <c r="AL153" s="51">
        <f t="shared" si="43"/>
        <v>8736</v>
      </c>
      <c r="AN153" s="25" t="s">
        <v>227</v>
      </c>
      <c r="AO153" s="25" t="s">
        <v>234</v>
      </c>
      <c r="AP153"/>
      <c r="AQ153"/>
    </row>
    <row r="154" spans="1:44" ht="24.95" customHeight="1">
      <c r="A154" s="29"/>
      <c r="B154" s="29"/>
      <c r="C154" s="29" t="s">
        <v>102</v>
      </c>
      <c r="D154" s="29" t="s">
        <v>195</v>
      </c>
      <c r="E154" s="29" t="s">
        <v>194</v>
      </c>
      <c r="F154" s="29" t="s">
        <v>172</v>
      </c>
      <c r="G154" s="29" t="s">
        <v>23</v>
      </c>
      <c r="H154" s="29" t="s">
        <v>123</v>
      </c>
      <c r="I154" s="32">
        <v>1230471</v>
      </c>
      <c r="J154" s="40">
        <v>1477479</v>
      </c>
      <c r="K154" s="56">
        <v>89.9</v>
      </c>
      <c r="L154" s="56">
        <v>104.89999999999999</v>
      </c>
      <c r="M154" s="55">
        <v>0.16685205784204649</v>
      </c>
      <c r="N154" s="406"/>
      <c r="O154" s="53">
        <v>0</v>
      </c>
      <c r="P154" s="403"/>
      <c r="Q154" s="403"/>
      <c r="R154" s="403"/>
      <c r="S154" s="403"/>
      <c r="T154" s="403"/>
      <c r="U154" s="403"/>
      <c r="V154" s="53">
        <v>0</v>
      </c>
      <c r="W154" s="47">
        <v>18784</v>
      </c>
      <c r="X154" s="47">
        <v>7626</v>
      </c>
      <c r="Y154" s="47">
        <v>1342</v>
      </c>
      <c r="Z154" s="54">
        <f t="shared" si="44"/>
        <v>27752</v>
      </c>
      <c r="AA154" s="53">
        <v>0</v>
      </c>
      <c r="AB154" s="46">
        <v>23400</v>
      </c>
      <c r="AC154" s="46">
        <v>29364</v>
      </c>
      <c r="AD154" s="46">
        <v>38100</v>
      </c>
      <c r="AE154" s="46">
        <f t="shared" si="48"/>
        <v>24696.980109541655</v>
      </c>
      <c r="AF154" s="46">
        <f t="shared" si="49"/>
        <v>10026.574228884405</v>
      </c>
      <c r="AG154" s="46">
        <f t="shared" si="50"/>
        <v>1764.4456615739405</v>
      </c>
      <c r="AH154" s="46">
        <f t="shared" si="51"/>
        <v>36488</v>
      </c>
      <c r="AI154" s="52">
        <f t="shared" si="40"/>
        <v>0.67685211876621509</v>
      </c>
      <c r="AJ154" s="52">
        <f t="shared" si="41"/>
        <v>0.27479100605361778</v>
      </c>
      <c r="AK154" s="52">
        <f t="shared" si="42"/>
        <v>4.8356875180167194E-2</v>
      </c>
      <c r="AL154" s="51">
        <f t="shared" si="43"/>
        <v>8736</v>
      </c>
      <c r="AN154" s="25" t="s">
        <v>227</v>
      </c>
      <c r="AO154" s="25" t="s">
        <v>226</v>
      </c>
      <c r="AP154" s="25" t="s">
        <v>225</v>
      </c>
      <c r="AQ154" s="25" t="s">
        <v>208</v>
      </c>
    </row>
    <row r="155" spans="1:44" ht="24.95" customHeight="1">
      <c r="C155" s="25" t="s">
        <v>102</v>
      </c>
      <c r="D155" s="25" t="s">
        <v>102</v>
      </c>
      <c r="E155" s="25" t="s">
        <v>194</v>
      </c>
      <c r="F155" s="25" t="s">
        <v>173</v>
      </c>
      <c r="G155" s="25" t="s">
        <v>269</v>
      </c>
      <c r="H155" s="25" t="s">
        <v>121</v>
      </c>
      <c r="I155" s="31">
        <v>1228496</v>
      </c>
      <c r="J155" s="35">
        <v>1487636</v>
      </c>
      <c r="K155" s="64">
        <v>79.900000000000006</v>
      </c>
      <c r="L155" s="64">
        <v>89.9</v>
      </c>
      <c r="M155" s="63">
        <v>0.12515644555694627</v>
      </c>
      <c r="N155" s="404">
        <v>43</v>
      </c>
      <c r="O155" s="53">
        <v>0</v>
      </c>
      <c r="P155" s="401" t="s">
        <v>203</v>
      </c>
      <c r="Q155" s="401" t="s">
        <v>203</v>
      </c>
      <c r="R155" s="401" t="s">
        <v>204</v>
      </c>
      <c r="S155" s="401" t="s">
        <v>204</v>
      </c>
      <c r="T155" s="401" t="s">
        <v>204</v>
      </c>
      <c r="U155" s="401" t="s">
        <v>203</v>
      </c>
      <c r="V155" s="53">
        <v>0</v>
      </c>
      <c r="W155" s="47">
        <v>0</v>
      </c>
      <c r="X155" s="47">
        <v>31482</v>
      </c>
      <c r="Y155" s="47">
        <v>6607</v>
      </c>
      <c r="Z155" s="54">
        <f t="shared" si="44"/>
        <v>38089</v>
      </c>
      <c r="AA155" s="53">
        <v>0</v>
      </c>
      <c r="AB155" s="46">
        <v>41600</v>
      </c>
      <c r="AC155" s="46">
        <v>52103</v>
      </c>
      <c r="AD155" s="46">
        <v>67700</v>
      </c>
      <c r="AE155" s="46">
        <f t="shared" si="48"/>
        <v>0</v>
      </c>
      <c r="AF155" s="46">
        <f t="shared" si="49"/>
        <v>44373.510777389798</v>
      </c>
      <c r="AG155" s="46">
        <f t="shared" si="50"/>
        <v>9312.489222610202</v>
      </c>
      <c r="AH155" s="46">
        <f t="shared" si="51"/>
        <v>53686</v>
      </c>
      <c r="AI155" s="52">
        <f t="shared" si="40"/>
        <v>0</v>
      </c>
      <c r="AJ155" s="52">
        <f t="shared" si="41"/>
        <v>0.82653784557221244</v>
      </c>
      <c r="AK155" s="52">
        <f t="shared" si="42"/>
        <v>0.17346215442778756</v>
      </c>
      <c r="AL155" s="51">
        <f t="shared" si="43"/>
        <v>15597</v>
      </c>
      <c r="AN155" s="25" t="s">
        <v>200</v>
      </c>
    </row>
    <row r="156" spans="1:44" ht="24.95" customHeight="1">
      <c r="A156" s="29"/>
      <c r="B156" s="29"/>
      <c r="C156" s="29" t="s">
        <v>102</v>
      </c>
      <c r="D156" s="29" t="s">
        <v>195</v>
      </c>
      <c r="E156" s="29" t="s">
        <v>194</v>
      </c>
      <c r="F156" s="29" t="s">
        <v>173</v>
      </c>
      <c r="G156" s="29" t="s">
        <v>268</v>
      </c>
      <c r="H156" s="29" t="s">
        <v>124</v>
      </c>
      <c r="I156" s="32">
        <v>1230314</v>
      </c>
      <c r="J156" s="40">
        <v>1475863</v>
      </c>
      <c r="K156" s="56">
        <v>79.900000000000006</v>
      </c>
      <c r="L156" s="56">
        <v>89.9</v>
      </c>
      <c r="M156" s="55">
        <v>0.12515644555694627</v>
      </c>
      <c r="N156" s="406"/>
      <c r="O156" s="53">
        <v>0</v>
      </c>
      <c r="P156" s="403"/>
      <c r="Q156" s="403"/>
      <c r="R156" s="403"/>
      <c r="S156" s="403"/>
      <c r="T156" s="403"/>
      <c r="U156" s="403"/>
      <c r="V156" s="53">
        <v>0</v>
      </c>
      <c r="W156" s="47">
        <v>0</v>
      </c>
      <c r="X156" s="47">
        <v>31482</v>
      </c>
      <c r="Y156" s="47">
        <v>6607</v>
      </c>
      <c r="Z156" s="54">
        <f t="shared" si="44"/>
        <v>38089</v>
      </c>
      <c r="AA156" s="53">
        <v>0</v>
      </c>
      <c r="AB156" s="46">
        <v>41600</v>
      </c>
      <c r="AC156" s="46">
        <v>52103</v>
      </c>
      <c r="AD156" s="46">
        <v>67700</v>
      </c>
      <c r="AE156" s="46">
        <f t="shared" si="48"/>
        <v>0</v>
      </c>
      <c r="AF156" s="46">
        <f t="shared" si="49"/>
        <v>44373.510777389798</v>
      </c>
      <c r="AG156" s="46">
        <f t="shared" si="50"/>
        <v>9312.489222610202</v>
      </c>
      <c r="AH156" s="46">
        <f t="shared" si="51"/>
        <v>53686</v>
      </c>
      <c r="AI156" s="52">
        <f t="shared" si="40"/>
        <v>0</v>
      </c>
      <c r="AJ156" s="52">
        <f t="shared" si="41"/>
        <v>0.82653784557221244</v>
      </c>
      <c r="AK156" s="52">
        <f t="shared" si="42"/>
        <v>0.17346215442778756</v>
      </c>
      <c r="AL156" s="51">
        <f t="shared" si="43"/>
        <v>15597</v>
      </c>
      <c r="AN156" s="25" t="s">
        <v>200</v>
      </c>
      <c r="AO156" s="25">
        <v>0</v>
      </c>
    </row>
    <row r="157" spans="1:44" ht="20.100000000000001" customHeight="1">
      <c r="C157" s="25" t="s">
        <v>102</v>
      </c>
      <c r="D157" s="25" t="s">
        <v>102</v>
      </c>
      <c r="E157" s="25" t="s">
        <v>194</v>
      </c>
      <c r="F157" s="25" t="s">
        <v>174</v>
      </c>
      <c r="G157" s="25" t="s">
        <v>267</v>
      </c>
      <c r="H157" s="25" t="s">
        <v>123</v>
      </c>
      <c r="I157" s="31">
        <v>1226852</v>
      </c>
      <c r="J157" s="35">
        <v>1462840</v>
      </c>
      <c r="K157" s="64">
        <v>99.9</v>
      </c>
      <c r="L157" s="64">
        <v>119.9</v>
      </c>
      <c r="M157" s="63">
        <v>0.20020020020020013</v>
      </c>
      <c r="N157" s="404">
        <v>44</v>
      </c>
      <c r="O157" s="53">
        <v>0</v>
      </c>
      <c r="P157" s="401" t="s">
        <v>203</v>
      </c>
      <c r="Q157" s="401" t="s">
        <v>203</v>
      </c>
      <c r="R157" s="401" t="s">
        <v>205</v>
      </c>
      <c r="S157" s="401" t="s">
        <v>205</v>
      </c>
      <c r="T157" s="401" t="s">
        <v>204</v>
      </c>
      <c r="U157" s="401" t="s">
        <v>204</v>
      </c>
      <c r="V157" s="53">
        <v>0</v>
      </c>
      <c r="W157" s="47">
        <v>0</v>
      </c>
      <c r="X157" s="47">
        <v>0</v>
      </c>
      <c r="Y157" s="47">
        <v>7531</v>
      </c>
      <c r="Z157" s="54">
        <f t="shared" si="44"/>
        <v>7531</v>
      </c>
      <c r="AA157" s="53">
        <v>0</v>
      </c>
      <c r="AB157" s="46">
        <v>6700</v>
      </c>
      <c r="AC157" s="46">
        <v>7530</v>
      </c>
      <c r="AD157" s="46">
        <v>9000</v>
      </c>
      <c r="AE157" s="46">
        <f t="shared" si="48"/>
        <v>0</v>
      </c>
      <c r="AF157" s="46">
        <f t="shared" si="49"/>
        <v>0</v>
      </c>
      <c r="AG157" s="46">
        <f t="shared" si="50"/>
        <v>9001</v>
      </c>
      <c r="AH157" s="46">
        <f t="shared" si="51"/>
        <v>9001</v>
      </c>
      <c r="AI157" s="52">
        <f t="shared" si="40"/>
        <v>0</v>
      </c>
      <c r="AJ157" s="52">
        <f t="shared" si="41"/>
        <v>0</v>
      </c>
      <c r="AK157" s="52">
        <f t="shared" si="42"/>
        <v>1</v>
      </c>
      <c r="AL157" s="51">
        <f t="shared" si="43"/>
        <v>1470</v>
      </c>
      <c r="AN157" s="25" t="s">
        <v>200</v>
      </c>
      <c r="AO157" s="25">
        <v>0</v>
      </c>
    </row>
    <row r="158" spans="1:44" ht="20.100000000000001" customHeight="1">
      <c r="C158" s="25" t="s">
        <v>102</v>
      </c>
      <c r="D158" s="25" t="s">
        <v>266</v>
      </c>
      <c r="E158" s="25" t="s">
        <v>194</v>
      </c>
      <c r="F158" s="25" t="s">
        <v>174</v>
      </c>
      <c r="G158" s="25" t="s">
        <v>265</v>
      </c>
      <c r="H158" s="25" t="s">
        <v>121</v>
      </c>
      <c r="I158" s="31">
        <v>1227429</v>
      </c>
      <c r="J158" s="35">
        <v>1473118</v>
      </c>
      <c r="K158" s="61">
        <v>99.9</v>
      </c>
      <c r="L158" s="61">
        <v>119.9</v>
      </c>
      <c r="M158" s="60">
        <v>0.20020020020020013</v>
      </c>
      <c r="N158" s="405"/>
      <c r="O158" s="53">
        <v>0</v>
      </c>
      <c r="P158" s="402"/>
      <c r="Q158" s="402"/>
      <c r="R158" s="402"/>
      <c r="S158" s="402"/>
      <c r="T158" s="402"/>
      <c r="U158" s="402"/>
      <c r="V158" s="53">
        <v>0</v>
      </c>
      <c r="W158" s="47">
        <v>0</v>
      </c>
      <c r="X158" s="47">
        <v>0</v>
      </c>
      <c r="Y158" s="47">
        <v>7531</v>
      </c>
      <c r="Z158" s="54">
        <f t="shared" si="44"/>
        <v>7531</v>
      </c>
      <c r="AA158" s="53">
        <v>0</v>
      </c>
      <c r="AB158" s="46">
        <v>6700</v>
      </c>
      <c r="AC158" s="46">
        <v>7530</v>
      </c>
      <c r="AD158" s="46">
        <v>9000</v>
      </c>
      <c r="AE158" s="46">
        <f t="shared" si="48"/>
        <v>0</v>
      </c>
      <c r="AF158" s="46">
        <f t="shared" si="49"/>
        <v>0</v>
      </c>
      <c r="AG158" s="46">
        <f t="shared" si="50"/>
        <v>9001</v>
      </c>
      <c r="AH158" s="46">
        <f t="shared" si="51"/>
        <v>9001</v>
      </c>
      <c r="AI158" s="52">
        <f t="shared" si="40"/>
        <v>0</v>
      </c>
      <c r="AJ158" s="52">
        <f t="shared" si="41"/>
        <v>0</v>
      </c>
      <c r="AK158" s="52">
        <f t="shared" si="42"/>
        <v>1</v>
      </c>
      <c r="AL158" s="51">
        <f t="shared" si="43"/>
        <v>1470</v>
      </c>
      <c r="AN158" s="25" t="s">
        <v>200</v>
      </c>
    </row>
    <row r="159" spans="1:44" ht="20.100000000000001" customHeight="1">
      <c r="A159" s="29"/>
      <c r="B159" s="29"/>
      <c r="C159" s="29" t="s">
        <v>102</v>
      </c>
      <c r="D159" s="29" t="s">
        <v>195</v>
      </c>
      <c r="E159" s="29" t="s">
        <v>194</v>
      </c>
      <c r="F159" s="29" t="s">
        <v>174</v>
      </c>
      <c r="G159" s="29" t="s">
        <v>58</v>
      </c>
      <c r="H159" s="29" t="s">
        <v>123</v>
      </c>
      <c r="I159" s="32">
        <v>1230474</v>
      </c>
      <c r="J159" s="40">
        <v>1477481</v>
      </c>
      <c r="K159" s="56">
        <v>99.9</v>
      </c>
      <c r="L159" s="56">
        <v>119.9</v>
      </c>
      <c r="M159" s="55">
        <v>0.20020020020020013</v>
      </c>
      <c r="N159" s="406"/>
      <c r="O159" s="53">
        <v>0</v>
      </c>
      <c r="P159" s="403"/>
      <c r="Q159" s="403"/>
      <c r="R159" s="403"/>
      <c r="S159" s="403"/>
      <c r="T159" s="403"/>
      <c r="U159" s="403"/>
      <c r="V159" s="53">
        <v>0</v>
      </c>
      <c r="W159" s="47">
        <v>0</v>
      </c>
      <c r="X159" s="47">
        <v>0</v>
      </c>
      <c r="Y159" s="47">
        <v>7531</v>
      </c>
      <c r="Z159" s="54">
        <f t="shared" si="44"/>
        <v>7531</v>
      </c>
      <c r="AA159" s="53">
        <v>0</v>
      </c>
      <c r="AB159" s="46">
        <v>6700</v>
      </c>
      <c r="AC159" s="46">
        <v>7530</v>
      </c>
      <c r="AD159" s="46">
        <v>9000</v>
      </c>
      <c r="AE159" s="46">
        <f t="shared" si="48"/>
        <v>0</v>
      </c>
      <c r="AF159" s="46">
        <f t="shared" si="49"/>
        <v>0</v>
      </c>
      <c r="AG159" s="46">
        <f t="shared" si="50"/>
        <v>9001</v>
      </c>
      <c r="AH159" s="46">
        <f t="shared" si="51"/>
        <v>9001</v>
      </c>
      <c r="AI159" s="52">
        <f t="shared" si="40"/>
        <v>0</v>
      </c>
      <c r="AJ159" s="52">
        <f t="shared" si="41"/>
        <v>0</v>
      </c>
      <c r="AK159" s="52">
        <f t="shared" si="42"/>
        <v>1</v>
      </c>
      <c r="AL159" s="51">
        <f t="shared" si="43"/>
        <v>1470</v>
      </c>
      <c r="AN159" s="25" t="s">
        <v>193</v>
      </c>
      <c r="AO159" s="25" t="s">
        <v>192</v>
      </c>
    </row>
    <row r="160" spans="1:44" ht="20.100000000000001" customHeight="1">
      <c r="C160" s="25" t="s">
        <v>102</v>
      </c>
      <c r="D160" s="25" t="s">
        <v>102</v>
      </c>
      <c r="E160" s="25" t="s">
        <v>194</v>
      </c>
      <c r="F160" s="25" t="s">
        <v>175</v>
      </c>
      <c r="G160" s="25" t="s">
        <v>264</v>
      </c>
      <c r="H160" s="25" t="s">
        <v>123</v>
      </c>
      <c r="I160" s="31">
        <v>1222927</v>
      </c>
      <c r="J160" s="35">
        <v>1408126</v>
      </c>
      <c r="K160" s="64">
        <v>129.9</v>
      </c>
      <c r="L160" s="64">
        <v>139.9</v>
      </c>
      <c r="M160" s="63">
        <v>7.6982294072363455E-2</v>
      </c>
      <c r="N160" s="404">
        <v>45</v>
      </c>
      <c r="O160" s="53">
        <v>0</v>
      </c>
      <c r="P160" s="401" t="s">
        <v>204</v>
      </c>
      <c r="Q160" s="401" t="s">
        <v>204</v>
      </c>
      <c r="R160" s="401" t="s">
        <v>205</v>
      </c>
      <c r="S160" s="401" t="s">
        <v>205</v>
      </c>
      <c r="T160" s="401" t="s">
        <v>204</v>
      </c>
      <c r="U160" s="401" t="s">
        <v>203</v>
      </c>
      <c r="V160" s="53">
        <v>0</v>
      </c>
      <c r="W160" s="47">
        <v>12161</v>
      </c>
      <c r="X160" s="47">
        <v>0</v>
      </c>
      <c r="Y160" s="47">
        <v>2327</v>
      </c>
      <c r="Z160" s="54">
        <f t="shared" si="44"/>
        <v>14488</v>
      </c>
      <c r="AA160" s="53">
        <v>0</v>
      </c>
      <c r="AB160" s="46">
        <v>12400</v>
      </c>
      <c r="AC160" s="46">
        <v>13883</v>
      </c>
      <c r="AD160" s="46">
        <v>16600</v>
      </c>
      <c r="AE160" s="46">
        <f t="shared" si="48"/>
        <v>14441.607192159028</v>
      </c>
      <c r="AF160" s="46">
        <f t="shared" si="49"/>
        <v>0</v>
      </c>
      <c r="AG160" s="46">
        <f t="shared" si="50"/>
        <v>2763.3928078409717</v>
      </c>
      <c r="AH160" s="46">
        <f t="shared" si="51"/>
        <v>17205</v>
      </c>
      <c r="AI160" s="52">
        <f t="shared" si="40"/>
        <v>0.83938431805632252</v>
      </c>
      <c r="AJ160" s="52">
        <f t="shared" si="41"/>
        <v>0</v>
      </c>
      <c r="AK160" s="52">
        <f t="shared" si="42"/>
        <v>0.16061568194367754</v>
      </c>
      <c r="AL160" s="51">
        <f t="shared" si="43"/>
        <v>2717</v>
      </c>
      <c r="AN160" s="25" t="s">
        <v>200</v>
      </c>
      <c r="AR160" s="407" t="s">
        <v>223</v>
      </c>
    </row>
    <row r="161" spans="1:44" ht="20.100000000000001" customHeight="1">
      <c r="C161" s="25" t="s">
        <v>102</v>
      </c>
      <c r="D161" s="25" t="s">
        <v>263</v>
      </c>
      <c r="E161" s="25" t="s">
        <v>194</v>
      </c>
      <c r="F161" s="25" t="s">
        <v>175</v>
      </c>
      <c r="G161" s="25" t="s">
        <v>262</v>
      </c>
      <c r="H161" s="25" t="s">
        <v>124</v>
      </c>
      <c r="I161" s="31">
        <v>1224437</v>
      </c>
      <c r="J161" s="35">
        <v>1408128</v>
      </c>
      <c r="K161" s="61">
        <v>129.9</v>
      </c>
      <c r="L161" s="61">
        <v>139.9</v>
      </c>
      <c r="M161" s="60">
        <v>7.6982294072363455E-2</v>
      </c>
      <c r="N161" s="405"/>
      <c r="O161" s="53">
        <v>0</v>
      </c>
      <c r="P161" s="402"/>
      <c r="Q161" s="402"/>
      <c r="R161" s="402"/>
      <c r="S161" s="402"/>
      <c r="T161" s="402"/>
      <c r="U161" s="402"/>
      <c r="V161" s="53">
        <v>0</v>
      </c>
      <c r="W161" s="47">
        <v>12161</v>
      </c>
      <c r="X161" s="47">
        <v>0</v>
      </c>
      <c r="Y161" s="47">
        <v>2327</v>
      </c>
      <c r="Z161" s="54">
        <f t="shared" si="44"/>
        <v>14488</v>
      </c>
      <c r="AA161" s="53">
        <v>0</v>
      </c>
      <c r="AB161" s="46">
        <v>12400</v>
      </c>
      <c r="AC161" s="46">
        <v>13883</v>
      </c>
      <c r="AD161" s="46">
        <v>16600</v>
      </c>
      <c r="AE161" s="46">
        <f t="shared" si="48"/>
        <v>14441.607192159028</v>
      </c>
      <c r="AF161" s="46">
        <f t="shared" si="49"/>
        <v>0</v>
      </c>
      <c r="AG161" s="46">
        <f t="shared" si="50"/>
        <v>2763.3928078409717</v>
      </c>
      <c r="AH161" s="46">
        <f t="shared" si="51"/>
        <v>17205</v>
      </c>
      <c r="AI161" s="52">
        <f t="shared" si="40"/>
        <v>0.83938431805632252</v>
      </c>
      <c r="AJ161" s="52">
        <f t="shared" si="41"/>
        <v>0</v>
      </c>
      <c r="AK161" s="52">
        <f t="shared" si="42"/>
        <v>0.16061568194367754</v>
      </c>
      <c r="AL161" s="51">
        <f t="shared" si="43"/>
        <v>2717</v>
      </c>
      <c r="AN161" s="25" t="s">
        <v>200</v>
      </c>
      <c r="AO161" s="25" t="s">
        <v>228</v>
      </c>
      <c r="AP161"/>
      <c r="AQ161"/>
      <c r="AR161" s="407"/>
    </row>
    <row r="162" spans="1:44" ht="20.100000000000001" customHeight="1">
      <c r="C162" s="25" t="s">
        <v>102</v>
      </c>
      <c r="D162" s="25" t="s">
        <v>195</v>
      </c>
      <c r="E162" s="25" t="s">
        <v>194</v>
      </c>
      <c r="F162" s="25" t="s">
        <v>175</v>
      </c>
      <c r="G162" s="25" t="s">
        <v>198</v>
      </c>
      <c r="H162" s="25" t="s">
        <v>124</v>
      </c>
      <c r="I162" s="35">
        <v>5567501</v>
      </c>
      <c r="J162" s="103">
        <v>1444430</v>
      </c>
      <c r="K162" s="61">
        <v>129.9</v>
      </c>
      <c r="L162" s="61">
        <v>139.9</v>
      </c>
      <c r="M162" s="60">
        <v>7.6982294072363455E-2</v>
      </c>
      <c r="N162" s="405"/>
      <c r="O162" s="53">
        <v>0</v>
      </c>
      <c r="P162" s="402"/>
      <c r="Q162" s="402"/>
      <c r="R162" s="402"/>
      <c r="S162" s="402"/>
      <c r="T162" s="402"/>
      <c r="U162" s="402"/>
      <c r="V162" s="53">
        <v>0</v>
      </c>
      <c r="W162" s="47">
        <v>12390</v>
      </c>
      <c r="X162" s="47">
        <v>0</v>
      </c>
      <c r="Y162" s="47">
        <v>2327</v>
      </c>
      <c r="Z162" s="54">
        <f t="shared" si="44"/>
        <v>14717</v>
      </c>
      <c r="AA162" s="53">
        <v>0</v>
      </c>
      <c r="AB162" s="46">
        <v>12400</v>
      </c>
      <c r="AC162" s="46">
        <v>13883</v>
      </c>
      <c r="AD162" s="46">
        <v>16600</v>
      </c>
      <c r="AE162" s="46">
        <f t="shared" si="48"/>
        <v>14677.397567439017</v>
      </c>
      <c r="AF162" s="46">
        <f t="shared" si="49"/>
        <v>0</v>
      </c>
      <c r="AG162" s="46">
        <f t="shared" si="50"/>
        <v>2756.6024325609837</v>
      </c>
      <c r="AH162" s="46">
        <f t="shared" si="51"/>
        <v>17434</v>
      </c>
      <c r="AI162" s="52">
        <f t="shared" si="40"/>
        <v>0.8418835360467487</v>
      </c>
      <c r="AJ162" s="52">
        <f t="shared" si="41"/>
        <v>0</v>
      </c>
      <c r="AK162" s="52">
        <f t="shared" si="42"/>
        <v>0.15811646395325135</v>
      </c>
      <c r="AL162" s="51">
        <f t="shared" si="43"/>
        <v>2717</v>
      </c>
      <c r="AN162" s="59">
        <v>0</v>
      </c>
      <c r="AO162" s="58" t="s">
        <v>197</v>
      </c>
      <c r="AP162" t="s">
        <v>261</v>
      </c>
      <c r="AQ162" s="68" t="s">
        <v>260</v>
      </c>
      <c r="AR162" s="407"/>
    </row>
    <row r="163" spans="1:44" ht="20.100000000000001" customHeight="1">
      <c r="A163" s="29"/>
      <c r="B163" s="29"/>
      <c r="C163" s="29" t="s">
        <v>102</v>
      </c>
      <c r="D163" s="29" t="s">
        <v>195</v>
      </c>
      <c r="E163" s="29" t="s">
        <v>194</v>
      </c>
      <c r="F163" s="29" t="s">
        <v>175</v>
      </c>
      <c r="G163" s="29" t="s">
        <v>58</v>
      </c>
      <c r="H163" s="29" t="s">
        <v>123</v>
      </c>
      <c r="I163" s="32">
        <v>1230474</v>
      </c>
      <c r="J163" s="40">
        <v>1477481</v>
      </c>
      <c r="K163" s="56">
        <v>129.9</v>
      </c>
      <c r="L163" s="56">
        <v>139.9</v>
      </c>
      <c r="M163" s="55">
        <v>7.6982294072363455E-2</v>
      </c>
      <c r="N163" s="406"/>
      <c r="O163" s="53">
        <v>0</v>
      </c>
      <c r="P163" s="403"/>
      <c r="Q163" s="403"/>
      <c r="R163" s="403"/>
      <c r="S163" s="403"/>
      <c r="T163" s="403"/>
      <c r="U163" s="403"/>
      <c r="V163" s="53">
        <v>0</v>
      </c>
      <c r="W163" s="47">
        <v>11390</v>
      </c>
      <c r="X163" s="47">
        <v>0</v>
      </c>
      <c r="Y163" s="47">
        <v>2327</v>
      </c>
      <c r="Z163" s="54">
        <f t="shared" si="44"/>
        <v>13717</v>
      </c>
      <c r="AA163" s="53">
        <v>0</v>
      </c>
      <c r="AB163" s="46">
        <v>12400</v>
      </c>
      <c r="AC163" s="46">
        <v>13883</v>
      </c>
      <c r="AD163" s="46">
        <v>16600</v>
      </c>
      <c r="AE163" s="46">
        <f t="shared" si="48"/>
        <v>13646.078588612671</v>
      </c>
      <c r="AF163" s="46">
        <f t="shared" si="49"/>
        <v>0</v>
      </c>
      <c r="AG163" s="46">
        <f t="shared" si="50"/>
        <v>2787.9214113873295</v>
      </c>
      <c r="AH163" s="46">
        <f t="shared" si="51"/>
        <v>16434</v>
      </c>
      <c r="AI163" s="52">
        <f t="shared" si="40"/>
        <v>0.83035649194430272</v>
      </c>
      <c r="AJ163" s="52">
        <f t="shared" si="41"/>
        <v>0</v>
      </c>
      <c r="AK163" s="52">
        <f t="shared" si="42"/>
        <v>0.16964350805569731</v>
      </c>
      <c r="AL163" s="51">
        <f t="shared" si="43"/>
        <v>2717</v>
      </c>
      <c r="AN163" s="25" t="s">
        <v>193</v>
      </c>
      <c r="AO163" s="25" t="s">
        <v>192</v>
      </c>
      <c r="AR163" s="407"/>
    </row>
    <row r="164" spans="1:44" ht="20.100000000000001" customHeight="1">
      <c r="C164" s="25" t="s">
        <v>102</v>
      </c>
      <c r="D164" s="25" t="s">
        <v>102</v>
      </c>
      <c r="E164" s="25" t="s">
        <v>194</v>
      </c>
      <c r="F164" s="25" t="s">
        <v>176</v>
      </c>
      <c r="G164" s="25" t="s">
        <v>259</v>
      </c>
      <c r="H164" s="25" t="s">
        <v>125</v>
      </c>
      <c r="I164" s="31">
        <v>1227361</v>
      </c>
      <c r="J164" s="35">
        <v>1484970</v>
      </c>
      <c r="K164" s="64">
        <v>26.99</v>
      </c>
      <c r="L164" s="64">
        <v>29.990000000000002</v>
      </c>
      <c r="M164" s="63">
        <v>0.11115227862171184</v>
      </c>
      <c r="N164" s="404">
        <v>46</v>
      </c>
      <c r="O164" s="53">
        <v>0</v>
      </c>
      <c r="P164" s="401" t="s">
        <v>204</v>
      </c>
      <c r="Q164" s="401" t="s">
        <v>204</v>
      </c>
      <c r="R164" s="401" t="s">
        <v>205</v>
      </c>
      <c r="S164" s="401" t="s">
        <v>205</v>
      </c>
      <c r="T164" s="401" t="s">
        <v>204</v>
      </c>
      <c r="U164" s="401" t="s">
        <v>204</v>
      </c>
      <c r="V164" s="53">
        <v>0</v>
      </c>
      <c r="W164" s="47">
        <v>24249</v>
      </c>
      <c r="X164" s="47">
        <v>0</v>
      </c>
      <c r="Y164" s="47">
        <v>14678</v>
      </c>
      <c r="Z164" s="54">
        <f t="shared" si="44"/>
        <v>38927</v>
      </c>
      <c r="AA164" s="53">
        <v>0</v>
      </c>
      <c r="AB164" s="46">
        <v>28800</v>
      </c>
      <c r="AC164" s="46">
        <v>33198</v>
      </c>
      <c r="AD164" s="46">
        <v>41400</v>
      </c>
      <c r="AE164" s="46">
        <f t="shared" si="48"/>
        <v>29358.314820047781</v>
      </c>
      <c r="AF164" s="46">
        <f t="shared" si="49"/>
        <v>0</v>
      </c>
      <c r="AG164" s="46">
        <f t="shared" si="50"/>
        <v>17770.685179952219</v>
      </c>
      <c r="AH164" s="46">
        <f t="shared" si="51"/>
        <v>47129</v>
      </c>
      <c r="AI164" s="52">
        <f t="shared" si="40"/>
        <v>0.62293523775271664</v>
      </c>
      <c r="AJ164" s="52">
        <f t="shared" si="41"/>
        <v>0</v>
      </c>
      <c r="AK164" s="52">
        <f t="shared" si="42"/>
        <v>0.37706476224728336</v>
      </c>
      <c r="AL164" s="51">
        <f t="shared" si="43"/>
        <v>8202</v>
      </c>
      <c r="AN164" s="25" t="s">
        <v>200</v>
      </c>
    </row>
    <row r="165" spans="1:44" ht="20.100000000000001" customHeight="1">
      <c r="C165" s="25" t="s">
        <v>102</v>
      </c>
      <c r="D165" s="25" t="s">
        <v>222</v>
      </c>
      <c r="E165" s="25" t="s">
        <v>194</v>
      </c>
      <c r="F165" s="25" t="s">
        <v>176</v>
      </c>
      <c r="G165" s="25" t="s">
        <v>258</v>
      </c>
      <c r="H165" s="25" t="s">
        <v>124</v>
      </c>
      <c r="I165" s="31">
        <v>1230318</v>
      </c>
      <c r="J165" s="35">
        <v>1481544</v>
      </c>
      <c r="K165" s="61">
        <v>26.99</v>
      </c>
      <c r="L165" s="61">
        <v>29.990000000000002</v>
      </c>
      <c r="M165" s="60">
        <v>0.11115227862171184</v>
      </c>
      <c r="N165" s="405"/>
      <c r="O165" s="53">
        <v>0</v>
      </c>
      <c r="P165" s="402"/>
      <c r="Q165" s="402"/>
      <c r="R165" s="402"/>
      <c r="S165" s="402"/>
      <c r="T165" s="402"/>
      <c r="U165" s="402"/>
      <c r="V165" s="53">
        <v>0</v>
      </c>
      <c r="W165" s="47">
        <v>24249</v>
      </c>
      <c r="X165" s="47">
        <v>0</v>
      </c>
      <c r="Y165" s="47">
        <v>14678</v>
      </c>
      <c r="Z165" s="54">
        <f t="shared" si="44"/>
        <v>38927</v>
      </c>
      <c r="AA165" s="53">
        <v>0</v>
      </c>
      <c r="AB165" s="46">
        <v>28800</v>
      </c>
      <c r="AC165" s="46">
        <v>33198</v>
      </c>
      <c r="AD165" s="46">
        <v>41400</v>
      </c>
      <c r="AE165" s="46">
        <f t="shared" si="48"/>
        <v>29358.314820047781</v>
      </c>
      <c r="AF165" s="46">
        <f t="shared" si="49"/>
        <v>0</v>
      </c>
      <c r="AG165" s="46">
        <f t="shared" si="50"/>
        <v>17770.685179952219</v>
      </c>
      <c r="AH165" s="46">
        <f t="shared" si="51"/>
        <v>47129</v>
      </c>
      <c r="AI165" s="52">
        <f t="shared" si="40"/>
        <v>0.62293523775271664</v>
      </c>
      <c r="AJ165" s="52">
        <f t="shared" si="41"/>
        <v>0</v>
      </c>
      <c r="AK165" s="52">
        <f t="shared" si="42"/>
        <v>0.37706476224728336</v>
      </c>
      <c r="AL165" s="51">
        <f t="shared" si="43"/>
        <v>8202</v>
      </c>
      <c r="AN165" s="25" t="s">
        <v>200</v>
      </c>
      <c r="AO165" s="25" t="s">
        <v>199</v>
      </c>
      <c r="AP165"/>
      <c r="AQ165"/>
    </row>
    <row r="166" spans="1:44" ht="20.100000000000001" customHeight="1">
      <c r="A166" s="29"/>
      <c r="B166" s="29"/>
      <c r="C166" s="29" t="s">
        <v>102</v>
      </c>
      <c r="D166" s="29" t="s">
        <v>195</v>
      </c>
      <c r="E166" s="29" t="s">
        <v>194</v>
      </c>
      <c r="F166" s="29" t="s">
        <v>176</v>
      </c>
      <c r="G166" s="29" t="s">
        <v>23</v>
      </c>
      <c r="H166" s="29" t="s">
        <v>123</v>
      </c>
      <c r="I166" s="32">
        <v>1230471</v>
      </c>
      <c r="J166" s="40">
        <v>1477479</v>
      </c>
      <c r="K166" s="56">
        <v>26.99</v>
      </c>
      <c r="L166" s="56">
        <v>29.990000000000002</v>
      </c>
      <c r="M166" s="55">
        <v>0.11115227862171184</v>
      </c>
      <c r="N166" s="406"/>
      <c r="O166" s="53">
        <v>0</v>
      </c>
      <c r="P166" s="403"/>
      <c r="Q166" s="403"/>
      <c r="R166" s="403"/>
      <c r="S166" s="403"/>
      <c r="T166" s="403"/>
      <c r="U166" s="403"/>
      <c r="V166" s="53">
        <v>0</v>
      </c>
      <c r="W166" s="47">
        <v>22716</v>
      </c>
      <c r="X166" s="47">
        <v>0</v>
      </c>
      <c r="Y166" s="47">
        <v>14678</v>
      </c>
      <c r="Z166" s="54">
        <f t="shared" si="44"/>
        <v>37394</v>
      </c>
      <c r="AA166" s="53">
        <v>0</v>
      </c>
      <c r="AB166" s="46">
        <v>28800</v>
      </c>
      <c r="AC166" s="46">
        <v>33198</v>
      </c>
      <c r="AD166" s="46">
        <v>41400</v>
      </c>
      <c r="AE166" s="46">
        <f t="shared" si="48"/>
        <v>27698.527464299084</v>
      </c>
      <c r="AF166" s="46">
        <f t="shared" si="49"/>
        <v>0</v>
      </c>
      <c r="AG166" s="46">
        <f t="shared" si="50"/>
        <v>17897.472535700916</v>
      </c>
      <c r="AH166" s="46">
        <f t="shared" si="51"/>
        <v>45596</v>
      </c>
      <c r="AI166" s="52">
        <f t="shared" si="40"/>
        <v>0.60747713536931058</v>
      </c>
      <c r="AJ166" s="52">
        <f t="shared" si="41"/>
        <v>0</v>
      </c>
      <c r="AK166" s="52">
        <f t="shared" si="42"/>
        <v>0.39252286463068942</v>
      </c>
      <c r="AL166" s="51">
        <f t="shared" si="43"/>
        <v>8202</v>
      </c>
      <c r="AN166" s="25" t="s">
        <v>227</v>
      </c>
      <c r="AO166" s="25" t="s">
        <v>226</v>
      </c>
      <c r="AP166" s="25" t="s">
        <v>225</v>
      </c>
      <c r="AQ166" s="25" t="s">
        <v>208</v>
      </c>
    </row>
    <row r="167" spans="1:44" ht="20.100000000000001" customHeight="1">
      <c r="C167" s="25" t="s">
        <v>102</v>
      </c>
      <c r="D167" s="25" t="s">
        <v>102</v>
      </c>
      <c r="E167" s="25" t="s">
        <v>194</v>
      </c>
      <c r="F167" s="25" t="s">
        <v>177</v>
      </c>
      <c r="G167" s="25" t="s">
        <v>257</v>
      </c>
      <c r="H167" s="25" t="s">
        <v>123</v>
      </c>
      <c r="I167" s="31">
        <v>1230404</v>
      </c>
      <c r="J167" s="35">
        <v>1484352</v>
      </c>
      <c r="K167" s="64">
        <v>48.99</v>
      </c>
      <c r="L167" s="64">
        <v>49.99</v>
      </c>
      <c r="M167" s="63">
        <v>2.0412329046744171E-2</v>
      </c>
      <c r="N167" s="404">
        <v>47</v>
      </c>
      <c r="O167" s="53">
        <v>0</v>
      </c>
      <c r="P167" s="401" t="s">
        <v>203</v>
      </c>
      <c r="Q167" s="401" t="s">
        <v>203</v>
      </c>
      <c r="R167" s="401" t="s">
        <v>204</v>
      </c>
      <c r="S167" s="401" t="s">
        <v>204</v>
      </c>
      <c r="T167" s="401" t="s">
        <v>204</v>
      </c>
      <c r="U167" s="401" t="s">
        <v>203</v>
      </c>
      <c r="V167" s="53">
        <v>0</v>
      </c>
      <c r="W167" s="47">
        <v>0</v>
      </c>
      <c r="X167" s="47">
        <v>15133</v>
      </c>
      <c r="Y167" s="47">
        <v>3152</v>
      </c>
      <c r="Z167" s="54">
        <f t="shared" si="44"/>
        <v>18285</v>
      </c>
      <c r="AA167" s="53">
        <v>0</v>
      </c>
      <c r="AB167" s="46">
        <v>11400</v>
      </c>
      <c r="AC167" s="46">
        <v>13486</v>
      </c>
      <c r="AD167" s="46">
        <v>16800</v>
      </c>
      <c r="AE167" s="46">
        <f t="shared" si="48"/>
        <v>0</v>
      </c>
      <c r="AF167" s="46">
        <f t="shared" si="49"/>
        <v>17875.726934645885</v>
      </c>
      <c r="AG167" s="46">
        <f t="shared" si="50"/>
        <v>3723.2730653541157</v>
      </c>
      <c r="AH167" s="46">
        <f t="shared" si="51"/>
        <v>21599</v>
      </c>
      <c r="AI167" s="52">
        <f t="shared" si="40"/>
        <v>0</v>
      </c>
      <c r="AJ167" s="52">
        <f t="shared" si="41"/>
        <v>0.82761826633852886</v>
      </c>
      <c r="AK167" s="52">
        <f t="shared" si="42"/>
        <v>0.17238173366147116</v>
      </c>
      <c r="AL167" s="51">
        <f t="shared" si="43"/>
        <v>3314</v>
      </c>
      <c r="AN167" s="25" t="s">
        <v>200</v>
      </c>
    </row>
    <row r="168" spans="1:44" ht="20.100000000000001" customHeight="1">
      <c r="C168" s="25" t="s">
        <v>102</v>
      </c>
      <c r="D168" s="25" t="s">
        <v>202</v>
      </c>
      <c r="E168" s="25" t="s">
        <v>194</v>
      </c>
      <c r="F168" s="25" t="s">
        <v>177</v>
      </c>
      <c r="G168" s="25" t="s">
        <v>256</v>
      </c>
      <c r="H168" s="25" t="s">
        <v>124</v>
      </c>
      <c r="I168" s="31">
        <v>1225839</v>
      </c>
      <c r="J168" s="35">
        <v>1436923</v>
      </c>
      <c r="K168" s="61" t="e">
        <v>#N/A</v>
      </c>
      <c r="L168" s="61">
        <v>49.99</v>
      </c>
      <c r="M168" s="60">
        <v>0</v>
      </c>
      <c r="N168" s="405"/>
      <c r="O168" s="53">
        <v>0</v>
      </c>
      <c r="P168" s="402"/>
      <c r="Q168" s="402"/>
      <c r="R168" s="402"/>
      <c r="S168" s="402"/>
      <c r="T168" s="402"/>
      <c r="U168" s="402"/>
      <c r="V168" s="53">
        <v>0</v>
      </c>
      <c r="W168" s="47">
        <v>0</v>
      </c>
      <c r="X168" s="47">
        <v>15133</v>
      </c>
      <c r="Y168" s="47">
        <v>3152</v>
      </c>
      <c r="Z168" s="54">
        <f t="shared" si="44"/>
        <v>18285</v>
      </c>
      <c r="AA168" s="53">
        <v>0</v>
      </c>
      <c r="AB168" s="46">
        <v>11400</v>
      </c>
      <c r="AC168" s="46">
        <v>13486</v>
      </c>
      <c r="AD168" s="46">
        <v>16800</v>
      </c>
      <c r="AE168" s="46">
        <f t="shared" si="48"/>
        <v>0</v>
      </c>
      <c r="AF168" s="46">
        <f t="shared" si="49"/>
        <v>17875.726934645885</v>
      </c>
      <c r="AG168" s="46">
        <f t="shared" si="50"/>
        <v>3723.2730653541157</v>
      </c>
      <c r="AH168" s="46">
        <f t="shared" si="51"/>
        <v>21599</v>
      </c>
      <c r="AI168" s="52">
        <f t="shared" si="40"/>
        <v>0</v>
      </c>
      <c r="AJ168" s="52">
        <f t="shared" si="41"/>
        <v>0.82761826633852886</v>
      </c>
      <c r="AK168" s="52">
        <f t="shared" si="42"/>
        <v>0.17238173366147116</v>
      </c>
      <c r="AL168" s="51">
        <f t="shared" si="43"/>
        <v>3314</v>
      </c>
      <c r="AN168" s="25" t="s">
        <v>200</v>
      </c>
      <c r="AO168" s="25" t="s">
        <v>199</v>
      </c>
      <c r="AP168"/>
      <c r="AQ168"/>
    </row>
    <row r="169" spans="1:44" ht="20.100000000000001" customHeight="1">
      <c r="A169" s="29"/>
      <c r="B169" s="29"/>
      <c r="C169" s="29" t="s">
        <v>102</v>
      </c>
      <c r="D169" s="29" t="s">
        <v>195</v>
      </c>
      <c r="E169" s="29" t="s">
        <v>194</v>
      </c>
      <c r="F169" s="29" t="s">
        <v>177</v>
      </c>
      <c r="G169" s="29" t="s">
        <v>23</v>
      </c>
      <c r="H169" s="29" t="s">
        <v>123</v>
      </c>
      <c r="I169" s="32">
        <v>1230471</v>
      </c>
      <c r="J169" s="40">
        <v>1477479</v>
      </c>
      <c r="K169" s="56" t="e">
        <v>#N/A</v>
      </c>
      <c r="L169" s="56">
        <v>49.99</v>
      </c>
      <c r="M169" s="55">
        <v>0</v>
      </c>
      <c r="N169" s="406"/>
      <c r="O169" s="53">
        <v>0</v>
      </c>
      <c r="P169" s="403"/>
      <c r="Q169" s="403"/>
      <c r="R169" s="403"/>
      <c r="S169" s="403"/>
      <c r="T169" s="403"/>
      <c r="U169" s="403"/>
      <c r="V169" s="53">
        <v>0</v>
      </c>
      <c r="W169" s="47">
        <v>0</v>
      </c>
      <c r="X169" s="47">
        <v>15133</v>
      </c>
      <c r="Y169" s="47">
        <v>3152</v>
      </c>
      <c r="Z169" s="54">
        <f t="shared" si="44"/>
        <v>18285</v>
      </c>
      <c r="AA169" s="53">
        <v>0</v>
      </c>
      <c r="AB169" s="46">
        <v>11400</v>
      </c>
      <c r="AC169" s="46">
        <v>13486</v>
      </c>
      <c r="AD169" s="46">
        <v>16800</v>
      </c>
      <c r="AE169" s="46">
        <f t="shared" si="48"/>
        <v>0</v>
      </c>
      <c r="AF169" s="46">
        <f t="shared" si="49"/>
        <v>17875.726934645885</v>
      </c>
      <c r="AG169" s="46">
        <f t="shared" si="50"/>
        <v>3723.2730653541157</v>
      </c>
      <c r="AH169" s="46">
        <f t="shared" si="51"/>
        <v>21599</v>
      </c>
      <c r="AI169" s="52">
        <f t="shared" si="40"/>
        <v>0</v>
      </c>
      <c r="AJ169" s="52">
        <f t="shared" si="41"/>
        <v>0.82761826633852886</v>
      </c>
      <c r="AK169" s="52">
        <f t="shared" si="42"/>
        <v>0.17238173366147116</v>
      </c>
      <c r="AL169" s="51">
        <f t="shared" si="43"/>
        <v>3314</v>
      </c>
      <c r="AN169" s="25" t="s">
        <v>227</v>
      </c>
      <c r="AO169" s="25" t="s">
        <v>226</v>
      </c>
      <c r="AP169" s="25" t="s">
        <v>225</v>
      </c>
      <c r="AQ169" s="25" t="s">
        <v>208</v>
      </c>
    </row>
    <row r="170" spans="1:44" ht="20.100000000000001" customHeight="1">
      <c r="C170" s="25" t="s">
        <v>102</v>
      </c>
      <c r="D170" s="25" t="s">
        <v>102</v>
      </c>
      <c r="E170" s="25" t="s">
        <v>194</v>
      </c>
      <c r="F170" s="25" t="s">
        <v>178</v>
      </c>
      <c r="G170" s="25" t="s">
        <v>250</v>
      </c>
      <c r="H170" s="25" t="s">
        <v>121</v>
      </c>
      <c r="I170" s="31">
        <v>1226651</v>
      </c>
      <c r="J170" s="35">
        <v>1475634</v>
      </c>
      <c r="K170" s="64">
        <v>149.9</v>
      </c>
      <c r="L170" s="64">
        <v>169.9</v>
      </c>
      <c r="M170" s="63">
        <v>0.13342228152101399</v>
      </c>
      <c r="N170" s="404">
        <v>48</v>
      </c>
      <c r="O170" s="53">
        <v>0</v>
      </c>
      <c r="P170" s="401" t="s">
        <v>203</v>
      </c>
      <c r="Q170" s="401" t="s">
        <v>203</v>
      </c>
      <c r="R170" s="401" t="s">
        <v>205</v>
      </c>
      <c r="S170" s="401" t="s">
        <v>205</v>
      </c>
      <c r="T170" s="401" t="s">
        <v>204</v>
      </c>
      <c r="U170" s="401" t="s">
        <v>204</v>
      </c>
      <c r="V170" s="53">
        <v>0</v>
      </c>
      <c r="W170" s="47">
        <v>0</v>
      </c>
      <c r="X170" s="47">
        <v>0</v>
      </c>
      <c r="Y170" s="47">
        <v>6932</v>
      </c>
      <c r="Z170" s="54">
        <f t="shared" si="44"/>
        <v>6932</v>
      </c>
      <c r="AA170" s="53">
        <v>0</v>
      </c>
      <c r="AB170" s="46">
        <v>7200</v>
      </c>
      <c r="AC170" s="46">
        <v>8224</v>
      </c>
      <c r="AD170" s="46">
        <v>9200</v>
      </c>
      <c r="AE170" s="46">
        <f t="shared" si="48"/>
        <v>0</v>
      </c>
      <c r="AF170" s="46">
        <f t="shared" si="49"/>
        <v>0</v>
      </c>
      <c r="AG170" s="46">
        <f t="shared" si="50"/>
        <v>7908</v>
      </c>
      <c r="AH170" s="46">
        <f t="shared" si="51"/>
        <v>7908</v>
      </c>
      <c r="AI170" s="52">
        <f t="shared" si="40"/>
        <v>0</v>
      </c>
      <c r="AJ170" s="52">
        <f t="shared" si="41"/>
        <v>0</v>
      </c>
      <c r="AK170" s="52">
        <f t="shared" si="42"/>
        <v>1</v>
      </c>
      <c r="AL170" s="51">
        <f t="shared" si="43"/>
        <v>976</v>
      </c>
      <c r="AN170" s="25" t="s">
        <v>200</v>
      </c>
    </row>
    <row r="171" spans="1:44" ht="20.100000000000001" customHeight="1">
      <c r="C171" s="25" t="s">
        <v>102</v>
      </c>
      <c r="D171" s="25" t="s">
        <v>254</v>
      </c>
      <c r="E171" s="25" t="s">
        <v>253</v>
      </c>
      <c r="F171" s="25" t="s">
        <v>178</v>
      </c>
      <c r="G171" s="25" t="s">
        <v>58</v>
      </c>
      <c r="H171" s="25" t="s">
        <v>124</v>
      </c>
      <c r="I171" s="31">
        <v>1230474</v>
      </c>
      <c r="J171" s="35">
        <v>1477481</v>
      </c>
      <c r="K171" s="61"/>
      <c r="L171" s="61">
        <v>169.9</v>
      </c>
      <c r="M171" s="60"/>
      <c r="N171" s="405"/>
      <c r="O171" s="53">
        <v>0</v>
      </c>
      <c r="P171" s="402"/>
      <c r="Q171" s="402"/>
      <c r="R171" s="402"/>
      <c r="S171" s="402"/>
      <c r="T171" s="402"/>
      <c r="U171" s="402"/>
      <c r="V171" s="53">
        <v>0</v>
      </c>
      <c r="W171" s="47">
        <v>0</v>
      </c>
      <c r="X171" s="47">
        <v>0</v>
      </c>
      <c r="Y171" s="47">
        <v>7162</v>
      </c>
      <c r="Z171" s="54">
        <f t="shared" si="44"/>
        <v>7162</v>
      </c>
      <c r="AA171" s="53">
        <v>0</v>
      </c>
      <c r="AB171" s="46">
        <v>7200</v>
      </c>
      <c r="AC171" s="46">
        <v>8224</v>
      </c>
      <c r="AD171" s="46">
        <v>9200</v>
      </c>
      <c r="AE171" s="46">
        <f t="shared" si="48"/>
        <v>0</v>
      </c>
      <c r="AF171" s="46">
        <f t="shared" si="49"/>
        <v>0</v>
      </c>
      <c r="AG171" s="46">
        <f t="shared" si="50"/>
        <v>8138</v>
      </c>
      <c r="AH171" s="46">
        <f t="shared" si="51"/>
        <v>8138</v>
      </c>
      <c r="AI171" s="52">
        <f t="shared" si="40"/>
        <v>0</v>
      </c>
      <c r="AJ171" s="52">
        <f t="shared" si="41"/>
        <v>0</v>
      </c>
      <c r="AK171" s="52">
        <f t="shared" si="42"/>
        <v>1</v>
      </c>
      <c r="AL171" s="51">
        <f t="shared" si="43"/>
        <v>976</v>
      </c>
      <c r="AN171" s="25" t="s">
        <v>193</v>
      </c>
      <c r="AO171" s="25" t="s">
        <v>192</v>
      </c>
    </row>
    <row r="172" spans="1:44" ht="20.100000000000001" customHeight="1">
      <c r="A172" s="29"/>
      <c r="B172" s="29"/>
      <c r="C172" s="29" t="s">
        <v>102</v>
      </c>
      <c r="D172" s="29" t="s">
        <v>195</v>
      </c>
      <c r="E172" s="29" t="s">
        <v>194</v>
      </c>
      <c r="F172" s="29" t="s">
        <v>178</v>
      </c>
      <c r="G172" s="29" t="s">
        <v>255</v>
      </c>
      <c r="H172" s="29" t="s">
        <v>123</v>
      </c>
      <c r="I172" s="32">
        <v>5560863</v>
      </c>
      <c r="J172" s="105">
        <v>1444924</v>
      </c>
      <c r="K172" s="61"/>
      <c r="L172" s="61">
        <v>169.9</v>
      </c>
      <c r="M172" s="60"/>
      <c r="N172" s="405"/>
      <c r="O172" s="53">
        <v>0</v>
      </c>
      <c r="P172" s="402"/>
      <c r="Q172" s="402"/>
      <c r="R172" s="402"/>
      <c r="S172" s="402"/>
      <c r="T172" s="402"/>
      <c r="U172" s="402"/>
      <c r="V172" s="53">
        <v>0</v>
      </c>
      <c r="W172" s="47">
        <v>0</v>
      </c>
      <c r="X172" s="47">
        <v>0</v>
      </c>
      <c r="Y172" s="47">
        <v>7860</v>
      </c>
      <c r="Z172" s="54">
        <f t="shared" si="44"/>
        <v>7860</v>
      </c>
      <c r="AA172" s="53">
        <v>0</v>
      </c>
      <c r="AB172" s="46">
        <v>7200</v>
      </c>
      <c r="AC172" s="46">
        <v>8224</v>
      </c>
      <c r="AD172" s="46">
        <v>9200</v>
      </c>
      <c r="AE172" s="46">
        <f t="shared" si="48"/>
        <v>0</v>
      </c>
      <c r="AF172" s="46">
        <f t="shared" si="49"/>
        <v>0</v>
      </c>
      <c r="AG172" s="46">
        <f t="shared" si="50"/>
        <v>8836</v>
      </c>
      <c r="AH172" s="46">
        <f t="shared" si="51"/>
        <v>8836</v>
      </c>
      <c r="AI172" s="52">
        <f t="shared" si="40"/>
        <v>0</v>
      </c>
      <c r="AJ172" s="52">
        <f t="shared" si="41"/>
        <v>0</v>
      </c>
      <c r="AK172" s="52">
        <f t="shared" si="42"/>
        <v>1</v>
      </c>
      <c r="AL172" s="51">
        <f t="shared" si="43"/>
        <v>976</v>
      </c>
      <c r="AN172" s="25" t="s">
        <v>238</v>
      </c>
      <c r="AO172" s="25" t="s">
        <v>251</v>
      </c>
      <c r="AP172"/>
      <c r="AQ172"/>
    </row>
    <row r="173" spans="1:44" ht="20.100000000000001" customHeight="1">
      <c r="C173" s="25" t="s">
        <v>102</v>
      </c>
      <c r="D173" s="25" t="s">
        <v>102</v>
      </c>
      <c r="E173" s="25" t="s">
        <v>194</v>
      </c>
      <c r="F173" s="25" t="s">
        <v>179</v>
      </c>
      <c r="G173" s="25" t="s">
        <v>250</v>
      </c>
      <c r="H173" s="25" t="s">
        <v>121</v>
      </c>
      <c r="I173" s="31">
        <v>1226651</v>
      </c>
      <c r="J173" s="35">
        <v>1475634</v>
      </c>
      <c r="K173" s="61"/>
      <c r="L173" s="61">
        <v>169.9</v>
      </c>
      <c r="M173" s="60"/>
      <c r="N173" s="405"/>
      <c r="O173" s="53">
        <v>0</v>
      </c>
      <c r="P173" s="402"/>
      <c r="Q173" s="402"/>
      <c r="R173" s="402"/>
      <c r="S173" s="402"/>
      <c r="T173" s="402"/>
      <c r="U173" s="402"/>
      <c r="V173" s="53">
        <v>0</v>
      </c>
      <c r="W173" s="47">
        <v>0</v>
      </c>
      <c r="X173" s="47">
        <v>0</v>
      </c>
      <c r="Y173" s="47">
        <v>23797</v>
      </c>
      <c r="Z173" s="54">
        <f t="shared" si="44"/>
        <v>23797</v>
      </c>
      <c r="AA173" s="53">
        <v>0</v>
      </c>
      <c r="AB173" s="46">
        <v>5700</v>
      </c>
      <c r="AC173" s="46">
        <v>6522</v>
      </c>
      <c r="AD173" s="46">
        <v>7300</v>
      </c>
      <c r="AE173" s="46">
        <f t="shared" si="48"/>
        <v>0</v>
      </c>
      <c r="AF173" s="46">
        <f t="shared" si="49"/>
        <v>0</v>
      </c>
      <c r="AG173" s="46">
        <f t="shared" si="50"/>
        <v>24575</v>
      </c>
      <c r="AH173" s="46">
        <f t="shared" ref="AH173:AH204" si="52">SUM(AE173:AG173)</f>
        <v>24575</v>
      </c>
      <c r="AI173" s="52">
        <f t="shared" si="40"/>
        <v>0</v>
      </c>
      <c r="AJ173" s="52">
        <f t="shared" si="41"/>
        <v>0</v>
      </c>
      <c r="AK173" s="52">
        <f t="shared" si="42"/>
        <v>1</v>
      </c>
      <c r="AL173" s="51">
        <f t="shared" si="43"/>
        <v>778</v>
      </c>
      <c r="AN173" s="25" t="s">
        <v>200</v>
      </c>
    </row>
    <row r="174" spans="1:44" ht="20.100000000000001" customHeight="1">
      <c r="C174" s="25" t="s">
        <v>102</v>
      </c>
      <c r="D174" s="25" t="s">
        <v>254</v>
      </c>
      <c r="E174" s="25" t="s">
        <v>253</v>
      </c>
      <c r="F174" s="25" t="s">
        <v>179</v>
      </c>
      <c r="G174" s="25" t="s">
        <v>58</v>
      </c>
      <c r="H174" s="25" t="s">
        <v>124</v>
      </c>
      <c r="I174" s="31">
        <v>1230474</v>
      </c>
      <c r="J174" s="35">
        <v>1477481</v>
      </c>
      <c r="K174" s="61"/>
      <c r="L174" s="61">
        <v>169.9</v>
      </c>
      <c r="M174" s="60"/>
      <c r="N174" s="405"/>
      <c r="O174" s="53">
        <v>0</v>
      </c>
      <c r="P174" s="402"/>
      <c r="Q174" s="402"/>
      <c r="R174" s="402"/>
      <c r="S174" s="402"/>
      <c r="T174" s="402"/>
      <c r="U174" s="402"/>
      <c r="V174" s="53">
        <v>0</v>
      </c>
      <c r="W174" s="47">
        <v>0</v>
      </c>
      <c r="X174" s="47">
        <v>0</v>
      </c>
      <c r="Y174" s="47">
        <v>6931</v>
      </c>
      <c r="Z174" s="54">
        <f t="shared" si="44"/>
        <v>6931</v>
      </c>
      <c r="AA174" s="53">
        <v>0</v>
      </c>
      <c r="AB174" s="46">
        <v>5700</v>
      </c>
      <c r="AC174" s="46">
        <v>6522</v>
      </c>
      <c r="AD174" s="46">
        <v>7300</v>
      </c>
      <c r="AE174" s="46">
        <f t="shared" si="48"/>
        <v>0</v>
      </c>
      <c r="AF174" s="46">
        <f t="shared" si="49"/>
        <v>0</v>
      </c>
      <c r="AG174" s="46">
        <f t="shared" si="50"/>
        <v>7709</v>
      </c>
      <c r="AH174" s="46">
        <f t="shared" si="52"/>
        <v>7709</v>
      </c>
      <c r="AI174" s="52">
        <f t="shared" si="40"/>
        <v>0</v>
      </c>
      <c r="AJ174" s="52">
        <f t="shared" si="41"/>
        <v>0</v>
      </c>
      <c r="AK174" s="52">
        <f t="shared" si="42"/>
        <v>1</v>
      </c>
      <c r="AL174" s="51">
        <f t="shared" si="43"/>
        <v>778</v>
      </c>
      <c r="AN174" s="25" t="s">
        <v>193</v>
      </c>
      <c r="AO174" s="25" t="s">
        <v>192</v>
      </c>
    </row>
    <row r="175" spans="1:44" ht="20.100000000000001" customHeight="1">
      <c r="A175" s="29"/>
      <c r="B175" s="29"/>
      <c r="C175" s="29" t="s">
        <v>102</v>
      </c>
      <c r="D175" s="29" t="s">
        <v>195</v>
      </c>
      <c r="E175" s="29" t="s">
        <v>194</v>
      </c>
      <c r="F175" s="29" t="s">
        <v>179</v>
      </c>
      <c r="G175" s="29" t="s">
        <v>252</v>
      </c>
      <c r="H175" s="29" t="s">
        <v>123</v>
      </c>
      <c r="I175" s="32">
        <v>5560863</v>
      </c>
      <c r="J175" s="105">
        <v>1444925</v>
      </c>
      <c r="K175" s="56"/>
      <c r="L175" s="56">
        <v>169.9</v>
      </c>
      <c r="M175" s="55"/>
      <c r="N175" s="406"/>
      <c r="O175" s="53">
        <v>0</v>
      </c>
      <c r="P175" s="403"/>
      <c r="Q175" s="403"/>
      <c r="R175" s="403"/>
      <c r="S175" s="403"/>
      <c r="T175" s="403"/>
      <c r="U175" s="403"/>
      <c r="V175" s="53">
        <v>0</v>
      </c>
      <c r="W175" s="47">
        <v>0</v>
      </c>
      <c r="X175" s="47">
        <v>0</v>
      </c>
      <c r="Y175" s="47">
        <v>6233</v>
      </c>
      <c r="Z175" s="54">
        <f t="shared" si="44"/>
        <v>6233</v>
      </c>
      <c r="AA175" s="53">
        <v>0</v>
      </c>
      <c r="AB175" s="46">
        <v>5700</v>
      </c>
      <c r="AC175" s="46">
        <v>6522</v>
      </c>
      <c r="AD175" s="46">
        <v>7300</v>
      </c>
      <c r="AE175" s="46">
        <f t="shared" si="48"/>
        <v>0</v>
      </c>
      <c r="AF175" s="46">
        <f t="shared" si="49"/>
        <v>0</v>
      </c>
      <c r="AG175" s="46">
        <f t="shared" si="50"/>
        <v>7011</v>
      </c>
      <c r="AH175" s="46">
        <f t="shared" si="52"/>
        <v>7011</v>
      </c>
      <c r="AI175" s="52">
        <f t="shared" si="40"/>
        <v>0</v>
      </c>
      <c r="AJ175" s="52">
        <f t="shared" si="41"/>
        <v>0</v>
      </c>
      <c r="AK175" s="52">
        <f t="shared" si="42"/>
        <v>1</v>
      </c>
      <c r="AL175" s="51">
        <f t="shared" si="43"/>
        <v>778</v>
      </c>
      <c r="AN175" s="25" t="s">
        <v>238</v>
      </c>
      <c r="AO175" s="25" t="s">
        <v>251</v>
      </c>
      <c r="AP175"/>
      <c r="AQ175"/>
    </row>
    <row r="176" spans="1:44" ht="24.95" customHeight="1">
      <c r="C176" s="25" t="s">
        <v>102</v>
      </c>
      <c r="D176" s="25" t="s">
        <v>102</v>
      </c>
      <c r="E176" s="25" t="s">
        <v>194</v>
      </c>
      <c r="F176" s="25" t="s">
        <v>180</v>
      </c>
      <c r="G176" s="25" t="s">
        <v>250</v>
      </c>
      <c r="H176" s="25" t="s">
        <v>121</v>
      </c>
      <c r="I176" s="31">
        <v>1226651</v>
      </c>
      <c r="J176" s="35">
        <v>1475634</v>
      </c>
      <c r="K176" s="64">
        <v>54.9</v>
      </c>
      <c r="L176" s="64">
        <v>58.9</v>
      </c>
      <c r="M176" s="63">
        <v>7.2859744990892539E-2</v>
      </c>
      <c r="N176" s="404">
        <v>49</v>
      </c>
      <c r="O176" s="53">
        <v>0</v>
      </c>
      <c r="P176" s="401" t="s">
        <v>203</v>
      </c>
      <c r="Q176" s="401" t="s">
        <v>203</v>
      </c>
      <c r="R176" s="401" t="s">
        <v>205</v>
      </c>
      <c r="S176" s="401" t="s">
        <v>205</v>
      </c>
      <c r="T176" s="401" t="s">
        <v>204</v>
      </c>
      <c r="U176" s="401" t="s">
        <v>204</v>
      </c>
      <c r="V176" s="53">
        <v>0</v>
      </c>
      <c r="W176" s="47">
        <v>0</v>
      </c>
      <c r="X176" s="47">
        <v>0</v>
      </c>
      <c r="Y176" s="47">
        <v>27406</v>
      </c>
      <c r="Z176" s="54">
        <f t="shared" si="44"/>
        <v>27406</v>
      </c>
      <c r="AA176" s="53">
        <v>0</v>
      </c>
      <c r="AB176" s="46">
        <v>51900</v>
      </c>
      <c r="AC176" s="46">
        <v>58983</v>
      </c>
      <c r="AD176" s="46">
        <v>66000</v>
      </c>
      <c r="AE176" s="46">
        <f t="shared" si="48"/>
        <v>0</v>
      </c>
      <c r="AF176" s="46">
        <f t="shared" si="49"/>
        <v>0</v>
      </c>
      <c r="AG176" s="46">
        <f t="shared" si="50"/>
        <v>34423</v>
      </c>
      <c r="AH176" s="46">
        <f t="shared" si="52"/>
        <v>34423</v>
      </c>
      <c r="AI176" s="52">
        <f t="shared" si="40"/>
        <v>0</v>
      </c>
      <c r="AJ176" s="52">
        <f t="shared" si="41"/>
        <v>0</v>
      </c>
      <c r="AK176" s="52">
        <f t="shared" si="42"/>
        <v>1</v>
      </c>
      <c r="AL176" s="51">
        <f t="shared" si="43"/>
        <v>7017</v>
      </c>
      <c r="AN176" s="25" t="s">
        <v>200</v>
      </c>
    </row>
    <row r="177" spans="1:44" ht="24.95" customHeight="1">
      <c r="A177" s="29"/>
      <c r="B177" s="29"/>
      <c r="C177" s="29" t="s">
        <v>102</v>
      </c>
      <c r="D177" s="29" t="s">
        <v>195</v>
      </c>
      <c r="E177" s="29" t="s">
        <v>194</v>
      </c>
      <c r="F177" s="29" t="s">
        <v>180</v>
      </c>
      <c r="G177" s="29" t="s">
        <v>81</v>
      </c>
      <c r="H177" s="29" t="s">
        <v>123</v>
      </c>
      <c r="I177" s="32">
        <v>1230470</v>
      </c>
      <c r="J177" s="32">
        <v>1477478</v>
      </c>
      <c r="K177" s="56">
        <v>54.9</v>
      </c>
      <c r="L177" s="56">
        <v>58.9</v>
      </c>
      <c r="M177" s="55">
        <v>7.2859744990892539E-2</v>
      </c>
      <c r="N177" s="406"/>
      <c r="O177" s="53">
        <v>0</v>
      </c>
      <c r="P177" s="403"/>
      <c r="Q177" s="403"/>
      <c r="R177" s="403"/>
      <c r="S177" s="403"/>
      <c r="T177" s="403"/>
      <c r="U177" s="403"/>
      <c r="V177" s="53">
        <v>0</v>
      </c>
      <c r="W177" s="47">
        <v>0</v>
      </c>
      <c r="X177" s="47">
        <v>0</v>
      </c>
      <c r="Y177" s="47">
        <v>44019</v>
      </c>
      <c r="Z177" s="54">
        <f t="shared" si="44"/>
        <v>44019</v>
      </c>
      <c r="AA177" s="53">
        <v>0</v>
      </c>
      <c r="AB177" s="46">
        <v>51900</v>
      </c>
      <c r="AC177" s="46">
        <v>58983</v>
      </c>
      <c r="AD177" s="46">
        <v>66000</v>
      </c>
      <c r="AE177" s="46">
        <f t="shared" si="48"/>
        <v>0</v>
      </c>
      <c r="AF177" s="46">
        <f t="shared" si="49"/>
        <v>0</v>
      </c>
      <c r="AG177" s="46">
        <f t="shared" si="50"/>
        <v>51036</v>
      </c>
      <c r="AH177" s="46">
        <f t="shared" si="52"/>
        <v>51036</v>
      </c>
      <c r="AI177" s="52">
        <f t="shared" si="40"/>
        <v>0</v>
      </c>
      <c r="AJ177" s="52">
        <f t="shared" si="41"/>
        <v>0</v>
      </c>
      <c r="AK177" s="52">
        <f t="shared" si="42"/>
        <v>1</v>
      </c>
      <c r="AL177" s="51">
        <f t="shared" si="43"/>
        <v>7017</v>
      </c>
      <c r="AN177" s="25" t="s">
        <v>227</v>
      </c>
      <c r="AO177" s="25" t="s">
        <v>226</v>
      </c>
      <c r="AP177" s="25" t="s">
        <v>225</v>
      </c>
      <c r="AQ177" s="25" t="s">
        <v>208</v>
      </c>
    </row>
    <row r="178" spans="1:44" ht="20.100000000000001" customHeight="1">
      <c r="C178" s="25" t="s">
        <v>102</v>
      </c>
      <c r="D178" s="25" t="s">
        <v>102</v>
      </c>
      <c r="E178" s="25" t="s">
        <v>194</v>
      </c>
      <c r="F178" s="25" t="s">
        <v>181</v>
      </c>
      <c r="G178" s="25" t="s">
        <v>249</v>
      </c>
      <c r="H178" s="25" t="s">
        <v>123</v>
      </c>
      <c r="I178" s="31">
        <v>1221181</v>
      </c>
      <c r="J178" s="35">
        <v>1328771</v>
      </c>
      <c r="K178" s="64">
        <v>65.900000000000006</v>
      </c>
      <c r="L178" s="64">
        <v>69.900000000000006</v>
      </c>
      <c r="M178" s="63">
        <v>6.0698027314112224E-2</v>
      </c>
      <c r="N178" s="404">
        <v>50</v>
      </c>
      <c r="O178" s="53">
        <v>0</v>
      </c>
      <c r="P178" s="401" t="s">
        <v>204</v>
      </c>
      <c r="Q178" s="401" t="s">
        <v>204</v>
      </c>
      <c r="R178" s="401" t="s">
        <v>204</v>
      </c>
      <c r="S178" s="401" t="s">
        <v>204</v>
      </c>
      <c r="T178" s="401" t="s">
        <v>203</v>
      </c>
      <c r="U178" s="401" t="s">
        <v>203</v>
      </c>
      <c r="V178" s="53">
        <v>0</v>
      </c>
      <c r="W178" s="47">
        <v>34038</v>
      </c>
      <c r="X178" s="47">
        <v>10018</v>
      </c>
      <c r="Y178" s="47">
        <v>0</v>
      </c>
      <c r="Z178" s="54">
        <f t="shared" si="44"/>
        <v>44056</v>
      </c>
      <c r="AA178" s="53">
        <v>0</v>
      </c>
      <c r="AB178" s="46">
        <v>30400</v>
      </c>
      <c r="AC178" s="46">
        <v>38079</v>
      </c>
      <c r="AD178" s="46">
        <v>45600</v>
      </c>
      <c r="AE178" s="46">
        <f t="shared" si="48"/>
        <v>39848.78168694389</v>
      </c>
      <c r="AF178" s="46">
        <f t="shared" si="49"/>
        <v>11728.21831305611</v>
      </c>
      <c r="AG178" s="46">
        <f t="shared" si="50"/>
        <v>0</v>
      </c>
      <c r="AH178" s="46">
        <f t="shared" si="52"/>
        <v>51577</v>
      </c>
      <c r="AI178" s="52">
        <f t="shared" si="40"/>
        <v>0.77260759033956783</v>
      </c>
      <c r="AJ178" s="52">
        <f t="shared" si="41"/>
        <v>0.22739240966043217</v>
      </c>
      <c r="AK178" s="52">
        <f t="shared" si="42"/>
        <v>0</v>
      </c>
      <c r="AL178" s="51">
        <f t="shared" si="43"/>
        <v>7521</v>
      </c>
      <c r="AN178" s="25" t="s">
        <v>200</v>
      </c>
    </row>
    <row r="179" spans="1:44" ht="20.100000000000001" customHeight="1">
      <c r="C179" s="25" t="s">
        <v>102</v>
      </c>
      <c r="D179" s="25" t="s">
        <v>222</v>
      </c>
      <c r="E179" s="25" t="s">
        <v>194</v>
      </c>
      <c r="F179" s="25" t="s">
        <v>181</v>
      </c>
      <c r="G179" s="25" t="s">
        <v>248</v>
      </c>
      <c r="H179" s="25" t="s">
        <v>124</v>
      </c>
      <c r="I179" s="31">
        <v>1196454</v>
      </c>
      <c r="J179" s="35">
        <v>1227787</v>
      </c>
      <c r="K179" s="61">
        <v>65.900000000000006</v>
      </c>
      <c r="L179" s="61">
        <v>69.900000000000006</v>
      </c>
      <c r="M179" s="60">
        <v>6.0698027314112224E-2</v>
      </c>
      <c r="N179" s="405"/>
      <c r="O179" s="53">
        <v>0</v>
      </c>
      <c r="P179" s="402"/>
      <c r="Q179" s="402"/>
      <c r="R179" s="402"/>
      <c r="S179" s="402"/>
      <c r="T179" s="402"/>
      <c r="U179" s="402"/>
      <c r="V179" s="53">
        <v>0</v>
      </c>
      <c r="W179" s="47">
        <v>34038</v>
      </c>
      <c r="X179" s="47">
        <v>10018</v>
      </c>
      <c r="Y179" s="47">
        <v>0</v>
      </c>
      <c r="Z179" s="54">
        <f t="shared" si="44"/>
        <v>44056</v>
      </c>
      <c r="AA179" s="53">
        <v>0</v>
      </c>
      <c r="AB179" s="46">
        <v>30400</v>
      </c>
      <c r="AC179" s="46">
        <v>38079</v>
      </c>
      <c r="AD179" s="46">
        <v>45600</v>
      </c>
      <c r="AE179" s="46">
        <f t="shared" si="48"/>
        <v>39848.78168694389</v>
      </c>
      <c r="AF179" s="46">
        <f t="shared" si="49"/>
        <v>11728.21831305611</v>
      </c>
      <c r="AG179" s="46">
        <f t="shared" si="50"/>
        <v>0</v>
      </c>
      <c r="AH179" s="46">
        <f t="shared" si="52"/>
        <v>51577</v>
      </c>
      <c r="AI179" s="52">
        <f t="shared" si="40"/>
        <v>0.77260759033956783</v>
      </c>
      <c r="AJ179" s="52">
        <f t="shared" si="41"/>
        <v>0.22739240966043217</v>
      </c>
      <c r="AK179" s="52">
        <f t="shared" si="42"/>
        <v>0</v>
      </c>
      <c r="AL179" s="51">
        <f t="shared" si="43"/>
        <v>7521</v>
      </c>
      <c r="AN179" s="25" t="s">
        <v>200</v>
      </c>
      <c r="AO179" s="25" t="s">
        <v>199</v>
      </c>
      <c r="AP179"/>
      <c r="AQ179"/>
    </row>
    <row r="180" spans="1:44" ht="20.100000000000001" customHeight="1">
      <c r="A180" s="29"/>
      <c r="B180" s="29"/>
      <c r="C180" s="29" t="s">
        <v>102</v>
      </c>
      <c r="D180" s="29" t="s">
        <v>195</v>
      </c>
      <c r="E180" s="29" t="s">
        <v>194</v>
      </c>
      <c r="F180" s="29" t="s">
        <v>181</v>
      </c>
      <c r="G180" s="29" t="s">
        <v>23</v>
      </c>
      <c r="H180" s="29" t="s">
        <v>123</v>
      </c>
      <c r="I180" s="32">
        <v>1230471</v>
      </c>
      <c r="J180" s="40">
        <v>1477479</v>
      </c>
      <c r="K180" s="56">
        <v>65.900000000000006</v>
      </c>
      <c r="L180" s="56">
        <v>69.900000000000006</v>
      </c>
      <c r="M180" s="55">
        <v>6.0698027314112224E-2</v>
      </c>
      <c r="N180" s="406"/>
      <c r="O180" s="53">
        <v>0</v>
      </c>
      <c r="P180" s="403"/>
      <c r="Q180" s="403"/>
      <c r="R180" s="403"/>
      <c r="S180" s="403"/>
      <c r="T180" s="403"/>
      <c r="U180" s="403"/>
      <c r="V180" s="53">
        <v>0</v>
      </c>
      <c r="W180" s="47">
        <v>26451</v>
      </c>
      <c r="X180" s="47">
        <v>10018</v>
      </c>
      <c r="Y180" s="47">
        <v>0</v>
      </c>
      <c r="Z180" s="54">
        <f t="shared" si="44"/>
        <v>36469</v>
      </c>
      <c r="AA180" s="53">
        <v>0</v>
      </c>
      <c r="AB180" s="46">
        <v>30400</v>
      </c>
      <c r="AC180" s="46">
        <v>38079</v>
      </c>
      <c r="AD180" s="46">
        <v>45600</v>
      </c>
      <c r="AE180" s="46">
        <f t="shared" si="48"/>
        <v>31905.98837368724</v>
      </c>
      <c r="AF180" s="46">
        <f t="shared" si="49"/>
        <v>12084.011626312758</v>
      </c>
      <c r="AG180" s="46">
        <f t="shared" si="50"/>
        <v>0</v>
      </c>
      <c r="AH180" s="46">
        <f t="shared" si="52"/>
        <v>43990</v>
      </c>
      <c r="AI180" s="52">
        <f t="shared" si="40"/>
        <v>0.7253009405248293</v>
      </c>
      <c r="AJ180" s="52">
        <f t="shared" si="41"/>
        <v>0.2746990594751707</v>
      </c>
      <c r="AK180" s="52">
        <f t="shared" si="42"/>
        <v>0</v>
      </c>
      <c r="AL180" s="51">
        <f t="shared" si="43"/>
        <v>7521</v>
      </c>
      <c r="AN180" s="25" t="s">
        <v>227</v>
      </c>
      <c r="AO180" s="25" t="s">
        <v>226</v>
      </c>
      <c r="AP180" s="25" t="s">
        <v>225</v>
      </c>
      <c r="AQ180" s="25" t="s">
        <v>208</v>
      </c>
    </row>
    <row r="181" spans="1:44" ht="20.100000000000001" customHeight="1">
      <c r="C181" s="25" t="s">
        <v>102</v>
      </c>
      <c r="D181" s="25" t="s">
        <v>102</v>
      </c>
      <c r="E181" s="25" t="s">
        <v>194</v>
      </c>
      <c r="F181" s="25" t="s">
        <v>182</v>
      </c>
      <c r="G181" s="25" t="s">
        <v>247</v>
      </c>
      <c r="H181" s="25" t="s">
        <v>123</v>
      </c>
      <c r="I181" s="31">
        <v>1227313</v>
      </c>
      <c r="J181" s="35">
        <v>1475636</v>
      </c>
      <c r="K181" s="64">
        <v>59.9</v>
      </c>
      <c r="L181" s="64">
        <v>69.900000000000006</v>
      </c>
      <c r="M181" s="63">
        <v>0.16694490818030072</v>
      </c>
      <c r="N181" s="404">
        <v>51</v>
      </c>
      <c r="O181" s="53">
        <v>0</v>
      </c>
      <c r="P181" s="401" t="s">
        <v>203</v>
      </c>
      <c r="Q181" s="401" t="s">
        <v>203</v>
      </c>
      <c r="R181" s="401" t="s">
        <v>204</v>
      </c>
      <c r="S181" s="401" t="s">
        <v>204</v>
      </c>
      <c r="T181" s="401" t="s">
        <v>204</v>
      </c>
      <c r="U181" s="401" t="s">
        <v>203</v>
      </c>
      <c r="V181" s="53">
        <v>0</v>
      </c>
      <c r="W181" s="47">
        <v>0</v>
      </c>
      <c r="X181" s="47">
        <v>9751</v>
      </c>
      <c r="Y181" s="47">
        <v>5445</v>
      </c>
      <c r="Z181" s="54">
        <f t="shared" si="44"/>
        <v>15196</v>
      </c>
      <c r="AA181" s="53">
        <v>0</v>
      </c>
      <c r="AB181" s="46">
        <v>15532</v>
      </c>
      <c r="AC181" s="46">
        <v>18600</v>
      </c>
      <c r="AD181" s="46">
        <v>22300</v>
      </c>
      <c r="AE181" s="46">
        <f t="shared" si="48"/>
        <v>0</v>
      </c>
      <c r="AF181" s="46">
        <f t="shared" si="49"/>
        <v>12125.223479863122</v>
      </c>
      <c r="AG181" s="46">
        <f t="shared" si="50"/>
        <v>6770.7765201368784</v>
      </c>
      <c r="AH181" s="46">
        <f t="shared" si="52"/>
        <v>18896</v>
      </c>
      <c r="AI181" s="52">
        <f t="shared" si="40"/>
        <v>0</v>
      </c>
      <c r="AJ181" s="52">
        <f t="shared" si="41"/>
        <v>0.6416820215846275</v>
      </c>
      <c r="AK181" s="52">
        <f t="shared" si="42"/>
        <v>0.35831797841537244</v>
      </c>
      <c r="AL181" s="51">
        <f t="shared" si="43"/>
        <v>3700</v>
      </c>
      <c r="AN181" s="25" t="s">
        <v>200</v>
      </c>
    </row>
    <row r="182" spans="1:44" ht="20.100000000000001" customHeight="1">
      <c r="C182" s="25" t="s">
        <v>102</v>
      </c>
      <c r="D182" s="25" t="s">
        <v>202</v>
      </c>
      <c r="E182" s="25" t="s">
        <v>194</v>
      </c>
      <c r="F182" s="25" t="s">
        <v>182</v>
      </c>
      <c r="G182" s="25" t="s">
        <v>246</v>
      </c>
      <c r="H182" s="25" t="s">
        <v>124</v>
      </c>
      <c r="I182" s="31">
        <v>1227317</v>
      </c>
      <c r="J182" s="35">
        <v>1475637</v>
      </c>
      <c r="K182" s="61">
        <v>59.9</v>
      </c>
      <c r="L182" s="61">
        <v>69.900000000000006</v>
      </c>
      <c r="M182" s="60">
        <v>0.16694490818030072</v>
      </c>
      <c r="N182" s="405"/>
      <c r="O182" s="53">
        <v>0</v>
      </c>
      <c r="P182" s="402"/>
      <c r="Q182" s="402"/>
      <c r="R182" s="402"/>
      <c r="S182" s="402"/>
      <c r="T182" s="402"/>
      <c r="U182" s="402"/>
      <c r="V182" s="53">
        <v>0</v>
      </c>
      <c r="W182" s="47">
        <v>0</v>
      </c>
      <c r="X182" s="47">
        <v>9751</v>
      </c>
      <c r="Y182" s="47">
        <v>5445</v>
      </c>
      <c r="Z182" s="54">
        <f t="shared" si="44"/>
        <v>15196</v>
      </c>
      <c r="AA182" s="53">
        <v>0</v>
      </c>
      <c r="AB182" s="46">
        <v>15532</v>
      </c>
      <c r="AC182" s="46">
        <v>18600</v>
      </c>
      <c r="AD182" s="46">
        <v>22300</v>
      </c>
      <c r="AE182" s="46">
        <f t="shared" si="48"/>
        <v>0</v>
      </c>
      <c r="AF182" s="46">
        <f t="shared" si="49"/>
        <v>12125.223479863122</v>
      </c>
      <c r="AG182" s="46">
        <f t="shared" si="50"/>
        <v>6770.7765201368784</v>
      </c>
      <c r="AH182" s="46">
        <f t="shared" si="52"/>
        <v>18896</v>
      </c>
      <c r="AI182" s="52">
        <f t="shared" si="40"/>
        <v>0</v>
      </c>
      <c r="AJ182" s="52">
        <f t="shared" si="41"/>
        <v>0.6416820215846275</v>
      </c>
      <c r="AK182" s="52">
        <f t="shared" si="42"/>
        <v>0.35831797841537244</v>
      </c>
      <c r="AL182" s="51">
        <f t="shared" si="43"/>
        <v>3700</v>
      </c>
      <c r="AN182" s="25" t="s">
        <v>200</v>
      </c>
      <c r="AO182" s="25" t="s">
        <v>228</v>
      </c>
      <c r="AP182"/>
      <c r="AQ182"/>
    </row>
    <row r="183" spans="1:44" ht="20.100000000000001" customHeight="1">
      <c r="A183" s="29"/>
      <c r="B183" s="29"/>
      <c r="C183" s="29" t="s">
        <v>102</v>
      </c>
      <c r="D183" s="29" t="s">
        <v>195</v>
      </c>
      <c r="E183" s="29" t="s">
        <v>194</v>
      </c>
      <c r="F183" s="29" t="s">
        <v>182</v>
      </c>
      <c r="G183" s="29" t="s">
        <v>23</v>
      </c>
      <c r="H183" s="29" t="s">
        <v>123</v>
      </c>
      <c r="I183" s="32">
        <v>1230471</v>
      </c>
      <c r="J183" s="40">
        <v>1477479</v>
      </c>
      <c r="K183" s="56">
        <v>59.9</v>
      </c>
      <c r="L183" s="56">
        <v>69.900000000000006</v>
      </c>
      <c r="M183" s="55">
        <v>0.16694490818030072</v>
      </c>
      <c r="N183" s="406"/>
      <c r="O183" s="53">
        <v>0</v>
      </c>
      <c r="P183" s="403"/>
      <c r="Q183" s="403"/>
      <c r="R183" s="403"/>
      <c r="S183" s="403"/>
      <c r="T183" s="403"/>
      <c r="U183" s="403"/>
      <c r="V183" s="53">
        <v>0</v>
      </c>
      <c r="W183" s="47">
        <v>0</v>
      </c>
      <c r="X183" s="47">
        <v>9751</v>
      </c>
      <c r="Y183" s="47">
        <v>5445</v>
      </c>
      <c r="Z183" s="54">
        <f t="shared" si="44"/>
        <v>15196</v>
      </c>
      <c r="AA183" s="53">
        <v>0</v>
      </c>
      <c r="AB183" s="46">
        <v>15532</v>
      </c>
      <c r="AC183" s="46">
        <v>18600</v>
      </c>
      <c r="AD183" s="46">
        <v>22300</v>
      </c>
      <c r="AE183" s="46">
        <f t="shared" si="48"/>
        <v>0</v>
      </c>
      <c r="AF183" s="46">
        <f t="shared" si="49"/>
        <v>12125.223479863122</v>
      </c>
      <c r="AG183" s="46">
        <f t="shared" si="50"/>
        <v>6770.7765201368784</v>
      </c>
      <c r="AH183" s="46">
        <f t="shared" si="52"/>
        <v>18896</v>
      </c>
      <c r="AI183" s="52">
        <f t="shared" si="40"/>
        <v>0</v>
      </c>
      <c r="AJ183" s="52">
        <f t="shared" si="41"/>
        <v>0.6416820215846275</v>
      </c>
      <c r="AK183" s="52">
        <f t="shared" si="42"/>
        <v>0.35831797841537244</v>
      </c>
      <c r="AL183" s="51">
        <f t="shared" si="43"/>
        <v>3700</v>
      </c>
      <c r="AN183" s="25" t="s">
        <v>227</v>
      </c>
      <c r="AO183" s="25" t="s">
        <v>226</v>
      </c>
      <c r="AP183" s="25" t="s">
        <v>225</v>
      </c>
      <c r="AQ183" s="25" t="s">
        <v>208</v>
      </c>
    </row>
    <row r="184" spans="1:44" ht="20.100000000000001" customHeight="1">
      <c r="C184" s="25" t="s">
        <v>102</v>
      </c>
      <c r="D184" s="25" t="s">
        <v>102</v>
      </c>
      <c r="E184" s="25" t="s">
        <v>194</v>
      </c>
      <c r="F184" s="25" t="s">
        <v>183</v>
      </c>
      <c r="G184" s="25" t="s">
        <v>245</v>
      </c>
      <c r="H184" s="25" t="s">
        <v>123</v>
      </c>
      <c r="I184" s="31">
        <v>1226455</v>
      </c>
      <c r="J184" s="35">
        <v>1406455</v>
      </c>
      <c r="K184" s="64">
        <v>59.9</v>
      </c>
      <c r="L184" s="64">
        <v>69.900000000000006</v>
      </c>
      <c r="M184" s="63">
        <v>0.16694490818030072</v>
      </c>
      <c r="N184" s="404">
        <v>52</v>
      </c>
      <c r="O184" s="53">
        <v>0</v>
      </c>
      <c r="P184" s="401" t="s">
        <v>204</v>
      </c>
      <c r="Q184" s="401" t="s">
        <v>204</v>
      </c>
      <c r="R184" s="401" t="s">
        <v>204</v>
      </c>
      <c r="S184" s="401" t="s">
        <v>204</v>
      </c>
      <c r="T184" s="401" t="s">
        <v>204</v>
      </c>
      <c r="U184" s="401" t="s">
        <v>203</v>
      </c>
      <c r="V184" s="53">
        <v>0</v>
      </c>
      <c r="W184" s="47">
        <v>15399</v>
      </c>
      <c r="X184" s="47">
        <v>7114</v>
      </c>
      <c r="Y184" s="47">
        <v>4973</v>
      </c>
      <c r="Z184" s="54">
        <f t="shared" si="44"/>
        <v>27486</v>
      </c>
      <c r="AA184" s="53">
        <v>0</v>
      </c>
      <c r="AB184" s="46">
        <v>16200</v>
      </c>
      <c r="AC184" s="46">
        <v>20300</v>
      </c>
      <c r="AD184" s="46">
        <v>25394</v>
      </c>
      <c r="AE184" s="46">
        <f>W184</f>
        <v>15399</v>
      </c>
      <c r="AF184" s="46">
        <f>X184</f>
        <v>7114</v>
      </c>
      <c r="AG184" s="46">
        <f>Y184</f>
        <v>4973</v>
      </c>
      <c r="AH184" s="46">
        <f t="shared" si="52"/>
        <v>27486</v>
      </c>
      <c r="AI184" s="52">
        <f t="shared" si="40"/>
        <v>0.56024885396201707</v>
      </c>
      <c r="AJ184" s="52">
        <f t="shared" si="41"/>
        <v>0.25882267336098375</v>
      </c>
      <c r="AK184" s="52">
        <f t="shared" si="42"/>
        <v>0.18092847267699919</v>
      </c>
      <c r="AL184" s="51">
        <f t="shared" si="43"/>
        <v>5094</v>
      </c>
      <c r="AN184" s="25" t="s">
        <v>200</v>
      </c>
    </row>
    <row r="185" spans="1:44" ht="20.100000000000001" customHeight="1">
      <c r="C185" s="25" t="s">
        <v>102</v>
      </c>
      <c r="D185" s="25" t="s">
        <v>202</v>
      </c>
      <c r="E185" s="25" t="s">
        <v>194</v>
      </c>
      <c r="F185" s="25" t="s">
        <v>183</v>
      </c>
      <c r="G185" s="25" t="s">
        <v>244</v>
      </c>
      <c r="H185" s="25" t="s">
        <v>124</v>
      </c>
      <c r="I185" s="31">
        <v>1226457</v>
      </c>
      <c r="J185" s="35">
        <v>1406456</v>
      </c>
      <c r="K185" s="61">
        <v>59.9</v>
      </c>
      <c r="L185" s="61">
        <v>69.900000000000006</v>
      </c>
      <c r="M185" s="60">
        <v>0.16694490818030072</v>
      </c>
      <c r="N185" s="405"/>
      <c r="O185" s="53">
        <v>0</v>
      </c>
      <c r="P185" s="402"/>
      <c r="Q185" s="402"/>
      <c r="R185" s="402"/>
      <c r="S185" s="402"/>
      <c r="T185" s="402"/>
      <c r="U185" s="402"/>
      <c r="V185" s="53">
        <v>0</v>
      </c>
      <c r="W185" s="47">
        <v>15399</v>
      </c>
      <c r="X185" s="47">
        <v>7114</v>
      </c>
      <c r="Y185" s="47">
        <v>4973</v>
      </c>
      <c r="Z185" s="54">
        <f t="shared" si="44"/>
        <v>27486</v>
      </c>
      <c r="AA185" s="53">
        <v>0</v>
      </c>
      <c r="AB185" s="46">
        <v>16200</v>
      </c>
      <c r="AC185" s="46">
        <v>20300</v>
      </c>
      <c r="AD185" s="46">
        <v>25394</v>
      </c>
      <c r="AE185" s="46">
        <f t="shared" ref="AE185:AE189" si="53">W185</f>
        <v>15399</v>
      </c>
      <c r="AF185" s="46">
        <f t="shared" ref="AF185:AF189" si="54">X185</f>
        <v>7114</v>
      </c>
      <c r="AG185" s="46">
        <f t="shared" ref="AG185:AG189" si="55">Y185</f>
        <v>4973</v>
      </c>
      <c r="AH185" s="46">
        <f t="shared" si="52"/>
        <v>27486</v>
      </c>
      <c r="AI185" s="52">
        <f t="shared" si="40"/>
        <v>0.56024885396201707</v>
      </c>
      <c r="AJ185" s="52">
        <f t="shared" si="41"/>
        <v>0.25882267336098375</v>
      </c>
      <c r="AK185" s="52">
        <f t="shared" si="42"/>
        <v>0.18092847267699919</v>
      </c>
      <c r="AL185" s="51">
        <f t="shared" si="43"/>
        <v>5094</v>
      </c>
      <c r="AN185" s="25" t="s">
        <v>200</v>
      </c>
      <c r="AO185" s="25" t="s">
        <v>243</v>
      </c>
      <c r="AP185"/>
      <c r="AQ185"/>
    </row>
    <row r="186" spans="1:44" ht="20.100000000000001" customHeight="1">
      <c r="A186" s="29"/>
      <c r="B186" s="29"/>
      <c r="C186" s="29" t="s">
        <v>102</v>
      </c>
      <c r="D186" s="29" t="s">
        <v>195</v>
      </c>
      <c r="E186" s="29" t="s">
        <v>194</v>
      </c>
      <c r="F186" s="29" t="s">
        <v>183</v>
      </c>
      <c r="G186" s="29" t="s">
        <v>23</v>
      </c>
      <c r="H186" s="29" t="s">
        <v>123</v>
      </c>
      <c r="I186" s="32">
        <v>1230471</v>
      </c>
      <c r="J186" s="40">
        <v>1477479</v>
      </c>
      <c r="K186" s="56">
        <v>59.9</v>
      </c>
      <c r="L186" s="56">
        <v>69.900000000000006</v>
      </c>
      <c r="M186" s="55">
        <v>0.16694490818030072</v>
      </c>
      <c r="N186" s="406"/>
      <c r="O186" s="53">
        <v>0</v>
      </c>
      <c r="P186" s="403"/>
      <c r="Q186" s="403"/>
      <c r="R186" s="403"/>
      <c r="S186" s="403"/>
      <c r="T186" s="403"/>
      <c r="U186" s="403"/>
      <c r="V186" s="53">
        <v>0</v>
      </c>
      <c r="W186" s="47">
        <v>15399</v>
      </c>
      <c r="X186" s="47">
        <v>7114</v>
      </c>
      <c r="Y186" s="47">
        <v>4973</v>
      </c>
      <c r="Z186" s="54">
        <f t="shared" si="44"/>
        <v>27486</v>
      </c>
      <c r="AA186" s="53">
        <v>0</v>
      </c>
      <c r="AB186" s="46">
        <v>16200</v>
      </c>
      <c r="AC186" s="46">
        <v>20300</v>
      </c>
      <c r="AD186" s="46">
        <v>25394</v>
      </c>
      <c r="AE186" s="46">
        <f t="shared" si="53"/>
        <v>15399</v>
      </c>
      <c r="AF186" s="46">
        <f t="shared" si="54"/>
        <v>7114</v>
      </c>
      <c r="AG186" s="46">
        <f t="shared" si="55"/>
        <v>4973</v>
      </c>
      <c r="AH186" s="46">
        <f t="shared" si="52"/>
        <v>27486</v>
      </c>
      <c r="AI186" s="52">
        <f t="shared" si="40"/>
        <v>0.56024885396201707</v>
      </c>
      <c r="AJ186" s="52">
        <f t="shared" si="41"/>
        <v>0.25882267336098375</v>
      </c>
      <c r="AK186" s="52">
        <f t="shared" si="42"/>
        <v>0.18092847267699919</v>
      </c>
      <c r="AL186" s="51">
        <f t="shared" si="43"/>
        <v>5094</v>
      </c>
      <c r="AN186" s="25" t="s">
        <v>227</v>
      </c>
      <c r="AO186" s="25" t="s">
        <v>226</v>
      </c>
      <c r="AP186" s="25" t="s">
        <v>225</v>
      </c>
      <c r="AQ186" s="25" t="s">
        <v>208</v>
      </c>
    </row>
    <row r="187" spans="1:44" ht="20.100000000000001" customHeight="1">
      <c r="C187" s="25" t="s">
        <v>102</v>
      </c>
      <c r="D187" s="25" t="s">
        <v>102</v>
      </c>
      <c r="E187" s="25" t="s">
        <v>194</v>
      </c>
      <c r="F187" s="25" t="s">
        <v>184</v>
      </c>
      <c r="G187" s="25" t="s">
        <v>242</v>
      </c>
      <c r="H187" s="25" t="s">
        <v>123</v>
      </c>
      <c r="I187" s="31">
        <v>1230405</v>
      </c>
      <c r="J187" s="35">
        <v>1484353</v>
      </c>
      <c r="K187" s="64">
        <v>59.9</v>
      </c>
      <c r="L187" s="64">
        <v>69.900000000000006</v>
      </c>
      <c r="M187" s="63">
        <v>0.16694490818030072</v>
      </c>
      <c r="N187" s="404">
        <v>53</v>
      </c>
      <c r="O187" s="53">
        <v>0</v>
      </c>
      <c r="P187" s="401" t="s">
        <v>204</v>
      </c>
      <c r="Q187" s="401" t="s">
        <v>204</v>
      </c>
      <c r="R187" s="401" t="s">
        <v>205</v>
      </c>
      <c r="S187" s="401" t="s">
        <v>205</v>
      </c>
      <c r="T187" s="401" t="s">
        <v>204</v>
      </c>
      <c r="U187" s="401" t="s">
        <v>204</v>
      </c>
      <c r="V187" s="53">
        <v>0</v>
      </c>
      <c r="W187" s="47">
        <v>21562</v>
      </c>
      <c r="X187" s="47">
        <v>0</v>
      </c>
      <c r="Y187" s="47">
        <v>12116</v>
      </c>
      <c r="Z187" s="54">
        <f t="shared" si="44"/>
        <v>33678</v>
      </c>
      <c r="AA187" s="53">
        <v>0</v>
      </c>
      <c r="AB187" s="46">
        <v>17500</v>
      </c>
      <c r="AC187" s="46">
        <v>21900</v>
      </c>
      <c r="AD187" s="46">
        <v>27402</v>
      </c>
      <c r="AE187" s="46">
        <f t="shared" si="53"/>
        <v>21562</v>
      </c>
      <c r="AF187" s="46">
        <f t="shared" si="54"/>
        <v>0</v>
      </c>
      <c r="AG187" s="46">
        <f t="shared" si="55"/>
        <v>12116</v>
      </c>
      <c r="AH187" s="46">
        <f t="shared" si="52"/>
        <v>33678</v>
      </c>
      <c r="AI187" s="52">
        <f t="shared" si="40"/>
        <v>0.64023991923510892</v>
      </c>
      <c r="AJ187" s="52">
        <f t="shared" si="41"/>
        <v>0</v>
      </c>
      <c r="AK187" s="52">
        <f t="shared" si="42"/>
        <v>0.35976008076489102</v>
      </c>
      <c r="AL187" s="51">
        <f t="shared" si="43"/>
        <v>5502</v>
      </c>
      <c r="AN187" s="25" t="s">
        <v>200</v>
      </c>
    </row>
    <row r="188" spans="1:44" ht="20.100000000000001" customHeight="1">
      <c r="C188" s="25" t="s">
        <v>102</v>
      </c>
      <c r="D188" s="25" t="s">
        <v>241</v>
      </c>
      <c r="E188" s="25" t="s">
        <v>194</v>
      </c>
      <c r="F188" s="25" t="s">
        <v>184</v>
      </c>
      <c r="G188" s="25" t="s">
        <v>240</v>
      </c>
      <c r="H188" s="25" t="s">
        <v>124</v>
      </c>
      <c r="I188" s="31">
        <v>1229662</v>
      </c>
      <c r="J188" s="35">
        <v>1484351</v>
      </c>
      <c r="K188" s="61">
        <v>59.9</v>
      </c>
      <c r="L188" s="61">
        <v>69.900000000000006</v>
      </c>
      <c r="M188" s="60">
        <v>0.16694490818030072</v>
      </c>
      <c r="N188" s="405"/>
      <c r="O188" s="53">
        <v>0</v>
      </c>
      <c r="P188" s="402"/>
      <c r="Q188" s="402"/>
      <c r="R188" s="402"/>
      <c r="S188" s="402"/>
      <c r="T188" s="402"/>
      <c r="U188" s="402"/>
      <c r="V188" s="53">
        <v>0</v>
      </c>
      <c r="W188" s="47">
        <v>21562</v>
      </c>
      <c r="X188" s="47">
        <v>0</v>
      </c>
      <c r="Y188" s="47">
        <v>12116</v>
      </c>
      <c r="Z188" s="54">
        <f t="shared" si="44"/>
        <v>33678</v>
      </c>
      <c r="AA188" s="53">
        <v>0</v>
      </c>
      <c r="AB188" s="46">
        <v>17500</v>
      </c>
      <c r="AC188" s="46">
        <v>21900</v>
      </c>
      <c r="AD188" s="46">
        <v>27402</v>
      </c>
      <c r="AE188" s="46">
        <f t="shared" si="53"/>
        <v>21562</v>
      </c>
      <c r="AF188" s="46">
        <f t="shared" si="54"/>
        <v>0</v>
      </c>
      <c r="AG188" s="46">
        <f t="shared" si="55"/>
        <v>12116</v>
      </c>
      <c r="AH188" s="46">
        <f t="shared" si="52"/>
        <v>33678</v>
      </c>
      <c r="AI188" s="52">
        <f t="shared" si="40"/>
        <v>0.64023991923510892</v>
      </c>
      <c r="AJ188" s="52">
        <f t="shared" si="41"/>
        <v>0</v>
      </c>
      <c r="AK188" s="52">
        <f t="shared" si="42"/>
        <v>0.35976008076489102</v>
      </c>
      <c r="AL188" s="51">
        <f t="shared" si="43"/>
        <v>5502</v>
      </c>
      <c r="AN188" s="25" t="s">
        <v>200</v>
      </c>
      <c r="AO188" s="25" t="s">
        <v>199</v>
      </c>
      <c r="AP188"/>
      <c r="AQ188"/>
    </row>
    <row r="189" spans="1:44" ht="20.100000000000001" customHeight="1">
      <c r="A189" s="29"/>
      <c r="B189" s="29"/>
      <c r="C189" s="29" t="s">
        <v>102</v>
      </c>
      <c r="D189" s="29" t="s">
        <v>195</v>
      </c>
      <c r="E189" s="29" t="s">
        <v>194</v>
      </c>
      <c r="F189" s="29" t="s">
        <v>184</v>
      </c>
      <c r="G189" s="29" t="s">
        <v>23</v>
      </c>
      <c r="H189" s="29" t="s">
        <v>123</v>
      </c>
      <c r="I189" s="32">
        <v>1230471</v>
      </c>
      <c r="J189" s="40">
        <v>1477479</v>
      </c>
      <c r="K189" s="56">
        <v>59.9</v>
      </c>
      <c r="L189" s="56">
        <v>69.900000000000006</v>
      </c>
      <c r="M189" s="55">
        <v>0.16694490818030072</v>
      </c>
      <c r="N189" s="406"/>
      <c r="O189" s="53">
        <v>0</v>
      </c>
      <c r="P189" s="403"/>
      <c r="Q189" s="403"/>
      <c r="R189" s="403"/>
      <c r="S189" s="403"/>
      <c r="T189" s="403"/>
      <c r="U189" s="403"/>
      <c r="V189" s="53">
        <v>0</v>
      </c>
      <c r="W189" s="47">
        <v>18750</v>
      </c>
      <c r="X189" s="47">
        <v>1911</v>
      </c>
      <c r="Y189" s="47">
        <v>12116</v>
      </c>
      <c r="Z189" s="54">
        <f t="shared" si="44"/>
        <v>32777</v>
      </c>
      <c r="AA189" s="53">
        <v>0</v>
      </c>
      <c r="AB189" s="46">
        <v>17500</v>
      </c>
      <c r="AC189" s="46">
        <v>21900</v>
      </c>
      <c r="AD189" s="46">
        <v>27402</v>
      </c>
      <c r="AE189" s="46">
        <f t="shared" si="53"/>
        <v>18750</v>
      </c>
      <c r="AF189" s="46">
        <f t="shared" si="54"/>
        <v>1911</v>
      </c>
      <c r="AG189" s="46">
        <f t="shared" si="55"/>
        <v>12116</v>
      </c>
      <c r="AH189" s="46">
        <f t="shared" si="52"/>
        <v>32777</v>
      </c>
      <c r="AI189" s="52">
        <f t="shared" si="40"/>
        <v>0.57204747231290232</v>
      </c>
      <c r="AJ189" s="52">
        <f t="shared" si="41"/>
        <v>5.8303078378131007E-2</v>
      </c>
      <c r="AK189" s="52">
        <f t="shared" si="42"/>
        <v>0.36964944930896665</v>
      </c>
      <c r="AL189" s="51">
        <f t="shared" si="43"/>
        <v>5502</v>
      </c>
      <c r="AN189" s="25" t="s">
        <v>227</v>
      </c>
      <c r="AO189" s="25" t="s">
        <v>226</v>
      </c>
      <c r="AP189" s="25" t="s">
        <v>225</v>
      </c>
      <c r="AQ189" s="25" t="s">
        <v>208</v>
      </c>
    </row>
    <row r="190" spans="1:44" ht="20.100000000000001" customHeight="1">
      <c r="C190" s="25" t="s">
        <v>102</v>
      </c>
      <c r="D190" s="25" t="s">
        <v>102</v>
      </c>
      <c r="E190" s="25" t="s">
        <v>194</v>
      </c>
      <c r="F190" s="25" t="s">
        <v>185</v>
      </c>
      <c r="G190" s="25" t="s">
        <v>242</v>
      </c>
      <c r="H190" s="25" t="s">
        <v>123</v>
      </c>
      <c r="I190" s="31">
        <v>1230405</v>
      </c>
      <c r="J190" s="35">
        <v>1484353</v>
      </c>
      <c r="K190" s="64">
        <v>99.9</v>
      </c>
      <c r="L190" s="64">
        <v>99.9</v>
      </c>
      <c r="M190" s="63">
        <v>0</v>
      </c>
      <c r="N190" s="404">
        <v>54</v>
      </c>
      <c r="O190" s="53">
        <v>0</v>
      </c>
      <c r="P190" s="401" t="s">
        <v>203</v>
      </c>
      <c r="Q190" s="401" t="s">
        <v>203</v>
      </c>
      <c r="R190" s="401" t="s">
        <v>204</v>
      </c>
      <c r="S190" s="401" t="s">
        <v>204</v>
      </c>
      <c r="T190" s="401" t="s">
        <v>204</v>
      </c>
      <c r="U190" s="401" t="s">
        <v>204</v>
      </c>
      <c r="V190" s="53">
        <v>0</v>
      </c>
      <c r="W190" s="47">
        <v>0</v>
      </c>
      <c r="X190" s="47">
        <v>0</v>
      </c>
      <c r="Y190" s="47">
        <v>8118</v>
      </c>
      <c r="Z190" s="54">
        <f t="shared" si="44"/>
        <v>8118</v>
      </c>
      <c r="AA190" s="53">
        <v>0</v>
      </c>
      <c r="AB190" s="46">
        <v>17200</v>
      </c>
      <c r="AC190" s="46">
        <v>21587</v>
      </c>
      <c r="AD190" s="46">
        <v>25900</v>
      </c>
      <c r="AE190" s="46">
        <f t="shared" ref="AE190:AE214" si="56">AL190*AI190+W190</f>
        <v>0</v>
      </c>
      <c r="AF190" s="46">
        <f t="shared" ref="AF190:AF214" si="57">AL190*AJ190+X190</f>
        <v>0</v>
      </c>
      <c r="AG190" s="46">
        <f t="shared" ref="AG190:AG214" si="58">AL190*AK190+Y190</f>
        <v>12431</v>
      </c>
      <c r="AH190" s="46">
        <f t="shared" si="52"/>
        <v>12431</v>
      </c>
      <c r="AI190" s="52">
        <f t="shared" si="40"/>
        <v>0</v>
      </c>
      <c r="AJ190" s="52">
        <f t="shared" si="41"/>
        <v>0</v>
      </c>
      <c r="AK190" s="52">
        <f t="shared" si="42"/>
        <v>1</v>
      </c>
      <c r="AL190" s="51">
        <f t="shared" si="43"/>
        <v>4313</v>
      </c>
      <c r="AN190" s="25" t="s">
        <v>200</v>
      </c>
      <c r="AR190" s="407" t="s">
        <v>223</v>
      </c>
    </row>
    <row r="191" spans="1:44" ht="20.100000000000001" customHeight="1">
      <c r="C191" s="25" t="s">
        <v>102</v>
      </c>
      <c r="D191" s="25" t="s">
        <v>241</v>
      </c>
      <c r="E191" s="25" t="s">
        <v>194</v>
      </c>
      <c r="F191" s="25" t="s">
        <v>185</v>
      </c>
      <c r="G191" s="25" t="s">
        <v>240</v>
      </c>
      <c r="H191" s="25" t="s">
        <v>124</v>
      </c>
      <c r="I191" s="31">
        <v>1229662</v>
      </c>
      <c r="J191" s="35">
        <v>1484351</v>
      </c>
      <c r="K191" s="61">
        <v>99.9</v>
      </c>
      <c r="L191" s="61">
        <v>99.9</v>
      </c>
      <c r="M191" s="60">
        <v>0</v>
      </c>
      <c r="N191" s="405"/>
      <c r="O191" s="53">
        <v>0</v>
      </c>
      <c r="P191" s="402"/>
      <c r="Q191" s="402"/>
      <c r="R191" s="402"/>
      <c r="S191" s="402"/>
      <c r="T191" s="402"/>
      <c r="U191" s="402"/>
      <c r="V191" s="53">
        <v>0</v>
      </c>
      <c r="W191" s="47">
        <v>0</v>
      </c>
      <c r="X191" s="47">
        <v>0</v>
      </c>
      <c r="Y191" s="47">
        <v>8118</v>
      </c>
      <c r="Z191" s="54">
        <f t="shared" si="44"/>
        <v>8118</v>
      </c>
      <c r="AA191" s="53">
        <v>0</v>
      </c>
      <c r="AB191" s="46">
        <v>17200</v>
      </c>
      <c r="AC191" s="46">
        <v>21587</v>
      </c>
      <c r="AD191" s="46">
        <v>25900</v>
      </c>
      <c r="AE191" s="46">
        <f t="shared" si="56"/>
        <v>0</v>
      </c>
      <c r="AF191" s="46">
        <f t="shared" si="57"/>
        <v>0</v>
      </c>
      <c r="AG191" s="46">
        <f t="shared" si="58"/>
        <v>12431</v>
      </c>
      <c r="AH191" s="46">
        <f t="shared" si="52"/>
        <v>12431</v>
      </c>
      <c r="AI191" s="52">
        <f t="shared" si="40"/>
        <v>0</v>
      </c>
      <c r="AJ191" s="52">
        <f t="shared" si="41"/>
        <v>0</v>
      </c>
      <c r="AK191" s="52">
        <f t="shared" si="42"/>
        <v>1</v>
      </c>
      <c r="AL191" s="51">
        <f t="shared" si="43"/>
        <v>4313</v>
      </c>
      <c r="AN191" s="25" t="s">
        <v>200</v>
      </c>
      <c r="AO191" s="25" t="s">
        <v>199</v>
      </c>
      <c r="AP191"/>
      <c r="AQ191"/>
      <c r="AR191" s="407"/>
    </row>
    <row r="192" spans="1:44" ht="20.100000000000001" customHeight="1">
      <c r="C192" s="25" t="s">
        <v>102</v>
      </c>
      <c r="D192" s="25" t="s">
        <v>233</v>
      </c>
      <c r="E192" s="25" t="s">
        <v>219</v>
      </c>
      <c r="F192" s="25" t="s">
        <v>185</v>
      </c>
      <c r="G192" s="25" t="s">
        <v>239</v>
      </c>
      <c r="H192" s="25" t="s">
        <v>121</v>
      </c>
      <c r="I192" s="31">
        <v>5613003</v>
      </c>
      <c r="J192" s="103">
        <v>1500420</v>
      </c>
      <c r="K192" s="61">
        <v>99.9</v>
      </c>
      <c r="L192" s="61">
        <v>99.9</v>
      </c>
      <c r="M192" s="60">
        <v>0</v>
      </c>
      <c r="N192" s="405"/>
      <c r="O192" s="53">
        <v>0</v>
      </c>
      <c r="P192" s="402"/>
      <c r="Q192" s="402"/>
      <c r="R192" s="402"/>
      <c r="S192" s="402"/>
      <c r="T192" s="402"/>
      <c r="U192" s="402"/>
      <c r="V192" s="53">
        <v>0</v>
      </c>
      <c r="W192" s="47">
        <v>0</v>
      </c>
      <c r="X192" s="47">
        <v>0</v>
      </c>
      <c r="Y192" s="47">
        <v>8118</v>
      </c>
      <c r="Z192" s="54">
        <f t="shared" si="44"/>
        <v>8118</v>
      </c>
      <c r="AA192" s="53">
        <v>0</v>
      </c>
      <c r="AB192" s="46">
        <v>17200</v>
      </c>
      <c r="AC192" s="46">
        <v>21587</v>
      </c>
      <c r="AD192" s="46">
        <v>25900</v>
      </c>
      <c r="AE192" s="46">
        <f t="shared" si="56"/>
        <v>0</v>
      </c>
      <c r="AF192" s="46">
        <f t="shared" si="57"/>
        <v>0</v>
      </c>
      <c r="AG192" s="46">
        <f t="shared" si="58"/>
        <v>12431</v>
      </c>
      <c r="AH192" s="46">
        <f t="shared" si="52"/>
        <v>12431</v>
      </c>
      <c r="AI192" s="52">
        <f t="shared" si="40"/>
        <v>0</v>
      </c>
      <c r="AJ192" s="52">
        <f t="shared" si="41"/>
        <v>0</v>
      </c>
      <c r="AK192" s="52">
        <f t="shared" si="42"/>
        <v>1</v>
      </c>
      <c r="AL192" s="51">
        <f t="shared" si="43"/>
        <v>4313</v>
      </c>
      <c r="AN192" s="25" t="s">
        <v>238</v>
      </c>
      <c r="AO192" s="25" t="s">
        <v>237</v>
      </c>
      <c r="AP192"/>
      <c r="AQ192"/>
      <c r="AR192" s="407"/>
    </row>
    <row r="193" spans="1:44" ht="20.100000000000001" customHeight="1">
      <c r="A193" s="29"/>
      <c r="B193" s="29"/>
      <c r="C193" s="29" t="s">
        <v>102</v>
      </c>
      <c r="D193" s="29" t="s">
        <v>195</v>
      </c>
      <c r="E193" s="29" t="s">
        <v>194</v>
      </c>
      <c r="F193" s="29" t="s">
        <v>185</v>
      </c>
      <c r="G193" s="29" t="s">
        <v>58</v>
      </c>
      <c r="H193" s="29" t="s">
        <v>123</v>
      </c>
      <c r="I193" s="32">
        <v>1230474</v>
      </c>
      <c r="J193" s="40">
        <v>1477481</v>
      </c>
      <c r="K193" s="56">
        <v>99.9</v>
      </c>
      <c r="L193" s="56">
        <v>99.9</v>
      </c>
      <c r="M193" s="55">
        <v>0</v>
      </c>
      <c r="N193" s="406"/>
      <c r="O193" s="53">
        <v>0</v>
      </c>
      <c r="P193" s="403"/>
      <c r="Q193" s="403"/>
      <c r="R193" s="403"/>
      <c r="S193" s="403"/>
      <c r="T193" s="403"/>
      <c r="U193" s="403"/>
      <c r="V193" s="53">
        <v>0</v>
      </c>
      <c r="W193" s="47">
        <v>0</v>
      </c>
      <c r="X193" s="47">
        <v>0</v>
      </c>
      <c r="Y193" s="47">
        <v>8118</v>
      </c>
      <c r="Z193" s="54">
        <f t="shared" si="44"/>
        <v>8118</v>
      </c>
      <c r="AA193" s="53">
        <v>0</v>
      </c>
      <c r="AB193" s="46">
        <v>17200</v>
      </c>
      <c r="AC193" s="46">
        <v>21587</v>
      </c>
      <c r="AD193" s="46">
        <v>25900</v>
      </c>
      <c r="AE193" s="46">
        <f t="shared" si="56"/>
        <v>0</v>
      </c>
      <c r="AF193" s="46">
        <f t="shared" si="57"/>
        <v>0</v>
      </c>
      <c r="AG193" s="46">
        <f t="shared" si="58"/>
        <v>12431</v>
      </c>
      <c r="AH193" s="46">
        <f t="shared" si="52"/>
        <v>12431</v>
      </c>
      <c r="AI193" s="52">
        <f t="shared" si="40"/>
        <v>0</v>
      </c>
      <c r="AJ193" s="52">
        <f t="shared" si="41"/>
        <v>0</v>
      </c>
      <c r="AK193" s="52">
        <f t="shared" si="42"/>
        <v>1</v>
      </c>
      <c r="AL193" s="51">
        <f t="shared" si="43"/>
        <v>4313</v>
      </c>
      <c r="AN193" s="25" t="s">
        <v>193</v>
      </c>
      <c r="AO193" s="25" t="s">
        <v>192</v>
      </c>
      <c r="AR193" s="407"/>
    </row>
    <row r="194" spans="1:44" ht="20.100000000000001" customHeight="1">
      <c r="C194" s="25" t="s">
        <v>102</v>
      </c>
      <c r="D194" s="25" t="s">
        <v>102</v>
      </c>
      <c r="E194" s="25" t="s">
        <v>194</v>
      </c>
      <c r="F194" s="25" t="s">
        <v>186</v>
      </c>
      <c r="G194" s="25" t="s">
        <v>236</v>
      </c>
      <c r="H194" s="25" t="s">
        <v>123</v>
      </c>
      <c r="I194" s="31">
        <v>1230571</v>
      </c>
      <c r="J194" s="35">
        <v>1486151</v>
      </c>
      <c r="K194" s="64">
        <v>109.9</v>
      </c>
      <c r="L194" s="64">
        <v>109.9</v>
      </c>
      <c r="M194" s="63">
        <v>0</v>
      </c>
      <c r="N194" s="404">
        <v>55</v>
      </c>
      <c r="O194" s="53">
        <v>0</v>
      </c>
      <c r="P194" s="401" t="s">
        <v>203</v>
      </c>
      <c r="Q194" s="401" t="s">
        <v>203</v>
      </c>
      <c r="R194" s="401" t="s">
        <v>204</v>
      </c>
      <c r="S194" s="401" t="s">
        <v>205</v>
      </c>
      <c r="T194" s="401" t="s">
        <v>204</v>
      </c>
      <c r="U194" s="401" t="s">
        <v>203</v>
      </c>
      <c r="V194" s="53">
        <v>0</v>
      </c>
      <c r="W194" s="47">
        <v>0</v>
      </c>
      <c r="X194" s="47">
        <v>4752</v>
      </c>
      <c r="Y194" s="47">
        <v>5640</v>
      </c>
      <c r="Z194" s="54">
        <f t="shared" si="44"/>
        <v>10392</v>
      </c>
      <c r="AA194" s="53">
        <v>0</v>
      </c>
      <c r="AB194" s="46">
        <v>11700</v>
      </c>
      <c r="AC194" s="46">
        <v>13000</v>
      </c>
      <c r="AD194" s="46">
        <v>16200</v>
      </c>
      <c r="AE194" s="46">
        <f t="shared" si="56"/>
        <v>0</v>
      </c>
      <c r="AF194" s="46">
        <f t="shared" si="57"/>
        <v>6215.2794457274831</v>
      </c>
      <c r="AG194" s="46">
        <f t="shared" si="58"/>
        <v>7376.7205542725169</v>
      </c>
      <c r="AH194" s="46">
        <f t="shared" si="52"/>
        <v>13592</v>
      </c>
      <c r="AI194" s="52">
        <f t="shared" si="40"/>
        <v>0</v>
      </c>
      <c r="AJ194" s="52">
        <f t="shared" si="41"/>
        <v>0.45727482678983833</v>
      </c>
      <c r="AK194" s="52">
        <f t="shared" si="42"/>
        <v>0.54272517321016167</v>
      </c>
      <c r="AL194" s="51">
        <f t="shared" si="43"/>
        <v>3200</v>
      </c>
      <c r="AN194" s="25" t="s">
        <v>200</v>
      </c>
      <c r="AR194" s="407" t="s">
        <v>223</v>
      </c>
    </row>
    <row r="195" spans="1:44" ht="20.100000000000001" customHeight="1">
      <c r="C195" s="25" t="s">
        <v>102</v>
      </c>
      <c r="D195" s="25" t="s">
        <v>202</v>
      </c>
      <c r="E195" s="25" t="s">
        <v>194</v>
      </c>
      <c r="F195" s="25" t="s">
        <v>186</v>
      </c>
      <c r="G195" s="25" t="s">
        <v>235</v>
      </c>
      <c r="H195" s="25" t="s">
        <v>124</v>
      </c>
      <c r="I195" s="31">
        <v>1231942</v>
      </c>
      <c r="J195" s="35">
        <v>1500672</v>
      </c>
      <c r="K195" s="61">
        <v>109.9</v>
      </c>
      <c r="L195" s="61">
        <v>109.9</v>
      </c>
      <c r="M195" s="60">
        <v>0</v>
      </c>
      <c r="N195" s="405"/>
      <c r="O195" s="53">
        <v>0</v>
      </c>
      <c r="P195" s="402"/>
      <c r="Q195" s="402"/>
      <c r="R195" s="402"/>
      <c r="S195" s="402"/>
      <c r="T195" s="402"/>
      <c r="U195" s="402"/>
      <c r="V195" s="53">
        <v>0</v>
      </c>
      <c r="W195" s="47">
        <v>0</v>
      </c>
      <c r="X195" s="47">
        <v>4752</v>
      </c>
      <c r="Y195" s="47">
        <v>5640</v>
      </c>
      <c r="Z195" s="54">
        <f t="shared" si="44"/>
        <v>10392</v>
      </c>
      <c r="AA195" s="53">
        <v>0</v>
      </c>
      <c r="AB195" s="46">
        <v>11700</v>
      </c>
      <c r="AC195" s="46">
        <v>13000</v>
      </c>
      <c r="AD195" s="46">
        <v>16200</v>
      </c>
      <c r="AE195" s="46">
        <f t="shared" si="56"/>
        <v>0</v>
      </c>
      <c r="AF195" s="46">
        <f t="shared" si="57"/>
        <v>6215.2794457274831</v>
      </c>
      <c r="AG195" s="46">
        <f t="shared" si="58"/>
        <v>7376.7205542725169</v>
      </c>
      <c r="AH195" s="46">
        <f t="shared" si="52"/>
        <v>13592</v>
      </c>
      <c r="AI195" s="52">
        <f t="shared" si="40"/>
        <v>0</v>
      </c>
      <c r="AJ195" s="52">
        <f t="shared" si="41"/>
        <v>0.45727482678983833</v>
      </c>
      <c r="AK195" s="52">
        <f t="shared" si="42"/>
        <v>0.54272517321016167</v>
      </c>
      <c r="AL195" s="51">
        <f t="shared" si="43"/>
        <v>3200</v>
      </c>
      <c r="AN195" s="25" t="s">
        <v>227</v>
      </c>
      <c r="AO195" s="25" t="s">
        <v>234</v>
      </c>
      <c r="AP195"/>
      <c r="AQ195"/>
      <c r="AR195" s="407"/>
    </row>
    <row r="196" spans="1:44" ht="20.100000000000001" customHeight="1">
      <c r="C196" s="25" t="s">
        <v>102</v>
      </c>
      <c r="D196" s="25" t="s">
        <v>233</v>
      </c>
      <c r="E196" s="25" t="s">
        <v>219</v>
      </c>
      <c r="F196" s="25" t="s">
        <v>186</v>
      </c>
      <c r="G196" s="25" t="s">
        <v>232</v>
      </c>
      <c r="H196" s="25" t="s">
        <v>121</v>
      </c>
      <c r="I196" s="31">
        <v>5613000</v>
      </c>
      <c r="J196" s="103">
        <v>1500419</v>
      </c>
      <c r="K196" s="61">
        <v>109.9</v>
      </c>
      <c r="L196" s="61">
        <v>109.9</v>
      </c>
      <c r="M196" s="60">
        <v>0</v>
      </c>
      <c r="N196" s="405"/>
      <c r="O196" s="53">
        <v>0</v>
      </c>
      <c r="P196" s="402"/>
      <c r="Q196" s="402"/>
      <c r="R196" s="402"/>
      <c r="S196" s="402"/>
      <c r="T196" s="402"/>
      <c r="U196" s="402"/>
      <c r="V196" s="53">
        <v>0</v>
      </c>
      <c r="W196" s="47">
        <v>0</v>
      </c>
      <c r="X196" s="47">
        <v>4752</v>
      </c>
      <c r="Y196" s="47">
        <v>5640</v>
      </c>
      <c r="Z196" s="54">
        <f t="shared" si="44"/>
        <v>10392</v>
      </c>
      <c r="AA196" s="53">
        <v>0</v>
      </c>
      <c r="AB196" s="46">
        <v>11700</v>
      </c>
      <c r="AC196" s="46">
        <v>13000</v>
      </c>
      <c r="AD196" s="46">
        <v>16200</v>
      </c>
      <c r="AE196" s="46">
        <f t="shared" si="56"/>
        <v>0</v>
      </c>
      <c r="AF196" s="46">
        <f t="shared" si="57"/>
        <v>6215.2794457274831</v>
      </c>
      <c r="AG196" s="46">
        <f t="shared" si="58"/>
        <v>7376.7205542725169</v>
      </c>
      <c r="AH196" s="46">
        <f t="shared" si="52"/>
        <v>13592</v>
      </c>
      <c r="AI196" s="52">
        <f t="shared" si="40"/>
        <v>0</v>
      </c>
      <c r="AJ196" s="52">
        <f t="shared" si="41"/>
        <v>0.45727482678983833</v>
      </c>
      <c r="AK196" s="52">
        <f t="shared" si="42"/>
        <v>0.54272517321016167</v>
      </c>
      <c r="AL196" s="51">
        <f t="shared" si="43"/>
        <v>3200</v>
      </c>
      <c r="AN196" s="59">
        <v>0</v>
      </c>
      <c r="AO196" s="58" t="s">
        <v>231</v>
      </c>
      <c r="AP196"/>
      <c r="AQ196"/>
      <c r="AR196" s="407"/>
    </row>
    <row r="197" spans="1:44" ht="20.100000000000001" customHeight="1">
      <c r="A197" s="29"/>
      <c r="B197" s="29"/>
      <c r="C197" s="29" t="s">
        <v>102</v>
      </c>
      <c r="D197" s="29" t="s">
        <v>195</v>
      </c>
      <c r="E197" s="29" t="s">
        <v>194</v>
      </c>
      <c r="F197" s="29" t="s">
        <v>186</v>
      </c>
      <c r="G197" s="29" t="s">
        <v>58</v>
      </c>
      <c r="H197" s="29" t="s">
        <v>123</v>
      </c>
      <c r="I197" s="32">
        <v>1230474</v>
      </c>
      <c r="J197" s="40">
        <v>1477481</v>
      </c>
      <c r="K197" s="56">
        <v>109.9</v>
      </c>
      <c r="L197" s="56">
        <v>109.9</v>
      </c>
      <c r="M197" s="55">
        <v>0</v>
      </c>
      <c r="N197" s="406"/>
      <c r="O197" s="53">
        <v>0</v>
      </c>
      <c r="P197" s="403"/>
      <c r="Q197" s="403"/>
      <c r="R197" s="403"/>
      <c r="S197" s="403"/>
      <c r="T197" s="403"/>
      <c r="U197" s="403"/>
      <c r="V197" s="53">
        <v>0</v>
      </c>
      <c r="W197" s="47">
        <v>0</v>
      </c>
      <c r="X197" s="47">
        <v>4752</v>
      </c>
      <c r="Y197" s="47">
        <v>5640</v>
      </c>
      <c r="Z197" s="54">
        <f t="shared" si="44"/>
        <v>10392</v>
      </c>
      <c r="AA197" s="53">
        <v>0</v>
      </c>
      <c r="AB197" s="46">
        <v>11700</v>
      </c>
      <c r="AC197" s="46">
        <v>13000</v>
      </c>
      <c r="AD197" s="46">
        <v>16200</v>
      </c>
      <c r="AE197" s="46">
        <f t="shared" si="56"/>
        <v>0</v>
      </c>
      <c r="AF197" s="46">
        <f t="shared" si="57"/>
        <v>6215.2794457274831</v>
      </c>
      <c r="AG197" s="46">
        <f t="shared" si="58"/>
        <v>7376.7205542725169</v>
      </c>
      <c r="AH197" s="46">
        <f t="shared" si="52"/>
        <v>13592</v>
      </c>
      <c r="AI197" s="52">
        <f t="shared" ref="AI197:AI214" si="59">W197/Z197</f>
        <v>0</v>
      </c>
      <c r="AJ197" s="52">
        <f t="shared" ref="AJ197:AJ214" si="60">X197/Z197</f>
        <v>0.45727482678983833</v>
      </c>
      <c r="AK197" s="52">
        <f t="shared" ref="AK197:AK214" si="61">Y197/Z197</f>
        <v>0.54272517321016167</v>
      </c>
      <c r="AL197" s="51">
        <f t="shared" ref="AL197:AL214" si="62">AD197-AC197</f>
        <v>3200</v>
      </c>
      <c r="AN197" s="25" t="s">
        <v>193</v>
      </c>
      <c r="AO197" s="25" t="s">
        <v>192</v>
      </c>
      <c r="AR197" s="407"/>
    </row>
    <row r="198" spans="1:44" ht="20.100000000000001" customHeight="1">
      <c r="C198" s="25" t="s">
        <v>102</v>
      </c>
      <c r="D198" s="25" t="s">
        <v>102</v>
      </c>
      <c r="E198" s="25" t="s">
        <v>194</v>
      </c>
      <c r="F198" s="25" t="s">
        <v>187</v>
      </c>
      <c r="G198" s="25" t="s">
        <v>230</v>
      </c>
      <c r="H198" s="25" t="s">
        <v>123</v>
      </c>
      <c r="I198" s="31">
        <v>1226631</v>
      </c>
      <c r="J198" s="35">
        <v>1446416</v>
      </c>
      <c r="K198" s="64">
        <v>119.9</v>
      </c>
      <c r="L198" s="64">
        <v>128.9</v>
      </c>
      <c r="M198" s="63">
        <v>7.5062552126772264E-2</v>
      </c>
      <c r="N198" s="404">
        <v>56</v>
      </c>
      <c r="O198" s="53">
        <v>0</v>
      </c>
      <c r="P198" s="401" t="s">
        <v>204</v>
      </c>
      <c r="Q198" s="401" t="s">
        <v>204</v>
      </c>
      <c r="R198" s="401" t="s">
        <v>204</v>
      </c>
      <c r="S198" s="401" t="s">
        <v>204</v>
      </c>
      <c r="T198" s="401" t="s">
        <v>203</v>
      </c>
      <c r="U198" s="401" t="s">
        <v>203</v>
      </c>
      <c r="V198" s="53">
        <v>0</v>
      </c>
      <c r="W198" s="47">
        <v>4192</v>
      </c>
      <c r="X198" s="47">
        <v>1553</v>
      </c>
      <c r="Y198" s="47">
        <v>0</v>
      </c>
      <c r="Z198" s="54">
        <f t="shared" ref="Z198:Z214" si="63">SUM(W198:Y198)</f>
        <v>5745</v>
      </c>
      <c r="AA198" s="53">
        <v>0</v>
      </c>
      <c r="AB198" s="46">
        <v>5000</v>
      </c>
      <c r="AC198" s="46">
        <v>5570</v>
      </c>
      <c r="AD198" s="46">
        <v>6900</v>
      </c>
      <c r="AE198" s="46">
        <f t="shared" si="56"/>
        <v>5162.4717145343775</v>
      </c>
      <c r="AF198" s="46">
        <f t="shared" si="57"/>
        <v>1912.5282854656223</v>
      </c>
      <c r="AG198" s="46">
        <f t="shared" si="58"/>
        <v>0</v>
      </c>
      <c r="AH198" s="46">
        <f t="shared" si="52"/>
        <v>7075</v>
      </c>
      <c r="AI198" s="52">
        <f t="shared" si="59"/>
        <v>0.72967798085291558</v>
      </c>
      <c r="AJ198" s="52">
        <f t="shared" si="60"/>
        <v>0.27032201914708442</v>
      </c>
      <c r="AK198" s="52">
        <f t="shared" si="61"/>
        <v>0</v>
      </c>
      <c r="AL198" s="51">
        <f t="shared" si="62"/>
        <v>1330</v>
      </c>
      <c r="AN198" s="25" t="s">
        <v>200</v>
      </c>
    </row>
    <row r="199" spans="1:44" ht="20.100000000000001" customHeight="1">
      <c r="C199" s="25" t="s">
        <v>102</v>
      </c>
      <c r="D199" s="25" t="s">
        <v>202</v>
      </c>
      <c r="E199" s="25" t="s">
        <v>194</v>
      </c>
      <c r="F199" s="25" t="s">
        <v>187</v>
      </c>
      <c r="G199" s="25" t="s">
        <v>229</v>
      </c>
      <c r="H199" s="25" t="s">
        <v>124</v>
      </c>
      <c r="I199" s="31">
        <v>1226638</v>
      </c>
      <c r="J199" s="35">
        <v>1465877</v>
      </c>
      <c r="K199" s="61">
        <v>119.9</v>
      </c>
      <c r="L199" s="61">
        <v>128.9</v>
      </c>
      <c r="M199" s="60">
        <v>7.5062552126772264E-2</v>
      </c>
      <c r="N199" s="405"/>
      <c r="O199" s="53">
        <v>0</v>
      </c>
      <c r="P199" s="402"/>
      <c r="Q199" s="402"/>
      <c r="R199" s="402"/>
      <c r="S199" s="402"/>
      <c r="T199" s="402"/>
      <c r="U199" s="402"/>
      <c r="V199" s="53">
        <v>0</v>
      </c>
      <c r="W199" s="47">
        <v>4192</v>
      </c>
      <c r="X199" s="47">
        <v>1553</v>
      </c>
      <c r="Y199" s="47">
        <v>0</v>
      </c>
      <c r="Z199" s="54">
        <f t="shared" si="63"/>
        <v>5745</v>
      </c>
      <c r="AA199" s="53">
        <v>0</v>
      </c>
      <c r="AB199" s="46">
        <v>5000</v>
      </c>
      <c r="AC199" s="46">
        <v>5570</v>
      </c>
      <c r="AD199" s="46">
        <v>6900</v>
      </c>
      <c r="AE199" s="46">
        <f t="shared" si="56"/>
        <v>5162.4717145343775</v>
      </c>
      <c r="AF199" s="46">
        <f t="shared" si="57"/>
        <v>1912.5282854656223</v>
      </c>
      <c r="AG199" s="46">
        <f t="shared" si="58"/>
        <v>0</v>
      </c>
      <c r="AH199" s="46">
        <f t="shared" si="52"/>
        <v>7075</v>
      </c>
      <c r="AI199" s="52">
        <f t="shared" si="59"/>
        <v>0.72967798085291558</v>
      </c>
      <c r="AJ199" s="52">
        <f t="shared" si="60"/>
        <v>0.27032201914708442</v>
      </c>
      <c r="AK199" s="52">
        <f t="shared" si="61"/>
        <v>0</v>
      </c>
      <c r="AL199" s="51">
        <f t="shared" si="62"/>
        <v>1330</v>
      </c>
      <c r="AN199" s="25" t="s">
        <v>200</v>
      </c>
      <c r="AO199" s="25" t="s">
        <v>228</v>
      </c>
      <c r="AP199"/>
      <c r="AQ199"/>
    </row>
    <row r="200" spans="1:44" ht="20.100000000000001" customHeight="1">
      <c r="A200" s="29"/>
      <c r="B200" s="29"/>
      <c r="C200" s="29" t="s">
        <v>102</v>
      </c>
      <c r="D200" s="29" t="s">
        <v>195</v>
      </c>
      <c r="E200" s="29" t="s">
        <v>194</v>
      </c>
      <c r="F200" s="29" t="s">
        <v>187</v>
      </c>
      <c r="G200" s="29" t="s">
        <v>23</v>
      </c>
      <c r="H200" s="29" t="s">
        <v>123</v>
      </c>
      <c r="I200" s="32">
        <v>1230471</v>
      </c>
      <c r="J200" s="40">
        <v>1477479</v>
      </c>
      <c r="K200" s="56">
        <v>119.9</v>
      </c>
      <c r="L200" s="56">
        <v>128.9</v>
      </c>
      <c r="M200" s="55">
        <v>7.5062552126772264E-2</v>
      </c>
      <c r="N200" s="406"/>
      <c r="O200" s="53">
        <v>0</v>
      </c>
      <c r="P200" s="403"/>
      <c r="Q200" s="403"/>
      <c r="R200" s="403"/>
      <c r="S200" s="403"/>
      <c r="T200" s="403"/>
      <c r="U200" s="403"/>
      <c r="V200" s="53">
        <v>0</v>
      </c>
      <c r="W200" s="47">
        <v>3927</v>
      </c>
      <c r="X200" s="47">
        <v>1553</v>
      </c>
      <c r="Y200" s="47">
        <v>0</v>
      </c>
      <c r="Z200" s="54">
        <f t="shared" si="63"/>
        <v>5480</v>
      </c>
      <c r="AA200" s="53">
        <v>0</v>
      </c>
      <c r="AB200" s="46">
        <v>5000</v>
      </c>
      <c r="AC200" s="46">
        <v>5570</v>
      </c>
      <c r="AD200" s="46">
        <v>6900</v>
      </c>
      <c r="AE200" s="46">
        <f t="shared" si="56"/>
        <v>4880.0857664233572</v>
      </c>
      <c r="AF200" s="46">
        <f t="shared" si="57"/>
        <v>1929.9142335766423</v>
      </c>
      <c r="AG200" s="46">
        <f t="shared" si="58"/>
        <v>0</v>
      </c>
      <c r="AH200" s="46">
        <f t="shared" si="52"/>
        <v>6810</v>
      </c>
      <c r="AI200" s="52">
        <f t="shared" si="59"/>
        <v>0.71660583941605838</v>
      </c>
      <c r="AJ200" s="52">
        <f t="shared" si="60"/>
        <v>0.28339416058394162</v>
      </c>
      <c r="AK200" s="52">
        <f t="shared" si="61"/>
        <v>0</v>
      </c>
      <c r="AL200" s="51">
        <f t="shared" si="62"/>
        <v>1330</v>
      </c>
      <c r="AN200" s="25" t="s">
        <v>227</v>
      </c>
      <c r="AO200" s="25" t="s">
        <v>226</v>
      </c>
      <c r="AP200" s="25" t="s">
        <v>225</v>
      </c>
      <c r="AQ200" s="25" t="s">
        <v>208</v>
      </c>
    </row>
    <row r="201" spans="1:44" ht="20.100000000000001" customHeight="1">
      <c r="C201" s="25" t="s">
        <v>102</v>
      </c>
      <c r="D201" s="25" t="s">
        <v>102</v>
      </c>
      <c r="E201" s="25" t="s">
        <v>194</v>
      </c>
      <c r="F201" s="25" t="s">
        <v>188</v>
      </c>
      <c r="G201" s="25" t="s">
        <v>224</v>
      </c>
      <c r="H201" s="25" t="s">
        <v>123</v>
      </c>
      <c r="I201" s="31">
        <v>1196921</v>
      </c>
      <c r="J201" s="35">
        <v>1218418</v>
      </c>
      <c r="K201" s="64">
        <v>119.9</v>
      </c>
      <c r="L201" s="64">
        <v>128.9</v>
      </c>
      <c r="M201" s="63">
        <v>7.5062552126772264E-2</v>
      </c>
      <c r="N201" s="404">
        <v>57</v>
      </c>
      <c r="O201" s="53">
        <v>0</v>
      </c>
      <c r="P201" s="401" t="s">
        <v>204</v>
      </c>
      <c r="Q201" s="401" t="s">
        <v>204</v>
      </c>
      <c r="R201" s="401" t="s">
        <v>204</v>
      </c>
      <c r="S201" s="401" t="s">
        <v>204</v>
      </c>
      <c r="T201" s="401" t="s">
        <v>204</v>
      </c>
      <c r="U201" s="401" t="s">
        <v>203</v>
      </c>
      <c r="V201" s="53">
        <v>0</v>
      </c>
      <c r="W201" s="47">
        <v>3655</v>
      </c>
      <c r="X201" s="47">
        <v>2588</v>
      </c>
      <c r="Y201" s="47">
        <v>654</v>
      </c>
      <c r="Z201" s="54">
        <f t="shared" si="63"/>
        <v>6897</v>
      </c>
      <c r="AA201" s="53">
        <v>0</v>
      </c>
      <c r="AB201" s="46">
        <v>4800</v>
      </c>
      <c r="AC201" s="46">
        <v>5778</v>
      </c>
      <c r="AD201" s="46">
        <v>7200</v>
      </c>
      <c r="AE201" s="46">
        <f t="shared" si="56"/>
        <v>4408.5754675946064</v>
      </c>
      <c r="AF201" s="46">
        <f t="shared" si="57"/>
        <v>3121.5850369725968</v>
      </c>
      <c r="AG201" s="46">
        <f t="shared" si="58"/>
        <v>788.83949543279687</v>
      </c>
      <c r="AH201" s="46">
        <f t="shared" si="52"/>
        <v>8319</v>
      </c>
      <c r="AI201" s="52">
        <f t="shared" si="59"/>
        <v>0.52994055386399885</v>
      </c>
      <c r="AJ201" s="52">
        <f t="shared" si="60"/>
        <v>0.37523560968537045</v>
      </c>
      <c r="AK201" s="52">
        <f t="shared" si="61"/>
        <v>9.4823836450630708E-2</v>
      </c>
      <c r="AL201" s="51">
        <f t="shared" si="62"/>
        <v>1422</v>
      </c>
      <c r="AN201" s="25" t="s">
        <v>200</v>
      </c>
    </row>
    <row r="202" spans="1:44" ht="20.100000000000001" customHeight="1">
      <c r="C202" s="25" t="s">
        <v>102</v>
      </c>
      <c r="D202" s="25" t="s">
        <v>222</v>
      </c>
      <c r="E202" s="25" t="s">
        <v>194</v>
      </c>
      <c r="F202" s="25" t="s">
        <v>188</v>
      </c>
      <c r="G202" s="25" t="s">
        <v>221</v>
      </c>
      <c r="H202" s="25" t="s">
        <v>124</v>
      </c>
      <c r="I202" s="31">
        <v>1196898</v>
      </c>
      <c r="J202" s="35">
        <v>1248943</v>
      </c>
      <c r="K202" s="61">
        <v>119.9</v>
      </c>
      <c r="L202" s="61">
        <v>128.9</v>
      </c>
      <c r="M202" s="60">
        <v>7.5062552126772264E-2</v>
      </c>
      <c r="N202" s="405"/>
      <c r="O202" s="53">
        <v>0</v>
      </c>
      <c r="P202" s="402"/>
      <c r="Q202" s="402"/>
      <c r="R202" s="402"/>
      <c r="S202" s="402"/>
      <c r="T202" s="402"/>
      <c r="U202" s="402"/>
      <c r="V202" s="53">
        <v>0</v>
      </c>
      <c r="W202" s="47">
        <v>3655</v>
      </c>
      <c r="X202" s="47">
        <v>2588</v>
      </c>
      <c r="Y202" s="47">
        <v>654</v>
      </c>
      <c r="Z202" s="54">
        <f t="shared" si="63"/>
        <v>6897</v>
      </c>
      <c r="AA202" s="53">
        <v>0</v>
      </c>
      <c r="AB202" s="46">
        <v>4800</v>
      </c>
      <c r="AC202" s="46">
        <v>5778</v>
      </c>
      <c r="AD202" s="46">
        <v>7200</v>
      </c>
      <c r="AE202" s="46">
        <f t="shared" si="56"/>
        <v>4408.5754675946064</v>
      </c>
      <c r="AF202" s="46">
        <f t="shared" si="57"/>
        <v>3121.5850369725968</v>
      </c>
      <c r="AG202" s="46">
        <f t="shared" si="58"/>
        <v>788.83949543279687</v>
      </c>
      <c r="AH202" s="46">
        <f t="shared" si="52"/>
        <v>8319</v>
      </c>
      <c r="AI202" s="52">
        <f t="shared" si="59"/>
        <v>0.52994055386399885</v>
      </c>
      <c r="AJ202" s="52">
        <f t="shared" si="60"/>
        <v>0.37523560968537045</v>
      </c>
      <c r="AK202" s="52">
        <f t="shared" si="61"/>
        <v>9.4823836450630708E-2</v>
      </c>
      <c r="AL202" s="51">
        <f t="shared" si="62"/>
        <v>1422</v>
      </c>
      <c r="AN202" s="25" t="s">
        <v>200</v>
      </c>
      <c r="AO202" s="25" t="s">
        <v>199</v>
      </c>
      <c r="AP202"/>
      <c r="AQ202"/>
    </row>
    <row r="203" spans="1:44" ht="20.100000000000001" customHeight="1">
      <c r="A203" s="29"/>
      <c r="B203" s="29"/>
      <c r="C203" s="29" t="s">
        <v>102</v>
      </c>
      <c r="D203" s="29" t="s">
        <v>195</v>
      </c>
      <c r="E203" s="29" t="s">
        <v>194</v>
      </c>
      <c r="F203" s="29" t="s">
        <v>188</v>
      </c>
      <c r="G203" s="29" t="s">
        <v>23</v>
      </c>
      <c r="H203" s="29" t="s">
        <v>123</v>
      </c>
      <c r="I203" s="32">
        <v>1230471</v>
      </c>
      <c r="J203" s="40">
        <v>1477479</v>
      </c>
      <c r="K203" s="56">
        <v>119.9</v>
      </c>
      <c r="L203" s="56">
        <v>128.9</v>
      </c>
      <c r="M203" s="55">
        <v>7.5062552126772264E-2</v>
      </c>
      <c r="N203" s="406"/>
      <c r="O203" s="53">
        <v>0</v>
      </c>
      <c r="P203" s="403"/>
      <c r="Q203" s="403"/>
      <c r="R203" s="403"/>
      <c r="S203" s="403"/>
      <c r="T203" s="403"/>
      <c r="U203" s="403"/>
      <c r="V203" s="53">
        <v>0</v>
      </c>
      <c r="W203" s="47">
        <v>3479</v>
      </c>
      <c r="X203" s="47">
        <v>2588</v>
      </c>
      <c r="Y203" s="47">
        <v>654</v>
      </c>
      <c r="Z203" s="54">
        <f t="shared" si="63"/>
        <v>6721</v>
      </c>
      <c r="AA203" s="53">
        <v>0</v>
      </c>
      <c r="AB203" s="46">
        <v>4800</v>
      </c>
      <c r="AC203" s="46">
        <v>5778</v>
      </c>
      <c r="AD203" s="46">
        <v>7200</v>
      </c>
      <c r="AE203" s="46">
        <f t="shared" si="56"/>
        <v>4215.0717155185239</v>
      </c>
      <c r="AF203" s="46">
        <f t="shared" si="57"/>
        <v>3135.5578038982294</v>
      </c>
      <c r="AG203" s="46">
        <f t="shared" si="58"/>
        <v>792.37048058324649</v>
      </c>
      <c r="AH203" s="46">
        <f t="shared" si="52"/>
        <v>8143</v>
      </c>
      <c r="AI203" s="52">
        <f t="shared" si="59"/>
        <v>0.51763130486534736</v>
      </c>
      <c r="AJ203" s="52">
        <f t="shared" si="60"/>
        <v>0.38506174676387445</v>
      </c>
      <c r="AK203" s="52">
        <f t="shared" si="61"/>
        <v>9.7306948370778162E-2</v>
      </c>
      <c r="AL203" s="51">
        <f t="shared" si="62"/>
        <v>1422</v>
      </c>
      <c r="AN203" s="25" t="s">
        <v>227</v>
      </c>
      <c r="AO203" s="25" t="s">
        <v>226</v>
      </c>
      <c r="AP203" s="25" t="s">
        <v>225</v>
      </c>
      <c r="AQ203" s="25" t="s">
        <v>208</v>
      </c>
    </row>
    <row r="204" spans="1:44" ht="20.100000000000001" customHeight="1">
      <c r="C204" s="25" t="s">
        <v>102</v>
      </c>
      <c r="D204" s="25" t="s">
        <v>102</v>
      </c>
      <c r="E204" s="25" t="s">
        <v>194</v>
      </c>
      <c r="F204" s="25" t="s">
        <v>189</v>
      </c>
      <c r="G204" s="25" t="s">
        <v>224</v>
      </c>
      <c r="H204" s="25" t="s">
        <v>123</v>
      </c>
      <c r="I204" s="31">
        <v>1196921</v>
      </c>
      <c r="J204" s="35">
        <v>1218418</v>
      </c>
      <c r="K204" s="64">
        <v>234.9</v>
      </c>
      <c r="L204" s="64">
        <v>249.89999999999998</v>
      </c>
      <c r="M204" s="63">
        <v>6.3856960408684493E-2</v>
      </c>
      <c r="N204" s="404">
        <v>58</v>
      </c>
      <c r="O204" s="53">
        <v>0</v>
      </c>
      <c r="P204" s="401" t="s">
        <v>203</v>
      </c>
      <c r="Q204" s="401" t="s">
        <v>203</v>
      </c>
      <c r="R204" s="401" t="s">
        <v>204</v>
      </c>
      <c r="S204" s="401" t="s">
        <v>205</v>
      </c>
      <c r="T204" s="401" t="s">
        <v>204</v>
      </c>
      <c r="U204" s="401" t="s">
        <v>203</v>
      </c>
      <c r="V204" s="53">
        <v>0</v>
      </c>
      <c r="W204" s="47">
        <v>0</v>
      </c>
      <c r="X204" s="47">
        <v>1908</v>
      </c>
      <c r="Y204" s="47">
        <v>3046</v>
      </c>
      <c r="Z204" s="54">
        <f t="shared" si="63"/>
        <v>4954</v>
      </c>
      <c r="AA204" s="53">
        <v>0</v>
      </c>
      <c r="AB204" s="46">
        <v>6300</v>
      </c>
      <c r="AC204" s="46">
        <v>7053</v>
      </c>
      <c r="AD204" s="46">
        <v>8400</v>
      </c>
      <c r="AE204" s="46">
        <f t="shared" si="56"/>
        <v>0</v>
      </c>
      <c r="AF204" s="46">
        <f t="shared" si="57"/>
        <v>2426.788050060557</v>
      </c>
      <c r="AG204" s="46">
        <f t="shared" si="58"/>
        <v>3874.211949939443</v>
      </c>
      <c r="AH204" s="46">
        <f t="shared" si="52"/>
        <v>6301</v>
      </c>
      <c r="AI204" s="52">
        <f t="shared" si="59"/>
        <v>0</v>
      </c>
      <c r="AJ204" s="52">
        <f t="shared" si="60"/>
        <v>0.38514331853048039</v>
      </c>
      <c r="AK204" s="52">
        <f t="shared" si="61"/>
        <v>0.61485668146951955</v>
      </c>
      <c r="AL204" s="51">
        <f t="shared" si="62"/>
        <v>1347</v>
      </c>
      <c r="AN204" s="25" t="s">
        <v>200</v>
      </c>
      <c r="AR204" s="407" t="s">
        <v>223</v>
      </c>
    </row>
    <row r="205" spans="1:44" ht="20.100000000000001" customHeight="1">
      <c r="C205" s="25" t="s">
        <v>102</v>
      </c>
      <c r="D205" s="25" t="s">
        <v>222</v>
      </c>
      <c r="E205" s="25" t="s">
        <v>194</v>
      </c>
      <c r="F205" s="25" t="s">
        <v>189</v>
      </c>
      <c r="G205" s="25" t="s">
        <v>221</v>
      </c>
      <c r="H205" s="25" t="s">
        <v>124</v>
      </c>
      <c r="I205" s="31">
        <v>1196898</v>
      </c>
      <c r="J205" s="35">
        <v>1248943</v>
      </c>
      <c r="K205" s="61">
        <v>234.9</v>
      </c>
      <c r="L205" s="61">
        <v>249.89999999999998</v>
      </c>
      <c r="M205" s="60">
        <v>6.3856960408684493E-2</v>
      </c>
      <c r="N205" s="405"/>
      <c r="O205" s="53">
        <v>0</v>
      </c>
      <c r="P205" s="402"/>
      <c r="Q205" s="402"/>
      <c r="R205" s="402"/>
      <c r="S205" s="402"/>
      <c r="T205" s="402"/>
      <c r="U205" s="402"/>
      <c r="V205" s="53">
        <v>0</v>
      </c>
      <c r="W205" s="47">
        <v>0</v>
      </c>
      <c r="X205" s="47">
        <v>1908</v>
      </c>
      <c r="Y205" s="47">
        <v>3046</v>
      </c>
      <c r="Z205" s="54">
        <f t="shared" si="63"/>
        <v>4954</v>
      </c>
      <c r="AA205" s="53">
        <v>0</v>
      </c>
      <c r="AB205" s="46">
        <v>6300</v>
      </c>
      <c r="AC205" s="46">
        <v>7053</v>
      </c>
      <c r="AD205" s="46">
        <v>8400</v>
      </c>
      <c r="AE205" s="46">
        <f t="shared" si="56"/>
        <v>0</v>
      </c>
      <c r="AF205" s="46">
        <f t="shared" si="57"/>
        <v>2426.788050060557</v>
      </c>
      <c r="AG205" s="46">
        <f t="shared" si="58"/>
        <v>3874.211949939443</v>
      </c>
      <c r="AH205" s="46">
        <f t="shared" ref="AH205:AH214" si="64">SUM(AE205:AG205)</f>
        <v>6301</v>
      </c>
      <c r="AI205" s="52">
        <f t="shared" si="59"/>
        <v>0</v>
      </c>
      <c r="AJ205" s="52">
        <f t="shared" si="60"/>
        <v>0.38514331853048039</v>
      </c>
      <c r="AK205" s="52">
        <f t="shared" si="61"/>
        <v>0.61485668146951955</v>
      </c>
      <c r="AL205" s="51">
        <f t="shared" si="62"/>
        <v>1347</v>
      </c>
      <c r="AN205" s="25" t="s">
        <v>200</v>
      </c>
      <c r="AO205" s="25" t="s">
        <v>199</v>
      </c>
      <c r="AP205"/>
      <c r="AQ205"/>
      <c r="AR205" s="407"/>
    </row>
    <row r="206" spans="1:44" ht="20.100000000000001" customHeight="1">
      <c r="C206" s="25" t="s">
        <v>102</v>
      </c>
      <c r="D206" s="25" t="s">
        <v>220</v>
      </c>
      <c r="E206" s="25" t="s">
        <v>219</v>
      </c>
      <c r="F206" s="25" t="s">
        <v>189</v>
      </c>
      <c r="G206" s="25" t="s">
        <v>218</v>
      </c>
      <c r="H206" s="25" t="s">
        <v>124</v>
      </c>
      <c r="I206" s="31">
        <v>5561965</v>
      </c>
      <c r="J206" s="103">
        <v>1444123</v>
      </c>
      <c r="K206" s="61">
        <v>234.9</v>
      </c>
      <c r="L206" s="61">
        <v>249.89999999999998</v>
      </c>
      <c r="M206" s="60">
        <v>6.3856960408684493E-2</v>
      </c>
      <c r="N206" s="405"/>
      <c r="O206" s="53">
        <v>0</v>
      </c>
      <c r="P206" s="402"/>
      <c r="Q206" s="402"/>
      <c r="R206" s="402"/>
      <c r="S206" s="402"/>
      <c r="T206" s="402"/>
      <c r="U206" s="402"/>
      <c r="V206" s="53">
        <v>0</v>
      </c>
      <c r="W206" s="47">
        <v>0</v>
      </c>
      <c r="X206" s="47">
        <v>1908</v>
      </c>
      <c r="Y206" s="47">
        <v>3046</v>
      </c>
      <c r="Z206" s="54">
        <f t="shared" si="63"/>
        <v>4954</v>
      </c>
      <c r="AA206" s="53">
        <v>0</v>
      </c>
      <c r="AB206" s="46">
        <v>6300</v>
      </c>
      <c r="AC206" s="46">
        <v>7053</v>
      </c>
      <c r="AD206" s="46">
        <v>8400</v>
      </c>
      <c r="AE206" s="46">
        <f t="shared" si="56"/>
        <v>0</v>
      </c>
      <c r="AF206" s="46">
        <f t="shared" si="57"/>
        <v>2426.788050060557</v>
      </c>
      <c r="AG206" s="46">
        <f t="shared" si="58"/>
        <v>3874.211949939443</v>
      </c>
      <c r="AH206" s="46">
        <f t="shared" si="64"/>
        <v>6301</v>
      </c>
      <c r="AI206" s="52">
        <f t="shared" si="59"/>
        <v>0</v>
      </c>
      <c r="AJ206" s="52">
        <f t="shared" si="60"/>
        <v>0.38514331853048039</v>
      </c>
      <c r="AK206" s="52">
        <f t="shared" si="61"/>
        <v>0.61485668146951955</v>
      </c>
      <c r="AL206" s="51">
        <f t="shared" si="62"/>
        <v>1347</v>
      </c>
      <c r="AN206" s="59">
        <v>0</v>
      </c>
      <c r="AO206" s="58" t="s">
        <v>217</v>
      </c>
      <c r="AP206" t="s">
        <v>216</v>
      </c>
      <c r="AQ206" t="s">
        <v>215</v>
      </c>
      <c r="AR206" s="407"/>
    </row>
    <row r="207" spans="1:44" ht="20.100000000000001" customHeight="1">
      <c r="A207" s="29"/>
      <c r="B207" s="29"/>
      <c r="C207" s="29" t="s">
        <v>102</v>
      </c>
      <c r="D207" s="29" t="s">
        <v>195</v>
      </c>
      <c r="E207" s="29" t="s">
        <v>194</v>
      </c>
      <c r="F207" s="29" t="s">
        <v>189</v>
      </c>
      <c r="G207" s="29" t="s">
        <v>58</v>
      </c>
      <c r="H207" s="29" t="s">
        <v>123</v>
      </c>
      <c r="I207" s="32">
        <v>1230474</v>
      </c>
      <c r="J207" s="40">
        <v>1477481</v>
      </c>
      <c r="K207" s="56">
        <v>234.9</v>
      </c>
      <c r="L207" s="56">
        <v>249.89999999999998</v>
      </c>
      <c r="M207" s="55">
        <v>6.3856960408684493E-2</v>
      </c>
      <c r="N207" s="406"/>
      <c r="O207" s="53">
        <v>0</v>
      </c>
      <c r="P207" s="403"/>
      <c r="Q207" s="403"/>
      <c r="R207" s="403"/>
      <c r="S207" s="403"/>
      <c r="T207" s="403"/>
      <c r="U207" s="403"/>
      <c r="V207" s="53">
        <v>0</v>
      </c>
      <c r="W207" s="47">
        <v>0</v>
      </c>
      <c r="X207" s="47">
        <v>1908</v>
      </c>
      <c r="Y207" s="47">
        <v>3046</v>
      </c>
      <c r="Z207" s="54">
        <f t="shared" si="63"/>
        <v>4954</v>
      </c>
      <c r="AA207" s="53">
        <v>0</v>
      </c>
      <c r="AB207" s="46">
        <v>6300</v>
      </c>
      <c r="AC207" s="46">
        <v>7053</v>
      </c>
      <c r="AD207" s="46">
        <v>8400</v>
      </c>
      <c r="AE207" s="46">
        <f t="shared" si="56"/>
        <v>0</v>
      </c>
      <c r="AF207" s="46">
        <f t="shared" si="57"/>
        <v>2426.788050060557</v>
      </c>
      <c r="AG207" s="46">
        <f t="shared" si="58"/>
        <v>3874.211949939443</v>
      </c>
      <c r="AH207" s="46">
        <f t="shared" si="64"/>
        <v>6301</v>
      </c>
      <c r="AI207" s="52">
        <f t="shared" si="59"/>
        <v>0</v>
      </c>
      <c r="AJ207" s="52">
        <f t="shared" si="60"/>
        <v>0.38514331853048039</v>
      </c>
      <c r="AK207" s="52">
        <f t="shared" si="61"/>
        <v>0.61485668146951955</v>
      </c>
      <c r="AL207" s="51">
        <f t="shared" si="62"/>
        <v>1347</v>
      </c>
      <c r="AN207" s="25" t="s">
        <v>193</v>
      </c>
      <c r="AO207" s="25" t="s">
        <v>192</v>
      </c>
      <c r="AR207" s="407"/>
    </row>
    <row r="208" spans="1:44" ht="20.100000000000001" customHeight="1">
      <c r="C208" s="25" t="s">
        <v>102</v>
      </c>
      <c r="D208" s="25" t="s">
        <v>102</v>
      </c>
      <c r="E208" s="25" t="s">
        <v>194</v>
      </c>
      <c r="F208" s="25" t="s">
        <v>190</v>
      </c>
      <c r="G208" s="25" t="s">
        <v>214</v>
      </c>
      <c r="H208" s="25" t="s">
        <v>124</v>
      </c>
      <c r="I208" s="31">
        <v>1222609</v>
      </c>
      <c r="J208" s="26">
        <v>1374965</v>
      </c>
      <c r="K208" s="64">
        <v>99.9</v>
      </c>
      <c r="L208" s="64">
        <v>109.9</v>
      </c>
      <c r="M208" s="63">
        <v>0.10010010010010006</v>
      </c>
      <c r="N208" s="404">
        <v>59</v>
      </c>
      <c r="O208" s="53">
        <v>0</v>
      </c>
      <c r="P208" s="401" t="s">
        <v>203</v>
      </c>
      <c r="Q208" s="401" t="s">
        <v>203</v>
      </c>
      <c r="R208" s="401" t="s">
        <v>204</v>
      </c>
      <c r="S208" s="401" t="s">
        <v>204</v>
      </c>
      <c r="T208" s="401" t="s">
        <v>204</v>
      </c>
      <c r="U208" s="401" t="s">
        <v>203</v>
      </c>
      <c r="V208" s="53">
        <v>0</v>
      </c>
      <c r="W208" s="47">
        <v>0</v>
      </c>
      <c r="X208" s="47">
        <v>3157</v>
      </c>
      <c r="Y208" s="47">
        <v>1200</v>
      </c>
      <c r="Z208" s="54">
        <f t="shared" si="63"/>
        <v>4357</v>
      </c>
      <c r="AA208" s="53">
        <v>0</v>
      </c>
      <c r="AB208" s="46">
        <v>4600</v>
      </c>
      <c r="AC208" s="46">
        <v>5137</v>
      </c>
      <c r="AD208" s="47">
        <v>6100</v>
      </c>
      <c r="AE208" s="46">
        <f t="shared" si="56"/>
        <v>0</v>
      </c>
      <c r="AF208" s="46">
        <f t="shared" si="57"/>
        <v>3854.7716318567823</v>
      </c>
      <c r="AG208" s="46">
        <f t="shared" si="58"/>
        <v>1465.2283681432177</v>
      </c>
      <c r="AH208" s="46">
        <f t="shared" si="64"/>
        <v>5320</v>
      </c>
      <c r="AI208" s="52">
        <f t="shared" si="59"/>
        <v>0</v>
      </c>
      <c r="AJ208" s="52">
        <f t="shared" si="60"/>
        <v>0.72458113380766587</v>
      </c>
      <c r="AK208" s="52">
        <f t="shared" si="61"/>
        <v>0.27541886619233419</v>
      </c>
      <c r="AL208" s="51">
        <f t="shared" si="62"/>
        <v>963</v>
      </c>
      <c r="AN208" s="25" t="s">
        <v>211</v>
      </c>
      <c r="AO208" s="25" t="s">
        <v>213</v>
      </c>
    </row>
    <row r="209" spans="1:44" ht="20.100000000000001" customHeight="1">
      <c r="C209" s="25" t="s">
        <v>102</v>
      </c>
      <c r="D209" s="25" t="s">
        <v>102</v>
      </c>
      <c r="E209" s="25" t="s">
        <v>194</v>
      </c>
      <c r="F209" s="25" t="s">
        <v>190</v>
      </c>
      <c r="G209" s="67" t="s">
        <v>212</v>
      </c>
      <c r="H209" s="25" t="s">
        <v>121</v>
      </c>
      <c r="I209" s="31">
        <v>1229661</v>
      </c>
      <c r="J209" s="35">
        <v>1480481</v>
      </c>
      <c r="K209" s="61">
        <v>99.9</v>
      </c>
      <c r="L209" s="61">
        <v>109.9</v>
      </c>
      <c r="M209" s="60">
        <v>0.10010010010010006</v>
      </c>
      <c r="N209" s="405"/>
      <c r="O209" s="53">
        <v>0</v>
      </c>
      <c r="P209" s="402"/>
      <c r="Q209" s="402"/>
      <c r="R209" s="402"/>
      <c r="S209" s="402"/>
      <c r="T209" s="402"/>
      <c r="U209" s="402"/>
      <c r="V209" s="53">
        <v>0</v>
      </c>
      <c r="W209" s="47">
        <v>0</v>
      </c>
      <c r="X209" s="47">
        <v>3157</v>
      </c>
      <c r="Y209" s="47">
        <v>1200</v>
      </c>
      <c r="Z209" s="54">
        <f t="shared" si="63"/>
        <v>4357</v>
      </c>
      <c r="AA209" s="53">
        <v>0</v>
      </c>
      <c r="AB209" s="46">
        <v>4600</v>
      </c>
      <c r="AC209" s="46">
        <v>5137</v>
      </c>
      <c r="AD209" s="47">
        <v>6100</v>
      </c>
      <c r="AE209" s="46">
        <f t="shared" si="56"/>
        <v>0</v>
      </c>
      <c r="AF209" s="46">
        <f t="shared" si="57"/>
        <v>3854.7716318567823</v>
      </c>
      <c r="AG209" s="46">
        <f t="shared" si="58"/>
        <v>1465.2283681432177</v>
      </c>
      <c r="AH209" s="46">
        <f t="shared" si="64"/>
        <v>5320</v>
      </c>
      <c r="AI209" s="52">
        <f t="shared" si="59"/>
        <v>0</v>
      </c>
      <c r="AJ209" s="52">
        <f t="shared" si="60"/>
        <v>0.72458113380766587</v>
      </c>
      <c r="AK209" s="52">
        <f t="shared" si="61"/>
        <v>0.27541886619233419</v>
      </c>
      <c r="AL209" s="51">
        <f t="shared" si="62"/>
        <v>963</v>
      </c>
      <c r="AN209" s="25" t="s">
        <v>211</v>
      </c>
      <c r="AO209" s="25" t="s">
        <v>210</v>
      </c>
      <c r="AP209" s="25" t="s">
        <v>209</v>
      </c>
      <c r="AQ209" s="25" t="s">
        <v>208</v>
      </c>
    </row>
    <row r="210" spans="1:44" ht="20.100000000000001" customHeight="1">
      <c r="A210" s="29"/>
      <c r="B210" s="29"/>
      <c r="C210" s="29" t="s">
        <v>102</v>
      </c>
      <c r="D210" s="29" t="s">
        <v>195</v>
      </c>
      <c r="E210" s="29" t="s">
        <v>194</v>
      </c>
      <c r="F210" s="29" t="s">
        <v>190</v>
      </c>
      <c r="G210" s="29" t="s">
        <v>207</v>
      </c>
      <c r="H210" s="29" t="s">
        <v>124</v>
      </c>
      <c r="I210" s="32">
        <v>1227412</v>
      </c>
      <c r="J210" s="40">
        <v>1445772</v>
      </c>
      <c r="K210" s="56">
        <v>99.9</v>
      </c>
      <c r="L210" s="56">
        <v>109.9</v>
      </c>
      <c r="M210" s="55">
        <v>0.10010010010010006</v>
      </c>
      <c r="N210" s="406"/>
      <c r="O210" s="53">
        <v>0</v>
      </c>
      <c r="P210" s="403"/>
      <c r="Q210" s="403"/>
      <c r="R210" s="403"/>
      <c r="S210" s="403"/>
      <c r="T210" s="403"/>
      <c r="U210" s="403"/>
      <c r="V210" s="53">
        <v>0</v>
      </c>
      <c r="W210" s="47">
        <v>0</v>
      </c>
      <c r="X210" s="47">
        <v>3157</v>
      </c>
      <c r="Y210" s="47">
        <v>1200</v>
      </c>
      <c r="Z210" s="54">
        <f t="shared" si="63"/>
        <v>4357</v>
      </c>
      <c r="AA210" s="53">
        <v>0</v>
      </c>
      <c r="AB210" s="46">
        <v>4600</v>
      </c>
      <c r="AC210" s="46">
        <v>5137</v>
      </c>
      <c r="AD210" s="47">
        <v>6100</v>
      </c>
      <c r="AE210" s="46">
        <f t="shared" si="56"/>
        <v>0</v>
      </c>
      <c r="AF210" s="46">
        <f t="shared" si="57"/>
        <v>3854.7716318567823</v>
      </c>
      <c r="AG210" s="46">
        <f t="shared" si="58"/>
        <v>1465.2283681432177</v>
      </c>
      <c r="AH210" s="46">
        <f t="shared" si="64"/>
        <v>5320</v>
      </c>
      <c r="AI210" s="52">
        <f t="shared" si="59"/>
        <v>0</v>
      </c>
      <c r="AJ210" s="52">
        <f t="shared" si="60"/>
        <v>0.72458113380766587</v>
      </c>
      <c r="AK210" s="52">
        <f t="shared" si="61"/>
        <v>0.27541886619233419</v>
      </c>
      <c r="AL210" s="51">
        <f t="shared" si="62"/>
        <v>963</v>
      </c>
      <c r="AN210" s="67">
        <v>0</v>
      </c>
      <c r="AO210" s="67">
        <v>0</v>
      </c>
      <c r="AP210" s="66"/>
      <c r="AQ210" s="66"/>
    </row>
    <row r="211" spans="1:44" ht="20.100000000000001" customHeight="1">
      <c r="A211" s="65"/>
      <c r="B211" s="41"/>
      <c r="C211" s="41" t="s">
        <v>102</v>
      </c>
      <c r="D211" s="41" t="s">
        <v>102</v>
      </c>
      <c r="E211" s="41" t="s">
        <v>194</v>
      </c>
      <c r="F211" s="41" t="s">
        <v>191</v>
      </c>
      <c r="G211" s="41" t="s">
        <v>206</v>
      </c>
      <c r="H211" s="41" t="s">
        <v>123</v>
      </c>
      <c r="I211" s="34">
        <v>1222928</v>
      </c>
      <c r="J211" s="45">
        <v>1408542</v>
      </c>
      <c r="K211" s="64">
        <v>129.9</v>
      </c>
      <c r="L211" s="64">
        <v>139.9</v>
      </c>
      <c r="M211" s="63">
        <v>7.6982294072363455E-2</v>
      </c>
      <c r="N211" s="404">
        <v>60</v>
      </c>
      <c r="O211" s="53">
        <v>0</v>
      </c>
      <c r="P211" s="401" t="s">
        <v>204</v>
      </c>
      <c r="Q211" s="401" t="s">
        <v>204</v>
      </c>
      <c r="R211" s="401" t="s">
        <v>205</v>
      </c>
      <c r="S211" s="401" t="s">
        <v>205</v>
      </c>
      <c r="T211" s="401" t="s">
        <v>204</v>
      </c>
      <c r="U211" s="401" t="s">
        <v>203</v>
      </c>
      <c r="V211" s="53">
        <v>0</v>
      </c>
      <c r="W211" s="47">
        <v>9803</v>
      </c>
      <c r="X211" s="47">
        <v>0</v>
      </c>
      <c r="Y211" s="47">
        <v>2003</v>
      </c>
      <c r="Z211" s="54">
        <f t="shared" si="63"/>
        <v>11806</v>
      </c>
      <c r="AA211" s="53">
        <v>0</v>
      </c>
      <c r="AB211" s="46">
        <v>10700</v>
      </c>
      <c r="AC211" s="46">
        <v>11947</v>
      </c>
      <c r="AD211" s="46">
        <v>14300</v>
      </c>
      <c r="AE211" s="46">
        <f t="shared" si="56"/>
        <v>11756.791207860409</v>
      </c>
      <c r="AF211" s="46">
        <f t="shared" si="57"/>
        <v>0</v>
      </c>
      <c r="AG211" s="46">
        <f t="shared" si="58"/>
        <v>2402.2087921395901</v>
      </c>
      <c r="AH211" s="46">
        <f t="shared" si="64"/>
        <v>14159</v>
      </c>
      <c r="AI211" s="52">
        <f t="shared" si="59"/>
        <v>0.83034050482805355</v>
      </c>
      <c r="AJ211" s="52">
        <f t="shared" si="60"/>
        <v>0</v>
      </c>
      <c r="AK211" s="52">
        <f t="shared" si="61"/>
        <v>0.16965949517194648</v>
      </c>
      <c r="AL211" s="51">
        <f t="shared" si="62"/>
        <v>2353</v>
      </c>
      <c r="AN211" s="25" t="s">
        <v>200</v>
      </c>
    </row>
    <row r="212" spans="1:44" ht="20.100000000000001" customHeight="1">
      <c r="A212" s="62"/>
      <c r="C212" s="25" t="s">
        <v>102</v>
      </c>
      <c r="D212" s="25" t="s">
        <v>202</v>
      </c>
      <c r="E212" s="25" t="s">
        <v>194</v>
      </c>
      <c r="F212" s="25" t="s">
        <v>191</v>
      </c>
      <c r="G212" s="25" t="s">
        <v>201</v>
      </c>
      <c r="H212" s="25" t="s">
        <v>124</v>
      </c>
      <c r="I212" s="31">
        <v>1224435</v>
      </c>
      <c r="J212" s="35">
        <v>1408127</v>
      </c>
      <c r="K212" s="61">
        <v>129.9</v>
      </c>
      <c r="L212" s="61">
        <v>139.9</v>
      </c>
      <c r="M212" s="60">
        <v>7.6982294072363455E-2</v>
      </c>
      <c r="N212" s="405"/>
      <c r="O212" s="53">
        <v>0</v>
      </c>
      <c r="P212" s="402"/>
      <c r="Q212" s="402"/>
      <c r="R212" s="402"/>
      <c r="S212" s="402"/>
      <c r="T212" s="402"/>
      <c r="U212" s="402"/>
      <c r="V212" s="53">
        <v>0</v>
      </c>
      <c r="W212" s="47">
        <v>9801</v>
      </c>
      <c r="X212" s="47">
        <v>0</v>
      </c>
      <c r="Y212" s="47">
        <v>2003</v>
      </c>
      <c r="Z212" s="54">
        <f t="shared" si="63"/>
        <v>11804</v>
      </c>
      <c r="AA212" s="53">
        <v>0</v>
      </c>
      <c r="AB212" s="46">
        <v>10700</v>
      </c>
      <c r="AC212" s="46">
        <v>11947</v>
      </c>
      <c r="AD212" s="46">
        <v>14300</v>
      </c>
      <c r="AE212" s="46">
        <f t="shared" si="56"/>
        <v>11754.723568281937</v>
      </c>
      <c r="AF212" s="46">
        <f t="shared" si="57"/>
        <v>0</v>
      </c>
      <c r="AG212" s="46">
        <f t="shared" si="58"/>
        <v>2402.2764317180618</v>
      </c>
      <c r="AH212" s="46">
        <f t="shared" si="64"/>
        <v>14157</v>
      </c>
      <c r="AI212" s="52">
        <f t="shared" si="59"/>
        <v>0.83031175872585561</v>
      </c>
      <c r="AJ212" s="52">
        <f t="shared" si="60"/>
        <v>0</v>
      </c>
      <c r="AK212" s="52">
        <f t="shared" si="61"/>
        <v>0.16968824127414436</v>
      </c>
      <c r="AL212" s="51">
        <f t="shared" si="62"/>
        <v>2353</v>
      </c>
      <c r="AN212" s="25" t="s">
        <v>200</v>
      </c>
      <c r="AO212" s="25" t="s">
        <v>199</v>
      </c>
      <c r="AP212"/>
      <c r="AQ212"/>
    </row>
    <row r="213" spans="1:44" ht="20.100000000000001" customHeight="1">
      <c r="A213" s="62"/>
      <c r="C213" s="25" t="s">
        <v>102</v>
      </c>
      <c r="D213" s="25" t="s">
        <v>195</v>
      </c>
      <c r="E213" s="25" t="s">
        <v>194</v>
      </c>
      <c r="F213" s="25" t="s">
        <v>191</v>
      </c>
      <c r="G213" s="25" t="s">
        <v>198</v>
      </c>
      <c r="H213" s="25" t="s">
        <v>124</v>
      </c>
      <c r="I213" s="35">
        <v>5567501</v>
      </c>
      <c r="J213" s="103">
        <v>1444430</v>
      </c>
      <c r="K213" s="61">
        <v>129.9</v>
      </c>
      <c r="L213" s="61">
        <v>139.9</v>
      </c>
      <c r="M213" s="60">
        <v>7.6982294072363455E-2</v>
      </c>
      <c r="N213" s="405"/>
      <c r="O213" s="53">
        <v>0</v>
      </c>
      <c r="P213" s="402"/>
      <c r="Q213" s="402"/>
      <c r="R213" s="402"/>
      <c r="S213" s="402"/>
      <c r="T213" s="402"/>
      <c r="U213" s="402"/>
      <c r="V213" s="53">
        <v>0</v>
      </c>
      <c r="W213" s="47">
        <v>9801</v>
      </c>
      <c r="X213" s="47">
        <v>0</v>
      </c>
      <c r="Y213" s="47">
        <v>2003</v>
      </c>
      <c r="Z213" s="54">
        <f t="shared" si="63"/>
        <v>11804</v>
      </c>
      <c r="AA213" s="53">
        <v>0</v>
      </c>
      <c r="AB213" s="46">
        <v>10700</v>
      </c>
      <c r="AC213" s="46">
        <v>11947</v>
      </c>
      <c r="AD213" s="46">
        <v>14300</v>
      </c>
      <c r="AE213" s="46">
        <f t="shared" si="56"/>
        <v>11754.723568281937</v>
      </c>
      <c r="AF213" s="46">
        <f t="shared" si="57"/>
        <v>0</v>
      </c>
      <c r="AG213" s="46">
        <f t="shared" si="58"/>
        <v>2402.2764317180618</v>
      </c>
      <c r="AH213" s="46">
        <f t="shared" si="64"/>
        <v>14157</v>
      </c>
      <c r="AI213" s="52">
        <f t="shared" si="59"/>
        <v>0.83031175872585561</v>
      </c>
      <c r="AJ213" s="52">
        <f t="shared" si="60"/>
        <v>0</v>
      </c>
      <c r="AK213" s="52">
        <f t="shared" si="61"/>
        <v>0.16968824127414436</v>
      </c>
      <c r="AL213" s="51">
        <f t="shared" si="62"/>
        <v>2353</v>
      </c>
      <c r="AN213" s="59">
        <v>0</v>
      </c>
      <c r="AO213" s="58" t="s">
        <v>197</v>
      </c>
      <c r="AP213"/>
      <c r="AQ213"/>
      <c r="AR213" s="25" t="s">
        <v>196</v>
      </c>
    </row>
    <row r="214" spans="1:44" ht="20.100000000000001" customHeight="1">
      <c r="A214" s="57"/>
      <c r="B214" s="29"/>
      <c r="C214" s="29" t="s">
        <v>102</v>
      </c>
      <c r="D214" s="29" t="s">
        <v>195</v>
      </c>
      <c r="E214" s="29" t="s">
        <v>194</v>
      </c>
      <c r="F214" s="29" t="s">
        <v>191</v>
      </c>
      <c r="G214" s="29" t="s">
        <v>58</v>
      </c>
      <c r="H214" s="29" t="s">
        <v>123</v>
      </c>
      <c r="I214" s="32">
        <v>1230474</v>
      </c>
      <c r="J214" s="40">
        <v>1477481</v>
      </c>
      <c r="K214" s="56">
        <v>129.9</v>
      </c>
      <c r="L214" s="56">
        <v>139.9</v>
      </c>
      <c r="M214" s="55">
        <v>7.6982294072363455E-2</v>
      </c>
      <c r="N214" s="406"/>
      <c r="O214" s="53">
        <v>0</v>
      </c>
      <c r="P214" s="403"/>
      <c r="Q214" s="403"/>
      <c r="R214" s="403"/>
      <c r="S214" s="403"/>
      <c r="T214" s="403"/>
      <c r="U214" s="403"/>
      <c r="V214" s="53">
        <v>0</v>
      </c>
      <c r="W214" s="47">
        <v>9801</v>
      </c>
      <c r="X214" s="47">
        <v>0</v>
      </c>
      <c r="Y214" s="47">
        <v>2003</v>
      </c>
      <c r="Z214" s="54">
        <f t="shared" si="63"/>
        <v>11804</v>
      </c>
      <c r="AA214" s="53">
        <v>0</v>
      </c>
      <c r="AB214" s="46">
        <v>10700</v>
      </c>
      <c r="AC214" s="46">
        <v>11947</v>
      </c>
      <c r="AD214" s="46">
        <v>14300</v>
      </c>
      <c r="AE214" s="46">
        <f t="shared" si="56"/>
        <v>11754.723568281937</v>
      </c>
      <c r="AF214" s="46">
        <f t="shared" si="57"/>
        <v>0</v>
      </c>
      <c r="AG214" s="46">
        <f t="shared" si="58"/>
        <v>2402.2764317180618</v>
      </c>
      <c r="AH214" s="46">
        <f t="shared" si="64"/>
        <v>14157</v>
      </c>
      <c r="AI214" s="52">
        <f t="shared" si="59"/>
        <v>0.83031175872585561</v>
      </c>
      <c r="AJ214" s="52">
        <f t="shared" si="60"/>
        <v>0</v>
      </c>
      <c r="AK214" s="52">
        <f t="shared" si="61"/>
        <v>0.16968824127414436</v>
      </c>
      <c r="AL214" s="51">
        <f t="shared" si="62"/>
        <v>2353</v>
      </c>
      <c r="AN214" s="25" t="s">
        <v>193</v>
      </c>
      <c r="AO214" s="25" t="s">
        <v>192</v>
      </c>
    </row>
    <row r="215" spans="1:44" ht="20.100000000000001" customHeight="1">
      <c r="I215" s="31"/>
      <c r="K215" s="50"/>
      <c r="L215" s="50"/>
    </row>
    <row r="216" spans="1:44" ht="20.100000000000001" customHeight="1">
      <c r="K216" s="50"/>
      <c r="L216" s="50"/>
    </row>
    <row r="217" spans="1:44" ht="20.100000000000001" customHeight="1">
      <c r="K217" s="50"/>
      <c r="L217" s="50"/>
    </row>
    <row r="218" spans="1:44" ht="20.100000000000001" customHeight="1">
      <c r="K218" s="50"/>
      <c r="L218" s="50"/>
    </row>
    <row r="219" spans="1:44" ht="20.100000000000001" customHeight="1">
      <c r="K219" s="50"/>
      <c r="L219" s="50"/>
    </row>
    <row r="220" spans="1:44" ht="20.100000000000001" customHeight="1">
      <c r="K220" s="50"/>
      <c r="L220" s="50"/>
    </row>
    <row r="221" spans="1:44" ht="20.100000000000001" customHeight="1">
      <c r="K221" s="50"/>
      <c r="L221" s="50"/>
    </row>
    <row r="222" spans="1:44" ht="20.100000000000001" customHeight="1">
      <c r="K222" s="50"/>
      <c r="L222" s="50"/>
    </row>
    <row r="223" spans="1:44" ht="20.100000000000001" customHeight="1">
      <c r="I223" s="31"/>
      <c r="K223" s="50"/>
      <c r="L223" s="50"/>
    </row>
    <row r="224" spans="1:44" ht="20.100000000000001" customHeight="1">
      <c r="I224" s="31"/>
      <c r="K224" s="50"/>
      <c r="L224" s="50"/>
    </row>
    <row r="225" spans="9:12" ht="20.100000000000001" customHeight="1">
      <c r="I225" s="31"/>
      <c r="K225" s="50"/>
      <c r="L225" s="50"/>
    </row>
    <row r="226" spans="9:12" ht="20.100000000000001" customHeight="1">
      <c r="I226" s="31"/>
      <c r="K226" s="50"/>
      <c r="L226" s="50"/>
    </row>
    <row r="227" spans="9:12" ht="20.100000000000001" customHeight="1">
      <c r="I227" s="31"/>
      <c r="K227" s="50"/>
      <c r="L227" s="50"/>
    </row>
    <row r="228" spans="9:12" ht="20.100000000000001" customHeight="1">
      <c r="I228" s="31"/>
      <c r="K228" s="50"/>
      <c r="L228" s="50"/>
    </row>
    <row r="229" spans="9:12" ht="20.100000000000001" customHeight="1">
      <c r="I229" s="31"/>
      <c r="K229" s="50"/>
      <c r="L229" s="50"/>
    </row>
    <row r="230" spans="9:12" ht="20.100000000000001" customHeight="1">
      <c r="I230" s="31"/>
      <c r="K230" s="50"/>
      <c r="L230" s="50"/>
    </row>
    <row r="231" spans="9:12" ht="20.100000000000001" customHeight="1">
      <c r="I231" s="31"/>
      <c r="K231" s="50"/>
      <c r="L231" s="50"/>
    </row>
    <row r="232" spans="9:12" ht="20.100000000000001" customHeight="1">
      <c r="I232" s="31"/>
      <c r="K232" s="50"/>
      <c r="L232" s="50"/>
    </row>
    <row r="233" spans="9:12" ht="20.100000000000001" customHeight="1">
      <c r="I233" s="31"/>
      <c r="K233" s="50"/>
      <c r="L233" s="50"/>
    </row>
    <row r="234" spans="9:12" ht="20.100000000000001" customHeight="1">
      <c r="I234" s="31"/>
      <c r="K234" s="50"/>
      <c r="L234" s="50"/>
    </row>
    <row r="235" spans="9:12" ht="20.100000000000001" customHeight="1">
      <c r="I235" s="31"/>
      <c r="K235" s="50"/>
      <c r="L235" s="50"/>
    </row>
    <row r="236" spans="9:12" ht="20.100000000000001" customHeight="1">
      <c r="I236" s="31"/>
      <c r="K236" s="50"/>
      <c r="L236" s="50"/>
    </row>
    <row r="237" spans="9:12" ht="20.100000000000001" customHeight="1">
      <c r="I237" s="31"/>
      <c r="K237" s="50"/>
      <c r="L237" s="50"/>
    </row>
    <row r="238" spans="9:12" ht="20.100000000000001" customHeight="1">
      <c r="I238" s="31"/>
      <c r="K238" s="50"/>
      <c r="L238" s="50"/>
    </row>
    <row r="239" spans="9:12" ht="20.100000000000001" customHeight="1">
      <c r="I239" s="31"/>
      <c r="K239" s="50"/>
      <c r="L239" s="50"/>
    </row>
    <row r="240" spans="9:12" ht="20.100000000000001" customHeight="1">
      <c r="I240" s="31"/>
      <c r="K240" s="50"/>
      <c r="L240" s="50"/>
    </row>
    <row r="241" spans="9:12" ht="20.100000000000001" customHeight="1">
      <c r="I241" s="31"/>
      <c r="K241" s="50"/>
      <c r="L241" s="50"/>
    </row>
    <row r="242" spans="9:12" ht="20.100000000000001" customHeight="1">
      <c r="I242" s="31"/>
      <c r="K242" s="50"/>
      <c r="L242" s="50"/>
    </row>
    <row r="243" spans="9:12" ht="20.100000000000001" customHeight="1">
      <c r="I243" s="31"/>
      <c r="K243" s="50"/>
      <c r="L243" s="50"/>
    </row>
    <row r="244" spans="9:12" ht="20.100000000000001" customHeight="1">
      <c r="I244" s="31"/>
      <c r="K244" s="50"/>
      <c r="L244" s="50"/>
    </row>
    <row r="245" spans="9:12" ht="20.100000000000001" customHeight="1">
      <c r="I245" s="31"/>
      <c r="K245" s="50"/>
      <c r="L245" s="50"/>
    </row>
    <row r="246" spans="9:12" ht="20.100000000000001" customHeight="1">
      <c r="I246" s="31"/>
      <c r="K246" s="50"/>
      <c r="L246" s="50"/>
    </row>
    <row r="247" spans="9:12" ht="20.100000000000001" customHeight="1">
      <c r="I247" s="31"/>
      <c r="K247" s="50"/>
      <c r="L247" s="50"/>
    </row>
    <row r="248" spans="9:12" ht="20.100000000000001" customHeight="1">
      <c r="I248" s="31"/>
      <c r="K248" s="50"/>
      <c r="L248" s="50"/>
    </row>
    <row r="249" spans="9:12" ht="20.100000000000001" customHeight="1">
      <c r="I249" s="31"/>
      <c r="K249" s="50"/>
      <c r="L249" s="50"/>
    </row>
    <row r="250" spans="9:12" ht="20.100000000000001" customHeight="1">
      <c r="I250" s="31"/>
      <c r="K250" s="50"/>
      <c r="L250" s="50"/>
    </row>
    <row r="251" spans="9:12" ht="20.100000000000001" customHeight="1">
      <c r="I251" s="31"/>
      <c r="K251" s="50"/>
      <c r="L251" s="50"/>
    </row>
    <row r="252" spans="9:12">
      <c r="I252" s="31"/>
      <c r="K252" s="50"/>
      <c r="L252" s="50"/>
    </row>
    <row r="253" spans="9:12">
      <c r="I253" s="31"/>
      <c r="K253" s="50"/>
      <c r="L253" s="50"/>
    </row>
    <row r="254" spans="9:12">
      <c r="I254" s="31"/>
      <c r="K254" s="50"/>
      <c r="L254" s="50"/>
    </row>
    <row r="255" spans="9:12">
      <c r="I255" s="31"/>
      <c r="K255" s="50"/>
      <c r="L255" s="50"/>
    </row>
    <row r="256" spans="9:12">
      <c r="I256" s="31"/>
      <c r="K256" s="50"/>
      <c r="L256" s="50"/>
    </row>
    <row r="257" spans="9:12">
      <c r="I257" s="31"/>
      <c r="K257" s="50"/>
      <c r="L257" s="50"/>
    </row>
    <row r="258" spans="9:12">
      <c r="I258" s="31"/>
      <c r="K258" s="50"/>
      <c r="L258" s="50"/>
    </row>
    <row r="259" spans="9:12">
      <c r="I259" s="31"/>
      <c r="K259" s="50"/>
      <c r="L259" s="50"/>
    </row>
    <row r="260" spans="9:12">
      <c r="I260" s="31"/>
      <c r="K260" s="50"/>
      <c r="L260" s="50"/>
    </row>
    <row r="261" spans="9:12">
      <c r="I261" s="31"/>
      <c r="K261" s="50"/>
      <c r="L261" s="50"/>
    </row>
    <row r="262" spans="9:12">
      <c r="I262" s="31"/>
      <c r="K262" s="50"/>
      <c r="L262" s="50"/>
    </row>
    <row r="263" spans="9:12">
      <c r="I263" s="31"/>
      <c r="K263" s="50"/>
      <c r="L263" s="50"/>
    </row>
    <row r="264" spans="9:12">
      <c r="I264" s="31"/>
      <c r="K264" s="50"/>
      <c r="L264" s="50"/>
    </row>
    <row r="265" spans="9:12">
      <c r="I265" s="31"/>
      <c r="K265" s="50"/>
      <c r="L265" s="50"/>
    </row>
    <row r="266" spans="9:12">
      <c r="I266" s="31"/>
      <c r="K266" s="50"/>
      <c r="L266" s="50"/>
    </row>
    <row r="267" spans="9:12">
      <c r="I267" s="31"/>
      <c r="K267" s="50"/>
      <c r="L267" s="50"/>
    </row>
    <row r="268" spans="9:12">
      <c r="I268" s="31"/>
      <c r="K268" s="50"/>
      <c r="L268" s="50"/>
    </row>
    <row r="269" spans="9:12">
      <c r="I269" s="31"/>
      <c r="K269" s="50"/>
      <c r="L269" s="50"/>
    </row>
    <row r="270" spans="9:12">
      <c r="I270" s="31"/>
      <c r="K270" s="50"/>
      <c r="L270" s="50"/>
    </row>
    <row r="271" spans="9:12">
      <c r="I271" s="31"/>
      <c r="K271" s="50"/>
      <c r="L271" s="50"/>
    </row>
    <row r="272" spans="9:12">
      <c r="I272" s="31"/>
      <c r="K272" s="50"/>
      <c r="L272" s="50"/>
    </row>
    <row r="273" spans="9:12">
      <c r="I273" s="31"/>
      <c r="K273" s="50"/>
      <c r="L273" s="50"/>
    </row>
    <row r="274" spans="9:12">
      <c r="I274" s="31"/>
      <c r="K274" s="50"/>
      <c r="L274" s="50"/>
    </row>
    <row r="275" spans="9:12">
      <c r="I275" s="31"/>
      <c r="K275" s="50"/>
      <c r="L275" s="50"/>
    </row>
    <row r="276" spans="9:12">
      <c r="I276" s="31"/>
      <c r="K276" s="50"/>
      <c r="L276" s="50"/>
    </row>
    <row r="277" spans="9:12">
      <c r="I277" s="31"/>
      <c r="K277" s="50"/>
      <c r="L277" s="50"/>
    </row>
    <row r="278" spans="9:12">
      <c r="I278" s="31"/>
      <c r="K278" s="50"/>
      <c r="L278" s="50"/>
    </row>
    <row r="279" spans="9:12">
      <c r="I279" s="31"/>
      <c r="K279" s="50"/>
      <c r="L279" s="50"/>
    </row>
    <row r="280" spans="9:12">
      <c r="I280" s="31"/>
      <c r="K280" s="50"/>
      <c r="L280" s="50"/>
    </row>
    <row r="281" spans="9:12">
      <c r="I281" s="31"/>
      <c r="K281" s="50"/>
      <c r="L281" s="50"/>
    </row>
    <row r="282" spans="9:12">
      <c r="I282" s="31"/>
      <c r="K282" s="50"/>
      <c r="L282" s="50"/>
    </row>
    <row r="283" spans="9:12">
      <c r="I283" s="31"/>
      <c r="K283" s="50"/>
      <c r="L283" s="50"/>
    </row>
    <row r="284" spans="9:12">
      <c r="I284" s="31"/>
      <c r="K284" s="50"/>
      <c r="L284" s="50"/>
    </row>
    <row r="285" spans="9:12">
      <c r="I285" s="31"/>
      <c r="K285" s="50"/>
      <c r="L285" s="50"/>
    </row>
    <row r="286" spans="9:12">
      <c r="I286" s="31"/>
      <c r="K286" s="50"/>
      <c r="L286" s="50"/>
    </row>
    <row r="287" spans="9:12">
      <c r="I287" s="31"/>
      <c r="K287" s="50"/>
      <c r="L287" s="50"/>
    </row>
    <row r="288" spans="9:12">
      <c r="I288" s="31"/>
      <c r="K288" s="50"/>
      <c r="L288" s="50"/>
    </row>
    <row r="289" spans="9:12">
      <c r="I289" s="31"/>
      <c r="K289" s="50"/>
      <c r="L289" s="50"/>
    </row>
    <row r="290" spans="9:12">
      <c r="I290" s="31"/>
      <c r="K290" s="50"/>
      <c r="L290" s="50"/>
    </row>
    <row r="291" spans="9:12">
      <c r="I291" s="31"/>
      <c r="K291" s="50"/>
      <c r="L291" s="50"/>
    </row>
    <row r="292" spans="9:12">
      <c r="I292" s="31"/>
      <c r="K292" s="50"/>
      <c r="L292" s="50"/>
    </row>
    <row r="293" spans="9:12">
      <c r="I293" s="31"/>
      <c r="K293" s="50"/>
      <c r="L293" s="50"/>
    </row>
    <row r="294" spans="9:12">
      <c r="I294" s="31"/>
      <c r="K294" s="50"/>
      <c r="L294" s="50"/>
    </row>
    <row r="295" spans="9:12">
      <c r="I295" s="31"/>
      <c r="K295" s="50"/>
      <c r="L295" s="50"/>
    </row>
    <row r="296" spans="9:12">
      <c r="I296" s="31"/>
      <c r="K296" s="50"/>
      <c r="L296" s="50"/>
    </row>
    <row r="297" spans="9:12">
      <c r="I297" s="31"/>
      <c r="K297" s="50"/>
      <c r="L297" s="50"/>
    </row>
    <row r="298" spans="9:12">
      <c r="I298" s="31"/>
      <c r="K298" s="50"/>
      <c r="L298" s="50"/>
    </row>
    <row r="299" spans="9:12">
      <c r="I299" s="31"/>
      <c r="K299" s="50"/>
      <c r="L299" s="50"/>
    </row>
    <row r="300" spans="9:12">
      <c r="I300" s="31"/>
      <c r="K300" s="50"/>
      <c r="L300" s="50"/>
    </row>
    <row r="301" spans="9:12">
      <c r="I301" s="31"/>
      <c r="K301" s="50"/>
      <c r="L301" s="50"/>
    </row>
    <row r="302" spans="9:12">
      <c r="I302" s="31"/>
      <c r="K302" s="50"/>
      <c r="L302" s="50"/>
    </row>
    <row r="303" spans="9:12">
      <c r="I303" s="31"/>
      <c r="K303" s="50"/>
      <c r="L303" s="50"/>
    </row>
    <row r="304" spans="9:12">
      <c r="I304" s="31"/>
      <c r="K304" s="50"/>
      <c r="L304" s="50"/>
    </row>
    <row r="305" spans="9:12">
      <c r="I305" s="31"/>
      <c r="K305" s="50"/>
      <c r="L305" s="50"/>
    </row>
    <row r="306" spans="9:12">
      <c r="I306" s="31"/>
      <c r="K306" s="50"/>
      <c r="L306" s="50"/>
    </row>
    <row r="307" spans="9:12">
      <c r="I307" s="31"/>
      <c r="K307" s="50"/>
      <c r="L307" s="50"/>
    </row>
    <row r="308" spans="9:12">
      <c r="I308" s="31"/>
      <c r="K308" s="50"/>
      <c r="L308" s="50"/>
    </row>
    <row r="309" spans="9:12">
      <c r="I309" s="31"/>
      <c r="K309" s="50"/>
      <c r="L309" s="50"/>
    </row>
    <row r="310" spans="9:12">
      <c r="I310" s="31"/>
      <c r="K310" s="50"/>
      <c r="L310" s="50"/>
    </row>
    <row r="311" spans="9:12">
      <c r="I311" s="31"/>
      <c r="K311" s="50"/>
      <c r="L311" s="50"/>
    </row>
    <row r="312" spans="9:12">
      <c r="I312" s="31"/>
      <c r="K312" s="50"/>
      <c r="L312" s="50"/>
    </row>
    <row r="313" spans="9:12">
      <c r="I313" s="31"/>
      <c r="K313" s="50"/>
      <c r="L313" s="50"/>
    </row>
    <row r="314" spans="9:12">
      <c r="I314" s="31"/>
      <c r="K314" s="50"/>
      <c r="L314" s="50"/>
    </row>
    <row r="315" spans="9:12">
      <c r="I315" s="31"/>
      <c r="K315" s="50"/>
      <c r="L315" s="50"/>
    </row>
    <row r="316" spans="9:12">
      <c r="I316" s="31"/>
      <c r="K316" s="50"/>
      <c r="L316" s="50"/>
    </row>
    <row r="317" spans="9:12">
      <c r="I317" s="31"/>
      <c r="K317" s="50"/>
      <c r="L317" s="50"/>
    </row>
    <row r="318" spans="9:12">
      <c r="I318" s="31"/>
      <c r="K318" s="50"/>
      <c r="L318" s="50"/>
    </row>
    <row r="319" spans="9:12">
      <c r="I319" s="31"/>
      <c r="K319" s="50"/>
      <c r="L319" s="50"/>
    </row>
    <row r="320" spans="9:12">
      <c r="I320" s="31"/>
      <c r="K320" s="50"/>
      <c r="L320" s="50"/>
    </row>
    <row r="321" spans="9:12">
      <c r="I321" s="31"/>
      <c r="K321" s="50"/>
      <c r="L321" s="50"/>
    </row>
    <row r="322" spans="9:12">
      <c r="I322" s="31"/>
      <c r="K322" s="50"/>
      <c r="L322" s="50"/>
    </row>
    <row r="323" spans="9:12">
      <c r="I323" s="31"/>
      <c r="K323" s="50"/>
      <c r="L323" s="50"/>
    </row>
    <row r="324" spans="9:12">
      <c r="I324" s="31"/>
      <c r="K324" s="50"/>
      <c r="L324" s="50"/>
    </row>
    <row r="325" spans="9:12">
      <c r="I325" s="31"/>
      <c r="K325" s="50"/>
      <c r="L325" s="50"/>
    </row>
    <row r="326" spans="9:12">
      <c r="I326" s="31"/>
      <c r="K326" s="50"/>
      <c r="L326" s="50"/>
    </row>
    <row r="327" spans="9:12">
      <c r="I327" s="31"/>
      <c r="K327" s="50"/>
      <c r="L327" s="50"/>
    </row>
    <row r="328" spans="9:12">
      <c r="I328" s="31"/>
      <c r="K328" s="50"/>
      <c r="L328" s="50"/>
    </row>
    <row r="329" spans="9:12">
      <c r="I329" s="31"/>
      <c r="K329" s="50"/>
      <c r="L329" s="50"/>
    </row>
    <row r="330" spans="9:12">
      <c r="I330" s="31"/>
      <c r="K330" s="50"/>
      <c r="L330" s="50"/>
    </row>
    <row r="331" spans="9:12">
      <c r="I331" s="31"/>
      <c r="K331" s="50"/>
      <c r="L331" s="50"/>
    </row>
    <row r="332" spans="9:12">
      <c r="I332" s="31"/>
      <c r="K332" s="50"/>
      <c r="L332" s="50"/>
    </row>
    <row r="333" spans="9:12">
      <c r="I333" s="31"/>
      <c r="K333" s="50"/>
      <c r="L333" s="50"/>
    </row>
    <row r="334" spans="9:12">
      <c r="I334" s="31"/>
      <c r="K334" s="50"/>
      <c r="L334" s="50"/>
    </row>
    <row r="335" spans="9:12">
      <c r="I335" s="31"/>
      <c r="K335" s="50"/>
      <c r="L335" s="50"/>
    </row>
    <row r="336" spans="9:12">
      <c r="I336" s="31"/>
      <c r="K336" s="50"/>
      <c r="L336" s="50"/>
    </row>
    <row r="337" spans="9:12">
      <c r="I337" s="31"/>
      <c r="K337" s="50"/>
      <c r="L337" s="50"/>
    </row>
    <row r="338" spans="9:12">
      <c r="I338" s="31"/>
      <c r="K338" s="50"/>
      <c r="L338" s="50"/>
    </row>
    <row r="339" spans="9:12">
      <c r="I339" s="31"/>
      <c r="K339" s="50"/>
      <c r="L339" s="50"/>
    </row>
    <row r="340" spans="9:12">
      <c r="I340" s="31"/>
      <c r="K340" s="50"/>
      <c r="L340" s="50"/>
    </row>
    <row r="341" spans="9:12">
      <c r="I341" s="31"/>
      <c r="K341" s="50"/>
      <c r="L341" s="50"/>
    </row>
    <row r="342" spans="9:12">
      <c r="I342" s="31"/>
      <c r="K342" s="50"/>
      <c r="L342" s="50"/>
    </row>
    <row r="343" spans="9:12">
      <c r="I343" s="31"/>
      <c r="K343" s="50"/>
      <c r="L343" s="50"/>
    </row>
    <row r="344" spans="9:12">
      <c r="I344" s="31"/>
      <c r="K344" s="50"/>
      <c r="L344" s="50"/>
    </row>
    <row r="345" spans="9:12">
      <c r="I345" s="31"/>
      <c r="K345" s="50"/>
      <c r="L345" s="50"/>
    </row>
    <row r="346" spans="9:12">
      <c r="I346" s="31"/>
      <c r="K346" s="50"/>
      <c r="L346" s="50"/>
    </row>
    <row r="347" spans="9:12">
      <c r="I347" s="31"/>
      <c r="K347" s="50"/>
      <c r="L347" s="50"/>
    </row>
    <row r="348" spans="9:12">
      <c r="I348" s="31"/>
      <c r="K348" s="50"/>
      <c r="L348" s="50"/>
    </row>
    <row r="349" spans="9:12">
      <c r="I349" s="31"/>
      <c r="K349" s="50"/>
      <c r="L349" s="50"/>
    </row>
    <row r="350" spans="9:12">
      <c r="I350" s="31"/>
      <c r="K350" s="50"/>
      <c r="L350" s="50"/>
    </row>
    <row r="351" spans="9:12">
      <c r="I351" s="31"/>
      <c r="K351" s="50"/>
      <c r="L351" s="50"/>
    </row>
    <row r="352" spans="9:12">
      <c r="I352" s="31"/>
      <c r="K352" s="50"/>
      <c r="L352" s="50"/>
    </row>
    <row r="353" spans="9:12">
      <c r="I353" s="31"/>
      <c r="K353" s="50"/>
      <c r="L353" s="50"/>
    </row>
    <row r="354" spans="9:12">
      <c r="I354" s="31"/>
      <c r="K354" s="50"/>
      <c r="L354" s="50"/>
    </row>
    <row r="355" spans="9:12">
      <c r="I355" s="31"/>
      <c r="K355" s="50"/>
      <c r="L355" s="50"/>
    </row>
    <row r="356" spans="9:12">
      <c r="I356" s="31"/>
      <c r="K356" s="50"/>
      <c r="L356" s="50"/>
    </row>
    <row r="357" spans="9:12">
      <c r="I357" s="31"/>
      <c r="K357" s="50"/>
      <c r="L357" s="50"/>
    </row>
    <row r="358" spans="9:12">
      <c r="I358" s="31"/>
      <c r="K358" s="50"/>
      <c r="L358" s="50"/>
    </row>
    <row r="359" spans="9:12">
      <c r="I359" s="31"/>
      <c r="K359" s="50"/>
      <c r="L359" s="50"/>
    </row>
    <row r="360" spans="9:12">
      <c r="I360" s="31"/>
      <c r="K360" s="50"/>
      <c r="L360" s="50"/>
    </row>
    <row r="361" spans="9:12">
      <c r="I361" s="31"/>
      <c r="K361" s="50"/>
      <c r="L361" s="50"/>
    </row>
    <row r="362" spans="9:12">
      <c r="I362" s="31"/>
      <c r="K362" s="50"/>
      <c r="L362" s="50"/>
    </row>
    <row r="363" spans="9:12">
      <c r="I363" s="31"/>
      <c r="K363" s="50"/>
      <c r="L363" s="50"/>
    </row>
    <row r="364" spans="9:12">
      <c r="I364" s="31"/>
      <c r="K364" s="50"/>
      <c r="L364" s="50"/>
    </row>
    <row r="365" spans="9:12">
      <c r="I365" s="31"/>
      <c r="K365" s="50"/>
      <c r="L365" s="50"/>
    </row>
    <row r="366" spans="9:12">
      <c r="I366" s="31"/>
      <c r="K366" s="50"/>
      <c r="L366" s="50"/>
    </row>
    <row r="367" spans="9:12">
      <c r="I367" s="31"/>
      <c r="K367" s="50"/>
      <c r="L367" s="50"/>
    </row>
    <row r="368" spans="9:12">
      <c r="I368" s="31"/>
      <c r="K368" s="50"/>
      <c r="L368" s="50"/>
    </row>
    <row r="369" spans="9:12">
      <c r="I369" s="31"/>
      <c r="K369" s="50"/>
      <c r="L369" s="50"/>
    </row>
    <row r="370" spans="9:12">
      <c r="I370" s="31"/>
      <c r="K370" s="50"/>
      <c r="L370" s="50"/>
    </row>
    <row r="371" spans="9:12">
      <c r="I371" s="31"/>
      <c r="K371" s="50"/>
      <c r="L371" s="50"/>
    </row>
    <row r="372" spans="9:12">
      <c r="I372" s="31"/>
      <c r="K372" s="50"/>
      <c r="L372" s="50"/>
    </row>
    <row r="373" spans="9:12">
      <c r="I373" s="31"/>
      <c r="K373" s="50"/>
      <c r="L373" s="50"/>
    </row>
    <row r="374" spans="9:12">
      <c r="I374" s="31"/>
      <c r="K374" s="50"/>
      <c r="L374" s="50"/>
    </row>
    <row r="375" spans="9:12">
      <c r="I375" s="31"/>
      <c r="K375" s="50"/>
      <c r="L375" s="50"/>
    </row>
    <row r="376" spans="9:12">
      <c r="I376" s="31"/>
      <c r="K376" s="50"/>
      <c r="L376" s="50"/>
    </row>
    <row r="377" spans="9:12">
      <c r="I377" s="31"/>
      <c r="K377" s="50"/>
      <c r="L377" s="50"/>
    </row>
    <row r="378" spans="9:12">
      <c r="I378" s="31"/>
      <c r="K378" s="50"/>
      <c r="L378" s="50"/>
    </row>
    <row r="379" spans="9:12">
      <c r="I379" s="31"/>
      <c r="K379" s="50"/>
      <c r="L379" s="50"/>
    </row>
    <row r="380" spans="9:12">
      <c r="I380" s="31"/>
      <c r="K380" s="50"/>
      <c r="L380" s="50"/>
    </row>
    <row r="381" spans="9:12">
      <c r="I381" s="31"/>
      <c r="K381" s="50"/>
      <c r="L381" s="50"/>
    </row>
    <row r="382" spans="9:12">
      <c r="I382" s="31"/>
      <c r="K382" s="50"/>
      <c r="L382" s="50"/>
    </row>
    <row r="383" spans="9:12">
      <c r="I383" s="31"/>
      <c r="K383" s="50"/>
      <c r="L383" s="50"/>
    </row>
    <row r="384" spans="9:12">
      <c r="I384" s="31"/>
      <c r="K384" s="50"/>
      <c r="L384" s="50"/>
    </row>
    <row r="385" spans="9:12">
      <c r="I385" s="31"/>
      <c r="K385" s="50"/>
      <c r="L385" s="50"/>
    </row>
    <row r="386" spans="9:12">
      <c r="I386" s="31"/>
      <c r="K386" s="50"/>
      <c r="L386" s="50"/>
    </row>
    <row r="387" spans="9:12">
      <c r="I387" s="31"/>
      <c r="K387" s="50"/>
      <c r="L387" s="50"/>
    </row>
    <row r="388" spans="9:12">
      <c r="I388" s="31"/>
      <c r="K388" s="50"/>
      <c r="L388" s="50"/>
    </row>
    <row r="389" spans="9:12">
      <c r="I389" s="31"/>
      <c r="K389" s="50"/>
      <c r="L389" s="50"/>
    </row>
    <row r="390" spans="9:12">
      <c r="I390" s="31"/>
      <c r="K390" s="50"/>
      <c r="L390" s="50"/>
    </row>
    <row r="391" spans="9:12">
      <c r="I391" s="31"/>
      <c r="K391" s="50"/>
      <c r="L391" s="50"/>
    </row>
    <row r="392" spans="9:12">
      <c r="I392" s="31"/>
      <c r="K392" s="50"/>
      <c r="L392" s="50"/>
    </row>
    <row r="393" spans="9:12">
      <c r="I393" s="31"/>
      <c r="K393" s="50"/>
      <c r="L393" s="50"/>
    </row>
    <row r="394" spans="9:12">
      <c r="I394" s="31"/>
      <c r="K394" s="50"/>
      <c r="L394" s="50"/>
    </row>
    <row r="395" spans="9:12">
      <c r="I395" s="31"/>
      <c r="K395" s="50"/>
      <c r="L395" s="50"/>
    </row>
    <row r="396" spans="9:12">
      <c r="I396" s="31"/>
      <c r="K396" s="50"/>
      <c r="L396" s="50"/>
    </row>
    <row r="397" spans="9:12">
      <c r="I397" s="31"/>
      <c r="K397" s="50"/>
      <c r="L397" s="50"/>
    </row>
    <row r="398" spans="9:12">
      <c r="I398" s="31"/>
      <c r="K398" s="50"/>
      <c r="L398" s="50"/>
    </row>
    <row r="399" spans="9:12">
      <c r="I399" s="31"/>
      <c r="K399" s="50"/>
      <c r="L399" s="50"/>
    </row>
    <row r="400" spans="9:12">
      <c r="I400" s="31"/>
      <c r="K400" s="50"/>
      <c r="L400" s="50"/>
    </row>
    <row r="401" spans="9:12">
      <c r="I401" s="31"/>
      <c r="K401" s="50"/>
      <c r="L401" s="50"/>
    </row>
    <row r="402" spans="9:12">
      <c r="I402" s="31"/>
      <c r="K402" s="50"/>
      <c r="L402" s="50"/>
    </row>
    <row r="403" spans="9:12">
      <c r="I403" s="31"/>
      <c r="K403" s="50"/>
      <c r="L403" s="50"/>
    </row>
    <row r="404" spans="9:12">
      <c r="I404" s="31"/>
      <c r="K404" s="50"/>
      <c r="L404" s="50"/>
    </row>
    <row r="405" spans="9:12">
      <c r="I405" s="31"/>
      <c r="K405" s="50"/>
      <c r="L405" s="50"/>
    </row>
    <row r="406" spans="9:12">
      <c r="I406" s="31"/>
      <c r="K406" s="50"/>
      <c r="L406" s="50"/>
    </row>
    <row r="407" spans="9:12">
      <c r="I407" s="31"/>
      <c r="K407" s="50"/>
      <c r="L407" s="50"/>
    </row>
    <row r="408" spans="9:12">
      <c r="I408" s="31"/>
      <c r="K408" s="50"/>
      <c r="L408" s="50"/>
    </row>
    <row r="409" spans="9:12">
      <c r="I409" s="31"/>
      <c r="K409" s="50"/>
      <c r="L409" s="50"/>
    </row>
    <row r="410" spans="9:12">
      <c r="I410" s="31"/>
      <c r="K410" s="50"/>
      <c r="L410" s="50"/>
    </row>
    <row r="411" spans="9:12">
      <c r="I411" s="31"/>
      <c r="K411" s="50"/>
      <c r="L411" s="50"/>
    </row>
    <row r="412" spans="9:12">
      <c r="I412" s="31"/>
      <c r="K412" s="50"/>
      <c r="L412" s="50"/>
    </row>
    <row r="413" spans="9:12">
      <c r="I413" s="31"/>
      <c r="K413" s="50"/>
      <c r="L413" s="50"/>
    </row>
    <row r="414" spans="9:12">
      <c r="I414" s="31"/>
      <c r="K414" s="50"/>
      <c r="L414" s="50"/>
    </row>
    <row r="415" spans="9:12">
      <c r="I415" s="31"/>
      <c r="K415" s="50"/>
      <c r="L415" s="50"/>
    </row>
    <row r="416" spans="9:12">
      <c r="I416" s="31"/>
      <c r="K416" s="50"/>
      <c r="L416" s="50"/>
    </row>
    <row r="417" spans="9:12">
      <c r="I417" s="31"/>
      <c r="K417" s="50"/>
      <c r="L417" s="50"/>
    </row>
    <row r="418" spans="9:12">
      <c r="I418" s="31"/>
      <c r="K418" s="50"/>
      <c r="L418" s="50"/>
    </row>
    <row r="419" spans="9:12">
      <c r="I419" s="31"/>
      <c r="K419" s="50"/>
      <c r="L419" s="50"/>
    </row>
    <row r="420" spans="9:12">
      <c r="I420" s="31"/>
      <c r="K420" s="50"/>
      <c r="L420" s="50"/>
    </row>
    <row r="421" spans="9:12">
      <c r="I421" s="31"/>
      <c r="K421" s="50"/>
      <c r="L421" s="50"/>
    </row>
    <row r="422" spans="9:12">
      <c r="I422" s="31"/>
      <c r="K422" s="50"/>
      <c r="L422" s="50"/>
    </row>
    <row r="423" spans="9:12">
      <c r="I423" s="31"/>
      <c r="K423" s="50"/>
      <c r="L423" s="50"/>
    </row>
    <row r="424" spans="9:12">
      <c r="I424" s="31"/>
      <c r="K424" s="50"/>
      <c r="L424" s="50"/>
    </row>
    <row r="425" spans="9:12">
      <c r="I425" s="31"/>
      <c r="K425" s="50"/>
      <c r="L425" s="50"/>
    </row>
    <row r="426" spans="9:12">
      <c r="I426" s="31"/>
      <c r="K426" s="50"/>
      <c r="L426" s="50"/>
    </row>
    <row r="427" spans="9:12">
      <c r="I427" s="31"/>
      <c r="K427" s="50"/>
      <c r="L427" s="50"/>
    </row>
    <row r="428" spans="9:12">
      <c r="I428" s="31"/>
      <c r="K428" s="50"/>
      <c r="L428" s="50"/>
    </row>
    <row r="429" spans="9:12">
      <c r="I429" s="31"/>
      <c r="K429" s="50"/>
      <c r="L429" s="50"/>
    </row>
    <row r="430" spans="9:12">
      <c r="I430" s="31"/>
      <c r="K430" s="50"/>
      <c r="L430" s="50"/>
    </row>
    <row r="431" spans="9:12">
      <c r="I431" s="31"/>
      <c r="K431" s="50"/>
      <c r="L431" s="50"/>
    </row>
    <row r="432" spans="9:12">
      <c r="I432" s="31"/>
      <c r="K432" s="50"/>
      <c r="L432" s="50"/>
    </row>
    <row r="433" spans="9:12">
      <c r="I433" s="31"/>
      <c r="K433" s="50"/>
      <c r="L433" s="50"/>
    </row>
    <row r="434" spans="9:12">
      <c r="I434" s="31"/>
      <c r="K434" s="50"/>
      <c r="L434" s="50"/>
    </row>
    <row r="435" spans="9:12">
      <c r="I435" s="31"/>
      <c r="K435" s="50"/>
      <c r="L435" s="50"/>
    </row>
    <row r="436" spans="9:12">
      <c r="I436" s="31"/>
      <c r="K436" s="50"/>
      <c r="L436" s="50"/>
    </row>
    <row r="437" spans="9:12">
      <c r="I437" s="31"/>
      <c r="K437" s="50"/>
      <c r="L437" s="50"/>
    </row>
    <row r="438" spans="9:12">
      <c r="I438" s="31"/>
      <c r="K438" s="50"/>
      <c r="L438" s="50"/>
    </row>
    <row r="439" spans="9:12">
      <c r="I439" s="31"/>
      <c r="K439" s="50"/>
      <c r="L439" s="50"/>
    </row>
    <row r="440" spans="9:12">
      <c r="I440" s="31"/>
      <c r="K440" s="50"/>
      <c r="L440" s="50"/>
    </row>
    <row r="441" spans="9:12">
      <c r="I441" s="31"/>
      <c r="K441" s="50"/>
      <c r="L441" s="50"/>
    </row>
    <row r="442" spans="9:12">
      <c r="I442" s="31"/>
      <c r="K442" s="50"/>
      <c r="L442" s="50"/>
    </row>
    <row r="443" spans="9:12">
      <c r="I443" s="31"/>
      <c r="K443" s="50"/>
      <c r="L443" s="50"/>
    </row>
    <row r="444" spans="9:12">
      <c r="I444" s="31"/>
      <c r="K444" s="50"/>
      <c r="L444" s="50"/>
    </row>
    <row r="445" spans="9:12">
      <c r="I445" s="31"/>
      <c r="K445" s="50"/>
      <c r="L445" s="50"/>
    </row>
    <row r="446" spans="9:12">
      <c r="I446" s="31"/>
      <c r="K446" s="50"/>
      <c r="L446" s="50"/>
    </row>
    <row r="447" spans="9:12">
      <c r="I447" s="31"/>
      <c r="K447" s="50"/>
      <c r="L447" s="50"/>
    </row>
    <row r="448" spans="9:12">
      <c r="I448" s="31"/>
      <c r="K448" s="50"/>
      <c r="L448" s="50"/>
    </row>
    <row r="449" spans="9:12">
      <c r="I449" s="31"/>
      <c r="K449" s="50"/>
      <c r="L449" s="50"/>
    </row>
    <row r="450" spans="9:12">
      <c r="I450" s="31"/>
      <c r="K450" s="50"/>
      <c r="L450" s="50"/>
    </row>
    <row r="451" spans="9:12">
      <c r="I451" s="31"/>
      <c r="K451" s="50"/>
      <c r="L451" s="50"/>
    </row>
    <row r="452" spans="9:12">
      <c r="I452" s="31"/>
      <c r="K452" s="50"/>
      <c r="L452" s="50"/>
    </row>
    <row r="453" spans="9:12">
      <c r="I453" s="31"/>
      <c r="K453" s="50"/>
      <c r="L453" s="50"/>
    </row>
    <row r="454" spans="9:12">
      <c r="I454" s="31"/>
      <c r="K454" s="50"/>
      <c r="L454" s="50"/>
    </row>
    <row r="455" spans="9:12">
      <c r="I455" s="31"/>
      <c r="K455" s="50"/>
      <c r="L455" s="50"/>
    </row>
    <row r="456" spans="9:12">
      <c r="I456" s="31"/>
      <c r="K456" s="50"/>
      <c r="L456" s="50"/>
    </row>
    <row r="457" spans="9:12">
      <c r="I457" s="31"/>
      <c r="K457" s="50"/>
      <c r="L457" s="50"/>
    </row>
    <row r="458" spans="9:12">
      <c r="I458" s="31"/>
      <c r="K458" s="50"/>
      <c r="L458" s="50"/>
    </row>
    <row r="459" spans="9:12">
      <c r="I459" s="31"/>
      <c r="K459" s="50"/>
      <c r="L459" s="50"/>
    </row>
    <row r="460" spans="9:12">
      <c r="I460" s="31"/>
      <c r="K460" s="50"/>
      <c r="L460" s="50"/>
    </row>
    <row r="461" spans="9:12">
      <c r="I461" s="31"/>
      <c r="K461" s="50"/>
      <c r="L461" s="50"/>
    </row>
    <row r="462" spans="9:12">
      <c r="I462" s="31"/>
      <c r="K462" s="50"/>
      <c r="L462" s="50"/>
    </row>
    <row r="463" spans="9:12">
      <c r="I463" s="31"/>
      <c r="K463" s="50"/>
      <c r="L463" s="50"/>
    </row>
    <row r="464" spans="9:12">
      <c r="I464" s="31"/>
      <c r="K464" s="50"/>
      <c r="L464" s="50"/>
    </row>
    <row r="465" spans="9:12">
      <c r="I465" s="31"/>
      <c r="K465" s="50"/>
      <c r="L465" s="50"/>
    </row>
    <row r="466" spans="9:12">
      <c r="I466" s="31"/>
      <c r="K466" s="50"/>
      <c r="L466" s="50"/>
    </row>
    <row r="467" spans="9:12">
      <c r="I467" s="31"/>
      <c r="K467" s="50"/>
      <c r="L467" s="50"/>
    </row>
    <row r="468" spans="9:12">
      <c r="I468" s="31"/>
      <c r="K468" s="50"/>
      <c r="L468" s="50"/>
    </row>
    <row r="469" spans="9:12">
      <c r="I469" s="31"/>
      <c r="K469" s="50"/>
      <c r="L469" s="50"/>
    </row>
    <row r="470" spans="9:12">
      <c r="I470" s="31"/>
      <c r="K470" s="50"/>
      <c r="L470" s="50"/>
    </row>
    <row r="471" spans="9:12">
      <c r="I471" s="31"/>
      <c r="K471" s="50"/>
      <c r="L471" s="50"/>
    </row>
    <row r="472" spans="9:12">
      <c r="I472" s="31"/>
      <c r="K472" s="50"/>
      <c r="L472" s="50"/>
    </row>
    <row r="473" spans="9:12">
      <c r="I473" s="31"/>
      <c r="K473" s="50"/>
      <c r="L473" s="50"/>
    </row>
    <row r="474" spans="9:12">
      <c r="I474" s="31"/>
      <c r="K474" s="50"/>
      <c r="L474" s="50"/>
    </row>
    <row r="475" spans="9:12">
      <c r="I475" s="31"/>
      <c r="K475" s="50"/>
      <c r="L475" s="50"/>
    </row>
    <row r="476" spans="9:12">
      <c r="I476" s="31"/>
      <c r="K476" s="50"/>
      <c r="L476" s="50"/>
    </row>
    <row r="477" spans="9:12">
      <c r="I477" s="31"/>
      <c r="K477" s="50"/>
      <c r="L477" s="50"/>
    </row>
    <row r="478" spans="9:12">
      <c r="I478" s="31"/>
      <c r="K478" s="50"/>
      <c r="L478" s="50"/>
    </row>
    <row r="479" spans="9:12">
      <c r="I479" s="31"/>
      <c r="K479" s="50"/>
      <c r="L479" s="50"/>
    </row>
    <row r="480" spans="9:12">
      <c r="I480" s="31"/>
      <c r="K480" s="50"/>
      <c r="L480" s="50"/>
    </row>
    <row r="481" spans="9:12">
      <c r="I481" s="31"/>
      <c r="K481" s="50"/>
      <c r="L481" s="50"/>
    </row>
    <row r="482" spans="9:12">
      <c r="I482" s="31"/>
      <c r="K482" s="50"/>
      <c r="L482" s="50"/>
    </row>
    <row r="483" spans="9:12">
      <c r="I483" s="31"/>
      <c r="K483" s="50"/>
      <c r="L483" s="50"/>
    </row>
    <row r="484" spans="9:12">
      <c r="I484" s="31"/>
      <c r="K484" s="50"/>
      <c r="L484" s="50"/>
    </row>
    <row r="485" spans="9:12">
      <c r="I485" s="31"/>
      <c r="K485" s="50"/>
      <c r="L485" s="50"/>
    </row>
    <row r="486" spans="9:12">
      <c r="I486" s="31"/>
      <c r="K486" s="50"/>
      <c r="L486" s="50"/>
    </row>
    <row r="487" spans="9:12">
      <c r="I487" s="31"/>
      <c r="K487" s="50"/>
      <c r="L487" s="50"/>
    </row>
    <row r="488" spans="9:12">
      <c r="I488" s="31"/>
      <c r="K488" s="50"/>
      <c r="L488" s="50"/>
    </row>
    <row r="489" spans="9:12">
      <c r="I489" s="31"/>
      <c r="K489" s="50"/>
      <c r="L489" s="50"/>
    </row>
    <row r="490" spans="9:12">
      <c r="I490" s="31"/>
      <c r="K490" s="50"/>
      <c r="L490" s="50"/>
    </row>
    <row r="491" spans="9:12">
      <c r="I491" s="31"/>
      <c r="K491" s="50"/>
      <c r="L491" s="50"/>
    </row>
    <row r="492" spans="9:12">
      <c r="I492" s="31"/>
      <c r="K492" s="50"/>
      <c r="L492" s="50"/>
    </row>
    <row r="493" spans="9:12">
      <c r="I493" s="31"/>
      <c r="K493" s="50"/>
      <c r="L493" s="50"/>
    </row>
    <row r="494" spans="9:12">
      <c r="I494" s="31"/>
      <c r="K494" s="50"/>
      <c r="L494" s="50"/>
    </row>
    <row r="495" spans="9:12">
      <c r="I495" s="31"/>
      <c r="K495" s="50"/>
      <c r="L495" s="50"/>
    </row>
    <row r="496" spans="9:12">
      <c r="I496" s="31"/>
      <c r="K496" s="50"/>
      <c r="L496" s="50"/>
    </row>
    <row r="497" spans="9:12">
      <c r="I497" s="31"/>
      <c r="K497" s="50"/>
      <c r="L497" s="50"/>
    </row>
    <row r="498" spans="9:12">
      <c r="I498" s="31"/>
      <c r="K498" s="50"/>
      <c r="L498" s="50"/>
    </row>
    <row r="499" spans="9:12">
      <c r="I499" s="31"/>
      <c r="K499" s="50"/>
      <c r="L499" s="50"/>
    </row>
    <row r="500" spans="9:12">
      <c r="I500" s="31"/>
      <c r="K500" s="50"/>
      <c r="L500" s="50"/>
    </row>
    <row r="501" spans="9:12">
      <c r="I501" s="31"/>
      <c r="K501" s="50"/>
      <c r="L501" s="50"/>
    </row>
    <row r="502" spans="9:12">
      <c r="I502" s="31"/>
      <c r="K502" s="50"/>
      <c r="L502" s="50"/>
    </row>
    <row r="503" spans="9:12">
      <c r="I503" s="31"/>
      <c r="K503" s="50"/>
      <c r="L503" s="50"/>
    </row>
    <row r="504" spans="9:12">
      <c r="I504" s="31"/>
      <c r="K504" s="50"/>
      <c r="L504" s="50"/>
    </row>
    <row r="505" spans="9:12">
      <c r="I505" s="31"/>
      <c r="K505" s="50"/>
      <c r="L505" s="50"/>
    </row>
    <row r="506" spans="9:12">
      <c r="I506" s="31"/>
      <c r="K506" s="50"/>
      <c r="L506" s="50"/>
    </row>
    <row r="507" spans="9:12">
      <c r="I507" s="31"/>
      <c r="K507" s="50"/>
      <c r="L507" s="50"/>
    </row>
    <row r="508" spans="9:12">
      <c r="I508" s="31"/>
      <c r="K508" s="50"/>
      <c r="L508" s="50"/>
    </row>
    <row r="509" spans="9:12">
      <c r="I509" s="31"/>
      <c r="K509" s="50"/>
      <c r="L509" s="50"/>
    </row>
    <row r="510" spans="9:12">
      <c r="I510" s="31"/>
      <c r="K510" s="50"/>
      <c r="L510" s="50"/>
    </row>
    <row r="511" spans="9:12">
      <c r="I511" s="31"/>
      <c r="K511" s="50"/>
      <c r="L511" s="50"/>
    </row>
    <row r="512" spans="9:12">
      <c r="I512" s="31"/>
      <c r="K512" s="50"/>
      <c r="L512" s="50"/>
    </row>
    <row r="513" spans="9:12">
      <c r="I513" s="31"/>
      <c r="K513" s="50"/>
      <c r="L513" s="50"/>
    </row>
    <row r="514" spans="9:12">
      <c r="I514" s="31"/>
      <c r="K514" s="50"/>
      <c r="L514" s="50"/>
    </row>
    <row r="515" spans="9:12">
      <c r="I515" s="31"/>
      <c r="K515" s="50"/>
      <c r="L515" s="50"/>
    </row>
    <row r="516" spans="9:12">
      <c r="I516" s="31"/>
      <c r="K516" s="50"/>
      <c r="L516" s="50"/>
    </row>
    <row r="517" spans="9:12">
      <c r="I517" s="31"/>
      <c r="K517" s="50"/>
      <c r="L517" s="50"/>
    </row>
    <row r="518" spans="9:12">
      <c r="I518" s="31"/>
      <c r="K518" s="50"/>
      <c r="L518" s="50"/>
    </row>
    <row r="519" spans="9:12">
      <c r="I519" s="31"/>
      <c r="K519" s="50"/>
      <c r="L519" s="50"/>
    </row>
    <row r="520" spans="9:12">
      <c r="I520" s="31"/>
      <c r="K520" s="50"/>
      <c r="L520" s="50"/>
    </row>
    <row r="521" spans="9:12">
      <c r="I521" s="31"/>
      <c r="K521" s="50"/>
      <c r="L521" s="50"/>
    </row>
    <row r="522" spans="9:12">
      <c r="I522" s="31"/>
      <c r="K522" s="50"/>
      <c r="L522" s="50"/>
    </row>
    <row r="523" spans="9:12">
      <c r="I523" s="31"/>
      <c r="K523" s="50"/>
      <c r="L523" s="50"/>
    </row>
    <row r="524" spans="9:12">
      <c r="I524" s="31"/>
      <c r="K524" s="50"/>
      <c r="L524" s="50"/>
    </row>
    <row r="525" spans="9:12">
      <c r="I525" s="31"/>
      <c r="K525" s="50"/>
      <c r="L525" s="50"/>
    </row>
    <row r="526" spans="9:12">
      <c r="I526" s="31"/>
      <c r="K526" s="50"/>
      <c r="L526" s="50"/>
    </row>
    <row r="527" spans="9:12">
      <c r="I527" s="31"/>
      <c r="K527" s="50"/>
      <c r="L527" s="50"/>
    </row>
    <row r="528" spans="9:12">
      <c r="I528" s="31"/>
      <c r="K528" s="50"/>
      <c r="L528" s="50"/>
    </row>
    <row r="529" spans="9:12">
      <c r="I529" s="31"/>
      <c r="K529" s="50"/>
      <c r="L529" s="50"/>
    </row>
    <row r="530" spans="9:12">
      <c r="I530" s="31"/>
    </row>
    <row r="531" spans="9:12">
      <c r="I531" s="31"/>
    </row>
    <row r="532" spans="9:12">
      <c r="I532" s="31"/>
    </row>
    <row r="533" spans="9:12">
      <c r="I533" s="31"/>
    </row>
    <row r="534" spans="9:12">
      <c r="I534" s="31"/>
    </row>
    <row r="535" spans="9:12">
      <c r="I535" s="31"/>
    </row>
    <row r="536" spans="9:12">
      <c r="I536" s="31"/>
    </row>
    <row r="537" spans="9:12">
      <c r="I537" s="31"/>
    </row>
    <row r="538" spans="9:12">
      <c r="I538" s="31"/>
    </row>
    <row r="539" spans="9:12">
      <c r="I539" s="31"/>
    </row>
    <row r="540" spans="9:12">
      <c r="I540" s="31"/>
    </row>
    <row r="541" spans="9:12">
      <c r="I541" s="31"/>
    </row>
    <row r="542" spans="9:12">
      <c r="I542" s="31"/>
    </row>
    <row r="543" spans="9:12">
      <c r="I543" s="31"/>
    </row>
    <row r="544" spans="9:12">
      <c r="I544" s="31"/>
    </row>
    <row r="545" spans="9:9">
      <c r="I545" s="31"/>
    </row>
    <row r="546" spans="9:9">
      <c r="I546" s="31"/>
    </row>
    <row r="547" spans="9:9">
      <c r="I547" s="31"/>
    </row>
    <row r="548" spans="9:9">
      <c r="I548" s="31"/>
    </row>
    <row r="549" spans="9:9">
      <c r="I549" s="31"/>
    </row>
    <row r="550" spans="9:9">
      <c r="I550" s="31"/>
    </row>
    <row r="551" spans="9:9">
      <c r="I551" s="31"/>
    </row>
    <row r="552" spans="9:9">
      <c r="I552" s="31"/>
    </row>
    <row r="553" spans="9:9">
      <c r="I553" s="31"/>
    </row>
    <row r="554" spans="9:9">
      <c r="I554" s="31"/>
    </row>
    <row r="555" spans="9:9">
      <c r="I555" s="31"/>
    </row>
    <row r="556" spans="9:9">
      <c r="I556" s="31"/>
    </row>
    <row r="557" spans="9:9">
      <c r="I557" s="31"/>
    </row>
    <row r="558" spans="9:9">
      <c r="I558" s="31"/>
    </row>
    <row r="559" spans="9:9">
      <c r="I559" s="31"/>
    </row>
    <row r="560" spans="9:9">
      <c r="I560" s="31"/>
    </row>
    <row r="561" spans="9:9">
      <c r="I561" s="31"/>
    </row>
    <row r="562" spans="9:9">
      <c r="I562" s="31"/>
    </row>
    <row r="563" spans="9:9">
      <c r="I563" s="31"/>
    </row>
    <row r="564" spans="9:9">
      <c r="I564" s="31"/>
    </row>
    <row r="565" spans="9:9">
      <c r="I565" s="31"/>
    </row>
    <row r="566" spans="9:9">
      <c r="I566" s="31"/>
    </row>
    <row r="567" spans="9:9">
      <c r="I567" s="31"/>
    </row>
    <row r="568" spans="9:9">
      <c r="I568" s="31"/>
    </row>
    <row r="569" spans="9:9">
      <c r="I569" s="31"/>
    </row>
    <row r="570" spans="9:9">
      <c r="I570" s="31"/>
    </row>
    <row r="571" spans="9:9">
      <c r="I571" s="31"/>
    </row>
    <row r="572" spans="9:9">
      <c r="I572" s="31"/>
    </row>
    <row r="573" spans="9:9">
      <c r="I573" s="31"/>
    </row>
    <row r="574" spans="9:9">
      <c r="I574" s="31"/>
    </row>
    <row r="575" spans="9:9">
      <c r="I575" s="31"/>
    </row>
    <row r="576" spans="9:9">
      <c r="I576" s="31"/>
    </row>
    <row r="577" spans="9:9">
      <c r="I577" s="31"/>
    </row>
    <row r="578" spans="9:9">
      <c r="I578" s="31"/>
    </row>
    <row r="579" spans="9:9">
      <c r="I579" s="31"/>
    </row>
    <row r="580" spans="9:9">
      <c r="I580" s="31"/>
    </row>
    <row r="581" spans="9:9">
      <c r="I581" s="31"/>
    </row>
    <row r="582" spans="9:9">
      <c r="I582" s="31"/>
    </row>
    <row r="583" spans="9:9">
      <c r="I583" s="31"/>
    </row>
    <row r="584" spans="9:9">
      <c r="I584" s="31"/>
    </row>
    <row r="585" spans="9:9">
      <c r="I585" s="31"/>
    </row>
    <row r="586" spans="9:9">
      <c r="I586" s="31"/>
    </row>
  </sheetData>
  <autoFilter ref="A4:AP214" xr:uid="{0F1CABB0-E22C-4069-9B92-C25272FEF5A8}"/>
  <mergeCells count="432">
    <mergeCell ref="K3:M3"/>
    <mergeCell ref="P211:P214"/>
    <mergeCell ref="Q211:Q214"/>
    <mergeCell ref="R211:R214"/>
    <mergeCell ref="S211:S214"/>
    <mergeCell ref="T211:T214"/>
    <mergeCell ref="U211:U214"/>
    <mergeCell ref="AR5:AR9"/>
    <mergeCell ref="AR10:AR14"/>
    <mergeCell ref="AR32:AR34"/>
    <mergeCell ref="AR46:AR49"/>
    <mergeCell ref="AR83:AR86"/>
    <mergeCell ref="AR87:AR91"/>
    <mergeCell ref="AE3:AH3"/>
    <mergeCell ref="AI3:AL3"/>
    <mergeCell ref="AR160:AR163"/>
    <mergeCell ref="AR190:AR193"/>
    <mergeCell ref="AR194:AR197"/>
    <mergeCell ref="AR204:AR207"/>
    <mergeCell ref="AR109:AR112"/>
    <mergeCell ref="AR126:AR129"/>
    <mergeCell ref="AR130:AR133"/>
    <mergeCell ref="AR147:AR151"/>
    <mergeCell ref="N211:N214"/>
    <mergeCell ref="Q208:Q210"/>
    <mergeCell ref="R208:R210"/>
    <mergeCell ref="S208:S210"/>
    <mergeCell ref="T208:T210"/>
    <mergeCell ref="U208:U210"/>
    <mergeCell ref="N208:N210"/>
    <mergeCell ref="P208:P210"/>
    <mergeCell ref="AR92:AR95"/>
    <mergeCell ref="AR96:AR98"/>
    <mergeCell ref="AR105:AR108"/>
    <mergeCell ref="N204:N207"/>
    <mergeCell ref="Q201:Q203"/>
    <mergeCell ref="R201:R203"/>
    <mergeCell ref="S201:S203"/>
    <mergeCell ref="T201:T203"/>
    <mergeCell ref="U201:U203"/>
    <mergeCell ref="N201:N203"/>
    <mergeCell ref="P201:P203"/>
    <mergeCell ref="P204:P207"/>
    <mergeCell ref="Q204:Q207"/>
    <mergeCell ref="R204:R207"/>
    <mergeCell ref="S204:S207"/>
    <mergeCell ref="T204:T207"/>
    <mergeCell ref="U204:U207"/>
    <mergeCell ref="N198:N200"/>
    <mergeCell ref="Q194:Q197"/>
    <mergeCell ref="R194:R197"/>
    <mergeCell ref="S194:S197"/>
    <mergeCell ref="T194:T197"/>
    <mergeCell ref="U194:U197"/>
    <mergeCell ref="N194:N197"/>
    <mergeCell ref="P194:P197"/>
    <mergeCell ref="P198:P200"/>
    <mergeCell ref="Q198:Q200"/>
    <mergeCell ref="R198:R200"/>
    <mergeCell ref="S198:S200"/>
    <mergeCell ref="T198:T200"/>
    <mergeCell ref="U198:U200"/>
    <mergeCell ref="N190:N193"/>
    <mergeCell ref="Q187:Q189"/>
    <mergeCell ref="R187:R189"/>
    <mergeCell ref="S187:S189"/>
    <mergeCell ref="T187:T189"/>
    <mergeCell ref="U187:U189"/>
    <mergeCell ref="N187:N189"/>
    <mergeCell ref="P187:P189"/>
    <mergeCell ref="P190:P193"/>
    <mergeCell ref="Q190:Q193"/>
    <mergeCell ref="R190:R193"/>
    <mergeCell ref="S190:S193"/>
    <mergeCell ref="T190:T193"/>
    <mergeCell ref="U190:U193"/>
    <mergeCell ref="N184:N186"/>
    <mergeCell ref="Q181:Q183"/>
    <mergeCell ref="R181:R183"/>
    <mergeCell ref="S181:S183"/>
    <mergeCell ref="T181:T183"/>
    <mergeCell ref="U181:U183"/>
    <mergeCell ref="N181:N183"/>
    <mergeCell ref="P181:P183"/>
    <mergeCell ref="P184:P186"/>
    <mergeCell ref="Q184:Q186"/>
    <mergeCell ref="R184:R186"/>
    <mergeCell ref="S184:S186"/>
    <mergeCell ref="T184:T186"/>
    <mergeCell ref="U184:U186"/>
    <mergeCell ref="Q170:Q175"/>
    <mergeCell ref="R170:R175"/>
    <mergeCell ref="S170:S175"/>
    <mergeCell ref="T170:T175"/>
    <mergeCell ref="U170:U175"/>
    <mergeCell ref="N170:N175"/>
    <mergeCell ref="P170:P175"/>
    <mergeCell ref="N178:N180"/>
    <mergeCell ref="Q176:Q177"/>
    <mergeCell ref="R176:R177"/>
    <mergeCell ref="S176:S177"/>
    <mergeCell ref="T176:T177"/>
    <mergeCell ref="U176:U177"/>
    <mergeCell ref="N176:N177"/>
    <mergeCell ref="P176:P177"/>
    <mergeCell ref="P178:P180"/>
    <mergeCell ref="Q178:Q180"/>
    <mergeCell ref="R178:R180"/>
    <mergeCell ref="S178:S180"/>
    <mergeCell ref="T178:T180"/>
    <mergeCell ref="U178:U180"/>
    <mergeCell ref="N167:N169"/>
    <mergeCell ref="Q164:Q166"/>
    <mergeCell ref="R164:R166"/>
    <mergeCell ref="S164:S166"/>
    <mergeCell ref="T164:T166"/>
    <mergeCell ref="U164:U166"/>
    <mergeCell ref="N164:N166"/>
    <mergeCell ref="P164:P166"/>
    <mergeCell ref="P167:P169"/>
    <mergeCell ref="Q167:Q169"/>
    <mergeCell ref="R167:R169"/>
    <mergeCell ref="S167:S169"/>
    <mergeCell ref="T167:T169"/>
    <mergeCell ref="U167:U169"/>
    <mergeCell ref="N160:N163"/>
    <mergeCell ref="Q157:Q159"/>
    <mergeCell ref="R157:R159"/>
    <mergeCell ref="S157:S159"/>
    <mergeCell ref="T157:T159"/>
    <mergeCell ref="U157:U159"/>
    <mergeCell ref="N157:N159"/>
    <mergeCell ref="P157:P159"/>
    <mergeCell ref="P160:P163"/>
    <mergeCell ref="Q160:Q163"/>
    <mergeCell ref="R160:R163"/>
    <mergeCell ref="S160:S163"/>
    <mergeCell ref="T160:T163"/>
    <mergeCell ref="U160:U163"/>
    <mergeCell ref="N155:N156"/>
    <mergeCell ref="Q152:Q154"/>
    <mergeCell ref="R152:R154"/>
    <mergeCell ref="S152:S154"/>
    <mergeCell ref="T152:T154"/>
    <mergeCell ref="U152:U154"/>
    <mergeCell ref="N152:N154"/>
    <mergeCell ref="P152:P154"/>
    <mergeCell ref="P155:P156"/>
    <mergeCell ref="Q155:Q156"/>
    <mergeCell ref="R155:R156"/>
    <mergeCell ref="S155:S156"/>
    <mergeCell ref="T155:T156"/>
    <mergeCell ref="U155:U156"/>
    <mergeCell ref="N147:N151"/>
    <mergeCell ref="Q143:Q146"/>
    <mergeCell ref="R143:R146"/>
    <mergeCell ref="S143:S146"/>
    <mergeCell ref="T143:T146"/>
    <mergeCell ref="U143:U146"/>
    <mergeCell ref="N143:N146"/>
    <mergeCell ref="P143:P146"/>
    <mergeCell ref="P147:P151"/>
    <mergeCell ref="Q147:Q151"/>
    <mergeCell ref="R147:R151"/>
    <mergeCell ref="S147:S151"/>
    <mergeCell ref="T147:T151"/>
    <mergeCell ref="U147:U151"/>
    <mergeCell ref="N140:N142"/>
    <mergeCell ref="Q137:Q139"/>
    <mergeCell ref="R137:R139"/>
    <mergeCell ref="S137:S139"/>
    <mergeCell ref="T137:T139"/>
    <mergeCell ref="U137:U139"/>
    <mergeCell ref="N137:N139"/>
    <mergeCell ref="P137:P139"/>
    <mergeCell ref="P140:P142"/>
    <mergeCell ref="Q140:Q142"/>
    <mergeCell ref="R140:R142"/>
    <mergeCell ref="S140:S142"/>
    <mergeCell ref="T140:T142"/>
    <mergeCell ref="U140:U142"/>
    <mergeCell ref="N134:N136"/>
    <mergeCell ref="Q130:Q133"/>
    <mergeCell ref="R130:R133"/>
    <mergeCell ref="S130:S133"/>
    <mergeCell ref="T130:T133"/>
    <mergeCell ref="U130:U133"/>
    <mergeCell ref="N130:N133"/>
    <mergeCell ref="P130:P133"/>
    <mergeCell ref="P134:P136"/>
    <mergeCell ref="Q134:Q136"/>
    <mergeCell ref="R134:R136"/>
    <mergeCell ref="S134:S136"/>
    <mergeCell ref="T134:T136"/>
    <mergeCell ref="U134:U136"/>
    <mergeCell ref="N126:N129"/>
    <mergeCell ref="Q123:Q125"/>
    <mergeCell ref="R123:R125"/>
    <mergeCell ref="S123:S125"/>
    <mergeCell ref="T123:T125"/>
    <mergeCell ref="U123:U125"/>
    <mergeCell ref="N123:N125"/>
    <mergeCell ref="P123:P125"/>
    <mergeCell ref="P126:P129"/>
    <mergeCell ref="Q126:Q129"/>
    <mergeCell ref="R126:R129"/>
    <mergeCell ref="S126:S129"/>
    <mergeCell ref="T126:T129"/>
    <mergeCell ref="U126:U129"/>
    <mergeCell ref="N120:N122"/>
    <mergeCell ref="Q117:Q119"/>
    <mergeCell ref="R117:R119"/>
    <mergeCell ref="S117:S119"/>
    <mergeCell ref="T117:T119"/>
    <mergeCell ref="U117:U119"/>
    <mergeCell ref="N117:N119"/>
    <mergeCell ref="P117:P119"/>
    <mergeCell ref="P120:P122"/>
    <mergeCell ref="Q120:Q122"/>
    <mergeCell ref="R120:R122"/>
    <mergeCell ref="S120:S122"/>
    <mergeCell ref="T120:T122"/>
    <mergeCell ref="U120:U122"/>
    <mergeCell ref="N113:N116"/>
    <mergeCell ref="Q109:Q112"/>
    <mergeCell ref="R109:R112"/>
    <mergeCell ref="S109:S112"/>
    <mergeCell ref="T109:T112"/>
    <mergeCell ref="U109:U112"/>
    <mergeCell ref="N109:N112"/>
    <mergeCell ref="P109:P112"/>
    <mergeCell ref="P113:P116"/>
    <mergeCell ref="Q113:Q116"/>
    <mergeCell ref="R113:R116"/>
    <mergeCell ref="S113:S116"/>
    <mergeCell ref="T113:T116"/>
    <mergeCell ref="U113:U116"/>
    <mergeCell ref="N105:N108"/>
    <mergeCell ref="Q102:Q104"/>
    <mergeCell ref="R102:R104"/>
    <mergeCell ref="S102:S104"/>
    <mergeCell ref="T102:T104"/>
    <mergeCell ref="U102:U104"/>
    <mergeCell ref="N102:N104"/>
    <mergeCell ref="P102:P104"/>
    <mergeCell ref="P105:P108"/>
    <mergeCell ref="Q105:Q108"/>
    <mergeCell ref="R105:R108"/>
    <mergeCell ref="S105:S108"/>
    <mergeCell ref="T105:T108"/>
    <mergeCell ref="U105:U108"/>
    <mergeCell ref="N99:N101"/>
    <mergeCell ref="Q96:Q98"/>
    <mergeCell ref="R96:R98"/>
    <mergeCell ref="S96:S98"/>
    <mergeCell ref="T96:T98"/>
    <mergeCell ref="U96:U98"/>
    <mergeCell ref="N96:N98"/>
    <mergeCell ref="P96:P98"/>
    <mergeCell ref="P99:P101"/>
    <mergeCell ref="Q99:Q101"/>
    <mergeCell ref="R99:R101"/>
    <mergeCell ref="S99:S101"/>
    <mergeCell ref="T99:T101"/>
    <mergeCell ref="U99:U101"/>
    <mergeCell ref="N92:N95"/>
    <mergeCell ref="Q87:Q91"/>
    <mergeCell ref="R87:R91"/>
    <mergeCell ref="S87:S91"/>
    <mergeCell ref="T87:T91"/>
    <mergeCell ref="U87:U91"/>
    <mergeCell ref="N87:N91"/>
    <mergeCell ref="P87:P91"/>
    <mergeCell ref="P92:P95"/>
    <mergeCell ref="Q92:Q95"/>
    <mergeCell ref="R92:R95"/>
    <mergeCell ref="S92:S95"/>
    <mergeCell ref="T92:T95"/>
    <mergeCell ref="U92:U95"/>
    <mergeCell ref="N83:N86"/>
    <mergeCell ref="Q80:Q82"/>
    <mergeCell ref="R80:R82"/>
    <mergeCell ref="S80:S82"/>
    <mergeCell ref="T80:T82"/>
    <mergeCell ref="U80:U82"/>
    <mergeCell ref="N80:N82"/>
    <mergeCell ref="P80:P82"/>
    <mergeCell ref="P83:P86"/>
    <mergeCell ref="Q83:Q86"/>
    <mergeCell ref="R83:R86"/>
    <mergeCell ref="S83:S86"/>
    <mergeCell ref="T83:T86"/>
    <mergeCell ref="U83:U86"/>
    <mergeCell ref="N77:N79"/>
    <mergeCell ref="Q73:Q76"/>
    <mergeCell ref="R73:R76"/>
    <mergeCell ref="S73:S76"/>
    <mergeCell ref="T73:T76"/>
    <mergeCell ref="U73:U76"/>
    <mergeCell ref="N73:N76"/>
    <mergeCell ref="P73:P76"/>
    <mergeCell ref="P77:P79"/>
    <mergeCell ref="Q77:Q79"/>
    <mergeCell ref="R77:R79"/>
    <mergeCell ref="S77:S79"/>
    <mergeCell ref="T77:T79"/>
    <mergeCell ref="U77:U79"/>
    <mergeCell ref="N69:N72"/>
    <mergeCell ref="Q66:Q68"/>
    <mergeCell ref="R66:R68"/>
    <mergeCell ref="S66:S68"/>
    <mergeCell ref="T66:T68"/>
    <mergeCell ref="U66:U68"/>
    <mergeCell ref="N66:N68"/>
    <mergeCell ref="P66:P68"/>
    <mergeCell ref="P69:P72"/>
    <mergeCell ref="Q69:Q72"/>
    <mergeCell ref="R69:R72"/>
    <mergeCell ref="S69:S72"/>
    <mergeCell ref="T69:T72"/>
    <mergeCell ref="U69:U72"/>
    <mergeCell ref="N63:N65"/>
    <mergeCell ref="Q60:Q62"/>
    <mergeCell ref="R60:R62"/>
    <mergeCell ref="S60:S62"/>
    <mergeCell ref="T60:T62"/>
    <mergeCell ref="U60:U62"/>
    <mergeCell ref="N60:N62"/>
    <mergeCell ref="P60:P62"/>
    <mergeCell ref="P63:P65"/>
    <mergeCell ref="Q63:Q65"/>
    <mergeCell ref="R63:R65"/>
    <mergeCell ref="S63:S65"/>
    <mergeCell ref="T63:T65"/>
    <mergeCell ref="U63:U65"/>
    <mergeCell ref="N56:N59"/>
    <mergeCell ref="Q50:Q53"/>
    <mergeCell ref="R50:R53"/>
    <mergeCell ref="S50:S53"/>
    <mergeCell ref="T50:T53"/>
    <mergeCell ref="U50:U53"/>
    <mergeCell ref="N50:N53"/>
    <mergeCell ref="P50:P53"/>
    <mergeCell ref="P56:P59"/>
    <mergeCell ref="Q56:Q59"/>
    <mergeCell ref="R56:R59"/>
    <mergeCell ref="S56:S59"/>
    <mergeCell ref="T56:T59"/>
    <mergeCell ref="U56:U59"/>
    <mergeCell ref="N46:N49"/>
    <mergeCell ref="Q41:Q45"/>
    <mergeCell ref="R41:R45"/>
    <mergeCell ref="S41:S45"/>
    <mergeCell ref="T41:T45"/>
    <mergeCell ref="U41:U45"/>
    <mergeCell ref="N41:N45"/>
    <mergeCell ref="P41:P45"/>
    <mergeCell ref="P46:P49"/>
    <mergeCell ref="Q46:Q49"/>
    <mergeCell ref="R46:R49"/>
    <mergeCell ref="S46:S49"/>
    <mergeCell ref="T46:T49"/>
    <mergeCell ref="U46:U49"/>
    <mergeCell ref="N38:N40"/>
    <mergeCell ref="Q35:Q37"/>
    <mergeCell ref="R35:R37"/>
    <mergeCell ref="S35:S37"/>
    <mergeCell ref="T35:T37"/>
    <mergeCell ref="U35:U37"/>
    <mergeCell ref="N35:N37"/>
    <mergeCell ref="P35:P37"/>
    <mergeCell ref="P38:P40"/>
    <mergeCell ref="Q38:Q40"/>
    <mergeCell ref="R38:R40"/>
    <mergeCell ref="S38:S40"/>
    <mergeCell ref="T38:T40"/>
    <mergeCell ref="U38:U40"/>
    <mergeCell ref="Q22:Q29"/>
    <mergeCell ref="R22:R29"/>
    <mergeCell ref="S22:S29"/>
    <mergeCell ref="T22:T29"/>
    <mergeCell ref="U22:U29"/>
    <mergeCell ref="N22:N29"/>
    <mergeCell ref="P22:P29"/>
    <mergeCell ref="N32:N34"/>
    <mergeCell ref="Q30:Q31"/>
    <mergeCell ref="R30:R31"/>
    <mergeCell ref="S30:S31"/>
    <mergeCell ref="T30:T31"/>
    <mergeCell ref="U30:U31"/>
    <mergeCell ref="N30:N31"/>
    <mergeCell ref="P30:P31"/>
    <mergeCell ref="P32:P34"/>
    <mergeCell ref="Q32:Q34"/>
    <mergeCell ref="R32:R34"/>
    <mergeCell ref="S32:S34"/>
    <mergeCell ref="T32:T34"/>
    <mergeCell ref="U32:U34"/>
    <mergeCell ref="N19:N21"/>
    <mergeCell ref="N5:N9"/>
    <mergeCell ref="P5:P9"/>
    <mergeCell ref="N10:N14"/>
    <mergeCell ref="W3:Z3"/>
    <mergeCell ref="AB3:AD3"/>
    <mergeCell ref="Q15:Q18"/>
    <mergeCell ref="R15:R18"/>
    <mergeCell ref="S15:S18"/>
    <mergeCell ref="T15:T18"/>
    <mergeCell ref="U15:U18"/>
    <mergeCell ref="P19:P21"/>
    <mergeCell ref="Q19:Q21"/>
    <mergeCell ref="R19:R21"/>
    <mergeCell ref="S19:S21"/>
    <mergeCell ref="T19:T21"/>
    <mergeCell ref="U19:U21"/>
    <mergeCell ref="T5:T9"/>
    <mergeCell ref="U5:U9"/>
    <mergeCell ref="T10:T14"/>
    <mergeCell ref="U10:U14"/>
    <mergeCell ref="P2:U2"/>
    <mergeCell ref="P3:Q3"/>
    <mergeCell ref="R3:S3"/>
    <mergeCell ref="T3:U3"/>
    <mergeCell ref="Q5:Q9"/>
    <mergeCell ref="R5:R9"/>
    <mergeCell ref="S5:S9"/>
    <mergeCell ref="N15:N18"/>
    <mergeCell ref="P15:P18"/>
    <mergeCell ref="P10:P14"/>
    <mergeCell ref="Q10:Q14"/>
    <mergeCell ref="R10:R14"/>
    <mergeCell ref="S10:S14"/>
  </mergeCell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6031A-AF00-4875-9923-B85C6D4D6CDE}">
  <dimension ref="B1:N37"/>
  <sheetViews>
    <sheetView showGridLines="0" zoomScale="70" zoomScaleNormal="70" workbookViewId="0">
      <selection activeCell="D18" sqref="D18"/>
    </sheetView>
  </sheetViews>
  <sheetFormatPr defaultRowHeight="11.25"/>
  <cols>
    <col min="1" max="1" width="1.140625" style="140" customWidth="1"/>
    <col min="2" max="2" width="31.140625" style="140" customWidth="1"/>
    <col min="3" max="3" width="43" style="179" customWidth="1"/>
    <col min="4" max="4" width="66.140625" style="140" bestFit="1" customWidth="1"/>
    <col min="5" max="5" width="15.85546875" style="140" bestFit="1" customWidth="1"/>
    <col min="6" max="6" width="7.28515625" style="140" customWidth="1"/>
    <col min="7" max="8" width="33.5703125" style="140" customWidth="1"/>
    <col min="9" max="9" width="81.42578125" style="140" bestFit="1" customWidth="1"/>
    <col min="10" max="10" width="15.85546875" style="140" bestFit="1" customWidth="1"/>
    <col min="11" max="11" width="0.5703125" style="140" customWidth="1"/>
    <col min="12" max="12" width="42.42578125" style="140" bestFit="1" customWidth="1"/>
    <col min="13" max="13" width="1.7109375" style="140" customWidth="1"/>
    <col min="14" max="16384" width="9.140625" style="140"/>
  </cols>
  <sheetData>
    <row r="1" spans="2:14" ht="18.75">
      <c r="B1" s="138"/>
      <c r="C1" s="170"/>
      <c r="D1" s="138"/>
      <c r="E1" s="138"/>
      <c r="F1" s="138"/>
      <c r="G1" s="138"/>
      <c r="H1" s="138"/>
      <c r="I1" s="138"/>
      <c r="J1" s="138"/>
      <c r="K1" s="138"/>
      <c r="L1" s="138"/>
      <c r="N1"/>
    </row>
    <row r="4" spans="2:14" ht="47.25" customHeight="1">
      <c r="B4" s="414" t="s">
        <v>669</v>
      </c>
      <c r="C4" s="414"/>
      <c r="D4" s="414"/>
      <c r="E4" s="414"/>
    </row>
    <row r="5" spans="2:14" ht="19.5">
      <c r="B5" s="141" t="s">
        <v>639</v>
      </c>
      <c r="C5" s="142" t="s">
        <v>640</v>
      </c>
      <c r="D5" s="143" t="s">
        <v>641</v>
      </c>
      <c r="E5" s="143" t="s">
        <v>642</v>
      </c>
      <c r="G5" s="145" t="s">
        <v>643</v>
      </c>
      <c r="H5" s="141" t="s">
        <v>640</v>
      </c>
      <c r="I5" s="143" t="s">
        <v>641</v>
      </c>
      <c r="J5" s="144" t="s">
        <v>644</v>
      </c>
      <c r="K5" s="138"/>
      <c r="L5" s="144" t="s">
        <v>645</v>
      </c>
    </row>
    <row r="6" spans="2:14" ht="45" customHeight="1">
      <c r="B6" s="415"/>
      <c r="C6" s="209">
        <v>1341721</v>
      </c>
      <c r="D6" s="147" t="s">
        <v>565</v>
      </c>
      <c r="E6" s="148" t="s">
        <v>396</v>
      </c>
      <c r="G6" s="416"/>
      <c r="H6" s="209">
        <v>1341721</v>
      </c>
      <c r="I6" s="147" t="s">
        <v>565</v>
      </c>
      <c r="J6" s="419"/>
      <c r="K6" s="138"/>
      <c r="L6" s="422" t="s">
        <v>710</v>
      </c>
    </row>
    <row r="7" spans="2:14" ht="45" customHeight="1">
      <c r="B7" s="415"/>
      <c r="C7" s="204">
        <v>1401315</v>
      </c>
      <c r="D7" s="153" t="s">
        <v>417</v>
      </c>
      <c r="E7" s="207" t="s">
        <v>646</v>
      </c>
      <c r="G7" s="417"/>
      <c r="H7" s="204">
        <v>1401315</v>
      </c>
      <c r="I7" s="153" t="s">
        <v>417</v>
      </c>
      <c r="J7" s="420"/>
      <c r="K7" s="173"/>
      <c r="L7" s="423"/>
    </row>
    <row r="8" spans="2:14" ht="45" customHeight="1">
      <c r="B8" s="415"/>
      <c r="C8" s="209">
        <v>1476635</v>
      </c>
      <c r="D8" s="147" t="s">
        <v>564</v>
      </c>
      <c r="E8" s="148" t="s">
        <v>646</v>
      </c>
      <c r="G8" s="417"/>
      <c r="H8" s="209">
        <v>1476635</v>
      </c>
      <c r="I8" s="147" t="s">
        <v>564</v>
      </c>
      <c r="J8" s="420"/>
      <c r="K8" s="173"/>
      <c r="L8" s="423"/>
    </row>
    <row r="9" spans="2:14" ht="45" customHeight="1">
      <c r="B9" s="415"/>
      <c r="C9" s="204">
        <v>1477481</v>
      </c>
      <c r="D9" s="153" t="s">
        <v>58</v>
      </c>
      <c r="E9" s="207" t="s">
        <v>646</v>
      </c>
      <c r="G9" s="418"/>
      <c r="H9" s="204">
        <v>1477481</v>
      </c>
      <c r="I9" s="153" t="s">
        <v>58</v>
      </c>
      <c r="J9" s="421"/>
      <c r="K9" s="173"/>
      <c r="L9" s="424"/>
    </row>
    <row r="10" spans="2:14" ht="19.5">
      <c r="B10" s="177"/>
      <c r="C10" s="199" t="s">
        <v>658</v>
      </c>
      <c r="D10" s="177"/>
      <c r="E10" s="201">
        <v>25488</v>
      </c>
    </row>
    <row r="13" spans="2:14" ht="19.5">
      <c r="B13" s="414" t="s">
        <v>670</v>
      </c>
      <c r="C13" s="414"/>
      <c r="D13" s="414"/>
      <c r="E13" s="414"/>
    </row>
    <row r="14" spans="2:14" ht="19.5">
      <c r="B14" s="141" t="s">
        <v>639</v>
      </c>
      <c r="C14" s="142" t="s">
        <v>640</v>
      </c>
      <c r="D14" s="143" t="s">
        <v>641</v>
      </c>
      <c r="E14" s="143" t="s">
        <v>642</v>
      </c>
      <c r="G14" s="145" t="s">
        <v>643</v>
      </c>
      <c r="H14" s="141" t="s">
        <v>640</v>
      </c>
      <c r="I14" s="144" t="s">
        <v>641</v>
      </c>
      <c r="J14" s="144" t="s">
        <v>650</v>
      </c>
      <c r="K14" s="138"/>
      <c r="L14" s="144" t="s">
        <v>645</v>
      </c>
    </row>
    <row r="15" spans="2:14" ht="54.75" customHeight="1">
      <c r="B15" s="408"/>
      <c r="C15" s="209">
        <v>1467558</v>
      </c>
      <c r="D15" s="147" t="s">
        <v>672</v>
      </c>
      <c r="E15" s="148" t="s">
        <v>646</v>
      </c>
      <c r="G15" s="409"/>
      <c r="H15" s="146"/>
      <c r="I15" s="147"/>
      <c r="J15" s="410"/>
      <c r="K15" s="171"/>
      <c r="L15" s="411" t="s">
        <v>709</v>
      </c>
    </row>
    <row r="16" spans="2:14" ht="54.75" customHeight="1">
      <c r="B16" s="408"/>
      <c r="C16" s="204">
        <v>1467962</v>
      </c>
      <c r="D16" s="153" t="s">
        <v>671</v>
      </c>
      <c r="E16" s="207" t="s">
        <v>646</v>
      </c>
      <c r="G16" s="409"/>
      <c r="H16" s="152"/>
      <c r="I16" s="153"/>
      <c r="J16" s="410"/>
      <c r="K16" s="138"/>
      <c r="L16" s="412"/>
    </row>
    <row r="17" spans="2:12" ht="54.75" customHeight="1">
      <c r="B17" s="408"/>
      <c r="C17" s="209">
        <v>1477478</v>
      </c>
      <c r="D17" s="147" t="s">
        <v>81</v>
      </c>
      <c r="E17" s="148"/>
      <c r="G17" s="409"/>
      <c r="H17" s="146"/>
      <c r="I17" s="147"/>
      <c r="J17" s="410"/>
      <c r="K17" s="172"/>
      <c r="L17" s="413"/>
    </row>
    <row r="18" spans="2:12" ht="54.75" customHeight="1">
      <c r="B18" s="185"/>
      <c r="C18" s="224" t="s">
        <v>658</v>
      </c>
      <c r="D18" s="183"/>
      <c r="E18" s="223">
        <v>44477</v>
      </c>
    </row>
    <row r="23" spans="2:12" ht="19.5">
      <c r="B23" s="414" t="s">
        <v>680</v>
      </c>
      <c r="C23" s="414"/>
      <c r="D23" s="414"/>
      <c r="E23" s="414"/>
    </row>
    <row r="24" spans="2:12" ht="19.5">
      <c r="B24" s="141" t="s">
        <v>639</v>
      </c>
      <c r="C24" s="142" t="s">
        <v>640</v>
      </c>
      <c r="D24" s="143" t="s">
        <v>641</v>
      </c>
      <c r="E24" s="143" t="s">
        <v>642</v>
      </c>
      <c r="G24" s="145" t="s">
        <v>643</v>
      </c>
      <c r="H24" s="141" t="s">
        <v>640</v>
      </c>
      <c r="I24" s="143" t="s">
        <v>641</v>
      </c>
      <c r="J24" s="144" t="s">
        <v>644</v>
      </c>
      <c r="K24" s="138"/>
      <c r="L24" s="144" t="s">
        <v>645</v>
      </c>
    </row>
    <row r="25" spans="2:12" ht="42.75" customHeight="1">
      <c r="B25" s="415"/>
      <c r="C25" s="209">
        <v>1444366</v>
      </c>
      <c r="D25" s="147" t="s">
        <v>412</v>
      </c>
      <c r="E25" s="148" t="s">
        <v>708</v>
      </c>
      <c r="G25" s="416"/>
      <c r="H25" s="209"/>
      <c r="I25" s="147"/>
      <c r="J25" s="419"/>
      <c r="K25" s="138"/>
      <c r="L25" s="422" t="s">
        <v>707</v>
      </c>
    </row>
    <row r="26" spans="2:12" ht="42.75" customHeight="1">
      <c r="B26" s="415"/>
      <c r="C26" s="204">
        <v>1444367</v>
      </c>
      <c r="D26" s="153" t="s">
        <v>413</v>
      </c>
      <c r="E26" s="207" t="s">
        <v>646</v>
      </c>
      <c r="G26" s="417"/>
      <c r="H26" s="204"/>
      <c r="I26" s="153"/>
      <c r="J26" s="420"/>
      <c r="K26" s="173"/>
      <c r="L26" s="423"/>
    </row>
    <row r="27" spans="2:12" ht="42.75" customHeight="1">
      <c r="B27" s="415"/>
      <c r="C27" s="209">
        <v>1444369</v>
      </c>
      <c r="D27" s="147" t="s">
        <v>411</v>
      </c>
      <c r="E27" s="148" t="s">
        <v>646</v>
      </c>
      <c r="G27" s="417"/>
      <c r="H27" s="209"/>
      <c r="I27" s="147"/>
      <c r="J27" s="420"/>
      <c r="K27" s="173"/>
      <c r="L27" s="423"/>
    </row>
    <row r="28" spans="2:12" ht="42.75" customHeight="1">
      <c r="B28" s="415"/>
      <c r="C28" s="204">
        <v>1477479</v>
      </c>
      <c r="D28" s="153" t="s">
        <v>23</v>
      </c>
      <c r="E28" s="207" t="s">
        <v>646</v>
      </c>
      <c r="G28" s="418"/>
      <c r="H28" s="204"/>
      <c r="I28" s="153"/>
      <c r="J28" s="421"/>
      <c r="K28" s="173"/>
      <c r="L28" s="424"/>
    </row>
    <row r="29" spans="2:12" ht="19.5">
      <c r="B29" s="177"/>
      <c r="C29" s="199" t="s">
        <v>658</v>
      </c>
      <c r="D29" s="177"/>
      <c r="E29" s="201">
        <v>74963</v>
      </c>
    </row>
    <row r="32" spans="2:12" ht="19.5">
      <c r="B32" s="414" t="s">
        <v>682</v>
      </c>
      <c r="C32" s="414"/>
      <c r="D32" s="414"/>
      <c r="E32" s="414"/>
    </row>
    <row r="33" spans="2:12" ht="19.5">
      <c r="B33" s="141" t="s">
        <v>639</v>
      </c>
      <c r="C33" s="142" t="s">
        <v>640</v>
      </c>
      <c r="D33" s="143" t="s">
        <v>641</v>
      </c>
      <c r="E33" s="143" t="s">
        <v>642</v>
      </c>
      <c r="G33" s="145" t="s">
        <v>643</v>
      </c>
      <c r="H33" s="141" t="s">
        <v>640</v>
      </c>
      <c r="I33" s="144" t="s">
        <v>641</v>
      </c>
      <c r="J33" s="144" t="s">
        <v>650</v>
      </c>
      <c r="K33" s="138"/>
      <c r="L33" s="144" t="s">
        <v>645</v>
      </c>
    </row>
    <row r="34" spans="2:12" ht="55.5" customHeight="1">
      <c r="B34" s="408"/>
      <c r="C34" s="209">
        <v>1484970</v>
      </c>
      <c r="D34" s="147" t="s">
        <v>259</v>
      </c>
      <c r="E34" s="148" t="s">
        <v>646</v>
      </c>
      <c r="G34" s="409"/>
      <c r="H34" s="146"/>
      <c r="I34" s="147"/>
      <c r="J34" s="410"/>
      <c r="K34" s="171"/>
      <c r="L34" s="411"/>
    </row>
    <row r="35" spans="2:12" ht="55.5" customHeight="1">
      <c r="B35" s="408"/>
      <c r="C35" s="204">
        <v>1481544</v>
      </c>
      <c r="D35" s="153" t="s">
        <v>681</v>
      </c>
      <c r="E35" s="207" t="s">
        <v>646</v>
      </c>
      <c r="G35" s="409"/>
      <c r="H35" s="152"/>
      <c r="I35" s="153"/>
      <c r="J35" s="410"/>
      <c r="K35" s="138"/>
      <c r="L35" s="412"/>
    </row>
    <row r="36" spans="2:12" ht="55.5" customHeight="1">
      <c r="B36" s="408"/>
      <c r="C36" s="209">
        <v>1477479</v>
      </c>
      <c r="D36" s="147" t="s">
        <v>23</v>
      </c>
      <c r="E36" s="148" t="s">
        <v>646</v>
      </c>
      <c r="G36" s="409"/>
      <c r="H36" s="146"/>
      <c r="I36" s="147"/>
      <c r="J36" s="410"/>
      <c r="K36" s="172"/>
      <c r="L36" s="413"/>
    </row>
    <row r="37" spans="2:12" ht="19.5">
      <c r="B37" s="177"/>
      <c r="C37" s="199" t="s">
        <v>658</v>
      </c>
      <c r="D37" s="177"/>
      <c r="E37" s="201">
        <v>58319</v>
      </c>
    </row>
  </sheetData>
  <mergeCells count="20">
    <mergeCell ref="B13:E13"/>
    <mergeCell ref="B15:B17"/>
    <mergeCell ref="G15:G17"/>
    <mergeCell ref="J15:J17"/>
    <mergeCell ref="L15:L17"/>
    <mergeCell ref="B4:E4"/>
    <mergeCell ref="B6:B9"/>
    <mergeCell ref="G6:G9"/>
    <mergeCell ref="J6:J9"/>
    <mergeCell ref="L6:L9"/>
    <mergeCell ref="B34:B36"/>
    <mergeCell ref="G34:G36"/>
    <mergeCell ref="J34:J36"/>
    <mergeCell ref="L34:L36"/>
    <mergeCell ref="B23:E23"/>
    <mergeCell ref="B25:B28"/>
    <mergeCell ref="G25:G28"/>
    <mergeCell ref="J25:J28"/>
    <mergeCell ref="L25:L28"/>
    <mergeCell ref="B32:E32"/>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3AAC8-588D-4A98-98DD-1BA51A86CB34}">
  <dimension ref="B2:N39"/>
  <sheetViews>
    <sheetView showGridLines="0" topLeftCell="A32" zoomScale="70" zoomScaleNormal="70" workbookViewId="0">
      <selection activeCell="D50" sqref="D50"/>
    </sheetView>
  </sheetViews>
  <sheetFormatPr defaultRowHeight="11.25" outlineLevelRow="1"/>
  <cols>
    <col min="1" max="1" width="1.140625" style="140" customWidth="1"/>
    <col min="2" max="2" width="31.140625" style="140" customWidth="1"/>
    <col min="3" max="3" width="43" style="179" customWidth="1"/>
    <col min="4" max="4" width="66.140625" style="140" bestFit="1" customWidth="1"/>
    <col min="5" max="5" width="15.85546875" style="140" bestFit="1" customWidth="1"/>
    <col min="6" max="6" width="7.28515625" style="140" customWidth="1"/>
    <col min="7" max="8" width="33.5703125" style="140" customWidth="1"/>
    <col min="9" max="9" width="81.42578125" style="140" bestFit="1" customWidth="1"/>
    <col min="10" max="10" width="15.85546875" style="140" bestFit="1" customWidth="1"/>
    <col min="11" max="11" width="0.5703125" style="140" customWidth="1"/>
    <col min="12" max="12" width="42.42578125" style="140" bestFit="1" customWidth="1"/>
    <col min="13" max="13" width="1.7109375" style="140" customWidth="1"/>
    <col min="14" max="16384" width="9.140625" style="140"/>
  </cols>
  <sheetData>
    <row r="2" spans="2:13" ht="19.5">
      <c r="B2" s="414" t="s">
        <v>638</v>
      </c>
      <c r="C2" s="414"/>
      <c r="D2" s="414"/>
      <c r="E2" s="414"/>
      <c r="F2" s="137"/>
      <c r="G2" s="138"/>
      <c r="H2" s="138"/>
      <c r="I2" s="138"/>
      <c r="J2" s="139"/>
      <c r="K2" s="138"/>
      <c r="L2" s="138"/>
    </row>
    <row r="3" spans="2:13" ht="19.5">
      <c r="B3" s="141" t="s">
        <v>639</v>
      </c>
      <c r="C3" s="142" t="s">
        <v>640</v>
      </c>
      <c r="D3" s="143" t="s">
        <v>641</v>
      </c>
      <c r="E3" s="143" t="s">
        <v>642</v>
      </c>
      <c r="F3" s="144"/>
      <c r="G3" s="145" t="s">
        <v>643</v>
      </c>
      <c r="H3" s="141" t="s">
        <v>640</v>
      </c>
      <c r="I3" s="144" t="s">
        <v>641</v>
      </c>
      <c r="J3" s="144" t="s">
        <v>644</v>
      </c>
      <c r="K3" s="138"/>
      <c r="L3" s="144" t="s">
        <v>645</v>
      </c>
    </row>
    <row r="4" spans="2:13" ht="40.5" customHeight="1">
      <c r="B4" s="408"/>
      <c r="C4" s="209">
        <v>1499433</v>
      </c>
      <c r="D4" s="147" t="s">
        <v>375</v>
      </c>
      <c r="E4" s="148">
        <v>13000</v>
      </c>
      <c r="F4" s="149"/>
      <c r="G4" s="408"/>
      <c r="H4" s="150">
        <v>1499435</v>
      </c>
      <c r="I4" s="151" t="s">
        <v>382</v>
      </c>
      <c r="J4" s="435">
        <v>13000</v>
      </c>
      <c r="K4" s="138"/>
      <c r="L4" s="425" t="s">
        <v>696</v>
      </c>
    </row>
    <row r="5" spans="2:13" ht="40.5" customHeight="1">
      <c r="B5" s="408"/>
      <c r="C5" s="204">
        <v>1499434</v>
      </c>
      <c r="D5" s="153" t="s">
        <v>377</v>
      </c>
      <c r="E5" s="207" t="s">
        <v>646</v>
      </c>
      <c r="F5" s="149"/>
      <c r="G5" s="408"/>
      <c r="H5" s="205">
        <v>1499432</v>
      </c>
      <c r="I5" s="154" t="s">
        <v>381</v>
      </c>
      <c r="J5" s="436"/>
      <c r="K5" s="138"/>
      <c r="L5" s="426"/>
    </row>
    <row r="6" spans="2:13" ht="40.5" customHeight="1">
      <c r="B6" s="408"/>
      <c r="C6" s="209">
        <v>1497050</v>
      </c>
      <c r="D6" s="147" t="s">
        <v>376</v>
      </c>
      <c r="E6" s="148" t="s">
        <v>646</v>
      </c>
      <c r="F6" s="149"/>
      <c r="G6" s="408"/>
      <c r="H6" s="150">
        <v>1499432</v>
      </c>
      <c r="I6" s="151" t="s">
        <v>381</v>
      </c>
      <c r="J6" s="436"/>
      <c r="K6" s="138"/>
      <c r="L6" s="426"/>
    </row>
    <row r="7" spans="2:13" ht="40.5" customHeight="1">
      <c r="B7" s="408"/>
      <c r="C7" s="207">
        <v>1500867</v>
      </c>
      <c r="D7" s="154" t="s">
        <v>60</v>
      </c>
      <c r="E7" s="207" t="s">
        <v>646</v>
      </c>
      <c r="F7" s="149"/>
      <c r="G7" s="408"/>
      <c r="H7" s="205"/>
      <c r="I7" s="155"/>
      <c r="J7" s="437"/>
      <c r="K7" s="138"/>
      <c r="L7" s="427"/>
    </row>
    <row r="8" spans="2:13" customFormat="1" ht="23.25">
      <c r="B8" s="156"/>
      <c r="C8" s="199" t="s">
        <v>658</v>
      </c>
      <c r="D8" s="158"/>
      <c r="E8" s="200">
        <v>59980</v>
      </c>
      <c r="F8" s="160"/>
      <c r="G8" s="161"/>
      <c r="H8" s="161"/>
      <c r="I8" s="222" t="s">
        <v>706</v>
      </c>
      <c r="J8" s="161"/>
      <c r="K8" s="161"/>
      <c r="L8" s="161"/>
      <c r="M8" s="162"/>
    </row>
    <row r="9" spans="2:13" s="169" customFormat="1" ht="19.5">
      <c r="B9" s="163"/>
      <c r="C9" s="164"/>
      <c r="D9" s="163"/>
      <c r="E9" s="165"/>
      <c r="F9" s="144"/>
      <c r="G9" s="163"/>
      <c r="H9" s="163"/>
      <c r="I9" s="163"/>
      <c r="J9" s="166"/>
      <c r="K9" s="167"/>
      <c r="L9" s="167"/>
      <c r="M9" s="168"/>
    </row>
    <row r="10" spans="2:13" s="169" customFormat="1" ht="19.5">
      <c r="B10" s="163"/>
      <c r="C10" s="164"/>
      <c r="D10" s="163"/>
      <c r="E10" s="165"/>
      <c r="F10" s="144"/>
      <c r="G10" s="163"/>
      <c r="H10" s="163"/>
      <c r="I10" s="163"/>
      <c r="J10" s="166"/>
      <c r="K10" s="144"/>
      <c r="L10" s="144"/>
    </row>
    <row r="11" spans="2:13" s="169" customFormat="1" ht="19.5" outlineLevel="1">
      <c r="B11" s="414" t="s">
        <v>648</v>
      </c>
      <c r="C11" s="414"/>
      <c r="D11" s="414"/>
      <c r="E11" s="414"/>
      <c r="F11" s="144"/>
      <c r="G11" s="144"/>
      <c r="H11" s="144"/>
      <c r="I11" s="144"/>
      <c r="J11" s="144"/>
      <c r="K11" s="144"/>
      <c r="L11" s="144"/>
    </row>
    <row r="12" spans="2:13" s="169" customFormat="1" ht="13.5" customHeight="1" outlineLevel="1">
      <c r="B12" s="141" t="s">
        <v>639</v>
      </c>
      <c r="C12" s="142" t="s">
        <v>640</v>
      </c>
      <c r="D12" s="143" t="s">
        <v>641</v>
      </c>
      <c r="E12" s="143" t="s">
        <v>642</v>
      </c>
      <c r="F12" s="144"/>
      <c r="G12" s="145" t="s">
        <v>643</v>
      </c>
      <c r="H12" s="141" t="s">
        <v>640</v>
      </c>
      <c r="I12" s="144" t="s">
        <v>641</v>
      </c>
      <c r="J12" s="144" t="s">
        <v>644</v>
      </c>
      <c r="K12" s="138"/>
      <c r="L12" s="144" t="s">
        <v>645</v>
      </c>
    </row>
    <row r="13" spans="2:13" s="169" customFormat="1" ht="44.25" customHeight="1" outlineLevel="1">
      <c r="B13" s="408"/>
      <c r="C13" s="209">
        <v>1358076</v>
      </c>
      <c r="D13" s="147" t="s">
        <v>303</v>
      </c>
      <c r="E13" s="148">
        <v>10000</v>
      </c>
      <c r="F13" s="144"/>
      <c r="G13" s="438"/>
      <c r="H13" s="192">
        <v>1473971</v>
      </c>
      <c r="I13" s="191" t="s">
        <v>657</v>
      </c>
      <c r="J13" s="439">
        <v>10000</v>
      </c>
      <c r="K13" s="138"/>
      <c r="L13" s="425" t="s">
        <v>696</v>
      </c>
    </row>
    <row r="14" spans="2:13" s="169" customFormat="1" ht="44.25" customHeight="1" outlineLevel="1">
      <c r="B14" s="408"/>
      <c r="C14" s="204">
        <v>1494511</v>
      </c>
      <c r="D14" s="153" t="s">
        <v>302</v>
      </c>
      <c r="E14" s="207" t="s">
        <v>646</v>
      </c>
      <c r="F14" s="144"/>
      <c r="G14" s="438"/>
      <c r="H14" s="206">
        <v>1474458</v>
      </c>
      <c r="I14" s="190" t="s">
        <v>705</v>
      </c>
      <c r="J14" s="440"/>
      <c r="K14" s="138"/>
      <c r="L14" s="426"/>
    </row>
    <row r="15" spans="2:13" s="169" customFormat="1" ht="44.25" customHeight="1" outlineLevel="1">
      <c r="B15" s="408"/>
      <c r="C15" s="209">
        <v>1477479</v>
      </c>
      <c r="D15" s="147" t="s">
        <v>23</v>
      </c>
      <c r="E15" s="148" t="s">
        <v>646</v>
      </c>
      <c r="F15" s="144"/>
      <c r="G15" s="438"/>
      <c r="H15" s="150">
        <v>1477479</v>
      </c>
      <c r="I15" s="147" t="s">
        <v>23</v>
      </c>
      <c r="J15" s="441"/>
      <c r="K15" s="138"/>
      <c r="L15" s="427"/>
    </row>
    <row r="16" spans="2:13" s="169" customFormat="1" ht="19.5">
      <c r="B16" s="163"/>
      <c r="C16" s="199" t="s">
        <v>658</v>
      </c>
      <c r="D16" s="163"/>
      <c r="E16" s="165">
        <v>42834</v>
      </c>
      <c r="F16" s="144"/>
      <c r="G16" s="163"/>
      <c r="H16" s="163"/>
      <c r="I16" s="221" t="s">
        <v>704</v>
      </c>
      <c r="J16" s="166"/>
      <c r="K16" s="144"/>
      <c r="L16" s="144"/>
    </row>
    <row r="17" spans="2:14" ht="18.75">
      <c r="B17" s="138"/>
      <c r="C17" s="170"/>
      <c r="D17" s="138"/>
      <c r="E17" s="138"/>
      <c r="F17" s="138"/>
      <c r="G17" s="138"/>
      <c r="H17" s="138"/>
      <c r="I17" s="138"/>
      <c r="J17" s="138"/>
      <c r="K17" s="138"/>
      <c r="L17" s="138"/>
      <c r="N17"/>
    </row>
    <row r="18" spans="2:14" ht="19.5">
      <c r="B18" s="414" t="s">
        <v>649</v>
      </c>
      <c r="C18" s="414"/>
      <c r="D18" s="414"/>
      <c r="E18" s="414"/>
      <c r="F18" s="138"/>
      <c r="G18" s="138"/>
      <c r="H18" s="138"/>
      <c r="I18" s="138"/>
      <c r="J18" s="138"/>
      <c r="K18" s="138"/>
      <c r="L18" s="138"/>
    </row>
    <row r="19" spans="2:14" ht="21.75" customHeight="1">
      <c r="B19" s="141" t="s">
        <v>639</v>
      </c>
      <c r="C19" s="142" t="s">
        <v>640</v>
      </c>
      <c r="D19" s="143" t="s">
        <v>641</v>
      </c>
      <c r="E19" s="143" t="s">
        <v>642</v>
      </c>
      <c r="F19" s="138"/>
      <c r="G19" s="145" t="s">
        <v>643</v>
      </c>
      <c r="H19" s="141" t="s">
        <v>640</v>
      </c>
      <c r="I19" s="144" t="s">
        <v>641</v>
      </c>
      <c r="J19" s="144" t="s">
        <v>650</v>
      </c>
      <c r="K19" s="138"/>
      <c r="L19" s="144" t="s">
        <v>645</v>
      </c>
    </row>
    <row r="20" spans="2:14" ht="52.5" customHeight="1">
      <c r="B20" s="408"/>
      <c r="C20" s="209">
        <v>1248943</v>
      </c>
      <c r="D20" s="147" t="s">
        <v>221</v>
      </c>
      <c r="E20" s="148">
        <v>8900</v>
      </c>
      <c r="F20" s="138"/>
      <c r="G20" s="434"/>
      <c r="H20" s="186">
        <v>1444430</v>
      </c>
      <c r="I20" s="189" t="s">
        <v>703</v>
      </c>
      <c r="J20" s="410">
        <v>8900</v>
      </c>
      <c r="K20" s="171"/>
      <c r="L20" s="425" t="s">
        <v>696</v>
      </c>
    </row>
    <row r="21" spans="2:14" ht="52.5" customHeight="1">
      <c r="B21" s="408"/>
      <c r="C21" s="204">
        <v>1218418</v>
      </c>
      <c r="D21" s="153" t="s">
        <v>224</v>
      </c>
      <c r="E21" s="207" t="s">
        <v>646</v>
      </c>
      <c r="F21" s="138"/>
      <c r="G21" s="434"/>
      <c r="H21" s="211">
        <v>1218418</v>
      </c>
      <c r="I21" s="188" t="s">
        <v>224</v>
      </c>
      <c r="J21" s="410"/>
      <c r="K21" s="138"/>
      <c r="L21" s="426"/>
    </row>
    <row r="22" spans="2:14" ht="52.5" customHeight="1">
      <c r="B22" s="408"/>
      <c r="C22" s="209">
        <v>1477479</v>
      </c>
      <c r="D22" s="147" t="s">
        <v>23</v>
      </c>
      <c r="E22" s="148" t="s">
        <v>646</v>
      </c>
      <c r="F22" s="138"/>
      <c r="G22" s="434"/>
      <c r="H22" s="186">
        <v>1477479</v>
      </c>
      <c r="I22" s="186" t="s">
        <v>23</v>
      </c>
      <c r="J22" s="410"/>
      <c r="K22" s="172"/>
      <c r="L22" s="427"/>
    </row>
    <row r="23" spans="2:14" s="180" customFormat="1" ht="18" customHeight="1">
      <c r="B23" s="185"/>
      <c r="C23" s="199" t="s">
        <v>658</v>
      </c>
      <c r="D23" s="183"/>
      <c r="E23" s="165">
        <v>12200</v>
      </c>
      <c r="F23" s="178"/>
      <c r="G23" s="213" t="s">
        <v>692</v>
      </c>
      <c r="H23" s="184"/>
      <c r="I23" s="220" t="s">
        <v>685</v>
      </c>
      <c r="J23" s="182"/>
      <c r="K23" s="178"/>
      <c r="L23" s="181"/>
    </row>
    <row r="24" spans="2:14" ht="18.75">
      <c r="B24" s="138"/>
      <c r="C24" s="170"/>
      <c r="D24" s="138"/>
      <c r="E24" s="138"/>
      <c r="F24" s="138"/>
      <c r="G24" s="138"/>
      <c r="H24" s="138"/>
      <c r="I24" s="138"/>
      <c r="J24" s="138"/>
      <c r="K24" s="138"/>
      <c r="L24" s="138"/>
    </row>
    <row r="25" spans="2:14" ht="19.5">
      <c r="B25" s="414" t="s">
        <v>651</v>
      </c>
      <c r="C25" s="414"/>
      <c r="D25" s="414"/>
      <c r="E25" s="414"/>
      <c r="F25" s="138"/>
      <c r="G25" s="138"/>
      <c r="H25" s="138"/>
      <c r="I25" s="138"/>
      <c r="J25" s="138"/>
      <c r="K25" s="138"/>
      <c r="L25" s="138"/>
    </row>
    <row r="26" spans="2:14" ht="19.5">
      <c r="B26" s="141" t="s">
        <v>639</v>
      </c>
      <c r="C26" s="142" t="s">
        <v>640</v>
      </c>
      <c r="D26" s="143" t="s">
        <v>641</v>
      </c>
      <c r="E26" s="143" t="s">
        <v>642</v>
      </c>
      <c r="F26" s="138"/>
      <c r="G26" s="145" t="s">
        <v>643</v>
      </c>
      <c r="H26" s="141" t="s">
        <v>640</v>
      </c>
      <c r="I26" s="143" t="s">
        <v>641</v>
      </c>
      <c r="J26" s="144" t="s">
        <v>644</v>
      </c>
      <c r="K26" s="138"/>
      <c r="L26" s="144" t="s">
        <v>645</v>
      </c>
    </row>
    <row r="27" spans="2:14" s="174" customFormat="1" ht="36" customHeight="1">
      <c r="B27" s="415"/>
      <c r="C27" s="209">
        <v>1381752</v>
      </c>
      <c r="D27" s="147" t="s">
        <v>652</v>
      </c>
      <c r="E27" s="148">
        <v>10000</v>
      </c>
      <c r="F27" s="173"/>
      <c r="G27" s="416"/>
      <c r="H27" s="147">
        <v>1381753</v>
      </c>
      <c r="I27" s="147" t="s">
        <v>702</v>
      </c>
      <c r="J27" s="419">
        <v>15000</v>
      </c>
      <c r="K27" s="138"/>
      <c r="L27" s="425" t="s">
        <v>701</v>
      </c>
    </row>
    <row r="28" spans="2:14" s="174" customFormat="1" ht="36" customHeight="1">
      <c r="B28" s="415"/>
      <c r="C28" s="204">
        <v>1381761</v>
      </c>
      <c r="D28" s="153" t="s">
        <v>653</v>
      </c>
      <c r="E28" s="207">
        <v>15000</v>
      </c>
      <c r="F28" s="173"/>
      <c r="G28" s="417"/>
      <c r="H28" s="153" t="s">
        <v>700</v>
      </c>
      <c r="I28" s="153" t="s">
        <v>699</v>
      </c>
      <c r="J28" s="420"/>
      <c r="K28" s="173"/>
      <c r="L28" s="426"/>
    </row>
    <row r="29" spans="2:14" s="174" customFormat="1" ht="36" customHeight="1">
      <c r="B29" s="415"/>
      <c r="C29" s="209">
        <v>1472711</v>
      </c>
      <c r="D29" s="147" t="s">
        <v>654</v>
      </c>
      <c r="E29" s="148">
        <v>15000</v>
      </c>
      <c r="F29" s="173"/>
      <c r="G29" s="417"/>
      <c r="H29" s="147" t="s">
        <v>698</v>
      </c>
      <c r="I29" s="175" t="s">
        <v>550</v>
      </c>
      <c r="J29" s="420"/>
      <c r="K29" s="173"/>
      <c r="L29" s="426"/>
    </row>
    <row r="30" spans="2:14" s="174" customFormat="1" ht="36" customHeight="1">
      <c r="B30" s="415"/>
      <c r="C30" s="204">
        <v>1500864</v>
      </c>
      <c r="D30" s="153" t="s">
        <v>63</v>
      </c>
      <c r="E30" s="207">
        <v>0</v>
      </c>
      <c r="F30" s="173"/>
      <c r="G30" s="418"/>
      <c r="H30" s="176">
        <v>1477653</v>
      </c>
      <c r="I30" s="176" t="s">
        <v>378</v>
      </c>
      <c r="J30" s="421"/>
      <c r="K30" s="173"/>
      <c r="L30" s="427"/>
    </row>
    <row r="31" spans="2:14" ht="19.5">
      <c r="B31" s="177"/>
      <c r="C31" s="199" t="s">
        <v>658</v>
      </c>
      <c r="D31" s="177"/>
      <c r="E31" s="201">
        <v>59000</v>
      </c>
      <c r="F31" s="138"/>
      <c r="G31" s="213" t="s">
        <v>692</v>
      </c>
      <c r="H31" s="138"/>
      <c r="I31" s="138"/>
      <c r="J31" s="178"/>
      <c r="K31" s="138"/>
      <c r="L31" s="138"/>
    </row>
    <row r="32" spans="2:14" ht="18.75">
      <c r="B32" s="177"/>
      <c r="C32" s="157"/>
      <c r="D32" s="177"/>
      <c r="E32" s="177"/>
      <c r="F32" s="138"/>
      <c r="G32" s="138" t="s">
        <v>697</v>
      </c>
      <c r="H32" s="138"/>
      <c r="I32" s="138"/>
      <c r="J32" s="178"/>
      <c r="K32" s="138"/>
      <c r="L32" s="138"/>
    </row>
    <row r="34" spans="2:12" ht="19.5">
      <c r="B34" s="414" t="s">
        <v>656</v>
      </c>
      <c r="C34" s="414"/>
      <c r="D34" s="414"/>
      <c r="E34" s="414"/>
      <c r="F34" s="138"/>
      <c r="G34" s="138"/>
      <c r="H34" s="138"/>
      <c r="I34" s="138"/>
      <c r="J34" s="138"/>
      <c r="K34" s="138"/>
      <c r="L34" s="138"/>
    </row>
    <row r="35" spans="2:12" ht="40.5" customHeight="1">
      <c r="B35" s="141" t="s">
        <v>639</v>
      </c>
      <c r="C35" s="142" t="s">
        <v>640</v>
      </c>
      <c r="D35" s="143" t="s">
        <v>641</v>
      </c>
      <c r="E35" s="143" t="s">
        <v>642</v>
      </c>
      <c r="F35" s="138"/>
      <c r="G35" s="145" t="s">
        <v>643</v>
      </c>
      <c r="H35" s="141" t="s">
        <v>640</v>
      </c>
      <c r="I35" s="144" t="s">
        <v>641</v>
      </c>
      <c r="J35" s="144" t="s">
        <v>644</v>
      </c>
      <c r="K35" s="138"/>
      <c r="L35" s="144" t="s">
        <v>645</v>
      </c>
    </row>
    <row r="36" spans="2:12" ht="40.5" customHeight="1">
      <c r="B36" s="408"/>
      <c r="C36" s="209">
        <v>1194278</v>
      </c>
      <c r="D36" s="147" t="s">
        <v>318</v>
      </c>
      <c r="E36" s="148" t="s">
        <v>646</v>
      </c>
      <c r="F36" s="138"/>
      <c r="G36" s="428"/>
      <c r="H36" s="209">
        <v>1194278</v>
      </c>
      <c r="I36" s="219" t="s">
        <v>318</v>
      </c>
      <c r="J36" s="431" t="s">
        <v>646</v>
      </c>
      <c r="K36" s="217"/>
      <c r="L36" s="425" t="s">
        <v>696</v>
      </c>
    </row>
    <row r="37" spans="2:12" ht="40.5" customHeight="1">
      <c r="B37" s="408"/>
      <c r="C37" s="204">
        <v>1230514</v>
      </c>
      <c r="D37" s="153" t="s">
        <v>316</v>
      </c>
      <c r="E37" s="207" t="s">
        <v>646</v>
      </c>
      <c r="F37" s="138"/>
      <c r="G37" s="429"/>
      <c r="H37" s="204">
        <v>1230514</v>
      </c>
      <c r="I37" s="218" t="s">
        <v>316</v>
      </c>
      <c r="J37" s="432"/>
      <c r="K37" s="217"/>
      <c r="L37" s="426"/>
    </row>
    <row r="38" spans="2:12" ht="40.5" customHeight="1">
      <c r="B38" s="408"/>
      <c r="C38" s="209">
        <v>1460934</v>
      </c>
      <c r="D38" s="147" t="s">
        <v>315</v>
      </c>
      <c r="E38" s="148">
        <v>5190</v>
      </c>
      <c r="F38" s="138"/>
      <c r="G38" s="429"/>
      <c r="H38" s="209">
        <v>1460947</v>
      </c>
      <c r="I38" s="147" t="s">
        <v>695</v>
      </c>
      <c r="J38" s="432"/>
      <c r="K38" s="217"/>
      <c r="L38" s="426"/>
    </row>
    <row r="39" spans="2:12" ht="40.5" customHeight="1">
      <c r="B39" s="408"/>
      <c r="C39" s="204">
        <v>1232259</v>
      </c>
      <c r="D39" s="153" t="s">
        <v>83</v>
      </c>
      <c r="E39" s="207" t="s">
        <v>646</v>
      </c>
      <c r="F39" s="138"/>
      <c r="G39" s="430"/>
      <c r="H39" s="204">
        <v>1232259</v>
      </c>
      <c r="I39" s="153" t="s">
        <v>83</v>
      </c>
      <c r="J39" s="433"/>
      <c r="K39"/>
      <c r="L39" s="427"/>
    </row>
  </sheetData>
  <mergeCells count="25">
    <mergeCell ref="B11:E11"/>
    <mergeCell ref="B13:B15"/>
    <mergeCell ref="G13:G15"/>
    <mergeCell ref="J13:J15"/>
    <mergeCell ref="L13:L15"/>
    <mergeCell ref="B2:E2"/>
    <mergeCell ref="B4:B7"/>
    <mergeCell ref="G4:G7"/>
    <mergeCell ref="J4:J7"/>
    <mergeCell ref="L4:L7"/>
    <mergeCell ref="B18:E18"/>
    <mergeCell ref="B20:B22"/>
    <mergeCell ref="G20:G22"/>
    <mergeCell ref="J20:J22"/>
    <mergeCell ref="L20:L22"/>
    <mergeCell ref="B25:E25"/>
    <mergeCell ref="B34:E34"/>
    <mergeCell ref="B36:B39"/>
    <mergeCell ref="G36:G39"/>
    <mergeCell ref="J36:J39"/>
    <mergeCell ref="L36:L39"/>
    <mergeCell ref="B27:B30"/>
    <mergeCell ref="G27:G30"/>
    <mergeCell ref="J27:J30"/>
    <mergeCell ref="L27:L30"/>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915B7-5B25-42E5-BD19-798D4357B5B6}">
  <sheetPr codeName="Planilha7"/>
  <dimension ref="A1:AF295"/>
  <sheetViews>
    <sheetView workbookViewId="0">
      <selection activeCell="F122" sqref="F122"/>
    </sheetView>
  </sheetViews>
  <sheetFormatPr defaultRowHeight="15"/>
  <cols>
    <col min="4" max="4" width="9.140625" customWidth="1"/>
    <col min="5" max="5" width="16" customWidth="1"/>
    <col min="7" max="7" width="25.85546875" customWidth="1"/>
    <col min="8" max="8" width="9.140625" hidden="1" customWidth="1"/>
    <col min="10" max="12" width="9.140625" hidden="1" customWidth="1"/>
    <col min="19" max="19" width="0" hidden="1" customWidth="1"/>
    <col min="24" max="24" width="0" hidden="1" customWidth="1"/>
    <col min="29" max="29" width="0" hidden="1" customWidth="1"/>
  </cols>
  <sheetData>
    <row r="1" spans="1:32">
      <c r="C1" s="1"/>
      <c r="D1" s="2"/>
      <c r="E1" s="2"/>
      <c r="F1" s="2"/>
      <c r="G1" s="2"/>
      <c r="H1" s="2"/>
      <c r="I1" s="3"/>
      <c r="J1" s="3"/>
      <c r="K1" s="3"/>
      <c r="L1" s="3"/>
      <c r="M1" s="3"/>
      <c r="N1" s="106"/>
      <c r="O1" s="444" t="s">
        <v>93</v>
      </c>
      <c r="P1" s="445"/>
      <c r="Q1" s="445"/>
      <c r="R1" s="446"/>
      <c r="S1" s="127"/>
      <c r="T1" s="444" t="s">
        <v>684</v>
      </c>
      <c r="U1" s="445"/>
      <c r="V1" s="445"/>
      <c r="W1" s="446"/>
      <c r="X1" s="128"/>
      <c r="Y1" s="444" t="s">
        <v>752</v>
      </c>
      <c r="Z1" s="445"/>
      <c r="AA1" s="445"/>
      <c r="AB1" s="446"/>
      <c r="AC1" s="133"/>
      <c r="AD1" s="442" t="str">
        <f>O1</f>
        <v>CP05</v>
      </c>
      <c r="AE1" s="443"/>
    </row>
    <row r="2" spans="1:32" ht="48">
      <c r="A2" t="s">
        <v>637</v>
      </c>
      <c r="B2" s="116" t="s">
        <v>530</v>
      </c>
      <c r="C2" s="5" t="s">
        <v>55</v>
      </c>
      <c r="D2" s="6" t="s">
        <v>0</v>
      </c>
      <c r="E2" s="6" t="s">
        <v>1</v>
      </c>
      <c r="F2" s="6" t="s">
        <v>2</v>
      </c>
      <c r="G2" s="6" t="s">
        <v>3</v>
      </c>
      <c r="H2" s="6" t="s">
        <v>4</v>
      </c>
      <c r="I2" s="7" t="s">
        <v>5</v>
      </c>
      <c r="J2" s="8" t="s">
        <v>6</v>
      </c>
      <c r="K2" s="8" t="s">
        <v>7</v>
      </c>
      <c r="L2" s="8" t="s">
        <v>8</v>
      </c>
      <c r="M2" s="9" t="s">
        <v>471</v>
      </c>
      <c r="N2" s="107" t="s">
        <v>116</v>
      </c>
      <c r="O2" s="109" t="s">
        <v>529</v>
      </c>
      <c r="P2" s="16" t="s">
        <v>526</v>
      </c>
      <c r="Q2" s="18" t="s">
        <v>527</v>
      </c>
      <c r="R2" s="110" t="s">
        <v>528</v>
      </c>
      <c r="S2" s="130" t="s">
        <v>632</v>
      </c>
      <c r="T2" s="109" t="s">
        <v>529</v>
      </c>
      <c r="U2" s="16" t="s">
        <v>526</v>
      </c>
      <c r="V2" s="18" t="s">
        <v>527</v>
      </c>
      <c r="W2" s="110" t="s">
        <v>528</v>
      </c>
      <c r="X2" s="130" t="s">
        <v>632</v>
      </c>
      <c r="Y2" s="109" t="s">
        <v>529</v>
      </c>
      <c r="Z2" s="16" t="s">
        <v>526</v>
      </c>
      <c r="AA2" s="18" t="s">
        <v>527</v>
      </c>
      <c r="AB2" s="110" t="s">
        <v>528</v>
      </c>
      <c r="AC2" s="130" t="s">
        <v>632</v>
      </c>
      <c r="AD2" s="10" t="s">
        <v>522</v>
      </c>
      <c r="AE2" s="6" t="s">
        <v>523</v>
      </c>
    </row>
    <row r="3" spans="1:32">
      <c r="B3" s="117">
        <f>VLOOKUP(F3,'Composição KIT'!$A$1:$E$400,5,0)</f>
        <v>1414922</v>
      </c>
      <c r="C3" s="13">
        <f>'BASE - Geral'!B3</f>
        <v>0</v>
      </c>
      <c r="D3" s="13" t="str">
        <f>'BASE - Geral'!D3</f>
        <v>SKIN CARE</v>
      </c>
      <c r="E3" s="13" t="str">
        <f>'BASE - Geral'!E3</f>
        <v>MARCELLY ROLDAN</v>
      </c>
      <c r="F3" s="13">
        <f>'BASE - Geral'!G3</f>
        <v>1493955</v>
      </c>
      <c r="G3" s="13" t="str">
        <f>'BASE - Geral'!H3</f>
        <v>LOCAO CORP SURREAL GARDEN 90ML</v>
      </c>
      <c r="H3" s="13" t="str">
        <f>'BASE - Geral'!I3</f>
        <v>02 - Active - CM</v>
      </c>
      <c r="I3" s="12">
        <f>'BASE - Geral'!J3</f>
        <v>29193</v>
      </c>
      <c r="J3" s="12">
        <f>'BASE - Geral'!K3</f>
        <v>0</v>
      </c>
      <c r="K3" s="12">
        <f>'BASE - Geral'!L3</f>
        <v>0</v>
      </c>
      <c r="L3" s="12">
        <f>'BASE - Geral'!M3</f>
        <v>0</v>
      </c>
      <c r="M3" s="12">
        <f>'BASE - Geral'!N3</f>
        <v>0</v>
      </c>
      <c r="N3" s="108">
        <f>'BASE - Geral'!Q3</f>
        <v>6608</v>
      </c>
      <c r="O3" s="111">
        <f>VLOOKUP(F3,'Demanda Isolada KIT'!$M$2:$P$1048576,4,0)</f>
        <v>8526</v>
      </c>
      <c r="P3" s="12">
        <f>'BASE - Geral'!Q3</f>
        <v>6608</v>
      </c>
      <c r="Q3" s="90">
        <f>'BASE - Geral'!R3</f>
        <v>1</v>
      </c>
      <c r="R3" s="112">
        <f>'BASE - Geral'!S3</f>
        <v>0</v>
      </c>
      <c r="S3" s="131">
        <f t="shared" ref="S3" si="0">P3-O3-R3</f>
        <v>-1918</v>
      </c>
      <c r="T3" s="111">
        <f>VLOOKUP(F3,'Demanda Isolada KIT'!$R$2:$U$1048576,2,0)</f>
        <v>0</v>
      </c>
      <c r="U3" s="12">
        <f>'BASE - Geral'!T3</f>
        <v>552</v>
      </c>
      <c r="V3" s="90">
        <f>'BASE - Geral'!U3</f>
        <v>1</v>
      </c>
      <c r="W3" s="112">
        <f>'BASE - Geral'!V3</f>
        <v>0</v>
      </c>
      <c r="X3" s="132">
        <f t="shared" ref="X3" si="1">U3-T3-W3</f>
        <v>552</v>
      </c>
      <c r="Y3" s="111">
        <v>0</v>
      </c>
      <c r="Z3" s="12">
        <f>'BASE - Geral'!W3</f>
        <v>0</v>
      </c>
      <c r="AA3" s="90">
        <f>'BASE - Geral'!X3</f>
        <v>0</v>
      </c>
      <c r="AB3" s="112">
        <f>'BASE - Geral'!Y3</f>
        <v>0</v>
      </c>
      <c r="AC3" s="132">
        <f t="shared" ref="AC3" si="2">Z3-Y3-AB3</f>
        <v>0</v>
      </c>
      <c r="AD3" s="90">
        <f>'BASE - Geral'!AC3</f>
        <v>1</v>
      </c>
      <c r="AE3" s="90">
        <f>'BASE - Geral'!AD3</f>
        <v>1</v>
      </c>
      <c r="AF3" s="129"/>
    </row>
    <row r="4" spans="1:32">
      <c r="B4" s="117">
        <f>VLOOKUP(F4,'Composição KIT'!$A$1:$E$400,5,0)</f>
        <v>1414130</v>
      </c>
      <c r="C4" s="13">
        <f>'BASE - Geral'!B4</f>
        <v>0</v>
      </c>
      <c r="D4" s="13" t="str">
        <f>'BASE - Geral'!D4</f>
        <v>COLOR I</v>
      </c>
      <c r="E4" s="13" t="str">
        <f>'BASE - Geral'!E4</f>
        <v>RENATA SOUZA</v>
      </c>
      <c r="F4" s="13">
        <f>'BASE - Geral'!G4</f>
        <v>1445772</v>
      </c>
      <c r="G4" s="13" t="str">
        <f>'BASE - Geral'!H4</f>
        <v>CAIXA SEGNO MINI</v>
      </c>
      <c r="H4" s="13" t="str">
        <f>'BASE - Geral'!I4</f>
        <v>03 - Phase Out - CM</v>
      </c>
      <c r="I4" s="12">
        <f>'BASE - Geral'!J4</f>
        <v>18772</v>
      </c>
      <c r="J4" s="12">
        <f>'BASE - Geral'!K4</f>
        <v>0</v>
      </c>
      <c r="K4" s="12">
        <f>'BASE - Geral'!L4</f>
        <v>0</v>
      </c>
      <c r="L4" s="12">
        <f>'BASE - Geral'!M4</f>
        <v>0</v>
      </c>
      <c r="M4" s="12">
        <f>'BASE - Geral'!N4</f>
        <v>0</v>
      </c>
      <c r="N4" s="108">
        <f>'BASE - Geral'!Q4</f>
        <v>1123</v>
      </c>
      <c r="O4" s="111">
        <f>VLOOKUP(F4,'Demanda Isolada KIT'!$M$2:$P$1048576,4,0)</f>
        <v>1413</v>
      </c>
      <c r="P4" s="12">
        <f>'BASE - Geral'!Q4</f>
        <v>1123</v>
      </c>
      <c r="Q4" s="90">
        <f>'BASE - Geral'!R4</f>
        <v>1</v>
      </c>
      <c r="R4" s="112">
        <f>'BASE - Geral'!S4</f>
        <v>0</v>
      </c>
      <c r="S4" s="131">
        <f t="shared" ref="S4:S67" si="3">P4-O4-R4</f>
        <v>-290</v>
      </c>
      <c r="T4" s="111">
        <f>VLOOKUP(F4,'Demanda Isolada KIT'!$R$2:$U$1048576,2,0)</f>
        <v>212</v>
      </c>
      <c r="U4" s="12">
        <f>'BASE - Geral'!T4</f>
        <v>480</v>
      </c>
      <c r="V4" s="90">
        <f>'BASE - Geral'!U4</f>
        <v>1</v>
      </c>
      <c r="W4" s="112">
        <f>'BASE - Geral'!V4</f>
        <v>0</v>
      </c>
      <c r="X4" s="132">
        <f t="shared" ref="X4:X67" si="4">U4-T4-W4</f>
        <v>268</v>
      </c>
      <c r="Y4" s="111">
        <v>1</v>
      </c>
      <c r="Z4" s="12">
        <f>'BASE - Geral'!W4</f>
        <v>0</v>
      </c>
      <c r="AA4" s="90">
        <f>'BASE - Geral'!X4</f>
        <v>0</v>
      </c>
      <c r="AB4" s="112">
        <f>'BASE - Geral'!Y4</f>
        <v>0</v>
      </c>
      <c r="AC4" s="132">
        <f t="shared" ref="AC4:AC67" si="5">Z4-Y4-AB4</f>
        <v>-1</v>
      </c>
      <c r="AD4" s="90">
        <f>'BASE - Geral'!AC4</f>
        <v>1</v>
      </c>
      <c r="AE4" s="90">
        <f>'BASE - Geral'!AD4</f>
        <v>1</v>
      </c>
      <c r="AF4" s="129"/>
    </row>
    <row r="5" spans="1:32">
      <c r="B5" s="117">
        <f>VLOOKUP(F5,'Composição KIT'!$A$1:$E$400,5,0)</f>
        <v>1414495</v>
      </c>
      <c r="C5" s="13">
        <f>'BASE - Geral'!B5</f>
        <v>0</v>
      </c>
      <c r="D5" s="13" t="str">
        <f>'BASE - Geral'!D5</f>
        <v>COLOR I</v>
      </c>
      <c r="E5" s="13" t="str">
        <f>'BASE - Geral'!E5</f>
        <v>RENATA SOUZA</v>
      </c>
      <c r="F5" s="13">
        <f>'BASE - Geral'!G5</f>
        <v>1376739</v>
      </c>
      <c r="G5" s="13" t="str">
        <f>'BASE - Geral'!H5</f>
        <v>CT LAPIS SOBRANCELHAS ESCURO</v>
      </c>
      <c r="H5" s="13" t="str">
        <f>'BASE - Geral'!I5</f>
        <v>02 - Active - CM</v>
      </c>
      <c r="I5" s="12">
        <f>'BASE - Geral'!J5</f>
        <v>27895</v>
      </c>
      <c r="J5" s="12">
        <f>'BASE - Geral'!K5</f>
        <v>40000</v>
      </c>
      <c r="K5" s="12">
        <f>'BASE - Geral'!L5</f>
        <v>0</v>
      </c>
      <c r="L5" s="12">
        <f>'BASE - Geral'!M5</f>
        <v>0</v>
      </c>
      <c r="M5" s="12">
        <f>'BASE - Geral'!N5</f>
        <v>40000</v>
      </c>
      <c r="N5" s="108">
        <f>'BASE - Geral'!Q5</f>
        <v>12629</v>
      </c>
      <c r="O5" s="111">
        <f>VLOOKUP(F5,'Demanda Isolada KIT'!$M$2:$P$1048576,4,0)</f>
        <v>5127</v>
      </c>
      <c r="P5" s="12">
        <f>'BASE - Geral'!Q5</f>
        <v>12629</v>
      </c>
      <c r="Q5" s="90">
        <f>'BASE - Geral'!R5</f>
        <v>1</v>
      </c>
      <c r="R5" s="112">
        <f>'BASE - Geral'!S5</f>
        <v>0</v>
      </c>
      <c r="S5" s="131">
        <f t="shared" si="3"/>
        <v>7502</v>
      </c>
      <c r="T5" s="111">
        <f>VLOOKUP(F5,'Demanda Isolada KIT'!$R$2:$U$1048576,2,0)</f>
        <v>764</v>
      </c>
      <c r="U5" s="12">
        <f>'BASE - Geral'!T5</f>
        <v>9779</v>
      </c>
      <c r="V5" s="90">
        <f>'BASE - Geral'!U5</f>
        <v>1</v>
      </c>
      <c r="W5" s="112">
        <f>'BASE - Geral'!V5</f>
        <v>0</v>
      </c>
      <c r="X5" s="132">
        <f t="shared" si="4"/>
        <v>9015</v>
      </c>
      <c r="Y5" s="111">
        <v>2</v>
      </c>
      <c r="Z5" s="12">
        <f>'BASE - Geral'!W5</f>
        <v>0</v>
      </c>
      <c r="AA5" s="90">
        <f>'BASE - Geral'!X5</f>
        <v>0</v>
      </c>
      <c r="AB5" s="112">
        <f>'BASE - Geral'!Y5</f>
        <v>0</v>
      </c>
      <c r="AC5" s="132">
        <f t="shared" si="5"/>
        <v>-2</v>
      </c>
      <c r="AD5" s="90">
        <f>'BASE - Geral'!AC5</f>
        <v>1</v>
      </c>
      <c r="AE5" s="90">
        <f>'BASE - Geral'!AD5</f>
        <v>1</v>
      </c>
      <c r="AF5" s="129"/>
    </row>
    <row r="6" spans="1:32">
      <c r="B6" s="117">
        <f>VLOOKUP(F6,'Composição KIT'!$A$1:$E$400,5,0)</f>
        <v>1414946</v>
      </c>
      <c r="C6" s="13" t="str">
        <f>'BASE - Geral'!B6</f>
        <v>R0505 - 05/12/2022 - 29/11 - O item está previsto para ser coletado hoje no porto de em Itajaí-SC, assim que chegar ao estoque, pediremos a subida do material para Anastácio São Paulo e anteciparão a entrega em 2 dias.</v>
      </c>
      <c r="D6" s="13" t="str">
        <f>'BASE - Geral'!D6</f>
        <v>PERSONAL CARE</v>
      </c>
      <c r="E6" s="13" t="str">
        <f>'BASE - Geral'!E6</f>
        <v>CESAR NETO</v>
      </c>
      <c r="F6" s="13">
        <f>'BASE - Geral'!G6</f>
        <v>1499433</v>
      </c>
      <c r="G6" s="13" t="str">
        <f>'BASE - Geral'!H6</f>
        <v>AC LOCAO CORP BABY CALMING</v>
      </c>
      <c r="H6" s="13" t="str">
        <f>'BASE - Geral'!I6</f>
        <v>02 - Active - CM</v>
      </c>
      <c r="I6" s="12">
        <f>'BASE - Geral'!J6</f>
        <v>18801</v>
      </c>
      <c r="J6" s="12">
        <f>'BASE - Geral'!K6</f>
        <v>31000</v>
      </c>
      <c r="K6" s="12">
        <f>'BASE - Geral'!L6</f>
        <v>18000</v>
      </c>
      <c r="L6" s="12">
        <f>'BASE - Geral'!M6</f>
        <v>0</v>
      </c>
      <c r="M6" s="12">
        <f>'BASE - Geral'!N6</f>
        <v>49000</v>
      </c>
      <c r="N6" s="108">
        <f>'BASE - Geral'!Q6</f>
        <v>19675</v>
      </c>
      <c r="O6" s="111">
        <f>VLOOKUP(F6,'Demanda Isolada KIT'!$M$2:$P$1048576,4,0)</f>
        <v>28839</v>
      </c>
      <c r="P6" s="12">
        <f>'BASE - Geral'!Q6</f>
        <v>19675</v>
      </c>
      <c r="Q6" s="90">
        <f>'BASE - Geral'!R6</f>
        <v>0.96</v>
      </c>
      <c r="R6" s="112">
        <f>'BASE - Geral'!S6</f>
        <v>874</v>
      </c>
      <c r="S6" s="131">
        <f t="shared" si="3"/>
        <v>-10038</v>
      </c>
      <c r="T6" s="111">
        <f>VLOOKUP(F6,'Demanda Isolada KIT'!$R$2:$U$1048576,2,0)</f>
        <v>0</v>
      </c>
      <c r="U6" s="12">
        <f>'BASE - Geral'!T6</f>
        <v>29630</v>
      </c>
      <c r="V6" s="90">
        <f>'BASE - Geral'!U6</f>
        <v>0</v>
      </c>
      <c r="W6" s="112">
        <f>'BASE - Geral'!V6</f>
        <v>29630</v>
      </c>
      <c r="X6" s="132">
        <f t="shared" si="4"/>
        <v>0</v>
      </c>
      <c r="Y6" s="111">
        <v>3</v>
      </c>
      <c r="Z6" s="12">
        <f>'BASE - Geral'!W6</f>
        <v>0</v>
      </c>
      <c r="AA6" s="90">
        <f>'BASE - Geral'!X6</f>
        <v>0</v>
      </c>
      <c r="AB6" s="112">
        <f>'BASE - Geral'!Y6</f>
        <v>0</v>
      </c>
      <c r="AC6" s="132">
        <f t="shared" si="5"/>
        <v>-3</v>
      </c>
      <c r="AD6" s="90">
        <f>'BASE - Geral'!AC6</f>
        <v>1</v>
      </c>
      <c r="AE6" s="90">
        <f>'BASE - Geral'!AD6</f>
        <v>1</v>
      </c>
      <c r="AF6" s="129"/>
    </row>
    <row r="7" spans="1:32">
      <c r="B7" s="117" t="str">
        <f>VLOOKUP(F7,'Composição KIT'!$A$1:$E$400,5,0)</f>
        <v>1414538|1414858|1414799</v>
      </c>
      <c r="C7" s="13">
        <f>'BASE - Geral'!B7</f>
        <v>0</v>
      </c>
      <c r="D7" s="13" t="str">
        <f>'BASE - Geral'!D7</f>
        <v>SKIN CARE</v>
      </c>
      <c r="E7" s="13" t="str">
        <f>'BASE - Geral'!E7</f>
        <v>MARCELLY ROLDAN</v>
      </c>
      <c r="F7" s="13">
        <f>'BASE - Geral'!G7</f>
        <v>1472711</v>
      </c>
      <c r="G7" s="13" t="str">
        <f>'BASE - Geral'!H7</f>
        <v>CREME MAOS IRRESISTIVEL 30G</v>
      </c>
      <c r="H7" s="13" t="str">
        <f>'BASE - Geral'!I7</f>
        <v>02 - Active - CM</v>
      </c>
      <c r="I7" s="12">
        <f>'BASE - Geral'!J7</f>
        <v>48606</v>
      </c>
      <c r="J7" s="12">
        <f>'BASE - Geral'!K7</f>
        <v>20000</v>
      </c>
      <c r="K7" s="12">
        <f>'BASE - Geral'!L7</f>
        <v>0</v>
      </c>
      <c r="L7" s="12">
        <f>'BASE - Geral'!M7</f>
        <v>0</v>
      </c>
      <c r="M7" s="12">
        <f>'BASE - Geral'!N7</f>
        <v>20000</v>
      </c>
      <c r="N7" s="108">
        <f>'BASE - Geral'!Q7</f>
        <v>21041</v>
      </c>
      <c r="O7" s="111">
        <f>VLOOKUP(F7,'Demanda Isolada KIT'!$M$2:$P$1048576,4,0)</f>
        <v>33628</v>
      </c>
      <c r="P7" s="12">
        <f>'BASE - Geral'!Q7</f>
        <v>21041</v>
      </c>
      <c r="Q7" s="90">
        <f>'BASE - Geral'!R7</f>
        <v>1</v>
      </c>
      <c r="R7" s="112">
        <f>'BASE - Geral'!S7</f>
        <v>0</v>
      </c>
      <c r="S7" s="131">
        <f t="shared" si="3"/>
        <v>-12587</v>
      </c>
      <c r="T7" s="111">
        <f>VLOOKUP(F7,'Demanda Isolada KIT'!$R$2:$U$1048576,2,0)</f>
        <v>2753</v>
      </c>
      <c r="U7" s="12">
        <f>'BASE - Geral'!T7</f>
        <v>4833</v>
      </c>
      <c r="V7" s="90">
        <f>'BASE - Geral'!U7</f>
        <v>1</v>
      </c>
      <c r="W7" s="112">
        <f>'BASE - Geral'!V7</f>
        <v>0</v>
      </c>
      <c r="X7" s="132">
        <f t="shared" si="4"/>
        <v>2080</v>
      </c>
      <c r="Y7" s="111">
        <v>4</v>
      </c>
      <c r="Z7" s="12">
        <f>'BASE - Geral'!W7</f>
        <v>0</v>
      </c>
      <c r="AA7" s="90">
        <f>'BASE - Geral'!X7</f>
        <v>0</v>
      </c>
      <c r="AB7" s="112">
        <f>'BASE - Geral'!Y7</f>
        <v>0</v>
      </c>
      <c r="AC7" s="132">
        <f t="shared" si="5"/>
        <v>-4</v>
      </c>
      <c r="AD7" s="90">
        <f>'BASE - Geral'!AC7</f>
        <v>1</v>
      </c>
      <c r="AE7" s="90">
        <f>'BASE - Geral'!AD7</f>
        <v>1</v>
      </c>
      <c r="AF7" s="129"/>
    </row>
    <row r="8" spans="1:32">
      <c r="B8" s="117">
        <f>VLOOKUP(F8,'Composição KIT'!$A$1:$E$400,5,0)</f>
        <v>1414120</v>
      </c>
      <c r="C8" s="13" t="str">
        <f>'BASE - Geral'!B8</f>
        <v>R105960 - 13/12/2022 - 08/11 - Fabricante antecipou a produção, previsão de ficar disponível na origem em 15/11 para embarque aéreo;</v>
      </c>
      <c r="D8" s="13" t="str">
        <f>'BASE - Geral'!D8</f>
        <v>PERSONAL CARE</v>
      </c>
      <c r="E8" s="13" t="str">
        <f>'BASE - Geral'!E8</f>
        <v>CESAR NETO</v>
      </c>
      <c r="F8" s="13">
        <f>'BASE - Geral'!G8</f>
        <v>1341738</v>
      </c>
      <c r="G8" s="13" t="str">
        <f>'BASE - Geral'!H8</f>
        <v>LOCAO LIMP MINI AGUA MICELAR</v>
      </c>
      <c r="H8" s="13" t="str">
        <f>'BASE - Geral'!I8</f>
        <v>02 - Active - CM</v>
      </c>
      <c r="I8" s="12">
        <f>'BASE - Geral'!J8</f>
        <v>41411</v>
      </c>
      <c r="J8" s="12">
        <f>'BASE - Geral'!K8</f>
        <v>0</v>
      </c>
      <c r="K8" s="12">
        <f>'BASE - Geral'!L8</f>
        <v>0</v>
      </c>
      <c r="L8" s="12">
        <f>'BASE - Geral'!M8</f>
        <v>0</v>
      </c>
      <c r="M8" s="12">
        <f>'BASE - Geral'!N8</f>
        <v>0</v>
      </c>
      <c r="N8" s="108">
        <f>'BASE - Geral'!Q8</f>
        <v>462</v>
      </c>
      <c r="O8" s="111">
        <f>VLOOKUP(F8,'Demanda Isolada KIT'!$M$2:$P$1048576,4,0)</f>
        <v>0</v>
      </c>
      <c r="P8" s="12">
        <f>'BASE - Geral'!Q8</f>
        <v>462</v>
      </c>
      <c r="Q8" s="90">
        <f>'BASE - Geral'!R8</f>
        <v>1</v>
      </c>
      <c r="R8" s="112">
        <f>'BASE - Geral'!S8</f>
        <v>0</v>
      </c>
      <c r="S8" s="131">
        <f t="shared" si="3"/>
        <v>462</v>
      </c>
      <c r="T8" s="111">
        <f>VLOOKUP(F8,'Demanda Isolada KIT'!$R$2:$U$1048576,2,0)</f>
        <v>0</v>
      </c>
      <c r="U8" s="12">
        <f>'BASE - Geral'!T8</f>
        <v>1313</v>
      </c>
      <c r="V8" s="90">
        <f>'BASE - Geral'!U8</f>
        <v>1</v>
      </c>
      <c r="W8" s="112">
        <f>'BASE - Geral'!V8</f>
        <v>0</v>
      </c>
      <c r="X8" s="132">
        <f t="shared" si="4"/>
        <v>1313</v>
      </c>
      <c r="Y8" s="111">
        <v>5</v>
      </c>
      <c r="Z8" s="12">
        <f>'BASE - Geral'!W8</f>
        <v>0</v>
      </c>
      <c r="AA8" s="90">
        <f>'BASE - Geral'!X8</f>
        <v>0</v>
      </c>
      <c r="AB8" s="112">
        <f>'BASE - Geral'!Y8</f>
        <v>0</v>
      </c>
      <c r="AC8" s="132">
        <f t="shared" si="5"/>
        <v>-5</v>
      </c>
      <c r="AD8" s="90">
        <f>'BASE - Geral'!AC8</f>
        <v>1</v>
      </c>
      <c r="AE8" s="90">
        <f>'BASE - Geral'!AD8</f>
        <v>1</v>
      </c>
      <c r="AF8" s="129"/>
    </row>
    <row r="9" spans="1:32">
      <c r="B9" s="117">
        <f>VLOOKUP(F9,'Composição KIT'!$A$1:$E$400,5,0)</f>
        <v>1414782</v>
      </c>
      <c r="C9" s="13">
        <f>'BASE - Geral'!B9</f>
        <v>0</v>
      </c>
      <c r="D9" s="13" t="str">
        <f>'BASE - Geral'!D9</f>
        <v>FRAGRANCE</v>
      </c>
      <c r="E9" s="13" t="str">
        <f>'BASE - Geral'!E9</f>
        <v>ANA CAROLINA FARIA</v>
      </c>
      <c r="F9" s="13">
        <f>'BASE - Geral'!G9</f>
        <v>1475636</v>
      </c>
      <c r="G9" s="13" t="str">
        <f>'BASE - Geral'!H9</f>
        <v>COL FULL SPEED QUANTUM 100ML</v>
      </c>
      <c r="H9" s="13" t="str">
        <f>'BASE - Geral'!I9</f>
        <v>02 - Active - CM</v>
      </c>
      <c r="I9" s="12">
        <f>'BASE - Geral'!J9</f>
        <v>24338</v>
      </c>
      <c r="J9" s="12">
        <f>'BASE - Geral'!K9</f>
        <v>5401</v>
      </c>
      <c r="K9" s="12">
        <f>'BASE - Geral'!L9</f>
        <v>45000</v>
      </c>
      <c r="L9" s="12">
        <f>'BASE - Geral'!M9</f>
        <v>0</v>
      </c>
      <c r="M9" s="12">
        <f>'BASE - Geral'!N9</f>
        <v>50401</v>
      </c>
      <c r="N9" s="108">
        <f>'BASE - Geral'!Q9</f>
        <v>4260</v>
      </c>
      <c r="O9" s="111">
        <f>VLOOKUP(F9,'Demanda Isolada KIT'!$M$2:$P$1048576,4,0)</f>
        <v>5130</v>
      </c>
      <c r="P9" s="12">
        <f>'BASE - Geral'!Q9</f>
        <v>4260</v>
      </c>
      <c r="Q9" s="90">
        <f>'BASE - Geral'!R9</f>
        <v>1</v>
      </c>
      <c r="R9" s="112">
        <f>'BASE - Geral'!S9</f>
        <v>0</v>
      </c>
      <c r="S9" s="131">
        <f t="shared" si="3"/>
        <v>-870</v>
      </c>
      <c r="T9" s="111">
        <f>VLOOKUP(F9,'Demanda Isolada KIT'!$R$2:$U$1048576,2,0)</f>
        <v>0</v>
      </c>
      <c r="U9" s="12">
        <f>'BASE - Geral'!T9</f>
        <v>14557</v>
      </c>
      <c r="V9" s="90">
        <f>'BASE - Geral'!U9</f>
        <v>1</v>
      </c>
      <c r="W9" s="112">
        <f>'BASE - Geral'!V9</f>
        <v>0</v>
      </c>
      <c r="X9" s="132">
        <f t="shared" si="4"/>
        <v>14557</v>
      </c>
      <c r="Y9" s="111">
        <v>6</v>
      </c>
      <c r="Z9" s="12">
        <f>'BASE - Geral'!W9</f>
        <v>0</v>
      </c>
      <c r="AA9" s="90">
        <f>'BASE - Geral'!X9</f>
        <v>0</v>
      </c>
      <c r="AB9" s="112">
        <f>'BASE - Geral'!Y9</f>
        <v>0</v>
      </c>
      <c r="AC9" s="132">
        <f t="shared" si="5"/>
        <v>-6</v>
      </c>
      <c r="AD9" s="90">
        <f>'BASE - Geral'!AC9</f>
        <v>1</v>
      </c>
      <c r="AE9" s="90">
        <f>'BASE - Geral'!AD9</f>
        <v>1</v>
      </c>
      <c r="AF9" s="129"/>
    </row>
    <row r="10" spans="1:32">
      <c r="B10" s="117">
        <f>VLOOKUP(F10,'Composição KIT'!$A$1:$E$400,5,0)</f>
        <v>1414206</v>
      </c>
      <c r="C10" s="13" t="str">
        <f>'BASE - Geral'!B10</f>
        <v>R0505 - 05/12/2022 - 29/11 - O item está previsto para ser coletado hoje no porto de em Itajaí-SC, assim que chegar ao estoque, pediremos a subida do material para Anastácio São Paulo e anteciparão a entrega em 2 dias.</v>
      </c>
      <c r="D10" s="13" t="str">
        <f>'BASE - Geral'!D10</f>
        <v>SKIN CARE</v>
      </c>
      <c r="E10" s="13" t="str">
        <f>'BASE - Geral'!E10</f>
        <v>MARCELLY ROLDAN</v>
      </c>
      <c r="F10" s="13">
        <f>'BASE - Geral'!G10</f>
        <v>1475825</v>
      </c>
      <c r="G10" s="13" t="str">
        <f>'BASE - Geral'!H10</f>
        <v>LOCAO CORP FAR AWAY SPLENDORIA</v>
      </c>
      <c r="H10" s="13" t="str">
        <f>'BASE - Geral'!I10</f>
        <v>02 - Active - CM</v>
      </c>
      <c r="I10" s="12">
        <f>'BASE - Geral'!J10</f>
        <v>22555</v>
      </c>
      <c r="J10" s="12">
        <f>'BASE - Geral'!K10</f>
        <v>0</v>
      </c>
      <c r="K10" s="12">
        <f>'BASE - Geral'!L10</f>
        <v>0</v>
      </c>
      <c r="L10" s="12">
        <f>'BASE - Geral'!M10</f>
        <v>0</v>
      </c>
      <c r="M10" s="12">
        <f>'BASE - Geral'!N10</f>
        <v>0</v>
      </c>
      <c r="N10" s="108">
        <f>'BASE - Geral'!Q10</f>
        <v>7528</v>
      </c>
      <c r="O10" s="111">
        <f>VLOOKUP(F10,'Demanda Isolada KIT'!$M$2:$P$1048576,4,0)</f>
        <v>12701</v>
      </c>
      <c r="P10" s="12">
        <f>'BASE - Geral'!Q10</f>
        <v>7528</v>
      </c>
      <c r="Q10" s="90">
        <f>'BASE - Geral'!R10</f>
        <v>1</v>
      </c>
      <c r="R10" s="112">
        <f>'BASE - Geral'!S10</f>
        <v>0</v>
      </c>
      <c r="S10" s="131">
        <f t="shared" si="3"/>
        <v>-5173</v>
      </c>
      <c r="T10" s="111">
        <f>VLOOKUP(F10,'Demanda Isolada KIT'!$R$2:$U$1048576,2,0)</f>
        <v>0</v>
      </c>
      <c r="U10" s="12">
        <f>'BASE - Geral'!T10</f>
        <v>959</v>
      </c>
      <c r="V10" s="90">
        <f>'BASE - Geral'!U10</f>
        <v>1</v>
      </c>
      <c r="W10" s="112">
        <f>'BASE - Geral'!V10</f>
        <v>0</v>
      </c>
      <c r="X10" s="132">
        <f t="shared" si="4"/>
        <v>959</v>
      </c>
      <c r="Y10" s="111">
        <v>7</v>
      </c>
      <c r="Z10" s="12">
        <f>'BASE - Geral'!W10</f>
        <v>0</v>
      </c>
      <c r="AA10" s="90">
        <f>'BASE - Geral'!X10</f>
        <v>0</v>
      </c>
      <c r="AB10" s="112">
        <f>'BASE - Geral'!Y10</f>
        <v>0</v>
      </c>
      <c r="AC10" s="132">
        <f t="shared" si="5"/>
        <v>-7</v>
      </c>
      <c r="AD10" s="90">
        <f>'BASE - Geral'!AC10</f>
        <v>1</v>
      </c>
      <c r="AE10" s="90">
        <f>'BASE - Geral'!AD10</f>
        <v>1</v>
      </c>
      <c r="AF10" s="129"/>
    </row>
    <row r="11" spans="1:32">
      <c r="B11" s="117">
        <f>VLOOKUP(F11,'Composição KIT'!$A$1:$E$400,5,0)</f>
        <v>1414532</v>
      </c>
      <c r="C11" s="13">
        <f>'BASE - Geral'!B11</f>
        <v>0</v>
      </c>
      <c r="D11" s="13" t="str">
        <f>'BASE - Geral'!D11</f>
        <v>OV</v>
      </c>
      <c r="E11" s="13" t="str">
        <f>'BASE - Geral'!E11</f>
        <v>RENATA SOUZA</v>
      </c>
      <c r="F11" s="13">
        <f>'BASE - Geral'!G11</f>
        <v>1419191</v>
      </c>
      <c r="G11" s="13" t="str">
        <f>'BASE - Geral'!H11</f>
        <v>SABONETE BAR ENC FASCIN SOFIST</v>
      </c>
      <c r="H11" s="13" t="str">
        <f>'BASE - Geral'!I11</f>
        <v>02 - Active - CM</v>
      </c>
      <c r="I11" s="12">
        <f>'BASE - Geral'!J11</f>
        <v>51966</v>
      </c>
      <c r="J11" s="12">
        <f>'BASE - Geral'!K11</f>
        <v>0</v>
      </c>
      <c r="K11" s="12">
        <f>'BASE - Geral'!L11</f>
        <v>0</v>
      </c>
      <c r="L11" s="12">
        <f>'BASE - Geral'!M11</f>
        <v>0</v>
      </c>
      <c r="M11" s="12">
        <f>'BASE - Geral'!N11</f>
        <v>0</v>
      </c>
      <c r="N11" s="108">
        <f>'BASE - Geral'!Q11</f>
        <v>10661</v>
      </c>
      <c r="O11" s="111">
        <f>VLOOKUP(F11,'Demanda Isolada KIT'!$M$2:$P$1048576,4,0)</f>
        <v>30839</v>
      </c>
      <c r="P11" s="12">
        <f>'BASE - Geral'!Q11</f>
        <v>10661</v>
      </c>
      <c r="Q11" s="90">
        <f>'BASE - Geral'!R11</f>
        <v>1</v>
      </c>
      <c r="R11" s="112">
        <f>'BASE - Geral'!S11</f>
        <v>0</v>
      </c>
      <c r="S11" s="131">
        <f t="shared" si="3"/>
        <v>-20178</v>
      </c>
      <c r="T11" s="111">
        <f>VLOOKUP(F11,'Demanda Isolada KIT'!$R$2:$U$1048576,2,0)</f>
        <v>0</v>
      </c>
      <c r="U11" s="12">
        <f>'BASE - Geral'!T11</f>
        <v>185</v>
      </c>
      <c r="V11" s="90">
        <f>'BASE - Geral'!U11</f>
        <v>1</v>
      </c>
      <c r="W11" s="112">
        <f>'BASE - Geral'!V11</f>
        <v>0</v>
      </c>
      <c r="X11" s="132">
        <f t="shared" si="4"/>
        <v>185</v>
      </c>
      <c r="Y11" s="111">
        <v>8</v>
      </c>
      <c r="Z11" s="12">
        <f>'BASE - Geral'!W11</f>
        <v>0</v>
      </c>
      <c r="AA11" s="90">
        <f>'BASE - Geral'!X11</f>
        <v>0</v>
      </c>
      <c r="AB11" s="112">
        <f>'BASE - Geral'!Y11</f>
        <v>0</v>
      </c>
      <c r="AC11" s="132">
        <f t="shared" si="5"/>
        <v>-8</v>
      </c>
      <c r="AD11" s="90">
        <f>'BASE - Geral'!AC11</f>
        <v>1</v>
      </c>
      <c r="AE11" s="90">
        <f>'BASE - Geral'!AD11</f>
        <v>1</v>
      </c>
      <c r="AF11" s="129"/>
    </row>
    <row r="12" spans="1:32">
      <c r="B12" s="117">
        <f>VLOOKUP(F12,'Composição KIT'!$A$1:$E$400,5,0)</f>
        <v>1414537</v>
      </c>
      <c r="C12" s="13" t="str">
        <f>'BASE - Geral'!B12</f>
        <v>R105960 - 13/12/2022 - 08/11 - Fabricante antecipou a produção, previsão de ficar disponível na origem em 15/11 para embarque aéreo;</v>
      </c>
      <c r="D12" s="13" t="str">
        <f>'BASE - Geral'!D12</f>
        <v>PERSONAL CARE</v>
      </c>
      <c r="E12" s="13" t="str">
        <f>'BASE - Geral'!E12</f>
        <v>CESAR NETO</v>
      </c>
      <c r="F12" s="13">
        <f>'BASE - Geral'!G12</f>
        <v>1341721</v>
      </c>
      <c r="G12" s="13" t="str">
        <f>'BASE - Geral'!H12</f>
        <v>NOVA AGUA MICELAR ANTI IDADE</v>
      </c>
      <c r="H12" s="13" t="str">
        <f>'BASE - Geral'!I12</f>
        <v>02 - Active - CM</v>
      </c>
      <c r="I12" s="12">
        <f>'BASE - Geral'!J12</f>
        <v>18306</v>
      </c>
      <c r="J12" s="12">
        <f>'BASE - Geral'!K12</f>
        <v>0</v>
      </c>
      <c r="K12" s="12">
        <f>'BASE - Geral'!L12</f>
        <v>30000</v>
      </c>
      <c r="L12" s="12">
        <f>'BASE - Geral'!M12</f>
        <v>0</v>
      </c>
      <c r="M12" s="12">
        <f>'BASE - Geral'!N12</f>
        <v>30000</v>
      </c>
      <c r="N12" s="108">
        <f>'BASE - Geral'!Q12</f>
        <v>8015</v>
      </c>
      <c r="O12" s="111">
        <f>VLOOKUP(F12,'Demanda Isolada KIT'!$M$2:$P$1048576,4,0)</f>
        <v>8794</v>
      </c>
      <c r="P12" s="12">
        <f>'BASE - Geral'!Q12</f>
        <v>8015</v>
      </c>
      <c r="Q12" s="90">
        <f>'BASE - Geral'!R12</f>
        <v>1</v>
      </c>
      <c r="R12" s="112">
        <f>'BASE - Geral'!S12</f>
        <v>0</v>
      </c>
      <c r="S12" s="131">
        <f t="shared" si="3"/>
        <v>-779</v>
      </c>
      <c r="T12" s="111">
        <f>VLOOKUP(F12,'Demanda Isolada KIT'!$R$2:$U$1048576,2,0)</f>
        <v>0</v>
      </c>
      <c r="U12" s="12">
        <f>'BASE - Geral'!T12</f>
        <v>3522</v>
      </c>
      <c r="V12" s="90">
        <f>'BASE - Geral'!U12</f>
        <v>1</v>
      </c>
      <c r="W12" s="112">
        <f>'BASE - Geral'!V12</f>
        <v>0</v>
      </c>
      <c r="X12" s="132">
        <f t="shared" si="4"/>
        <v>3522</v>
      </c>
      <c r="Y12" s="111">
        <v>9</v>
      </c>
      <c r="Z12" s="12">
        <f>'BASE - Geral'!W12</f>
        <v>0</v>
      </c>
      <c r="AA12" s="90">
        <f>'BASE - Geral'!X12</f>
        <v>0</v>
      </c>
      <c r="AB12" s="112">
        <f>'BASE - Geral'!Y12</f>
        <v>0</v>
      </c>
      <c r="AC12" s="132">
        <f t="shared" si="5"/>
        <v>-9</v>
      </c>
      <c r="AD12" s="90">
        <f>'BASE - Geral'!AC12</f>
        <v>1</v>
      </c>
      <c r="AE12" s="90">
        <f>'BASE - Geral'!AD12</f>
        <v>1</v>
      </c>
      <c r="AF12" s="129"/>
    </row>
    <row r="13" spans="1:32">
      <c r="B13" s="117" t="str">
        <f>VLOOKUP(F13,'Composição KIT'!$A$1:$E$400,5,0)</f>
        <v>1414132|1414807</v>
      </c>
      <c r="C13" s="13">
        <f>'BASE - Geral'!B13</f>
        <v>0</v>
      </c>
      <c r="D13" s="13" t="str">
        <f>'BASE - Geral'!D13</f>
        <v>COLOR I</v>
      </c>
      <c r="E13" s="13" t="str">
        <f>'BASE - Geral'!E13</f>
        <v>RENATA SOUZA</v>
      </c>
      <c r="F13" s="13">
        <f>'BASE - Geral'!G13</f>
        <v>1500866</v>
      </c>
      <c r="G13" s="13" t="str">
        <f>'BASE - Geral'!H13</f>
        <v>CAIXA COLECAO WONDERLAND</v>
      </c>
      <c r="H13" s="13" t="str">
        <f>'BASE - Geral'!I13</f>
        <v>04 - Discontinued - CM</v>
      </c>
      <c r="I13" s="12">
        <f>'BASE - Geral'!J13</f>
        <v>8803</v>
      </c>
      <c r="J13" s="12">
        <f>'BASE - Geral'!K13</f>
        <v>0</v>
      </c>
      <c r="K13" s="12">
        <f>'BASE - Geral'!L13</f>
        <v>0</v>
      </c>
      <c r="L13" s="12">
        <f>'BASE - Geral'!M13</f>
        <v>0</v>
      </c>
      <c r="M13" s="12">
        <f>'BASE - Geral'!N13</f>
        <v>0</v>
      </c>
      <c r="N13" s="108">
        <f>'BASE - Geral'!Q13</f>
        <v>406</v>
      </c>
      <c r="O13" s="111">
        <f>VLOOKUP(F13,'Demanda Isolada KIT'!$M$2:$P$1048576,4,0)</f>
        <v>942</v>
      </c>
      <c r="P13" s="12">
        <f>'BASE - Geral'!Q13</f>
        <v>406</v>
      </c>
      <c r="Q13" s="90">
        <f>'BASE - Geral'!R13</f>
        <v>1</v>
      </c>
      <c r="R13" s="112">
        <f>'BASE - Geral'!S13</f>
        <v>0</v>
      </c>
      <c r="S13" s="131">
        <f t="shared" si="3"/>
        <v>-536</v>
      </c>
      <c r="T13" s="111">
        <f>VLOOKUP(F13,'Demanda Isolada KIT'!$R$2:$U$1048576,2,0)</f>
        <v>0</v>
      </c>
      <c r="U13" s="12">
        <f>'BASE - Geral'!T13</f>
        <v>0</v>
      </c>
      <c r="V13" s="90">
        <f>'BASE - Geral'!U13</f>
        <v>1</v>
      </c>
      <c r="W13" s="112">
        <f>'BASE - Geral'!V13</f>
        <v>0</v>
      </c>
      <c r="X13" s="132">
        <f t="shared" si="4"/>
        <v>0</v>
      </c>
      <c r="Y13" s="111">
        <v>10</v>
      </c>
      <c r="Z13" s="12">
        <f>'BASE - Geral'!W13</f>
        <v>0</v>
      </c>
      <c r="AA13" s="90">
        <f>'BASE - Geral'!X13</f>
        <v>0</v>
      </c>
      <c r="AB13" s="112">
        <f>'BASE - Geral'!Y13</f>
        <v>0</v>
      </c>
      <c r="AC13" s="132">
        <f t="shared" si="5"/>
        <v>-10</v>
      </c>
      <c r="AD13" s="90">
        <f>'BASE - Geral'!AC13</f>
        <v>1</v>
      </c>
      <c r="AE13" s="90">
        <f>'BASE - Geral'!AD13</f>
        <v>1</v>
      </c>
      <c r="AF13" s="129"/>
    </row>
    <row r="14" spans="1:32">
      <c r="B14" s="117">
        <f>VLOOKUP(F14,'Composição KIT'!$A$1:$E$400,5,0)</f>
        <v>1414871</v>
      </c>
      <c r="C14" s="13">
        <f>'BASE - Geral'!B14</f>
        <v>0</v>
      </c>
      <c r="D14" s="13" t="str">
        <f>'BASE - Geral'!D14</f>
        <v>FRAGRANCE</v>
      </c>
      <c r="E14" s="13" t="str">
        <f>'BASE - Geral'!E14</f>
        <v>ANA CAROLINA FARIA</v>
      </c>
      <c r="F14" s="13">
        <f>'BASE - Geral'!G14</f>
        <v>1486151</v>
      </c>
      <c r="G14" s="13" t="str">
        <f>'BASE - Geral'!H14</f>
        <v>COL EXCLUSIVE IN BLACK 75ML</v>
      </c>
      <c r="H14" s="13" t="str">
        <f>'BASE - Geral'!I14</f>
        <v>02 - Active - CM</v>
      </c>
      <c r="I14" s="12">
        <f>'BASE - Geral'!J14</f>
        <v>40694</v>
      </c>
      <c r="J14" s="12">
        <f>'BASE - Geral'!K14</f>
        <v>467</v>
      </c>
      <c r="K14" s="12">
        <f>'BASE - Geral'!L14</f>
        <v>30000</v>
      </c>
      <c r="L14" s="12">
        <f>'BASE - Geral'!M14</f>
        <v>0</v>
      </c>
      <c r="M14" s="12">
        <f>'BASE - Geral'!N14</f>
        <v>30467</v>
      </c>
      <c r="N14" s="108">
        <f>'BASE - Geral'!Q14</f>
        <v>10413</v>
      </c>
      <c r="O14" s="111">
        <f>VLOOKUP(F14,'Demanda Isolada KIT'!$M$2:$P$1048576,4,0)</f>
        <v>5323</v>
      </c>
      <c r="P14" s="12">
        <f>'BASE - Geral'!Q14</f>
        <v>10413</v>
      </c>
      <c r="Q14" s="90">
        <f>'BASE - Geral'!R14</f>
        <v>1</v>
      </c>
      <c r="R14" s="112">
        <f>'BASE - Geral'!S14</f>
        <v>0</v>
      </c>
      <c r="S14" s="131">
        <f t="shared" si="3"/>
        <v>5090</v>
      </c>
      <c r="T14" s="111">
        <f>VLOOKUP(F14,'Demanda Isolada KIT'!$R$2:$U$1048576,2,0)</f>
        <v>0</v>
      </c>
      <c r="U14" s="12">
        <f>'BASE - Geral'!T14</f>
        <v>2160</v>
      </c>
      <c r="V14" s="90">
        <f>'BASE - Geral'!U14</f>
        <v>1</v>
      </c>
      <c r="W14" s="112">
        <f>'BASE - Geral'!V14</f>
        <v>0</v>
      </c>
      <c r="X14" s="132">
        <f t="shared" si="4"/>
        <v>2160</v>
      </c>
      <c r="Y14" s="111">
        <v>11</v>
      </c>
      <c r="Z14" s="12">
        <f>'BASE - Geral'!W14</f>
        <v>0</v>
      </c>
      <c r="AA14" s="90">
        <f>'BASE - Geral'!X14</f>
        <v>0</v>
      </c>
      <c r="AB14" s="112">
        <f>'BASE - Geral'!Y14</f>
        <v>0</v>
      </c>
      <c r="AC14" s="132">
        <f t="shared" si="5"/>
        <v>-11</v>
      </c>
      <c r="AD14" s="90">
        <f>'BASE - Geral'!AC14</f>
        <v>1</v>
      </c>
      <c r="AE14" s="90">
        <f>'BASE - Geral'!AD14</f>
        <v>1</v>
      </c>
      <c r="AF14" s="129"/>
    </row>
    <row r="15" spans="1:32">
      <c r="B15" s="117">
        <f>VLOOKUP(F15,'Composição KIT'!$A$1:$E$400,5,0)</f>
        <v>1414827</v>
      </c>
      <c r="C15" s="13">
        <f>'BASE - Geral'!B15</f>
        <v>0</v>
      </c>
      <c r="D15" s="13" t="str">
        <f>'BASE - Geral'!D15</f>
        <v>COLOR I</v>
      </c>
      <c r="E15" s="13" t="str">
        <f>'BASE - Geral'!E15</f>
        <v>RENATA SOUZA</v>
      </c>
      <c r="F15" s="13">
        <f>'BASE - Geral'!G15</f>
        <v>1475863</v>
      </c>
      <c r="G15" s="13" t="str">
        <f>'BASE - Geral'!H15</f>
        <v>CAIXA LOV U ESPECIAL MAES 2022</v>
      </c>
      <c r="H15" s="13" t="str">
        <f>'BASE - Geral'!I15</f>
        <v>02 - Active - CM</v>
      </c>
      <c r="I15" s="12">
        <f>'BASE - Geral'!J15</f>
        <v>45280</v>
      </c>
      <c r="J15" s="12">
        <f>'BASE - Geral'!K15</f>
        <v>0</v>
      </c>
      <c r="K15" s="12">
        <f>'BASE - Geral'!L15</f>
        <v>0</v>
      </c>
      <c r="L15" s="12">
        <f>'BASE - Geral'!M15</f>
        <v>0</v>
      </c>
      <c r="M15" s="12">
        <f>'BASE - Geral'!N15</f>
        <v>0</v>
      </c>
      <c r="N15" s="108">
        <f>'BASE - Geral'!Q15</f>
        <v>1185</v>
      </c>
      <c r="O15" s="111">
        <f>VLOOKUP(F15,'Demanda Isolada KIT'!$M$2:$P$1048576,4,0)</f>
        <v>2826</v>
      </c>
      <c r="P15" s="12">
        <f>'BASE - Geral'!Q15</f>
        <v>1185</v>
      </c>
      <c r="Q15" s="90">
        <f>'BASE - Geral'!R15</f>
        <v>1</v>
      </c>
      <c r="R15" s="112">
        <f>'BASE - Geral'!S15</f>
        <v>0</v>
      </c>
      <c r="S15" s="131">
        <f t="shared" si="3"/>
        <v>-1641</v>
      </c>
      <c r="T15" s="111">
        <f>VLOOKUP(F15,'Demanda Isolada KIT'!$R$2:$U$1048576,2,0)</f>
        <v>0</v>
      </c>
      <c r="U15" s="12">
        <f>'BASE - Geral'!T15</f>
        <v>0</v>
      </c>
      <c r="V15" s="90">
        <f>'BASE - Geral'!U15</f>
        <v>1</v>
      </c>
      <c r="W15" s="112">
        <f>'BASE - Geral'!V15</f>
        <v>0</v>
      </c>
      <c r="X15" s="132">
        <f t="shared" si="4"/>
        <v>0</v>
      </c>
      <c r="Y15" s="111">
        <v>12</v>
      </c>
      <c r="Z15" s="12">
        <f>'BASE - Geral'!W15</f>
        <v>0</v>
      </c>
      <c r="AA15" s="90">
        <f>'BASE - Geral'!X15</f>
        <v>0</v>
      </c>
      <c r="AB15" s="112">
        <f>'BASE - Geral'!Y15</f>
        <v>0</v>
      </c>
      <c r="AC15" s="132">
        <f t="shared" si="5"/>
        <v>-12</v>
      </c>
      <c r="AD15" s="90">
        <f>'BASE - Geral'!AC15</f>
        <v>1</v>
      </c>
      <c r="AE15" s="90">
        <f>'BASE - Geral'!AD15</f>
        <v>1</v>
      </c>
      <c r="AF15" s="129"/>
    </row>
    <row r="16" spans="1:32">
      <c r="B16" s="117" t="str">
        <f>VLOOKUP(F16,'Composição KIT'!$A$1:$E$400,5,0)</f>
        <v>1414132|1414807</v>
      </c>
      <c r="C16" s="13">
        <f>'BASE - Geral'!B16</f>
        <v>0</v>
      </c>
      <c r="D16" s="13" t="str">
        <f>'BASE - Geral'!D16</f>
        <v>COLOR I</v>
      </c>
      <c r="E16" s="13" t="str">
        <f>'BASE - Geral'!E16</f>
        <v>RENATA SOUZA</v>
      </c>
      <c r="F16" s="13">
        <f>'BASE - Geral'!G16</f>
        <v>1483631</v>
      </c>
      <c r="G16" s="13" t="str">
        <f>'BASE - Geral'!H16</f>
        <v>ESMALTE WONDERL TESOUR GUARDAD</v>
      </c>
      <c r="H16" s="13" t="str">
        <f>'BASE - Geral'!I16</f>
        <v>02 - Active - CM</v>
      </c>
      <c r="I16" s="12">
        <f>'BASE - Geral'!J16</f>
        <v>31583</v>
      </c>
      <c r="J16" s="12">
        <f>'BASE - Geral'!K16</f>
        <v>0</v>
      </c>
      <c r="K16" s="12">
        <f>'BASE - Geral'!L16</f>
        <v>0</v>
      </c>
      <c r="L16" s="12">
        <f>'BASE - Geral'!M16</f>
        <v>0</v>
      </c>
      <c r="M16" s="12">
        <f>'BASE - Geral'!N16</f>
        <v>0</v>
      </c>
      <c r="N16" s="108">
        <f>'BASE - Geral'!Q16</f>
        <v>8760</v>
      </c>
      <c r="O16" s="111">
        <f>VLOOKUP(F16,'Demanda Isolada KIT'!$M$2:$P$1048576,4,0)</f>
        <v>942</v>
      </c>
      <c r="P16" s="12">
        <f>'BASE - Geral'!Q16</f>
        <v>8760</v>
      </c>
      <c r="Q16" s="90">
        <f>'BASE - Geral'!R16</f>
        <v>1</v>
      </c>
      <c r="R16" s="112">
        <f>'BASE - Geral'!S16</f>
        <v>0</v>
      </c>
      <c r="S16" s="131">
        <f t="shared" si="3"/>
        <v>7818</v>
      </c>
      <c r="T16" s="111">
        <f>VLOOKUP(F16,'Demanda Isolada KIT'!$R$2:$U$1048576,2,0)</f>
        <v>0</v>
      </c>
      <c r="U16" s="12">
        <f>'BASE - Geral'!T16</f>
        <v>6001</v>
      </c>
      <c r="V16" s="90">
        <f>'BASE - Geral'!U16</f>
        <v>1</v>
      </c>
      <c r="W16" s="112">
        <f>'BASE - Geral'!V16</f>
        <v>0</v>
      </c>
      <c r="X16" s="132">
        <f t="shared" si="4"/>
        <v>6001</v>
      </c>
      <c r="Y16" s="111">
        <v>13</v>
      </c>
      <c r="Z16" s="12">
        <f>'BASE - Geral'!W16</f>
        <v>0</v>
      </c>
      <c r="AA16" s="90">
        <f>'BASE - Geral'!X16</f>
        <v>0</v>
      </c>
      <c r="AB16" s="112">
        <f>'BASE - Geral'!Y16</f>
        <v>0</v>
      </c>
      <c r="AC16" s="132">
        <f t="shared" si="5"/>
        <v>-13</v>
      </c>
      <c r="AD16" s="90">
        <f>'BASE - Geral'!AC16</f>
        <v>1</v>
      </c>
      <c r="AE16" s="90">
        <f>'BASE - Geral'!AD16</f>
        <v>1</v>
      </c>
      <c r="AF16" s="129"/>
    </row>
    <row r="17" spans="2:32">
      <c r="B17" s="117" t="str">
        <f>VLOOKUP(F17,'Composição KIT'!$A$1:$E$400,5,0)</f>
        <v>1414825|1414825</v>
      </c>
      <c r="C17" s="13">
        <f>'BASE - Geral'!B17</f>
        <v>0</v>
      </c>
      <c r="D17" s="13" t="str">
        <f>'BASE - Geral'!D17</f>
        <v>SKIN CARE</v>
      </c>
      <c r="E17" s="13" t="str">
        <f>'BASE - Geral'!E17</f>
        <v>MARCELLY ROLDAN</v>
      </c>
      <c r="F17" s="13">
        <f>'BASE - Geral'!G17</f>
        <v>1465877</v>
      </c>
      <c r="G17" s="13" t="str">
        <f>'BASE - Geral'!H17</f>
        <v>SHAMPOO SEGNO IMPART CAB CORPO</v>
      </c>
      <c r="H17" s="13" t="str">
        <f>'BASE - Geral'!I17</f>
        <v>02 - Active - CM</v>
      </c>
      <c r="I17" s="12">
        <f>'BASE - Geral'!J17</f>
        <v>33170</v>
      </c>
      <c r="J17" s="12">
        <f>'BASE - Geral'!K17</f>
        <v>0</v>
      </c>
      <c r="K17" s="12">
        <f>'BASE - Geral'!L17</f>
        <v>0</v>
      </c>
      <c r="L17" s="12">
        <f>'BASE - Geral'!M17</f>
        <v>0</v>
      </c>
      <c r="M17" s="12">
        <f>'BASE - Geral'!N17</f>
        <v>0</v>
      </c>
      <c r="N17" s="108">
        <f>'BASE - Geral'!Q17</f>
        <v>73</v>
      </c>
      <c r="O17" s="111">
        <f>VLOOKUP(F17,'Demanda Isolada KIT'!$M$2:$P$1048576,4,0)</f>
        <v>0</v>
      </c>
      <c r="P17" s="12">
        <f>'BASE - Geral'!Q17</f>
        <v>73</v>
      </c>
      <c r="Q17" s="90">
        <f>'BASE - Geral'!R17</f>
        <v>1</v>
      </c>
      <c r="R17" s="112">
        <f>'BASE - Geral'!S17</f>
        <v>0</v>
      </c>
      <c r="S17" s="131">
        <f t="shared" si="3"/>
        <v>73</v>
      </c>
      <c r="T17" s="111">
        <f>VLOOKUP(F17,'Demanda Isolada KIT'!$R$2:$U$1048576,2,0)</f>
        <v>0</v>
      </c>
      <c r="U17" s="12">
        <f>'BASE - Geral'!T17</f>
        <v>501</v>
      </c>
      <c r="V17" s="90">
        <f>'BASE - Geral'!U17</f>
        <v>1</v>
      </c>
      <c r="W17" s="112">
        <f>'BASE - Geral'!V17</f>
        <v>0</v>
      </c>
      <c r="X17" s="132">
        <f t="shared" si="4"/>
        <v>501</v>
      </c>
      <c r="Y17" s="111">
        <v>14</v>
      </c>
      <c r="Z17" s="12">
        <f>'BASE - Geral'!W17</f>
        <v>0</v>
      </c>
      <c r="AA17" s="90">
        <f>'BASE - Geral'!X17</f>
        <v>0</v>
      </c>
      <c r="AB17" s="112">
        <f>'BASE - Geral'!Y17</f>
        <v>0</v>
      </c>
      <c r="AC17" s="132">
        <f t="shared" si="5"/>
        <v>-14</v>
      </c>
      <c r="AD17" s="90">
        <f>'BASE - Geral'!AC17</f>
        <v>1</v>
      </c>
      <c r="AE17" s="90">
        <f>'BASE - Geral'!AD17</f>
        <v>1</v>
      </c>
      <c r="AF17" s="129"/>
    </row>
    <row r="18" spans="2:32">
      <c r="B18" s="117">
        <f>VLOOKUP(F18,'Composição KIT'!$A$1:$E$400,5,0)</f>
        <v>1414788</v>
      </c>
      <c r="C18" s="13">
        <f>'BASE - Geral'!B18</f>
        <v>0</v>
      </c>
      <c r="D18" s="13" t="str">
        <f>'BASE - Geral'!D18</f>
        <v>FRAGRANCE</v>
      </c>
      <c r="E18" s="13" t="str">
        <f>'BASE - Geral'!E18</f>
        <v>ANA CAROLINA FARIA</v>
      </c>
      <c r="F18" s="13">
        <f>'BASE - Geral'!G18</f>
        <v>1444366</v>
      </c>
      <c r="G18" s="13" t="str">
        <f>'BASE - Geral'!H18</f>
        <v>SABONETE BAR FROZEN RELABEL</v>
      </c>
      <c r="H18" s="13" t="str">
        <f>'BASE - Geral'!I18</f>
        <v>03 - Phase Out - CM</v>
      </c>
      <c r="I18" s="12">
        <f>'BASE - Geral'!J18</f>
        <v>19357</v>
      </c>
      <c r="J18" s="12">
        <f>'BASE - Geral'!K18</f>
        <v>0</v>
      </c>
      <c r="K18" s="12">
        <f>'BASE - Geral'!L18</f>
        <v>30000</v>
      </c>
      <c r="L18" s="12">
        <f>'BASE - Geral'!M18</f>
        <v>0</v>
      </c>
      <c r="M18" s="12">
        <f>'BASE - Geral'!N18</f>
        <v>30000</v>
      </c>
      <c r="N18" s="108">
        <f>'BASE - Geral'!Q18</f>
        <v>17251</v>
      </c>
      <c r="O18" s="111">
        <f>VLOOKUP(F18,'Demanda Isolada KIT'!$M$2:$P$1048576,4,0)</f>
        <v>16017</v>
      </c>
      <c r="P18" s="12">
        <f>'BASE - Geral'!Q18</f>
        <v>17251</v>
      </c>
      <c r="Q18" s="90">
        <f>'BASE - Geral'!R18</f>
        <v>1</v>
      </c>
      <c r="R18" s="112">
        <f>'BASE - Geral'!S18</f>
        <v>0</v>
      </c>
      <c r="S18" s="131">
        <f t="shared" si="3"/>
        <v>1234</v>
      </c>
      <c r="T18" s="111">
        <f>VLOOKUP(F18,'Demanda Isolada KIT'!$R$2:$U$1048576,2,0)</f>
        <v>4243</v>
      </c>
      <c r="U18" s="12">
        <f>'BASE - Geral'!T18</f>
        <v>7688</v>
      </c>
      <c r="V18" s="90">
        <f>'BASE - Geral'!U18</f>
        <v>0.27</v>
      </c>
      <c r="W18" s="112">
        <f>'BASE - Geral'!V18</f>
        <v>5582</v>
      </c>
      <c r="X18" s="132">
        <f t="shared" si="4"/>
        <v>-2137</v>
      </c>
      <c r="Y18" s="111">
        <v>15</v>
      </c>
      <c r="Z18" s="12">
        <f>'BASE - Geral'!W18</f>
        <v>0</v>
      </c>
      <c r="AA18" s="90">
        <f>'BASE - Geral'!X18</f>
        <v>0</v>
      </c>
      <c r="AB18" s="112">
        <f>'BASE - Geral'!Y18</f>
        <v>0</v>
      </c>
      <c r="AC18" s="132">
        <f t="shared" si="5"/>
        <v>-15</v>
      </c>
      <c r="AD18" s="90">
        <f>'BASE - Geral'!AC18</f>
        <v>1</v>
      </c>
      <c r="AE18" s="90">
        <f>'BASE - Geral'!AD18</f>
        <v>1</v>
      </c>
      <c r="AF18" s="129"/>
    </row>
    <row r="19" spans="2:32">
      <c r="B19" s="117">
        <f>VLOOKUP(F19,'Composição KIT'!$A$1:$E$400,5,0)</f>
        <v>1414113</v>
      </c>
      <c r="C19" s="13">
        <f>'BASE - Geral'!B19</f>
        <v>0</v>
      </c>
      <c r="D19" s="13" t="str">
        <f>'BASE - Geral'!D19</f>
        <v>FRAGRANCE</v>
      </c>
      <c r="E19" s="13" t="str">
        <f>'BASE - Geral'!E19</f>
        <v>ANA CAROLINA FARIA</v>
      </c>
      <c r="F19" s="13">
        <f>'BASE - Geral'!G19</f>
        <v>1472918</v>
      </c>
      <c r="G19" s="13" t="str">
        <f>'BASE - Geral'!H19</f>
        <v>SPRAY CORPO IRRESISTIVEL 80ML</v>
      </c>
      <c r="H19" s="13" t="str">
        <f>'BASE - Geral'!I19</f>
        <v>02 - Active - CM</v>
      </c>
      <c r="I19" s="12">
        <f>'BASE - Geral'!J19</f>
        <v>5244</v>
      </c>
      <c r="J19" s="12">
        <f>'BASE - Geral'!K19</f>
        <v>18000</v>
      </c>
      <c r="K19" s="12">
        <f>'BASE - Geral'!L19</f>
        <v>0</v>
      </c>
      <c r="L19" s="12">
        <f>'BASE - Geral'!M19</f>
        <v>0</v>
      </c>
      <c r="M19" s="12">
        <f>'BASE - Geral'!N19</f>
        <v>18000</v>
      </c>
      <c r="N19" s="108">
        <f>'BASE - Geral'!Q19</f>
        <v>569</v>
      </c>
      <c r="O19" s="111">
        <f>VLOOKUP(F19,'Demanda Isolada KIT'!$M$2:$P$1048576,4,0)</f>
        <v>0</v>
      </c>
      <c r="P19" s="12">
        <f>'BASE - Geral'!Q19</f>
        <v>569</v>
      </c>
      <c r="Q19" s="90">
        <f>'BASE - Geral'!R19</f>
        <v>1</v>
      </c>
      <c r="R19" s="112">
        <f>'BASE - Geral'!S19</f>
        <v>0</v>
      </c>
      <c r="S19" s="131">
        <f t="shared" si="3"/>
        <v>569</v>
      </c>
      <c r="T19" s="111">
        <f>VLOOKUP(F19,'Demanda Isolada KIT'!$R$2:$U$1048576,2,0)</f>
        <v>0</v>
      </c>
      <c r="U19" s="12">
        <f>'BASE - Geral'!T19</f>
        <v>1730</v>
      </c>
      <c r="V19" s="90">
        <f>'BASE - Geral'!U19</f>
        <v>1</v>
      </c>
      <c r="W19" s="112">
        <f>'BASE - Geral'!V19</f>
        <v>0</v>
      </c>
      <c r="X19" s="132">
        <f t="shared" si="4"/>
        <v>1730</v>
      </c>
      <c r="Y19" s="111">
        <v>16</v>
      </c>
      <c r="Z19" s="12">
        <f>'BASE - Geral'!W19</f>
        <v>0</v>
      </c>
      <c r="AA19" s="90">
        <f>'BASE - Geral'!X19</f>
        <v>0</v>
      </c>
      <c r="AB19" s="112">
        <f>'BASE - Geral'!Y19</f>
        <v>0</v>
      </c>
      <c r="AC19" s="132">
        <f t="shared" si="5"/>
        <v>-16</v>
      </c>
      <c r="AD19" s="90">
        <f>'BASE - Geral'!AC19</f>
        <v>1</v>
      </c>
      <c r="AE19" s="90">
        <f>'BASE - Geral'!AD19</f>
        <v>1</v>
      </c>
      <c r="AF19" s="129"/>
    </row>
    <row r="20" spans="2:32">
      <c r="B20" s="117">
        <f>VLOOKUP(F20,'Composição KIT'!$A$1:$E$400,5,0)</f>
        <v>1414813</v>
      </c>
      <c r="C20" s="13">
        <f>'BASE - Geral'!B20</f>
        <v>0</v>
      </c>
      <c r="D20" s="13" t="str">
        <f>'BASE - Geral'!D20</f>
        <v>FRAGRANCE</v>
      </c>
      <c r="E20" s="13" t="str">
        <f>'BASE - Geral'!E20</f>
        <v>ANA CAROLINA FARIA</v>
      </c>
      <c r="F20" s="13">
        <f>'BASE - Geral'!G20</f>
        <v>1406455</v>
      </c>
      <c r="G20" s="13" t="str">
        <f>'BASE - Geral'!H20</f>
        <v>COLONIA DEO SURFER 300 KMH</v>
      </c>
      <c r="H20" s="13" t="str">
        <f>'BASE - Geral'!I20</f>
        <v>02 - Active - CM</v>
      </c>
      <c r="I20" s="12">
        <f>'BASE - Geral'!J20</f>
        <v>15490</v>
      </c>
      <c r="J20" s="12">
        <f>'BASE - Geral'!K20</f>
        <v>1363</v>
      </c>
      <c r="K20" s="12">
        <f>'BASE - Geral'!L20</f>
        <v>25000</v>
      </c>
      <c r="L20" s="12">
        <f>'BASE - Geral'!M20</f>
        <v>0</v>
      </c>
      <c r="M20" s="12">
        <f>'BASE - Geral'!N20</f>
        <v>26363</v>
      </c>
      <c r="N20" s="108">
        <f>'BASE - Geral'!Q20</f>
        <v>4762</v>
      </c>
      <c r="O20" s="111">
        <f>VLOOKUP(F20,'Demanda Isolada KIT'!$M$2:$P$1048576,4,0)</f>
        <v>4685</v>
      </c>
      <c r="P20" s="12">
        <f>'BASE - Geral'!Q20</f>
        <v>4762</v>
      </c>
      <c r="Q20" s="90">
        <f>'BASE - Geral'!R20</f>
        <v>1</v>
      </c>
      <c r="R20" s="112">
        <f>'BASE - Geral'!S20</f>
        <v>0</v>
      </c>
      <c r="S20" s="131">
        <f t="shared" si="3"/>
        <v>77</v>
      </c>
      <c r="T20" s="111">
        <f>VLOOKUP(F20,'Demanda Isolada KIT'!$R$2:$U$1048576,2,0)</f>
        <v>0</v>
      </c>
      <c r="U20" s="12">
        <f>'BASE - Geral'!T20</f>
        <v>1246</v>
      </c>
      <c r="V20" s="90">
        <f>'BASE - Geral'!U20</f>
        <v>1</v>
      </c>
      <c r="W20" s="112">
        <f>'BASE - Geral'!V20</f>
        <v>0</v>
      </c>
      <c r="X20" s="132">
        <f t="shared" si="4"/>
        <v>1246</v>
      </c>
      <c r="Y20" s="111">
        <v>17</v>
      </c>
      <c r="Z20" s="12">
        <f>'BASE - Geral'!W20</f>
        <v>0</v>
      </c>
      <c r="AA20" s="90">
        <f>'BASE - Geral'!X20</f>
        <v>0</v>
      </c>
      <c r="AB20" s="112">
        <f>'BASE - Geral'!Y20</f>
        <v>0</v>
      </c>
      <c r="AC20" s="132">
        <f t="shared" si="5"/>
        <v>-17</v>
      </c>
      <c r="AD20" s="90">
        <f>'BASE - Geral'!AC20</f>
        <v>1</v>
      </c>
      <c r="AE20" s="90">
        <f>'BASE - Geral'!AD20</f>
        <v>1</v>
      </c>
      <c r="AF20" s="129"/>
    </row>
    <row r="21" spans="2:32">
      <c r="B21" s="117">
        <f>VLOOKUP(F21,'Composição KIT'!$A$1:$E$400,5,0)</f>
        <v>1414108</v>
      </c>
      <c r="C21" s="13">
        <f>'BASE - Geral'!B21</f>
        <v>0</v>
      </c>
      <c r="D21" s="13" t="str">
        <f>'BASE - Geral'!D21</f>
        <v>PERSONAL CARE</v>
      </c>
      <c r="E21" s="13" t="str">
        <f>'BASE - Geral'!E21</f>
        <v>CESAR NETO</v>
      </c>
      <c r="F21" s="13">
        <f>'BASE - Geral'!G21</f>
        <v>1472708</v>
      </c>
      <c r="G21" s="13" t="str">
        <f>'BASE - Geral'!H21</f>
        <v>LOCAO CORPO IRRESISTI REF 80ML</v>
      </c>
      <c r="H21" s="13" t="str">
        <f>'BASE - Geral'!I21</f>
        <v>02 - Active - CM</v>
      </c>
      <c r="I21" s="12">
        <f>'BASE - Geral'!J21</f>
        <v>21153</v>
      </c>
      <c r="J21" s="12">
        <f>'BASE - Geral'!K21</f>
        <v>0</v>
      </c>
      <c r="K21" s="12">
        <f>'BASE - Geral'!L21</f>
        <v>0</v>
      </c>
      <c r="L21" s="12">
        <f>'BASE - Geral'!M21</f>
        <v>0</v>
      </c>
      <c r="M21" s="12">
        <f>'BASE - Geral'!N21</f>
        <v>0</v>
      </c>
      <c r="N21" s="108">
        <f>'BASE - Geral'!Q21</f>
        <v>10556</v>
      </c>
      <c r="O21" s="111">
        <f>VLOOKUP(F21,'Demanda Isolada KIT'!$M$2:$P$1048576,4,0)</f>
        <v>17665</v>
      </c>
      <c r="P21" s="12">
        <f>'BASE - Geral'!Q21</f>
        <v>10556</v>
      </c>
      <c r="Q21" s="90">
        <f>'BASE - Geral'!R21</f>
        <v>1</v>
      </c>
      <c r="R21" s="112">
        <f>'BASE - Geral'!S21</f>
        <v>0</v>
      </c>
      <c r="S21" s="131">
        <f t="shared" si="3"/>
        <v>-7109</v>
      </c>
      <c r="T21" s="111">
        <f>VLOOKUP(F21,'Demanda Isolada KIT'!$R$2:$U$1048576,2,0)</f>
        <v>0</v>
      </c>
      <c r="U21" s="12">
        <f>'BASE - Geral'!T21</f>
        <v>347</v>
      </c>
      <c r="V21" s="90">
        <f>'BASE - Geral'!U21</f>
        <v>1</v>
      </c>
      <c r="W21" s="112">
        <f>'BASE - Geral'!V21</f>
        <v>0</v>
      </c>
      <c r="X21" s="132">
        <f t="shared" si="4"/>
        <v>347</v>
      </c>
      <c r="Y21" s="111">
        <v>18</v>
      </c>
      <c r="Z21" s="12">
        <f>'BASE - Geral'!W21</f>
        <v>0</v>
      </c>
      <c r="AA21" s="90">
        <f>'BASE - Geral'!X21</f>
        <v>0</v>
      </c>
      <c r="AB21" s="112">
        <f>'BASE - Geral'!Y21</f>
        <v>0</v>
      </c>
      <c r="AC21" s="132">
        <f t="shared" si="5"/>
        <v>-18</v>
      </c>
      <c r="AD21" s="90">
        <f>'BASE - Geral'!AC21</f>
        <v>1</v>
      </c>
      <c r="AE21" s="90">
        <f>'BASE - Geral'!AD21</f>
        <v>1</v>
      </c>
      <c r="AF21" s="129"/>
    </row>
    <row r="22" spans="2:32">
      <c r="B22" s="117">
        <f>VLOOKUP(F22,'Composição KIT'!$A$1:$E$400,5,0)</f>
        <v>1414152</v>
      </c>
      <c r="C22" s="13">
        <f>'BASE - Geral'!B22</f>
        <v>0</v>
      </c>
      <c r="D22" s="13" t="str">
        <f>'BASE - Geral'!D22</f>
        <v>PERSONAL CARE</v>
      </c>
      <c r="E22" s="13" t="str">
        <f>'BASE - Geral'!E22</f>
        <v>CESAR NETO</v>
      </c>
      <c r="F22" s="13">
        <f>'BASE - Geral'!G22</f>
        <v>1454186</v>
      </c>
      <c r="G22" s="13" t="str">
        <f>'BASE - Geral'!H22</f>
        <v>OLEO CORP DES ATTRACT COL 80ML</v>
      </c>
      <c r="H22" s="13" t="str">
        <f>'BASE - Geral'!I22</f>
        <v>02 - Active - CM</v>
      </c>
      <c r="I22" s="12">
        <f>'BASE - Geral'!J22</f>
        <v>21818</v>
      </c>
      <c r="J22" s="12">
        <f>'BASE - Geral'!K22</f>
        <v>20000</v>
      </c>
      <c r="K22" s="12">
        <f>'BASE - Geral'!L22</f>
        <v>0</v>
      </c>
      <c r="L22" s="12">
        <f>'BASE - Geral'!M22</f>
        <v>0</v>
      </c>
      <c r="M22" s="12">
        <f>'BASE - Geral'!N22</f>
        <v>20000</v>
      </c>
      <c r="N22" s="108">
        <f>'BASE - Geral'!Q22</f>
        <v>66</v>
      </c>
      <c r="O22" s="111">
        <f>VLOOKUP(F22,'Demanda Isolada KIT'!$M$2:$P$1048576,4,0)</f>
        <v>0</v>
      </c>
      <c r="P22" s="12">
        <f>'BASE - Geral'!Q22</f>
        <v>66</v>
      </c>
      <c r="Q22" s="90">
        <f>'BASE - Geral'!R22</f>
        <v>1</v>
      </c>
      <c r="R22" s="112">
        <f>'BASE - Geral'!S22</f>
        <v>0</v>
      </c>
      <c r="S22" s="131">
        <f t="shared" si="3"/>
        <v>66</v>
      </c>
      <c r="T22" s="111">
        <f>VLOOKUP(F22,'Demanda Isolada KIT'!$R$2:$U$1048576,2,0)</f>
        <v>0</v>
      </c>
      <c r="U22" s="12">
        <f>'BASE - Geral'!T22</f>
        <v>0</v>
      </c>
      <c r="V22" s="90">
        <f>'BASE - Geral'!U22</f>
        <v>1</v>
      </c>
      <c r="W22" s="112">
        <f>'BASE - Geral'!V22</f>
        <v>0</v>
      </c>
      <c r="X22" s="132">
        <f t="shared" si="4"/>
        <v>0</v>
      </c>
      <c r="Y22" s="111">
        <v>19</v>
      </c>
      <c r="Z22" s="12">
        <f>'BASE - Geral'!W22</f>
        <v>0</v>
      </c>
      <c r="AA22" s="90">
        <f>'BASE - Geral'!X22</f>
        <v>0</v>
      </c>
      <c r="AB22" s="112">
        <f>'BASE - Geral'!Y22</f>
        <v>0</v>
      </c>
      <c r="AC22" s="132">
        <f t="shared" si="5"/>
        <v>-19</v>
      </c>
      <c r="AD22" s="90">
        <f>'BASE - Geral'!AC22</f>
        <v>1</v>
      </c>
      <c r="AE22" s="90">
        <f>'BASE - Geral'!AD22</f>
        <v>1</v>
      </c>
      <c r="AF22" s="129"/>
    </row>
    <row r="23" spans="2:32">
      <c r="B23" s="117" t="str">
        <f>VLOOKUP(F23,'Composição KIT'!$A$1:$E$400,5,0)</f>
        <v>1414910|1414846</v>
      </c>
      <c r="C23" s="13">
        <f>'BASE - Geral'!B23</f>
        <v>0</v>
      </c>
      <c r="D23" s="13" t="str">
        <f>'BASE - Geral'!D23</f>
        <v>SKIN CARE</v>
      </c>
      <c r="E23" s="13" t="str">
        <f>'BASE - Geral'!E23</f>
        <v>MARCELLY ROLDAN</v>
      </c>
      <c r="F23" s="13">
        <f>'BASE - Geral'!G23</f>
        <v>1484351</v>
      </c>
      <c r="G23" s="13" t="str">
        <f>'BASE - Geral'!H23</f>
        <v>GEL PARA BARBA FULL SPEED TURB</v>
      </c>
      <c r="H23" s="13" t="str">
        <f>'BASE - Geral'!I23</f>
        <v>02 - Active - CM</v>
      </c>
      <c r="I23" s="12">
        <f>'BASE - Geral'!J23</f>
        <v>18076</v>
      </c>
      <c r="J23" s="12">
        <f>'BASE - Geral'!K23</f>
        <v>15000</v>
      </c>
      <c r="K23" s="12">
        <f>'BASE - Geral'!L23</f>
        <v>0</v>
      </c>
      <c r="L23" s="12">
        <f>'BASE - Geral'!M23</f>
        <v>0</v>
      </c>
      <c r="M23" s="12">
        <f>'BASE - Geral'!N23</f>
        <v>15000</v>
      </c>
      <c r="N23" s="108">
        <f>'BASE - Geral'!Q23</f>
        <v>13484</v>
      </c>
      <c r="O23" s="111">
        <f>VLOOKUP(F23,'Demanda Isolada KIT'!$M$2:$P$1048576,4,0)</f>
        <v>19078</v>
      </c>
      <c r="P23" s="12">
        <f>'BASE - Geral'!Q23</f>
        <v>13484</v>
      </c>
      <c r="Q23" s="90">
        <f>'BASE - Geral'!R23</f>
        <v>1</v>
      </c>
      <c r="R23" s="112">
        <f>'BASE - Geral'!S23</f>
        <v>0</v>
      </c>
      <c r="S23" s="131">
        <f t="shared" si="3"/>
        <v>-5594</v>
      </c>
      <c r="T23" s="111">
        <f>VLOOKUP(F23,'Demanda Isolada KIT'!$R$2:$U$1048576,2,0)</f>
        <v>2500</v>
      </c>
      <c r="U23" s="12">
        <f>'BASE - Geral'!T23</f>
        <v>4738</v>
      </c>
      <c r="V23" s="90">
        <f>'BASE - Geral'!U23</f>
        <v>0.97</v>
      </c>
      <c r="W23" s="112">
        <f>'BASE - Geral'!V23</f>
        <v>146</v>
      </c>
      <c r="X23" s="132">
        <f t="shared" si="4"/>
        <v>2092</v>
      </c>
      <c r="Y23" s="111">
        <v>20</v>
      </c>
      <c r="Z23" s="12">
        <f>'BASE - Geral'!W23</f>
        <v>0</v>
      </c>
      <c r="AA23" s="90">
        <f>'BASE - Geral'!X23</f>
        <v>0</v>
      </c>
      <c r="AB23" s="112">
        <f>'BASE - Geral'!Y23</f>
        <v>0</v>
      </c>
      <c r="AC23" s="132">
        <f t="shared" si="5"/>
        <v>-20</v>
      </c>
      <c r="AD23" s="90">
        <f>'BASE - Geral'!AC23</f>
        <v>1</v>
      </c>
      <c r="AE23" s="90">
        <f>'BASE - Geral'!AD23</f>
        <v>1</v>
      </c>
      <c r="AF23" s="129"/>
    </row>
    <row r="24" spans="2:32">
      <c r="B24" s="117">
        <f>VLOOKUP(F24,'Composição KIT'!$A$1:$E$400,5,0)</f>
        <v>1414861</v>
      </c>
      <c r="C24" s="13">
        <f>'BASE - Geral'!B24</f>
        <v>0</v>
      </c>
      <c r="D24" s="13" t="str">
        <f>'BASE - Geral'!D24</f>
        <v>FRAGRANCE</v>
      </c>
      <c r="E24" s="13" t="str">
        <f>'BASE - Geral'!E24</f>
        <v>ANA CAROLINA FARIA</v>
      </c>
      <c r="F24" s="13">
        <f>'BASE - Geral'!G24</f>
        <v>1484970</v>
      </c>
      <c r="G24" s="13" t="str">
        <f>'BASE - Geral'!H24</f>
        <v>COL DES MUSK INSTINC SPLA 90ML</v>
      </c>
      <c r="H24" s="13" t="str">
        <f>'BASE - Geral'!I24</f>
        <v>02 - Active - CM</v>
      </c>
      <c r="I24" s="12">
        <f>'BASE - Geral'!J24</f>
        <v>50646</v>
      </c>
      <c r="J24" s="12">
        <f>'BASE - Geral'!K24</f>
        <v>50000</v>
      </c>
      <c r="K24" s="12">
        <f>'BASE - Geral'!L24</f>
        <v>5000</v>
      </c>
      <c r="L24" s="12">
        <f>'BASE - Geral'!M24</f>
        <v>0</v>
      </c>
      <c r="M24" s="12">
        <f>'BASE - Geral'!N24</f>
        <v>55000</v>
      </c>
      <c r="N24" s="108">
        <f>'BASE - Geral'!Q24</f>
        <v>22481</v>
      </c>
      <c r="O24" s="111">
        <f>VLOOKUP(F24,'Demanda Isolada KIT'!$M$2:$P$1048576,4,0)</f>
        <v>22126</v>
      </c>
      <c r="P24" s="12">
        <f>'BASE - Geral'!Q24</f>
        <v>22481</v>
      </c>
      <c r="Q24" s="90">
        <f>'BASE - Geral'!R24</f>
        <v>1</v>
      </c>
      <c r="R24" s="112">
        <f>'BASE - Geral'!S24</f>
        <v>0</v>
      </c>
      <c r="S24" s="131">
        <f t="shared" si="3"/>
        <v>355</v>
      </c>
      <c r="T24" s="111">
        <f>VLOOKUP(F24,'Demanda Isolada KIT'!$R$2:$U$1048576,2,0)</f>
        <v>0</v>
      </c>
      <c r="U24" s="12">
        <f>'BASE - Geral'!T24</f>
        <v>27713</v>
      </c>
      <c r="V24" s="90">
        <f>'BASE - Geral'!U24</f>
        <v>1</v>
      </c>
      <c r="W24" s="112">
        <f>'BASE - Geral'!V24</f>
        <v>0</v>
      </c>
      <c r="X24" s="132">
        <f t="shared" si="4"/>
        <v>27713</v>
      </c>
      <c r="Y24" s="111">
        <v>21</v>
      </c>
      <c r="Z24" s="12">
        <f>'BASE - Geral'!W24</f>
        <v>0</v>
      </c>
      <c r="AA24" s="90">
        <f>'BASE - Geral'!X24</f>
        <v>0</v>
      </c>
      <c r="AB24" s="112">
        <f>'BASE - Geral'!Y24</f>
        <v>0</v>
      </c>
      <c r="AC24" s="132">
        <f t="shared" si="5"/>
        <v>-21</v>
      </c>
      <c r="AD24" s="90">
        <f>'BASE - Geral'!AC24</f>
        <v>1</v>
      </c>
      <c r="AE24" s="90">
        <f>'BASE - Geral'!AD24</f>
        <v>1</v>
      </c>
      <c r="AF24" s="129"/>
    </row>
    <row r="25" spans="2:32">
      <c r="B25" s="117">
        <f>VLOOKUP(F25,'Composição KIT'!$A$1:$E$400,5,0)</f>
        <v>1414825</v>
      </c>
      <c r="C25" s="13">
        <f>'BASE - Geral'!B25</f>
        <v>0</v>
      </c>
      <c r="D25" s="13" t="str">
        <f>'BASE - Geral'!D25</f>
        <v>FRAGRANCE</v>
      </c>
      <c r="E25" s="13" t="str">
        <f>'BASE - Geral'!E25</f>
        <v>ANA CAROLINA FARIA</v>
      </c>
      <c r="F25" s="13">
        <f>'BASE - Geral'!G25</f>
        <v>1446416</v>
      </c>
      <c r="G25" s="13" t="str">
        <f>'BASE - Geral'!H25</f>
        <v>COL DES SEGNO IMPACT EDP</v>
      </c>
      <c r="H25" s="13" t="str">
        <f>'BASE - Geral'!I25</f>
        <v>02 - Active - CM</v>
      </c>
      <c r="I25" s="12">
        <f>'BASE - Geral'!J25</f>
        <v>15453</v>
      </c>
      <c r="J25" s="12">
        <f>'BASE - Geral'!K25</f>
        <v>0</v>
      </c>
      <c r="K25" s="12">
        <f>'BASE - Geral'!L25</f>
        <v>17000</v>
      </c>
      <c r="L25" s="12">
        <f>'BASE - Geral'!M25</f>
        <v>0</v>
      </c>
      <c r="M25" s="12">
        <f>'BASE - Geral'!N25</f>
        <v>17000</v>
      </c>
      <c r="N25" s="108">
        <f>'BASE - Geral'!Q25</f>
        <v>31367</v>
      </c>
      <c r="O25" s="111">
        <f>VLOOKUP(F25,'Demanda Isolada KIT'!$M$2:$P$1048576,4,0)</f>
        <v>0</v>
      </c>
      <c r="P25" s="12">
        <f>'BASE - Geral'!Q25</f>
        <v>31367</v>
      </c>
      <c r="Q25" s="90">
        <f>'BASE - Geral'!R25</f>
        <v>0.49</v>
      </c>
      <c r="R25" s="112">
        <f>'BASE - Geral'!S25</f>
        <v>15914</v>
      </c>
      <c r="S25" s="131">
        <f t="shared" si="3"/>
        <v>15453</v>
      </c>
      <c r="T25" s="111">
        <f>VLOOKUP(F25,'Demanda Isolada KIT'!$R$2:$U$1048576,2,0)</f>
        <v>0</v>
      </c>
      <c r="U25" s="12">
        <f>'BASE - Geral'!T25</f>
        <v>7502</v>
      </c>
      <c r="V25" s="90">
        <f>'BASE - Geral'!U25</f>
        <v>0</v>
      </c>
      <c r="W25" s="112">
        <f>'BASE - Geral'!V25</f>
        <v>7502</v>
      </c>
      <c r="X25" s="132">
        <f t="shared" si="4"/>
        <v>0</v>
      </c>
      <c r="Y25" s="111">
        <v>22</v>
      </c>
      <c r="Z25" s="12">
        <f>'BASE - Geral'!W25</f>
        <v>0</v>
      </c>
      <c r="AA25" s="90">
        <f>'BASE - Geral'!X25</f>
        <v>0</v>
      </c>
      <c r="AB25" s="112">
        <f>'BASE - Geral'!Y25</f>
        <v>0</v>
      </c>
      <c r="AC25" s="132">
        <f t="shared" si="5"/>
        <v>-22</v>
      </c>
      <c r="AD25" s="90">
        <f>'BASE - Geral'!AC25</f>
        <v>0.49265151273631524</v>
      </c>
      <c r="AE25" s="90">
        <f>'BASE - Geral'!AD25</f>
        <v>1</v>
      </c>
      <c r="AF25" s="129"/>
    </row>
    <row r="26" spans="2:32">
      <c r="B26" s="117">
        <f>VLOOKUP(F26,'Composição KIT'!$A$1:$E$400,5,0)</f>
        <v>1414183</v>
      </c>
      <c r="C26" s="13" t="str">
        <f>'BASE - Geral'!B26</f>
        <v>R0505 - 05/12/2022 - 29/11 - O item está previsto para ser coletado hoje no porto de em Itajaí-SC, assim que chegar ao estoque, pediremos a subida do material para Anastácio São Paulo e anteciparão a entrega em 2 dias.</v>
      </c>
      <c r="D26" s="13" t="str">
        <f>'BASE - Geral'!D26</f>
        <v>SKIN CARE</v>
      </c>
      <c r="E26" s="13" t="str">
        <f>'BASE - Geral'!E26</f>
        <v>MARCELLY ROLDAN</v>
      </c>
      <c r="F26" s="13">
        <f>'BASE - Geral'!G26</f>
        <v>1493956</v>
      </c>
      <c r="G26" s="13" t="str">
        <f>'BASE - Geral'!H26</f>
        <v>LOCAO PERF CP PUR BLANCA 90ML</v>
      </c>
      <c r="H26" s="13" t="str">
        <f>'BASE - Geral'!I26</f>
        <v>02 - Active - CM</v>
      </c>
      <c r="I26" s="12">
        <f>'BASE - Geral'!J26</f>
        <v>47237</v>
      </c>
      <c r="J26" s="12">
        <f>'BASE - Geral'!K26</f>
        <v>0</v>
      </c>
      <c r="K26" s="12">
        <f>'BASE - Geral'!L26</f>
        <v>0</v>
      </c>
      <c r="L26" s="12">
        <f>'BASE - Geral'!M26</f>
        <v>0</v>
      </c>
      <c r="M26" s="12">
        <f>'BASE - Geral'!N26</f>
        <v>0</v>
      </c>
      <c r="N26" s="108">
        <f>'BASE - Geral'!Q26</f>
        <v>15084</v>
      </c>
      <c r="O26" s="111">
        <f>VLOOKUP(F26,'Demanda Isolada KIT'!$M$2:$P$1048576,4,0)</f>
        <v>22405</v>
      </c>
      <c r="P26" s="12">
        <f>'BASE - Geral'!Q26</f>
        <v>15084</v>
      </c>
      <c r="Q26" s="90">
        <f>'BASE - Geral'!R26</f>
        <v>1</v>
      </c>
      <c r="R26" s="112">
        <f>'BASE - Geral'!S26</f>
        <v>0</v>
      </c>
      <c r="S26" s="131">
        <f t="shared" si="3"/>
        <v>-7321</v>
      </c>
      <c r="T26" s="111">
        <f>VLOOKUP(F26,'Demanda Isolada KIT'!$R$2:$U$1048576,2,0)</f>
        <v>0</v>
      </c>
      <c r="U26" s="12">
        <f>'BASE - Geral'!T26</f>
        <v>359</v>
      </c>
      <c r="V26" s="90">
        <f>'BASE - Geral'!U26</f>
        <v>1</v>
      </c>
      <c r="W26" s="112">
        <f>'BASE - Geral'!V26</f>
        <v>0</v>
      </c>
      <c r="X26" s="132">
        <f t="shared" si="4"/>
        <v>359</v>
      </c>
      <c r="Y26" s="111">
        <v>23</v>
      </c>
      <c r="Z26" s="12">
        <f>'BASE - Geral'!W26</f>
        <v>0</v>
      </c>
      <c r="AA26" s="90">
        <f>'BASE - Geral'!X26</f>
        <v>0</v>
      </c>
      <c r="AB26" s="112">
        <f>'BASE - Geral'!Y26</f>
        <v>0</v>
      </c>
      <c r="AC26" s="132">
        <f t="shared" si="5"/>
        <v>-23</v>
      </c>
      <c r="AD26" s="90">
        <f>'BASE - Geral'!AC26</f>
        <v>1</v>
      </c>
      <c r="AE26" s="90">
        <f>'BASE - Geral'!AD26</f>
        <v>1</v>
      </c>
      <c r="AF26" s="129"/>
    </row>
    <row r="27" spans="2:32">
      <c r="B27" s="117">
        <f>VLOOKUP(F27,'Composição KIT'!$A$1:$E$400,5,0)</f>
        <v>1414865</v>
      </c>
      <c r="C27" s="13">
        <f>'BASE - Geral'!B27</f>
        <v>0</v>
      </c>
      <c r="D27" s="13" t="str">
        <f>'BASE - Geral'!D27</f>
        <v>FRAGRANCE</v>
      </c>
      <c r="E27" s="13" t="str">
        <f>'BASE - Geral'!E27</f>
        <v>ANA CAROLINA FARIA</v>
      </c>
      <c r="F27" s="13">
        <f>'BASE - Geral'!G27</f>
        <v>1499432</v>
      </c>
      <c r="G27" s="13" t="str">
        <f>'BASE - Geral'!H27</f>
        <v>AGUA COLONIA BADY PLUTO 100 ML</v>
      </c>
      <c r="H27" s="13" t="str">
        <f>'BASE - Geral'!I27</f>
        <v>02 - Active - CM</v>
      </c>
      <c r="I27" s="12">
        <f>'BASE - Geral'!J27</f>
        <v>40639</v>
      </c>
      <c r="J27" s="12">
        <f>'BASE - Geral'!K27</f>
        <v>30947</v>
      </c>
      <c r="K27" s="12">
        <f>'BASE - Geral'!L27</f>
        <v>0</v>
      </c>
      <c r="L27" s="12">
        <f>'BASE - Geral'!M27</f>
        <v>30000</v>
      </c>
      <c r="M27" s="12">
        <f>'BASE - Geral'!N27</f>
        <v>60947</v>
      </c>
      <c r="N27" s="108">
        <f>'BASE - Geral'!Q27</f>
        <v>9718</v>
      </c>
      <c r="O27" s="111">
        <f>VLOOKUP(F27,'Demanda Isolada KIT'!$M$2:$P$1048576,4,0)</f>
        <v>0</v>
      </c>
      <c r="P27" s="12">
        <f>'BASE - Geral'!Q27</f>
        <v>9718</v>
      </c>
      <c r="Q27" s="90">
        <f>'BASE - Geral'!R27</f>
        <v>1</v>
      </c>
      <c r="R27" s="112">
        <f>'BASE - Geral'!S27</f>
        <v>0</v>
      </c>
      <c r="S27" s="131">
        <f t="shared" si="3"/>
        <v>9718</v>
      </c>
      <c r="T27" s="111">
        <f>VLOOKUP(F27,'Demanda Isolada KIT'!$R$2:$U$1048576,2,0)</f>
        <v>429</v>
      </c>
      <c r="U27" s="12">
        <f>'BASE - Geral'!T27</f>
        <v>5784</v>
      </c>
      <c r="V27" s="90">
        <f>'BASE - Geral'!U27</f>
        <v>1</v>
      </c>
      <c r="W27" s="112">
        <f>'BASE - Geral'!V27</f>
        <v>0</v>
      </c>
      <c r="X27" s="132">
        <f t="shared" si="4"/>
        <v>5355</v>
      </c>
      <c r="Y27" s="111">
        <v>24</v>
      </c>
      <c r="Z27" s="12">
        <f>'BASE - Geral'!W27</f>
        <v>0</v>
      </c>
      <c r="AA27" s="90">
        <f>'BASE - Geral'!X27</f>
        <v>0</v>
      </c>
      <c r="AB27" s="112">
        <f>'BASE - Geral'!Y27</f>
        <v>0</v>
      </c>
      <c r="AC27" s="132">
        <f t="shared" si="5"/>
        <v>-24</v>
      </c>
      <c r="AD27" s="90">
        <f>'BASE - Geral'!AC27</f>
        <v>1</v>
      </c>
      <c r="AE27" s="90">
        <f>'BASE - Geral'!AD27</f>
        <v>1</v>
      </c>
      <c r="AF27" s="129"/>
    </row>
    <row r="28" spans="2:32">
      <c r="B28" s="117">
        <f>VLOOKUP(F28,'Composição KIT'!$A$1:$E$400,5,0)</f>
        <v>1414801</v>
      </c>
      <c r="C28" s="13" t="str">
        <f>'BASE - Geral'!B28</f>
        <v>C2321767 - 12/12/2022 - 0</v>
      </c>
      <c r="D28" s="13" t="str">
        <f>'BASE - Geral'!D28</f>
        <v>SKIN CARE</v>
      </c>
      <c r="E28" s="13" t="str">
        <f>'BASE - Geral'!E28</f>
        <v>MARCELLY ROLDAN</v>
      </c>
      <c r="F28" s="13">
        <f>'BASE - Geral'!G28</f>
        <v>1492059</v>
      </c>
      <c r="G28" s="13" t="str">
        <f>'BASE - Geral'!H28</f>
        <v>CREME MAOS ENCA ATRA DESL 75G</v>
      </c>
      <c r="H28" s="13" t="str">
        <f>'BASE - Geral'!I28</f>
        <v>02 - Active - CM</v>
      </c>
      <c r="I28" s="12">
        <f>'BASE - Geral'!J28</f>
        <v>12818</v>
      </c>
      <c r="J28" s="12">
        <f>'BASE - Geral'!K28</f>
        <v>0</v>
      </c>
      <c r="K28" s="12">
        <f>'BASE - Geral'!L28</f>
        <v>15000</v>
      </c>
      <c r="L28" s="12">
        <f>'BASE - Geral'!M28</f>
        <v>0</v>
      </c>
      <c r="M28" s="12">
        <f>'BASE - Geral'!N28</f>
        <v>15000</v>
      </c>
      <c r="N28" s="108">
        <f>'BASE - Geral'!Q28</f>
        <v>7257</v>
      </c>
      <c r="O28" s="111">
        <f>VLOOKUP(F28,'Demanda Isolada KIT'!$M$2:$P$1048576,4,0)</f>
        <v>10155</v>
      </c>
      <c r="P28" s="12">
        <f>'BASE - Geral'!Q28</f>
        <v>7257</v>
      </c>
      <c r="Q28" s="90">
        <f>'BASE - Geral'!R28</f>
        <v>1</v>
      </c>
      <c r="R28" s="112">
        <f>'BASE - Geral'!S28</f>
        <v>0</v>
      </c>
      <c r="S28" s="131">
        <f t="shared" si="3"/>
        <v>-2898</v>
      </c>
      <c r="T28" s="111">
        <f>VLOOKUP(F28,'Demanda Isolada KIT'!$R$2:$U$1048576,2,0)</f>
        <v>694</v>
      </c>
      <c r="U28" s="12">
        <f>'BASE - Geral'!T28</f>
        <v>3920</v>
      </c>
      <c r="V28" s="90">
        <f>'BASE - Geral'!U28</f>
        <v>1</v>
      </c>
      <c r="W28" s="112">
        <f>'BASE - Geral'!V28</f>
        <v>0</v>
      </c>
      <c r="X28" s="132">
        <f t="shared" si="4"/>
        <v>3226</v>
      </c>
      <c r="Y28" s="111">
        <v>25</v>
      </c>
      <c r="Z28" s="12">
        <f>'BASE - Geral'!W28</f>
        <v>0</v>
      </c>
      <c r="AA28" s="90">
        <f>'BASE - Geral'!X28</f>
        <v>0</v>
      </c>
      <c r="AB28" s="112">
        <f>'BASE - Geral'!Y28</f>
        <v>0</v>
      </c>
      <c r="AC28" s="132">
        <f t="shared" si="5"/>
        <v>-25</v>
      </c>
      <c r="AD28" s="90">
        <f>'BASE - Geral'!AC28</f>
        <v>1</v>
      </c>
      <c r="AE28" s="90">
        <f>'BASE - Geral'!AD28</f>
        <v>1</v>
      </c>
      <c r="AF28" s="129"/>
    </row>
    <row r="29" spans="2:32">
      <c r="B29" s="117">
        <f>VLOOKUP(F29,'Composição KIT'!$A$1:$E$400,5,0)</f>
        <v>1414840</v>
      </c>
      <c r="C29" s="13" t="str">
        <f>'BASE - Geral'!B29</f>
        <v>R0505 - 05/12/2022 - 29/11 - O item está previsto para ser coletado hoje no porto de em Itajaí-SC, assim que chegar ao estoque, pediremos a subida do material para Anastácio São Paulo e anteciparão a entrega em 2 dias.</v>
      </c>
      <c r="D29" s="13" t="str">
        <f>'BASE - Geral'!D29</f>
        <v>SKIN CARE</v>
      </c>
      <c r="E29" s="13" t="str">
        <f>'BASE - Geral'!E29</f>
        <v>MARCELLY ROLDAN</v>
      </c>
      <c r="F29" s="13">
        <f>'BASE - Geral'!G29</f>
        <v>1487220</v>
      </c>
      <c r="G29" s="13" t="str">
        <f>'BASE - Geral'!H29</f>
        <v>LOC CP DES PETIT GIRL POWR 50M</v>
      </c>
      <c r="H29" s="13" t="str">
        <f>'BASE - Geral'!I29</f>
        <v>02 - Active - CM</v>
      </c>
      <c r="I29" s="12">
        <f>'BASE - Geral'!J29</f>
        <v>32991</v>
      </c>
      <c r="J29" s="12">
        <f>'BASE - Geral'!K29</f>
        <v>0</v>
      </c>
      <c r="K29" s="12">
        <f>'BASE - Geral'!L29</f>
        <v>30000</v>
      </c>
      <c r="L29" s="12">
        <f>'BASE - Geral'!M29</f>
        <v>0</v>
      </c>
      <c r="M29" s="12">
        <f>'BASE - Geral'!N29</f>
        <v>30000</v>
      </c>
      <c r="N29" s="108">
        <f>'BASE - Geral'!Q29</f>
        <v>10651</v>
      </c>
      <c r="O29" s="111">
        <f>VLOOKUP(F29,'Demanda Isolada KIT'!$M$2:$P$1048576,4,0)</f>
        <v>37686</v>
      </c>
      <c r="P29" s="12">
        <f>'BASE - Geral'!Q29</f>
        <v>10651</v>
      </c>
      <c r="Q29" s="90">
        <f>'BASE - Geral'!R29</f>
        <v>1</v>
      </c>
      <c r="R29" s="112">
        <f>'BASE - Geral'!S29</f>
        <v>0</v>
      </c>
      <c r="S29" s="131">
        <f t="shared" si="3"/>
        <v>-27035</v>
      </c>
      <c r="T29" s="111">
        <f>VLOOKUP(F29,'Demanda Isolada KIT'!$R$2:$U$1048576,2,0)</f>
        <v>6000</v>
      </c>
      <c r="U29" s="12">
        <f>'BASE - Geral'!T29</f>
        <v>10513</v>
      </c>
      <c r="V29" s="90">
        <f>'BASE - Geral'!U29</f>
        <v>1</v>
      </c>
      <c r="W29" s="112">
        <f>'BASE - Geral'!V29</f>
        <v>0</v>
      </c>
      <c r="X29" s="132">
        <f t="shared" si="4"/>
        <v>4513</v>
      </c>
      <c r="Y29" s="111">
        <v>26</v>
      </c>
      <c r="Z29" s="12">
        <f>'BASE - Geral'!W29</f>
        <v>0</v>
      </c>
      <c r="AA29" s="90">
        <f>'BASE - Geral'!X29</f>
        <v>0</v>
      </c>
      <c r="AB29" s="112">
        <f>'BASE - Geral'!Y29</f>
        <v>0</v>
      </c>
      <c r="AC29" s="132">
        <f t="shared" si="5"/>
        <v>-26</v>
      </c>
      <c r="AD29" s="90">
        <f>'BASE - Geral'!AC29</f>
        <v>1</v>
      </c>
      <c r="AE29" s="90">
        <f>'BASE - Geral'!AD29</f>
        <v>1</v>
      </c>
      <c r="AF29" s="129"/>
    </row>
    <row r="30" spans="2:32">
      <c r="B30" s="117">
        <f>VLOOKUP(F30,'Composição KIT'!$A$1:$E$400,5,0)</f>
        <v>1414788</v>
      </c>
      <c r="C30" s="13">
        <f>'BASE - Geral'!B30</f>
        <v>0</v>
      </c>
      <c r="D30" s="13" t="str">
        <f>'BASE - Geral'!D30</f>
        <v>FRAGRANCE</v>
      </c>
      <c r="E30" s="13" t="str">
        <f>'BASE - Geral'!E30</f>
        <v>ANA CAROLINA FARIA</v>
      </c>
      <c r="F30" s="13">
        <f>'BASE - Geral'!G30</f>
        <v>1444367</v>
      </c>
      <c r="G30" s="13" t="str">
        <f>'BASE - Geral'!H30</f>
        <v>COLOGNE RELABEL FROZEN</v>
      </c>
      <c r="H30" s="13" t="str">
        <f>'BASE - Geral'!I30</f>
        <v>03 - Phase Out - CM</v>
      </c>
      <c r="I30" s="12">
        <f>'BASE - Geral'!J30</f>
        <v>15696</v>
      </c>
      <c r="J30" s="12">
        <f>'BASE - Geral'!K30</f>
        <v>39013</v>
      </c>
      <c r="K30" s="12">
        <f>'BASE - Geral'!L30</f>
        <v>31000</v>
      </c>
      <c r="L30" s="12">
        <f>'BASE - Geral'!M30</f>
        <v>0</v>
      </c>
      <c r="M30" s="12">
        <f>'BASE - Geral'!N30</f>
        <v>70013</v>
      </c>
      <c r="N30" s="108">
        <f>'BASE - Geral'!Q30</f>
        <v>10382</v>
      </c>
      <c r="O30" s="111">
        <f>VLOOKUP(F30,'Demanda Isolada KIT'!$M$2:$P$1048576,4,0)</f>
        <v>16017</v>
      </c>
      <c r="P30" s="12">
        <f>'BASE - Geral'!Q30</f>
        <v>10382</v>
      </c>
      <c r="Q30" s="90">
        <f>'BASE - Geral'!R30</f>
        <v>1</v>
      </c>
      <c r="R30" s="112">
        <f>'BASE - Geral'!S30</f>
        <v>0</v>
      </c>
      <c r="S30" s="131">
        <f t="shared" si="3"/>
        <v>-5635</v>
      </c>
      <c r="T30" s="111">
        <f>VLOOKUP(F30,'Demanda Isolada KIT'!$R$2:$U$1048576,2,0)</f>
        <v>4243</v>
      </c>
      <c r="U30" s="12">
        <f>'BASE - Geral'!T30</f>
        <v>7663</v>
      </c>
      <c r="V30" s="90">
        <f>'BASE - Geral'!U30</f>
        <v>0.69</v>
      </c>
      <c r="W30" s="112">
        <f>'BASE - Geral'!V30</f>
        <v>2349</v>
      </c>
      <c r="X30" s="132">
        <f t="shared" si="4"/>
        <v>1071</v>
      </c>
      <c r="Y30" s="111">
        <v>27</v>
      </c>
      <c r="Z30" s="12">
        <f>'BASE - Geral'!W30</f>
        <v>0</v>
      </c>
      <c r="AA30" s="90">
        <f>'BASE - Geral'!X30</f>
        <v>0</v>
      </c>
      <c r="AB30" s="112">
        <f>'BASE - Geral'!Y30</f>
        <v>0</v>
      </c>
      <c r="AC30" s="132">
        <f t="shared" si="5"/>
        <v>-27</v>
      </c>
      <c r="AD30" s="90">
        <f>'BASE - Geral'!AC30</f>
        <v>1</v>
      </c>
      <c r="AE30" s="90">
        <f>'BASE - Geral'!AD30</f>
        <v>1</v>
      </c>
      <c r="AF30" s="129"/>
    </row>
    <row r="31" spans="2:32">
      <c r="B31" s="117">
        <f>VLOOKUP(F31,'Composição KIT'!$A$1:$E$400,5,0)</f>
        <v>1414849</v>
      </c>
      <c r="C31" s="13" t="str">
        <f>'BASE - Geral'!B31</f>
        <v>C2312153 - 14/12/2021 - Fornecedor tentando antecipar a entrega dos insimos de produção. Escalado para Sourcing</v>
      </c>
      <c r="D31" s="13" t="str">
        <f>'BASE - Geral'!D31</f>
        <v>PERSONAL CARE</v>
      </c>
      <c r="E31" s="13" t="str">
        <f>'BASE - Geral'!E31</f>
        <v>CESAR NETO</v>
      </c>
      <c r="F31" s="13">
        <f>'BASE - Geral'!G31</f>
        <v>1467558</v>
      </c>
      <c r="G31" s="13" t="str">
        <f>'BASE - Geral'!H31</f>
        <v>LOC CORPO ENCANT GLAMOR 200ML</v>
      </c>
      <c r="H31" s="13" t="str">
        <f>'BASE - Geral'!I31</f>
        <v>02 - Active - CM</v>
      </c>
      <c r="I31" s="12">
        <f>'BASE - Geral'!J31</f>
        <v>5486</v>
      </c>
      <c r="J31" s="12">
        <f>'BASE - Geral'!K31</f>
        <v>0</v>
      </c>
      <c r="K31" s="12">
        <f>'BASE - Geral'!L31</f>
        <v>15000</v>
      </c>
      <c r="L31" s="12">
        <f>'BASE - Geral'!M31</f>
        <v>0</v>
      </c>
      <c r="M31" s="12">
        <f>'BASE - Geral'!N31</f>
        <v>15000</v>
      </c>
      <c r="N31" s="108">
        <f>'BASE - Geral'!Q31</f>
        <v>13937</v>
      </c>
      <c r="O31" s="111">
        <f>VLOOKUP(F31,'Demanda Isolada KIT'!$M$2:$P$1048576,4,0)</f>
        <v>14950</v>
      </c>
      <c r="P31" s="12">
        <f>'BASE - Geral'!Q31</f>
        <v>13937</v>
      </c>
      <c r="Q31" s="90">
        <f>'BASE - Geral'!R31</f>
        <v>0.39</v>
      </c>
      <c r="R31" s="112">
        <f>'BASE - Geral'!S31</f>
        <v>8451</v>
      </c>
      <c r="S31" s="131">
        <f t="shared" si="3"/>
        <v>-9464</v>
      </c>
      <c r="T31" s="111">
        <f>VLOOKUP(F31,'Demanda Isolada KIT'!$R$2:$U$1048576,2,0)</f>
        <v>0</v>
      </c>
      <c r="U31" s="12">
        <f>'BASE - Geral'!T31</f>
        <v>529</v>
      </c>
      <c r="V31" s="90">
        <f>'BASE - Geral'!U31</f>
        <v>0</v>
      </c>
      <c r="W31" s="112">
        <f>'BASE - Geral'!V31</f>
        <v>529</v>
      </c>
      <c r="X31" s="132">
        <f t="shared" si="4"/>
        <v>0</v>
      </c>
      <c r="Y31" s="111">
        <v>28</v>
      </c>
      <c r="Z31" s="12">
        <f>'BASE - Geral'!W31</f>
        <v>0</v>
      </c>
      <c r="AA31" s="90">
        <f>'BASE - Geral'!X31</f>
        <v>0</v>
      </c>
      <c r="AB31" s="112">
        <f>'BASE - Geral'!Y31</f>
        <v>0</v>
      </c>
      <c r="AC31" s="132">
        <f t="shared" si="5"/>
        <v>-28</v>
      </c>
      <c r="AD31" s="90">
        <f>'BASE - Geral'!AC31</f>
        <v>0.39362847097653725</v>
      </c>
      <c r="AE31" s="90">
        <f>'BASE - Geral'!AD31</f>
        <v>1</v>
      </c>
      <c r="AF31" s="129"/>
    </row>
    <row r="32" spans="2:32">
      <c r="B32" s="117">
        <f>VLOOKUP(F32,'Composição KIT'!$A$1:$E$400,5,0)</f>
        <v>1414113</v>
      </c>
      <c r="C32" s="13">
        <f>'BASE - Geral'!B32</f>
        <v>0</v>
      </c>
      <c r="D32" s="13" t="str">
        <f>'BASE - Geral'!D32</f>
        <v>PERSONAL CARE</v>
      </c>
      <c r="E32" s="13" t="str">
        <f>'BASE - Geral'!E32</f>
        <v>CESAR NETO</v>
      </c>
      <c r="F32" s="13">
        <f>'BASE - Geral'!G32</f>
        <v>1381812</v>
      </c>
      <c r="G32" s="13" t="str">
        <f>'BASE - Geral'!H32</f>
        <v>LOCAO CP ENC IRRESISTIVEL 400M</v>
      </c>
      <c r="H32" s="13" t="str">
        <f>'BASE - Geral'!I32</f>
        <v>05 - Non Saleable - CM</v>
      </c>
      <c r="I32" s="12">
        <f>'BASE - Geral'!J32</f>
        <v>40</v>
      </c>
      <c r="J32" s="12">
        <f>'BASE - Geral'!K32</f>
        <v>0</v>
      </c>
      <c r="K32" s="12">
        <f>'BASE - Geral'!L32</f>
        <v>0</v>
      </c>
      <c r="L32" s="12">
        <f>'BASE - Geral'!M32</f>
        <v>0</v>
      </c>
      <c r="M32" s="12">
        <f>'BASE - Geral'!N32</f>
        <v>0</v>
      </c>
      <c r="N32" s="108">
        <f>'BASE - Geral'!Q32</f>
        <v>25</v>
      </c>
      <c r="O32" s="111">
        <f>VLOOKUP(F32,'Demanda Isolada KIT'!$M$2:$P$1048576,4,0)</f>
        <v>0</v>
      </c>
      <c r="P32" s="12">
        <f>'BASE - Geral'!Q32</f>
        <v>25</v>
      </c>
      <c r="Q32" s="90">
        <f>'BASE - Geral'!R32</f>
        <v>1</v>
      </c>
      <c r="R32" s="112">
        <f>'BASE - Geral'!S32</f>
        <v>0</v>
      </c>
      <c r="S32" s="131">
        <f t="shared" si="3"/>
        <v>25</v>
      </c>
      <c r="T32" s="111">
        <f>VLOOKUP(F32,'Demanda Isolada KIT'!$R$2:$U$1048576,2,0)</f>
        <v>0</v>
      </c>
      <c r="U32" s="12">
        <f>'BASE - Geral'!T32</f>
        <v>0</v>
      </c>
      <c r="V32" s="90">
        <f>'BASE - Geral'!U32</f>
        <v>1</v>
      </c>
      <c r="W32" s="112">
        <f>'BASE - Geral'!V32</f>
        <v>0</v>
      </c>
      <c r="X32" s="132">
        <f t="shared" si="4"/>
        <v>0</v>
      </c>
      <c r="Y32" s="111">
        <v>29</v>
      </c>
      <c r="Z32" s="12">
        <f>'BASE - Geral'!W32</f>
        <v>0</v>
      </c>
      <c r="AA32" s="90">
        <f>'BASE - Geral'!X32</f>
        <v>0</v>
      </c>
      <c r="AB32" s="112">
        <f>'BASE - Geral'!Y32</f>
        <v>0</v>
      </c>
      <c r="AC32" s="132">
        <f t="shared" si="5"/>
        <v>-29</v>
      </c>
      <c r="AD32" s="90">
        <f>'BASE - Geral'!AC32</f>
        <v>1</v>
      </c>
      <c r="AE32" s="90">
        <f>'BASE - Geral'!AD32</f>
        <v>1</v>
      </c>
      <c r="AF32" s="129"/>
    </row>
    <row r="33" spans="2:32">
      <c r="B33" s="117">
        <f>VLOOKUP(F33,'Composição KIT'!$A$1:$E$400,5,0)</f>
        <v>1414865</v>
      </c>
      <c r="C33" s="13">
        <f>'BASE - Geral'!B33</f>
        <v>0</v>
      </c>
      <c r="D33" s="13" t="str">
        <f>'BASE - Geral'!D33</f>
        <v>COLOR I</v>
      </c>
      <c r="E33" s="13" t="str">
        <f>'BASE - Geral'!E33</f>
        <v>RENATA SOUZA</v>
      </c>
      <c r="F33" s="13">
        <f>'BASE - Geral'!G33</f>
        <v>1477653</v>
      </c>
      <c r="G33" s="13" t="str">
        <f>'BASE - Geral'!H33</f>
        <v>SACOLA M UNISEX 2022</v>
      </c>
      <c r="H33" s="13" t="str">
        <f>'BASE - Geral'!I33</f>
        <v>02 - Active - CM</v>
      </c>
      <c r="I33" s="12">
        <f>'BASE - Geral'!J33</f>
        <v>34071</v>
      </c>
      <c r="J33" s="12">
        <f>'BASE - Geral'!K33</f>
        <v>0</v>
      </c>
      <c r="K33" s="12">
        <f>'BASE - Geral'!L33</f>
        <v>0</v>
      </c>
      <c r="L33" s="12">
        <f>'BASE - Geral'!M33</f>
        <v>0</v>
      </c>
      <c r="M33" s="12">
        <f>'BASE - Geral'!N33</f>
        <v>0</v>
      </c>
      <c r="N33" s="108">
        <f>'BASE - Geral'!Q33</f>
        <v>1305</v>
      </c>
      <c r="O33" s="111">
        <f>VLOOKUP(F33,'Demanda Isolada KIT'!$M$2:$P$1048576,4,0)</f>
        <v>0</v>
      </c>
      <c r="P33" s="12">
        <f>'BASE - Geral'!Q33</f>
        <v>1305</v>
      </c>
      <c r="Q33" s="90">
        <f>'BASE - Geral'!R33</f>
        <v>1</v>
      </c>
      <c r="R33" s="112">
        <f>'BASE - Geral'!S33</f>
        <v>0</v>
      </c>
      <c r="S33" s="131">
        <f t="shared" si="3"/>
        <v>1305</v>
      </c>
      <c r="T33" s="111">
        <f>VLOOKUP(F33,'Demanda Isolada KIT'!$R$2:$U$1048576,2,0)</f>
        <v>429</v>
      </c>
      <c r="U33" s="12">
        <f>'BASE - Geral'!T33</f>
        <v>779</v>
      </c>
      <c r="V33" s="90">
        <f>'BASE - Geral'!U33</f>
        <v>1</v>
      </c>
      <c r="W33" s="112">
        <f>'BASE - Geral'!V33</f>
        <v>0</v>
      </c>
      <c r="X33" s="132">
        <f t="shared" si="4"/>
        <v>350</v>
      </c>
      <c r="Y33" s="111">
        <v>30</v>
      </c>
      <c r="Z33" s="12">
        <f>'BASE - Geral'!W33</f>
        <v>0</v>
      </c>
      <c r="AA33" s="90">
        <f>'BASE - Geral'!X33</f>
        <v>0</v>
      </c>
      <c r="AB33" s="112">
        <f>'BASE - Geral'!Y33</f>
        <v>0</v>
      </c>
      <c r="AC33" s="132">
        <f t="shared" si="5"/>
        <v>-30</v>
      </c>
      <c r="AD33" s="90">
        <f>'BASE - Geral'!AC33</f>
        <v>1</v>
      </c>
      <c r="AE33" s="90">
        <f>'BASE - Geral'!AD33</f>
        <v>1</v>
      </c>
      <c r="AF33" s="129"/>
    </row>
    <row r="34" spans="2:32">
      <c r="B34" s="117">
        <f>VLOOKUP(F34,'Composição KIT'!$A$1:$E$400,5,0)</f>
        <v>1414858</v>
      </c>
      <c r="C34" s="13">
        <f>'BASE - Geral'!B34</f>
        <v>0</v>
      </c>
      <c r="D34" s="13" t="str">
        <f>'BASE - Geral'!D34</f>
        <v>OV</v>
      </c>
      <c r="E34" s="13" t="str">
        <f>'BASE - Geral'!E34</f>
        <v>RENATA SOUZA</v>
      </c>
      <c r="F34" s="13">
        <f>'BASE - Geral'!G34</f>
        <v>1466437</v>
      </c>
      <c r="G34" s="13" t="str">
        <f>'BASE - Geral'!H34</f>
        <v>SABON BARRA ENCANT IRRES SEDUT</v>
      </c>
      <c r="H34" s="13" t="str">
        <f>'BASE - Geral'!I34</f>
        <v>03 - Phase Out - CM</v>
      </c>
      <c r="I34" s="12">
        <f>'BASE - Geral'!J34</f>
        <v>27150</v>
      </c>
      <c r="J34" s="12">
        <f>'BASE - Geral'!K34</f>
        <v>0</v>
      </c>
      <c r="K34" s="12">
        <f>'BASE - Geral'!L34</f>
        <v>0</v>
      </c>
      <c r="L34" s="12">
        <f>'BASE - Geral'!M34</f>
        <v>0</v>
      </c>
      <c r="M34" s="12">
        <f>'BASE - Geral'!N34</f>
        <v>0</v>
      </c>
      <c r="N34" s="108">
        <f>'BASE - Geral'!Q34</f>
        <v>472</v>
      </c>
      <c r="O34" s="111">
        <f>VLOOKUP(F34,'Demanda Isolada KIT'!$M$2:$P$1048576,4,0)</f>
        <v>0</v>
      </c>
      <c r="P34" s="12">
        <f>'BASE - Geral'!Q34</f>
        <v>472</v>
      </c>
      <c r="Q34" s="90">
        <f>'BASE - Geral'!R34</f>
        <v>1</v>
      </c>
      <c r="R34" s="112">
        <f>'BASE - Geral'!S34</f>
        <v>0</v>
      </c>
      <c r="S34" s="131">
        <f t="shared" si="3"/>
        <v>472</v>
      </c>
      <c r="T34" s="111">
        <f>VLOOKUP(F34,'Demanda Isolada KIT'!$R$2:$U$1048576,2,0)</f>
        <v>0</v>
      </c>
      <c r="U34" s="12">
        <f>'BASE - Geral'!T34</f>
        <v>0</v>
      </c>
      <c r="V34" s="90">
        <f>'BASE - Geral'!U34</f>
        <v>1</v>
      </c>
      <c r="W34" s="112">
        <f>'BASE - Geral'!V34</f>
        <v>0</v>
      </c>
      <c r="X34" s="132">
        <f t="shared" si="4"/>
        <v>0</v>
      </c>
      <c r="Y34" s="111">
        <v>31</v>
      </c>
      <c r="Z34" s="12">
        <f>'BASE - Geral'!W34</f>
        <v>0</v>
      </c>
      <c r="AA34" s="90">
        <f>'BASE - Geral'!X34</f>
        <v>0</v>
      </c>
      <c r="AB34" s="112">
        <f>'BASE - Geral'!Y34</f>
        <v>0</v>
      </c>
      <c r="AC34" s="132">
        <f t="shared" si="5"/>
        <v>-31</v>
      </c>
      <c r="AD34" s="90">
        <f>'BASE - Geral'!AC34</f>
        <v>1</v>
      </c>
      <c r="AE34" s="90">
        <f>'BASE - Geral'!AD34</f>
        <v>1</v>
      </c>
      <c r="AF34" s="129"/>
    </row>
    <row r="35" spans="2:32">
      <c r="B35" s="117">
        <f>VLOOKUP(F35,'Composição KIT'!$A$1:$E$400,5,0)</f>
        <v>1414873</v>
      </c>
      <c r="C35" s="13">
        <f>'BASE - Geral'!B35</f>
        <v>0</v>
      </c>
      <c r="D35" s="13" t="str">
        <f>'BASE - Geral'!D35</f>
        <v>OV</v>
      </c>
      <c r="E35" s="13" t="str">
        <f>'BASE - Geral'!E35</f>
        <v>RENATA SOUZA</v>
      </c>
      <c r="F35" s="13">
        <f>'BASE - Geral'!G35</f>
        <v>1464637</v>
      </c>
      <c r="G35" s="13" t="str">
        <f>'BASE - Geral'!H35</f>
        <v>PALETA BIG PRO DE MAQUIAGEM</v>
      </c>
      <c r="H35" s="13" t="str">
        <f>'BASE - Geral'!I35</f>
        <v>02 - Active - CM</v>
      </c>
      <c r="I35" s="12">
        <f>'BASE - Geral'!J35</f>
        <v>37075</v>
      </c>
      <c r="J35" s="12">
        <f>'BASE - Geral'!K35</f>
        <v>0</v>
      </c>
      <c r="K35" s="12">
        <f>'BASE - Geral'!L35</f>
        <v>0</v>
      </c>
      <c r="L35" s="12">
        <f>'BASE - Geral'!M35</f>
        <v>0</v>
      </c>
      <c r="M35" s="12">
        <f>'BASE - Geral'!N35</f>
        <v>0</v>
      </c>
      <c r="N35" s="108">
        <f>'BASE - Geral'!Q35</f>
        <v>372</v>
      </c>
      <c r="O35" s="111">
        <f>VLOOKUP(F35,'Demanda Isolada KIT'!$M$2:$P$1048576,4,0)</f>
        <v>942</v>
      </c>
      <c r="P35" s="12">
        <f>'BASE - Geral'!Q35</f>
        <v>372</v>
      </c>
      <c r="Q35" s="90">
        <f>'BASE - Geral'!R35</f>
        <v>1</v>
      </c>
      <c r="R35" s="112">
        <f>'BASE - Geral'!S35</f>
        <v>0</v>
      </c>
      <c r="S35" s="131">
        <f t="shared" si="3"/>
        <v>-570</v>
      </c>
      <c r="T35" s="111">
        <f>VLOOKUP(F35,'Demanda Isolada KIT'!$R$2:$U$1048576,2,0)</f>
        <v>0</v>
      </c>
      <c r="U35" s="12">
        <f>'BASE - Geral'!T35</f>
        <v>0</v>
      </c>
      <c r="V35" s="90">
        <f>'BASE - Geral'!U35</f>
        <v>1</v>
      </c>
      <c r="W35" s="112">
        <f>'BASE - Geral'!V35</f>
        <v>0</v>
      </c>
      <c r="X35" s="132">
        <f t="shared" si="4"/>
        <v>0</v>
      </c>
      <c r="Y35" s="111">
        <v>32</v>
      </c>
      <c r="Z35" s="12">
        <f>'BASE - Geral'!W35</f>
        <v>0</v>
      </c>
      <c r="AA35" s="90">
        <f>'BASE - Geral'!X35</f>
        <v>0</v>
      </c>
      <c r="AB35" s="112">
        <f>'BASE - Geral'!Y35</f>
        <v>0</v>
      </c>
      <c r="AC35" s="132">
        <f t="shared" si="5"/>
        <v>-32</v>
      </c>
      <c r="AD35" s="90">
        <f>'BASE - Geral'!AC35</f>
        <v>1</v>
      </c>
      <c r="AE35" s="90">
        <f>'BASE - Geral'!AD35</f>
        <v>1</v>
      </c>
      <c r="AF35" s="129"/>
    </row>
    <row r="36" spans="2:32">
      <c r="B36" s="117">
        <f>VLOOKUP(F36,'Composição KIT'!$A$1:$E$400,5,0)</f>
        <v>1414538</v>
      </c>
      <c r="C36" s="13">
        <f>'BASE - Geral'!B36</f>
        <v>0</v>
      </c>
      <c r="D36" s="13" t="str">
        <f>'BASE - Geral'!D36</f>
        <v>SKIN CARE</v>
      </c>
      <c r="E36" s="13" t="str">
        <f>'BASE - Geral'!E36</f>
        <v>MARCELLY ROLDAN</v>
      </c>
      <c r="F36" s="13">
        <f>'BASE - Geral'!G36</f>
        <v>1381761</v>
      </c>
      <c r="G36" s="13" t="str">
        <f>'BASE - Geral'!H36</f>
        <v>CREME MAOS ENCANTO SEDUCAO 30G</v>
      </c>
      <c r="H36" s="13" t="str">
        <f>'BASE - Geral'!I36</f>
        <v>03 - Phase Out - CM</v>
      </c>
      <c r="I36" s="12">
        <f>'BASE - Geral'!J36</f>
        <v>20187</v>
      </c>
      <c r="J36" s="12">
        <f>'BASE - Geral'!K36</f>
        <v>0</v>
      </c>
      <c r="K36" s="12">
        <f>'BASE - Geral'!L36</f>
        <v>0</v>
      </c>
      <c r="L36" s="12">
        <f>'BASE - Geral'!M36</f>
        <v>0</v>
      </c>
      <c r="M36" s="12">
        <f>'BASE - Geral'!N36</f>
        <v>0</v>
      </c>
      <c r="N36" s="108">
        <f>'BASE - Geral'!Q36</f>
        <v>2002</v>
      </c>
      <c r="O36" s="111">
        <f>VLOOKUP(F36,'Demanda Isolada KIT'!$M$2:$P$1048576,4,0)</f>
        <v>0</v>
      </c>
      <c r="P36" s="12">
        <f>'BASE - Geral'!Q36</f>
        <v>2002</v>
      </c>
      <c r="Q36" s="90">
        <f>'BASE - Geral'!R36</f>
        <v>1</v>
      </c>
      <c r="R36" s="112">
        <f>'BASE - Geral'!S36</f>
        <v>0</v>
      </c>
      <c r="S36" s="131">
        <f t="shared" si="3"/>
        <v>2002</v>
      </c>
      <c r="T36" s="111">
        <f>VLOOKUP(F36,'Demanda Isolada KIT'!$R$2:$U$1048576,2,0)</f>
        <v>2753</v>
      </c>
      <c r="U36" s="12">
        <f>'BASE - Geral'!T36</f>
        <v>3805</v>
      </c>
      <c r="V36" s="90">
        <f>'BASE - Geral'!U36</f>
        <v>1</v>
      </c>
      <c r="W36" s="112">
        <f>'BASE - Geral'!V36</f>
        <v>0</v>
      </c>
      <c r="X36" s="132">
        <f t="shared" si="4"/>
        <v>1052</v>
      </c>
      <c r="Y36" s="111">
        <v>33</v>
      </c>
      <c r="Z36" s="12">
        <f>'BASE - Geral'!W36</f>
        <v>0</v>
      </c>
      <c r="AA36" s="90">
        <f>'BASE - Geral'!X36</f>
        <v>0</v>
      </c>
      <c r="AB36" s="112">
        <f>'BASE - Geral'!Y36</f>
        <v>0</v>
      </c>
      <c r="AC36" s="132">
        <f t="shared" si="5"/>
        <v>-33</v>
      </c>
      <c r="AD36" s="90">
        <f>'BASE - Geral'!AC36</f>
        <v>1</v>
      </c>
      <c r="AE36" s="90">
        <f>'BASE - Geral'!AD36</f>
        <v>1</v>
      </c>
      <c r="AF36" s="129"/>
    </row>
    <row r="37" spans="2:32">
      <c r="B37" s="117">
        <f>VLOOKUP(F37,'Composição KIT'!$A$1:$E$400,5,0)</f>
        <v>1414104</v>
      </c>
      <c r="C37" s="13">
        <f>'BASE - Geral'!B37</f>
        <v>0</v>
      </c>
      <c r="D37" s="13" t="str">
        <f>'BASE - Geral'!D37</f>
        <v>OV</v>
      </c>
      <c r="E37" s="13" t="str">
        <f>'BASE - Geral'!E37</f>
        <v>RENATA SOUZA</v>
      </c>
      <c r="F37" s="13">
        <f>'BASE - Geral'!G37</f>
        <v>1481283</v>
      </c>
      <c r="G37" s="13" t="str">
        <f>'BASE - Geral'!H37</f>
        <v>PALETA SOMBRA OLHOS ICE FAIRY</v>
      </c>
      <c r="H37" s="13" t="str">
        <f>'BASE - Geral'!I37</f>
        <v>02 - Active - CM</v>
      </c>
      <c r="I37" s="12">
        <f>'BASE - Geral'!J37</f>
        <v>1056</v>
      </c>
      <c r="J37" s="12">
        <f>'BASE - Geral'!K37</f>
        <v>0</v>
      </c>
      <c r="K37" s="12">
        <f>'BASE - Geral'!L37</f>
        <v>0</v>
      </c>
      <c r="L37" s="12">
        <f>'BASE - Geral'!M37</f>
        <v>1632</v>
      </c>
      <c r="M37" s="12">
        <f>'BASE - Geral'!N37</f>
        <v>1632</v>
      </c>
      <c r="N37" s="108">
        <f>'BASE - Geral'!Q37</f>
        <v>1934</v>
      </c>
      <c r="O37" s="111">
        <f>VLOOKUP(F37,'Demanda Isolada KIT'!$M$2:$P$1048576,4,0)</f>
        <v>1309</v>
      </c>
      <c r="P37" s="12">
        <f>'BASE - Geral'!Q37</f>
        <v>1934</v>
      </c>
      <c r="Q37" s="90">
        <f>'BASE - Geral'!R37</f>
        <v>0.55000000000000004</v>
      </c>
      <c r="R37" s="112">
        <f>'BASE - Geral'!S37</f>
        <v>878</v>
      </c>
      <c r="S37" s="131">
        <f t="shared" si="3"/>
        <v>-253</v>
      </c>
      <c r="T37" s="111">
        <f>VLOOKUP(F37,'Demanda Isolada KIT'!$R$2:$U$1048576,2,0)</f>
        <v>246</v>
      </c>
      <c r="U37" s="12">
        <f>'BASE - Geral'!T37</f>
        <v>604</v>
      </c>
      <c r="V37" s="90">
        <f>'BASE - Geral'!U37</f>
        <v>0</v>
      </c>
      <c r="W37" s="112">
        <f>'BASE - Geral'!V37</f>
        <v>604</v>
      </c>
      <c r="X37" s="132">
        <f t="shared" si="4"/>
        <v>-246</v>
      </c>
      <c r="Y37" s="111">
        <v>34</v>
      </c>
      <c r="Z37" s="12">
        <f>'BASE - Geral'!W37</f>
        <v>0</v>
      </c>
      <c r="AA37" s="90">
        <f>'BASE - Geral'!X37</f>
        <v>0</v>
      </c>
      <c r="AB37" s="112">
        <f>'BASE - Geral'!Y37</f>
        <v>0</v>
      </c>
      <c r="AC37" s="132">
        <f t="shared" si="5"/>
        <v>-34</v>
      </c>
      <c r="AD37" s="90">
        <f>'BASE - Geral'!AC37</f>
        <v>0.54601861427094101</v>
      </c>
      <c r="AE37" s="90">
        <f>'BASE - Geral'!AD37</f>
        <v>0.54601861427094101</v>
      </c>
      <c r="AF37" s="129"/>
    </row>
    <row r="38" spans="2:32">
      <c r="B38" s="117">
        <f>VLOOKUP(F38,'Composição KIT'!$A$1:$E$400,5,0)</f>
        <v>1414130</v>
      </c>
      <c r="C38" s="13">
        <f>'BASE - Geral'!B38</f>
        <v>0</v>
      </c>
      <c r="D38" s="13" t="str">
        <f>'BASE - Geral'!D38</f>
        <v>FRAGRANCE</v>
      </c>
      <c r="E38" s="13" t="str">
        <f>'BASE - Geral'!E38</f>
        <v>ANA CAROLINA FARIA</v>
      </c>
      <c r="F38" s="13">
        <f>'BASE - Geral'!G38</f>
        <v>1480481</v>
      </c>
      <c r="G38" s="13" t="str">
        <f>'BASE - Geral'!H38</f>
        <v>COL DES SEGNO VISION HOMO 25ML</v>
      </c>
      <c r="H38" s="13" t="str">
        <f>'BASE - Geral'!I38</f>
        <v>02 - Active - CM</v>
      </c>
      <c r="I38" s="12">
        <f>'BASE - Geral'!J38</f>
        <v>12683</v>
      </c>
      <c r="J38" s="12">
        <f>'BASE - Geral'!K38</f>
        <v>0</v>
      </c>
      <c r="K38" s="12">
        <f>'BASE - Geral'!L38</f>
        <v>0</v>
      </c>
      <c r="L38" s="12">
        <f>'BASE - Geral'!M38</f>
        <v>0</v>
      </c>
      <c r="M38" s="12">
        <f>'BASE - Geral'!N38</f>
        <v>0</v>
      </c>
      <c r="N38" s="108">
        <f>'BASE - Geral'!Q38</f>
        <v>1070</v>
      </c>
      <c r="O38" s="111">
        <f>VLOOKUP(F38,'Demanda Isolada KIT'!$M$2:$P$1048576,4,0)</f>
        <v>1413</v>
      </c>
      <c r="P38" s="12">
        <f>'BASE - Geral'!Q38</f>
        <v>1070</v>
      </c>
      <c r="Q38" s="90">
        <f>'BASE - Geral'!R38</f>
        <v>1</v>
      </c>
      <c r="R38" s="112">
        <f>'BASE - Geral'!S38</f>
        <v>0</v>
      </c>
      <c r="S38" s="131">
        <f t="shared" si="3"/>
        <v>-343</v>
      </c>
      <c r="T38" s="111">
        <f>VLOOKUP(F38,'Demanda Isolada KIT'!$R$2:$U$1048576,2,0)</f>
        <v>212</v>
      </c>
      <c r="U38" s="12">
        <f>'BASE - Geral'!T38</f>
        <v>765</v>
      </c>
      <c r="V38" s="90">
        <f>'BASE - Geral'!U38</f>
        <v>1</v>
      </c>
      <c r="W38" s="112">
        <f>'BASE - Geral'!V38</f>
        <v>0</v>
      </c>
      <c r="X38" s="132">
        <f t="shared" si="4"/>
        <v>553</v>
      </c>
      <c r="Y38" s="111">
        <v>35</v>
      </c>
      <c r="Z38" s="12">
        <f>'BASE - Geral'!W38</f>
        <v>0</v>
      </c>
      <c r="AA38" s="90">
        <f>'BASE - Geral'!X38</f>
        <v>0</v>
      </c>
      <c r="AB38" s="112">
        <f>'BASE - Geral'!Y38</f>
        <v>0</v>
      </c>
      <c r="AC38" s="132">
        <f t="shared" si="5"/>
        <v>-35</v>
      </c>
      <c r="AD38" s="90">
        <f>'BASE - Geral'!AC38</f>
        <v>1</v>
      </c>
      <c r="AE38" s="90">
        <f>'BASE - Geral'!AD38</f>
        <v>1</v>
      </c>
      <c r="AF38" s="129"/>
    </row>
    <row r="39" spans="2:32">
      <c r="B39" s="117">
        <f>VLOOKUP(F39,'Composição KIT'!$A$1:$E$400,5,0)</f>
        <v>1414543</v>
      </c>
      <c r="C39" s="13">
        <f>'BASE - Geral'!B39</f>
        <v>0</v>
      </c>
      <c r="D39" s="13" t="str">
        <f>'BASE - Geral'!D39</f>
        <v>PERSONAL CARE</v>
      </c>
      <c r="E39" s="13" t="str">
        <f>'BASE - Geral'!E39</f>
        <v>CESAR NETO</v>
      </c>
      <c r="F39" s="13">
        <f>'BASE - Geral'!G39</f>
        <v>1494511</v>
      </c>
      <c r="G39" s="13" t="str">
        <f>'BASE - Geral'!H39</f>
        <v>LO??O CORP INTENSA LUIZA 140ML</v>
      </c>
      <c r="H39" s="13" t="str">
        <f>'BASE - Geral'!I39</f>
        <v>02 - Active - CM</v>
      </c>
      <c r="I39" s="12">
        <f>'BASE - Geral'!J39</f>
        <v>14649</v>
      </c>
      <c r="J39" s="12">
        <f>'BASE - Geral'!K39</f>
        <v>0</v>
      </c>
      <c r="K39" s="12">
        <f>'BASE - Geral'!L39</f>
        <v>0</v>
      </c>
      <c r="L39" s="12">
        <f>'BASE - Geral'!M39</f>
        <v>0</v>
      </c>
      <c r="M39" s="12">
        <f>'BASE - Geral'!N39</f>
        <v>0</v>
      </c>
      <c r="N39" s="108">
        <f>'BASE - Geral'!Q39</f>
        <v>8282</v>
      </c>
      <c r="O39" s="111">
        <f>VLOOKUP(F39,'Demanda Isolada KIT'!$M$2:$P$1048576,4,0)</f>
        <v>17160</v>
      </c>
      <c r="P39" s="12">
        <f>'BASE - Geral'!Q39</f>
        <v>8282</v>
      </c>
      <c r="Q39" s="90">
        <f>'BASE - Geral'!R39</f>
        <v>1</v>
      </c>
      <c r="R39" s="112">
        <f>'BASE - Geral'!S39</f>
        <v>0</v>
      </c>
      <c r="S39" s="131">
        <f t="shared" si="3"/>
        <v>-8878</v>
      </c>
      <c r="T39" s="111">
        <f>VLOOKUP(F39,'Demanda Isolada KIT'!$R$2:$U$1048576,2,0)</f>
        <v>0</v>
      </c>
      <c r="U39" s="12">
        <f>'BASE - Geral'!T39</f>
        <v>1622</v>
      </c>
      <c r="V39" s="90">
        <f>'BASE - Geral'!U39</f>
        <v>1</v>
      </c>
      <c r="W39" s="112">
        <f>'BASE - Geral'!V39</f>
        <v>0</v>
      </c>
      <c r="X39" s="132">
        <f t="shared" si="4"/>
        <v>1622</v>
      </c>
      <c r="Y39" s="111">
        <v>36</v>
      </c>
      <c r="Z39" s="12">
        <f>'BASE - Geral'!W39</f>
        <v>0</v>
      </c>
      <c r="AA39" s="90">
        <f>'BASE - Geral'!X39</f>
        <v>0</v>
      </c>
      <c r="AB39" s="112">
        <f>'BASE - Geral'!Y39</f>
        <v>0</v>
      </c>
      <c r="AC39" s="132">
        <f t="shared" si="5"/>
        <v>-36</v>
      </c>
      <c r="AD39" s="90">
        <f>'BASE - Geral'!AC39</f>
        <v>1</v>
      </c>
      <c r="AE39" s="90">
        <f>'BASE - Geral'!AD39</f>
        <v>1</v>
      </c>
      <c r="AF39" s="129"/>
    </row>
    <row r="40" spans="2:32">
      <c r="B40" s="117" t="str">
        <f>VLOOKUP(F40,'Composição KIT'!$A$1:$E$400,5,0)</f>
        <v>1414495|1414542</v>
      </c>
      <c r="C40" s="13" t="str">
        <f>'BASE - Geral'!B40</f>
        <v>R3746 - S/ DATA - 0</v>
      </c>
      <c r="D40" s="13" t="str">
        <f>'BASE - Geral'!D40</f>
        <v>COLOR II</v>
      </c>
      <c r="E40" s="13" t="str">
        <f>'BASE - Geral'!E40</f>
        <v>GRACIANO MATA</v>
      </c>
      <c r="F40" s="13">
        <f>'BASE - Geral'!G40</f>
        <v>1424077</v>
      </c>
      <c r="G40" s="13" t="str">
        <f>'BASE - Geral'!H40</f>
        <v>MASCARA CILIOS CT BLACK</v>
      </c>
      <c r="H40" s="13" t="str">
        <f>'BASE - Geral'!I40</f>
        <v>02 - Active - CM</v>
      </c>
      <c r="I40" s="12">
        <f>'BASE - Geral'!J40</f>
        <v>151333</v>
      </c>
      <c r="J40" s="12">
        <f>'BASE - Geral'!K40</f>
        <v>0</v>
      </c>
      <c r="K40" s="12">
        <f>'BASE - Geral'!L40</f>
        <v>24000</v>
      </c>
      <c r="L40" s="12">
        <f>'BASE - Geral'!M40</f>
        <v>0</v>
      </c>
      <c r="M40" s="12">
        <f>'BASE - Geral'!N40</f>
        <v>24000</v>
      </c>
      <c r="N40" s="108">
        <f>'BASE - Geral'!Q40</f>
        <v>93450</v>
      </c>
      <c r="O40" s="111">
        <f>VLOOKUP(F40,'Demanda Isolada KIT'!$M$2:$P$1048576,4,0)</f>
        <v>9257</v>
      </c>
      <c r="P40" s="12">
        <f>'BASE - Geral'!Q40</f>
        <v>93450</v>
      </c>
      <c r="Q40" s="90">
        <f>'BASE - Geral'!R40</f>
        <v>1</v>
      </c>
      <c r="R40" s="112">
        <f>'BASE - Geral'!S40</f>
        <v>0</v>
      </c>
      <c r="S40" s="131">
        <f t="shared" si="3"/>
        <v>84193</v>
      </c>
      <c r="T40" s="111">
        <f>VLOOKUP(F40,'Demanda Isolada KIT'!$R$2:$U$1048576,2,0)</f>
        <v>1396</v>
      </c>
      <c r="U40" s="12">
        <f>'BASE - Geral'!T40</f>
        <v>80427</v>
      </c>
      <c r="V40" s="90">
        <f>'BASE - Geral'!U40</f>
        <v>0.72</v>
      </c>
      <c r="W40" s="112">
        <f>'BASE - Geral'!V40</f>
        <v>22544</v>
      </c>
      <c r="X40" s="132">
        <f t="shared" si="4"/>
        <v>56487</v>
      </c>
      <c r="Y40" s="111">
        <v>37</v>
      </c>
      <c r="Z40" s="12">
        <f>'BASE - Geral'!W40</f>
        <v>0</v>
      </c>
      <c r="AA40" s="90">
        <f>'BASE - Geral'!X40</f>
        <v>0</v>
      </c>
      <c r="AB40" s="112">
        <f>'BASE - Geral'!Y40</f>
        <v>0</v>
      </c>
      <c r="AC40" s="132">
        <f t="shared" si="5"/>
        <v>-37</v>
      </c>
      <c r="AD40" s="90">
        <f>'BASE - Geral'!AC40</f>
        <v>1</v>
      </c>
      <c r="AE40" s="90">
        <f>'BASE - Geral'!AD40</f>
        <v>1</v>
      </c>
      <c r="AF40" s="129"/>
    </row>
    <row r="41" spans="2:32">
      <c r="B41" s="117">
        <f>VLOOKUP(F41,'Composição KIT'!$A$1:$E$400,5,0)</f>
        <v>1414799</v>
      </c>
      <c r="C41" s="13">
        <f>'BASE - Geral'!B41</f>
        <v>0</v>
      </c>
      <c r="D41" s="13" t="str">
        <f>'BASE - Geral'!D41</f>
        <v>FRAGRANCE</v>
      </c>
      <c r="E41" s="13" t="str">
        <f>'BASE - Geral'!E41</f>
        <v>ANA CAROLINA FARIA</v>
      </c>
      <c r="F41" s="13">
        <f>'BASE - Geral'!G41</f>
        <v>1465716</v>
      </c>
      <c r="G41" s="13" t="str">
        <f>'BASE - Geral'!H41</f>
        <v>COL ENCANTO IRRESISTIVEL EDT</v>
      </c>
      <c r="H41" s="13" t="str">
        <f>'BASE - Geral'!I41</f>
        <v>02 - Active - CM</v>
      </c>
      <c r="I41" s="12">
        <f>'BASE - Geral'!J41</f>
        <v>5618</v>
      </c>
      <c r="J41" s="12">
        <f>'BASE - Geral'!K41</f>
        <v>0</v>
      </c>
      <c r="K41" s="12">
        <f>'BASE - Geral'!L41</f>
        <v>33000</v>
      </c>
      <c r="L41" s="12">
        <f>'BASE - Geral'!M41</f>
        <v>0</v>
      </c>
      <c r="M41" s="12">
        <f>'BASE - Geral'!N41</f>
        <v>33000</v>
      </c>
      <c r="N41" s="108">
        <f>'BASE - Geral'!Q41</f>
        <v>1647</v>
      </c>
      <c r="O41" s="111">
        <f>VLOOKUP(F41,'Demanda Isolada KIT'!$M$2:$P$1048576,4,0)</f>
        <v>5668</v>
      </c>
      <c r="P41" s="12">
        <f>'BASE - Geral'!Q41</f>
        <v>1647</v>
      </c>
      <c r="Q41" s="90">
        <f>'BASE - Geral'!R41</f>
        <v>1</v>
      </c>
      <c r="R41" s="112">
        <f>'BASE - Geral'!S41</f>
        <v>0</v>
      </c>
      <c r="S41" s="131">
        <f t="shared" si="3"/>
        <v>-4021</v>
      </c>
      <c r="T41" s="111">
        <f>VLOOKUP(F41,'Demanda Isolada KIT'!$R$2:$U$1048576,2,0)</f>
        <v>0</v>
      </c>
      <c r="U41" s="12">
        <f>'BASE - Geral'!T41</f>
        <v>0</v>
      </c>
      <c r="V41" s="90">
        <f>'BASE - Geral'!U41</f>
        <v>1</v>
      </c>
      <c r="W41" s="112">
        <f>'BASE - Geral'!V41</f>
        <v>0</v>
      </c>
      <c r="X41" s="132">
        <f t="shared" si="4"/>
        <v>0</v>
      </c>
      <c r="Y41" s="111">
        <v>38</v>
      </c>
      <c r="Z41" s="12">
        <f>'BASE - Geral'!W41</f>
        <v>0</v>
      </c>
      <c r="AA41" s="90">
        <f>'BASE - Geral'!X41</f>
        <v>0</v>
      </c>
      <c r="AB41" s="112">
        <f>'BASE - Geral'!Y41</f>
        <v>0</v>
      </c>
      <c r="AC41" s="132">
        <f t="shared" si="5"/>
        <v>-38</v>
      </c>
      <c r="AD41" s="90">
        <f>'BASE - Geral'!AC41</f>
        <v>1</v>
      </c>
      <c r="AE41" s="90">
        <f>'BASE - Geral'!AD41</f>
        <v>1</v>
      </c>
      <c r="AF41" s="129"/>
    </row>
    <row r="42" spans="2:32">
      <c r="B42" s="117">
        <f>VLOOKUP(F42,'Composição KIT'!$A$1:$E$400,5,0)</f>
        <v>1414207</v>
      </c>
      <c r="C42" s="13">
        <f>'BASE - Geral'!B42</f>
        <v>0</v>
      </c>
      <c r="D42" s="13" t="str">
        <f>'BASE - Geral'!D42</f>
        <v>FRAGRANCE</v>
      </c>
      <c r="E42" s="13" t="str">
        <f>'BASE - Geral'!E42</f>
        <v>ANA CAROLINA FARIA</v>
      </c>
      <c r="F42" s="13">
        <f>'BASE - Geral'!G42</f>
        <v>1408542</v>
      </c>
      <c r="G42" s="13" t="str">
        <f>'BASE - Geral'!H42</f>
        <v>COL ATTRAC DESIRE FOR HIM 75ML</v>
      </c>
      <c r="H42" s="13" t="str">
        <f>'BASE - Geral'!I42</f>
        <v>02 - Active - CM</v>
      </c>
      <c r="I42" s="12">
        <f>'BASE - Geral'!J42</f>
        <v>4770</v>
      </c>
      <c r="J42" s="12">
        <f>'BASE - Geral'!K42</f>
        <v>10000</v>
      </c>
      <c r="K42" s="12">
        <f>'BASE - Geral'!L42</f>
        <v>20000</v>
      </c>
      <c r="L42" s="12">
        <f>'BASE - Geral'!M42</f>
        <v>0</v>
      </c>
      <c r="M42" s="12">
        <f>'BASE - Geral'!N42</f>
        <v>30000</v>
      </c>
      <c r="N42" s="108">
        <f>'BASE - Geral'!Q42</f>
        <v>809</v>
      </c>
      <c r="O42" s="111">
        <f>VLOOKUP(F42,'Demanda Isolada KIT'!$M$2:$P$1048576,4,0)</f>
        <v>2885</v>
      </c>
      <c r="P42" s="12">
        <f>'BASE - Geral'!Q42</f>
        <v>809</v>
      </c>
      <c r="Q42" s="90">
        <f>'BASE - Geral'!R42</f>
        <v>1</v>
      </c>
      <c r="R42" s="112">
        <f>'BASE - Geral'!S42</f>
        <v>0</v>
      </c>
      <c r="S42" s="131">
        <f t="shared" si="3"/>
        <v>-2076</v>
      </c>
      <c r="T42" s="111">
        <f>VLOOKUP(F42,'Demanda Isolada KIT'!$R$2:$U$1048576,2,0)</f>
        <v>493</v>
      </c>
      <c r="U42" s="12">
        <f>'BASE - Geral'!T42</f>
        <v>1148</v>
      </c>
      <c r="V42" s="90">
        <f>'BASE - Geral'!U42</f>
        <v>1</v>
      </c>
      <c r="W42" s="112">
        <f>'BASE - Geral'!V42</f>
        <v>0</v>
      </c>
      <c r="X42" s="132">
        <f t="shared" si="4"/>
        <v>655</v>
      </c>
      <c r="Y42" s="111">
        <v>39</v>
      </c>
      <c r="Z42" s="12">
        <f>'BASE - Geral'!W42</f>
        <v>0</v>
      </c>
      <c r="AA42" s="90">
        <f>'BASE - Geral'!X42</f>
        <v>0</v>
      </c>
      <c r="AB42" s="112">
        <f>'BASE - Geral'!Y42</f>
        <v>0</v>
      </c>
      <c r="AC42" s="132">
        <f t="shared" si="5"/>
        <v>-39</v>
      </c>
      <c r="AD42" s="90">
        <f>'BASE - Geral'!AC42</f>
        <v>1</v>
      </c>
      <c r="AE42" s="90">
        <f>'BASE - Geral'!AD42</f>
        <v>1</v>
      </c>
      <c r="AF42" s="129"/>
    </row>
    <row r="43" spans="2:32">
      <c r="B43" s="117" t="str">
        <f>VLOOKUP(F43,'Composição KIT'!$A$1:$E$400,5,0)</f>
        <v>1414537|1414120</v>
      </c>
      <c r="C43" s="13">
        <f>'BASE - Geral'!B43</f>
        <v>0</v>
      </c>
      <c r="D43" s="13" t="str">
        <f>'BASE - Geral'!D43</f>
        <v>SKIN CARE</v>
      </c>
      <c r="E43" s="13" t="str">
        <f>'BASE - Geral'!E43</f>
        <v>MARCELLY ROLDAN</v>
      </c>
      <c r="F43" s="13">
        <f>'BASE - Geral'!G43</f>
        <v>1401315</v>
      </c>
      <c r="G43" s="13" t="str">
        <f>'BASE - Geral'!H43</f>
        <v>RENEW HYD PRO VITA D GEL CREME</v>
      </c>
      <c r="H43" s="13" t="str">
        <f>'BASE - Geral'!I43</f>
        <v>02 - Active - CM</v>
      </c>
      <c r="I43" s="12">
        <f>'BASE - Geral'!J43</f>
        <v>49558</v>
      </c>
      <c r="J43" s="12">
        <f>'BASE - Geral'!K43</f>
        <v>0</v>
      </c>
      <c r="K43" s="12">
        <f>'BASE - Geral'!L43</f>
        <v>15000</v>
      </c>
      <c r="L43" s="12">
        <f>'BASE - Geral'!M43</f>
        <v>0</v>
      </c>
      <c r="M43" s="12">
        <f>'BASE - Geral'!N43</f>
        <v>15000</v>
      </c>
      <c r="N43" s="108">
        <f>'BASE - Geral'!Q43</f>
        <v>18439</v>
      </c>
      <c r="O43" s="111">
        <f>VLOOKUP(F43,'Demanda Isolada KIT'!$M$2:$P$1048576,4,0)</f>
        <v>8794</v>
      </c>
      <c r="P43" s="12">
        <f>'BASE - Geral'!Q43</f>
        <v>18439</v>
      </c>
      <c r="Q43" s="90">
        <f>'BASE - Geral'!R43</f>
        <v>1</v>
      </c>
      <c r="R43" s="112">
        <f>'BASE - Geral'!S43</f>
        <v>0</v>
      </c>
      <c r="S43" s="131">
        <f t="shared" si="3"/>
        <v>9645</v>
      </c>
      <c r="T43" s="111">
        <f>VLOOKUP(F43,'Demanda Isolada KIT'!$R$2:$U$1048576,2,0)</f>
        <v>0</v>
      </c>
      <c r="U43" s="12">
        <f>'BASE - Geral'!T43</f>
        <v>7129</v>
      </c>
      <c r="V43" s="90">
        <f>'BASE - Geral'!U43</f>
        <v>1</v>
      </c>
      <c r="W43" s="112">
        <f>'BASE - Geral'!V43</f>
        <v>0</v>
      </c>
      <c r="X43" s="132">
        <f t="shared" si="4"/>
        <v>7129</v>
      </c>
      <c r="Y43" s="111">
        <v>40</v>
      </c>
      <c r="Z43" s="12">
        <f>'BASE - Geral'!W43</f>
        <v>0</v>
      </c>
      <c r="AA43" s="90">
        <f>'BASE - Geral'!X43</f>
        <v>0</v>
      </c>
      <c r="AB43" s="112">
        <f>'BASE - Geral'!Y43</f>
        <v>0</v>
      </c>
      <c r="AC43" s="132">
        <f t="shared" si="5"/>
        <v>-40</v>
      </c>
      <c r="AD43" s="90">
        <f>'BASE - Geral'!AC43</f>
        <v>1</v>
      </c>
      <c r="AE43" s="90">
        <f>'BASE - Geral'!AD43</f>
        <v>1</v>
      </c>
      <c r="AF43" s="129"/>
    </row>
    <row r="44" spans="2:32">
      <c r="B44" s="117" t="e">
        <f>VLOOKUP(F44,'Composição KIT'!$A$1:$E$400,5,0)</f>
        <v>#N/A</v>
      </c>
      <c r="C44" s="13">
        <f>'BASE - Geral'!B44</f>
        <v>0</v>
      </c>
      <c r="D44" s="13" t="str">
        <f>'BASE - Geral'!D44</f>
        <v>FRAGRANCE</v>
      </c>
      <c r="E44" s="13" t="str">
        <f>'BASE - Geral'!E44</f>
        <v>ANA CAROLINA FARIA</v>
      </c>
      <c r="F44" s="13">
        <f>'BASE - Geral'!G44</f>
        <v>1475634</v>
      </c>
      <c r="G44" s="13" t="str">
        <f>'BASE - Geral'!H44</f>
        <v>COL BLACK SUEDE SECRET 100ML</v>
      </c>
      <c r="H44" s="13" t="str">
        <f>'BASE - Geral'!I44</f>
        <v>02 - Active - CM</v>
      </c>
      <c r="I44" s="12">
        <f>'BASE - Geral'!J44</f>
        <v>104633</v>
      </c>
      <c r="J44" s="12">
        <f>'BASE - Geral'!K44</f>
        <v>558</v>
      </c>
      <c r="K44" s="12">
        <f>'BASE - Geral'!L44</f>
        <v>0</v>
      </c>
      <c r="L44" s="12">
        <f>'BASE - Geral'!M44</f>
        <v>30000</v>
      </c>
      <c r="M44" s="12">
        <f>'BASE - Geral'!N44</f>
        <v>30558</v>
      </c>
      <c r="N44" s="108">
        <f>'BASE - Geral'!Q44</f>
        <v>27273</v>
      </c>
      <c r="O44" s="111">
        <f>VLOOKUP(F44,'Demanda Isolada KIT'!$M$2:$P$1048576,4,0)</f>
        <v>46474</v>
      </c>
      <c r="P44" s="12">
        <f>'BASE - Geral'!Q44</f>
        <v>27273</v>
      </c>
      <c r="Q44" s="90">
        <f>'BASE - Geral'!R44</f>
        <v>1</v>
      </c>
      <c r="R44" s="112">
        <f>'BASE - Geral'!S44</f>
        <v>0</v>
      </c>
      <c r="S44" s="131">
        <f t="shared" si="3"/>
        <v>-19201</v>
      </c>
      <c r="T44" s="111">
        <f>VLOOKUP(F44,'Demanda Isolada KIT'!$R$2:$U$1048576,2,0)</f>
        <v>0</v>
      </c>
      <c r="U44" s="12">
        <f>'BASE - Geral'!T44</f>
        <v>20151</v>
      </c>
      <c r="V44" s="90">
        <f>'BASE - Geral'!U44</f>
        <v>1</v>
      </c>
      <c r="W44" s="112">
        <f>'BASE - Geral'!V44</f>
        <v>0</v>
      </c>
      <c r="X44" s="132">
        <f t="shared" si="4"/>
        <v>20151</v>
      </c>
      <c r="Y44" s="111">
        <v>41</v>
      </c>
      <c r="Z44" s="12">
        <f>'BASE - Geral'!W44</f>
        <v>0</v>
      </c>
      <c r="AA44" s="90">
        <f>'BASE - Geral'!X44</f>
        <v>0</v>
      </c>
      <c r="AB44" s="112">
        <f>'BASE - Geral'!Y44</f>
        <v>0</v>
      </c>
      <c r="AC44" s="132">
        <f t="shared" si="5"/>
        <v>-41</v>
      </c>
      <c r="AD44" s="90">
        <f>'BASE - Geral'!AC44</f>
        <v>1</v>
      </c>
      <c r="AE44" s="90">
        <f>'BASE - Geral'!AD44</f>
        <v>1</v>
      </c>
      <c r="AF44" s="129"/>
    </row>
    <row r="45" spans="2:32">
      <c r="B45" s="117">
        <f>VLOOKUP(F45,'Composição KIT'!$A$1:$E$400,5,0)</f>
        <v>1414164</v>
      </c>
      <c r="C45" s="13">
        <f>'BASE - Geral'!B45</f>
        <v>0</v>
      </c>
      <c r="D45" s="13" t="str">
        <f>'BASE - Geral'!D45</f>
        <v>FRAGRANCE</v>
      </c>
      <c r="E45" s="13" t="str">
        <f>'BASE - Geral'!E45</f>
        <v>ANA CAROLINA FARIA</v>
      </c>
      <c r="F45" s="13">
        <f>'BASE - Geral'!G45</f>
        <v>1456087</v>
      </c>
      <c r="G45" s="13" t="str">
        <f>'BASE - Geral'!H45</f>
        <v>COL DES SURREAL LOVE GARDEN</v>
      </c>
      <c r="H45" s="13" t="str">
        <f>'BASE - Geral'!I45</f>
        <v>02 - Active - CM</v>
      </c>
      <c r="I45" s="12">
        <f>'BASE - Geral'!J45</f>
        <v>28349</v>
      </c>
      <c r="J45" s="12">
        <f>'BASE - Geral'!K45</f>
        <v>0</v>
      </c>
      <c r="K45" s="12">
        <f>'BASE - Geral'!L45</f>
        <v>0</v>
      </c>
      <c r="L45" s="12">
        <f>'BASE - Geral'!M45</f>
        <v>0</v>
      </c>
      <c r="M45" s="12">
        <f>'BASE - Geral'!N45</f>
        <v>0</v>
      </c>
      <c r="N45" s="108">
        <f>'BASE - Geral'!Q45</f>
        <v>6777</v>
      </c>
      <c r="O45" s="111">
        <f>VLOOKUP(F45,'Demanda Isolada KIT'!$M$2:$P$1048576,4,0)</f>
        <v>3138</v>
      </c>
      <c r="P45" s="12">
        <f>'BASE - Geral'!Q45</f>
        <v>6777</v>
      </c>
      <c r="Q45" s="90">
        <f>'BASE - Geral'!R45</f>
        <v>1</v>
      </c>
      <c r="R45" s="112">
        <f>'BASE - Geral'!S45</f>
        <v>0</v>
      </c>
      <c r="S45" s="131">
        <f t="shared" si="3"/>
        <v>3639</v>
      </c>
      <c r="T45" s="111">
        <f>VLOOKUP(F45,'Demanda Isolada KIT'!$R$2:$U$1048576,2,0)</f>
        <v>0</v>
      </c>
      <c r="U45" s="12">
        <f>'BASE - Geral'!T45</f>
        <v>702</v>
      </c>
      <c r="V45" s="90">
        <f>'BASE - Geral'!U45</f>
        <v>1</v>
      </c>
      <c r="W45" s="112">
        <f>'BASE - Geral'!V45</f>
        <v>0</v>
      </c>
      <c r="X45" s="132">
        <f t="shared" si="4"/>
        <v>702</v>
      </c>
      <c r="Y45" s="111">
        <v>42</v>
      </c>
      <c r="Z45" s="12">
        <f>'BASE - Geral'!W45</f>
        <v>0</v>
      </c>
      <c r="AA45" s="90">
        <f>'BASE - Geral'!X45</f>
        <v>0</v>
      </c>
      <c r="AB45" s="112">
        <f>'BASE - Geral'!Y45</f>
        <v>0</v>
      </c>
      <c r="AC45" s="132">
        <f t="shared" si="5"/>
        <v>-42</v>
      </c>
      <c r="AD45" s="90">
        <f>'BASE - Geral'!AC45</f>
        <v>1</v>
      </c>
      <c r="AE45" s="90">
        <f>'BASE - Geral'!AD45</f>
        <v>1</v>
      </c>
      <c r="AF45" s="129"/>
    </row>
    <row r="46" spans="2:32">
      <c r="B46" s="117" t="e">
        <f>VLOOKUP(F46,'Composição KIT'!$A$1:$E$400,5,0)</f>
        <v>#N/A</v>
      </c>
      <c r="C46" s="13">
        <f>'BASE - Geral'!B46</f>
        <v>0</v>
      </c>
      <c r="D46" s="13" t="str">
        <f>'BASE - Geral'!D46</f>
        <v>SKIN CARE</v>
      </c>
      <c r="E46" s="13" t="str">
        <f>'BASE - Geral'!E46</f>
        <v>MARCELLY ROLDAN</v>
      </c>
      <c r="F46" s="13">
        <f>'BASE - Geral'!G46</f>
        <v>1480339</v>
      </c>
      <c r="G46" s="13" t="str">
        <f>'BASE - Geral'!H46</f>
        <v>RENEW TRAT ANTI RUGAS H A 10ML</v>
      </c>
      <c r="H46" s="13" t="str">
        <f>'BASE - Geral'!I46</f>
        <v>-</v>
      </c>
      <c r="I46" s="12">
        <f>'BASE - Geral'!J46</f>
        <v>0</v>
      </c>
      <c r="J46" s="12">
        <f>'BASE - Geral'!K46</f>
        <v>0</v>
      </c>
      <c r="K46" s="12">
        <f>'BASE - Geral'!L46</f>
        <v>0</v>
      </c>
      <c r="L46" s="12">
        <f>'BASE - Geral'!M46</f>
        <v>0</v>
      </c>
      <c r="M46" s="12">
        <f>'BASE - Geral'!N46</f>
        <v>0</v>
      </c>
      <c r="N46" s="108">
        <f>'BASE - Geral'!Q46</f>
        <v>0</v>
      </c>
      <c r="O46" s="111">
        <f>VLOOKUP(F46,'Demanda Isolada KIT'!$M$2:$P$1048576,4,0)</f>
        <v>0</v>
      </c>
      <c r="P46" s="12">
        <f>'BASE - Geral'!Q46</f>
        <v>0</v>
      </c>
      <c r="Q46" s="90">
        <f>'BASE - Geral'!R46</f>
        <v>1</v>
      </c>
      <c r="R46" s="112">
        <f>'BASE - Geral'!S46</f>
        <v>0</v>
      </c>
      <c r="S46" s="131">
        <f t="shared" si="3"/>
        <v>0</v>
      </c>
      <c r="T46" s="111">
        <f>VLOOKUP(F46,'Demanda Isolada KIT'!$R$2:$U$1048576,2,0)</f>
        <v>0</v>
      </c>
      <c r="U46" s="12">
        <f>'BASE - Geral'!T46</f>
        <v>0</v>
      </c>
      <c r="V46" s="90">
        <f>'BASE - Geral'!U46</f>
        <v>1</v>
      </c>
      <c r="W46" s="112">
        <f>'BASE - Geral'!V46</f>
        <v>0</v>
      </c>
      <c r="X46" s="132">
        <f t="shared" si="4"/>
        <v>0</v>
      </c>
      <c r="Y46" s="111">
        <v>43</v>
      </c>
      <c r="Z46" s="12">
        <f>'BASE - Geral'!W46</f>
        <v>0</v>
      </c>
      <c r="AA46" s="90">
        <f>'BASE - Geral'!X46</f>
        <v>0</v>
      </c>
      <c r="AB46" s="112">
        <f>'BASE - Geral'!Y46</f>
        <v>0</v>
      </c>
      <c r="AC46" s="132">
        <f t="shared" si="5"/>
        <v>-43</v>
      </c>
      <c r="AD46" s="90">
        <f>'BASE - Geral'!AC46</f>
        <v>1</v>
      </c>
      <c r="AE46" s="90">
        <f>'BASE - Geral'!AD46</f>
        <v>1</v>
      </c>
      <c r="AF46" s="129"/>
    </row>
    <row r="47" spans="2:32">
      <c r="B47" s="117">
        <f>VLOOKUP(F47,'Composição KIT'!$A$1:$E$400,5,0)</f>
        <v>1414946</v>
      </c>
      <c r="C47" s="13">
        <f>'BASE - Geral'!B47</f>
        <v>0</v>
      </c>
      <c r="D47" s="13" t="str">
        <f>'BASE - Geral'!D47</f>
        <v>PERSONAL CARE</v>
      </c>
      <c r="E47" s="13" t="str">
        <f>'BASE - Geral'!E47</f>
        <v>CESAR NETO</v>
      </c>
      <c r="F47" s="13">
        <f>'BASE - Geral'!G47</f>
        <v>1499434</v>
      </c>
      <c r="G47" s="13" t="str">
        <f>'BASE - Geral'!H47</f>
        <v>CARE SABONETE LIQ BDY 200 ML</v>
      </c>
      <c r="H47" s="13" t="str">
        <f>'BASE - Geral'!I47</f>
        <v>02 - Active - CM</v>
      </c>
      <c r="I47" s="12">
        <f>'BASE - Geral'!J47</f>
        <v>21430</v>
      </c>
      <c r="J47" s="12">
        <f>'BASE - Geral'!K47</f>
        <v>30000</v>
      </c>
      <c r="K47" s="12">
        <f>'BASE - Geral'!L47</f>
        <v>0</v>
      </c>
      <c r="L47" s="12">
        <f>'BASE - Geral'!M47</f>
        <v>0</v>
      </c>
      <c r="M47" s="12">
        <f>'BASE - Geral'!N47</f>
        <v>30000</v>
      </c>
      <c r="N47" s="108">
        <f>'BASE - Geral'!Q47</f>
        <v>16877</v>
      </c>
      <c r="O47" s="111">
        <f>VLOOKUP(F47,'Demanda Isolada KIT'!$M$2:$P$1048576,4,0)</f>
        <v>19131</v>
      </c>
      <c r="P47" s="12">
        <f>'BASE - Geral'!Q47</f>
        <v>16877</v>
      </c>
      <c r="Q47" s="90">
        <f>'BASE - Geral'!R47</f>
        <v>1</v>
      </c>
      <c r="R47" s="112">
        <f>'BASE - Geral'!S47</f>
        <v>0</v>
      </c>
      <c r="S47" s="131">
        <f t="shared" si="3"/>
        <v>-2254</v>
      </c>
      <c r="T47" s="111">
        <f>VLOOKUP(F47,'Demanda Isolada KIT'!$R$2:$U$1048576,2,0)</f>
        <v>0</v>
      </c>
      <c r="U47" s="12">
        <f>'BASE - Geral'!T47</f>
        <v>22938</v>
      </c>
      <c r="V47" s="90">
        <f>'BASE - Geral'!U47</f>
        <v>0.2</v>
      </c>
      <c r="W47" s="112">
        <f>'BASE - Geral'!V47</f>
        <v>18385</v>
      </c>
      <c r="X47" s="132">
        <f t="shared" si="4"/>
        <v>4553</v>
      </c>
      <c r="Y47" s="111">
        <v>44</v>
      </c>
      <c r="Z47" s="12">
        <f>'BASE - Geral'!W47</f>
        <v>0</v>
      </c>
      <c r="AA47" s="90">
        <f>'BASE - Geral'!X47</f>
        <v>0</v>
      </c>
      <c r="AB47" s="112">
        <f>'BASE - Geral'!Y47</f>
        <v>0</v>
      </c>
      <c r="AC47" s="132">
        <f t="shared" si="5"/>
        <v>-44</v>
      </c>
      <c r="AD47" s="90">
        <f>'BASE - Geral'!AC47</f>
        <v>1</v>
      </c>
      <c r="AE47" s="90">
        <f>'BASE - Geral'!AD47</f>
        <v>1</v>
      </c>
      <c r="AF47" s="129"/>
    </row>
    <row r="48" spans="2:32">
      <c r="B48" s="117">
        <f>VLOOKUP(F48,'Composição KIT'!$A$1:$E$400,5,0)</f>
        <v>1414814</v>
      </c>
      <c r="C48" s="13">
        <f>'BASE - Geral'!B48</f>
        <v>0</v>
      </c>
      <c r="D48" s="13" t="str">
        <f>'BASE - Geral'!D48</f>
        <v>SKIN CARE</v>
      </c>
      <c r="E48" s="13" t="str">
        <f>'BASE - Geral'!E48</f>
        <v>MARCELLY ROLDAN</v>
      </c>
      <c r="F48" s="13">
        <f>'BASE - Geral'!G48</f>
        <v>1490661</v>
      </c>
      <c r="G48" s="13" t="str">
        <f>'BASE - Geral'!H48</f>
        <v>GEL BANHO LOV TOUCH SHOW 150ML</v>
      </c>
      <c r="H48" s="13" t="str">
        <f>'BASE - Geral'!I48</f>
        <v>02 - Active - CM</v>
      </c>
      <c r="I48" s="12">
        <f>'BASE - Geral'!J48</f>
        <v>9010</v>
      </c>
      <c r="J48" s="12">
        <f>'BASE - Geral'!K48</f>
        <v>0</v>
      </c>
      <c r="K48" s="12">
        <f>'BASE - Geral'!L48</f>
        <v>0</v>
      </c>
      <c r="L48" s="12">
        <f>'BASE - Geral'!M48</f>
        <v>0</v>
      </c>
      <c r="M48" s="12">
        <f>'BASE - Geral'!N48</f>
        <v>0</v>
      </c>
      <c r="N48" s="108">
        <f>'BASE - Geral'!Q48</f>
        <v>1680</v>
      </c>
      <c r="O48" s="111">
        <f>VLOOKUP(F48,'Demanda Isolada KIT'!$M$2:$P$1048576,4,0)</f>
        <v>2560</v>
      </c>
      <c r="P48" s="12">
        <f>'BASE - Geral'!Q48</f>
        <v>1680</v>
      </c>
      <c r="Q48" s="90">
        <f>'BASE - Geral'!R48</f>
        <v>1</v>
      </c>
      <c r="R48" s="112">
        <f>'BASE - Geral'!S48</f>
        <v>0</v>
      </c>
      <c r="S48" s="131">
        <f t="shared" si="3"/>
        <v>-880</v>
      </c>
      <c r="T48" s="111">
        <f>VLOOKUP(F48,'Demanda Isolada KIT'!$R$2:$U$1048576,2,0)</f>
        <v>0</v>
      </c>
      <c r="U48" s="12">
        <f>'BASE - Geral'!T48</f>
        <v>697</v>
      </c>
      <c r="V48" s="90">
        <f>'BASE - Geral'!U48</f>
        <v>1</v>
      </c>
      <c r="W48" s="112">
        <f>'BASE - Geral'!V48</f>
        <v>0</v>
      </c>
      <c r="X48" s="132">
        <f t="shared" si="4"/>
        <v>697</v>
      </c>
      <c r="Y48" s="111">
        <v>45</v>
      </c>
      <c r="Z48" s="12">
        <f>'BASE - Geral'!W48</f>
        <v>0</v>
      </c>
      <c r="AA48" s="90">
        <f>'BASE - Geral'!X48</f>
        <v>0</v>
      </c>
      <c r="AB48" s="112">
        <f>'BASE - Geral'!Y48</f>
        <v>0</v>
      </c>
      <c r="AC48" s="132">
        <f t="shared" si="5"/>
        <v>-45</v>
      </c>
      <c r="AD48" s="90">
        <f>'BASE - Geral'!AC48</f>
        <v>1</v>
      </c>
      <c r="AE48" s="90">
        <f>'BASE - Geral'!AD48</f>
        <v>1</v>
      </c>
      <c r="AF48" s="129"/>
    </row>
    <row r="49" spans="2:32">
      <c r="B49" s="117">
        <f>VLOOKUP(F49,'Composição KIT'!$A$1:$E$400,5,0)</f>
        <v>1414169</v>
      </c>
      <c r="C49" s="13">
        <f>'BASE - Geral'!B49</f>
        <v>0</v>
      </c>
      <c r="D49" s="13" t="str">
        <f>'BASE - Geral'!D49</f>
        <v>FRAGRANCE</v>
      </c>
      <c r="E49" s="13" t="str">
        <f>'BASE - Geral'!E49</f>
        <v>ANA CAROLINA FARIA</v>
      </c>
      <c r="F49" s="13">
        <f>'BASE - Geral'!G49</f>
        <v>1358078</v>
      </c>
      <c r="G49" s="13" t="str">
        <f>'BASE - Geral'!H49</f>
        <v>FAR AWAY PINK EDP</v>
      </c>
      <c r="H49" s="13" t="str">
        <f>'BASE - Geral'!I49</f>
        <v>02 - Active - CM</v>
      </c>
      <c r="I49" s="12">
        <f>'BASE - Geral'!J49</f>
        <v>2919</v>
      </c>
      <c r="J49" s="12">
        <f>'BASE - Geral'!K49</f>
        <v>0</v>
      </c>
      <c r="K49" s="12">
        <f>'BASE - Geral'!L49</f>
        <v>30000</v>
      </c>
      <c r="L49" s="12">
        <f>'BASE - Geral'!M49</f>
        <v>0</v>
      </c>
      <c r="M49" s="12">
        <f>'BASE - Geral'!N49</f>
        <v>30000</v>
      </c>
      <c r="N49" s="108">
        <f>'BASE - Geral'!Q49</f>
        <v>1765</v>
      </c>
      <c r="O49" s="111">
        <f>VLOOKUP(F49,'Demanda Isolada KIT'!$M$2:$P$1048576,4,0)</f>
        <v>12248</v>
      </c>
      <c r="P49" s="12">
        <f>'BASE - Geral'!Q49</f>
        <v>1765</v>
      </c>
      <c r="Q49" s="90">
        <f>'BASE - Geral'!R49</f>
        <v>1</v>
      </c>
      <c r="R49" s="112">
        <f>'BASE - Geral'!S49</f>
        <v>0</v>
      </c>
      <c r="S49" s="131">
        <f t="shared" si="3"/>
        <v>-10483</v>
      </c>
      <c r="T49" s="111">
        <f>VLOOKUP(F49,'Demanda Isolada KIT'!$R$2:$U$1048576,2,0)</f>
        <v>0</v>
      </c>
      <c r="U49" s="12">
        <f>'BASE - Geral'!T49</f>
        <v>238</v>
      </c>
      <c r="V49" s="90">
        <f>'BASE - Geral'!U49</f>
        <v>1</v>
      </c>
      <c r="W49" s="112">
        <f>'BASE - Geral'!V49</f>
        <v>0</v>
      </c>
      <c r="X49" s="132">
        <f t="shared" si="4"/>
        <v>238</v>
      </c>
      <c r="Y49" s="111">
        <v>46</v>
      </c>
      <c r="Z49" s="12">
        <f>'BASE - Geral'!W49</f>
        <v>0</v>
      </c>
      <c r="AA49" s="90">
        <f>'BASE - Geral'!X49</f>
        <v>0</v>
      </c>
      <c r="AB49" s="112">
        <f>'BASE - Geral'!Y49</f>
        <v>0</v>
      </c>
      <c r="AC49" s="132">
        <f t="shared" si="5"/>
        <v>-46</v>
      </c>
      <c r="AD49" s="90">
        <f>'BASE - Geral'!AC49</f>
        <v>1</v>
      </c>
      <c r="AE49" s="90">
        <f>'BASE - Geral'!AD49</f>
        <v>1</v>
      </c>
      <c r="AF49" s="129"/>
    </row>
    <row r="50" spans="2:32">
      <c r="B50" s="117">
        <f>VLOOKUP(F50,'Composição KIT'!$A$1:$E$400,5,0)</f>
        <v>1414130</v>
      </c>
      <c r="C50" s="13">
        <f>'BASE - Geral'!B50</f>
        <v>0</v>
      </c>
      <c r="D50" s="13" t="str">
        <f>'BASE - Geral'!D50</f>
        <v>FRAGRANCE</v>
      </c>
      <c r="E50" s="13" t="str">
        <f>'BASE - Geral'!E50</f>
        <v>ANA CAROLINA FARIA</v>
      </c>
      <c r="F50" s="13">
        <f>'BASE - Geral'!G50</f>
        <v>1374965</v>
      </c>
      <c r="G50" s="13" t="str">
        <f>'BASE - Geral'!H50</f>
        <v>SEGNO SUCCESS EDT LATAM</v>
      </c>
      <c r="H50" s="13" t="str">
        <f>'BASE - Geral'!I50</f>
        <v>02 - Active - CM</v>
      </c>
      <c r="I50" s="12">
        <f>'BASE - Geral'!J50</f>
        <v>8815</v>
      </c>
      <c r="J50" s="12">
        <f>'BASE - Geral'!K50</f>
        <v>0</v>
      </c>
      <c r="K50" s="12">
        <f>'BASE - Geral'!L50</f>
        <v>0</v>
      </c>
      <c r="L50" s="12">
        <f>'BASE - Geral'!M50</f>
        <v>0</v>
      </c>
      <c r="M50" s="12">
        <f>'BASE - Geral'!N50</f>
        <v>0</v>
      </c>
      <c r="N50" s="108">
        <f>'BASE - Geral'!Q50</f>
        <v>1053</v>
      </c>
      <c r="O50" s="111">
        <f>VLOOKUP(F50,'Demanda Isolada KIT'!$M$2:$P$1048576,4,0)</f>
        <v>1413</v>
      </c>
      <c r="P50" s="12">
        <f>'BASE - Geral'!Q50</f>
        <v>1053</v>
      </c>
      <c r="Q50" s="90">
        <f>'BASE - Geral'!R50</f>
        <v>1</v>
      </c>
      <c r="R50" s="112">
        <f>'BASE - Geral'!S50</f>
        <v>0</v>
      </c>
      <c r="S50" s="131">
        <f t="shared" si="3"/>
        <v>-360</v>
      </c>
      <c r="T50" s="111">
        <f>VLOOKUP(F50,'Demanda Isolada KIT'!$R$2:$U$1048576,2,0)</f>
        <v>212</v>
      </c>
      <c r="U50" s="12">
        <f>'BASE - Geral'!T50</f>
        <v>426</v>
      </c>
      <c r="V50" s="90">
        <f>'BASE - Geral'!U50</f>
        <v>1</v>
      </c>
      <c r="W50" s="112">
        <f>'BASE - Geral'!V50</f>
        <v>0</v>
      </c>
      <c r="X50" s="132">
        <f t="shared" si="4"/>
        <v>214</v>
      </c>
      <c r="Y50" s="111">
        <v>47</v>
      </c>
      <c r="Z50" s="12">
        <f>'BASE - Geral'!W50</f>
        <v>0</v>
      </c>
      <c r="AA50" s="90">
        <f>'BASE - Geral'!X50</f>
        <v>0</v>
      </c>
      <c r="AB50" s="112">
        <f>'BASE - Geral'!Y50</f>
        <v>0</v>
      </c>
      <c r="AC50" s="132">
        <f t="shared" si="5"/>
        <v>-47</v>
      </c>
      <c r="AD50" s="90">
        <f>'BASE - Geral'!AC50</f>
        <v>1</v>
      </c>
      <c r="AE50" s="90">
        <f>'BASE - Geral'!AD50</f>
        <v>1</v>
      </c>
      <c r="AF50" s="129"/>
    </row>
    <row r="51" spans="2:32">
      <c r="B51" s="117">
        <f>VLOOKUP(F51,'Composição KIT'!$A$1:$E$400,5,0)</f>
        <v>1414141</v>
      </c>
      <c r="C51" s="13">
        <f>'BASE - Geral'!B51</f>
        <v>0</v>
      </c>
      <c r="D51" s="13" t="str">
        <f>'BASE - Geral'!D51</f>
        <v>SKIN CARE</v>
      </c>
      <c r="E51" s="13" t="str">
        <f>'BASE - Geral'!E51</f>
        <v>MARCELLY ROLDAN</v>
      </c>
      <c r="F51" s="13">
        <f>'BASE - Geral'!G51</f>
        <v>1485206</v>
      </c>
      <c r="G51" s="13" t="str">
        <f>'BASE - Geral'!H51</f>
        <v>ESFOLIANT CORP SAB LIQ FARAWAY</v>
      </c>
      <c r="H51" s="13" t="str">
        <f>'BASE - Geral'!I51</f>
        <v>02 - Active - CM</v>
      </c>
      <c r="I51" s="12">
        <f>'BASE - Geral'!J51</f>
        <v>10209</v>
      </c>
      <c r="J51" s="12">
        <f>'BASE - Geral'!K51</f>
        <v>0</v>
      </c>
      <c r="K51" s="12">
        <f>'BASE - Geral'!L51</f>
        <v>0</v>
      </c>
      <c r="L51" s="12">
        <f>'BASE - Geral'!M51</f>
        <v>0</v>
      </c>
      <c r="M51" s="12">
        <f>'BASE - Geral'!N51</f>
        <v>0</v>
      </c>
      <c r="N51" s="108">
        <f>'BASE - Geral'!Q51</f>
        <v>3987</v>
      </c>
      <c r="O51" s="111">
        <f>VLOOKUP(F51,'Demanda Isolada KIT'!$M$2:$P$1048576,4,0)</f>
        <v>8479</v>
      </c>
      <c r="P51" s="12">
        <f>'BASE - Geral'!Q51</f>
        <v>3987</v>
      </c>
      <c r="Q51" s="90">
        <f>'BASE - Geral'!R51</f>
        <v>1</v>
      </c>
      <c r="R51" s="112">
        <f>'BASE - Geral'!S51</f>
        <v>0</v>
      </c>
      <c r="S51" s="131">
        <f t="shared" si="3"/>
        <v>-4492</v>
      </c>
      <c r="T51" s="111">
        <f>VLOOKUP(F51,'Demanda Isolada KIT'!$R$2:$U$1048576,2,0)</f>
        <v>0</v>
      </c>
      <c r="U51" s="12">
        <f>'BASE - Geral'!T51</f>
        <v>1323</v>
      </c>
      <c r="V51" s="90">
        <f>'BASE - Geral'!U51</f>
        <v>1</v>
      </c>
      <c r="W51" s="112">
        <f>'BASE - Geral'!V51</f>
        <v>0</v>
      </c>
      <c r="X51" s="132">
        <f t="shared" si="4"/>
        <v>1323</v>
      </c>
      <c r="Y51" s="111">
        <v>48</v>
      </c>
      <c r="Z51" s="12">
        <f>'BASE - Geral'!W51</f>
        <v>0</v>
      </c>
      <c r="AA51" s="90">
        <f>'BASE - Geral'!X51</f>
        <v>0</v>
      </c>
      <c r="AB51" s="112">
        <f>'BASE - Geral'!Y51</f>
        <v>0</v>
      </c>
      <c r="AC51" s="132">
        <f t="shared" si="5"/>
        <v>-48</v>
      </c>
      <c r="AD51" s="90">
        <f>'BASE - Geral'!AC51</f>
        <v>1</v>
      </c>
      <c r="AE51" s="90">
        <f>'BASE - Geral'!AD51</f>
        <v>1</v>
      </c>
      <c r="AF51" s="129"/>
    </row>
    <row r="52" spans="2:32">
      <c r="B52" s="117">
        <f>VLOOKUP(F52,'Composição KIT'!$A$1:$E$400,5,0)</f>
        <v>1414532</v>
      </c>
      <c r="C52" s="13" t="str">
        <f>'BASE - Geral'!B52</f>
        <v>C2331057 - 06/12/2022 - Fornecedor tentando antecipar a entrega dos insimos de produção. Escalado para Sourcing</v>
      </c>
      <c r="D52" s="13" t="str">
        <f>'BASE - Geral'!D52</f>
        <v>PERSONAL CARE</v>
      </c>
      <c r="E52" s="13" t="str">
        <f>'BASE - Geral'!E52</f>
        <v>CESAR NETO</v>
      </c>
      <c r="F52" s="13">
        <f>'BASE - Geral'!G52</f>
        <v>1381806</v>
      </c>
      <c r="G52" s="13" t="str">
        <f>'BASE - Geral'!H52</f>
        <v>LOCAO CP ENC FASCINANTE 200ML</v>
      </c>
      <c r="H52" s="13" t="str">
        <f>'BASE - Geral'!I52</f>
        <v>03 - Phase Out - CM</v>
      </c>
      <c r="I52" s="12">
        <f>'BASE - Geral'!J52</f>
        <v>3882</v>
      </c>
      <c r="J52" s="12">
        <f>'BASE - Geral'!K52</f>
        <v>20000</v>
      </c>
      <c r="K52" s="12">
        <f>'BASE - Geral'!L52</f>
        <v>0</v>
      </c>
      <c r="L52" s="12">
        <f>'BASE - Geral'!M52</f>
        <v>0</v>
      </c>
      <c r="M52" s="12">
        <f>'BASE - Geral'!N52</f>
        <v>20000</v>
      </c>
      <c r="N52" s="108">
        <f>'BASE - Geral'!Q52</f>
        <v>5199</v>
      </c>
      <c r="O52" s="111">
        <f>VLOOKUP(F52,'Demanda Isolada KIT'!$M$2:$P$1048576,4,0)</f>
        <v>30839</v>
      </c>
      <c r="P52" s="12">
        <f>'BASE - Geral'!Q52</f>
        <v>5199</v>
      </c>
      <c r="Q52" s="90">
        <f>'BASE - Geral'!R52</f>
        <v>0.75</v>
      </c>
      <c r="R52" s="112">
        <f>'BASE - Geral'!S52</f>
        <v>1317</v>
      </c>
      <c r="S52" s="131">
        <f t="shared" si="3"/>
        <v>-26957</v>
      </c>
      <c r="T52" s="111">
        <f>VLOOKUP(F52,'Demanda Isolada KIT'!$R$2:$U$1048576,2,0)</f>
        <v>0</v>
      </c>
      <c r="U52" s="12">
        <f>'BASE - Geral'!T52</f>
        <v>0</v>
      </c>
      <c r="V52" s="90">
        <f>'BASE - Geral'!U52</f>
        <v>1</v>
      </c>
      <c r="W52" s="112">
        <f>'BASE - Geral'!V52</f>
        <v>0</v>
      </c>
      <c r="X52" s="132">
        <f t="shared" si="4"/>
        <v>0</v>
      </c>
      <c r="Y52" s="111">
        <v>49</v>
      </c>
      <c r="Z52" s="12">
        <f>'BASE - Geral'!W52</f>
        <v>0</v>
      </c>
      <c r="AA52" s="90">
        <f>'BASE - Geral'!X52</f>
        <v>0</v>
      </c>
      <c r="AB52" s="112">
        <f>'BASE - Geral'!Y52</f>
        <v>0</v>
      </c>
      <c r="AC52" s="132">
        <f t="shared" si="5"/>
        <v>-49</v>
      </c>
      <c r="AD52" s="90">
        <f>'BASE - Geral'!AC52</f>
        <v>1</v>
      </c>
      <c r="AE52" s="90">
        <f>'BASE - Geral'!AD52</f>
        <v>1</v>
      </c>
      <c r="AF52" s="129"/>
    </row>
    <row r="53" spans="2:32">
      <c r="B53" s="117">
        <f>VLOOKUP(F53,'Composição KIT'!$A$1:$E$400,5,0)</f>
        <v>1414782</v>
      </c>
      <c r="C53" s="13">
        <f>'BASE - Geral'!B53</f>
        <v>0</v>
      </c>
      <c r="D53" s="13" t="str">
        <f>'BASE - Geral'!D53</f>
        <v>SKIN CARE</v>
      </c>
      <c r="E53" s="13" t="str">
        <f>'BASE - Geral'!E53</f>
        <v>MARCELLY ROLDAN</v>
      </c>
      <c r="F53" s="13">
        <f>'BASE - Geral'!G53</f>
        <v>1475637</v>
      </c>
      <c r="G53" s="13" t="str">
        <f>'BASE - Geral'!H53</f>
        <v>SHAMP CABEL E CORP 300KM QUANT</v>
      </c>
      <c r="H53" s="13" t="str">
        <f>'BASE - Geral'!I53</f>
        <v>02 - Active - CM</v>
      </c>
      <c r="I53" s="12">
        <f>'BASE - Geral'!J53</f>
        <v>9465</v>
      </c>
      <c r="J53" s="12">
        <f>'BASE - Geral'!K53</f>
        <v>0</v>
      </c>
      <c r="K53" s="12">
        <f>'BASE - Geral'!L53</f>
        <v>0</v>
      </c>
      <c r="L53" s="12">
        <f>'BASE - Geral'!M53</f>
        <v>0</v>
      </c>
      <c r="M53" s="12">
        <f>'BASE - Geral'!N53</f>
        <v>0</v>
      </c>
      <c r="N53" s="108">
        <f>'BASE - Geral'!Q53</f>
        <v>3006</v>
      </c>
      <c r="O53" s="111">
        <f>VLOOKUP(F53,'Demanda Isolada KIT'!$M$2:$P$1048576,4,0)</f>
        <v>5130</v>
      </c>
      <c r="P53" s="12">
        <f>'BASE - Geral'!Q53</f>
        <v>3006</v>
      </c>
      <c r="Q53" s="90">
        <f>'BASE - Geral'!R53</f>
        <v>1</v>
      </c>
      <c r="R53" s="112">
        <f>'BASE - Geral'!S53</f>
        <v>0</v>
      </c>
      <c r="S53" s="131">
        <f t="shared" si="3"/>
        <v>-2124</v>
      </c>
      <c r="T53" s="111">
        <f>VLOOKUP(F53,'Demanda Isolada KIT'!$R$2:$U$1048576,2,0)</f>
        <v>0</v>
      </c>
      <c r="U53" s="12">
        <f>'BASE - Geral'!T53</f>
        <v>489</v>
      </c>
      <c r="V53" s="90">
        <f>'BASE - Geral'!U53</f>
        <v>1</v>
      </c>
      <c r="W53" s="112">
        <f>'BASE - Geral'!V53</f>
        <v>0</v>
      </c>
      <c r="X53" s="132">
        <f t="shared" si="4"/>
        <v>489</v>
      </c>
      <c r="Y53" s="111">
        <v>50</v>
      </c>
      <c r="Z53" s="12">
        <f>'BASE - Geral'!W53</f>
        <v>0</v>
      </c>
      <c r="AA53" s="90">
        <f>'BASE - Geral'!X53</f>
        <v>0</v>
      </c>
      <c r="AB53" s="112">
        <f>'BASE - Geral'!Y53</f>
        <v>0</v>
      </c>
      <c r="AC53" s="132">
        <f t="shared" si="5"/>
        <v>-50</v>
      </c>
      <c r="AD53" s="90">
        <f>'BASE - Geral'!AC53</f>
        <v>1</v>
      </c>
      <c r="AE53" s="90">
        <f>'BASE - Geral'!AD53</f>
        <v>1</v>
      </c>
      <c r="AF53" s="129"/>
    </row>
    <row r="54" spans="2:32">
      <c r="B54" s="117">
        <f>VLOOKUP(F54,'Composição KIT'!$A$1:$E$400,5,0)</f>
        <v>1414840</v>
      </c>
      <c r="C54" s="13">
        <f>'BASE - Geral'!B54</f>
        <v>0</v>
      </c>
      <c r="D54" s="13" t="str">
        <f>'BASE - Geral'!D54</f>
        <v>FRAGRANCE</v>
      </c>
      <c r="E54" s="13" t="str">
        <f>'BASE - Geral'!E54</f>
        <v>ANA CAROLINA FARIA</v>
      </c>
      <c r="F54" s="13">
        <f>'BASE - Geral'!G54</f>
        <v>1488316</v>
      </c>
      <c r="G54" s="13" t="str">
        <f>'BASE - Geral'!H54</f>
        <v>DEO COL PETIT GIRL POWER 50ML</v>
      </c>
      <c r="H54" s="13" t="str">
        <f>'BASE - Geral'!I54</f>
        <v>02 - Active - CM</v>
      </c>
      <c r="I54" s="12">
        <f>'BASE - Geral'!J54</f>
        <v>6409</v>
      </c>
      <c r="J54" s="12">
        <f>'BASE - Geral'!K54</f>
        <v>80850</v>
      </c>
      <c r="K54" s="12">
        <f>'BASE - Geral'!L54</f>
        <v>85000</v>
      </c>
      <c r="L54" s="12">
        <f>'BASE - Geral'!M54</f>
        <v>60000</v>
      </c>
      <c r="M54" s="12">
        <f>'BASE - Geral'!N54</f>
        <v>225850</v>
      </c>
      <c r="N54" s="108">
        <f>'BASE - Geral'!Q54</f>
        <v>14430</v>
      </c>
      <c r="O54" s="111">
        <f>VLOOKUP(F54,'Demanda Isolada KIT'!$M$2:$P$1048576,4,0)</f>
        <v>37686</v>
      </c>
      <c r="P54" s="12">
        <f>'BASE - Geral'!Q54</f>
        <v>14430</v>
      </c>
      <c r="Q54" s="90">
        <f>'BASE - Geral'!R54</f>
        <v>0.44</v>
      </c>
      <c r="R54" s="112">
        <f>'BASE - Geral'!S54</f>
        <v>8021</v>
      </c>
      <c r="S54" s="131">
        <f t="shared" si="3"/>
        <v>-31277</v>
      </c>
      <c r="T54" s="111">
        <f>VLOOKUP(F54,'Demanda Isolada KIT'!$R$2:$U$1048576,2,0)</f>
        <v>6000</v>
      </c>
      <c r="U54" s="12">
        <f>'BASE - Geral'!T54</f>
        <v>46518</v>
      </c>
      <c r="V54" s="90">
        <f>'BASE - Geral'!U54</f>
        <v>0</v>
      </c>
      <c r="W54" s="112">
        <f>'BASE - Geral'!V54</f>
        <v>46518</v>
      </c>
      <c r="X54" s="132">
        <f t="shared" si="4"/>
        <v>-6000</v>
      </c>
      <c r="Y54" s="111">
        <v>51</v>
      </c>
      <c r="Z54" s="12">
        <f>'BASE - Geral'!W54</f>
        <v>0</v>
      </c>
      <c r="AA54" s="90">
        <f>'BASE - Geral'!X54</f>
        <v>0</v>
      </c>
      <c r="AB54" s="112">
        <f>'BASE - Geral'!Y54</f>
        <v>0</v>
      </c>
      <c r="AC54" s="132">
        <f t="shared" si="5"/>
        <v>-51</v>
      </c>
      <c r="AD54" s="90">
        <f>'BASE - Geral'!AC54</f>
        <v>1</v>
      </c>
      <c r="AE54" s="90">
        <f>'BASE - Geral'!AD54</f>
        <v>1</v>
      </c>
      <c r="AF54" s="129"/>
    </row>
    <row r="55" spans="2:32">
      <c r="B55" s="117">
        <f>VLOOKUP(F55,'Composição KIT'!$A$1:$E$400,5,0)</f>
        <v>1414525</v>
      </c>
      <c r="C55" s="13" t="str">
        <f>'BASE - Geral'!B55</f>
        <v>C2151771 - 27/12/2022 - 28/10 - Fornecedor confirmar que não sera possivel a produção da valvulas deviso a falta do Drive, consumida pelo over da natura.</v>
      </c>
      <c r="D55" s="13" t="str">
        <f>'BASE - Geral'!D55</f>
        <v>FRAGRANCE</v>
      </c>
      <c r="E55" s="13" t="str">
        <f>'BASE - Geral'!E55</f>
        <v>ANA CAROLINA FARIA</v>
      </c>
      <c r="F55" s="13">
        <f>'BASE - Geral'!G55</f>
        <v>1372314</v>
      </c>
      <c r="G55" s="13" t="str">
        <f>'BASE - Geral'!H55</f>
        <v>COL MULHER POESIA MORENA FLOR</v>
      </c>
      <c r="H55" s="13" t="str">
        <f>'BASE - Geral'!I55</f>
        <v>02 - Active - CM</v>
      </c>
      <c r="I55" s="12">
        <f>'BASE - Geral'!J55</f>
        <v>24108</v>
      </c>
      <c r="J55" s="12">
        <f>'BASE - Geral'!K55</f>
        <v>93</v>
      </c>
      <c r="K55" s="12">
        <f>'BASE - Geral'!L55</f>
        <v>50000</v>
      </c>
      <c r="L55" s="12">
        <f>'BASE - Geral'!M55</f>
        <v>40000</v>
      </c>
      <c r="M55" s="12">
        <f>'BASE - Geral'!N55</f>
        <v>90093</v>
      </c>
      <c r="N55" s="108">
        <f>'BASE - Geral'!Q55</f>
        <v>7492</v>
      </c>
      <c r="O55" s="111">
        <f>VLOOKUP(F55,'Demanda Isolada KIT'!$M$2:$P$1048576,4,0)</f>
        <v>11326</v>
      </c>
      <c r="P55" s="12">
        <f>'BASE - Geral'!Q55</f>
        <v>7492</v>
      </c>
      <c r="Q55" s="90">
        <f>'BASE - Geral'!R55</f>
        <v>1</v>
      </c>
      <c r="R55" s="112">
        <f>'BASE - Geral'!S55</f>
        <v>0</v>
      </c>
      <c r="S55" s="131">
        <f t="shared" si="3"/>
        <v>-3834</v>
      </c>
      <c r="T55" s="111">
        <f>VLOOKUP(F55,'Demanda Isolada KIT'!$R$2:$U$1048576,2,0)</f>
        <v>0</v>
      </c>
      <c r="U55" s="12">
        <f>'BASE - Geral'!T55</f>
        <v>45824</v>
      </c>
      <c r="V55" s="90">
        <f>'BASE - Geral'!U55</f>
        <v>0.36</v>
      </c>
      <c r="W55" s="112">
        <f>'BASE - Geral'!V55</f>
        <v>29208</v>
      </c>
      <c r="X55" s="132">
        <f t="shared" si="4"/>
        <v>16616</v>
      </c>
      <c r="Y55" s="111">
        <v>52</v>
      </c>
      <c r="Z55" s="12">
        <f>'BASE - Geral'!W55</f>
        <v>0</v>
      </c>
      <c r="AA55" s="90">
        <f>'BASE - Geral'!X55</f>
        <v>0</v>
      </c>
      <c r="AB55" s="112">
        <f>'BASE - Geral'!Y55</f>
        <v>0</v>
      </c>
      <c r="AC55" s="132">
        <f t="shared" si="5"/>
        <v>-52</v>
      </c>
      <c r="AD55" s="90">
        <f>'BASE - Geral'!AC55</f>
        <v>1</v>
      </c>
      <c r="AE55" s="90">
        <f>'BASE - Geral'!AD55</f>
        <v>1</v>
      </c>
      <c r="AF55" s="129"/>
    </row>
    <row r="56" spans="2:32">
      <c r="B56" s="117">
        <f>VLOOKUP(F56,'Composição KIT'!$A$1:$E$400,5,0)</f>
        <v>1414207</v>
      </c>
      <c r="C56" s="13">
        <f>'BASE - Geral'!B56</f>
        <v>0</v>
      </c>
      <c r="D56" s="13" t="str">
        <f>'BASE - Geral'!D56</f>
        <v>SKIN CARE</v>
      </c>
      <c r="E56" s="13" t="str">
        <f>'BASE - Geral'!E56</f>
        <v>MARCELLY ROLDAN</v>
      </c>
      <c r="F56" s="13">
        <f>'BASE - Geral'!G56</f>
        <v>1408127</v>
      </c>
      <c r="G56" s="13" t="str">
        <f>'BASE - Geral'!H56</f>
        <v>SHAMPOO CABELO E CORPO 90ML</v>
      </c>
      <c r="H56" s="13" t="str">
        <f>'BASE - Geral'!I56</f>
        <v>02 - Active - CM</v>
      </c>
      <c r="I56" s="12">
        <f>'BASE - Geral'!J56</f>
        <v>21511</v>
      </c>
      <c r="J56" s="12">
        <f>'BASE - Geral'!K56</f>
        <v>0</v>
      </c>
      <c r="K56" s="12">
        <f>'BASE - Geral'!L56</f>
        <v>0</v>
      </c>
      <c r="L56" s="12">
        <f>'BASE - Geral'!M56</f>
        <v>0</v>
      </c>
      <c r="M56" s="12">
        <f>'BASE - Geral'!N56</f>
        <v>0</v>
      </c>
      <c r="N56" s="108">
        <f>'BASE - Geral'!Q56</f>
        <v>372</v>
      </c>
      <c r="O56" s="111">
        <f>VLOOKUP(F56,'Demanda Isolada KIT'!$M$2:$P$1048576,4,0)</f>
        <v>2885</v>
      </c>
      <c r="P56" s="12">
        <f>'BASE - Geral'!Q56</f>
        <v>372</v>
      </c>
      <c r="Q56" s="90">
        <f>'BASE - Geral'!R56</f>
        <v>1</v>
      </c>
      <c r="R56" s="112">
        <f>'BASE - Geral'!S56</f>
        <v>0</v>
      </c>
      <c r="S56" s="131">
        <f t="shared" si="3"/>
        <v>-2513</v>
      </c>
      <c r="T56" s="111">
        <f>VLOOKUP(F56,'Demanda Isolada KIT'!$R$2:$U$1048576,2,0)</f>
        <v>493</v>
      </c>
      <c r="U56" s="12">
        <f>'BASE - Geral'!T56</f>
        <v>573</v>
      </c>
      <c r="V56" s="90">
        <f>'BASE - Geral'!U56</f>
        <v>1</v>
      </c>
      <c r="W56" s="112">
        <f>'BASE - Geral'!V56</f>
        <v>0</v>
      </c>
      <c r="X56" s="132">
        <f t="shared" si="4"/>
        <v>80</v>
      </c>
      <c r="Y56" s="111">
        <v>53</v>
      </c>
      <c r="Z56" s="12">
        <f>'BASE - Geral'!W56</f>
        <v>0</v>
      </c>
      <c r="AA56" s="90">
        <f>'BASE - Geral'!X56</f>
        <v>0</v>
      </c>
      <c r="AB56" s="112">
        <f>'BASE - Geral'!Y56</f>
        <v>0</v>
      </c>
      <c r="AC56" s="132">
        <f t="shared" si="5"/>
        <v>-53</v>
      </c>
      <c r="AD56" s="90">
        <f>'BASE - Geral'!AC56</f>
        <v>1</v>
      </c>
      <c r="AE56" s="90">
        <f>'BASE - Geral'!AD56</f>
        <v>1</v>
      </c>
      <c r="AF56" s="129"/>
    </row>
    <row r="57" spans="2:32">
      <c r="B57" s="117">
        <f>VLOOKUP(F57,'Composição KIT'!$A$1:$E$400,5,0)</f>
        <v>1414540</v>
      </c>
      <c r="C57" s="13">
        <f>'BASE - Geral'!B57</f>
        <v>0</v>
      </c>
      <c r="D57" s="13" t="str">
        <f>'BASE - Geral'!D57</f>
        <v>OV</v>
      </c>
      <c r="E57" s="13" t="str">
        <f>'BASE - Geral'!E57</f>
        <v>RENATA SOUZA</v>
      </c>
      <c r="F57" s="13">
        <f>'BASE - Geral'!G57</f>
        <v>1481281</v>
      </c>
      <c r="G57" s="13" t="str">
        <f>'BASE - Geral'!H57</f>
        <v>PALETA SOMBRAS OLHOS QUEEN BEE</v>
      </c>
      <c r="H57" s="13" t="str">
        <f>'BASE - Geral'!I57</f>
        <v>02 - Active - CM</v>
      </c>
      <c r="I57" s="12">
        <f>'BASE - Geral'!J57</f>
        <v>35397</v>
      </c>
      <c r="J57" s="12">
        <f>'BASE - Geral'!K57</f>
        <v>0</v>
      </c>
      <c r="K57" s="12">
        <f>'BASE - Geral'!L57</f>
        <v>0</v>
      </c>
      <c r="L57" s="12">
        <f>'BASE - Geral'!M57</f>
        <v>0</v>
      </c>
      <c r="M57" s="12">
        <f>'BASE - Geral'!N57</f>
        <v>0</v>
      </c>
      <c r="N57" s="108">
        <f>'BASE - Geral'!Q57</f>
        <v>3370</v>
      </c>
      <c r="O57" s="111">
        <f>VLOOKUP(F57,'Demanda Isolada KIT'!$M$2:$P$1048576,4,0)</f>
        <v>2103</v>
      </c>
      <c r="P57" s="12">
        <f>'BASE - Geral'!Q57</f>
        <v>3370</v>
      </c>
      <c r="Q57" s="90">
        <f>'BASE - Geral'!R57</f>
        <v>1</v>
      </c>
      <c r="R57" s="112">
        <f>'BASE - Geral'!S57</f>
        <v>0</v>
      </c>
      <c r="S57" s="131">
        <f t="shared" si="3"/>
        <v>1267</v>
      </c>
      <c r="T57" s="111">
        <f>VLOOKUP(F57,'Demanda Isolada KIT'!$R$2:$U$1048576,2,0)</f>
        <v>0</v>
      </c>
      <c r="U57" s="12">
        <f>'BASE - Geral'!T57</f>
        <v>3143</v>
      </c>
      <c r="V57" s="90">
        <f>'BASE - Geral'!U57</f>
        <v>1</v>
      </c>
      <c r="W57" s="112">
        <f>'BASE - Geral'!V57</f>
        <v>0</v>
      </c>
      <c r="X57" s="132">
        <f t="shared" si="4"/>
        <v>3143</v>
      </c>
      <c r="Y57" s="111">
        <v>54</v>
      </c>
      <c r="Z57" s="12">
        <f>'BASE - Geral'!W57</f>
        <v>0</v>
      </c>
      <c r="AA57" s="90">
        <f>'BASE - Geral'!X57</f>
        <v>0</v>
      </c>
      <c r="AB57" s="112">
        <f>'BASE - Geral'!Y57</f>
        <v>0</v>
      </c>
      <c r="AC57" s="132">
        <f t="shared" si="5"/>
        <v>-54</v>
      </c>
      <c r="AD57" s="90">
        <f>'BASE - Geral'!AC57</f>
        <v>1</v>
      </c>
      <c r="AE57" s="90">
        <f>'BASE - Geral'!AD57</f>
        <v>1</v>
      </c>
      <c r="AF57" s="129"/>
    </row>
    <row r="58" spans="2:32">
      <c r="B58" s="117" t="str">
        <f>VLOOKUP(F58,'Composição KIT'!$A$1:$E$400,5,0)</f>
        <v>1414897|1414897|1414814 |1414827</v>
      </c>
      <c r="C58" s="13">
        <f>'BASE - Geral'!B58</f>
        <v>0</v>
      </c>
      <c r="D58" s="13" t="str">
        <f>'BASE - Geral'!D58</f>
        <v>FRAGRANCE</v>
      </c>
      <c r="E58" s="13" t="str">
        <f>'BASE - Geral'!E58</f>
        <v>ANA CAROLINA FARIA</v>
      </c>
      <c r="F58" s="13">
        <f>'BASE - Geral'!G58</f>
        <v>1487636</v>
      </c>
      <c r="G58" s="13" t="str">
        <f>'BASE - Geral'!H58</f>
        <v>COL LOV U A TOUCH EDP 75ML</v>
      </c>
      <c r="H58" s="13" t="str">
        <f>'BASE - Geral'!I58</f>
        <v>02 - Active - CM</v>
      </c>
      <c r="I58" s="12">
        <f>'BASE - Geral'!J58</f>
        <v>67991</v>
      </c>
      <c r="J58" s="12">
        <f>'BASE - Geral'!K58</f>
        <v>35000</v>
      </c>
      <c r="K58" s="12">
        <f>'BASE - Geral'!L58</f>
        <v>0</v>
      </c>
      <c r="L58" s="12">
        <f>'BASE - Geral'!M58</f>
        <v>40000</v>
      </c>
      <c r="M58" s="12">
        <f>'BASE - Geral'!N58</f>
        <v>75000</v>
      </c>
      <c r="N58" s="108">
        <f>'BASE - Geral'!Q58</f>
        <v>4330</v>
      </c>
      <c r="O58" s="111">
        <f>VLOOKUP(F58,'Demanda Isolada KIT'!$M$2:$P$1048576,4,0)</f>
        <v>7270</v>
      </c>
      <c r="P58" s="12">
        <f>'BASE - Geral'!Q58</f>
        <v>4330</v>
      </c>
      <c r="Q58" s="90">
        <f>'BASE - Geral'!R58</f>
        <v>1</v>
      </c>
      <c r="R58" s="112">
        <f>'BASE - Geral'!S58</f>
        <v>0</v>
      </c>
      <c r="S58" s="131">
        <f t="shared" si="3"/>
        <v>-2940</v>
      </c>
      <c r="T58" s="111">
        <f>VLOOKUP(F58,'Demanda Isolada KIT'!$R$2:$U$1048576,2,0)</f>
        <v>1193</v>
      </c>
      <c r="U58" s="12">
        <f>'BASE - Geral'!T58</f>
        <v>15765</v>
      </c>
      <c r="V58" s="90">
        <f>'BASE - Geral'!U58</f>
        <v>1</v>
      </c>
      <c r="W58" s="112">
        <f>'BASE - Geral'!V58</f>
        <v>0</v>
      </c>
      <c r="X58" s="132">
        <f t="shared" si="4"/>
        <v>14572</v>
      </c>
      <c r="Y58" s="111">
        <v>55</v>
      </c>
      <c r="Z58" s="12">
        <f>'BASE - Geral'!W58</f>
        <v>0</v>
      </c>
      <c r="AA58" s="90">
        <f>'BASE - Geral'!X58</f>
        <v>0</v>
      </c>
      <c r="AB58" s="112">
        <f>'BASE - Geral'!Y58</f>
        <v>0</v>
      </c>
      <c r="AC58" s="132">
        <f t="shared" si="5"/>
        <v>-55</v>
      </c>
      <c r="AD58" s="90">
        <f>'BASE - Geral'!AC58</f>
        <v>1</v>
      </c>
      <c r="AE58" s="90">
        <f>'BASE - Geral'!AD58</f>
        <v>1</v>
      </c>
      <c r="AF58" s="129"/>
    </row>
    <row r="59" spans="2:32">
      <c r="B59" s="117">
        <f>VLOOKUP(F59,'Composição KIT'!$A$1:$E$400,5,0)</f>
        <v>1414120</v>
      </c>
      <c r="C59" s="13">
        <f>'BASE - Geral'!B59</f>
        <v>0</v>
      </c>
      <c r="D59" s="13" t="str">
        <f>'BASE - Geral'!D59</f>
        <v>SKIN CARE</v>
      </c>
      <c r="E59" s="13" t="str">
        <f>'BASE - Geral'!E59</f>
        <v>MARCELLY ROLDAN</v>
      </c>
      <c r="F59" s="13">
        <f>'BASE - Geral'!G59</f>
        <v>1385330</v>
      </c>
      <c r="G59" s="13" t="str">
        <f>'BASE - Geral'!H59</f>
        <v>RENEW VITA C SUPER CONCENTRADO</v>
      </c>
      <c r="H59" s="13" t="str">
        <f>'BASE - Geral'!I59</f>
        <v>03 - Phase Out - CM</v>
      </c>
      <c r="I59" s="12">
        <f>'BASE - Geral'!J59</f>
        <v>16658</v>
      </c>
      <c r="J59" s="12">
        <f>'BASE - Geral'!K59</f>
        <v>0</v>
      </c>
      <c r="K59" s="12">
        <f>'BASE - Geral'!L59</f>
        <v>0</v>
      </c>
      <c r="L59" s="12">
        <f>'BASE - Geral'!M59</f>
        <v>0</v>
      </c>
      <c r="M59" s="12">
        <f>'BASE - Geral'!N59</f>
        <v>0</v>
      </c>
      <c r="N59" s="108">
        <f>'BASE - Geral'!Q59</f>
        <v>168</v>
      </c>
      <c r="O59" s="111">
        <f>VLOOKUP(F59,'Demanda Isolada KIT'!$M$2:$P$1048576,4,0)</f>
        <v>0</v>
      </c>
      <c r="P59" s="12">
        <f>'BASE - Geral'!Q59</f>
        <v>168</v>
      </c>
      <c r="Q59" s="90">
        <f>'BASE - Geral'!R59</f>
        <v>1</v>
      </c>
      <c r="R59" s="112">
        <f>'BASE - Geral'!S59</f>
        <v>0</v>
      </c>
      <c r="S59" s="131">
        <f t="shared" si="3"/>
        <v>168</v>
      </c>
      <c r="T59" s="111">
        <f>VLOOKUP(F59,'Demanda Isolada KIT'!$R$2:$U$1048576,2,0)</f>
        <v>0</v>
      </c>
      <c r="U59" s="12">
        <f>'BASE - Geral'!T59</f>
        <v>401</v>
      </c>
      <c r="V59" s="90">
        <f>'BASE - Geral'!U59</f>
        <v>1</v>
      </c>
      <c r="W59" s="112">
        <f>'BASE - Geral'!V59</f>
        <v>0</v>
      </c>
      <c r="X59" s="132">
        <f t="shared" si="4"/>
        <v>401</v>
      </c>
      <c r="Y59" s="111">
        <v>56</v>
      </c>
      <c r="Z59" s="12">
        <f>'BASE - Geral'!W59</f>
        <v>0</v>
      </c>
      <c r="AA59" s="90">
        <f>'BASE - Geral'!X59</f>
        <v>0</v>
      </c>
      <c r="AB59" s="112">
        <f>'BASE - Geral'!Y59</f>
        <v>0</v>
      </c>
      <c r="AC59" s="132">
        <f t="shared" si="5"/>
        <v>-56</v>
      </c>
      <c r="AD59" s="90">
        <f>'BASE - Geral'!AC59</f>
        <v>1</v>
      </c>
      <c r="AE59" s="90">
        <f>'BASE - Geral'!AD59</f>
        <v>1</v>
      </c>
      <c r="AF59" s="129"/>
    </row>
    <row r="60" spans="2:32">
      <c r="B60" s="117">
        <f>VLOOKUP(F60,'Composição KIT'!$A$1:$E$400,5,0)</f>
        <v>1414635</v>
      </c>
      <c r="C60" s="13" t="str">
        <f>'BASE - Geral'!B60</f>
        <v>C2261293 - 16/12/2022 - 0</v>
      </c>
      <c r="D60" s="13" t="str">
        <f>'BASE - Geral'!D60</f>
        <v>FRAGRANCE</v>
      </c>
      <c r="E60" s="13" t="str">
        <f>'BASE - Geral'!E60</f>
        <v>ANA CAROLINA FARIA</v>
      </c>
      <c r="F60" s="13">
        <f>'BASE - Geral'!G60</f>
        <v>1299936</v>
      </c>
      <c r="G60" s="13" t="str">
        <f>'BASE - Geral'!H60</f>
        <v>COLONIA DES FAR AWAY GLAMOUR</v>
      </c>
      <c r="H60" s="13" t="str">
        <f>'BASE - Geral'!I60</f>
        <v>03 - Phase Out - CM</v>
      </c>
      <c r="I60" s="12">
        <f>'BASE - Geral'!J60</f>
        <v>8574</v>
      </c>
      <c r="J60" s="12">
        <f>'BASE - Geral'!K60</f>
        <v>16044</v>
      </c>
      <c r="K60" s="12">
        <f>'BASE - Geral'!L60</f>
        <v>30000</v>
      </c>
      <c r="L60" s="12">
        <f>'BASE - Geral'!M60</f>
        <v>0</v>
      </c>
      <c r="M60" s="12">
        <f>'BASE - Geral'!N60</f>
        <v>46044</v>
      </c>
      <c r="N60" s="108">
        <f>'BASE - Geral'!Q60</f>
        <v>15163</v>
      </c>
      <c r="O60" s="111">
        <f>VLOOKUP(F60,'Demanda Isolada KIT'!$M$2:$P$1048576,4,0)</f>
        <v>0</v>
      </c>
      <c r="P60" s="12">
        <f>'BASE - Geral'!Q60</f>
        <v>15163</v>
      </c>
      <c r="Q60" s="90">
        <f>'BASE - Geral'!R60</f>
        <v>0.56999999999999995</v>
      </c>
      <c r="R60" s="112">
        <f>'BASE - Geral'!S60</f>
        <v>6589</v>
      </c>
      <c r="S60" s="131">
        <f t="shared" si="3"/>
        <v>8574</v>
      </c>
      <c r="T60" s="111">
        <f>VLOOKUP(F60,'Demanda Isolada KIT'!$R$2:$U$1048576,2,0)</f>
        <v>0</v>
      </c>
      <c r="U60" s="12">
        <f>'BASE - Geral'!T60</f>
        <v>1959</v>
      </c>
      <c r="V60" s="90">
        <f>'BASE - Geral'!U60</f>
        <v>0</v>
      </c>
      <c r="W60" s="112">
        <f>'BASE - Geral'!V60</f>
        <v>1959</v>
      </c>
      <c r="X60" s="132">
        <f t="shared" si="4"/>
        <v>0</v>
      </c>
      <c r="Y60" s="111">
        <v>57</v>
      </c>
      <c r="Z60" s="12">
        <f>'BASE - Geral'!W60</f>
        <v>0</v>
      </c>
      <c r="AA60" s="90">
        <f>'BASE - Geral'!X60</f>
        <v>0</v>
      </c>
      <c r="AB60" s="112">
        <f>'BASE - Geral'!Y60</f>
        <v>0</v>
      </c>
      <c r="AC60" s="132">
        <f t="shared" si="5"/>
        <v>-57</v>
      </c>
      <c r="AD60" s="90">
        <f>'BASE - Geral'!AC60</f>
        <v>1</v>
      </c>
      <c r="AE60" s="90">
        <f>'BASE - Geral'!AD60</f>
        <v>1</v>
      </c>
      <c r="AF60" s="129"/>
    </row>
    <row r="61" spans="2:32">
      <c r="B61" s="117">
        <f>VLOOKUP(F61,'Composição KIT'!$A$1:$E$400,5,0)</f>
        <v>1414206</v>
      </c>
      <c r="C61" s="13" t="str">
        <f>'BASE - Geral'!B61</f>
        <v>C2261293 - 16/12/2022 - 0</v>
      </c>
      <c r="D61" s="13" t="str">
        <f>'BASE - Geral'!D61</f>
        <v>FRAGRANCE</v>
      </c>
      <c r="E61" s="13" t="str">
        <f>'BASE - Geral'!E61</f>
        <v>ANA CAROLINA FARIA</v>
      </c>
      <c r="F61" s="13">
        <f>'BASE - Geral'!G61</f>
        <v>1475824</v>
      </c>
      <c r="G61" s="13" t="str">
        <f>'BASE - Geral'!H61</f>
        <v>COL FAR AWAY SPLENDOR HER 50ML</v>
      </c>
      <c r="H61" s="13" t="str">
        <f>'BASE - Geral'!I61</f>
        <v>02 - Active - CM</v>
      </c>
      <c r="I61" s="12">
        <f>'BASE - Geral'!J61</f>
        <v>36169</v>
      </c>
      <c r="J61" s="12">
        <f>'BASE - Geral'!K61</f>
        <v>5137</v>
      </c>
      <c r="K61" s="12">
        <f>'BASE - Geral'!L61</f>
        <v>55000</v>
      </c>
      <c r="L61" s="12">
        <f>'BASE - Geral'!M61</f>
        <v>0</v>
      </c>
      <c r="M61" s="12">
        <f>'BASE - Geral'!N61</f>
        <v>60137</v>
      </c>
      <c r="N61" s="108">
        <f>'BASE - Geral'!Q61</f>
        <v>15669</v>
      </c>
      <c r="O61" s="111">
        <f>VLOOKUP(F61,'Demanda Isolada KIT'!$M$2:$P$1048576,4,0)</f>
        <v>12701</v>
      </c>
      <c r="P61" s="12">
        <f>'BASE - Geral'!Q61</f>
        <v>15669</v>
      </c>
      <c r="Q61" s="90">
        <f>'BASE - Geral'!R61</f>
        <v>1</v>
      </c>
      <c r="R61" s="112">
        <f>'BASE - Geral'!S61</f>
        <v>0</v>
      </c>
      <c r="S61" s="131">
        <f t="shared" si="3"/>
        <v>2968</v>
      </c>
      <c r="T61" s="111">
        <f>VLOOKUP(F61,'Demanda Isolada KIT'!$R$2:$U$1048576,2,0)</f>
        <v>0</v>
      </c>
      <c r="U61" s="12">
        <f>'BASE - Geral'!T61</f>
        <v>15990</v>
      </c>
      <c r="V61" s="90">
        <f>'BASE - Geral'!U61</f>
        <v>1</v>
      </c>
      <c r="W61" s="112">
        <f>'BASE - Geral'!V61</f>
        <v>0</v>
      </c>
      <c r="X61" s="132">
        <f t="shared" si="4"/>
        <v>15990</v>
      </c>
      <c r="Y61" s="111">
        <v>58</v>
      </c>
      <c r="Z61" s="12">
        <f>'BASE - Geral'!W61</f>
        <v>0</v>
      </c>
      <c r="AA61" s="90">
        <f>'BASE - Geral'!X61</f>
        <v>0</v>
      </c>
      <c r="AB61" s="112">
        <f>'BASE - Geral'!Y61</f>
        <v>0</v>
      </c>
      <c r="AC61" s="132">
        <f t="shared" si="5"/>
        <v>-58</v>
      </c>
      <c r="AD61" s="90">
        <f>'BASE - Geral'!AC61</f>
        <v>1</v>
      </c>
      <c r="AE61" s="90">
        <f>'BASE - Geral'!AD61</f>
        <v>1</v>
      </c>
      <c r="AF61" s="129"/>
    </row>
    <row r="62" spans="2:32">
      <c r="B62" s="117">
        <f>VLOOKUP(F62,'Composição KIT'!$A$1:$E$400,5,0)</f>
        <v>1414194</v>
      </c>
      <c r="C62" s="13">
        <f>'BASE - Geral'!B62</f>
        <v>0</v>
      </c>
      <c r="D62" s="13" t="str">
        <f>'BASE - Geral'!D62</f>
        <v>FRAGRANCE</v>
      </c>
      <c r="E62" s="13" t="str">
        <f>'BASE - Geral'!E62</f>
        <v>ANA CAROLINA FARIA</v>
      </c>
      <c r="F62" s="13">
        <f>'BASE - Geral'!G62</f>
        <v>1472689</v>
      </c>
      <c r="G62" s="13" t="str">
        <f>'BASE - Geral'!H62</f>
        <v>COL IMARI ECLIPSE EDT HER 50ML</v>
      </c>
      <c r="H62" s="13" t="str">
        <f>'BASE - Geral'!I62</f>
        <v>02 - Active - CM</v>
      </c>
      <c r="I62" s="12">
        <f>'BASE - Geral'!J62</f>
        <v>4136</v>
      </c>
      <c r="J62" s="12">
        <f>'BASE - Geral'!K62</f>
        <v>30000</v>
      </c>
      <c r="K62" s="12">
        <f>'BASE - Geral'!L62</f>
        <v>15000</v>
      </c>
      <c r="L62" s="12">
        <f>'BASE - Geral'!M62</f>
        <v>0</v>
      </c>
      <c r="M62" s="12">
        <f>'BASE - Geral'!N62</f>
        <v>45000</v>
      </c>
      <c r="N62" s="108">
        <f>'BASE - Geral'!Q62</f>
        <v>15785</v>
      </c>
      <c r="O62" s="111">
        <f>VLOOKUP(F62,'Demanda Isolada KIT'!$M$2:$P$1048576,4,0)</f>
        <v>8321</v>
      </c>
      <c r="P62" s="12">
        <f>'BASE - Geral'!Q62</f>
        <v>15785</v>
      </c>
      <c r="Q62" s="90">
        <f>'BASE - Geral'!R62</f>
        <v>0.26</v>
      </c>
      <c r="R62" s="112">
        <f>'BASE - Geral'!S62</f>
        <v>11649</v>
      </c>
      <c r="S62" s="131">
        <f t="shared" si="3"/>
        <v>-4185</v>
      </c>
      <c r="T62" s="111">
        <f>VLOOKUP(F62,'Demanda Isolada KIT'!$R$2:$U$1048576,2,0)</f>
        <v>0</v>
      </c>
      <c r="U62" s="12">
        <f>'BASE - Geral'!T62</f>
        <v>18345</v>
      </c>
      <c r="V62" s="90">
        <f>'BASE - Geral'!U62</f>
        <v>0</v>
      </c>
      <c r="W62" s="112">
        <f>'BASE - Geral'!V62</f>
        <v>18345</v>
      </c>
      <c r="X62" s="132">
        <f t="shared" si="4"/>
        <v>0</v>
      </c>
      <c r="Y62" s="111">
        <v>59</v>
      </c>
      <c r="Z62" s="12">
        <f>'BASE - Geral'!W62</f>
        <v>0</v>
      </c>
      <c r="AA62" s="90">
        <f>'BASE - Geral'!X62</f>
        <v>0</v>
      </c>
      <c r="AB62" s="112">
        <f>'BASE - Geral'!Y62</f>
        <v>0</v>
      </c>
      <c r="AC62" s="132">
        <f t="shared" si="5"/>
        <v>-59</v>
      </c>
      <c r="AD62" s="90">
        <f>'BASE - Geral'!AC62</f>
        <v>1</v>
      </c>
      <c r="AE62" s="90">
        <f>'BASE - Geral'!AD62</f>
        <v>1</v>
      </c>
      <c r="AF62" s="129"/>
    </row>
    <row r="63" spans="2:32">
      <c r="B63" s="117">
        <f>VLOOKUP(F63,'Composição KIT'!$A$1:$E$400,5,0)</f>
        <v>1414837</v>
      </c>
      <c r="C63" s="13">
        <f>'BASE - Geral'!B63</f>
        <v>0</v>
      </c>
      <c r="D63" s="13" t="str">
        <f>'BASE - Geral'!D63</f>
        <v>FRAGRANCE</v>
      </c>
      <c r="E63" s="13" t="str">
        <f>'BASE - Geral'!E63</f>
        <v>ANA CAROLINA FARIA</v>
      </c>
      <c r="F63" s="13">
        <f>'BASE - Geral'!G63</f>
        <v>1440062</v>
      </c>
      <c r="G63" s="13" t="str">
        <f>'BASE - Geral'!H63</f>
        <v>COL SPIDER 150ML REDES 2020</v>
      </c>
      <c r="H63" s="13" t="str">
        <f>'BASE - Geral'!I63</f>
        <v>03 - Phase Out - CM</v>
      </c>
      <c r="I63" s="12">
        <f>'BASE - Geral'!J63</f>
        <v>35100</v>
      </c>
      <c r="J63" s="12">
        <f>'BASE - Geral'!K63</f>
        <v>988</v>
      </c>
      <c r="K63" s="12">
        <f>'BASE - Geral'!L63</f>
        <v>0</v>
      </c>
      <c r="L63" s="12">
        <f>'BASE - Geral'!M63</f>
        <v>0</v>
      </c>
      <c r="M63" s="12">
        <f>'BASE - Geral'!N63</f>
        <v>988</v>
      </c>
      <c r="N63" s="108">
        <f>'BASE - Geral'!Q63</f>
        <v>10774</v>
      </c>
      <c r="O63" s="111">
        <f>VLOOKUP(F63,'Demanda Isolada KIT'!$M$2:$P$1048576,4,0)</f>
        <v>19708</v>
      </c>
      <c r="P63" s="12">
        <f>'BASE - Geral'!Q63</f>
        <v>10774</v>
      </c>
      <c r="Q63" s="90">
        <f>'BASE - Geral'!R63</f>
        <v>1</v>
      </c>
      <c r="R63" s="112">
        <f>'BASE - Geral'!S63</f>
        <v>0</v>
      </c>
      <c r="S63" s="131">
        <f t="shared" si="3"/>
        <v>-8934</v>
      </c>
      <c r="T63" s="111">
        <f>VLOOKUP(F63,'Demanda Isolada KIT'!$R$2:$U$1048576,2,0)</f>
        <v>6429</v>
      </c>
      <c r="U63" s="12">
        <f>'BASE - Geral'!T63</f>
        <v>6976</v>
      </c>
      <c r="V63" s="90">
        <f>'BASE - Geral'!U63</f>
        <v>1</v>
      </c>
      <c r="W63" s="112">
        <f>'BASE - Geral'!V63</f>
        <v>0</v>
      </c>
      <c r="X63" s="132">
        <f t="shared" si="4"/>
        <v>547</v>
      </c>
      <c r="Y63" s="111">
        <v>60</v>
      </c>
      <c r="Z63" s="12">
        <f>'BASE - Geral'!W63</f>
        <v>0</v>
      </c>
      <c r="AA63" s="90">
        <f>'BASE - Geral'!X63</f>
        <v>0</v>
      </c>
      <c r="AB63" s="112">
        <f>'BASE - Geral'!Y63</f>
        <v>0</v>
      </c>
      <c r="AC63" s="132">
        <f t="shared" si="5"/>
        <v>-60</v>
      </c>
      <c r="AD63" s="90">
        <f>'BASE - Geral'!AC63</f>
        <v>1</v>
      </c>
      <c r="AE63" s="90">
        <f>'BASE - Geral'!AD63</f>
        <v>1</v>
      </c>
      <c r="AF63" s="129"/>
    </row>
    <row r="64" spans="2:32">
      <c r="B64" s="117">
        <f>VLOOKUP(F64,'Composição KIT'!$A$1:$E$400,5,0)</f>
        <v>1414113</v>
      </c>
      <c r="C64" s="13">
        <f>'BASE - Geral'!B64</f>
        <v>0</v>
      </c>
      <c r="D64" s="13" t="str">
        <f>'BASE - Geral'!D64</f>
        <v>SKIN CARE</v>
      </c>
      <c r="E64" s="13" t="str">
        <f>'BASE - Geral'!E64</f>
        <v>MARCELLY ROLDAN</v>
      </c>
      <c r="F64" s="13">
        <f>'BASE - Geral'!G64</f>
        <v>1381816</v>
      </c>
      <c r="G64" s="13" t="str">
        <f>'BASE - Geral'!H64</f>
        <v>CREME MAO ENC IRRESISTIVEL 75G</v>
      </c>
      <c r="H64" s="13" t="str">
        <f>'BASE - Geral'!I64</f>
        <v>05 - Non Saleable - CM</v>
      </c>
      <c r="I64" s="12">
        <f>'BASE - Geral'!J64</f>
        <v>3</v>
      </c>
      <c r="J64" s="12">
        <f>'BASE - Geral'!K64</f>
        <v>0</v>
      </c>
      <c r="K64" s="12">
        <f>'BASE - Geral'!L64</f>
        <v>0</v>
      </c>
      <c r="L64" s="12">
        <f>'BASE - Geral'!M64</f>
        <v>0</v>
      </c>
      <c r="M64" s="12">
        <f>'BASE - Geral'!N64</f>
        <v>0</v>
      </c>
      <c r="N64" s="108">
        <f>'BASE - Geral'!Q64</f>
        <v>39</v>
      </c>
      <c r="O64" s="111">
        <f>VLOOKUP(F64,'Demanda Isolada KIT'!$M$2:$P$1048576,4,0)</f>
        <v>0</v>
      </c>
      <c r="P64" s="12">
        <f>'BASE - Geral'!Q64</f>
        <v>39</v>
      </c>
      <c r="Q64" s="90">
        <f>'BASE - Geral'!R64</f>
        <v>0.08</v>
      </c>
      <c r="R64" s="112">
        <f>'BASE - Geral'!S64</f>
        <v>36</v>
      </c>
      <c r="S64" s="131">
        <f t="shared" si="3"/>
        <v>3</v>
      </c>
      <c r="T64" s="111">
        <f>VLOOKUP(F64,'Demanda Isolada KIT'!$R$2:$U$1048576,2,0)</f>
        <v>0</v>
      </c>
      <c r="U64" s="12">
        <f>'BASE - Geral'!T64</f>
        <v>0</v>
      </c>
      <c r="V64" s="90">
        <f>'BASE - Geral'!U64</f>
        <v>1</v>
      </c>
      <c r="W64" s="112">
        <f>'BASE - Geral'!V64</f>
        <v>0</v>
      </c>
      <c r="X64" s="132">
        <f t="shared" si="4"/>
        <v>0</v>
      </c>
      <c r="Y64" s="111">
        <v>61</v>
      </c>
      <c r="Z64" s="12">
        <f>'BASE - Geral'!W64</f>
        <v>0</v>
      </c>
      <c r="AA64" s="90">
        <f>'BASE - Geral'!X64</f>
        <v>0</v>
      </c>
      <c r="AB64" s="112">
        <f>'BASE - Geral'!Y64</f>
        <v>0</v>
      </c>
      <c r="AC64" s="132">
        <f t="shared" si="5"/>
        <v>-61</v>
      </c>
      <c r="AD64" s="90">
        <f>'BASE - Geral'!AC64</f>
        <v>7.6923076923076927E-2</v>
      </c>
      <c r="AE64" s="90">
        <f>'BASE - Geral'!AD64</f>
        <v>7.6923076923076927E-2</v>
      </c>
      <c r="AF64" s="129"/>
    </row>
    <row r="65" spans="2:32">
      <c r="B65" s="117">
        <f>VLOOKUP(F65,'Composição KIT'!$A$1:$E$400,5,0)</f>
        <v>1414525</v>
      </c>
      <c r="C65" s="13" t="str">
        <f>'BASE - Geral'!B65</f>
        <v>R0505 - 05/12/2022 - 29/11 - O item está previsto para ser coletado hoje no porto de em Itajaí-SC, assim que chegar ao estoque, pediremos a subida do material para Anastácio São Paulo e anteciparão a entrega em 2 dias.</v>
      </c>
      <c r="D65" s="13" t="str">
        <f>'BASE - Geral'!D65</f>
        <v>SKIN CARE</v>
      </c>
      <c r="E65" s="13" t="str">
        <f>'BASE - Geral'!E65</f>
        <v>MARCELLY ROLDAN</v>
      </c>
      <c r="F65" s="13">
        <f>'BASE - Geral'!G65</f>
        <v>1259903</v>
      </c>
      <c r="G65" s="13" t="str">
        <f>'BASE - Geral'!H65</f>
        <v>LOCAO CP MULH POES MORENA FLOR</v>
      </c>
      <c r="H65" s="13" t="str">
        <f>'BASE - Geral'!I65</f>
        <v>02 - Active - CM</v>
      </c>
      <c r="I65" s="12">
        <f>'BASE - Geral'!J65</f>
        <v>29481</v>
      </c>
      <c r="J65" s="12">
        <f>'BASE - Geral'!K65</f>
        <v>0</v>
      </c>
      <c r="K65" s="12">
        <f>'BASE - Geral'!L65</f>
        <v>0</v>
      </c>
      <c r="L65" s="12">
        <f>'BASE - Geral'!M65</f>
        <v>0</v>
      </c>
      <c r="M65" s="12">
        <f>'BASE - Geral'!N65</f>
        <v>0</v>
      </c>
      <c r="N65" s="108">
        <f>'BASE - Geral'!Q65</f>
        <v>5566</v>
      </c>
      <c r="O65" s="111">
        <f>VLOOKUP(F65,'Demanda Isolada KIT'!$M$2:$P$1048576,4,0)</f>
        <v>11326</v>
      </c>
      <c r="P65" s="12">
        <f>'BASE - Geral'!Q65</f>
        <v>5566</v>
      </c>
      <c r="Q65" s="90">
        <f>'BASE - Geral'!R65</f>
        <v>1</v>
      </c>
      <c r="R65" s="112">
        <f>'BASE - Geral'!S65</f>
        <v>0</v>
      </c>
      <c r="S65" s="131">
        <f t="shared" si="3"/>
        <v>-5760</v>
      </c>
      <c r="T65" s="111">
        <f>VLOOKUP(F65,'Demanda Isolada KIT'!$R$2:$U$1048576,2,0)</f>
        <v>0</v>
      </c>
      <c r="U65" s="12">
        <f>'BASE - Geral'!T65</f>
        <v>1993</v>
      </c>
      <c r="V65" s="90">
        <f>'BASE - Geral'!U65</f>
        <v>1</v>
      </c>
      <c r="W65" s="112">
        <f>'BASE - Geral'!V65</f>
        <v>0</v>
      </c>
      <c r="X65" s="132">
        <f t="shared" si="4"/>
        <v>1993</v>
      </c>
      <c r="Y65" s="111">
        <v>62</v>
      </c>
      <c r="Z65" s="12">
        <f>'BASE - Geral'!W65</f>
        <v>0</v>
      </c>
      <c r="AA65" s="90">
        <f>'BASE - Geral'!X65</f>
        <v>0</v>
      </c>
      <c r="AB65" s="112">
        <f>'BASE - Geral'!Y65</f>
        <v>0</v>
      </c>
      <c r="AC65" s="132">
        <f t="shared" si="5"/>
        <v>-62</v>
      </c>
      <c r="AD65" s="90">
        <f>'BASE - Geral'!AC65</f>
        <v>1</v>
      </c>
      <c r="AE65" s="90">
        <f>'BASE - Geral'!AD65</f>
        <v>1</v>
      </c>
      <c r="AF65" s="129"/>
    </row>
    <row r="66" spans="2:32">
      <c r="B66" s="117">
        <f>VLOOKUP(F66,'Composição KIT'!$A$1:$E$400,5,0)</f>
        <v>1414537</v>
      </c>
      <c r="C66" s="13" t="str">
        <f>'BASE - Geral'!B66</f>
        <v>R1002 - S/ DATA - 0</v>
      </c>
      <c r="D66" s="13" t="str">
        <f>'BASE - Geral'!D66</f>
        <v>SKIN CARE</v>
      </c>
      <c r="E66" s="13" t="str">
        <f>'BASE - Geral'!E66</f>
        <v>MARCELLY ROLDAN</v>
      </c>
      <c r="F66" s="13">
        <f>'BASE - Geral'!G66</f>
        <v>1476635</v>
      </c>
      <c r="G66" s="13" t="str">
        <f>'BASE - Geral'!H66</f>
        <v>RENEW PROT SOL PFS 50 40 ML</v>
      </c>
      <c r="H66" s="13" t="str">
        <f>'BASE - Geral'!I66</f>
        <v>02 - Active - CM</v>
      </c>
      <c r="I66" s="12">
        <f>'BASE - Geral'!J66</f>
        <v>31474</v>
      </c>
      <c r="J66" s="12">
        <f>'BASE - Geral'!K66</f>
        <v>25000</v>
      </c>
      <c r="K66" s="12">
        <f>'BASE - Geral'!L66</f>
        <v>50000</v>
      </c>
      <c r="L66" s="12">
        <f>'BASE - Geral'!M66</f>
        <v>0</v>
      </c>
      <c r="M66" s="12">
        <f>'BASE - Geral'!N66</f>
        <v>75000</v>
      </c>
      <c r="N66" s="108">
        <f>'BASE - Geral'!Q66</f>
        <v>22189</v>
      </c>
      <c r="O66" s="111">
        <f>VLOOKUP(F66,'Demanda Isolada KIT'!$M$2:$P$1048576,4,0)</f>
        <v>8794</v>
      </c>
      <c r="P66" s="12">
        <f>'BASE - Geral'!Q66</f>
        <v>22189</v>
      </c>
      <c r="Q66" s="90">
        <f>'BASE - Geral'!R66</f>
        <v>1</v>
      </c>
      <c r="R66" s="112">
        <f>'BASE - Geral'!S66</f>
        <v>0</v>
      </c>
      <c r="S66" s="131">
        <f t="shared" si="3"/>
        <v>13395</v>
      </c>
      <c r="T66" s="111">
        <f>VLOOKUP(F66,'Demanda Isolada KIT'!$R$2:$U$1048576,2,0)</f>
        <v>0</v>
      </c>
      <c r="U66" s="12">
        <f>'BASE - Geral'!T66</f>
        <v>12437</v>
      </c>
      <c r="V66" s="90">
        <f>'BASE - Geral'!U66</f>
        <v>0.75</v>
      </c>
      <c r="W66" s="112">
        <f>'BASE - Geral'!V66</f>
        <v>3152</v>
      </c>
      <c r="X66" s="132">
        <f t="shared" si="4"/>
        <v>9285</v>
      </c>
      <c r="Y66" s="111">
        <v>63</v>
      </c>
      <c r="Z66" s="12">
        <f>'BASE - Geral'!W66</f>
        <v>0</v>
      </c>
      <c r="AA66" s="90">
        <f>'BASE - Geral'!X66</f>
        <v>0</v>
      </c>
      <c r="AB66" s="112">
        <f>'BASE - Geral'!Y66</f>
        <v>0</v>
      </c>
      <c r="AC66" s="132">
        <f t="shared" si="5"/>
        <v>-63</v>
      </c>
      <c r="AD66" s="90">
        <f>'BASE - Geral'!AC66</f>
        <v>1</v>
      </c>
      <c r="AE66" s="90">
        <f>'BASE - Geral'!AD66</f>
        <v>1</v>
      </c>
      <c r="AF66" s="129"/>
    </row>
    <row r="67" spans="2:32">
      <c r="B67" s="117">
        <f>VLOOKUP(F67,'Composição KIT'!$A$1:$E$400,5,0)</f>
        <v>1414108</v>
      </c>
      <c r="C67" s="13">
        <f>'BASE - Geral'!B67</f>
        <v>0</v>
      </c>
      <c r="D67" s="13" t="str">
        <f>'BASE - Geral'!D67</f>
        <v>COLOR I</v>
      </c>
      <c r="E67" s="13" t="str">
        <f>'BASE - Geral'!E67</f>
        <v>RENATA SOUZA</v>
      </c>
      <c r="F67" s="13">
        <f>'BASE - Geral'!G67</f>
        <v>1500868</v>
      </c>
      <c r="G67" s="13" t="str">
        <f>'BASE - Geral'!H67</f>
        <v>CAIXA ENCANTO TRIO LOCOES</v>
      </c>
      <c r="H67" s="13" t="str">
        <f>'BASE - Geral'!I67</f>
        <v>02 - Active - CM</v>
      </c>
      <c r="I67" s="12">
        <f>'BASE - Geral'!J67</f>
        <v>3408</v>
      </c>
      <c r="J67" s="12">
        <f>'BASE - Geral'!K67</f>
        <v>0</v>
      </c>
      <c r="K67" s="12">
        <f>'BASE - Geral'!L67</f>
        <v>0</v>
      </c>
      <c r="L67" s="12">
        <f>'BASE - Geral'!M67</f>
        <v>6750</v>
      </c>
      <c r="M67" s="12">
        <f>'BASE - Geral'!N67</f>
        <v>6750</v>
      </c>
      <c r="N67" s="108">
        <f>'BASE - Geral'!Q67</f>
        <v>9855</v>
      </c>
      <c r="O67" s="111">
        <f>VLOOKUP(F67,'Demanda Isolada KIT'!$M$2:$P$1048576,4,0)</f>
        <v>17665</v>
      </c>
      <c r="P67" s="12">
        <f>'BASE - Geral'!Q67</f>
        <v>9855</v>
      </c>
      <c r="Q67" s="90">
        <f>'BASE - Geral'!R67</f>
        <v>0.35</v>
      </c>
      <c r="R67" s="112">
        <f>'BASE - Geral'!S67</f>
        <v>6447</v>
      </c>
      <c r="S67" s="131">
        <f t="shared" si="3"/>
        <v>-14257</v>
      </c>
      <c r="T67" s="111">
        <f>VLOOKUP(F67,'Demanda Isolada KIT'!$R$2:$U$1048576,2,0)</f>
        <v>0</v>
      </c>
      <c r="U67" s="12">
        <f>'BASE - Geral'!T67</f>
        <v>0</v>
      </c>
      <c r="V67" s="90">
        <f>'BASE - Geral'!U67</f>
        <v>1</v>
      </c>
      <c r="W67" s="112">
        <f>'BASE - Geral'!V67</f>
        <v>0</v>
      </c>
      <c r="X67" s="132">
        <f t="shared" si="4"/>
        <v>0</v>
      </c>
      <c r="Y67" s="111">
        <v>64</v>
      </c>
      <c r="Z67" s="12">
        <f>'BASE - Geral'!W67</f>
        <v>0</v>
      </c>
      <c r="AA67" s="90">
        <f>'BASE - Geral'!X67</f>
        <v>0</v>
      </c>
      <c r="AB67" s="112">
        <f>'BASE - Geral'!Y67</f>
        <v>0</v>
      </c>
      <c r="AC67" s="132">
        <f t="shared" si="5"/>
        <v>-64</v>
      </c>
      <c r="AD67" s="90">
        <f>'BASE - Geral'!AC67</f>
        <v>0.34581430745814307</v>
      </c>
      <c r="AE67" s="90">
        <f>'BASE - Geral'!AD67</f>
        <v>0.34581430745814307</v>
      </c>
      <c r="AF67" s="129"/>
    </row>
    <row r="68" spans="2:32">
      <c r="B68" s="117" t="str">
        <f>VLOOKUP(F68,'Composição KIT'!$A$1:$E$400,5,0)</f>
        <v>1414132|1414541|1414807</v>
      </c>
      <c r="C68" s="13">
        <f>'BASE - Geral'!B68</f>
        <v>0</v>
      </c>
      <c r="D68" s="13" t="str">
        <f>'BASE - Geral'!D68</f>
        <v>OV</v>
      </c>
      <c r="E68" s="13" t="str">
        <f>'BASE - Geral'!E68</f>
        <v>RENATA SOUZA</v>
      </c>
      <c r="F68" s="13">
        <f>'BASE - Geral'!G68</f>
        <v>1481282</v>
      </c>
      <c r="G68" s="13" t="str">
        <f>'BASE - Geral'!H68</f>
        <v>PALETA SOMBRA OLHOS RED MAJEST</v>
      </c>
      <c r="H68" s="13" t="str">
        <f>'BASE - Geral'!I68</f>
        <v>02 - Active - CM</v>
      </c>
      <c r="I68" s="12">
        <f>'BASE - Geral'!J68</f>
        <v>21880</v>
      </c>
      <c r="J68" s="12">
        <f>'BASE - Geral'!K68</f>
        <v>0</v>
      </c>
      <c r="K68" s="12">
        <f>'BASE - Geral'!L68</f>
        <v>0</v>
      </c>
      <c r="L68" s="12">
        <f>'BASE - Geral'!M68</f>
        <v>0</v>
      </c>
      <c r="M68" s="12">
        <f>'BASE - Geral'!N68</f>
        <v>0</v>
      </c>
      <c r="N68" s="108">
        <f>'BASE - Geral'!Q68</f>
        <v>3408</v>
      </c>
      <c r="O68" s="111">
        <f>VLOOKUP(F68,'Demanda Isolada KIT'!$M$2:$P$1048576,4,0)</f>
        <v>2826</v>
      </c>
      <c r="P68" s="12">
        <f>'BASE - Geral'!Q68</f>
        <v>3408</v>
      </c>
      <c r="Q68" s="90">
        <f>'BASE - Geral'!R68</f>
        <v>1</v>
      </c>
      <c r="R68" s="112">
        <f>'BASE - Geral'!S68</f>
        <v>0</v>
      </c>
      <c r="S68" s="131">
        <f t="shared" ref="S68:S131" si="6">P68-O68-R68</f>
        <v>582</v>
      </c>
      <c r="T68" s="111">
        <f>VLOOKUP(F68,'Demanda Isolada KIT'!$R$2:$U$1048576,2,0)</f>
        <v>0</v>
      </c>
      <c r="U68" s="12">
        <f>'BASE - Geral'!T68</f>
        <v>2558</v>
      </c>
      <c r="V68" s="90">
        <f>'BASE - Geral'!U68</f>
        <v>1</v>
      </c>
      <c r="W68" s="112">
        <f>'BASE - Geral'!V68</f>
        <v>0</v>
      </c>
      <c r="X68" s="132">
        <f t="shared" ref="X68:X131" si="7">U68-T68-W68</f>
        <v>2558</v>
      </c>
      <c r="Y68" s="111">
        <v>65</v>
      </c>
      <c r="Z68" s="12">
        <f>'BASE - Geral'!W68</f>
        <v>0</v>
      </c>
      <c r="AA68" s="90">
        <f>'BASE - Geral'!X68</f>
        <v>0</v>
      </c>
      <c r="AB68" s="112">
        <f>'BASE - Geral'!Y68</f>
        <v>0</v>
      </c>
      <c r="AC68" s="132">
        <f t="shared" ref="AC68:AC131" si="8">Z68-Y68-AB68</f>
        <v>-65</v>
      </c>
      <c r="AD68" s="90">
        <f>'BASE - Geral'!AC68</f>
        <v>1</v>
      </c>
      <c r="AE68" s="90">
        <f>'BASE - Geral'!AD68</f>
        <v>1</v>
      </c>
      <c r="AF68" s="129"/>
    </row>
    <row r="69" spans="2:32">
      <c r="B69" s="117">
        <f>VLOOKUP(F69,'Composição KIT'!$A$1:$E$400,5,0)</f>
        <v>1414509</v>
      </c>
      <c r="C69" s="13" t="str">
        <f>'BASE - Geral'!B69</f>
        <v>R0505 - 05/12/2022 - 29/11 - O item está previsto para ser coletado hoje no porto de em Itajaí-SC, assim que chegar ao estoque, pediremos a subida do material para Anastácio São Paulo e anteciparão a entrega em 2 dias.</v>
      </c>
      <c r="D69" s="13" t="str">
        <f>'BASE - Geral'!D69</f>
        <v>SKIN CARE</v>
      </c>
      <c r="E69" s="13" t="str">
        <f>'BASE - Geral'!E69</f>
        <v>MARCELLY ROLDAN</v>
      </c>
      <c r="F69" s="13">
        <f>'BASE - Geral'!G69</f>
        <v>1307048</v>
      </c>
      <c r="G69" s="13" t="str">
        <f>'BASE - Geral'!H69</f>
        <v>LOCAO CORPO IMARI NEW FLANKER</v>
      </c>
      <c r="H69" s="13" t="str">
        <f>'BASE - Geral'!I69</f>
        <v>02 - Active - CM</v>
      </c>
      <c r="I69" s="12">
        <f>'BASE - Geral'!J69</f>
        <v>19332</v>
      </c>
      <c r="J69" s="12">
        <f>'BASE - Geral'!K69</f>
        <v>0</v>
      </c>
      <c r="K69" s="12">
        <f>'BASE - Geral'!L69</f>
        <v>0</v>
      </c>
      <c r="L69" s="12">
        <f>'BASE - Geral'!M69</f>
        <v>0</v>
      </c>
      <c r="M69" s="12">
        <f>'BASE - Geral'!N69</f>
        <v>0</v>
      </c>
      <c r="N69" s="108">
        <f>'BASE - Geral'!Q69</f>
        <v>2969</v>
      </c>
      <c r="O69" s="111">
        <f>VLOOKUP(F69,'Demanda Isolada KIT'!$M$2:$P$1048576,4,0)</f>
        <v>6135</v>
      </c>
      <c r="P69" s="12">
        <f>'BASE - Geral'!Q69</f>
        <v>2969</v>
      </c>
      <c r="Q69" s="90">
        <f>'BASE - Geral'!R69</f>
        <v>1</v>
      </c>
      <c r="R69" s="112">
        <f>'BASE - Geral'!S69</f>
        <v>0</v>
      </c>
      <c r="S69" s="131">
        <f t="shared" si="6"/>
        <v>-3166</v>
      </c>
      <c r="T69" s="111">
        <f>VLOOKUP(F69,'Demanda Isolada KIT'!$R$2:$U$1048576,2,0)</f>
        <v>0</v>
      </c>
      <c r="U69" s="12">
        <f>'BASE - Geral'!T69</f>
        <v>277</v>
      </c>
      <c r="V69" s="90">
        <f>'BASE - Geral'!U69</f>
        <v>1</v>
      </c>
      <c r="W69" s="112">
        <f>'BASE - Geral'!V69</f>
        <v>0</v>
      </c>
      <c r="X69" s="132">
        <f t="shared" si="7"/>
        <v>277</v>
      </c>
      <c r="Y69" s="111">
        <v>66</v>
      </c>
      <c r="Z69" s="12">
        <f>'BASE - Geral'!W69</f>
        <v>0</v>
      </c>
      <c r="AA69" s="90">
        <f>'BASE - Geral'!X69</f>
        <v>0</v>
      </c>
      <c r="AB69" s="112">
        <f>'BASE - Geral'!Y69</f>
        <v>0</v>
      </c>
      <c r="AC69" s="132">
        <f t="shared" si="8"/>
        <v>-66</v>
      </c>
      <c r="AD69" s="90">
        <f>'BASE - Geral'!AC69</f>
        <v>1</v>
      </c>
      <c r="AE69" s="90">
        <f>'BASE - Geral'!AD69</f>
        <v>1</v>
      </c>
      <c r="AF69" s="129"/>
    </row>
    <row r="70" spans="2:32">
      <c r="B70" s="117">
        <f>VLOOKUP(F70,'Composição KIT'!$A$1:$E$400,5,0)</f>
        <v>1414934</v>
      </c>
      <c r="C70" s="13">
        <f>'BASE - Geral'!B70</f>
        <v>0</v>
      </c>
      <c r="D70" s="13" t="str">
        <f>'BASE - Geral'!D70</f>
        <v>FRAGRANCE</v>
      </c>
      <c r="E70" s="13" t="str">
        <f>'BASE - Geral'!E70</f>
        <v>ANA CAROLINA FARIA</v>
      </c>
      <c r="F70" s="13">
        <f>'BASE - Geral'!G70</f>
        <v>1493048</v>
      </c>
      <c r="G70" s="13" t="str">
        <f>'BASE - Geral'!H70</f>
        <v>AQUAVIBE BLUE LOTUS 150ML</v>
      </c>
      <c r="H70" s="13" t="str">
        <f>'BASE - Geral'!I70</f>
        <v>02 - Active - CM</v>
      </c>
      <c r="I70" s="12">
        <f>'BASE - Geral'!J70</f>
        <v>31372</v>
      </c>
      <c r="J70" s="12">
        <f>'BASE - Geral'!K70</f>
        <v>0</v>
      </c>
      <c r="K70" s="12">
        <f>'BASE - Geral'!L70</f>
        <v>0</v>
      </c>
      <c r="L70" s="12">
        <f>'BASE - Geral'!M70</f>
        <v>0</v>
      </c>
      <c r="M70" s="12">
        <f>'BASE - Geral'!N70</f>
        <v>0</v>
      </c>
      <c r="N70" s="108">
        <f>'BASE - Geral'!Q70</f>
        <v>6017</v>
      </c>
      <c r="O70" s="111">
        <f>VLOOKUP(F70,'Demanda Isolada KIT'!$M$2:$P$1048576,4,0)</f>
        <v>9158</v>
      </c>
      <c r="P70" s="12">
        <f>'BASE - Geral'!Q70</f>
        <v>6017</v>
      </c>
      <c r="Q70" s="90">
        <f>'BASE - Geral'!R70</f>
        <v>1</v>
      </c>
      <c r="R70" s="112">
        <f>'BASE - Geral'!S70</f>
        <v>0</v>
      </c>
      <c r="S70" s="131">
        <f t="shared" si="6"/>
        <v>-3141</v>
      </c>
      <c r="T70" s="111">
        <f>VLOOKUP(F70,'Demanda Isolada KIT'!$R$2:$U$1048576,2,0)</f>
        <v>0</v>
      </c>
      <c r="U70" s="12">
        <f>'BASE - Geral'!T70</f>
        <v>699</v>
      </c>
      <c r="V70" s="90">
        <f>'BASE - Geral'!U70</f>
        <v>1</v>
      </c>
      <c r="W70" s="112">
        <f>'BASE - Geral'!V70</f>
        <v>0</v>
      </c>
      <c r="X70" s="132">
        <f t="shared" si="7"/>
        <v>699</v>
      </c>
      <c r="Y70" s="111">
        <v>67</v>
      </c>
      <c r="Z70" s="12">
        <f>'BASE - Geral'!W70</f>
        <v>0</v>
      </c>
      <c r="AA70" s="90">
        <f>'BASE - Geral'!X70</f>
        <v>0</v>
      </c>
      <c r="AB70" s="112">
        <f>'BASE - Geral'!Y70</f>
        <v>0</v>
      </c>
      <c r="AC70" s="132">
        <f t="shared" si="8"/>
        <v>-67</v>
      </c>
      <c r="AD70" s="90">
        <f>'BASE - Geral'!AC70</f>
        <v>1</v>
      </c>
      <c r="AE70" s="90">
        <f>'BASE - Geral'!AD70</f>
        <v>1</v>
      </c>
      <c r="AF70" s="129"/>
    </row>
    <row r="71" spans="2:32">
      <c r="B71" s="117">
        <f>VLOOKUP(F71,'Composição KIT'!$A$1:$E$400,5,0)</f>
        <v>1414494</v>
      </c>
      <c r="C71" s="13">
        <f>'BASE - Geral'!B71</f>
        <v>0</v>
      </c>
      <c r="D71" s="13" t="str">
        <f>'BASE - Geral'!D71</f>
        <v>FRAGRANCE</v>
      </c>
      <c r="E71" s="13" t="str">
        <f>'BASE - Geral'!E71</f>
        <v>ANA CAROLINA FARIA</v>
      </c>
      <c r="F71" s="13">
        <f>'BASE - Geral'!G71</f>
        <v>1484969</v>
      </c>
      <c r="G71" s="13" t="str">
        <f>'BASE - Geral'!H71</f>
        <v>DEO COL PETIT ATTI LAVAND 50ML</v>
      </c>
      <c r="H71" s="13" t="str">
        <f>'BASE - Geral'!I71</f>
        <v>02 - Active - CM</v>
      </c>
      <c r="I71" s="12">
        <f>'BASE - Geral'!J71</f>
        <v>51588</v>
      </c>
      <c r="J71" s="12">
        <f>'BASE - Geral'!K71</f>
        <v>0</v>
      </c>
      <c r="K71" s="12">
        <f>'BASE - Geral'!L71</f>
        <v>78000</v>
      </c>
      <c r="L71" s="12">
        <f>'BASE - Geral'!M71</f>
        <v>30000</v>
      </c>
      <c r="M71" s="12">
        <f>'BASE - Geral'!N71</f>
        <v>108000</v>
      </c>
      <c r="N71" s="108">
        <f>'BASE - Geral'!Q71</f>
        <v>10425</v>
      </c>
      <c r="O71" s="111">
        <f>VLOOKUP(F71,'Demanda Isolada KIT'!$M$2:$P$1048576,4,0)</f>
        <v>13859</v>
      </c>
      <c r="P71" s="12">
        <f>'BASE - Geral'!Q71</f>
        <v>10425</v>
      </c>
      <c r="Q71" s="90">
        <f>'BASE - Geral'!R71</f>
        <v>1</v>
      </c>
      <c r="R71" s="112">
        <f>'BASE - Geral'!S71</f>
        <v>0</v>
      </c>
      <c r="S71" s="131">
        <f t="shared" si="6"/>
        <v>-3434</v>
      </c>
      <c r="T71" s="111">
        <f>VLOOKUP(F71,'Demanda Isolada KIT'!$R$2:$U$1048576,2,0)</f>
        <v>0</v>
      </c>
      <c r="U71" s="12">
        <f>'BASE - Geral'!T71</f>
        <v>3761</v>
      </c>
      <c r="V71" s="90">
        <f>'BASE - Geral'!U71</f>
        <v>1</v>
      </c>
      <c r="W71" s="112">
        <f>'BASE - Geral'!V71</f>
        <v>0</v>
      </c>
      <c r="X71" s="132">
        <f t="shared" si="7"/>
        <v>3761</v>
      </c>
      <c r="Y71" s="111">
        <v>68</v>
      </c>
      <c r="Z71" s="12">
        <f>'BASE - Geral'!W71</f>
        <v>0</v>
      </c>
      <c r="AA71" s="90">
        <f>'BASE - Geral'!X71</f>
        <v>0</v>
      </c>
      <c r="AB71" s="112">
        <f>'BASE - Geral'!Y71</f>
        <v>0</v>
      </c>
      <c r="AC71" s="132">
        <f t="shared" si="8"/>
        <v>-68</v>
      </c>
      <c r="AD71" s="90">
        <f>'BASE - Geral'!AC71</f>
        <v>1</v>
      </c>
      <c r="AE71" s="90">
        <f>'BASE - Geral'!AD71</f>
        <v>1</v>
      </c>
      <c r="AF71" s="129"/>
    </row>
    <row r="72" spans="2:32">
      <c r="B72" s="117">
        <f>VLOOKUP(F72,'Composição KIT'!$A$1:$E$400,5,0)</f>
        <v>1414833</v>
      </c>
      <c r="C72" s="13">
        <f>'BASE - Geral'!B72</f>
        <v>0</v>
      </c>
      <c r="D72" s="13" t="str">
        <f>'BASE - Geral'!D72</f>
        <v>SKIN CARE</v>
      </c>
      <c r="E72" s="13" t="str">
        <f>'BASE - Geral'!E72</f>
        <v>MARCELLY ROLDAN</v>
      </c>
      <c r="F72" s="13">
        <f>'BASE - Geral'!G72</f>
        <v>1499821</v>
      </c>
      <c r="G72" s="13" t="str">
        <f>'BASE - Geral'!H72</f>
        <v>ENCANTO GLAM CAT ESFO MAOS 30G</v>
      </c>
      <c r="H72" s="13" t="str">
        <f>'BASE - Geral'!I72</f>
        <v>02 - Active - CM</v>
      </c>
      <c r="I72" s="12">
        <f>'BASE - Geral'!J72</f>
        <v>17905</v>
      </c>
      <c r="J72" s="12">
        <f>'BASE - Geral'!K72</f>
        <v>0</v>
      </c>
      <c r="K72" s="12">
        <f>'BASE - Geral'!L72</f>
        <v>0</v>
      </c>
      <c r="L72" s="12">
        <f>'BASE - Geral'!M72</f>
        <v>0</v>
      </c>
      <c r="M72" s="12">
        <f>'BASE - Geral'!N72</f>
        <v>0</v>
      </c>
      <c r="N72" s="108">
        <f>'BASE - Geral'!Q72</f>
        <v>11871</v>
      </c>
      <c r="O72" s="111">
        <f>VLOOKUP(F72,'Demanda Isolada KIT'!$M$2:$P$1048576,4,0)</f>
        <v>17648</v>
      </c>
      <c r="P72" s="12">
        <f>'BASE - Geral'!Q72</f>
        <v>11871</v>
      </c>
      <c r="Q72" s="90">
        <f>'BASE - Geral'!R72</f>
        <v>1</v>
      </c>
      <c r="R72" s="112">
        <f>'BASE - Geral'!S72</f>
        <v>0</v>
      </c>
      <c r="S72" s="131">
        <f t="shared" si="6"/>
        <v>-5777</v>
      </c>
      <c r="T72" s="111">
        <f>VLOOKUP(F72,'Demanda Isolada KIT'!$R$2:$U$1048576,2,0)</f>
        <v>0</v>
      </c>
      <c r="U72" s="12">
        <f>'BASE - Geral'!T72</f>
        <v>0</v>
      </c>
      <c r="V72" s="90">
        <f>'BASE - Geral'!U72</f>
        <v>1</v>
      </c>
      <c r="W72" s="112">
        <f>'BASE - Geral'!V72</f>
        <v>0</v>
      </c>
      <c r="X72" s="132">
        <f t="shared" si="7"/>
        <v>0</v>
      </c>
      <c r="Y72" s="111">
        <v>69</v>
      </c>
      <c r="Z72" s="12">
        <f>'BASE - Geral'!W72</f>
        <v>0</v>
      </c>
      <c r="AA72" s="90">
        <f>'BASE - Geral'!X72</f>
        <v>0</v>
      </c>
      <c r="AB72" s="112">
        <f>'BASE - Geral'!Y72</f>
        <v>0</v>
      </c>
      <c r="AC72" s="132">
        <f t="shared" si="8"/>
        <v>-69</v>
      </c>
      <c r="AD72" s="90">
        <f>'BASE - Geral'!AC72</f>
        <v>1</v>
      </c>
      <c r="AE72" s="90">
        <f>'BASE - Geral'!AD72</f>
        <v>1</v>
      </c>
      <c r="AF72" s="129"/>
    </row>
    <row r="73" spans="2:32">
      <c r="B73" s="117" t="str">
        <f>VLOOKUP(F73,'Composição KIT'!$A$1:$E$400,5,0)</f>
        <v>1414537|1414195|1414207|1414814|1414871|1414120|1414113|1414846|1414525|1414517</v>
      </c>
      <c r="C73" s="13">
        <f>'BASE - Geral'!B73</f>
        <v>0</v>
      </c>
      <c r="D73" s="13" t="str">
        <f>'BASE - Geral'!D73</f>
        <v>COLOR I</v>
      </c>
      <c r="E73" s="13" t="str">
        <f>'BASE - Geral'!E73</f>
        <v>RENATA SOUZA</v>
      </c>
      <c r="F73" s="13">
        <f>'BASE - Geral'!G73</f>
        <v>1477481</v>
      </c>
      <c r="G73" s="13" t="str">
        <f>'BASE - Geral'!H73</f>
        <v>CAIXA UNISEX 2022</v>
      </c>
      <c r="H73" s="13" t="str">
        <f>'BASE - Geral'!I73</f>
        <v>02 - Active - CM</v>
      </c>
      <c r="I73" s="12">
        <f>'BASE - Geral'!J73</f>
        <v>121546</v>
      </c>
      <c r="J73" s="12">
        <f>'BASE - Geral'!K73</f>
        <v>0</v>
      </c>
      <c r="K73" s="12">
        <f>'BASE - Geral'!L73</f>
        <v>0</v>
      </c>
      <c r="L73" s="12">
        <f>'BASE - Geral'!M73</f>
        <v>0</v>
      </c>
      <c r="M73" s="12">
        <f>'BASE - Geral'!N73</f>
        <v>0</v>
      </c>
      <c r="N73" s="108">
        <f>'BASE - Geral'!Q73</f>
        <v>28446</v>
      </c>
      <c r="O73" s="111">
        <f>VLOOKUP(F73,'Demanda Isolada KIT'!$M$2:$P$1048576,4,0)</f>
        <v>56874</v>
      </c>
      <c r="P73" s="12">
        <f>'BASE - Geral'!Q73</f>
        <v>28446</v>
      </c>
      <c r="Q73" s="90">
        <f>'BASE - Geral'!R73</f>
        <v>1</v>
      </c>
      <c r="R73" s="112">
        <f>'BASE - Geral'!S73</f>
        <v>0</v>
      </c>
      <c r="S73" s="131">
        <f t="shared" si="6"/>
        <v>-28428</v>
      </c>
      <c r="T73" s="111">
        <f>VLOOKUP(F73,'Demanda Isolada KIT'!$R$2:$U$1048576,2,0)</f>
        <v>1099</v>
      </c>
      <c r="U73" s="12">
        <f>'BASE - Geral'!T73</f>
        <v>1348</v>
      </c>
      <c r="V73" s="90">
        <f>'BASE - Geral'!U73</f>
        <v>1</v>
      </c>
      <c r="W73" s="112">
        <f>'BASE - Geral'!V73</f>
        <v>0</v>
      </c>
      <c r="X73" s="132">
        <f t="shared" si="7"/>
        <v>249</v>
      </c>
      <c r="Y73" s="111">
        <v>70</v>
      </c>
      <c r="Z73" s="12">
        <f>'BASE - Geral'!W73</f>
        <v>0</v>
      </c>
      <c r="AA73" s="90">
        <f>'BASE - Geral'!X73</f>
        <v>0</v>
      </c>
      <c r="AB73" s="112">
        <f>'BASE - Geral'!Y73</f>
        <v>0</v>
      </c>
      <c r="AC73" s="132">
        <f t="shared" si="8"/>
        <v>-70</v>
      </c>
      <c r="AD73" s="90">
        <f>'BASE - Geral'!AC73</f>
        <v>1</v>
      </c>
      <c r="AE73" s="90">
        <f>'BASE - Geral'!AD73</f>
        <v>1</v>
      </c>
      <c r="AF73" s="129"/>
    </row>
    <row r="74" spans="2:32">
      <c r="B74" s="117">
        <f>VLOOKUP(F74,'Composição KIT'!$A$1:$E$400,5,0)</f>
        <v>1414514</v>
      </c>
      <c r="C74" s="13">
        <f>'BASE - Geral'!B74</f>
        <v>0</v>
      </c>
      <c r="D74" s="13" t="str">
        <f>'BASE - Geral'!D74</f>
        <v>SKIN CARE</v>
      </c>
      <c r="E74" s="13" t="str">
        <f>'BASE - Geral'!E74</f>
        <v>MARCELLY ROLDAN</v>
      </c>
      <c r="F74" s="13">
        <f>'BASE - Geral'!G74</f>
        <v>1227787</v>
      </c>
      <c r="G74" s="13" t="str">
        <f>'BASE - Geral'!H74</f>
        <v>SH CAB CORPO BLACK ESS INTENSO</v>
      </c>
      <c r="H74" s="13" t="str">
        <f>'BASE - Geral'!I74</f>
        <v>02 - Active - CM</v>
      </c>
      <c r="I74" s="12">
        <f>'BASE - Geral'!J74</f>
        <v>3997</v>
      </c>
      <c r="J74" s="12">
        <f>'BASE - Geral'!K74</f>
        <v>0</v>
      </c>
      <c r="K74" s="12">
        <f>'BASE - Geral'!L74</f>
        <v>0</v>
      </c>
      <c r="L74" s="12">
        <f>'BASE - Geral'!M74</f>
        <v>0</v>
      </c>
      <c r="M74" s="12">
        <f>'BASE - Geral'!N74</f>
        <v>0</v>
      </c>
      <c r="N74" s="108">
        <f>'BASE - Geral'!Q74</f>
        <v>247</v>
      </c>
      <c r="O74" s="111">
        <f>VLOOKUP(F74,'Demanda Isolada KIT'!$M$2:$P$1048576,4,0)</f>
        <v>0</v>
      </c>
      <c r="P74" s="12">
        <f>'BASE - Geral'!Q74</f>
        <v>247</v>
      </c>
      <c r="Q74" s="90">
        <f>'BASE - Geral'!R74</f>
        <v>1</v>
      </c>
      <c r="R74" s="112">
        <f>'BASE - Geral'!S74</f>
        <v>0</v>
      </c>
      <c r="S74" s="131">
        <f t="shared" si="6"/>
        <v>247</v>
      </c>
      <c r="T74" s="111">
        <f>VLOOKUP(F74,'Demanda Isolada KIT'!$R$2:$U$1048576,2,0)</f>
        <v>1888</v>
      </c>
      <c r="U74" s="12">
        <f>'BASE - Geral'!T74</f>
        <v>2062</v>
      </c>
      <c r="V74" s="90">
        <f>'BASE - Geral'!U74</f>
        <v>1</v>
      </c>
      <c r="W74" s="112">
        <f>'BASE - Geral'!V74</f>
        <v>0</v>
      </c>
      <c r="X74" s="132">
        <f t="shared" si="7"/>
        <v>174</v>
      </c>
      <c r="Y74" s="111">
        <v>71</v>
      </c>
      <c r="Z74" s="12">
        <f>'BASE - Geral'!W74</f>
        <v>0</v>
      </c>
      <c r="AA74" s="90">
        <f>'BASE - Geral'!X74</f>
        <v>0</v>
      </c>
      <c r="AB74" s="112">
        <f>'BASE - Geral'!Y74</f>
        <v>0</v>
      </c>
      <c r="AC74" s="132">
        <f t="shared" si="8"/>
        <v>-71</v>
      </c>
      <c r="AD74" s="90">
        <f>'BASE - Geral'!AC74</f>
        <v>1</v>
      </c>
      <c r="AE74" s="90">
        <f>'BASE - Geral'!AD74</f>
        <v>1</v>
      </c>
      <c r="AF74" s="129"/>
    </row>
    <row r="75" spans="2:32">
      <c r="B75" s="117" t="str">
        <f>VLOOKUP(F75,'Composição KIT'!$A$1:$E$400,5,0)</f>
        <v>1414910|1414846</v>
      </c>
      <c r="C75" s="13" t="str">
        <f>'BASE - Geral'!B75</f>
        <v>C2322557 - 05/12/2022 - 0</v>
      </c>
      <c r="D75" s="13" t="str">
        <f>'BASE - Geral'!D75</f>
        <v>FRAGRANCE</v>
      </c>
      <c r="E75" s="13" t="str">
        <f>'BASE - Geral'!E75</f>
        <v>ANA CAROLINA FARIA</v>
      </c>
      <c r="F75" s="13">
        <f>'BASE - Geral'!G75</f>
        <v>1484353</v>
      </c>
      <c r="G75" s="13" t="str">
        <f>'BASE - Geral'!H75</f>
        <v>COL FULL SPEED MAX TURBO 100ML</v>
      </c>
      <c r="H75" s="13" t="str">
        <f>'BASE - Geral'!I75</f>
        <v>02 - Active - CM</v>
      </c>
      <c r="I75" s="12">
        <f>'BASE - Geral'!J75</f>
        <v>11163</v>
      </c>
      <c r="J75" s="12">
        <f>'BASE - Geral'!K75</f>
        <v>30000</v>
      </c>
      <c r="K75" s="12">
        <f>'BASE - Geral'!L75</f>
        <v>30000</v>
      </c>
      <c r="L75" s="12">
        <f>'BASE - Geral'!M75</f>
        <v>0</v>
      </c>
      <c r="M75" s="12">
        <f>'BASE - Geral'!N75</f>
        <v>60000</v>
      </c>
      <c r="N75" s="108">
        <f>'BASE - Geral'!Q75</f>
        <v>15927</v>
      </c>
      <c r="O75" s="111">
        <f>VLOOKUP(F75,'Demanda Isolada KIT'!$M$2:$P$1048576,4,0)</f>
        <v>19078</v>
      </c>
      <c r="P75" s="12">
        <f>'BASE - Geral'!Q75</f>
        <v>15927</v>
      </c>
      <c r="Q75" s="90">
        <f>'BASE - Geral'!R75</f>
        <v>0.7</v>
      </c>
      <c r="R75" s="112">
        <f>'BASE - Geral'!S75</f>
        <v>4764</v>
      </c>
      <c r="S75" s="131">
        <f t="shared" si="6"/>
        <v>-7915</v>
      </c>
      <c r="T75" s="111">
        <f>VLOOKUP(F75,'Demanda Isolada KIT'!$R$2:$U$1048576,2,0)</f>
        <v>2500</v>
      </c>
      <c r="U75" s="12">
        <f>'BASE - Geral'!T75</f>
        <v>5029</v>
      </c>
      <c r="V75" s="90">
        <f>'BASE - Geral'!U75</f>
        <v>0</v>
      </c>
      <c r="W75" s="112">
        <f>'BASE - Geral'!V75</f>
        <v>5029</v>
      </c>
      <c r="X75" s="132">
        <f t="shared" si="7"/>
        <v>-2500</v>
      </c>
      <c r="Y75" s="111">
        <v>72</v>
      </c>
      <c r="Z75" s="12">
        <f>'BASE - Geral'!W75</f>
        <v>0</v>
      </c>
      <c r="AA75" s="90">
        <f>'BASE - Geral'!X75</f>
        <v>0</v>
      </c>
      <c r="AB75" s="112">
        <f>'BASE - Geral'!Y75</f>
        <v>0</v>
      </c>
      <c r="AC75" s="132">
        <f t="shared" si="8"/>
        <v>-72</v>
      </c>
      <c r="AD75" s="90">
        <f>'BASE - Geral'!AC75</f>
        <v>1</v>
      </c>
      <c r="AE75" s="90">
        <f>'BASE - Geral'!AD75</f>
        <v>1</v>
      </c>
      <c r="AF75" s="129"/>
    </row>
    <row r="76" spans="2:32">
      <c r="B76" s="117" t="str">
        <f>VLOOKUP(F76,'Composição KIT'!$A$1:$E$400,5,0)</f>
        <v>1414495|1414542|1414169|1414849|1414104|1414540|1414541|1414799|1414169</v>
      </c>
      <c r="C76" s="13">
        <f>'BASE - Geral'!B76</f>
        <v>0</v>
      </c>
      <c r="D76" s="13" t="str">
        <f>'BASE - Geral'!D76</f>
        <v>COLOR I</v>
      </c>
      <c r="E76" s="13" t="str">
        <f>'BASE - Geral'!E76</f>
        <v>RENATA SOUZA</v>
      </c>
      <c r="F76" s="13">
        <f>'BASE - Geral'!G76</f>
        <v>1477478</v>
      </c>
      <c r="G76" s="13" t="str">
        <f>'BASE - Geral'!H76</f>
        <v>SACOLA PP UNISEX 2022</v>
      </c>
      <c r="H76" s="13" t="str">
        <f>'BASE - Geral'!I76</f>
        <v>02 - Active - CM</v>
      </c>
      <c r="I76" s="12">
        <f>'BASE - Geral'!J76</f>
        <v>131299</v>
      </c>
      <c r="J76" s="12">
        <f>'BASE - Geral'!K76</f>
        <v>0</v>
      </c>
      <c r="K76" s="12">
        <f>'BASE - Geral'!L76</f>
        <v>0</v>
      </c>
      <c r="L76" s="12">
        <f>'BASE - Geral'!M76</f>
        <v>0</v>
      </c>
      <c r="M76" s="12">
        <f>'BASE - Geral'!N76</f>
        <v>0</v>
      </c>
      <c r="N76" s="108">
        <f>'BASE - Geral'!Q76</f>
        <v>50801</v>
      </c>
      <c r="O76" s="111">
        <f>VLOOKUP(F76,'Demanda Isolada KIT'!$M$2:$P$1048576,4,0)</f>
        <v>80615</v>
      </c>
      <c r="P76" s="12">
        <f>'BASE - Geral'!Q76</f>
        <v>50801</v>
      </c>
      <c r="Q76" s="90">
        <f>'BASE - Geral'!R76</f>
        <v>1</v>
      </c>
      <c r="R76" s="112">
        <f>'BASE - Geral'!S76</f>
        <v>0</v>
      </c>
      <c r="S76" s="131">
        <f t="shared" si="6"/>
        <v>-29814</v>
      </c>
      <c r="T76" s="111">
        <f>VLOOKUP(F76,'Demanda Isolada KIT'!$R$2:$U$1048576,2,0)</f>
        <v>1642</v>
      </c>
      <c r="U76" s="12">
        <f>'BASE - Geral'!T76</f>
        <v>2803</v>
      </c>
      <c r="V76" s="90">
        <f>'BASE - Geral'!U76</f>
        <v>1</v>
      </c>
      <c r="W76" s="112">
        <f>'BASE - Geral'!V76</f>
        <v>0</v>
      </c>
      <c r="X76" s="132">
        <f t="shared" si="7"/>
        <v>1161</v>
      </c>
      <c r="Y76" s="111">
        <v>73</v>
      </c>
      <c r="Z76" s="12">
        <f>'BASE - Geral'!W76</f>
        <v>0</v>
      </c>
      <c r="AA76" s="90">
        <f>'BASE - Geral'!X76</f>
        <v>0</v>
      </c>
      <c r="AB76" s="112">
        <f>'BASE - Geral'!Y76</f>
        <v>0</v>
      </c>
      <c r="AC76" s="132">
        <f t="shared" si="8"/>
        <v>-73</v>
      </c>
      <c r="AD76" s="90">
        <f>'BASE - Geral'!AC76</f>
        <v>1</v>
      </c>
      <c r="AE76" s="90">
        <f>'BASE - Geral'!AD76</f>
        <v>1</v>
      </c>
      <c r="AF76" s="129"/>
    </row>
    <row r="77" spans="2:32">
      <c r="B77" s="117" t="str">
        <f>VLOOKUP(F77,'Composição KIT'!$A$1:$E$400,5,0)</f>
        <v>1414132|1414807</v>
      </c>
      <c r="C77" s="13">
        <f>'BASE - Geral'!B77</f>
        <v>0</v>
      </c>
      <c r="D77" s="13" t="str">
        <f>'BASE - Geral'!D77</f>
        <v>COLOR I</v>
      </c>
      <c r="E77" s="13" t="str">
        <f>'BASE - Geral'!E77</f>
        <v>RENATA SOUZA</v>
      </c>
      <c r="F77" s="13">
        <f>'BASE - Geral'!G77</f>
        <v>1486442</v>
      </c>
      <c r="G77" s="13" t="str">
        <f>'BASE - Geral'!H77</f>
        <v>BATOM ULTRA MATTE ENCANTO REAL</v>
      </c>
      <c r="H77" s="13" t="str">
        <f>'BASE - Geral'!I77</f>
        <v>02 - Active - CM</v>
      </c>
      <c r="I77" s="12">
        <f>'BASE - Geral'!J77</f>
        <v>42835</v>
      </c>
      <c r="J77" s="12">
        <f>'BASE - Geral'!K77</f>
        <v>5722</v>
      </c>
      <c r="K77" s="12">
        <f>'BASE - Geral'!L77</f>
        <v>0</v>
      </c>
      <c r="L77" s="12">
        <f>'BASE - Geral'!M77</f>
        <v>0</v>
      </c>
      <c r="M77" s="12">
        <f>'BASE - Geral'!N77</f>
        <v>5722</v>
      </c>
      <c r="N77" s="108">
        <f>'BASE - Geral'!Q77</f>
        <v>2122</v>
      </c>
      <c r="O77" s="111">
        <f>VLOOKUP(F77,'Demanda Isolada KIT'!$M$2:$P$1048576,4,0)</f>
        <v>942</v>
      </c>
      <c r="P77" s="12">
        <f>'BASE - Geral'!Q77</f>
        <v>2122</v>
      </c>
      <c r="Q77" s="90">
        <f>'BASE - Geral'!R77</f>
        <v>1</v>
      </c>
      <c r="R77" s="112">
        <f>'BASE - Geral'!S77</f>
        <v>0</v>
      </c>
      <c r="S77" s="131">
        <f t="shared" si="6"/>
        <v>1180</v>
      </c>
      <c r="T77" s="111">
        <f>VLOOKUP(F77,'Demanda Isolada KIT'!$R$2:$U$1048576,2,0)</f>
        <v>0</v>
      </c>
      <c r="U77" s="12">
        <f>'BASE - Geral'!T77</f>
        <v>8348</v>
      </c>
      <c r="V77" s="90">
        <f>'BASE - Geral'!U77</f>
        <v>1</v>
      </c>
      <c r="W77" s="112">
        <f>'BASE - Geral'!V77</f>
        <v>0</v>
      </c>
      <c r="X77" s="132">
        <f t="shared" si="7"/>
        <v>8348</v>
      </c>
      <c r="Y77" s="111">
        <v>74</v>
      </c>
      <c r="Z77" s="12">
        <f>'BASE - Geral'!W77</f>
        <v>0</v>
      </c>
      <c r="AA77" s="90">
        <f>'BASE - Geral'!X77</f>
        <v>0</v>
      </c>
      <c r="AB77" s="112">
        <f>'BASE - Geral'!Y77</f>
        <v>0</v>
      </c>
      <c r="AC77" s="132">
        <f t="shared" si="8"/>
        <v>-74</v>
      </c>
      <c r="AD77" s="90">
        <f>'BASE - Geral'!AC77</f>
        <v>1</v>
      </c>
      <c r="AE77" s="90">
        <f>'BASE - Geral'!AD77</f>
        <v>1</v>
      </c>
      <c r="AF77" s="129"/>
    </row>
    <row r="78" spans="2:32">
      <c r="B78" s="117">
        <f>VLOOKUP(F78,'Composição KIT'!$A$1:$E$400,5,0)</f>
        <v>1414635</v>
      </c>
      <c r="C78" s="13" t="str">
        <f>'BASE - Geral'!B78</f>
        <v>R0505 - 05/12/2022 - 29/11 - O item está previsto para ser coletado hoje no porto de em Itajaí-SC, assim que chegar ao estoque, pediremos a subida do material para Anastácio São Paulo e anteciparão a entrega em 2 dias.</v>
      </c>
      <c r="D78" s="13" t="str">
        <f>'BASE - Geral'!D78</f>
        <v>SKIN CARE</v>
      </c>
      <c r="E78" s="13" t="str">
        <f>'BASE - Geral'!E78</f>
        <v>MARCELLY ROLDAN</v>
      </c>
      <c r="F78" s="13">
        <f>'BASE - Geral'!G78</f>
        <v>1306875</v>
      </c>
      <c r="G78" s="13" t="str">
        <f>'BASE - Geral'!H78</f>
        <v>LOCAO CP FAR AWAY NEW FLANKER</v>
      </c>
      <c r="H78" s="13" t="str">
        <f>'BASE - Geral'!I78</f>
        <v>02 - Active - CM</v>
      </c>
      <c r="I78" s="12">
        <f>'BASE - Geral'!J78</f>
        <v>8656</v>
      </c>
      <c r="J78" s="12">
        <f>'BASE - Geral'!K78</f>
        <v>0</v>
      </c>
      <c r="K78" s="12">
        <f>'BASE - Geral'!L78</f>
        <v>0</v>
      </c>
      <c r="L78" s="12">
        <f>'BASE - Geral'!M78</f>
        <v>0</v>
      </c>
      <c r="M78" s="12">
        <f>'BASE - Geral'!N78</f>
        <v>0</v>
      </c>
      <c r="N78" s="108">
        <f>'BASE - Geral'!Q78</f>
        <v>200</v>
      </c>
      <c r="O78" s="111">
        <f>VLOOKUP(F78,'Demanda Isolada KIT'!$M$2:$P$1048576,4,0)</f>
        <v>0</v>
      </c>
      <c r="P78" s="12">
        <f>'BASE - Geral'!Q78</f>
        <v>200</v>
      </c>
      <c r="Q78" s="90">
        <f>'BASE - Geral'!R78</f>
        <v>1</v>
      </c>
      <c r="R78" s="112">
        <f>'BASE - Geral'!S78</f>
        <v>0</v>
      </c>
      <c r="S78" s="131">
        <f t="shared" si="6"/>
        <v>200</v>
      </c>
      <c r="T78" s="111">
        <f>VLOOKUP(F78,'Demanda Isolada KIT'!$R$2:$U$1048576,2,0)</f>
        <v>0</v>
      </c>
      <c r="U78" s="12">
        <f>'BASE - Geral'!T78</f>
        <v>374</v>
      </c>
      <c r="V78" s="90">
        <f>'BASE - Geral'!U78</f>
        <v>1</v>
      </c>
      <c r="W78" s="112">
        <f>'BASE - Geral'!V78</f>
        <v>0</v>
      </c>
      <c r="X78" s="132">
        <f t="shared" si="7"/>
        <v>374</v>
      </c>
      <c r="Y78" s="111">
        <v>75</v>
      </c>
      <c r="Z78" s="12">
        <f>'BASE - Geral'!W78</f>
        <v>0</v>
      </c>
      <c r="AA78" s="90">
        <f>'BASE - Geral'!X78</f>
        <v>0</v>
      </c>
      <c r="AB78" s="112">
        <f>'BASE - Geral'!Y78</f>
        <v>0</v>
      </c>
      <c r="AC78" s="132">
        <f t="shared" si="8"/>
        <v>-75</v>
      </c>
      <c r="AD78" s="90">
        <f>'BASE - Geral'!AC78</f>
        <v>1</v>
      </c>
      <c r="AE78" s="90">
        <f>'BASE - Geral'!AD78</f>
        <v>1</v>
      </c>
      <c r="AF78" s="129"/>
    </row>
    <row r="79" spans="2:32">
      <c r="B79" s="117" t="e">
        <f>VLOOKUP(F79,'Composição KIT'!$A$1:$E$400,5,0)</f>
        <v>#N/A</v>
      </c>
      <c r="C79" s="13">
        <f>'BASE - Geral'!B79</f>
        <v>0</v>
      </c>
      <c r="D79" s="13" t="str">
        <f>'BASE - Geral'!D79</f>
        <v>SKIN CARE</v>
      </c>
      <c r="E79" s="13" t="str">
        <f>'BASE - Geral'!E79</f>
        <v>MARCELLY ROLDAN</v>
      </c>
      <c r="F79" s="13">
        <f>'BASE - Geral'!G79</f>
        <v>1465456</v>
      </c>
      <c r="G79" s="13" t="str">
        <f>'BASE - Geral'!H79</f>
        <v>RENEW VITAM D GEL CREME 15G</v>
      </c>
      <c r="H79" s="13" t="str">
        <f>'BASE - Geral'!I79</f>
        <v>02 - Active - CM</v>
      </c>
      <c r="I79" s="12">
        <f>'BASE - Geral'!J79</f>
        <v>14289</v>
      </c>
      <c r="J79" s="12">
        <f>'BASE - Geral'!K79</f>
        <v>0</v>
      </c>
      <c r="K79" s="12">
        <f>'BASE - Geral'!L79</f>
        <v>0</v>
      </c>
      <c r="L79" s="12">
        <f>'BASE - Geral'!M79</f>
        <v>0</v>
      </c>
      <c r="M79" s="12">
        <f>'BASE - Geral'!N79</f>
        <v>0</v>
      </c>
      <c r="N79" s="108">
        <f>'BASE - Geral'!Q79</f>
        <v>305</v>
      </c>
      <c r="O79" s="111">
        <f>VLOOKUP(F79,'Demanda Isolada KIT'!$M$2:$P$1048576,4,0)</f>
        <v>0</v>
      </c>
      <c r="P79" s="12">
        <f>'BASE - Geral'!Q79</f>
        <v>305</v>
      </c>
      <c r="Q79" s="90">
        <f>'BASE - Geral'!R79</f>
        <v>1</v>
      </c>
      <c r="R79" s="112">
        <f>'BASE - Geral'!S79</f>
        <v>0</v>
      </c>
      <c r="S79" s="131">
        <f t="shared" si="6"/>
        <v>305</v>
      </c>
      <c r="T79" s="111">
        <f>VLOOKUP(F79,'Demanda Isolada KIT'!$R$2:$U$1048576,2,0)</f>
        <v>0</v>
      </c>
      <c r="U79" s="12">
        <f>'BASE - Geral'!T79</f>
        <v>1889</v>
      </c>
      <c r="V79" s="90">
        <f>'BASE - Geral'!U79</f>
        <v>1</v>
      </c>
      <c r="W79" s="112">
        <f>'BASE - Geral'!V79</f>
        <v>0</v>
      </c>
      <c r="X79" s="132">
        <f t="shared" si="7"/>
        <v>1889</v>
      </c>
      <c r="Y79" s="111">
        <v>76</v>
      </c>
      <c r="Z79" s="12">
        <f>'BASE - Geral'!W79</f>
        <v>0</v>
      </c>
      <c r="AA79" s="90">
        <f>'BASE - Geral'!X79</f>
        <v>0</v>
      </c>
      <c r="AB79" s="112">
        <f>'BASE - Geral'!Y79</f>
        <v>0</v>
      </c>
      <c r="AC79" s="132">
        <f t="shared" si="8"/>
        <v>-76</v>
      </c>
      <c r="AD79" s="90">
        <f>'BASE - Geral'!AC79</f>
        <v>1</v>
      </c>
      <c r="AE79" s="90">
        <f>'BASE - Geral'!AD79</f>
        <v>1</v>
      </c>
      <c r="AF79" s="129"/>
    </row>
    <row r="80" spans="2:32">
      <c r="B80" s="117">
        <f>VLOOKUP(F80,'Composição KIT'!$A$1:$E$400,5,0)</f>
        <v>1414946</v>
      </c>
      <c r="C80" s="13">
        <f>'BASE - Geral'!B80</f>
        <v>0</v>
      </c>
      <c r="D80" s="13" t="str">
        <f>'BASE - Geral'!D80</f>
        <v>COLOR I</v>
      </c>
      <c r="E80" s="13" t="str">
        <f>'BASE - Geral'!E80</f>
        <v>RENATA SOUZA</v>
      </c>
      <c r="F80" s="13">
        <f>'BASE - Geral'!G80</f>
        <v>1500867</v>
      </c>
      <c r="G80" s="13" t="str">
        <f>'BASE - Geral'!H80</f>
        <v>CAIXA AVON CARE BABY</v>
      </c>
      <c r="H80" s="13" t="str">
        <f>'BASE - Geral'!I80</f>
        <v>02 - Active - CM</v>
      </c>
      <c r="I80" s="12">
        <f>'BASE - Geral'!J80</f>
        <v>17443</v>
      </c>
      <c r="J80" s="12">
        <f>'BASE - Geral'!K80</f>
        <v>0</v>
      </c>
      <c r="K80" s="12">
        <f>'BASE - Geral'!L80</f>
        <v>0</v>
      </c>
      <c r="L80" s="12">
        <f>'BASE - Geral'!M80</f>
        <v>0</v>
      </c>
      <c r="M80" s="12">
        <f>'BASE - Geral'!N80</f>
        <v>0</v>
      </c>
      <c r="N80" s="108">
        <f>'BASE - Geral'!Q80</f>
        <v>14857</v>
      </c>
      <c r="O80" s="111">
        <f>VLOOKUP(F80,'Demanda Isolada KIT'!$M$2:$P$1048576,4,0)</f>
        <v>28839</v>
      </c>
      <c r="P80" s="12">
        <f>'BASE - Geral'!Q80</f>
        <v>14857</v>
      </c>
      <c r="Q80" s="90">
        <f>'BASE - Geral'!R80</f>
        <v>1</v>
      </c>
      <c r="R80" s="112">
        <f>'BASE - Geral'!S80</f>
        <v>0</v>
      </c>
      <c r="S80" s="131">
        <f t="shared" si="6"/>
        <v>-13982</v>
      </c>
      <c r="T80" s="111">
        <f>VLOOKUP(F80,'Demanda Isolada KIT'!$R$2:$U$1048576,2,0)</f>
        <v>0</v>
      </c>
      <c r="U80" s="12">
        <f>'BASE - Geral'!T80</f>
        <v>0</v>
      </c>
      <c r="V80" s="90">
        <f>'BASE - Geral'!U80</f>
        <v>1</v>
      </c>
      <c r="W80" s="112">
        <f>'BASE - Geral'!V80</f>
        <v>0</v>
      </c>
      <c r="X80" s="132">
        <f t="shared" si="7"/>
        <v>0</v>
      </c>
      <c r="Y80" s="111">
        <v>77</v>
      </c>
      <c r="Z80" s="12">
        <f>'BASE - Geral'!W80</f>
        <v>0</v>
      </c>
      <c r="AA80" s="90">
        <f>'BASE - Geral'!X80</f>
        <v>0</v>
      </c>
      <c r="AB80" s="112">
        <f>'BASE - Geral'!Y80</f>
        <v>0</v>
      </c>
      <c r="AC80" s="132">
        <f t="shared" si="8"/>
        <v>-77</v>
      </c>
      <c r="AD80" s="90">
        <f>'BASE - Geral'!AC80</f>
        <v>1</v>
      </c>
      <c r="AE80" s="90">
        <f>'BASE - Geral'!AD80</f>
        <v>1</v>
      </c>
      <c r="AF80" s="129"/>
    </row>
    <row r="81" spans="2:32">
      <c r="B81" s="117">
        <f>VLOOKUP(F81,'Composição KIT'!$A$1:$E$400,5,0)</f>
        <v>1414169</v>
      </c>
      <c r="C81" s="13">
        <f>'BASE - Geral'!B81</f>
        <v>0</v>
      </c>
      <c r="D81" s="13" t="str">
        <f>'BASE - Geral'!D81</f>
        <v>FRAGRANCE</v>
      </c>
      <c r="E81" s="13" t="str">
        <f>'BASE - Geral'!E81</f>
        <v>ANA CAROLINA FARIA</v>
      </c>
      <c r="F81" s="13">
        <f>'BASE - Geral'!G81</f>
        <v>1358077</v>
      </c>
      <c r="G81" s="13" t="str">
        <f>'BASE - Geral'!H81</f>
        <v>COL DES FAR AWAY GLAMOUR</v>
      </c>
      <c r="H81" s="13" t="str">
        <f>'BASE - Geral'!I81</f>
        <v>02 - Active - CM</v>
      </c>
      <c r="I81" s="12">
        <f>'BASE - Geral'!J81</f>
        <v>706</v>
      </c>
      <c r="J81" s="12">
        <f>'BASE - Geral'!K81</f>
        <v>0</v>
      </c>
      <c r="K81" s="12">
        <f>'BASE - Geral'!L81</f>
        <v>14000</v>
      </c>
      <c r="L81" s="12">
        <f>'BASE - Geral'!M81</f>
        <v>0</v>
      </c>
      <c r="M81" s="12">
        <f>'BASE - Geral'!N81</f>
        <v>14000</v>
      </c>
      <c r="N81" s="108">
        <f>'BASE - Geral'!Q81</f>
        <v>1595</v>
      </c>
      <c r="O81" s="111">
        <f>VLOOKUP(F81,'Demanda Isolada KIT'!$M$2:$P$1048576,4,0)</f>
        <v>12248</v>
      </c>
      <c r="P81" s="12">
        <f>'BASE - Geral'!Q81</f>
        <v>1595</v>
      </c>
      <c r="Q81" s="90">
        <f>'BASE - Geral'!R81</f>
        <v>0.44</v>
      </c>
      <c r="R81" s="112">
        <f>'BASE - Geral'!S81</f>
        <v>889</v>
      </c>
      <c r="S81" s="131">
        <f t="shared" si="6"/>
        <v>-11542</v>
      </c>
      <c r="T81" s="111">
        <f>VLOOKUP(F81,'Demanda Isolada KIT'!$R$2:$U$1048576,2,0)</f>
        <v>0</v>
      </c>
      <c r="U81" s="12">
        <f>'BASE - Geral'!T81</f>
        <v>297</v>
      </c>
      <c r="V81" s="90">
        <f>'BASE - Geral'!U81</f>
        <v>0</v>
      </c>
      <c r="W81" s="112">
        <f>'BASE - Geral'!V81</f>
        <v>297</v>
      </c>
      <c r="X81" s="132">
        <f t="shared" si="7"/>
        <v>0</v>
      </c>
      <c r="Y81" s="111">
        <v>78</v>
      </c>
      <c r="Z81" s="12">
        <f>'BASE - Geral'!W81</f>
        <v>0</v>
      </c>
      <c r="AA81" s="90">
        <f>'BASE - Geral'!X81</f>
        <v>0</v>
      </c>
      <c r="AB81" s="112">
        <f>'BASE - Geral'!Y81</f>
        <v>0</v>
      </c>
      <c r="AC81" s="132">
        <f t="shared" si="8"/>
        <v>-78</v>
      </c>
      <c r="AD81" s="90">
        <f>'BASE - Geral'!AC81</f>
        <v>0.4426332288401254</v>
      </c>
      <c r="AE81" s="90">
        <f>'BASE - Geral'!AD81</f>
        <v>1</v>
      </c>
      <c r="AF81" s="129"/>
    </row>
    <row r="82" spans="2:32">
      <c r="B82" s="117">
        <f>VLOOKUP(F82,'Composição KIT'!$A$1:$E$400,5,0)</f>
        <v>1414858</v>
      </c>
      <c r="C82" s="13">
        <f>'BASE - Geral'!B82</f>
        <v>0</v>
      </c>
      <c r="D82" s="13" t="str">
        <f>'BASE - Geral'!D82</f>
        <v>PERSONAL CARE</v>
      </c>
      <c r="E82" s="13" t="str">
        <f>'BASE - Geral'!E82</f>
        <v>CESAR NETO</v>
      </c>
      <c r="F82" s="13">
        <f>'BASE - Geral'!G82</f>
        <v>1472705</v>
      </c>
      <c r="G82" s="13" t="str">
        <f>'BASE - Geral'!H82</f>
        <v>LOCAO CORP IRRESISTIVEL 200ML</v>
      </c>
      <c r="H82" s="13" t="str">
        <f>'BASE - Geral'!I82</f>
        <v>02 - Active - CM</v>
      </c>
      <c r="I82" s="12">
        <f>'BASE - Geral'!J82</f>
        <v>22857</v>
      </c>
      <c r="J82" s="12">
        <f>'BASE - Geral'!K82</f>
        <v>5600</v>
      </c>
      <c r="K82" s="12">
        <f>'BASE - Geral'!L82</f>
        <v>0</v>
      </c>
      <c r="L82" s="12">
        <f>'BASE - Geral'!M82</f>
        <v>0</v>
      </c>
      <c r="M82" s="12">
        <f>'BASE - Geral'!N82</f>
        <v>5600</v>
      </c>
      <c r="N82" s="108">
        <f>'BASE - Geral'!Q82</f>
        <v>18416</v>
      </c>
      <c r="O82" s="111">
        <f>VLOOKUP(F82,'Demanda Isolada KIT'!$M$2:$P$1048576,4,0)</f>
        <v>27960</v>
      </c>
      <c r="P82" s="12">
        <f>'BASE - Geral'!Q82</f>
        <v>18416</v>
      </c>
      <c r="Q82" s="90">
        <f>'BASE - Geral'!R82</f>
        <v>1</v>
      </c>
      <c r="R82" s="112">
        <f>'BASE - Geral'!S82</f>
        <v>0</v>
      </c>
      <c r="S82" s="131">
        <f t="shared" si="6"/>
        <v>-9544</v>
      </c>
      <c r="T82" s="111">
        <f>VLOOKUP(F82,'Demanda Isolada KIT'!$R$2:$U$1048576,2,0)</f>
        <v>0</v>
      </c>
      <c r="U82" s="12">
        <f>'BASE - Geral'!T82</f>
        <v>105</v>
      </c>
      <c r="V82" s="90">
        <f>'BASE - Geral'!U82</f>
        <v>1</v>
      </c>
      <c r="W82" s="112">
        <f>'BASE - Geral'!V82</f>
        <v>0</v>
      </c>
      <c r="X82" s="132">
        <f t="shared" si="7"/>
        <v>105</v>
      </c>
      <c r="Y82" s="111">
        <v>79</v>
      </c>
      <c r="Z82" s="12">
        <f>'BASE - Geral'!W82</f>
        <v>0</v>
      </c>
      <c r="AA82" s="90">
        <f>'BASE - Geral'!X82</f>
        <v>0</v>
      </c>
      <c r="AB82" s="112">
        <f>'BASE - Geral'!Y82</f>
        <v>0</v>
      </c>
      <c r="AC82" s="132">
        <f t="shared" si="8"/>
        <v>-79</v>
      </c>
      <c r="AD82" s="90">
        <f>'BASE - Geral'!AC82</f>
        <v>1</v>
      </c>
      <c r="AE82" s="90">
        <f>'BASE - Geral'!AD82</f>
        <v>1</v>
      </c>
      <c r="AF82" s="129"/>
    </row>
    <row r="83" spans="2:32">
      <c r="B83" s="117">
        <f>VLOOKUP(F83,'Composição KIT'!$A$1:$E$400,5,0)</f>
        <v>1414849</v>
      </c>
      <c r="C83" s="13">
        <f>'BASE - Geral'!B83</f>
        <v>0</v>
      </c>
      <c r="D83" s="13" t="str">
        <f>'BASE - Geral'!D83</f>
        <v>SKIN CARE</v>
      </c>
      <c r="E83" s="13" t="str">
        <f>'BASE - Geral'!E83</f>
        <v>MARCELLY ROLDAN</v>
      </c>
      <c r="F83" s="13">
        <f>'BASE - Geral'!G83</f>
        <v>1467962</v>
      </c>
      <c r="G83" s="13" t="str">
        <f>'BASE - Geral'!H83</f>
        <v>GEL BANHO SAB LIQ ENC GLAMOROU</v>
      </c>
      <c r="H83" s="13" t="str">
        <f>'BASE - Geral'!I83</f>
        <v>02 - Active - CM</v>
      </c>
      <c r="I83" s="12">
        <f>'BASE - Geral'!J83</f>
        <v>9278</v>
      </c>
      <c r="J83" s="12">
        <f>'BASE - Geral'!K83</f>
        <v>17000</v>
      </c>
      <c r="K83" s="12">
        <f>'BASE - Geral'!L83</f>
        <v>0</v>
      </c>
      <c r="L83" s="12">
        <f>'BASE - Geral'!M83</f>
        <v>0</v>
      </c>
      <c r="M83" s="12">
        <f>'BASE - Geral'!N83</f>
        <v>17000</v>
      </c>
      <c r="N83" s="108">
        <f>'BASE - Geral'!Q83</f>
        <v>14184</v>
      </c>
      <c r="O83" s="111">
        <f>VLOOKUP(F83,'Demanda Isolada KIT'!$M$2:$P$1048576,4,0)</f>
        <v>14950</v>
      </c>
      <c r="P83" s="12">
        <f>'BASE - Geral'!Q83</f>
        <v>14184</v>
      </c>
      <c r="Q83" s="90">
        <f>'BASE - Geral'!R83</f>
        <v>0.65</v>
      </c>
      <c r="R83" s="112">
        <f>'BASE - Geral'!S83</f>
        <v>4906</v>
      </c>
      <c r="S83" s="131">
        <f t="shared" si="6"/>
        <v>-5672</v>
      </c>
      <c r="T83" s="111">
        <f>VLOOKUP(F83,'Demanda Isolada KIT'!$R$2:$U$1048576,2,0)</f>
        <v>0</v>
      </c>
      <c r="U83" s="12">
        <f>'BASE - Geral'!T83</f>
        <v>2456</v>
      </c>
      <c r="V83" s="90">
        <f>'BASE - Geral'!U83</f>
        <v>0</v>
      </c>
      <c r="W83" s="112">
        <f>'BASE - Geral'!V83</f>
        <v>2456</v>
      </c>
      <c r="X83" s="132">
        <f t="shared" si="7"/>
        <v>0</v>
      </c>
      <c r="Y83" s="111">
        <v>80</v>
      </c>
      <c r="Z83" s="12">
        <f>'BASE - Geral'!W83</f>
        <v>0</v>
      </c>
      <c r="AA83" s="90">
        <f>'BASE - Geral'!X83</f>
        <v>0</v>
      </c>
      <c r="AB83" s="112">
        <f>'BASE - Geral'!Y83</f>
        <v>0</v>
      </c>
      <c r="AC83" s="132">
        <f t="shared" si="8"/>
        <v>-80</v>
      </c>
      <c r="AD83" s="90">
        <f>'BASE - Geral'!AC83</f>
        <v>1</v>
      </c>
      <c r="AE83" s="90">
        <f>'BASE - Geral'!AD83</f>
        <v>1</v>
      </c>
      <c r="AF83" s="129"/>
    </row>
    <row r="84" spans="2:32">
      <c r="B84" s="117">
        <f>VLOOKUP(F84,'Composição KIT'!$A$1:$E$400,5,0)</f>
        <v>1414871</v>
      </c>
      <c r="C84" s="13">
        <f>'BASE - Geral'!B84</f>
        <v>0</v>
      </c>
      <c r="D84" s="13" t="str">
        <f>'BASE - Geral'!D84</f>
        <v>SKIN CARE</v>
      </c>
      <c r="E84" s="13" t="str">
        <f>'BASE - Geral'!E84</f>
        <v>MARCELLY ROLDAN</v>
      </c>
      <c r="F84" s="13">
        <f>'BASE - Geral'!G84</f>
        <v>1500672</v>
      </c>
      <c r="G84" s="13" t="str">
        <f>'BASE - Geral'!H84</f>
        <v>EXCLUS SHAMP CABEL CORP 90ML</v>
      </c>
      <c r="H84" s="13" t="str">
        <f>'BASE - Geral'!I84</f>
        <v>02 - Active - CM</v>
      </c>
      <c r="I84" s="12">
        <f>'BASE - Geral'!J84</f>
        <v>7573</v>
      </c>
      <c r="J84" s="12">
        <f>'BASE - Geral'!K84</f>
        <v>0</v>
      </c>
      <c r="K84" s="12">
        <f>'BASE - Geral'!L84</f>
        <v>0</v>
      </c>
      <c r="L84" s="12">
        <f>'BASE - Geral'!M84</f>
        <v>0</v>
      </c>
      <c r="M84" s="12">
        <f>'BASE - Geral'!N84</f>
        <v>0</v>
      </c>
      <c r="N84" s="108">
        <f>'BASE - Geral'!Q84</f>
        <v>3232</v>
      </c>
      <c r="O84" s="111">
        <f>VLOOKUP(F84,'Demanda Isolada KIT'!$M$2:$P$1048576,4,0)</f>
        <v>5323</v>
      </c>
      <c r="P84" s="12">
        <f>'BASE - Geral'!Q84</f>
        <v>3232</v>
      </c>
      <c r="Q84" s="90">
        <f>'BASE - Geral'!R84</f>
        <v>1</v>
      </c>
      <c r="R84" s="112">
        <f>'BASE - Geral'!S84</f>
        <v>0</v>
      </c>
      <c r="S84" s="131">
        <f t="shared" si="6"/>
        <v>-2091</v>
      </c>
      <c r="T84" s="111">
        <f>VLOOKUP(F84,'Demanda Isolada KIT'!$R$2:$U$1048576,2,0)</f>
        <v>0</v>
      </c>
      <c r="U84" s="12">
        <f>'BASE - Geral'!T84</f>
        <v>168</v>
      </c>
      <c r="V84" s="90">
        <f>'BASE - Geral'!U84</f>
        <v>1</v>
      </c>
      <c r="W84" s="112">
        <f>'BASE - Geral'!V84</f>
        <v>0</v>
      </c>
      <c r="X84" s="132">
        <f t="shared" si="7"/>
        <v>168</v>
      </c>
      <c r="Y84" s="111">
        <v>81</v>
      </c>
      <c r="Z84" s="12">
        <f>'BASE - Geral'!W84</f>
        <v>0</v>
      </c>
      <c r="AA84" s="90">
        <f>'BASE - Geral'!X84</f>
        <v>0</v>
      </c>
      <c r="AB84" s="112">
        <f>'BASE - Geral'!Y84</f>
        <v>0</v>
      </c>
      <c r="AC84" s="132">
        <f t="shared" si="8"/>
        <v>-81</v>
      </c>
      <c r="AD84" s="90">
        <f>'BASE - Geral'!AC84</f>
        <v>1</v>
      </c>
      <c r="AE84" s="90">
        <f>'BASE - Geral'!AD84</f>
        <v>1</v>
      </c>
      <c r="AF84" s="129"/>
    </row>
    <row r="85" spans="2:32">
      <c r="B85" s="117" t="e">
        <f>VLOOKUP(F85,'Composição KIT'!$A$1:$E$400,5,0)</f>
        <v>#N/A</v>
      </c>
      <c r="C85" s="13">
        <f>'BASE - Geral'!B85</f>
        <v>0</v>
      </c>
      <c r="D85" s="13" t="str">
        <f>'BASE - Geral'!D85</f>
        <v>SKIN CARE</v>
      </c>
      <c r="E85" s="13" t="str">
        <f>'BASE - Geral'!E85</f>
        <v>MARCELLY ROLDAN</v>
      </c>
      <c r="F85" s="13">
        <f>'BASE - Geral'!G85</f>
        <v>1476641</v>
      </c>
      <c r="G85" s="13" t="str">
        <f>'BASE - Geral'!H85</f>
        <v>RENEW FACIAL VITAMINA C 10G</v>
      </c>
      <c r="H85" s="13" t="str">
        <f>'BASE - Geral'!I85</f>
        <v>-</v>
      </c>
      <c r="I85" s="12">
        <f>'BASE - Geral'!J85</f>
        <v>0</v>
      </c>
      <c r="J85" s="12">
        <f>'BASE - Geral'!K85</f>
        <v>0</v>
      </c>
      <c r="K85" s="12">
        <f>'BASE - Geral'!L85</f>
        <v>0</v>
      </c>
      <c r="L85" s="12">
        <f>'BASE - Geral'!M85</f>
        <v>0</v>
      </c>
      <c r="M85" s="12">
        <f>'BASE - Geral'!N85</f>
        <v>0</v>
      </c>
      <c r="N85" s="108">
        <f>'BASE - Geral'!Q85</f>
        <v>0</v>
      </c>
      <c r="O85" s="111">
        <f>VLOOKUP(F85,'Demanda Isolada KIT'!$M$2:$P$1048576,4,0)</f>
        <v>0</v>
      </c>
      <c r="P85" s="12">
        <f>'BASE - Geral'!Q85</f>
        <v>0</v>
      </c>
      <c r="Q85" s="90">
        <f>'BASE - Geral'!R85</f>
        <v>1</v>
      </c>
      <c r="R85" s="112">
        <f>'BASE - Geral'!S85</f>
        <v>0</v>
      </c>
      <c r="S85" s="131">
        <f t="shared" si="6"/>
        <v>0</v>
      </c>
      <c r="T85" s="111">
        <f>VLOOKUP(F85,'Demanda Isolada KIT'!$R$2:$U$1048576,2,0)</f>
        <v>0</v>
      </c>
      <c r="U85" s="12">
        <f>'BASE - Geral'!T85</f>
        <v>0</v>
      </c>
      <c r="V85" s="90">
        <f>'BASE - Geral'!U85</f>
        <v>1</v>
      </c>
      <c r="W85" s="112">
        <f>'BASE - Geral'!V85</f>
        <v>0</v>
      </c>
      <c r="X85" s="132">
        <f t="shared" si="7"/>
        <v>0</v>
      </c>
      <c r="Y85" s="111">
        <v>82</v>
      </c>
      <c r="Z85" s="12">
        <f>'BASE - Geral'!W85</f>
        <v>0</v>
      </c>
      <c r="AA85" s="90">
        <f>'BASE - Geral'!X85</f>
        <v>0</v>
      </c>
      <c r="AB85" s="112">
        <f>'BASE - Geral'!Y85</f>
        <v>0</v>
      </c>
      <c r="AC85" s="132">
        <f t="shared" si="8"/>
        <v>-82</v>
      </c>
      <c r="AD85" s="90">
        <f>'BASE - Geral'!AC85</f>
        <v>1</v>
      </c>
      <c r="AE85" s="90">
        <f>'BASE - Geral'!AD85</f>
        <v>1</v>
      </c>
      <c r="AF85" s="129"/>
    </row>
    <row r="86" spans="2:32">
      <c r="B86" s="117" t="str">
        <f>VLOOKUP(F86,'Composição KIT'!$A$1:$E$400,5,0)</f>
        <v>1414528|1414517</v>
      </c>
      <c r="C86" s="13">
        <f>'BASE - Geral'!B86</f>
        <v>0</v>
      </c>
      <c r="D86" s="13" t="str">
        <f>'BASE - Geral'!D86</f>
        <v>SKIN CARE</v>
      </c>
      <c r="E86" s="13" t="str">
        <f>'BASE - Geral'!E86</f>
        <v>MARCELLY ROLDAN</v>
      </c>
      <c r="F86" s="13">
        <f>'BASE - Geral'!G86</f>
        <v>1248943</v>
      </c>
      <c r="G86" s="13" t="str">
        <f>'BASE - Geral'!H86</f>
        <v>AVON NEW PILLAR HBW FOR HIM</v>
      </c>
      <c r="H86" s="13" t="str">
        <f>'BASE - Geral'!I86</f>
        <v>02 - Active - CM</v>
      </c>
      <c r="I86" s="12">
        <f>'BASE - Geral'!J86</f>
        <v>18476</v>
      </c>
      <c r="J86" s="12">
        <f>'BASE - Geral'!K86</f>
        <v>0</v>
      </c>
      <c r="K86" s="12">
        <f>'BASE - Geral'!L86</f>
        <v>0</v>
      </c>
      <c r="L86" s="12">
        <f>'BASE - Geral'!M86</f>
        <v>0</v>
      </c>
      <c r="M86" s="12">
        <f>'BASE - Geral'!N86</f>
        <v>0</v>
      </c>
      <c r="N86" s="108">
        <f>'BASE - Geral'!Q86</f>
        <v>1373</v>
      </c>
      <c r="O86" s="111">
        <f>VLOOKUP(F86,'Demanda Isolada KIT'!$M$2:$P$1048576,4,0)</f>
        <v>2826</v>
      </c>
      <c r="P86" s="12">
        <f>'BASE - Geral'!Q86</f>
        <v>1373</v>
      </c>
      <c r="Q86" s="90">
        <f>'BASE - Geral'!R86</f>
        <v>1</v>
      </c>
      <c r="R86" s="112">
        <f>'BASE - Geral'!S86</f>
        <v>0</v>
      </c>
      <c r="S86" s="131">
        <f t="shared" si="6"/>
        <v>-1453</v>
      </c>
      <c r="T86" s="111">
        <f>VLOOKUP(F86,'Demanda Isolada KIT'!$R$2:$U$1048576,2,0)</f>
        <v>0</v>
      </c>
      <c r="U86" s="12">
        <f>'BASE - Geral'!T86</f>
        <v>650</v>
      </c>
      <c r="V86" s="90">
        <f>'BASE - Geral'!U86</f>
        <v>1</v>
      </c>
      <c r="W86" s="112">
        <f>'BASE - Geral'!V86</f>
        <v>0</v>
      </c>
      <c r="X86" s="132">
        <f t="shared" si="7"/>
        <v>650</v>
      </c>
      <c r="Y86" s="111">
        <v>83</v>
      </c>
      <c r="Z86" s="12">
        <f>'BASE - Geral'!W86</f>
        <v>0</v>
      </c>
      <c r="AA86" s="90">
        <f>'BASE - Geral'!X86</f>
        <v>0</v>
      </c>
      <c r="AB86" s="112">
        <f>'BASE - Geral'!Y86</f>
        <v>0</v>
      </c>
      <c r="AC86" s="132">
        <f t="shared" si="8"/>
        <v>-83</v>
      </c>
      <c r="AD86" s="90">
        <f>'BASE - Geral'!AC86</f>
        <v>1</v>
      </c>
      <c r="AE86" s="90">
        <f>'BASE - Geral'!AD86</f>
        <v>1</v>
      </c>
      <c r="AF86" s="129"/>
    </row>
    <row r="87" spans="2:32">
      <c r="B87" s="117" t="str">
        <f>VLOOKUP(F87,'Composição KIT'!$A$1:$E$400,5,0)</f>
        <v>1414873|1414861|1414922|1414528|1414825|1414183|1414532|1414837|1414788|1414509|1414509|1414910|1414813|1414514|1414897|1414897|1414635|1414543</v>
      </c>
      <c r="C87" s="13">
        <f>'BASE - Geral'!B87</f>
        <v>0</v>
      </c>
      <c r="D87" s="13" t="str">
        <f>'BASE - Geral'!D87</f>
        <v>COLOR I</v>
      </c>
      <c r="E87" s="13" t="str">
        <f>'BASE - Geral'!E87</f>
        <v>RENATA SOUZA</v>
      </c>
      <c r="F87" s="13">
        <f>'BASE - Geral'!G87</f>
        <v>1477479</v>
      </c>
      <c r="G87" s="13" t="str">
        <f>'BASE - Geral'!H87</f>
        <v>SACOLA P UNISEX 2022</v>
      </c>
      <c r="H87" s="13" t="str">
        <f>'BASE - Geral'!I87</f>
        <v>02 - Active - CM</v>
      </c>
      <c r="I87" s="12">
        <f>'BASE - Geral'!J87</f>
        <v>182674</v>
      </c>
      <c r="J87" s="12">
        <f>'BASE - Geral'!K87</f>
        <v>0</v>
      </c>
      <c r="K87" s="12">
        <f>'BASE - Geral'!L87</f>
        <v>0</v>
      </c>
      <c r="L87" s="12">
        <f>'BASE - Geral'!M87</f>
        <v>0</v>
      </c>
      <c r="M87" s="12">
        <f>'BASE - Geral'!N87</f>
        <v>0</v>
      </c>
      <c r="N87" s="108">
        <f>'BASE - Geral'!Q87</f>
        <v>137966</v>
      </c>
      <c r="O87" s="111">
        <f>VLOOKUP(F87,'Demanda Isolada KIT'!$M$2:$P$1048576,4,0)</f>
        <v>245548</v>
      </c>
      <c r="P87" s="12">
        <f>'BASE - Geral'!Q87</f>
        <v>137966</v>
      </c>
      <c r="Q87" s="90">
        <f>'BASE - Geral'!R87</f>
        <v>1</v>
      </c>
      <c r="R87" s="112">
        <f>'BASE - Geral'!S87</f>
        <v>0</v>
      </c>
      <c r="S87" s="131">
        <f t="shared" si="6"/>
        <v>-107582</v>
      </c>
      <c r="T87" s="111">
        <f>VLOOKUP(F87,'Demanda Isolada KIT'!$R$2:$U$1048576,2,0)</f>
        <v>19342</v>
      </c>
      <c r="U87" s="12">
        <f>'BASE - Geral'!T87</f>
        <v>22548</v>
      </c>
      <c r="V87" s="90">
        <f>'BASE - Geral'!U87</f>
        <v>1</v>
      </c>
      <c r="W87" s="112">
        <f>'BASE - Geral'!V87</f>
        <v>0</v>
      </c>
      <c r="X87" s="132">
        <f t="shared" si="7"/>
        <v>3206</v>
      </c>
      <c r="Y87" s="111">
        <v>84</v>
      </c>
      <c r="Z87" s="12">
        <f>'BASE - Geral'!W87</f>
        <v>0</v>
      </c>
      <c r="AA87" s="90">
        <f>'BASE - Geral'!X87</f>
        <v>0</v>
      </c>
      <c r="AB87" s="112">
        <f>'BASE - Geral'!Y87</f>
        <v>0</v>
      </c>
      <c r="AC87" s="132">
        <f t="shared" si="8"/>
        <v>-84</v>
      </c>
      <c r="AD87" s="90">
        <f>'BASE - Geral'!AC87</f>
        <v>1</v>
      </c>
      <c r="AE87" s="90">
        <f>'BASE - Geral'!AD87</f>
        <v>1</v>
      </c>
      <c r="AF87" s="129"/>
    </row>
    <row r="88" spans="2:32">
      <c r="B88" s="117">
        <f>VLOOKUP(F88,'Composição KIT'!$A$1:$E$400,5,0)</f>
        <v>1414509</v>
      </c>
      <c r="C88" s="13">
        <f>'BASE - Geral'!B88</f>
        <v>0</v>
      </c>
      <c r="D88" s="13" t="str">
        <f>'BASE - Geral'!D88</f>
        <v>FRAGRANCE</v>
      </c>
      <c r="E88" s="13" t="str">
        <f>'BASE - Geral'!E88</f>
        <v>ANA CAROLINA FARIA</v>
      </c>
      <c r="F88" s="13">
        <f>'BASE - Geral'!G88</f>
        <v>1420731</v>
      </c>
      <c r="G88" s="13" t="str">
        <f>'BASE - Geral'!H88</f>
        <v>COL IMARI CORSET EDT REVAMP</v>
      </c>
      <c r="H88" s="13" t="str">
        <f>'BASE - Geral'!I88</f>
        <v>02 - Active - CM</v>
      </c>
      <c r="I88" s="12">
        <f>'BASE - Geral'!J88</f>
        <v>4323</v>
      </c>
      <c r="J88" s="12">
        <f>'BASE - Geral'!K88</f>
        <v>0</v>
      </c>
      <c r="K88" s="12">
        <f>'BASE - Geral'!L88</f>
        <v>30000</v>
      </c>
      <c r="L88" s="12">
        <f>'BASE - Geral'!M88</f>
        <v>0</v>
      </c>
      <c r="M88" s="12">
        <f>'BASE - Geral'!N88</f>
        <v>30000</v>
      </c>
      <c r="N88" s="108">
        <f>'BASE - Geral'!Q88</f>
        <v>3601</v>
      </c>
      <c r="O88" s="111">
        <f>VLOOKUP(F88,'Demanda Isolada KIT'!$M$2:$P$1048576,4,0)</f>
        <v>6135</v>
      </c>
      <c r="P88" s="12">
        <f>'BASE - Geral'!Q88</f>
        <v>3601</v>
      </c>
      <c r="Q88" s="90">
        <f>'BASE - Geral'!R88</f>
        <v>1</v>
      </c>
      <c r="R88" s="112">
        <f>'BASE - Geral'!S88</f>
        <v>0</v>
      </c>
      <c r="S88" s="131">
        <f t="shared" si="6"/>
        <v>-2534</v>
      </c>
      <c r="T88" s="111">
        <f>VLOOKUP(F88,'Demanda Isolada KIT'!$R$2:$U$1048576,2,0)</f>
        <v>0</v>
      </c>
      <c r="U88" s="12">
        <f>'BASE - Geral'!T88</f>
        <v>1157</v>
      </c>
      <c r="V88" s="90">
        <f>'BASE - Geral'!U88</f>
        <v>0.62</v>
      </c>
      <c r="W88" s="112">
        <f>'BASE - Geral'!V88</f>
        <v>435</v>
      </c>
      <c r="X88" s="132">
        <f t="shared" si="7"/>
        <v>722</v>
      </c>
      <c r="Y88" s="111">
        <v>85</v>
      </c>
      <c r="Z88" s="12">
        <f>'BASE - Geral'!W88</f>
        <v>0</v>
      </c>
      <c r="AA88" s="90">
        <f>'BASE - Geral'!X88</f>
        <v>0</v>
      </c>
      <c r="AB88" s="112">
        <f>'BASE - Geral'!Y88</f>
        <v>0</v>
      </c>
      <c r="AC88" s="132">
        <f t="shared" si="8"/>
        <v>-85</v>
      </c>
      <c r="AD88" s="90">
        <f>'BASE - Geral'!AC88</f>
        <v>1</v>
      </c>
      <c r="AE88" s="90">
        <f>'BASE - Geral'!AD88</f>
        <v>1</v>
      </c>
      <c r="AF88" s="129"/>
    </row>
    <row r="89" spans="2:32">
      <c r="B89" s="117" t="str">
        <f>VLOOKUP(F89,'Composição KIT'!$A$1:$E$400,5,0)</f>
        <v>1414528|1414517</v>
      </c>
      <c r="C89" s="13" t="str">
        <f>'BASE - Geral'!B89</f>
        <v>C2267769 - 06/12/2022 - 0</v>
      </c>
      <c r="D89" s="13" t="str">
        <f>'BASE - Geral'!D89</f>
        <v>FRAGRANCE</v>
      </c>
      <c r="E89" s="13" t="str">
        <f>'BASE - Geral'!E89</f>
        <v>ANA CAROLINA FARIA</v>
      </c>
      <c r="F89" s="13">
        <f>'BASE - Geral'!G89</f>
        <v>1218418</v>
      </c>
      <c r="G89" s="13" t="str">
        <f>'BASE - Geral'!H89</f>
        <v>COLONIA DESODORANTE SEGNO</v>
      </c>
      <c r="H89" s="13" t="str">
        <f>'BASE - Geral'!I89</f>
        <v>02 - Active - CM</v>
      </c>
      <c r="I89" s="12">
        <f>'BASE - Geral'!J89</f>
        <v>9208</v>
      </c>
      <c r="J89" s="12">
        <f>'BASE - Geral'!K89</f>
        <v>0</v>
      </c>
      <c r="K89" s="12">
        <f>'BASE - Geral'!L89</f>
        <v>20000</v>
      </c>
      <c r="L89" s="12">
        <f>'BASE - Geral'!M89</f>
        <v>0</v>
      </c>
      <c r="M89" s="12">
        <f>'BASE - Geral'!N89</f>
        <v>20000</v>
      </c>
      <c r="N89" s="108">
        <f>'BASE - Geral'!Q89</f>
        <v>16590</v>
      </c>
      <c r="O89" s="111">
        <f>VLOOKUP(F89,'Demanda Isolada KIT'!$M$2:$P$1048576,4,0)</f>
        <v>2826</v>
      </c>
      <c r="P89" s="12">
        <f>'BASE - Geral'!Q89</f>
        <v>16590</v>
      </c>
      <c r="Q89" s="90">
        <f>'BASE - Geral'!R89</f>
        <v>0.56000000000000005</v>
      </c>
      <c r="R89" s="112">
        <f>'BASE - Geral'!S89</f>
        <v>7382</v>
      </c>
      <c r="S89" s="131">
        <f t="shared" si="6"/>
        <v>6382</v>
      </c>
      <c r="T89" s="111">
        <f>VLOOKUP(F89,'Demanda Isolada KIT'!$R$2:$U$1048576,2,0)</f>
        <v>0</v>
      </c>
      <c r="U89" s="12">
        <f>'BASE - Geral'!T89</f>
        <v>5296</v>
      </c>
      <c r="V89" s="90">
        <f>'BASE - Geral'!U89</f>
        <v>0</v>
      </c>
      <c r="W89" s="112">
        <f>'BASE - Geral'!V89</f>
        <v>5296</v>
      </c>
      <c r="X89" s="132">
        <f t="shared" si="7"/>
        <v>0</v>
      </c>
      <c r="Y89" s="111">
        <v>86</v>
      </c>
      <c r="Z89" s="12">
        <f>'BASE - Geral'!W89</f>
        <v>0</v>
      </c>
      <c r="AA89" s="90">
        <f>'BASE - Geral'!X89</f>
        <v>0</v>
      </c>
      <c r="AB89" s="112">
        <f>'BASE - Geral'!Y89</f>
        <v>0</v>
      </c>
      <c r="AC89" s="132">
        <f t="shared" si="8"/>
        <v>-86</v>
      </c>
      <c r="AD89" s="90">
        <f>'BASE - Geral'!AC89</f>
        <v>0.55503315250150698</v>
      </c>
      <c r="AE89" s="90">
        <f>'BASE - Geral'!AD89</f>
        <v>1</v>
      </c>
      <c r="AF89" s="129"/>
    </row>
    <row r="90" spans="2:32">
      <c r="B90" s="117" t="str">
        <f>VLOOKUP(F90,'Composição KIT'!$A$1:$E$400,5,0)</f>
        <v>1414494|1414801|1414152|1414833|1414858|1414840</v>
      </c>
      <c r="C90" s="13">
        <f>'BASE - Geral'!B90</f>
        <v>0</v>
      </c>
      <c r="D90" s="13" t="str">
        <f>'BASE - Geral'!D90</f>
        <v>COLOR I</v>
      </c>
      <c r="E90" s="13" t="str">
        <f>'BASE - Geral'!E90</f>
        <v>RENATA SOUZA</v>
      </c>
      <c r="F90" s="13">
        <f>'BASE - Geral'!G90</f>
        <v>1500865</v>
      </c>
      <c r="G90" s="13" t="str">
        <f>'BASE - Geral'!H90</f>
        <v>CAIXA STD EXCLUSIVA NATAL</v>
      </c>
      <c r="H90" s="13" t="str">
        <f>'BASE - Geral'!I90</f>
        <v>02 - Active - CM</v>
      </c>
      <c r="I90" s="12">
        <f>'BASE - Geral'!J90</f>
        <v>26544</v>
      </c>
      <c r="J90" s="12">
        <f>'BASE - Geral'!K90</f>
        <v>0</v>
      </c>
      <c r="K90" s="12">
        <f>'BASE - Geral'!L90</f>
        <v>0</v>
      </c>
      <c r="L90" s="12">
        <f>'BASE - Geral'!M90</f>
        <v>0</v>
      </c>
      <c r="M90" s="12">
        <f>'BASE - Geral'!N90</f>
        <v>0</v>
      </c>
      <c r="N90" s="108">
        <f>'BASE - Geral'!Q90</f>
        <v>55001</v>
      </c>
      <c r="O90" s="111">
        <f>VLOOKUP(F90,'Demanda Isolada KIT'!$M$2:$P$1048576,4,0)</f>
        <v>107308</v>
      </c>
      <c r="P90" s="12">
        <f>'BASE - Geral'!Q90</f>
        <v>55001</v>
      </c>
      <c r="Q90" s="90">
        <f>'BASE - Geral'!R90</f>
        <v>0.48</v>
      </c>
      <c r="R90" s="112">
        <f>'BASE - Geral'!S90</f>
        <v>28457</v>
      </c>
      <c r="S90" s="131">
        <f t="shared" si="6"/>
        <v>-80764</v>
      </c>
      <c r="T90" s="111">
        <f>VLOOKUP(F90,'Demanda Isolada KIT'!$R$2:$U$1048576,2,0)</f>
        <v>6694</v>
      </c>
      <c r="U90" s="12">
        <f>'BASE - Geral'!T90</f>
        <v>9623</v>
      </c>
      <c r="V90" s="90">
        <f>'BASE - Geral'!U90</f>
        <v>0</v>
      </c>
      <c r="W90" s="112">
        <f>'BASE - Geral'!V90</f>
        <v>9623</v>
      </c>
      <c r="X90" s="132">
        <f t="shared" si="7"/>
        <v>-6694</v>
      </c>
      <c r="Y90" s="111">
        <v>87</v>
      </c>
      <c r="Z90" s="12">
        <f>'BASE - Geral'!W90</f>
        <v>0</v>
      </c>
      <c r="AA90" s="90">
        <f>'BASE - Geral'!X90</f>
        <v>0</v>
      </c>
      <c r="AB90" s="112">
        <f>'BASE - Geral'!Y90</f>
        <v>0</v>
      </c>
      <c r="AC90" s="132">
        <f t="shared" si="8"/>
        <v>-87</v>
      </c>
      <c r="AD90" s="90">
        <f>'BASE - Geral'!AC90</f>
        <v>0.48260940710168904</v>
      </c>
      <c r="AE90" s="90">
        <f>'BASE - Geral'!AD90</f>
        <v>0.48260940710168904</v>
      </c>
      <c r="AF90" s="129"/>
    </row>
    <row r="91" spans="2:32">
      <c r="B91" s="117" t="e">
        <f>VLOOKUP(F91,'Composição KIT'!$A$1:$E$400,5,0)</f>
        <v>#N/A</v>
      </c>
      <c r="C91" s="13">
        <f>'BASE - Geral'!B91</f>
        <v>0</v>
      </c>
      <c r="D91" s="13" t="str">
        <f>'BASE - Geral'!D91</f>
        <v>OV</v>
      </c>
      <c r="E91" s="13" t="str">
        <f>'BASE - Geral'!E91</f>
        <v>RENATA SOUZA</v>
      </c>
      <c r="F91" s="13">
        <f>'BASE - Geral'!G91</f>
        <v>1473013</v>
      </c>
      <c r="G91" s="13" t="str">
        <f>'BASE - Geral'!H91</f>
        <v>SABONETES CREM ENCANTO 4X80G</v>
      </c>
      <c r="H91" s="13" t="str">
        <f>'BASE - Geral'!I91</f>
        <v>02 - Active - CM</v>
      </c>
      <c r="I91" s="12">
        <f>'BASE - Geral'!J91</f>
        <v>577609</v>
      </c>
      <c r="J91" s="12">
        <f>'BASE - Geral'!K91</f>
        <v>0</v>
      </c>
      <c r="K91" s="12">
        <f>'BASE - Geral'!L91</f>
        <v>0</v>
      </c>
      <c r="L91" s="12">
        <f>'BASE - Geral'!M91</f>
        <v>0</v>
      </c>
      <c r="M91" s="12">
        <f>'BASE - Geral'!N91</f>
        <v>0</v>
      </c>
      <c r="N91" s="108">
        <f>'BASE - Geral'!Q91</f>
        <v>133614</v>
      </c>
      <c r="O91" s="111">
        <f>VLOOKUP(F91,'Demanda Isolada KIT'!$M$2:$P$1048576,4,0)</f>
        <v>171354</v>
      </c>
      <c r="P91" s="12">
        <f>'BASE - Geral'!Q91</f>
        <v>133614</v>
      </c>
      <c r="Q91" s="90">
        <f>'BASE - Geral'!R91</f>
        <v>1</v>
      </c>
      <c r="R91" s="112">
        <f>'BASE - Geral'!S91</f>
        <v>0</v>
      </c>
      <c r="S91" s="131">
        <f t="shared" si="6"/>
        <v>-37740</v>
      </c>
      <c r="T91" s="111">
        <f>VLOOKUP(F91,'Demanda Isolada KIT'!$R$2:$U$1048576,2,0)</f>
        <v>0</v>
      </c>
      <c r="U91" s="12">
        <f>'BASE - Geral'!T91</f>
        <v>0</v>
      </c>
      <c r="V91" s="90">
        <f>'BASE - Geral'!U91</f>
        <v>1</v>
      </c>
      <c r="W91" s="112">
        <f>'BASE - Geral'!V91</f>
        <v>0</v>
      </c>
      <c r="X91" s="132">
        <f t="shared" si="7"/>
        <v>0</v>
      </c>
      <c r="Y91" s="111">
        <v>88</v>
      </c>
      <c r="Z91" s="12">
        <f>'BASE - Geral'!W91</f>
        <v>0</v>
      </c>
      <c r="AA91" s="90">
        <f>'BASE - Geral'!X91</f>
        <v>0</v>
      </c>
      <c r="AB91" s="112">
        <f>'BASE - Geral'!Y91</f>
        <v>0</v>
      </c>
      <c r="AC91" s="132">
        <f t="shared" si="8"/>
        <v>-88</v>
      </c>
      <c r="AD91" s="90">
        <f>'BASE - Geral'!AC91</f>
        <v>1</v>
      </c>
      <c r="AE91" s="90">
        <f>'BASE - Geral'!AD91</f>
        <v>1</v>
      </c>
      <c r="AF91" s="129"/>
    </row>
    <row r="92" spans="2:32">
      <c r="B92" s="117">
        <f>VLOOKUP(F92,'Composição KIT'!$A$1:$E$400,5,0)</f>
        <v>1414195</v>
      </c>
      <c r="C92" s="13">
        <f>'BASE - Geral'!B92</f>
        <v>0</v>
      </c>
      <c r="D92" s="13" t="str">
        <f>'BASE - Geral'!D92</f>
        <v>FRAGRANCE</v>
      </c>
      <c r="E92" s="13" t="str">
        <f>'BASE - Geral'!E92</f>
        <v>ANA CAROLINA FARIA</v>
      </c>
      <c r="F92" s="13">
        <f>'BASE - Geral'!G92</f>
        <v>1408126</v>
      </c>
      <c r="G92" s="13" t="str">
        <f>'BASE - Geral'!H92</f>
        <v>COL ATTRACT DESIRE HER 50ML</v>
      </c>
      <c r="H92" s="13" t="str">
        <f>'BASE - Geral'!I92</f>
        <v>02 - Active - CM</v>
      </c>
      <c r="I92" s="12">
        <f>'BASE - Geral'!J92</f>
        <v>6090</v>
      </c>
      <c r="J92" s="12">
        <f>'BASE - Geral'!K92</f>
        <v>15000</v>
      </c>
      <c r="K92" s="12">
        <f>'BASE - Geral'!L92</f>
        <v>0</v>
      </c>
      <c r="L92" s="12">
        <f>'BASE - Geral'!M92</f>
        <v>0</v>
      </c>
      <c r="M92" s="12">
        <f>'BASE - Geral'!N92</f>
        <v>15000</v>
      </c>
      <c r="N92" s="108">
        <f>'BASE - Geral'!Q92</f>
        <v>549</v>
      </c>
      <c r="O92" s="111">
        <f>VLOOKUP(F92,'Demanda Isolada KIT'!$M$2:$P$1048576,4,0)</f>
        <v>1754</v>
      </c>
      <c r="P92" s="12">
        <f>'BASE - Geral'!Q92</f>
        <v>549</v>
      </c>
      <c r="Q92" s="90">
        <f>'BASE - Geral'!R92</f>
        <v>1</v>
      </c>
      <c r="R92" s="112">
        <f>'BASE - Geral'!S92</f>
        <v>0</v>
      </c>
      <c r="S92" s="131">
        <f t="shared" si="6"/>
        <v>-1205</v>
      </c>
      <c r="T92" s="111">
        <f>VLOOKUP(F92,'Demanda Isolada KIT'!$R$2:$U$1048576,2,0)</f>
        <v>606</v>
      </c>
      <c r="U92" s="12">
        <f>'BASE - Geral'!T92</f>
        <v>1889</v>
      </c>
      <c r="V92" s="90">
        <f>'BASE - Geral'!U92</f>
        <v>1</v>
      </c>
      <c r="W92" s="112">
        <f>'BASE - Geral'!V92</f>
        <v>0</v>
      </c>
      <c r="X92" s="132">
        <f t="shared" si="7"/>
        <v>1283</v>
      </c>
      <c r="Y92" s="111">
        <v>89</v>
      </c>
      <c r="Z92" s="12">
        <f>'BASE - Geral'!W92</f>
        <v>0</v>
      </c>
      <c r="AA92" s="90">
        <f>'BASE - Geral'!X92</f>
        <v>0</v>
      </c>
      <c r="AB92" s="112">
        <f>'BASE - Geral'!Y92</f>
        <v>0</v>
      </c>
      <c r="AC92" s="132">
        <f t="shared" si="8"/>
        <v>-89</v>
      </c>
      <c r="AD92" s="90">
        <f>'BASE - Geral'!AC92</f>
        <v>1</v>
      </c>
      <c r="AE92" s="90">
        <f>'BASE - Geral'!AD92</f>
        <v>1</v>
      </c>
      <c r="AF92" s="129"/>
    </row>
    <row r="93" spans="2:32">
      <c r="B93" s="117">
        <f>VLOOKUP(F93,'Composição KIT'!$A$1:$E$400,5,0)</f>
        <v>1414946</v>
      </c>
      <c r="C93" s="13">
        <f>'BASE - Geral'!B93</f>
        <v>0</v>
      </c>
      <c r="D93" s="13" t="str">
        <f>'BASE - Geral'!D93</f>
        <v>FRAGRANCE</v>
      </c>
      <c r="E93" s="13" t="str">
        <f>'BASE - Geral'!E93</f>
        <v>ANA CAROLINA FARIA</v>
      </c>
      <c r="F93" s="13">
        <f>'BASE - Geral'!G93</f>
        <v>1497050</v>
      </c>
      <c r="G93" s="13" t="str">
        <f>'BASE - Geral'!H93</f>
        <v>AGUA COLONIA BADY PLUTO 100 ML</v>
      </c>
      <c r="H93" s="13" t="str">
        <f>'BASE - Geral'!I93</f>
        <v>02 - Active - CM</v>
      </c>
      <c r="I93" s="12">
        <f>'BASE - Geral'!J93</f>
        <v>13471</v>
      </c>
      <c r="J93" s="12">
        <f>'BASE - Geral'!K93</f>
        <v>30371</v>
      </c>
      <c r="K93" s="12">
        <f>'BASE - Geral'!L93</f>
        <v>0</v>
      </c>
      <c r="L93" s="12">
        <f>'BASE - Geral'!M93</f>
        <v>0</v>
      </c>
      <c r="M93" s="12">
        <f>'BASE - Geral'!N93</f>
        <v>30371</v>
      </c>
      <c r="N93" s="108">
        <f>'BASE - Geral'!Q93</f>
        <v>17204</v>
      </c>
      <c r="O93" s="111">
        <f>VLOOKUP(F93,'Demanda Isolada KIT'!$M$2:$P$1048576,4,0)</f>
        <v>19131</v>
      </c>
      <c r="P93" s="12">
        <f>'BASE - Geral'!Q93</f>
        <v>17204</v>
      </c>
      <c r="Q93" s="90">
        <f>'BASE - Geral'!R93</f>
        <v>0.78</v>
      </c>
      <c r="R93" s="112">
        <f>'BASE - Geral'!S93</f>
        <v>3733</v>
      </c>
      <c r="S93" s="131">
        <f t="shared" si="6"/>
        <v>-5660</v>
      </c>
      <c r="T93" s="111">
        <f>VLOOKUP(F93,'Demanda Isolada KIT'!$R$2:$U$1048576,2,0)</f>
        <v>0</v>
      </c>
      <c r="U93" s="12">
        <f>'BASE - Geral'!T93</f>
        <v>5569</v>
      </c>
      <c r="V93" s="90">
        <f>'BASE - Geral'!U93</f>
        <v>0</v>
      </c>
      <c r="W93" s="112">
        <f>'BASE - Geral'!V93</f>
        <v>5569</v>
      </c>
      <c r="X93" s="132">
        <f t="shared" si="7"/>
        <v>0</v>
      </c>
      <c r="Y93" s="111">
        <v>90</v>
      </c>
      <c r="Z93" s="12">
        <f>'BASE - Geral'!W93</f>
        <v>0</v>
      </c>
      <c r="AA93" s="90">
        <f>'BASE - Geral'!X93</f>
        <v>0</v>
      </c>
      <c r="AB93" s="112">
        <f>'BASE - Geral'!Y93</f>
        <v>0</v>
      </c>
      <c r="AC93" s="132">
        <f t="shared" si="8"/>
        <v>-90</v>
      </c>
      <c r="AD93" s="90">
        <f>'BASE - Geral'!AC93</f>
        <v>1</v>
      </c>
      <c r="AE93" s="90">
        <f>'BASE - Geral'!AD93</f>
        <v>1</v>
      </c>
      <c r="AF93" s="129"/>
    </row>
    <row r="94" spans="2:32">
      <c r="B94" s="117">
        <f>VLOOKUP(F94,'Composição KIT'!$A$1:$E$400,5,0)</f>
        <v>1414788</v>
      </c>
      <c r="C94" s="13" t="str">
        <f>'BASE - Geral'!B94</f>
        <v>R0081 - 06/12/2022 - 0</v>
      </c>
      <c r="D94" s="13" t="str">
        <f>'BASE - Geral'!D94</f>
        <v>COLOR II</v>
      </c>
      <c r="E94" s="13" t="str">
        <f>'BASE - Geral'!E94</f>
        <v>GRACIANO MATA</v>
      </c>
      <c r="F94" s="13">
        <f>'BASE - Geral'!G94</f>
        <v>1444369</v>
      </c>
      <c r="G94" s="13" t="str">
        <f>'BASE - Geral'!H94</f>
        <v>LIPBALM RELABEL DISNEY FROZEN</v>
      </c>
      <c r="H94" s="13" t="str">
        <f>'BASE - Geral'!I94</f>
        <v>03 - Phase Out - CM</v>
      </c>
      <c r="I94" s="12">
        <f>'BASE - Geral'!J94</f>
        <v>13994</v>
      </c>
      <c r="J94" s="12">
        <f>'BASE - Geral'!K94</f>
        <v>0</v>
      </c>
      <c r="K94" s="12">
        <f>'BASE - Geral'!L94</f>
        <v>0</v>
      </c>
      <c r="L94" s="12">
        <f>'BASE - Geral'!M94</f>
        <v>0</v>
      </c>
      <c r="M94" s="12">
        <f>'BASE - Geral'!N94</f>
        <v>0</v>
      </c>
      <c r="N94" s="108">
        <f>'BASE - Geral'!Q94</f>
        <v>11078</v>
      </c>
      <c r="O94" s="111">
        <f>VLOOKUP(F94,'Demanda Isolada KIT'!$M$2:$P$1048576,4,0)</f>
        <v>16017</v>
      </c>
      <c r="P94" s="12">
        <f>'BASE - Geral'!Q94</f>
        <v>11078</v>
      </c>
      <c r="Q94" s="90">
        <f>'BASE - Geral'!R94</f>
        <v>1</v>
      </c>
      <c r="R94" s="112">
        <f>'BASE - Geral'!S94</f>
        <v>0</v>
      </c>
      <c r="S94" s="131">
        <f t="shared" si="6"/>
        <v>-4939</v>
      </c>
      <c r="T94" s="111">
        <f>VLOOKUP(F94,'Demanda Isolada KIT'!$R$2:$U$1048576,2,0)</f>
        <v>4243</v>
      </c>
      <c r="U94" s="12">
        <f>'BASE - Geral'!T94</f>
        <v>7366</v>
      </c>
      <c r="V94" s="90">
        <f>'BASE - Geral'!U94</f>
        <v>0.4</v>
      </c>
      <c r="W94" s="112">
        <f>'BASE - Geral'!V94</f>
        <v>4450</v>
      </c>
      <c r="X94" s="132">
        <f t="shared" si="7"/>
        <v>-1327</v>
      </c>
      <c r="Y94" s="111">
        <v>91</v>
      </c>
      <c r="Z94" s="12">
        <f>'BASE - Geral'!W94</f>
        <v>0</v>
      </c>
      <c r="AA94" s="90">
        <f>'BASE - Geral'!X94</f>
        <v>0</v>
      </c>
      <c r="AB94" s="112">
        <f>'BASE - Geral'!Y94</f>
        <v>0</v>
      </c>
      <c r="AC94" s="132">
        <f t="shared" si="8"/>
        <v>-91</v>
      </c>
      <c r="AD94" s="90">
        <f>'BASE - Geral'!AC94</f>
        <v>1</v>
      </c>
      <c r="AE94" s="90">
        <f>'BASE - Geral'!AD94</f>
        <v>1</v>
      </c>
      <c r="AF94" s="129"/>
    </row>
    <row r="95" spans="2:32">
      <c r="B95" s="117">
        <f>VLOOKUP(F95,'Composição KIT'!$A$1:$E$400,5,0)</f>
        <v>1414922</v>
      </c>
      <c r="C95" s="13">
        <f>'BASE - Geral'!B95</f>
        <v>0</v>
      </c>
      <c r="D95" s="13" t="str">
        <f>'BASE - Geral'!D95</f>
        <v>FRAGRANCE</v>
      </c>
      <c r="E95" s="13" t="str">
        <f>'BASE - Geral'!E95</f>
        <v>ANA CAROLINA FARIA</v>
      </c>
      <c r="F95" s="13">
        <f>'BASE - Geral'!G95</f>
        <v>1486149</v>
      </c>
      <c r="G95" s="13" t="str">
        <f>'BASE - Geral'!H95</f>
        <v>COLONIA SURREAL GARDEN 75ML</v>
      </c>
      <c r="H95" s="13" t="str">
        <f>'BASE - Geral'!I95</f>
        <v>02 - Active - CM</v>
      </c>
      <c r="I95" s="12">
        <f>'BASE - Geral'!J95</f>
        <v>22024</v>
      </c>
      <c r="J95" s="12">
        <f>'BASE - Geral'!K95</f>
        <v>23888</v>
      </c>
      <c r="K95" s="12">
        <f>'BASE - Geral'!L95</f>
        <v>0</v>
      </c>
      <c r="L95" s="12">
        <f>'BASE - Geral'!M95</f>
        <v>0</v>
      </c>
      <c r="M95" s="12">
        <f>'BASE - Geral'!N95</f>
        <v>23888</v>
      </c>
      <c r="N95" s="108">
        <f>'BASE - Geral'!Q95</f>
        <v>9498</v>
      </c>
      <c r="O95" s="111">
        <f>VLOOKUP(F95,'Demanda Isolada KIT'!$M$2:$P$1048576,4,0)</f>
        <v>8526</v>
      </c>
      <c r="P95" s="12">
        <f>'BASE - Geral'!Q95</f>
        <v>9498</v>
      </c>
      <c r="Q95" s="90">
        <f>'BASE - Geral'!R95</f>
        <v>1</v>
      </c>
      <c r="R95" s="112">
        <f>'BASE - Geral'!S95</f>
        <v>0</v>
      </c>
      <c r="S95" s="131">
        <f t="shared" si="6"/>
        <v>972</v>
      </c>
      <c r="T95" s="111">
        <f>VLOOKUP(F95,'Demanda Isolada KIT'!$R$2:$U$1048576,2,0)</f>
        <v>0</v>
      </c>
      <c r="U95" s="12">
        <f>'BASE - Geral'!T95</f>
        <v>3008</v>
      </c>
      <c r="V95" s="90">
        <f>'BASE - Geral'!U95</f>
        <v>1</v>
      </c>
      <c r="W95" s="112">
        <f>'BASE - Geral'!V95</f>
        <v>0</v>
      </c>
      <c r="X95" s="132">
        <f t="shared" si="7"/>
        <v>3008</v>
      </c>
      <c r="Y95" s="111">
        <v>92</v>
      </c>
      <c r="Z95" s="12">
        <f>'BASE - Geral'!W95</f>
        <v>0</v>
      </c>
      <c r="AA95" s="90">
        <f>'BASE - Geral'!X95</f>
        <v>0</v>
      </c>
      <c r="AB95" s="112">
        <f>'BASE - Geral'!Y95</f>
        <v>0</v>
      </c>
      <c r="AC95" s="132">
        <f t="shared" si="8"/>
        <v>-92</v>
      </c>
      <c r="AD95" s="90">
        <f>'BASE - Geral'!AC95</f>
        <v>1</v>
      </c>
      <c r="AE95" s="90">
        <f>'BASE - Geral'!AD95</f>
        <v>1</v>
      </c>
      <c r="AF95" s="129"/>
    </row>
    <row r="96" spans="2:32">
      <c r="B96" s="117" t="e">
        <f>VLOOKUP(F96,'Composição KIT'!$A$1:$E$400,5,0)</f>
        <v>#N/A</v>
      </c>
      <c r="C96" s="13">
        <f>'BASE - Geral'!B96</f>
        <v>0</v>
      </c>
      <c r="D96" s="13" t="str">
        <f>'BASE - Geral'!D96</f>
        <v>FRAGRANCE</v>
      </c>
      <c r="E96" s="13" t="str">
        <f>'BASE - Geral'!E96</f>
        <v>ANA CAROLINA FARIA</v>
      </c>
      <c r="F96" s="13">
        <f>'BASE - Geral'!G96</f>
        <v>1473118</v>
      </c>
      <c r="G96" s="13" t="str">
        <f>'BASE - Geral'!H96</f>
        <v>COLONIA LOV U EDP 75ML</v>
      </c>
      <c r="H96" s="13" t="str">
        <f>'BASE - Geral'!I96</f>
        <v>03 - Phase Out - CM</v>
      </c>
      <c r="I96" s="12">
        <f>'BASE - Geral'!J96</f>
        <v>30299</v>
      </c>
      <c r="J96" s="12">
        <f>'BASE - Geral'!K96</f>
        <v>40000</v>
      </c>
      <c r="K96" s="12">
        <f>'BASE - Geral'!L96</f>
        <v>0</v>
      </c>
      <c r="L96" s="12">
        <f>'BASE - Geral'!M96</f>
        <v>0</v>
      </c>
      <c r="M96" s="12">
        <f>'BASE - Geral'!N96</f>
        <v>40000</v>
      </c>
      <c r="N96" s="108">
        <f>'BASE - Geral'!Q96</f>
        <v>2807</v>
      </c>
      <c r="O96" s="111">
        <f>VLOOKUP(F96,'Demanda Isolada KIT'!$M$2:$P$1048576,4,0)</f>
        <v>3633</v>
      </c>
      <c r="P96" s="12">
        <f>'BASE - Geral'!Q96</f>
        <v>2807</v>
      </c>
      <c r="Q96" s="90">
        <f>'BASE - Geral'!R96</f>
        <v>1</v>
      </c>
      <c r="R96" s="112">
        <f>'BASE - Geral'!S96</f>
        <v>0</v>
      </c>
      <c r="S96" s="131">
        <f t="shared" si="6"/>
        <v>-826</v>
      </c>
      <c r="T96" s="111">
        <f>VLOOKUP(F96,'Demanda Isolada KIT'!$R$2:$U$1048576,2,0)</f>
        <v>0</v>
      </c>
      <c r="U96" s="12">
        <f>'BASE - Geral'!T96</f>
        <v>2524</v>
      </c>
      <c r="V96" s="90">
        <f>'BASE - Geral'!U96</f>
        <v>1</v>
      </c>
      <c r="W96" s="112">
        <f>'BASE - Geral'!V96</f>
        <v>0</v>
      </c>
      <c r="X96" s="132">
        <f t="shared" si="7"/>
        <v>2524</v>
      </c>
      <c r="Y96" s="111">
        <v>93</v>
      </c>
      <c r="Z96" s="12">
        <f>'BASE - Geral'!W96</f>
        <v>0</v>
      </c>
      <c r="AA96" s="90">
        <f>'BASE - Geral'!X96</f>
        <v>0</v>
      </c>
      <c r="AB96" s="112">
        <f>'BASE - Geral'!Y96</f>
        <v>0</v>
      </c>
      <c r="AC96" s="132">
        <f t="shared" si="8"/>
        <v>-93</v>
      </c>
      <c r="AD96" s="90">
        <f>'BASE - Geral'!AC96</f>
        <v>1</v>
      </c>
      <c r="AE96" s="90">
        <f>'BASE - Geral'!AD96</f>
        <v>1</v>
      </c>
      <c r="AF96" s="129"/>
    </row>
    <row r="97" spans="2:32">
      <c r="B97" s="117">
        <f>VLOOKUP(F97,'Composição KIT'!$A$1:$E$400,5,0)</f>
        <v>1414108</v>
      </c>
      <c r="C97" s="13">
        <f>'BASE - Geral'!B97</f>
        <v>0</v>
      </c>
      <c r="D97" s="13" t="str">
        <f>'BASE - Geral'!D97</f>
        <v>PERSONAL CARE</v>
      </c>
      <c r="E97" s="13" t="str">
        <f>'BASE - Geral'!E97</f>
        <v>CESAR NETO</v>
      </c>
      <c r="F97" s="13">
        <f>'BASE - Geral'!G97</f>
        <v>1381805</v>
      </c>
      <c r="G97" s="13" t="str">
        <f>'BASE - Geral'!H97</f>
        <v>LOCAO CP ENCANTO FASCINANTE</v>
      </c>
      <c r="H97" s="13" t="str">
        <f>'BASE - Geral'!I97</f>
        <v>03 - Phase Out - CM</v>
      </c>
      <c r="I97" s="12">
        <f>'BASE - Geral'!J97</f>
        <v>8750</v>
      </c>
      <c r="J97" s="12">
        <f>'BASE - Geral'!K97</f>
        <v>15000</v>
      </c>
      <c r="K97" s="12">
        <f>'BASE - Geral'!L97</f>
        <v>0</v>
      </c>
      <c r="L97" s="12">
        <f>'BASE - Geral'!M97</f>
        <v>0</v>
      </c>
      <c r="M97" s="12">
        <f>'BASE - Geral'!N97</f>
        <v>15000</v>
      </c>
      <c r="N97" s="108">
        <f>'BASE - Geral'!Q97</f>
        <v>10347</v>
      </c>
      <c r="O97" s="111">
        <f>VLOOKUP(F97,'Demanda Isolada KIT'!$M$2:$P$1048576,4,0)</f>
        <v>17665</v>
      </c>
      <c r="P97" s="12">
        <f>'BASE - Geral'!Q97</f>
        <v>10347</v>
      </c>
      <c r="Q97" s="90">
        <f>'BASE - Geral'!R97</f>
        <v>0.85</v>
      </c>
      <c r="R97" s="112">
        <f>'BASE - Geral'!S97</f>
        <v>1597</v>
      </c>
      <c r="S97" s="131">
        <f t="shared" si="6"/>
        <v>-8915</v>
      </c>
      <c r="T97" s="111">
        <f>VLOOKUP(F97,'Demanda Isolada KIT'!$R$2:$U$1048576,2,0)</f>
        <v>0</v>
      </c>
      <c r="U97" s="12">
        <f>'BASE - Geral'!T97</f>
        <v>0</v>
      </c>
      <c r="V97" s="90">
        <f>'BASE - Geral'!U97</f>
        <v>1</v>
      </c>
      <c r="W97" s="112">
        <f>'BASE - Geral'!V97</f>
        <v>0</v>
      </c>
      <c r="X97" s="132">
        <f t="shared" si="7"/>
        <v>0</v>
      </c>
      <c r="Y97" s="111">
        <v>94</v>
      </c>
      <c r="Z97" s="12">
        <f>'BASE - Geral'!W97</f>
        <v>0</v>
      </c>
      <c r="AA97" s="90">
        <f>'BASE - Geral'!X97</f>
        <v>0</v>
      </c>
      <c r="AB97" s="112">
        <f>'BASE - Geral'!Y97</f>
        <v>0</v>
      </c>
      <c r="AC97" s="132">
        <f t="shared" si="8"/>
        <v>-94</v>
      </c>
      <c r="AD97" s="90">
        <f>'BASE - Geral'!AC97</f>
        <v>1</v>
      </c>
      <c r="AE97" s="90">
        <f>'BASE - Geral'!AD97</f>
        <v>1</v>
      </c>
      <c r="AF97" s="129"/>
    </row>
    <row r="98" spans="2:32">
      <c r="B98" s="117">
        <f>VLOOKUP(F98,'Composição KIT'!$A$1:$E$400,5,0)</f>
        <v>1414514</v>
      </c>
      <c r="C98" s="13">
        <f>'BASE - Geral'!B98</f>
        <v>0</v>
      </c>
      <c r="D98" s="13" t="str">
        <f>'BASE - Geral'!D98</f>
        <v>FRAGRANCE</v>
      </c>
      <c r="E98" s="13" t="str">
        <f>'BASE - Geral'!E98</f>
        <v>ANA CAROLINA FARIA</v>
      </c>
      <c r="F98" s="13">
        <f>'BASE - Geral'!G98</f>
        <v>1328771</v>
      </c>
      <c r="G98" s="13" t="str">
        <f>'BASE - Geral'!H98</f>
        <v>COL DES BLACK ESSENTIAL INTENS</v>
      </c>
      <c r="H98" s="13" t="str">
        <f>'BASE - Geral'!I98</f>
        <v>02 - Active - CM</v>
      </c>
      <c r="I98" s="12">
        <f>'BASE - Geral'!J98</f>
        <v>1396</v>
      </c>
      <c r="J98" s="12">
        <f>'BASE - Geral'!K98</f>
        <v>0</v>
      </c>
      <c r="K98" s="12">
        <f>'BASE - Geral'!L98</f>
        <v>60000</v>
      </c>
      <c r="L98" s="12">
        <f>'BASE - Geral'!M98</f>
        <v>0</v>
      </c>
      <c r="M98" s="12">
        <f>'BASE - Geral'!N98</f>
        <v>60000</v>
      </c>
      <c r="N98" s="108">
        <f>'BASE - Geral'!Q98</f>
        <v>1046</v>
      </c>
      <c r="O98" s="111">
        <f>VLOOKUP(F98,'Demanda Isolada KIT'!$M$2:$P$1048576,4,0)</f>
        <v>0</v>
      </c>
      <c r="P98" s="12">
        <f>'BASE - Geral'!Q98</f>
        <v>1046</v>
      </c>
      <c r="Q98" s="90">
        <f>'BASE - Geral'!R98</f>
        <v>1</v>
      </c>
      <c r="R98" s="112">
        <f>'BASE - Geral'!S98</f>
        <v>0</v>
      </c>
      <c r="S98" s="131">
        <f t="shared" si="6"/>
        <v>1046</v>
      </c>
      <c r="T98" s="111">
        <f>VLOOKUP(F98,'Demanda Isolada KIT'!$R$2:$U$1048576,2,0)</f>
        <v>1888</v>
      </c>
      <c r="U98" s="12">
        <f>'BASE - Geral'!T98</f>
        <v>4124</v>
      </c>
      <c r="V98" s="90">
        <f>'BASE - Geral'!U98</f>
        <v>0.08</v>
      </c>
      <c r="W98" s="112">
        <f>'BASE - Geral'!V98</f>
        <v>3774</v>
      </c>
      <c r="X98" s="132">
        <f t="shared" si="7"/>
        <v>-1538</v>
      </c>
      <c r="Y98" s="111">
        <v>95</v>
      </c>
      <c r="Z98" s="12">
        <f>'BASE - Geral'!W98</f>
        <v>0</v>
      </c>
      <c r="AA98" s="90">
        <f>'BASE - Geral'!X98</f>
        <v>0</v>
      </c>
      <c r="AB98" s="112">
        <f>'BASE - Geral'!Y98</f>
        <v>0</v>
      </c>
      <c r="AC98" s="132">
        <f t="shared" si="8"/>
        <v>-95</v>
      </c>
      <c r="AD98" s="90">
        <f>'BASE - Geral'!AC98</f>
        <v>1</v>
      </c>
      <c r="AE98" s="90">
        <f>'BASE - Geral'!AD98</f>
        <v>1</v>
      </c>
      <c r="AF98" s="129"/>
    </row>
    <row r="99" spans="2:32">
      <c r="B99" s="117" t="str">
        <f>VLOOKUP(F99,'Composição KIT'!$A$1:$E$400,5,0)</f>
        <v>1414104|1414540|1414541</v>
      </c>
      <c r="C99" s="13" t="str">
        <f>'BASE - Geral'!B99</f>
        <v>R3746 - S/ DATA - 0</v>
      </c>
      <c r="D99" s="13" t="str">
        <f>'BASE - Geral'!D99</f>
        <v>COLOR II</v>
      </c>
      <c r="E99" s="13" t="str">
        <f>'BASE - Geral'!E99</f>
        <v>GRACIANO MATA</v>
      </c>
      <c r="F99" s="13">
        <f>'BASE - Geral'!G99</f>
        <v>1329248</v>
      </c>
      <c r="G99" s="13" t="str">
        <f>'BASE - Geral'!H99</f>
        <v>MASCARA CILIOS MULTIBENEFICIOS</v>
      </c>
      <c r="H99" s="13" t="str">
        <f>'BASE - Geral'!I99</f>
        <v>02 - Active - CM</v>
      </c>
      <c r="I99" s="12">
        <f>'BASE - Geral'!J99</f>
        <v>89367</v>
      </c>
      <c r="J99" s="12">
        <f>'BASE - Geral'!K99</f>
        <v>0</v>
      </c>
      <c r="K99" s="12">
        <f>'BASE - Geral'!L99</f>
        <v>0</v>
      </c>
      <c r="L99" s="12">
        <f>'BASE - Geral'!M99</f>
        <v>0</v>
      </c>
      <c r="M99" s="12">
        <f>'BASE - Geral'!N99</f>
        <v>0</v>
      </c>
      <c r="N99" s="108">
        <f>'BASE - Geral'!Q99</f>
        <v>3447</v>
      </c>
      <c r="O99" s="111">
        <f>VLOOKUP(F99,'Demanda Isolada KIT'!$M$2:$P$1048576,4,0)</f>
        <v>5296</v>
      </c>
      <c r="P99" s="12">
        <f>'BASE - Geral'!Q99</f>
        <v>3447</v>
      </c>
      <c r="Q99" s="90">
        <f>'BASE - Geral'!R99</f>
        <v>1</v>
      </c>
      <c r="R99" s="112">
        <f>'BASE - Geral'!S99</f>
        <v>0</v>
      </c>
      <c r="S99" s="131">
        <f t="shared" si="6"/>
        <v>-1849</v>
      </c>
      <c r="T99" s="111">
        <f>VLOOKUP(F99,'Demanda Isolada KIT'!$R$2:$U$1048576,2,0)</f>
        <v>738</v>
      </c>
      <c r="U99" s="12">
        <f>'BASE - Geral'!T99</f>
        <v>5807</v>
      </c>
      <c r="V99" s="90">
        <f>'BASE - Geral'!U99</f>
        <v>1</v>
      </c>
      <c r="W99" s="112">
        <f>'BASE - Geral'!V99</f>
        <v>0</v>
      </c>
      <c r="X99" s="132">
        <f t="shared" si="7"/>
        <v>5069</v>
      </c>
      <c r="Y99" s="111">
        <v>96</v>
      </c>
      <c r="Z99" s="12">
        <f>'BASE - Geral'!W99</f>
        <v>0</v>
      </c>
      <c r="AA99" s="90">
        <f>'BASE - Geral'!X99</f>
        <v>0</v>
      </c>
      <c r="AB99" s="112">
        <f>'BASE - Geral'!Y99</f>
        <v>0</v>
      </c>
      <c r="AC99" s="132">
        <f t="shared" si="8"/>
        <v>-96</v>
      </c>
      <c r="AD99" s="90">
        <f>'BASE - Geral'!AC99</f>
        <v>1</v>
      </c>
      <c r="AE99" s="90">
        <f>'BASE - Geral'!AD99</f>
        <v>1</v>
      </c>
      <c r="AF99" s="129"/>
    </row>
    <row r="100" spans="2:32">
      <c r="B100" s="117">
        <f>VLOOKUP(F100,'Composição KIT'!$A$1:$E$400,5,0)</f>
        <v>1414538</v>
      </c>
      <c r="C100" s="13">
        <f>'BASE - Geral'!B100</f>
        <v>0</v>
      </c>
      <c r="D100" s="13" t="str">
        <f>'BASE - Geral'!D100</f>
        <v>COLOR I</v>
      </c>
      <c r="E100" s="13" t="str">
        <f>'BASE - Geral'!E100</f>
        <v>RENATA SOUZA</v>
      </c>
      <c r="F100" s="13">
        <f>'BASE - Geral'!G100</f>
        <v>1500864</v>
      </c>
      <c r="G100" s="13" t="str">
        <f>'BASE - Geral'!H100</f>
        <v>CAIXA ENCANTO TRIO MAOS</v>
      </c>
      <c r="H100" s="13" t="str">
        <f>'BASE - Geral'!I100</f>
        <v>02 - Active - CM</v>
      </c>
      <c r="I100" s="12">
        <f>'BASE - Geral'!J100</f>
        <v>883</v>
      </c>
      <c r="J100" s="12">
        <f>'BASE - Geral'!K100</f>
        <v>0</v>
      </c>
      <c r="K100" s="12">
        <f>'BASE - Geral'!L100</f>
        <v>0</v>
      </c>
      <c r="L100" s="12">
        <f>'BASE - Geral'!M100</f>
        <v>2250</v>
      </c>
      <c r="M100" s="12">
        <f>'BASE - Geral'!N100</f>
        <v>2250</v>
      </c>
      <c r="N100" s="108">
        <f>'BASE - Geral'!Q100</f>
        <v>94</v>
      </c>
      <c r="O100" s="111">
        <f>VLOOKUP(F100,'Demanda Isolada KIT'!$M$2:$P$1048576,4,0)</f>
        <v>0</v>
      </c>
      <c r="P100" s="12">
        <f>'BASE - Geral'!Q100</f>
        <v>94</v>
      </c>
      <c r="Q100" s="90">
        <f>'BASE - Geral'!R100</f>
        <v>1</v>
      </c>
      <c r="R100" s="112">
        <f>'BASE - Geral'!S100</f>
        <v>0</v>
      </c>
      <c r="S100" s="131">
        <f t="shared" si="6"/>
        <v>94</v>
      </c>
      <c r="T100" s="111">
        <f>VLOOKUP(F100,'Demanda Isolada KIT'!$R$2:$U$1048576,2,0)</f>
        <v>2753</v>
      </c>
      <c r="U100" s="12">
        <f>'BASE - Geral'!T100</f>
        <v>2823</v>
      </c>
      <c r="V100" s="90">
        <f>'BASE - Geral'!U100</f>
        <v>0.28000000000000003</v>
      </c>
      <c r="W100" s="112">
        <f>'BASE - Geral'!V100</f>
        <v>2034</v>
      </c>
      <c r="X100" s="132">
        <f t="shared" si="7"/>
        <v>-1964</v>
      </c>
      <c r="Y100" s="111">
        <v>97</v>
      </c>
      <c r="Z100" s="12">
        <f>'BASE - Geral'!W100</f>
        <v>0</v>
      </c>
      <c r="AA100" s="90">
        <f>'BASE - Geral'!X100</f>
        <v>0</v>
      </c>
      <c r="AB100" s="112">
        <f>'BASE - Geral'!Y100</f>
        <v>0</v>
      </c>
      <c r="AC100" s="132">
        <f t="shared" si="8"/>
        <v>-97</v>
      </c>
      <c r="AD100" s="90">
        <f>'BASE - Geral'!AC100</f>
        <v>1</v>
      </c>
      <c r="AE100" s="90">
        <f>'BASE - Geral'!AD100</f>
        <v>1</v>
      </c>
      <c r="AF100" s="129"/>
    </row>
    <row r="101" spans="2:32">
      <c r="B101" s="117" t="str">
        <f>VLOOKUP(F101,'Composição KIT'!$A$1:$E$400,5,0)</f>
        <v>1414801|1414152</v>
      </c>
      <c r="C101" s="13">
        <f>'BASE - Geral'!B101</f>
        <v>0</v>
      </c>
      <c r="D101" s="13" t="str">
        <f>'BASE - Geral'!D101</f>
        <v>PERSONAL CARE</v>
      </c>
      <c r="E101" s="13" t="str">
        <f>'BASE - Geral'!E101</f>
        <v>CESAR NETO</v>
      </c>
      <c r="F101" s="13">
        <f>'BASE - Geral'!G101</f>
        <v>1446844</v>
      </c>
      <c r="G101" s="13" t="str">
        <f>'BASE - Geral'!H101</f>
        <v>LOCAO ENCANTO ATTRACTIVE 200ML</v>
      </c>
      <c r="H101" s="13" t="str">
        <f>'BASE - Geral'!I101</f>
        <v>02 - Active - CM</v>
      </c>
      <c r="I101" s="12">
        <f>'BASE - Geral'!J101</f>
        <v>21703</v>
      </c>
      <c r="J101" s="12">
        <f>'BASE - Geral'!K101</f>
        <v>0</v>
      </c>
      <c r="K101" s="12">
        <f>'BASE - Geral'!L101</f>
        <v>0</v>
      </c>
      <c r="L101" s="12">
        <f>'BASE - Geral'!M101</f>
        <v>0</v>
      </c>
      <c r="M101" s="12">
        <f>'BASE - Geral'!N101</f>
        <v>0</v>
      </c>
      <c r="N101" s="108">
        <f>'BASE - Geral'!Q101</f>
        <v>7303</v>
      </c>
      <c r="O101" s="111">
        <f>VLOOKUP(F101,'Demanda Isolada KIT'!$M$2:$P$1048576,4,0)</f>
        <v>10155</v>
      </c>
      <c r="P101" s="12">
        <f>'BASE - Geral'!Q101</f>
        <v>7303</v>
      </c>
      <c r="Q101" s="90">
        <f>'BASE - Geral'!R101</f>
        <v>1</v>
      </c>
      <c r="R101" s="112">
        <f>'BASE - Geral'!S101</f>
        <v>0</v>
      </c>
      <c r="S101" s="131">
        <f t="shared" si="6"/>
        <v>-2852</v>
      </c>
      <c r="T101" s="111">
        <f>VLOOKUP(F101,'Demanda Isolada KIT'!$R$2:$U$1048576,2,0)</f>
        <v>694</v>
      </c>
      <c r="U101" s="12">
        <f>'BASE - Geral'!T101</f>
        <v>1018</v>
      </c>
      <c r="V101" s="90">
        <f>'BASE - Geral'!U101</f>
        <v>1</v>
      </c>
      <c r="W101" s="112">
        <f>'BASE - Geral'!V101</f>
        <v>0</v>
      </c>
      <c r="X101" s="132">
        <f t="shared" si="7"/>
        <v>324</v>
      </c>
      <c r="Y101" s="111">
        <v>98</v>
      </c>
      <c r="Z101" s="12">
        <f>'BASE - Geral'!W101</f>
        <v>0</v>
      </c>
      <c r="AA101" s="90">
        <f>'BASE - Geral'!X101</f>
        <v>0</v>
      </c>
      <c r="AB101" s="112">
        <f>'BASE - Geral'!Y101</f>
        <v>0</v>
      </c>
      <c r="AC101" s="132">
        <f t="shared" si="8"/>
        <v>-98</v>
      </c>
      <c r="AD101" s="90">
        <f>'BASE - Geral'!AC101</f>
        <v>1</v>
      </c>
      <c r="AE101" s="90">
        <f>'BASE - Geral'!AD101</f>
        <v>1</v>
      </c>
      <c r="AF101" s="129"/>
    </row>
    <row r="102" spans="2:32">
      <c r="B102" s="117">
        <f>VLOOKUP(F102,'Composição KIT'!$A$1:$E$400,5,0)</f>
        <v>1414141</v>
      </c>
      <c r="C102" s="13">
        <f>'BASE - Geral'!B102</f>
        <v>0</v>
      </c>
      <c r="D102" s="13" t="str">
        <f>'BASE - Geral'!D102</f>
        <v>SKIN CARE</v>
      </c>
      <c r="E102" s="13" t="str">
        <f>'BASE - Geral'!E102</f>
        <v>MARCELLY ROLDAN</v>
      </c>
      <c r="F102" s="13">
        <f>'BASE - Geral'!G102</f>
        <v>1386588</v>
      </c>
      <c r="G102" s="13" t="str">
        <f>'BASE - Geral'!H102</f>
        <v>FAR AWAY SKIN ELIXIR HAND CREA</v>
      </c>
      <c r="H102" s="13" t="str">
        <f>'BASE - Geral'!I102</f>
        <v>02 - Active - CM</v>
      </c>
      <c r="I102" s="12">
        <f>'BASE - Geral'!J102</f>
        <v>10295</v>
      </c>
      <c r="J102" s="12">
        <f>'BASE - Geral'!K102</f>
        <v>0</v>
      </c>
      <c r="K102" s="12">
        <f>'BASE - Geral'!L102</f>
        <v>0</v>
      </c>
      <c r="L102" s="12">
        <f>'BASE - Geral'!M102</f>
        <v>0</v>
      </c>
      <c r="M102" s="12">
        <f>'BASE - Geral'!N102</f>
        <v>0</v>
      </c>
      <c r="N102" s="108">
        <f>'BASE - Geral'!Q102</f>
        <v>4091</v>
      </c>
      <c r="O102" s="111">
        <f>VLOOKUP(F102,'Demanda Isolada KIT'!$M$2:$P$1048576,4,0)</f>
        <v>8479</v>
      </c>
      <c r="P102" s="12">
        <f>'BASE - Geral'!Q102</f>
        <v>4091</v>
      </c>
      <c r="Q102" s="90">
        <f>'BASE - Geral'!R102</f>
        <v>1</v>
      </c>
      <c r="R102" s="112">
        <f>'BASE - Geral'!S102</f>
        <v>0</v>
      </c>
      <c r="S102" s="131">
        <f t="shared" si="6"/>
        <v>-4388</v>
      </c>
      <c r="T102" s="111">
        <f>VLOOKUP(F102,'Demanda Isolada KIT'!$R$2:$U$1048576,2,0)</f>
        <v>0</v>
      </c>
      <c r="U102" s="12">
        <f>'BASE - Geral'!T102</f>
        <v>2150</v>
      </c>
      <c r="V102" s="90">
        <f>'BASE - Geral'!U102</f>
        <v>1</v>
      </c>
      <c r="W102" s="112">
        <f>'BASE - Geral'!V102</f>
        <v>0</v>
      </c>
      <c r="X102" s="132">
        <f t="shared" si="7"/>
        <v>2150</v>
      </c>
      <c r="Y102" s="111">
        <v>99</v>
      </c>
      <c r="Z102" s="12">
        <f>'BASE - Geral'!W102</f>
        <v>0</v>
      </c>
      <c r="AA102" s="90">
        <f>'BASE - Geral'!X102</f>
        <v>0</v>
      </c>
      <c r="AB102" s="112">
        <f>'BASE - Geral'!Y102</f>
        <v>0</v>
      </c>
      <c r="AC102" s="132">
        <f t="shared" si="8"/>
        <v>-99</v>
      </c>
      <c r="AD102" s="90">
        <f>'BASE - Geral'!AC102</f>
        <v>1</v>
      </c>
      <c r="AE102" s="90">
        <f>'BASE - Geral'!AD102</f>
        <v>1</v>
      </c>
      <c r="AF102" s="129"/>
    </row>
    <row r="103" spans="2:32">
      <c r="B103" s="117">
        <f>VLOOKUP(F103,'Composição KIT'!$A$1:$E$400,5,0)</f>
        <v>1414158</v>
      </c>
      <c r="C103" s="13" t="str">
        <f>'BASE - Geral'!B103</f>
        <v>R0505 - 05/12/2022 - 29/11 - O item está previsto para ser coletado hoje no porto de em Itajaí-SC, assim que chegar ao estoque, pediremos a subida do material para Anastácio São Paulo e anteciparão a entrega em 2 dias.</v>
      </c>
      <c r="D103" s="13" t="str">
        <f>'BASE - Geral'!D103</f>
        <v>SKIN CARE</v>
      </c>
      <c r="E103" s="13" t="str">
        <f>'BASE - Geral'!E103</f>
        <v>MARCELLY ROLDAN</v>
      </c>
      <c r="F103" s="13">
        <f>'BASE - Geral'!G103</f>
        <v>1456085</v>
      </c>
      <c r="G103" s="13" t="str">
        <f>'BASE - Geral'!H103</f>
        <v>LOCAO CORPO PUR BLANCA NOITE</v>
      </c>
      <c r="H103" s="13" t="str">
        <f>'BASE - Geral'!I103</f>
        <v>03 - Phase Out - CM</v>
      </c>
      <c r="I103" s="12">
        <f>'BASE - Geral'!J103</f>
        <v>38171</v>
      </c>
      <c r="J103" s="12">
        <f>'BASE - Geral'!K103</f>
        <v>0</v>
      </c>
      <c r="K103" s="12">
        <f>'BASE - Geral'!L103</f>
        <v>0</v>
      </c>
      <c r="L103" s="12">
        <f>'BASE - Geral'!M103</f>
        <v>0</v>
      </c>
      <c r="M103" s="12">
        <f>'BASE - Geral'!N103</f>
        <v>0</v>
      </c>
      <c r="N103" s="108">
        <f>'BASE - Geral'!Q103</f>
        <v>11875</v>
      </c>
      <c r="O103" s="111">
        <f>VLOOKUP(F103,'Demanda Isolada KIT'!$M$2:$P$1048576,4,0)</f>
        <v>14299</v>
      </c>
      <c r="P103" s="12">
        <f>'BASE - Geral'!Q103</f>
        <v>11875</v>
      </c>
      <c r="Q103" s="90">
        <f>'BASE - Geral'!R103</f>
        <v>1</v>
      </c>
      <c r="R103" s="112">
        <f>'BASE - Geral'!S103</f>
        <v>0</v>
      </c>
      <c r="S103" s="131">
        <f t="shared" si="6"/>
        <v>-2424</v>
      </c>
      <c r="T103" s="111">
        <f>VLOOKUP(F103,'Demanda Isolada KIT'!$R$2:$U$1048576,2,0)</f>
        <v>2684</v>
      </c>
      <c r="U103" s="12">
        <f>'BASE - Geral'!T103</f>
        <v>2972</v>
      </c>
      <c r="V103" s="90">
        <f>'BASE - Geral'!U103</f>
        <v>1</v>
      </c>
      <c r="W103" s="112">
        <f>'BASE - Geral'!V103</f>
        <v>0</v>
      </c>
      <c r="X103" s="132">
        <f t="shared" si="7"/>
        <v>288</v>
      </c>
      <c r="Y103" s="111">
        <v>100</v>
      </c>
      <c r="Z103" s="12">
        <f>'BASE - Geral'!W103</f>
        <v>0</v>
      </c>
      <c r="AA103" s="90">
        <f>'BASE - Geral'!X103</f>
        <v>0</v>
      </c>
      <c r="AB103" s="112">
        <f>'BASE - Geral'!Y103</f>
        <v>0</v>
      </c>
      <c r="AC103" s="132">
        <f t="shared" si="8"/>
        <v>-100</v>
      </c>
      <c r="AD103" s="90">
        <f>'BASE - Geral'!AC103</f>
        <v>1</v>
      </c>
      <c r="AE103" s="90">
        <f>'BASE - Geral'!AD103</f>
        <v>1</v>
      </c>
      <c r="AF103" s="129"/>
    </row>
    <row r="104" spans="2:32">
      <c r="B104" s="117">
        <f>VLOOKUP(F104,'Composição KIT'!$A$1:$E$400,5,0)</f>
        <v>1414833</v>
      </c>
      <c r="C104" s="13">
        <f>'BASE - Geral'!B104</f>
        <v>0</v>
      </c>
      <c r="D104" s="13" t="str">
        <f>'BASE - Geral'!D104</f>
        <v>SKIN CARE</v>
      </c>
      <c r="E104" s="13" t="str">
        <f>'BASE - Geral'!E104</f>
        <v>MARCELLY ROLDAN</v>
      </c>
      <c r="F104" s="13">
        <f>'BASE - Geral'!G104</f>
        <v>1477908</v>
      </c>
      <c r="G104" s="13" t="str">
        <f>'BASE - Geral'!H104</f>
        <v>CREME P MAOS ENCANT GLAMOR 75G</v>
      </c>
      <c r="H104" s="13" t="str">
        <f>'BASE - Geral'!I104</f>
        <v>02 - Active - CM</v>
      </c>
      <c r="I104" s="12">
        <f>'BASE - Geral'!J104</f>
        <v>27758</v>
      </c>
      <c r="J104" s="12">
        <f>'BASE - Geral'!K104</f>
        <v>0</v>
      </c>
      <c r="K104" s="12">
        <f>'BASE - Geral'!L104</f>
        <v>0</v>
      </c>
      <c r="L104" s="12">
        <f>'BASE - Geral'!M104</f>
        <v>0</v>
      </c>
      <c r="M104" s="12">
        <f>'BASE - Geral'!N104</f>
        <v>0</v>
      </c>
      <c r="N104" s="108">
        <f>'BASE - Geral'!Q104</f>
        <v>11412</v>
      </c>
      <c r="O104" s="111">
        <f>VLOOKUP(F104,'Demanda Isolada KIT'!$M$2:$P$1048576,4,0)</f>
        <v>17648</v>
      </c>
      <c r="P104" s="12">
        <f>'BASE - Geral'!Q104</f>
        <v>11412</v>
      </c>
      <c r="Q104" s="90">
        <f>'BASE - Geral'!R104</f>
        <v>1</v>
      </c>
      <c r="R104" s="112">
        <f>'BASE - Geral'!S104</f>
        <v>0</v>
      </c>
      <c r="S104" s="131">
        <f t="shared" si="6"/>
        <v>-6236</v>
      </c>
      <c r="T104" s="111">
        <f>VLOOKUP(F104,'Demanda Isolada KIT'!$R$2:$U$1048576,2,0)</f>
        <v>0</v>
      </c>
      <c r="U104" s="12">
        <f>'BASE - Geral'!T104</f>
        <v>2699</v>
      </c>
      <c r="V104" s="90">
        <f>'BASE - Geral'!U104</f>
        <v>1</v>
      </c>
      <c r="W104" s="112">
        <f>'BASE - Geral'!V104</f>
        <v>0</v>
      </c>
      <c r="X104" s="132">
        <f t="shared" si="7"/>
        <v>2699</v>
      </c>
      <c r="Y104" s="111">
        <v>101</v>
      </c>
      <c r="Z104" s="12">
        <f>'BASE - Geral'!W104</f>
        <v>0</v>
      </c>
      <c r="AA104" s="90">
        <f>'BASE - Geral'!X104</f>
        <v>0</v>
      </c>
      <c r="AB104" s="112">
        <f>'BASE - Geral'!Y104</f>
        <v>0</v>
      </c>
      <c r="AC104" s="132">
        <f t="shared" si="8"/>
        <v>-101</v>
      </c>
      <c r="AD104" s="90">
        <f>'BASE - Geral'!AC104</f>
        <v>1</v>
      </c>
      <c r="AE104" s="90">
        <f>'BASE - Geral'!AD104</f>
        <v>1</v>
      </c>
      <c r="AF104" s="129"/>
    </row>
    <row r="105" spans="2:32">
      <c r="B105" s="117">
        <f>VLOOKUP(F105,'Composição KIT'!$A$1:$E$400,5,0)</f>
        <v>1414813</v>
      </c>
      <c r="C105" s="13">
        <f>'BASE - Geral'!B105</f>
        <v>0</v>
      </c>
      <c r="D105" s="13" t="str">
        <f>'BASE - Geral'!D105</f>
        <v>SKIN CARE</v>
      </c>
      <c r="E105" s="13" t="str">
        <f>'BASE - Geral'!E105</f>
        <v>MARCELLY ROLDAN</v>
      </c>
      <c r="F105" s="13">
        <f>'BASE - Geral'!G105</f>
        <v>1406456</v>
      </c>
      <c r="G105" s="13" t="str">
        <f>'BASE - Geral'!H105</f>
        <v>SHAMPOO SURFER CAB CORPO 90 ML</v>
      </c>
      <c r="H105" s="13" t="str">
        <f>'BASE - Geral'!I105</f>
        <v>02 - Active - CM</v>
      </c>
      <c r="I105" s="12">
        <f>'BASE - Geral'!J105</f>
        <v>15461</v>
      </c>
      <c r="J105" s="12">
        <f>'BASE - Geral'!K105</f>
        <v>0</v>
      </c>
      <c r="K105" s="12">
        <f>'BASE - Geral'!L105</f>
        <v>0</v>
      </c>
      <c r="L105" s="12">
        <f>'BASE - Geral'!M105</f>
        <v>0</v>
      </c>
      <c r="M105" s="12">
        <f>'BASE - Geral'!N105</f>
        <v>0</v>
      </c>
      <c r="N105" s="108">
        <f>'BASE - Geral'!Q105</f>
        <v>3264</v>
      </c>
      <c r="O105" s="111">
        <f>VLOOKUP(F105,'Demanda Isolada KIT'!$M$2:$P$1048576,4,0)</f>
        <v>4685</v>
      </c>
      <c r="P105" s="12">
        <f>'BASE - Geral'!Q105</f>
        <v>3264</v>
      </c>
      <c r="Q105" s="90">
        <f>'BASE - Geral'!R105</f>
        <v>1</v>
      </c>
      <c r="R105" s="112">
        <f>'BASE - Geral'!S105</f>
        <v>0</v>
      </c>
      <c r="S105" s="131">
        <f t="shared" si="6"/>
        <v>-1421</v>
      </c>
      <c r="T105" s="111">
        <f>VLOOKUP(F105,'Demanda Isolada KIT'!$R$2:$U$1048576,2,0)</f>
        <v>0</v>
      </c>
      <c r="U105" s="12">
        <f>'BASE - Geral'!T105</f>
        <v>287</v>
      </c>
      <c r="V105" s="90">
        <f>'BASE - Geral'!U105</f>
        <v>1</v>
      </c>
      <c r="W105" s="112">
        <f>'BASE - Geral'!V105</f>
        <v>0</v>
      </c>
      <c r="X105" s="132">
        <f t="shared" si="7"/>
        <v>287</v>
      </c>
      <c r="Y105" s="111">
        <v>102</v>
      </c>
      <c r="Z105" s="12">
        <f>'BASE - Geral'!W105</f>
        <v>0</v>
      </c>
      <c r="AA105" s="90">
        <f>'BASE - Geral'!X105</f>
        <v>0</v>
      </c>
      <c r="AB105" s="112">
        <f>'BASE - Geral'!Y105</f>
        <v>0</v>
      </c>
      <c r="AC105" s="132">
        <f t="shared" si="8"/>
        <v>-102</v>
      </c>
      <c r="AD105" s="90">
        <f>'BASE - Geral'!AC105</f>
        <v>1</v>
      </c>
      <c r="AE105" s="90">
        <f>'BASE - Geral'!AD105</f>
        <v>1</v>
      </c>
      <c r="AF105" s="129"/>
    </row>
    <row r="106" spans="2:32">
      <c r="B106" s="117">
        <f>VLOOKUP(F106,'Composição KIT'!$A$1:$E$400,5,0)</f>
        <v>1414171</v>
      </c>
      <c r="C106" s="13">
        <f>'BASE - Geral'!B106</f>
        <v>0</v>
      </c>
      <c r="D106" s="13" t="str">
        <f>'BASE - Geral'!D106</f>
        <v>FRAGRANCE</v>
      </c>
      <c r="E106" s="13" t="str">
        <f>'BASE - Geral'!E106</f>
        <v>ANA CAROLINA FARIA</v>
      </c>
      <c r="F106" s="13">
        <f>'BASE - Geral'!G106</f>
        <v>1484352</v>
      </c>
      <c r="G106" s="13" t="str">
        <f>'BASE - Geral'!H106</f>
        <v>DEO COLONIA 015 ORIGINAL 100ML</v>
      </c>
      <c r="H106" s="13" t="str">
        <f>'BASE - Geral'!I106</f>
        <v>02 - Active - CM</v>
      </c>
      <c r="I106" s="12">
        <f>'BASE - Geral'!J106</f>
        <v>3869</v>
      </c>
      <c r="J106" s="12">
        <f>'BASE - Geral'!K106</f>
        <v>53553</v>
      </c>
      <c r="K106" s="12">
        <f>'BASE - Geral'!L106</f>
        <v>0</v>
      </c>
      <c r="L106" s="12">
        <f>'BASE - Geral'!M106</f>
        <v>0</v>
      </c>
      <c r="M106" s="12">
        <f>'BASE - Geral'!N106</f>
        <v>53553</v>
      </c>
      <c r="N106" s="108">
        <f>'BASE - Geral'!Q106</f>
        <v>15449</v>
      </c>
      <c r="O106" s="111">
        <f>VLOOKUP(F106,'Demanda Isolada KIT'!$M$2:$P$1048576,4,0)</f>
        <v>8008</v>
      </c>
      <c r="P106" s="12">
        <f>'BASE - Geral'!Q106</f>
        <v>15449</v>
      </c>
      <c r="Q106" s="90">
        <f>'BASE - Geral'!R106</f>
        <v>0.25</v>
      </c>
      <c r="R106" s="112">
        <f>'BASE - Geral'!S106</f>
        <v>11580</v>
      </c>
      <c r="S106" s="131">
        <f t="shared" si="6"/>
        <v>-4139</v>
      </c>
      <c r="T106" s="111">
        <f>VLOOKUP(F106,'Demanda Isolada KIT'!$R$2:$U$1048576,2,0)</f>
        <v>0</v>
      </c>
      <c r="U106" s="12">
        <f>'BASE - Geral'!T106</f>
        <v>2666</v>
      </c>
      <c r="V106" s="90">
        <f>'BASE - Geral'!U106</f>
        <v>0</v>
      </c>
      <c r="W106" s="112">
        <f>'BASE - Geral'!V106</f>
        <v>2666</v>
      </c>
      <c r="X106" s="132">
        <f t="shared" si="7"/>
        <v>0</v>
      </c>
      <c r="Y106" s="111">
        <v>103</v>
      </c>
      <c r="Z106" s="12">
        <f>'BASE - Geral'!W106</f>
        <v>0</v>
      </c>
      <c r="AA106" s="90">
        <f>'BASE - Geral'!X106</f>
        <v>0</v>
      </c>
      <c r="AB106" s="112">
        <f>'BASE - Geral'!Y106</f>
        <v>0</v>
      </c>
      <c r="AC106" s="132">
        <f t="shared" si="8"/>
        <v>-103</v>
      </c>
      <c r="AD106" s="90">
        <f>'BASE - Geral'!AC106</f>
        <v>1</v>
      </c>
      <c r="AE106" s="90">
        <f>'BASE - Geral'!AD106</f>
        <v>1</v>
      </c>
      <c r="AF106" s="129"/>
    </row>
    <row r="107" spans="2:32">
      <c r="B107" s="117" t="str">
        <f>VLOOKUP(F107,'Composição KIT'!$A$1:$E$400,5,0)</f>
        <v>1414132|1414807</v>
      </c>
      <c r="C107" s="13">
        <f>'BASE - Geral'!B107</f>
        <v>0</v>
      </c>
      <c r="D107" s="13" t="str">
        <f>'BASE - Geral'!D107</f>
        <v>OV</v>
      </c>
      <c r="E107" s="13" t="str">
        <f>'BASE - Geral'!E107</f>
        <v>RENATA SOUZA</v>
      </c>
      <c r="F107" s="13">
        <f>'BASE - Geral'!G107</f>
        <v>1482644</v>
      </c>
      <c r="G107" s="13" t="str">
        <f>'BASE - Geral'!H107</f>
        <v>LAPIS DELIN DIAM SUA ALTE REAL</v>
      </c>
      <c r="H107" s="13" t="str">
        <f>'BASE - Geral'!I107</f>
        <v>02 - Active - CM</v>
      </c>
      <c r="I107" s="12">
        <f>'BASE - Geral'!J107</f>
        <v>16044</v>
      </c>
      <c r="J107" s="12">
        <f>'BASE - Geral'!K107</f>
        <v>0</v>
      </c>
      <c r="K107" s="12">
        <f>'BASE - Geral'!L107</f>
        <v>0</v>
      </c>
      <c r="L107" s="12">
        <f>'BASE - Geral'!M107</f>
        <v>0</v>
      </c>
      <c r="M107" s="12">
        <f>'BASE - Geral'!N107</f>
        <v>0</v>
      </c>
      <c r="N107" s="108">
        <f>'BASE - Geral'!Q107</f>
        <v>937</v>
      </c>
      <c r="O107" s="111">
        <f>VLOOKUP(F107,'Demanda Isolada KIT'!$M$2:$P$1048576,4,0)</f>
        <v>942</v>
      </c>
      <c r="P107" s="12">
        <f>'BASE - Geral'!Q107</f>
        <v>937</v>
      </c>
      <c r="Q107" s="90">
        <f>'BASE - Geral'!R107</f>
        <v>1</v>
      </c>
      <c r="R107" s="112">
        <f>'BASE - Geral'!S107</f>
        <v>0</v>
      </c>
      <c r="S107" s="131">
        <f t="shared" si="6"/>
        <v>-5</v>
      </c>
      <c r="T107" s="111">
        <f>VLOOKUP(F107,'Demanda Isolada KIT'!$R$2:$U$1048576,2,0)</f>
        <v>0</v>
      </c>
      <c r="U107" s="12">
        <f>'BASE - Geral'!T107</f>
        <v>106</v>
      </c>
      <c r="V107" s="90">
        <f>'BASE - Geral'!U107</f>
        <v>1</v>
      </c>
      <c r="W107" s="112">
        <f>'BASE - Geral'!V107</f>
        <v>0</v>
      </c>
      <c r="X107" s="132">
        <f t="shared" si="7"/>
        <v>106</v>
      </c>
      <c r="Y107" s="111">
        <v>104</v>
      </c>
      <c r="Z107" s="12">
        <f>'BASE - Geral'!W107</f>
        <v>0</v>
      </c>
      <c r="AA107" s="90">
        <f>'BASE - Geral'!X107</f>
        <v>0</v>
      </c>
      <c r="AB107" s="112">
        <f>'BASE - Geral'!Y107</f>
        <v>0</v>
      </c>
      <c r="AC107" s="132">
        <f t="shared" si="8"/>
        <v>-104</v>
      </c>
      <c r="AD107" s="90">
        <f>'BASE - Geral'!AC107</f>
        <v>1</v>
      </c>
      <c r="AE107" s="90">
        <f>'BASE - Geral'!AD107</f>
        <v>1</v>
      </c>
      <c r="AF107" s="129"/>
    </row>
    <row r="108" spans="2:32">
      <c r="B108" s="117" t="e">
        <f>VLOOKUP(F108,'Composição KIT'!$A$1:$E$400,5,0)</f>
        <v>#N/A</v>
      </c>
      <c r="C108" s="13">
        <f>'BASE - Geral'!B108</f>
        <v>0</v>
      </c>
      <c r="D108" s="13" t="str">
        <f>'BASE - Geral'!D108</f>
        <v>FRAGRANCE</v>
      </c>
      <c r="E108" s="13" t="str">
        <f>'BASE - Geral'!E108</f>
        <v>ANA CAROLINA FARIA</v>
      </c>
      <c r="F108" s="13">
        <f>'BASE - Geral'!G108</f>
        <v>1381817</v>
      </c>
      <c r="G108" s="13" t="str">
        <f>'BASE - Geral'!H108</f>
        <v>SPRAY CP ENC IRRESISTIVEL 80ML</v>
      </c>
      <c r="H108" s="13" t="str">
        <f>'BASE - Geral'!I108</f>
        <v>05 - Non Saleable - CM</v>
      </c>
      <c r="I108" s="12">
        <f>'BASE - Geral'!J108</f>
        <v>0</v>
      </c>
      <c r="J108" s="12">
        <f>'BASE - Geral'!K108</f>
        <v>0</v>
      </c>
      <c r="K108" s="12">
        <f>'BASE - Geral'!L108</f>
        <v>0</v>
      </c>
      <c r="L108" s="12">
        <f>'BASE - Geral'!M108</f>
        <v>0</v>
      </c>
      <c r="M108" s="12">
        <f>'BASE - Geral'!N108</f>
        <v>0</v>
      </c>
      <c r="N108" s="108">
        <f>'BASE - Geral'!Q108</f>
        <v>1</v>
      </c>
      <c r="O108" s="111">
        <f>VLOOKUP(F108,'Demanda Isolada KIT'!$M$2:$P$1048576,4,0)</f>
        <v>0</v>
      </c>
      <c r="P108" s="12">
        <f>'BASE - Geral'!Q108</f>
        <v>1</v>
      </c>
      <c r="Q108" s="90">
        <f>'BASE - Geral'!R108</f>
        <v>0</v>
      </c>
      <c r="R108" s="112">
        <f>'BASE - Geral'!S108</f>
        <v>1</v>
      </c>
      <c r="S108" s="131">
        <f t="shared" si="6"/>
        <v>0</v>
      </c>
      <c r="T108" s="111">
        <f>VLOOKUP(F108,'Demanda Isolada KIT'!$R$2:$U$1048576,2,0)</f>
        <v>0</v>
      </c>
      <c r="U108" s="12">
        <f>'BASE - Geral'!T108</f>
        <v>0</v>
      </c>
      <c r="V108" s="90">
        <f>'BASE - Geral'!U108</f>
        <v>1</v>
      </c>
      <c r="W108" s="112">
        <f>'BASE - Geral'!V108</f>
        <v>0</v>
      </c>
      <c r="X108" s="132">
        <f t="shared" si="7"/>
        <v>0</v>
      </c>
      <c r="Y108" s="111">
        <v>105</v>
      </c>
      <c r="Z108" s="12">
        <f>'BASE - Geral'!W108</f>
        <v>0</v>
      </c>
      <c r="AA108" s="90">
        <f>'BASE - Geral'!X108</f>
        <v>0</v>
      </c>
      <c r="AB108" s="112">
        <f>'BASE - Geral'!Y108</f>
        <v>0</v>
      </c>
      <c r="AC108" s="132">
        <f t="shared" si="8"/>
        <v>-105</v>
      </c>
      <c r="AD108" s="90">
        <f>'BASE - Geral'!AC108</f>
        <v>0</v>
      </c>
      <c r="AE108" s="90">
        <f>'BASE - Geral'!AD108</f>
        <v>0</v>
      </c>
      <c r="AF108" s="129"/>
    </row>
    <row r="109" spans="2:32">
      <c r="B109" s="117">
        <f>VLOOKUP(F109,'Composição KIT'!$A$1:$E$400,5,0)</f>
        <v>1414542</v>
      </c>
      <c r="C109" s="13">
        <f>'BASE - Geral'!B109</f>
        <v>0</v>
      </c>
      <c r="D109" s="13" t="str">
        <f>'BASE - Geral'!D109</f>
        <v>COLOR I</v>
      </c>
      <c r="E109" s="13" t="str">
        <f>'BASE - Geral'!E109</f>
        <v>RENATA SOUZA</v>
      </c>
      <c r="F109" s="13">
        <f>'BASE - Geral'!G109</f>
        <v>1376738</v>
      </c>
      <c r="G109" s="13" t="str">
        <f>'BASE - Geral'!H109</f>
        <v>CT LAPIS SOBRANCELHAS MEDIO</v>
      </c>
      <c r="H109" s="13" t="str">
        <f>'BASE - Geral'!I109</f>
        <v>02 - Active - CM</v>
      </c>
      <c r="I109" s="12">
        <f>'BASE - Geral'!J109</f>
        <v>52085</v>
      </c>
      <c r="J109" s="12">
        <f>'BASE - Geral'!K109</f>
        <v>0</v>
      </c>
      <c r="K109" s="12">
        <f>'BASE - Geral'!L109</f>
        <v>0</v>
      </c>
      <c r="L109" s="12">
        <f>'BASE - Geral'!M109</f>
        <v>0</v>
      </c>
      <c r="M109" s="12">
        <f>'BASE - Geral'!N109</f>
        <v>0</v>
      </c>
      <c r="N109" s="108">
        <f>'BASE - Geral'!Q109</f>
        <v>15093</v>
      </c>
      <c r="O109" s="111">
        <f>VLOOKUP(F109,'Demanda Isolada KIT'!$M$2:$P$1048576,4,0)</f>
        <v>4130</v>
      </c>
      <c r="P109" s="12">
        <f>'BASE - Geral'!Q109</f>
        <v>15093</v>
      </c>
      <c r="Q109" s="90">
        <f>'BASE - Geral'!R109</f>
        <v>1</v>
      </c>
      <c r="R109" s="112">
        <f>'BASE - Geral'!S109</f>
        <v>0</v>
      </c>
      <c r="S109" s="131">
        <f t="shared" si="6"/>
        <v>10963</v>
      </c>
      <c r="T109" s="111">
        <f>VLOOKUP(F109,'Demanda Isolada KIT'!$R$2:$U$1048576,2,0)</f>
        <v>632</v>
      </c>
      <c r="U109" s="12">
        <f>'BASE - Geral'!T109</f>
        <v>14652</v>
      </c>
      <c r="V109" s="90">
        <f>'BASE - Geral'!U109</f>
        <v>1</v>
      </c>
      <c r="W109" s="112">
        <f>'BASE - Geral'!V109</f>
        <v>0</v>
      </c>
      <c r="X109" s="132">
        <f t="shared" si="7"/>
        <v>14020</v>
      </c>
      <c r="Y109" s="111">
        <v>106</v>
      </c>
      <c r="Z109" s="12">
        <f>'BASE - Geral'!W109</f>
        <v>0</v>
      </c>
      <c r="AA109" s="90">
        <f>'BASE - Geral'!X109</f>
        <v>0</v>
      </c>
      <c r="AB109" s="112">
        <f>'BASE - Geral'!Y109</f>
        <v>0</v>
      </c>
      <c r="AC109" s="132">
        <f t="shared" si="8"/>
        <v>-106</v>
      </c>
      <c r="AD109" s="90">
        <f>'BASE - Geral'!AC109</f>
        <v>1</v>
      </c>
      <c r="AE109" s="90">
        <f>'BASE - Geral'!AD109</f>
        <v>1</v>
      </c>
      <c r="AF109" s="129"/>
    </row>
    <row r="110" spans="2:32">
      <c r="B110" s="117">
        <f>VLOOKUP(F110,'Composição KIT'!$A$1:$E$400,5,0)</f>
        <v>1414934</v>
      </c>
      <c r="C110" s="13">
        <f>'BASE - Geral'!B110</f>
        <v>0</v>
      </c>
      <c r="D110" s="13" t="str">
        <f>'BASE - Geral'!D110</f>
        <v>COLOR I</v>
      </c>
      <c r="E110" s="13" t="str">
        <f>'BASE - Geral'!E110</f>
        <v>RENATA SOUZA</v>
      </c>
      <c r="F110" s="13">
        <f>'BASE - Geral'!G110</f>
        <v>1474505</v>
      </c>
      <c r="G110" s="13" t="str">
        <f>'BASE - Geral'!H110</f>
        <v>CAIXA AQUAVIBE MAES 2022</v>
      </c>
      <c r="H110" s="13" t="str">
        <f>'BASE - Geral'!I110</f>
        <v>02 - Active - CM</v>
      </c>
      <c r="I110" s="12">
        <f>'BASE - Geral'!J110</f>
        <v>34187</v>
      </c>
      <c r="J110" s="12">
        <f>'BASE - Geral'!K110</f>
        <v>0</v>
      </c>
      <c r="K110" s="12">
        <f>'BASE - Geral'!L110</f>
        <v>0</v>
      </c>
      <c r="L110" s="12">
        <f>'BASE - Geral'!M110</f>
        <v>0</v>
      </c>
      <c r="M110" s="12">
        <f>'BASE - Geral'!N110</f>
        <v>0</v>
      </c>
      <c r="N110" s="108">
        <f>'BASE - Geral'!Q110</f>
        <v>5910</v>
      </c>
      <c r="O110" s="111">
        <f>VLOOKUP(F110,'Demanda Isolada KIT'!$M$2:$P$1048576,4,0)</f>
        <v>9158</v>
      </c>
      <c r="P110" s="12">
        <f>'BASE - Geral'!Q110</f>
        <v>5910</v>
      </c>
      <c r="Q110" s="90">
        <f>'BASE - Geral'!R110</f>
        <v>1</v>
      </c>
      <c r="R110" s="112">
        <f>'BASE - Geral'!S110</f>
        <v>0</v>
      </c>
      <c r="S110" s="131">
        <f t="shared" si="6"/>
        <v>-3248</v>
      </c>
      <c r="T110" s="111">
        <f>VLOOKUP(F110,'Demanda Isolada KIT'!$R$2:$U$1048576,2,0)</f>
        <v>0</v>
      </c>
      <c r="U110" s="12">
        <f>'BASE - Geral'!T110</f>
        <v>0</v>
      </c>
      <c r="V110" s="90">
        <f>'BASE - Geral'!U110</f>
        <v>1</v>
      </c>
      <c r="W110" s="112">
        <f>'BASE - Geral'!V110</f>
        <v>0</v>
      </c>
      <c r="X110" s="132">
        <f t="shared" si="7"/>
        <v>0</v>
      </c>
      <c r="Y110" s="111">
        <v>107</v>
      </c>
      <c r="Z110" s="12">
        <f>'BASE - Geral'!W110</f>
        <v>0</v>
      </c>
      <c r="AA110" s="90">
        <f>'BASE - Geral'!X110</f>
        <v>0</v>
      </c>
      <c r="AB110" s="112">
        <f>'BASE - Geral'!Y110</f>
        <v>0</v>
      </c>
      <c r="AC110" s="132">
        <f t="shared" si="8"/>
        <v>-107</v>
      </c>
      <c r="AD110" s="90">
        <f>'BASE - Geral'!AC110</f>
        <v>1</v>
      </c>
      <c r="AE110" s="90">
        <f>'BASE - Geral'!AD110</f>
        <v>1</v>
      </c>
      <c r="AF110" s="129"/>
    </row>
    <row r="111" spans="2:32">
      <c r="B111" s="117">
        <f>VLOOKUP(F111,'Composição KIT'!$A$1:$E$400,5,0)</f>
        <v>1414141</v>
      </c>
      <c r="C111" s="13" t="str">
        <f>'BASE - Geral'!B111</f>
        <v>C2261293 - 16/12/2022 - 0</v>
      </c>
      <c r="D111" s="13" t="str">
        <f>'BASE - Geral'!D111</f>
        <v>FRAGRANCE</v>
      </c>
      <c r="E111" s="13" t="str">
        <f>'BASE - Geral'!E111</f>
        <v>ANA CAROLINA FARIA</v>
      </c>
      <c r="F111" s="13">
        <f>'BASE - Geral'!G111</f>
        <v>1376493</v>
      </c>
      <c r="G111" s="13" t="str">
        <f>'BASE - Geral'!H111</f>
        <v>COL FAR AWAY ORIGINAL REFORMUL</v>
      </c>
      <c r="H111" s="13" t="str">
        <f>'BASE - Geral'!I111</f>
        <v>03 - Phase Out - CM</v>
      </c>
      <c r="I111" s="12">
        <f>'BASE - Geral'!J111</f>
        <v>25752</v>
      </c>
      <c r="J111" s="12">
        <f>'BASE - Geral'!K111</f>
        <v>635</v>
      </c>
      <c r="K111" s="12">
        <f>'BASE - Geral'!L111</f>
        <v>30000</v>
      </c>
      <c r="L111" s="12">
        <f>'BASE - Geral'!M111</f>
        <v>0</v>
      </c>
      <c r="M111" s="12">
        <f>'BASE - Geral'!N111</f>
        <v>30635</v>
      </c>
      <c r="N111" s="108">
        <f>'BASE - Geral'!Q111</f>
        <v>5606</v>
      </c>
      <c r="O111" s="111">
        <f>VLOOKUP(F111,'Demanda Isolada KIT'!$M$2:$P$1048576,4,0)</f>
        <v>8479</v>
      </c>
      <c r="P111" s="12">
        <f>'BASE - Geral'!Q111</f>
        <v>5606</v>
      </c>
      <c r="Q111" s="90">
        <f>'BASE - Geral'!R111</f>
        <v>1</v>
      </c>
      <c r="R111" s="112">
        <f>'BASE - Geral'!S111</f>
        <v>0</v>
      </c>
      <c r="S111" s="131">
        <f t="shared" si="6"/>
        <v>-2873</v>
      </c>
      <c r="T111" s="111">
        <f>VLOOKUP(F111,'Demanda Isolada KIT'!$R$2:$U$1048576,2,0)</f>
        <v>0</v>
      </c>
      <c r="U111" s="12">
        <f>'BASE - Geral'!T111</f>
        <v>19416</v>
      </c>
      <c r="V111" s="90">
        <f>'BASE - Geral'!U111</f>
        <v>1</v>
      </c>
      <c r="W111" s="112">
        <f>'BASE - Geral'!V111</f>
        <v>0</v>
      </c>
      <c r="X111" s="132">
        <f t="shared" si="7"/>
        <v>19416</v>
      </c>
      <c r="Y111" s="111">
        <v>108</v>
      </c>
      <c r="Z111" s="12">
        <f>'BASE - Geral'!W111</f>
        <v>0</v>
      </c>
      <c r="AA111" s="90">
        <f>'BASE - Geral'!X111</f>
        <v>0</v>
      </c>
      <c r="AB111" s="112">
        <f>'BASE - Geral'!Y111</f>
        <v>0</v>
      </c>
      <c r="AC111" s="132">
        <f t="shared" si="8"/>
        <v>-108</v>
      </c>
      <c r="AD111" s="90">
        <f>'BASE - Geral'!AC111</f>
        <v>1</v>
      </c>
      <c r="AE111" s="90">
        <f>'BASE - Geral'!AD111</f>
        <v>1</v>
      </c>
      <c r="AF111" s="129"/>
    </row>
    <row r="112" spans="2:32">
      <c r="B112" s="117" t="str">
        <f>VLOOKUP(F112,'Composição KIT'!$A$1:$E$400,5,0)</f>
        <v>1414495|1414542</v>
      </c>
      <c r="C112" s="13">
        <f>'BASE - Geral'!B112</f>
        <v>0</v>
      </c>
      <c r="D112" s="13" t="str">
        <f>'BASE - Geral'!D112</f>
        <v>COLOR I</v>
      </c>
      <c r="E112" s="13" t="str">
        <f>'BASE - Geral'!E112</f>
        <v>RENATA SOUZA</v>
      </c>
      <c r="F112" s="13">
        <f>'BASE - Geral'!G112</f>
        <v>1238957</v>
      </c>
      <c r="G112" s="13" t="str">
        <f>'BASE - Geral'!H112</f>
        <v>DELINEADOR P OLHOS PRETO</v>
      </c>
      <c r="H112" s="13" t="str">
        <f>'BASE - Geral'!I112</f>
        <v>02 - Active - CM</v>
      </c>
      <c r="I112" s="12">
        <f>'BASE - Geral'!J112</f>
        <v>199979</v>
      </c>
      <c r="J112" s="12">
        <f>'BASE - Geral'!K112</f>
        <v>0</v>
      </c>
      <c r="K112" s="12">
        <f>'BASE - Geral'!L112</f>
        <v>20000</v>
      </c>
      <c r="L112" s="12">
        <f>'BASE - Geral'!M112</f>
        <v>0</v>
      </c>
      <c r="M112" s="12">
        <f>'BASE - Geral'!N112</f>
        <v>20000</v>
      </c>
      <c r="N112" s="108">
        <f>'BASE - Geral'!Q112</f>
        <v>17919</v>
      </c>
      <c r="O112" s="111">
        <f>VLOOKUP(F112,'Demanda Isolada KIT'!$M$2:$P$1048576,4,0)</f>
        <v>9257</v>
      </c>
      <c r="P112" s="12">
        <f>'BASE - Geral'!Q112</f>
        <v>17919</v>
      </c>
      <c r="Q112" s="90">
        <f>'BASE - Geral'!R112</f>
        <v>1</v>
      </c>
      <c r="R112" s="112">
        <f>'BASE - Geral'!S112</f>
        <v>0</v>
      </c>
      <c r="S112" s="131">
        <f t="shared" si="6"/>
        <v>8662</v>
      </c>
      <c r="T112" s="111">
        <f>VLOOKUP(F112,'Demanda Isolada KIT'!$R$2:$U$1048576,2,0)</f>
        <v>1396</v>
      </c>
      <c r="U112" s="12">
        <f>'BASE - Geral'!T112</f>
        <v>91601</v>
      </c>
      <c r="V112" s="90">
        <f>'BASE - Geral'!U112</f>
        <v>1</v>
      </c>
      <c r="W112" s="112">
        <f>'BASE - Geral'!V112</f>
        <v>0</v>
      </c>
      <c r="X112" s="132">
        <f t="shared" si="7"/>
        <v>90205</v>
      </c>
      <c r="Y112" s="111">
        <v>109</v>
      </c>
      <c r="Z112" s="12">
        <f>'BASE - Geral'!W112</f>
        <v>0</v>
      </c>
      <c r="AA112" s="90">
        <f>'BASE - Geral'!X112</f>
        <v>0</v>
      </c>
      <c r="AB112" s="112">
        <f>'BASE - Geral'!Y112</f>
        <v>0</v>
      </c>
      <c r="AC112" s="132">
        <f t="shared" si="8"/>
        <v>-109</v>
      </c>
      <c r="AD112" s="90">
        <f>'BASE - Geral'!AC112</f>
        <v>1</v>
      </c>
      <c r="AE112" s="90">
        <f>'BASE - Geral'!AD112</f>
        <v>1</v>
      </c>
      <c r="AF112" s="129"/>
    </row>
    <row r="113" spans="2:32">
      <c r="B113" s="117">
        <f>VLOOKUP(F113,'Composição KIT'!$A$1:$E$400,5,0)</f>
        <v>1414188</v>
      </c>
      <c r="C113" s="13">
        <f>'BASE - Geral'!B113</f>
        <v>0</v>
      </c>
      <c r="D113" s="13" t="str">
        <f>'BASE - Geral'!D113</f>
        <v>FRAGRANCE</v>
      </c>
      <c r="E113" s="13" t="str">
        <f>'BASE - Geral'!E113</f>
        <v>ANA CAROLINA FARIA</v>
      </c>
      <c r="F113" s="13">
        <f>'BASE - Geral'!G113</f>
        <v>1500294</v>
      </c>
      <c r="G113" s="13" t="str">
        <f>'BASE - Geral'!H113</f>
        <v>GEL HIDRAT DES ENCANTO 150ML</v>
      </c>
      <c r="H113" s="13" t="str">
        <f>'BASE - Geral'!I113</f>
        <v>02 - Active - CM</v>
      </c>
      <c r="I113" s="12">
        <f>'BASE - Geral'!J113</f>
        <v>6311</v>
      </c>
      <c r="J113" s="12">
        <f>'BASE - Geral'!K113</f>
        <v>21820</v>
      </c>
      <c r="K113" s="12">
        <f>'BASE - Geral'!L113</f>
        <v>0</v>
      </c>
      <c r="L113" s="12">
        <f>'BASE - Geral'!M113</f>
        <v>0</v>
      </c>
      <c r="M113" s="12">
        <f>'BASE - Geral'!N113</f>
        <v>21820</v>
      </c>
      <c r="N113" s="108">
        <f>'BASE - Geral'!Q113</f>
        <v>10323</v>
      </c>
      <c r="O113" s="111">
        <f>VLOOKUP(F113,'Demanda Isolada KIT'!$M$2:$P$1048576,4,0)</f>
        <v>22216</v>
      </c>
      <c r="P113" s="12">
        <f>'BASE - Geral'!Q113</f>
        <v>10323</v>
      </c>
      <c r="Q113" s="90">
        <f>'BASE - Geral'!R113</f>
        <v>0.61</v>
      </c>
      <c r="R113" s="112">
        <f>'BASE - Geral'!S113</f>
        <v>4012</v>
      </c>
      <c r="S113" s="131">
        <f t="shared" si="6"/>
        <v>-15905</v>
      </c>
      <c r="T113" s="111">
        <f>VLOOKUP(F113,'Demanda Isolada KIT'!$R$2:$U$1048576,2,0)</f>
        <v>1655</v>
      </c>
      <c r="U113" s="12">
        <f>'BASE - Geral'!T113</f>
        <v>1935</v>
      </c>
      <c r="V113" s="90">
        <f>'BASE - Geral'!U113</f>
        <v>0</v>
      </c>
      <c r="W113" s="112">
        <f>'BASE - Geral'!V113</f>
        <v>1935</v>
      </c>
      <c r="X113" s="132">
        <f t="shared" si="7"/>
        <v>-1655</v>
      </c>
      <c r="Y113" s="111">
        <v>110</v>
      </c>
      <c r="Z113" s="12">
        <f>'BASE - Geral'!W113</f>
        <v>0</v>
      </c>
      <c r="AA113" s="90">
        <f>'BASE - Geral'!X113</f>
        <v>0</v>
      </c>
      <c r="AB113" s="112">
        <f>'BASE - Geral'!Y113</f>
        <v>0</v>
      </c>
      <c r="AC113" s="132">
        <f t="shared" si="8"/>
        <v>-110</v>
      </c>
      <c r="AD113" s="90">
        <f>'BASE - Geral'!AC113</f>
        <v>1</v>
      </c>
      <c r="AE113" s="90">
        <f>'BASE - Geral'!AD113</f>
        <v>1</v>
      </c>
      <c r="AF113" s="129"/>
    </row>
    <row r="114" spans="2:32">
      <c r="B114" s="117">
        <f>VLOOKUP(F114,'Composição KIT'!$A$1:$E$400,5,0)</f>
        <v>1414861</v>
      </c>
      <c r="C114" s="13">
        <f>'BASE - Geral'!B114</f>
        <v>0</v>
      </c>
      <c r="D114" s="13" t="str">
        <f>'BASE - Geral'!D114</f>
        <v>SKIN CARE</v>
      </c>
      <c r="E114" s="13" t="str">
        <f>'BASE - Geral'!E114</f>
        <v>MARCELLY ROLDAN</v>
      </c>
      <c r="F114" s="13">
        <f>'BASE - Geral'!G114</f>
        <v>1481544</v>
      </c>
      <c r="G114" s="13" t="str">
        <f>'BASE - Geral'!H114</f>
        <v>SHAMP CAB CORP MUSK MARINE HBW</v>
      </c>
      <c r="H114" s="13" t="str">
        <f>'BASE - Geral'!I114</f>
        <v>02 - Active - CM</v>
      </c>
      <c r="I114" s="12">
        <f>'BASE - Geral'!J114</f>
        <v>10601</v>
      </c>
      <c r="J114" s="12">
        <f>'BASE - Geral'!K114</f>
        <v>15000</v>
      </c>
      <c r="K114" s="12">
        <f>'BASE - Geral'!L114</f>
        <v>0</v>
      </c>
      <c r="L114" s="12">
        <f>'BASE - Geral'!M114</f>
        <v>0</v>
      </c>
      <c r="M114" s="12">
        <f>'BASE - Geral'!N114</f>
        <v>15000</v>
      </c>
      <c r="N114" s="108">
        <f>'BASE - Geral'!Q114</f>
        <v>17519</v>
      </c>
      <c r="O114" s="111">
        <f>VLOOKUP(F114,'Demanda Isolada KIT'!$M$2:$P$1048576,4,0)</f>
        <v>22126</v>
      </c>
      <c r="P114" s="12">
        <f>'BASE - Geral'!Q114</f>
        <v>17519</v>
      </c>
      <c r="Q114" s="90">
        <f>'BASE - Geral'!R114</f>
        <v>0.61</v>
      </c>
      <c r="R114" s="112">
        <f>'BASE - Geral'!S114</f>
        <v>6918</v>
      </c>
      <c r="S114" s="131">
        <f t="shared" si="6"/>
        <v>-11525</v>
      </c>
      <c r="T114" s="111">
        <f>VLOOKUP(F114,'Demanda Isolada KIT'!$R$2:$U$1048576,2,0)</f>
        <v>0</v>
      </c>
      <c r="U114" s="12">
        <f>'BASE - Geral'!T114</f>
        <v>534</v>
      </c>
      <c r="V114" s="90">
        <f>'BASE - Geral'!U114</f>
        <v>0</v>
      </c>
      <c r="W114" s="112">
        <f>'BASE - Geral'!V114</f>
        <v>534</v>
      </c>
      <c r="X114" s="132">
        <f t="shared" si="7"/>
        <v>0</v>
      </c>
      <c r="Y114" s="111">
        <v>111</v>
      </c>
      <c r="Z114" s="12">
        <f>'BASE - Geral'!W114</f>
        <v>0</v>
      </c>
      <c r="AA114" s="90">
        <f>'BASE - Geral'!X114</f>
        <v>0</v>
      </c>
      <c r="AB114" s="112">
        <f>'BASE - Geral'!Y114</f>
        <v>0</v>
      </c>
      <c r="AC114" s="132">
        <f t="shared" si="8"/>
        <v>-111</v>
      </c>
      <c r="AD114" s="90">
        <f>'BASE - Geral'!AC114</f>
        <v>1</v>
      </c>
      <c r="AE114" s="90">
        <f>'BASE - Geral'!AD114</f>
        <v>1</v>
      </c>
      <c r="AF114" s="129"/>
    </row>
    <row r="115" spans="2:32">
      <c r="B115" s="117">
        <f>VLOOKUP(F115,'Composição KIT'!$A$1:$E$400,5,0)</f>
        <v>1414194</v>
      </c>
      <c r="C115" s="13" t="str">
        <f>'BASE - Geral'!B115</f>
        <v>R0505 - 05/12/2022 - 29/11 - O item está previsto para ser coletado hoje no porto de em Itajaí-SC, assim que chegar ao estoque, pediremos a subida do material para Anastácio São Paulo e anteciparão a entrega em 2 dias.</v>
      </c>
      <c r="D115" s="13" t="str">
        <f>'BASE - Geral'!D115</f>
        <v>SKIN CARE</v>
      </c>
      <c r="E115" s="13" t="str">
        <f>'BASE - Geral'!E115</f>
        <v>MARCELLY ROLDAN</v>
      </c>
      <c r="F115" s="13">
        <f>'BASE - Geral'!G115</f>
        <v>1476001</v>
      </c>
      <c r="G115" s="13" t="str">
        <f>'BASE - Geral'!H115</f>
        <v>LOCAO CORPORAL IMARI ECLIPSE</v>
      </c>
      <c r="H115" s="13" t="str">
        <f>'BASE - Geral'!I115</f>
        <v>02 - Active - CM</v>
      </c>
      <c r="I115" s="12">
        <f>'BASE - Geral'!J115</f>
        <v>25674</v>
      </c>
      <c r="J115" s="12">
        <f>'BASE - Geral'!K115</f>
        <v>0</v>
      </c>
      <c r="K115" s="12">
        <f>'BASE - Geral'!L115</f>
        <v>0</v>
      </c>
      <c r="L115" s="12">
        <f>'BASE - Geral'!M115</f>
        <v>0</v>
      </c>
      <c r="M115" s="12">
        <f>'BASE - Geral'!N115</f>
        <v>0</v>
      </c>
      <c r="N115" s="108">
        <f>'BASE - Geral'!Q115</f>
        <v>6446</v>
      </c>
      <c r="O115" s="111">
        <f>VLOOKUP(F115,'Demanda Isolada KIT'!$M$2:$P$1048576,4,0)</f>
        <v>8321</v>
      </c>
      <c r="P115" s="12">
        <f>'BASE - Geral'!Q115</f>
        <v>6446</v>
      </c>
      <c r="Q115" s="90">
        <f>'BASE - Geral'!R115</f>
        <v>1</v>
      </c>
      <c r="R115" s="112">
        <f>'BASE - Geral'!S115</f>
        <v>0</v>
      </c>
      <c r="S115" s="131">
        <f t="shared" si="6"/>
        <v>-1875</v>
      </c>
      <c r="T115" s="111">
        <f>VLOOKUP(F115,'Demanda Isolada KIT'!$R$2:$U$1048576,2,0)</f>
        <v>0</v>
      </c>
      <c r="U115" s="12">
        <f>'BASE - Geral'!T115</f>
        <v>673</v>
      </c>
      <c r="V115" s="90">
        <f>'BASE - Geral'!U115</f>
        <v>1</v>
      </c>
      <c r="W115" s="112">
        <f>'BASE - Geral'!V115</f>
        <v>0</v>
      </c>
      <c r="X115" s="132">
        <f t="shared" si="7"/>
        <v>673</v>
      </c>
      <c r="Y115" s="111">
        <v>112</v>
      </c>
      <c r="Z115" s="12">
        <f>'BASE - Geral'!W115</f>
        <v>0</v>
      </c>
      <c r="AA115" s="90">
        <f>'BASE - Geral'!X115</f>
        <v>0</v>
      </c>
      <c r="AB115" s="112">
        <f>'BASE - Geral'!Y115</f>
        <v>0</v>
      </c>
      <c r="AC115" s="132">
        <f t="shared" si="8"/>
        <v>-112</v>
      </c>
      <c r="AD115" s="90">
        <f>'BASE - Geral'!AC115</f>
        <v>1</v>
      </c>
      <c r="AE115" s="90">
        <f>'BASE - Geral'!AD115</f>
        <v>1</v>
      </c>
      <c r="AF115" s="129"/>
    </row>
    <row r="116" spans="2:32">
      <c r="B116" s="117">
        <f>VLOOKUP(F116,'Composição KIT'!$A$1:$E$400,5,0)</f>
        <v>1414543</v>
      </c>
      <c r="C116" s="13" t="str">
        <f>'BASE - Geral'!B116</f>
        <v>C2245097 - 10/03/2023 - 10/11 - Aptar diposnibilizou 50K para 22/11</v>
      </c>
      <c r="D116" s="13" t="str">
        <f>'BASE - Geral'!D116</f>
        <v>FRAGRANCE</v>
      </c>
      <c r="E116" s="13" t="str">
        <f>'BASE - Geral'!E116</f>
        <v>ANA CAROLINA FARIA</v>
      </c>
      <c r="F116" s="13">
        <f>'BASE - Geral'!G116</f>
        <v>1358076</v>
      </c>
      <c r="G116" s="13" t="str">
        <f>'BASE - Geral'!H116</f>
        <v>COLONIA LUIZA BRUNET EDIT LIMT</v>
      </c>
      <c r="H116" s="13" t="str">
        <f>'BASE - Geral'!I116</f>
        <v>02 - Active - CM</v>
      </c>
      <c r="I116" s="12">
        <f>'BASE - Geral'!J116</f>
        <v>5684</v>
      </c>
      <c r="J116" s="12">
        <f>'BASE - Geral'!K116</f>
        <v>10403</v>
      </c>
      <c r="K116" s="12">
        <f>'BASE - Geral'!L116</f>
        <v>20000</v>
      </c>
      <c r="L116" s="12">
        <f>'BASE - Geral'!M116</f>
        <v>0</v>
      </c>
      <c r="M116" s="12">
        <f>'BASE - Geral'!N116</f>
        <v>30403</v>
      </c>
      <c r="N116" s="108">
        <f>'BASE - Geral'!Q116</f>
        <v>8840</v>
      </c>
      <c r="O116" s="111">
        <f>VLOOKUP(F116,'Demanda Isolada KIT'!$M$2:$P$1048576,4,0)</f>
        <v>17160</v>
      </c>
      <c r="P116" s="12">
        <f>'BASE - Geral'!Q116</f>
        <v>8840</v>
      </c>
      <c r="Q116" s="90">
        <f>'BASE - Geral'!R116</f>
        <v>0.64</v>
      </c>
      <c r="R116" s="112">
        <f>'BASE - Geral'!S116</f>
        <v>3156</v>
      </c>
      <c r="S116" s="131">
        <f t="shared" si="6"/>
        <v>-11476</v>
      </c>
      <c r="T116" s="111">
        <f>VLOOKUP(F116,'Demanda Isolada KIT'!$R$2:$U$1048576,2,0)</f>
        <v>0</v>
      </c>
      <c r="U116" s="12">
        <f>'BASE - Geral'!T116</f>
        <v>9141</v>
      </c>
      <c r="V116" s="90">
        <f>'BASE - Geral'!U116</f>
        <v>0</v>
      </c>
      <c r="W116" s="112">
        <f>'BASE - Geral'!V116</f>
        <v>9141</v>
      </c>
      <c r="X116" s="132">
        <f t="shared" si="7"/>
        <v>0</v>
      </c>
      <c r="Y116" s="111">
        <v>113</v>
      </c>
      <c r="Z116" s="12">
        <f>'BASE - Geral'!W116</f>
        <v>0</v>
      </c>
      <c r="AA116" s="90">
        <f>'BASE - Geral'!X116</f>
        <v>0</v>
      </c>
      <c r="AB116" s="112">
        <f>'BASE - Geral'!Y116</f>
        <v>0</v>
      </c>
      <c r="AC116" s="132">
        <f t="shared" si="8"/>
        <v>-113</v>
      </c>
      <c r="AD116" s="90">
        <f>'BASE - Geral'!AC116</f>
        <v>1</v>
      </c>
      <c r="AE116" s="90">
        <f>'BASE - Geral'!AD116</f>
        <v>1</v>
      </c>
      <c r="AF116" s="129"/>
    </row>
    <row r="117" spans="2:32">
      <c r="B117" s="117">
        <f>VLOOKUP(F117,'Composição KIT'!$A$1:$E$400,5,0)</f>
        <v>1414494</v>
      </c>
      <c r="C117" s="13">
        <f>'BASE - Geral'!B117</f>
        <v>0</v>
      </c>
      <c r="D117" s="13" t="str">
        <f>'BASE - Geral'!D117</f>
        <v>COLOR II</v>
      </c>
      <c r="E117" s="13" t="str">
        <f>'BASE - Geral'!E117</f>
        <v>GRACIANO MATA</v>
      </c>
      <c r="F117" s="13">
        <f>'BASE - Geral'!G117</f>
        <v>1176230</v>
      </c>
      <c r="G117" s="13" t="str">
        <f>'BASE - Geral'!H117</f>
        <v>CT ROLLETE GLITTER MORANGO</v>
      </c>
      <c r="H117" s="13" t="str">
        <f>'BASE - Geral'!I117</f>
        <v>03 - Phase Out - CM</v>
      </c>
      <c r="I117" s="12">
        <f>'BASE - Geral'!J117</f>
        <v>223218</v>
      </c>
      <c r="J117" s="12">
        <f>'BASE - Geral'!K117</f>
        <v>0</v>
      </c>
      <c r="K117" s="12">
        <f>'BASE - Geral'!L117</f>
        <v>0</v>
      </c>
      <c r="L117" s="12">
        <f>'BASE - Geral'!M117</f>
        <v>0</v>
      </c>
      <c r="M117" s="12">
        <f>'BASE - Geral'!N117</f>
        <v>0</v>
      </c>
      <c r="N117" s="108">
        <f>'BASE - Geral'!Q117</f>
        <v>41539</v>
      </c>
      <c r="O117" s="111">
        <f>VLOOKUP(F117,'Demanda Isolada KIT'!$M$2:$P$1048576,4,0)</f>
        <v>13859</v>
      </c>
      <c r="P117" s="12">
        <f>'BASE - Geral'!Q117</f>
        <v>41539</v>
      </c>
      <c r="Q117" s="90">
        <f>'BASE - Geral'!R117</f>
        <v>1</v>
      </c>
      <c r="R117" s="112">
        <f>'BASE - Geral'!S117</f>
        <v>0</v>
      </c>
      <c r="S117" s="131">
        <f t="shared" si="6"/>
        <v>27680</v>
      </c>
      <c r="T117" s="111">
        <f>VLOOKUP(F117,'Demanda Isolada KIT'!$R$2:$U$1048576,2,0)</f>
        <v>0</v>
      </c>
      <c r="U117" s="12">
        <f>'BASE - Geral'!T117</f>
        <v>90897</v>
      </c>
      <c r="V117" s="90">
        <f>'BASE - Geral'!U117</f>
        <v>1</v>
      </c>
      <c r="W117" s="112">
        <f>'BASE - Geral'!V117</f>
        <v>0</v>
      </c>
      <c r="X117" s="132">
        <f t="shared" si="7"/>
        <v>90897</v>
      </c>
      <c r="Y117" s="111">
        <v>114</v>
      </c>
      <c r="Z117" s="12">
        <f>'BASE - Geral'!W117</f>
        <v>0</v>
      </c>
      <c r="AA117" s="90">
        <f>'BASE - Geral'!X117</f>
        <v>0</v>
      </c>
      <c r="AB117" s="112">
        <f>'BASE - Geral'!Y117</f>
        <v>0</v>
      </c>
      <c r="AC117" s="132">
        <f t="shared" si="8"/>
        <v>-114</v>
      </c>
      <c r="AD117" s="90">
        <f>'BASE - Geral'!AC117</f>
        <v>1</v>
      </c>
      <c r="AE117" s="90">
        <f>'BASE - Geral'!AD117</f>
        <v>1</v>
      </c>
      <c r="AF117" s="129"/>
    </row>
    <row r="118" spans="2:32">
      <c r="B118" s="117">
        <f>VLOOKUP(F118,'Composição KIT'!$A$1:$E$400,5,0)</f>
        <v>1414195</v>
      </c>
      <c r="C118" s="13" t="str">
        <f>'BASE - Geral'!B118</f>
        <v>R0505 - 05/12/2022 - 29/11 - O item está previsto para ser coletado hoje no porto de em Itajaí-SC, assim que chegar ao estoque, pediremos a subida do material para Anastácio São Paulo e anteciparão a entrega em 2 dias.</v>
      </c>
      <c r="D118" s="13" t="str">
        <f>'BASE - Geral'!D118</f>
        <v>SKIN CARE</v>
      </c>
      <c r="E118" s="13" t="str">
        <f>'BASE - Geral'!E118</f>
        <v>MARCELLY ROLDAN</v>
      </c>
      <c r="F118" s="13">
        <f>'BASE - Geral'!G118</f>
        <v>1408128</v>
      </c>
      <c r="G118" s="13" t="str">
        <f>'BASE - Geral'!H118</f>
        <v>LOCAO PERFUMAD PARA CORPO 90ML</v>
      </c>
      <c r="H118" s="13" t="str">
        <f>'BASE - Geral'!I118</f>
        <v>02 - Active - CM</v>
      </c>
      <c r="I118" s="12">
        <f>'BASE - Geral'!J118</f>
        <v>16386</v>
      </c>
      <c r="J118" s="12">
        <f>'BASE - Geral'!K118</f>
        <v>0</v>
      </c>
      <c r="K118" s="12">
        <f>'BASE - Geral'!L118</f>
        <v>0</v>
      </c>
      <c r="L118" s="12">
        <f>'BASE - Geral'!M118</f>
        <v>0</v>
      </c>
      <c r="M118" s="12">
        <f>'BASE - Geral'!N118</f>
        <v>0</v>
      </c>
      <c r="N118" s="108">
        <f>'BASE - Geral'!Q118</f>
        <v>417</v>
      </c>
      <c r="O118" s="111">
        <f>VLOOKUP(F118,'Demanda Isolada KIT'!$M$2:$P$1048576,4,0)</f>
        <v>1754</v>
      </c>
      <c r="P118" s="12">
        <f>'BASE - Geral'!Q118</f>
        <v>417</v>
      </c>
      <c r="Q118" s="90">
        <f>'BASE - Geral'!R118</f>
        <v>1</v>
      </c>
      <c r="R118" s="112">
        <f>'BASE - Geral'!S118</f>
        <v>0</v>
      </c>
      <c r="S118" s="131">
        <f t="shared" si="6"/>
        <v>-1337</v>
      </c>
      <c r="T118" s="111">
        <f>VLOOKUP(F118,'Demanda Isolada KIT'!$R$2:$U$1048576,2,0)</f>
        <v>606</v>
      </c>
      <c r="U118" s="12">
        <f>'BASE - Geral'!T118</f>
        <v>706</v>
      </c>
      <c r="V118" s="90">
        <f>'BASE - Geral'!U118</f>
        <v>1</v>
      </c>
      <c r="W118" s="112">
        <f>'BASE - Geral'!V118</f>
        <v>0</v>
      </c>
      <c r="X118" s="132">
        <f t="shared" si="7"/>
        <v>100</v>
      </c>
      <c r="Y118" s="111">
        <v>115</v>
      </c>
      <c r="Z118" s="12">
        <f>'BASE - Geral'!W118</f>
        <v>0</v>
      </c>
      <c r="AA118" s="90">
        <f>'BASE - Geral'!X118</f>
        <v>0</v>
      </c>
      <c r="AB118" s="112">
        <f>'BASE - Geral'!Y118</f>
        <v>0</v>
      </c>
      <c r="AC118" s="132">
        <f t="shared" si="8"/>
        <v>-115</v>
      </c>
      <c r="AD118" s="90">
        <f>'BASE - Geral'!AC118</f>
        <v>1</v>
      </c>
      <c r="AE118" s="90">
        <f>'BASE - Geral'!AD118</f>
        <v>1</v>
      </c>
      <c r="AF118" s="129"/>
    </row>
    <row r="119" spans="2:32">
      <c r="B119" s="117" t="str">
        <f>VLOOKUP(F119,'Composição KIT'!$A$1:$E$400,5,0)</f>
        <v>1414532|1414538</v>
      </c>
      <c r="C119" s="13">
        <f>'BASE - Geral'!B119</f>
        <v>0</v>
      </c>
      <c r="D119" s="13" t="str">
        <f>'BASE - Geral'!D119</f>
        <v>SKIN CARE</v>
      </c>
      <c r="E119" s="13" t="str">
        <f>'BASE - Geral'!E119</f>
        <v>MARCELLY ROLDAN</v>
      </c>
      <c r="F119" s="13">
        <f>'BASE - Geral'!G119</f>
        <v>1381752</v>
      </c>
      <c r="G119" s="13" t="str">
        <f>'BASE - Geral'!H119</f>
        <v>CREME MAOS ENCA FASCINANTE 30G</v>
      </c>
      <c r="H119" s="13" t="str">
        <f>'BASE - Geral'!I119</f>
        <v>03 - Phase Out - CM</v>
      </c>
      <c r="I119" s="12">
        <f>'BASE - Geral'!J119</f>
        <v>27836</v>
      </c>
      <c r="J119" s="12">
        <f>'BASE - Geral'!K119</f>
        <v>17000</v>
      </c>
      <c r="K119" s="12">
        <f>'BASE - Geral'!L119</f>
        <v>0</v>
      </c>
      <c r="L119" s="12">
        <f>'BASE - Geral'!M119</f>
        <v>0</v>
      </c>
      <c r="M119" s="12">
        <f>'BASE - Geral'!N119</f>
        <v>17000</v>
      </c>
      <c r="N119" s="108">
        <f>'BASE - Geral'!Q119</f>
        <v>8627</v>
      </c>
      <c r="O119" s="111">
        <f>VLOOKUP(F119,'Demanda Isolada KIT'!$M$2:$P$1048576,4,0)</f>
        <v>30839</v>
      </c>
      <c r="P119" s="12">
        <f>'BASE - Geral'!Q119</f>
        <v>8627</v>
      </c>
      <c r="Q119" s="90">
        <f>'BASE - Geral'!R119</f>
        <v>1</v>
      </c>
      <c r="R119" s="112">
        <f>'BASE - Geral'!S119</f>
        <v>0</v>
      </c>
      <c r="S119" s="131">
        <f t="shared" si="6"/>
        <v>-22212</v>
      </c>
      <c r="T119" s="111">
        <f>VLOOKUP(F119,'Demanda Isolada KIT'!$R$2:$U$1048576,2,0)</f>
        <v>2753</v>
      </c>
      <c r="U119" s="12">
        <f>'BASE - Geral'!T119</f>
        <v>3764</v>
      </c>
      <c r="V119" s="90">
        <f>'BASE - Geral'!U119</f>
        <v>1</v>
      </c>
      <c r="W119" s="112">
        <f>'BASE - Geral'!V119</f>
        <v>0</v>
      </c>
      <c r="X119" s="132">
        <f t="shared" si="7"/>
        <v>1011</v>
      </c>
      <c r="Y119" s="111">
        <v>116</v>
      </c>
      <c r="Z119" s="12">
        <f>'BASE - Geral'!W119</f>
        <v>0</v>
      </c>
      <c r="AA119" s="90">
        <f>'BASE - Geral'!X119</f>
        <v>0</v>
      </c>
      <c r="AB119" s="112">
        <f>'BASE - Geral'!Y119</f>
        <v>0</v>
      </c>
      <c r="AC119" s="132">
        <f t="shared" si="8"/>
        <v>-116</v>
      </c>
      <c r="AD119" s="90">
        <f>'BASE - Geral'!AC119</f>
        <v>1</v>
      </c>
      <c r="AE119" s="90">
        <f>'BASE - Geral'!AD119</f>
        <v>1</v>
      </c>
      <c r="AF119" s="129"/>
    </row>
    <row r="120" spans="2:32">
      <c r="B120" s="117">
        <f>VLOOKUP(F120,'Composição KIT'!$A$1:$E$400,5,0)</f>
        <v>1414183</v>
      </c>
      <c r="C120" s="13">
        <f>'BASE - Geral'!B120</f>
        <v>0</v>
      </c>
      <c r="D120" s="13" t="str">
        <f>'BASE - Geral'!D120</f>
        <v>SKIN CARE</v>
      </c>
      <c r="E120" s="13" t="str">
        <f>'BASE - Geral'!E120</f>
        <v>MARCELLY ROLDAN</v>
      </c>
      <c r="F120" s="13">
        <f>'BASE - Geral'!G120</f>
        <v>1392389</v>
      </c>
      <c r="G120" s="13" t="str">
        <f>'BASE - Geral'!H120</f>
        <v>CREME DESODOR PUR BLANCA ORIGI</v>
      </c>
      <c r="H120" s="13" t="str">
        <f>'BASE - Geral'!I120</f>
        <v>03 - Phase Out - CM</v>
      </c>
      <c r="I120" s="12">
        <f>'BASE - Geral'!J120</f>
        <v>20514</v>
      </c>
      <c r="J120" s="12">
        <f>'BASE - Geral'!K120</f>
        <v>20000</v>
      </c>
      <c r="K120" s="12">
        <f>'BASE - Geral'!L120</f>
        <v>0</v>
      </c>
      <c r="L120" s="12">
        <f>'BASE - Geral'!M120</f>
        <v>0</v>
      </c>
      <c r="M120" s="12">
        <f>'BASE - Geral'!N120</f>
        <v>20000</v>
      </c>
      <c r="N120" s="108">
        <f>'BASE - Geral'!Q120</f>
        <v>15427</v>
      </c>
      <c r="O120" s="111">
        <f>VLOOKUP(F120,'Demanda Isolada KIT'!$M$2:$P$1048576,4,0)</f>
        <v>22405</v>
      </c>
      <c r="P120" s="12">
        <f>'BASE - Geral'!Q120</f>
        <v>15427</v>
      </c>
      <c r="Q120" s="90">
        <f>'BASE - Geral'!R120</f>
        <v>1</v>
      </c>
      <c r="R120" s="112">
        <f>'BASE - Geral'!S120</f>
        <v>0</v>
      </c>
      <c r="S120" s="131">
        <f t="shared" si="6"/>
        <v>-6978</v>
      </c>
      <c r="T120" s="111">
        <f>VLOOKUP(F120,'Demanda Isolada KIT'!$R$2:$U$1048576,2,0)</f>
        <v>0</v>
      </c>
      <c r="U120" s="12">
        <f>'BASE - Geral'!T120</f>
        <v>0</v>
      </c>
      <c r="V120" s="90">
        <f>'BASE - Geral'!U120</f>
        <v>1</v>
      </c>
      <c r="W120" s="112">
        <f>'BASE - Geral'!V120</f>
        <v>0</v>
      </c>
      <c r="X120" s="132">
        <f t="shared" si="7"/>
        <v>0</v>
      </c>
      <c r="Y120" s="111">
        <v>117</v>
      </c>
      <c r="Z120" s="12">
        <f>'BASE - Geral'!W120</f>
        <v>0</v>
      </c>
      <c r="AA120" s="90">
        <f>'BASE - Geral'!X120</f>
        <v>0</v>
      </c>
      <c r="AB120" s="112">
        <f>'BASE - Geral'!Y120</f>
        <v>0</v>
      </c>
      <c r="AC120" s="132">
        <f t="shared" si="8"/>
        <v>-117</v>
      </c>
      <c r="AD120" s="90">
        <f>'BASE - Geral'!AC120</f>
        <v>1</v>
      </c>
      <c r="AE120" s="90">
        <f>'BASE - Geral'!AD120</f>
        <v>1</v>
      </c>
      <c r="AF120" s="129"/>
    </row>
    <row r="121" spans="2:32">
      <c r="B121" s="117">
        <f>VLOOKUP(F121,'Composição KIT'!$A$1:$E$400,5,0)</f>
        <v>1414865</v>
      </c>
      <c r="C121" s="13">
        <f>'BASE - Geral'!B121</f>
        <v>0</v>
      </c>
      <c r="D121" s="13" t="str">
        <f>'BASE - Geral'!D121</f>
        <v>PERSONAL CARE</v>
      </c>
      <c r="E121" s="13" t="str">
        <f>'BASE - Geral'!E121</f>
        <v>CESAR NETO</v>
      </c>
      <c r="F121" s="13">
        <f>'BASE - Geral'!G121</f>
        <v>1499435</v>
      </c>
      <c r="G121" s="13" t="str">
        <f>'BASE - Geral'!H121</f>
        <v>CARE SHAMPOO 2-1 BABY 200 ML</v>
      </c>
      <c r="H121" s="13" t="str">
        <f>'BASE - Geral'!I121</f>
        <v>02 - Active - CM</v>
      </c>
      <c r="I121" s="12">
        <f>'BASE - Geral'!J121</f>
        <v>14993</v>
      </c>
      <c r="J121" s="12">
        <f>'BASE - Geral'!K121</f>
        <v>0</v>
      </c>
      <c r="K121" s="12">
        <f>'BASE - Geral'!L121</f>
        <v>0</v>
      </c>
      <c r="L121" s="12">
        <f>'BASE - Geral'!M121</f>
        <v>0</v>
      </c>
      <c r="M121" s="12">
        <f>'BASE - Geral'!N121</f>
        <v>0</v>
      </c>
      <c r="N121" s="108">
        <f>'BASE - Geral'!Q121</f>
        <v>4356</v>
      </c>
      <c r="O121" s="111">
        <f>VLOOKUP(F121,'Demanda Isolada KIT'!$M$2:$P$1048576,4,0)</f>
        <v>0</v>
      </c>
      <c r="P121" s="12">
        <f>'BASE - Geral'!Q121</f>
        <v>4356</v>
      </c>
      <c r="Q121" s="90">
        <f>'BASE - Geral'!R121</f>
        <v>1</v>
      </c>
      <c r="R121" s="112">
        <f>'BASE - Geral'!S121</f>
        <v>0</v>
      </c>
      <c r="S121" s="131">
        <f t="shared" si="6"/>
        <v>4356</v>
      </c>
      <c r="T121" s="111">
        <f>VLOOKUP(F121,'Demanda Isolada KIT'!$R$2:$U$1048576,2,0)</f>
        <v>429</v>
      </c>
      <c r="U121" s="12">
        <f>'BASE - Geral'!T121</f>
        <v>3013</v>
      </c>
      <c r="V121" s="90">
        <f>'BASE - Geral'!U121</f>
        <v>1</v>
      </c>
      <c r="W121" s="112">
        <f>'BASE - Geral'!V121</f>
        <v>0</v>
      </c>
      <c r="X121" s="132">
        <f t="shared" si="7"/>
        <v>2584</v>
      </c>
      <c r="Y121" s="111">
        <v>118</v>
      </c>
      <c r="Z121" s="12">
        <f>'BASE - Geral'!W121</f>
        <v>0</v>
      </c>
      <c r="AA121" s="90">
        <f>'BASE - Geral'!X121</f>
        <v>0</v>
      </c>
      <c r="AB121" s="112">
        <f>'BASE - Geral'!Y121</f>
        <v>0</v>
      </c>
      <c r="AC121" s="132">
        <f t="shared" si="8"/>
        <v>-118</v>
      </c>
      <c r="AD121" s="90">
        <f>'BASE - Geral'!AC121</f>
        <v>1</v>
      </c>
      <c r="AE121" s="90">
        <f>'BASE - Geral'!AD121</f>
        <v>1</v>
      </c>
      <c r="AF121" s="129"/>
    </row>
    <row r="122" spans="2:32">
      <c r="B122" s="117">
        <f>VLOOKUP(F122,'Composição KIT'!$A$1:$E$400,5,0)</f>
        <v>1414108</v>
      </c>
      <c r="C122" s="13" t="str">
        <f>'BASE - Geral'!B122</f>
        <v>C2319877 - S/ DATA - Fornecedor aguardando avaliação de Sourcing de viabilidade de lote reduzido, inda sem previsão - LT = 30 dias. Cesar verificando cancelamento da ordem com Chile ou se eles se comprometem coma puxada do excesso. Falta 16k, MOQ = 108.780 unds. Quantidade não atinge o MOQ por cor de 46.620, que só poderia ser considerado se combinado com outros SKUs. Sugestão que demos é colocar o pedido de 46.620 peças + 62.160 peças da família do Encanto 80ml ou de outros SKUs do mesmo molde.</v>
      </c>
      <c r="D122" s="13" t="str">
        <f>'BASE - Geral'!D122</f>
        <v>PERSONAL CARE</v>
      </c>
      <c r="E122" s="13" t="str">
        <f>'BASE - Geral'!E122</f>
        <v>CESAR NETO</v>
      </c>
      <c r="F122" s="13">
        <f>'BASE - Geral'!G122</f>
        <v>1472921</v>
      </c>
      <c r="G122" s="13" t="str">
        <f>'BASE - Geral'!H122</f>
        <v>MINI LOC CORPO SED 80ML</v>
      </c>
      <c r="H122" s="13" t="str">
        <f>'BASE - Geral'!I122</f>
        <v>03 - Phase Out - CM</v>
      </c>
      <c r="I122" s="12">
        <f>'BASE - Geral'!J122</f>
        <v>5650</v>
      </c>
      <c r="J122" s="12">
        <f>'BASE - Geral'!K122</f>
        <v>0</v>
      </c>
      <c r="K122" s="12">
        <f>'BASE - Geral'!L122</f>
        <v>25000</v>
      </c>
      <c r="L122" s="12">
        <f>'BASE - Geral'!M122</f>
        <v>0</v>
      </c>
      <c r="M122" s="12">
        <f>'BASE - Geral'!N122</f>
        <v>25000</v>
      </c>
      <c r="N122" s="108">
        <f>'BASE - Geral'!Q122</f>
        <v>30469</v>
      </c>
      <c r="O122" s="111">
        <f>VLOOKUP(F122,'Demanda Isolada KIT'!$M$2:$P$1048576,4,0)</f>
        <v>17665</v>
      </c>
      <c r="P122" s="12">
        <f>'BASE - Geral'!Q122</f>
        <v>30469</v>
      </c>
      <c r="Q122" s="90">
        <f>'BASE - Geral'!R122</f>
        <v>0.19</v>
      </c>
      <c r="R122" s="112">
        <f>'BASE - Geral'!S122</f>
        <v>24819</v>
      </c>
      <c r="S122" s="131">
        <f t="shared" si="6"/>
        <v>-12015</v>
      </c>
      <c r="T122" s="111">
        <f>VLOOKUP(F122,'Demanda Isolada KIT'!$R$2:$U$1048576,2,0)</f>
        <v>0</v>
      </c>
      <c r="U122" s="12">
        <f>'BASE - Geral'!T122</f>
        <v>181</v>
      </c>
      <c r="V122" s="90">
        <f>'BASE - Geral'!U122</f>
        <v>0</v>
      </c>
      <c r="W122" s="112">
        <f>'BASE - Geral'!V122</f>
        <v>181</v>
      </c>
      <c r="X122" s="132">
        <f t="shared" si="7"/>
        <v>0</v>
      </c>
      <c r="Y122" s="111">
        <v>119</v>
      </c>
      <c r="Z122" s="12">
        <f>'BASE - Geral'!W122</f>
        <v>0</v>
      </c>
      <c r="AA122" s="90">
        <f>'BASE - Geral'!X122</f>
        <v>0</v>
      </c>
      <c r="AB122" s="112">
        <f>'BASE - Geral'!Y122</f>
        <v>0</v>
      </c>
      <c r="AC122" s="132">
        <f t="shared" si="8"/>
        <v>-119</v>
      </c>
      <c r="AD122" s="90">
        <f>'BASE - Geral'!AC122</f>
        <v>0.18543437592306936</v>
      </c>
      <c r="AE122" s="90">
        <f>'BASE - Geral'!AD122</f>
        <v>1</v>
      </c>
      <c r="AF122" s="129"/>
    </row>
    <row r="123" spans="2:32">
      <c r="B123" s="117" t="str">
        <f>VLOOKUP(F123,'Composição KIT'!$A$1:$E$400,5,0)</f>
        <v>1414897|1414897|1414814</v>
      </c>
      <c r="C123" s="13" t="str">
        <f>'BASE - Geral'!B123</f>
        <v>R0505 - 05/12/2022 - 29/11 - O item está previsto para ser coletado hoje no porto de em Itajaí-SC, assim que chegar ao estoque, pediremos a subida do material para Anastácio São Paulo e anteciparão a entrega em 2 dias.</v>
      </c>
      <c r="D123" s="13" t="str">
        <f>'BASE - Geral'!D123</f>
        <v>SKIN CARE</v>
      </c>
      <c r="E123" s="13" t="str">
        <f>'BASE - Geral'!E123</f>
        <v>MARCELLY ROLDAN</v>
      </c>
      <c r="F123" s="13">
        <f>'BASE - Geral'!G123</f>
        <v>1490699</v>
      </c>
      <c r="G123" s="13" t="str">
        <f>'BASE - Geral'!H123</f>
        <v>LOCAO DES LOV U TOUCH BODY90ML</v>
      </c>
      <c r="H123" s="13" t="str">
        <f>'BASE - Geral'!I123</f>
        <v>02 - Active - CM</v>
      </c>
      <c r="I123" s="12">
        <f>'BASE - Geral'!J123</f>
        <v>20186</v>
      </c>
      <c r="J123" s="12">
        <f>'BASE - Geral'!K123</f>
        <v>0</v>
      </c>
      <c r="K123" s="12">
        <f>'BASE - Geral'!L123</f>
        <v>0</v>
      </c>
      <c r="L123" s="12">
        <f>'BASE - Geral'!M123</f>
        <v>0</v>
      </c>
      <c r="M123" s="12">
        <f>'BASE - Geral'!N123</f>
        <v>0</v>
      </c>
      <c r="N123" s="108">
        <f>'BASE - Geral'!Q123</f>
        <v>2609</v>
      </c>
      <c r="O123" s="111">
        <f>VLOOKUP(F123,'Demanda Isolada KIT'!$M$2:$P$1048576,4,0)</f>
        <v>4444</v>
      </c>
      <c r="P123" s="12">
        <f>'BASE - Geral'!Q123</f>
        <v>2609</v>
      </c>
      <c r="Q123" s="90">
        <f>'BASE - Geral'!R123</f>
        <v>1</v>
      </c>
      <c r="R123" s="112">
        <f>'BASE - Geral'!S123</f>
        <v>0</v>
      </c>
      <c r="S123" s="131">
        <f t="shared" si="6"/>
        <v>-1835</v>
      </c>
      <c r="T123" s="111">
        <f>VLOOKUP(F123,'Demanda Isolada KIT'!$R$2:$U$1048576,2,0)</f>
        <v>1193</v>
      </c>
      <c r="U123" s="12">
        <f>'BASE - Geral'!T123</f>
        <v>3263</v>
      </c>
      <c r="V123" s="90">
        <f>'BASE - Geral'!U123</f>
        <v>1</v>
      </c>
      <c r="W123" s="112">
        <f>'BASE - Geral'!V123</f>
        <v>0</v>
      </c>
      <c r="X123" s="132">
        <f t="shared" si="7"/>
        <v>2070</v>
      </c>
      <c r="Y123" s="111">
        <v>120</v>
      </c>
      <c r="Z123" s="12">
        <f>'BASE - Geral'!W123</f>
        <v>0</v>
      </c>
      <c r="AA123" s="90">
        <f>'BASE - Geral'!X123</f>
        <v>0</v>
      </c>
      <c r="AB123" s="112">
        <f>'BASE - Geral'!Y123</f>
        <v>0</v>
      </c>
      <c r="AC123" s="132">
        <f t="shared" si="8"/>
        <v>-120</v>
      </c>
      <c r="AD123" s="90">
        <f>'BASE - Geral'!AC123</f>
        <v>1</v>
      </c>
      <c r="AE123" s="90">
        <f>'BASE - Geral'!AD123</f>
        <v>1</v>
      </c>
      <c r="AF123" s="129"/>
    </row>
    <row r="124" spans="2:32">
      <c r="B124" s="117">
        <f>VLOOKUP(F124,'Composição KIT'!$A$1:$E$400,5,0)</f>
        <v>1414188</v>
      </c>
      <c r="C124" s="13">
        <f>'BASE - Geral'!B124</f>
        <v>0</v>
      </c>
      <c r="D124" s="13" t="str">
        <f>'BASE - Geral'!D124</f>
        <v>OV</v>
      </c>
      <c r="E124" s="13" t="str">
        <f>'BASE - Geral'!E124</f>
        <v>RENATA SOUZA</v>
      </c>
      <c r="F124" s="13">
        <f>'BASE - Geral'!G124</f>
        <v>1467555</v>
      </c>
      <c r="G124" s="13" t="str">
        <f>'BASE - Geral'!H124</f>
        <v>SABONETE CREMOSO DIVINA GLORIO</v>
      </c>
      <c r="H124" s="13" t="str">
        <f>'BASE - Geral'!I124</f>
        <v>02 - Active - CM</v>
      </c>
      <c r="I124" s="12">
        <f>'BASE - Geral'!J124</f>
        <v>59872</v>
      </c>
      <c r="J124" s="12">
        <f>'BASE - Geral'!K124</f>
        <v>0</v>
      </c>
      <c r="K124" s="12">
        <f>'BASE - Geral'!L124</f>
        <v>0</v>
      </c>
      <c r="L124" s="12">
        <f>'BASE - Geral'!M124</f>
        <v>46400</v>
      </c>
      <c r="M124" s="12">
        <f>'BASE - Geral'!N124</f>
        <v>46400</v>
      </c>
      <c r="N124" s="108">
        <f>'BASE - Geral'!Q124</f>
        <v>17110</v>
      </c>
      <c r="O124" s="111">
        <f>VLOOKUP(F124,'Demanda Isolada KIT'!$M$2:$P$1048576,4,0)</f>
        <v>22216</v>
      </c>
      <c r="P124" s="12">
        <f>'BASE - Geral'!Q124</f>
        <v>17110</v>
      </c>
      <c r="Q124" s="90">
        <f>'BASE - Geral'!R124</f>
        <v>1</v>
      </c>
      <c r="R124" s="112">
        <f>'BASE - Geral'!S124</f>
        <v>0</v>
      </c>
      <c r="S124" s="131">
        <f t="shared" si="6"/>
        <v>-5106</v>
      </c>
      <c r="T124" s="111">
        <f>VLOOKUP(F124,'Demanda Isolada KIT'!$R$2:$U$1048576,2,0)</f>
        <v>1655</v>
      </c>
      <c r="U124" s="12">
        <f>'BASE - Geral'!T124</f>
        <v>9828</v>
      </c>
      <c r="V124" s="90">
        <f>'BASE - Geral'!U124</f>
        <v>1</v>
      </c>
      <c r="W124" s="112">
        <f>'BASE - Geral'!V124</f>
        <v>0</v>
      </c>
      <c r="X124" s="132">
        <f t="shared" si="7"/>
        <v>8173</v>
      </c>
      <c r="Y124" s="111">
        <v>121</v>
      </c>
      <c r="Z124" s="12">
        <f>'BASE - Geral'!W124</f>
        <v>0</v>
      </c>
      <c r="AA124" s="90">
        <f>'BASE - Geral'!X124</f>
        <v>0</v>
      </c>
      <c r="AB124" s="112">
        <f>'BASE - Geral'!Y124</f>
        <v>0</v>
      </c>
      <c r="AC124" s="132">
        <f t="shared" si="8"/>
        <v>-121</v>
      </c>
      <c r="AD124" s="90">
        <f>'BASE - Geral'!AC124</f>
        <v>1</v>
      </c>
      <c r="AE124" s="90">
        <f>'BASE - Geral'!AD124</f>
        <v>1</v>
      </c>
      <c r="AF124" s="129"/>
    </row>
    <row r="125" spans="2:32">
      <c r="B125" s="117">
        <f>VLOOKUP(F125,'Composição KIT'!$A$1:$E$400,5,0)</f>
        <v>1414183</v>
      </c>
      <c r="C125" s="13">
        <f>'BASE - Geral'!B125</f>
        <v>0</v>
      </c>
      <c r="D125" s="13" t="str">
        <f>'BASE - Geral'!D125</f>
        <v>FRAGRANCE</v>
      </c>
      <c r="E125" s="13" t="str">
        <f>'BASE - Geral'!E125</f>
        <v>ANA CAROLINA FARIA</v>
      </c>
      <c r="F125" s="13">
        <f>'BASE - Geral'!G125</f>
        <v>1457667</v>
      </c>
      <c r="G125" s="13" t="str">
        <f>'BASE - Geral'!H125</f>
        <v>DES COL PUR BLANCA ED LIMITADA</v>
      </c>
      <c r="H125" s="13" t="str">
        <f>'BASE - Geral'!I125</f>
        <v>02 - Active - CM</v>
      </c>
      <c r="I125" s="12">
        <f>'BASE - Geral'!J125</f>
        <v>26971</v>
      </c>
      <c r="J125" s="12">
        <f>'BASE - Geral'!K125</f>
        <v>0</v>
      </c>
      <c r="K125" s="12">
        <f>'BASE - Geral'!L125</f>
        <v>0</v>
      </c>
      <c r="L125" s="12">
        <f>'BASE - Geral'!M125</f>
        <v>0</v>
      </c>
      <c r="M125" s="12">
        <f>'BASE - Geral'!N125</f>
        <v>0</v>
      </c>
      <c r="N125" s="108">
        <f>'BASE - Geral'!Q125</f>
        <v>15279</v>
      </c>
      <c r="O125" s="111">
        <f>VLOOKUP(F125,'Demanda Isolada KIT'!$M$2:$P$1048576,4,0)</f>
        <v>22405</v>
      </c>
      <c r="P125" s="12">
        <f>'BASE - Geral'!Q125</f>
        <v>15279</v>
      </c>
      <c r="Q125" s="90">
        <f>'BASE - Geral'!R125</f>
        <v>1</v>
      </c>
      <c r="R125" s="112">
        <f>'BASE - Geral'!S125</f>
        <v>0</v>
      </c>
      <c r="S125" s="131">
        <f t="shared" si="6"/>
        <v>-7126</v>
      </c>
      <c r="T125" s="111">
        <f>VLOOKUP(F125,'Demanda Isolada KIT'!$R$2:$U$1048576,2,0)</f>
        <v>0</v>
      </c>
      <c r="U125" s="12">
        <f>'BASE - Geral'!T125</f>
        <v>0</v>
      </c>
      <c r="V125" s="90">
        <f>'BASE - Geral'!U125</f>
        <v>1</v>
      </c>
      <c r="W125" s="112">
        <f>'BASE - Geral'!V125</f>
        <v>0</v>
      </c>
      <c r="X125" s="132">
        <f t="shared" si="7"/>
        <v>0</v>
      </c>
      <c r="Y125" s="111">
        <v>122</v>
      </c>
      <c r="Z125" s="12">
        <f>'BASE - Geral'!W125</f>
        <v>0</v>
      </c>
      <c r="AA125" s="90">
        <f>'BASE - Geral'!X125</f>
        <v>0</v>
      </c>
      <c r="AB125" s="112">
        <f>'BASE - Geral'!Y125</f>
        <v>0</v>
      </c>
      <c r="AC125" s="132">
        <f t="shared" si="8"/>
        <v>-122</v>
      </c>
      <c r="AD125" s="90">
        <f>'BASE - Geral'!AC125</f>
        <v>1</v>
      </c>
      <c r="AE125" s="90">
        <f>'BASE - Geral'!AD125</f>
        <v>1</v>
      </c>
      <c r="AF125" s="129"/>
    </row>
    <row r="126" spans="2:32">
      <c r="B126" s="117">
        <f>VLOOKUP(F126,'Composição KIT'!$A$1:$E$400,5,0)</f>
        <v>1414164</v>
      </c>
      <c r="C126" s="13" t="str">
        <f>'BASE - Geral'!B126</f>
        <v>R0505 - 05/12/2022 - 29/11 - O item está previsto para ser coletado hoje no porto de em Itajaí-SC, assim que chegar ao estoque, pediremos a subida do material para Anastácio São Paulo e anteciparão a entrega em 2 dias.</v>
      </c>
      <c r="D126" s="13" t="str">
        <f>'BASE - Geral'!D126</f>
        <v>PERSONAL CARE</v>
      </c>
      <c r="E126" s="13" t="str">
        <f>'BASE - Geral'!E126</f>
        <v>CESAR NETO</v>
      </c>
      <c r="F126" s="13">
        <f>'BASE - Geral'!G126</f>
        <v>1457841</v>
      </c>
      <c r="G126" s="13" t="str">
        <f>'BASE - Geral'!H126</f>
        <v>CREME HID SURREAL LOVE GARDEN</v>
      </c>
      <c r="H126" s="13" t="str">
        <f>'BASE - Geral'!I126</f>
        <v>02 - Active - CM</v>
      </c>
      <c r="I126" s="12">
        <f>'BASE - Geral'!J126</f>
        <v>10853</v>
      </c>
      <c r="J126" s="12">
        <f>'BASE - Geral'!K126</f>
        <v>0</v>
      </c>
      <c r="K126" s="12">
        <f>'BASE - Geral'!L126</f>
        <v>0</v>
      </c>
      <c r="L126" s="12">
        <f>'BASE - Geral'!M126</f>
        <v>0</v>
      </c>
      <c r="M126" s="12">
        <f>'BASE - Geral'!N126</f>
        <v>0</v>
      </c>
      <c r="N126" s="108">
        <f>'BASE - Geral'!Q126</f>
        <v>1861</v>
      </c>
      <c r="O126" s="111">
        <f>VLOOKUP(F126,'Demanda Isolada KIT'!$M$2:$P$1048576,4,0)</f>
        <v>3138</v>
      </c>
      <c r="P126" s="12">
        <f>'BASE - Geral'!Q126</f>
        <v>1861</v>
      </c>
      <c r="Q126" s="90">
        <f>'BASE - Geral'!R126</f>
        <v>1</v>
      </c>
      <c r="R126" s="112">
        <f>'BASE - Geral'!S126</f>
        <v>0</v>
      </c>
      <c r="S126" s="131">
        <f t="shared" si="6"/>
        <v>-1277</v>
      </c>
      <c r="T126" s="111">
        <f>VLOOKUP(F126,'Demanda Isolada KIT'!$R$2:$U$1048576,2,0)</f>
        <v>0</v>
      </c>
      <c r="U126" s="12">
        <f>'BASE - Geral'!T126</f>
        <v>664</v>
      </c>
      <c r="V126" s="90">
        <f>'BASE - Geral'!U126</f>
        <v>1</v>
      </c>
      <c r="W126" s="112">
        <f>'BASE - Geral'!V126</f>
        <v>0</v>
      </c>
      <c r="X126" s="132">
        <f t="shared" si="7"/>
        <v>664</v>
      </c>
      <c r="Y126" s="111">
        <v>123</v>
      </c>
      <c r="Z126" s="12">
        <f>'BASE - Geral'!W126</f>
        <v>0</v>
      </c>
      <c r="AA126" s="90">
        <f>'BASE - Geral'!X126</f>
        <v>0</v>
      </c>
      <c r="AB126" s="112">
        <f>'BASE - Geral'!Y126</f>
        <v>0</v>
      </c>
      <c r="AC126" s="132">
        <f t="shared" si="8"/>
        <v>-123</v>
      </c>
      <c r="AD126" s="90">
        <f>'BASE - Geral'!AC126</f>
        <v>1</v>
      </c>
      <c r="AE126" s="90">
        <f>'BASE - Geral'!AD126</f>
        <v>1</v>
      </c>
      <c r="AF126" s="129"/>
    </row>
    <row r="127" spans="2:32">
      <c r="B127" s="117" t="e">
        <f>VLOOKUP(F127,'Composição KIT'!$A$1:$E$400,5,0)</f>
        <v>#N/A</v>
      </c>
      <c r="C127" s="13">
        <f>'BASE - Geral'!B127</f>
        <v>0</v>
      </c>
      <c r="D127" s="13" t="str">
        <f>'BASE - Geral'!D127</f>
        <v>COLOR II</v>
      </c>
      <c r="E127" s="13" t="str">
        <f>'BASE - Geral'!E127</f>
        <v>GRACIANO MATA</v>
      </c>
      <c r="F127" s="13">
        <f>'BASE - Geral'!G127</f>
        <v>1462840</v>
      </c>
      <c r="G127" s="13" t="str">
        <f>'BASE - Geral'!H127</f>
        <v>MASCARA LEGENDARY LENGTH BLACK</v>
      </c>
      <c r="H127" s="13" t="str">
        <f>'BASE - Geral'!I127</f>
        <v>02 - Active - CM</v>
      </c>
      <c r="I127" s="12">
        <f>'BASE - Geral'!J127</f>
        <v>40200</v>
      </c>
      <c r="J127" s="12">
        <f>'BASE - Geral'!K127</f>
        <v>0</v>
      </c>
      <c r="K127" s="12">
        <f>'BASE - Geral'!L127</f>
        <v>48000</v>
      </c>
      <c r="L127" s="12">
        <f>'BASE - Geral'!M127</f>
        <v>0</v>
      </c>
      <c r="M127" s="12">
        <f>'BASE - Geral'!N127</f>
        <v>48000</v>
      </c>
      <c r="N127" s="108">
        <f>'BASE - Geral'!Q127</f>
        <v>3303</v>
      </c>
      <c r="O127" s="111">
        <f>VLOOKUP(F127,'Demanda Isolada KIT'!$M$2:$P$1048576,4,0)</f>
        <v>3633</v>
      </c>
      <c r="P127" s="12">
        <f>'BASE - Geral'!Q127</f>
        <v>3303</v>
      </c>
      <c r="Q127" s="90">
        <f>'BASE - Geral'!R127</f>
        <v>1</v>
      </c>
      <c r="R127" s="112">
        <f>'BASE - Geral'!S127</f>
        <v>0</v>
      </c>
      <c r="S127" s="131">
        <f t="shared" si="6"/>
        <v>-330</v>
      </c>
      <c r="T127" s="111">
        <f>VLOOKUP(F127,'Demanda Isolada KIT'!$R$2:$U$1048576,2,0)</f>
        <v>0</v>
      </c>
      <c r="U127" s="12">
        <f>'BASE - Geral'!T127</f>
        <v>8201</v>
      </c>
      <c r="V127" s="90">
        <f>'BASE - Geral'!U127</f>
        <v>1</v>
      </c>
      <c r="W127" s="112">
        <f>'BASE - Geral'!V127</f>
        <v>0</v>
      </c>
      <c r="X127" s="132">
        <f t="shared" si="7"/>
        <v>8201</v>
      </c>
      <c r="Y127" s="111">
        <v>124</v>
      </c>
      <c r="Z127" s="12">
        <f>'BASE - Geral'!W127</f>
        <v>0</v>
      </c>
      <c r="AA127" s="90">
        <f>'BASE - Geral'!X127</f>
        <v>0</v>
      </c>
      <c r="AB127" s="112">
        <f>'BASE - Geral'!Y127</f>
        <v>0</v>
      </c>
      <c r="AC127" s="132">
        <f t="shared" si="8"/>
        <v>-124</v>
      </c>
      <c r="AD127" s="90">
        <f>'BASE - Geral'!AC127</f>
        <v>1</v>
      </c>
      <c r="AE127" s="90">
        <f>'BASE - Geral'!AD127</f>
        <v>1</v>
      </c>
      <c r="AF127" s="129"/>
    </row>
    <row r="128" spans="2:32">
      <c r="B128" s="117">
        <f>VLOOKUP(F128,'Composição KIT'!$A$1:$E$400,5,0)</f>
        <v>1414158</v>
      </c>
      <c r="C128" s="13">
        <f>'BASE - Geral'!B128</f>
        <v>0</v>
      </c>
      <c r="D128" s="13" t="str">
        <f>'BASE - Geral'!D128</f>
        <v>FRAGRANCE</v>
      </c>
      <c r="E128" s="13" t="str">
        <f>'BASE - Geral'!E128</f>
        <v>ANA CAROLINA FARIA</v>
      </c>
      <c r="F128" s="13">
        <f>'BASE - Geral'!G128</f>
        <v>1456084</v>
      </c>
      <c r="G128" s="13" t="str">
        <f>'BASE - Geral'!H128</f>
        <v>COL PUR BLANCA NOITE NEW</v>
      </c>
      <c r="H128" s="13" t="str">
        <f>'BASE - Geral'!I128</f>
        <v>03 - Phase Out - CM</v>
      </c>
      <c r="I128" s="12">
        <f>'BASE - Geral'!J128</f>
        <v>50110</v>
      </c>
      <c r="J128" s="12">
        <f>'BASE - Geral'!K128</f>
        <v>465</v>
      </c>
      <c r="K128" s="12">
        <f>'BASE - Geral'!L128</f>
        <v>0</v>
      </c>
      <c r="L128" s="12">
        <f>'BASE - Geral'!M128</f>
        <v>0</v>
      </c>
      <c r="M128" s="12">
        <f>'BASE - Geral'!N128</f>
        <v>465</v>
      </c>
      <c r="N128" s="108">
        <f>'BASE - Geral'!Q128</f>
        <v>11892</v>
      </c>
      <c r="O128" s="111">
        <f>VLOOKUP(F128,'Demanda Isolada KIT'!$M$2:$P$1048576,4,0)</f>
        <v>14299</v>
      </c>
      <c r="P128" s="12">
        <f>'BASE - Geral'!Q128</f>
        <v>11892</v>
      </c>
      <c r="Q128" s="90">
        <f>'BASE - Geral'!R128</f>
        <v>1</v>
      </c>
      <c r="R128" s="112">
        <f>'BASE - Geral'!S128</f>
        <v>0</v>
      </c>
      <c r="S128" s="131">
        <f t="shared" si="6"/>
        <v>-2407</v>
      </c>
      <c r="T128" s="111">
        <f>VLOOKUP(F128,'Demanda Isolada KIT'!$R$2:$U$1048576,2,0)</f>
        <v>2684</v>
      </c>
      <c r="U128" s="12">
        <f>'BASE - Geral'!T128</f>
        <v>3044</v>
      </c>
      <c r="V128" s="90">
        <f>'BASE - Geral'!U128</f>
        <v>1</v>
      </c>
      <c r="W128" s="112">
        <f>'BASE - Geral'!V128</f>
        <v>0</v>
      </c>
      <c r="X128" s="132">
        <f t="shared" si="7"/>
        <v>360</v>
      </c>
      <c r="Y128" s="111">
        <v>125</v>
      </c>
      <c r="Z128" s="12">
        <f>'BASE - Geral'!W128</f>
        <v>0</v>
      </c>
      <c r="AA128" s="90">
        <f>'BASE - Geral'!X128</f>
        <v>0</v>
      </c>
      <c r="AB128" s="112">
        <f>'BASE - Geral'!Y128</f>
        <v>0</v>
      </c>
      <c r="AC128" s="132">
        <f t="shared" si="8"/>
        <v>-125</v>
      </c>
      <c r="AD128" s="90">
        <f>'BASE - Geral'!AC128</f>
        <v>1</v>
      </c>
      <c r="AE128" s="90">
        <f>'BASE - Geral'!AD128</f>
        <v>1</v>
      </c>
      <c r="AF128" s="129"/>
    </row>
    <row r="129" spans="2:32">
      <c r="B129" s="117">
        <f>VLOOKUP(F129,'Composição KIT'!$A$1:$E$400,5,0)</f>
        <v>1414934</v>
      </c>
      <c r="C129" s="13">
        <f>'BASE - Geral'!B129</f>
        <v>0</v>
      </c>
      <c r="D129" s="13" t="str">
        <f>'BASE - Geral'!D129</f>
        <v>FRAGRANCE</v>
      </c>
      <c r="E129" s="13" t="str">
        <f>'BASE - Geral'!E129</f>
        <v>ANA CAROLINA FARIA</v>
      </c>
      <c r="F129" s="13">
        <f>'BASE - Geral'!G129</f>
        <v>1493049</v>
      </c>
      <c r="G129" s="13" t="str">
        <f>'BASE - Geral'!H129</f>
        <v>AQUAVI FLOR DE LAR ACER 150ML</v>
      </c>
      <c r="H129" s="13" t="str">
        <f>'BASE - Geral'!I129</f>
        <v>02 - Active - CM</v>
      </c>
      <c r="I129" s="12">
        <f>'BASE - Geral'!J129</f>
        <v>61255</v>
      </c>
      <c r="J129" s="12">
        <f>'BASE - Geral'!K129</f>
        <v>1871</v>
      </c>
      <c r="K129" s="12">
        <f>'BASE - Geral'!L129</f>
        <v>0</v>
      </c>
      <c r="L129" s="12">
        <f>'BASE - Geral'!M129</f>
        <v>0</v>
      </c>
      <c r="M129" s="12">
        <f>'BASE - Geral'!N129</f>
        <v>1871</v>
      </c>
      <c r="N129" s="108">
        <f>'BASE - Geral'!Q129</f>
        <v>6171</v>
      </c>
      <c r="O129" s="111">
        <f>VLOOKUP(F129,'Demanda Isolada KIT'!$M$2:$P$1048576,4,0)</f>
        <v>9158</v>
      </c>
      <c r="P129" s="12">
        <f>'BASE - Geral'!Q129</f>
        <v>6171</v>
      </c>
      <c r="Q129" s="90">
        <f>'BASE - Geral'!R129</f>
        <v>1</v>
      </c>
      <c r="R129" s="112">
        <f>'BASE - Geral'!S129</f>
        <v>0</v>
      </c>
      <c r="S129" s="131">
        <f t="shared" si="6"/>
        <v>-2987</v>
      </c>
      <c r="T129" s="111">
        <f>VLOOKUP(F129,'Demanda Isolada KIT'!$R$2:$U$1048576,2,0)</f>
        <v>0</v>
      </c>
      <c r="U129" s="12">
        <f>'BASE - Geral'!T129</f>
        <v>700</v>
      </c>
      <c r="V129" s="90">
        <f>'BASE - Geral'!U129</f>
        <v>1</v>
      </c>
      <c r="W129" s="112">
        <f>'BASE - Geral'!V129</f>
        <v>0</v>
      </c>
      <c r="X129" s="132">
        <f t="shared" si="7"/>
        <v>700</v>
      </c>
      <c r="Y129" s="111">
        <v>126</v>
      </c>
      <c r="Z129" s="12">
        <f>'BASE - Geral'!W129</f>
        <v>0</v>
      </c>
      <c r="AA129" s="90">
        <f>'BASE - Geral'!X129</f>
        <v>0</v>
      </c>
      <c r="AB129" s="112">
        <f>'BASE - Geral'!Y129</f>
        <v>0</v>
      </c>
      <c r="AC129" s="132">
        <f t="shared" si="8"/>
        <v>-126</v>
      </c>
      <c r="AD129" s="90">
        <f>'BASE - Geral'!AC129</f>
        <v>1</v>
      </c>
      <c r="AE129" s="90">
        <f>'BASE - Geral'!AD129</f>
        <v>1</v>
      </c>
      <c r="AF129" s="129"/>
    </row>
    <row r="130" spans="2:32">
      <c r="B130" s="117">
        <f>VLOOKUP(F130,'Composição KIT'!$A$1:$E$400,5,0)</f>
        <v>1414171</v>
      </c>
      <c r="C130" s="13">
        <f>'BASE - Geral'!B130</f>
        <v>0</v>
      </c>
      <c r="D130" s="13" t="str">
        <f>'BASE - Geral'!D130</f>
        <v>SKIN CARE</v>
      </c>
      <c r="E130" s="13" t="str">
        <f>'BASE - Geral'!E130</f>
        <v>MARCELLY ROLDAN</v>
      </c>
      <c r="F130" s="13">
        <f>'BASE - Geral'!G130</f>
        <v>1436923</v>
      </c>
      <c r="G130" s="13" t="str">
        <f>'BASE - Geral'!H130</f>
        <v>SHAMPOO CAB E CORPO 015 HBW</v>
      </c>
      <c r="H130" s="13" t="str">
        <f>'BASE - Geral'!I130</f>
        <v>02 - Active - CM</v>
      </c>
      <c r="I130" s="12">
        <f>'BASE - Geral'!J130</f>
        <v>11262</v>
      </c>
      <c r="J130" s="12">
        <f>'BASE - Geral'!K130</f>
        <v>0</v>
      </c>
      <c r="K130" s="12">
        <f>'BASE - Geral'!L130</f>
        <v>0</v>
      </c>
      <c r="L130" s="12">
        <f>'BASE - Geral'!M130</f>
        <v>0</v>
      </c>
      <c r="M130" s="12">
        <f>'BASE - Geral'!N130</f>
        <v>0</v>
      </c>
      <c r="N130" s="108">
        <f>'BASE - Geral'!Q130</f>
        <v>3897</v>
      </c>
      <c r="O130" s="111">
        <f>VLOOKUP(F130,'Demanda Isolada KIT'!$M$2:$P$1048576,4,0)</f>
        <v>8008</v>
      </c>
      <c r="P130" s="12">
        <f>'BASE - Geral'!Q130</f>
        <v>3897</v>
      </c>
      <c r="Q130" s="90">
        <f>'BASE - Geral'!R130</f>
        <v>1</v>
      </c>
      <c r="R130" s="112">
        <f>'BASE - Geral'!S130</f>
        <v>0</v>
      </c>
      <c r="S130" s="131">
        <f t="shared" si="6"/>
        <v>-4111</v>
      </c>
      <c r="T130" s="111">
        <f>VLOOKUP(F130,'Demanda Isolada KIT'!$R$2:$U$1048576,2,0)</f>
        <v>0</v>
      </c>
      <c r="U130" s="12">
        <f>'BASE - Geral'!T130</f>
        <v>330</v>
      </c>
      <c r="V130" s="90">
        <f>'BASE - Geral'!U130</f>
        <v>1</v>
      </c>
      <c r="W130" s="112">
        <f>'BASE - Geral'!V130</f>
        <v>0</v>
      </c>
      <c r="X130" s="132">
        <f t="shared" si="7"/>
        <v>330</v>
      </c>
      <c r="Y130" s="111">
        <v>127</v>
      </c>
      <c r="Z130" s="12">
        <f>'BASE - Geral'!W130</f>
        <v>0</v>
      </c>
      <c r="AA130" s="90">
        <f>'BASE - Geral'!X130</f>
        <v>0</v>
      </c>
      <c r="AB130" s="112">
        <f>'BASE - Geral'!Y130</f>
        <v>0</v>
      </c>
      <c r="AC130" s="132">
        <f t="shared" si="8"/>
        <v>-127</v>
      </c>
      <c r="AD130" s="90">
        <f>'BASE - Geral'!AC130</f>
        <v>1</v>
      </c>
      <c r="AE130" s="90">
        <f>'BASE - Geral'!AD130</f>
        <v>1</v>
      </c>
      <c r="AF130" s="129"/>
    </row>
    <row r="131" spans="2:32">
      <c r="B131" s="117" t="e">
        <f>VLOOKUP(F131,'Composição KIT'!$A$1:$E$400,5,0)</f>
        <v>#N/A</v>
      </c>
      <c r="C131" s="13">
        <f>'BASE - Geral'!B131</f>
        <v>0</v>
      </c>
      <c r="D131" s="13">
        <f>'BASE - Geral'!D131</f>
        <v>0</v>
      </c>
      <c r="E131" s="13">
        <f>'BASE - Geral'!E131</f>
        <v>0</v>
      </c>
      <c r="F131" s="13">
        <f>'BASE - Geral'!G131</f>
        <v>0</v>
      </c>
      <c r="G131" s="13">
        <f>'BASE - Geral'!H131</f>
        <v>0</v>
      </c>
      <c r="H131" s="13">
        <f>'BASE - Geral'!I131</f>
        <v>0</v>
      </c>
      <c r="I131" s="12">
        <f>'BASE - Geral'!J131</f>
        <v>0</v>
      </c>
      <c r="J131" s="12">
        <f>'BASE - Geral'!K131</f>
        <v>0</v>
      </c>
      <c r="K131" s="12">
        <f>'BASE - Geral'!L131</f>
        <v>0</v>
      </c>
      <c r="L131" s="12">
        <f>'BASE - Geral'!M131</f>
        <v>0</v>
      </c>
      <c r="M131" s="12">
        <f>'BASE - Geral'!N131</f>
        <v>0</v>
      </c>
      <c r="N131" s="108">
        <f>'BASE - Geral'!Q131</f>
        <v>0</v>
      </c>
      <c r="O131" s="111" t="e">
        <f>VLOOKUP(F131,'Demanda Isolada KIT'!$M$2:$P$1048576,4,0)</f>
        <v>#N/A</v>
      </c>
      <c r="P131" s="12">
        <f>'BASE - Geral'!Q131</f>
        <v>0</v>
      </c>
      <c r="Q131" s="90">
        <f>'BASE - Geral'!R131</f>
        <v>0</v>
      </c>
      <c r="R131" s="112">
        <f>'BASE - Geral'!S131</f>
        <v>0</v>
      </c>
      <c r="S131" s="131" t="e">
        <f t="shared" si="6"/>
        <v>#N/A</v>
      </c>
      <c r="T131" s="111" t="e">
        <f>VLOOKUP(F131,'Demanda Isolada KIT'!$R$2:$U$1048576,2,0)</f>
        <v>#N/A</v>
      </c>
      <c r="U131" s="12">
        <f>'BASE - Geral'!T131</f>
        <v>0</v>
      </c>
      <c r="V131" s="90">
        <f>'BASE - Geral'!U131</f>
        <v>0</v>
      </c>
      <c r="W131" s="112">
        <f>'BASE - Geral'!V131</f>
        <v>0</v>
      </c>
      <c r="X131" s="132" t="e">
        <f t="shared" si="7"/>
        <v>#N/A</v>
      </c>
      <c r="Y131" s="111">
        <v>128</v>
      </c>
      <c r="Z131" s="12">
        <f>'BASE - Geral'!W131</f>
        <v>0</v>
      </c>
      <c r="AA131" s="90">
        <f>'BASE - Geral'!X131</f>
        <v>0</v>
      </c>
      <c r="AB131" s="112">
        <f>'BASE - Geral'!Y131</f>
        <v>0</v>
      </c>
      <c r="AC131" s="132">
        <f t="shared" si="8"/>
        <v>-128</v>
      </c>
      <c r="AD131" s="90">
        <f>'BASE - Geral'!AC131</f>
        <v>0</v>
      </c>
      <c r="AE131" s="90">
        <f>'BASE - Geral'!AD131</f>
        <v>0</v>
      </c>
      <c r="AF131" s="129"/>
    </row>
    <row r="132" spans="2:32">
      <c r="B132" s="117" t="e">
        <f>VLOOKUP(F132,'Composição KIT'!$A$1:$E$400,5,0)</f>
        <v>#N/A</v>
      </c>
      <c r="C132" s="13">
        <f>'BASE - Geral'!B132</f>
        <v>0</v>
      </c>
      <c r="D132" s="13">
        <f>'BASE - Geral'!D132</f>
        <v>0</v>
      </c>
      <c r="E132" s="13">
        <f>'BASE - Geral'!E132</f>
        <v>0</v>
      </c>
      <c r="F132" s="13">
        <f>'BASE - Geral'!G132</f>
        <v>0</v>
      </c>
      <c r="G132" s="13">
        <f>'BASE - Geral'!H132</f>
        <v>0</v>
      </c>
      <c r="H132" s="13">
        <f>'BASE - Geral'!I132</f>
        <v>0</v>
      </c>
      <c r="I132" s="12">
        <f>'BASE - Geral'!J132</f>
        <v>0</v>
      </c>
      <c r="J132" s="12">
        <f>'BASE - Geral'!K132</f>
        <v>0</v>
      </c>
      <c r="K132" s="12">
        <f>'BASE - Geral'!L132</f>
        <v>0</v>
      </c>
      <c r="L132" s="12">
        <f>'BASE - Geral'!M132</f>
        <v>0</v>
      </c>
      <c r="M132" s="12">
        <f>'BASE - Geral'!N132</f>
        <v>0</v>
      </c>
      <c r="N132" s="108">
        <f>'BASE - Geral'!Q132</f>
        <v>0</v>
      </c>
      <c r="O132" s="111" t="e">
        <f>VLOOKUP(F132,'Demanda Isolada KIT'!$M$2:$P$1048576,4,0)</f>
        <v>#N/A</v>
      </c>
      <c r="P132" s="12">
        <f>'BASE - Geral'!Q132</f>
        <v>0</v>
      </c>
      <c r="Q132" s="90">
        <f>'BASE - Geral'!R132</f>
        <v>0</v>
      </c>
      <c r="R132" s="112">
        <f>'BASE - Geral'!S132</f>
        <v>0</v>
      </c>
      <c r="S132" s="131" t="e">
        <f t="shared" ref="S132:S195" si="9">P132-O132-R132</f>
        <v>#N/A</v>
      </c>
      <c r="T132" s="111" t="e">
        <f>VLOOKUP(F132,'Demanda Isolada KIT'!$R$2:$U$1048576,2,0)</f>
        <v>#N/A</v>
      </c>
      <c r="U132" s="12">
        <f>'BASE - Geral'!T132</f>
        <v>0</v>
      </c>
      <c r="V132" s="90">
        <f>'BASE - Geral'!U132</f>
        <v>0</v>
      </c>
      <c r="W132" s="112">
        <f>'BASE - Geral'!V132</f>
        <v>0</v>
      </c>
      <c r="X132" s="132" t="e">
        <f t="shared" ref="X132:X195" si="10">U132-T132-W132</f>
        <v>#N/A</v>
      </c>
      <c r="Y132" s="111">
        <v>129</v>
      </c>
      <c r="Z132" s="12">
        <f>'BASE - Geral'!W132</f>
        <v>0</v>
      </c>
      <c r="AA132" s="90">
        <f>'BASE - Geral'!X132</f>
        <v>0</v>
      </c>
      <c r="AB132" s="112">
        <f>'BASE - Geral'!Y132</f>
        <v>0</v>
      </c>
      <c r="AC132" s="132">
        <f t="shared" ref="AC132:AC195" si="11">Z132-Y132-AB132</f>
        <v>-129</v>
      </c>
      <c r="AD132" s="90">
        <f>'BASE - Geral'!AC132</f>
        <v>0</v>
      </c>
      <c r="AE132" s="90">
        <f>'BASE - Geral'!AD132</f>
        <v>0</v>
      </c>
      <c r="AF132" s="129"/>
    </row>
    <row r="133" spans="2:32">
      <c r="B133" s="117" t="e">
        <f>VLOOKUP(F133,'Composição KIT'!$A$1:$E$400,5,0)</f>
        <v>#N/A</v>
      </c>
      <c r="C133" s="13">
        <f>'BASE - Geral'!B133</f>
        <v>0</v>
      </c>
      <c r="D133" s="13">
        <f>'BASE - Geral'!D133</f>
        <v>0</v>
      </c>
      <c r="E133" s="13">
        <f>'BASE - Geral'!E133</f>
        <v>0</v>
      </c>
      <c r="F133" s="13">
        <f>'BASE - Geral'!G133</f>
        <v>0</v>
      </c>
      <c r="G133" s="13">
        <f>'BASE - Geral'!H133</f>
        <v>0</v>
      </c>
      <c r="H133" s="13">
        <f>'BASE - Geral'!I133</f>
        <v>0</v>
      </c>
      <c r="I133" s="12">
        <f>'BASE - Geral'!J133</f>
        <v>0</v>
      </c>
      <c r="J133" s="12">
        <f>'BASE - Geral'!K133</f>
        <v>0</v>
      </c>
      <c r="K133" s="12">
        <f>'BASE - Geral'!L133</f>
        <v>0</v>
      </c>
      <c r="L133" s="12">
        <f>'BASE - Geral'!M133</f>
        <v>0</v>
      </c>
      <c r="M133" s="12">
        <f>'BASE - Geral'!N133</f>
        <v>0</v>
      </c>
      <c r="N133" s="108">
        <f>'BASE - Geral'!Q133</f>
        <v>0</v>
      </c>
      <c r="O133" s="111" t="e">
        <f>VLOOKUP(F133,'Demanda Isolada KIT'!$M$2:$P$1048576,4,0)</f>
        <v>#N/A</v>
      </c>
      <c r="P133" s="12">
        <f>'BASE - Geral'!Q133</f>
        <v>0</v>
      </c>
      <c r="Q133" s="90">
        <f>'BASE - Geral'!R133</f>
        <v>0</v>
      </c>
      <c r="R133" s="112">
        <f>'BASE - Geral'!S133</f>
        <v>0</v>
      </c>
      <c r="S133" s="131" t="e">
        <f t="shared" si="9"/>
        <v>#N/A</v>
      </c>
      <c r="T133" s="111" t="e">
        <f>VLOOKUP(F133,'Demanda Isolada KIT'!$R$2:$U$1048576,2,0)</f>
        <v>#N/A</v>
      </c>
      <c r="U133" s="12">
        <f>'BASE - Geral'!T133</f>
        <v>0</v>
      </c>
      <c r="V133" s="90">
        <f>'BASE - Geral'!U133</f>
        <v>0</v>
      </c>
      <c r="W133" s="112">
        <f>'BASE - Geral'!V133</f>
        <v>0</v>
      </c>
      <c r="X133" s="132" t="e">
        <f t="shared" si="10"/>
        <v>#N/A</v>
      </c>
      <c r="Y133" s="111">
        <v>130</v>
      </c>
      <c r="Z133" s="12">
        <f>'BASE - Geral'!W133</f>
        <v>0</v>
      </c>
      <c r="AA133" s="90">
        <f>'BASE - Geral'!X133</f>
        <v>0</v>
      </c>
      <c r="AB133" s="112">
        <f>'BASE - Geral'!Y133</f>
        <v>0</v>
      </c>
      <c r="AC133" s="132">
        <f t="shared" si="11"/>
        <v>-130</v>
      </c>
      <c r="AD133" s="90">
        <f>'BASE - Geral'!AC133</f>
        <v>0</v>
      </c>
      <c r="AE133" s="90">
        <f>'BASE - Geral'!AD133</f>
        <v>0</v>
      </c>
      <c r="AF133" s="129"/>
    </row>
    <row r="134" spans="2:32">
      <c r="B134" s="117" t="e">
        <f>VLOOKUP(F134,'Composição KIT'!$A$1:$E$400,5,0)</f>
        <v>#N/A</v>
      </c>
      <c r="C134" s="13">
        <f>'BASE - Geral'!B134</f>
        <v>0</v>
      </c>
      <c r="D134" s="13">
        <f>'BASE - Geral'!D134</f>
        <v>0</v>
      </c>
      <c r="E134" s="13">
        <f>'BASE - Geral'!E134</f>
        <v>0</v>
      </c>
      <c r="F134" s="13">
        <f>'BASE - Geral'!G134</f>
        <v>0</v>
      </c>
      <c r="G134" s="13">
        <f>'BASE - Geral'!H134</f>
        <v>0</v>
      </c>
      <c r="H134" s="13">
        <f>'BASE - Geral'!I134</f>
        <v>0</v>
      </c>
      <c r="I134" s="12">
        <f>'BASE - Geral'!J134</f>
        <v>0</v>
      </c>
      <c r="J134" s="12">
        <f>'BASE - Geral'!K134</f>
        <v>0</v>
      </c>
      <c r="K134" s="12">
        <f>'BASE - Geral'!L134</f>
        <v>0</v>
      </c>
      <c r="L134" s="12">
        <f>'BASE - Geral'!M134</f>
        <v>0</v>
      </c>
      <c r="M134" s="12">
        <f>'BASE - Geral'!N134</f>
        <v>0</v>
      </c>
      <c r="N134" s="108">
        <f>'BASE - Geral'!Q134</f>
        <v>0</v>
      </c>
      <c r="O134" s="111" t="e">
        <f>VLOOKUP(F134,'Demanda Isolada KIT'!$M$2:$P$1048576,4,0)</f>
        <v>#N/A</v>
      </c>
      <c r="P134" s="12">
        <f>'BASE - Geral'!Q134</f>
        <v>0</v>
      </c>
      <c r="Q134" s="90">
        <f>'BASE - Geral'!R134</f>
        <v>0</v>
      </c>
      <c r="R134" s="112">
        <f>'BASE - Geral'!S134</f>
        <v>0</v>
      </c>
      <c r="S134" s="131" t="e">
        <f t="shared" si="9"/>
        <v>#N/A</v>
      </c>
      <c r="T134" s="111" t="e">
        <f>VLOOKUP(F134,'Demanda Isolada KIT'!$R$2:$U$1048576,2,0)</f>
        <v>#N/A</v>
      </c>
      <c r="U134" s="12">
        <f>'BASE - Geral'!T134</f>
        <v>0</v>
      </c>
      <c r="V134" s="90">
        <f>'BASE - Geral'!U134</f>
        <v>0</v>
      </c>
      <c r="W134" s="112">
        <f>'BASE - Geral'!V134</f>
        <v>0</v>
      </c>
      <c r="X134" s="132" t="e">
        <f t="shared" si="10"/>
        <v>#N/A</v>
      </c>
      <c r="Y134" s="111">
        <v>131</v>
      </c>
      <c r="Z134" s="12">
        <f>'BASE - Geral'!W134</f>
        <v>0</v>
      </c>
      <c r="AA134" s="90">
        <f>'BASE - Geral'!X134</f>
        <v>0</v>
      </c>
      <c r="AB134" s="112">
        <f>'BASE - Geral'!Y134</f>
        <v>0</v>
      </c>
      <c r="AC134" s="132">
        <f t="shared" si="11"/>
        <v>-131</v>
      </c>
      <c r="AD134" s="90">
        <f>'BASE - Geral'!AC134</f>
        <v>0</v>
      </c>
      <c r="AE134" s="90">
        <f>'BASE - Geral'!AD134</f>
        <v>0</v>
      </c>
      <c r="AF134" s="129"/>
    </row>
    <row r="135" spans="2:32">
      <c r="B135" s="117" t="e">
        <f>VLOOKUP(F135,'Composição KIT'!$A$1:$E$400,5,0)</f>
        <v>#N/A</v>
      </c>
      <c r="C135" s="13">
        <f>'BASE - Geral'!B135</f>
        <v>0</v>
      </c>
      <c r="D135" s="13">
        <f>'BASE - Geral'!D135</f>
        <v>0</v>
      </c>
      <c r="E135" s="13">
        <f>'BASE - Geral'!E135</f>
        <v>0</v>
      </c>
      <c r="F135" s="13">
        <f>'BASE - Geral'!G135</f>
        <v>0</v>
      </c>
      <c r="G135" s="13">
        <f>'BASE - Geral'!H135</f>
        <v>0</v>
      </c>
      <c r="H135" s="13">
        <f>'BASE - Geral'!I135</f>
        <v>0</v>
      </c>
      <c r="I135" s="12">
        <f>'BASE - Geral'!J135</f>
        <v>0</v>
      </c>
      <c r="J135" s="12">
        <f>'BASE - Geral'!K135</f>
        <v>0</v>
      </c>
      <c r="K135" s="12">
        <f>'BASE - Geral'!L135</f>
        <v>0</v>
      </c>
      <c r="L135" s="12">
        <f>'BASE - Geral'!M135</f>
        <v>0</v>
      </c>
      <c r="M135" s="12">
        <f>'BASE - Geral'!N135</f>
        <v>0</v>
      </c>
      <c r="N135" s="108">
        <f>'BASE - Geral'!Q135</f>
        <v>0</v>
      </c>
      <c r="O135" s="111" t="e">
        <f>VLOOKUP(F135,'Demanda Isolada KIT'!$M$2:$P$1048576,4,0)</f>
        <v>#N/A</v>
      </c>
      <c r="P135" s="12">
        <f>'BASE - Geral'!Q135</f>
        <v>0</v>
      </c>
      <c r="Q135" s="90">
        <f>'BASE - Geral'!R135</f>
        <v>0</v>
      </c>
      <c r="R135" s="112">
        <f>'BASE - Geral'!S135</f>
        <v>0</v>
      </c>
      <c r="S135" s="131" t="e">
        <f t="shared" si="9"/>
        <v>#N/A</v>
      </c>
      <c r="T135" s="111" t="e">
        <f>VLOOKUP(F135,'Demanda Isolada KIT'!$R$2:$U$1048576,2,0)</f>
        <v>#N/A</v>
      </c>
      <c r="U135" s="12">
        <f>'BASE - Geral'!T135</f>
        <v>0</v>
      </c>
      <c r="V135" s="90">
        <f>'BASE - Geral'!U135</f>
        <v>0</v>
      </c>
      <c r="W135" s="112">
        <f>'BASE - Geral'!V135</f>
        <v>0</v>
      </c>
      <c r="X135" s="132" t="e">
        <f t="shared" si="10"/>
        <v>#N/A</v>
      </c>
      <c r="Y135" s="111">
        <v>132</v>
      </c>
      <c r="Z135" s="12">
        <f>'BASE - Geral'!W135</f>
        <v>0</v>
      </c>
      <c r="AA135" s="90">
        <f>'BASE - Geral'!X135</f>
        <v>0</v>
      </c>
      <c r="AB135" s="112">
        <f>'BASE - Geral'!Y135</f>
        <v>0</v>
      </c>
      <c r="AC135" s="132">
        <f t="shared" si="11"/>
        <v>-132</v>
      </c>
      <c r="AD135" s="90">
        <f>'BASE - Geral'!AC135</f>
        <v>0</v>
      </c>
      <c r="AE135" s="90">
        <f>'BASE - Geral'!AD135</f>
        <v>0</v>
      </c>
      <c r="AF135" s="129"/>
    </row>
    <row r="136" spans="2:32">
      <c r="B136" s="117" t="e">
        <f>VLOOKUP(F136,'Composição KIT'!$A$1:$E$400,5,0)</f>
        <v>#N/A</v>
      </c>
      <c r="C136" s="13">
        <f>'BASE - Geral'!B136</f>
        <v>0</v>
      </c>
      <c r="D136" s="13">
        <f>'BASE - Geral'!D136</f>
        <v>0</v>
      </c>
      <c r="E136" s="13">
        <f>'BASE - Geral'!E136</f>
        <v>0</v>
      </c>
      <c r="F136" s="13">
        <f>'BASE - Geral'!G136</f>
        <v>0</v>
      </c>
      <c r="G136" s="13">
        <f>'BASE - Geral'!H136</f>
        <v>0</v>
      </c>
      <c r="H136" s="13">
        <f>'BASE - Geral'!I136</f>
        <v>0</v>
      </c>
      <c r="I136" s="12">
        <f>'BASE - Geral'!J136</f>
        <v>0</v>
      </c>
      <c r="J136" s="12">
        <f>'BASE - Geral'!K136</f>
        <v>0</v>
      </c>
      <c r="K136" s="12">
        <f>'BASE - Geral'!L136</f>
        <v>0</v>
      </c>
      <c r="L136" s="12">
        <f>'BASE - Geral'!M136</f>
        <v>0</v>
      </c>
      <c r="M136" s="12">
        <f>'BASE - Geral'!N136</f>
        <v>0</v>
      </c>
      <c r="N136" s="108">
        <f>'BASE - Geral'!Q136</f>
        <v>0</v>
      </c>
      <c r="O136" s="111" t="e">
        <f>VLOOKUP(F136,'Demanda Isolada KIT'!$M$2:$P$1048576,4,0)</f>
        <v>#N/A</v>
      </c>
      <c r="P136" s="12">
        <f>'BASE - Geral'!Q136</f>
        <v>0</v>
      </c>
      <c r="Q136" s="90">
        <f>'BASE - Geral'!R136</f>
        <v>0</v>
      </c>
      <c r="R136" s="112">
        <f>'BASE - Geral'!S136</f>
        <v>0</v>
      </c>
      <c r="S136" s="131" t="e">
        <f t="shared" si="9"/>
        <v>#N/A</v>
      </c>
      <c r="T136" s="111" t="e">
        <f>VLOOKUP(F136,'Demanda Isolada KIT'!$R$2:$U$1048576,2,0)</f>
        <v>#N/A</v>
      </c>
      <c r="U136" s="12">
        <f>'BASE - Geral'!T136</f>
        <v>0</v>
      </c>
      <c r="V136" s="90">
        <f>'BASE - Geral'!U136</f>
        <v>0</v>
      </c>
      <c r="W136" s="112">
        <f>'BASE - Geral'!V136</f>
        <v>0</v>
      </c>
      <c r="X136" s="132" t="e">
        <f t="shared" si="10"/>
        <v>#N/A</v>
      </c>
      <c r="Y136" s="111">
        <v>133</v>
      </c>
      <c r="Z136" s="12">
        <f>'BASE - Geral'!W136</f>
        <v>0</v>
      </c>
      <c r="AA136" s="90">
        <f>'BASE - Geral'!X136</f>
        <v>0</v>
      </c>
      <c r="AB136" s="112">
        <f>'BASE - Geral'!Y136</f>
        <v>0</v>
      </c>
      <c r="AC136" s="132">
        <f t="shared" si="11"/>
        <v>-133</v>
      </c>
      <c r="AD136" s="90">
        <f>'BASE - Geral'!AC136</f>
        <v>0</v>
      </c>
      <c r="AE136" s="90">
        <f>'BASE - Geral'!AD136</f>
        <v>0</v>
      </c>
      <c r="AF136" s="129"/>
    </row>
    <row r="137" spans="2:32">
      <c r="B137" s="117" t="e">
        <f>VLOOKUP(F137,'Composição KIT'!$A$1:$E$400,5,0)</f>
        <v>#N/A</v>
      </c>
      <c r="C137" s="13">
        <f>'BASE - Geral'!B137</f>
        <v>0</v>
      </c>
      <c r="D137" s="13">
        <f>'BASE - Geral'!D137</f>
        <v>0</v>
      </c>
      <c r="E137" s="13">
        <f>'BASE - Geral'!E137</f>
        <v>0</v>
      </c>
      <c r="F137" s="13">
        <f>'BASE - Geral'!G137</f>
        <v>0</v>
      </c>
      <c r="G137" s="13">
        <f>'BASE - Geral'!H137</f>
        <v>0</v>
      </c>
      <c r="H137" s="13">
        <f>'BASE - Geral'!I137</f>
        <v>0</v>
      </c>
      <c r="I137" s="12">
        <f>'BASE - Geral'!J137</f>
        <v>0</v>
      </c>
      <c r="J137" s="12">
        <f>'BASE - Geral'!K137</f>
        <v>0</v>
      </c>
      <c r="K137" s="12">
        <f>'BASE - Geral'!L137</f>
        <v>0</v>
      </c>
      <c r="L137" s="12">
        <f>'BASE - Geral'!M137</f>
        <v>0</v>
      </c>
      <c r="M137" s="12">
        <f>'BASE - Geral'!N137</f>
        <v>0</v>
      </c>
      <c r="N137" s="108">
        <f>'BASE - Geral'!Q137</f>
        <v>0</v>
      </c>
      <c r="O137" s="111" t="e">
        <f>VLOOKUP(F137,'Demanda Isolada KIT'!$M$2:$P$1048576,4,0)</f>
        <v>#N/A</v>
      </c>
      <c r="P137" s="12">
        <f>'BASE - Geral'!Q137</f>
        <v>0</v>
      </c>
      <c r="Q137" s="90">
        <f>'BASE - Geral'!R137</f>
        <v>0</v>
      </c>
      <c r="R137" s="112">
        <f>'BASE - Geral'!S137</f>
        <v>0</v>
      </c>
      <c r="S137" s="131" t="e">
        <f t="shared" si="9"/>
        <v>#N/A</v>
      </c>
      <c r="T137" s="111" t="e">
        <f>VLOOKUP(F137,'Demanda Isolada KIT'!$R$2:$U$1048576,2,0)</f>
        <v>#N/A</v>
      </c>
      <c r="U137" s="12">
        <f>'BASE - Geral'!T137</f>
        <v>0</v>
      </c>
      <c r="V137" s="90">
        <f>'BASE - Geral'!U137</f>
        <v>0</v>
      </c>
      <c r="W137" s="112">
        <f>'BASE - Geral'!V137</f>
        <v>0</v>
      </c>
      <c r="X137" s="132" t="e">
        <f t="shared" si="10"/>
        <v>#N/A</v>
      </c>
      <c r="Y137" s="111">
        <v>134</v>
      </c>
      <c r="Z137" s="12">
        <f>'BASE - Geral'!W137</f>
        <v>0</v>
      </c>
      <c r="AA137" s="90">
        <f>'BASE - Geral'!X137</f>
        <v>0</v>
      </c>
      <c r="AB137" s="112">
        <f>'BASE - Geral'!Y137</f>
        <v>0</v>
      </c>
      <c r="AC137" s="132">
        <f t="shared" si="11"/>
        <v>-134</v>
      </c>
      <c r="AD137" s="90">
        <f>'BASE - Geral'!AC137</f>
        <v>0</v>
      </c>
      <c r="AE137" s="90">
        <f>'BASE - Geral'!AD137</f>
        <v>0</v>
      </c>
      <c r="AF137" s="129"/>
    </row>
    <row r="138" spans="2:32">
      <c r="B138" s="117" t="e">
        <f>VLOOKUP(F138,'Composição KIT'!$A$1:$E$400,5,0)</f>
        <v>#N/A</v>
      </c>
      <c r="C138" s="13">
        <f>'BASE - Geral'!B138</f>
        <v>0</v>
      </c>
      <c r="D138" s="13">
        <f>'BASE - Geral'!D138</f>
        <v>0</v>
      </c>
      <c r="E138" s="13">
        <f>'BASE - Geral'!E138</f>
        <v>0</v>
      </c>
      <c r="F138" s="13">
        <f>'BASE - Geral'!G138</f>
        <v>0</v>
      </c>
      <c r="G138" s="13">
        <f>'BASE - Geral'!H138</f>
        <v>0</v>
      </c>
      <c r="H138" s="13">
        <f>'BASE - Geral'!I138</f>
        <v>0</v>
      </c>
      <c r="I138" s="12">
        <f>'BASE - Geral'!J138</f>
        <v>0</v>
      </c>
      <c r="J138" s="12">
        <f>'BASE - Geral'!K138</f>
        <v>0</v>
      </c>
      <c r="K138" s="12">
        <f>'BASE - Geral'!L138</f>
        <v>0</v>
      </c>
      <c r="L138" s="12">
        <f>'BASE - Geral'!M138</f>
        <v>0</v>
      </c>
      <c r="M138" s="12">
        <f>'BASE - Geral'!N138</f>
        <v>0</v>
      </c>
      <c r="N138" s="108">
        <f>'BASE - Geral'!Q138</f>
        <v>0</v>
      </c>
      <c r="O138" s="111" t="e">
        <f>VLOOKUP(F138,'Demanda Isolada KIT'!$M$2:$P$1048576,4,0)</f>
        <v>#N/A</v>
      </c>
      <c r="P138" s="12">
        <f>'BASE - Geral'!Q138</f>
        <v>0</v>
      </c>
      <c r="Q138" s="90">
        <f>'BASE - Geral'!R138</f>
        <v>0</v>
      </c>
      <c r="R138" s="112">
        <f>'BASE - Geral'!S138</f>
        <v>0</v>
      </c>
      <c r="S138" s="131" t="e">
        <f t="shared" si="9"/>
        <v>#N/A</v>
      </c>
      <c r="T138" s="111" t="e">
        <f>VLOOKUP(F138,'Demanda Isolada KIT'!$R$2:$U$1048576,2,0)</f>
        <v>#N/A</v>
      </c>
      <c r="U138" s="12">
        <f>'BASE - Geral'!T138</f>
        <v>0</v>
      </c>
      <c r="V138" s="90">
        <f>'BASE - Geral'!U138</f>
        <v>0</v>
      </c>
      <c r="W138" s="112">
        <f>'BASE - Geral'!V138</f>
        <v>0</v>
      </c>
      <c r="X138" s="132" t="e">
        <f t="shared" si="10"/>
        <v>#N/A</v>
      </c>
      <c r="Y138" s="111">
        <v>135</v>
      </c>
      <c r="Z138" s="12">
        <f>'BASE - Geral'!W138</f>
        <v>0</v>
      </c>
      <c r="AA138" s="90">
        <f>'BASE - Geral'!X138</f>
        <v>0</v>
      </c>
      <c r="AB138" s="112">
        <f>'BASE - Geral'!Y138</f>
        <v>0</v>
      </c>
      <c r="AC138" s="132">
        <f t="shared" si="11"/>
        <v>-135</v>
      </c>
      <c r="AD138" s="90">
        <f>'BASE - Geral'!AC138</f>
        <v>0</v>
      </c>
      <c r="AE138" s="90">
        <f>'BASE - Geral'!AD138</f>
        <v>0</v>
      </c>
      <c r="AF138" s="129"/>
    </row>
    <row r="139" spans="2:32">
      <c r="B139" s="117" t="e">
        <f>VLOOKUP(F139,'Composição KIT'!$A$1:$E$400,5,0)</f>
        <v>#N/A</v>
      </c>
      <c r="C139" s="13">
        <f>'BASE - Geral'!B139</f>
        <v>0</v>
      </c>
      <c r="D139" s="13">
        <f>'BASE - Geral'!D139</f>
        <v>0</v>
      </c>
      <c r="E139" s="13">
        <f>'BASE - Geral'!E139</f>
        <v>0</v>
      </c>
      <c r="F139" s="13">
        <f>'BASE - Geral'!G139</f>
        <v>0</v>
      </c>
      <c r="G139" s="13">
        <f>'BASE - Geral'!H139</f>
        <v>0</v>
      </c>
      <c r="H139" s="13">
        <f>'BASE - Geral'!I139</f>
        <v>0</v>
      </c>
      <c r="I139" s="12">
        <f>'BASE - Geral'!J139</f>
        <v>0</v>
      </c>
      <c r="J139" s="12">
        <f>'BASE - Geral'!K139</f>
        <v>0</v>
      </c>
      <c r="K139" s="12">
        <f>'BASE - Geral'!L139</f>
        <v>0</v>
      </c>
      <c r="L139" s="12">
        <f>'BASE - Geral'!M139</f>
        <v>0</v>
      </c>
      <c r="M139" s="12">
        <f>'BASE - Geral'!N139</f>
        <v>0</v>
      </c>
      <c r="N139" s="108">
        <f>'BASE - Geral'!Q139</f>
        <v>0</v>
      </c>
      <c r="O139" s="111" t="e">
        <f>VLOOKUP(F139,'Demanda Isolada KIT'!$M$2:$P$1048576,4,0)</f>
        <v>#N/A</v>
      </c>
      <c r="P139" s="12">
        <f>'BASE - Geral'!Q139</f>
        <v>0</v>
      </c>
      <c r="Q139" s="90">
        <f>'BASE - Geral'!R139</f>
        <v>0</v>
      </c>
      <c r="R139" s="112">
        <f>'BASE - Geral'!S139</f>
        <v>0</v>
      </c>
      <c r="S139" s="131" t="e">
        <f t="shared" si="9"/>
        <v>#N/A</v>
      </c>
      <c r="T139" s="111" t="e">
        <f>VLOOKUP(F139,'Demanda Isolada KIT'!$R$2:$U$1048576,2,0)</f>
        <v>#N/A</v>
      </c>
      <c r="U139" s="12">
        <f>'BASE - Geral'!T139</f>
        <v>0</v>
      </c>
      <c r="V139" s="90">
        <f>'BASE - Geral'!U139</f>
        <v>0</v>
      </c>
      <c r="W139" s="112">
        <f>'BASE - Geral'!V139</f>
        <v>0</v>
      </c>
      <c r="X139" s="132" t="e">
        <f t="shared" si="10"/>
        <v>#N/A</v>
      </c>
      <c r="Y139" s="111">
        <v>136</v>
      </c>
      <c r="Z139" s="12">
        <f>'BASE - Geral'!W139</f>
        <v>0</v>
      </c>
      <c r="AA139" s="90">
        <f>'BASE - Geral'!X139</f>
        <v>0</v>
      </c>
      <c r="AB139" s="112">
        <f>'BASE - Geral'!Y139</f>
        <v>0</v>
      </c>
      <c r="AC139" s="132">
        <f t="shared" si="11"/>
        <v>-136</v>
      </c>
      <c r="AD139" s="90">
        <f>'BASE - Geral'!AC139</f>
        <v>0</v>
      </c>
      <c r="AE139" s="90">
        <f>'BASE - Geral'!AD139</f>
        <v>0</v>
      </c>
      <c r="AF139" s="129"/>
    </row>
    <row r="140" spans="2:32">
      <c r="B140" s="117" t="e">
        <f>VLOOKUP(F140,'Composição KIT'!$A$1:$E$400,5,0)</f>
        <v>#N/A</v>
      </c>
      <c r="C140" s="13">
        <f>'BASE - Geral'!B140</f>
        <v>0</v>
      </c>
      <c r="D140" s="13">
        <f>'BASE - Geral'!D140</f>
        <v>0</v>
      </c>
      <c r="E140" s="13">
        <f>'BASE - Geral'!E140</f>
        <v>0</v>
      </c>
      <c r="F140" s="13">
        <f>'BASE - Geral'!G140</f>
        <v>0</v>
      </c>
      <c r="G140" s="13">
        <f>'BASE - Geral'!H140</f>
        <v>0</v>
      </c>
      <c r="H140" s="13">
        <f>'BASE - Geral'!I140</f>
        <v>0</v>
      </c>
      <c r="I140" s="12">
        <f>'BASE - Geral'!J140</f>
        <v>0</v>
      </c>
      <c r="J140" s="12">
        <f>'BASE - Geral'!K140</f>
        <v>0</v>
      </c>
      <c r="K140" s="12">
        <f>'BASE - Geral'!L140</f>
        <v>0</v>
      </c>
      <c r="L140" s="12">
        <f>'BASE - Geral'!M140</f>
        <v>0</v>
      </c>
      <c r="M140" s="12">
        <f>'BASE - Geral'!N140</f>
        <v>0</v>
      </c>
      <c r="N140" s="108">
        <f>'BASE - Geral'!Q140</f>
        <v>0</v>
      </c>
      <c r="O140" s="111" t="e">
        <f>VLOOKUP(F140,'Demanda Isolada KIT'!$M$2:$P$1048576,4,0)</f>
        <v>#N/A</v>
      </c>
      <c r="P140" s="12">
        <f>'BASE - Geral'!Q140</f>
        <v>0</v>
      </c>
      <c r="Q140" s="90">
        <f>'BASE - Geral'!R140</f>
        <v>0</v>
      </c>
      <c r="R140" s="112">
        <f>'BASE - Geral'!S140</f>
        <v>0</v>
      </c>
      <c r="S140" s="131" t="e">
        <f t="shared" si="9"/>
        <v>#N/A</v>
      </c>
      <c r="T140" s="111" t="e">
        <f>VLOOKUP(F140,'Demanda Isolada KIT'!$R$2:$U$1048576,2,0)</f>
        <v>#N/A</v>
      </c>
      <c r="U140" s="12">
        <f>'BASE - Geral'!T140</f>
        <v>0</v>
      </c>
      <c r="V140" s="90">
        <f>'BASE - Geral'!U140</f>
        <v>0</v>
      </c>
      <c r="W140" s="112">
        <f>'BASE - Geral'!V140</f>
        <v>0</v>
      </c>
      <c r="X140" s="132" t="e">
        <f t="shared" si="10"/>
        <v>#N/A</v>
      </c>
      <c r="Y140" s="111">
        <v>137</v>
      </c>
      <c r="Z140" s="12">
        <f>'BASE - Geral'!W140</f>
        <v>0</v>
      </c>
      <c r="AA140" s="90">
        <f>'BASE - Geral'!X140</f>
        <v>0</v>
      </c>
      <c r="AB140" s="112">
        <f>'BASE - Geral'!Y140</f>
        <v>0</v>
      </c>
      <c r="AC140" s="132">
        <f t="shared" si="11"/>
        <v>-137</v>
      </c>
      <c r="AD140" s="90">
        <f>'BASE - Geral'!AC140</f>
        <v>0</v>
      </c>
      <c r="AE140" s="90">
        <f>'BASE - Geral'!AD140</f>
        <v>0</v>
      </c>
      <c r="AF140" s="129"/>
    </row>
    <row r="141" spans="2:32">
      <c r="B141" s="117" t="e">
        <f>VLOOKUP(F141,'Composição KIT'!$A$1:$E$400,5,0)</f>
        <v>#N/A</v>
      </c>
      <c r="C141" s="13">
        <f>'BASE - Geral'!B141</f>
        <v>0</v>
      </c>
      <c r="D141" s="13">
        <f>'BASE - Geral'!D141</f>
        <v>0</v>
      </c>
      <c r="E141" s="13">
        <f>'BASE - Geral'!E141</f>
        <v>0</v>
      </c>
      <c r="F141" s="13">
        <f>'BASE - Geral'!G141</f>
        <v>0</v>
      </c>
      <c r="G141" s="13">
        <f>'BASE - Geral'!H141</f>
        <v>0</v>
      </c>
      <c r="H141" s="13">
        <f>'BASE - Geral'!I141</f>
        <v>0</v>
      </c>
      <c r="I141" s="12">
        <f>'BASE - Geral'!J141</f>
        <v>0</v>
      </c>
      <c r="J141" s="12">
        <f>'BASE - Geral'!K141</f>
        <v>0</v>
      </c>
      <c r="K141" s="12">
        <f>'BASE - Geral'!L141</f>
        <v>0</v>
      </c>
      <c r="L141" s="12">
        <f>'BASE - Geral'!M141</f>
        <v>0</v>
      </c>
      <c r="M141" s="12">
        <f>'BASE - Geral'!N141</f>
        <v>0</v>
      </c>
      <c r="N141" s="108">
        <f>'BASE - Geral'!Q141</f>
        <v>0</v>
      </c>
      <c r="O141" s="111" t="e">
        <f>VLOOKUP(F141,'Demanda Isolada KIT'!$M$2:$P$1048576,4,0)</f>
        <v>#N/A</v>
      </c>
      <c r="P141" s="12">
        <f>'BASE - Geral'!Q141</f>
        <v>0</v>
      </c>
      <c r="Q141" s="90">
        <f>'BASE - Geral'!R141</f>
        <v>0</v>
      </c>
      <c r="R141" s="112">
        <f>'BASE - Geral'!S141</f>
        <v>0</v>
      </c>
      <c r="S141" s="131" t="e">
        <f t="shared" si="9"/>
        <v>#N/A</v>
      </c>
      <c r="T141" s="111" t="e">
        <f>VLOOKUP(F141,'Demanda Isolada KIT'!$R$2:$U$1048576,2,0)</f>
        <v>#N/A</v>
      </c>
      <c r="U141" s="12">
        <f>'BASE - Geral'!T141</f>
        <v>0</v>
      </c>
      <c r="V141" s="90">
        <f>'BASE - Geral'!U141</f>
        <v>0</v>
      </c>
      <c r="W141" s="112">
        <f>'BASE - Geral'!V141</f>
        <v>0</v>
      </c>
      <c r="X141" s="132" t="e">
        <f t="shared" si="10"/>
        <v>#N/A</v>
      </c>
      <c r="Y141" s="111">
        <v>138</v>
      </c>
      <c r="Z141" s="12">
        <f>'BASE - Geral'!W141</f>
        <v>0</v>
      </c>
      <c r="AA141" s="90">
        <f>'BASE - Geral'!X141</f>
        <v>0</v>
      </c>
      <c r="AB141" s="112">
        <f>'BASE - Geral'!Y141</f>
        <v>0</v>
      </c>
      <c r="AC141" s="132">
        <f t="shared" si="11"/>
        <v>-138</v>
      </c>
      <c r="AD141" s="90">
        <f>'BASE - Geral'!AC141</f>
        <v>0</v>
      </c>
      <c r="AE141" s="90">
        <f>'BASE - Geral'!AD141</f>
        <v>0</v>
      </c>
      <c r="AF141" s="129"/>
    </row>
    <row r="142" spans="2:32">
      <c r="B142" s="117" t="e">
        <f>VLOOKUP(F142,'Composição KIT'!$A$1:$E$400,5,0)</f>
        <v>#N/A</v>
      </c>
      <c r="C142" s="13">
        <f>'BASE - Geral'!B142</f>
        <v>0</v>
      </c>
      <c r="D142" s="13">
        <f>'BASE - Geral'!D142</f>
        <v>0</v>
      </c>
      <c r="E142" s="13">
        <f>'BASE - Geral'!E142</f>
        <v>0</v>
      </c>
      <c r="F142" s="13">
        <f>'BASE - Geral'!G142</f>
        <v>0</v>
      </c>
      <c r="G142" s="13">
        <f>'BASE - Geral'!H142</f>
        <v>0</v>
      </c>
      <c r="H142" s="13">
        <f>'BASE - Geral'!I142</f>
        <v>0</v>
      </c>
      <c r="I142" s="12">
        <f>'BASE - Geral'!J142</f>
        <v>0</v>
      </c>
      <c r="J142" s="12">
        <f>'BASE - Geral'!K142</f>
        <v>0</v>
      </c>
      <c r="K142" s="12">
        <f>'BASE - Geral'!L142</f>
        <v>0</v>
      </c>
      <c r="L142" s="12">
        <f>'BASE - Geral'!M142</f>
        <v>0</v>
      </c>
      <c r="M142" s="12">
        <f>'BASE - Geral'!N142</f>
        <v>0</v>
      </c>
      <c r="N142" s="108">
        <f>'BASE - Geral'!Q142</f>
        <v>0</v>
      </c>
      <c r="O142" s="111" t="e">
        <f>VLOOKUP(F142,'Demanda Isolada KIT'!$M$2:$P$1048576,4,0)</f>
        <v>#N/A</v>
      </c>
      <c r="P142" s="12">
        <f>'BASE - Geral'!Q142</f>
        <v>0</v>
      </c>
      <c r="Q142" s="90">
        <f>'BASE - Geral'!R142</f>
        <v>0</v>
      </c>
      <c r="R142" s="112">
        <f>'BASE - Geral'!S142</f>
        <v>0</v>
      </c>
      <c r="S142" s="131" t="e">
        <f t="shared" si="9"/>
        <v>#N/A</v>
      </c>
      <c r="T142" s="111" t="e">
        <f>VLOOKUP(F142,'Demanda Isolada KIT'!$R$2:$U$1048576,2,0)</f>
        <v>#N/A</v>
      </c>
      <c r="U142" s="12">
        <f>'BASE - Geral'!T142</f>
        <v>0</v>
      </c>
      <c r="V142" s="90">
        <f>'BASE - Geral'!U142</f>
        <v>0</v>
      </c>
      <c r="W142" s="112">
        <f>'BASE - Geral'!V142</f>
        <v>0</v>
      </c>
      <c r="X142" s="132" t="e">
        <f t="shared" si="10"/>
        <v>#N/A</v>
      </c>
      <c r="Y142" s="111">
        <v>139</v>
      </c>
      <c r="Z142" s="12">
        <f>'BASE - Geral'!W142</f>
        <v>0</v>
      </c>
      <c r="AA142" s="90">
        <f>'BASE - Geral'!X142</f>
        <v>0</v>
      </c>
      <c r="AB142" s="112">
        <f>'BASE - Geral'!Y142</f>
        <v>0</v>
      </c>
      <c r="AC142" s="132">
        <f t="shared" si="11"/>
        <v>-139</v>
      </c>
      <c r="AD142" s="90">
        <f>'BASE - Geral'!AC142</f>
        <v>0</v>
      </c>
      <c r="AE142" s="90">
        <f>'BASE - Geral'!AD142</f>
        <v>0</v>
      </c>
      <c r="AF142" s="129"/>
    </row>
    <row r="143" spans="2:32">
      <c r="B143" s="117" t="e">
        <f>VLOOKUP(F143,'Composição KIT'!$A$1:$E$400,5,0)</f>
        <v>#N/A</v>
      </c>
      <c r="C143" s="13">
        <f>'BASE - Geral'!B143</f>
        <v>0</v>
      </c>
      <c r="D143" s="13">
        <f>'BASE - Geral'!D143</f>
        <v>0</v>
      </c>
      <c r="E143" s="13">
        <f>'BASE - Geral'!E143</f>
        <v>0</v>
      </c>
      <c r="F143" s="13">
        <f>'BASE - Geral'!G143</f>
        <v>0</v>
      </c>
      <c r="G143" s="13">
        <f>'BASE - Geral'!H143</f>
        <v>0</v>
      </c>
      <c r="H143" s="13">
        <f>'BASE - Geral'!I143</f>
        <v>0</v>
      </c>
      <c r="I143" s="12">
        <f>'BASE - Geral'!J143</f>
        <v>0</v>
      </c>
      <c r="J143" s="12">
        <f>'BASE - Geral'!K143</f>
        <v>0</v>
      </c>
      <c r="K143" s="12">
        <f>'BASE - Geral'!L143</f>
        <v>0</v>
      </c>
      <c r="L143" s="12">
        <f>'BASE - Geral'!M143</f>
        <v>0</v>
      </c>
      <c r="M143" s="12">
        <f>'BASE - Geral'!N143</f>
        <v>0</v>
      </c>
      <c r="N143" s="108">
        <f>'BASE - Geral'!Q143</f>
        <v>0</v>
      </c>
      <c r="O143" s="111" t="e">
        <f>VLOOKUP(F143,'Demanda Isolada KIT'!$M$2:$P$1048576,4,0)</f>
        <v>#N/A</v>
      </c>
      <c r="P143" s="12">
        <f>'BASE - Geral'!Q143</f>
        <v>0</v>
      </c>
      <c r="Q143" s="90">
        <f>'BASE - Geral'!R143</f>
        <v>0</v>
      </c>
      <c r="R143" s="112">
        <f>'BASE - Geral'!S143</f>
        <v>0</v>
      </c>
      <c r="S143" s="131" t="e">
        <f t="shared" si="9"/>
        <v>#N/A</v>
      </c>
      <c r="T143" s="111" t="e">
        <f>VLOOKUP(F143,'Demanda Isolada KIT'!$R$2:$U$1048576,2,0)</f>
        <v>#N/A</v>
      </c>
      <c r="U143" s="12">
        <f>'BASE - Geral'!T143</f>
        <v>0</v>
      </c>
      <c r="V143" s="90">
        <f>'BASE - Geral'!U143</f>
        <v>0</v>
      </c>
      <c r="W143" s="112">
        <f>'BASE - Geral'!V143</f>
        <v>0</v>
      </c>
      <c r="X143" s="132" t="e">
        <f t="shared" si="10"/>
        <v>#N/A</v>
      </c>
      <c r="Y143" s="111">
        <v>140</v>
      </c>
      <c r="Z143" s="12">
        <f>'BASE - Geral'!W143</f>
        <v>0</v>
      </c>
      <c r="AA143" s="90">
        <f>'BASE - Geral'!X143</f>
        <v>0</v>
      </c>
      <c r="AB143" s="112">
        <f>'BASE - Geral'!Y143</f>
        <v>0</v>
      </c>
      <c r="AC143" s="132">
        <f t="shared" si="11"/>
        <v>-140</v>
      </c>
      <c r="AD143" s="90">
        <f>'BASE - Geral'!AC143</f>
        <v>0</v>
      </c>
      <c r="AE143" s="90">
        <f>'BASE - Geral'!AD143</f>
        <v>0</v>
      </c>
      <c r="AF143" s="129"/>
    </row>
    <row r="144" spans="2:32">
      <c r="B144" s="117" t="e">
        <f>VLOOKUP(F144,'Composição KIT'!$A$1:$E$400,5,0)</f>
        <v>#N/A</v>
      </c>
      <c r="C144" s="13">
        <f>'BASE - Geral'!B144</f>
        <v>0</v>
      </c>
      <c r="D144" s="13">
        <f>'BASE - Geral'!D144</f>
        <v>0</v>
      </c>
      <c r="E144" s="13">
        <f>'BASE - Geral'!E144</f>
        <v>0</v>
      </c>
      <c r="F144" s="13">
        <f>'BASE - Geral'!G144</f>
        <v>0</v>
      </c>
      <c r="G144" s="13">
        <f>'BASE - Geral'!H144</f>
        <v>0</v>
      </c>
      <c r="H144" s="13">
        <f>'BASE - Geral'!I144</f>
        <v>0</v>
      </c>
      <c r="I144" s="12">
        <f>'BASE - Geral'!J144</f>
        <v>0</v>
      </c>
      <c r="J144" s="12">
        <f>'BASE - Geral'!K144</f>
        <v>0</v>
      </c>
      <c r="K144" s="12">
        <f>'BASE - Geral'!L144</f>
        <v>0</v>
      </c>
      <c r="L144" s="12">
        <f>'BASE - Geral'!M144</f>
        <v>0</v>
      </c>
      <c r="M144" s="12">
        <f>'BASE - Geral'!N144</f>
        <v>0</v>
      </c>
      <c r="N144" s="108">
        <f>'BASE - Geral'!Q144</f>
        <v>0</v>
      </c>
      <c r="O144" s="111" t="e">
        <f>VLOOKUP(F144,'Demanda Isolada KIT'!$M$2:$P$1048576,4,0)</f>
        <v>#N/A</v>
      </c>
      <c r="P144" s="12">
        <f>'BASE - Geral'!Q144</f>
        <v>0</v>
      </c>
      <c r="Q144" s="90">
        <f>'BASE - Geral'!R144</f>
        <v>0</v>
      </c>
      <c r="R144" s="112">
        <f>'BASE - Geral'!S144</f>
        <v>0</v>
      </c>
      <c r="S144" s="131" t="e">
        <f t="shared" si="9"/>
        <v>#N/A</v>
      </c>
      <c r="T144" s="111" t="e">
        <f>VLOOKUP(F144,'Demanda Isolada KIT'!$R$2:$U$1048576,2,0)</f>
        <v>#N/A</v>
      </c>
      <c r="U144" s="12">
        <f>'BASE - Geral'!T144</f>
        <v>0</v>
      </c>
      <c r="V144" s="90">
        <f>'BASE - Geral'!U144</f>
        <v>0</v>
      </c>
      <c r="W144" s="112">
        <f>'BASE - Geral'!V144</f>
        <v>0</v>
      </c>
      <c r="X144" s="132" t="e">
        <f t="shared" si="10"/>
        <v>#N/A</v>
      </c>
      <c r="Y144" s="111">
        <v>141</v>
      </c>
      <c r="Z144" s="12">
        <f>'BASE - Geral'!W144</f>
        <v>0</v>
      </c>
      <c r="AA144" s="90">
        <f>'BASE - Geral'!X144</f>
        <v>0</v>
      </c>
      <c r="AB144" s="112">
        <f>'BASE - Geral'!Y144</f>
        <v>0</v>
      </c>
      <c r="AC144" s="132">
        <f t="shared" si="11"/>
        <v>-141</v>
      </c>
      <c r="AD144" s="90">
        <f>'BASE - Geral'!AC144</f>
        <v>0</v>
      </c>
      <c r="AE144" s="90">
        <f>'BASE - Geral'!AD144</f>
        <v>0</v>
      </c>
      <c r="AF144" s="129"/>
    </row>
    <row r="145" spans="2:32">
      <c r="B145" s="117" t="e">
        <f>VLOOKUP(F145,'Composição KIT'!$A$1:$E$400,5,0)</f>
        <v>#N/A</v>
      </c>
      <c r="C145" s="13">
        <f>'BASE - Geral'!B145</f>
        <v>0</v>
      </c>
      <c r="D145" s="13">
        <f>'BASE - Geral'!D145</f>
        <v>0</v>
      </c>
      <c r="E145" s="13">
        <f>'BASE - Geral'!E145</f>
        <v>0</v>
      </c>
      <c r="F145" s="13">
        <f>'BASE - Geral'!G145</f>
        <v>0</v>
      </c>
      <c r="G145" s="13">
        <f>'BASE - Geral'!H145</f>
        <v>0</v>
      </c>
      <c r="H145" s="13">
        <f>'BASE - Geral'!I145</f>
        <v>0</v>
      </c>
      <c r="I145" s="12">
        <f>'BASE - Geral'!J145</f>
        <v>0</v>
      </c>
      <c r="J145" s="12">
        <f>'BASE - Geral'!K145</f>
        <v>0</v>
      </c>
      <c r="K145" s="12">
        <f>'BASE - Geral'!L145</f>
        <v>0</v>
      </c>
      <c r="L145" s="12">
        <f>'BASE - Geral'!M145</f>
        <v>0</v>
      </c>
      <c r="M145" s="12">
        <f>'BASE - Geral'!N145</f>
        <v>0</v>
      </c>
      <c r="N145" s="108">
        <f>'BASE - Geral'!Q145</f>
        <v>0</v>
      </c>
      <c r="O145" s="111" t="e">
        <f>VLOOKUP(F145,'Demanda Isolada KIT'!$M$2:$P$1048576,4,0)</f>
        <v>#N/A</v>
      </c>
      <c r="P145" s="12">
        <f>'BASE - Geral'!Q145</f>
        <v>0</v>
      </c>
      <c r="Q145" s="90">
        <f>'BASE - Geral'!R145</f>
        <v>0</v>
      </c>
      <c r="R145" s="112">
        <f>'BASE - Geral'!S145</f>
        <v>0</v>
      </c>
      <c r="S145" s="131" t="e">
        <f t="shared" si="9"/>
        <v>#N/A</v>
      </c>
      <c r="T145" s="111" t="e">
        <f>VLOOKUP(F145,'Demanda Isolada KIT'!$R$2:$U$1048576,2,0)</f>
        <v>#N/A</v>
      </c>
      <c r="U145" s="12">
        <f>'BASE - Geral'!T145</f>
        <v>0</v>
      </c>
      <c r="V145" s="90">
        <f>'BASE - Geral'!U145</f>
        <v>0</v>
      </c>
      <c r="W145" s="112">
        <f>'BASE - Geral'!V145</f>
        <v>0</v>
      </c>
      <c r="X145" s="132" t="e">
        <f t="shared" si="10"/>
        <v>#N/A</v>
      </c>
      <c r="Y145" s="111">
        <v>142</v>
      </c>
      <c r="Z145" s="12">
        <f>'BASE - Geral'!W145</f>
        <v>0</v>
      </c>
      <c r="AA145" s="90">
        <f>'BASE - Geral'!X145</f>
        <v>0</v>
      </c>
      <c r="AB145" s="112">
        <f>'BASE - Geral'!Y145</f>
        <v>0</v>
      </c>
      <c r="AC145" s="132">
        <f t="shared" si="11"/>
        <v>-142</v>
      </c>
      <c r="AD145" s="90">
        <f>'BASE - Geral'!AC145</f>
        <v>0</v>
      </c>
      <c r="AE145" s="90">
        <f>'BASE - Geral'!AD145</f>
        <v>0</v>
      </c>
      <c r="AF145" s="129"/>
    </row>
    <row r="146" spans="2:32">
      <c r="B146" s="117" t="e">
        <f>VLOOKUP(F146,'Composição KIT'!$A$1:$E$400,5,0)</f>
        <v>#N/A</v>
      </c>
      <c r="C146" s="13">
        <f>'BASE - Geral'!B146</f>
        <v>0</v>
      </c>
      <c r="D146" s="13">
        <f>'BASE - Geral'!D146</f>
        <v>0</v>
      </c>
      <c r="E146" s="13">
        <f>'BASE - Geral'!E146</f>
        <v>0</v>
      </c>
      <c r="F146" s="13">
        <f>'BASE - Geral'!G146</f>
        <v>0</v>
      </c>
      <c r="G146" s="13">
        <f>'BASE - Geral'!H146</f>
        <v>0</v>
      </c>
      <c r="H146" s="13">
        <f>'BASE - Geral'!I146</f>
        <v>0</v>
      </c>
      <c r="I146" s="12">
        <f>'BASE - Geral'!J146</f>
        <v>0</v>
      </c>
      <c r="J146" s="12">
        <f>'BASE - Geral'!K146</f>
        <v>0</v>
      </c>
      <c r="K146" s="12">
        <f>'BASE - Geral'!L146</f>
        <v>0</v>
      </c>
      <c r="L146" s="12">
        <f>'BASE - Geral'!M146</f>
        <v>0</v>
      </c>
      <c r="M146" s="12">
        <f>'BASE - Geral'!N146</f>
        <v>0</v>
      </c>
      <c r="N146" s="108">
        <f>'BASE - Geral'!Q146</f>
        <v>0</v>
      </c>
      <c r="O146" s="111" t="e">
        <f>VLOOKUP(F146,'Demanda Isolada KIT'!$M$2:$P$1048576,4,0)</f>
        <v>#N/A</v>
      </c>
      <c r="P146" s="12">
        <f>'BASE - Geral'!Q146</f>
        <v>0</v>
      </c>
      <c r="Q146" s="90">
        <f>'BASE - Geral'!R146</f>
        <v>0</v>
      </c>
      <c r="R146" s="112">
        <f>'BASE - Geral'!S146</f>
        <v>0</v>
      </c>
      <c r="S146" s="131" t="e">
        <f t="shared" si="9"/>
        <v>#N/A</v>
      </c>
      <c r="T146" s="111" t="e">
        <f>VLOOKUP(F146,'Demanda Isolada KIT'!$R$2:$U$1048576,2,0)</f>
        <v>#N/A</v>
      </c>
      <c r="U146" s="12">
        <f>'BASE - Geral'!T146</f>
        <v>0</v>
      </c>
      <c r="V146" s="90">
        <f>'BASE - Geral'!U146</f>
        <v>0</v>
      </c>
      <c r="W146" s="112">
        <f>'BASE - Geral'!V146</f>
        <v>0</v>
      </c>
      <c r="X146" s="132" t="e">
        <f t="shared" si="10"/>
        <v>#N/A</v>
      </c>
      <c r="Y146" s="111">
        <v>143</v>
      </c>
      <c r="Z146" s="12">
        <f>'BASE - Geral'!W146</f>
        <v>0</v>
      </c>
      <c r="AA146" s="90">
        <f>'BASE - Geral'!X146</f>
        <v>0</v>
      </c>
      <c r="AB146" s="112">
        <f>'BASE - Geral'!Y146</f>
        <v>0</v>
      </c>
      <c r="AC146" s="132">
        <f t="shared" si="11"/>
        <v>-143</v>
      </c>
      <c r="AD146" s="90">
        <f>'BASE - Geral'!AC146</f>
        <v>0</v>
      </c>
      <c r="AE146" s="90">
        <f>'BASE - Geral'!AD146</f>
        <v>0</v>
      </c>
      <c r="AF146" s="129"/>
    </row>
    <row r="147" spans="2:32">
      <c r="B147" s="117" t="e">
        <f>VLOOKUP(F147,'Composição KIT'!$A$1:$E$400,5,0)</f>
        <v>#N/A</v>
      </c>
      <c r="C147" s="13">
        <f>'BASE - Geral'!B147</f>
        <v>0</v>
      </c>
      <c r="D147" s="13">
        <f>'BASE - Geral'!D147</f>
        <v>0</v>
      </c>
      <c r="E147" s="13">
        <f>'BASE - Geral'!E147</f>
        <v>0</v>
      </c>
      <c r="F147" s="13">
        <f>'BASE - Geral'!G147</f>
        <v>0</v>
      </c>
      <c r="G147" s="13">
        <f>'BASE - Geral'!H147</f>
        <v>0</v>
      </c>
      <c r="H147" s="13">
        <f>'BASE - Geral'!I147</f>
        <v>0</v>
      </c>
      <c r="I147" s="12">
        <f>'BASE - Geral'!J147</f>
        <v>0</v>
      </c>
      <c r="J147" s="12">
        <f>'BASE - Geral'!K147</f>
        <v>0</v>
      </c>
      <c r="K147" s="12">
        <f>'BASE - Geral'!L147</f>
        <v>0</v>
      </c>
      <c r="L147" s="12">
        <f>'BASE - Geral'!M147</f>
        <v>0</v>
      </c>
      <c r="M147" s="12">
        <f>'BASE - Geral'!N147</f>
        <v>0</v>
      </c>
      <c r="N147" s="108">
        <f>'BASE - Geral'!Q147</f>
        <v>0</v>
      </c>
      <c r="O147" s="111" t="e">
        <f>VLOOKUP(F147,'Demanda Isolada KIT'!$M$2:$P$1048576,4,0)</f>
        <v>#N/A</v>
      </c>
      <c r="P147" s="12">
        <f>'BASE - Geral'!Q147</f>
        <v>0</v>
      </c>
      <c r="Q147" s="90">
        <f>'BASE - Geral'!R147</f>
        <v>0</v>
      </c>
      <c r="R147" s="112">
        <f>'BASE - Geral'!S147</f>
        <v>0</v>
      </c>
      <c r="S147" s="131" t="e">
        <f t="shared" si="9"/>
        <v>#N/A</v>
      </c>
      <c r="T147" s="111" t="e">
        <f>VLOOKUP(F147,'Demanda Isolada KIT'!$R$2:$U$1048576,2,0)</f>
        <v>#N/A</v>
      </c>
      <c r="U147" s="12">
        <f>'BASE - Geral'!T147</f>
        <v>0</v>
      </c>
      <c r="V147" s="90">
        <f>'BASE - Geral'!U147</f>
        <v>0</v>
      </c>
      <c r="W147" s="112">
        <f>'BASE - Geral'!V147</f>
        <v>0</v>
      </c>
      <c r="X147" s="132" t="e">
        <f t="shared" si="10"/>
        <v>#N/A</v>
      </c>
      <c r="Y147" s="111">
        <v>144</v>
      </c>
      <c r="Z147" s="12">
        <f>'BASE - Geral'!W147</f>
        <v>0</v>
      </c>
      <c r="AA147" s="90">
        <f>'BASE - Geral'!X147</f>
        <v>0</v>
      </c>
      <c r="AB147" s="112">
        <f>'BASE - Geral'!Y147</f>
        <v>0</v>
      </c>
      <c r="AC147" s="132">
        <f t="shared" si="11"/>
        <v>-144</v>
      </c>
      <c r="AD147" s="90">
        <f>'BASE - Geral'!AC147</f>
        <v>0</v>
      </c>
      <c r="AE147" s="90">
        <f>'BASE - Geral'!AD147</f>
        <v>0</v>
      </c>
      <c r="AF147" s="129"/>
    </row>
    <row r="148" spans="2:32">
      <c r="B148" s="117" t="e">
        <f>VLOOKUP(F148,'Composição KIT'!$A$1:$E$400,5,0)</f>
        <v>#N/A</v>
      </c>
      <c r="C148" s="13">
        <f>'BASE - Geral'!B148</f>
        <v>0</v>
      </c>
      <c r="D148" s="13">
        <f>'BASE - Geral'!D148</f>
        <v>0</v>
      </c>
      <c r="E148" s="13">
        <f>'BASE - Geral'!E148</f>
        <v>0</v>
      </c>
      <c r="F148" s="13">
        <f>'BASE - Geral'!G148</f>
        <v>0</v>
      </c>
      <c r="G148" s="13">
        <f>'BASE - Geral'!H148</f>
        <v>0</v>
      </c>
      <c r="H148" s="13">
        <f>'BASE - Geral'!I148</f>
        <v>0</v>
      </c>
      <c r="I148" s="12">
        <f>'BASE - Geral'!J148</f>
        <v>0</v>
      </c>
      <c r="J148" s="12">
        <f>'BASE - Geral'!K148</f>
        <v>0</v>
      </c>
      <c r="K148" s="12">
        <f>'BASE - Geral'!L148</f>
        <v>0</v>
      </c>
      <c r="L148" s="12">
        <f>'BASE - Geral'!M148</f>
        <v>0</v>
      </c>
      <c r="M148" s="12">
        <f>'BASE - Geral'!N148</f>
        <v>0</v>
      </c>
      <c r="N148" s="108">
        <f>'BASE - Geral'!Q148</f>
        <v>0</v>
      </c>
      <c r="O148" s="111" t="e">
        <f>VLOOKUP(F148,'Demanda Isolada KIT'!$M$2:$P$1048576,4,0)</f>
        <v>#N/A</v>
      </c>
      <c r="P148" s="12">
        <f>'BASE - Geral'!Q148</f>
        <v>0</v>
      </c>
      <c r="Q148" s="90">
        <f>'BASE - Geral'!R148</f>
        <v>0</v>
      </c>
      <c r="R148" s="112">
        <f>'BASE - Geral'!S148</f>
        <v>0</v>
      </c>
      <c r="S148" s="131" t="e">
        <f t="shared" si="9"/>
        <v>#N/A</v>
      </c>
      <c r="T148" s="111" t="e">
        <f>VLOOKUP(F148,'Demanda Isolada KIT'!$R$2:$U$1048576,2,0)</f>
        <v>#N/A</v>
      </c>
      <c r="U148" s="12">
        <f>'BASE - Geral'!T148</f>
        <v>0</v>
      </c>
      <c r="V148" s="90">
        <f>'BASE - Geral'!U148</f>
        <v>0</v>
      </c>
      <c r="W148" s="112">
        <f>'BASE - Geral'!V148</f>
        <v>0</v>
      </c>
      <c r="X148" s="132" t="e">
        <f t="shared" si="10"/>
        <v>#N/A</v>
      </c>
      <c r="Y148" s="111">
        <v>145</v>
      </c>
      <c r="Z148" s="12">
        <f>'BASE - Geral'!W148</f>
        <v>0</v>
      </c>
      <c r="AA148" s="90">
        <f>'BASE - Geral'!X148</f>
        <v>0</v>
      </c>
      <c r="AB148" s="112">
        <f>'BASE - Geral'!Y148</f>
        <v>0</v>
      </c>
      <c r="AC148" s="132">
        <f t="shared" si="11"/>
        <v>-145</v>
      </c>
      <c r="AD148" s="90">
        <f>'BASE - Geral'!AC148</f>
        <v>0</v>
      </c>
      <c r="AE148" s="90">
        <f>'BASE - Geral'!AD148</f>
        <v>0</v>
      </c>
      <c r="AF148" s="129"/>
    </row>
    <row r="149" spans="2:32">
      <c r="B149" s="117" t="e">
        <f>VLOOKUP(F149,'Composição KIT'!$A$1:$E$400,5,0)</f>
        <v>#N/A</v>
      </c>
      <c r="C149" s="13">
        <f>'BASE - Geral'!B149</f>
        <v>0</v>
      </c>
      <c r="D149" s="13">
        <f>'BASE - Geral'!D149</f>
        <v>0</v>
      </c>
      <c r="E149" s="13">
        <f>'BASE - Geral'!E149</f>
        <v>0</v>
      </c>
      <c r="F149" s="13">
        <f>'BASE - Geral'!G149</f>
        <v>0</v>
      </c>
      <c r="G149" s="13">
        <f>'BASE - Geral'!H149</f>
        <v>0</v>
      </c>
      <c r="H149" s="13">
        <f>'BASE - Geral'!I149</f>
        <v>0</v>
      </c>
      <c r="I149" s="12">
        <f>'BASE - Geral'!J149</f>
        <v>0</v>
      </c>
      <c r="J149" s="12">
        <f>'BASE - Geral'!K149</f>
        <v>0</v>
      </c>
      <c r="K149" s="12">
        <f>'BASE - Geral'!L149</f>
        <v>0</v>
      </c>
      <c r="L149" s="12">
        <f>'BASE - Geral'!M149</f>
        <v>0</v>
      </c>
      <c r="M149" s="12">
        <f>'BASE - Geral'!N149</f>
        <v>0</v>
      </c>
      <c r="N149" s="108">
        <f>'BASE - Geral'!Q149</f>
        <v>0</v>
      </c>
      <c r="O149" s="111" t="e">
        <f>VLOOKUP(F149,'Demanda Isolada KIT'!$M$2:$P$1048576,4,0)</f>
        <v>#N/A</v>
      </c>
      <c r="P149" s="12">
        <f>'BASE - Geral'!Q149</f>
        <v>0</v>
      </c>
      <c r="Q149" s="90">
        <f>'BASE - Geral'!R149</f>
        <v>0</v>
      </c>
      <c r="R149" s="112">
        <f>'BASE - Geral'!S149</f>
        <v>0</v>
      </c>
      <c r="S149" s="131" t="e">
        <f t="shared" si="9"/>
        <v>#N/A</v>
      </c>
      <c r="T149" s="111" t="e">
        <f>VLOOKUP(F149,'Demanda Isolada KIT'!$R$2:$U$1048576,2,0)</f>
        <v>#N/A</v>
      </c>
      <c r="U149" s="12">
        <f>'BASE - Geral'!T149</f>
        <v>0</v>
      </c>
      <c r="V149" s="90">
        <f>'BASE - Geral'!U149</f>
        <v>0</v>
      </c>
      <c r="W149" s="112">
        <f>'BASE - Geral'!V149</f>
        <v>0</v>
      </c>
      <c r="X149" s="132" t="e">
        <f t="shared" si="10"/>
        <v>#N/A</v>
      </c>
      <c r="Y149" s="111">
        <v>146</v>
      </c>
      <c r="Z149" s="12">
        <f>'BASE - Geral'!W149</f>
        <v>0</v>
      </c>
      <c r="AA149" s="90">
        <f>'BASE - Geral'!X149</f>
        <v>0</v>
      </c>
      <c r="AB149" s="112">
        <f>'BASE - Geral'!Y149</f>
        <v>0</v>
      </c>
      <c r="AC149" s="132">
        <f t="shared" si="11"/>
        <v>-146</v>
      </c>
      <c r="AD149" s="90">
        <f>'BASE - Geral'!AC149</f>
        <v>0</v>
      </c>
      <c r="AE149" s="90">
        <f>'BASE - Geral'!AD149</f>
        <v>0</v>
      </c>
      <c r="AF149" s="129"/>
    </row>
    <row r="150" spans="2:32">
      <c r="B150" s="117" t="e">
        <f>VLOOKUP(F150,'Composição KIT'!$A$1:$E$400,5,0)</f>
        <v>#N/A</v>
      </c>
      <c r="C150" s="13">
        <f>'BASE - Geral'!B150</f>
        <v>0</v>
      </c>
      <c r="D150" s="13">
        <f>'BASE - Geral'!D150</f>
        <v>0</v>
      </c>
      <c r="E150" s="13">
        <f>'BASE - Geral'!E150</f>
        <v>0</v>
      </c>
      <c r="F150" s="13">
        <f>'BASE - Geral'!G150</f>
        <v>0</v>
      </c>
      <c r="G150" s="13">
        <f>'BASE - Geral'!H150</f>
        <v>0</v>
      </c>
      <c r="H150" s="13">
        <f>'BASE - Geral'!I150</f>
        <v>0</v>
      </c>
      <c r="I150" s="12">
        <f>'BASE - Geral'!J150</f>
        <v>0</v>
      </c>
      <c r="J150" s="12">
        <f>'BASE - Geral'!K150</f>
        <v>0</v>
      </c>
      <c r="K150" s="12">
        <f>'BASE - Geral'!L150</f>
        <v>0</v>
      </c>
      <c r="L150" s="12">
        <f>'BASE - Geral'!M150</f>
        <v>0</v>
      </c>
      <c r="M150" s="12">
        <f>'BASE - Geral'!N150</f>
        <v>0</v>
      </c>
      <c r="N150" s="108">
        <f>'BASE - Geral'!Q150</f>
        <v>0</v>
      </c>
      <c r="O150" s="111" t="e">
        <f>VLOOKUP(F150,'Demanda Isolada KIT'!$M$2:$P$1048576,4,0)</f>
        <v>#N/A</v>
      </c>
      <c r="P150" s="12">
        <f>'BASE - Geral'!Q150</f>
        <v>0</v>
      </c>
      <c r="Q150" s="90">
        <f>'BASE - Geral'!R150</f>
        <v>0</v>
      </c>
      <c r="R150" s="112">
        <f>'BASE - Geral'!S150</f>
        <v>0</v>
      </c>
      <c r="S150" s="131" t="e">
        <f t="shared" si="9"/>
        <v>#N/A</v>
      </c>
      <c r="T150" s="111" t="e">
        <f>VLOOKUP(F150,'Demanda Isolada KIT'!$R$2:$U$1048576,2,0)</f>
        <v>#N/A</v>
      </c>
      <c r="U150" s="12">
        <f>'BASE - Geral'!T150</f>
        <v>0</v>
      </c>
      <c r="V150" s="90">
        <f>'BASE - Geral'!U150</f>
        <v>0</v>
      </c>
      <c r="W150" s="112">
        <f>'BASE - Geral'!V150</f>
        <v>0</v>
      </c>
      <c r="X150" s="132" t="e">
        <f t="shared" si="10"/>
        <v>#N/A</v>
      </c>
      <c r="Y150" s="111">
        <v>147</v>
      </c>
      <c r="Z150" s="12">
        <f>'BASE - Geral'!W150</f>
        <v>0</v>
      </c>
      <c r="AA150" s="90">
        <f>'BASE - Geral'!X150</f>
        <v>0</v>
      </c>
      <c r="AB150" s="112">
        <f>'BASE - Geral'!Y150</f>
        <v>0</v>
      </c>
      <c r="AC150" s="132">
        <f t="shared" si="11"/>
        <v>-147</v>
      </c>
      <c r="AD150" s="90">
        <f>'BASE - Geral'!AC150</f>
        <v>0</v>
      </c>
      <c r="AE150" s="90">
        <f>'BASE - Geral'!AD150</f>
        <v>0</v>
      </c>
      <c r="AF150" s="129"/>
    </row>
    <row r="151" spans="2:32">
      <c r="B151" s="117" t="e">
        <f>VLOOKUP(F151,'Composição KIT'!$A$1:$E$400,5,0)</f>
        <v>#N/A</v>
      </c>
      <c r="C151" s="13">
        <f>'BASE - Geral'!B151</f>
        <v>0</v>
      </c>
      <c r="D151" s="13">
        <f>'BASE - Geral'!D151</f>
        <v>0</v>
      </c>
      <c r="E151" s="13">
        <f>'BASE - Geral'!E151</f>
        <v>0</v>
      </c>
      <c r="F151" s="13">
        <f>'BASE - Geral'!G151</f>
        <v>0</v>
      </c>
      <c r="G151" s="13">
        <f>'BASE - Geral'!H151</f>
        <v>0</v>
      </c>
      <c r="H151" s="13">
        <f>'BASE - Geral'!I151</f>
        <v>0</v>
      </c>
      <c r="I151" s="12">
        <f>'BASE - Geral'!J151</f>
        <v>0</v>
      </c>
      <c r="J151" s="12">
        <f>'BASE - Geral'!K151</f>
        <v>0</v>
      </c>
      <c r="K151" s="12">
        <f>'BASE - Geral'!L151</f>
        <v>0</v>
      </c>
      <c r="L151" s="12">
        <f>'BASE - Geral'!M151</f>
        <v>0</v>
      </c>
      <c r="M151" s="12">
        <f>'BASE - Geral'!N151</f>
        <v>0</v>
      </c>
      <c r="N151" s="108">
        <f>'BASE - Geral'!Q151</f>
        <v>0</v>
      </c>
      <c r="O151" s="111" t="e">
        <f>VLOOKUP(F151,'Demanda Isolada KIT'!$M$2:$P$1048576,4,0)</f>
        <v>#N/A</v>
      </c>
      <c r="P151" s="12">
        <f>'BASE - Geral'!Q151</f>
        <v>0</v>
      </c>
      <c r="Q151" s="90">
        <f>'BASE - Geral'!R151</f>
        <v>0</v>
      </c>
      <c r="R151" s="112">
        <f>'BASE - Geral'!S151</f>
        <v>0</v>
      </c>
      <c r="S151" s="131" t="e">
        <f t="shared" si="9"/>
        <v>#N/A</v>
      </c>
      <c r="T151" s="111" t="e">
        <f>VLOOKUP(F151,'Demanda Isolada KIT'!$R$2:$U$1048576,2,0)</f>
        <v>#N/A</v>
      </c>
      <c r="U151" s="12">
        <f>'BASE - Geral'!T151</f>
        <v>0</v>
      </c>
      <c r="V151" s="90">
        <f>'BASE - Geral'!U151</f>
        <v>0</v>
      </c>
      <c r="W151" s="112">
        <f>'BASE - Geral'!V151</f>
        <v>0</v>
      </c>
      <c r="X151" s="132" t="e">
        <f t="shared" si="10"/>
        <v>#N/A</v>
      </c>
      <c r="Y151" s="111">
        <v>148</v>
      </c>
      <c r="Z151" s="12">
        <f>'BASE - Geral'!W151</f>
        <v>0</v>
      </c>
      <c r="AA151" s="90">
        <f>'BASE - Geral'!X151</f>
        <v>0</v>
      </c>
      <c r="AB151" s="112">
        <f>'BASE - Geral'!Y151</f>
        <v>0</v>
      </c>
      <c r="AC151" s="132">
        <f t="shared" si="11"/>
        <v>-148</v>
      </c>
      <c r="AD151" s="90">
        <f>'BASE - Geral'!AC151</f>
        <v>0</v>
      </c>
      <c r="AE151" s="90">
        <f>'BASE - Geral'!AD151</f>
        <v>0</v>
      </c>
      <c r="AF151" s="129"/>
    </row>
    <row r="152" spans="2:32">
      <c r="B152" s="117" t="e">
        <f>VLOOKUP(F152,'Composição KIT'!$A$1:$E$400,5,0)</f>
        <v>#N/A</v>
      </c>
      <c r="C152" s="13">
        <f>'BASE - Geral'!B152</f>
        <v>0</v>
      </c>
      <c r="D152" s="13">
        <f>'BASE - Geral'!D152</f>
        <v>0</v>
      </c>
      <c r="E152" s="13">
        <f>'BASE - Geral'!E152</f>
        <v>0</v>
      </c>
      <c r="F152" s="13">
        <f>'BASE - Geral'!G152</f>
        <v>0</v>
      </c>
      <c r="G152" s="13">
        <f>'BASE - Geral'!H152</f>
        <v>0</v>
      </c>
      <c r="H152" s="13">
        <f>'BASE - Geral'!I152</f>
        <v>0</v>
      </c>
      <c r="I152" s="12">
        <f>'BASE - Geral'!J152</f>
        <v>0</v>
      </c>
      <c r="J152" s="12">
        <f>'BASE - Geral'!K152</f>
        <v>0</v>
      </c>
      <c r="K152" s="12">
        <f>'BASE - Geral'!L152</f>
        <v>0</v>
      </c>
      <c r="L152" s="12">
        <f>'BASE - Geral'!M152</f>
        <v>0</v>
      </c>
      <c r="M152" s="12">
        <f>'BASE - Geral'!N152</f>
        <v>0</v>
      </c>
      <c r="N152" s="108">
        <f>'BASE - Geral'!Q152</f>
        <v>0</v>
      </c>
      <c r="O152" s="111" t="e">
        <f>VLOOKUP(F152,'Demanda Isolada KIT'!$M$2:$P$1048576,4,0)</f>
        <v>#N/A</v>
      </c>
      <c r="P152" s="12">
        <f>'BASE - Geral'!Q152</f>
        <v>0</v>
      </c>
      <c r="Q152" s="90">
        <f>'BASE - Geral'!R152</f>
        <v>0</v>
      </c>
      <c r="R152" s="112">
        <f>'BASE - Geral'!S152</f>
        <v>0</v>
      </c>
      <c r="S152" s="131" t="e">
        <f t="shared" si="9"/>
        <v>#N/A</v>
      </c>
      <c r="T152" s="111" t="e">
        <f>VLOOKUP(F152,'Demanda Isolada KIT'!$R$2:$U$1048576,2,0)</f>
        <v>#N/A</v>
      </c>
      <c r="U152" s="12">
        <f>'BASE - Geral'!T152</f>
        <v>0</v>
      </c>
      <c r="V152" s="90">
        <f>'BASE - Geral'!U152</f>
        <v>0</v>
      </c>
      <c r="W152" s="112">
        <f>'BASE - Geral'!V152</f>
        <v>0</v>
      </c>
      <c r="X152" s="132" t="e">
        <f t="shared" si="10"/>
        <v>#N/A</v>
      </c>
      <c r="Y152" s="111">
        <v>149</v>
      </c>
      <c r="Z152" s="12">
        <f>'BASE - Geral'!W152</f>
        <v>0</v>
      </c>
      <c r="AA152" s="90">
        <f>'BASE - Geral'!X152</f>
        <v>0</v>
      </c>
      <c r="AB152" s="112">
        <f>'BASE - Geral'!Y152</f>
        <v>0</v>
      </c>
      <c r="AC152" s="132">
        <f t="shared" si="11"/>
        <v>-149</v>
      </c>
      <c r="AD152" s="90">
        <f>'BASE - Geral'!AC152</f>
        <v>0</v>
      </c>
      <c r="AE152" s="90">
        <f>'BASE - Geral'!AD152</f>
        <v>0</v>
      </c>
      <c r="AF152" s="129"/>
    </row>
    <row r="153" spans="2:32">
      <c r="B153" s="117" t="e">
        <f>VLOOKUP(F153,'Composição KIT'!$A$1:$E$400,5,0)</f>
        <v>#N/A</v>
      </c>
      <c r="C153" s="13">
        <f>'BASE - Geral'!B153</f>
        <v>0</v>
      </c>
      <c r="D153" s="13">
        <f>'BASE - Geral'!D153</f>
        <v>0</v>
      </c>
      <c r="E153" s="13">
        <f>'BASE - Geral'!E153</f>
        <v>0</v>
      </c>
      <c r="F153" s="13">
        <f>'BASE - Geral'!G153</f>
        <v>0</v>
      </c>
      <c r="G153" s="13">
        <f>'BASE - Geral'!H153</f>
        <v>0</v>
      </c>
      <c r="H153" s="13">
        <f>'BASE - Geral'!I153</f>
        <v>0</v>
      </c>
      <c r="I153" s="12">
        <f>'BASE - Geral'!J153</f>
        <v>0</v>
      </c>
      <c r="J153" s="12">
        <f>'BASE - Geral'!K153</f>
        <v>0</v>
      </c>
      <c r="K153" s="12">
        <f>'BASE - Geral'!L153</f>
        <v>0</v>
      </c>
      <c r="L153" s="12">
        <f>'BASE - Geral'!M153</f>
        <v>0</v>
      </c>
      <c r="M153" s="12">
        <f>'BASE - Geral'!N153</f>
        <v>0</v>
      </c>
      <c r="N153" s="108">
        <f>'BASE - Geral'!Q153</f>
        <v>0</v>
      </c>
      <c r="O153" s="111" t="e">
        <f>VLOOKUP(F153,'Demanda Isolada KIT'!$M$2:$P$1048576,4,0)</f>
        <v>#N/A</v>
      </c>
      <c r="P153" s="12">
        <f>'BASE - Geral'!Q153</f>
        <v>0</v>
      </c>
      <c r="Q153" s="90">
        <f>'BASE - Geral'!R153</f>
        <v>0</v>
      </c>
      <c r="R153" s="112">
        <f>'BASE - Geral'!S153</f>
        <v>0</v>
      </c>
      <c r="S153" s="131" t="e">
        <f t="shared" si="9"/>
        <v>#N/A</v>
      </c>
      <c r="T153" s="111" t="e">
        <f>VLOOKUP(F153,'Demanda Isolada KIT'!$R$2:$U$1048576,2,0)</f>
        <v>#N/A</v>
      </c>
      <c r="U153" s="12">
        <f>'BASE - Geral'!T153</f>
        <v>0</v>
      </c>
      <c r="V153" s="90">
        <f>'BASE - Geral'!U153</f>
        <v>0</v>
      </c>
      <c r="W153" s="112">
        <f>'BASE - Geral'!V153</f>
        <v>0</v>
      </c>
      <c r="X153" s="132" t="e">
        <f t="shared" si="10"/>
        <v>#N/A</v>
      </c>
      <c r="Y153" s="111">
        <v>150</v>
      </c>
      <c r="Z153" s="12">
        <f>'BASE - Geral'!W153</f>
        <v>0</v>
      </c>
      <c r="AA153" s="90">
        <f>'BASE - Geral'!X153</f>
        <v>0</v>
      </c>
      <c r="AB153" s="112">
        <f>'BASE - Geral'!Y153</f>
        <v>0</v>
      </c>
      <c r="AC153" s="132">
        <f t="shared" si="11"/>
        <v>-150</v>
      </c>
      <c r="AD153" s="90">
        <f>'BASE - Geral'!AC153</f>
        <v>0</v>
      </c>
      <c r="AE153" s="90">
        <f>'BASE - Geral'!AD153</f>
        <v>0</v>
      </c>
      <c r="AF153" s="129"/>
    </row>
    <row r="154" spans="2:32">
      <c r="B154" s="117" t="e">
        <f>VLOOKUP(F154,'Composição KIT'!$A$1:$E$400,5,0)</f>
        <v>#N/A</v>
      </c>
      <c r="C154" s="13">
        <f>'BASE - Geral'!B154</f>
        <v>0</v>
      </c>
      <c r="D154" s="13">
        <f>'BASE - Geral'!D154</f>
        <v>0</v>
      </c>
      <c r="E154" s="13">
        <f>'BASE - Geral'!E154</f>
        <v>0</v>
      </c>
      <c r="F154" s="13">
        <f>'BASE - Geral'!G154</f>
        <v>0</v>
      </c>
      <c r="G154" s="13">
        <f>'BASE - Geral'!H154</f>
        <v>0</v>
      </c>
      <c r="H154" s="13">
        <f>'BASE - Geral'!I154</f>
        <v>0</v>
      </c>
      <c r="I154" s="12">
        <f>'BASE - Geral'!J154</f>
        <v>0</v>
      </c>
      <c r="J154" s="12">
        <f>'BASE - Geral'!K154</f>
        <v>0</v>
      </c>
      <c r="K154" s="12">
        <f>'BASE - Geral'!L154</f>
        <v>0</v>
      </c>
      <c r="L154" s="12">
        <f>'BASE - Geral'!M154</f>
        <v>0</v>
      </c>
      <c r="M154" s="12">
        <f>'BASE - Geral'!N154</f>
        <v>0</v>
      </c>
      <c r="N154" s="108">
        <f>'BASE - Geral'!Q154</f>
        <v>0</v>
      </c>
      <c r="O154" s="111" t="e">
        <f>VLOOKUP(F154,'Demanda Isolada KIT'!$M$2:$P$1048576,4,0)</f>
        <v>#N/A</v>
      </c>
      <c r="P154" s="12">
        <f>'BASE - Geral'!Q154</f>
        <v>0</v>
      </c>
      <c r="Q154" s="90">
        <f>'BASE - Geral'!R154</f>
        <v>0</v>
      </c>
      <c r="R154" s="112">
        <f>'BASE - Geral'!S154</f>
        <v>0</v>
      </c>
      <c r="S154" s="131" t="e">
        <f t="shared" si="9"/>
        <v>#N/A</v>
      </c>
      <c r="T154" s="111" t="e">
        <f>VLOOKUP(F154,'Demanda Isolada KIT'!$R$2:$U$1048576,2,0)</f>
        <v>#N/A</v>
      </c>
      <c r="U154" s="12">
        <f>'BASE - Geral'!T154</f>
        <v>0</v>
      </c>
      <c r="V154" s="90">
        <f>'BASE - Geral'!U154</f>
        <v>0</v>
      </c>
      <c r="W154" s="112">
        <f>'BASE - Geral'!V154</f>
        <v>0</v>
      </c>
      <c r="X154" s="132" t="e">
        <f t="shared" si="10"/>
        <v>#N/A</v>
      </c>
      <c r="Y154" s="111">
        <v>151</v>
      </c>
      <c r="Z154" s="12">
        <f>'BASE - Geral'!W154</f>
        <v>0</v>
      </c>
      <c r="AA154" s="90">
        <f>'BASE - Geral'!X154</f>
        <v>0</v>
      </c>
      <c r="AB154" s="112">
        <f>'BASE - Geral'!Y154</f>
        <v>0</v>
      </c>
      <c r="AC154" s="132">
        <f t="shared" si="11"/>
        <v>-151</v>
      </c>
      <c r="AD154" s="90">
        <f>'BASE - Geral'!AC154</f>
        <v>0</v>
      </c>
      <c r="AE154" s="90">
        <f>'BASE - Geral'!AD154</f>
        <v>0</v>
      </c>
      <c r="AF154" s="129"/>
    </row>
    <row r="155" spans="2:32">
      <c r="B155" s="117" t="e">
        <f>VLOOKUP(F155,'Composição KIT'!$A$1:$E$400,5,0)</f>
        <v>#N/A</v>
      </c>
      <c r="C155" s="13">
        <f>'BASE - Geral'!B155</f>
        <v>0</v>
      </c>
      <c r="D155" s="13">
        <f>'BASE - Geral'!D155</f>
        <v>0</v>
      </c>
      <c r="E155" s="13">
        <f>'BASE - Geral'!E155</f>
        <v>0</v>
      </c>
      <c r="F155" s="13">
        <f>'BASE - Geral'!G155</f>
        <v>0</v>
      </c>
      <c r="G155" s="13">
        <f>'BASE - Geral'!H155</f>
        <v>0</v>
      </c>
      <c r="H155" s="13">
        <f>'BASE - Geral'!I155</f>
        <v>0</v>
      </c>
      <c r="I155" s="12">
        <f>'BASE - Geral'!J155</f>
        <v>0</v>
      </c>
      <c r="J155" s="12">
        <f>'BASE - Geral'!K155</f>
        <v>0</v>
      </c>
      <c r="K155" s="12">
        <f>'BASE - Geral'!L155</f>
        <v>0</v>
      </c>
      <c r="L155" s="12">
        <f>'BASE - Geral'!M155</f>
        <v>0</v>
      </c>
      <c r="M155" s="12">
        <f>'BASE - Geral'!N155</f>
        <v>0</v>
      </c>
      <c r="N155" s="108">
        <f>'BASE - Geral'!Q155</f>
        <v>0</v>
      </c>
      <c r="O155" s="111" t="e">
        <f>VLOOKUP(F155,'Demanda Isolada KIT'!$M$2:$P$1048576,4,0)</f>
        <v>#N/A</v>
      </c>
      <c r="P155" s="12">
        <f>'BASE - Geral'!Q155</f>
        <v>0</v>
      </c>
      <c r="Q155" s="90">
        <f>'BASE - Geral'!R155</f>
        <v>0</v>
      </c>
      <c r="R155" s="112">
        <f>'BASE - Geral'!S155</f>
        <v>0</v>
      </c>
      <c r="S155" s="131" t="e">
        <f t="shared" si="9"/>
        <v>#N/A</v>
      </c>
      <c r="T155" s="111" t="e">
        <f>VLOOKUP(F155,'Demanda Isolada KIT'!$R$2:$U$1048576,2,0)</f>
        <v>#N/A</v>
      </c>
      <c r="U155" s="12">
        <f>'BASE - Geral'!T155</f>
        <v>0</v>
      </c>
      <c r="V155" s="90">
        <f>'BASE - Geral'!U155</f>
        <v>0</v>
      </c>
      <c r="W155" s="112">
        <f>'BASE - Geral'!V155</f>
        <v>0</v>
      </c>
      <c r="X155" s="132" t="e">
        <f t="shared" si="10"/>
        <v>#N/A</v>
      </c>
      <c r="Y155" s="111">
        <v>152</v>
      </c>
      <c r="Z155" s="12">
        <f>'BASE - Geral'!W155</f>
        <v>0</v>
      </c>
      <c r="AA155" s="90">
        <f>'BASE - Geral'!X155</f>
        <v>0</v>
      </c>
      <c r="AB155" s="112">
        <f>'BASE - Geral'!Y155</f>
        <v>0</v>
      </c>
      <c r="AC155" s="132">
        <f t="shared" si="11"/>
        <v>-152</v>
      </c>
      <c r="AD155" s="90">
        <f>'BASE - Geral'!AC155</f>
        <v>0</v>
      </c>
      <c r="AE155" s="90">
        <f>'BASE - Geral'!AD155</f>
        <v>0</v>
      </c>
      <c r="AF155" s="129"/>
    </row>
    <row r="156" spans="2:32">
      <c r="B156" s="117" t="e">
        <f>VLOOKUP(F156,'Composição KIT'!$A$1:$E$400,5,0)</f>
        <v>#N/A</v>
      </c>
      <c r="C156" s="13">
        <f>'BASE - Geral'!B156</f>
        <v>0</v>
      </c>
      <c r="D156" s="13">
        <f>'BASE - Geral'!D156</f>
        <v>0</v>
      </c>
      <c r="E156" s="13">
        <f>'BASE - Geral'!E156</f>
        <v>0</v>
      </c>
      <c r="F156" s="13">
        <f>'BASE - Geral'!G156</f>
        <v>0</v>
      </c>
      <c r="G156" s="13">
        <f>'BASE - Geral'!H156</f>
        <v>0</v>
      </c>
      <c r="H156" s="13">
        <f>'BASE - Geral'!I156</f>
        <v>0</v>
      </c>
      <c r="I156" s="12">
        <f>'BASE - Geral'!J156</f>
        <v>0</v>
      </c>
      <c r="J156" s="12">
        <f>'BASE - Geral'!K156</f>
        <v>0</v>
      </c>
      <c r="K156" s="12">
        <f>'BASE - Geral'!L156</f>
        <v>0</v>
      </c>
      <c r="L156" s="12">
        <f>'BASE - Geral'!M156</f>
        <v>0</v>
      </c>
      <c r="M156" s="12">
        <f>'BASE - Geral'!N156</f>
        <v>0</v>
      </c>
      <c r="N156" s="108">
        <f>'BASE - Geral'!Q156</f>
        <v>0</v>
      </c>
      <c r="O156" s="111" t="e">
        <f>VLOOKUP(F156,'Demanda Isolada KIT'!$M$2:$P$1048576,4,0)</f>
        <v>#N/A</v>
      </c>
      <c r="P156" s="12">
        <f>'BASE - Geral'!Q156</f>
        <v>0</v>
      </c>
      <c r="Q156" s="90">
        <f>'BASE - Geral'!R156</f>
        <v>0</v>
      </c>
      <c r="R156" s="112">
        <f>'BASE - Geral'!S156</f>
        <v>0</v>
      </c>
      <c r="S156" s="131" t="e">
        <f t="shared" si="9"/>
        <v>#N/A</v>
      </c>
      <c r="T156" s="111" t="e">
        <f>VLOOKUP(F156,'Demanda Isolada KIT'!$R$2:$U$1048576,2,0)</f>
        <v>#N/A</v>
      </c>
      <c r="U156" s="12">
        <f>'BASE - Geral'!T156</f>
        <v>0</v>
      </c>
      <c r="V156" s="90">
        <f>'BASE - Geral'!U156</f>
        <v>0</v>
      </c>
      <c r="W156" s="112">
        <f>'BASE - Geral'!V156</f>
        <v>0</v>
      </c>
      <c r="X156" s="132" t="e">
        <f t="shared" si="10"/>
        <v>#N/A</v>
      </c>
      <c r="Y156" s="111">
        <v>153</v>
      </c>
      <c r="Z156" s="12">
        <f>'BASE - Geral'!W156</f>
        <v>0</v>
      </c>
      <c r="AA156" s="90">
        <f>'BASE - Geral'!X156</f>
        <v>0</v>
      </c>
      <c r="AB156" s="112">
        <f>'BASE - Geral'!Y156</f>
        <v>0</v>
      </c>
      <c r="AC156" s="132">
        <f t="shared" si="11"/>
        <v>-153</v>
      </c>
      <c r="AD156" s="90">
        <f>'BASE - Geral'!AC156</f>
        <v>0</v>
      </c>
      <c r="AE156" s="90">
        <f>'BASE - Geral'!AD156</f>
        <v>0</v>
      </c>
      <c r="AF156" s="129"/>
    </row>
    <row r="157" spans="2:32">
      <c r="B157" s="117" t="e">
        <f>VLOOKUP(F157,'Composição KIT'!$A$1:$E$400,5,0)</f>
        <v>#N/A</v>
      </c>
      <c r="C157" s="13">
        <f>'BASE - Geral'!B157</f>
        <v>0</v>
      </c>
      <c r="D157" s="13">
        <f>'BASE - Geral'!D157</f>
        <v>0</v>
      </c>
      <c r="E157" s="13">
        <f>'BASE - Geral'!E157</f>
        <v>0</v>
      </c>
      <c r="F157" s="13">
        <f>'BASE - Geral'!G157</f>
        <v>0</v>
      </c>
      <c r="G157" s="13">
        <f>'BASE - Geral'!H157</f>
        <v>0</v>
      </c>
      <c r="H157" s="13">
        <f>'BASE - Geral'!I157</f>
        <v>0</v>
      </c>
      <c r="I157" s="12">
        <f>'BASE - Geral'!J157</f>
        <v>0</v>
      </c>
      <c r="J157" s="12">
        <f>'BASE - Geral'!K157</f>
        <v>0</v>
      </c>
      <c r="K157" s="12">
        <f>'BASE - Geral'!L157</f>
        <v>0</v>
      </c>
      <c r="L157" s="12">
        <f>'BASE - Geral'!M157</f>
        <v>0</v>
      </c>
      <c r="M157" s="12">
        <f>'BASE - Geral'!N157</f>
        <v>0</v>
      </c>
      <c r="N157" s="108">
        <f>'BASE - Geral'!Q157</f>
        <v>0</v>
      </c>
      <c r="O157" s="111" t="e">
        <f>VLOOKUP(F157,'Demanda Isolada KIT'!$M$2:$P$1048576,4,0)</f>
        <v>#N/A</v>
      </c>
      <c r="P157" s="12">
        <f>'BASE - Geral'!Q157</f>
        <v>0</v>
      </c>
      <c r="Q157" s="90">
        <f>'BASE - Geral'!R157</f>
        <v>0</v>
      </c>
      <c r="R157" s="112">
        <f>'BASE - Geral'!S157</f>
        <v>0</v>
      </c>
      <c r="S157" s="131" t="e">
        <f t="shared" si="9"/>
        <v>#N/A</v>
      </c>
      <c r="T157" s="111" t="e">
        <f>VLOOKUP(F157,'Demanda Isolada KIT'!$R$2:$U$1048576,2,0)</f>
        <v>#N/A</v>
      </c>
      <c r="U157" s="12">
        <f>'BASE - Geral'!T157</f>
        <v>0</v>
      </c>
      <c r="V157" s="90">
        <f>'BASE - Geral'!U157</f>
        <v>0</v>
      </c>
      <c r="W157" s="112">
        <f>'BASE - Geral'!V157</f>
        <v>0</v>
      </c>
      <c r="X157" s="132" t="e">
        <f t="shared" si="10"/>
        <v>#N/A</v>
      </c>
      <c r="Y157" s="111">
        <v>154</v>
      </c>
      <c r="Z157" s="12">
        <f>'BASE - Geral'!W157</f>
        <v>0</v>
      </c>
      <c r="AA157" s="90">
        <f>'BASE - Geral'!X157</f>
        <v>0</v>
      </c>
      <c r="AB157" s="112">
        <f>'BASE - Geral'!Y157</f>
        <v>0</v>
      </c>
      <c r="AC157" s="132">
        <f t="shared" si="11"/>
        <v>-154</v>
      </c>
      <c r="AD157" s="90">
        <f>'BASE - Geral'!AC157</f>
        <v>0</v>
      </c>
      <c r="AE157" s="90">
        <f>'BASE - Geral'!AD157</f>
        <v>0</v>
      </c>
      <c r="AF157" s="129"/>
    </row>
    <row r="158" spans="2:32">
      <c r="B158" s="117" t="e">
        <f>VLOOKUP(F158,'Composição KIT'!$A$1:$E$400,5,0)</f>
        <v>#N/A</v>
      </c>
      <c r="C158" s="13">
        <f>'BASE - Geral'!B158</f>
        <v>0</v>
      </c>
      <c r="D158" s="13">
        <f>'BASE - Geral'!D158</f>
        <v>0</v>
      </c>
      <c r="E158" s="13">
        <f>'BASE - Geral'!E158</f>
        <v>0</v>
      </c>
      <c r="F158" s="13">
        <f>'BASE - Geral'!G158</f>
        <v>0</v>
      </c>
      <c r="G158" s="13">
        <f>'BASE - Geral'!H158</f>
        <v>0</v>
      </c>
      <c r="H158" s="13">
        <f>'BASE - Geral'!I158</f>
        <v>0</v>
      </c>
      <c r="I158" s="12">
        <f>'BASE - Geral'!J158</f>
        <v>0</v>
      </c>
      <c r="J158" s="12">
        <f>'BASE - Geral'!K158</f>
        <v>0</v>
      </c>
      <c r="K158" s="12">
        <f>'BASE - Geral'!L158</f>
        <v>0</v>
      </c>
      <c r="L158" s="12">
        <f>'BASE - Geral'!M158</f>
        <v>0</v>
      </c>
      <c r="M158" s="12">
        <f>'BASE - Geral'!N158</f>
        <v>0</v>
      </c>
      <c r="N158" s="108">
        <f>'BASE - Geral'!Q158</f>
        <v>0</v>
      </c>
      <c r="O158" s="111" t="e">
        <f>VLOOKUP(F158,'Demanda Isolada KIT'!$M$2:$P$1048576,4,0)</f>
        <v>#N/A</v>
      </c>
      <c r="P158" s="12">
        <f>'BASE - Geral'!Q158</f>
        <v>0</v>
      </c>
      <c r="Q158" s="90">
        <f>'BASE - Geral'!R158</f>
        <v>0</v>
      </c>
      <c r="R158" s="112">
        <f>'BASE - Geral'!S158</f>
        <v>0</v>
      </c>
      <c r="S158" s="131" t="e">
        <f t="shared" si="9"/>
        <v>#N/A</v>
      </c>
      <c r="T158" s="111" t="e">
        <f>VLOOKUP(F158,'Demanda Isolada KIT'!$R$2:$U$1048576,2,0)</f>
        <v>#N/A</v>
      </c>
      <c r="U158" s="12">
        <f>'BASE - Geral'!T158</f>
        <v>0</v>
      </c>
      <c r="V158" s="90">
        <f>'BASE - Geral'!U158</f>
        <v>0</v>
      </c>
      <c r="W158" s="112">
        <f>'BASE - Geral'!V158</f>
        <v>0</v>
      </c>
      <c r="X158" s="132" t="e">
        <f t="shared" si="10"/>
        <v>#N/A</v>
      </c>
      <c r="Y158" s="111">
        <v>155</v>
      </c>
      <c r="Z158" s="12">
        <f>'BASE - Geral'!W158</f>
        <v>0</v>
      </c>
      <c r="AA158" s="90">
        <f>'BASE - Geral'!X158</f>
        <v>0</v>
      </c>
      <c r="AB158" s="112">
        <f>'BASE - Geral'!Y158</f>
        <v>0</v>
      </c>
      <c r="AC158" s="132">
        <f t="shared" si="11"/>
        <v>-155</v>
      </c>
      <c r="AD158" s="90">
        <f>'BASE - Geral'!AC158</f>
        <v>0</v>
      </c>
      <c r="AE158" s="90">
        <f>'BASE - Geral'!AD158</f>
        <v>0</v>
      </c>
      <c r="AF158" s="129"/>
    </row>
    <row r="159" spans="2:32">
      <c r="B159" s="117" t="e">
        <f>VLOOKUP(F159,'Composição KIT'!$A$1:$E$400,5,0)</f>
        <v>#N/A</v>
      </c>
      <c r="C159" s="13">
        <f>'BASE - Geral'!B159</f>
        <v>0</v>
      </c>
      <c r="D159" s="13">
        <f>'BASE - Geral'!D159</f>
        <v>0</v>
      </c>
      <c r="E159" s="13">
        <f>'BASE - Geral'!E159</f>
        <v>0</v>
      </c>
      <c r="F159" s="13">
        <f>'BASE - Geral'!G159</f>
        <v>0</v>
      </c>
      <c r="G159" s="13">
        <f>'BASE - Geral'!H159</f>
        <v>0</v>
      </c>
      <c r="H159" s="13">
        <f>'BASE - Geral'!I159</f>
        <v>0</v>
      </c>
      <c r="I159" s="12">
        <f>'BASE - Geral'!J159</f>
        <v>0</v>
      </c>
      <c r="J159" s="12">
        <f>'BASE - Geral'!K159</f>
        <v>0</v>
      </c>
      <c r="K159" s="12">
        <f>'BASE - Geral'!L159</f>
        <v>0</v>
      </c>
      <c r="L159" s="12">
        <f>'BASE - Geral'!M159</f>
        <v>0</v>
      </c>
      <c r="M159" s="12">
        <f>'BASE - Geral'!N159</f>
        <v>0</v>
      </c>
      <c r="N159" s="108">
        <f>'BASE - Geral'!Q159</f>
        <v>0</v>
      </c>
      <c r="O159" s="111" t="e">
        <f>VLOOKUP(F159,'Demanda Isolada KIT'!$M$2:$P$1048576,4,0)</f>
        <v>#N/A</v>
      </c>
      <c r="P159" s="12">
        <f>'BASE - Geral'!Q159</f>
        <v>0</v>
      </c>
      <c r="Q159" s="90">
        <f>'BASE - Geral'!R159</f>
        <v>0</v>
      </c>
      <c r="R159" s="112">
        <f>'BASE - Geral'!S159</f>
        <v>0</v>
      </c>
      <c r="S159" s="131" t="e">
        <f t="shared" si="9"/>
        <v>#N/A</v>
      </c>
      <c r="T159" s="111" t="e">
        <f>VLOOKUP(F159,'Demanda Isolada KIT'!$R$2:$U$1048576,2,0)</f>
        <v>#N/A</v>
      </c>
      <c r="U159" s="12">
        <f>'BASE - Geral'!T159</f>
        <v>0</v>
      </c>
      <c r="V159" s="90">
        <f>'BASE - Geral'!U159</f>
        <v>0</v>
      </c>
      <c r="W159" s="112">
        <f>'BASE - Geral'!V159</f>
        <v>0</v>
      </c>
      <c r="X159" s="132" t="e">
        <f t="shared" si="10"/>
        <v>#N/A</v>
      </c>
      <c r="Y159" s="111">
        <v>156</v>
      </c>
      <c r="Z159" s="12">
        <f>'BASE - Geral'!W159</f>
        <v>0</v>
      </c>
      <c r="AA159" s="90">
        <f>'BASE - Geral'!X159</f>
        <v>0</v>
      </c>
      <c r="AB159" s="112">
        <f>'BASE - Geral'!Y159</f>
        <v>0</v>
      </c>
      <c r="AC159" s="132">
        <f t="shared" si="11"/>
        <v>-156</v>
      </c>
      <c r="AD159" s="90">
        <f>'BASE - Geral'!AC159</f>
        <v>0</v>
      </c>
      <c r="AE159" s="90">
        <f>'BASE - Geral'!AD159</f>
        <v>0</v>
      </c>
      <c r="AF159" s="129"/>
    </row>
    <row r="160" spans="2:32">
      <c r="B160" s="117" t="e">
        <f>VLOOKUP(F160,'Composição KIT'!$A$1:$E$400,5,0)</f>
        <v>#N/A</v>
      </c>
      <c r="C160" s="13">
        <f>'BASE - Geral'!B160</f>
        <v>0</v>
      </c>
      <c r="D160" s="13">
        <f>'BASE - Geral'!D160</f>
        <v>0</v>
      </c>
      <c r="E160" s="13">
        <f>'BASE - Geral'!E160</f>
        <v>0</v>
      </c>
      <c r="F160" s="13">
        <f>'BASE - Geral'!G160</f>
        <v>0</v>
      </c>
      <c r="G160" s="13">
        <f>'BASE - Geral'!H160</f>
        <v>0</v>
      </c>
      <c r="H160" s="13">
        <f>'BASE - Geral'!I160</f>
        <v>0</v>
      </c>
      <c r="I160" s="12">
        <f>'BASE - Geral'!J160</f>
        <v>0</v>
      </c>
      <c r="J160" s="12">
        <f>'BASE - Geral'!K160</f>
        <v>0</v>
      </c>
      <c r="K160" s="12">
        <f>'BASE - Geral'!L160</f>
        <v>0</v>
      </c>
      <c r="L160" s="12">
        <f>'BASE - Geral'!M160</f>
        <v>0</v>
      </c>
      <c r="M160" s="12">
        <f>'BASE - Geral'!N160</f>
        <v>0</v>
      </c>
      <c r="N160" s="108">
        <f>'BASE - Geral'!Q160</f>
        <v>0</v>
      </c>
      <c r="O160" s="111" t="e">
        <f>VLOOKUP(F160,'Demanda Isolada KIT'!$M$2:$P$1048576,4,0)</f>
        <v>#N/A</v>
      </c>
      <c r="P160" s="12">
        <f>'BASE - Geral'!Q160</f>
        <v>0</v>
      </c>
      <c r="Q160" s="90">
        <f>'BASE - Geral'!R160</f>
        <v>0</v>
      </c>
      <c r="R160" s="112">
        <f>'BASE - Geral'!S160</f>
        <v>0</v>
      </c>
      <c r="S160" s="131" t="e">
        <f t="shared" si="9"/>
        <v>#N/A</v>
      </c>
      <c r="T160" s="111" t="e">
        <f>VLOOKUP(F160,'Demanda Isolada KIT'!$R$2:$U$1048576,2,0)</f>
        <v>#N/A</v>
      </c>
      <c r="U160" s="12">
        <f>'BASE - Geral'!T160</f>
        <v>0</v>
      </c>
      <c r="V160" s="90">
        <f>'BASE - Geral'!U160</f>
        <v>0</v>
      </c>
      <c r="W160" s="112">
        <f>'BASE - Geral'!V160</f>
        <v>0</v>
      </c>
      <c r="X160" s="132" t="e">
        <f t="shared" si="10"/>
        <v>#N/A</v>
      </c>
      <c r="Y160" s="111">
        <v>157</v>
      </c>
      <c r="Z160" s="12">
        <f>'BASE - Geral'!W160</f>
        <v>0</v>
      </c>
      <c r="AA160" s="90">
        <f>'BASE - Geral'!X160</f>
        <v>0</v>
      </c>
      <c r="AB160" s="112">
        <f>'BASE - Geral'!Y160</f>
        <v>0</v>
      </c>
      <c r="AC160" s="132">
        <f t="shared" si="11"/>
        <v>-157</v>
      </c>
      <c r="AD160" s="90">
        <f>'BASE - Geral'!AC160</f>
        <v>0</v>
      </c>
      <c r="AE160" s="90">
        <f>'BASE - Geral'!AD160</f>
        <v>0</v>
      </c>
      <c r="AF160" s="129"/>
    </row>
    <row r="161" spans="2:32">
      <c r="B161" s="117" t="e">
        <f>VLOOKUP(F161,'Composição KIT'!$A$1:$E$400,5,0)</f>
        <v>#N/A</v>
      </c>
      <c r="C161" s="13">
        <f>'BASE - Geral'!B161</f>
        <v>0</v>
      </c>
      <c r="D161" s="13">
        <f>'BASE - Geral'!D161</f>
        <v>0</v>
      </c>
      <c r="E161" s="13">
        <f>'BASE - Geral'!E161</f>
        <v>0</v>
      </c>
      <c r="F161" s="13">
        <f>'BASE - Geral'!G161</f>
        <v>0</v>
      </c>
      <c r="G161" s="13">
        <f>'BASE - Geral'!H161</f>
        <v>0</v>
      </c>
      <c r="H161" s="13">
        <f>'BASE - Geral'!I161</f>
        <v>0</v>
      </c>
      <c r="I161" s="12">
        <f>'BASE - Geral'!J161</f>
        <v>0</v>
      </c>
      <c r="J161" s="12">
        <f>'BASE - Geral'!K161</f>
        <v>0</v>
      </c>
      <c r="K161" s="12">
        <f>'BASE - Geral'!L161</f>
        <v>0</v>
      </c>
      <c r="L161" s="12">
        <f>'BASE - Geral'!M161</f>
        <v>0</v>
      </c>
      <c r="M161" s="12">
        <f>'BASE - Geral'!N161</f>
        <v>0</v>
      </c>
      <c r="N161" s="108">
        <f>'BASE - Geral'!Q161</f>
        <v>0</v>
      </c>
      <c r="O161" s="111" t="e">
        <f>VLOOKUP(F161,'Demanda Isolada KIT'!$M$2:$P$1048576,4,0)</f>
        <v>#N/A</v>
      </c>
      <c r="P161" s="12">
        <f>'BASE - Geral'!Q161</f>
        <v>0</v>
      </c>
      <c r="Q161" s="90">
        <f>'BASE - Geral'!R161</f>
        <v>0</v>
      </c>
      <c r="R161" s="112">
        <f>'BASE - Geral'!S161</f>
        <v>0</v>
      </c>
      <c r="S161" s="131" t="e">
        <f t="shared" si="9"/>
        <v>#N/A</v>
      </c>
      <c r="T161" s="111" t="e">
        <f>VLOOKUP(F161,'Demanda Isolada KIT'!$R$2:$U$1048576,2,0)</f>
        <v>#N/A</v>
      </c>
      <c r="U161" s="12">
        <f>'BASE - Geral'!T161</f>
        <v>0</v>
      </c>
      <c r="V161" s="90">
        <f>'BASE - Geral'!U161</f>
        <v>0</v>
      </c>
      <c r="W161" s="112">
        <f>'BASE - Geral'!V161</f>
        <v>0</v>
      </c>
      <c r="X161" s="132" t="e">
        <f t="shared" si="10"/>
        <v>#N/A</v>
      </c>
      <c r="Y161" s="111">
        <v>158</v>
      </c>
      <c r="Z161" s="12">
        <f>'BASE - Geral'!W161</f>
        <v>0</v>
      </c>
      <c r="AA161" s="90">
        <f>'BASE - Geral'!X161</f>
        <v>0</v>
      </c>
      <c r="AB161" s="112">
        <f>'BASE - Geral'!Y161</f>
        <v>0</v>
      </c>
      <c r="AC161" s="132">
        <f t="shared" si="11"/>
        <v>-158</v>
      </c>
      <c r="AD161" s="90">
        <f>'BASE - Geral'!AC161</f>
        <v>0</v>
      </c>
      <c r="AE161" s="90">
        <f>'BASE - Geral'!AD161</f>
        <v>0</v>
      </c>
      <c r="AF161" s="129"/>
    </row>
    <row r="162" spans="2:32">
      <c r="B162" s="117" t="e">
        <f>VLOOKUP(F162,'Composição KIT'!$A$1:$E$400,5,0)</f>
        <v>#N/A</v>
      </c>
      <c r="C162" s="13">
        <f>'BASE - Geral'!B162</f>
        <v>0</v>
      </c>
      <c r="D162" s="13">
        <f>'BASE - Geral'!D162</f>
        <v>0</v>
      </c>
      <c r="E162" s="13">
        <f>'BASE - Geral'!E162</f>
        <v>0</v>
      </c>
      <c r="F162" s="13">
        <f>'BASE - Geral'!G162</f>
        <v>0</v>
      </c>
      <c r="G162" s="13">
        <f>'BASE - Geral'!H162</f>
        <v>0</v>
      </c>
      <c r="H162" s="13">
        <f>'BASE - Geral'!I162</f>
        <v>0</v>
      </c>
      <c r="I162" s="12">
        <f>'BASE - Geral'!J162</f>
        <v>0</v>
      </c>
      <c r="J162" s="12">
        <f>'BASE - Geral'!K162</f>
        <v>0</v>
      </c>
      <c r="K162" s="12">
        <f>'BASE - Geral'!L162</f>
        <v>0</v>
      </c>
      <c r="L162" s="12">
        <f>'BASE - Geral'!M162</f>
        <v>0</v>
      </c>
      <c r="M162" s="12">
        <f>'BASE - Geral'!N162</f>
        <v>0</v>
      </c>
      <c r="N162" s="108">
        <f>'BASE - Geral'!Q162</f>
        <v>0</v>
      </c>
      <c r="O162" s="111" t="e">
        <f>VLOOKUP(F162,'Demanda Isolada KIT'!$M$2:$P$1048576,4,0)</f>
        <v>#N/A</v>
      </c>
      <c r="P162" s="12">
        <f>'BASE - Geral'!Q162</f>
        <v>0</v>
      </c>
      <c r="Q162" s="90">
        <f>'BASE - Geral'!R162</f>
        <v>0</v>
      </c>
      <c r="R162" s="112">
        <f>'BASE - Geral'!S162</f>
        <v>0</v>
      </c>
      <c r="S162" s="131" t="e">
        <f t="shared" si="9"/>
        <v>#N/A</v>
      </c>
      <c r="T162" s="111" t="e">
        <f>VLOOKUP(F162,'Demanda Isolada KIT'!$R$2:$U$1048576,2,0)</f>
        <v>#N/A</v>
      </c>
      <c r="U162" s="12">
        <f>'BASE - Geral'!T162</f>
        <v>0</v>
      </c>
      <c r="V162" s="90">
        <f>'BASE - Geral'!U162</f>
        <v>0</v>
      </c>
      <c r="W162" s="112">
        <f>'BASE - Geral'!V162</f>
        <v>0</v>
      </c>
      <c r="X162" s="132" t="e">
        <f t="shared" si="10"/>
        <v>#N/A</v>
      </c>
      <c r="Y162" s="111">
        <v>159</v>
      </c>
      <c r="Z162" s="12">
        <f>'BASE - Geral'!W162</f>
        <v>0</v>
      </c>
      <c r="AA162" s="90">
        <f>'BASE - Geral'!X162</f>
        <v>0</v>
      </c>
      <c r="AB162" s="112">
        <f>'BASE - Geral'!Y162</f>
        <v>0</v>
      </c>
      <c r="AC162" s="132">
        <f t="shared" si="11"/>
        <v>-159</v>
      </c>
      <c r="AD162" s="90">
        <f>'BASE - Geral'!AC162</f>
        <v>0</v>
      </c>
      <c r="AE162" s="90">
        <f>'BASE - Geral'!AD162</f>
        <v>0</v>
      </c>
      <c r="AF162" s="129"/>
    </row>
    <row r="163" spans="2:32">
      <c r="B163" s="117" t="e">
        <f>VLOOKUP(F163,'Composição KIT'!$A$1:$E$400,5,0)</f>
        <v>#N/A</v>
      </c>
      <c r="C163" s="13">
        <f>'BASE - Geral'!B163</f>
        <v>0</v>
      </c>
      <c r="D163" s="13">
        <f>'BASE - Geral'!D163</f>
        <v>0</v>
      </c>
      <c r="E163" s="13">
        <f>'BASE - Geral'!E163</f>
        <v>0</v>
      </c>
      <c r="F163" s="13">
        <f>'BASE - Geral'!G163</f>
        <v>0</v>
      </c>
      <c r="G163" s="13">
        <f>'BASE - Geral'!H163</f>
        <v>0</v>
      </c>
      <c r="H163" s="13">
        <f>'BASE - Geral'!I163</f>
        <v>0</v>
      </c>
      <c r="I163" s="12">
        <f>'BASE - Geral'!J163</f>
        <v>0</v>
      </c>
      <c r="J163" s="12">
        <f>'BASE - Geral'!K163</f>
        <v>0</v>
      </c>
      <c r="K163" s="12">
        <f>'BASE - Geral'!L163</f>
        <v>0</v>
      </c>
      <c r="L163" s="12">
        <f>'BASE - Geral'!M163</f>
        <v>0</v>
      </c>
      <c r="M163" s="12">
        <f>'BASE - Geral'!N163</f>
        <v>0</v>
      </c>
      <c r="N163" s="108">
        <f>'BASE - Geral'!Q163</f>
        <v>0</v>
      </c>
      <c r="O163" s="111" t="e">
        <f>VLOOKUP(F163,'Demanda Isolada KIT'!$M$2:$P$1048576,4,0)</f>
        <v>#N/A</v>
      </c>
      <c r="P163" s="12">
        <f>'BASE - Geral'!Q163</f>
        <v>0</v>
      </c>
      <c r="Q163" s="90">
        <f>'BASE - Geral'!R163</f>
        <v>0</v>
      </c>
      <c r="R163" s="112">
        <f>'BASE - Geral'!S163</f>
        <v>0</v>
      </c>
      <c r="S163" s="131" t="e">
        <f t="shared" si="9"/>
        <v>#N/A</v>
      </c>
      <c r="T163" s="111" t="e">
        <f>VLOOKUP(F163,'Demanda Isolada KIT'!$R$2:$U$1048576,2,0)</f>
        <v>#N/A</v>
      </c>
      <c r="U163" s="12">
        <f>'BASE - Geral'!T163</f>
        <v>0</v>
      </c>
      <c r="V163" s="90">
        <f>'BASE - Geral'!U163</f>
        <v>0</v>
      </c>
      <c r="W163" s="112">
        <f>'BASE - Geral'!V163</f>
        <v>0</v>
      </c>
      <c r="X163" s="132" t="e">
        <f t="shared" si="10"/>
        <v>#N/A</v>
      </c>
      <c r="Y163" s="111">
        <v>160</v>
      </c>
      <c r="Z163" s="12">
        <f>'BASE - Geral'!W163</f>
        <v>0</v>
      </c>
      <c r="AA163" s="90">
        <f>'BASE - Geral'!X163</f>
        <v>0</v>
      </c>
      <c r="AB163" s="112">
        <f>'BASE - Geral'!Y163</f>
        <v>0</v>
      </c>
      <c r="AC163" s="132">
        <f t="shared" si="11"/>
        <v>-160</v>
      </c>
      <c r="AD163" s="90">
        <f>'BASE - Geral'!AC163</f>
        <v>0</v>
      </c>
      <c r="AE163" s="90">
        <f>'BASE - Geral'!AD163</f>
        <v>0</v>
      </c>
      <c r="AF163" s="129"/>
    </row>
    <row r="164" spans="2:32">
      <c r="B164" s="117" t="e">
        <f>VLOOKUP(F164,'Composição KIT'!$A$1:$E$400,5,0)</f>
        <v>#N/A</v>
      </c>
      <c r="C164" s="13">
        <f>'BASE - Geral'!B164</f>
        <v>0</v>
      </c>
      <c r="D164" s="13">
        <f>'BASE - Geral'!D164</f>
        <v>0</v>
      </c>
      <c r="E164" s="13">
        <f>'BASE - Geral'!E164</f>
        <v>0</v>
      </c>
      <c r="F164" s="13">
        <f>'BASE - Geral'!G164</f>
        <v>0</v>
      </c>
      <c r="G164" s="13">
        <f>'BASE - Geral'!H164</f>
        <v>0</v>
      </c>
      <c r="H164" s="13">
        <f>'BASE - Geral'!I164</f>
        <v>0</v>
      </c>
      <c r="I164" s="12">
        <f>'BASE - Geral'!J164</f>
        <v>0</v>
      </c>
      <c r="J164" s="12">
        <f>'BASE - Geral'!K164</f>
        <v>0</v>
      </c>
      <c r="K164" s="12">
        <f>'BASE - Geral'!L164</f>
        <v>0</v>
      </c>
      <c r="L164" s="12">
        <f>'BASE - Geral'!M164</f>
        <v>0</v>
      </c>
      <c r="M164" s="12">
        <f>'BASE - Geral'!N164</f>
        <v>0</v>
      </c>
      <c r="N164" s="108">
        <f>'BASE - Geral'!Q164</f>
        <v>0</v>
      </c>
      <c r="O164" s="111" t="e">
        <f>VLOOKUP(F164,'Demanda Isolada KIT'!$M$2:$P$1048576,4,0)</f>
        <v>#N/A</v>
      </c>
      <c r="P164" s="12">
        <f>'BASE - Geral'!Q164</f>
        <v>0</v>
      </c>
      <c r="Q164" s="90">
        <f>'BASE - Geral'!R164</f>
        <v>0</v>
      </c>
      <c r="R164" s="112">
        <f>'BASE - Geral'!S164</f>
        <v>0</v>
      </c>
      <c r="S164" s="131" t="e">
        <f t="shared" si="9"/>
        <v>#N/A</v>
      </c>
      <c r="T164" s="111" t="e">
        <f>VLOOKUP(F164,'Demanda Isolada KIT'!$R$2:$U$1048576,2,0)</f>
        <v>#N/A</v>
      </c>
      <c r="U164" s="12">
        <f>'BASE - Geral'!T164</f>
        <v>0</v>
      </c>
      <c r="V164" s="90">
        <f>'BASE - Geral'!U164</f>
        <v>0</v>
      </c>
      <c r="W164" s="112">
        <f>'BASE - Geral'!V164</f>
        <v>0</v>
      </c>
      <c r="X164" s="132" t="e">
        <f t="shared" si="10"/>
        <v>#N/A</v>
      </c>
      <c r="Y164" s="111">
        <v>161</v>
      </c>
      <c r="Z164" s="12">
        <f>'BASE - Geral'!W164</f>
        <v>0</v>
      </c>
      <c r="AA164" s="90">
        <f>'BASE - Geral'!X164</f>
        <v>0</v>
      </c>
      <c r="AB164" s="112">
        <f>'BASE - Geral'!Y164</f>
        <v>0</v>
      </c>
      <c r="AC164" s="132">
        <f t="shared" si="11"/>
        <v>-161</v>
      </c>
      <c r="AD164" s="90">
        <f>'BASE - Geral'!AC164</f>
        <v>0</v>
      </c>
      <c r="AE164" s="90">
        <f>'BASE - Geral'!AD164</f>
        <v>0</v>
      </c>
      <c r="AF164" s="129"/>
    </row>
    <row r="165" spans="2:32">
      <c r="B165" s="117" t="e">
        <f>VLOOKUP(F165,'Composição KIT'!$A$1:$E$400,5,0)</f>
        <v>#N/A</v>
      </c>
      <c r="C165" s="13">
        <f>'BASE - Geral'!B165</f>
        <v>0</v>
      </c>
      <c r="D165" s="13">
        <f>'BASE - Geral'!D165</f>
        <v>0</v>
      </c>
      <c r="E165" s="13">
        <f>'BASE - Geral'!E165</f>
        <v>0</v>
      </c>
      <c r="F165" s="13">
        <f>'BASE - Geral'!G165</f>
        <v>0</v>
      </c>
      <c r="G165" s="13">
        <f>'BASE - Geral'!H165</f>
        <v>0</v>
      </c>
      <c r="H165" s="13">
        <f>'BASE - Geral'!I165</f>
        <v>0</v>
      </c>
      <c r="I165" s="12">
        <f>'BASE - Geral'!J165</f>
        <v>0</v>
      </c>
      <c r="J165" s="12">
        <f>'BASE - Geral'!K165</f>
        <v>0</v>
      </c>
      <c r="K165" s="12">
        <f>'BASE - Geral'!L165</f>
        <v>0</v>
      </c>
      <c r="L165" s="12">
        <f>'BASE - Geral'!M165</f>
        <v>0</v>
      </c>
      <c r="M165" s="12">
        <f>'BASE - Geral'!N165</f>
        <v>0</v>
      </c>
      <c r="N165" s="108">
        <f>'BASE - Geral'!Q165</f>
        <v>0</v>
      </c>
      <c r="O165" s="111" t="e">
        <f>VLOOKUP(F165,'Demanda Isolada KIT'!$M$2:$P$1048576,4,0)</f>
        <v>#N/A</v>
      </c>
      <c r="P165" s="12">
        <f>'BASE - Geral'!Q165</f>
        <v>0</v>
      </c>
      <c r="Q165" s="90">
        <f>'BASE - Geral'!R165</f>
        <v>0</v>
      </c>
      <c r="R165" s="112">
        <f>'BASE - Geral'!S165</f>
        <v>0</v>
      </c>
      <c r="S165" s="131" t="e">
        <f t="shared" si="9"/>
        <v>#N/A</v>
      </c>
      <c r="T165" s="111" t="e">
        <f>VLOOKUP(F165,'Demanda Isolada KIT'!$R$2:$U$1048576,2,0)</f>
        <v>#N/A</v>
      </c>
      <c r="U165" s="12">
        <f>'BASE - Geral'!T165</f>
        <v>0</v>
      </c>
      <c r="V165" s="90">
        <f>'BASE - Geral'!U165</f>
        <v>0</v>
      </c>
      <c r="W165" s="112">
        <f>'BASE - Geral'!V165</f>
        <v>0</v>
      </c>
      <c r="X165" s="132" t="e">
        <f t="shared" si="10"/>
        <v>#N/A</v>
      </c>
      <c r="Y165" s="111">
        <v>162</v>
      </c>
      <c r="Z165" s="12">
        <f>'BASE - Geral'!W165</f>
        <v>0</v>
      </c>
      <c r="AA165" s="90">
        <f>'BASE - Geral'!X165</f>
        <v>0</v>
      </c>
      <c r="AB165" s="112">
        <f>'BASE - Geral'!Y165</f>
        <v>0</v>
      </c>
      <c r="AC165" s="132">
        <f t="shared" si="11"/>
        <v>-162</v>
      </c>
      <c r="AD165" s="90">
        <f>'BASE - Geral'!AC165</f>
        <v>0</v>
      </c>
      <c r="AE165" s="90">
        <f>'BASE - Geral'!AD165</f>
        <v>0</v>
      </c>
      <c r="AF165" s="129"/>
    </row>
    <row r="166" spans="2:32">
      <c r="B166" s="117" t="e">
        <f>VLOOKUP(F166,'Composição KIT'!$A$1:$E$400,5,0)</f>
        <v>#N/A</v>
      </c>
      <c r="C166" s="13">
        <f>'BASE - Geral'!B166</f>
        <v>0</v>
      </c>
      <c r="D166" s="13">
        <f>'BASE - Geral'!D166</f>
        <v>0</v>
      </c>
      <c r="E166" s="13">
        <f>'BASE - Geral'!E166</f>
        <v>0</v>
      </c>
      <c r="F166" s="13">
        <f>'BASE - Geral'!G166</f>
        <v>0</v>
      </c>
      <c r="G166" s="13">
        <f>'BASE - Geral'!H166</f>
        <v>0</v>
      </c>
      <c r="H166" s="13">
        <f>'BASE - Geral'!I166</f>
        <v>0</v>
      </c>
      <c r="I166" s="12">
        <f>'BASE - Geral'!J166</f>
        <v>0</v>
      </c>
      <c r="J166" s="12">
        <f>'BASE - Geral'!K166</f>
        <v>0</v>
      </c>
      <c r="K166" s="12">
        <f>'BASE - Geral'!L166</f>
        <v>0</v>
      </c>
      <c r="L166" s="12">
        <f>'BASE - Geral'!M166</f>
        <v>0</v>
      </c>
      <c r="M166" s="12">
        <f>'BASE - Geral'!N166</f>
        <v>0</v>
      </c>
      <c r="N166" s="108">
        <f>'BASE - Geral'!Q166</f>
        <v>0</v>
      </c>
      <c r="O166" s="111" t="e">
        <f>VLOOKUP(F166,'Demanda Isolada KIT'!$M$2:$P$1048576,4,0)</f>
        <v>#N/A</v>
      </c>
      <c r="P166" s="12">
        <f>'BASE - Geral'!Q166</f>
        <v>0</v>
      </c>
      <c r="Q166" s="90">
        <f>'BASE - Geral'!R166</f>
        <v>0</v>
      </c>
      <c r="R166" s="112">
        <f>'BASE - Geral'!S166</f>
        <v>0</v>
      </c>
      <c r="S166" s="131" t="e">
        <f t="shared" si="9"/>
        <v>#N/A</v>
      </c>
      <c r="T166" s="111" t="e">
        <f>VLOOKUP(F166,'Demanda Isolada KIT'!$R$2:$U$1048576,2,0)</f>
        <v>#N/A</v>
      </c>
      <c r="U166" s="12">
        <f>'BASE - Geral'!T166</f>
        <v>0</v>
      </c>
      <c r="V166" s="90">
        <f>'BASE - Geral'!U166</f>
        <v>0</v>
      </c>
      <c r="W166" s="112">
        <f>'BASE - Geral'!V166</f>
        <v>0</v>
      </c>
      <c r="X166" s="132" t="e">
        <f t="shared" si="10"/>
        <v>#N/A</v>
      </c>
      <c r="Y166" s="111">
        <v>163</v>
      </c>
      <c r="Z166" s="12">
        <f>'BASE - Geral'!W166</f>
        <v>0</v>
      </c>
      <c r="AA166" s="90">
        <f>'BASE - Geral'!X166</f>
        <v>0</v>
      </c>
      <c r="AB166" s="112">
        <f>'BASE - Geral'!Y166</f>
        <v>0</v>
      </c>
      <c r="AC166" s="132">
        <f t="shared" si="11"/>
        <v>-163</v>
      </c>
      <c r="AD166" s="90">
        <f>'BASE - Geral'!AC166</f>
        <v>0</v>
      </c>
      <c r="AE166" s="90">
        <f>'BASE - Geral'!AD166</f>
        <v>0</v>
      </c>
      <c r="AF166" s="129"/>
    </row>
    <row r="167" spans="2:32">
      <c r="B167" s="117" t="e">
        <f>VLOOKUP(F167,'Composição KIT'!$A$1:$E$400,5,0)</f>
        <v>#N/A</v>
      </c>
      <c r="C167" s="13">
        <f>'BASE - Geral'!B167</f>
        <v>0</v>
      </c>
      <c r="D167" s="13">
        <f>'BASE - Geral'!D167</f>
        <v>0</v>
      </c>
      <c r="E167" s="13">
        <f>'BASE - Geral'!E167</f>
        <v>0</v>
      </c>
      <c r="F167" s="13">
        <f>'BASE - Geral'!G167</f>
        <v>0</v>
      </c>
      <c r="G167" s="13">
        <f>'BASE - Geral'!H167</f>
        <v>0</v>
      </c>
      <c r="H167" s="13">
        <f>'BASE - Geral'!I167</f>
        <v>0</v>
      </c>
      <c r="I167" s="12">
        <f>'BASE - Geral'!J167</f>
        <v>0</v>
      </c>
      <c r="J167" s="12">
        <f>'BASE - Geral'!K167</f>
        <v>0</v>
      </c>
      <c r="K167" s="12">
        <f>'BASE - Geral'!L167</f>
        <v>0</v>
      </c>
      <c r="L167" s="12">
        <f>'BASE - Geral'!M167</f>
        <v>0</v>
      </c>
      <c r="M167" s="12">
        <f>'BASE - Geral'!N167</f>
        <v>0</v>
      </c>
      <c r="N167" s="108">
        <f>'BASE - Geral'!Q167</f>
        <v>0</v>
      </c>
      <c r="O167" s="111" t="e">
        <f>VLOOKUP(F167,'Demanda Isolada KIT'!$M$2:$P$1048576,4,0)</f>
        <v>#N/A</v>
      </c>
      <c r="P167" s="12">
        <f>'BASE - Geral'!Q167</f>
        <v>0</v>
      </c>
      <c r="Q167" s="90">
        <f>'BASE - Geral'!R167</f>
        <v>0</v>
      </c>
      <c r="R167" s="112">
        <f>'BASE - Geral'!S167</f>
        <v>0</v>
      </c>
      <c r="S167" s="131" t="e">
        <f t="shared" si="9"/>
        <v>#N/A</v>
      </c>
      <c r="T167" s="111" t="e">
        <f>VLOOKUP(F167,'Demanda Isolada KIT'!$R$2:$U$1048576,2,0)</f>
        <v>#N/A</v>
      </c>
      <c r="U167" s="12">
        <f>'BASE - Geral'!T167</f>
        <v>0</v>
      </c>
      <c r="V167" s="90">
        <f>'BASE - Geral'!U167</f>
        <v>0</v>
      </c>
      <c r="W167" s="112">
        <f>'BASE - Geral'!V167</f>
        <v>0</v>
      </c>
      <c r="X167" s="132" t="e">
        <f t="shared" si="10"/>
        <v>#N/A</v>
      </c>
      <c r="Y167" s="111">
        <v>164</v>
      </c>
      <c r="Z167" s="12">
        <f>'BASE - Geral'!W167</f>
        <v>0</v>
      </c>
      <c r="AA167" s="90">
        <f>'BASE - Geral'!X167</f>
        <v>0</v>
      </c>
      <c r="AB167" s="112">
        <f>'BASE - Geral'!Y167</f>
        <v>0</v>
      </c>
      <c r="AC167" s="132">
        <f t="shared" si="11"/>
        <v>-164</v>
      </c>
      <c r="AD167" s="90">
        <f>'BASE - Geral'!AC167</f>
        <v>0</v>
      </c>
      <c r="AE167" s="90">
        <f>'BASE - Geral'!AD167</f>
        <v>0</v>
      </c>
      <c r="AF167" s="129"/>
    </row>
    <row r="168" spans="2:32">
      <c r="B168" s="117" t="e">
        <f>VLOOKUP(F168,'Composição KIT'!$A$1:$E$400,5,0)</f>
        <v>#N/A</v>
      </c>
      <c r="C168" s="13">
        <f>'BASE - Geral'!B168</f>
        <v>0</v>
      </c>
      <c r="D168" s="13">
        <f>'BASE - Geral'!D168</f>
        <v>0</v>
      </c>
      <c r="E168" s="13">
        <f>'BASE - Geral'!E168</f>
        <v>0</v>
      </c>
      <c r="F168" s="13">
        <f>'BASE - Geral'!G168</f>
        <v>0</v>
      </c>
      <c r="G168" s="13">
        <f>'BASE - Geral'!H168</f>
        <v>0</v>
      </c>
      <c r="H168" s="13">
        <f>'BASE - Geral'!I168</f>
        <v>0</v>
      </c>
      <c r="I168" s="12">
        <f>'BASE - Geral'!J168</f>
        <v>0</v>
      </c>
      <c r="J168" s="12">
        <f>'BASE - Geral'!K168</f>
        <v>0</v>
      </c>
      <c r="K168" s="12">
        <f>'BASE - Geral'!L168</f>
        <v>0</v>
      </c>
      <c r="L168" s="12">
        <f>'BASE - Geral'!M168</f>
        <v>0</v>
      </c>
      <c r="M168" s="12">
        <f>'BASE - Geral'!N168</f>
        <v>0</v>
      </c>
      <c r="N168" s="108">
        <f>'BASE - Geral'!Q168</f>
        <v>0</v>
      </c>
      <c r="O168" s="111" t="e">
        <f>VLOOKUP(F168,'Demanda Isolada KIT'!$M$2:$P$1048576,4,0)</f>
        <v>#N/A</v>
      </c>
      <c r="P168" s="12">
        <f>'BASE - Geral'!Q168</f>
        <v>0</v>
      </c>
      <c r="Q168" s="90">
        <f>'BASE - Geral'!R168</f>
        <v>0</v>
      </c>
      <c r="R168" s="112">
        <f>'BASE - Geral'!S168</f>
        <v>0</v>
      </c>
      <c r="S168" s="131" t="e">
        <f t="shared" si="9"/>
        <v>#N/A</v>
      </c>
      <c r="T168" s="111" t="e">
        <f>VLOOKUP(F168,'Demanda Isolada KIT'!$R$2:$U$1048576,2,0)</f>
        <v>#N/A</v>
      </c>
      <c r="U168" s="12">
        <f>'BASE - Geral'!T168</f>
        <v>0</v>
      </c>
      <c r="V168" s="90">
        <f>'BASE - Geral'!U168</f>
        <v>0</v>
      </c>
      <c r="W168" s="112">
        <f>'BASE - Geral'!V168</f>
        <v>0</v>
      </c>
      <c r="X168" s="132" t="e">
        <f t="shared" si="10"/>
        <v>#N/A</v>
      </c>
      <c r="Y168" s="111">
        <v>165</v>
      </c>
      <c r="Z168" s="12">
        <f>'BASE - Geral'!W168</f>
        <v>0</v>
      </c>
      <c r="AA168" s="90">
        <f>'BASE - Geral'!X168</f>
        <v>0</v>
      </c>
      <c r="AB168" s="112">
        <f>'BASE - Geral'!Y168</f>
        <v>0</v>
      </c>
      <c r="AC168" s="132">
        <f t="shared" si="11"/>
        <v>-165</v>
      </c>
      <c r="AD168" s="90">
        <f>'BASE - Geral'!AC168</f>
        <v>0</v>
      </c>
      <c r="AE168" s="90">
        <f>'BASE - Geral'!AD168</f>
        <v>0</v>
      </c>
      <c r="AF168" s="129"/>
    </row>
    <row r="169" spans="2:32">
      <c r="B169" s="117" t="e">
        <f>VLOOKUP(F169,'Composição KIT'!$A$1:$E$400,5,0)</f>
        <v>#N/A</v>
      </c>
      <c r="C169" s="13">
        <f>'BASE - Geral'!B169</f>
        <v>0</v>
      </c>
      <c r="D169" s="13">
        <f>'BASE - Geral'!D169</f>
        <v>0</v>
      </c>
      <c r="E169" s="13">
        <f>'BASE - Geral'!E169</f>
        <v>0</v>
      </c>
      <c r="F169" s="13">
        <f>'BASE - Geral'!G169</f>
        <v>0</v>
      </c>
      <c r="G169" s="13">
        <f>'BASE - Geral'!H169</f>
        <v>0</v>
      </c>
      <c r="H169" s="13">
        <f>'BASE - Geral'!I169</f>
        <v>0</v>
      </c>
      <c r="I169" s="12">
        <f>'BASE - Geral'!J169</f>
        <v>0</v>
      </c>
      <c r="J169" s="12">
        <f>'BASE - Geral'!K169</f>
        <v>0</v>
      </c>
      <c r="K169" s="12">
        <f>'BASE - Geral'!L169</f>
        <v>0</v>
      </c>
      <c r="L169" s="12">
        <f>'BASE - Geral'!M169</f>
        <v>0</v>
      </c>
      <c r="M169" s="12">
        <f>'BASE - Geral'!N169</f>
        <v>0</v>
      </c>
      <c r="N169" s="108">
        <f>'BASE - Geral'!Q169</f>
        <v>0</v>
      </c>
      <c r="O169" s="111" t="e">
        <f>VLOOKUP(F169,'Demanda Isolada KIT'!$M$2:$P$1048576,4,0)</f>
        <v>#N/A</v>
      </c>
      <c r="P169" s="12">
        <f>'BASE - Geral'!Q169</f>
        <v>0</v>
      </c>
      <c r="Q169" s="90">
        <f>'BASE - Geral'!R169</f>
        <v>0</v>
      </c>
      <c r="R169" s="112">
        <f>'BASE - Geral'!S169</f>
        <v>0</v>
      </c>
      <c r="S169" s="131" t="e">
        <f t="shared" si="9"/>
        <v>#N/A</v>
      </c>
      <c r="T169" s="111" t="e">
        <f>VLOOKUP(F169,'Demanda Isolada KIT'!$R$2:$U$1048576,2,0)</f>
        <v>#N/A</v>
      </c>
      <c r="U169" s="12">
        <f>'BASE - Geral'!T169</f>
        <v>0</v>
      </c>
      <c r="V169" s="90">
        <f>'BASE - Geral'!U169</f>
        <v>0</v>
      </c>
      <c r="W169" s="112">
        <f>'BASE - Geral'!V169</f>
        <v>0</v>
      </c>
      <c r="X169" s="132" t="e">
        <f t="shared" si="10"/>
        <v>#N/A</v>
      </c>
      <c r="Y169" s="111">
        <v>166</v>
      </c>
      <c r="Z169" s="12">
        <f>'BASE - Geral'!W169</f>
        <v>0</v>
      </c>
      <c r="AA169" s="90">
        <f>'BASE - Geral'!X169</f>
        <v>0</v>
      </c>
      <c r="AB169" s="112">
        <f>'BASE - Geral'!Y169</f>
        <v>0</v>
      </c>
      <c r="AC169" s="132">
        <f t="shared" si="11"/>
        <v>-166</v>
      </c>
      <c r="AD169" s="90">
        <f>'BASE - Geral'!AC169</f>
        <v>0</v>
      </c>
      <c r="AE169" s="90">
        <f>'BASE - Geral'!AD169</f>
        <v>0</v>
      </c>
      <c r="AF169" s="129"/>
    </row>
    <row r="170" spans="2:32">
      <c r="B170" s="117" t="e">
        <f>VLOOKUP(F170,'Composição KIT'!$A$1:$E$400,5,0)</f>
        <v>#N/A</v>
      </c>
      <c r="C170" s="13">
        <f>'BASE - Geral'!B170</f>
        <v>0</v>
      </c>
      <c r="D170" s="13">
        <f>'BASE - Geral'!D170</f>
        <v>0</v>
      </c>
      <c r="E170" s="13">
        <f>'BASE - Geral'!E170</f>
        <v>0</v>
      </c>
      <c r="F170" s="13">
        <f>'BASE - Geral'!G170</f>
        <v>0</v>
      </c>
      <c r="G170" s="13">
        <f>'BASE - Geral'!H170</f>
        <v>0</v>
      </c>
      <c r="H170" s="13">
        <f>'BASE - Geral'!I170</f>
        <v>0</v>
      </c>
      <c r="I170" s="12">
        <f>'BASE - Geral'!J170</f>
        <v>0</v>
      </c>
      <c r="J170" s="12">
        <f>'BASE - Geral'!K170</f>
        <v>0</v>
      </c>
      <c r="K170" s="12">
        <f>'BASE - Geral'!L170</f>
        <v>0</v>
      </c>
      <c r="L170" s="12">
        <f>'BASE - Geral'!M170</f>
        <v>0</v>
      </c>
      <c r="M170" s="12">
        <f>'BASE - Geral'!N170</f>
        <v>0</v>
      </c>
      <c r="N170" s="108">
        <f>'BASE - Geral'!Q170</f>
        <v>0</v>
      </c>
      <c r="O170" s="111" t="e">
        <f>VLOOKUP(F170,'Demanda Isolada KIT'!$M$2:$P$1048576,4,0)</f>
        <v>#N/A</v>
      </c>
      <c r="P170" s="12">
        <f>'BASE - Geral'!Q170</f>
        <v>0</v>
      </c>
      <c r="Q170" s="90">
        <f>'BASE - Geral'!R170</f>
        <v>0</v>
      </c>
      <c r="R170" s="112">
        <f>'BASE - Geral'!S170</f>
        <v>0</v>
      </c>
      <c r="S170" s="131" t="e">
        <f t="shared" si="9"/>
        <v>#N/A</v>
      </c>
      <c r="T170" s="111" t="e">
        <f>VLOOKUP(F170,'Demanda Isolada KIT'!$R$2:$U$1048576,2,0)</f>
        <v>#N/A</v>
      </c>
      <c r="U170" s="12">
        <f>'BASE - Geral'!T170</f>
        <v>0</v>
      </c>
      <c r="V170" s="90">
        <f>'BASE - Geral'!U170</f>
        <v>0</v>
      </c>
      <c r="W170" s="112">
        <f>'BASE - Geral'!V170</f>
        <v>0</v>
      </c>
      <c r="X170" s="132" t="e">
        <f t="shared" si="10"/>
        <v>#N/A</v>
      </c>
      <c r="Y170" s="111">
        <v>167</v>
      </c>
      <c r="Z170" s="12">
        <f>'BASE - Geral'!W170</f>
        <v>0</v>
      </c>
      <c r="AA170" s="90">
        <f>'BASE - Geral'!X170</f>
        <v>0</v>
      </c>
      <c r="AB170" s="112">
        <f>'BASE - Geral'!Y170</f>
        <v>0</v>
      </c>
      <c r="AC170" s="132">
        <f t="shared" si="11"/>
        <v>-167</v>
      </c>
      <c r="AD170" s="90">
        <f>'BASE - Geral'!AC170</f>
        <v>0</v>
      </c>
      <c r="AE170" s="90">
        <f>'BASE - Geral'!AD170</f>
        <v>0</v>
      </c>
      <c r="AF170" s="129"/>
    </row>
    <row r="171" spans="2:32">
      <c r="B171" s="117" t="e">
        <f>VLOOKUP(F171,'Composição KIT'!$A$1:$E$400,5,0)</f>
        <v>#N/A</v>
      </c>
      <c r="C171" s="13">
        <f>'BASE - Geral'!B171</f>
        <v>0</v>
      </c>
      <c r="D171" s="13">
        <f>'BASE - Geral'!D171</f>
        <v>0</v>
      </c>
      <c r="E171" s="13">
        <f>'BASE - Geral'!E171</f>
        <v>0</v>
      </c>
      <c r="F171" s="13">
        <f>'BASE - Geral'!G171</f>
        <v>0</v>
      </c>
      <c r="G171" s="13">
        <f>'BASE - Geral'!H171</f>
        <v>0</v>
      </c>
      <c r="H171" s="13">
        <f>'BASE - Geral'!I171</f>
        <v>0</v>
      </c>
      <c r="I171" s="12">
        <f>'BASE - Geral'!J171</f>
        <v>0</v>
      </c>
      <c r="J171" s="12">
        <f>'BASE - Geral'!K171</f>
        <v>0</v>
      </c>
      <c r="K171" s="12">
        <f>'BASE - Geral'!L171</f>
        <v>0</v>
      </c>
      <c r="L171" s="12">
        <f>'BASE - Geral'!M171</f>
        <v>0</v>
      </c>
      <c r="M171" s="12">
        <f>'BASE - Geral'!N171</f>
        <v>0</v>
      </c>
      <c r="N171" s="108">
        <f>'BASE - Geral'!Q171</f>
        <v>0</v>
      </c>
      <c r="O171" s="111" t="e">
        <f>VLOOKUP(F171,'Demanda Isolada KIT'!$M$2:$P$1048576,4,0)</f>
        <v>#N/A</v>
      </c>
      <c r="P171" s="12">
        <f>'BASE - Geral'!Q171</f>
        <v>0</v>
      </c>
      <c r="Q171" s="90">
        <f>'BASE - Geral'!R171</f>
        <v>0</v>
      </c>
      <c r="R171" s="112">
        <f>'BASE - Geral'!S171</f>
        <v>0</v>
      </c>
      <c r="S171" s="131" t="e">
        <f t="shared" si="9"/>
        <v>#N/A</v>
      </c>
      <c r="T171" s="111" t="e">
        <f>VLOOKUP(F171,'Demanda Isolada KIT'!$R$2:$U$1048576,2,0)</f>
        <v>#N/A</v>
      </c>
      <c r="U171" s="12">
        <f>'BASE - Geral'!T171</f>
        <v>0</v>
      </c>
      <c r="V171" s="90">
        <f>'BASE - Geral'!U171</f>
        <v>0</v>
      </c>
      <c r="W171" s="112">
        <f>'BASE - Geral'!V171</f>
        <v>0</v>
      </c>
      <c r="X171" s="132" t="e">
        <f t="shared" si="10"/>
        <v>#N/A</v>
      </c>
      <c r="Y171" s="111">
        <v>168</v>
      </c>
      <c r="Z171" s="12">
        <f>'BASE - Geral'!W171</f>
        <v>0</v>
      </c>
      <c r="AA171" s="90">
        <f>'BASE - Geral'!X171</f>
        <v>0</v>
      </c>
      <c r="AB171" s="112">
        <f>'BASE - Geral'!Y171</f>
        <v>0</v>
      </c>
      <c r="AC171" s="132">
        <f t="shared" si="11"/>
        <v>-168</v>
      </c>
      <c r="AD171" s="90">
        <f>'BASE - Geral'!AC171</f>
        <v>0</v>
      </c>
      <c r="AE171" s="90">
        <f>'BASE - Geral'!AD171</f>
        <v>0</v>
      </c>
      <c r="AF171" s="129"/>
    </row>
    <row r="172" spans="2:32">
      <c r="B172" s="117" t="e">
        <f>VLOOKUP(F172,'Composição KIT'!$A$1:$E$400,5,0)</f>
        <v>#N/A</v>
      </c>
      <c r="C172" s="13">
        <f>'BASE - Geral'!B172</f>
        <v>0</v>
      </c>
      <c r="D172" s="13">
        <f>'BASE - Geral'!D172</f>
        <v>0</v>
      </c>
      <c r="E172" s="13">
        <f>'BASE - Geral'!E172</f>
        <v>0</v>
      </c>
      <c r="F172" s="13">
        <f>'BASE - Geral'!G172</f>
        <v>0</v>
      </c>
      <c r="G172" s="13">
        <f>'BASE - Geral'!H172</f>
        <v>0</v>
      </c>
      <c r="H172" s="13">
        <f>'BASE - Geral'!I172</f>
        <v>0</v>
      </c>
      <c r="I172" s="12">
        <f>'BASE - Geral'!J172</f>
        <v>0</v>
      </c>
      <c r="J172" s="12">
        <f>'BASE - Geral'!K172</f>
        <v>0</v>
      </c>
      <c r="K172" s="12">
        <f>'BASE - Geral'!L172</f>
        <v>0</v>
      </c>
      <c r="L172" s="12">
        <f>'BASE - Geral'!M172</f>
        <v>0</v>
      </c>
      <c r="M172" s="12">
        <f>'BASE - Geral'!N172</f>
        <v>0</v>
      </c>
      <c r="N172" s="108">
        <f>'BASE - Geral'!Q172</f>
        <v>0</v>
      </c>
      <c r="O172" s="111" t="e">
        <f>VLOOKUP(F172,'Demanda Isolada KIT'!$M$2:$P$1048576,4,0)</f>
        <v>#N/A</v>
      </c>
      <c r="P172" s="12">
        <f>'BASE - Geral'!Q172</f>
        <v>0</v>
      </c>
      <c r="Q172" s="90">
        <f>'BASE - Geral'!R172</f>
        <v>0</v>
      </c>
      <c r="R172" s="112">
        <f>'BASE - Geral'!S172</f>
        <v>0</v>
      </c>
      <c r="S172" s="131" t="e">
        <f t="shared" si="9"/>
        <v>#N/A</v>
      </c>
      <c r="T172" s="111" t="e">
        <f>VLOOKUP(F172,'Demanda Isolada KIT'!$R$2:$U$1048576,2,0)</f>
        <v>#N/A</v>
      </c>
      <c r="U172" s="12">
        <f>'BASE - Geral'!T172</f>
        <v>0</v>
      </c>
      <c r="V172" s="90">
        <f>'BASE - Geral'!U172</f>
        <v>0</v>
      </c>
      <c r="W172" s="112">
        <f>'BASE - Geral'!V172</f>
        <v>0</v>
      </c>
      <c r="X172" s="132" t="e">
        <f t="shared" si="10"/>
        <v>#N/A</v>
      </c>
      <c r="Y172" s="111">
        <v>169</v>
      </c>
      <c r="Z172" s="12">
        <f>'BASE - Geral'!W172</f>
        <v>0</v>
      </c>
      <c r="AA172" s="90">
        <f>'BASE - Geral'!X172</f>
        <v>0</v>
      </c>
      <c r="AB172" s="112">
        <f>'BASE - Geral'!Y172</f>
        <v>0</v>
      </c>
      <c r="AC172" s="132">
        <f t="shared" si="11"/>
        <v>-169</v>
      </c>
      <c r="AD172" s="90">
        <f>'BASE - Geral'!AC172</f>
        <v>0</v>
      </c>
      <c r="AE172" s="90">
        <f>'BASE - Geral'!AD172</f>
        <v>0</v>
      </c>
      <c r="AF172" s="129"/>
    </row>
    <row r="173" spans="2:32">
      <c r="B173" s="117" t="e">
        <f>VLOOKUP(F173,'Composição KIT'!$A$1:$E$400,5,0)</f>
        <v>#N/A</v>
      </c>
      <c r="C173" s="13">
        <f>'BASE - Geral'!B173</f>
        <v>0</v>
      </c>
      <c r="D173" s="13">
        <f>'BASE - Geral'!D173</f>
        <v>0</v>
      </c>
      <c r="E173" s="13">
        <f>'BASE - Geral'!E173</f>
        <v>0</v>
      </c>
      <c r="F173" s="13">
        <f>'BASE - Geral'!G173</f>
        <v>0</v>
      </c>
      <c r="G173" s="13">
        <f>'BASE - Geral'!H173</f>
        <v>0</v>
      </c>
      <c r="H173" s="13">
        <f>'BASE - Geral'!I173</f>
        <v>0</v>
      </c>
      <c r="I173" s="12">
        <f>'BASE - Geral'!J173</f>
        <v>0</v>
      </c>
      <c r="J173" s="12">
        <f>'BASE - Geral'!K173</f>
        <v>0</v>
      </c>
      <c r="K173" s="12">
        <f>'BASE - Geral'!L173</f>
        <v>0</v>
      </c>
      <c r="L173" s="12">
        <f>'BASE - Geral'!M173</f>
        <v>0</v>
      </c>
      <c r="M173" s="12">
        <f>'BASE - Geral'!N173</f>
        <v>0</v>
      </c>
      <c r="N173" s="108">
        <f>'BASE - Geral'!Q173</f>
        <v>0</v>
      </c>
      <c r="O173" s="111" t="e">
        <f>VLOOKUP(F173,'Demanda Isolada KIT'!$M$2:$P$1048576,4,0)</f>
        <v>#N/A</v>
      </c>
      <c r="P173" s="12">
        <f>'BASE - Geral'!Q173</f>
        <v>0</v>
      </c>
      <c r="Q173" s="90">
        <f>'BASE - Geral'!R173</f>
        <v>0</v>
      </c>
      <c r="R173" s="112">
        <f>'BASE - Geral'!S173</f>
        <v>0</v>
      </c>
      <c r="S173" s="131" t="e">
        <f t="shared" si="9"/>
        <v>#N/A</v>
      </c>
      <c r="T173" s="111" t="e">
        <f>VLOOKUP(F173,'Demanda Isolada KIT'!$R$2:$U$1048576,2,0)</f>
        <v>#N/A</v>
      </c>
      <c r="U173" s="12">
        <f>'BASE - Geral'!T173</f>
        <v>0</v>
      </c>
      <c r="V173" s="90">
        <f>'BASE - Geral'!U173</f>
        <v>0</v>
      </c>
      <c r="W173" s="112">
        <f>'BASE - Geral'!V173</f>
        <v>0</v>
      </c>
      <c r="X173" s="132" t="e">
        <f t="shared" si="10"/>
        <v>#N/A</v>
      </c>
      <c r="Y173" s="111">
        <v>170</v>
      </c>
      <c r="Z173" s="12">
        <f>'BASE - Geral'!W173</f>
        <v>0</v>
      </c>
      <c r="AA173" s="90">
        <f>'BASE - Geral'!X173</f>
        <v>0</v>
      </c>
      <c r="AB173" s="112">
        <f>'BASE - Geral'!Y173</f>
        <v>0</v>
      </c>
      <c r="AC173" s="132">
        <f t="shared" si="11"/>
        <v>-170</v>
      </c>
      <c r="AD173" s="90">
        <f>'BASE - Geral'!AC173</f>
        <v>0</v>
      </c>
      <c r="AE173" s="90">
        <f>'BASE - Geral'!AD173</f>
        <v>0</v>
      </c>
      <c r="AF173" s="129"/>
    </row>
    <row r="174" spans="2:32">
      <c r="B174" s="117" t="e">
        <f>VLOOKUP(F174,'Composição KIT'!$A$1:$E$400,5,0)</f>
        <v>#N/A</v>
      </c>
      <c r="C174" s="13">
        <f>'BASE - Geral'!B174</f>
        <v>0</v>
      </c>
      <c r="D174" s="13">
        <f>'BASE - Geral'!D174</f>
        <v>0</v>
      </c>
      <c r="E174" s="13">
        <f>'BASE - Geral'!E174</f>
        <v>0</v>
      </c>
      <c r="F174" s="13">
        <f>'BASE - Geral'!G174</f>
        <v>0</v>
      </c>
      <c r="G174" s="13">
        <f>'BASE - Geral'!H174</f>
        <v>0</v>
      </c>
      <c r="H174" s="13">
        <f>'BASE - Geral'!I174</f>
        <v>0</v>
      </c>
      <c r="I174" s="12">
        <f>'BASE - Geral'!J174</f>
        <v>0</v>
      </c>
      <c r="J174" s="12">
        <f>'BASE - Geral'!K174</f>
        <v>0</v>
      </c>
      <c r="K174" s="12">
        <f>'BASE - Geral'!L174</f>
        <v>0</v>
      </c>
      <c r="L174" s="12">
        <f>'BASE - Geral'!M174</f>
        <v>0</v>
      </c>
      <c r="M174" s="12">
        <f>'BASE - Geral'!N174</f>
        <v>0</v>
      </c>
      <c r="N174" s="108">
        <f>'BASE - Geral'!Q174</f>
        <v>0</v>
      </c>
      <c r="O174" s="111" t="e">
        <f>VLOOKUP(F174,'Demanda Isolada KIT'!$M$2:$P$1048576,4,0)</f>
        <v>#N/A</v>
      </c>
      <c r="P174" s="12">
        <f>'BASE - Geral'!Q174</f>
        <v>0</v>
      </c>
      <c r="Q174" s="90">
        <f>'BASE - Geral'!R174</f>
        <v>0</v>
      </c>
      <c r="R174" s="112">
        <f>'BASE - Geral'!S174</f>
        <v>0</v>
      </c>
      <c r="S174" s="131" t="e">
        <f t="shared" si="9"/>
        <v>#N/A</v>
      </c>
      <c r="T174" s="111" t="e">
        <f>VLOOKUP(F174,'Demanda Isolada KIT'!$R$2:$U$1048576,2,0)</f>
        <v>#N/A</v>
      </c>
      <c r="U174" s="12">
        <f>'BASE - Geral'!T174</f>
        <v>0</v>
      </c>
      <c r="V174" s="90">
        <f>'BASE - Geral'!U174</f>
        <v>0</v>
      </c>
      <c r="W174" s="112">
        <f>'BASE - Geral'!V174</f>
        <v>0</v>
      </c>
      <c r="X174" s="132" t="e">
        <f t="shared" si="10"/>
        <v>#N/A</v>
      </c>
      <c r="Y174" s="111">
        <v>171</v>
      </c>
      <c r="Z174" s="12">
        <f>'BASE - Geral'!W174</f>
        <v>0</v>
      </c>
      <c r="AA174" s="90">
        <f>'BASE - Geral'!X174</f>
        <v>0</v>
      </c>
      <c r="AB174" s="112">
        <f>'BASE - Geral'!Y174</f>
        <v>0</v>
      </c>
      <c r="AC174" s="132">
        <f t="shared" si="11"/>
        <v>-171</v>
      </c>
      <c r="AD174" s="90">
        <f>'BASE - Geral'!AC174</f>
        <v>0</v>
      </c>
      <c r="AE174" s="90">
        <f>'BASE - Geral'!AD174</f>
        <v>0</v>
      </c>
      <c r="AF174" s="129"/>
    </row>
    <row r="175" spans="2:32">
      <c r="B175" s="117" t="e">
        <f>VLOOKUP(F175,'Composição KIT'!$A$1:$E$400,5,0)</f>
        <v>#N/A</v>
      </c>
      <c r="C175" s="13">
        <f>'BASE - Geral'!B175</f>
        <v>0</v>
      </c>
      <c r="D175" s="13">
        <f>'BASE - Geral'!D175</f>
        <v>0</v>
      </c>
      <c r="E175" s="13">
        <f>'BASE - Geral'!E175</f>
        <v>0</v>
      </c>
      <c r="F175" s="13">
        <f>'BASE - Geral'!G175</f>
        <v>0</v>
      </c>
      <c r="G175" s="13">
        <f>'BASE - Geral'!H175</f>
        <v>0</v>
      </c>
      <c r="H175" s="13">
        <f>'BASE - Geral'!I175</f>
        <v>0</v>
      </c>
      <c r="I175" s="12">
        <f>'BASE - Geral'!J175</f>
        <v>0</v>
      </c>
      <c r="J175" s="12">
        <f>'BASE - Geral'!K175</f>
        <v>0</v>
      </c>
      <c r="K175" s="12">
        <f>'BASE - Geral'!L175</f>
        <v>0</v>
      </c>
      <c r="L175" s="12">
        <f>'BASE - Geral'!M175</f>
        <v>0</v>
      </c>
      <c r="M175" s="12">
        <f>'BASE - Geral'!N175</f>
        <v>0</v>
      </c>
      <c r="N175" s="108">
        <f>'BASE - Geral'!Q175</f>
        <v>0</v>
      </c>
      <c r="O175" s="111" t="e">
        <f>VLOOKUP(F175,'Demanda Isolada KIT'!$M$2:$P$1048576,4,0)</f>
        <v>#N/A</v>
      </c>
      <c r="P175" s="12">
        <f>'BASE - Geral'!Q175</f>
        <v>0</v>
      </c>
      <c r="Q175" s="90">
        <f>'BASE - Geral'!R175</f>
        <v>0</v>
      </c>
      <c r="R175" s="112">
        <f>'BASE - Geral'!S175</f>
        <v>0</v>
      </c>
      <c r="S175" s="131" t="e">
        <f t="shared" si="9"/>
        <v>#N/A</v>
      </c>
      <c r="T175" s="111" t="e">
        <f>VLOOKUP(F175,'Demanda Isolada KIT'!$R$2:$U$1048576,2,0)</f>
        <v>#N/A</v>
      </c>
      <c r="U175" s="12">
        <f>'BASE - Geral'!T175</f>
        <v>0</v>
      </c>
      <c r="V175" s="90">
        <f>'BASE - Geral'!U175</f>
        <v>0</v>
      </c>
      <c r="W175" s="112">
        <f>'BASE - Geral'!V175</f>
        <v>0</v>
      </c>
      <c r="X175" s="132" t="e">
        <f t="shared" si="10"/>
        <v>#N/A</v>
      </c>
      <c r="Y175" s="111">
        <v>172</v>
      </c>
      <c r="Z175" s="12">
        <f>'BASE - Geral'!W175</f>
        <v>0</v>
      </c>
      <c r="AA175" s="90">
        <f>'BASE - Geral'!X175</f>
        <v>0</v>
      </c>
      <c r="AB175" s="112">
        <f>'BASE - Geral'!Y175</f>
        <v>0</v>
      </c>
      <c r="AC175" s="132">
        <f t="shared" si="11"/>
        <v>-172</v>
      </c>
      <c r="AD175" s="90">
        <f>'BASE - Geral'!AC175</f>
        <v>0</v>
      </c>
      <c r="AE175" s="90">
        <f>'BASE - Geral'!AD175</f>
        <v>0</v>
      </c>
      <c r="AF175" s="129"/>
    </row>
    <row r="176" spans="2:32">
      <c r="B176" s="117" t="e">
        <f>VLOOKUP(F176,'Composição KIT'!$A$1:$E$400,5,0)</f>
        <v>#N/A</v>
      </c>
      <c r="C176" s="13">
        <f>'BASE - Geral'!B176</f>
        <v>0</v>
      </c>
      <c r="D176" s="13">
        <f>'BASE - Geral'!D176</f>
        <v>0</v>
      </c>
      <c r="E176" s="13">
        <f>'BASE - Geral'!E176</f>
        <v>0</v>
      </c>
      <c r="F176" s="13">
        <f>'BASE - Geral'!G176</f>
        <v>0</v>
      </c>
      <c r="G176" s="13">
        <f>'BASE - Geral'!H176</f>
        <v>0</v>
      </c>
      <c r="H176" s="13">
        <f>'BASE - Geral'!I176</f>
        <v>0</v>
      </c>
      <c r="I176" s="12">
        <f>'BASE - Geral'!J176</f>
        <v>0</v>
      </c>
      <c r="J176" s="12">
        <f>'BASE - Geral'!K176</f>
        <v>0</v>
      </c>
      <c r="K176" s="12">
        <f>'BASE - Geral'!L176</f>
        <v>0</v>
      </c>
      <c r="L176" s="12">
        <f>'BASE - Geral'!M176</f>
        <v>0</v>
      </c>
      <c r="M176" s="12">
        <f>'BASE - Geral'!N176</f>
        <v>0</v>
      </c>
      <c r="N176" s="108">
        <f>'BASE - Geral'!Q176</f>
        <v>0</v>
      </c>
      <c r="O176" s="111" t="e">
        <f>VLOOKUP(F176,'Demanda Isolada KIT'!$M$2:$P$1048576,4,0)</f>
        <v>#N/A</v>
      </c>
      <c r="P176" s="12">
        <f>'BASE - Geral'!Q176</f>
        <v>0</v>
      </c>
      <c r="Q176" s="90">
        <f>'BASE - Geral'!R176</f>
        <v>0</v>
      </c>
      <c r="R176" s="112">
        <f>'BASE - Geral'!S176</f>
        <v>0</v>
      </c>
      <c r="S176" s="131" t="e">
        <f t="shared" si="9"/>
        <v>#N/A</v>
      </c>
      <c r="T176" s="111" t="e">
        <f>VLOOKUP(F176,'Demanda Isolada KIT'!$R$2:$U$1048576,2,0)</f>
        <v>#N/A</v>
      </c>
      <c r="U176" s="12">
        <f>'BASE - Geral'!T176</f>
        <v>0</v>
      </c>
      <c r="V176" s="90">
        <f>'BASE - Geral'!U176</f>
        <v>0</v>
      </c>
      <c r="W176" s="112">
        <f>'BASE - Geral'!V176</f>
        <v>0</v>
      </c>
      <c r="X176" s="132" t="e">
        <f t="shared" si="10"/>
        <v>#N/A</v>
      </c>
      <c r="Y176" s="111">
        <v>173</v>
      </c>
      <c r="Z176" s="12">
        <f>'BASE - Geral'!W176</f>
        <v>0</v>
      </c>
      <c r="AA176" s="90">
        <f>'BASE - Geral'!X176</f>
        <v>0</v>
      </c>
      <c r="AB176" s="112">
        <f>'BASE - Geral'!Y176</f>
        <v>0</v>
      </c>
      <c r="AC176" s="132">
        <f t="shared" si="11"/>
        <v>-173</v>
      </c>
      <c r="AD176" s="90">
        <f>'BASE - Geral'!AC176</f>
        <v>0</v>
      </c>
      <c r="AE176" s="90">
        <f>'BASE - Geral'!AD176</f>
        <v>0</v>
      </c>
      <c r="AF176" s="129"/>
    </row>
    <row r="177" spans="2:32">
      <c r="B177" s="117" t="e">
        <f>VLOOKUP(F177,'Composição KIT'!$A$1:$E$400,5,0)</f>
        <v>#N/A</v>
      </c>
      <c r="C177" s="13">
        <f>'BASE - Geral'!B177</f>
        <v>0</v>
      </c>
      <c r="D177" s="13">
        <f>'BASE - Geral'!D177</f>
        <v>0</v>
      </c>
      <c r="E177" s="13">
        <f>'BASE - Geral'!E177</f>
        <v>0</v>
      </c>
      <c r="F177" s="13">
        <f>'BASE - Geral'!G177</f>
        <v>0</v>
      </c>
      <c r="G177" s="13">
        <f>'BASE - Geral'!H177</f>
        <v>0</v>
      </c>
      <c r="H177" s="13">
        <f>'BASE - Geral'!I177</f>
        <v>0</v>
      </c>
      <c r="I177" s="12">
        <f>'BASE - Geral'!J177</f>
        <v>0</v>
      </c>
      <c r="J177" s="12">
        <f>'BASE - Geral'!K177</f>
        <v>0</v>
      </c>
      <c r="K177" s="12">
        <f>'BASE - Geral'!L177</f>
        <v>0</v>
      </c>
      <c r="L177" s="12">
        <f>'BASE - Geral'!M177</f>
        <v>0</v>
      </c>
      <c r="M177" s="12">
        <f>'BASE - Geral'!N177</f>
        <v>0</v>
      </c>
      <c r="N177" s="108">
        <f>'BASE - Geral'!Q177</f>
        <v>0</v>
      </c>
      <c r="O177" s="111" t="e">
        <f>VLOOKUP(F177,'Demanda Isolada KIT'!$M$2:$P$1048576,4,0)</f>
        <v>#N/A</v>
      </c>
      <c r="P177" s="12">
        <f>'BASE - Geral'!Q177</f>
        <v>0</v>
      </c>
      <c r="Q177" s="90">
        <f>'BASE - Geral'!R177</f>
        <v>0</v>
      </c>
      <c r="R177" s="112">
        <f>'BASE - Geral'!S177</f>
        <v>0</v>
      </c>
      <c r="S177" s="131" t="e">
        <f t="shared" si="9"/>
        <v>#N/A</v>
      </c>
      <c r="T177" s="111" t="e">
        <f>VLOOKUP(F177,'Demanda Isolada KIT'!$R$2:$U$1048576,2,0)</f>
        <v>#N/A</v>
      </c>
      <c r="U177" s="12">
        <f>'BASE - Geral'!T177</f>
        <v>0</v>
      </c>
      <c r="V177" s="90">
        <f>'BASE - Geral'!U177</f>
        <v>0</v>
      </c>
      <c r="W177" s="112">
        <f>'BASE - Geral'!V177</f>
        <v>0</v>
      </c>
      <c r="X177" s="132" t="e">
        <f t="shared" si="10"/>
        <v>#N/A</v>
      </c>
      <c r="Y177" s="111">
        <v>174</v>
      </c>
      <c r="Z177" s="12">
        <f>'BASE - Geral'!W177</f>
        <v>0</v>
      </c>
      <c r="AA177" s="90">
        <f>'BASE - Geral'!X177</f>
        <v>0</v>
      </c>
      <c r="AB177" s="112">
        <f>'BASE - Geral'!Y177</f>
        <v>0</v>
      </c>
      <c r="AC177" s="132">
        <f t="shared" si="11"/>
        <v>-174</v>
      </c>
      <c r="AD177" s="90">
        <f>'BASE - Geral'!AC177</f>
        <v>0</v>
      </c>
      <c r="AE177" s="90">
        <f>'BASE - Geral'!AD177</f>
        <v>0</v>
      </c>
      <c r="AF177" s="129"/>
    </row>
    <row r="178" spans="2:32">
      <c r="B178" s="117" t="e">
        <f>VLOOKUP(F178,'Composição KIT'!$A$1:$E$400,5,0)</f>
        <v>#N/A</v>
      </c>
      <c r="C178" s="13">
        <f>'BASE - Geral'!B178</f>
        <v>0</v>
      </c>
      <c r="D178" s="13">
        <f>'BASE - Geral'!D178</f>
        <v>0</v>
      </c>
      <c r="E178" s="13">
        <f>'BASE - Geral'!E178</f>
        <v>0</v>
      </c>
      <c r="F178" s="13">
        <f>'BASE - Geral'!G178</f>
        <v>0</v>
      </c>
      <c r="G178" s="13">
        <f>'BASE - Geral'!H178</f>
        <v>0</v>
      </c>
      <c r="H178" s="13">
        <f>'BASE - Geral'!I178</f>
        <v>0</v>
      </c>
      <c r="I178" s="12">
        <f>'BASE - Geral'!J178</f>
        <v>0</v>
      </c>
      <c r="J178" s="12">
        <f>'BASE - Geral'!K178</f>
        <v>0</v>
      </c>
      <c r="K178" s="12">
        <f>'BASE - Geral'!L178</f>
        <v>0</v>
      </c>
      <c r="L178" s="12">
        <f>'BASE - Geral'!M178</f>
        <v>0</v>
      </c>
      <c r="M178" s="12">
        <f>'BASE - Geral'!N178</f>
        <v>0</v>
      </c>
      <c r="N178" s="108">
        <f>'BASE - Geral'!Q178</f>
        <v>0</v>
      </c>
      <c r="O178" s="111" t="e">
        <f>VLOOKUP(F178,'Demanda Isolada KIT'!$M$2:$P$1048576,4,0)</f>
        <v>#N/A</v>
      </c>
      <c r="P178" s="12">
        <f>'BASE - Geral'!Q178</f>
        <v>0</v>
      </c>
      <c r="Q178" s="90">
        <f>'BASE - Geral'!R178</f>
        <v>0</v>
      </c>
      <c r="R178" s="112">
        <f>'BASE - Geral'!S178</f>
        <v>0</v>
      </c>
      <c r="S178" s="131" t="e">
        <f t="shared" si="9"/>
        <v>#N/A</v>
      </c>
      <c r="T178" s="111" t="e">
        <f>VLOOKUP(F178,'Demanda Isolada KIT'!$R$2:$U$1048576,2,0)</f>
        <v>#N/A</v>
      </c>
      <c r="U178" s="12">
        <f>'BASE - Geral'!T178</f>
        <v>0</v>
      </c>
      <c r="V178" s="90">
        <f>'BASE - Geral'!U178</f>
        <v>0</v>
      </c>
      <c r="W178" s="112">
        <f>'BASE - Geral'!V178</f>
        <v>0</v>
      </c>
      <c r="X178" s="132" t="e">
        <f t="shared" si="10"/>
        <v>#N/A</v>
      </c>
      <c r="Y178" s="111">
        <v>175</v>
      </c>
      <c r="Z178" s="12">
        <f>'BASE - Geral'!W178</f>
        <v>0</v>
      </c>
      <c r="AA178" s="90">
        <f>'BASE - Geral'!X178</f>
        <v>0</v>
      </c>
      <c r="AB178" s="112">
        <f>'BASE - Geral'!Y178</f>
        <v>0</v>
      </c>
      <c r="AC178" s="132">
        <f t="shared" si="11"/>
        <v>-175</v>
      </c>
      <c r="AD178" s="90">
        <f>'BASE - Geral'!AC178</f>
        <v>0</v>
      </c>
      <c r="AE178" s="90">
        <f>'BASE - Geral'!AD178</f>
        <v>0</v>
      </c>
      <c r="AF178" s="129"/>
    </row>
    <row r="179" spans="2:32">
      <c r="B179" s="117" t="e">
        <f>VLOOKUP(F179,'Composição KIT'!$A$1:$E$400,5,0)</f>
        <v>#N/A</v>
      </c>
      <c r="C179" s="13">
        <f>'BASE - Geral'!B179</f>
        <v>0</v>
      </c>
      <c r="D179" s="13">
        <f>'BASE - Geral'!D179</f>
        <v>0</v>
      </c>
      <c r="E179" s="13">
        <f>'BASE - Geral'!E179</f>
        <v>0</v>
      </c>
      <c r="F179" s="13">
        <f>'BASE - Geral'!G179</f>
        <v>0</v>
      </c>
      <c r="G179" s="13">
        <f>'BASE - Geral'!H179</f>
        <v>0</v>
      </c>
      <c r="H179" s="13">
        <f>'BASE - Geral'!I179</f>
        <v>0</v>
      </c>
      <c r="I179" s="12">
        <f>'BASE - Geral'!J179</f>
        <v>0</v>
      </c>
      <c r="J179" s="12">
        <f>'BASE - Geral'!K179</f>
        <v>0</v>
      </c>
      <c r="K179" s="12">
        <f>'BASE - Geral'!L179</f>
        <v>0</v>
      </c>
      <c r="L179" s="12">
        <f>'BASE - Geral'!M179</f>
        <v>0</v>
      </c>
      <c r="M179" s="12">
        <f>'BASE - Geral'!N179</f>
        <v>0</v>
      </c>
      <c r="N179" s="108">
        <f>'BASE - Geral'!Q179</f>
        <v>0</v>
      </c>
      <c r="O179" s="111" t="e">
        <f>VLOOKUP(F179,'Demanda Isolada KIT'!$M$2:$P$1048576,4,0)</f>
        <v>#N/A</v>
      </c>
      <c r="P179" s="12">
        <f>'BASE - Geral'!Q179</f>
        <v>0</v>
      </c>
      <c r="Q179" s="90">
        <f>'BASE - Geral'!R179</f>
        <v>0</v>
      </c>
      <c r="R179" s="112">
        <f>'BASE - Geral'!S179</f>
        <v>0</v>
      </c>
      <c r="S179" s="131" t="e">
        <f t="shared" si="9"/>
        <v>#N/A</v>
      </c>
      <c r="T179" s="111" t="e">
        <f>VLOOKUP(F179,'Demanda Isolada KIT'!$R$2:$U$1048576,2,0)</f>
        <v>#N/A</v>
      </c>
      <c r="U179" s="12">
        <f>'BASE - Geral'!T179</f>
        <v>0</v>
      </c>
      <c r="V179" s="90">
        <f>'BASE - Geral'!U179</f>
        <v>0</v>
      </c>
      <c r="W179" s="112">
        <f>'BASE - Geral'!V179</f>
        <v>0</v>
      </c>
      <c r="X179" s="132" t="e">
        <f t="shared" si="10"/>
        <v>#N/A</v>
      </c>
      <c r="Y179" s="111">
        <v>176</v>
      </c>
      <c r="Z179" s="12">
        <f>'BASE - Geral'!W179</f>
        <v>0</v>
      </c>
      <c r="AA179" s="90">
        <f>'BASE - Geral'!X179</f>
        <v>0</v>
      </c>
      <c r="AB179" s="112">
        <f>'BASE - Geral'!Y179</f>
        <v>0</v>
      </c>
      <c r="AC179" s="132">
        <f t="shared" si="11"/>
        <v>-176</v>
      </c>
      <c r="AD179" s="90">
        <f>'BASE - Geral'!AC179</f>
        <v>0</v>
      </c>
      <c r="AE179" s="90">
        <f>'BASE - Geral'!AD179</f>
        <v>0</v>
      </c>
      <c r="AF179" s="129"/>
    </row>
    <row r="180" spans="2:32">
      <c r="B180" s="117" t="e">
        <f>VLOOKUP(F180,'Composição KIT'!$A$1:$E$400,5,0)</f>
        <v>#N/A</v>
      </c>
      <c r="C180" s="13">
        <f>'BASE - Geral'!B180</f>
        <v>0</v>
      </c>
      <c r="D180" s="13">
        <f>'BASE - Geral'!D180</f>
        <v>0</v>
      </c>
      <c r="E180" s="13">
        <f>'BASE - Geral'!E180</f>
        <v>0</v>
      </c>
      <c r="F180" s="13">
        <f>'BASE - Geral'!G180</f>
        <v>0</v>
      </c>
      <c r="G180" s="13">
        <f>'BASE - Geral'!H180</f>
        <v>0</v>
      </c>
      <c r="H180" s="13">
        <f>'BASE - Geral'!I180</f>
        <v>0</v>
      </c>
      <c r="I180" s="12">
        <f>'BASE - Geral'!J180</f>
        <v>0</v>
      </c>
      <c r="J180" s="12">
        <f>'BASE - Geral'!K180</f>
        <v>0</v>
      </c>
      <c r="K180" s="12">
        <f>'BASE - Geral'!L180</f>
        <v>0</v>
      </c>
      <c r="L180" s="12">
        <f>'BASE - Geral'!M180</f>
        <v>0</v>
      </c>
      <c r="M180" s="12">
        <f>'BASE - Geral'!N180</f>
        <v>0</v>
      </c>
      <c r="N180" s="108">
        <f>'BASE - Geral'!Q180</f>
        <v>0</v>
      </c>
      <c r="O180" s="111" t="e">
        <f>VLOOKUP(F180,'Demanda Isolada KIT'!$M$2:$P$1048576,4,0)</f>
        <v>#N/A</v>
      </c>
      <c r="P180" s="12">
        <f>'BASE - Geral'!Q180</f>
        <v>0</v>
      </c>
      <c r="Q180" s="90">
        <f>'BASE - Geral'!R180</f>
        <v>0</v>
      </c>
      <c r="R180" s="112">
        <f>'BASE - Geral'!S180</f>
        <v>0</v>
      </c>
      <c r="S180" s="131" t="e">
        <f t="shared" si="9"/>
        <v>#N/A</v>
      </c>
      <c r="T180" s="111" t="e">
        <f>VLOOKUP(F180,'Demanda Isolada KIT'!$R$2:$U$1048576,2,0)</f>
        <v>#N/A</v>
      </c>
      <c r="U180" s="12">
        <f>'BASE - Geral'!T180</f>
        <v>0</v>
      </c>
      <c r="V180" s="90">
        <f>'BASE - Geral'!U180</f>
        <v>0</v>
      </c>
      <c r="W180" s="112">
        <f>'BASE - Geral'!V180</f>
        <v>0</v>
      </c>
      <c r="X180" s="132" t="e">
        <f t="shared" si="10"/>
        <v>#N/A</v>
      </c>
      <c r="Y180" s="111">
        <v>177</v>
      </c>
      <c r="Z180" s="12">
        <f>'BASE - Geral'!W180</f>
        <v>0</v>
      </c>
      <c r="AA180" s="90">
        <f>'BASE - Geral'!X180</f>
        <v>0</v>
      </c>
      <c r="AB180" s="112">
        <f>'BASE - Geral'!Y180</f>
        <v>0</v>
      </c>
      <c r="AC180" s="132">
        <f t="shared" si="11"/>
        <v>-177</v>
      </c>
      <c r="AD180" s="90">
        <f>'BASE - Geral'!AC180</f>
        <v>0</v>
      </c>
      <c r="AE180" s="90">
        <f>'BASE - Geral'!AD180</f>
        <v>0</v>
      </c>
      <c r="AF180" s="129"/>
    </row>
    <row r="181" spans="2:32">
      <c r="B181" s="117" t="e">
        <f>VLOOKUP(F181,'Composição KIT'!$A$1:$E$400,5,0)</f>
        <v>#N/A</v>
      </c>
      <c r="C181" s="13">
        <f>'BASE - Geral'!B181</f>
        <v>0</v>
      </c>
      <c r="D181" s="13">
        <f>'BASE - Geral'!D181</f>
        <v>0</v>
      </c>
      <c r="E181" s="13">
        <f>'BASE - Geral'!E181</f>
        <v>0</v>
      </c>
      <c r="F181" s="13">
        <f>'BASE - Geral'!G181</f>
        <v>0</v>
      </c>
      <c r="G181" s="13">
        <f>'BASE - Geral'!H181</f>
        <v>0</v>
      </c>
      <c r="H181" s="13">
        <f>'BASE - Geral'!I181</f>
        <v>0</v>
      </c>
      <c r="I181" s="12">
        <f>'BASE - Geral'!J181</f>
        <v>0</v>
      </c>
      <c r="J181" s="12">
        <f>'BASE - Geral'!K181</f>
        <v>0</v>
      </c>
      <c r="K181" s="12">
        <f>'BASE - Geral'!L181</f>
        <v>0</v>
      </c>
      <c r="L181" s="12">
        <f>'BASE - Geral'!M181</f>
        <v>0</v>
      </c>
      <c r="M181" s="12">
        <f>'BASE - Geral'!N181</f>
        <v>0</v>
      </c>
      <c r="N181" s="108">
        <f>'BASE - Geral'!Q181</f>
        <v>0</v>
      </c>
      <c r="O181" s="111" t="e">
        <f>VLOOKUP(F181,'Demanda Isolada KIT'!$M$2:$P$1048576,4,0)</f>
        <v>#N/A</v>
      </c>
      <c r="P181" s="12">
        <f>'BASE - Geral'!Q181</f>
        <v>0</v>
      </c>
      <c r="Q181" s="90">
        <f>'BASE - Geral'!R181</f>
        <v>0</v>
      </c>
      <c r="R181" s="112">
        <f>'BASE - Geral'!S181</f>
        <v>0</v>
      </c>
      <c r="S181" s="131" t="e">
        <f t="shared" si="9"/>
        <v>#N/A</v>
      </c>
      <c r="T181" s="111" t="e">
        <f>VLOOKUP(F181,'Demanda Isolada KIT'!$R$2:$U$1048576,2,0)</f>
        <v>#N/A</v>
      </c>
      <c r="U181" s="12">
        <f>'BASE - Geral'!T181</f>
        <v>0</v>
      </c>
      <c r="V181" s="90">
        <f>'BASE - Geral'!U181</f>
        <v>0</v>
      </c>
      <c r="W181" s="112">
        <f>'BASE - Geral'!V181</f>
        <v>0</v>
      </c>
      <c r="X181" s="132" t="e">
        <f t="shared" si="10"/>
        <v>#N/A</v>
      </c>
      <c r="Y181" s="111">
        <v>178</v>
      </c>
      <c r="Z181" s="12">
        <f>'BASE - Geral'!W181</f>
        <v>0</v>
      </c>
      <c r="AA181" s="90">
        <f>'BASE - Geral'!X181</f>
        <v>0</v>
      </c>
      <c r="AB181" s="112">
        <f>'BASE - Geral'!Y181</f>
        <v>0</v>
      </c>
      <c r="AC181" s="132">
        <f t="shared" si="11"/>
        <v>-178</v>
      </c>
      <c r="AD181" s="90">
        <f>'BASE - Geral'!AC181</f>
        <v>0</v>
      </c>
      <c r="AE181" s="90">
        <f>'BASE - Geral'!AD181</f>
        <v>0</v>
      </c>
      <c r="AF181" s="129"/>
    </row>
    <row r="182" spans="2:32">
      <c r="B182" s="117" t="e">
        <f>VLOOKUP(F182,'Composição KIT'!$A$1:$E$400,5,0)</f>
        <v>#N/A</v>
      </c>
      <c r="C182" s="13">
        <f>'BASE - Geral'!B182</f>
        <v>0</v>
      </c>
      <c r="D182" s="13">
        <f>'BASE - Geral'!D182</f>
        <v>0</v>
      </c>
      <c r="E182" s="13">
        <f>'BASE - Geral'!E182</f>
        <v>0</v>
      </c>
      <c r="F182" s="13">
        <f>'BASE - Geral'!G182</f>
        <v>0</v>
      </c>
      <c r="G182" s="13">
        <f>'BASE - Geral'!H182</f>
        <v>0</v>
      </c>
      <c r="H182" s="13">
        <f>'BASE - Geral'!I182</f>
        <v>0</v>
      </c>
      <c r="I182" s="12">
        <f>'BASE - Geral'!J182</f>
        <v>0</v>
      </c>
      <c r="J182" s="12">
        <f>'BASE - Geral'!K182</f>
        <v>0</v>
      </c>
      <c r="K182" s="12">
        <f>'BASE - Geral'!L182</f>
        <v>0</v>
      </c>
      <c r="L182" s="12">
        <f>'BASE - Geral'!M182</f>
        <v>0</v>
      </c>
      <c r="M182" s="12">
        <f>'BASE - Geral'!N182</f>
        <v>0</v>
      </c>
      <c r="N182" s="108">
        <f>'BASE - Geral'!Q182</f>
        <v>0</v>
      </c>
      <c r="O182" s="111" t="e">
        <f>VLOOKUP(F182,'Demanda Isolada KIT'!$M$2:$P$1048576,4,0)</f>
        <v>#N/A</v>
      </c>
      <c r="P182" s="12">
        <f>'BASE - Geral'!Q182</f>
        <v>0</v>
      </c>
      <c r="Q182" s="90">
        <f>'BASE - Geral'!R182</f>
        <v>0</v>
      </c>
      <c r="R182" s="112">
        <f>'BASE - Geral'!S182</f>
        <v>0</v>
      </c>
      <c r="S182" s="131" t="e">
        <f t="shared" si="9"/>
        <v>#N/A</v>
      </c>
      <c r="T182" s="111" t="e">
        <f>VLOOKUP(F182,'Demanda Isolada KIT'!$R$2:$U$1048576,2,0)</f>
        <v>#N/A</v>
      </c>
      <c r="U182" s="12">
        <f>'BASE - Geral'!T182</f>
        <v>0</v>
      </c>
      <c r="V182" s="90">
        <f>'BASE - Geral'!U182</f>
        <v>0</v>
      </c>
      <c r="W182" s="112">
        <f>'BASE - Geral'!V182</f>
        <v>0</v>
      </c>
      <c r="X182" s="132" t="e">
        <f t="shared" si="10"/>
        <v>#N/A</v>
      </c>
      <c r="Y182" s="111">
        <v>179</v>
      </c>
      <c r="Z182" s="12">
        <f>'BASE - Geral'!W182</f>
        <v>0</v>
      </c>
      <c r="AA182" s="90">
        <f>'BASE - Geral'!X182</f>
        <v>0</v>
      </c>
      <c r="AB182" s="112">
        <f>'BASE - Geral'!Y182</f>
        <v>0</v>
      </c>
      <c r="AC182" s="132">
        <f t="shared" si="11"/>
        <v>-179</v>
      </c>
      <c r="AD182" s="90">
        <f>'BASE - Geral'!AC182</f>
        <v>0</v>
      </c>
      <c r="AE182" s="90">
        <f>'BASE - Geral'!AD182</f>
        <v>0</v>
      </c>
      <c r="AF182" s="129"/>
    </row>
    <row r="183" spans="2:32">
      <c r="B183" s="117" t="e">
        <f>VLOOKUP(F183,'Composição KIT'!$A$1:$E$400,5,0)</f>
        <v>#N/A</v>
      </c>
      <c r="C183" s="13">
        <f>'BASE - Geral'!B183</f>
        <v>0</v>
      </c>
      <c r="D183" s="13">
        <f>'BASE - Geral'!D183</f>
        <v>0</v>
      </c>
      <c r="E183" s="13">
        <f>'BASE - Geral'!E183</f>
        <v>0</v>
      </c>
      <c r="F183" s="13">
        <f>'BASE - Geral'!G183</f>
        <v>0</v>
      </c>
      <c r="G183" s="13">
        <f>'BASE - Geral'!H183</f>
        <v>0</v>
      </c>
      <c r="H183" s="13">
        <f>'BASE - Geral'!I183</f>
        <v>0</v>
      </c>
      <c r="I183" s="12">
        <f>'BASE - Geral'!J183</f>
        <v>0</v>
      </c>
      <c r="J183" s="12">
        <f>'BASE - Geral'!K183</f>
        <v>0</v>
      </c>
      <c r="K183" s="12">
        <f>'BASE - Geral'!L183</f>
        <v>0</v>
      </c>
      <c r="L183" s="12">
        <f>'BASE - Geral'!M183</f>
        <v>0</v>
      </c>
      <c r="M183" s="12">
        <f>'BASE - Geral'!N183</f>
        <v>0</v>
      </c>
      <c r="N183" s="108">
        <f>'BASE - Geral'!Q183</f>
        <v>0</v>
      </c>
      <c r="O183" s="111" t="e">
        <f>VLOOKUP(F183,'Demanda Isolada KIT'!$M$2:$P$1048576,4,0)</f>
        <v>#N/A</v>
      </c>
      <c r="P183" s="12">
        <f>'BASE - Geral'!Q183</f>
        <v>0</v>
      </c>
      <c r="Q183" s="90">
        <f>'BASE - Geral'!R183</f>
        <v>0</v>
      </c>
      <c r="R183" s="112">
        <f>'BASE - Geral'!S183</f>
        <v>0</v>
      </c>
      <c r="S183" s="131" t="e">
        <f t="shared" si="9"/>
        <v>#N/A</v>
      </c>
      <c r="T183" s="111" t="e">
        <f>VLOOKUP(F183,'Demanda Isolada KIT'!$R$2:$U$1048576,2,0)</f>
        <v>#N/A</v>
      </c>
      <c r="U183" s="12">
        <f>'BASE - Geral'!T183</f>
        <v>0</v>
      </c>
      <c r="V183" s="90">
        <f>'BASE - Geral'!U183</f>
        <v>0</v>
      </c>
      <c r="W183" s="112">
        <f>'BASE - Geral'!V183</f>
        <v>0</v>
      </c>
      <c r="X183" s="132" t="e">
        <f t="shared" si="10"/>
        <v>#N/A</v>
      </c>
      <c r="Y183" s="111">
        <v>180</v>
      </c>
      <c r="Z183" s="12">
        <f>'BASE - Geral'!W183</f>
        <v>0</v>
      </c>
      <c r="AA183" s="90">
        <f>'BASE - Geral'!X183</f>
        <v>0</v>
      </c>
      <c r="AB183" s="112">
        <f>'BASE - Geral'!Y183</f>
        <v>0</v>
      </c>
      <c r="AC183" s="132">
        <f t="shared" si="11"/>
        <v>-180</v>
      </c>
      <c r="AD183" s="90">
        <f>'BASE - Geral'!AC183</f>
        <v>0</v>
      </c>
      <c r="AE183" s="90">
        <f>'BASE - Geral'!AD183</f>
        <v>0</v>
      </c>
      <c r="AF183" s="129"/>
    </row>
    <row r="184" spans="2:32">
      <c r="B184" s="117" t="e">
        <f>VLOOKUP(F184,'Composição KIT'!$A$1:$E$400,5,0)</f>
        <v>#N/A</v>
      </c>
      <c r="C184" s="13">
        <f>'BASE - Geral'!B184</f>
        <v>0</v>
      </c>
      <c r="D184" s="13">
        <f>'BASE - Geral'!D184</f>
        <v>0</v>
      </c>
      <c r="E184" s="13">
        <f>'BASE - Geral'!E184</f>
        <v>0</v>
      </c>
      <c r="F184" s="13">
        <f>'BASE - Geral'!G184</f>
        <v>0</v>
      </c>
      <c r="G184" s="13">
        <f>'BASE - Geral'!H184</f>
        <v>0</v>
      </c>
      <c r="H184" s="13">
        <f>'BASE - Geral'!I184</f>
        <v>0</v>
      </c>
      <c r="I184" s="12">
        <f>'BASE - Geral'!J184</f>
        <v>0</v>
      </c>
      <c r="J184" s="12">
        <f>'BASE - Geral'!K184</f>
        <v>0</v>
      </c>
      <c r="K184" s="12">
        <f>'BASE - Geral'!L184</f>
        <v>0</v>
      </c>
      <c r="L184" s="12">
        <f>'BASE - Geral'!M184</f>
        <v>0</v>
      </c>
      <c r="M184" s="12">
        <f>'BASE - Geral'!N184</f>
        <v>0</v>
      </c>
      <c r="N184" s="108">
        <f>'BASE - Geral'!Q184</f>
        <v>0</v>
      </c>
      <c r="O184" s="111" t="e">
        <f>VLOOKUP(F184,'Demanda Isolada KIT'!$M$2:$P$1048576,4,0)</f>
        <v>#N/A</v>
      </c>
      <c r="P184" s="12">
        <f>'BASE - Geral'!Q184</f>
        <v>0</v>
      </c>
      <c r="Q184" s="90">
        <f>'BASE - Geral'!R184</f>
        <v>0</v>
      </c>
      <c r="R184" s="112">
        <f>'BASE - Geral'!S184</f>
        <v>0</v>
      </c>
      <c r="S184" s="131" t="e">
        <f t="shared" si="9"/>
        <v>#N/A</v>
      </c>
      <c r="T184" s="111" t="e">
        <f>VLOOKUP(F184,'Demanda Isolada KIT'!$R$2:$U$1048576,2,0)</f>
        <v>#N/A</v>
      </c>
      <c r="U184" s="12">
        <f>'BASE - Geral'!T184</f>
        <v>0</v>
      </c>
      <c r="V184" s="90">
        <f>'BASE - Geral'!U184</f>
        <v>0</v>
      </c>
      <c r="W184" s="112">
        <f>'BASE - Geral'!V184</f>
        <v>0</v>
      </c>
      <c r="X184" s="132" t="e">
        <f t="shared" si="10"/>
        <v>#N/A</v>
      </c>
      <c r="Y184" s="111">
        <v>181</v>
      </c>
      <c r="Z184" s="12">
        <f>'BASE - Geral'!W184</f>
        <v>0</v>
      </c>
      <c r="AA184" s="90">
        <f>'BASE - Geral'!X184</f>
        <v>0</v>
      </c>
      <c r="AB184" s="112">
        <f>'BASE - Geral'!Y184</f>
        <v>0</v>
      </c>
      <c r="AC184" s="132">
        <f t="shared" si="11"/>
        <v>-181</v>
      </c>
      <c r="AD184" s="90">
        <f>'BASE - Geral'!AC184</f>
        <v>0</v>
      </c>
      <c r="AE184" s="90">
        <f>'BASE - Geral'!AD184</f>
        <v>0</v>
      </c>
      <c r="AF184" s="129"/>
    </row>
    <row r="185" spans="2:32">
      <c r="B185" s="117" t="e">
        <f>VLOOKUP(F185,'Composição KIT'!$A$1:$E$400,5,0)</f>
        <v>#N/A</v>
      </c>
      <c r="C185" s="13">
        <f>'BASE - Geral'!B185</f>
        <v>0</v>
      </c>
      <c r="D185" s="13">
        <f>'BASE - Geral'!D185</f>
        <v>0</v>
      </c>
      <c r="E185" s="13">
        <f>'BASE - Geral'!E185</f>
        <v>0</v>
      </c>
      <c r="F185" s="13">
        <f>'BASE - Geral'!G185</f>
        <v>0</v>
      </c>
      <c r="G185" s="13">
        <f>'BASE - Geral'!H185</f>
        <v>0</v>
      </c>
      <c r="H185" s="13">
        <f>'BASE - Geral'!I185</f>
        <v>0</v>
      </c>
      <c r="I185" s="12">
        <f>'BASE - Geral'!J185</f>
        <v>0</v>
      </c>
      <c r="J185" s="12">
        <f>'BASE - Geral'!K185</f>
        <v>0</v>
      </c>
      <c r="K185" s="12">
        <f>'BASE - Geral'!L185</f>
        <v>0</v>
      </c>
      <c r="L185" s="12">
        <f>'BASE - Geral'!M185</f>
        <v>0</v>
      </c>
      <c r="M185" s="12">
        <f>'BASE - Geral'!N185</f>
        <v>0</v>
      </c>
      <c r="N185" s="108">
        <f>'BASE - Geral'!Q185</f>
        <v>0</v>
      </c>
      <c r="O185" s="111" t="e">
        <f>VLOOKUP(F185,'Demanda Isolada KIT'!$M$2:$P$1048576,4,0)</f>
        <v>#N/A</v>
      </c>
      <c r="P185" s="12">
        <f>'BASE - Geral'!Q185</f>
        <v>0</v>
      </c>
      <c r="Q185" s="90">
        <f>'BASE - Geral'!R185</f>
        <v>0</v>
      </c>
      <c r="R185" s="112">
        <f>'BASE - Geral'!S185</f>
        <v>0</v>
      </c>
      <c r="S185" s="131" t="e">
        <f t="shared" si="9"/>
        <v>#N/A</v>
      </c>
      <c r="T185" s="111" t="e">
        <f>VLOOKUP(F185,'Demanda Isolada KIT'!$R$2:$U$1048576,2,0)</f>
        <v>#N/A</v>
      </c>
      <c r="U185" s="12">
        <f>'BASE - Geral'!T185</f>
        <v>0</v>
      </c>
      <c r="V185" s="90">
        <f>'BASE - Geral'!U185</f>
        <v>0</v>
      </c>
      <c r="W185" s="112">
        <f>'BASE - Geral'!V185</f>
        <v>0</v>
      </c>
      <c r="X185" s="132" t="e">
        <f t="shared" si="10"/>
        <v>#N/A</v>
      </c>
      <c r="Y185" s="111">
        <v>182</v>
      </c>
      <c r="Z185" s="12">
        <f>'BASE - Geral'!W185</f>
        <v>0</v>
      </c>
      <c r="AA185" s="90">
        <f>'BASE - Geral'!X185</f>
        <v>0</v>
      </c>
      <c r="AB185" s="112">
        <f>'BASE - Geral'!Y185</f>
        <v>0</v>
      </c>
      <c r="AC185" s="132">
        <f t="shared" si="11"/>
        <v>-182</v>
      </c>
      <c r="AD185" s="90">
        <f>'BASE - Geral'!AC185</f>
        <v>0</v>
      </c>
      <c r="AE185" s="90">
        <f>'BASE - Geral'!AD185</f>
        <v>0</v>
      </c>
      <c r="AF185" s="129"/>
    </row>
    <row r="186" spans="2:32">
      <c r="B186" s="117" t="e">
        <f>VLOOKUP(F186,'Composição KIT'!$A$1:$E$400,5,0)</f>
        <v>#N/A</v>
      </c>
      <c r="C186" s="13">
        <f>'BASE - Geral'!B186</f>
        <v>0</v>
      </c>
      <c r="D186" s="13">
        <f>'BASE - Geral'!D186</f>
        <v>0</v>
      </c>
      <c r="E186" s="13">
        <f>'BASE - Geral'!E186</f>
        <v>0</v>
      </c>
      <c r="F186" s="13">
        <f>'BASE - Geral'!G186</f>
        <v>0</v>
      </c>
      <c r="G186" s="13">
        <f>'BASE - Geral'!H186</f>
        <v>0</v>
      </c>
      <c r="H186" s="13">
        <f>'BASE - Geral'!I186</f>
        <v>0</v>
      </c>
      <c r="I186" s="12">
        <f>'BASE - Geral'!J186</f>
        <v>0</v>
      </c>
      <c r="J186" s="12">
        <f>'BASE - Geral'!K186</f>
        <v>0</v>
      </c>
      <c r="K186" s="12">
        <f>'BASE - Geral'!L186</f>
        <v>0</v>
      </c>
      <c r="L186" s="12">
        <f>'BASE - Geral'!M186</f>
        <v>0</v>
      </c>
      <c r="M186" s="12">
        <f>'BASE - Geral'!N186</f>
        <v>0</v>
      </c>
      <c r="N186" s="108">
        <f>'BASE - Geral'!Q186</f>
        <v>0</v>
      </c>
      <c r="O186" s="111" t="e">
        <f>VLOOKUP(F186,'Demanda Isolada KIT'!$M$2:$P$1048576,4,0)</f>
        <v>#N/A</v>
      </c>
      <c r="P186" s="12">
        <f>'BASE - Geral'!Q186</f>
        <v>0</v>
      </c>
      <c r="Q186" s="90">
        <f>'BASE - Geral'!R186</f>
        <v>0</v>
      </c>
      <c r="R186" s="112">
        <f>'BASE - Geral'!S186</f>
        <v>0</v>
      </c>
      <c r="S186" s="131" t="e">
        <f t="shared" si="9"/>
        <v>#N/A</v>
      </c>
      <c r="T186" s="111" t="e">
        <f>VLOOKUP(F186,'Demanda Isolada KIT'!$R$2:$U$1048576,2,0)</f>
        <v>#N/A</v>
      </c>
      <c r="U186" s="12">
        <f>'BASE - Geral'!T186</f>
        <v>0</v>
      </c>
      <c r="V186" s="90">
        <f>'BASE - Geral'!U186</f>
        <v>0</v>
      </c>
      <c r="W186" s="112">
        <f>'BASE - Geral'!V186</f>
        <v>0</v>
      </c>
      <c r="X186" s="132" t="e">
        <f t="shared" si="10"/>
        <v>#N/A</v>
      </c>
      <c r="Y186" s="111">
        <v>183</v>
      </c>
      <c r="Z186" s="12">
        <f>'BASE - Geral'!W186</f>
        <v>0</v>
      </c>
      <c r="AA186" s="90">
        <f>'BASE - Geral'!X186</f>
        <v>0</v>
      </c>
      <c r="AB186" s="112">
        <f>'BASE - Geral'!Y186</f>
        <v>0</v>
      </c>
      <c r="AC186" s="132">
        <f t="shared" si="11"/>
        <v>-183</v>
      </c>
      <c r="AD186" s="90">
        <f>'BASE - Geral'!AC186</f>
        <v>0</v>
      </c>
      <c r="AE186" s="90">
        <f>'BASE - Geral'!AD186</f>
        <v>0</v>
      </c>
      <c r="AF186" s="129"/>
    </row>
    <row r="187" spans="2:32">
      <c r="B187" s="117" t="e">
        <f>VLOOKUP(F187,'Composição KIT'!$A$1:$E$400,5,0)</f>
        <v>#N/A</v>
      </c>
      <c r="C187" s="13">
        <f>'BASE - Geral'!B187</f>
        <v>0</v>
      </c>
      <c r="D187" s="13">
        <f>'BASE - Geral'!D187</f>
        <v>0</v>
      </c>
      <c r="E187" s="13">
        <f>'BASE - Geral'!E187</f>
        <v>0</v>
      </c>
      <c r="F187" s="13">
        <f>'BASE - Geral'!G187</f>
        <v>0</v>
      </c>
      <c r="G187" s="13">
        <f>'BASE - Geral'!H187</f>
        <v>0</v>
      </c>
      <c r="H187" s="13">
        <f>'BASE - Geral'!I187</f>
        <v>0</v>
      </c>
      <c r="I187" s="12">
        <f>'BASE - Geral'!J187</f>
        <v>0</v>
      </c>
      <c r="J187" s="12">
        <f>'BASE - Geral'!K187</f>
        <v>0</v>
      </c>
      <c r="K187" s="12">
        <f>'BASE - Geral'!L187</f>
        <v>0</v>
      </c>
      <c r="L187" s="12">
        <f>'BASE - Geral'!M187</f>
        <v>0</v>
      </c>
      <c r="M187" s="12">
        <f>'BASE - Geral'!N187</f>
        <v>0</v>
      </c>
      <c r="N187" s="108">
        <f>'BASE - Geral'!Q187</f>
        <v>0</v>
      </c>
      <c r="O187" s="111" t="e">
        <f>VLOOKUP(F187,'Demanda Isolada KIT'!$M$2:$P$1048576,4,0)</f>
        <v>#N/A</v>
      </c>
      <c r="P187" s="12">
        <f>'BASE - Geral'!Q187</f>
        <v>0</v>
      </c>
      <c r="Q187" s="90">
        <f>'BASE - Geral'!R187</f>
        <v>0</v>
      </c>
      <c r="R187" s="112">
        <f>'BASE - Geral'!S187</f>
        <v>0</v>
      </c>
      <c r="S187" s="131" t="e">
        <f t="shared" si="9"/>
        <v>#N/A</v>
      </c>
      <c r="T187" s="111" t="e">
        <f>VLOOKUP(F187,'Demanda Isolada KIT'!$R$2:$U$1048576,2,0)</f>
        <v>#N/A</v>
      </c>
      <c r="U187" s="12">
        <f>'BASE - Geral'!T187</f>
        <v>0</v>
      </c>
      <c r="V187" s="90">
        <f>'BASE - Geral'!U187</f>
        <v>0</v>
      </c>
      <c r="W187" s="112">
        <f>'BASE - Geral'!V187</f>
        <v>0</v>
      </c>
      <c r="X187" s="132" t="e">
        <f t="shared" si="10"/>
        <v>#N/A</v>
      </c>
      <c r="Y187" s="111">
        <v>184</v>
      </c>
      <c r="Z187" s="12">
        <f>'BASE - Geral'!W187</f>
        <v>0</v>
      </c>
      <c r="AA187" s="90">
        <f>'BASE - Geral'!X187</f>
        <v>0</v>
      </c>
      <c r="AB187" s="112">
        <f>'BASE - Geral'!Y187</f>
        <v>0</v>
      </c>
      <c r="AC187" s="132">
        <f t="shared" si="11"/>
        <v>-184</v>
      </c>
      <c r="AD187" s="90">
        <f>'BASE - Geral'!AC187</f>
        <v>0</v>
      </c>
      <c r="AE187" s="90">
        <f>'BASE - Geral'!AD187</f>
        <v>0</v>
      </c>
      <c r="AF187" s="129"/>
    </row>
    <row r="188" spans="2:32">
      <c r="B188" s="117" t="e">
        <f>VLOOKUP(F188,'Composição KIT'!$A$1:$E$400,5,0)</f>
        <v>#N/A</v>
      </c>
      <c r="C188" s="13">
        <f>'BASE - Geral'!B188</f>
        <v>0</v>
      </c>
      <c r="D188" s="13">
        <f>'BASE - Geral'!D188</f>
        <v>0</v>
      </c>
      <c r="E188" s="13">
        <f>'BASE - Geral'!E188</f>
        <v>0</v>
      </c>
      <c r="F188" s="13">
        <f>'BASE - Geral'!G188</f>
        <v>0</v>
      </c>
      <c r="G188" s="13">
        <f>'BASE - Geral'!H188</f>
        <v>0</v>
      </c>
      <c r="H188" s="13">
        <f>'BASE - Geral'!I188</f>
        <v>0</v>
      </c>
      <c r="I188" s="12">
        <f>'BASE - Geral'!J188</f>
        <v>0</v>
      </c>
      <c r="J188" s="12">
        <f>'BASE - Geral'!K188</f>
        <v>0</v>
      </c>
      <c r="K188" s="12">
        <f>'BASE - Geral'!L188</f>
        <v>0</v>
      </c>
      <c r="L188" s="12">
        <f>'BASE - Geral'!M188</f>
        <v>0</v>
      </c>
      <c r="M188" s="12">
        <f>'BASE - Geral'!N188</f>
        <v>0</v>
      </c>
      <c r="N188" s="108">
        <f>'BASE - Geral'!Q188</f>
        <v>0</v>
      </c>
      <c r="O188" s="111" t="e">
        <f>VLOOKUP(F188,'Demanda Isolada KIT'!$M$2:$P$1048576,4,0)</f>
        <v>#N/A</v>
      </c>
      <c r="P188" s="12">
        <f>'BASE - Geral'!Q188</f>
        <v>0</v>
      </c>
      <c r="Q188" s="90">
        <f>'BASE - Geral'!R188</f>
        <v>0</v>
      </c>
      <c r="R188" s="112">
        <f>'BASE - Geral'!S188</f>
        <v>0</v>
      </c>
      <c r="S188" s="131" t="e">
        <f t="shared" si="9"/>
        <v>#N/A</v>
      </c>
      <c r="T188" s="111" t="e">
        <f>VLOOKUP(F188,'Demanda Isolada KIT'!$R$2:$U$1048576,2,0)</f>
        <v>#N/A</v>
      </c>
      <c r="U188" s="12">
        <f>'BASE - Geral'!T188</f>
        <v>0</v>
      </c>
      <c r="V188" s="90">
        <f>'BASE - Geral'!U188</f>
        <v>0</v>
      </c>
      <c r="W188" s="112">
        <f>'BASE - Geral'!V188</f>
        <v>0</v>
      </c>
      <c r="X188" s="132" t="e">
        <f t="shared" si="10"/>
        <v>#N/A</v>
      </c>
      <c r="Y188" s="111">
        <v>185</v>
      </c>
      <c r="Z188" s="12">
        <f>'BASE - Geral'!W188</f>
        <v>0</v>
      </c>
      <c r="AA188" s="90">
        <f>'BASE - Geral'!X188</f>
        <v>0</v>
      </c>
      <c r="AB188" s="112">
        <f>'BASE - Geral'!Y188</f>
        <v>0</v>
      </c>
      <c r="AC188" s="132">
        <f t="shared" si="11"/>
        <v>-185</v>
      </c>
      <c r="AD188" s="90">
        <f>'BASE - Geral'!AC188</f>
        <v>0</v>
      </c>
      <c r="AE188" s="90">
        <f>'BASE - Geral'!AD188</f>
        <v>0</v>
      </c>
      <c r="AF188" s="129"/>
    </row>
    <row r="189" spans="2:32">
      <c r="B189" s="117" t="e">
        <f>VLOOKUP(F189,'Composição KIT'!$A$1:$E$400,5,0)</f>
        <v>#N/A</v>
      </c>
      <c r="C189" s="13">
        <f>'BASE - Geral'!B189</f>
        <v>0</v>
      </c>
      <c r="D189" s="13">
        <f>'BASE - Geral'!D189</f>
        <v>0</v>
      </c>
      <c r="E189" s="13">
        <f>'BASE - Geral'!E189</f>
        <v>0</v>
      </c>
      <c r="F189" s="13">
        <f>'BASE - Geral'!G189</f>
        <v>0</v>
      </c>
      <c r="G189" s="13">
        <f>'BASE - Geral'!H189</f>
        <v>0</v>
      </c>
      <c r="H189" s="13">
        <f>'BASE - Geral'!I189</f>
        <v>0</v>
      </c>
      <c r="I189" s="12">
        <f>'BASE - Geral'!J189</f>
        <v>0</v>
      </c>
      <c r="J189" s="12">
        <f>'BASE - Geral'!K189</f>
        <v>0</v>
      </c>
      <c r="K189" s="12">
        <f>'BASE - Geral'!L189</f>
        <v>0</v>
      </c>
      <c r="L189" s="12">
        <f>'BASE - Geral'!M189</f>
        <v>0</v>
      </c>
      <c r="M189" s="12">
        <f>'BASE - Geral'!N189</f>
        <v>0</v>
      </c>
      <c r="N189" s="108">
        <f>'BASE - Geral'!Q189</f>
        <v>0</v>
      </c>
      <c r="O189" s="111" t="e">
        <f>VLOOKUP(F189,'Demanda Isolada KIT'!$M$2:$P$1048576,4,0)</f>
        <v>#N/A</v>
      </c>
      <c r="P189" s="12">
        <f>'BASE - Geral'!Q189</f>
        <v>0</v>
      </c>
      <c r="Q189" s="90">
        <f>'BASE - Geral'!R189</f>
        <v>0</v>
      </c>
      <c r="R189" s="112">
        <f>'BASE - Geral'!S189</f>
        <v>0</v>
      </c>
      <c r="S189" s="131" t="e">
        <f t="shared" si="9"/>
        <v>#N/A</v>
      </c>
      <c r="T189" s="111" t="e">
        <f>VLOOKUP(F189,'Demanda Isolada KIT'!$R$2:$U$1048576,2,0)</f>
        <v>#N/A</v>
      </c>
      <c r="U189" s="12">
        <f>'BASE - Geral'!T189</f>
        <v>0</v>
      </c>
      <c r="V189" s="90">
        <f>'BASE - Geral'!U189</f>
        <v>0</v>
      </c>
      <c r="W189" s="112">
        <f>'BASE - Geral'!V189</f>
        <v>0</v>
      </c>
      <c r="X189" s="132" t="e">
        <f t="shared" si="10"/>
        <v>#N/A</v>
      </c>
      <c r="Y189" s="111">
        <v>186</v>
      </c>
      <c r="Z189" s="12">
        <f>'BASE - Geral'!W189</f>
        <v>0</v>
      </c>
      <c r="AA189" s="90">
        <f>'BASE - Geral'!X189</f>
        <v>0</v>
      </c>
      <c r="AB189" s="112">
        <f>'BASE - Geral'!Y189</f>
        <v>0</v>
      </c>
      <c r="AC189" s="132">
        <f t="shared" si="11"/>
        <v>-186</v>
      </c>
      <c r="AD189" s="90">
        <f>'BASE - Geral'!AC189</f>
        <v>0</v>
      </c>
      <c r="AE189" s="90">
        <f>'BASE - Geral'!AD189</f>
        <v>0</v>
      </c>
      <c r="AF189" s="129"/>
    </row>
    <row r="190" spans="2:32">
      <c r="B190" s="117" t="e">
        <f>VLOOKUP(F190,'Composição KIT'!$A$1:$E$400,5,0)</f>
        <v>#N/A</v>
      </c>
      <c r="C190" s="13">
        <f>'BASE - Geral'!B190</f>
        <v>0</v>
      </c>
      <c r="D190" s="13">
        <f>'BASE - Geral'!D190</f>
        <v>0</v>
      </c>
      <c r="E190" s="13">
        <f>'BASE - Geral'!E190</f>
        <v>0</v>
      </c>
      <c r="F190" s="13">
        <f>'BASE - Geral'!G190</f>
        <v>0</v>
      </c>
      <c r="G190" s="13">
        <f>'BASE - Geral'!H190</f>
        <v>0</v>
      </c>
      <c r="H190" s="13">
        <f>'BASE - Geral'!I190</f>
        <v>0</v>
      </c>
      <c r="I190" s="12">
        <f>'BASE - Geral'!J190</f>
        <v>0</v>
      </c>
      <c r="J190" s="12">
        <f>'BASE - Geral'!K190</f>
        <v>0</v>
      </c>
      <c r="K190" s="12">
        <f>'BASE - Geral'!L190</f>
        <v>0</v>
      </c>
      <c r="L190" s="12">
        <f>'BASE - Geral'!M190</f>
        <v>0</v>
      </c>
      <c r="M190" s="12">
        <f>'BASE - Geral'!N190</f>
        <v>0</v>
      </c>
      <c r="N190" s="108">
        <f>'BASE - Geral'!Q190</f>
        <v>0</v>
      </c>
      <c r="O190" s="111" t="e">
        <f>VLOOKUP(F190,'Demanda Isolada KIT'!$M$2:$P$1048576,4,0)</f>
        <v>#N/A</v>
      </c>
      <c r="P190" s="12">
        <f>'BASE - Geral'!Q190</f>
        <v>0</v>
      </c>
      <c r="Q190" s="90">
        <f>'BASE - Geral'!R190</f>
        <v>0</v>
      </c>
      <c r="R190" s="112">
        <f>'BASE - Geral'!S190</f>
        <v>0</v>
      </c>
      <c r="S190" s="131" t="e">
        <f t="shared" si="9"/>
        <v>#N/A</v>
      </c>
      <c r="T190" s="111" t="e">
        <f>VLOOKUP(F190,'Demanda Isolada KIT'!$R$2:$U$1048576,2,0)</f>
        <v>#N/A</v>
      </c>
      <c r="U190" s="12">
        <f>'BASE - Geral'!T190</f>
        <v>0</v>
      </c>
      <c r="V190" s="90">
        <f>'BASE - Geral'!U190</f>
        <v>0</v>
      </c>
      <c r="W190" s="112">
        <f>'BASE - Geral'!V190</f>
        <v>0</v>
      </c>
      <c r="X190" s="132" t="e">
        <f t="shared" si="10"/>
        <v>#N/A</v>
      </c>
      <c r="Y190" s="111">
        <v>187</v>
      </c>
      <c r="Z190" s="12">
        <f>'BASE - Geral'!W190</f>
        <v>0</v>
      </c>
      <c r="AA190" s="90">
        <f>'BASE - Geral'!X190</f>
        <v>0</v>
      </c>
      <c r="AB190" s="112">
        <f>'BASE - Geral'!Y190</f>
        <v>0</v>
      </c>
      <c r="AC190" s="132">
        <f t="shared" si="11"/>
        <v>-187</v>
      </c>
      <c r="AD190" s="90">
        <f>'BASE - Geral'!AC190</f>
        <v>0</v>
      </c>
      <c r="AE190" s="90">
        <f>'BASE - Geral'!AD190</f>
        <v>0</v>
      </c>
      <c r="AF190" s="129"/>
    </row>
    <row r="191" spans="2:32">
      <c r="B191" s="117" t="e">
        <f>VLOOKUP(F191,'Composição KIT'!$A$1:$E$400,5,0)</f>
        <v>#N/A</v>
      </c>
      <c r="C191" s="13">
        <f>'BASE - Geral'!B191</f>
        <v>0</v>
      </c>
      <c r="D191" s="13">
        <f>'BASE - Geral'!D191</f>
        <v>0</v>
      </c>
      <c r="E191" s="13">
        <f>'BASE - Geral'!E191</f>
        <v>0</v>
      </c>
      <c r="F191" s="13">
        <f>'BASE - Geral'!G191</f>
        <v>0</v>
      </c>
      <c r="G191" s="13">
        <f>'BASE - Geral'!H191</f>
        <v>0</v>
      </c>
      <c r="H191" s="13">
        <f>'BASE - Geral'!I191</f>
        <v>0</v>
      </c>
      <c r="I191" s="12">
        <f>'BASE - Geral'!J191</f>
        <v>0</v>
      </c>
      <c r="J191" s="12">
        <f>'BASE - Geral'!K191</f>
        <v>0</v>
      </c>
      <c r="K191" s="12">
        <f>'BASE - Geral'!L191</f>
        <v>0</v>
      </c>
      <c r="L191" s="12">
        <f>'BASE - Geral'!M191</f>
        <v>0</v>
      </c>
      <c r="M191" s="12">
        <f>'BASE - Geral'!N191</f>
        <v>0</v>
      </c>
      <c r="N191" s="108">
        <f>'BASE - Geral'!Q191</f>
        <v>0</v>
      </c>
      <c r="O191" s="111" t="e">
        <f>VLOOKUP(F191,'Demanda Isolada KIT'!$M$2:$P$1048576,4,0)</f>
        <v>#N/A</v>
      </c>
      <c r="P191" s="12">
        <f>'BASE - Geral'!Q191</f>
        <v>0</v>
      </c>
      <c r="Q191" s="90">
        <f>'BASE - Geral'!R191</f>
        <v>0</v>
      </c>
      <c r="R191" s="112">
        <f>'BASE - Geral'!S191</f>
        <v>0</v>
      </c>
      <c r="S191" s="131" t="e">
        <f t="shared" si="9"/>
        <v>#N/A</v>
      </c>
      <c r="T191" s="111" t="e">
        <f>VLOOKUP(F191,'Demanda Isolada KIT'!$R$2:$U$1048576,2,0)</f>
        <v>#N/A</v>
      </c>
      <c r="U191" s="12">
        <f>'BASE - Geral'!T191</f>
        <v>0</v>
      </c>
      <c r="V191" s="90">
        <f>'BASE - Geral'!U191</f>
        <v>0</v>
      </c>
      <c r="W191" s="112">
        <f>'BASE - Geral'!V191</f>
        <v>0</v>
      </c>
      <c r="X191" s="132" t="e">
        <f t="shared" si="10"/>
        <v>#N/A</v>
      </c>
      <c r="Y191" s="111">
        <v>188</v>
      </c>
      <c r="Z191" s="12">
        <f>'BASE - Geral'!W191</f>
        <v>0</v>
      </c>
      <c r="AA191" s="90">
        <f>'BASE - Geral'!X191</f>
        <v>0</v>
      </c>
      <c r="AB191" s="112">
        <f>'BASE - Geral'!Y191</f>
        <v>0</v>
      </c>
      <c r="AC191" s="132">
        <f t="shared" si="11"/>
        <v>-188</v>
      </c>
      <c r="AD191" s="90">
        <f>'BASE - Geral'!AC191</f>
        <v>0</v>
      </c>
      <c r="AE191" s="90">
        <f>'BASE - Geral'!AD191</f>
        <v>0</v>
      </c>
      <c r="AF191" s="129"/>
    </row>
    <row r="192" spans="2:32">
      <c r="B192" s="117" t="e">
        <f>VLOOKUP(F192,'Composição KIT'!$A$1:$E$400,5,0)</f>
        <v>#N/A</v>
      </c>
      <c r="C192" s="13">
        <f>'BASE - Geral'!B192</f>
        <v>0</v>
      </c>
      <c r="D192" s="13">
        <f>'BASE - Geral'!D192</f>
        <v>0</v>
      </c>
      <c r="E192" s="13">
        <f>'BASE - Geral'!E192</f>
        <v>0</v>
      </c>
      <c r="F192" s="13">
        <f>'BASE - Geral'!G192</f>
        <v>0</v>
      </c>
      <c r="G192" s="13">
        <f>'BASE - Geral'!H192</f>
        <v>0</v>
      </c>
      <c r="H192" s="13">
        <f>'BASE - Geral'!I192</f>
        <v>0</v>
      </c>
      <c r="I192" s="12">
        <f>'BASE - Geral'!J192</f>
        <v>0</v>
      </c>
      <c r="J192" s="12">
        <f>'BASE - Geral'!K192</f>
        <v>0</v>
      </c>
      <c r="K192" s="12">
        <f>'BASE - Geral'!L192</f>
        <v>0</v>
      </c>
      <c r="L192" s="12">
        <f>'BASE - Geral'!M192</f>
        <v>0</v>
      </c>
      <c r="M192" s="12">
        <f>'BASE - Geral'!N192</f>
        <v>0</v>
      </c>
      <c r="N192" s="108">
        <f>'BASE - Geral'!Q192</f>
        <v>0</v>
      </c>
      <c r="O192" s="111" t="e">
        <f>VLOOKUP(F192,'Demanda Isolada KIT'!$M$2:$P$1048576,4,0)</f>
        <v>#N/A</v>
      </c>
      <c r="P192" s="12">
        <f>'BASE - Geral'!Q192</f>
        <v>0</v>
      </c>
      <c r="Q192" s="90">
        <f>'BASE - Geral'!R192</f>
        <v>0</v>
      </c>
      <c r="R192" s="112">
        <f>'BASE - Geral'!S192</f>
        <v>0</v>
      </c>
      <c r="S192" s="131" t="e">
        <f t="shared" si="9"/>
        <v>#N/A</v>
      </c>
      <c r="T192" s="111" t="e">
        <f>VLOOKUP(F192,'Demanda Isolada KIT'!$R$2:$U$1048576,2,0)</f>
        <v>#N/A</v>
      </c>
      <c r="U192" s="12">
        <f>'BASE - Geral'!T192</f>
        <v>0</v>
      </c>
      <c r="V192" s="90">
        <f>'BASE - Geral'!U192</f>
        <v>0</v>
      </c>
      <c r="W192" s="112">
        <f>'BASE - Geral'!V192</f>
        <v>0</v>
      </c>
      <c r="X192" s="132" t="e">
        <f t="shared" si="10"/>
        <v>#N/A</v>
      </c>
      <c r="Y192" s="111">
        <v>189</v>
      </c>
      <c r="Z192" s="12">
        <f>'BASE - Geral'!W192</f>
        <v>0</v>
      </c>
      <c r="AA192" s="90">
        <f>'BASE - Geral'!X192</f>
        <v>0</v>
      </c>
      <c r="AB192" s="112">
        <f>'BASE - Geral'!Y192</f>
        <v>0</v>
      </c>
      <c r="AC192" s="132">
        <f t="shared" si="11"/>
        <v>-189</v>
      </c>
      <c r="AD192" s="90">
        <f>'BASE - Geral'!AC192</f>
        <v>0</v>
      </c>
      <c r="AE192" s="90">
        <f>'BASE - Geral'!AD192</f>
        <v>0</v>
      </c>
      <c r="AF192" s="129"/>
    </row>
    <row r="193" spans="2:32">
      <c r="B193" s="117" t="e">
        <f>VLOOKUP(F193,'Composição KIT'!$A$1:$E$400,5,0)</f>
        <v>#N/A</v>
      </c>
      <c r="C193" s="13">
        <f>'BASE - Geral'!B193</f>
        <v>0</v>
      </c>
      <c r="D193" s="13">
        <f>'BASE - Geral'!D193</f>
        <v>0</v>
      </c>
      <c r="E193" s="13">
        <f>'BASE - Geral'!E193</f>
        <v>0</v>
      </c>
      <c r="F193" s="13">
        <f>'BASE - Geral'!G193</f>
        <v>0</v>
      </c>
      <c r="G193" s="13">
        <f>'BASE - Geral'!H193</f>
        <v>0</v>
      </c>
      <c r="H193" s="13">
        <f>'BASE - Geral'!I193</f>
        <v>0</v>
      </c>
      <c r="I193" s="12">
        <f>'BASE - Geral'!J193</f>
        <v>0</v>
      </c>
      <c r="J193" s="12">
        <f>'BASE - Geral'!K193</f>
        <v>0</v>
      </c>
      <c r="K193" s="12">
        <f>'BASE - Geral'!L193</f>
        <v>0</v>
      </c>
      <c r="L193" s="12">
        <f>'BASE - Geral'!M193</f>
        <v>0</v>
      </c>
      <c r="M193" s="12">
        <f>'BASE - Geral'!N193</f>
        <v>0</v>
      </c>
      <c r="N193" s="108">
        <f>'BASE - Geral'!Q193</f>
        <v>0</v>
      </c>
      <c r="O193" s="111" t="e">
        <f>VLOOKUP(F193,'Demanda Isolada KIT'!$M$2:$P$1048576,4,0)</f>
        <v>#N/A</v>
      </c>
      <c r="P193" s="12">
        <f>'BASE - Geral'!Q193</f>
        <v>0</v>
      </c>
      <c r="Q193" s="90">
        <f>'BASE - Geral'!R193</f>
        <v>0</v>
      </c>
      <c r="R193" s="112">
        <f>'BASE - Geral'!S193</f>
        <v>0</v>
      </c>
      <c r="S193" s="131" t="e">
        <f t="shared" si="9"/>
        <v>#N/A</v>
      </c>
      <c r="T193" s="111" t="e">
        <f>VLOOKUP(F193,'Demanda Isolada KIT'!$R$2:$U$1048576,2,0)</f>
        <v>#N/A</v>
      </c>
      <c r="U193" s="12">
        <f>'BASE - Geral'!T193</f>
        <v>0</v>
      </c>
      <c r="V193" s="90">
        <f>'BASE - Geral'!U193</f>
        <v>0</v>
      </c>
      <c r="W193" s="112">
        <f>'BASE - Geral'!V193</f>
        <v>0</v>
      </c>
      <c r="X193" s="132" t="e">
        <f t="shared" si="10"/>
        <v>#N/A</v>
      </c>
      <c r="Y193" s="111">
        <v>190</v>
      </c>
      <c r="Z193" s="12">
        <f>'BASE - Geral'!W193</f>
        <v>0</v>
      </c>
      <c r="AA193" s="90">
        <f>'BASE - Geral'!X193</f>
        <v>0</v>
      </c>
      <c r="AB193" s="112">
        <f>'BASE - Geral'!Y193</f>
        <v>0</v>
      </c>
      <c r="AC193" s="132">
        <f t="shared" si="11"/>
        <v>-190</v>
      </c>
      <c r="AD193" s="90">
        <f>'BASE - Geral'!AC193</f>
        <v>0</v>
      </c>
      <c r="AE193" s="90">
        <f>'BASE - Geral'!AD193</f>
        <v>0</v>
      </c>
      <c r="AF193" s="129"/>
    </row>
    <row r="194" spans="2:32">
      <c r="B194" s="117" t="e">
        <f>VLOOKUP(F194,'Composição KIT'!$A$1:$E$400,5,0)</f>
        <v>#N/A</v>
      </c>
      <c r="C194" s="13">
        <f>'BASE - Geral'!B194</f>
        <v>0</v>
      </c>
      <c r="D194" s="13">
        <f>'BASE - Geral'!D194</f>
        <v>0</v>
      </c>
      <c r="E194" s="13">
        <f>'BASE - Geral'!E194</f>
        <v>0</v>
      </c>
      <c r="F194" s="13">
        <f>'BASE - Geral'!G194</f>
        <v>0</v>
      </c>
      <c r="G194" s="13">
        <f>'BASE - Geral'!H194</f>
        <v>0</v>
      </c>
      <c r="H194" s="13">
        <f>'BASE - Geral'!I194</f>
        <v>0</v>
      </c>
      <c r="I194" s="12">
        <f>'BASE - Geral'!J194</f>
        <v>0</v>
      </c>
      <c r="J194" s="12">
        <f>'BASE - Geral'!K194</f>
        <v>0</v>
      </c>
      <c r="K194" s="12">
        <f>'BASE - Geral'!L194</f>
        <v>0</v>
      </c>
      <c r="L194" s="12">
        <f>'BASE - Geral'!M194</f>
        <v>0</v>
      </c>
      <c r="M194" s="12">
        <f>'BASE - Geral'!N194</f>
        <v>0</v>
      </c>
      <c r="N194" s="108">
        <f>'BASE - Geral'!Q194</f>
        <v>0</v>
      </c>
      <c r="O194" s="111" t="e">
        <f>VLOOKUP(F194,'Demanda Isolada KIT'!$M$2:$P$1048576,4,0)</f>
        <v>#N/A</v>
      </c>
      <c r="P194" s="12">
        <f>'BASE - Geral'!Q194</f>
        <v>0</v>
      </c>
      <c r="Q194" s="90">
        <f>'BASE - Geral'!R194</f>
        <v>0</v>
      </c>
      <c r="R194" s="112">
        <f>'BASE - Geral'!S194</f>
        <v>0</v>
      </c>
      <c r="S194" s="131" t="e">
        <f t="shared" si="9"/>
        <v>#N/A</v>
      </c>
      <c r="T194" s="111" t="e">
        <f>VLOOKUP(F194,'Demanda Isolada KIT'!$R$2:$U$1048576,2,0)</f>
        <v>#N/A</v>
      </c>
      <c r="U194" s="12">
        <f>'BASE - Geral'!T194</f>
        <v>0</v>
      </c>
      <c r="V194" s="90">
        <f>'BASE - Geral'!U194</f>
        <v>0</v>
      </c>
      <c r="W194" s="112">
        <f>'BASE - Geral'!V194</f>
        <v>0</v>
      </c>
      <c r="X194" s="132" t="e">
        <f t="shared" si="10"/>
        <v>#N/A</v>
      </c>
      <c r="Y194" s="111">
        <v>191</v>
      </c>
      <c r="Z194" s="12">
        <f>'BASE - Geral'!W194</f>
        <v>0</v>
      </c>
      <c r="AA194" s="90">
        <f>'BASE - Geral'!X194</f>
        <v>0</v>
      </c>
      <c r="AB194" s="112">
        <f>'BASE - Geral'!Y194</f>
        <v>0</v>
      </c>
      <c r="AC194" s="132">
        <f t="shared" si="11"/>
        <v>-191</v>
      </c>
      <c r="AD194" s="90">
        <f>'BASE - Geral'!AC194</f>
        <v>0</v>
      </c>
      <c r="AE194" s="90">
        <f>'BASE - Geral'!AD194</f>
        <v>0</v>
      </c>
      <c r="AF194" s="129"/>
    </row>
    <row r="195" spans="2:32">
      <c r="B195" s="117" t="e">
        <f>VLOOKUP(F195,'Composição KIT'!$A$1:$E$400,5,0)</f>
        <v>#N/A</v>
      </c>
      <c r="C195" s="13">
        <f>'BASE - Geral'!B195</f>
        <v>0</v>
      </c>
      <c r="D195" s="13">
        <f>'BASE - Geral'!D195</f>
        <v>0</v>
      </c>
      <c r="E195" s="13">
        <f>'BASE - Geral'!E195</f>
        <v>0</v>
      </c>
      <c r="F195" s="13">
        <f>'BASE - Geral'!G195</f>
        <v>0</v>
      </c>
      <c r="G195" s="13">
        <f>'BASE - Geral'!H195</f>
        <v>0</v>
      </c>
      <c r="H195" s="13">
        <f>'BASE - Geral'!I195</f>
        <v>0</v>
      </c>
      <c r="I195" s="12">
        <f>'BASE - Geral'!J195</f>
        <v>0</v>
      </c>
      <c r="J195" s="12">
        <f>'BASE - Geral'!K195</f>
        <v>0</v>
      </c>
      <c r="K195" s="12">
        <f>'BASE - Geral'!L195</f>
        <v>0</v>
      </c>
      <c r="L195" s="12">
        <f>'BASE - Geral'!M195</f>
        <v>0</v>
      </c>
      <c r="M195" s="12">
        <f>'BASE - Geral'!N195</f>
        <v>0</v>
      </c>
      <c r="N195" s="108">
        <f>'BASE - Geral'!Q195</f>
        <v>0</v>
      </c>
      <c r="O195" s="111" t="e">
        <f>VLOOKUP(F195,'Demanda Isolada KIT'!$M$2:$P$1048576,4,0)</f>
        <v>#N/A</v>
      </c>
      <c r="P195" s="12">
        <f>'BASE - Geral'!Q195</f>
        <v>0</v>
      </c>
      <c r="Q195" s="90">
        <f>'BASE - Geral'!R195</f>
        <v>0</v>
      </c>
      <c r="R195" s="112">
        <f>'BASE - Geral'!S195</f>
        <v>0</v>
      </c>
      <c r="S195" s="131" t="e">
        <f t="shared" si="9"/>
        <v>#N/A</v>
      </c>
      <c r="T195" s="111" t="e">
        <f>VLOOKUP(F195,'Demanda Isolada KIT'!$R$2:$U$1048576,2,0)</f>
        <v>#N/A</v>
      </c>
      <c r="U195" s="12">
        <f>'BASE - Geral'!T195</f>
        <v>0</v>
      </c>
      <c r="V195" s="90">
        <f>'BASE - Geral'!U195</f>
        <v>0</v>
      </c>
      <c r="W195" s="112">
        <f>'BASE - Geral'!V195</f>
        <v>0</v>
      </c>
      <c r="X195" s="132" t="e">
        <f t="shared" si="10"/>
        <v>#N/A</v>
      </c>
      <c r="Y195" s="111">
        <v>192</v>
      </c>
      <c r="Z195" s="12">
        <f>'BASE - Geral'!W195</f>
        <v>0</v>
      </c>
      <c r="AA195" s="90">
        <f>'BASE - Geral'!X195</f>
        <v>0</v>
      </c>
      <c r="AB195" s="112">
        <f>'BASE - Geral'!Y195</f>
        <v>0</v>
      </c>
      <c r="AC195" s="132">
        <f t="shared" si="11"/>
        <v>-192</v>
      </c>
      <c r="AD195" s="90">
        <f>'BASE - Geral'!AC195</f>
        <v>0</v>
      </c>
      <c r="AE195" s="90">
        <f>'BASE - Geral'!AD195</f>
        <v>0</v>
      </c>
      <c r="AF195" s="129"/>
    </row>
    <row r="196" spans="2:32">
      <c r="B196" s="117" t="e">
        <f>VLOOKUP(F196,'Composição KIT'!$A$1:$E$400,5,0)</f>
        <v>#N/A</v>
      </c>
      <c r="C196" s="13">
        <f>'BASE - Geral'!B196</f>
        <v>0</v>
      </c>
      <c r="D196" s="13">
        <f>'BASE - Geral'!D196</f>
        <v>0</v>
      </c>
      <c r="E196" s="13">
        <f>'BASE - Geral'!E196</f>
        <v>0</v>
      </c>
      <c r="F196" s="13">
        <f>'BASE - Geral'!G196</f>
        <v>0</v>
      </c>
      <c r="G196" s="13">
        <f>'BASE - Geral'!H196</f>
        <v>0</v>
      </c>
      <c r="H196" s="13">
        <f>'BASE - Geral'!I196</f>
        <v>0</v>
      </c>
      <c r="I196" s="12">
        <f>'BASE - Geral'!J196</f>
        <v>0</v>
      </c>
      <c r="J196" s="12">
        <f>'BASE - Geral'!K196</f>
        <v>0</v>
      </c>
      <c r="K196" s="12">
        <f>'BASE - Geral'!L196</f>
        <v>0</v>
      </c>
      <c r="L196" s="12">
        <f>'BASE - Geral'!M196</f>
        <v>0</v>
      </c>
      <c r="M196" s="12">
        <f>'BASE - Geral'!N196</f>
        <v>0</v>
      </c>
      <c r="N196" s="108">
        <f>'BASE - Geral'!Q196</f>
        <v>0</v>
      </c>
      <c r="O196" s="111" t="e">
        <f>VLOOKUP(F196,'Demanda Isolada KIT'!$M$2:$P$1048576,4,0)</f>
        <v>#N/A</v>
      </c>
      <c r="P196" s="12">
        <f>'BASE - Geral'!Q196</f>
        <v>0</v>
      </c>
      <c r="Q196" s="90">
        <f>'BASE - Geral'!R196</f>
        <v>0</v>
      </c>
      <c r="R196" s="112">
        <f>'BASE - Geral'!S196</f>
        <v>0</v>
      </c>
      <c r="S196" s="131" t="e">
        <f t="shared" ref="S196:S259" si="12">P196-O196-R196</f>
        <v>#N/A</v>
      </c>
      <c r="T196" s="111" t="e">
        <f>VLOOKUP(F196,'Demanda Isolada KIT'!$R$2:$U$1048576,2,0)</f>
        <v>#N/A</v>
      </c>
      <c r="U196" s="12">
        <f>'BASE - Geral'!T196</f>
        <v>0</v>
      </c>
      <c r="V196" s="90">
        <f>'BASE - Geral'!U196</f>
        <v>0</v>
      </c>
      <c r="W196" s="112">
        <f>'BASE - Geral'!V196</f>
        <v>0</v>
      </c>
      <c r="X196" s="132" t="e">
        <f t="shared" ref="X196:X259" si="13">U196-T196-W196</f>
        <v>#N/A</v>
      </c>
      <c r="Y196" s="111">
        <v>193</v>
      </c>
      <c r="Z196" s="12">
        <f>'BASE - Geral'!W196</f>
        <v>0</v>
      </c>
      <c r="AA196" s="90">
        <f>'BASE - Geral'!X196</f>
        <v>0</v>
      </c>
      <c r="AB196" s="112">
        <f>'BASE - Geral'!Y196</f>
        <v>0</v>
      </c>
      <c r="AC196" s="132">
        <f t="shared" ref="AC196:AC259" si="14">Z196-Y196-AB196</f>
        <v>-193</v>
      </c>
      <c r="AD196" s="90">
        <f>'BASE - Geral'!AC196</f>
        <v>0</v>
      </c>
      <c r="AE196" s="90">
        <f>'BASE - Geral'!AD196</f>
        <v>0</v>
      </c>
      <c r="AF196" s="129"/>
    </row>
    <row r="197" spans="2:32">
      <c r="B197" s="117" t="e">
        <f>VLOOKUP(F197,'Composição KIT'!$A$1:$E$400,5,0)</f>
        <v>#N/A</v>
      </c>
      <c r="C197" s="13">
        <f>'BASE - Geral'!B197</f>
        <v>0</v>
      </c>
      <c r="D197" s="13">
        <f>'BASE - Geral'!D197</f>
        <v>0</v>
      </c>
      <c r="E197" s="13">
        <f>'BASE - Geral'!E197</f>
        <v>0</v>
      </c>
      <c r="F197" s="13">
        <f>'BASE - Geral'!G197</f>
        <v>0</v>
      </c>
      <c r="G197" s="13">
        <f>'BASE - Geral'!H197</f>
        <v>0</v>
      </c>
      <c r="H197" s="13">
        <f>'BASE - Geral'!I197</f>
        <v>0</v>
      </c>
      <c r="I197" s="12">
        <f>'BASE - Geral'!J197</f>
        <v>0</v>
      </c>
      <c r="J197" s="12">
        <f>'BASE - Geral'!K197</f>
        <v>0</v>
      </c>
      <c r="K197" s="12">
        <f>'BASE - Geral'!L197</f>
        <v>0</v>
      </c>
      <c r="L197" s="12">
        <f>'BASE - Geral'!M197</f>
        <v>0</v>
      </c>
      <c r="M197" s="12">
        <f>'BASE - Geral'!N197</f>
        <v>0</v>
      </c>
      <c r="N197" s="108">
        <f>'BASE - Geral'!Q197</f>
        <v>0</v>
      </c>
      <c r="O197" s="111" t="e">
        <f>VLOOKUP(F197,'Demanda Isolada KIT'!$M$2:$P$1048576,4,0)</f>
        <v>#N/A</v>
      </c>
      <c r="P197" s="12">
        <f>'BASE - Geral'!Q197</f>
        <v>0</v>
      </c>
      <c r="Q197" s="90">
        <f>'BASE - Geral'!R197</f>
        <v>0</v>
      </c>
      <c r="R197" s="112">
        <f>'BASE - Geral'!S197</f>
        <v>0</v>
      </c>
      <c r="S197" s="131" t="e">
        <f t="shared" si="12"/>
        <v>#N/A</v>
      </c>
      <c r="T197" s="111" t="e">
        <f>VLOOKUP(F197,'Demanda Isolada KIT'!$R$2:$U$1048576,2,0)</f>
        <v>#N/A</v>
      </c>
      <c r="U197" s="12">
        <f>'BASE - Geral'!T197</f>
        <v>0</v>
      </c>
      <c r="V197" s="90">
        <f>'BASE - Geral'!U197</f>
        <v>0</v>
      </c>
      <c r="W197" s="112">
        <f>'BASE - Geral'!V197</f>
        <v>0</v>
      </c>
      <c r="X197" s="132" t="e">
        <f t="shared" si="13"/>
        <v>#N/A</v>
      </c>
      <c r="Y197" s="111">
        <v>194</v>
      </c>
      <c r="Z197" s="12">
        <f>'BASE - Geral'!W197</f>
        <v>0</v>
      </c>
      <c r="AA197" s="90">
        <f>'BASE - Geral'!X197</f>
        <v>0</v>
      </c>
      <c r="AB197" s="112">
        <f>'BASE - Geral'!Y197</f>
        <v>0</v>
      </c>
      <c r="AC197" s="132">
        <f t="shared" si="14"/>
        <v>-194</v>
      </c>
      <c r="AD197" s="90">
        <f>'BASE - Geral'!AC197</f>
        <v>0</v>
      </c>
      <c r="AE197" s="90">
        <f>'BASE - Geral'!AD197</f>
        <v>0</v>
      </c>
      <c r="AF197" s="129"/>
    </row>
    <row r="198" spans="2:32">
      <c r="B198" s="117" t="e">
        <f>VLOOKUP(F198,'Composição KIT'!$A$1:$E$400,5,0)</f>
        <v>#N/A</v>
      </c>
      <c r="C198" s="13">
        <f>'BASE - Geral'!B198</f>
        <v>0</v>
      </c>
      <c r="D198" s="13">
        <f>'BASE - Geral'!D198</f>
        <v>0</v>
      </c>
      <c r="E198" s="13">
        <f>'BASE - Geral'!E198</f>
        <v>0</v>
      </c>
      <c r="F198" s="13">
        <f>'BASE - Geral'!G198</f>
        <v>0</v>
      </c>
      <c r="G198" s="13">
        <f>'BASE - Geral'!H198</f>
        <v>0</v>
      </c>
      <c r="H198" s="13">
        <f>'BASE - Geral'!I198</f>
        <v>0</v>
      </c>
      <c r="I198" s="12">
        <f>'BASE - Geral'!J198</f>
        <v>0</v>
      </c>
      <c r="J198" s="12">
        <f>'BASE - Geral'!K198</f>
        <v>0</v>
      </c>
      <c r="K198" s="12">
        <f>'BASE - Geral'!L198</f>
        <v>0</v>
      </c>
      <c r="L198" s="12">
        <f>'BASE - Geral'!M198</f>
        <v>0</v>
      </c>
      <c r="M198" s="12">
        <f>'BASE - Geral'!N198</f>
        <v>0</v>
      </c>
      <c r="N198" s="108">
        <f>'BASE - Geral'!Q198</f>
        <v>0</v>
      </c>
      <c r="O198" s="111" t="e">
        <f>VLOOKUP(F198,'Demanda Isolada KIT'!$M$2:$P$1048576,4,0)</f>
        <v>#N/A</v>
      </c>
      <c r="P198" s="12">
        <f>'BASE - Geral'!Q198</f>
        <v>0</v>
      </c>
      <c r="Q198" s="90">
        <f>'BASE - Geral'!R198</f>
        <v>0</v>
      </c>
      <c r="R198" s="112">
        <f>'BASE - Geral'!S198</f>
        <v>0</v>
      </c>
      <c r="S198" s="131" t="e">
        <f t="shared" si="12"/>
        <v>#N/A</v>
      </c>
      <c r="T198" s="111" t="e">
        <f>VLOOKUP(F198,'Demanda Isolada KIT'!$R$2:$U$1048576,2,0)</f>
        <v>#N/A</v>
      </c>
      <c r="U198" s="12">
        <f>'BASE - Geral'!T198</f>
        <v>0</v>
      </c>
      <c r="V198" s="90">
        <f>'BASE - Geral'!U198</f>
        <v>0</v>
      </c>
      <c r="W198" s="112">
        <f>'BASE - Geral'!V198</f>
        <v>0</v>
      </c>
      <c r="X198" s="132" t="e">
        <f t="shared" si="13"/>
        <v>#N/A</v>
      </c>
      <c r="Y198" s="111">
        <v>195</v>
      </c>
      <c r="Z198" s="12">
        <f>'BASE - Geral'!W198</f>
        <v>0</v>
      </c>
      <c r="AA198" s="90">
        <f>'BASE - Geral'!X198</f>
        <v>0</v>
      </c>
      <c r="AB198" s="112">
        <f>'BASE - Geral'!Y198</f>
        <v>0</v>
      </c>
      <c r="AC198" s="132">
        <f t="shared" si="14"/>
        <v>-195</v>
      </c>
      <c r="AD198" s="90">
        <f>'BASE - Geral'!AC198</f>
        <v>0</v>
      </c>
      <c r="AE198" s="90">
        <f>'BASE - Geral'!AD198</f>
        <v>0</v>
      </c>
      <c r="AF198" s="129"/>
    </row>
    <row r="199" spans="2:32">
      <c r="B199" s="117" t="e">
        <f>VLOOKUP(F199,'Composição KIT'!$A$1:$E$400,5,0)</f>
        <v>#N/A</v>
      </c>
      <c r="C199" s="13">
        <f>'BASE - Geral'!B199</f>
        <v>0</v>
      </c>
      <c r="D199" s="13">
        <f>'BASE - Geral'!D199</f>
        <v>0</v>
      </c>
      <c r="E199" s="13">
        <f>'BASE - Geral'!E199</f>
        <v>0</v>
      </c>
      <c r="F199" s="13">
        <f>'BASE - Geral'!G199</f>
        <v>0</v>
      </c>
      <c r="G199" s="13">
        <f>'BASE - Geral'!H199</f>
        <v>0</v>
      </c>
      <c r="H199" s="13">
        <f>'BASE - Geral'!I199</f>
        <v>0</v>
      </c>
      <c r="I199" s="12">
        <f>'BASE - Geral'!J199</f>
        <v>0</v>
      </c>
      <c r="J199" s="12">
        <f>'BASE - Geral'!K199</f>
        <v>0</v>
      </c>
      <c r="K199" s="12">
        <f>'BASE - Geral'!L199</f>
        <v>0</v>
      </c>
      <c r="L199" s="12">
        <f>'BASE - Geral'!M199</f>
        <v>0</v>
      </c>
      <c r="M199" s="12">
        <f>'BASE - Geral'!N199</f>
        <v>0</v>
      </c>
      <c r="N199" s="108">
        <f>'BASE - Geral'!Q199</f>
        <v>0</v>
      </c>
      <c r="O199" s="111" t="e">
        <f>VLOOKUP(F199,'Demanda Isolada KIT'!$M$2:$P$1048576,4,0)</f>
        <v>#N/A</v>
      </c>
      <c r="P199" s="12">
        <f>'BASE - Geral'!Q199</f>
        <v>0</v>
      </c>
      <c r="Q199" s="90">
        <f>'BASE - Geral'!R199</f>
        <v>0</v>
      </c>
      <c r="R199" s="112">
        <f>'BASE - Geral'!S199</f>
        <v>0</v>
      </c>
      <c r="S199" s="131" t="e">
        <f t="shared" si="12"/>
        <v>#N/A</v>
      </c>
      <c r="T199" s="111" t="e">
        <f>VLOOKUP(F199,'Demanda Isolada KIT'!$R$2:$U$1048576,2,0)</f>
        <v>#N/A</v>
      </c>
      <c r="U199" s="12">
        <f>'BASE - Geral'!T199</f>
        <v>0</v>
      </c>
      <c r="V199" s="90">
        <f>'BASE - Geral'!U199</f>
        <v>0</v>
      </c>
      <c r="W199" s="112">
        <f>'BASE - Geral'!V199</f>
        <v>0</v>
      </c>
      <c r="X199" s="132" t="e">
        <f t="shared" si="13"/>
        <v>#N/A</v>
      </c>
      <c r="Y199" s="111">
        <v>196</v>
      </c>
      <c r="Z199" s="12">
        <f>'BASE - Geral'!W199</f>
        <v>0</v>
      </c>
      <c r="AA199" s="90">
        <f>'BASE - Geral'!X199</f>
        <v>0</v>
      </c>
      <c r="AB199" s="112">
        <f>'BASE - Geral'!Y199</f>
        <v>0</v>
      </c>
      <c r="AC199" s="132">
        <f t="shared" si="14"/>
        <v>-196</v>
      </c>
      <c r="AD199" s="90">
        <f>'BASE - Geral'!AC199</f>
        <v>0</v>
      </c>
      <c r="AE199" s="90">
        <f>'BASE - Geral'!AD199</f>
        <v>0</v>
      </c>
      <c r="AF199" s="129"/>
    </row>
    <row r="200" spans="2:32">
      <c r="B200" s="117" t="e">
        <f>VLOOKUP(F200,'Composição KIT'!$A$1:$E$400,5,0)</f>
        <v>#N/A</v>
      </c>
      <c r="C200" s="13">
        <f>'BASE - Geral'!B200</f>
        <v>0</v>
      </c>
      <c r="D200" s="13">
        <f>'BASE - Geral'!D200</f>
        <v>0</v>
      </c>
      <c r="E200" s="13">
        <f>'BASE - Geral'!E200</f>
        <v>0</v>
      </c>
      <c r="F200" s="13">
        <f>'BASE - Geral'!G200</f>
        <v>0</v>
      </c>
      <c r="G200" s="13">
        <f>'BASE - Geral'!H200</f>
        <v>0</v>
      </c>
      <c r="H200" s="13">
        <f>'BASE - Geral'!I200</f>
        <v>0</v>
      </c>
      <c r="I200" s="12">
        <f>'BASE - Geral'!J200</f>
        <v>0</v>
      </c>
      <c r="J200" s="12">
        <f>'BASE - Geral'!K200</f>
        <v>0</v>
      </c>
      <c r="K200" s="12">
        <f>'BASE - Geral'!L200</f>
        <v>0</v>
      </c>
      <c r="L200" s="12">
        <f>'BASE - Geral'!M200</f>
        <v>0</v>
      </c>
      <c r="M200" s="12">
        <f>'BASE - Geral'!N200</f>
        <v>0</v>
      </c>
      <c r="N200" s="108">
        <f>'BASE - Geral'!Q200</f>
        <v>0</v>
      </c>
      <c r="O200" s="111" t="e">
        <f>VLOOKUP(F200,'Demanda Isolada KIT'!$M$2:$P$1048576,4,0)</f>
        <v>#N/A</v>
      </c>
      <c r="P200" s="12">
        <f>'BASE - Geral'!Q200</f>
        <v>0</v>
      </c>
      <c r="Q200" s="90">
        <f>'BASE - Geral'!R200</f>
        <v>0</v>
      </c>
      <c r="R200" s="112">
        <f>'BASE - Geral'!S200</f>
        <v>0</v>
      </c>
      <c r="S200" s="131" t="e">
        <f t="shared" si="12"/>
        <v>#N/A</v>
      </c>
      <c r="T200" s="111" t="e">
        <f>VLOOKUP(F200,'Demanda Isolada KIT'!$R$2:$U$1048576,2,0)</f>
        <v>#N/A</v>
      </c>
      <c r="U200" s="12">
        <f>'BASE - Geral'!T200</f>
        <v>0</v>
      </c>
      <c r="V200" s="90">
        <f>'BASE - Geral'!U200</f>
        <v>0</v>
      </c>
      <c r="W200" s="112">
        <f>'BASE - Geral'!V200</f>
        <v>0</v>
      </c>
      <c r="X200" s="132" t="e">
        <f t="shared" si="13"/>
        <v>#N/A</v>
      </c>
      <c r="Y200" s="111">
        <v>197</v>
      </c>
      <c r="Z200" s="12">
        <f>'BASE - Geral'!W200</f>
        <v>0</v>
      </c>
      <c r="AA200" s="90">
        <f>'BASE - Geral'!X200</f>
        <v>0</v>
      </c>
      <c r="AB200" s="112">
        <f>'BASE - Geral'!Y200</f>
        <v>0</v>
      </c>
      <c r="AC200" s="132">
        <f t="shared" si="14"/>
        <v>-197</v>
      </c>
      <c r="AD200" s="90">
        <f>'BASE - Geral'!AC200</f>
        <v>0</v>
      </c>
      <c r="AE200" s="90">
        <f>'BASE - Geral'!AD200</f>
        <v>0</v>
      </c>
      <c r="AF200" s="129"/>
    </row>
    <row r="201" spans="2:32">
      <c r="B201" s="117" t="e">
        <f>VLOOKUP(F201,'Composição KIT'!$A$1:$E$400,5,0)</f>
        <v>#N/A</v>
      </c>
      <c r="C201" s="13">
        <f>'BASE - Geral'!B201</f>
        <v>0</v>
      </c>
      <c r="D201" s="13">
        <f>'BASE - Geral'!D201</f>
        <v>0</v>
      </c>
      <c r="E201" s="13">
        <f>'BASE - Geral'!E201</f>
        <v>0</v>
      </c>
      <c r="F201" s="13">
        <f>'BASE - Geral'!G201</f>
        <v>0</v>
      </c>
      <c r="G201" s="13">
        <f>'BASE - Geral'!H201</f>
        <v>0</v>
      </c>
      <c r="H201" s="13">
        <f>'BASE - Geral'!I201</f>
        <v>0</v>
      </c>
      <c r="I201" s="12">
        <f>'BASE - Geral'!J201</f>
        <v>0</v>
      </c>
      <c r="J201" s="12">
        <f>'BASE - Geral'!K201</f>
        <v>0</v>
      </c>
      <c r="K201" s="12">
        <f>'BASE - Geral'!L201</f>
        <v>0</v>
      </c>
      <c r="L201" s="12">
        <f>'BASE - Geral'!M201</f>
        <v>0</v>
      </c>
      <c r="M201" s="12">
        <f>'BASE - Geral'!N201</f>
        <v>0</v>
      </c>
      <c r="N201" s="108">
        <f>'BASE - Geral'!Q201</f>
        <v>0</v>
      </c>
      <c r="O201" s="111" t="e">
        <f>VLOOKUP(F201,'Demanda Isolada KIT'!$M$2:$P$1048576,4,0)</f>
        <v>#N/A</v>
      </c>
      <c r="P201" s="12">
        <f>'BASE - Geral'!Q201</f>
        <v>0</v>
      </c>
      <c r="Q201" s="90">
        <f>'BASE - Geral'!R201</f>
        <v>0</v>
      </c>
      <c r="R201" s="112">
        <f>'BASE - Geral'!S201</f>
        <v>0</v>
      </c>
      <c r="S201" s="131" t="e">
        <f t="shared" si="12"/>
        <v>#N/A</v>
      </c>
      <c r="T201" s="111" t="e">
        <f>VLOOKUP(F201,'Demanda Isolada KIT'!$R$2:$U$1048576,2,0)</f>
        <v>#N/A</v>
      </c>
      <c r="U201" s="12">
        <f>'BASE - Geral'!T201</f>
        <v>0</v>
      </c>
      <c r="V201" s="90">
        <f>'BASE - Geral'!U201</f>
        <v>0</v>
      </c>
      <c r="W201" s="112">
        <f>'BASE - Geral'!V201</f>
        <v>0</v>
      </c>
      <c r="X201" s="132" t="e">
        <f t="shared" si="13"/>
        <v>#N/A</v>
      </c>
      <c r="Y201" s="111">
        <v>198</v>
      </c>
      <c r="Z201" s="12">
        <f>'BASE - Geral'!W201</f>
        <v>0</v>
      </c>
      <c r="AA201" s="90">
        <f>'BASE - Geral'!X201</f>
        <v>0</v>
      </c>
      <c r="AB201" s="112">
        <f>'BASE - Geral'!Y201</f>
        <v>0</v>
      </c>
      <c r="AC201" s="132">
        <f t="shared" si="14"/>
        <v>-198</v>
      </c>
      <c r="AD201" s="90">
        <f>'BASE - Geral'!AC201</f>
        <v>0</v>
      </c>
      <c r="AE201" s="90">
        <f>'BASE - Geral'!AD201</f>
        <v>0</v>
      </c>
      <c r="AF201" s="129"/>
    </row>
    <row r="202" spans="2:32">
      <c r="B202" s="117" t="e">
        <f>VLOOKUP(F202,'Composição KIT'!$A$1:$E$400,5,0)</f>
        <v>#N/A</v>
      </c>
      <c r="C202" s="13">
        <f>'BASE - Geral'!B202</f>
        <v>0</v>
      </c>
      <c r="D202" s="13">
        <f>'BASE - Geral'!D202</f>
        <v>0</v>
      </c>
      <c r="E202" s="13">
        <f>'BASE - Geral'!E202</f>
        <v>0</v>
      </c>
      <c r="F202" s="13">
        <f>'BASE - Geral'!G202</f>
        <v>0</v>
      </c>
      <c r="G202" s="13">
        <f>'BASE - Geral'!H202</f>
        <v>0</v>
      </c>
      <c r="H202" s="13">
        <f>'BASE - Geral'!I202</f>
        <v>0</v>
      </c>
      <c r="I202" s="12">
        <f>'BASE - Geral'!J202</f>
        <v>0</v>
      </c>
      <c r="J202" s="12">
        <f>'BASE - Geral'!K202</f>
        <v>0</v>
      </c>
      <c r="K202" s="12">
        <f>'BASE - Geral'!L202</f>
        <v>0</v>
      </c>
      <c r="L202" s="12">
        <f>'BASE - Geral'!M202</f>
        <v>0</v>
      </c>
      <c r="M202" s="12">
        <f>'BASE - Geral'!N202</f>
        <v>0</v>
      </c>
      <c r="N202" s="108">
        <f>'BASE - Geral'!Q202</f>
        <v>0</v>
      </c>
      <c r="O202" s="111" t="e">
        <f>VLOOKUP(F202,'Demanda Isolada KIT'!$M$2:$P$1048576,4,0)</f>
        <v>#N/A</v>
      </c>
      <c r="P202" s="12">
        <f>'BASE - Geral'!Q202</f>
        <v>0</v>
      </c>
      <c r="Q202" s="90">
        <f>'BASE - Geral'!R202</f>
        <v>0</v>
      </c>
      <c r="R202" s="112">
        <f>'BASE - Geral'!S202</f>
        <v>0</v>
      </c>
      <c r="S202" s="131" t="e">
        <f t="shared" si="12"/>
        <v>#N/A</v>
      </c>
      <c r="T202" s="111" t="e">
        <f>VLOOKUP(F202,'Demanda Isolada KIT'!$R$2:$U$1048576,2,0)</f>
        <v>#N/A</v>
      </c>
      <c r="U202" s="12">
        <f>'BASE - Geral'!T202</f>
        <v>0</v>
      </c>
      <c r="V202" s="90">
        <f>'BASE - Geral'!U202</f>
        <v>0</v>
      </c>
      <c r="W202" s="112">
        <f>'BASE - Geral'!V202</f>
        <v>0</v>
      </c>
      <c r="X202" s="132" t="e">
        <f t="shared" si="13"/>
        <v>#N/A</v>
      </c>
      <c r="Y202" s="111">
        <v>199</v>
      </c>
      <c r="Z202" s="12">
        <f>'BASE - Geral'!W202</f>
        <v>0</v>
      </c>
      <c r="AA202" s="90">
        <f>'BASE - Geral'!X202</f>
        <v>0</v>
      </c>
      <c r="AB202" s="112">
        <f>'BASE - Geral'!Y202</f>
        <v>0</v>
      </c>
      <c r="AC202" s="132">
        <f t="shared" si="14"/>
        <v>-199</v>
      </c>
      <c r="AD202" s="90">
        <f>'BASE - Geral'!AC202</f>
        <v>0</v>
      </c>
      <c r="AE202" s="90">
        <f>'BASE - Geral'!AD202</f>
        <v>0</v>
      </c>
      <c r="AF202" s="129"/>
    </row>
    <row r="203" spans="2:32">
      <c r="B203" s="117" t="e">
        <f>VLOOKUP(F203,'Composição KIT'!$A$1:$E$400,5,0)</f>
        <v>#N/A</v>
      </c>
      <c r="C203" s="13">
        <f>'BASE - Geral'!B203</f>
        <v>0</v>
      </c>
      <c r="D203" s="13">
        <f>'BASE - Geral'!D203</f>
        <v>0</v>
      </c>
      <c r="E203" s="13">
        <f>'BASE - Geral'!E203</f>
        <v>0</v>
      </c>
      <c r="F203" s="13">
        <f>'BASE - Geral'!G203</f>
        <v>0</v>
      </c>
      <c r="G203" s="13">
        <f>'BASE - Geral'!H203</f>
        <v>0</v>
      </c>
      <c r="H203" s="13">
        <f>'BASE - Geral'!I203</f>
        <v>0</v>
      </c>
      <c r="I203" s="12">
        <f>'BASE - Geral'!J203</f>
        <v>0</v>
      </c>
      <c r="J203" s="12">
        <f>'BASE - Geral'!K203</f>
        <v>0</v>
      </c>
      <c r="K203" s="12">
        <f>'BASE - Geral'!L203</f>
        <v>0</v>
      </c>
      <c r="L203" s="12">
        <f>'BASE - Geral'!M203</f>
        <v>0</v>
      </c>
      <c r="M203" s="12">
        <f>'BASE - Geral'!N203</f>
        <v>0</v>
      </c>
      <c r="N203" s="108">
        <f>'BASE - Geral'!Q203</f>
        <v>0</v>
      </c>
      <c r="O203" s="111" t="e">
        <f>VLOOKUP(F203,'Demanda Isolada KIT'!$M$2:$P$1048576,4,0)</f>
        <v>#N/A</v>
      </c>
      <c r="P203" s="12">
        <f>'BASE - Geral'!Q203</f>
        <v>0</v>
      </c>
      <c r="Q203" s="90">
        <f>'BASE - Geral'!R203</f>
        <v>0</v>
      </c>
      <c r="R203" s="112">
        <f>'BASE - Geral'!S203</f>
        <v>0</v>
      </c>
      <c r="S203" s="131" t="e">
        <f t="shared" si="12"/>
        <v>#N/A</v>
      </c>
      <c r="T203" s="111" t="e">
        <f>VLOOKUP(F203,'Demanda Isolada KIT'!$R$2:$U$1048576,2,0)</f>
        <v>#N/A</v>
      </c>
      <c r="U203" s="12">
        <f>'BASE - Geral'!T203</f>
        <v>0</v>
      </c>
      <c r="V203" s="90">
        <f>'BASE - Geral'!U203</f>
        <v>0</v>
      </c>
      <c r="W203" s="112">
        <f>'BASE - Geral'!V203</f>
        <v>0</v>
      </c>
      <c r="X203" s="132" t="e">
        <f t="shared" si="13"/>
        <v>#N/A</v>
      </c>
      <c r="Y203" s="111">
        <v>200</v>
      </c>
      <c r="Z203" s="12">
        <f>'BASE - Geral'!W203</f>
        <v>0</v>
      </c>
      <c r="AA203" s="90">
        <f>'BASE - Geral'!X203</f>
        <v>0</v>
      </c>
      <c r="AB203" s="112">
        <f>'BASE - Geral'!Y203</f>
        <v>0</v>
      </c>
      <c r="AC203" s="132">
        <f t="shared" si="14"/>
        <v>-200</v>
      </c>
      <c r="AD203" s="90">
        <f>'BASE - Geral'!AC203</f>
        <v>0</v>
      </c>
      <c r="AE203" s="90">
        <f>'BASE - Geral'!AD203</f>
        <v>0</v>
      </c>
      <c r="AF203" s="129"/>
    </row>
    <row r="204" spans="2:32">
      <c r="B204" s="117" t="e">
        <f>VLOOKUP(F204,'Composição KIT'!$A$1:$E$400,5,0)</f>
        <v>#N/A</v>
      </c>
      <c r="C204" s="13">
        <f>'BASE - Geral'!B204</f>
        <v>0</v>
      </c>
      <c r="D204" s="13">
        <f>'BASE - Geral'!D204</f>
        <v>0</v>
      </c>
      <c r="E204" s="13">
        <f>'BASE - Geral'!E204</f>
        <v>0</v>
      </c>
      <c r="F204" s="13">
        <f>'BASE - Geral'!G204</f>
        <v>0</v>
      </c>
      <c r="G204" s="13">
        <f>'BASE - Geral'!H204</f>
        <v>0</v>
      </c>
      <c r="H204" s="13">
        <f>'BASE - Geral'!I204</f>
        <v>0</v>
      </c>
      <c r="I204" s="12">
        <f>'BASE - Geral'!J204</f>
        <v>0</v>
      </c>
      <c r="J204" s="12">
        <f>'BASE - Geral'!K204</f>
        <v>0</v>
      </c>
      <c r="K204" s="12">
        <f>'BASE - Geral'!L204</f>
        <v>0</v>
      </c>
      <c r="L204" s="12">
        <f>'BASE - Geral'!M204</f>
        <v>0</v>
      </c>
      <c r="M204" s="12">
        <f>'BASE - Geral'!N204</f>
        <v>0</v>
      </c>
      <c r="N204" s="108">
        <f>'BASE - Geral'!Q204</f>
        <v>0</v>
      </c>
      <c r="O204" s="111" t="e">
        <f>VLOOKUP(F204,'Demanda Isolada KIT'!$M$2:$P$1048576,4,0)</f>
        <v>#N/A</v>
      </c>
      <c r="P204" s="12">
        <f>'BASE - Geral'!Q204</f>
        <v>0</v>
      </c>
      <c r="Q204" s="90">
        <f>'BASE - Geral'!R204</f>
        <v>0</v>
      </c>
      <c r="R204" s="112">
        <f>'BASE - Geral'!S204</f>
        <v>0</v>
      </c>
      <c r="S204" s="131" t="e">
        <f t="shared" si="12"/>
        <v>#N/A</v>
      </c>
      <c r="T204" s="111" t="e">
        <f>VLOOKUP(F204,'Demanda Isolada KIT'!$R$2:$U$1048576,2,0)</f>
        <v>#N/A</v>
      </c>
      <c r="U204" s="12">
        <f>'BASE - Geral'!T204</f>
        <v>0</v>
      </c>
      <c r="V204" s="90">
        <f>'BASE - Geral'!U204</f>
        <v>0</v>
      </c>
      <c r="W204" s="112">
        <f>'BASE - Geral'!V204</f>
        <v>0</v>
      </c>
      <c r="X204" s="132" t="e">
        <f t="shared" si="13"/>
        <v>#N/A</v>
      </c>
      <c r="Y204" s="111">
        <v>201</v>
      </c>
      <c r="Z204" s="12">
        <f>'BASE - Geral'!W204</f>
        <v>0</v>
      </c>
      <c r="AA204" s="90">
        <f>'BASE - Geral'!X204</f>
        <v>0</v>
      </c>
      <c r="AB204" s="112">
        <f>'BASE - Geral'!Y204</f>
        <v>0</v>
      </c>
      <c r="AC204" s="132">
        <f t="shared" si="14"/>
        <v>-201</v>
      </c>
      <c r="AD204" s="90">
        <f>'BASE - Geral'!AC204</f>
        <v>0</v>
      </c>
      <c r="AE204" s="90">
        <f>'BASE - Geral'!AD204</f>
        <v>0</v>
      </c>
      <c r="AF204" s="129"/>
    </row>
    <row r="205" spans="2:32">
      <c r="B205" s="117" t="e">
        <f>VLOOKUP(F205,'Composição KIT'!$A$1:$E$400,5,0)</f>
        <v>#N/A</v>
      </c>
      <c r="C205" s="13">
        <f>'BASE - Geral'!B205</f>
        <v>0</v>
      </c>
      <c r="D205" s="13">
        <f>'BASE - Geral'!D205</f>
        <v>0</v>
      </c>
      <c r="E205" s="13">
        <f>'BASE - Geral'!E205</f>
        <v>0</v>
      </c>
      <c r="F205" s="13">
        <f>'BASE - Geral'!G205</f>
        <v>0</v>
      </c>
      <c r="G205" s="13">
        <f>'BASE - Geral'!H205</f>
        <v>0</v>
      </c>
      <c r="H205" s="13">
        <f>'BASE - Geral'!I205</f>
        <v>0</v>
      </c>
      <c r="I205" s="12">
        <f>'BASE - Geral'!J205</f>
        <v>0</v>
      </c>
      <c r="J205" s="12">
        <f>'BASE - Geral'!K205</f>
        <v>0</v>
      </c>
      <c r="K205" s="12">
        <f>'BASE - Geral'!L205</f>
        <v>0</v>
      </c>
      <c r="L205" s="12">
        <f>'BASE - Geral'!M205</f>
        <v>0</v>
      </c>
      <c r="M205" s="12">
        <f>'BASE - Geral'!N205</f>
        <v>0</v>
      </c>
      <c r="N205" s="108">
        <f>'BASE - Geral'!Q205</f>
        <v>0</v>
      </c>
      <c r="O205" s="111" t="e">
        <f>VLOOKUP(F205,'Demanda Isolada KIT'!$M$2:$P$1048576,4,0)</f>
        <v>#N/A</v>
      </c>
      <c r="P205" s="12">
        <f>'BASE - Geral'!Q205</f>
        <v>0</v>
      </c>
      <c r="Q205" s="90">
        <f>'BASE - Geral'!R205</f>
        <v>0</v>
      </c>
      <c r="R205" s="112">
        <f>'BASE - Geral'!S205</f>
        <v>0</v>
      </c>
      <c r="S205" s="131" t="e">
        <f t="shared" si="12"/>
        <v>#N/A</v>
      </c>
      <c r="T205" s="111" t="e">
        <f>VLOOKUP(F205,'Demanda Isolada KIT'!$R$2:$U$1048576,2,0)</f>
        <v>#N/A</v>
      </c>
      <c r="U205" s="12">
        <f>'BASE - Geral'!T205</f>
        <v>0</v>
      </c>
      <c r="V205" s="90">
        <f>'BASE - Geral'!U205</f>
        <v>0</v>
      </c>
      <c r="W205" s="112">
        <f>'BASE - Geral'!V205</f>
        <v>0</v>
      </c>
      <c r="X205" s="132" t="e">
        <f t="shared" si="13"/>
        <v>#N/A</v>
      </c>
      <c r="Y205" s="111">
        <v>202</v>
      </c>
      <c r="Z205" s="12">
        <f>'BASE - Geral'!W205</f>
        <v>0</v>
      </c>
      <c r="AA205" s="90">
        <f>'BASE - Geral'!X205</f>
        <v>0</v>
      </c>
      <c r="AB205" s="112">
        <f>'BASE - Geral'!Y205</f>
        <v>0</v>
      </c>
      <c r="AC205" s="132">
        <f t="shared" si="14"/>
        <v>-202</v>
      </c>
      <c r="AD205" s="90">
        <f>'BASE - Geral'!AC205</f>
        <v>0</v>
      </c>
      <c r="AE205" s="90">
        <f>'BASE - Geral'!AD205</f>
        <v>0</v>
      </c>
      <c r="AF205" s="129"/>
    </row>
    <row r="206" spans="2:32">
      <c r="B206" s="117" t="e">
        <f>VLOOKUP(F206,'Composição KIT'!$A$1:$E$400,5,0)</f>
        <v>#N/A</v>
      </c>
      <c r="C206" s="13">
        <f>'BASE - Geral'!B206</f>
        <v>0</v>
      </c>
      <c r="D206" s="13">
        <f>'BASE - Geral'!D206</f>
        <v>0</v>
      </c>
      <c r="E206" s="13">
        <f>'BASE - Geral'!E206</f>
        <v>0</v>
      </c>
      <c r="F206" s="13">
        <f>'BASE - Geral'!G206</f>
        <v>0</v>
      </c>
      <c r="G206" s="13">
        <f>'BASE - Geral'!H206</f>
        <v>0</v>
      </c>
      <c r="H206" s="13">
        <f>'BASE - Geral'!I206</f>
        <v>0</v>
      </c>
      <c r="I206" s="12">
        <f>'BASE - Geral'!J206</f>
        <v>0</v>
      </c>
      <c r="J206" s="12">
        <f>'BASE - Geral'!K206</f>
        <v>0</v>
      </c>
      <c r="K206" s="12">
        <f>'BASE - Geral'!L206</f>
        <v>0</v>
      </c>
      <c r="L206" s="12">
        <f>'BASE - Geral'!M206</f>
        <v>0</v>
      </c>
      <c r="M206" s="12">
        <f>'BASE - Geral'!N206</f>
        <v>0</v>
      </c>
      <c r="N206" s="108">
        <f>'BASE - Geral'!Q206</f>
        <v>0</v>
      </c>
      <c r="O206" s="111" t="e">
        <f>VLOOKUP(F206,'Demanda Isolada KIT'!$M$2:$P$1048576,4,0)</f>
        <v>#N/A</v>
      </c>
      <c r="P206" s="12">
        <f>'BASE - Geral'!Q206</f>
        <v>0</v>
      </c>
      <c r="Q206" s="90">
        <f>'BASE - Geral'!R206</f>
        <v>0</v>
      </c>
      <c r="R206" s="112">
        <f>'BASE - Geral'!S206</f>
        <v>0</v>
      </c>
      <c r="S206" s="131" t="e">
        <f t="shared" si="12"/>
        <v>#N/A</v>
      </c>
      <c r="T206" s="111" t="e">
        <f>VLOOKUP(F206,'Demanda Isolada KIT'!$R$2:$U$1048576,2,0)</f>
        <v>#N/A</v>
      </c>
      <c r="U206" s="12">
        <f>'BASE - Geral'!T206</f>
        <v>0</v>
      </c>
      <c r="V206" s="90">
        <f>'BASE - Geral'!U206</f>
        <v>0</v>
      </c>
      <c r="W206" s="112">
        <f>'BASE - Geral'!V206</f>
        <v>0</v>
      </c>
      <c r="X206" s="132" t="e">
        <f t="shared" si="13"/>
        <v>#N/A</v>
      </c>
      <c r="Y206" s="111">
        <v>203</v>
      </c>
      <c r="Z206" s="12">
        <f>'BASE - Geral'!W206</f>
        <v>0</v>
      </c>
      <c r="AA206" s="90">
        <f>'BASE - Geral'!X206</f>
        <v>0</v>
      </c>
      <c r="AB206" s="112">
        <f>'BASE - Geral'!Y206</f>
        <v>0</v>
      </c>
      <c r="AC206" s="132">
        <f t="shared" si="14"/>
        <v>-203</v>
      </c>
      <c r="AD206" s="90">
        <f>'BASE - Geral'!AC206</f>
        <v>0</v>
      </c>
      <c r="AE206" s="90">
        <f>'BASE - Geral'!AD206</f>
        <v>0</v>
      </c>
      <c r="AF206" s="129"/>
    </row>
    <row r="207" spans="2:32">
      <c r="B207" s="117" t="e">
        <f>VLOOKUP(F207,'Composição KIT'!$A$1:$E$400,5,0)</f>
        <v>#N/A</v>
      </c>
      <c r="C207" s="13">
        <f>'BASE - Geral'!B207</f>
        <v>0</v>
      </c>
      <c r="D207" s="13">
        <f>'BASE - Geral'!D207</f>
        <v>0</v>
      </c>
      <c r="E207" s="13">
        <f>'BASE - Geral'!E207</f>
        <v>0</v>
      </c>
      <c r="F207" s="13">
        <f>'BASE - Geral'!G207</f>
        <v>0</v>
      </c>
      <c r="G207" s="13">
        <f>'BASE - Geral'!H207</f>
        <v>0</v>
      </c>
      <c r="H207" s="13">
        <f>'BASE - Geral'!I207</f>
        <v>0</v>
      </c>
      <c r="I207" s="12">
        <f>'BASE - Geral'!J207</f>
        <v>0</v>
      </c>
      <c r="J207" s="12">
        <f>'BASE - Geral'!K207</f>
        <v>0</v>
      </c>
      <c r="K207" s="12">
        <f>'BASE - Geral'!L207</f>
        <v>0</v>
      </c>
      <c r="L207" s="12">
        <f>'BASE - Geral'!M207</f>
        <v>0</v>
      </c>
      <c r="M207" s="12">
        <f>'BASE - Geral'!N207</f>
        <v>0</v>
      </c>
      <c r="N207" s="108">
        <f>'BASE - Geral'!Q207</f>
        <v>0</v>
      </c>
      <c r="O207" s="111" t="e">
        <f>VLOOKUP(F207,'Demanda Isolada KIT'!$M$2:$P$1048576,4,0)</f>
        <v>#N/A</v>
      </c>
      <c r="P207" s="12">
        <f>'BASE - Geral'!Q207</f>
        <v>0</v>
      </c>
      <c r="Q207" s="90">
        <f>'BASE - Geral'!R207</f>
        <v>0</v>
      </c>
      <c r="R207" s="112">
        <f>'BASE - Geral'!S207</f>
        <v>0</v>
      </c>
      <c r="S207" s="131" t="e">
        <f t="shared" si="12"/>
        <v>#N/A</v>
      </c>
      <c r="T207" s="111" t="e">
        <f>VLOOKUP(F207,'Demanda Isolada KIT'!$R$2:$U$1048576,2,0)</f>
        <v>#N/A</v>
      </c>
      <c r="U207" s="12">
        <f>'BASE - Geral'!T207</f>
        <v>0</v>
      </c>
      <c r="V207" s="90">
        <f>'BASE - Geral'!U207</f>
        <v>0</v>
      </c>
      <c r="W207" s="112">
        <f>'BASE - Geral'!V207</f>
        <v>0</v>
      </c>
      <c r="X207" s="132" t="e">
        <f t="shared" si="13"/>
        <v>#N/A</v>
      </c>
      <c r="Y207" s="111">
        <v>204</v>
      </c>
      <c r="Z207" s="12">
        <f>'BASE - Geral'!W207</f>
        <v>0</v>
      </c>
      <c r="AA207" s="90">
        <f>'BASE - Geral'!X207</f>
        <v>0</v>
      </c>
      <c r="AB207" s="112">
        <f>'BASE - Geral'!Y207</f>
        <v>0</v>
      </c>
      <c r="AC207" s="132">
        <f t="shared" si="14"/>
        <v>-204</v>
      </c>
      <c r="AD207" s="90">
        <f>'BASE - Geral'!AC207</f>
        <v>0</v>
      </c>
      <c r="AE207" s="90">
        <f>'BASE - Geral'!AD207</f>
        <v>0</v>
      </c>
      <c r="AF207" s="129"/>
    </row>
    <row r="208" spans="2:32">
      <c r="B208" s="117" t="e">
        <f>VLOOKUP(F208,'Composição KIT'!$A$1:$E$400,5,0)</f>
        <v>#N/A</v>
      </c>
      <c r="C208" s="13">
        <f>'BASE - Geral'!B208</f>
        <v>0</v>
      </c>
      <c r="D208" s="13">
        <f>'BASE - Geral'!D208</f>
        <v>0</v>
      </c>
      <c r="E208" s="13">
        <f>'BASE - Geral'!E208</f>
        <v>0</v>
      </c>
      <c r="F208" s="13">
        <f>'BASE - Geral'!G208</f>
        <v>0</v>
      </c>
      <c r="G208" s="13">
        <f>'BASE - Geral'!H208</f>
        <v>0</v>
      </c>
      <c r="H208" s="13">
        <f>'BASE - Geral'!I208</f>
        <v>0</v>
      </c>
      <c r="I208" s="12">
        <f>'BASE - Geral'!J208</f>
        <v>0</v>
      </c>
      <c r="J208" s="12">
        <f>'BASE - Geral'!K208</f>
        <v>0</v>
      </c>
      <c r="K208" s="12">
        <f>'BASE - Geral'!L208</f>
        <v>0</v>
      </c>
      <c r="L208" s="12">
        <f>'BASE - Geral'!M208</f>
        <v>0</v>
      </c>
      <c r="M208" s="12">
        <f>'BASE - Geral'!N208</f>
        <v>0</v>
      </c>
      <c r="N208" s="108">
        <f>'BASE - Geral'!Q208</f>
        <v>0</v>
      </c>
      <c r="O208" s="111" t="e">
        <f>VLOOKUP(F208,'Demanda Isolada KIT'!$M$2:$P$1048576,4,0)</f>
        <v>#N/A</v>
      </c>
      <c r="P208" s="12">
        <f>'BASE - Geral'!Q208</f>
        <v>0</v>
      </c>
      <c r="Q208" s="90">
        <f>'BASE - Geral'!R208</f>
        <v>0</v>
      </c>
      <c r="R208" s="112">
        <f>'BASE - Geral'!S208</f>
        <v>0</v>
      </c>
      <c r="S208" s="131" t="e">
        <f t="shared" si="12"/>
        <v>#N/A</v>
      </c>
      <c r="T208" s="111" t="e">
        <f>VLOOKUP(F208,'Demanda Isolada KIT'!$R$2:$U$1048576,2,0)</f>
        <v>#N/A</v>
      </c>
      <c r="U208" s="12">
        <f>'BASE - Geral'!T208</f>
        <v>0</v>
      </c>
      <c r="V208" s="90">
        <f>'BASE - Geral'!U208</f>
        <v>0</v>
      </c>
      <c r="W208" s="112">
        <f>'BASE - Geral'!V208</f>
        <v>0</v>
      </c>
      <c r="X208" s="132" t="e">
        <f t="shared" si="13"/>
        <v>#N/A</v>
      </c>
      <c r="Y208" s="111">
        <v>205</v>
      </c>
      <c r="Z208" s="12">
        <f>'BASE - Geral'!W208</f>
        <v>0</v>
      </c>
      <c r="AA208" s="90">
        <f>'BASE - Geral'!X208</f>
        <v>0</v>
      </c>
      <c r="AB208" s="112">
        <f>'BASE - Geral'!Y208</f>
        <v>0</v>
      </c>
      <c r="AC208" s="132">
        <f t="shared" si="14"/>
        <v>-205</v>
      </c>
      <c r="AD208" s="90">
        <f>'BASE - Geral'!AC208</f>
        <v>0</v>
      </c>
      <c r="AE208" s="90">
        <f>'BASE - Geral'!AD208</f>
        <v>0</v>
      </c>
      <c r="AF208" s="129"/>
    </row>
    <row r="209" spans="2:32">
      <c r="B209" s="117" t="e">
        <f>VLOOKUP(F209,'Composição KIT'!$A$1:$E$400,5,0)</f>
        <v>#N/A</v>
      </c>
      <c r="C209" s="13">
        <f>'BASE - Geral'!B209</f>
        <v>0</v>
      </c>
      <c r="D209" s="13">
        <f>'BASE - Geral'!D209</f>
        <v>0</v>
      </c>
      <c r="E209" s="13">
        <f>'BASE - Geral'!E209</f>
        <v>0</v>
      </c>
      <c r="F209" s="13">
        <f>'BASE - Geral'!G209</f>
        <v>0</v>
      </c>
      <c r="G209" s="13">
        <f>'BASE - Geral'!H209</f>
        <v>0</v>
      </c>
      <c r="H209" s="13">
        <f>'BASE - Geral'!I209</f>
        <v>0</v>
      </c>
      <c r="I209" s="12">
        <f>'BASE - Geral'!J209</f>
        <v>0</v>
      </c>
      <c r="J209" s="12">
        <f>'BASE - Geral'!K209</f>
        <v>0</v>
      </c>
      <c r="K209" s="12">
        <f>'BASE - Geral'!L209</f>
        <v>0</v>
      </c>
      <c r="L209" s="12">
        <f>'BASE - Geral'!M209</f>
        <v>0</v>
      </c>
      <c r="M209" s="12">
        <f>'BASE - Geral'!N209</f>
        <v>0</v>
      </c>
      <c r="N209" s="108">
        <f>'BASE - Geral'!Q209</f>
        <v>0</v>
      </c>
      <c r="O209" s="111" t="e">
        <f>VLOOKUP(F209,'Demanda Isolada KIT'!$M$2:$P$1048576,4,0)</f>
        <v>#N/A</v>
      </c>
      <c r="P209" s="12">
        <f>'BASE - Geral'!Q209</f>
        <v>0</v>
      </c>
      <c r="Q209" s="90">
        <f>'BASE - Geral'!R209</f>
        <v>0</v>
      </c>
      <c r="R209" s="112">
        <f>'BASE - Geral'!S209</f>
        <v>0</v>
      </c>
      <c r="S209" s="131" t="e">
        <f t="shared" si="12"/>
        <v>#N/A</v>
      </c>
      <c r="T209" s="111" t="e">
        <f>VLOOKUP(F209,'Demanda Isolada KIT'!$R$2:$U$1048576,2,0)</f>
        <v>#N/A</v>
      </c>
      <c r="U209" s="12">
        <f>'BASE - Geral'!T209</f>
        <v>0</v>
      </c>
      <c r="V209" s="90">
        <f>'BASE - Geral'!U209</f>
        <v>0</v>
      </c>
      <c r="W209" s="112">
        <f>'BASE - Geral'!V209</f>
        <v>0</v>
      </c>
      <c r="X209" s="132" t="e">
        <f t="shared" si="13"/>
        <v>#N/A</v>
      </c>
      <c r="Y209" s="111">
        <v>206</v>
      </c>
      <c r="Z209" s="12">
        <f>'BASE - Geral'!W209</f>
        <v>0</v>
      </c>
      <c r="AA209" s="90">
        <f>'BASE - Geral'!X209</f>
        <v>0</v>
      </c>
      <c r="AB209" s="112">
        <f>'BASE - Geral'!Y209</f>
        <v>0</v>
      </c>
      <c r="AC209" s="132">
        <f t="shared" si="14"/>
        <v>-206</v>
      </c>
      <c r="AD209" s="90">
        <f>'BASE - Geral'!AC209</f>
        <v>0</v>
      </c>
      <c r="AE209" s="90">
        <f>'BASE - Geral'!AD209</f>
        <v>0</v>
      </c>
      <c r="AF209" s="129"/>
    </row>
    <row r="210" spans="2:32">
      <c r="B210" s="117" t="e">
        <f>VLOOKUP(F210,'Composição KIT'!$A$1:$E$400,5,0)</f>
        <v>#N/A</v>
      </c>
      <c r="C210" s="13">
        <f>'BASE - Geral'!B210</f>
        <v>0</v>
      </c>
      <c r="D210" s="13">
        <f>'BASE - Geral'!D210</f>
        <v>0</v>
      </c>
      <c r="E210" s="13">
        <f>'BASE - Geral'!E210</f>
        <v>0</v>
      </c>
      <c r="F210" s="13">
        <f>'BASE - Geral'!G210</f>
        <v>0</v>
      </c>
      <c r="G210" s="13">
        <f>'BASE - Geral'!H210</f>
        <v>0</v>
      </c>
      <c r="H210" s="13">
        <f>'BASE - Geral'!I210</f>
        <v>0</v>
      </c>
      <c r="I210" s="12">
        <f>'BASE - Geral'!J210</f>
        <v>0</v>
      </c>
      <c r="J210" s="12">
        <f>'BASE - Geral'!K210</f>
        <v>0</v>
      </c>
      <c r="K210" s="12">
        <f>'BASE - Geral'!L210</f>
        <v>0</v>
      </c>
      <c r="L210" s="12">
        <f>'BASE - Geral'!M210</f>
        <v>0</v>
      </c>
      <c r="M210" s="12">
        <f>'BASE - Geral'!N210</f>
        <v>0</v>
      </c>
      <c r="N210" s="108">
        <f>'BASE - Geral'!Q210</f>
        <v>0</v>
      </c>
      <c r="O210" s="111" t="e">
        <f>VLOOKUP(F210,'Demanda Isolada KIT'!$M$2:$P$1048576,4,0)</f>
        <v>#N/A</v>
      </c>
      <c r="P210" s="12">
        <f>'BASE - Geral'!Q210</f>
        <v>0</v>
      </c>
      <c r="Q210" s="90">
        <f>'BASE - Geral'!R210</f>
        <v>0</v>
      </c>
      <c r="R210" s="112">
        <f>'BASE - Geral'!S210</f>
        <v>0</v>
      </c>
      <c r="S210" s="131" t="e">
        <f t="shared" si="12"/>
        <v>#N/A</v>
      </c>
      <c r="T210" s="111" t="e">
        <f>VLOOKUP(F210,'Demanda Isolada KIT'!$R$2:$U$1048576,2,0)</f>
        <v>#N/A</v>
      </c>
      <c r="U210" s="12">
        <f>'BASE - Geral'!T210</f>
        <v>0</v>
      </c>
      <c r="V210" s="90">
        <f>'BASE - Geral'!U210</f>
        <v>0</v>
      </c>
      <c r="W210" s="112">
        <f>'BASE - Geral'!V210</f>
        <v>0</v>
      </c>
      <c r="X210" s="132" t="e">
        <f t="shared" si="13"/>
        <v>#N/A</v>
      </c>
      <c r="Y210" s="111">
        <v>207</v>
      </c>
      <c r="Z210" s="12">
        <f>'BASE - Geral'!W210</f>
        <v>0</v>
      </c>
      <c r="AA210" s="90">
        <f>'BASE - Geral'!X210</f>
        <v>0</v>
      </c>
      <c r="AB210" s="112">
        <f>'BASE - Geral'!Y210</f>
        <v>0</v>
      </c>
      <c r="AC210" s="132">
        <f t="shared" si="14"/>
        <v>-207</v>
      </c>
      <c r="AD210" s="90">
        <f>'BASE - Geral'!AC210</f>
        <v>0</v>
      </c>
      <c r="AE210" s="90">
        <f>'BASE - Geral'!AD210</f>
        <v>0</v>
      </c>
      <c r="AF210" s="129"/>
    </row>
    <row r="211" spans="2:32">
      <c r="B211" s="117" t="e">
        <f>VLOOKUP(F211,'Composição KIT'!$A$1:$E$400,5,0)</f>
        <v>#N/A</v>
      </c>
      <c r="C211" s="13">
        <f>'BASE - Geral'!B211</f>
        <v>0</v>
      </c>
      <c r="D211" s="13">
        <f>'BASE - Geral'!D211</f>
        <v>0</v>
      </c>
      <c r="E211" s="13">
        <f>'BASE - Geral'!E211</f>
        <v>0</v>
      </c>
      <c r="F211" s="13">
        <f>'BASE - Geral'!G211</f>
        <v>0</v>
      </c>
      <c r="G211" s="13">
        <f>'BASE - Geral'!H211</f>
        <v>0</v>
      </c>
      <c r="H211" s="13">
        <f>'BASE - Geral'!I211</f>
        <v>0</v>
      </c>
      <c r="I211" s="12">
        <f>'BASE - Geral'!J211</f>
        <v>0</v>
      </c>
      <c r="J211" s="12">
        <f>'BASE - Geral'!K211</f>
        <v>0</v>
      </c>
      <c r="K211" s="12">
        <f>'BASE - Geral'!L211</f>
        <v>0</v>
      </c>
      <c r="L211" s="12">
        <f>'BASE - Geral'!M211</f>
        <v>0</v>
      </c>
      <c r="M211" s="12">
        <f>'BASE - Geral'!N211</f>
        <v>0</v>
      </c>
      <c r="N211" s="108">
        <f>'BASE - Geral'!Q211</f>
        <v>0</v>
      </c>
      <c r="O211" s="111" t="e">
        <f>VLOOKUP(F211,'Demanda Isolada KIT'!$M$2:$P$1048576,4,0)</f>
        <v>#N/A</v>
      </c>
      <c r="P211" s="12">
        <f>'BASE - Geral'!Q211</f>
        <v>0</v>
      </c>
      <c r="Q211" s="90">
        <f>'BASE - Geral'!R211</f>
        <v>0</v>
      </c>
      <c r="R211" s="112">
        <f>'BASE - Geral'!S211</f>
        <v>0</v>
      </c>
      <c r="S211" s="131" t="e">
        <f t="shared" si="12"/>
        <v>#N/A</v>
      </c>
      <c r="T211" s="111" t="e">
        <f>VLOOKUP(F211,'Demanda Isolada KIT'!$R$2:$U$1048576,2,0)</f>
        <v>#N/A</v>
      </c>
      <c r="U211" s="12">
        <f>'BASE - Geral'!T211</f>
        <v>0</v>
      </c>
      <c r="V211" s="90">
        <f>'BASE - Geral'!U211</f>
        <v>0</v>
      </c>
      <c r="W211" s="112">
        <f>'BASE - Geral'!V211</f>
        <v>0</v>
      </c>
      <c r="X211" s="132" t="e">
        <f t="shared" si="13"/>
        <v>#N/A</v>
      </c>
      <c r="Y211" s="111">
        <v>208</v>
      </c>
      <c r="Z211" s="12">
        <f>'BASE - Geral'!W211</f>
        <v>0</v>
      </c>
      <c r="AA211" s="90">
        <f>'BASE - Geral'!X211</f>
        <v>0</v>
      </c>
      <c r="AB211" s="112">
        <f>'BASE - Geral'!Y211</f>
        <v>0</v>
      </c>
      <c r="AC211" s="132">
        <f t="shared" si="14"/>
        <v>-208</v>
      </c>
      <c r="AD211" s="90">
        <f>'BASE - Geral'!AC211</f>
        <v>0</v>
      </c>
      <c r="AE211" s="90">
        <f>'BASE - Geral'!AD211</f>
        <v>0</v>
      </c>
      <c r="AF211" s="129"/>
    </row>
    <row r="212" spans="2:32">
      <c r="B212" s="117" t="e">
        <f>VLOOKUP(F212,'Composição KIT'!$A$1:$E$400,5,0)</f>
        <v>#N/A</v>
      </c>
      <c r="C212" s="13">
        <f>'BASE - Geral'!B212</f>
        <v>0</v>
      </c>
      <c r="D212" s="13">
        <f>'BASE - Geral'!D212</f>
        <v>0</v>
      </c>
      <c r="E212" s="13">
        <f>'BASE - Geral'!E212</f>
        <v>0</v>
      </c>
      <c r="F212" s="13">
        <f>'BASE - Geral'!G212</f>
        <v>0</v>
      </c>
      <c r="G212" s="13">
        <f>'BASE - Geral'!H212</f>
        <v>0</v>
      </c>
      <c r="H212" s="13">
        <f>'BASE - Geral'!I212</f>
        <v>0</v>
      </c>
      <c r="I212" s="12">
        <f>'BASE - Geral'!J212</f>
        <v>0</v>
      </c>
      <c r="J212" s="12">
        <f>'BASE - Geral'!K212</f>
        <v>0</v>
      </c>
      <c r="K212" s="12">
        <f>'BASE - Geral'!L212</f>
        <v>0</v>
      </c>
      <c r="L212" s="12">
        <f>'BASE - Geral'!M212</f>
        <v>0</v>
      </c>
      <c r="M212" s="12">
        <f>'BASE - Geral'!N212</f>
        <v>0</v>
      </c>
      <c r="N212" s="108">
        <f>'BASE - Geral'!Q212</f>
        <v>0</v>
      </c>
      <c r="O212" s="111" t="e">
        <f>VLOOKUP(F212,'Demanda Isolada KIT'!$M$2:$P$1048576,4,0)</f>
        <v>#N/A</v>
      </c>
      <c r="P212" s="12">
        <f>'BASE - Geral'!Q212</f>
        <v>0</v>
      </c>
      <c r="Q212" s="90">
        <f>'BASE - Geral'!R212</f>
        <v>0</v>
      </c>
      <c r="R212" s="112">
        <f>'BASE - Geral'!S212</f>
        <v>0</v>
      </c>
      <c r="S212" s="131" t="e">
        <f t="shared" si="12"/>
        <v>#N/A</v>
      </c>
      <c r="T212" s="111" t="e">
        <f>VLOOKUP(F212,'Demanda Isolada KIT'!$R$2:$U$1048576,2,0)</f>
        <v>#N/A</v>
      </c>
      <c r="U212" s="12">
        <f>'BASE - Geral'!T212</f>
        <v>0</v>
      </c>
      <c r="V212" s="90">
        <f>'BASE - Geral'!U212</f>
        <v>0</v>
      </c>
      <c r="W212" s="112">
        <f>'BASE - Geral'!V212</f>
        <v>0</v>
      </c>
      <c r="X212" s="132" t="e">
        <f t="shared" si="13"/>
        <v>#N/A</v>
      </c>
      <c r="Y212" s="111">
        <v>209</v>
      </c>
      <c r="Z212" s="12">
        <f>'BASE - Geral'!W212</f>
        <v>0</v>
      </c>
      <c r="AA212" s="90">
        <f>'BASE - Geral'!X212</f>
        <v>0</v>
      </c>
      <c r="AB212" s="112">
        <f>'BASE - Geral'!Y212</f>
        <v>0</v>
      </c>
      <c r="AC212" s="132">
        <f t="shared" si="14"/>
        <v>-209</v>
      </c>
      <c r="AD212" s="90">
        <f>'BASE - Geral'!AC212</f>
        <v>0</v>
      </c>
      <c r="AE212" s="90">
        <f>'BASE - Geral'!AD212</f>
        <v>0</v>
      </c>
      <c r="AF212" s="129"/>
    </row>
    <row r="213" spans="2:32">
      <c r="B213" s="117" t="e">
        <f>VLOOKUP(F213,'Composição KIT'!$A$1:$E$400,5,0)</f>
        <v>#N/A</v>
      </c>
      <c r="C213" s="13">
        <f>'BASE - Geral'!B213</f>
        <v>0</v>
      </c>
      <c r="D213" s="13">
        <f>'BASE - Geral'!D213</f>
        <v>0</v>
      </c>
      <c r="E213" s="13">
        <f>'BASE - Geral'!E213</f>
        <v>0</v>
      </c>
      <c r="F213" s="13">
        <f>'BASE - Geral'!G213</f>
        <v>0</v>
      </c>
      <c r="G213" s="13">
        <f>'BASE - Geral'!H213</f>
        <v>0</v>
      </c>
      <c r="H213" s="13">
        <f>'BASE - Geral'!I213</f>
        <v>0</v>
      </c>
      <c r="I213" s="12">
        <f>'BASE - Geral'!J213</f>
        <v>0</v>
      </c>
      <c r="J213" s="12">
        <f>'BASE - Geral'!K213</f>
        <v>0</v>
      </c>
      <c r="K213" s="12">
        <f>'BASE - Geral'!L213</f>
        <v>0</v>
      </c>
      <c r="L213" s="12">
        <f>'BASE - Geral'!M213</f>
        <v>0</v>
      </c>
      <c r="M213" s="12">
        <f>'BASE - Geral'!N213</f>
        <v>0</v>
      </c>
      <c r="N213" s="108">
        <f>'BASE - Geral'!Q213</f>
        <v>0</v>
      </c>
      <c r="O213" s="111" t="e">
        <f>VLOOKUP(F213,'Demanda Isolada KIT'!$M$2:$P$1048576,4,0)</f>
        <v>#N/A</v>
      </c>
      <c r="P213" s="12">
        <f>'BASE - Geral'!Q213</f>
        <v>0</v>
      </c>
      <c r="Q213" s="90">
        <f>'BASE - Geral'!R213</f>
        <v>0</v>
      </c>
      <c r="R213" s="112">
        <f>'BASE - Geral'!S213</f>
        <v>0</v>
      </c>
      <c r="S213" s="131" t="e">
        <f t="shared" si="12"/>
        <v>#N/A</v>
      </c>
      <c r="T213" s="111" t="e">
        <f>VLOOKUP(F213,'Demanda Isolada KIT'!$R$2:$U$1048576,2,0)</f>
        <v>#N/A</v>
      </c>
      <c r="U213" s="12">
        <f>'BASE - Geral'!T213</f>
        <v>0</v>
      </c>
      <c r="V213" s="90">
        <f>'BASE - Geral'!U213</f>
        <v>0</v>
      </c>
      <c r="W213" s="112">
        <f>'BASE - Geral'!V213</f>
        <v>0</v>
      </c>
      <c r="X213" s="132" t="e">
        <f t="shared" si="13"/>
        <v>#N/A</v>
      </c>
      <c r="Y213" s="111">
        <v>210</v>
      </c>
      <c r="Z213" s="12">
        <f>'BASE - Geral'!W213</f>
        <v>0</v>
      </c>
      <c r="AA213" s="90">
        <f>'BASE - Geral'!X213</f>
        <v>0</v>
      </c>
      <c r="AB213" s="112">
        <f>'BASE - Geral'!Y213</f>
        <v>0</v>
      </c>
      <c r="AC213" s="132">
        <f t="shared" si="14"/>
        <v>-210</v>
      </c>
      <c r="AD213" s="90">
        <f>'BASE - Geral'!AC213</f>
        <v>0</v>
      </c>
      <c r="AE213" s="90">
        <f>'BASE - Geral'!AD213</f>
        <v>0</v>
      </c>
      <c r="AF213" s="129"/>
    </row>
    <row r="214" spans="2:32">
      <c r="B214" s="117" t="e">
        <f>VLOOKUP(F214,'Composição KIT'!$A$1:$E$400,5,0)</f>
        <v>#N/A</v>
      </c>
      <c r="C214" s="13">
        <f>'BASE - Geral'!B214</f>
        <v>0</v>
      </c>
      <c r="D214" s="13">
        <f>'BASE - Geral'!D214</f>
        <v>0</v>
      </c>
      <c r="E214" s="13">
        <f>'BASE - Geral'!E214</f>
        <v>0</v>
      </c>
      <c r="F214" s="13">
        <f>'BASE - Geral'!G214</f>
        <v>0</v>
      </c>
      <c r="G214" s="13">
        <f>'BASE - Geral'!H214</f>
        <v>0</v>
      </c>
      <c r="H214" s="13">
        <f>'BASE - Geral'!I214</f>
        <v>0</v>
      </c>
      <c r="I214" s="12">
        <f>'BASE - Geral'!J214</f>
        <v>0</v>
      </c>
      <c r="J214" s="12">
        <f>'BASE - Geral'!K214</f>
        <v>0</v>
      </c>
      <c r="K214" s="12">
        <f>'BASE - Geral'!L214</f>
        <v>0</v>
      </c>
      <c r="L214" s="12">
        <f>'BASE - Geral'!M214</f>
        <v>0</v>
      </c>
      <c r="M214" s="12">
        <f>'BASE - Geral'!N214</f>
        <v>0</v>
      </c>
      <c r="N214" s="108">
        <f>'BASE - Geral'!Q214</f>
        <v>0</v>
      </c>
      <c r="O214" s="111" t="e">
        <f>VLOOKUP(F214,'Demanda Isolada KIT'!$M$2:$P$1048576,4,0)</f>
        <v>#N/A</v>
      </c>
      <c r="P214" s="12">
        <f>'BASE - Geral'!Q214</f>
        <v>0</v>
      </c>
      <c r="Q214" s="90">
        <f>'BASE - Geral'!R214</f>
        <v>0</v>
      </c>
      <c r="R214" s="112">
        <f>'BASE - Geral'!S214</f>
        <v>0</v>
      </c>
      <c r="S214" s="131" t="e">
        <f t="shared" si="12"/>
        <v>#N/A</v>
      </c>
      <c r="T214" s="111" t="e">
        <f>VLOOKUP(F214,'Demanda Isolada KIT'!$R$2:$U$1048576,2,0)</f>
        <v>#N/A</v>
      </c>
      <c r="U214" s="12">
        <f>'BASE - Geral'!T214</f>
        <v>0</v>
      </c>
      <c r="V214" s="90">
        <f>'BASE - Geral'!U214</f>
        <v>0</v>
      </c>
      <c r="W214" s="112">
        <f>'BASE - Geral'!V214</f>
        <v>0</v>
      </c>
      <c r="X214" s="132" t="e">
        <f t="shared" si="13"/>
        <v>#N/A</v>
      </c>
      <c r="Y214" s="111">
        <v>211</v>
      </c>
      <c r="Z214" s="12">
        <f>'BASE - Geral'!W214</f>
        <v>0</v>
      </c>
      <c r="AA214" s="90">
        <f>'BASE - Geral'!X214</f>
        <v>0</v>
      </c>
      <c r="AB214" s="112">
        <f>'BASE - Geral'!Y214</f>
        <v>0</v>
      </c>
      <c r="AC214" s="132">
        <f t="shared" si="14"/>
        <v>-211</v>
      </c>
      <c r="AD214" s="90">
        <f>'BASE - Geral'!AC214</f>
        <v>0</v>
      </c>
      <c r="AE214" s="90">
        <f>'BASE - Geral'!AD214</f>
        <v>0</v>
      </c>
      <c r="AF214" s="129"/>
    </row>
    <row r="215" spans="2:32">
      <c r="B215" s="117" t="e">
        <f>VLOOKUP(F215,'Composição KIT'!$A$1:$E$400,5,0)</f>
        <v>#N/A</v>
      </c>
      <c r="C215" s="13">
        <f>'BASE - Geral'!B215</f>
        <v>0</v>
      </c>
      <c r="D215" s="13">
        <f>'BASE - Geral'!D215</f>
        <v>0</v>
      </c>
      <c r="E215" s="13">
        <f>'BASE - Geral'!E215</f>
        <v>0</v>
      </c>
      <c r="F215" s="13">
        <f>'BASE - Geral'!G215</f>
        <v>0</v>
      </c>
      <c r="G215" s="13">
        <f>'BASE - Geral'!H215</f>
        <v>0</v>
      </c>
      <c r="H215" s="13">
        <f>'BASE - Geral'!I215</f>
        <v>0</v>
      </c>
      <c r="I215" s="12">
        <f>'BASE - Geral'!J215</f>
        <v>0</v>
      </c>
      <c r="J215" s="12">
        <f>'BASE - Geral'!K215</f>
        <v>0</v>
      </c>
      <c r="K215" s="12">
        <f>'BASE - Geral'!L215</f>
        <v>0</v>
      </c>
      <c r="L215" s="12">
        <f>'BASE - Geral'!M215</f>
        <v>0</v>
      </c>
      <c r="M215" s="12">
        <f>'BASE - Geral'!N215</f>
        <v>0</v>
      </c>
      <c r="N215" s="108">
        <f>'BASE - Geral'!Q215</f>
        <v>0</v>
      </c>
      <c r="O215" s="111" t="e">
        <f>VLOOKUP(F215,'Demanda Isolada KIT'!$M$2:$P$1048576,4,0)</f>
        <v>#N/A</v>
      </c>
      <c r="P215" s="12">
        <f>'BASE - Geral'!Q215</f>
        <v>0</v>
      </c>
      <c r="Q215" s="90">
        <f>'BASE - Geral'!R215</f>
        <v>0</v>
      </c>
      <c r="R215" s="112">
        <f>'BASE - Geral'!S215</f>
        <v>0</v>
      </c>
      <c r="S215" s="131" t="e">
        <f t="shared" si="12"/>
        <v>#N/A</v>
      </c>
      <c r="T215" s="111" t="e">
        <f>VLOOKUP(F215,'Demanda Isolada KIT'!$R$2:$U$1048576,2,0)</f>
        <v>#N/A</v>
      </c>
      <c r="U215" s="12">
        <f>'BASE - Geral'!T215</f>
        <v>0</v>
      </c>
      <c r="V215" s="90">
        <f>'BASE - Geral'!U215</f>
        <v>0</v>
      </c>
      <c r="W215" s="112">
        <f>'BASE - Geral'!V215</f>
        <v>0</v>
      </c>
      <c r="X215" s="132" t="e">
        <f t="shared" si="13"/>
        <v>#N/A</v>
      </c>
      <c r="Y215" s="111">
        <v>212</v>
      </c>
      <c r="Z215" s="12">
        <f>'BASE - Geral'!W215</f>
        <v>0</v>
      </c>
      <c r="AA215" s="90">
        <f>'BASE - Geral'!X215</f>
        <v>0</v>
      </c>
      <c r="AB215" s="112">
        <f>'BASE - Geral'!Y215</f>
        <v>0</v>
      </c>
      <c r="AC215" s="132">
        <f t="shared" si="14"/>
        <v>-212</v>
      </c>
      <c r="AD215" s="90">
        <f>'BASE - Geral'!AC215</f>
        <v>0</v>
      </c>
      <c r="AE215" s="90">
        <f>'BASE - Geral'!AD215</f>
        <v>0</v>
      </c>
      <c r="AF215" s="129"/>
    </row>
    <row r="216" spans="2:32">
      <c r="B216" s="117" t="e">
        <f>VLOOKUP(F216,'Composição KIT'!$A$1:$E$400,5,0)</f>
        <v>#N/A</v>
      </c>
      <c r="C216" s="13">
        <f>'BASE - Geral'!B216</f>
        <v>0</v>
      </c>
      <c r="D216" s="13">
        <f>'BASE - Geral'!D216</f>
        <v>0</v>
      </c>
      <c r="E216" s="13">
        <f>'BASE - Geral'!E216</f>
        <v>0</v>
      </c>
      <c r="F216" s="13">
        <f>'BASE - Geral'!G216</f>
        <v>0</v>
      </c>
      <c r="G216" s="13">
        <f>'BASE - Geral'!H216</f>
        <v>0</v>
      </c>
      <c r="H216" s="13">
        <f>'BASE - Geral'!I216</f>
        <v>0</v>
      </c>
      <c r="I216" s="12">
        <f>'BASE - Geral'!J216</f>
        <v>0</v>
      </c>
      <c r="J216" s="12">
        <f>'BASE - Geral'!K216</f>
        <v>0</v>
      </c>
      <c r="K216" s="12">
        <f>'BASE - Geral'!L216</f>
        <v>0</v>
      </c>
      <c r="L216" s="12">
        <f>'BASE - Geral'!M216</f>
        <v>0</v>
      </c>
      <c r="M216" s="12">
        <f>'BASE - Geral'!N216</f>
        <v>0</v>
      </c>
      <c r="N216" s="108">
        <f>'BASE - Geral'!Q216</f>
        <v>0</v>
      </c>
      <c r="O216" s="111" t="e">
        <f>VLOOKUP(F216,'Demanda Isolada KIT'!$M$2:$P$1048576,4,0)</f>
        <v>#N/A</v>
      </c>
      <c r="P216" s="12">
        <f>'BASE - Geral'!Q216</f>
        <v>0</v>
      </c>
      <c r="Q216" s="90">
        <f>'BASE - Geral'!R216</f>
        <v>0</v>
      </c>
      <c r="R216" s="112">
        <f>'BASE - Geral'!S216</f>
        <v>0</v>
      </c>
      <c r="S216" s="131" t="e">
        <f t="shared" si="12"/>
        <v>#N/A</v>
      </c>
      <c r="T216" s="111" t="e">
        <f>VLOOKUP(F216,'Demanda Isolada KIT'!$R$2:$U$1048576,2,0)</f>
        <v>#N/A</v>
      </c>
      <c r="U216" s="12">
        <f>'BASE - Geral'!T216</f>
        <v>0</v>
      </c>
      <c r="V216" s="90">
        <f>'BASE - Geral'!U216</f>
        <v>0</v>
      </c>
      <c r="W216" s="112">
        <f>'BASE - Geral'!V216</f>
        <v>0</v>
      </c>
      <c r="X216" s="132" t="e">
        <f t="shared" si="13"/>
        <v>#N/A</v>
      </c>
      <c r="Y216" s="111">
        <v>213</v>
      </c>
      <c r="Z216" s="12">
        <f>'BASE - Geral'!W216</f>
        <v>0</v>
      </c>
      <c r="AA216" s="90">
        <f>'BASE - Geral'!X216</f>
        <v>0</v>
      </c>
      <c r="AB216" s="112">
        <f>'BASE - Geral'!Y216</f>
        <v>0</v>
      </c>
      <c r="AC216" s="132">
        <f t="shared" si="14"/>
        <v>-213</v>
      </c>
      <c r="AD216" s="90">
        <f>'BASE - Geral'!AC216</f>
        <v>0</v>
      </c>
      <c r="AE216" s="90">
        <f>'BASE - Geral'!AD216</f>
        <v>0</v>
      </c>
      <c r="AF216" s="129"/>
    </row>
    <row r="217" spans="2:32">
      <c r="B217" s="117" t="e">
        <f>VLOOKUP(F217,'Composição KIT'!$A$1:$E$400,5,0)</f>
        <v>#N/A</v>
      </c>
      <c r="C217" s="13">
        <f>'BASE - Geral'!B217</f>
        <v>0</v>
      </c>
      <c r="D217" s="13">
        <f>'BASE - Geral'!D217</f>
        <v>0</v>
      </c>
      <c r="E217" s="13">
        <f>'BASE - Geral'!E217</f>
        <v>0</v>
      </c>
      <c r="F217" s="13">
        <f>'BASE - Geral'!G217</f>
        <v>0</v>
      </c>
      <c r="G217" s="13">
        <f>'BASE - Geral'!H217</f>
        <v>0</v>
      </c>
      <c r="H217" s="13">
        <f>'BASE - Geral'!I217</f>
        <v>0</v>
      </c>
      <c r="I217" s="12">
        <f>'BASE - Geral'!J217</f>
        <v>0</v>
      </c>
      <c r="J217" s="12">
        <f>'BASE - Geral'!K217</f>
        <v>0</v>
      </c>
      <c r="K217" s="12">
        <f>'BASE - Geral'!L217</f>
        <v>0</v>
      </c>
      <c r="L217" s="12">
        <f>'BASE - Geral'!M217</f>
        <v>0</v>
      </c>
      <c r="M217" s="12">
        <f>'BASE - Geral'!N217</f>
        <v>0</v>
      </c>
      <c r="N217" s="108">
        <f>'BASE - Geral'!Q217</f>
        <v>0</v>
      </c>
      <c r="O217" s="111" t="e">
        <f>VLOOKUP(F217,'Demanda Isolada KIT'!$M$2:$P$1048576,4,0)</f>
        <v>#N/A</v>
      </c>
      <c r="P217" s="12">
        <f>'BASE - Geral'!Q217</f>
        <v>0</v>
      </c>
      <c r="Q217" s="90">
        <f>'BASE - Geral'!R217</f>
        <v>0</v>
      </c>
      <c r="R217" s="112">
        <f>'BASE - Geral'!S217</f>
        <v>0</v>
      </c>
      <c r="S217" s="131" t="e">
        <f t="shared" si="12"/>
        <v>#N/A</v>
      </c>
      <c r="T217" s="111" t="e">
        <f>VLOOKUP(F217,'Demanda Isolada KIT'!$R$2:$U$1048576,2,0)</f>
        <v>#N/A</v>
      </c>
      <c r="U217" s="12">
        <f>'BASE - Geral'!T217</f>
        <v>0</v>
      </c>
      <c r="V217" s="90">
        <f>'BASE - Geral'!U217</f>
        <v>0</v>
      </c>
      <c r="W217" s="112">
        <f>'BASE - Geral'!V217</f>
        <v>0</v>
      </c>
      <c r="X217" s="132" t="e">
        <f t="shared" si="13"/>
        <v>#N/A</v>
      </c>
      <c r="Y217" s="111">
        <v>214</v>
      </c>
      <c r="Z217" s="12">
        <f>'BASE - Geral'!W217</f>
        <v>0</v>
      </c>
      <c r="AA217" s="90">
        <f>'BASE - Geral'!X217</f>
        <v>0</v>
      </c>
      <c r="AB217" s="112">
        <f>'BASE - Geral'!Y217</f>
        <v>0</v>
      </c>
      <c r="AC217" s="132">
        <f t="shared" si="14"/>
        <v>-214</v>
      </c>
      <c r="AD217" s="90">
        <f>'BASE - Geral'!AC217</f>
        <v>0</v>
      </c>
      <c r="AE217" s="90">
        <f>'BASE - Geral'!AD217</f>
        <v>0</v>
      </c>
      <c r="AF217" s="129"/>
    </row>
    <row r="218" spans="2:32">
      <c r="B218" s="117" t="e">
        <f>VLOOKUP(F218,'Composição KIT'!$A$1:$E$400,5,0)</f>
        <v>#N/A</v>
      </c>
      <c r="C218" s="13">
        <f>'BASE - Geral'!B218</f>
        <v>0</v>
      </c>
      <c r="D218" s="13">
        <f>'BASE - Geral'!D218</f>
        <v>0</v>
      </c>
      <c r="E218" s="13">
        <f>'BASE - Geral'!E218</f>
        <v>0</v>
      </c>
      <c r="F218" s="13">
        <f>'BASE - Geral'!G218</f>
        <v>0</v>
      </c>
      <c r="G218" s="13">
        <f>'BASE - Geral'!H218</f>
        <v>0</v>
      </c>
      <c r="H218" s="13">
        <f>'BASE - Geral'!I218</f>
        <v>0</v>
      </c>
      <c r="I218" s="12">
        <f>'BASE - Geral'!J218</f>
        <v>0</v>
      </c>
      <c r="J218" s="12">
        <f>'BASE - Geral'!K218</f>
        <v>0</v>
      </c>
      <c r="K218" s="12">
        <f>'BASE - Geral'!L218</f>
        <v>0</v>
      </c>
      <c r="L218" s="12">
        <f>'BASE - Geral'!M218</f>
        <v>0</v>
      </c>
      <c r="M218" s="12">
        <f>'BASE - Geral'!N218</f>
        <v>0</v>
      </c>
      <c r="N218" s="108">
        <f>'BASE - Geral'!Q218</f>
        <v>0</v>
      </c>
      <c r="O218" s="111" t="e">
        <f>VLOOKUP(F218,'Demanda Isolada KIT'!$M$2:$P$1048576,4,0)</f>
        <v>#N/A</v>
      </c>
      <c r="P218" s="12">
        <f>'BASE - Geral'!Q218</f>
        <v>0</v>
      </c>
      <c r="Q218" s="90">
        <f>'BASE - Geral'!R218</f>
        <v>0</v>
      </c>
      <c r="R218" s="112">
        <f>'BASE - Geral'!S218</f>
        <v>0</v>
      </c>
      <c r="S218" s="131" t="e">
        <f t="shared" si="12"/>
        <v>#N/A</v>
      </c>
      <c r="T218" s="111" t="e">
        <f>VLOOKUP(F218,'Demanda Isolada KIT'!$R$2:$U$1048576,2,0)</f>
        <v>#N/A</v>
      </c>
      <c r="U218" s="12">
        <f>'BASE - Geral'!T218</f>
        <v>0</v>
      </c>
      <c r="V218" s="90">
        <f>'BASE - Geral'!U218</f>
        <v>0</v>
      </c>
      <c r="W218" s="112">
        <f>'BASE - Geral'!V218</f>
        <v>0</v>
      </c>
      <c r="X218" s="132" t="e">
        <f t="shared" si="13"/>
        <v>#N/A</v>
      </c>
      <c r="Y218" s="111">
        <v>215</v>
      </c>
      <c r="Z218" s="12">
        <f>'BASE - Geral'!W218</f>
        <v>0</v>
      </c>
      <c r="AA218" s="90">
        <f>'BASE - Geral'!X218</f>
        <v>0</v>
      </c>
      <c r="AB218" s="112">
        <f>'BASE - Geral'!Y218</f>
        <v>0</v>
      </c>
      <c r="AC218" s="132">
        <f t="shared" si="14"/>
        <v>-215</v>
      </c>
      <c r="AD218" s="90">
        <f>'BASE - Geral'!AC218</f>
        <v>0</v>
      </c>
      <c r="AE218" s="90">
        <f>'BASE - Geral'!AD218</f>
        <v>0</v>
      </c>
      <c r="AF218" s="129"/>
    </row>
    <row r="219" spans="2:32">
      <c r="B219" s="117" t="e">
        <f>VLOOKUP(F219,'Composição KIT'!$A$1:$E$400,5,0)</f>
        <v>#N/A</v>
      </c>
      <c r="C219" s="13">
        <f>'BASE - Geral'!B219</f>
        <v>0</v>
      </c>
      <c r="D219" s="13">
        <f>'BASE - Geral'!D219</f>
        <v>0</v>
      </c>
      <c r="E219" s="13">
        <f>'BASE - Geral'!E219</f>
        <v>0</v>
      </c>
      <c r="F219" s="13">
        <f>'BASE - Geral'!G219</f>
        <v>0</v>
      </c>
      <c r="G219" s="13">
        <f>'BASE - Geral'!H219</f>
        <v>0</v>
      </c>
      <c r="H219" s="13">
        <f>'BASE - Geral'!I219</f>
        <v>0</v>
      </c>
      <c r="I219" s="12">
        <f>'BASE - Geral'!J219</f>
        <v>0</v>
      </c>
      <c r="J219" s="12">
        <f>'BASE - Geral'!K219</f>
        <v>0</v>
      </c>
      <c r="K219" s="12">
        <f>'BASE - Geral'!L219</f>
        <v>0</v>
      </c>
      <c r="L219" s="12">
        <f>'BASE - Geral'!M219</f>
        <v>0</v>
      </c>
      <c r="M219" s="12">
        <f>'BASE - Geral'!N219</f>
        <v>0</v>
      </c>
      <c r="N219" s="108">
        <f>'BASE - Geral'!Q219</f>
        <v>0</v>
      </c>
      <c r="O219" s="111" t="e">
        <f>VLOOKUP(F219,'Demanda Isolada KIT'!$M$2:$P$1048576,4,0)</f>
        <v>#N/A</v>
      </c>
      <c r="P219" s="12">
        <f>'BASE - Geral'!Q219</f>
        <v>0</v>
      </c>
      <c r="Q219" s="90">
        <f>'BASE - Geral'!R219</f>
        <v>0</v>
      </c>
      <c r="R219" s="112">
        <f>'BASE - Geral'!S219</f>
        <v>0</v>
      </c>
      <c r="S219" s="131" t="e">
        <f t="shared" si="12"/>
        <v>#N/A</v>
      </c>
      <c r="T219" s="111" t="e">
        <f>VLOOKUP(F219,'Demanda Isolada KIT'!$R$2:$U$1048576,2,0)</f>
        <v>#N/A</v>
      </c>
      <c r="U219" s="12">
        <f>'BASE - Geral'!T219</f>
        <v>0</v>
      </c>
      <c r="V219" s="90">
        <f>'BASE - Geral'!U219</f>
        <v>0</v>
      </c>
      <c r="W219" s="112">
        <f>'BASE - Geral'!V219</f>
        <v>0</v>
      </c>
      <c r="X219" s="132" t="e">
        <f t="shared" si="13"/>
        <v>#N/A</v>
      </c>
      <c r="Y219" s="111">
        <v>216</v>
      </c>
      <c r="Z219" s="12">
        <f>'BASE - Geral'!W219</f>
        <v>0</v>
      </c>
      <c r="AA219" s="90">
        <f>'BASE - Geral'!X219</f>
        <v>0</v>
      </c>
      <c r="AB219" s="112">
        <f>'BASE - Geral'!Y219</f>
        <v>0</v>
      </c>
      <c r="AC219" s="132">
        <f t="shared" si="14"/>
        <v>-216</v>
      </c>
      <c r="AD219" s="90">
        <f>'BASE - Geral'!AC219</f>
        <v>0</v>
      </c>
      <c r="AE219" s="90">
        <f>'BASE - Geral'!AD219</f>
        <v>0</v>
      </c>
      <c r="AF219" s="129"/>
    </row>
    <row r="220" spans="2:32">
      <c r="B220" s="117" t="e">
        <f>VLOOKUP(F220,'Composição KIT'!$A$1:$E$400,5,0)</f>
        <v>#N/A</v>
      </c>
      <c r="C220" s="13">
        <f>'BASE - Geral'!B220</f>
        <v>0</v>
      </c>
      <c r="D220" s="13">
        <f>'BASE - Geral'!D220</f>
        <v>0</v>
      </c>
      <c r="E220" s="13">
        <f>'BASE - Geral'!E220</f>
        <v>0</v>
      </c>
      <c r="F220" s="13">
        <f>'BASE - Geral'!G220</f>
        <v>0</v>
      </c>
      <c r="G220" s="13">
        <f>'BASE - Geral'!H220</f>
        <v>0</v>
      </c>
      <c r="H220" s="13">
        <f>'BASE - Geral'!I220</f>
        <v>0</v>
      </c>
      <c r="I220" s="12">
        <f>'BASE - Geral'!J220</f>
        <v>0</v>
      </c>
      <c r="J220" s="12">
        <f>'BASE - Geral'!K220</f>
        <v>0</v>
      </c>
      <c r="K220" s="12">
        <f>'BASE - Geral'!L220</f>
        <v>0</v>
      </c>
      <c r="L220" s="12">
        <f>'BASE - Geral'!M220</f>
        <v>0</v>
      </c>
      <c r="M220" s="12">
        <f>'BASE - Geral'!N220</f>
        <v>0</v>
      </c>
      <c r="N220" s="108">
        <f>'BASE - Geral'!Q220</f>
        <v>0</v>
      </c>
      <c r="O220" s="111" t="e">
        <f>VLOOKUP(F220,'Demanda Isolada KIT'!$M$2:$P$1048576,4,0)</f>
        <v>#N/A</v>
      </c>
      <c r="P220" s="12">
        <f>'BASE - Geral'!Q220</f>
        <v>0</v>
      </c>
      <c r="Q220" s="90">
        <f>'BASE - Geral'!R220</f>
        <v>0</v>
      </c>
      <c r="R220" s="112">
        <f>'BASE - Geral'!S220</f>
        <v>0</v>
      </c>
      <c r="S220" s="131" t="e">
        <f t="shared" si="12"/>
        <v>#N/A</v>
      </c>
      <c r="T220" s="111" t="e">
        <f>VLOOKUP(F220,'Demanda Isolada KIT'!$R$2:$U$1048576,2,0)</f>
        <v>#N/A</v>
      </c>
      <c r="U220" s="12">
        <f>'BASE - Geral'!T220</f>
        <v>0</v>
      </c>
      <c r="V220" s="90">
        <f>'BASE - Geral'!U220</f>
        <v>0</v>
      </c>
      <c r="W220" s="112">
        <f>'BASE - Geral'!V220</f>
        <v>0</v>
      </c>
      <c r="X220" s="132" t="e">
        <f t="shared" si="13"/>
        <v>#N/A</v>
      </c>
      <c r="Y220" s="111">
        <v>217</v>
      </c>
      <c r="Z220" s="12">
        <f>'BASE - Geral'!W220</f>
        <v>0</v>
      </c>
      <c r="AA220" s="90">
        <f>'BASE - Geral'!X220</f>
        <v>0</v>
      </c>
      <c r="AB220" s="112">
        <f>'BASE - Geral'!Y220</f>
        <v>0</v>
      </c>
      <c r="AC220" s="132">
        <f t="shared" si="14"/>
        <v>-217</v>
      </c>
      <c r="AD220" s="90">
        <f>'BASE - Geral'!AC220</f>
        <v>0</v>
      </c>
      <c r="AE220" s="90">
        <f>'BASE - Geral'!AD220</f>
        <v>0</v>
      </c>
      <c r="AF220" s="129"/>
    </row>
    <row r="221" spans="2:32">
      <c r="B221" s="117" t="e">
        <f>VLOOKUP(F221,'Composição KIT'!$A$1:$E$400,5,0)</f>
        <v>#N/A</v>
      </c>
      <c r="C221" s="13">
        <f>'BASE - Geral'!B221</f>
        <v>0</v>
      </c>
      <c r="D221" s="13">
        <f>'BASE - Geral'!D221</f>
        <v>0</v>
      </c>
      <c r="E221" s="13">
        <f>'BASE - Geral'!E221</f>
        <v>0</v>
      </c>
      <c r="F221" s="13">
        <f>'BASE - Geral'!G221</f>
        <v>0</v>
      </c>
      <c r="G221" s="13">
        <f>'BASE - Geral'!H221</f>
        <v>0</v>
      </c>
      <c r="H221" s="13">
        <f>'BASE - Geral'!I221</f>
        <v>0</v>
      </c>
      <c r="I221" s="12">
        <f>'BASE - Geral'!J221</f>
        <v>0</v>
      </c>
      <c r="J221" s="12">
        <f>'BASE - Geral'!K221</f>
        <v>0</v>
      </c>
      <c r="K221" s="12">
        <f>'BASE - Geral'!L221</f>
        <v>0</v>
      </c>
      <c r="L221" s="12">
        <f>'BASE - Geral'!M221</f>
        <v>0</v>
      </c>
      <c r="M221" s="12">
        <f>'BASE - Geral'!N221</f>
        <v>0</v>
      </c>
      <c r="N221" s="108">
        <f>'BASE - Geral'!Q221</f>
        <v>0</v>
      </c>
      <c r="O221" s="111" t="e">
        <f>VLOOKUP(F221,'Demanda Isolada KIT'!$M$2:$P$1048576,4,0)</f>
        <v>#N/A</v>
      </c>
      <c r="P221" s="12">
        <f>'BASE - Geral'!Q221</f>
        <v>0</v>
      </c>
      <c r="Q221" s="90">
        <f>'BASE - Geral'!R221</f>
        <v>0</v>
      </c>
      <c r="R221" s="112">
        <f>'BASE - Geral'!S221</f>
        <v>0</v>
      </c>
      <c r="S221" s="131" t="e">
        <f t="shared" si="12"/>
        <v>#N/A</v>
      </c>
      <c r="T221" s="111" t="e">
        <f>VLOOKUP(F221,'Demanda Isolada KIT'!$R$2:$U$1048576,2,0)</f>
        <v>#N/A</v>
      </c>
      <c r="U221" s="12">
        <f>'BASE - Geral'!T221</f>
        <v>0</v>
      </c>
      <c r="V221" s="90">
        <f>'BASE - Geral'!U221</f>
        <v>0</v>
      </c>
      <c r="W221" s="112">
        <f>'BASE - Geral'!V221</f>
        <v>0</v>
      </c>
      <c r="X221" s="132" t="e">
        <f t="shared" si="13"/>
        <v>#N/A</v>
      </c>
      <c r="Y221" s="111">
        <v>218</v>
      </c>
      <c r="Z221" s="12">
        <f>'BASE - Geral'!W221</f>
        <v>0</v>
      </c>
      <c r="AA221" s="90">
        <f>'BASE - Geral'!X221</f>
        <v>0</v>
      </c>
      <c r="AB221" s="112">
        <f>'BASE - Geral'!Y221</f>
        <v>0</v>
      </c>
      <c r="AC221" s="132">
        <f t="shared" si="14"/>
        <v>-218</v>
      </c>
      <c r="AD221" s="90">
        <f>'BASE - Geral'!AC221</f>
        <v>0</v>
      </c>
      <c r="AE221" s="90">
        <f>'BASE - Geral'!AD221</f>
        <v>0</v>
      </c>
      <c r="AF221" s="129"/>
    </row>
    <row r="222" spans="2:32">
      <c r="B222" s="117" t="e">
        <f>VLOOKUP(F222,'Composição KIT'!$A$1:$E$400,5,0)</f>
        <v>#N/A</v>
      </c>
      <c r="C222" s="13">
        <f>'BASE - Geral'!B222</f>
        <v>0</v>
      </c>
      <c r="D222" s="13">
        <f>'BASE - Geral'!D222</f>
        <v>0</v>
      </c>
      <c r="E222" s="13">
        <f>'BASE - Geral'!E222</f>
        <v>0</v>
      </c>
      <c r="F222" s="13">
        <f>'BASE - Geral'!G222</f>
        <v>0</v>
      </c>
      <c r="G222" s="13">
        <f>'BASE - Geral'!H222</f>
        <v>0</v>
      </c>
      <c r="H222" s="13">
        <f>'BASE - Geral'!I222</f>
        <v>0</v>
      </c>
      <c r="I222" s="12">
        <f>'BASE - Geral'!J222</f>
        <v>0</v>
      </c>
      <c r="J222" s="12">
        <f>'BASE - Geral'!K222</f>
        <v>0</v>
      </c>
      <c r="K222" s="12">
        <f>'BASE - Geral'!L222</f>
        <v>0</v>
      </c>
      <c r="L222" s="12">
        <f>'BASE - Geral'!M222</f>
        <v>0</v>
      </c>
      <c r="M222" s="12">
        <f>'BASE - Geral'!N222</f>
        <v>0</v>
      </c>
      <c r="N222" s="108">
        <f>'BASE - Geral'!Q222</f>
        <v>0</v>
      </c>
      <c r="O222" s="111" t="e">
        <f>VLOOKUP(F222,'Demanda Isolada KIT'!$M$2:$P$1048576,4,0)</f>
        <v>#N/A</v>
      </c>
      <c r="P222" s="12">
        <f>'BASE - Geral'!Q222</f>
        <v>0</v>
      </c>
      <c r="Q222" s="90">
        <f>'BASE - Geral'!R222</f>
        <v>0</v>
      </c>
      <c r="R222" s="112">
        <f>'BASE - Geral'!S222</f>
        <v>0</v>
      </c>
      <c r="S222" s="131" t="e">
        <f t="shared" si="12"/>
        <v>#N/A</v>
      </c>
      <c r="T222" s="111" t="e">
        <f>VLOOKUP(F222,'Demanda Isolada KIT'!$R$2:$U$1048576,2,0)</f>
        <v>#N/A</v>
      </c>
      <c r="U222" s="12">
        <f>'BASE - Geral'!T222</f>
        <v>0</v>
      </c>
      <c r="V222" s="90">
        <f>'BASE - Geral'!U222</f>
        <v>0</v>
      </c>
      <c r="W222" s="112">
        <f>'BASE - Geral'!V222</f>
        <v>0</v>
      </c>
      <c r="X222" s="132" t="e">
        <f t="shared" si="13"/>
        <v>#N/A</v>
      </c>
      <c r="Y222" s="111">
        <v>219</v>
      </c>
      <c r="Z222" s="12">
        <f>'BASE - Geral'!W222</f>
        <v>0</v>
      </c>
      <c r="AA222" s="90">
        <f>'BASE - Geral'!X222</f>
        <v>0</v>
      </c>
      <c r="AB222" s="112">
        <f>'BASE - Geral'!Y222</f>
        <v>0</v>
      </c>
      <c r="AC222" s="132">
        <f t="shared" si="14"/>
        <v>-219</v>
      </c>
      <c r="AD222" s="90">
        <f>'BASE - Geral'!AC222</f>
        <v>0</v>
      </c>
      <c r="AE222" s="90">
        <f>'BASE - Geral'!AD222</f>
        <v>0</v>
      </c>
      <c r="AF222" s="129"/>
    </row>
    <row r="223" spans="2:32">
      <c r="B223" s="117" t="e">
        <f>VLOOKUP(F223,'Composição KIT'!$A$1:$E$400,5,0)</f>
        <v>#N/A</v>
      </c>
      <c r="C223" s="13">
        <f>'BASE - Geral'!B223</f>
        <v>0</v>
      </c>
      <c r="D223" s="13">
        <f>'BASE - Geral'!D223</f>
        <v>0</v>
      </c>
      <c r="E223" s="13">
        <f>'BASE - Geral'!E223</f>
        <v>0</v>
      </c>
      <c r="F223" s="13">
        <f>'BASE - Geral'!G223</f>
        <v>0</v>
      </c>
      <c r="G223" s="13">
        <f>'BASE - Geral'!H223</f>
        <v>0</v>
      </c>
      <c r="H223" s="13">
        <f>'BASE - Geral'!I223</f>
        <v>0</v>
      </c>
      <c r="I223" s="12">
        <f>'BASE - Geral'!J223</f>
        <v>0</v>
      </c>
      <c r="J223" s="12">
        <f>'BASE - Geral'!K223</f>
        <v>0</v>
      </c>
      <c r="K223" s="12">
        <f>'BASE - Geral'!L223</f>
        <v>0</v>
      </c>
      <c r="L223" s="12">
        <f>'BASE - Geral'!M223</f>
        <v>0</v>
      </c>
      <c r="M223" s="12">
        <f>'BASE - Geral'!N223</f>
        <v>0</v>
      </c>
      <c r="N223" s="108">
        <f>'BASE - Geral'!Q223</f>
        <v>0</v>
      </c>
      <c r="O223" s="111" t="e">
        <f>VLOOKUP(F223,'Demanda Isolada KIT'!$M$2:$P$1048576,4,0)</f>
        <v>#N/A</v>
      </c>
      <c r="P223" s="12">
        <f>'BASE - Geral'!Q223</f>
        <v>0</v>
      </c>
      <c r="Q223" s="90">
        <f>'BASE - Geral'!R223</f>
        <v>0</v>
      </c>
      <c r="R223" s="112">
        <f>'BASE - Geral'!S223</f>
        <v>0</v>
      </c>
      <c r="S223" s="131" t="e">
        <f t="shared" si="12"/>
        <v>#N/A</v>
      </c>
      <c r="T223" s="111" t="e">
        <f>VLOOKUP(F223,'Demanda Isolada KIT'!$R$2:$U$1048576,2,0)</f>
        <v>#N/A</v>
      </c>
      <c r="U223" s="12">
        <f>'BASE - Geral'!T223</f>
        <v>0</v>
      </c>
      <c r="V223" s="90">
        <f>'BASE - Geral'!U223</f>
        <v>0</v>
      </c>
      <c r="W223" s="112">
        <f>'BASE - Geral'!V223</f>
        <v>0</v>
      </c>
      <c r="X223" s="132" t="e">
        <f t="shared" si="13"/>
        <v>#N/A</v>
      </c>
      <c r="Y223" s="111">
        <v>220</v>
      </c>
      <c r="Z223" s="12">
        <f>'BASE - Geral'!W223</f>
        <v>0</v>
      </c>
      <c r="AA223" s="90">
        <f>'BASE - Geral'!X223</f>
        <v>0</v>
      </c>
      <c r="AB223" s="112">
        <f>'BASE - Geral'!Y223</f>
        <v>0</v>
      </c>
      <c r="AC223" s="132">
        <f t="shared" si="14"/>
        <v>-220</v>
      </c>
      <c r="AD223" s="90">
        <f>'BASE - Geral'!AC223</f>
        <v>0</v>
      </c>
      <c r="AE223" s="90">
        <f>'BASE - Geral'!AD223</f>
        <v>0</v>
      </c>
      <c r="AF223" s="129"/>
    </row>
    <row r="224" spans="2:32">
      <c r="B224" s="117" t="e">
        <f>VLOOKUP(F224,'Composição KIT'!$A$1:$E$400,5,0)</f>
        <v>#N/A</v>
      </c>
      <c r="C224" s="13">
        <f>'BASE - Geral'!B224</f>
        <v>0</v>
      </c>
      <c r="D224" s="13">
        <f>'BASE - Geral'!D224</f>
        <v>0</v>
      </c>
      <c r="E224" s="13">
        <f>'BASE - Geral'!E224</f>
        <v>0</v>
      </c>
      <c r="F224" s="13">
        <f>'BASE - Geral'!G224</f>
        <v>0</v>
      </c>
      <c r="G224" s="13">
        <f>'BASE - Geral'!H224</f>
        <v>0</v>
      </c>
      <c r="H224" s="13">
        <f>'BASE - Geral'!I224</f>
        <v>0</v>
      </c>
      <c r="I224" s="12">
        <f>'BASE - Geral'!J224</f>
        <v>0</v>
      </c>
      <c r="J224" s="12">
        <f>'BASE - Geral'!K224</f>
        <v>0</v>
      </c>
      <c r="K224" s="12">
        <f>'BASE - Geral'!L224</f>
        <v>0</v>
      </c>
      <c r="L224" s="12">
        <f>'BASE - Geral'!M224</f>
        <v>0</v>
      </c>
      <c r="M224" s="12">
        <f>'BASE - Geral'!N224</f>
        <v>0</v>
      </c>
      <c r="N224" s="108">
        <f>'BASE - Geral'!Q224</f>
        <v>0</v>
      </c>
      <c r="O224" s="111" t="e">
        <f>VLOOKUP(F224,'Demanda Isolada KIT'!$M$2:$P$1048576,4,0)</f>
        <v>#N/A</v>
      </c>
      <c r="P224" s="12">
        <f>'BASE - Geral'!Q224</f>
        <v>0</v>
      </c>
      <c r="Q224" s="90">
        <f>'BASE - Geral'!R224</f>
        <v>0</v>
      </c>
      <c r="R224" s="112">
        <f>'BASE - Geral'!S224</f>
        <v>0</v>
      </c>
      <c r="S224" s="131" t="e">
        <f t="shared" si="12"/>
        <v>#N/A</v>
      </c>
      <c r="T224" s="111" t="e">
        <f>VLOOKUP(F224,'Demanda Isolada KIT'!$R$2:$U$1048576,2,0)</f>
        <v>#N/A</v>
      </c>
      <c r="U224" s="12">
        <f>'BASE - Geral'!T224</f>
        <v>0</v>
      </c>
      <c r="V224" s="90">
        <f>'BASE - Geral'!U224</f>
        <v>0</v>
      </c>
      <c r="W224" s="112">
        <f>'BASE - Geral'!V224</f>
        <v>0</v>
      </c>
      <c r="X224" s="132" t="e">
        <f t="shared" si="13"/>
        <v>#N/A</v>
      </c>
      <c r="Y224" s="111">
        <v>221</v>
      </c>
      <c r="Z224" s="12">
        <f>'BASE - Geral'!W224</f>
        <v>0</v>
      </c>
      <c r="AA224" s="90">
        <f>'BASE - Geral'!X224</f>
        <v>0</v>
      </c>
      <c r="AB224" s="112">
        <f>'BASE - Geral'!Y224</f>
        <v>0</v>
      </c>
      <c r="AC224" s="132">
        <f t="shared" si="14"/>
        <v>-221</v>
      </c>
      <c r="AD224" s="90">
        <f>'BASE - Geral'!AC224</f>
        <v>0</v>
      </c>
      <c r="AE224" s="90">
        <f>'BASE - Geral'!AD224</f>
        <v>0</v>
      </c>
      <c r="AF224" s="129"/>
    </row>
    <row r="225" spans="2:32">
      <c r="B225" s="117" t="e">
        <f>VLOOKUP(F225,'Composição KIT'!$A$1:$E$400,5,0)</f>
        <v>#N/A</v>
      </c>
      <c r="C225" s="13">
        <f>'BASE - Geral'!B225</f>
        <v>0</v>
      </c>
      <c r="D225" s="13">
        <f>'BASE - Geral'!D225</f>
        <v>0</v>
      </c>
      <c r="E225" s="13">
        <f>'BASE - Geral'!E225</f>
        <v>0</v>
      </c>
      <c r="F225" s="13">
        <f>'BASE - Geral'!G225</f>
        <v>0</v>
      </c>
      <c r="G225" s="13">
        <f>'BASE - Geral'!H225</f>
        <v>0</v>
      </c>
      <c r="H225" s="13">
        <f>'BASE - Geral'!I225</f>
        <v>0</v>
      </c>
      <c r="I225" s="12">
        <f>'BASE - Geral'!J225</f>
        <v>0</v>
      </c>
      <c r="J225" s="12">
        <f>'BASE - Geral'!K225</f>
        <v>0</v>
      </c>
      <c r="K225" s="12">
        <f>'BASE - Geral'!L225</f>
        <v>0</v>
      </c>
      <c r="L225" s="12">
        <f>'BASE - Geral'!M225</f>
        <v>0</v>
      </c>
      <c r="M225" s="12">
        <f>'BASE - Geral'!N225</f>
        <v>0</v>
      </c>
      <c r="N225" s="108">
        <f>'BASE - Geral'!Q225</f>
        <v>0</v>
      </c>
      <c r="O225" s="111" t="e">
        <f>VLOOKUP(F225,'Demanda Isolada KIT'!$M$2:$P$1048576,4,0)</f>
        <v>#N/A</v>
      </c>
      <c r="P225" s="12">
        <f>'BASE - Geral'!Q225</f>
        <v>0</v>
      </c>
      <c r="Q225" s="90">
        <f>'BASE - Geral'!R225</f>
        <v>0</v>
      </c>
      <c r="R225" s="112">
        <f>'BASE - Geral'!S225</f>
        <v>0</v>
      </c>
      <c r="S225" s="131" t="e">
        <f t="shared" si="12"/>
        <v>#N/A</v>
      </c>
      <c r="T225" s="111" t="e">
        <f>VLOOKUP(F225,'Demanda Isolada KIT'!$R$2:$U$1048576,2,0)</f>
        <v>#N/A</v>
      </c>
      <c r="U225" s="12">
        <f>'BASE - Geral'!T225</f>
        <v>0</v>
      </c>
      <c r="V225" s="90">
        <f>'BASE - Geral'!U225</f>
        <v>0</v>
      </c>
      <c r="W225" s="112">
        <f>'BASE - Geral'!V225</f>
        <v>0</v>
      </c>
      <c r="X225" s="132" t="e">
        <f t="shared" si="13"/>
        <v>#N/A</v>
      </c>
      <c r="Y225" s="111">
        <v>222</v>
      </c>
      <c r="Z225" s="12">
        <f>'BASE - Geral'!W225</f>
        <v>0</v>
      </c>
      <c r="AA225" s="90">
        <f>'BASE - Geral'!X225</f>
        <v>0</v>
      </c>
      <c r="AB225" s="112">
        <f>'BASE - Geral'!Y225</f>
        <v>0</v>
      </c>
      <c r="AC225" s="132">
        <f t="shared" si="14"/>
        <v>-222</v>
      </c>
      <c r="AD225" s="90">
        <f>'BASE - Geral'!AC225</f>
        <v>0</v>
      </c>
      <c r="AE225" s="90">
        <f>'BASE - Geral'!AD225</f>
        <v>0</v>
      </c>
      <c r="AF225" s="129"/>
    </row>
    <row r="226" spans="2:32">
      <c r="B226" s="117" t="e">
        <f>VLOOKUP(F226,'Composição KIT'!$A$1:$E$400,5,0)</f>
        <v>#N/A</v>
      </c>
      <c r="C226" s="13">
        <f>'BASE - Geral'!B226</f>
        <v>0</v>
      </c>
      <c r="D226" s="13">
        <f>'BASE - Geral'!D226</f>
        <v>0</v>
      </c>
      <c r="E226" s="13">
        <f>'BASE - Geral'!E226</f>
        <v>0</v>
      </c>
      <c r="F226" s="13">
        <f>'BASE - Geral'!G226</f>
        <v>0</v>
      </c>
      <c r="G226" s="13">
        <f>'BASE - Geral'!H226</f>
        <v>0</v>
      </c>
      <c r="H226" s="13">
        <f>'BASE - Geral'!I226</f>
        <v>0</v>
      </c>
      <c r="I226" s="12">
        <f>'BASE - Geral'!J226</f>
        <v>0</v>
      </c>
      <c r="J226" s="12">
        <f>'BASE - Geral'!K226</f>
        <v>0</v>
      </c>
      <c r="K226" s="12">
        <f>'BASE - Geral'!L226</f>
        <v>0</v>
      </c>
      <c r="L226" s="12">
        <f>'BASE - Geral'!M226</f>
        <v>0</v>
      </c>
      <c r="M226" s="12">
        <f>'BASE - Geral'!N226</f>
        <v>0</v>
      </c>
      <c r="N226" s="108">
        <f>'BASE - Geral'!Q226</f>
        <v>0</v>
      </c>
      <c r="O226" s="111" t="e">
        <f>VLOOKUP(F226,'Demanda Isolada KIT'!$M$2:$P$1048576,4,0)</f>
        <v>#N/A</v>
      </c>
      <c r="P226" s="12">
        <f>'BASE - Geral'!Q226</f>
        <v>0</v>
      </c>
      <c r="Q226" s="90">
        <f>'BASE - Geral'!R226</f>
        <v>0</v>
      </c>
      <c r="R226" s="112">
        <f>'BASE - Geral'!S226</f>
        <v>0</v>
      </c>
      <c r="S226" s="131" t="e">
        <f t="shared" si="12"/>
        <v>#N/A</v>
      </c>
      <c r="T226" s="111" t="e">
        <f>VLOOKUP(F226,'Demanda Isolada KIT'!$R$2:$U$1048576,2,0)</f>
        <v>#N/A</v>
      </c>
      <c r="U226" s="12">
        <f>'BASE - Geral'!T226</f>
        <v>0</v>
      </c>
      <c r="V226" s="90">
        <f>'BASE - Geral'!U226</f>
        <v>0</v>
      </c>
      <c r="W226" s="112">
        <f>'BASE - Geral'!V226</f>
        <v>0</v>
      </c>
      <c r="X226" s="132" t="e">
        <f t="shared" si="13"/>
        <v>#N/A</v>
      </c>
      <c r="Y226" s="111">
        <v>223</v>
      </c>
      <c r="Z226" s="12">
        <f>'BASE - Geral'!W226</f>
        <v>0</v>
      </c>
      <c r="AA226" s="90">
        <f>'BASE - Geral'!X226</f>
        <v>0</v>
      </c>
      <c r="AB226" s="112">
        <f>'BASE - Geral'!Y226</f>
        <v>0</v>
      </c>
      <c r="AC226" s="132">
        <f t="shared" si="14"/>
        <v>-223</v>
      </c>
      <c r="AD226" s="90">
        <f>'BASE - Geral'!AC226</f>
        <v>0</v>
      </c>
      <c r="AE226" s="90">
        <f>'BASE - Geral'!AD226</f>
        <v>0</v>
      </c>
      <c r="AF226" s="129"/>
    </row>
    <row r="227" spans="2:32">
      <c r="B227" s="117" t="e">
        <f>VLOOKUP(F227,'Composição KIT'!$A$1:$E$400,5,0)</f>
        <v>#N/A</v>
      </c>
      <c r="C227" s="13">
        <f>'BASE - Geral'!B227</f>
        <v>0</v>
      </c>
      <c r="D227" s="13">
        <f>'BASE - Geral'!D227</f>
        <v>0</v>
      </c>
      <c r="E227" s="13">
        <f>'BASE - Geral'!E227</f>
        <v>0</v>
      </c>
      <c r="F227" s="13">
        <f>'BASE - Geral'!G227</f>
        <v>0</v>
      </c>
      <c r="G227" s="13">
        <f>'BASE - Geral'!H227</f>
        <v>0</v>
      </c>
      <c r="H227" s="13">
        <f>'BASE - Geral'!I227</f>
        <v>0</v>
      </c>
      <c r="I227" s="12">
        <f>'BASE - Geral'!J227</f>
        <v>0</v>
      </c>
      <c r="J227" s="12">
        <f>'BASE - Geral'!K227</f>
        <v>0</v>
      </c>
      <c r="K227" s="12">
        <f>'BASE - Geral'!L227</f>
        <v>0</v>
      </c>
      <c r="L227" s="12">
        <f>'BASE - Geral'!M227</f>
        <v>0</v>
      </c>
      <c r="M227" s="12">
        <f>'BASE - Geral'!N227</f>
        <v>0</v>
      </c>
      <c r="N227" s="108">
        <f>'BASE - Geral'!Q227</f>
        <v>0</v>
      </c>
      <c r="O227" s="111" t="e">
        <f>VLOOKUP(F227,'Demanda Isolada KIT'!$M$2:$P$1048576,4,0)</f>
        <v>#N/A</v>
      </c>
      <c r="P227" s="12">
        <f>'BASE - Geral'!Q227</f>
        <v>0</v>
      </c>
      <c r="Q227" s="90">
        <f>'BASE - Geral'!R227</f>
        <v>0</v>
      </c>
      <c r="R227" s="112">
        <f>'BASE - Geral'!S227</f>
        <v>0</v>
      </c>
      <c r="S227" s="131" t="e">
        <f t="shared" si="12"/>
        <v>#N/A</v>
      </c>
      <c r="T227" s="111" t="e">
        <f>VLOOKUP(F227,'Demanda Isolada KIT'!$R$2:$U$1048576,2,0)</f>
        <v>#N/A</v>
      </c>
      <c r="U227" s="12">
        <f>'BASE - Geral'!T227</f>
        <v>0</v>
      </c>
      <c r="V227" s="90">
        <f>'BASE - Geral'!U227</f>
        <v>0</v>
      </c>
      <c r="W227" s="112">
        <f>'BASE - Geral'!V227</f>
        <v>0</v>
      </c>
      <c r="X227" s="132" t="e">
        <f t="shared" si="13"/>
        <v>#N/A</v>
      </c>
      <c r="Y227" s="111">
        <v>224</v>
      </c>
      <c r="Z227" s="12">
        <f>'BASE - Geral'!W227</f>
        <v>0</v>
      </c>
      <c r="AA227" s="90">
        <f>'BASE - Geral'!X227</f>
        <v>0</v>
      </c>
      <c r="AB227" s="112">
        <f>'BASE - Geral'!Y227</f>
        <v>0</v>
      </c>
      <c r="AC227" s="132">
        <f t="shared" si="14"/>
        <v>-224</v>
      </c>
      <c r="AD227" s="90">
        <f>'BASE - Geral'!AC227</f>
        <v>0</v>
      </c>
      <c r="AE227" s="90">
        <f>'BASE - Geral'!AD227</f>
        <v>0</v>
      </c>
      <c r="AF227" s="129"/>
    </row>
    <row r="228" spans="2:32">
      <c r="B228" s="117" t="e">
        <f>VLOOKUP(F228,'Composição KIT'!$A$1:$E$400,5,0)</f>
        <v>#N/A</v>
      </c>
      <c r="C228" s="13">
        <f>'BASE - Geral'!B228</f>
        <v>0</v>
      </c>
      <c r="D228" s="13">
        <f>'BASE - Geral'!D228</f>
        <v>0</v>
      </c>
      <c r="E228" s="13">
        <f>'BASE - Geral'!E228</f>
        <v>0</v>
      </c>
      <c r="F228" s="13">
        <f>'BASE - Geral'!G228</f>
        <v>0</v>
      </c>
      <c r="G228" s="13">
        <f>'BASE - Geral'!H228</f>
        <v>0</v>
      </c>
      <c r="H228" s="13">
        <f>'BASE - Geral'!I228</f>
        <v>0</v>
      </c>
      <c r="I228" s="12">
        <f>'BASE - Geral'!J228</f>
        <v>0</v>
      </c>
      <c r="J228" s="12">
        <f>'BASE - Geral'!K228</f>
        <v>0</v>
      </c>
      <c r="K228" s="12">
        <f>'BASE - Geral'!L228</f>
        <v>0</v>
      </c>
      <c r="L228" s="12">
        <f>'BASE - Geral'!M228</f>
        <v>0</v>
      </c>
      <c r="M228" s="12">
        <f>'BASE - Geral'!N228</f>
        <v>0</v>
      </c>
      <c r="N228" s="108">
        <f>'BASE - Geral'!Q228</f>
        <v>0</v>
      </c>
      <c r="O228" s="111" t="e">
        <f>VLOOKUP(F228,'Demanda Isolada KIT'!$M$2:$P$1048576,4,0)</f>
        <v>#N/A</v>
      </c>
      <c r="P228" s="12">
        <f>'BASE - Geral'!Q228</f>
        <v>0</v>
      </c>
      <c r="Q228" s="90">
        <f>'BASE - Geral'!R228</f>
        <v>0</v>
      </c>
      <c r="R228" s="112">
        <f>'BASE - Geral'!S228</f>
        <v>0</v>
      </c>
      <c r="S228" s="131" t="e">
        <f t="shared" si="12"/>
        <v>#N/A</v>
      </c>
      <c r="T228" s="111" t="e">
        <f>VLOOKUP(F228,'Demanda Isolada KIT'!$R$2:$U$1048576,2,0)</f>
        <v>#N/A</v>
      </c>
      <c r="U228" s="12">
        <f>'BASE - Geral'!T228</f>
        <v>0</v>
      </c>
      <c r="V228" s="90">
        <f>'BASE - Geral'!U228</f>
        <v>0</v>
      </c>
      <c r="W228" s="112">
        <f>'BASE - Geral'!V228</f>
        <v>0</v>
      </c>
      <c r="X228" s="132" t="e">
        <f t="shared" si="13"/>
        <v>#N/A</v>
      </c>
      <c r="Y228" s="111">
        <v>225</v>
      </c>
      <c r="Z228" s="12">
        <f>'BASE - Geral'!W228</f>
        <v>0</v>
      </c>
      <c r="AA228" s="90">
        <f>'BASE - Geral'!X228</f>
        <v>0</v>
      </c>
      <c r="AB228" s="112">
        <f>'BASE - Geral'!Y228</f>
        <v>0</v>
      </c>
      <c r="AC228" s="132">
        <f t="shared" si="14"/>
        <v>-225</v>
      </c>
      <c r="AD228" s="90">
        <f>'BASE - Geral'!AC228</f>
        <v>0</v>
      </c>
      <c r="AE228" s="90">
        <f>'BASE - Geral'!AD228</f>
        <v>0</v>
      </c>
      <c r="AF228" s="129"/>
    </row>
    <row r="229" spans="2:32">
      <c r="B229" s="117" t="e">
        <f>VLOOKUP(F229,'Composição KIT'!$A$1:$E$400,5,0)</f>
        <v>#N/A</v>
      </c>
      <c r="C229" s="13">
        <f>'BASE - Geral'!B229</f>
        <v>0</v>
      </c>
      <c r="D229" s="13">
        <f>'BASE - Geral'!D229</f>
        <v>0</v>
      </c>
      <c r="E229" s="13">
        <f>'BASE - Geral'!E229</f>
        <v>0</v>
      </c>
      <c r="F229" s="13">
        <f>'BASE - Geral'!G229</f>
        <v>0</v>
      </c>
      <c r="G229" s="13">
        <f>'BASE - Geral'!H229</f>
        <v>0</v>
      </c>
      <c r="H229" s="13">
        <f>'BASE - Geral'!I229</f>
        <v>0</v>
      </c>
      <c r="I229" s="12">
        <f>'BASE - Geral'!J229</f>
        <v>0</v>
      </c>
      <c r="J229" s="12">
        <f>'BASE - Geral'!K229</f>
        <v>0</v>
      </c>
      <c r="K229" s="12">
        <f>'BASE - Geral'!L229</f>
        <v>0</v>
      </c>
      <c r="L229" s="12">
        <f>'BASE - Geral'!M229</f>
        <v>0</v>
      </c>
      <c r="M229" s="12">
        <f>'BASE - Geral'!N229</f>
        <v>0</v>
      </c>
      <c r="N229" s="108">
        <f>'BASE - Geral'!Q229</f>
        <v>0</v>
      </c>
      <c r="O229" s="111" t="e">
        <f>VLOOKUP(F229,'Demanda Isolada KIT'!$M$2:$P$1048576,4,0)</f>
        <v>#N/A</v>
      </c>
      <c r="P229" s="12">
        <f>'BASE - Geral'!Q229</f>
        <v>0</v>
      </c>
      <c r="Q229" s="90">
        <f>'BASE - Geral'!R229</f>
        <v>0</v>
      </c>
      <c r="R229" s="112">
        <f>'BASE - Geral'!S229</f>
        <v>0</v>
      </c>
      <c r="S229" s="131" t="e">
        <f t="shared" si="12"/>
        <v>#N/A</v>
      </c>
      <c r="T229" s="111" t="e">
        <f>VLOOKUP(F229,'Demanda Isolada KIT'!$R$2:$U$1048576,2,0)</f>
        <v>#N/A</v>
      </c>
      <c r="U229" s="12">
        <f>'BASE - Geral'!T229</f>
        <v>0</v>
      </c>
      <c r="V229" s="90">
        <f>'BASE - Geral'!U229</f>
        <v>0</v>
      </c>
      <c r="W229" s="112">
        <f>'BASE - Geral'!V229</f>
        <v>0</v>
      </c>
      <c r="X229" s="132" t="e">
        <f t="shared" si="13"/>
        <v>#N/A</v>
      </c>
      <c r="Y229" s="111">
        <v>226</v>
      </c>
      <c r="Z229" s="12">
        <f>'BASE - Geral'!W229</f>
        <v>0</v>
      </c>
      <c r="AA229" s="90">
        <f>'BASE - Geral'!X229</f>
        <v>0</v>
      </c>
      <c r="AB229" s="112">
        <f>'BASE - Geral'!Y229</f>
        <v>0</v>
      </c>
      <c r="AC229" s="132">
        <f t="shared" si="14"/>
        <v>-226</v>
      </c>
      <c r="AD229" s="90">
        <f>'BASE - Geral'!AC229</f>
        <v>0</v>
      </c>
      <c r="AE229" s="90">
        <f>'BASE - Geral'!AD229</f>
        <v>0</v>
      </c>
      <c r="AF229" s="129"/>
    </row>
    <row r="230" spans="2:32">
      <c r="B230" s="117" t="e">
        <f>VLOOKUP(F230,'Composição KIT'!$A$1:$E$400,5,0)</f>
        <v>#N/A</v>
      </c>
      <c r="C230" s="13">
        <f>'BASE - Geral'!B230</f>
        <v>0</v>
      </c>
      <c r="D230" s="13">
        <f>'BASE - Geral'!D230</f>
        <v>0</v>
      </c>
      <c r="E230" s="13">
        <f>'BASE - Geral'!E230</f>
        <v>0</v>
      </c>
      <c r="F230" s="13">
        <f>'BASE - Geral'!G230</f>
        <v>0</v>
      </c>
      <c r="G230" s="13">
        <f>'BASE - Geral'!H230</f>
        <v>0</v>
      </c>
      <c r="H230" s="13">
        <f>'BASE - Geral'!I230</f>
        <v>0</v>
      </c>
      <c r="I230" s="12">
        <f>'BASE - Geral'!J230</f>
        <v>0</v>
      </c>
      <c r="J230" s="12">
        <f>'BASE - Geral'!K230</f>
        <v>0</v>
      </c>
      <c r="K230" s="12">
        <f>'BASE - Geral'!L230</f>
        <v>0</v>
      </c>
      <c r="L230" s="12">
        <f>'BASE - Geral'!M230</f>
        <v>0</v>
      </c>
      <c r="M230" s="12">
        <f>'BASE - Geral'!N230</f>
        <v>0</v>
      </c>
      <c r="N230" s="108">
        <f>'BASE - Geral'!Q230</f>
        <v>0</v>
      </c>
      <c r="O230" s="111" t="e">
        <f>VLOOKUP(F230,'Demanda Isolada KIT'!$M$2:$P$1048576,4,0)</f>
        <v>#N/A</v>
      </c>
      <c r="P230" s="12">
        <f>'BASE - Geral'!Q230</f>
        <v>0</v>
      </c>
      <c r="Q230" s="90">
        <f>'BASE - Geral'!R230</f>
        <v>0</v>
      </c>
      <c r="R230" s="112">
        <f>'BASE - Geral'!S230</f>
        <v>0</v>
      </c>
      <c r="S230" s="131" t="e">
        <f t="shared" si="12"/>
        <v>#N/A</v>
      </c>
      <c r="T230" s="111" t="e">
        <f>VLOOKUP(F230,'Demanda Isolada KIT'!$R$2:$U$1048576,2,0)</f>
        <v>#N/A</v>
      </c>
      <c r="U230" s="12">
        <f>'BASE - Geral'!T230</f>
        <v>0</v>
      </c>
      <c r="V230" s="90">
        <f>'BASE - Geral'!U230</f>
        <v>0</v>
      </c>
      <c r="W230" s="112">
        <f>'BASE - Geral'!V230</f>
        <v>0</v>
      </c>
      <c r="X230" s="132" t="e">
        <f t="shared" si="13"/>
        <v>#N/A</v>
      </c>
      <c r="Y230" s="111">
        <v>227</v>
      </c>
      <c r="Z230" s="12">
        <f>'BASE - Geral'!W230</f>
        <v>0</v>
      </c>
      <c r="AA230" s="90">
        <f>'BASE - Geral'!X230</f>
        <v>0</v>
      </c>
      <c r="AB230" s="112">
        <f>'BASE - Geral'!Y230</f>
        <v>0</v>
      </c>
      <c r="AC230" s="132">
        <f t="shared" si="14"/>
        <v>-227</v>
      </c>
      <c r="AD230" s="90">
        <f>'BASE - Geral'!AC230</f>
        <v>0</v>
      </c>
      <c r="AE230" s="90">
        <f>'BASE - Geral'!AD230</f>
        <v>0</v>
      </c>
      <c r="AF230" s="129"/>
    </row>
    <row r="231" spans="2:32">
      <c r="B231" s="117" t="e">
        <f>VLOOKUP(F231,'Composição KIT'!$A$1:$E$400,5,0)</f>
        <v>#N/A</v>
      </c>
      <c r="C231" s="13">
        <f>'BASE - Geral'!B231</f>
        <v>0</v>
      </c>
      <c r="D231" s="13">
        <f>'BASE - Geral'!D231</f>
        <v>0</v>
      </c>
      <c r="E231" s="13">
        <f>'BASE - Geral'!E231</f>
        <v>0</v>
      </c>
      <c r="F231" s="13">
        <f>'BASE - Geral'!G231</f>
        <v>0</v>
      </c>
      <c r="G231" s="13">
        <f>'BASE - Geral'!H231</f>
        <v>0</v>
      </c>
      <c r="H231" s="13">
        <f>'BASE - Geral'!I231</f>
        <v>0</v>
      </c>
      <c r="I231" s="12">
        <f>'BASE - Geral'!J231</f>
        <v>0</v>
      </c>
      <c r="J231" s="12">
        <f>'BASE - Geral'!K231</f>
        <v>0</v>
      </c>
      <c r="K231" s="12">
        <f>'BASE - Geral'!L231</f>
        <v>0</v>
      </c>
      <c r="L231" s="12">
        <f>'BASE - Geral'!M231</f>
        <v>0</v>
      </c>
      <c r="M231" s="12">
        <f>'BASE - Geral'!N231</f>
        <v>0</v>
      </c>
      <c r="N231" s="108">
        <f>'BASE - Geral'!Q231</f>
        <v>0</v>
      </c>
      <c r="O231" s="111" t="e">
        <f>VLOOKUP(F231,'Demanda Isolada KIT'!$M$2:$P$1048576,4,0)</f>
        <v>#N/A</v>
      </c>
      <c r="P231" s="12">
        <f>'BASE - Geral'!Q231</f>
        <v>0</v>
      </c>
      <c r="Q231" s="90">
        <f>'BASE - Geral'!R231</f>
        <v>0</v>
      </c>
      <c r="R231" s="112">
        <f>'BASE - Geral'!S231</f>
        <v>0</v>
      </c>
      <c r="S231" s="131" t="e">
        <f t="shared" si="12"/>
        <v>#N/A</v>
      </c>
      <c r="T231" s="111" t="e">
        <f>VLOOKUP(F231,'Demanda Isolada KIT'!$R$2:$U$1048576,2,0)</f>
        <v>#N/A</v>
      </c>
      <c r="U231" s="12">
        <f>'BASE - Geral'!T231</f>
        <v>0</v>
      </c>
      <c r="V231" s="90">
        <f>'BASE - Geral'!U231</f>
        <v>0</v>
      </c>
      <c r="W231" s="112">
        <f>'BASE - Geral'!V231</f>
        <v>0</v>
      </c>
      <c r="X231" s="132" t="e">
        <f t="shared" si="13"/>
        <v>#N/A</v>
      </c>
      <c r="Y231" s="111">
        <v>228</v>
      </c>
      <c r="Z231" s="12">
        <f>'BASE - Geral'!W231</f>
        <v>0</v>
      </c>
      <c r="AA231" s="90">
        <f>'BASE - Geral'!X231</f>
        <v>0</v>
      </c>
      <c r="AB231" s="112">
        <f>'BASE - Geral'!Y231</f>
        <v>0</v>
      </c>
      <c r="AC231" s="132">
        <f t="shared" si="14"/>
        <v>-228</v>
      </c>
      <c r="AD231" s="90">
        <f>'BASE - Geral'!AC231</f>
        <v>0</v>
      </c>
      <c r="AE231" s="90">
        <f>'BASE - Geral'!AD231</f>
        <v>0</v>
      </c>
      <c r="AF231" s="129"/>
    </row>
    <row r="232" spans="2:32">
      <c r="B232" s="117" t="e">
        <f>VLOOKUP(F232,'Composição KIT'!$A$1:$E$400,5,0)</f>
        <v>#N/A</v>
      </c>
      <c r="C232" s="13">
        <f>'BASE - Geral'!B232</f>
        <v>0</v>
      </c>
      <c r="D232" s="13">
        <f>'BASE - Geral'!D232</f>
        <v>0</v>
      </c>
      <c r="E232" s="13">
        <f>'BASE - Geral'!E232</f>
        <v>0</v>
      </c>
      <c r="F232" s="13">
        <f>'BASE - Geral'!G232</f>
        <v>0</v>
      </c>
      <c r="G232" s="13">
        <f>'BASE - Geral'!H232</f>
        <v>0</v>
      </c>
      <c r="H232" s="13">
        <f>'BASE - Geral'!I232</f>
        <v>0</v>
      </c>
      <c r="I232" s="12">
        <f>'BASE - Geral'!J232</f>
        <v>0</v>
      </c>
      <c r="J232" s="12">
        <f>'BASE - Geral'!K232</f>
        <v>0</v>
      </c>
      <c r="K232" s="12">
        <f>'BASE - Geral'!L232</f>
        <v>0</v>
      </c>
      <c r="L232" s="12">
        <f>'BASE - Geral'!M232</f>
        <v>0</v>
      </c>
      <c r="M232" s="12">
        <f>'BASE - Geral'!N232</f>
        <v>0</v>
      </c>
      <c r="N232" s="108">
        <f>'BASE - Geral'!Q232</f>
        <v>0</v>
      </c>
      <c r="O232" s="111" t="e">
        <f>VLOOKUP(F232,'Demanda Isolada KIT'!$M$2:$P$1048576,4,0)</f>
        <v>#N/A</v>
      </c>
      <c r="P232" s="12">
        <f>'BASE - Geral'!Q232</f>
        <v>0</v>
      </c>
      <c r="Q232" s="90">
        <f>'BASE - Geral'!R232</f>
        <v>0</v>
      </c>
      <c r="R232" s="112">
        <f>'BASE - Geral'!S232</f>
        <v>0</v>
      </c>
      <c r="S232" s="131" t="e">
        <f t="shared" si="12"/>
        <v>#N/A</v>
      </c>
      <c r="T232" s="111" t="e">
        <f>VLOOKUP(F232,'Demanda Isolada KIT'!$R$2:$U$1048576,2,0)</f>
        <v>#N/A</v>
      </c>
      <c r="U232" s="12">
        <f>'BASE - Geral'!T232</f>
        <v>0</v>
      </c>
      <c r="V232" s="90">
        <f>'BASE - Geral'!U232</f>
        <v>0</v>
      </c>
      <c r="W232" s="112">
        <f>'BASE - Geral'!V232</f>
        <v>0</v>
      </c>
      <c r="X232" s="132" t="e">
        <f t="shared" si="13"/>
        <v>#N/A</v>
      </c>
      <c r="Y232" s="111">
        <v>229</v>
      </c>
      <c r="Z232" s="12">
        <f>'BASE - Geral'!W232</f>
        <v>0</v>
      </c>
      <c r="AA232" s="90">
        <f>'BASE - Geral'!X232</f>
        <v>0</v>
      </c>
      <c r="AB232" s="112">
        <f>'BASE - Geral'!Y232</f>
        <v>0</v>
      </c>
      <c r="AC232" s="132">
        <f t="shared" si="14"/>
        <v>-229</v>
      </c>
      <c r="AD232" s="90">
        <f>'BASE - Geral'!AC232</f>
        <v>0</v>
      </c>
      <c r="AE232" s="90">
        <f>'BASE - Geral'!AD232</f>
        <v>0</v>
      </c>
      <c r="AF232" s="129"/>
    </row>
    <row r="233" spans="2:32">
      <c r="B233" s="117" t="e">
        <f>VLOOKUP(F233,'Composição KIT'!$A$1:$E$400,5,0)</f>
        <v>#N/A</v>
      </c>
      <c r="C233" s="13">
        <f>'BASE - Geral'!B233</f>
        <v>0</v>
      </c>
      <c r="D233" s="13">
        <f>'BASE - Geral'!D233</f>
        <v>0</v>
      </c>
      <c r="E233" s="13">
        <f>'BASE - Geral'!E233</f>
        <v>0</v>
      </c>
      <c r="F233" s="13">
        <f>'BASE - Geral'!G233</f>
        <v>0</v>
      </c>
      <c r="G233" s="13">
        <f>'BASE - Geral'!H233</f>
        <v>0</v>
      </c>
      <c r="H233" s="13">
        <f>'BASE - Geral'!I233</f>
        <v>0</v>
      </c>
      <c r="I233" s="12">
        <f>'BASE - Geral'!J233</f>
        <v>0</v>
      </c>
      <c r="J233" s="12">
        <f>'BASE - Geral'!K233</f>
        <v>0</v>
      </c>
      <c r="K233" s="12">
        <f>'BASE - Geral'!L233</f>
        <v>0</v>
      </c>
      <c r="L233" s="12">
        <f>'BASE - Geral'!M233</f>
        <v>0</v>
      </c>
      <c r="M233" s="12">
        <f>'BASE - Geral'!N233</f>
        <v>0</v>
      </c>
      <c r="N233" s="108">
        <f>'BASE - Geral'!Q233</f>
        <v>0</v>
      </c>
      <c r="O233" s="111" t="e">
        <f>VLOOKUP(F233,'Demanda Isolada KIT'!$M$2:$P$1048576,4,0)</f>
        <v>#N/A</v>
      </c>
      <c r="P233" s="12">
        <f>'BASE - Geral'!Q233</f>
        <v>0</v>
      </c>
      <c r="Q233" s="90">
        <f>'BASE - Geral'!R233</f>
        <v>0</v>
      </c>
      <c r="R233" s="112">
        <f>'BASE - Geral'!S233</f>
        <v>0</v>
      </c>
      <c r="S233" s="131" t="e">
        <f t="shared" si="12"/>
        <v>#N/A</v>
      </c>
      <c r="T233" s="111" t="e">
        <f>VLOOKUP(F233,'Demanda Isolada KIT'!$R$2:$U$1048576,2,0)</f>
        <v>#N/A</v>
      </c>
      <c r="U233" s="12">
        <f>'BASE - Geral'!T233</f>
        <v>0</v>
      </c>
      <c r="V233" s="90">
        <f>'BASE - Geral'!U233</f>
        <v>0</v>
      </c>
      <c r="W233" s="112">
        <f>'BASE - Geral'!V233</f>
        <v>0</v>
      </c>
      <c r="X233" s="132" t="e">
        <f t="shared" si="13"/>
        <v>#N/A</v>
      </c>
      <c r="Y233" s="111">
        <v>230</v>
      </c>
      <c r="Z233" s="12">
        <f>'BASE - Geral'!W233</f>
        <v>0</v>
      </c>
      <c r="AA233" s="90">
        <f>'BASE - Geral'!X233</f>
        <v>0</v>
      </c>
      <c r="AB233" s="112">
        <f>'BASE - Geral'!Y233</f>
        <v>0</v>
      </c>
      <c r="AC233" s="132">
        <f t="shared" si="14"/>
        <v>-230</v>
      </c>
      <c r="AD233" s="90">
        <f>'BASE - Geral'!AC233</f>
        <v>0</v>
      </c>
      <c r="AE233" s="90">
        <f>'BASE - Geral'!AD233</f>
        <v>0</v>
      </c>
      <c r="AF233" s="129"/>
    </row>
    <row r="234" spans="2:32">
      <c r="B234" s="117" t="e">
        <f>VLOOKUP(F234,'Composição KIT'!$A$1:$E$400,5,0)</f>
        <v>#N/A</v>
      </c>
      <c r="C234" s="13">
        <f>'BASE - Geral'!B234</f>
        <v>0</v>
      </c>
      <c r="D234" s="13">
        <f>'BASE - Geral'!D234</f>
        <v>0</v>
      </c>
      <c r="E234" s="13">
        <f>'BASE - Geral'!E234</f>
        <v>0</v>
      </c>
      <c r="F234" s="13">
        <f>'BASE - Geral'!G234</f>
        <v>0</v>
      </c>
      <c r="G234" s="13">
        <f>'BASE - Geral'!H234</f>
        <v>0</v>
      </c>
      <c r="H234" s="13">
        <f>'BASE - Geral'!I234</f>
        <v>0</v>
      </c>
      <c r="I234" s="12">
        <f>'BASE - Geral'!J234</f>
        <v>0</v>
      </c>
      <c r="J234" s="12">
        <f>'BASE - Geral'!K234</f>
        <v>0</v>
      </c>
      <c r="K234" s="12">
        <f>'BASE - Geral'!L234</f>
        <v>0</v>
      </c>
      <c r="L234" s="12">
        <f>'BASE - Geral'!M234</f>
        <v>0</v>
      </c>
      <c r="M234" s="12">
        <f>'BASE - Geral'!N234</f>
        <v>0</v>
      </c>
      <c r="N234" s="108">
        <f>'BASE - Geral'!Q234</f>
        <v>0</v>
      </c>
      <c r="O234" s="111" t="e">
        <f>VLOOKUP(F234,'Demanda Isolada KIT'!$M$2:$P$1048576,4,0)</f>
        <v>#N/A</v>
      </c>
      <c r="P234" s="12">
        <f>'BASE - Geral'!Q234</f>
        <v>0</v>
      </c>
      <c r="Q234" s="90">
        <f>'BASE - Geral'!R234</f>
        <v>0</v>
      </c>
      <c r="R234" s="112">
        <f>'BASE - Geral'!S234</f>
        <v>0</v>
      </c>
      <c r="S234" s="131" t="e">
        <f t="shared" si="12"/>
        <v>#N/A</v>
      </c>
      <c r="T234" s="111" t="e">
        <f>VLOOKUP(F234,'Demanda Isolada KIT'!$R$2:$U$1048576,2,0)</f>
        <v>#N/A</v>
      </c>
      <c r="U234" s="12">
        <f>'BASE - Geral'!T234</f>
        <v>0</v>
      </c>
      <c r="V234" s="90">
        <f>'BASE - Geral'!U234</f>
        <v>0</v>
      </c>
      <c r="W234" s="112">
        <f>'BASE - Geral'!V234</f>
        <v>0</v>
      </c>
      <c r="X234" s="132" t="e">
        <f t="shared" si="13"/>
        <v>#N/A</v>
      </c>
      <c r="Y234" s="111">
        <v>231</v>
      </c>
      <c r="Z234" s="12">
        <f>'BASE - Geral'!W234</f>
        <v>0</v>
      </c>
      <c r="AA234" s="90">
        <f>'BASE - Geral'!X234</f>
        <v>0</v>
      </c>
      <c r="AB234" s="112">
        <f>'BASE - Geral'!Y234</f>
        <v>0</v>
      </c>
      <c r="AC234" s="132">
        <f t="shared" si="14"/>
        <v>-231</v>
      </c>
      <c r="AD234" s="90">
        <f>'BASE - Geral'!AC234</f>
        <v>0</v>
      </c>
      <c r="AE234" s="90">
        <f>'BASE - Geral'!AD234</f>
        <v>0</v>
      </c>
      <c r="AF234" s="129"/>
    </row>
    <row r="235" spans="2:32">
      <c r="B235" s="117" t="e">
        <f>VLOOKUP(F235,'Composição KIT'!$A$1:$E$400,5,0)</f>
        <v>#N/A</v>
      </c>
      <c r="C235" s="13">
        <f>'BASE - Geral'!B235</f>
        <v>0</v>
      </c>
      <c r="D235" s="13">
        <f>'BASE - Geral'!D235</f>
        <v>0</v>
      </c>
      <c r="E235" s="13">
        <f>'BASE - Geral'!E235</f>
        <v>0</v>
      </c>
      <c r="F235" s="13">
        <f>'BASE - Geral'!G235</f>
        <v>0</v>
      </c>
      <c r="G235" s="13">
        <f>'BASE - Geral'!H235</f>
        <v>0</v>
      </c>
      <c r="H235" s="13">
        <f>'BASE - Geral'!I235</f>
        <v>0</v>
      </c>
      <c r="I235" s="12">
        <f>'BASE - Geral'!J235</f>
        <v>0</v>
      </c>
      <c r="J235" s="12">
        <f>'BASE - Geral'!K235</f>
        <v>0</v>
      </c>
      <c r="K235" s="12">
        <f>'BASE - Geral'!L235</f>
        <v>0</v>
      </c>
      <c r="L235" s="12">
        <f>'BASE - Geral'!M235</f>
        <v>0</v>
      </c>
      <c r="M235" s="12">
        <f>'BASE - Geral'!N235</f>
        <v>0</v>
      </c>
      <c r="N235" s="108">
        <f>'BASE - Geral'!Q235</f>
        <v>0</v>
      </c>
      <c r="O235" s="111" t="e">
        <f>VLOOKUP(F235,'Demanda Isolada KIT'!$M$2:$P$1048576,4,0)</f>
        <v>#N/A</v>
      </c>
      <c r="P235" s="12">
        <f>'BASE - Geral'!Q235</f>
        <v>0</v>
      </c>
      <c r="Q235" s="90">
        <f>'BASE - Geral'!R235</f>
        <v>0</v>
      </c>
      <c r="R235" s="112">
        <f>'BASE - Geral'!S235</f>
        <v>0</v>
      </c>
      <c r="S235" s="131" t="e">
        <f t="shared" si="12"/>
        <v>#N/A</v>
      </c>
      <c r="T235" s="111" t="e">
        <f>VLOOKUP(F235,'Demanda Isolada KIT'!$R$2:$U$1048576,2,0)</f>
        <v>#N/A</v>
      </c>
      <c r="U235" s="12">
        <f>'BASE - Geral'!T235</f>
        <v>0</v>
      </c>
      <c r="V235" s="90">
        <f>'BASE - Geral'!U235</f>
        <v>0</v>
      </c>
      <c r="W235" s="112">
        <f>'BASE - Geral'!V235</f>
        <v>0</v>
      </c>
      <c r="X235" s="132" t="e">
        <f t="shared" si="13"/>
        <v>#N/A</v>
      </c>
      <c r="Y235" s="111">
        <v>232</v>
      </c>
      <c r="Z235" s="12">
        <f>'BASE - Geral'!W235</f>
        <v>0</v>
      </c>
      <c r="AA235" s="90">
        <f>'BASE - Geral'!X235</f>
        <v>0</v>
      </c>
      <c r="AB235" s="112">
        <f>'BASE - Geral'!Y235</f>
        <v>0</v>
      </c>
      <c r="AC235" s="132">
        <f t="shared" si="14"/>
        <v>-232</v>
      </c>
      <c r="AD235" s="90">
        <f>'BASE - Geral'!AC235</f>
        <v>0</v>
      </c>
      <c r="AE235" s="90">
        <f>'BASE - Geral'!AD235</f>
        <v>0</v>
      </c>
      <c r="AF235" s="129"/>
    </row>
    <row r="236" spans="2:32">
      <c r="B236" s="117" t="e">
        <f>VLOOKUP(F236,'Composição KIT'!$A$1:$E$400,5,0)</f>
        <v>#N/A</v>
      </c>
      <c r="C236" s="13">
        <f>'BASE - Geral'!B236</f>
        <v>0</v>
      </c>
      <c r="D236" s="13">
        <f>'BASE - Geral'!D236</f>
        <v>0</v>
      </c>
      <c r="E236" s="13">
        <f>'BASE - Geral'!E236</f>
        <v>0</v>
      </c>
      <c r="F236" s="13">
        <f>'BASE - Geral'!G236</f>
        <v>0</v>
      </c>
      <c r="G236" s="13">
        <f>'BASE - Geral'!H236</f>
        <v>0</v>
      </c>
      <c r="H236" s="13">
        <f>'BASE - Geral'!I236</f>
        <v>0</v>
      </c>
      <c r="I236" s="12">
        <f>'BASE - Geral'!J236</f>
        <v>0</v>
      </c>
      <c r="J236" s="12">
        <f>'BASE - Geral'!K236</f>
        <v>0</v>
      </c>
      <c r="K236" s="12">
        <f>'BASE - Geral'!L236</f>
        <v>0</v>
      </c>
      <c r="L236" s="12">
        <f>'BASE - Geral'!M236</f>
        <v>0</v>
      </c>
      <c r="M236" s="12">
        <f>'BASE - Geral'!N236</f>
        <v>0</v>
      </c>
      <c r="N236" s="108">
        <f>'BASE - Geral'!Q236</f>
        <v>0</v>
      </c>
      <c r="O236" s="111" t="e">
        <f>VLOOKUP(F236,'Demanda Isolada KIT'!$M$2:$P$1048576,4,0)</f>
        <v>#N/A</v>
      </c>
      <c r="P236" s="12">
        <f>'BASE - Geral'!Q236</f>
        <v>0</v>
      </c>
      <c r="Q236" s="90">
        <f>'BASE - Geral'!R236</f>
        <v>0</v>
      </c>
      <c r="R236" s="112">
        <f>'BASE - Geral'!S236</f>
        <v>0</v>
      </c>
      <c r="S236" s="131" t="e">
        <f t="shared" si="12"/>
        <v>#N/A</v>
      </c>
      <c r="T236" s="111" t="e">
        <f>VLOOKUP(F236,'Demanda Isolada KIT'!$R$2:$U$1048576,2,0)</f>
        <v>#N/A</v>
      </c>
      <c r="U236" s="12">
        <f>'BASE - Geral'!T236</f>
        <v>0</v>
      </c>
      <c r="V236" s="90">
        <f>'BASE - Geral'!U236</f>
        <v>0</v>
      </c>
      <c r="W236" s="112">
        <f>'BASE - Geral'!V236</f>
        <v>0</v>
      </c>
      <c r="X236" s="132" t="e">
        <f t="shared" si="13"/>
        <v>#N/A</v>
      </c>
      <c r="Y236" s="111">
        <v>233</v>
      </c>
      <c r="Z236" s="12">
        <f>'BASE - Geral'!W236</f>
        <v>0</v>
      </c>
      <c r="AA236" s="90">
        <f>'BASE - Geral'!X236</f>
        <v>0</v>
      </c>
      <c r="AB236" s="112">
        <f>'BASE - Geral'!Y236</f>
        <v>0</v>
      </c>
      <c r="AC236" s="132">
        <f t="shared" si="14"/>
        <v>-233</v>
      </c>
      <c r="AD236" s="90">
        <f>'BASE - Geral'!AC236</f>
        <v>0</v>
      </c>
      <c r="AE236" s="90">
        <f>'BASE - Geral'!AD236</f>
        <v>0</v>
      </c>
      <c r="AF236" s="129"/>
    </row>
    <row r="237" spans="2:32">
      <c r="B237" s="117" t="e">
        <f>VLOOKUP(F237,'Composição KIT'!$A$1:$E$400,5,0)</f>
        <v>#N/A</v>
      </c>
      <c r="C237" s="13">
        <f>'BASE - Geral'!B237</f>
        <v>0</v>
      </c>
      <c r="D237" s="13">
        <f>'BASE - Geral'!D237</f>
        <v>0</v>
      </c>
      <c r="E237" s="13">
        <f>'BASE - Geral'!E237</f>
        <v>0</v>
      </c>
      <c r="F237" s="13">
        <f>'BASE - Geral'!G237</f>
        <v>0</v>
      </c>
      <c r="G237" s="13">
        <f>'BASE - Geral'!H237</f>
        <v>0</v>
      </c>
      <c r="H237" s="13">
        <f>'BASE - Geral'!I237</f>
        <v>0</v>
      </c>
      <c r="I237" s="12">
        <f>'BASE - Geral'!J237</f>
        <v>0</v>
      </c>
      <c r="J237" s="12">
        <f>'BASE - Geral'!K237</f>
        <v>0</v>
      </c>
      <c r="K237" s="12">
        <f>'BASE - Geral'!L237</f>
        <v>0</v>
      </c>
      <c r="L237" s="12">
        <f>'BASE - Geral'!M237</f>
        <v>0</v>
      </c>
      <c r="M237" s="12">
        <f>'BASE - Geral'!N237</f>
        <v>0</v>
      </c>
      <c r="N237" s="108">
        <f>'BASE - Geral'!Q237</f>
        <v>0</v>
      </c>
      <c r="O237" s="111" t="e">
        <f>VLOOKUP(F237,'Demanda Isolada KIT'!$M$2:$P$1048576,4,0)</f>
        <v>#N/A</v>
      </c>
      <c r="P237" s="12">
        <f>'BASE - Geral'!Q237</f>
        <v>0</v>
      </c>
      <c r="Q237" s="90">
        <f>'BASE - Geral'!R237</f>
        <v>0</v>
      </c>
      <c r="R237" s="112">
        <f>'BASE - Geral'!S237</f>
        <v>0</v>
      </c>
      <c r="S237" s="131" t="e">
        <f t="shared" si="12"/>
        <v>#N/A</v>
      </c>
      <c r="T237" s="111" t="e">
        <f>VLOOKUP(F237,'Demanda Isolada KIT'!$R$2:$U$1048576,2,0)</f>
        <v>#N/A</v>
      </c>
      <c r="U237" s="12">
        <f>'BASE - Geral'!T237</f>
        <v>0</v>
      </c>
      <c r="V237" s="90">
        <f>'BASE - Geral'!U237</f>
        <v>0</v>
      </c>
      <c r="W237" s="112">
        <f>'BASE - Geral'!V237</f>
        <v>0</v>
      </c>
      <c r="X237" s="132" t="e">
        <f t="shared" si="13"/>
        <v>#N/A</v>
      </c>
      <c r="Y237" s="111">
        <v>234</v>
      </c>
      <c r="Z237" s="12">
        <f>'BASE - Geral'!W237</f>
        <v>0</v>
      </c>
      <c r="AA237" s="90">
        <f>'BASE - Geral'!X237</f>
        <v>0</v>
      </c>
      <c r="AB237" s="112">
        <f>'BASE - Geral'!Y237</f>
        <v>0</v>
      </c>
      <c r="AC237" s="132">
        <f t="shared" si="14"/>
        <v>-234</v>
      </c>
      <c r="AD237" s="90">
        <f>'BASE - Geral'!AC237</f>
        <v>0</v>
      </c>
      <c r="AE237" s="90">
        <f>'BASE - Geral'!AD237</f>
        <v>0</v>
      </c>
      <c r="AF237" s="129"/>
    </row>
    <row r="238" spans="2:32">
      <c r="B238" s="117" t="e">
        <f>VLOOKUP(F238,'Composição KIT'!$A$1:$E$400,5,0)</f>
        <v>#N/A</v>
      </c>
      <c r="C238" s="13">
        <f>'BASE - Geral'!B238</f>
        <v>0</v>
      </c>
      <c r="D238" s="13">
        <f>'BASE - Geral'!D238</f>
        <v>0</v>
      </c>
      <c r="E238" s="13">
        <f>'BASE - Geral'!E238</f>
        <v>0</v>
      </c>
      <c r="F238" s="13">
        <f>'BASE - Geral'!G238</f>
        <v>0</v>
      </c>
      <c r="G238" s="13">
        <f>'BASE - Geral'!H238</f>
        <v>0</v>
      </c>
      <c r="H238" s="13">
        <f>'BASE - Geral'!I238</f>
        <v>0</v>
      </c>
      <c r="I238" s="12">
        <f>'BASE - Geral'!J238</f>
        <v>0</v>
      </c>
      <c r="J238" s="12">
        <f>'BASE - Geral'!K238</f>
        <v>0</v>
      </c>
      <c r="K238" s="12">
        <f>'BASE - Geral'!L238</f>
        <v>0</v>
      </c>
      <c r="L238" s="12">
        <f>'BASE - Geral'!M238</f>
        <v>0</v>
      </c>
      <c r="M238" s="12">
        <f>'BASE - Geral'!N238</f>
        <v>0</v>
      </c>
      <c r="N238" s="108">
        <f>'BASE - Geral'!Q238</f>
        <v>0</v>
      </c>
      <c r="O238" s="111" t="e">
        <f>VLOOKUP(F238,'Demanda Isolada KIT'!$M$2:$P$1048576,4,0)</f>
        <v>#N/A</v>
      </c>
      <c r="P238" s="12">
        <f>'BASE - Geral'!Q238</f>
        <v>0</v>
      </c>
      <c r="Q238" s="90">
        <f>'BASE - Geral'!R238</f>
        <v>0</v>
      </c>
      <c r="R238" s="112">
        <f>'BASE - Geral'!S238</f>
        <v>0</v>
      </c>
      <c r="S238" s="131" t="e">
        <f t="shared" si="12"/>
        <v>#N/A</v>
      </c>
      <c r="T238" s="111" t="e">
        <f>VLOOKUP(F238,'Demanda Isolada KIT'!$R$2:$U$1048576,2,0)</f>
        <v>#N/A</v>
      </c>
      <c r="U238" s="12">
        <f>'BASE - Geral'!T238</f>
        <v>0</v>
      </c>
      <c r="V238" s="90">
        <f>'BASE - Geral'!U238</f>
        <v>0</v>
      </c>
      <c r="W238" s="112">
        <f>'BASE - Geral'!V238</f>
        <v>0</v>
      </c>
      <c r="X238" s="132" t="e">
        <f t="shared" si="13"/>
        <v>#N/A</v>
      </c>
      <c r="Y238" s="111">
        <v>235</v>
      </c>
      <c r="Z238" s="12">
        <f>'BASE - Geral'!W238</f>
        <v>0</v>
      </c>
      <c r="AA238" s="90">
        <f>'BASE - Geral'!X238</f>
        <v>0</v>
      </c>
      <c r="AB238" s="112">
        <f>'BASE - Geral'!Y238</f>
        <v>0</v>
      </c>
      <c r="AC238" s="132">
        <f t="shared" si="14"/>
        <v>-235</v>
      </c>
      <c r="AD238" s="90">
        <f>'BASE - Geral'!AC238</f>
        <v>0</v>
      </c>
      <c r="AE238" s="90">
        <f>'BASE - Geral'!AD238</f>
        <v>0</v>
      </c>
      <c r="AF238" s="129"/>
    </row>
    <row r="239" spans="2:32">
      <c r="B239" s="117" t="e">
        <f>VLOOKUP(F239,'Composição KIT'!$A$1:$E$400,5,0)</f>
        <v>#N/A</v>
      </c>
      <c r="C239" s="13">
        <f>'BASE - Geral'!B239</f>
        <v>0</v>
      </c>
      <c r="D239" s="13">
        <f>'BASE - Geral'!D239</f>
        <v>0</v>
      </c>
      <c r="E239" s="13">
        <f>'BASE - Geral'!E239</f>
        <v>0</v>
      </c>
      <c r="F239" s="13">
        <f>'BASE - Geral'!G239</f>
        <v>0</v>
      </c>
      <c r="G239" s="13">
        <f>'BASE - Geral'!H239</f>
        <v>0</v>
      </c>
      <c r="H239" s="13">
        <f>'BASE - Geral'!I239</f>
        <v>0</v>
      </c>
      <c r="I239" s="12">
        <f>'BASE - Geral'!J239</f>
        <v>0</v>
      </c>
      <c r="J239" s="12">
        <f>'BASE - Geral'!K239</f>
        <v>0</v>
      </c>
      <c r="K239" s="12">
        <f>'BASE - Geral'!L239</f>
        <v>0</v>
      </c>
      <c r="L239" s="12">
        <f>'BASE - Geral'!M239</f>
        <v>0</v>
      </c>
      <c r="M239" s="12">
        <f>'BASE - Geral'!N239</f>
        <v>0</v>
      </c>
      <c r="N239" s="108">
        <f>'BASE - Geral'!Q239</f>
        <v>0</v>
      </c>
      <c r="O239" s="111" t="e">
        <f>VLOOKUP(F239,'Demanda Isolada KIT'!$M$2:$P$1048576,4,0)</f>
        <v>#N/A</v>
      </c>
      <c r="P239" s="12">
        <f>'BASE - Geral'!Q239</f>
        <v>0</v>
      </c>
      <c r="Q239" s="90">
        <f>'BASE - Geral'!R239</f>
        <v>0</v>
      </c>
      <c r="R239" s="112">
        <f>'BASE - Geral'!S239</f>
        <v>0</v>
      </c>
      <c r="S239" s="131" t="e">
        <f t="shared" si="12"/>
        <v>#N/A</v>
      </c>
      <c r="T239" s="111" t="e">
        <f>VLOOKUP(F239,'Demanda Isolada KIT'!$R$2:$U$1048576,2,0)</f>
        <v>#N/A</v>
      </c>
      <c r="U239" s="12">
        <f>'BASE - Geral'!T239</f>
        <v>0</v>
      </c>
      <c r="V239" s="90">
        <f>'BASE - Geral'!U239</f>
        <v>0</v>
      </c>
      <c r="W239" s="112">
        <f>'BASE - Geral'!V239</f>
        <v>0</v>
      </c>
      <c r="X239" s="132" t="e">
        <f t="shared" si="13"/>
        <v>#N/A</v>
      </c>
      <c r="Y239" s="111">
        <v>236</v>
      </c>
      <c r="Z239" s="12">
        <f>'BASE - Geral'!W239</f>
        <v>0</v>
      </c>
      <c r="AA239" s="90">
        <f>'BASE - Geral'!X239</f>
        <v>0</v>
      </c>
      <c r="AB239" s="112">
        <f>'BASE - Geral'!Y239</f>
        <v>0</v>
      </c>
      <c r="AC239" s="132">
        <f t="shared" si="14"/>
        <v>-236</v>
      </c>
      <c r="AD239" s="90">
        <f>'BASE - Geral'!AC239</f>
        <v>0</v>
      </c>
      <c r="AE239" s="90">
        <f>'BASE - Geral'!AD239</f>
        <v>0</v>
      </c>
      <c r="AF239" s="129"/>
    </row>
    <row r="240" spans="2:32">
      <c r="B240" s="117" t="e">
        <f>VLOOKUP(F240,'Composição KIT'!$A$1:$E$400,5,0)</f>
        <v>#N/A</v>
      </c>
      <c r="C240" s="13">
        <f>'BASE - Geral'!B240</f>
        <v>0</v>
      </c>
      <c r="D240" s="13">
        <f>'BASE - Geral'!D240</f>
        <v>0</v>
      </c>
      <c r="E240" s="13">
        <f>'BASE - Geral'!E240</f>
        <v>0</v>
      </c>
      <c r="F240" s="13">
        <f>'BASE - Geral'!G240</f>
        <v>0</v>
      </c>
      <c r="G240" s="13">
        <f>'BASE - Geral'!H240</f>
        <v>0</v>
      </c>
      <c r="H240" s="13">
        <f>'BASE - Geral'!I240</f>
        <v>0</v>
      </c>
      <c r="I240" s="12">
        <f>'BASE - Geral'!J240</f>
        <v>0</v>
      </c>
      <c r="J240" s="12">
        <f>'BASE - Geral'!K240</f>
        <v>0</v>
      </c>
      <c r="K240" s="12">
        <f>'BASE - Geral'!L240</f>
        <v>0</v>
      </c>
      <c r="L240" s="12">
        <f>'BASE - Geral'!M240</f>
        <v>0</v>
      </c>
      <c r="M240" s="12">
        <f>'BASE - Geral'!N240</f>
        <v>0</v>
      </c>
      <c r="N240" s="108">
        <f>'BASE - Geral'!Q240</f>
        <v>0</v>
      </c>
      <c r="O240" s="111" t="e">
        <f>VLOOKUP(F240,'Demanda Isolada KIT'!$M$2:$P$1048576,4,0)</f>
        <v>#N/A</v>
      </c>
      <c r="P240" s="12">
        <f>'BASE - Geral'!Q240</f>
        <v>0</v>
      </c>
      <c r="Q240" s="90">
        <f>'BASE - Geral'!R240</f>
        <v>0</v>
      </c>
      <c r="R240" s="112">
        <f>'BASE - Geral'!S240</f>
        <v>0</v>
      </c>
      <c r="S240" s="131" t="e">
        <f t="shared" si="12"/>
        <v>#N/A</v>
      </c>
      <c r="T240" s="111" t="e">
        <f>VLOOKUP(F240,'Demanda Isolada KIT'!$R$2:$U$1048576,2,0)</f>
        <v>#N/A</v>
      </c>
      <c r="U240" s="12">
        <f>'BASE - Geral'!T240</f>
        <v>0</v>
      </c>
      <c r="V240" s="90">
        <f>'BASE - Geral'!U240</f>
        <v>0</v>
      </c>
      <c r="W240" s="112">
        <f>'BASE - Geral'!V240</f>
        <v>0</v>
      </c>
      <c r="X240" s="132" t="e">
        <f t="shared" si="13"/>
        <v>#N/A</v>
      </c>
      <c r="Y240" s="111">
        <v>237</v>
      </c>
      <c r="Z240" s="12">
        <f>'BASE - Geral'!W240</f>
        <v>0</v>
      </c>
      <c r="AA240" s="90">
        <f>'BASE - Geral'!X240</f>
        <v>0</v>
      </c>
      <c r="AB240" s="112">
        <f>'BASE - Geral'!Y240</f>
        <v>0</v>
      </c>
      <c r="AC240" s="132">
        <f t="shared" si="14"/>
        <v>-237</v>
      </c>
      <c r="AD240" s="90">
        <f>'BASE - Geral'!AC240</f>
        <v>0</v>
      </c>
      <c r="AE240" s="90">
        <f>'BASE - Geral'!AD240</f>
        <v>0</v>
      </c>
      <c r="AF240" s="129"/>
    </row>
    <row r="241" spans="2:32">
      <c r="B241" s="117" t="e">
        <f>VLOOKUP(F241,'Composição KIT'!$A$1:$E$400,5,0)</f>
        <v>#N/A</v>
      </c>
      <c r="C241" s="13">
        <f>'BASE - Geral'!B241</f>
        <v>0</v>
      </c>
      <c r="D241" s="13">
        <f>'BASE - Geral'!D241</f>
        <v>0</v>
      </c>
      <c r="E241" s="13">
        <f>'BASE - Geral'!E241</f>
        <v>0</v>
      </c>
      <c r="F241" s="13">
        <f>'BASE - Geral'!G241</f>
        <v>0</v>
      </c>
      <c r="G241" s="13">
        <f>'BASE - Geral'!H241</f>
        <v>0</v>
      </c>
      <c r="H241" s="13">
        <f>'BASE - Geral'!I241</f>
        <v>0</v>
      </c>
      <c r="I241" s="12">
        <f>'BASE - Geral'!J241</f>
        <v>0</v>
      </c>
      <c r="J241" s="12">
        <f>'BASE - Geral'!K241</f>
        <v>0</v>
      </c>
      <c r="K241" s="12">
        <f>'BASE - Geral'!L241</f>
        <v>0</v>
      </c>
      <c r="L241" s="12">
        <f>'BASE - Geral'!M241</f>
        <v>0</v>
      </c>
      <c r="M241" s="12">
        <f>'BASE - Geral'!N241</f>
        <v>0</v>
      </c>
      <c r="N241" s="108">
        <f>'BASE - Geral'!Q241</f>
        <v>0</v>
      </c>
      <c r="O241" s="111" t="e">
        <f>VLOOKUP(F241,'Demanda Isolada KIT'!$M$2:$P$1048576,4,0)</f>
        <v>#N/A</v>
      </c>
      <c r="P241" s="12">
        <f>'BASE - Geral'!Q241</f>
        <v>0</v>
      </c>
      <c r="Q241" s="90">
        <f>'BASE - Geral'!R241</f>
        <v>0</v>
      </c>
      <c r="R241" s="112">
        <f>'BASE - Geral'!S241</f>
        <v>0</v>
      </c>
      <c r="S241" s="131" t="e">
        <f t="shared" si="12"/>
        <v>#N/A</v>
      </c>
      <c r="T241" s="111" t="e">
        <f>VLOOKUP(F241,'Demanda Isolada KIT'!$R$2:$U$1048576,2,0)</f>
        <v>#N/A</v>
      </c>
      <c r="U241" s="12">
        <f>'BASE - Geral'!T241</f>
        <v>0</v>
      </c>
      <c r="V241" s="90">
        <f>'BASE - Geral'!U241</f>
        <v>0</v>
      </c>
      <c r="W241" s="112">
        <f>'BASE - Geral'!V241</f>
        <v>0</v>
      </c>
      <c r="X241" s="132" t="e">
        <f t="shared" si="13"/>
        <v>#N/A</v>
      </c>
      <c r="Y241" s="111">
        <v>238</v>
      </c>
      <c r="Z241" s="12">
        <f>'BASE - Geral'!W241</f>
        <v>0</v>
      </c>
      <c r="AA241" s="90">
        <f>'BASE - Geral'!X241</f>
        <v>0</v>
      </c>
      <c r="AB241" s="112">
        <f>'BASE - Geral'!Y241</f>
        <v>0</v>
      </c>
      <c r="AC241" s="132">
        <f t="shared" si="14"/>
        <v>-238</v>
      </c>
      <c r="AD241" s="90">
        <f>'BASE - Geral'!AC241</f>
        <v>0</v>
      </c>
      <c r="AE241" s="90">
        <f>'BASE - Geral'!AD241</f>
        <v>0</v>
      </c>
      <c r="AF241" s="129"/>
    </row>
    <row r="242" spans="2:32">
      <c r="B242" s="117" t="e">
        <f>VLOOKUP(F242,'Composição KIT'!$A$1:$E$400,5,0)</f>
        <v>#N/A</v>
      </c>
      <c r="C242" s="13">
        <f>'BASE - Geral'!B242</f>
        <v>0</v>
      </c>
      <c r="D242" s="13">
        <f>'BASE - Geral'!D242</f>
        <v>0</v>
      </c>
      <c r="E242" s="13">
        <f>'BASE - Geral'!E242</f>
        <v>0</v>
      </c>
      <c r="F242" s="13">
        <f>'BASE - Geral'!G242</f>
        <v>0</v>
      </c>
      <c r="G242" s="13">
        <f>'BASE - Geral'!H242</f>
        <v>0</v>
      </c>
      <c r="H242" s="13">
        <f>'BASE - Geral'!I242</f>
        <v>0</v>
      </c>
      <c r="I242" s="12">
        <f>'BASE - Geral'!J242</f>
        <v>0</v>
      </c>
      <c r="J242" s="12">
        <f>'BASE - Geral'!K242</f>
        <v>0</v>
      </c>
      <c r="K242" s="12">
        <f>'BASE - Geral'!L242</f>
        <v>0</v>
      </c>
      <c r="L242" s="12">
        <f>'BASE - Geral'!M242</f>
        <v>0</v>
      </c>
      <c r="M242" s="12">
        <f>'BASE - Geral'!N242</f>
        <v>0</v>
      </c>
      <c r="N242" s="108">
        <f>'BASE - Geral'!Q242</f>
        <v>0</v>
      </c>
      <c r="O242" s="111" t="e">
        <f>VLOOKUP(F242,'Demanda Isolada KIT'!$M$2:$P$1048576,4,0)</f>
        <v>#N/A</v>
      </c>
      <c r="P242" s="12">
        <f>'BASE - Geral'!Q242</f>
        <v>0</v>
      </c>
      <c r="Q242" s="90">
        <f>'BASE - Geral'!R242</f>
        <v>0</v>
      </c>
      <c r="R242" s="112">
        <f>'BASE - Geral'!S242</f>
        <v>0</v>
      </c>
      <c r="S242" s="131" t="e">
        <f t="shared" si="12"/>
        <v>#N/A</v>
      </c>
      <c r="T242" s="111" t="e">
        <f>VLOOKUP(F242,'Demanda Isolada KIT'!$R$2:$U$1048576,2,0)</f>
        <v>#N/A</v>
      </c>
      <c r="U242" s="12">
        <f>'BASE - Geral'!T242</f>
        <v>0</v>
      </c>
      <c r="V242" s="90">
        <f>'BASE - Geral'!U242</f>
        <v>0</v>
      </c>
      <c r="W242" s="112">
        <f>'BASE - Geral'!V242</f>
        <v>0</v>
      </c>
      <c r="X242" s="132" t="e">
        <f t="shared" si="13"/>
        <v>#N/A</v>
      </c>
      <c r="Y242" s="111">
        <v>239</v>
      </c>
      <c r="Z242" s="12">
        <f>'BASE - Geral'!W242</f>
        <v>0</v>
      </c>
      <c r="AA242" s="90">
        <f>'BASE - Geral'!X242</f>
        <v>0</v>
      </c>
      <c r="AB242" s="112">
        <f>'BASE - Geral'!Y242</f>
        <v>0</v>
      </c>
      <c r="AC242" s="132">
        <f t="shared" si="14"/>
        <v>-239</v>
      </c>
      <c r="AD242" s="90">
        <f>'BASE - Geral'!AC242</f>
        <v>0</v>
      </c>
      <c r="AE242" s="90">
        <f>'BASE - Geral'!AD242</f>
        <v>0</v>
      </c>
      <c r="AF242" s="129"/>
    </row>
    <row r="243" spans="2:32">
      <c r="B243" s="117" t="e">
        <f>VLOOKUP(F243,'Composição KIT'!$A$1:$E$400,5,0)</f>
        <v>#N/A</v>
      </c>
      <c r="C243" s="13">
        <f>'BASE - Geral'!B243</f>
        <v>0</v>
      </c>
      <c r="D243" s="13">
        <f>'BASE - Geral'!D243</f>
        <v>0</v>
      </c>
      <c r="E243" s="13">
        <f>'BASE - Geral'!E243</f>
        <v>0</v>
      </c>
      <c r="F243" s="13">
        <f>'BASE - Geral'!G243</f>
        <v>0</v>
      </c>
      <c r="G243" s="13">
        <f>'BASE - Geral'!H243</f>
        <v>0</v>
      </c>
      <c r="H243" s="13">
        <f>'BASE - Geral'!I243</f>
        <v>0</v>
      </c>
      <c r="I243" s="12">
        <f>'BASE - Geral'!J243</f>
        <v>0</v>
      </c>
      <c r="J243" s="12">
        <f>'BASE - Geral'!K243</f>
        <v>0</v>
      </c>
      <c r="K243" s="12">
        <f>'BASE - Geral'!L243</f>
        <v>0</v>
      </c>
      <c r="L243" s="12">
        <f>'BASE - Geral'!M243</f>
        <v>0</v>
      </c>
      <c r="M243" s="12">
        <f>'BASE - Geral'!N243</f>
        <v>0</v>
      </c>
      <c r="N243" s="108">
        <f>'BASE - Geral'!Q243</f>
        <v>0</v>
      </c>
      <c r="O243" s="111" t="e">
        <f>VLOOKUP(F243,'Demanda Isolada KIT'!$M$2:$P$1048576,4,0)</f>
        <v>#N/A</v>
      </c>
      <c r="P243" s="12">
        <f>'BASE - Geral'!Q243</f>
        <v>0</v>
      </c>
      <c r="Q243" s="90">
        <f>'BASE - Geral'!R243</f>
        <v>0</v>
      </c>
      <c r="R243" s="112">
        <f>'BASE - Geral'!S243</f>
        <v>0</v>
      </c>
      <c r="S243" s="131" t="e">
        <f t="shared" si="12"/>
        <v>#N/A</v>
      </c>
      <c r="T243" s="111" t="e">
        <f>VLOOKUP(F243,'Demanda Isolada KIT'!$R$2:$U$1048576,2,0)</f>
        <v>#N/A</v>
      </c>
      <c r="U243" s="12">
        <f>'BASE - Geral'!T243</f>
        <v>0</v>
      </c>
      <c r="V243" s="90">
        <f>'BASE - Geral'!U243</f>
        <v>0</v>
      </c>
      <c r="W243" s="112">
        <f>'BASE - Geral'!V243</f>
        <v>0</v>
      </c>
      <c r="X243" s="132" t="e">
        <f t="shared" si="13"/>
        <v>#N/A</v>
      </c>
      <c r="Y243" s="111">
        <v>240</v>
      </c>
      <c r="Z243" s="12">
        <f>'BASE - Geral'!W243</f>
        <v>0</v>
      </c>
      <c r="AA243" s="90">
        <f>'BASE - Geral'!X243</f>
        <v>0</v>
      </c>
      <c r="AB243" s="112">
        <f>'BASE - Geral'!Y243</f>
        <v>0</v>
      </c>
      <c r="AC243" s="132">
        <f t="shared" si="14"/>
        <v>-240</v>
      </c>
      <c r="AD243" s="90">
        <f>'BASE - Geral'!AC243</f>
        <v>0</v>
      </c>
      <c r="AE243" s="90">
        <f>'BASE - Geral'!AD243</f>
        <v>0</v>
      </c>
      <c r="AF243" s="129"/>
    </row>
    <row r="244" spans="2:32">
      <c r="B244" s="117" t="e">
        <f>VLOOKUP(F244,'Composição KIT'!$A$1:$E$400,5,0)</f>
        <v>#N/A</v>
      </c>
      <c r="C244" s="13">
        <f>'BASE - Geral'!B244</f>
        <v>0</v>
      </c>
      <c r="D244" s="13">
        <f>'BASE - Geral'!D244</f>
        <v>0</v>
      </c>
      <c r="E244" s="13">
        <f>'BASE - Geral'!E244</f>
        <v>0</v>
      </c>
      <c r="F244" s="13">
        <f>'BASE - Geral'!G244</f>
        <v>0</v>
      </c>
      <c r="G244" s="13">
        <f>'BASE - Geral'!H244</f>
        <v>0</v>
      </c>
      <c r="H244" s="13">
        <f>'BASE - Geral'!I244</f>
        <v>0</v>
      </c>
      <c r="I244" s="12">
        <f>'BASE - Geral'!J244</f>
        <v>0</v>
      </c>
      <c r="J244" s="12">
        <f>'BASE - Geral'!K244</f>
        <v>0</v>
      </c>
      <c r="K244" s="12">
        <f>'BASE - Geral'!L244</f>
        <v>0</v>
      </c>
      <c r="L244" s="12">
        <f>'BASE - Geral'!M244</f>
        <v>0</v>
      </c>
      <c r="M244" s="12">
        <f>'BASE - Geral'!N244</f>
        <v>0</v>
      </c>
      <c r="N244" s="108">
        <f>'BASE - Geral'!Q244</f>
        <v>0</v>
      </c>
      <c r="O244" s="111" t="e">
        <f>VLOOKUP(F244,'Demanda Isolada KIT'!$M$2:$P$1048576,4,0)</f>
        <v>#N/A</v>
      </c>
      <c r="P244" s="12">
        <f>'BASE - Geral'!Q244</f>
        <v>0</v>
      </c>
      <c r="Q244" s="90">
        <f>'BASE - Geral'!R244</f>
        <v>0</v>
      </c>
      <c r="R244" s="112">
        <f>'BASE - Geral'!S244</f>
        <v>0</v>
      </c>
      <c r="S244" s="131" t="e">
        <f t="shared" si="12"/>
        <v>#N/A</v>
      </c>
      <c r="T244" s="111" t="e">
        <f>VLOOKUP(F244,'Demanda Isolada KIT'!$R$2:$U$1048576,2,0)</f>
        <v>#N/A</v>
      </c>
      <c r="U244" s="12">
        <f>'BASE - Geral'!T244</f>
        <v>0</v>
      </c>
      <c r="V244" s="90">
        <f>'BASE - Geral'!U244</f>
        <v>0</v>
      </c>
      <c r="W244" s="112">
        <f>'BASE - Geral'!V244</f>
        <v>0</v>
      </c>
      <c r="X244" s="132" t="e">
        <f t="shared" si="13"/>
        <v>#N/A</v>
      </c>
      <c r="Y244" s="111">
        <v>241</v>
      </c>
      <c r="Z244" s="12">
        <f>'BASE - Geral'!W244</f>
        <v>0</v>
      </c>
      <c r="AA244" s="90">
        <f>'BASE - Geral'!X244</f>
        <v>0</v>
      </c>
      <c r="AB244" s="112">
        <f>'BASE - Geral'!Y244</f>
        <v>0</v>
      </c>
      <c r="AC244" s="132">
        <f t="shared" si="14"/>
        <v>-241</v>
      </c>
      <c r="AD244" s="90">
        <f>'BASE - Geral'!AC244</f>
        <v>0</v>
      </c>
      <c r="AE244" s="90">
        <f>'BASE - Geral'!AD244</f>
        <v>0</v>
      </c>
      <c r="AF244" s="129"/>
    </row>
    <row r="245" spans="2:32">
      <c r="B245" s="117" t="e">
        <f>VLOOKUP(F245,'Composição KIT'!$A$1:$E$400,5,0)</f>
        <v>#N/A</v>
      </c>
      <c r="C245" s="13">
        <f>'BASE - Geral'!B245</f>
        <v>0</v>
      </c>
      <c r="D245" s="13">
        <f>'BASE - Geral'!D245</f>
        <v>0</v>
      </c>
      <c r="E245" s="13">
        <f>'BASE - Geral'!E245</f>
        <v>0</v>
      </c>
      <c r="F245" s="13">
        <f>'BASE - Geral'!G245</f>
        <v>0</v>
      </c>
      <c r="G245" s="13">
        <f>'BASE - Geral'!H245</f>
        <v>0</v>
      </c>
      <c r="H245" s="13">
        <f>'BASE - Geral'!I245</f>
        <v>0</v>
      </c>
      <c r="I245" s="12">
        <f>'BASE - Geral'!J245</f>
        <v>0</v>
      </c>
      <c r="J245" s="12">
        <f>'BASE - Geral'!K245</f>
        <v>0</v>
      </c>
      <c r="K245" s="12">
        <f>'BASE - Geral'!L245</f>
        <v>0</v>
      </c>
      <c r="L245" s="12">
        <f>'BASE - Geral'!M245</f>
        <v>0</v>
      </c>
      <c r="M245" s="12">
        <f>'BASE - Geral'!N245</f>
        <v>0</v>
      </c>
      <c r="N245" s="108">
        <f>'BASE - Geral'!Q245</f>
        <v>0</v>
      </c>
      <c r="O245" s="111" t="e">
        <f>VLOOKUP(F245,'Demanda Isolada KIT'!$M$2:$P$1048576,4,0)</f>
        <v>#N/A</v>
      </c>
      <c r="P245" s="12">
        <f>'BASE - Geral'!Q245</f>
        <v>0</v>
      </c>
      <c r="Q245" s="90">
        <f>'BASE - Geral'!R245</f>
        <v>0</v>
      </c>
      <c r="R245" s="112">
        <f>'BASE - Geral'!S245</f>
        <v>0</v>
      </c>
      <c r="S245" s="131" t="e">
        <f t="shared" si="12"/>
        <v>#N/A</v>
      </c>
      <c r="T245" s="111" t="e">
        <f>VLOOKUP(F245,'Demanda Isolada KIT'!$R$2:$U$1048576,2,0)</f>
        <v>#N/A</v>
      </c>
      <c r="U245" s="12">
        <f>'BASE - Geral'!T245</f>
        <v>0</v>
      </c>
      <c r="V245" s="90">
        <f>'BASE - Geral'!U245</f>
        <v>0</v>
      </c>
      <c r="W245" s="112">
        <f>'BASE - Geral'!V245</f>
        <v>0</v>
      </c>
      <c r="X245" s="132" t="e">
        <f t="shared" si="13"/>
        <v>#N/A</v>
      </c>
      <c r="Y245" s="111">
        <v>242</v>
      </c>
      <c r="Z245" s="12">
        <f>'BASE - Geral'!W245</f>
        <v>0</v>
      </c>
      <c r="AA245" s="90">
        <f>'BASE - Geral'!X245</f>
        <v>0</v>
      </c>
      <c r="AB245" s="112">
        <f>'BASE - Geral'!Y245</f>
        <v>0</v>
      </c>
      <c r="AC245" s="132">
        <f t="shared" si="14"/>
        <v>-242</v>
      </c>
      <c r="AD245" s="90">
        <f>'BASE - Geral'!AC245</f>
        <v>0</v>
      </c>
      <c r="AE245" s="90">
        <f>'BASE - Geral'!AD245</f>
        <v>0</v>
      </c>
      <c r="AF245" s="129"/>
    </row>
    <row r="246" spans="2:32">
      <c r="B246" s="117" t="e">
        <f>VLOOKUP(F246,'Composição KIT'!$A$1:$E$400,5,0)</f>
        <v>#N/A</v>
      </c>
      <c r="C246" s="13">
        <f>'BASE - Geral'!B246</f>
        <v>0</v>
      </c>
      <c r="D246" s="13">
        <f>'BASE - Geral'!D246</f>
        <v>0</v>
      </c>
      <c r="E246" s="13">
        <f>'BASE - Geral'!E246</f>
        <v>0</v>
      </c>
      <c r="F246" s="13">
        <f>'BASE - Geral'!G246</f>
        <v>0</v>
      </c>
      <c r="G246" s="13">
        <f>'BASE - Geral'!H246</f>
        <v>0</v>
      </c>
      <c r="H246" s="13">
        <f>'BASE - Geral'!I246</f>
        <v>0</v>
      </c>
      <c r="I246" s="12">
        <f>'BASE - Geral'!J246</f>
        <v>0</v>
      </c>
      <c r="J246" s="12">
        <f>'BASE - Geral'!K246</f>
        <v>0</v>
      </c>
      <c r="K246" s="12">
        <f>'BASE - Geral'!L246</f>
        <v>0</v>
      </c>
      <c r="L246" s="12">
        <f>'BASE - Geral'!M246</f>
        <v>0</v>
      </c>
      <c r="M246" s="12">
        <f>'BASE - Geral'!N246</f>
        <v>0</v>
      </c>
      <c r="N246" s="108">
        <f>'BASE - Geral'!Q246</f>
        <v>0</v>
      </c>
      <c r="O246" s="111" t="e">
        <f>VLOOKUP(F246,'Demanda Isolada KIT'!$M$2:$P$1048576,4,0)</f>
        <v>#N/A</v>
      </c>
      <c r="P246" s="12">
        <f>'BASE - Geral'!Q246</f>
        <v>0</v>
      </c>
      <c r="Q246" s="90">
        <f>'BASE - Geral'!R246</f>
        <v>0</v>
      </c>
      <c r="R246" s="112">
        <f>'BASE - Geral'!S246</f>
        <v>0</v>
      </c>
      <c r="S246" s="131" t="e">
        <f t="shared" si="12"/>
        <v>#N/A</v>
      </c>
      <c r="T246" s="111" t="e">
        <f>VLOOKUP(F246,'Demanda Isolada KIT'!$R$2:$U$1048576,2,0)</f>
        <v>#N/A</v>
      </c>
      <c r="U246" s="12">
        <f>'BASE - Geral'!T246</f>
        <v>0</v>
      </c>
      <c r="V246" s="90">
        <f>'BASE - Geral'!U246</f>
        <v>0</v>
      </c>
      <c r="W246" s="112">
        <f>'BASE - Geral'!V246</f>
        <v>0</v>
      </c>
      <c r="X246" s="132" t="e">
        <f t="shared" si="13"/>
        <v>#N/A</v>
      </c>
      <c r="Y246" s="111">
        <v>243</v>
      </c>
      <c r="Z246" s="12">
        <f>'BASE - Geral'!W246</f>
        <v>0</v>
      </c>
      <c r="AA246" s="90">
        <f>'BASE - Geral'!X246</f>
        <v>0</v>
      </c>
      <c r="AB246" s="112">
        <f>'BASE - Geral'!Y246</f>
        <v>0</v>
      </c>
      <c r="AC246" s="132">
        <f t="shared" si="14"/>
        <v>-243</v>
      </c>
      <c r="AD246" s="90">
        <f>'BASE - Geral'!AC246</f>
        <v>0</v>
      </c>
      <c r="AE246" s="90">
        <f>'BASE - Geral'!AD246</f>
        <v>0</v>
      </c>
      <c r="AF246" s="129"/>
    </row>
    <row r="247" spans="2:32">
      <c r="B247" s="117" t="e">
        <f>VLOOKUP(F247,'Composição KIT'!$A$1:$E$400,5,0)</f>
        <v>#N/A</v>
      </c>
      <c r="C247" s="13">
        <f>'BASE - Geral'!B247</f>
        <v>0</v>
      </c>
      <c r="D247" s="13">
        <f>'BASE - Geral'!D247</f>
        <v>0</v>
      </c>
      <c r="E247" s="13">
        <f>'BASE - Geral'!E247</f>
        <v>0</v>
      </c>
      <c r="F247" s="13">
        <f>'BASE - Geral'!G247</f>
        <v>0</v>
      </c>
      <c r="G247" s="13">
        <f>'BASE - Geral'!H247</f>
        <v>0</v>
      </c>
      <c r="H247" s="13">
        <f>'BASE - Geral'!I247</f>
        <v>0</v>
      </c>
      <c r="I247" s="12">
        <f>'BASE - Geral'!J247</f>
        <v>0</v>
      </c>
      <c r="J247" s="12">
        <f>'BASE - Geral'!K247</f>
        <v>0</v>
      </c>
      <c r="K247" s="12">
        <f>'BASE - Geral'!L247</f>
        <v>0</v>
      </c>
      <c r="L247" s="12">
        <f>'BASE - Geral'!M247</f>
        <v>0</v>
      </c>
      <c r="M247" s="12">
        <f>'BASE - Geral'!N247</f>
        <v>0</v>
      </c>
      <c r="N247" s="108">
        <f>'BASE - Geral'!Q247</f>
        <v>0</v>
      </c>
      <c r="O247" s="111" t="e">
        <f>VLOOKUP(F247,'Demanda Isolada KIT'!$M$2:$P$1048576,4,0)</f>
        <v>#N/A</v>
      </c>
      <c r="P247" s="12">
        <f>'BASE - Geral'!Q247</f>
        <v>0</v>
      </c>
      <c r="Q247" s="90">
        <f>'BASE - Geral'!R247</f>
        <v>0</v>
      </c>
      <c r="R247" s="112">
        <f>'BASE - Geral'!S247</f>
        <v>0</v>
      </c>
      <c r="S247" s="131" t="e">
        <f t="shared" si="12"/>
        <v>#N/A</v>
      </c>
      <c r="T247" s="111" t="e">
        <f>VLOOKUP(F247,'Demanda Isolada KIT'!$R$2:$U$1048576,2,0)</f>
        <v>#N/A</v>
      </c>
      <c r="U247" s="12">
        <f>'BASE - Geral'!T247</f>
        <v>0</v>
      </c>
      <c r="V247" s="90">
        <f>'BASE - Geral'!U247</f>
        <v>0</v>
      </c>
      <c r="W247" s="112">
        <f>'BASE - Geral'!V247</f>
        <v>0</v>
      </c>
      <c r="X247" s="132" t="e">
        <f t="shared" si="13"/>
        <v>#N/A</v>
      </c>
      <c r="Y247" s="111">
        <v>244</v>
      </c>
      <c r="Z247" s="12">
        <f>'BASE - Geral'!W247</f>
        <v>0</v>
      </c>
      <c r="AA247" s="90">
        <f>'BASE - Geral'!X247</f>
        <v>0</v>
      </c>
      <c r="AB247" s="112">
        <f>'BASE - Geral'!Y247</f>
        <v>0</v>
      </c>
      <c r="AC247" s="132">
        <f t="shared" si="14"/>
        <v>-244</v>
      </c>
      <c r="AD247" s="90">
        <f>'BASE - Geral'!AC247</f>
        <v>0</v>
      </c>
      <c r="AE247" s="90">
        <f>'BASE - Geral'!AD247</f>
        <v>0</v>
      </c>
      <c r="AF247" s="129"/>
    </row>
    <row r="248" spans="2:32">
      <c r="B248" s="117" t="e">
        <f>VLOOKUP(F248,'Composição KIT'!$A$1:$E$400,5,0)</f>
        <v>#N/A</v>
      </c>
      <c r="C248" s="13">
        <f>'BASE - Geral'!B248</f>
        <v>0</v>
      </c>
      <c r="D248" s="13">
        <f>'BASE - Geral'!D248</f>
        <v>0</v>
      </c>
      <c r="E248" s="13">
        <f>'BASE - Geral'!E248</f>
        <v>0</v>
      </c>
      <c r="F248" s="13">
        <f>'BASE - Geral'!G248</f>
        <v>0</v>
      </c>
      <c r="G248" s="13">
        <f>'BASE - Geral'!H248</f>
        <v>0</v>
      </c>
      <c r="H248" s="13">
        <f>'BASE - Geral'!I248</f>
        <v>0</v>
      </c>
      <c r="I248" s="12">
        <f>'BASE - Geral'!J248</f>
        <v>0</v>
      </c>
      <c r="J248" s="12">
        <f>'BASE - Geral'!K248</f>
        <v>0</v>
      </c>
      <c r="K248" s="12">
        <f>'BASE - Geral'!L248</f>
        <v>0</v>
      </c>
      <c r="L248" s="12">
        <f>'BASE - Geral'!M248</f>
        <v>0</v>
      </c>
      <c r="M248" s="12">
        <f>'BASE - Geral'!N248</f>
        <v>0</v>
      </c>
      <c r="N248" s="108">
        <f>'BASE - Geral'!Q248</f>
        <v>0</v>
      </c>
      <c r="O248" s="111" t="e">
        <f>VLOOKUP(F248,'Demanda Isolada KIT'!$M$2:$P$1048576,4,0)</f>
        <v>#N/A</v>
      </c>
      <c r="P248" s="12">
        <f>'BASE - Geral'!Q248</f>
        <v>0</v>
      </c>
      <c r="Q248" s="90">
        <f>'BASE - Geral'!R248</f>
        <v>0</v>
      </c>
      <c r="R248" s="112">
        <f>'BASE - Geral'!S248</f>
        <v>0</v>
      </c>
      <c r="S248" s="131" t="e">
        <f t="shared" si="12"/>
        <v>#N/A</v>
      </c>
      <c r="T248" s="111" t="e">
        <f>VLOOKUP(F248,'Demanda Isolada KIT'!$R$2:$U$1048576,2,0)</f>
        <v>#N/A</v>
      </c>
      <c r="U248" s="12">
        <f>'BASE - Geral'!T248</f>
        <v>0</v>
      </c>
      <c r="V248" s="90">
        <f>'BASE - Geral'!U248</f>
        <v>0</v>
      </c>
      <c r="W248" s="112">
        <f>'BASE - Geral'!V248</f>
        <v>0</v>
      </c>
      <c r="X248" s="132" t="e">
        <f t="shared" si="13"/>
        <v>#N/A</v>
      </c>
      <c r="Y248" s="111">
        <v>245</v>
      </c>
      <c r="Z248" s="12">
        <f>'BASE - Geral'!W248</f>
        <v>0</v>
      </c>
      <c r="AA248" s="90">
        <f>'BASE - Geral'!X248</f>
        <v>0</v>
      </c>
      <c r="AB248" s="112">
        <f>'BASE - Geral'!Y248</f>
        <v>0</v>
      </c>
      <c r="AC248" s="132">
        <f t="shared" si="14"/>
        <v>-245</v>
      </c>
      <c r="AD248" s="90">
        <f>'BASE - Geral'!AC248</f>
        <v>0</v>
      </c>
      <c r="AE248" s="90">
        <f>'BASE - Geral'!AD248</f>
        <v>0</v>
      </c>
      <c r="AF248" s="129"/>
    </row>
    <row r="249" spans="2:32">
      <c r="B249" s="117" t="e">
        <f>VLOOKUP(F249,'Composição KIT'!$A$1:$E$400,5,0)</f>
        <v>#N/A</v>
      </c>
      <c r="C249" s="13">
        <f>'BASE - Geral'!B249</f>
        <v>0</v>
      </c>
      <c r="D249" s="13">
        <f>'BASE - Geral'!D249</f>
        <v>0</v>
      </c>
      <c r="E249" s="13">
        <f>'BASE - Geral'!E249</f>
        <v>0</v>
      </c>
      <c r="F249" s="13">
        <f>'BASE - Geral'!G249</f>
        <v>0</v>
      </c>
      <c r="G249" s="13">
        <f>'BASE - Geral'!H249</f>
        <v>0</v>
      </c>
      <c r="H249" s="13">
        <f>'BASE - Geral'!I249</f>
        <v>0</v>
      </c>
      <c r="I249" s="12">
        <f>'BASE - Geral'!J249</f>
        <v>0</v>
      </c>
      <c r="J249" s="12">
        <f>'BASE - Geral'!K249</f>
        <v>0</v>
      </c>
      <c r="K249" s="12">
        <f>'BASE - Geral'!L249</f>
        <v>0</v>
      </c>
      <c r="L249" s="12">
        <f>'BASE - Geral'!M249</f>
        <v>0</v>
      </c>
      <c r="M249" s="12">
        <f>'BASE - Geral'!N249</f>
        <v>0</v>
      </c>
      <c r="N249" s="108">
        <f>'BASE - Geral'!Q249</f>
        <v>0</v>
      </c>
      <c r="O249" s="111" t="e">
        <f>VLOOKUP(F249,'Demanda Isolada KIT'!$M$2:$P$1048576,4,0)</f>
        <v>#N/A</v>
      </c>
      <c r="P249" s="12">
        <f>'BASE - Geral'!Q249</f>
        <v>0</v>
      </c>
      <c r="Q249" s="90">
        <f>'BASE - Geral'!R249</f>
        <v>0</v>
      </c>
      <c r="R249" s="112">
        <f>'BASE - Geral'!S249</f>
        <v>0</v>
      </c>
      <c r="S249" s="131" t="e">
        <f t="shared" si="12"/>
        <v>#N/A</v>
      </c>
      <c r="T249" s="111" t="e">
        <f>VLOOKUP(F249,'Demanda Isolada KIT'!$R$2:$U$1048576,2,0)</f>
        <v>#N/A</v>
      </c>
      <c r="U249" s="12">
        <f>'BASE - Geral'!T249</f>
        <v>0</v>
      </c>
      <c r="V249" s="90">
        <f>'BASE - Geral'!U249</f>
        <v>0</v>
      </c>
      <c r="W249" s="112">
        <f>'BASE - Geral'!V249</f>
        <v>0</v>
      </c>
      <c r="X249" s="132" t="e">
        <f t="shared" si="13"/>
        <v>#N/A</v>
      </c>
      <c r="Y249" s="111">
        <v>246</v>
      </c>
      <c r="Z249" s="12">
        <f>'BASE - Geral'!W249</f>
        <v>0</v>
      </c>
      <c r="AA249" s="90">
        <f>'BASE - Geral'!X249</f>
        <v>0</v>
      </c>
      <c r="AB249" s="112">
        <f>'BASE - Geral'!Y249</f>
        <v>0</v>
      </c>
      <c r="AC249" s="132">
        <f t="shared" si="14"/>
        <v>-246</v>
      </c>
      <c r="AD249" s="90">
        <f>'BASE - Geral'!AC249</f>
        <v>0</v>
      </c>
      <c r="AE249" s="90">
        <f>'BASE - Geral'!AD249</f>
        <v>0</v>
      </c>
      <c r="AF249" s="129"/>
    </row>
    <row r="250" spans="2:32">
      <c r="B250" s="117" t="e">
        <f>VLOOKUP(F250,'Composição KIT'!$A$1:$E$400,5,0)</f>
        <v>#N/A</v>
      </c>
      <c r="C250" s="13">
        <f>'BASE - Geral'!B250</f>
        <v>0</v>
      </c>
      <c r="D250" s="13">
        <f>'BASE - Geral'!D250</f>
        <v>0</v>
      </c>
      <c r="E250" s="13">
        <f>'BASE - Geral'!E250</f>
        <v>0</v>
      </c>
      <c r="F250" s="13">
        <f>'BASE - Geral'!G250</f>
        <v>0</v>
      </c>
      <c r="G250" s="13">
        <f>'BASE - Geral'!H250</f>
        <v>0</v>
      </c>
      <c r="H250" s="13">
        <f>'BASE - Geral'!I250</f>
        <v>0</v>
      </c>
      <c r="I250" s="12">
        <f>'BASE - Geral'!J250</f>
        <v>0</v>
      </c>
      <c r="J250" s="12">
        <f>'BASE - Geral'!K250</f>
        <v>0</v>
      </c>
      <c r="K250" s="12">
        <f>'BASE - Geral'!L250</f>
        <v>0</v>
      </c>
      <c r="L250" s="12">
        <f>'BASE - Geral'!M250</f>
        <v>0</v>
      </c>
      <c r="M250" s="12">
        <f>'BASE - Geral'!N250</f>
        <v>0</v>
      </c>
      <c r="N250" s="108">
        <f>'BASE - Geral'!Q250</f>
        <v>0</v>
      </c>
      <c r="O250" s="111" t="e">
        <f>VLOOKUP(F250,'Demanda Isolada KIT'!$M$2:$P$1048576,4,0)</f>
        <v>#N/A</v>
      </c>
      <c r="P250" s="12">
        <f>'BASE - Geral'!Q250</f>
        <v>0</v>
      </c>
      <c r="Q250" s="90">
        <f>'BASE - Geral'!R250</f>
        <v>0</v>
      </c>
      <c r="R250" s="112">
        <f>'BASE - Geral'!S250</f>
        <v>0</v>
      </c>
      <c r="S250" s="131" t="e">
        <f t="shared" si="12"/>
        <v>#N/A</v>
      </c>
      <c r="T250" s="111" t="e">
        <f>VLOOKUP(F250,'Demanda Isolada KIT'!$R$2:$U$1048576,2,0)</f>
        <v>#N/A</v>
      </c>
      <c r="U250" s="12">
        <f>'BASE - Geral'!T250</f>
        <v>0</v>
      </c>
      <c r="V250" s="90">
        <f>'BASE - Geral'!U250</f>
        <v>0</v>
      </c>
      <c r="W250" s="112">
        <f>'BASE - Geral'!V250</f>
        <v>0</v>
      </c>
      <c r="X250" s="132" t="e">
        <f t="shared" si="13"/>
        <v>#N/A</v>
      </c>
      <c r="Y250" s="111">
        <v>247</v>
      </c>
      <c r="Z250" s="12">
        <f>'BASE - Geral'!W250</f>
        <v>0</v>
      </c>
      <c r="AA250" s="90">
        <f>'BASE - Geral'!X250</f>
        <v>0</v>
      </c>
      <c r="AB250" s="112">
        <f>'BASE - Geral'!Y250</f>
        <v>0</v>
      </c>
      <c r="AC250" s="132">
        <f t="shared" si="14"/>
        <v>-247</v>
      </c>
      <c r="AD250" s="90">
        <f>'BASE - Geral'!AC250</f>
        <v>0</v>
      </c>
      <c r="AE250" s="90">
        <f>'BASE - Geral'!AD250</f>
        <v>0</v>
      </c>
      <c r="AF250" s="129"/>
    </row>
    <row r="251" spans="2:32">
      <c r="B251" s="117" t="e">
        <f>VLOOKUP(F251,'Composição KIT'!$A$1:$E$400,5,0)</f>
        <v>#N/A</v>
      </c>
      <c r="C251" s="13">
        <f>'BASE - Geral'!B251</f>
        <v>0</v>
      </c>
      <c r="D251" s="13">
        <f>'BASE - Geral'!D251</f>
        <v>0</v>
      </c>
      <c r="E251" s="13">
        <f>'BASE - Geral'!E251</f>
        <v>0</v>
      </c>
      <c r="F251" s="13">
        <f>'BASE - Geral'!G251</f>
        <v>0</v>
      </c>
      <c r="G251" s="13">
        <f>'BASE - Geral'!H251</f>
        <v>0</v>
      </c>
      <c r="H251" s="13">
        <f>'BASE - Geral'!I251</f>
        <v>0</v>
      </c>
      <c r="I251" s="12">
        <f>'BASE - Geral'!J251</f>
        <v>0</v>
      </c>
      <c r="J251" s="12">
        <f>'BASE - Geral'!K251</f>
        <v>0</v>
      </c>
      <c r="K251" s="12">
        <f>'BASE - Geral'!L251</f>
        <v>0</v>
      </c>
      <c r="L251" s="12">
        <f>'BASE - Geral'!M251</f>
        <v>0</v>
      </c>
      <c r="M251" s="12">
        <f>'BASE - Geral'!N251</f>
        <v>0</v>
      </c>
      <c r="N251" s="108">
        <f>'BASE - Geral'!Q251</f>
        <v>0</v>
      </c>
      <c r="O251" s="111" t="e">
        <f>VLOOKUP(F251,'Demanda Isolada KIT'!$M$2:$P$1048576,4,0)</f>
        <v>#N/A</v>
      </c>
      <c r="P251" s="12">
        <f>'BASE - Geral'!Q251</f>
        <v>0</v>
      </c>
      <c r="Q251" s="90">
        <f>'BASE - Geral'!R251</f>
        <v>0</v>
      </c>
      <c r="R251" s="112">
        <f>'BASE - Geral'!S251</f>
        <v>0</v>
      </c>
      <c r="S251" s="131" t="e">
        <f t="shared" si="12"/>
        <v>#N/A</v>
      </c>
      <c r="T251" s="111" t="e">
        <f>VLOOKUP(F251,'Demanda Isolada KIT'!$R$2:$U$1048576,2,0)</f>
        <v>#N/A</v>
      </c>
      <c r="U251" s="12">
        <f>'BASE - Geral'!T251</f>
        <v>0</v>
      </c>
      <c r="V251" s="90">
        <f>'BASE - Geral'!U251</f>
        <v>0</v>
      </c>
      <c r="W251" s="112">
        <f>'BASE - Geral'!V251</f>
        <v>0</v>
      </c>
      <c r="X251" s="132" t="e">
        <f t="shared" si="13"/>
        <v>#N/A</v>
      </c>
      <c r="Y251" s="111">
        <v>248</v>
      </c>
      <c r="Z251" s="12">
        <f>'BASE - Geral'!W251</f>
        <v>0</v>
      </c>
      <c r="AA251" s="90">
        <f>'BASE - Geral'!X251</f>
        <v>0</v>
      </c>
      <c r="AB251" s="112">
        <f>'BASE - Geral'!Y251</f>
        <v>0</v>
      </c>
      <c r="AC251" s="132">
        <f t="shared" si="14"/>
        <v>-248</v>
      </c>
      <c r="AD251" s="90">
        <f>'BASE - Geral'!AC251</f>
        <v>0</v>
      </c>
      <c r="AE251" s="90">
        <f>'BASE - Geral'!AD251</f>
        <v>0</v>
      </c>
      <c r="AF251" s="129"/>
    </row>
    <row r="252" spans="2:32">
      <c r="B252" s="117" t="e">
        <f>VLOOKUP(F252,'Composição KIT'!$A$1:$E$400,5,0)</f>
        <v>#N/A</v>
      </c>
      <c r="C252" s="13">
        <f>'BASE - Geral'!B252</f>
        <v>0</v>
      </c>
      <c r="D252" s="13">
        <f>'BASE - Geral'!D252</f>
        <v>0</v>
      </c>
      <c r="E252" s="13">
        <f>'BASE - Geral'!E252</f>
        <v>0</v>
      </c>
      <c r="F252" s="13">
        <f>'BASE - Geral'!G252</f>
        <v>0</v>
      </c>
      <c r="G252" s="13">
        <f>'BASE - Geral'!H252</f>
        <v>0</v>
      </c>
      <c r="H252" s="13">
        <f>'BASE - Geral'!I252</f>
        <v>0</v>
      </c>
      <c r="I252" s="12">
        <f>'BASE - Geral'!J252</f>
        <v>0</v>
      </c>
      <c r="J252" s="12">
        <f>'BASE - Geral'!K252</f>
        <v>0</v>
      </c>
      <c r="K252" s="12">
        <f>'BASE - Geral'!L252</f>
        <v>0</v>
      </c>
      <c r="L252" s="12">
        <f>'BASE - Geral'!M252</f>
        <v>0</v>
      </c>
      <c r="M252" s="12">
        <f>'BASE - Geral'!N252</f>
        <v>0</v>
      </c>
      <c r="N252" s="108">
        <f>'BASE - Geral'!Q252</f>
        <v>0</v>
      </c>
      <c r="O252" s="111" t="e">
        <f>VLOOKUP(F252,'Demanda Isolada KIT'!$M$2:$P$1048576,4,0)</f>
        <v>#N/A</v>
      </c>
      <c r="P252" s="12">
        <f>'BASE - Geral'!Q252</f>
        <v>0</v>
      </c>
      <c r="Q252" s="90">
        <f>'BASE - Geral'!R252</f>
        <v>0</v>
      </c>
      <c r="R252" s="112">
        <f>'BASE - Geral'!S252</f>
        <v>0</v>
      </c>
      <c r="S252" s="131" t="e">
        <f t="shared" si="12"/>
        <v>#N/A</v>
      </c>
      <c r="T252" s="111" t="e">
        <f>VLOOKUP(F252,'Demanda Isolada KIT'!$R$2:$U$1048576,2,0)</f>
        <v>#N/A</v>
      </c>
      <c r="U252" s="12">
        <f>'BASE - Geral'!T252</f>
        <v>0</v>
      </c>
      <c r="V252" s="90">
        <f>'BASE - Geral'!U252</f>
        <v>0</v>
      </c>
      <c r="W252" s="112">
        <f>'BASE - Geral'!V252</f>
        <v>0</v>
      </c>
      <c r="X252" s="132" t="e">
        <f t="shared" si="13"/>
        <v>#N/A</v>
      </c>
      <c r="Y252" s="111">
        <v>249</v>
      </c>
      <c r="Z252" s="12">
        <f>'BASE - Geral'!W252</f>
        <v>0</v>
      </c>
      <c r="AA252" s="90">
        <f>'BASE - Geral'!X252</f>
        <v>0</v>
      </c>
      <c r="AB252" s="112">
        <f>'BASE - Geral'!Y252</f>
        <v>0</v>
      </c>
      <c r="AC252" s="132">
        <f t="shared" si="14"/>
        <v>-249</v>
      </c>
      <c r="AD252" s="90">
        <f>'BASE - Geral'!AC252</f>
        <v>0</v>
      </c>
      <c r="AE252" s="90">
        <f>'BASE - Geral'!AD252</f>
        <v>0</v>
      </c>
      <c r="AF252" s="129"/>
    </row>
    <row r="253" spans="2:32">
      <c r="B253" s="117" t="e">
        <f>VLOOKUP(F253,'Composição KIT'!$A$1:$E$400,5,0)</f>
        <v>#N/A</v>
      </c>
      <c r="C253" s="13">
        <f>'BASE - Geral'!B253</f>
        <v>0</v>
      </c>
      <c r="D253" s="13">
        <f>'BASE - Geral'!D253</f>
        <v>0</v>
      </c>
      <c r="E253" s="13">
        <f>'BASE - Geral'!E253</f>
        <v>0</v>
      </c>
      <c r="F253" s="13">
        <f>'BASE - Geral'!G253</f>
        <v>0</v>
      </c>
      <c r="G253" s="13">
        <f>'BASE - Geral'!H253</f>
        <v>0</v>
      </c>
      <c r="H253" s="13">
        <f>'BASE - Geral'!I253</f>
        <v>0</v>
      </c>
      <c r="I253" s="12">
        <f>'BASE - Geral'!J253</f>
        <v>0</v>
      </c>
      <c r="J253" s="12">
        <f>'BASE - Geral'!K253</f>
        <v>0</v>
      </c>
      <c r="K253" s="12">
        <f>'BASE - Geral'!L253</f>
        <v>0</v>
      </c>
      <c r="L253" s="12">
        <f>'BASE - Geral'!M253</f>
        <v>0</v>
      </c>
      <c r="M253" s="12">
        <f>'BASE - Geral'!N253</f>
        <v>0</v>
      </c>
      <c r="N253" s="108">
        <f>'BASE - Geral'!Q253</f>
        <v>0</v>
      </c>
      <c r="O253" s="111" t="e">
        <f>VLOOKUP(F253,'Demanda Isolada KIT'!$M$2:$P$1048576,4,0)</f>
        <v>#N/A</v>
      </c>
      <c r="P253" s="12">
        <f>'BASE - Geral'!Q253</f>
        <v>0</v>
      </c>
      <c r="Q253" s="90">
        <f>'BASE - Geral'!R253</f>
        <v>0</v>
      </c>
      <c r="R253" s="112">
        <f>'BASE - Geral'!S253</f>
        <v>0</v>
      </c>
      <c r="S253" s="131" t="e">
        <f t="shared" si="12"/>
        <v>#N/A</v>
      </c>
      <c r="T253" s="111" t="e">
        <f>VLOOKUP(F253,'Demanda Isolada KIT'!$R$2:$U$1048576,2,0)</f>
        <v>#N/A</v>
      </c>
      <c r="U253" s="12">
        <f>'BASE - Geral'!T253</f>
        <v>0</v>
      </c>
      <c r="V253" s="90">
        <f>'BASE - Geral'!U253</f>
        <v>0</v>
      </c>
      <c r="W253" s="112">
        <f>'BASE - Geral'!V253</f>
        <v>0</v>
      </c>
      <c r="X253" s="132" t="e">
        <f t="shared" si="13"/>
        <v>#N/A</v>
      </c>
      <c r="Y253" s="111">
        <v>250</v>
      </c>
      <c r="Z253" s="12">
        <f>'BASE - Geral'!W253</f>
        <v>0</v>
      </c>
      <c r="AA253" s="90">
        <f>'BASE - Geral'!X253</f>
        <v>0</v>
      </c>
      <c r="AB253" s="112">
        <f>'BASE - Geral'!Y253</f>
        <v>0</v>
      </c>
      <c r="AC253" s="132">
        <f t="shared" si="14"/>
        <v>-250</v>
      </c>
      <c r="AD253" s="90">
        <f>'BASE - Geral'!AC253</f>
        <v>0</v>
      </c>
      <c r="AE253" s="90">
        <f>'BASE - Geral'!AD253</f>
        <v>0</v>
      </c>
      <c r="AF253" s="129"/>
    </row>
    <row r="254" spans="2:32">
      <c r="B254" s="117" t="e">
        <f>VLOOKUP(F254,'Composição KIT'!$A$1:$E$400,5,0)</f>
        <v>#N/A</v>
      </c>
      <c r="C254" s="13">
        <f>'BASE - Geral'!B254</f>
        <v>0</v>
      </c>
      <c r="D254" s="13">
        <f>'BASE - Geral'!D254</f>
        <v>0</v>
      </c>
      <c r="E254" s="13">
        <f>'BASE - Geral'!E254</f>
        <v>0</v>
      </c>
      <c r="F254" s="13">
        <f>'BASE - Geral'!G254</f>
        <v>0</v>
      </c>
      <c r="G254" s="13">
        <f>'BASE - Geral'!H254</f>
        <v>0</v>
      </c>
      <c r="H254" s="13">
        <f>'BASE - Geral'!I254</f>
        <v>0</v>
      </c>
      <c r="I254" s="12">
        <f>'BASE - Geral'!J254</f>
        <v>0</v>
      </c>
      <c r="J254" s="12">
        <f>'BASE - Geral'!K254</f>
        <v>0</v>
      </c>
      <c r="K254" s="12">
        <f>'BASE - Geral'!L254</f>
        <v>0</v>
      </c>
      <c r="L254" s="12">
        <f>'BASE - Geral'!M254</f>
        <v>0</v>
      </c>
      <c r="M254" s="12">
        <f>'BASE - Geral'!N254</f>
        <v>0</v>
      </c>
      <c r="N254" s="108">
        <f>'BASE - Geral'!Q254</f>
        <v>0</v>
      </c>
      <c r="O254" s="111" t="e">
        <f>VLOOKUP(F254,'Demanda Isolada KIT'!$M$2:$P$1048576,4,0)</f>
        <v>#N/A</v>
      </c>
      <c r="P254" s="12">
        <f>'BASE - Geral'!Q254</f>
        <v>0</v>
      </c>
      <c r="Q254" s="90">
        <f>'BASE - Geral'!R254</f>
        <v>0</v>
      </c>
      <c r="R254" s="112">
        <f>'BASE - Geral'!S254</f>
        <v>0</v>
      </c>
      <c r="S254" s="131" t="e">
        <f t="shared" si="12"/>
        <v>#N/A</v>
      </c>
      <c r="T254" s="111" t="e">
        <f>VLOOKUP(F254,'Demanda Isolada KIT'!$R$2:$U$1048576,2,0)</f>
        <v>#N/A</v>
      </c>
      <c r="U254" s="12">
        <f>'BASE - Geral'!T254</f>
        <v>0</v>
      </c>
      <c r="V254" s="90">
        <f>'BASE - Geral'!U254</f>
        <v>0</v>
      </c>
      <c r="W254" s="112">
        <f>'BASE - Geral'!V254</f>
        <v>0</v>
      </c>
      <c r="X254" s="132" t="e">
        <f t="shared" si="13"/>
        <v>#N/A</v>
      </c>
      <c r="Y254" s="111">
        <v>251</v>
      </c>
      <c r="Z254" s="12">
        <f>'BASE - Geral'!W254</f>
        <v>0</v>
      </c>
      <c r="AA254" s="90">
        <f>'BASE - Geral'!X254</f>
        <v>0</v>
      </c>
      <c r="AB254" s="112">
        <f>'BASE - Geral'!Y254</f>
        <v>0</v>
      </c>
      <c r="AC254" s="132">
        <f t="shared" si="14"/>
        <v>-251</v>
      </c>
      <c r="AD254" s="90">
        <f>'BASE - Geral'!AC254</f>
        <v>0</v>
      </c>
      <c r="AE254" s="90">
        <f>'BASE - Geral'!AD254</f>
        <v>0</v>
      </c>
      <c r="AF254" s="129"/>
    </row>
    <row r="255" spans="2:32">
      <c r="B255" s="117" t="e">
        <f>VLOOKUP(F255,'Composição KIT'!$A$1:$E$400,5,0)</f>
        <v>#N/A</v>
      </c>
      <c r="C255" s="13">
        <f>'BASE - Geral'!B255</f>
        <v>0</v>
      </c>
      <c r="D255" s="13">
        <f>'BASE - Geral'!D255</f>
        <v>0</v>
      </c>
      <c r="E255" s="13">
        <f>'BASE - Geral'!E255</f>
        <v>0</v>
      </c>
      <c r="F255" s="13">
        <f>'BASE - Geral'!G255</f>
        <v>0</v>
      </c>
      <c r="G255" s="13">
        <f>'BASE - Geral'!H255</f>
        <v>0</v>
      </c>
      <c r="H255" s="13">
        <f>'BASE - Geral'!I255</f>
        <v>0</v>
      </c>
      <c r="I255" s="12">
        <f>'BASE - Geral'!J255</f>
        <v>0</v>
      </c>
      <c r="J255" s="12">
        <f>'BASE - Geral'!K255</f>
        <v>0</v>
      </c>
      <c r="K255" s="12">
        <f>'BASE - Geral'!L255</f>
        <v>0</v>
      </c>
      <c r="L255" s="12">
        <f>'BASE - Geral'!M255</f>
        <v>0</v>
      </c>
      <c r="M255" s="12">
        <f>'BASE - Geral'!N255</f>
        <v>0</v>
      </c>
      <c r="N255" s="108">
        <f>'BASE - Geral'!Q255</f>
        <v>0</v>
      </c>
      <c r="O255" s="111" t="e">
        <f>VLOOKUP(F255,'Demanda Isolada KIT'!$M$2:$P$1048576,4,0)</f>
        <v>#N/A</v>
      </c>
      <c r="P255" s="12">
        <f>'BASE - Geral'!Q255</f>
        <v>0</v>
      </c>
      <c r="Q255" s="90">
        <f>'BASE - Geral'!R255</f>
        <v>0</v>
      </c>
      <c r="R255" s="112">
        <f>'BASE - Geral'!S255</f>
        <v>0</v>
      </c>
      <c r="S255" s="131" t="e">
        <f t="shared" si="12"/>
        <v>#N/A</v>
      </c>
      <c r="T255" s="111" t="e">
        <f>VLOOKUP(F255,'Demanda Isolada KIT'!$R$2:$U$1048576,2,0)</f>
        <v>#N/A</v>
      </c>
      <c r="U255" s="12">
        <f>'BASE - Geral'!T255</f>
        <v>0</v>
      </c>
      <c r="V255" s="90">
        <f>'BASE - Geral'!U255</f>
        <v>0</v>
      </c>
      <c r="W255" s="112">
        <f>'BASE - Geral'!V255</f>
        <v>0</v>
      </c>
      <c r="X255" s="132" t="e">
        <f t="shared" si="13"/>
        <v>#N/A</v>
      </c>
      <c r="Y255" s="111">
        <v>252</v>
      </c>
      <c r="Z255" s="12">
        <f>'BASE - Geral'!W255</f>
        <v>0</v>
      </c>
      <c r="AA255" s="90">
        <f>'BASE - Geral'!X255</f>
        <v>0</v>
      </c>
      <c r="AB255" s="112">
        <f>'BASE - Geral'!Y255</f>
        <v>0</v>
      </c>
      <c r="AC255" s="132">
        <f t="shared" si="14"/>
        <v>-252</v>
      </c>
      <c r="AD255" s="90">
        <f>'BASE - Geral'!AC255</f>
        <v>0</v>
      </c>
      <c r="AE255" s="90">
        <f>'BASE - Geral'!AD255</f>
        <v>0</v>
      </c>
      <c r="AF255" s="129"/>
    </row>
    <row r="256" spans="2:32">
      <c r="B256" s="117" t="e">
        <f>VLOOKUP(F256,'Composição KIT'!$A$1:$E$400,5,0)</f>
        <v>#N/A</v>
      </c>
      <c r="C256" s="13">
        <f>'BASE - Geral'!B256</f>
        <v>0</v>
      </c>
      <c r="D256" s="13">
        <f>'BASE - Geral'!D256</f>
        <v>0</v>
      </c>
      <c r="E256" s="13">
        <f>'BASE - Geral'!E256</f>
        <v>0</v>
      </c>
      <c r="F256" s="13">
        <f>'BASE - Geral'!G256</f>
        <v>0</v>
      </c>
      <c r="G256" s="13">
        <f>'BASE - Geral'!H256</f>
        <v>0</v>
      </c>
      <c r="H256" s="13">
        <f>'BASE - Geral'!I256</f>
        <v>0</v>
      </c>
      <c r="I256" s="12">
        <f>'BASE - Geral'!J256</f>
        <v>0</v>
      </c>
      <c r="J256" s="12">
        <f>'BASE - Geral'!K256</f>
        <v>0</v>
      </c>
      <c r="K256" s="12">
        <f>'BASE - Geral'!L256</f>
        <v>0</v>
      </c>
      <c r="L256" s="12">
        <f>'BASE - Geral'!M256</f>
        <v>0</v>
      </c>
      <c r="M256" s="12">
        <f>'BASE - Geral'!N256</f>
        <v>0</v>
      </c>
      <c r="N256" s="108">
        <f>'BASE - Geral'!Q256</f>
        <v>0</v>
      </c>
      <c r="O256" s="111" t="e">
        <f>VLOOKUP(F256,'Demanda Isolada KIT'!$M$2:$P$1048576,4,0)</f>
        <v>#N/A</v>
      </c>
      <c r="P256" s="12">
        <f>'BASE - Geral'!Q256</f>
        <v>0</v>
      </c>
      <c r="Q256" s="90">
        <f>'BASE - Geral'!R256</f>
        <v>0</v>
      </c>
      <c r="R256" s="112">
        <f>'BASE - Geral'!S256</f>
        <v>0</v>
      </c>
      <c r="S256" s="131" t="e">
        <f t="shared" si="12"/>
        <v>#N/A</v>
      </c>
      <c r="T256" s="111" t="e">
        <f>VLOOKUP(F256,'Demanda Isolada KIT'!$R$2:$U$1048576,2,0)</f>
        <v>#N/A</v>
      </c>
      <c r="U256" s="12">
        <f>'BASE - Geral'!T256</f>
        <v>0</v>
      </c>
      <c r="V256" s="90">
        <f>'BASE - Geral'!U256</f>
        <v>0</v>
      </c>
      <c r="W256" s="112">
        <f>'BASE - Geral'!V256</f>
        <v>0</v>
      </c>
      <c r="X256" s="132" t="e">
        <f t="shared" si="13"/>
        <v>#N/A</v>
      </c>
      <c r="Y256" s="111">
        <v>253</v>
      </c>
      <c r="Z256" s="12">
        <f>'BASE - Geral'!W256</f>
        <v>0</v>
      </c>
      <c r="AA256" s="90">
        <f>'BASE - Geral'!X256</f>
        <v>0</v>
      </c>
      <c r="AB256" s="112">
        <f>'BASE - Geral'!Y256</f>
        <v>0</v>
      </c>
      <c r="AC256" s="132">
        <f t="shared" si="14"/>
        <v>-253</v>
      </c>
      <c r="AD256" s="90">
        <f>'BASE - Geral'!AC256</f>
        <v>0</v>
      </c>
      <c r="AE256" s="90">
        <f>'BASE - Geral'!AD256</f>
        <v>0</v>
      </c>
      <c r="AF256" s="129"/>
    </row>
    <row r="257" spans="2:32">
      <c r="B257" s="117" t="e">
        <f>VLOOKUP(F257,'Composição KIT'!$A$1:$E$400,5,0)</f>
        <v>#N/A</v>
      </c>
      <c r="C257" s="13">
        <f>'BASE - Geral'!B257</f>
        <v>0</v>
      </c>
      <c r="D257" s="13">
        <f>'BASE - Geral'!D257</f>
        <v>0</v>
      </c>
      <c r="E257" s="13">
        <f>'BASE - Geral'!E257</f>
        <v>0</v>
      </c>
      <c r="F257" s="13">
        <f>'BASE - Geral'!G257</f>
        <v>0</v>
      </c>
      <c r="G257" s="13">
        <f>'BASE - Geral'!H257</f>
        <v>0</v>
      </c>
      <c r="H257" s="13">
        <f>'BASE - Geral'!I257</f>
        <v>0</v>
      </c>
      <c r="I257" s="12">
        <f>'BASE - Geral'!J257</f>
        <v>0</v>
      </c>
      <c r="J257" s="12">
        <f>'BASE - Geral'!K257</f>
        <v>0</v>
      </c>
      <c r="K257" s="12">
        <f>'BASE - Geral'!L257</f>
        <v>0</v>
      </c>
      <c r="L257" s="12">
        <f>'BASE - Geral'!M257</f>
        <v>0</v>
      </c>
      <c r="M257" s="12">
        <f>'BASE - Geral'!N257</f>
        <v>0</v>
      </c>
      <c r="N257" s="108">
        <f>'BASE - Geral'!Q257</f>
        <v>0</v>
      </c>
      <c r="O257" s="111" t="e">
        <f>VLOOKUP(F257,'Demanda Isolada KIT'!$M$2:$P$1048576,4,0)</f>
        <v>#N/A</v>
      </c>
      <c r="P257" s="12">
        <f>'BASE - Geral'!Q257</f>
        <v>0</v>
      </c>
      <c r="Q257" s="90">
        <f>'BASE - Geral'!R257</f>
        <v>0</v>
      </c>
      <c r="R257" s="112">
        <f>'BASE - Geral'!S257</f>
        <v>0</v>
      </c>
      <c r="S257" s="131" t="e">
        <f t="shared" si="12"/>
        <v>#N/A</v>
      </c>
      <c r="T257" s="111" t="e">
        <f>VLOOKUP(F257,'Demanda Isolada KIT'!$R$2:$U$1048576,2,0)</f>
        <v>#N/A</v>
      </c>
      <c r="U257" s="12">
        <f>'BASE - Geral'!T257</f>
        <v>0</v>
      </c>
      <c r="V257" s="90">
        <f>'BASE - Geral'!U257</f>
        <v>0</v>
      </c>
      <c r="W257" s="112">
        <f>'BASE - Geral'!V257</f>
        <v>0</v>
      </c>
      <c r="X257" s="132" t="e">
        <f t="shared" si="13"/>
        <v>#N/A</v>
      </c>
      <c r="Y257" s="111">
        <v>254</v>
      </c>
      <c r="Z257" s="12">
        <f>'BASE - Geral'!W257</f>
        <v>0</v>
      </c>
      <c r="AA257" s="90">
        <f>'BASE - Geral'!X257</f>
        <v>0</v>
      </c>
      <c r="AB257" s="112">
        <f>'BASE - Geral'!Y257</f>
        <v>0</v>
      </c>
      <c r="AC257" s="132">
        <f t="shared" si="14"/>
        <v>-254</v>
      </c>
      <c r="AD257" s="90">
        <f>'BASE - Geral'!AC257</f>
        <v>0</v>
      </c>
      <c r="AE257" s="90">
        <f>'BASE - Geral'!AD257</f>
        <v>0</v>
      </c>
      <c r="AF257" s="129"/>
    </row>
    <row r="258" spans="2:32">
      <c r="B258" s="117" t="e">
        <f>VLOOKUP(F258,'Composição KIT'!$A$1:$E$400,5,0)</f>
        <v>#N/A</v>
      </c>
      <c r="C258" s="13">
        <f>'BASE - Geral'!B258</f>
        <v>0</v>
      </c>
      <c r="D258" s="13">
        <f>'BASE - Geral'!D258</f>
        <v>0</v>
      </c>
      <c r="E258" s="13">
        <f>'BASE - Geral'!E258</f>
        <v>0</v>
      </c>
      <c r="F258" s="13">
        <f>'BASE - Geral'!G258</f>
        <v>0</v>
      </c>
      <c r="G258" s="13">
        <f>'BASE - Geral'!H258</f>
        <v>0</v>
      </c>
      <c r="H258" s="13">
        <f>'BASE - Geral'!I258</f>
        <v>0</v>
      </c>
      <c r="I258" s="12">
        <f>'BASE - Geral'!J258</f>
        <v>0</v>
      </c>
      <c r="J258" s="12">
        <f>'BASE - Geral'!K258</f>
        <v>0</v>
      </c>
      <c r="K258" s="12">
        <f>'BASE - Geral'!L258</f>
        <v>0</v>
      </c>
      <c r="L258" s="12">
        <f>'BASE - Geral'!M258</f>
        <v>0</v>
      </c>
      <c r="M258" s="12">
        <f>'BASE - Geral'!N258</f>
        <v>0</v>
      </c>
      <c r="N258" s="108">
        <f>'BASE - Geral'!Q258</f>
        <v>0</v>
      </c>
      <c r="O258" s="111" t="e">
        <f>VLOOKUP(F258,'Demanda Isolada KIT'!$M$2:$P$1048576,4,0)</f>
        <v>#N/A</v>
      </c>
      <c r="P258" s="12">
        <f>'BASE - Geral'!Q258</f>
        <v>0</v>
      </c>
      <c r="Q258" s="90">
        <f>'BASE - Geral'!R258</f>
        <v>0</v>
      </c>
      <c r="R258" s="112">
        <f>'BASE - Geral'!S258</f>
        <v>0</v>
      </c>
      <c r="S258" s="131" t="e">
        <f t="shared" si="12"/>
        <v>#N/A</v>
      </c>
      <c r="T258" s="111" t="e">
        <f>VLOOKUP(F258,'Demanda Isolada KIT'!$R$2:$U$1048576,2,0)</f>
        <v>#N/A</v>
      </c>
      <c r="U258" s="12">
        <f>'BASE - Geral'!T258</f>
        <v>0</v>
      </c>
      <c r="V258" s="90">
        <f>'BASE - Geral'!U258</f>
        <v>0</v>
      </c>
      <c r="W258" s="112">
        <f>'BASE - Geral'!V258</f>
        <v>0</v>
      </c>
      <c r="X258" s="132" t="e">
        <f t="shared" si="13"/>
        <v>#N/A</v>
      </c>
      <c r="Y258" s="111">
        <v>255</v>
      </c>
      <c r="Z258" s="12">
        <f>'BASE - Geral'!W258</f>
        <v>0</v>
      </c>
      <c r="AA258" s="90">
        <f>'BASE - Geral'!X258</f>
        <v>0</v>
      </c>
      <c r="AB258" s="112">
        <f>'BASE - Geral'!Y258</f>
        <v>0</v>
      </c>
      <c r="AC258" s="132">
        <f t="shared" si="14"/>
        <v>-255</v>
      </c>
      <c r="AD258" s="90">
        <f>'BASE - Geral'!AC258</f>
        <v>0</v>
      </c>
      <c r="AE258" s="90">
        <f>'BASE - Geral'!AD258</f>
        <v>0</v>
      </c>
      <c r="AF258" s="129"/>
    </row>
    <row r="259" spans="2:32">
      <c r="B259" s="117" t="e">
        <f>VLOOKUP(F259,'Composição KIT'!$A$1:$E$400,5,0)</f>
        <v>#N/A</v>
      </c>
      <c r="C259" s="13">
        <f>'BASE - Geral'!B259</f>
        <v>0</v>
      </c>
      <c r="D259" s="13">
        <f>'BASE - Geral'!D259</f>
        <v>0</v>
      </c>
      <c r="E259" s="13">
        <f>'BASE - Geral'!E259</f>
        <v>0</v>
      </c>
      <c r="F259" s="13">
        <f>'BASE - Geral'!G259</f>
        <v>0</v>
      </c>
      <c r="G259" s="13">
        <f>'BASE - Geral'!H259</f>
        <v>0</v>
      </c>
      <c r="H259" s="13">
        <f>'BASE - Geral'!I259</f>
        <v>0</v>
      </c>
      <c r="I259" s="12">
        <f>'BASE - Geral'!J259</f>
        <v>0</v>
      </c>
      <c r="J259" s="12">
        <f>'BASE - Geral'!K259</f>
        <v>0</v>
      </c>
      <c r="K259" s="12">
        <f>'BASE - Geral'!L259</f>
        <v>0</v>
      </c>
      <c r="L259" s="12">
        <f>'BASE - Geral'!M259</f>
        <v>0</v>
      </c>
      <c r="M259" s="12">
        <f>'BASE - Geral'!N259</f>
        <v>0</v>
      </c>
      <c r="N259" s="108">
        <f>'BASE - Geral'!Q259</f>
        <v>0</v>
      </c>
      <c r="O259" s="111" t="e">
        <f>VLOOKUP(F259,'Demanda Isolada KIT'!$M$2:$P$1048576,4,0)</f>
        <v>#N/A</v>
      </c>
      <c r="P259" s="12">
        <f>'BASE - Geral'!Q259</f>
        <v>0</v>
      </c>
      <c r="Q259" s="90">
        <f>'BASE - Geral'!R259</f>
        <v>0</v>
      </c>
      <c r="R259" s="112">
        <f>'BASE - Geral'!S259</f>
        <v>0</v>
      </c>
      <c r="S259" s="131" t="e">
        <f t="shared" si="12"/>
        <v>#N/A</v>
      </c>
      <c r="T259" s="111" t="e">
        <f>VLOOKUP(F259,'Demanda Isolada KIT'!$R$2:$U$1048576,2,0)</f>
        <v>#N/A</v>
      </c>
      <c r="U259" s="12">
        <f>'BASE - Geral'!T259</f>
        <v>0</v>
      </c>
      <c r="V259" s="90">
        <f>'BASE - Geral'!U259</f>
        <v>0</v>
      </c>
      <c r="W259" s="112">
        <f>'BASE - Geral'!V259</f>
        <v>0</v>
      </c>
      <c r="X259" s="132" t="e">
        <f t="shared" si="13"/>
        <v>#N/A</v>
      </c>
      <c r="Y259" s="111">
        <v>256</v>
      </c>
      <c r="Z259" s="12">
        <f>'BASE - Geral'!W259</f>
        <v>0</v>
      </c>
      <c r="AA259" s="90">
        <f>'BASE - Geral'!X259</f>
        <v>0</v>
      </c>
      <c r="AB259" s="112">
        <f>'BASE - Geral'!Y259</f>
        <v>0</v>
      </c>
      <c r="AC259" s="132">
        <f t="shared" si="14"/>
        <v>-256</v>
      </c>
      <c r="AD259" s="90">
        <f>'BASE - Geral'!AC259</f>
        <v>0</v>
      </c>
      <c r="AE259" s="90">
        <f>'BASE - Geral'!AD259</f>
        <v>0</v>
      </c>
      <c r="AF259" s="129"/>
    </row>
    <row r="260" spans="2:32">
      <c r="B260" s="117" t="e">
        <f>VLOOKUP(F260,'Composição KIT'!$A$1:$E$400,5,0)</f>
        <v>#N/A</v>
      </c>
      <c r="C260" s="13">
        <f>'BASE - Geral'!B260</f>
        <v>0</v>
      </c>
      <c r="D260" s="13">
        <f>'BASE - Geral'!D260</f>
        <v>0</v>
      </c>
      <c r="E260" s="13">
        <f>'BASE - Geral'!E260</f>
        <v>0</v>
      </c>
      <c r="F260" s="13">
        <f>'BASE - Geral'!G260</f>
        <v>0</v>
      </c>
      <c r="G260" s="13">
        <f>'BASE - Geral'!H260</f>
        <v>0</v>
      </c>
      <c r="H260" s="13">
        <f>'BASE - Geral'!I260</f>
        <v>0</v>
      </c>
      <c r="I260" s="12">
        <f>'BASE - Geral'!J260</f>
        <v>0</v>
      </c>
      <c r="J260" s="12">
        <f>'BASE - Geral'!K260</f>
        <v>0</v>
      </c>
      <c r="K260" s="12">
        <f>'BASE - Geral'!L260</f>
        <v>0</v>
      </c>
      <c r="L260" s="12">
        <f>'BASE - Geral'!M260</f>
        <v>0</v>
      </c>
      <c r="M260" s="12">
        <f>'BASE - Geral'!N260</f>
        <v>0</v>
      </c>
      <c r="N260" s="108">
        <f>'BASE - Geral'!Q260</f>
        <v>0</v>
      </c>
      <c r="O260" s="111" t="e">
        <f>VLOOKUP(F260,'Demanda Isolada KIT'!$M$2:$P$1048576,4,0)</f>
        <v>#N/A</v>
      </c>
      <c r="P260" s="12">
        <f>'BASE - Geral'!Q260</f>
        <v>0</v>
      </c>
      <c r="Q260" s="90">
        <f>'BASE - Geral'!R260</f>
        <v>0</v>
      </c>
      <c r="R260" s="112">
        <f>'BASE - Geral'!S260</f>
        <v>0</v>
      </c>
      <c r="S260" s="131" t="e">
        <f t="shared" ref="S260:S295" si="15">P260-O260-R260</f>
        <v>#N/A</v>
      </c>
      <c r="T260" s="111" t="e">
        <f>VLOOKUP(F260,'Demanda Isolada KIT'!$R$2:$U$1048576,2,0)</f>
        <v>#N/A</v>
      </c>
      <c r="U260" s="12">
        <f>'BASE - Geral'!T260</f>
        <v>0</v>
      </c>
      <c r="V260" s="90">
        <f>'BASE - Geral'!U260</f>
        <v>0</v>
      </c>
      <c r="W260" s="112">
        <f>'BASE - Geral'!V260</f>
        <v>0</v>
      </c>
      <c r="X260" s="132" t="e">
        <f t="shared" ref="X260:X295" si="16">U260-T260-W260</f>
        <v>#N/A</v>
      </c>
      <c r="Y260" s="111">
        <v>257</v>
      </c>
      <c r="Z260" s="12">
        <f>'BASE - Geral'!W260</f>
        <v>0</v>
      </c>
      <c r="AA260" s="90">
        <f>'BASE - Geral'!X260</f>
        <v>0</v>
      </c>
      <c r="AB260" s="112">
        <f>'BASE - Geral'!Y260</f>
        <v>0</v>
      </c>
      <c r="AC260" s="132">
        <f t="shared" ref="AC260:AC295" si="17">Z260-Y260-AB260</f>
        <v>-257</v>
      </c>
      <c r="AD260" s="90">
        <f>'BASE - Geral'!AC260</f>
        <v>0</v>
      </c>
      <c r="AE260" s="90">
        <f>'BASE - Geral'!AD260</f>
        <v>0</v>
      </c>
      <c r="AF260" s="129"/>
    </row>
    <row r="261" spans="2:32">
      <c r="B261" s="117" t="e">
        <f>VLOOKUP(F261,'Composição KIT'!$A$1:$E$400,5,0)</f>
        <v>#N/A</v>
      </c>
      <c r="C261" s="13">
        <f>'BASE - Geral'!B261</f>
        <v>0</v>
      </c>
      <c r="D261" s="13">
        <f>'BASE - Geral'!D261</f>
        <v>0</v>
      </c>
      <c r="E261" s="13">
        <f>'BASE - Geral'!E261</f>
        <v>0</v>
      </c>
      <c r="F261" s="13">
        <f>'BASE - Geral'!G261</f>
        <v>0</v>
      </c>
      <c r="G261" s="13">
        <f>'BASE - Geral'!H261</f>
        <v>0</v>
      </c>
      <c r="H261" s="13">
        <f>'BASE - Geral'!I261</f>
        <v>0</v>
      </c>
      <c r="I261" s="12">
        <f>'BASE - Geral'!J261</f>
        <v>0</v>
      </c>
      <c r="J261" s="12">
        <f>'BASE - Geral'!K261</f>
        <v>0</v>
      </c>
      <c r="K261" s="12">
        <f>'BASE - Geral'!L261</f>
        <v>0</v>
      </c>
      <c r="L261" s="12">
        <f>'BASE - Geral'!M261</f>
        <v>0</v>
      </c>
      <c r="M261" s="12">
        <f>'BASE - Geral'!N261</f>
        <v>0</v>
      </c>
      <c r="N261" s="108">
        <f>'BASE - Geral'!Q261</f>
        <v>0</v>
      </c>
      <c r="O261" s="111" t="e">
        <f>VLOOKUP(F261,'Demanda Isolada KIT'!$M$2:$P$1048576,4,0)</f>
        <v>#N/A</v>
      </c>
      <c r="P261" s="12">
        <f>'BASE - Geral'!Q261</f>
        <v>0</v>
      </c>
      <c r="Q261" s="90">
        <f>'BASE - Geral'!R261</f>
        <v>0</v>
      </c>
      <c r="R261" s="112">
        <f>'BASE - Geral'!S261</f>
        <v>0</v>
      </c>
      <c r="S261" s="131" t="e">
        <f t="shared" si="15"/>
        <v>#N/A</v>
      </c>
      <c r="T261" s="111" t="e">
        <f>VLOOKUP(F261,'Demanda Isolada KIT'!$R$2:$U$1048576,2,0)</f>
        <v>#N/A</v>
      </c>
      <c r="U261" s="12">
        <f>'BASE - Geral'!T261</f>
        <v>0</v>
      </c>
      <c r="V261" s="90">
        <f>'BASE - Geral'!U261</f>
        <v>0</v>
      </c>
      <c r="W261" s="112">
        <f>'BASE - Geral'!V261</f>
        <v>0</v>
      </c>
      <c r="X261" s="132" t="e">
        <f t="shared" si="16"/>
        <v>#N/A</v>
      </c>
      <c r="Y261" s="111">
        <v>258</v>
      </c>
      <c r="Z261" s="12">
        <f>'BASE - Geral'!W261</f>
        <v>0</v>
      </c>
      <c r="AA261" s="90">
        <f>'BASE - Geral'!X261</f>
        <v>0</v>
      </c>
      <c r="AB261" s="112">
        <f>'BASE - Geral'!Y261</f>
        <v>0</v>
      </c>
      <c r="AC261" s="132">
        <f t="shared" si="17"/>
        <v>-258</v>
      </c>
      <c r="AD261" s="90">
        <f>'BASE - Geral'!AC261</f>
        <v>0</v>
      </c>
      <c r="AE261" s="90">
        <f>'BASE - Geral'!AD261</f>
        <v>0</v>
      </c>
      <c r="AF261" s="129"/>
    </row>
    <row r="262" spans="2:32">
      <c r="B262" s="117" t="e">
        <f>VLOOKUP(F262,'Composição KIT'!$A$1:$E$400,5,0)</f>
        <v>#N/A</v>
      </c>
      <c r="C262" s="13">
        <f>'BASE - Geral'!B262</f>
        <v>0</v>
      </c>
      <c r="D262" s="13">
        <f>'BASE - Geral'!D262</f>
        <v>0</v>
      </c>
      <c r="E262" s="13">
        <f>'BASE - Geral'!E262</f>
        <v>0</v>
      </c>
      <c r="F262" s="13">
        <f>'BASE - Geral'!G262</f>
        <v>0</v>
      </c>
      <c r="G262" s="13">
        <f>'BASE - Geral'!H262</f>
        <v>0</v>
      </c>
      <c r="H262" s="13">
        <f>'BASE - Geral'!I262</f>
        <v>0</v>
      </c>
      <c r="I262" s="12">
        <f>'BASE - Geral'!J262</f>
        <v>0</v>
      </c>
      <c r="J262" s="12">
        <f>'BASE - Geral'!K262</f>
        <v>0</v>
      </c>
      <c r="K262" s="12">
        <f>'BASE - Geral'!L262</f>
        <v>0</v>
      </c>
      <c r="L262" s="12">
        <f>'BASE - Geral'!M262</f>
        <v>0</v>
      </c>
      <c r="M262" s="12">
        <f>'BASE - Geral'!N262</f>
        <v>0</v>
      </c>
      <c r="N262" s="108">
        <f>'BASE - Geral'!Q262</f>
        <v>0</v>
      </c>
      <c r="O262" s="111" t="e">
        <f>VLOOKUP(F262,'Demanda Isolada KIT'!$M$2:$P$1048576,4,0)</f>
        <v>#N/A</v>
      </c>
      <c r="P262" s="12">
        <f>'BASE - Geral'!Q262</f>
        <v>0</v>
      </c>
      <c r="Q262" s="90">
        <f>'BASE - Geral'!R262</f>
        <v>0</v>
      </c>
      <c r="R262" s="112">
        <f>'BASE - Geral'!S262</f>
        <v>0</v>
      </c>
      <c r="S262" s="131" t="e">
        <f t="shared" si="15"/>
        <v>#N/A</v>
      </c>
      <c r="T262" s="111" t="e">
        <f>VLOOKUP(F262,'Demanda Isolada KIT'!$R$2:$U$1048576,2,0)</f>
        <v>#N/A</v>
      </c>
      <c r="U262" s="12">
        <f>'BASE - Geral'!T262</f>
        <v>0</v>
      </c>
      <c r="V262" s="90">
        <f>'BASE - Geral'!U262</f>
        <v>0</v>
      </c>
      <c r="W262" s="112">
        <f>'BASE - Geral'!V262</f>
        <v>0</v>
      </c>
      <c r="X262" s="132" t="e">
        <f t="shared" si="16"/>
        <v>#N/A</v>
      </c>
      <c r="Y262" s="111">
        <v>259</v>
      </c>
      <c r="Z262" s="12">
        <f>'BASE - Geral'!W262</f>
        <v>0</v>
      </c>
      <c r="AA262" s="90">
        <f>'BASE - Geral'!X262</f>
        <v>0</v>
      </c>
      <c r="AB262" s="112">
        <f>'BASE - Geral'!Y262</f>
        <v>0</v>
      </c>
      <c r="AC262" s="132">
        <f t="shared" si="17"/>
        <v>-259</v>
      </c>
      <c r="AD262" s="90">
        <f>'BASE - Geral'!AC262</f>
        <v>0</v>
      </c>
      <c r="AE262" s="90">
        <f>'BASE - Geral'!AD262</f>
        <v>0</v>
      </c>
      <c r="AF262" s="129"/>
    </row>
    <row r="263" spans="2:32">
      <c r="B263" s="117" t="e">
        <f>VLOOKUP(F263,'Composição KIT'!$A$1:$E$400,5,0)</f>
        <v>#N/A</v>
      </c>
      <c r="C263" s="13">
        <f>'BASE - Geral'!B263</f>
        <v>0</v>
      </c>
      <c r="D263" s="13">
        <f>'BASE - Geral'!D263</f>
        <v>0</v>
      </c>
      <c r="E263" s="13">
        <f>'BASE - Geral'!E263</f>
        <v>0</v>
      </c>
      <c r="F263" s="13">
        <f>'BASE - Geral'!G263</f>
        <v>0</v>
      </c>
      <c r="G263" s="13">
        <f>'BASE - Geral'!H263</f>
        <v>0</v>
      </c>
      <c r="H263" s="13">
        <f>'BASE - Geral'!I263</f>
        <v>0</v>
      </c>
      <c r="I263" s="12">
        <f>'BASE - Geral'!J263</f>
        <v>0</v>
      </c>
      <c r="J263" s="12">
        <f>'BASE - Geral'!K263</f>
        <v>0</v>
      </c>
      <c r="K263" s="12">
        <f>'BASE - Geral'!L263</f>
        <v>0</v>
      </c>
      <c r="L263" s="12">
        <f>'BASE - Geral'!M263</f>
        <v>0</v>
      </c>
      <c r="M263" s="12">
        <f>'BASE - Geral'!N263</f>
        <v>0</v>
      </c>
      <c r="N263" s="108">
        <f>'BASE - Geral'!Q263</f>
        <v>0</v>
      </c>
      <c r="O263" s="111" t="e">
        <f>VLOOKUP(F263,'Demanda Isolada KIT'!$M$2:$P$1048576,4,0)</f>
        <v>#N/A</v>
      </c>
      <c r="P263" s="12">
        <f>'BASE - Geral'!Q263</f>
        <v>0</v>
      </c>
      <c r="Q263" s="90">
        <f>'BASE - Geral'!R263</f>
        <v>0</v>
      </c>
      <c r="R263" s="112">
        <f>'BASE - Geral'!S263</f>
        <v>0</v>
      </c>
      <c r="S263" s="131" t="e">
        <f t="shared" si="15"/>
        <v>#N/A</v>
      </c>
      <c r="T263" s="111" t="e">
        <f>VLOOKUP(F263,'Demanda Isolada KIT'!$R$2:$U$1048576,2,0)</f>
        <v>#N/A</v>
      </c>
      <c r="U263" s="12">
        <f>'BASE - Geral'!T263</f>
        <v>0</v>
      </c>
      <c r="V263" s="90">
        <f>'BASE - Geral'!U263</f>
        <v>0</v>
      </c>
      <c r="W263" s="112">
        <f>'BASE - Geral'!V263</f>
        <v>0</v>
      </c>
      <c r="X263" s="132" t="e">
        <f t="shared" si="16"/>
        <v>#N/A</v>
      </c>
      <c r="Y263" s="111">
        <v>260</v>
      </c>
      <c r="Z263" s="12">
        <f>'BASE - Geral'!W263</f>
        <v>0</v>
      </c>
      <c r="AA263" s="90">
        <f>'BASE - Geral'!X263</f>
        <v>0</v>
      </c>
      <c r="AB263" s="112">
        <f>'BASE - Geral'!Y263</f>
        <v>0</v>
      </c>
      <c r="AC263" s="132">
        <f t="shared" si="17"/>
        <v>-260</v>
      </c>
      <c r="AD263" s="90">
        <f>'BASE - Geral'!AC263</f>
        <v>0</v>
      </c>
      <c r="AE263" s="90">
        <f>'BASE - Geral'!AD263</f>
        <v>0</v>
      </c>
      <c r="AF263" s="129"/>
    </row>
    <row r="264" spans="2:32">
      <c r="B264" s="117" t="e">
        <f>VLOOKUP(F264,'Composição KIT'!$A$1:$E$400,5,0)</f>
        <v>#N/A</v>
      </c>
      <c r="C264" s="13">
        <f>'BASE - Geral'!B264</f>
        <v>0</v>
      </c>
      <c r="D264" s="13">
        <f>'BASE - Geral'!D264</f>
        <v>0</v>
      </c>
      <c r="E264" s="13">
        <f>'BASE - Geral'!E264</f>
        <v>0</v>
      </c>
      <c r="F264" s="13">
        <f>'BASE - Geral'!G264</f>
        <v>0</v>
      </c>
      <c r="G264" s="13">
        <f>'BASE - Geral'!H264</f>
        <v>0</v>
      </c>
      <c r="H264" s="13">
        <f>'BASE - Geral'!I264</f>
        <v>0</v>
      </c>
      <c r="I264" s="12">
        <f>'BASE - Geral'!J264</f>
        <v>0</v>
      </c>
      <c r="J264" s="12">
        <f>'BASE - Geral'!K264</f>
        <v>0</v>
      </c>
      <c r="K264" s="12">
        <f>'BASE - Geral'!L264</f>
        <v>0</v>
      </c>
      <c r="L264" s="12">
        <f>'BASE - Geral'!M264</f>
        <v>0</v>
      </c>
      <c r="M264" s="12">
        <f>'BASE - Geral'!N264</f>
        <v>0</v>
      </c>
      <c r="N264" s="108">
        <f>'BASE - Geral'!Q264</f>
        <v>0</v>
      </c>
      <c r="O264" s="111" t="e">
        <f>VLOOKUP(F264,'Demanda Isolada KIT'!$M$2:$P$1048576,4,0)</f>
        <v>#N/A</v>
      </c>
      <c r="P264" s="12">
        <f>'BASE - Geral'!Q264</f>
        <v>0</v>
      </c>
      <c r="Q264" s="90">
        <f>'BASE - Geral'!R264</f>
        <v>0</v>
      </c>
      <c r="R264" s="112">
        <f>'BASE - Geral'!S264</f>
        <v>0</v>
      </c>
      <c r="S264" s="131" t="e">
        <f t="shared" si="15"/>
        <v>#N/A</v>
      </c>
      <c r="T264" s="111" t="e">
        <f>VLOOKUP(F264,'Demanda Isolada KIT'!$R$2:$U$1048576,2,0)</f>
        <v>#N/A</v>
      </c>
      <c r="U264" s="12">
        <f>'BASE - Geral'!T264</f>
        <v>0</v>
      </c>
      <c r="V264" s="90">
        <f>'BASE - Geral'!U264</f>
        <v>0</v>
      </c>
      <c r="W264" s="112">
        <f>'BASE - Geral'!V264</f>
        <v>0</v>
      </c>
      <c r="X264" s="132" t="e">
        <f t="shared" si="16"/>
        <v>#N/A</v>
      </c>
      <c r="Y264" s="111">
        <v>261</v>
      </c>
      <c r="Z264" s="12">
        <f>'BASE - Geral'!W264</f>
        <v>0</v>
      </c>
      <c r="AA264" s="90">
        <f>'BASE - Geral'!X264</f>
        <v>0</v>
      </c>
      <c r="AB264" s="112">
        <f>'BASE - Geral'!Y264</f>
        <v>0</v>
      </c>
      <c r="AC264" s="132">
        <f t="shared" si="17"/>
        <v>-261</v>
      </c>
      <c r="AD264" s="90">
        <f>'BASE - Geral'!AC264</f>
        <v>0</v>
      </c>
      <c r="AE264" s="90">
        <f>'BASE - Geral'!AD264</f>
        <v>0</v>
      </c>
      <c r="AF264" s="129"/>
    </row>
    <row r="265" spans="2:32">
      <c r="B265" s="117" t="e">
        <f>VLOOKUP(F265,'Composição KIT'!$A$1:$E$400,5,0)</f>
        <v>#N/A</v>
      </c>
      <c r="C265" s="13">
        <f>'BASE - Geral'!B265</f>
        <v>0</v>
      </c>
      <c r="D265" s="13">
        <f>'BASE - Geral'!D265</f>
        <v>0</v>
      </c>
      <c r="E265" s="13">
        <f>'BASE - Geral'!E265</f>
        <v>0</v>
      </c>
      <c r="F265" s="13">
        <f>'BASE - Geral'!G265</f>
        <v>0</v>
      </c>
      <c r="G265" s="13">
        <f>'BASE - Geral'!H265</f>
        <v>0</v>
      </c>
      <c r="H265" s="13">
        <f>'BASE - Geral'!I265</f>
        <v>0</v>
      </c>
      <c r="I265" s="12">
        <f>'BASE - Geral'!J265</f>
        <v>0</v>
      </c>
      <c r="J265" s="12">
        <f>'BASE - Geral'!K265</f>
        <v>0</v>
      </c>
      <c r="K265" s="12">
        <f>'BASE - Geral'!L265</f>
        <v>0</v>
      </c>
      <c r="L265" s="12">
        <f>'BASE - Geral'!M265</f>
        <v>0</v>
      </c>
      <c r="M265" s="12">
        <f>'BASE - Geral'!N265</f>
        <v>0</v>
      </c>
      <c r="N265" s="108">
        <f>'BASE - Geral'!Q265</f>
        <v>0</v>
      </c>
      <c r="O265" s="111" t="e">
        <f>VLOOKUP(F265,'Demanda Isolada KIT'!$M$2:$P$1048576,4,0)</f>
        <v>#N/A</v>
      </c>
      <c r="P265" s="12">
        <f>'BASE - Geral'!Q265</f>
        <v>0</v>
      </c>
      <c r="Q265" s="90">
        <f>'BASE - Geral'!R265</f>
        <v>0</v>
      </c>
      <c r="R265" s="112">
        <f>'BASE - Geral'!S265</f>
        <v>0</v>
      </c>
      <c r="S265" s="131" t="e">
        <f t="shared" si="15"/>
        <v>#N/A</v>
      </c>
      <c r="T265" s="111" t="e">
        <f>VLOOKUP(F265,'Demanda Isolada KIT'!$R$2:$U$1048576,2,0)</f>
        <v>#N/A</v>
      </c>
      <c r="U265" s="12">
        <f>'BASE - Geral'!T265</f>
        <v>0</v>
      </c>
      <c r="V265" s="90">
        <f>'BASE - Geral'!U265</f>
        <v>0</v>
      </c>
      <c r="W265" s="112">
        <f>'BASE - Geral'!V265</f>
        <v>0</v>
      </c>
      <c r="X265" s="132" t="e">
        <f t="shared" si="16"/>
        <v>#N/A</v>
      </c>
      <c r="Y265" s="111">
        <v>262</v>
      </c>
      <c r="Z265" s="12">
        <f>'BASE - Geral'!W265</f>
        <v>0</v>
      </c>
      <c r="AA265" s="90">
        <f>'BASE - Geral'!X265</f>
        <v>0</v>
      </c>
      <c r="AB265" s="112">
        <f>'BASE - Geral'!Y265</f>
        <v>0</v>
      </c>
      <c r="AC265" s="132">
        <f t="shared" si="17"/>
        <v>-262</v>
      </c>
      <c r="AD265" s="90">
        <f>'BASE - Geral'!AC265</f>
        <v>0</v>
      </c>
      <c r="AE265" s="90">
        <f>'BASE - Geral'!AD265</f>
        <v>0</v>
      </c>
      <c r="AF265" s="129"/>
    </row>
    <row r="266" spans="2:32">
      <c r="B266" s="117" t="e">
        <f>VLOOKUP(F266,'Composição KIT'!$A$1:$E$400,5,0)</f>
        <v>#N/A</v>
      </c>
      <c r="C266" s="13">
        <f>'BASE - Geral'!B266</f>
        <v>0</v>
      </c>
      <c r="D266" s="13">
        <f>'BASE - Geral'!D266</f>
        <v>0</v>
      </c>
      <c r="E266" s="13">
        <f>'BASE - Geral'!E266</f>
        <v>0</v>
      </c>
      <c r="F266" s="13">
        <f>'BASE - Geral'!G266</f>
        <v>0</v>
      </c>
      <c r="G266" s="13">
        <f>'BASE - Geral'!H266</f>
        <v>0</v>
      </c>
      <c r="H266" s="13">
        <f>'BASE - Geral'!I266</f>
        <v>0</v>
      </c>
      <c r="I266" s="12">
        <f>'BASE - Geral'!J266</f>
        <v>0</v>
      </c>
      <c r="J266" s="12">
        <f>'BASE - Geral'!K266</f>
        <v>0</v>
      </c>
      <c r="K266" s="12">
        <f>'BASE - Geral'!L266</f>
        <v>0</v>
      </c>
      <c r="L266" s="12">
        <f>'BASE - Geral'!M266</f>
        <v>0</v>
      </c>
      <c r="M266" s="12">
        <f>'BASE - Geral'!N266</f>
        <v>0</v>
      </c>
      <c r="N266" s="108">
        <f>'BASE - Geral'!Q266</f>
        <v>0</v>
      </c>
      <c r="O266" s="111" t="e">
        <f>VLOOKUP(F266,'Demanda Isolada KIT'!$M$2:$P$1048576,4,0)</f>
        <v>#N/A</v>
      </c>
      <c r="P266" s="12">
        <f>'BASE - Geral'!Q266</f>
        <v>0</v>
      </c>
      <c r="Q266" s="90">
        <f>'BASE - Geral'!R266</f>
        <v>0</v>
      </c>
      <c r="R266" s="112">
        <f>'BASE - Geral'!S266</f>
        <v>0</v>
      </c>
      <c r="S266" s="131" t="e">
        <f t="shared" si="15"/>
        <v>#N/A</v>
      </c>
      <c r="T266" s="111" t="e">
        <f>VLOOKUP(F266,'Demanda Isolada KIT'!$R$2:$U$1048576,2,0)</f>
        <v>#N/A</v>
      </c>
      <c r="U266" s="12">
        <f>'BASE - Geral'!T266</f>
        <v>0</v>
      </c>
      <c r="V266" s="90">
        <f>'BASE - Geral'!U266</f>
        <v>0</v>
      </c>
      <c r="W266" s="112">
        <f>'BASE - Geral'!V266</f>
        <v>0</v>
      </c>
      <c r="X266" s="132" t="e">
        <f t="shared" si="16"/>
        <v>#N/A</v>
      </c>
      <c r="Y266" s="111">
        <v>263</v>
      </c>
      <c r="Z266" s="12">
        <f>'BASE - Geral'!W266</f>
        <v>0</v>
      </c>
      <c r="AA266" s="90">
        <f>'BASE - Geral'!X266</f>
        <v>0</v>
      </c>
      <c r="AB266" s="112">
        <f>'BASE - Geral'!Y266</f>
        <v>0</v>
      </c>
      <c r="AC266" s="132">
        <f t="shared" si="17"/>
        <v>-263</v>
      </c>
      <c r="AD266" s="90">
        <f>'BASE - Geral'!AC266</f>
        <v>0</v>
      </c>
      <c r="AE266" s="90">
        <f>'BASE - Geral'!AD266</f>
        <v>0</v>
      </c>
      <c r="AF266" s="129"/>
    </row>
    <row r="267" spans="2:32">
      <c r="B267" s="117" t="e">
        <f>VLOOKUP(F267,'Composição KIT'!$A$1:$E$400,5,0)</f>
        <v>#N/A</v>
      </c>
      <c r="C267" s="13">
        <f>'BASE - Geral'!B267</f>
        <v>0</v>
      </c>
      <c r="D267" s="13">
        <f>'BASE - Geral'!D267</f>
        <v>0</v>
      </c>
      <c r="E267" s="13">
        <f>'BASE - Geral'!E267</f>
        <v>0</v>
      </c>
      <c r="F267" s="13">
        <f>'BASE - Geral'!G267</f>
        <v>0</v>
      </c>
      <c r="G267" s="13">
        <f>'BASE - Geral'!H267</f>
        <v>0</v>
      </c>
      <c r="H267" s="13">
        <f>'BASE - Geral'!I267</f>
        <v>0</v>
      </c>
      <c r="I267" s="12">
        <f>'BASE - Geral'!J267</f>
        <v>0</v>
      </c>
      <c r="J267" s="12">
        <f>'BASE - Geral'!K267</f>
        <v>0</v>
      </c>
      <c r="K267" s="12">
        <f>'BASE - Geral'!L267</f>
        <v>0</v>
      </c>
      <c r="L267" s="12">
        <f>'BASE - Geral'!M267</f>
        <v>0</v>
      </c>
      <c r="M267" s="12">
        <f>'BASE - Geral'!N267</f>
        <v>0</v>
      </c>
      <c r="N267" s="108">
        <f>'BASE - Geral'!Q267</f>
        <v>0</v>
      </c>
      <c r="O267" s="111" t="e">
        <f>VLOOKUP(F267,'Demanda Isolada KIT'!$M$2:$P$1048576,4,0)</f>
        <v>#N/A</v>
      </c>
      <c r="P267" s="12">
        <f>'BASE - Geral'!Q267</f>
        <v>0</v>
      </c>
      <c r="Q267" s="90">
        <f>'BASE - Geral'!R267</f>
        <v>0</v>
      </c>
      <c r="R267" s="112">
        <f>'BASE - Geral'!S267</f>
        <v>0</v>
      </c>
      <c r="S267" s="131" t="e">
        <f t="shared" si="15"/>
        <v>#N/A</v>
      </c>
      <c r="T267" s="111" t="e">
        <f>VLOOKUP(F267,'Demanda Isolada KIT'!$R$2:$U$1048576,2,0)</f>
        <v>#N/A</v>
      </c>
      <c r="U267" s="12">
        <f>'BASE - Geral'!T267</f>
        <v>0</v>
      </c>
      <c r="V267" s="90">
        <f>'BASE - Geral'!U267</f>
        <v>0</v>
      </c>
      <c r="W267" s="112">
        <f>'BASE - Geral'!V267</f>
        <v>0</v>
      </c>
      <c r="X267" s="132" t="e">
        <f t="shared" si="16"/>
        <v>#N/A</v>
      </c>
      <c r="Y267" s="111">
        <v>264</v>
      </c>
      <c r="Z267" s="12">
        <f>'BASE - Geral'!W267</f>
        <v>0</v>
      </c>
      <c r="AA267" s="90">
        <f>'BASE - Geral'!X267</f>
        <v>0</v>
      </c>
      <c r="AB267" s="112">
        <f>'BASE - Geral'!Y267</f>
        <v>0</v>
      </c>
      <c r="AC267" s="132">
        <f t="shared" si="17"/>
        <v>-264</v>
      </c>
      <c r="AD267" s="90">
        <f>'BASE - Geral'!AC267</f>
        <v>0</v>
      </c>
      <c r="AE267" s="90">
        <f>'BASE - Geral'!AD267</f>
        <v>0</v>
      </c>
      <c r="AF267" s="129"/>
    </row>
    <row r="268" spans="2:32">
      <c r="B268" s="117" t="e">
        <f>VLOOKUP(F268,'Composição KIT'!$A$1:$E$400,5,0)</f>
        <v>#N/A</v>
      </c>
      <c r="C268" s="13">
        <f>'BASE - Geral'!B268</f>
        <v>0</v>
      </c>
      <c r="D268" s="13">
        <f>'BASE - Geral'!D268</f>
        <v>0</v>
      </c>
      <c r="E268" s="13">
        <f>'BASE - Geral'!E268</f>
        <v>0</v>
      </c>
      <c r="F268" s="13">
        <f>'BASE - Geral'!G268</f>
        <v>0</v>
      </c>
      <c r="G268" s="13">
        <f>'BASE - Geral'!H268</f>
        <v>0</v>
      </c>
      <c r="H268" s="13">
        <f>'BASE - Geral'!I268</f>
        <v>0</v>
      </c>
      <c r="I268" s="12">
        <f>'BASE - Geral'!J268</f>
        <v>0</v>
      </c>
      <c r="J268" s="12">
        <f>'BASE - Geral'!K268</f>
        <v>0</v>
      </c>
      <c r="K268" s="12">
        <f>'BASE - Geral'!L268</f>
        <v>0</v>
      </c>
      <c r="L268" s="12">
        <f>'BASE - Geral'!M268</f>
        <v>0</v>
      </c>
      <c r="M268" s="12">
        <f>'BASE - Geral'!N268</f>
        <v>0</v>
      </c>
      <c r="N268" s="108">
        <f>'BASE - Geral'!Q268</f>
        <v>0</v>
      </c>
      <c r="O268" s="111" t="e">
        <f>VLOOKUP(F268,'Demanda Isolada KIT'!$M$2:$P$1048576,4,0)</f>
        <v>#N/A</v>
      </c>
      <c r="P268" s="12">
        <f>'BASE - Geral'!Q268</f>
        <v>0</v>
      </c>
      <c r="Q268" s="90">
        <f>'BASE - Geral'!R268</f>
        <v>0</v>
      </c>
      <c r="R268" s="112">
        <f>'BASE - Geral'!S268</f>
        <v>0</v>
      </c>
      <c r="S268" s="131" t="e">
        <f t="shared" si="15"/>
        <v>#N/A</v>
      </c>
      <c r="T268" s="111" t="e">
        <f>VLOOKUP(F268,'Demanda Isolada KIT'!$R$2:$U$1048576,2,0)</f>
        <v>#N/A</v>
      </c>
      <c r="U268" s="12">
        <f>'BASE - Geral'!T268</f>
        <v>0</v>
      </c>
      <c r="V268" s="90">
        <f>'BASE - Geral'!U268</f>
        <v>0</v>
      </c>
      <c r="W268" s="112">
        <f>'BASE - Geral'!V268</f>
        <v>0</v>
      </c>
      <c r="X268" s="132" t="e">
        <f t="shared" si="16"/>
        <v>#N/A</v>
      </c>
      <c r="Y268" s="111">
        <v>265</v>
      </c>
      <c r="Z268" s="12">
        <f>'BASE - Geral'!W268</f>
        <v>0</v>
      </c>
      <c r="AA268" s="90">
        <f>'BASE - Geral'!X268</f>
        <v>0</v>
      </c>
      <c r="AB268" s="112">
        <f>'BASE - Geral'!Y268</f>
        <v>0</v>
      </c>
      <c r="AC268" s="132">
        <f t="shared" si="17"/>
        <v>-265</v>
      </c>
      <c r="AD268" s="90">
        <f>'BASE - Geral'!AC268</f>
        <v>0</v>
      </c>
      <c r="AE268" s="90">
        <f>'BASE - Geral'!AD268</f>
        <v>0</v>
      </c>
      <c r="AF268" s="129"/>
    </row>
    <row r="269" spans="2:32">
      <c r="B269" s="117" t="e">
        <f>VLOOKUP(F269,'Composição KIT'!$A$1:$E$400,5,0)</f>
        <v>#N/A</v>
      </c>
      <c r="C269" s="13">
        <f>'BASE - Geral'!B269</f>
        <v>0</v>
      </c>
      <c r="D269" s="13">
        <f>'BASE - Geral'!D269</f>
        <v>0</v>
      </c>
      <c r="E269" s="13">
        <f>'BASE - Geral'!E269</f>
        <v>0</v>
      </c>
      <c r="F269" s="13">
        <f>'BASE - Geral'!G269</f>
        <v>0</v>
      </c>
      <c r="G269" s="13">
        <f>'BASE - Geral'!H269</f>
        <v>0</v>
      </c>
      <c r="H269" s="13">
        <f>'BASE - Geral'!I269</f>
        <v>0</v>
      </c>
      <c r="I269" s="12">
        <f>'BASE - Geral'!J269</f>
        <v>0</v>
      </c>
      <c r="J269" s="12">
        <f>'BASE - Geral'!K269</f>
        <v>0</v>
      </c>
      <c r="K269" s="12">
        <f>'BASE - Geral'!L269</f>
        <v>0</v>
      </c>
      <c r="L269" s="12">
        <f>'BASE - Geral'!M269</f>
        <v>0</v>
      </c>
      <c r="M269" s="12">
        <f>'BASE - Geral'!N269</f>
        <v>0</v>
      </c>
      <c r="N269" s="108">
        <f>'BASE - Geral'!Q269</f>
        <v>0</v>
      </c>
      <c r="O269" s="111" t="e">
        <f>VLOOKUP(F269,'Demanda Isolada KIT'!$M$2:$P$1048576,4,0)</f>
        <v>#N/A</v>
      </c>
      <c r="P269" s="12">
        <f>'BASE - Geral'!Q269</f>
        <v>0</v>
      </c>
      <c r="Q269" s="90">
        <f>'BASE - Geral'!R269</f>
        <v>0</v>
      </c>
      <c r="R269" s="112">
        <f>'BASE - Geral'!S269</f>
        <v>0</v>
      </c>
      <c r="S269" s="131" t="e">
        <f t="shared" si="15"/>
        <v>#N/A</v>
      </c>
      <c r="T269" s="111" t="e">
        <f>VLOOKUP(F269,'Demanda Isolada KIT'!$R$2:$U$1048576,2,0)</f>
        <v>#N/A</v>
      </c>
      <c r="U269" s="12">
        <f>'BASE - Geral'!T269</f>
        <v>0</v>
      </c>
      <c r="V269" s="90">
        <f>'BASE - Geral'!U269</f>
        <v>0</v>
      </c>
      <c r="W269" s="112">
        <f>'BASE - Geral'!V269</f>
        <v>0</v>
      </c>
      <c r="X269" s="132" t="e">
        <f t="shared" si="16"/>
        <v>#N/A</v>
      </c>
      <c r="Y269" s="111">
        <v>266</v>
      </c>
      <c r="Z269" s="12">
        <f>'BASE - Geral'!W269</f>
        <v>0</v>
      </c>
      <c r="AA269" s="90">
        <f>'BASE - Geral'!X269</f>
        <v>0</v>
      </c>
      <c r="AB269" s="112">
        <f>'BASE - Geral'!Y269</f>
        <v>0</v>
      </c>
      <c r="AC269" s="132">
        <f t="shared" si="17"/>
        <v>-266</v>
      </c>
      <c r="AD269" s="90">
        <f>'BASE - Geral'!AC269</f>
        <v>0</v>
      </c>
      <c r="AE269" s="90">
        <f>'BASE - Geral'!AD269</f>
        <v>0</v>
      </c>
      <c r="AF269" s="129"/>
    </row>
    <row r="270" spans="2:32">
      <c r="B270" s="117" t="e">
        <f>VLOOKUP(F270,'Composição KIT'!$A$1:$E$400,5,0)</f>
        <v>#N/A</v>
      </c>
      <c r="C270" s="13">
        <f>'BASE - Geral'!B270</f>
        <v>0</v>
      </c>
      <c r="D270" s="13">
        <f>'BASE - Geral'!D270</f>
        <v>0</v>
      </c>
      <c r="E270" s="13">
        <f>'BASE - Geral'!E270</f>
        <v>0</v>
      </c>
      <c r="F270" s="13">
        <f>'BASE - Geral'!G270</f>
        <v>0</v>
      </c>
      <c r="G270" s="13">
        <f>'BASE - Geral'!H270</f>
        <v>0</v>
      </c>
      <c r="H270" s="13">
        <f>'BASE - Geral'!I270</f>
        <v>0</v>
      </c>
      <c r="I270" s="12">
        <f>'BASE - Geral'!J270</f>
        <v>0</v>
      </c>
      <c r="J270" s="12">
        <f>'BASE - Geral'!K270</f>
        <v>0</v>
      </c>
      <c r="K270" s="12">
        <f>'BASE - Geral'!L270</f>
        <v>0</v>
      </c>
      <c r="L270" s="12">
        <f>'BASE - Geral'!M270</f>
        <v>0</v>
      </c>
      <c r="M270" s="12">
        <f>'BASE - Geral'!N270</f>
        <v>0</v>
      </c>
      <c r="N270" s="108">
        <f>'BASE - Geral'!Q270</f>
        <v>0</v>
      </c>
      <c r="O270" s="111" t="e">
        <f>VLOOKUP(F270,'Demanda Isolada KIT'!$M$2:$P$1048576,4,0)</f>
        <v>#N/A</v>
      </c>
      <c r="P270" s="12">
        <f>'BASE - Geral'!Q270</f>
        <v>0</v>
      </c>
      <c r="Q270" s="90">
        <f>'BASE - Geral'!R270</f>
        <v>0</v>
      </c>
      <c r="R270" s="112">
        <f>'BASE - Geral'!S270</f>
        <v>0</v>
      </c>
      <c r="S270" s="131" t="e">
        <f t="shared" si="15"/>
        <v>#N/A</v>
      </c>
      <c r="T270" s="111" t="e">
        <f>VLOOKUP(F270,'Demanda Isolada KIT'!$R$2:$U$1048576,2,0)</f>
        <v>#N/A</v>
      </c>
      <c r="U270" s="12">
        <f>'BASE - Geral'!T270</f>
        <v>0</v>
      </c>
      <c r="V270" s="90">
        <f>'BASE - Geral'!U270</f>
        <v>0</v>
      </c>
      <c r="W270" s="112">
        <f>'BASE - Geral'!V270</f>
        <v>0</v>
      </c>
      <c r="X270" s="132" t="e">
        <f t="shared" si="16"/>
        <v>#N/A</v>
      </c>
      <c r="Y270" s="111">
        <v>267</v>
      </c>
      <c r="Z270" s="12">
        <f>'BASE - Geral'!W270</f>
        <v>0</v>
      </c>
      <c r="AA270" s="90">
        <f>'BASE - Geral'!X270</f>
        <v>0</v>
      </c>
      <c r="AB270" s="112">
        <f>'BASE - Geral'!Y270</f>
        <v>0</v>
      </c>
      <c r="AC270" s="132">
        <f t="shared" si="17"/>
        <v>-267</v>
      </c>
      <c r="AD270" s="90">
        <f>'BASE - Geral'!AC270</f>
        <v>0</v>
      </c>
      <c r="AE270" s="90">
        <f>'BASE - Geral'!AD270</f>
        <v>0</v>
      </c>
      <c r="AF270" s="129"/>
    </row>
    <row r="271" spans="2:32">
      <c r="B271" s="117" t="e">
        <f>VLOOKUP(F271,'Composição KIT'!$A$1:$E$400,5,0)</f>
        <v>#N/A</v>
      </c>
      <c r="C271" s="13">
        <f>'BASE - Geral'!B271</f>
        <v>0</v>
      </c>
      <c r="D271" s="13">
        <f>'BASE - Geral'!D271</f>
        <v>0</v>
      </c>
      <c r="E271" s="13">
        <f>'BASE - Geral'!E271</f>
        <v>0</v>
      </c>
      <c r="F271" s="13">
        <f>'BASE - Geral'!G271</f>
        <v>0</v>
      </c>
      <c r="G271" s="13">
        <f>'BASE - Geral'!H271</f>
        <v>0</v>
      </c>
      <c r="H271" s="13">
        <f>'BASE - Geral'!I271</f>
        <v>0</v>
      </c>
      <c r="I271" s="12">
        <f>'BASE - Geral'!J271</f>
        <v>0</v>
      </c>
      <c r="J271" s="12">
        <f>'BASE - Geral'!K271</f>
        <v>0</v>
      </c>
      <c r="K271" s="12">
        <f>'BASE - Geral'!L271</f>
        <v>0</v>
      </c>
      <c r="L271" s="12">
        <f>'BASE - Geral'!M271</f>
        <v>0</v>
      </c>
      <c r="M271" s="12">
        <f>'BASE - Geral'!N271</f>
        <v>0</v>
      </c>
      <c r="N271" s="108">
        <f>'BASE - Geral'!Q271</f>
        <v>0</v>
      </c>
      <c r="O271" s="111" t="e">
        <f>VLOOKUP(F271,'Demanda Isolada KIT'!$M$2:$P$1048576,4,0)</f>
        <v>#N/A</v>
      </c>
      <c r="P271" s="12">
        <f>'BASE - Geral'!Q271</f>
        <v>0</v>
      </c>
      <c r="Q271" s="90">
        <f>'BASE - Geral'!R271</f>
        <v>0</v>
      </c>
      <c r="R271" s="112">
        <f>'BASE - Geral'!S271</f>
        <v>0</v>
      </c>
      <c r="S271" s="131" t="e">
        <f t="shared" si="15"/>
        <v>#N/A</v>
      </c>
      <c r="T271" s="111" t="e">
        <f>VLOOKUP(F271,'Demanda Isolada KIT'!$R$2:$U$1048576,2,0)</f>
        <v>#N/A</v>
      </c>
      <c r="U271" s="12">
        <f>'BASE - Geral'!T271</f>
        <v>0</v>
      </c>
      <c r="V271" s="90">
        <f>'BASE - Geral'!U271</f>
        <v>0</v>
      </c>
      <c r="W271" s="112">
        <f>'BASE - Geral'!V271</f>
        <v>0</v>
      </c>
      <c r="X271" s="132" t="e">
        <f t="shared" si="16"/>
        <v>#N/A</v>
      </c>
      <c r="Y271" s="111">
        <v>268</v>
      </c>
      <c r="Z271" s="12">
        <f>'BASE - Geral'!W271</f>
        <v>0</v>
      </c>
      <c r="AA271" s="90">
        <f>'BASE - Geral'!X271</f>
        <v>0</v>
      </c>
      <c r="AB271" s="112">
        <f>'BASE - Geral'!Y271</f>
        <v>0</v>
      </c>
      <c r="AC271" s="132">
        <f t="shared" si="17"/>
        <v>-268</v>
      </c>
      <c r="AD271" s="90">
        <f>'BASE - Geral'!AC271</f>
        <v>0</v>
      </c>
      <c r="AE271" s="90">
        <f>'BASE - Geral'!AD271</f>
        <v>0</v>
      </c>
      <c r="AF271" s="129"/>
    </row>
    <row r="272" spans="2:32">
      <c r="B272" s="117" t="e">
        <f>VLOOKUP(F272,'Composição KIT'!$A$1:$E$400,5,0)</f>
        <v>#N/A</v>
      </c>
      <c r="C272" s="13">
        <f>'BASE - Geral'!B272</f>
        <v>0</v>
      </c>
      <c r="D272" s="13">
        <f>'BASE - Geral'!D272</f>
        <v>0</v>
      </c>
      <c r="E272" s="13">
        <f>'BASE - Geral'!E272</f>
        <v>0</v>
      </c>
      <c r="F272" s="13">
        <f>'BASE - Geral'!G272</f>
        <v>0</v>
      </c>
      <c r="G272" s="13">
        <f>'BASE - Geral'!H272</f>
        <v>0</v>
      </c>
      <c r="H272" s="13">
        <f>'BASE - Geral'!I272</f>
        <v>0</v>
      </c>
      <c r="I272" s="12">
        <f>'BASE - Geral'!J272</f>
        <v>0</v>
      </c>
      <c r="J272" s="12">
        <f>'BASE - Geral'!K272</f>
        <v>0</v>
      </c>
      <c r="K272" s="12">
        <f>'BASE - Geral'!L272</f>
        <v>0</v>
      </c>
      <c r="L272" s="12">
        <f>'BASE - Geral'!M272</f>
        <v>0</v>
      </c>
      <c r="M272" s="12">
        <f>'BASE - Geral'!N272</f>
        <v>0</v>
      </c>
      <c r="N272" s="108">
        <f>'BASE - Geral'!Q272</f>
        <v>0</v>
      </c>
      <c r="O272" s="111" t="e">
        <f>VLOOKUP(F272,'Demanda Isolada KIT'!$M$2:$P$1048576,4,0)</f>
        <v>#N/A</v>
      </c>
      <c r="P272" s="12">
        <f>'BASE - Geral'!Q272</f>
        <v>0</v>
      </c>
      <c r="Q272" s="90">
        <f>'BASE - Geral'!R272</f>
        <v>0</v>
      </c>
      <c r="R272" s="112">
        <f>'BASE - Geral'!S272</f>
        <v>0</v>
      </c>
      <c r="S272" s="131" t="e">
        <f t="shared" si="15"/>
        <v>#N/A</v>
      </c>
      <c r="T272" s="111" t="e">
        <f>VLOOKUP(F272,'Demanda Isolada KIT'!$R$2:$U$1048576,2,0)</f>
        <v>#N/A</v>
      </c>
      <c r="U272" s="12">
        <f>'BASE - Geral'!T272</f>
        <v>0</v>
      </c>
      <c r="V272" s="90">
        <f>'BASE - Geral'!U272</f>
        <v>0</v>
      </c>
      <c r="W272" s="112">
        <f>'BASE - Geral'!V272</f>
        <v>0</v>
      </c>
      <c r="X272" s="132" t="e">
        <f t="shared" si="16"/>
        <v>#N/A</v>
      </c>
      <c r="Y272" s="111">
        <v>269</v>
      </c>
      <c r="Z272" s="12">
        <f>'BASE - Geral'!W272</f>
        <v>0</v>
      </c>
      <c r="AA272" s="90">
        <f>'BASE - Geral'!X272</f>
        <v>0</v>
      </c>
      <c r="AB272" s="112">
        <f>'BASE - Geral'!Y272</f>
        <v>0</v>
      </c>
      <c r="AC272" s="132">
        <f t="shared" si="17"/>
        <v>-269</v>
      </c>
      <c r="AD272" s="90">
        <f>'BASE - Geral'!AC272</f>
        <v>0</v>
      </c>
      <c r="AE272" s="90">
        <f>'BASE - Geral'!AD272</f>
        <v>0</v>
      </c>
      <c r="AF272" s="129"/>
    </row>
    <row r="273" spans="2:32">
      <c r="B273" s="117" t="e">
        <f>VLOOKUP(F273,'Composição KIT'!$A$1:$E$400,5,0)</f>
        <v>#N/A</v>
      </c>
      <c r="C273" s="13">
        <f>'BASE - Geral'!B273</f>
        <v>0</v>
      </c>
      <c r="D273" s="13">
        <f>'BASE - Geral'!D273</f>
        <v>0</v>
      </c>
      <c r="E273" s="13">
        <f>'BASE - Geral'!E273</f>
        <v>0</v>
      </c>
      <c r="F273" s="13">
        <f>'BASE - Geral'!G273</f>
        <v>0</v>
      </c>
      <c r="G273" s="13">
        <f>'BASE - Geral'!H273</f>
        <v>0</v>
      </c>
      <c r="H273" s="13">
        <f>'BASE - Geral'!I273</f>
        <v>0</v>
      </c>
      <c r="I273" s="12">
        <f>'BASE - Geral'!J273</f>
        <v>0</v>
      </c>
      <c r="J273" s="12">
        <f>'BASE - Geral'!K273</f>
        <v>0</v>
      </c>
      <c r="K273" s="12">
        <f>'BASE - Geral'!L273</f>
        <v>0</v>
      </c>
      <c r="L273" s="12">
        <f>'BASE - Geral'!M273</f>
        <v>0</v>
      </c>
      <c r="M273" s="12">
        <f>'BASE - Geral'!N273</f>
        <v>0</v>
      </c>
      <c r="N273" s="108">
        <f>'BASE - Geral'!Q273</f>
        <v>0</v>
      </c>
      <c r="O273" s="111" t="e">
        <f>VLOOKUP(F273,'Demanda Isolada KIT'!$M$2:$P$1048576,4,0)</f>
        <v>#N/A</v>
      </c>
      <c r="P273" s="12">
        <f>'BASE - Geral'!Q273</f>
        <v>0</v>
      </c>
      <c r="Q273" s="90">
        <f>'BASE - Geral'!R273</f>
        <v>0</v>
      </c>
      <c r="R273" s="112">
        <f>'BASE - Geral'!S273</f>
        <v>0</v>
      </c>
      <c r="S273" s="131" t="e">
        <f t="shared" si="15"/>
        <v>#N/A</v>
      </c>
      <c r="T273" s="111" t="e">
        <f>VLOOKUP(F273,'Demanda Isolada KIT'!$R$2:$U$1048576,2,0)</f>
        <v>#N/A</v>
      </c>
      <c r="U273" s="12">
        <f>'BASE - Geral'!T273</f>
        <v>0</v>
      </c>
      <c r="V273" s="90">
        <f>'BASE - Geral'!U273</f>
        <v>0</v>
      </c>
      <c r="W273" s="112">
        <f>'BASE - Geral'!V273</f>
        <v>0</v>
      </c>
      <c r="X273" s="132" t="e">
        <f t="shared" si="16"/>
        <v>#N/A</v>
      </c>
      <c r="Y273" s="111">
        <v>270</v>
      </c>
      <c r="Z273" s="12">
        <f>'BASE - Geral'!W273</f>
        <v>0</v>
      </c>
      <c r="AA273" s="90">
        <f>'BASE - Geral'!X273</f>
        <v>0</v>
      </c>
      <c r="AB273" s="112">
        <f>'BASE - Geral'!Y273</f>
        <v>0</v>
      </c>
      <c r="AC273" s="132">
        <f t="shared" si="17"/>
        <v>-270</v>
      </c>
      <c r="AD273" s="90">
        <f>'BASE - Geral'!AC273</f>
        <v>0</v>
      </c>
      <c r="AE273" s="90">
        <f>'BASE - Geral'!AD273</f>
        <v>0</v>
      </c>
      <c r="AF273" s="129"/>
    </row>
    <row r="274" spans="2:32">
      <c r="B274" s="117" t="e">
        <f>VLOOKUP(F274,'Composição KIT'!$A$1:$E$400,5,0)</f>
        <v>#N/A</v>
      </c>
      <c r="C274" s="13">
        <f>'BASE - Geral'!B274</f>
        <v>0</v>
      </c>
      <c r="D274" s="13">
        <f>'BASE - Geral'!D274</f>
        <v>0</v>
      </c>
      <c r="E274" s="13">
        <f>'BASE - Geral'!E274</f>
        <v>0</v>
      </c>
      <c r="F274" s="13">
        <f>'BASE - Geral'!G274</f>
        <v>0</v>
      </c>
      <c r="G274" s="13">
        <f>'BASE - Geral'!H274</f>
        <v>0</v>
      </c>
      <c r="H274" s="13">
        <f>'BASE - Geral'!I274</f>
        <v>0</v>
      </c>
      <c r="I274" s="12">
        <f>'BASE - Geral'!J274</f>
        <v>0</v>
      </c>
      <c r="J274" s="12">
        <f>'BASE - Geral'!K274</f>
        <v>0</v>
      </c>
      <c r="K274" s="12">
        <f>'BASE - Geral'!L274</f>
        <v>0</v>
      </c>
      <c r="L274" s="12">
        <f>'BASE - Geral'!M274</f>
        <v>0</v>
      </c>
      <c r="M274" s="12">
        <f>'BASE - Geral'!N274</f>
        <v>0</v>
      </c>
      <c r="N274" s="108">
        <f>'BASE - Geral'!Q274</f>
        <v>0</v>
      </c>
      <c r="O274" s="111" t="e">
        <f>VLOOKUP(F274,'Demanda Isolada KIT'!$M$2:$P$1048576,4,0)</f>
        <v>#N/A</v>
      </c>
      <c r="P274" s="12">
        <f>'BASE - Geral'!Q274</f>
        <v>0</v>
      </c>
      <c r="Q274" s="90">
        <f>'BASE - Geral'!R274</f>
        <v>0</v>
      </c>
      <c r="R274" s="112">
        <f>'BASE - Geral'!S274</f>
        <v>0</v>
      </c>
      <c r="S274" s="131" t="e">
        <f t="shared" si="15"/>
        <v>#N/A</v>
      </c>
      <c r="T274" s="111" t="e">
        <f>VLOOKUP(F274,'Demanda Isolada KIT'!$R$2:$U$1048576,2,0)</f>
        <v>#N/A</v>
      </c>
      <c r="U274" s="12">
        <f>'BASE - Geral'!T274</f>
        <v>0</v>
      </c>
      <c r="V274" s="90">
        <f>'BASE - Geral'!U274</f>
        <v>0</v>
      </c>
      <c r="W274" s="112">
        <f>'BASE - Geral'!V274</f>
        <v>0</v>
      </c>
      <c r="X274" s="132" t="e">
        <f t="shared" si="16"/>
        <v>#N/A</v>
      </c>
      <c r="Y274" s="111">
        <v>271</v>
      </c>
      <c r="Z274" s="12">
        <f>'BASE - Geral'!W274</f>
        <v>0</v>
      </c>
      <c r="AA274" s="90">
        <f>'BASE - Geral'!X274</f>
        <v>0</v>
      </c>
      <c r="AB274" s="112">
        <f>'BASE - Geral'!Y274</f>
        <v>0</v>
      </c>
      <c r="AC274" s="132">
        <f t="shared" si="17"/>
        <v>-271</v>
      </c>
      <c r="AD274" s="90">
        <f>'BASE - Geral'!AC274</f>
        <v>0</v>
      </c>
      <c r="AE274" s="90">
        <f>'BASE - Geral'!AD274</f>
        <v>0</v>
      </c>
      <c r="AF274" s="129"/>
    </row>
    <row r="275" spans="2:32">
      <c r="B275" s="117" t="e">
        <f>VLOOKUP(F275,'Composição KIT'!$A$1:$E$400,5,0)</f>
        <v>#N/A</v>
      </c>
      <c r="C275" s="13">
        <f>'BASE - Geral'!B275</f>
        <v>0</v>
      </c>
      <c r="D275" s="13">
        <f>'BASE - Geral'!D275</f>
        <v>0</v>
      </c>
      <c r="E275" s="13">
        <f>'BASE - Geral'!E275</f>
        <v>0</v>
      </c>
      <c r="F275" s="13">
        <f>'BASE - Geral'!G275</f>
        <v>0</v>
      </c>
      <c r="G275" s="13">
        <f>'BASE - Geral'!H275</f>
        <v>0</v>
      </c>
      <c r="H275" s="13">
        <f>'BASE - Geral'!I275</f>
        <v>0</v>
      </c>
      <c r="I275" s="12">
        <f>'BASE - Geral'!J275</f>
        <v>0</v>
      </c>
      <c r="J275" s="12">
        <f>'BASE - Geral'!K275</f>
        <v>0</v>
      </c>
      <c r="K275" s="12">
        <f>'BASE - Geral'!L275</f>
        <v>0</v>
      </c>
      <c r="L275" s="12">
        <f>'BASE - Geral'!M275</f>
        <v>0</v>
      </c>
      <c r="M275" s="12">
        <f>'BASE - Geral'!N275</f>
        <v>0</v>
      </c>
      <c r="N275" s="108">
        <f>'BASE - Geral'!Q275</f>
        <v>0</v>
      </c>
      <c r="O275" s="111" t="e">
        <f>VLOOKUP(F275,'Demanda Isolada KIT'!$M$2:$P$1048576,4,0)</f>
        <v>#N/A</v>
      </c>
      <c r="P275" s="12">
        <f>'BASE - Geral'!Q275</f>
        <v>0</v>
      </c>
      <c r="Q275" s="90">
        <f>'BASE - Geral'!R275</f>
        <v>0</v>
      </c>
      <c r="R275" s="112">
        <f>'BASE - Geral'!S275</f>
        <v>0</v>
      </c>
      <c r="S275" s="131" t="e">
        <f t="shared" si="15"/>
        <v>#N/A</v>
      </c>
      <c r="T275" s="111" t="e">
        <f>VLOOKUP(F275,'Demanda Isolada KIT'!$R$2:$U$1048576,2,0)</f>
        <v>#N/A</v>
      </c>
      <c r="U275" s="12">
        <f>'BASE - Geral'!T275</f>
        <v>0</v>
      </c>
      <c r="V275" s="90">
        <f>'BASE - Geral'!U275</f>
        <v>0</v>
      </c>
      <c r="W275" s="112">
        <f>'BASE - Geral'!V275</f>
        <v>0</v>
      </c>
      <c r="X275" s="132" t="e">
        <f t="shared" si="16"/>
        <v>#N/A</v>
      </c>
      <c r="Y275" s="111">
        <v>272</v>
      </c>
      <c r="Z275" s="12">
        <f>'BASE - Geral'!W275</f>
        <v>0</v>
      </c>
      <c r="AA275" s="90">
        <f>'BASE - Geral'!X275</f>
        <v>0</v>
      </c>
      <c r="AB275" s="112">
        <f>'BASE - Geral'!Y275</f>
        <v>0</v>
      </c>
      <c r="AC275" s="132">
        <f t="shared" si="17"/>
        <v>-272</v>
      </c>
      <c r="AD275" s="90">
        <f>'BASE - Geral'!AC275</f>
        <v>0</v>
      </c>
      <c r="AE275" s="90">
        <f>'BASE - Geral'!AD275</f>
        <v>0</v>
      </c>
      <c r="AF275" s="129"/>
    </row>
    <row r="276" spans="2:32">
      <c r="B276" s="117" t="e">
        <f>VLOOKUP(F276,'Composição KIT'!$A$1:$E$400,5,0)</f>
        <v>#N/A</v>
      </c>
      <c r="C276" s="13">
        <f>'BASE - Geral'!B276</f>
        <v>0</v>
      </c>
      <c r="D276" s="13">
        <f>'BASE - Geral'!D276</f>
        <v>0</v>
      </c>
      <c r="E276" s="13">
        <f>'BASE - Geral'!E276</f>
        <v>0</v>
      </c>
      <c r="F276" s="13">
        <f>'BASE - Geral'!G276</f>
        <v>0</v>
      </c>
      <c r="G276" s="13">
        <f>'BASE - Geral'!H276</f>
        <v>0</v>
      </c>
      <c r="H276" s="13">
        <f>'BASE - Geral'!I276</f>
        <v>0</v>
      </c>
      <c r="I276" s="12">
        <f>'BASE - Geral'!J276</f>
        <v>0</v>
      </c>
      <c r="J276" s="12">
        <f>'BASE - Geral'!K276</f>
        <v>0</v>
      </c>
      <c r="K276" s="12">
        <f>'BASE - Geral'!L276</f>
        <v>0</v>
      </c>
      <c r="L276" s="12">
        <f>'BASE - Geral'!M276</f>
        <v>0</v>
      </c>
      <c r="M276" s="12">
        <f>'BASE - Geral'!N276</f>
        <v>0</v>
      </c>
      <c r="N276" s="108">
        <f>'BASE - Geral'!Q276</f>
        <v>0</v>
      </c>
      <c r="O276" s="111" t="e">
        <f>VLOOKUP(F276,'Demanda Isolada KIT'!$M$2:$P$1048576,4,0)</f>
        <v>#N/A</v>
      </c>
      <c r="P276" s="12">
        <f>'BASE - Geral'!Q276</f>
        <v>0</v>
      </c>
      <c r="Q276" s="90">
        <f>'BASE - Geral'!R276</f>
        <v>0</v>
      </c>
      <c r="R276" s="112">
        <f>'BASE - Geral'!S276</f>
        <v>0</v>
      </c>
      <c r="S276" s="131" t="e">
        <f t="shared" si="15"/>
        <v>#N/A</v>
      </c>
      <c r="T276" s="111" t="e">
        <f>VLOOKUP(F276,'Demanda Isolada KIT'!$R$2:$U$1048576,2,0)</f>
        <v>#N/A</v>
      </c>
      <c r="U276" s="12">
        <f>'BASE - Geral'!T276</f>
        <v>0</v>
      </c>
      <c r="V276" s="90">
        <f>'BASE - Geral'!U276</f>
        <v>0</v>
      </c>
      <c r="W276" s="112">
        <f>'BASE - Geral'!V276</f>
        <v>0</v>
      </c>
      <c r="X276" s="132" t="e">
        <f t="shared" si="16"/>
        <v>#N/A</v>
      </c>
      <c r="Y276" s="111">
        <v>273</v>
      </c>
      <c r="Z276" s="12">
        <f>'BASE - Geral'!W276</f>
        <v>0</v>
      </c>
      <c r="AA276" s="90">
        <f>'BASE - Geral'!X276</f>
        <v>0</v>
      </c>
      <c r="AB276" s="112">
        <f>'BASE - Geral'!Y276</f>
        <v>0</v>
      </c>
      <c r="AC276" s="132">
        <f t="shared" si="17"/>
        <v>-273</v>
      </c>
      <c r="AD276" s="90">
        <f>'BASE - Geral'!AC276</f>
        <v>0</v>
      </c>
      <c r="AE276" s="90">
        <f>'BASE - Geral'!AD276</f>
        <v>0</v>
      </c>
      <c r="AF276" s="129"/>
    </row>
    <row r="277" spans="2:32">
      <c r="B277" s="117" t="e">
        <f>VLOOKUP(F277,'Composição KIT'!$A$1:$E$400,5,0)</f>
        <v>#N/A</v>
      </c>
      <c r="C277" s="13">
        <f>'BASE - Geral'!B277</f>
        <v>0</v>
      </c>
      <c r="D277" s="13">
        <f>'BASE - Geral'!D277</f>
        <v>0</v>
      </c>
      <c r="E277" s="13">
        <f>'BASE - Geral'!E277</f>
        <v>0</v>
      </c>
      <c r="F277" s="13">
        <f>'BASE - Geral'!G277</f>
        <v>0</v>
      </c>
      <c r="G277" s="13">
        <f>'BASE - Geral'!H277</f>
        <v>0</v>
      </c>
      <c r="H277" s="13">
        <f>'BASE - Geral'!I277</f>
        <v>0</v>
      </c>
      <c r="I277" s="12">
        <f>'BASE - Geral'!J277</f>
        <v>0</v>
      </c>
      <c r="J277" s="12">
        <f>'BASE - Geral'!K277</f>
        <v>0</v>
      </c>
      <c r="K277" s="12">
        <f>'BASE - Geral'!L277</f>
        <v>0</v>
      </c>
      <c r="L277" s="12">
        <f>'BASE - Geral'!M277</f>
        <v>0</v>
      </c>
      <c r="M277" s="12">
        <f>'BASE - Geral'!N277</f>
        <v>0</v>
      </c>
      <c r="N277" s="108">
        <f>'BASE - Geral'!Q277</f>
        <v>0</v>
      </c>
      <c r="O277" s="111" t="e">
        <f>VLOOKUP(F277,'Demanda Isolada KIT'!$M$2:$P$1048576,4,0)</f>
        <v>#N/A</v>
      </c>
      <c r="P277" s="12">
        <f>'BASE - Geral'!Q277</f>
        <v>0</v>
      </c>
      <c r="Q277" s="90">
        <f>'BASE - Geral'!R277</f>
        <v>0</v>
      </c>
      <c r="R277" s="112">
        <f>'BASE - Geral'!S277</f>
        <v>0</v>
      </c>
      <c r="S277" s="131" t="e">
        <f t="shared" si="15"/>
        <v>#N/A</v>
      </c>
      <c r="T277" s="111" t="e">
        <f>VLOOKUP(F277,'Demanda Isolada KIT'!$R$2:$U$1048576,2,0)</f>
        <v>#N/A</v>
      </c>
      <c r="U277" s="12">
        <f>'BASE - Geral'!T277</f>
        <v>0</v>
      </c>
      <c r="V277" s="90">
        <f>'BASE - Geral'!U277</f>
        <v>0</v>
      </c>
      <c r="W277" s="112">
        <f>'BASE - Geral'!V277</f>
        <v>0</v>
      </c>
      <c r="X277" s="132" t="e">
        <f t="shared" si="16"/>
        <v>#N/A</v>
      </c>
      <c r="Y277" s="111">
        <v>274</v>
      </c>
      <c r="Z277" s="12">
        <f>'BASE - Geral'!W277</f>
        <v>0</v>
      </c>
      <c r="AA277" s="90">
        <f>'BASE - Geral'!X277</f>
        <v>0</v>
      </c>
      <c r="AB277" s="112">
        <f>'BASE - Geral'!Y277</f>
        <v>0</v>
      </c>
      <c r="AC277" s="132">
        <f t="shared" si="17"/>
        <v>-274</v>
      </c>
      <c r="AD277" s="90">
        <f>'BASE - Geral'!AC277</f>
        <v>0</v>
      </c>
      <c r="AE277" s="90">
        <f>'BASE - Geral'!AD277</f>
        <v>0</v>
      </c>
      <c r="AF277" s="129"/>
    </row>
    <row r="278" spans="2:32">
      <c r="B278" s="117" t="e">
        <f>VLOOKUP(F278,'Composição KIT'!$A$1:$E$400,5,0)</f>
        <v>#N/A</v>
      </c>
      <c r="C278" s="13">
        <f>'BASE - Geral'!B278</f>
        <v>0</v>
      </c>
      <c r="D278" s="13">
        <f>'BASE - Geral'!D278</f>
        <v>0</v>
      </c>
      <c r="E278" s="13">
        <f>'BASE - Geral'!E278</f>
        <v>0</v>
      </c>
      <c r="F278" s="13">
        <f>'BASE - Geral'!G278</f>
        <v>0</v>
      </c>
      <c r="G278" s="13">
        <f>'BASE - Geral'!H278</f>
        <v>0</v>
      </c>
      <c r="H278" s="13">
        <f>'BASE - Geral'!I278</f>
        <v>0</v>
      </c>
      <c r="I278" s="12">
        <f>'BASE - Geral'!J278</f>
        <v>0</v>
      </c>
      <c r="J278" s="12">
        <f>'BASE - Geral'!K278</f>
        <v>0</v>
      </c>
      <c r="K278" s="12">
        <f>'BASE - Geral'!L278</f>
        <v>0</v>
      </c>
      <c r="L278" s="12">
        <f>'BASE - Geral'!M278</f>
        <v>0</v>
      </c>
      <c r="M278" s="12">
        <f>'BASE - Geral'!N278</f>
        <v>0</v>
      </c>
      <c r="N278" s="108">
        <f>'BASE - Geral'!Q278</f>
        <v>0</v>
      </c>
      <c r="O278" s="111" t="e">
        <f>VLOOKUP(F278,'Demanda Isolada KIT'!$M$2:$P$1048576,4,0)</f>
        <v>#N/A</v>
      </c>
      <c r="P278" s="12">
        <f>'BASE - Geral'!Q278</f>
        <v>0</v>
      </c>
      <c r="Q278" s="90">
        <f>'BASE - Geral'!R278</f>
        <v>0</v>
      </c>
      <c r="R278" s="112">
        <f>'BASE - Geral'!S278</f>
        <v>0</v>
      </c>
      <c r="S278" s="131" t="e">
        <f t="shared" si="15"/>
        <v>#N/A</v>
      </c>
      <c r="T278" s="111" t="e">
        <f>VLOOKUP(F278,'Demanda Isolada KIT'!$R$2:$U$1048576,2,0)</f>
        <v>#N/A</v>
      </c>
      <c r="U278" s="12">
        <f>'BASE - Geral'!T278</f>
        <v>0</v>
      </c>
      <c r="V278" s="90">
        <f>'BASE - Geral'!U278</f>
        <v>0</v>
      </c>
      <c r="W278" s="112">
        <f>'BASE - Geral'!V278</f>
        <v>0</v>
      </c>
      <c r="X278" s="132" t="e">
        <f t="shared" si="16"/>
        <v>#N/A</v>
      </c>
      <c r="Y278" s="111">
        <v>275</v>
      </c>
      <c r="Z278" s="12">
        <f>'BASE - Geral'!W278</f>
        <v>0</v>
      </c>
      <c r="AA278" s="90">
        <f>'BASE - Geral'!X278</f>
        <v>0</v>
      </c>
      <c r="AB278" s="112">
        <f>'BASE - Geral'!Y278</f>
        <v>0</v>
      </c>
      <c r="AC278" s="132">
        <f t="shared" si="17"/>
        <v>-275</v>
      </c>
      <c r="AD278" s="90">
        <f>'BASE - Geral'!AC278</f>
        <v>0</v>
      </c>
      <c r="AE278" s="90">
        <f>'BASE - Geral'!AD278</f>
        <v>0</v>
      </c>
      <c r="AF278" s="129"/>
    </row>
    <row r="279" spans="2:32">
      <c r="B279" s="117" t="e">
        <f>VLOOKUP(F279,'Composição KIT'!$A$1:$E$400,5,0)</f>
        <v>#N/A</v>
      </c>
      <c r="C279" s="13">
        <f>'BASE - Geral'!B279</f>
        <v>0</v>
      </c>
      <c r="D279" s="13">
        <f>'BASE - Geral'!D279</f>
        <v>0</v>
      </c>
      <c r="E279" s="13">
        <f>'BASE - Geral'!E279</f>
        <v>0</v>
      </c>
      <c r="F279" s="13">
        <f>'BASE - Geral'!G279</f>
        <v>0</v>
      </c>
      <c r="G279" s="13">
        <f>'BASE - Geral'!H279</f>
        <v>0</v>
      </c>
      <c r="H279" s="13">
        <f>'BASE - Geral'!I279</f>
        <v>0</v>
      </c>
      <c r="I279" s="12">
        <f>'BASE - Geral'!J279</f>
        <v>0</v>
      </c>
      <c r="J279" s="12">
        <f>'BASE - Geral'!K279</f>
        <v>0</v>
      </c>
      <c r="K279" s="12">
        <f>'BASE - Geral'!L279</f>
        <v>0</v>
      </c>
      <c r="L279" s="12">
        <f>'BASE - Geral'!M279</f>
        <v>0</v>
      </c>
      <c r="M279" s="12">
        <f>'BASE - Geral'!N279</f>
        <v>0</v>
      </c>
      <c r="N279" s="108">
        <f>'BASE - Geral'!Q279</f>
        <v>0</v>
      </c>
      <c r="O279" s="111" t="e">
        <f>VLOOKUP(F279,'Demanda Isolada KIT'!$M$2:$P$1048576,4,0)</f>
        <v>#N/A</v>
      </c>
      <c r="P279" s="12">
        <f>'BASE - Geral'!Q279</f>
        <v>0</v>
      </c>
      <c r="Q279" s="90">
        <f>'BASE - Geral'!R279</f>
        <v>0</v>
      </c>
      <c r="R279" s="112">
        <f>'BASE - Geral'!S279</f>
        <v>0</v>
      </c>
      <c r="S279" s="131" t="e">
        <f t="shared" si="15"/>
        <v>#N/A</v>
      </c>
      <c r="T279" s="111" t="e">
        <f>VLOOKUP(F279,'Demanda Isolada KIT'!$R$2:$U$1048576,2,0)</f>
        <v>#N/A</v>
      </c>
      <c r="U279" s="12">
        <f>'BASE - Geral'!T279</f>
        <v>0</v>
      </c>
      <c r="V279" s="90">
        <f>'BASE - Geral'!U279</f>
        <v>0</v>
      </c>
      <c r="W279" s="112">
        <f>'BASE - Geral'!V279</f>
        <v>0</v>
      </c>
      <c r="X279" s="132" t="e">
        <f t="shared" si="16"/>
        <v>#N/A</v>
      </c>
      <c r="Y279" s="111">
        <v>276</v>
      </c>
      <c r="Z279" s="12">
        <f>'BASE - Geral'!W279</f>
        <v>0</v>
      </c>
      <c r="AA279" s="90">
        <f>'BASE - Geral'!X279</f>
        <v>0</v>
      </c>
      <c r="AB279" s="112">
        <f>'BASE - Geral'!Y279</f>
        <v>0</v>
      </c>
      <c r="AC279" s="132">
        <f t="shared" si="17"/>
        <v>-276</v>
      </c>
      <c r="AD279" s="90">
        <f>'BASE - Geral'!AC279</f>
        <v>0</v>
      </c>
      <c r="AE279" s="90">
        <f>'BASE - Geral'!AD279</f>
        <v>0</v>
      </c>
      <c r="AF279" s="129"/>
    </row>
    <row r="280" spans="2:32">
      <c r="B280" s="117" t="e">
        <f>VLOOKUP(F280,'Composição KIT'!$A$1:$E$400,5,0)</f>
        <v>#N/A</v>
      </c>
      <c r="C280" s="13">
        <f>'BASE - Geral'!B280</f>
        <v>0</v>
      </c>
      <c r="D280" s="13">
        <f>'BASE - Geral'!D280</f>
        <v>0</v>
      </c>
      <c r="E280" s="13">
        <f>'BASE - Geral'!E280</f>
        <v>0</v>
      </c>
      <c r="F280" s="13">
        <f>'BASE - Geral'!G280</f>
        <v>0</v>
      </c>
      <c r="G280" s="13">
        <f>'BASE - Geral'!H280</f>
        <v>0</v>
      </c>
      <c r="H280" s="13">
        <f>'BASE - Geral'!I280</f>
        <v>0</v>
      </c>
      <c r="I280" s="12">
        <f>'BASE - Geral'!J280</f>
        <v>0</v>
      </c>
      <c r="J280" s="12">
        <f>'BASE - Geral'!K280</f>
        <v>0</v>
      </c>
      <c r="K280" s="12">
        <f>'BASE - Geral'!L280</f>
        <v>0</v>
      </c>
      <c r="L280" s="12">
        <f>'BASE - Geral'!M280</f>
        <v>0</v>
      </c>
      <c r="M280" s="12">
        <f>'BASE - Geral'!N280</f>
        <v>0</v>
      </c>
      <c r="N280" s="108">
        <f>'BASE - Geral'!Q280</f>
        <v>0</v>
      </c>
      <c r="O280" s="111" t="e">
        <f>VLOOKUP(F280,'Demanda Isolada KIT'!$M$2:$P$1048576,4,0)</f>
        <v>#N/A</v>
      </c>
      <c r="P280" s="12">
        <f>'BASE - Geral'!Q280</f>
        <v>0</v>
      </c>
      <c r="Q280" s="90">
        <f>'BASE - Geral'!R280</f>
        <v>0</v>
      </c>
      <c r="R280" s="112">
        <f>'BASE - Geral'!S280</f>
        <v>0</v>
      </c>
      <c r="S280" s="131" t="e">
        <f t="shared" si="15"/>
        <v>#N/A</v>
      </c>
      <c r="T280" s="111" t="e">
        <f>VLOOKUP(F280,'Demanda Isolada KIT'!$R$2:$U$1048576,2,0)</f>
        <v>#N/A</v>
      </c>
      <c r="U280" s="12">
        <f>'BASE - Geral'!T280</f>
        <v>0</v>
      </c>
      <c r="V280" s="90">
        <f>'BASE - Geral'!U280</f>
        <v>0</v>
      </c>
      <c r="W280" s="112">
        <f>'BASE - Geral'!V280</f>
        <v>0</v>
      </c>
      <c r="X280" s="132" t="e">
        <f t="shared" si="16"/>
        <v>#N/A</v>
      </c>
      <c r="Y280" s="111">
        <v>277</v>
      </c>
      <c r="Z280" s="12">
        <f>'BASE - Geral'!W280</f>
        <v>0</v>
      </c>
      <c r="AA280" s="90">
        <f>'BASE - Geral'!X280</f>
        <v>0</v>
      </c>
      <c r="AB280" s="112">
        <f>'BASE - Geral'!Y280</f>
        <v>0</v>
      </c>
      <c r="AC280" s="132">
        <f t="shared" si="17"/>
        <v>-277</v>
      </c>
      <c r="AD280" s="90">
        <f>'BASE - Geral'!AC280</f>
        <v>0</v>
      </c>
      <c r="AE280" s="90">
        <f>'BASE - Geral'!AD280</f>
        <v>0</v>
      </c>
      <c r="AF280" s="129"/>
    </row>
    <row r="281" spans="2:32">
      <c r="B281" s="117" t="e">
        <f>VLOOKUP(F281,'Composição KIT'!$A$1:$E$400,5,0)</f>
        <v>#N/A</v>
      </c>
      <c r="C281" s="13">
        <f>'BASE - Geral'!B281</f>
        <v>0</v>
      </c>
      <c r="D281" s="13">
        <f>'BASE - Geral'!D281</f>
        <v>0</v>
      </c>
      <c r="E281" s="13">
        <f>'BASE - Geral'!E281</f>
        <v>0</v>
      </c>
      <c r="F281" s="13">
        <f>'BASE - Geral'!G281</f>
        <v>0</v>
      </c>
      <c r="G281" s="13">
        <f>'BASE - Geral'!H281</f>
        <v>0</v>
      </c>
      <c r="H281" s="13">
        <f>'BASE - Geral'!I281</f>
        <v>0</v>
      </c>
      <c r="I281" s="12">
        <f>'BASE - Geral'!J281</f>
        <v>0</v>
      </c>
      <c r="J281" s="12">
        <f>'BASE - Geral'!K281</f>
        <v>0</v>
      </c>
      <c r="K281" s="12">
        <f>'BASE - Geral'!L281</f>
        <v>0</v>
      </c>
      <c r="L281" s="12">
        <f>'BASE - Geral'!M281</f>
        <v>0</v>
      </c>
      <c r="M281" s="12">
        <f>'BASE - Geral'!N281</f>
        <v>0</v>
      </c>
      <c r="N281" s="108">
        <f>'BASE - Geral'!Q281</f>
        <v>0</v>
      </c>
      <c r="O281" s="111" t="e">
        <f>VLOOKUP(F281,'Demanda Isolada KIT'!$M$2:$P$1048576,4,0)</f>
        <v>#N/A</v>
      </c>
      <c r="P281" s="12">
        <f>'BASE - Geral'!Q281</f>
        <v>0</v>
      </c>
      <c r="Q281" s="90">
        <f>'BASE - Geral'!R281</f>
        <v>0</v>
      </c>
      <c r="R281" s="112">
        <f>'BASE - Geral'!S281</f>
        <v>0</v>
      </c>
      <c r="S281" s="131" t="e">
        <f t="shared" si="15"/>
        <v>#N/A</v>
      </c>
      <c r="T281" s="111" t="e">
        <f>VLOOKUP(F281,'Demanda Isolada KIT'!$R$2:$U$1048576,2,0)</f>
        <v>#N/A</v>
      </c>
      <c r="U281" s="12">
        <f>'BASE - Geral'!T281</f>
        <v>0</v>
      </c>
      <c r="V281" s="90">
        <f>'BASE - Geral'!U281</f>
        <v>0</v>
      </c>
      <c r="W281" s="112">
        <f>'BASE - Geral'!V281</f>
        <v>0</v>
      </c>
      <c r="X281" s="132" t="e">
        <f t="shared" si="16"/>
        <v>#N/A</v>
      </c>
      <c r="Y281" s="111">
        <v>278</v>
      </c>
      <c r="Z281" s="12">
        <f>'BASE - Geral'!W281</f>
        <v>0</v>
      </c>
      <c r="AA281" s="90">
        <f>'BASE - Geral'!X281</f>
        <v>0</v>
      </c>
      <c r="AB281" s="112">
        <f>'BASE - Geral'!Y281</f>
        <v>0</v>
      </c>
      <c r="AC281" s="132">
        <f t="shared" si="17"/>
        <v>-278</v>
      </c>
      <c r="AD281" s="90">
        <f>'BASE - Geral'!AC281</f>
        <v>0</v>
      </c>
      <c r="AE281" s="90">
        <f>'BASE - Geral'!AD281</f>
        <v>0</v>
      </c>
      <c r="AF281" s="129"/>
    </row>
    <row r="282" spans="2:32">
      <c r="B282" s="117" t="e">
        <f>VLOOKUP(F282,'Composição KIT'!$A$1:$E$400,5,0)</f>
        <v>#N/A</v>
      </c>
      <c r="C282" s="13">
        <f>'BASE - Geral'!B282</f>
        <v>0</v>
      </c>
      <c r="D282" s="13">
        <f>'BASE - Geral'!D282</f>
        <v>0</v>
      </c>
      <c r="E282" s="13">
        <f>'BASE - Geral'!E282</f>
        <v>0</v>
      </c>
      <c r="F282" s="13">
        <f>'BASE - Geral'!G282</f>
        <v>0</v>
      </c>
      <c r="G282" s="13">
        <f>'BASE - Geral'!H282</f>
        <v>0</v>
      </c>
      <c r="H282" s="13">
        <f>'BASE - Geral'!I282</f>
        <v>0</v>
      </c>
      <c r="I282" s="12">
        <f>'BASE - Geral'!J282</f>
        <v>0</v>
      </c>
      <c r="J282" s="12">
        <f>'BASE - Geral'!K282</f>
        <v>0</v>
      </c>
      <c r="K282" s="12">
        <f>'BASE - Geral'!L282</f>
        <v>0</v>
      </c>
      <c r="L282" s="12">
        <f>'BASE - Geral'!M282</f>
        <v>0</v>
      </c>
      <c r="M282" s="12">
        <f>'BASE - Geral'!N282</f>
        <v>0</v>
      </c>
      <c r="N282" s="108">
        <f>'BASE - Geral'!Q282</f>
        <v>0</v>
      </c>
      <c r="O282" s="111" t="e">
        <f>VLOOKUP(F282,'Demanda Isolada KIT'!$M$2:$P$1048576,4,0)</f>
        <v>#N/A</v>
      </c>
      <c r="P282" s="12">
        <f>'BASE - Geral'!Q282</f>
        <v>0</v>
      </c>
      <c r="Q282" s="90">
        <f>'BASE - Geral'!R282</f>
        <v>0</v>
      </c>
      <c r="R282" s="112">
        <f>'BASE - Geral'!S282</f>
        <v>0</v>
      </c>
      <c r="S282" s="131" t="e">
        <f t="shared" si="15"/>
        <v>#N/A</v>
      </c>
      <c r="T282" s="111" t="e">
        <f>VLOOKUP(F282,'Demanda Isolada KIT'!$R$2:$U$1048576,2,0)</f>
        <v>#N/A</v>
      </c>
      <c r="U282" s="12">
        <f>'BASE - Geral'!T282</f>
        <v>0</v>
      </c>
      <c r="V282" s="90">
        <f>'BASE - Geral'!U282</f>
        <v>0</v>
      </c>
      <c r="W282" s="112">
        <f>'BASE - Geral'!V282</f>
        <v>0</v>
      </c>
      <c r="X282" s="132" t="e">
        <f t="shared" si="16"/>
        <v>#N/A</v>
      </c>
      <c r="Y282" s="111">
        <v>279</v>
      </c>
      <c r="Z282" s="12">
        <f>'BASE - Geral'!W282</f>
        <v>0</v>
      </c>
      <c r="AA282" s="90">
        <f>'BASE - Geral'!X282</f>
        <v>0</v>
      </c>
      <c r="AB282" s="112">
        <f>'BASE - Geral'!Y282</f>
        <v>0</v>
      </c>
      <c r="AC282" s="132">
        <f t="shared" si="17"/>
        <v>-279</v>
      </c>
      <c r="AD282" s="90">
        <f>'BASE - Geral'!AC282</f>
        <v>0</v>
      </c>
      <c r="AE282" s="90">
        <f>'BASE - Geral'!AD282</f>
        <v>0</v>
      </c>
      <c r="AF282" s="129"/>
    </row>
    <row r="283" spans="2:32">
      <c r="B283" s="117" t="e">
        <f>VLOOKUP(F283,'Composição KIT'!$A$1:$E$400,5,0)</f>
        <v>#N/A</v>
      </c>
      <c r="C283" s="13">
        <f>'BASE - Geral'!B283</f>
        <v>0</v>
      </c>
      <c r="D283" s="13">
        <f>'BASE - Geral'!D283</f>
        <v>0</v>
      </c>
      <c r="E283" s="13">
        <f>'BASE - Geral'!E283</f>
        <v>0</v>
      </c>
      <c r="F283" s="13">
        <f>'BASE - Geral'!G283</f>
        <v>0</v>
      </c>
      <c r="G283" s="13">
        <f>'BASE - Geral'!H283</f>
        <v>0</v>
      </c>
      <c r="H283" s="13">
        <f>'BASE - Geral'!I283</f>
        <v>0</v>
      </c>
      <c r="I283" s="12">
        <f>'BASE - Geral'!J283</f>
        <v>0</v>
      </c>
      <c r="J283" s="12">
        <f>'BASE - Geral'!K283</f>
        <v>0</v>
      </c>
      <c r="K283" s="12">
        <f>'BASE - Geral'!L283</f>
        <v>0</v>
      </c>
      <c r="L283" s="12">
        <f>'BASE - Geral'!M283</f>
        <v>0</v>
      </c>
      <c r="M283" s="12">
        <f>'BASE - Geral'!N283</f>
        <v>0</v>
      </c>
      <c r="N283" s="108">
        <f>'BASE - Geral'!Q283</f>
        <v>0</v>
      </c>
      <c r="O283" s="111" t="e">
        <f>VLOOKUP(F283,'Demanda Isolada KIT'!$M$2:$P$1048576,4,0)</f>
        <v>#N/A</v>
      </c>
      <c r="P283" s="12">
        <f>'BASE - Geral'!Q283</f>
        <v>0</v>
      </c>
      <c r="Q283" s="90">
        <f>'BASE - Geral'!R283</f>
        <v>0</v>
      </c>
      <c r="R283" s="112">
        <f>'BASE - Geral'!S283</f>
        <v>0</v>
      </c>
      <c r="S283" s="131" t="e">
        <f t="shared" si="15"/>
        <v>#N/A</v>
      </c>
      <c r="T283" s="111" t="e">
        <f>VLOOKUP(F283,'Demanda Isolada KIT'!$R$2:$U$1048576,2,0)</f>
        <v>#N/A</v>
      </c>
      <c r="U283" s="12">
        <f>'BASE - Geral'!T283</f>
        <v>0</v>
      </c>
      <c r="V283" s="90">
        <f>'BASE - Geral'!U283</f>
        <v>0</v>
      </c>
      <c r="W283" s="112">
        <f>'BASE - Geral'!V283</f>
        <v>0</v>
      </c>
      <c r="X283" s="132" t="e">
        <f t="shared" si="16"/>
        <v>#N/A</v>
      </c>
      <c r="Y283" s="111">
        <v>280</v>
      </c>
      <c r="Z283" s="12">
        <f>'BASE - Geral'!W283</f>
        <v>0</v>
      </c>
      <c r="AA283" s="90">
        <f>'BASE - Geral'!X283</f>
        <v>0</v>
      </c>
      <c r="AB283" s="112">
        <f>'BASE - Geral'!Y283</f>
        <v>0</v>
      </c>
      <c r="AC283" s="132">
        <f t="shared" si="17"/>
        <v>-280</v>
      </c>
      <c r="AD283" s="90">
        <f>'BASE - Geral'!AC283</f>
        <v>0</v>
      </c>
      <c r="AE283" s="90">
        <f>'BASE - Geral'!AD283</f>
        <v>0</v>
      </c>
      <c r="AF283" s="129"/>
    </row>
    <row r="284" spans="2:32">
      <c r="B284" s="117" t="e">
        <f>VLOOKUP(F284,'Composição KIT'!$A$1:$E$400,5,0)</f>
        <v>#N/A</v>
      </c>
      <c r="C284" s="13">
        <f>'BASE - Geral'!B284</f>
        <v>0</v>
      </c>
      <c r="D284" s="13">
        <f>'BASE - Geral'!D284</f>
        <v>0</v>
      </c>
      <c r="E284" s="13">
        <f>'BASE - Geral'!E284</f>
        <v>0</v>
      </c>
      <c r="F284" s="13">
        <f>'BASE - Geral'!G284</f>
        <v>0</v>
      </c>
      <c r="G284" s="13">
        <f>'BASE - Geral'!H284</f>
        <v>0</v>
      </c>
      <c r="H284" s="13">
        <f>'BASE - Geral'!I284</f>
        <v>0</v>
      </c>
      <c r="I284" s="12">
        <f>'BASE - Geral'!J284</f>
        <v>0</v>
      </c>
      <c r="J284" s="12">
        <f>'BASE - Geral'!K284</f>
        <v>0</v>
      </c>
      <c r="K284" s="12">
        <f>'BASE - Geral'!L284</f>
        <v>0</v>
      </c>
      <c r="L284" s="12">
        <f>'BASE - Geral'!M284</f>
        <v>0</v>
      </c>
      <c r="M284" s="12">
        <f>'BASE - Geral'!N284</f>
        <v>0</v>
      </c>
      <c r="N284" s="108">
        <f>'BASE - Geral'!Q284</f>
        <v>0</v>
      </c>
      <c r="O284" s="111" t="e">
        <f>VLOOKUP(F284,'Demanda Isolada KIT'!$M$2:$P$1048576,4,0)</f>
        <v>#N/A</v>
      </c>
      <c r="P284" s="12">
        <f>'BASE - Geral'!Q284</f>
        <v>0</v>
      </c>
      <c r="Q284" s="90">
        <f>'BASE - Geral'!R284</f>
        <v>0</v>
      </c>
      <c r="R284" s="112">
        <f>'BASE - Geral'!S284</f>
        <v>0</v>
      </c>
      <c r="S284" s="131" t="e">
        <f t="shared" si="15"/>
        <v>#N/A</v>
      </c>
      <c r="T284" s="111" t="e">
        <f>VLOOKUP(F284,'Demanda Isolada KIT'!$R$2:$U$1048576,2,0)</f>
        <v>#N/A</v>
      </c>
      <c r="U284" s="12">
        <f>'BASE - Geral'!T284</f>
        <v>0</v>
      </c>
      <c r="V284" s="90">
        <f>'BASE - Geral'!U284</f>
        <v>0</v>
      </c>
      <c r="W284" s="112">
        <f>'BASE - Geral'!V284</f>
        <v>0</v>
      </c>
      <c r="X284" s="132" t="e">
        <f t="shared" si="16"/>
        <v>#N/A</v>
      </c>
      <c r="Y284" s="111">
        <v>281</v>
      </c>
      <c r="Z284" s="12">
        <f>'BASE - Geral'!W284</f>
        <v>0</v>
      </c>
      <c r="AA284" s="90">
        <f>'BASE - Geral'!X284</f>
        <v>0</v>
      </c>
      <c r="AB284" s="112">
        <f>'BASE - Geral'!Y284</f>
        <v>0</v>
      </c>
      <c r="AC284" s="132">
        <f t="shared" si="17"/>
        <v>-281</v>
      </c>
      <c r="AD284" s="90">
        <f>'BASE - Geral'!AC284</f>
        <v>0</v>
      </c>
      <c r="AE284" s="90">
        <f>'BASE - Geral'!AD284</f>
        <v>0</v>
      </c>
      <c r="AF284" s="129"/>
    </row>
    <row r="285" spans="2:32">
      <c r="B285" s="117" t="e">
        <f>VLOOKUP(F285,'Composição KIT'!$A$1:$E$400,5,0)</f>
        <v>#N/A</v>
      </c>
      <c r="C285" s="13">
        <f>'BASE - Geral'!B285</f>
        <v>0</v>
      </c>
      <c r="D285" s="13">
        <f>'BASE - Geral'!D285</f>
        <v>0</v>
      </c>
      <c r="E285" s="13">
        <f>'BASE - Geral'!E285</f>
        <v>0</v>
      </c>
      <c r="F285" s="13">
        <f>'BASE - Geral'!G285</f>
        <v>0</v>
      </c>
      <c r="G285" s="13">
        <f>'BASE - Geral'!H285</f>
        <v>0</v>
      </c>
      <c r="H285" s="13">
        <f>'BASE - Geral'!I285</f>
        <v>0</v>
      </c>
      <c r="I285" s="12">
        <f>'BASE - Geral'!J285</f>
        <v>0</v>
      </c>
      <c r="J285" s="12">
        <f>'BASE - Geral'!K285</f>
        <v>0</v>
      </c>
      <c r="K285" s="12">
        <f>'BASE - Geral'!L285</f>
        <v>0</v>
      </c>
      <c r="L285" s="12">
        <f>'BASE - Geral'!M285</f>
        <v>0</v>
      </c>
      <c r="M285" s="12">
        <f>'BASE - Geral'!N285</f>
        <v>0</v>
      </c>
      <c r="N285" s="108">
        <f>'BASE - Geral'!Q285</f>
        <v>0</v>
      </c>
      <c r="O285" s="111" t="e">
        <f>VLOOKUP(F285,'Demanda Isolada KIT'!$M$2:$P$1048576,4,0)</f>
        <v>#N/A</v>
      </c>
      <c r="P285" s="12">
        <f>'BASE - Geral'!Q285</f>
        <v>0</v>
      </c>
      <c r="Q285" s="90">
        <f>'BASE - Geral'!R285</f>
        <v>0</v>
      </c>
      <c r="R285" s="112">
        <f>'BASE - Geral'!S285</f>
        <v>0</v>
      </c>
      <c r="S285" s="131" t="e">
        <f t="shared" si="15"/>
        <v>#N/A</v>
      </c>
      <c r="T285" s="111" t="e">
        <f>VLOOKUP(F285,'Demanda Isolada KIT'!$R$2:$U$1048576,2,0)</f>
        <v>#N/A</v>
      </c>
      <c r="U285" s="12">
        <f>'BASE - Geral'!T285</f>
        <v>0</v>
      </c>
      <c r="V285" s="90">
        <f>'BASE - Geral'!U285</f>
        <v>0</v>
      </c>
      <c r="W285" s="112">
        <f>'BASE - Geral'!V285</f>
        <v>0</v>
      </c>
      <c r="X285" s="132" t="e">
        <f t="shared" si="16"/>
        <v>#N/A</v>
      </c>
      <c r="Y285" s="111">
        <v>282</v>
      </c>
      <c r="Z285" s="12">
        <f>'BASE - Geral'!W285</f>
        <v>0</v>
      </c>
      <c r="AA285" s="90">
        <f>'BASE - Geral'!X285</f>
        <v>0</v>
      </c>
      <c r="AB285" s="112">
        <f>'BASE - Geral'!Y285</f>
        <v>0</v>
      </c>
      <c r="AC285" s="132">
        <f t="shared" si="17"/>
        <v>-282</v>
      </c>
      <c r="AD285" s="90">
        <f>'BASE - Geral'!AC285</f>
        <v>0</v>
      </c>
      <c r="AE285" s="90">
        <f>'BASE - Geral'!AD285</f>
        <v>0</v>
      </c>
      <c r="AF285" s="129"/>
    </row>
    <row r="286" spans="2:32">
      <c r="B286" s="117" t="e">
        <f>VLOOKUP(F286,'Composição KIT'!$A$1:$E$400,5,0)</f>
        <v>#N/A</v>
      </c>
      <c r="C286" s="13">
        <f>'BASE - Geral'!B286</f>
        <v>0</v>
      </c>
      <c r="D286" s="13">
        <f>'BASE - Geral'!D286</f>
        <v>0</v>
      </c>
      <c r="E286" s="13">
        <f>'BASE - Geral'!E286</f>
        <v>0</v>
      </c>
      <c r="F286" s="13">
        <f>'BASE - Geral'!G286</f>
        <v>0</v>
      </c>
      <c r="G286" s="13">
        <f>'BASE - Geral'!H286</f>
        <v>0</v>
      </c>
      <c r="H286" s="13">
        <f>'BASE - Geral'!I286</f>
        <v>0</v>
      </c>
      <c r="I286" s="12">
        <f>'BASE - Geral'!J286</f>
        <v>0</v>
      </c>
      <c r="J286" s="12">
        <f>'BASE - Geral'!K286</f>
        <v>0</v>
      </c>
      <c r="K286" s="12">
        <f>'BASE - Geral'!L286</f>
        <v>0</v>
      </c>
      <c r="L286" s="12">
        <f>'BASE - Geral'!M286</f>
        <v>0</v>
      </c>
      <c r="M286" s="12">
        <f>'BASE - Geral'!N286</f>
        <v>0</v>
      </c>
      <c r="N286" s="108">
        <f>'BASE - Geral'!Q286</f>
        <v>0</v>
      </c>
      <c r="O286" s="111" t="e">
        <f>VLOOKUP(F286,'Demanda Isolada KIT'!$M$2:$P$1048576,4,0)</f>
        <v>#N/A</v>
      </c>
      <c r="P286" s="12">
        <f>'BASE - Geral'!Q286</f>
        <v>0</v>
      </c>
      <c r="Q286" s="90">
        <f>'BASE - Geral'!R286</f>
        <v>0</v>
      </c>
      <c r="R286" s="112">
        <f>'BASE - Geral'!S286</f>
        <v>0</v>
      </c>
      <c r="S286" s="131" t="e">
        <f t="shared" si="15"/>
        <v>#N/A</v>
      </c>
      <c r="T286" s="111" t="e">
        <f>VLOOKUP(F286,'Demanda Isolada KIT'!$R$2:$U$1048576,2,0)</f>
        <v>#N/A</v>
      </c>
      <c r="U286" s="12">
        <f>'BASE - Geral'!T286</f>
        <v>0</v>
      </c>
      <c r="V286" s="90">
        <f>'BASE - Geral'!U286</f>
        <v>0</v>
      </c>
      <c r="W286" s="112">
        <f>'BASE - Geral'!V286</f>
        <v>0</v>
      </c>
      <c r="X286" s="132" t="e">
        <f t="shared" si="16"/>
        <v>#N/A</v>
      </c>
      <c r="Y286" s="111">
        <v>283</v>
      </c>
      <c r="Z286" s="12">
        <f>'BASE - Geral'!W286</f>
        <v>0</v>
      </c>
      <c r="AA286" s="90">
        <f>'BASE - Geral'!X286</f>
        <v>0</v>
      </c>
      <c r="AB286" s="112">
        <f>'BASE - Geral'!Y286</f>
        <v>0</v>
      </c>
      <c r="AC286" s="132">
        <f t="shared" si="17"/>
        <v>-283</v>
      </c>
      <c r="AD286" s="90">
        <f>'BASE - Geral'!AC286</f>
        <v>0</v>
      </c>
      <c r="AE286" s="90">
        <f>'BASE - Geral'!AD286</f>
        <v>0</v>
      </c>
      <c r="AF286" s="129"/>
    </row>
    <row r="287" spans="2:32">
      <c r="B287" s="117" t="e">
        <f>VLOOKUP(F287,'Composição KIT'!$A$1:$E$400,5,0)</f>
        <v>#N/A</v>
      </c>
      <c r="C287" s="13">
        <f>'BASE - Geral'!B287</f>
        <v>0</v>
      </c>
      <c r="D287" s="13">
        <f>'BASE - Geral'!D287</f>
        <v>0</v>
      </c>
      <c r="E287" s="13">
        <f>'BASE - Geral'!E287</f>
        <v>0</v>
      </c>
      <c r="F287" s="13">
        <f>'BASE - Geral'!G287</f>
        <v>0</v>
      </c>
      <c r="G287" s="13">
        <f>'BASE - Geral'!H287</f>
        <v>0</v>
      </c>
      <c r="H287" s="13">
        <f>'BASE - Geral'!I287</f>
        <v>0</v>
      </c>
      <c r="I287" s="12">
        <f>'BASE - Geral'!J287</f>
        <v>0</v>
      </c>
      <c r="J287" s="12">
        <f>'BASE - Geral'!K287</f>
        <v>0</v>
      </c>
      <c r="K287" s="12">
        <f>'BASE - Geral'!L287</f>
        <v>0</v>
      </c>
      <c r="L287" s="12">
        <f>'BASE - Geral'!M287</f>
        <v>0</v>
      </c>
      <c r="M287" s="12">
        <f>'BASE - Geral'!N287</f>
        <v>0</v>
      </c>
      <c r="N287" s="108">
        <f>'BASE - Geral'!Q287</f>
        <v>0</v>
      </c>
      <c r="O287" s="111" t="e">
        <f>VLOOKUP(F287,'Demanda Isolada KIT'!$M$2:$P$1048576,4,0)</f>
        <v>#N/A</v>
      </c>
      <c r="P287" s="12">
        <f>'BASE - Geral'!Q287</f>
        <v>0</v>
      </c>
      <c r="Q287" s="90">
        <f>'BASE - Geral'!R287</f>
        <v>0</v>
      </c>
      <c r="R287" s="112">
        <f>'BASE - Geral'!S287</f>
        <v>0</v>
      </c>
      <c r="S287" s="131" t="e">
        <f t="shared" si="15"/>
        <v>#N/A</v>
      </c>
      <c r="T287" s="111" t="e">
        <f>VLOOKUP(F287,'Demanda Isolada KIT'!$R$2:$U$1048576,2,0)</f>
        <v>#N/A</v>
      </c>
      <c r="U287" s="12">
        <f>'BASE - Geral'!T287</f>
        <v>0</v>
      </c>
      <c r="V287" s="90">
        <f>'BASE - Geral'!U287</f>
        <v>0</v>
      </c>
      <c r="W287" s="112">
        <f>'BASE - Geral'!V287</f>
        <v>0</v>
      </c>
      <c r="X287" s="132" t="e">
        <f t="shared" si="16"/>
        <v>#N/A</v>
      </c>
      <c r="Y287" s="111">
        <v>284</v>
      </c>
      <c r="Z287" s="12">
        <f>'BASE - Geral'!W287</f>
        <v>0</v>
      </c>
      <c r="AA287" s="90">
        <f>'BASE - Geral'!X287</f>
        <v>0</v>
      </c>
      <c r="AB287" s="112">
        <f>'BASE - Geral'!Y287</f>
        <v>0</v>
      </c>
      <c r="AC287" s="132">
        <f t="shared" si="17"/>
        <v>-284</v>
      </c>
      <c r="AD287" s="90">
        <f>'BASE - Geral'!AC287</f>
        <v>0</v>
      </c>
      <c r="AE287" s="90">
        <f>'BASE - Geral'!AD287</f>
        <v>0</v>
      </c>
      <c r="AF287" s="129"/>
    </row>
    <row r="288" spans="2:32">
      <c r="B288" s="117" t="e">
        <f>VLOOKUP(F288,'Composição KIT'!$A$1:$E$400,5,0)</f>
        <v>#N/A</v>
      </c>
      <c r="C288" s="13">
        <f>'BASE - Geral'!B288</f>
        <v>0</v>
      </c>
      <c r="D288" s="13">
        <f>'BASE - Geral'!D288</f>
        <v>0</v>
      </c>
      <c r="E288" s="13">
        <f>'BASE - Geral'!E288</f>
        <v>0</v>
      </c>
      <c r="F288" s="13">
        <f>'BASE - Geral'!G288</f>
        <v>0</v>
      </c>
      <c r="G288" s="13">
        <f>'BASE - Geral'!H288</f>
        <v>0</v>
      </c>
      <c r="H288" s="13">
        <f>'BASE - Geral'!I288</f>
        <v>0</v>
      </c>
      <c r="I288" s="12">
        <f>'BASE - Geral'!J288</f>
        <v>0</v>
      </c>
      <c r="J288" s="12">
        <f>'BASE - Geral'!K288</f>
        <v>0</v>
      </c>
      <c r="K288" s="12">
        <f>'BASE - Geral'!L288</f>
        <v>0</v>
      </c>
      <c r="L288" s="12">
        <f>'BASE - Geral'!M288</f>
        <v>0</v>
      </c>
      <c r="M288" s="12">
        <f>'BASE - Geral'!N288</f>
        <v>0</v>
      </c>
      <c r="N288" s="108">
        <f>'BASE - Geral'!Q288</f>
        <v>0</v>
      </c>
      <c r="O288" s="111" t="e">
        <f>VLOOKUP(F288,'Demanda Isolada KIT'!$M$2:$P$1048576,4,0)</f>
        <v>#N/A</v>
      </c>
      <c r="P288" s="12">
        <f>'BASE - Geral'!Q288</f>
        <v>0</v>
      </c>
      <c r="Q288" s="90">
        <f>'BASE - Geral'!R288</f>
        <v>0</v>
      </c>
      <c r="R288" s="112">
        <f>'BASE - Geral'!S288</f>
        <v>0</v>
      </c>
      <c r="S288" s="131" t="e">
        <f t="shared" si="15"/>
        <v>#N/A</v>
      </c>
      <c r="T288" s="111" t="e">
        <f>VLOOKUP(F288,'Demanda Isolada KIT'!$R$2:$U$1048576,2,0)</f>
        <v>#N/A</v>
      </c>
      <c r="U288" s="12">
        <f>'BASE - Geral'!T288</f>
        <v>0</v>
      </c>
      <c r="V288" s="90">
        <f>'BASE - Geral'!U288</f>
        <v>0</v>
      </c>
      <c r="W288" s="112">
        <f>'BASE - Geral'!V288</f>
        <v>0</v>
      </c>
      <c r="X288" s="132" t="e">
        <f t="shared" si="16"/>
        <v>#N/A</v>
      </c>
      <c r="Y288" s="111">
        <v>285</v>
      </c>
      <c r="Z288" s="12">
        <f>'BASE - Geral'!W288</f>
        <v>0</v>
      </c>
      <c r="AA288" s="90">
        <f>'BASE - Geral'!X288</f>
        <v>0</v>
      </c>
      <c r="AB288" s="112">
        <f>'BASE - Geral'!Y288</f>
        <v>0</v>
      </c>
      <c r="AC288" s="132">
        <f t="shared" si="17"/>
        <v>-285</v>
      </c>
      <c r="AD288" s="90">
        <f>'BASE - Geral'!AC288</f>
        <v>0</v>
      </c>
      <c r="AE288" s="90">
        <f>'BASE - Geral'!AD288</f>
        <v>0</v>
      </c>
      <c r="AF288" s="129"/>
    </row>
    <row r="289" spans="2:32">
      <c r="B289" s="117" t="e">
        <f>VLOOKUP(F289,'Composição KIT'!$A$1:$E$400,5,0)</f>
        <v>#N/A</v>
      </c>
      <c r="C289" s="13">
        <f>'BASE - Geral'!B289</f>
        <v>0</v>
      </c>
      <c r="D289" s="13">
        <f>'BASE - Geral'!D289</f>
        <v>0</v>
      </c>
      <c r="E289" s="13">
        <f>'BASE - Geral'!E289</f>
        <v>0</v>
      </c>
      <c r="F289" s="13">
        <f>'BASE - Geral'!G289</f>
        <v>0</v>
      </c>
      <c r="G289" s="13">
        <f>'BASE - Geral'!H289</f>
        <v>0</v>
      </c>
      <c r="H289" s="13">
        <f>'BASE - Geral'!I289</f>
        <v>0</v>
      </c>
      <c r="I289" s="12">
        <f>'BASE - Geral'!J289</f>
        <v>0</v>
      </c>
      <c r="J289" s="12">
        <f>'BASE - Geral'!K289</f>
        <v>0</v>
      </c>
      <c r="K289" s="12">
        <f>'BASE - Geral'!L289</f>
        <v>0</v>
      </c>
      <c r="L289" s="12">
        <f>'BASE - Geral'!M289</f>
        <v>0</v>
      </c>
      <c r="M289" s="12">
        <f>'BASE - Geral'!N289</f>
        <v>0</v>
      </c>
      <c r="N289" s="108">
        <f>'BASE - Geral'!Q289</f>
        <v>0</v>
      </c>
      <c r="O289" s="111" t="e">
        <f>VLOOKUP(F289,'Demanda Isolada KIT'!$M$2:$P$1048576,4,0)</f>
        <v>#N/A</v>
      </c>
      <c r="P289" s="12">
        <f>'BASE - Geral'!Q289</f>
        <v>0</v>
      </c>
      <c r="Q289" s="90">
        <f>'BASE - Geral'!R289</f>
        <v>0</v>
      </c>
      <c r="R289" s="112">
        <f>'BASE - Geral'!S289</f>
        <v>0</v>
      </c>
      <c r="S289" s="131" t="e">
        <f t="shared" si="15"/>
        <v>#N/A</v>
      </c>
      <c r="T289" s="111" t="e">
        <f>VLOOKUP(F289,'Demanda Isolada KIT'!$R$2:$U$1048576,2,0)</f>
        <v>#N/A</v>
      </c>
      <c r="U289" s="12">
        <f>'BASE - Geral'!T289</f>
        <v>0</v>
      </c>
      <c r="V289" s="90">
        <f>'BASE - Geral'!U289</f>
        <v>0</v>
      </c>
      <c r="W289" s="112">
        <f>'BASE - Geral'!V289</f>
        <v>0</v>
      </c>
      <c r="X289" s="132" t="e">
        <f t="shared" si="16"/>
        <v>#N/A</v>
      </c>
      <c r="Y289" s="111">
        <v>286</v>
      </c>
      <c r="Z289" s="12">
        <f>'BASE - Geral'!W289</f>
        <v>0</v>
      </c>
      <c r="AA289" s="90">
        <f>'BASE - Geral'!X289</f>
        <v>0</v>
      </c>
      <c r="AB289" s="112">
        <f>'BASE - Geral'!Y289</f>
        <v>0</v>
      </c>
      <c r="AC289" s="132">
        <f t="shared" si="17"/>
        <v>-286</v>
      </c>
      <c r="AD289" s="90">
        <f>'BASE - Geral'!AC289</f>
        <v>0</v>
      </c>
      <c r="AE289" s="90">
        <f>'BASE - Geral'!AD289</f>
        <v>0</v>
      </c>
      <c r="AF289" s="129"/>
    </row>
    <row r="290" spans="2:32">
      <c r="B290" s="117" t="e">
        <f>VLOOKUP(F290,'Composição KIT'!$A$1:$E$400,5,0)</f>
        <v>#N/A</v>
      </c>
      <c r="C290" s="13">
        <f>'BASE - Geral'!B290</f>
        <v>0</v>
      </c>
      <c r="D290" s="13">
        <f>'BASE - Geral'!D290</f>
        <v>0</v>
      </c>
      <c r="E290" s="13">
        <f>'BASE - Geral'!E290</f>
        <v>0</v>
      </c>
      <c r="F290" s="13">
        <f>'BASE - Geral'!G290</f>
        <v>0</v>
      </c>
      <c r="G290" s="13">
        <f>'BASE - Geral'!H290</f>
        <v>0</v>
      </c>
      <c r="H290" s="13">
        <f>'BASE - Geral'!I290</f>
        <v>0</v>
      </c>
      <c r="I290" s="12">
        <f>'BASE - Geral'!J290</f>
        <v>0</v>
      </c>
      <c r="J290" s="12">
        <f>'BASE - Geral'!K290</f>
        <v>0</v>
      </c>
      <c r="K290" s="12">
        <f>'BASE - Geral'!L290</f>
        <v>0</v>
      </c>
      <c r="L290" s="12">
        <f>'BASE - Geral'!M290</f>
        <v>0</v>
      </c>
      <c r="M290" s="12">
        <f>'BASE - Geral'!N290</f>
        <v>0</v>
      </c>
      <c r="N290" s="108">
        <f>'BASE - Geral'!Q290</f>
        <v>0</v>
      </c>
      <c r="O290" s="111" t="e">
        <f>VLOOKUP(F290,'Demanda Isolada KIT'!$M$2:$P$1048576,4,0)</f>
        <v>#N/A</v>
      </c>
      <c r="P290" s="12">
        <f>'BASE - Geral'!Q290</f>
        <v>0</v>
      </c>
      <c r="Q290" s="90">
        <f>'BASE - Geral'!R290</f>
        <v>0</v>
      </c>
      <c r="R290" s="112">
        <f>'BASE - Geral'!S290</f>
        <v>0</v>
      </c>
      <c r="S290" s="131" t="e">
        <f t="shared" si="15"/>
        <v>#N/A</v>
      </c>
      <c r="T290" s="111" t="e">
        <f>VLOOKUP(F290,'Demanda Isolada KIT'!$R$2:$U$1048576,2,0)</f>
        <v>#N/A</v>
      </c>
      <c r="U290" s="12">
        <f>'BASE - Geral'!T290</f>
        <v>0</v>
      </c>
      <c r="V290" s="90">
        <f>'BASE - Geral'!U290</f>
        <v>0</v>
      </c>
      <c r="W290" s="112">
        <f>'BASE - Geral'!V290</f>
        <v>0</v>
      </c>
      <c r="X290" s="132" t="e">
        <f t="shared" si="16"/>
        <v>#N/A</v>
      </c>
      <c r="Y290" s="111">
        <v>287</v>
      </c>
      <c r="Z290" s="12">
        <f>'BASE - Geral'!W290</f>
        <v>0</v>
      </c>
      <c r="AA290" s="90">
        <f>'BASE - Geral'!X290</f>
        <v>0</v>
      </c>
      <c r="AB290" s="112">
        <f>'BASE - Geral'!Y290</f>
        <v>0</v>
      </c>
      <c r="AC290" s="132">
        <f t="shared" si="17"/>
        <v>-287</v>
      </c>
      <c r="AD290" s="90">
        <f>'BASE - Geral'!AC290</f>
        <v>0</v>
      </c>
      <c r="AE290" s="90">
        <f>'BASE - Geral'!AD290</f>
        <v>0</v>
      </c>
      <c r="AF290" s="129"/>
    </row>
    <row r="291" spans="2:32">
      <c r="B291" s="117" t="e">
        <f>VLOOKUP(F291,'Composição KIT'!$A$1:$E$400,5,0)</f>
        <v>#N/A</v>
      </c>
      <c r="C291" s="13">
        <f>'BASE - Geral'!B291</f>
        <v>0</v>
      </c>
      <c r="D291" s="13">
        <f>'BASE - Geral'!D291</f>
        <v>0</v>
      </c>
      <c r="E291" s="13">
        <f>'BASE - Geral'!E291</f>
        <v>0</v>
      </c>
      <c r="F291" s="13">
        <f>'BASE - Geral'!G291</f>
        <v>0</v>
      </c>
      <c r="G291" s="13">
        <f>'BASE - Geral'!H291</f>
        <v>0</v>
      </c>
      <c r="H291" s="13">
        <f>'BASE - Geral'!I291</f>
        <v>0</v>
      </c>
      <c r="I291" s="12">
        <f>'BASE - Geral'!J291</f>
        <v>0</v>
      </c>
      <c r="J291" s="12">
        <f>'BASE - Geral'!K291</f>
        <v>0</v>
      </c>
      <c r="K291" s="12">
        <f>'BASE - Geral'!L291</f>
        <v>0</v>
      </c>
      <c r="L291" s="12">
        <f>'BASE - Geral'!M291</f>
        <v>0</v>
      </c>
      <c r="M291" s="12">
        <f>'BASE - Geral'!N291</f>
        <v>0</v>
      </c>
      <c r="N291" s="108">
        <f>'BASE - Geral'!Q291</f>
        <v>0</v>
      </c>
      <c r="O291" s="111" t="e">
        <f>VLOOKUP(F291,'Demanda Isolada KIT'!$M$2:$P$1048576,4,0)</f>
        <v>#N/A</v>
      </c>
      <c r="P291" s="12">
        <f>'BASE - Geral'!Q291</f>
        <v>0</v>
      </c>
      <c r="Q291" s="90">
        <f>'BASE - Geral'!R291</f>
        <v>0</v>
      </c>
      <c r="R291" s="112">
        <f>'BASE - Geral'!S291</f>
        <v>0</v>
      </c>
      <c r="S291" s="131" t="e">
        <f t="shared" si="15"/>
        <v>#N/A</v>
      </c>
      <c r="T291" s="111" t="e">
        <f>VLOOKUP(F291,'Demanda Isolada KIT'!$R$2:$U$1048576,2,0)</f>
        <v>#N/A</v>
      </c>
      <c r="U291" s="12">
        <f>'BASE - Geral'!T291</f>
        <v>0</v>
      </c>
      <c r="V291" s="90">
        <f>'BASE - Geral'!U291</f>
        <v>0</v>
      </c>
      <c r="W291" s="112">
        <f>'BASE - Geral'!V291</f>
        <v>0</v>
      </c>
      <c r="X291" s="132" t="e">
        <f t="shared" si="16"/>
        <v>#N/A</v>
      </c>
      <c r="Y291" s="111">
        <v>288</v>
      </c>
      <c r="Z291" s="12">
        <f>'BASE - Geral'!W291</f>
        <v>0</v>
      </c>
      <c r="AA291" s="90">
        <f>'BASE - Geral'!X291</f>
        <v>0</v>
      </c>
      <c r="AB291" s="112">
        <f>'BASE - Geral'!Y291</f>
        <v>0</v>
      </c>
      <c r="AC291" s="132">
        <f t="shared" si="17"/>
        <v>-288</v>
      </c>
      <c r="AD291" s="90">
        <f>'BASE - Geral'!AC291</f>
        <v>0</v>
      </c>
      <c r="AE291" s="90">
        <f>'BASE - Geral'!AD291</f>
        <v>0</v>
      </c>
      <c r="AF291" s="129"/>
    </row>
    <row r="292" spans="2:32">
      <c r="B292" s="117" t="e">
        <f>VLOOKUP(F292,'Composição KIT'!$A$1:$E$400,5,0)</f>
        <v>#N/A</v>
      </c>
      <c r="C292" s="13">
        <f>'BASE - Geral'!B292</f>
        <v>0</v>
      </c>
      <c r="D292" s="13">
        <f>'BASE - Geral'!D292</f>
        <v>0</v>
      </c>
      <c r="E292" s="13">
        <f>'BASE - Geral'!E292</f>
        <v>0</v>
      </c>
      <c r="F292" s="13">
        <f>'BASE - Geral'!G292</f>
        <v>0</v>
      </c>
      <c r="G292" s="13">
        <f>'BASE - Geral'!H292</f>
        <v>0</v>
      </c>
      <c r="H292" s="13">
        <f>'BASE - Geral'!I292</f>
        <v>0</v>
      </c>
      <c r="I292" s="12">
        <f>'BASE - Geral'!J292</f>
        <v>0</v>
      </c>
      <c r="J292" s="12">
        <f>'BASE - Geral'!K292</f>
        <v>0</v>
      </c>
      <c r="K292" s="12">
        <f>'BASE - Geral'!L292</f>
        <v>0</v>
      </c>
      <c r="L292" s="12">
        <f>'BASE - Geral'!M292</f>
        <v>0</v>
      </c>
      <c r="M292" s="12">
        <f>'BASE - Geral'!N292</f>
        <v>0</v>
      </c>
      <c r="N292" s="108">
        <f>'BASE - Geral'!Q292</f>
        <v>0</v>
      </c>
      <c r="O292" s="111" t="e">
        <f>VLOOKUP(F292,'Demanda Isolada KIT'!$M$2:$P$1048576,4,0)</f>
        <v>#N/A</v>
      </c>
      <c r="P292" s="12">
        <f>'BASE - Geral'!Q292</f>
        <v>0</v>
      </c>
      <c r="Q292" s="90">
        <f>'BASE - Geral'!R292</f>
        <v>0</v>
      </c>
      <c r="R292" s="112">
        <f>'BASE - Geral'!S292</f>
        <v>0</v>
      </c>
      <c r="S292" s="131" t="e">
        <f t="shared" si="15"/>
        <v>#N/A</v>
      </c>
      <c r="T292" s="111" t="e">
        <f>VLOOKUP(F292,'Demanda Isolada KIT'!$R$2:$U$1048576,2,0)</f>
        <v>#N/A</v>
      </c>
      <c r="U292" s="12">
        <f>'BASE - Geral'!T292</f>
        <v>0</v>
      </c>
      <c r="V292" s="90">
        <f>'BASE - Geral'!U292</f>
        <v>0</v>
      </c>
      <c r="W292" s="112">
        <f>'BASE - Geral'!V292</f>
        <v>0</v>
      </c>
      <c r="X292" s="132" t="e">
        <f t="shared" si="16"/>
        <v>#N/A</v>
      </c>
      <c r="Y292" s="111">
        <v>289</v>
      </c>
      <c r="Z292" s="12">
        <f>'BASE - Geral'!W292</f>
        <v>0</v>
      </c>
      <c r="AA292" s="90">
        <f>'BASE - Geral'!X292</f>
        <v>0</v>
      </c>
      <c r="AB292" s="112">
        <f>'BASE - Geral'!Y292</f>
        <v>0</v>
      </c>
      <c r="AC292" s="132">
        <f t="shared" si="17"/>
        <v>-289</v>
      </c>
      <c r="AD292" s="90">
        <f>'BASE - Geral'!AC292</f>
        <v>0</v>
      </c>
      <c r="AE292" s="90">
        <f>'BASE - Geral'!AD292</f>
        <v>0</v>
      </c>
      <c r="AF292" s="129"/>
    </row>
    <row r="293" spans="2:32">
      <c r="B293" s="117" t="e">
        <f>VLOOKUP(F293,'Composição KIT'!$A$1:$E$400,5,0)</f>
        <v>#N/A</v>
      </c>
      <c r="C293" s="13">
        <f>'BASE - Geral'!B293</f>
        <v>0</v>
      </c>
      <c r="D293" s="13">
        <f>'BASE - Geral'!D293</f>
        <v>0</v>
      </c>
      <c r="E293" s="13">
        <f>'BASE - Geral'!E293</f>
        <v>0</v>
      </c>
      <c r="F293" s="13">
        <f>'BASE - Geral'!G293</f>
        <v>0</v>
      </c>
      <c r="G293" s="13">
        <f>'BASE - Geral'!H293</f>
        <v>0</v>
      </c>
      <c r="H293" s="13">
        <f>'BASE - Geral'!I293</f>
        <v>0</v>
      </c>
      <c r="I293" s="12">
        <f>'BASE - Geral'!J293</f>
        <v>0</v>
      </c>
      <c r="J293" s="12">
        <f>'BASE - Geral'!K293</f>
        <v>0</v>
      </c>
      <c r="K293" s="12">
        <f>'BASE - Geral'!L293</f>
        <v>0</v>
      </c>
      <c r="L293" s="12">
        <f>'BASE - Geral'!M293</f>
        <v>0</v>
      </c>
      <c r="M293" s="12">
        <f>'BASE - Geral'!N293</f>
        <v>0</v>
      </c>
      <c r="N293" s="108">
        <f>'BASE - Geral'!Q293</f>
        <v>0</v>
      </c>
      <c r="O293" s="111" t="e">
        <f>VLOOKUP(F293,'Demanda Isolada KIT'!$M$2:$P$1048576,4,0)</f>
        <v>#N/A</v>
      </c>
      <c r="P293" s="12">
        <f>'BASE - Geral'!Q293</f>
        <v>0</v>
      </c>
      <c r="Q293" s="90">
        <f>'BASE - Geral'!R293</f>
        <v>0</v>
      </c>
      <c r="R293" s="112">
        <f>'BASE - Geral'!S293</f>
        <v>0</v>
      </c>
      <c r="S293" s="131" t="e">
        <f t="shared" si="15"/>
        <v>#N/A</v>
      </c>
      <c r="T293" s="111" t="e">
        <f>VLOOKUP(F293,'Demanda Isolada KIT'!$R$2:$U$1048576,2,0)</f>
        <v>#N/A</v>
      </c>
      <c r="U293" s="12">
        <f>'BASE - Geral'!T293</f>
        <v>0</v>
      </c>
      <c r="V293" s="90">
        <f>'BASE - Geral'!U293</f>
        <v>0</v>
      </c>
      <c r="W293" s="112">
        <f>'BASE - Geral'!V293</f>
        <v>0</v>
      </c>
      <c r="X293" s="132" t="e">
        <f t="shared" si="16"/>
        <v>#N/A</v>
      </c>
      <c r="Y293" s="111">
        <v>290</v>
      </c>
      <c r="Z293" s="12">
        <f>'BASE - Geral'!W293</f>
        <v>0</v>
      </c>
      <c r="AA293" s="90">
        <f>'BASE - Geral'!X293</f>
        <v>0</v>
      </c>
      <c r="AB293" s="112">
        <f>'BASE - Geral'!Y293</f>
        <v>0</v>
      </c>
      <c r="AC293" s="132">
        <f t="shared" si="17"/>
        <v>-290</v>
      </c>
      <c r="AD293" s="90">
        <f>'BASE - Geral'!AC293</f>
        <v>0</v>
      </c>
      <c r="AE293" s="90">
        <f>'BASE - Geral'!AD293</f>
        <v>0</v>
      </c>
      <c r="AF293" s="129"/>
    </row>
    <row r="294" spans="2:32">
      <c r="B294" s="117" t="e">
        <f>VLOOKUP(F294,'Composição KIT'!$A$1:$E$400,5,0)</f>
        <v>#N/A</v>
      </c>
      <c r="C294" s="13">
        <f>'BASE - Geral'!B294</f>
        <v>0</v>
      </c>
      <c r="D294" s="13">
        <f>'BASE - Geral'!D294</f>
        <v>0</v>
      </c>
      <c r="E294" s="13">
        <f>'BASE - Geral'!E294</f>
        <v>0</v>
      </c>
      <c r="F294" s="13">
        <f>'BASE - Geral'!G294</f>
        <v>0</v>
      </c>
      <c r="G294" s="13">
        <f>'BASE - Geral'!H294</f>
        <v>0</v>
      </c>
      <c r="H294" s="13">
        <f>'BASE - Geral'!I294</f>
        <v>0</v>
      </c>
      <c r="I294" s="12">
        <f>'BASE - Geral'!J294</f>
        <v>0</v>
      </c>
      <c r="J294" s="12">
        <f>'BASE - Geral'!K294</f>
        <v>0</v>
      </c>
      <c r="K294" s="12">
        <f>'BASE - Geral'!L294</f>
        <v>0</v>
      </c>
      <c r="L294" s="12">
        <f>'BASE - Geral'!M294</f>
        <v>0</v>
      </c>
      <c r="M294" s="12">
        <f>'BASE - Geral'!N294</f>
        <v>0</v>
      </c>
      <c r="N294" s="108">
        <f>'BASE - Geral'!Q294</f>
        <v>0</v>
      </c>
      <c r="O294" s="111" t="e">
        <f>VLOOKUP(F294,'Demanda Isolada KIT'!$M$2:$P$1048576,4,0)</f>
        <v>#N/A</v>
      </c>
      <c r="P294" s="12">
        <f>'BASE - Geral'!Q294</f>
        <v>0</v>
      </c>
      <c r="Q294" s="90">
        <f>'BASE - Geral'!R294</f>
        <v>0</v>
      </c>
      <c r="R294" s="112">
        <f>'BASE - Geral'!S294</f>
        <v>0</v>
      </c>
      <c r="S294" s="131" t="e">
        <f t="shared" si="15"/>
        <v>#N/A</v>
      </c>
      <c r="T294" s="111" t="e">
        <f>VLOOKUP(F294,'Demanda Isolada KIT'!$R$2:$U$1048576,2,0)</f>
        <v>#N/A</v>
      </c>
      <c r="U294" s="12">
        <f>'BASE - Geral'!T294</f>
        <v>0</v>
      </c>
      <c r="V294" s="90">
        <f>'BASE - Geral'!U294</f>
        <v>0</v>
      </c>
      <c r="W294" s="112">
        <f>'BASE - Geral'!V294</f>
        <v>0</v>
      </c>
      <c r="X294" s="132" t="e">
        <f t="shared" si="16"/>
        <v>#N/A</v>
      </c>
      <c r="Y294" s="111">
        <v>291</v>
      </c>
      <c r="Z294" s="12">
        <f>'BASE - Geral'!W294</f>
        <v>0</v>
      </c>
      <c r="AA294" s="90">
        <f>'BASE - Geral'!X294</f>
        <v>0</v>
      </c>
      <c r="AB294" s="112">
        <f>'BASE - Geral'!Y294</f>
        <v>0</v>
      </c>
      <c r="AC294" s="132">
        <f t="shared" si="17"/>
        <v>-291</v>
      </c>
      <c r="AD294" s="90">
        <f>'BASE - Geral'!AC294</f>
        <v>0</v>
      </c>
      <c r="AE294" s="90">
        <f>'BASE - Geral'!AD294</f>
        <v>0</v>
      </c>
      <c r="AF294" s="129"/>
    </row>
    <row r="295" spans="2:32">
      <c r="B295" s="117" t="e">
        <f>VLOOKUP(F295,'Composição KIT'!$A$1:$E$400,5,0)</f>
        <v>#N/A</v>
      </c>
      <c r="C295" s="13">
        <f>'BASE - Geral'!B295</f>
        <v>0</v>
      </c>
      <c r="D295" s="13">
        <f>'BASE - Geral'!D295</f>
        <v>0</v>
      </c>
      <c r="E295" s="13">
        <f>'BASE - Geral'!E295</f>
        <v>0</v>
      </c>
      <c r="F295" s="13">
        <f>'BASE - Geral'!G295</f>
        <v>0</v>
      </c>
      <c r="G295" s="13">
        <f>'BASE - Geral'!H295</f>
        <v>0</v>
      </c>
      <c r="H295" s="13">
        <f>'BASE - Geral'!I295</f>
        <v>0</v>
      </c>
      <c r="I295" s="12">
        <f>'BASE - Geral'!J295</f>
        <v>0</v>
      </c>
      <c r="J295" s="12">
        <f>'BASE - Geral'!K295</f>
        <v>0</v>
      </c>
      <c r="K295" s="12">
        <f>'BASE - Geral'!L295</f>
        <v>0</v>
      </c>
      <c r="L295" s="12">
        <f>'BASE - Geral'!M295</f>
        <v>0</v>
      </c>
      <c r="M295" s="12">
        <f>'BASE - Geral'!N295</f>
        <v>0</v>
      </c>
      <c r="N295" s="108">
        <f>'BASE - Geral'!Q295</f>
        <v>0</v>
      </c>
      <c r="O295" s="111" t="e">
        <f>VLOOKUP(F295,'Demanda Isolada KIT'!$M$2:$P$1048576,4,0)</f>
        <v>#N/A</v>
      </c>
      <c r="P295" s="12">
        <f>'BASE - Geral'!Q295</f>
        <v>0</v>
      </c>
      <c r="Q295" s="90">
        <f>'BASE - Geral'!R295</f>
        <v>0</v>
      </c>
      <c r="R295" s="112">
        <f>'BASE - Geral'!S295</f>
        <v>0</v>
      </c>
      <c r="S295" s="131" t="e">
        <f t="shared" si="15"/>
        <v>#N/A</v>
      </c>
      <c r="T295" s="111" t="e">
        <f>VLOOKUP(F295,'Demanda Isolada KIT'!$R$2:$U$1048576,2,0)</f>
        <v>#N/A</v>
      </c>
      <c r="U295" s="12">
        <f>'BASE - Geral'!T295</f>
        <v>0</v>
      </c>
      <c r="V295" s="90">
        <f>'BASE - Geral'!U295</f>
        <v>0</v>
      </c>
      <c r="W295" s="112">
        <f>'BASE - Geral'!V295</f>
        <v>0</v>
      </c>
      <c r="X295" s="132" t="e">
        <f t="shared" si="16"/>
        <v>#N/A</v>
      </c>
      <c r="Y295" s="111">
        <v>292</v>
      </c>
      <c r="Z295" s="12">
        <f>'BASE - Geral'!W295</f>
        <v>0</v>
      </c>
      <c r="AA295" s="90">
        <f>'BASE - Geral'!X295</f>
        <v>0</v>
      </c>
      <c r="AB295" s="112">
        <f>'BASE - Geral'!Y295</f>
        <v>0</v>
      </c>
      <c r="AC295" s="132">
        <f t="shared" si="17"/>
        <v>-292</v>
      </c>
      <c r="AD295" s="90">
        <f>'BASE - Geral'!AC295</f>
        <v>0</v>
      </c>
      <c r="AE295" s="90">
        <f>'BASE - Geral'!AD295</f>
        <v>0</v>
      </c>
      <c r="AF295" s="129"/>
    </row>
  </sheetData>
  <autoFilter ref="A2:AE295" xr:uid="{755915B7-5B25-42E5-BD19-798D4357B5B6}"/>
  <mergeCells count="4">
    <mergeCell ref="AD1:AE1"/>
    <mergeCell ref="O1:R1"/>
    <mergeCell ref="T1:W1"/>
    <mergeCell ref="Y1:AB1"/>
  </mergeCells>
  <conditionalFormatting sqref="W3:X295">
    <cfRule type="cellIs" dxfId="15" priority="17" operator="greaterThan">
      <formula>0</formula>
    </cfRule>
  </conditionalFormatting>
  <conditionalFormatting sqref="Q3:Q295">
    <cfRule type="cellIs" dxfId="14" priority="13" operator="greaterThanOrEqual">
      <formula>0.99</formula>
    </cfRule>
    <cfRule type="cellIs" dxfId="13" priority="14" operator="between">
      <formula>0.8</formula>
      <formula>0.99</formula>
    </cfRule>
    <cfRule type="cellIs" dxfId="12" priority="15" operator="lessThan">
      <formula>0.8</formula>
    </cfRule>
  </conditionalFormatting>
  <conditionalFormatting sqref="V3:V295">
    <cfRule type="cellIs" dxfId="11" priority="10" operator="greaterThanOrEqual">
      <formula>0.99</formula>
    </cfRule>
    <cfRule type="cellIs" dxfId="10" priority="11" operator="between">
      <formula>0.8</formula>
      <formula>0.99</formula>
    </cfRule>
    <cfRule type="cellIs" dxfId="9" priority="12" operator="lessThan">
      <formula>0.8</formula>
    </cfRule>
  </conditionalFormatting>
  <conditionalFormatting sqref="AB3:AB295">
    <cfRule type="cellIs" dxfId="8" priority="9" operator="greaterThan">
      <formula>0</formula>
    </cfRule>
  </conditionalFormatting>
  <conditionalFormatting sqref="AA3:AA295">
    <cfRule type="cellIs" dxfId="7" priority="6" operator="greaterThanOrEqual">
      <formula>0.99</formula>
    </cfRule>
    <cfRule type="cellIs" dxfId="6" priority="7" operator="between">
      <formula>0.8</formula>
      <formula>0.99</formula>
    </cfRule>
    <cfRule type="cellIs" dxfId="5" priority="8" operator="lessThan">
      <formula>0.8</formula>
    </cfRule>
  </conditionalFormatting>
  <conditionalFormatting sqref="AD3:AE295">
    <cfRule type="cellIs" dxfId="4" priority="3" operator="greaterThanOrEqual">
      <formula>0.99</formula>
    </cfRule>
    <cfRule type="cellIs" dxfId="3" priority="4" operator="between">
      <formula>0.8</formula>
      <formula>0.99</formula>
    </cfRule>
    <cfRule type="cellIs" dxfId="2" priority="5" operator="lessThan">
      <formula>0.8</formula>
    </cfRule>
  </conditionalFormatting>
  <conditionalFormatting sqref="R3:R295">
    <cfRule type="cellIs" dxfId="1" priority="2" operator="greaterThan">
      <formula>0</formula>
    </cfRule>
  </conditionalFormatting>
  <conditionalFormatting sqref="AC3:AC295">
    <cfRule type="cellIs" dxfId="0" priority="1" operator="greaterThan">
      <formula>0</formula>
    </cfRule>
  </conditionalFormatting>
  <pageMargins left="0.511811024" right="0.511811024" top="0.78740157499999996" bottom="0.78740157499999996" header="0.31496062000000002" footer="0.31496062000000002"/>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31717-1712-4A52-B05A-6834DAD803DE}">
  <dimension ref="B2:M39"/>
  <sheetViews>
    <sheetView showGridLines="0" zoomScale="80" zoomScaleNormal="80" workbookViewId="0">
      <selection activeCell="A33" sqref="A33:XFD39"/>
    </sheetView>
  </sheetViews>
  <sheetFormatPr defaultRowHeight="11.25" outlineLevelRow="1"/>
  <cols>
    <col min="1" max="1" width="1.140625" style="140" customWidth="1"/>
    <col min="2" max="2" width="31.140625" style="140" customWidth="1"/>
    <col min="3" max="3" width="43" style="179" customWidth="1"/>
    <col min="4" max="4" width="66.140625" style="140" bestFit="1" customWidth="1"/>
    <col min="5" max="5" width="15.85546875" style="140" bestFit="1" customWidth="1"/>
    <col min="6" max="6" width="7.28515625" style="140" customWidth="1"/>
    <col min="7" max="8" width="33.5703125" style="140" customWidth="1"/>
    <col min="9" max="9" width="81.42578125" style="140" bestFit="1" customWidth="1"/>
    <col min="10" max="10" width="15.85546875" style="140" bestFit="1" customWidth="1"/>
    <col min="11" max="11" width="0.5703125" style="140" customWidth="1"/>
    <col min="12" max="12" width="42.42578125" style="140" bestFit="1" customWidth="1"/>
    <col min="13" max="13" width="1.7109375" style="140" customWidth="1"/>
    <col min="14" max="16384" width="9.140625" style="140"/>
  </cols>
  <sheetData>
    <row r="2" spans="2:13" s="169" customFormat="1" ht="19.5">
      <c r="B2" s="163"/>
      <c r="C2" s="164"/>
      <c r="D2" s="163"/>
      <c r="E2" s="165"/>
      <c r="F2" s="144"/>
      <c r="G2" s="163"/>
      <c r="H2" s="163"/>
      <c r="I2" s="163"/>
      <c r="J2" s="166"/>
      <c r="K2" s="167"/>
      <c r="L2" s="167"/>
      <c r="M2" s="168"/>
    </row>
    <row r="3" spans="2:13" s="169" customFormat="1" ht="19.5" outlineLevel="1">
      <c r="B3" s="414" t="s">
        <v>647</v>
      </c>
      <c r="C3" s="414"/>
      <c r="D3" s="414"/>
      <c r="E3" s="414"/>
      <c r="F3" s="144"/>
      <c r="G3" s="144"/>
      <c r="H3" s="144"/>
      <c r="I3" s="144"/>
      <c r="J3" s="144"/>
      <c r="K3" s="144"/>
      <c r="L3" s="144"/>
    </row>
    <row r="4" spans="2:13" s="169" customFormat="1" ht="14.25" customHeight="1" outlineLevel="1">
      <c r="B4" s="141" t="s">
        <v>639</v>
      </c>
      <c r="C4" s="142" t="s">
        <v>640</v>
      </c>
      <c r="D4" s="143" t="s">
        <v>641</v>
      </c>
      <c r="E4" s="143" t="s">
        <v>642</v>
      </c>
      <c r="F4" s="144"/>
      <c r="G4" s="145"/>
      <c r="H4" s="141"/>
      <c r="I4" s="144"/>
      <c r="J4" s="144"/>
      <c r="K4" s="138"/>
      <c r="L4" s="144"/>
    </row>
    <row r="5" spans="2:13" s="169" customFormat="1" ht="49.5" customHeight="1" outlineLevel="1">
      <c r="B5" s="408"/>
      <c r="C5" s="209">
        <v>1358077</v>
      </c>
      <c r="D5" s="147" t="s">
        <v>287</v>
      </c>
      <c r="E5" s="148">
        <v>5000</v>
      </c>
      <c r="F5" s="144"/>
      <c r="G5" s="408"/>
      <c r="H5" s="216">
        <v>1299936</v>
      </c>
      <c r="I5" s="195" t="s">
        <v>48</v>
      </c>
      <c r="J5" s="454">
        <v>5000</v>
      </c>
      <c r="K5" s="178"/>
      <c r="L5" s="447" t="s">
        <v>694</v>
      </c>
    </row>
    <row r="6" spans="2:13" s="169" customFormat="1" ht="49.5" customHeight="1" outlineLevel="1">
      <c r="B6" s="408"/>
      <c r="C6" s="204">
        <v>1358078</v>
      </c>
      <c r="D6" s="153" t="s">
        <v>285</v>
      </c>
      <c r="E6" s="207">
        <v>2000</v>
      </c>
      <c r="F6" s="144"/>
      <c r="G6" s="408"/>
      <c r="H6" s="215">
        <v>1376493</v>
      </c>
      <c r="I6" s="197" t="s">
        <v>693</v>
      </c>
      <c r="J6" s="455"/>
      <c r="K6" s="194"/>
      <c r="L6" s="448"/>
    </row>
    <row r="7" spans="2:13" s="169" customFormat="1" ht="49.5" customHeight="1" outlineLevel="1">
      <c r="B7" s="408"/>
      <c r="C7" s="209">
        <v>1477478</v>
      </c>
      <c r="D7" s="147" t="s">
        <v>81</v>
      </c>
      <c r="E7" s="148" t="s">
        <v>646</v>
      </c>
      <c r="F7" s="144"/>
      <c r="G7" s="408"/>
      <c r="H7" s="214">
        <v>1477478</v>
      </c>
      <c r="I7" s="195" t="s">
        <v>81</v>
      </c>
      <c r="J7" s="456"/>
      <c r="K7" s="194"/>
      <c r="L7" s="449"/>
    </row>
    <row r="8" spans="2:13" s="168" customFormat="1" ht="26.25" customHeight="1" outlineLevel="1">
      <c r="B8" s="185"/>
      <c r="C8" s="199" t="s">
        <v>658</v>
      </c>
      <c r="D8" s="183"/>
      <c r="E8" s="165">
        <v>28160</v>
      </c>
      <c r="F8" s="167"/>
      <c r="G8" s="213" t="s">
        <v>692</v>
      </c>
      <c r="H8" s="185"/>
      <c r="I8" s="212" t="s">
        <v>685</v>
      </c>
      <c r="J8" s="182"/>
      <c r="K8" s="178"/>
      <c r="L8" s="181"/>
    </row>
    <row r="9" spans="2:13" s="169" customFormat="1" ht="19.5">
      <c r="B9" s="163"/>
      <c r="C9" s="164"/>
      <c r="D9" s="163"/>
      <c r="E9" s="165"/>
      <c r="F9" s="144"/>
      <c r="G9" s="163"/>
      <c r="H9" s="163"/>
      <c r="I9" s="163"/>
      <c r="J9" s="166"/>
      <c r="K9" s="144"/>
      <c r="L9" s="144"/>
    </row>
    <row r="12" spans="2:13">
      <c r="B12" s="453" t="s">
        <v>661</v>
      </c>
      <c r="C12" s="453"/>
      <c r="D12" s="453"/>
      <c r="E12" s="453"/>
    </row>
    <row r="13" spans="2:13" ht="19.5">
      <c r="B13" s="414" t="s">
        <v>660</v>
      </c>
      <c r="C13" s="414"/>
      <c r="D13" s="414"/>
      <c r="E13" s="414"/>
    </row>
    <row r="14" spans="2:13" ht="17.25" customHeight="1">
      <c r="B14" s="141" t="s">
        <v>639</v>
      </c>
      <c r="C14" s="142" t="s">
        <v>640</v>
      </c>
      <c r="D14" s="143" t="s">
        <v>641</v>
      </c>
      <c r="E14" s="143" t="s">
        <v>642</v>
      </c>
      <c r="G14" s="145" t="s">
        <v>643</v>
      </c>
      <c r="H14" s="141" t="s">
        <v>640</v>
      </c>
      <c r="I14" s="144" t="s">
        <v>641</v>
      </c>
      <c r="J14" s="144" t="s">
        <v>650</v>
      </c>
      <c r="K14" s="138"/>
      <c r="L14" s="144" t="s">
        <v>645</v>
      </c>
    </row>
    <row r="15" spans="2:13" ht="57" customHeight="1">
      <c r="B15" s="408"/>
      <c r="C15" s="209">
        <v>1477479</v>
      </c>
      <c r="D15" s="147" t="s">
        <v>659</v>
      </c>
      <c r="E15" s="148">
        <v>27000</v>
      </c>
      <c r="G15" s="434"/>
      <c r="H15" s="186">
        <v>1477653</v>
      </c>
      <c r="I15" s="189" t="s">
        <v>662</v>
      </c>
      <c r="J15" s="202">
        <v>15000</v>
      </c>
      <c r="K15" s="171"/>
      <c r="L15" s="450" t="s">
        <v>691</v>
      </c>
    </row>
    <row r="16" spans="2:13" ht="57" customHeight="1">
      <c r="B16" s="408"/>
      <c r="C16" s="152"/>
      <c r="D16" s="153"/>
      <c r="E16" s="207" t="s">
        <v>646</v>
      </c>
      <c r="G16" s="434"/>
      <c r="H16" s="211">
        <v>1371581</v>
      </c>
      <c r="I16" s="188" t="s">
        <v>663</v>
      </c>
      <c r="J16" s="202">
        <v>12000</v>
      </c>
      <c r="K16" s="138"/>
      <c r="L16" s="451"/>
    </row>
    <row r="17" spans="2:12" ht="57" customHeight="1">
      <c r="B17" s="408"/>
      <c r="C17" s="146"/>
      <c r="D17" s="147"/>
      <c r="E17" s="148" t="s">
        <v>646</v>
      </c>
      <c r="G17" s="434"/>
      <c r="H17" s="187"/>
      <c r="I17" s="186"/>
      <c r="J17" s="202"/>
      <c r="K17" s="172"/>
      <c r="L17" s="452"/>
    </row>
    <row r="18" spans="2:12" ht="19.5">
      <c r="C18" s="199" t="s">
        <v>658</v>
      </c>
      <c r="D18" s="177"/>
      <c r="E18" s="201">
        <v>655670</v>
      </c>
      <c r="G18" s="140" t="s">
        <v>690</v>
      </c>
    </row>
    <row r="19" spans="2:12" ht="15">
      <c r="D19"/>
    </row>
    <row r="24" spans="2:12" ht="19.5">
      <c r="B24" s="414" t="s">
        <v>673</v>
      </c>
      <c r="C24" s="414"/>
      <c r="D24" s="414"/>
      <c r="E24" s="414"/>
    </row>
    <row r="25" spans="2:12" ht="19.5">
      <c r="B25" s="141" t="s">
        <v>639</v>
      </c>
      <c r="C25" s="142" t="s">
        <v>640</v>
      </c>
      <c r="D25" s="143" t="s">
        <v>641</v>
      </c>
      <c r="E25" s="143" t="s">
        <v>642</v>
      </c>
      <c r="G25" s="145" t="s">
        <v>643</v>
      </c>
      <c r="H25" s="141" t="s">
        <v>640</v>
      </c>
      <c r="I25" s="143" t="s">
        <v>641</v>
      </c>
      <c r="J25" s="144" t="s">
        <v>644</v>
      </c>
      <c r="K25" s="138"/>
      <c r="L25" s="144" t="s">
        <v>645</v>
      </c>
    </row>
    <row r="26" spans="2:12" ht="39.75" customHeight="1">
      <c r="B26" s="415"/>
      <c r="C26" s="209">
        <v>1392389</v>
      </c>
      <c r="D26" s="147" t="s">
        <v>674</v>
      </c>
      <c r="E26" s="203">
        <v>1000</v>
      </c>
      <c r="G26" s="416"/>
      <c r="H26" s="209">
        <v>1392091</v>
      </c>
      <c r="I26" s="147" t="s">
        <v>689</v>
      </c>
      <c r="J26" s="419">
        <v>1000</v>
      </c>
      <c r="K26" s="138"/>
      <c r="L26" s="457" t="s">
        <v>688</v>
      </c>
    </row>
    <row r="27" spans="2:12" ht="39.75" customHeight="1">
      <c r="B27" s="415"/>
      <c r="C27" s="204">
        <v>1457667</v>
      </c>
      <c r="D27" s="153" t="s">
        <v>307</v>
      </c>
      <c r="E27" s="207" t="s">
        <v>646</v>
      </c>
      <c r="G27" s="417"/>
      <c r="H27" s="204">
        <v>1457667</v>
      </c>
      <c r="I27" s="153" t="s">
        <v>307</v>
      </c>
      <c r="J27" s="420"/>
      <c r="K27" s="173"/>
      <c r="L27" s="458"/>
    </row>
    <row r="28" spans="2:12" ht="39.75" customHeight="1">
      <c r="B28" s="415"/>
      <c r="C28" s="209">
        <v>1493956</v>
      </c>
      <c r="D28" s="147" t="s">
        <v>675</v>
      </c>
      <c r="E28" s="148" t="s">
        <v>646</v>
      </c>
      <c r="G28" s="417"/>
      <c r="H28" s="209">
        <v>1493956</v>
      </c>
      <c r="I28" s="147" t="s">
        <v>675</v>
      </c>
      <c r="J28" s="420"/>
      <c r="K28" s="173"/>
      <c r="L28" s="458"/>
    </row>
    <row r="29" spans="2:12" ht="39.75" customHeight="1">
      <c r="B29" s="415"/>
      <c r="C29" s="204">
        <v>1477479</v>
      </c>
      <c r="D29" s="153" t="s">
        <v>23</v>
      </c>
      <c r="E29" s="207"/>
      <c r="G29" s="418"/>
      <c r="H29" s="204">
        <v>1477479</v>
      </c>
      <c r="I29" s="153" t="s">
        <v>23</v>
      </c>
      <c r="J29" s="421"/>
      <c r="K29" s="173"/>
      <c r="L29" s="459"/>
    </row>
    <row r="30" spans="2:12" ht="39.75" customHeight="1">
      <c r="B30" s="177"/>
      <c r="C30" s="199" t="s">
        <v>658</v>
      </c>
      <c r="D30" s="177"/>
      <c r="E30" s="201">
        <v>81494</v>
      </c>
      <c r="I30" s="210" t="s">
        <v>685</v>
      </c>
    </row>
    <row r="33" spans="2:12" ht="19.5">
      <c r="B33" s="414" t="s">
        <v>676</v>
      </c>
      <c r="C33" s="414"/>
      <c r="D33" s="414"/>
      <c r="E33" s="414"/>
    </row>
    <row r="34" spans="2:12" ht="19.5">
      <c r="B34" s="141" t="s">
        <v>639</v>
      </c>
      <c r="C34" s="142" t="s">
        <v>640</v>
      </c>
      <c r="D34" s="143" t="s">
        <v>641</v>
      </c>
      <c r="E34" s="143" t="s">
        <v>642</v>
      </c>
      <c r="G34" s="145" t="s">
        <v>643</v>
      </c>
      <c r="H34" s="141" t="s">
        <v>640</v>
      </c>
      <c r="I34" s="143" t="s">
        <v>641</v>
      </c>
      <c r="J34" s="144" t="s">
        <v>644</v>
      </c>
      <c r="K34" s="138"/>
      <c r="L34" s="144" t="s">
        <v>645</v>
      </c>
    </row>
    <row r="35" spans="2:12" ht="42.75" customHeight="1">
      <c r="B35" s="415"/>
      <c r="C35" s="209">
        <v>1381752</v>
      </c>
      <c r="D35" s="147" t="s">
        <v>679</v>
      </c>
      <c r="E35" s="148" t="s">
        <v>646</v>
      </c>
      <c r="G35" s="416"/>
      <c r="H35" s="209">
        <v>1381752</v>
      </c>
      <c r="I35" s="147" t="s">
        <v>679</v>
      </c>
      <c r="J35" s="419"/>
      <c r="K35" s="138"/>
      <c r="L35" s="457" t="s">
        <v>688</v>
      </c>
    </row>
    <row r="36" spans="2:12" ht="42.75" customHeight="1">
      <c r="B36" s="415"/>
      <c r="C36" s="204">
        <v>1381806</v>
      </c>
      <c r="D36" s="153" t="s">
        <v>678</v>
      </c>
      <c r="E36" s="207" t="s">
        <v>687</v>
      </c>
      <c r="G36" s="417"/>
      <c r="H36" s="204">
        <v>1381805</v>
      </c>
      <c r="I36" s="153" t="s">
        <v>686</v>
      </c>
      <c r="J36" s="420"/>
      <c r="K36" s="173"/>
      <c r="L36" s="458"/>
    </row>
    <row r="37" spans="2:12" ht="42.75" customHeight="1">
      <c r="B37" s="415"/>
      <c r="C37" s="209">
        <v>1419191</v>
      </c>
      <c r="D37" s="147" t="s">
        <v>677</v>
      </c>
      <c r="E37" s="148" t="s">
        <v>646</v>
      </c>
      <c r="G37" s="417"/>
      <c r="H37" s="209">
        <v>1419191</v>
      </c>
      <c r="I37" s="147" t="s">
        <v>677</v>
      </c>
      <c r="J37" s="420"/>
      <c r="K37" s="173"/>
      <c r="L37" s="458"/>
    </row>
    <row r="38" spans="2:12" ht="42.75" customHeight="1">
      <c r="B38" s="415"/>
      <c r="C38" s="204">
        <v>1477479</v>
      </c>
      <c r="D38" s="153" t="s">
        <v>23</v>
      </c>
      <c r="E38" s="207" t="s">
        <v>646</v>
      </c>
      <c r="G38" s="418"/>
      <c r="H38" s="204">
        <v>1477479</v>
      </c>
      <c r="I38" s="153" t="s">
        <v>23</v>
      </c>
      <c r="J38" s="421"/>
      <c r="K38" s="173"/>
      <c r="L38" s="459"/>
    </row>
    <row r="39" spans="2:12" ht="19.5">
      <c r="B39" s="177"/>
      <c r="C39" s="199" t="s">
        <v>658</v>
      </c>
      <c r="D39" s="177"/>
      <c r="E39" s="201">
        <v>63528</v>
      </c>
      <c r="I39" s="208" t="s">
        <v>685</v>
      </c>
    </row>
  </sheetData>
  <mergeCells count="20">
    <mergeCell ref="L26:L29"/>
    <mergeCell ref="B33:E33"/>
    <mergeCell ref="B35:B38"/>
    <mergeCell ref="G35:G38"/>
    <mergeCell ref="J35:J38"/>
    <mergeCell ref="L35:L38"/>
    <mergeCell ref="B26:B29"/>
    <mergeCell ref="G26:G29"/>
    <mergeCell ref="J26:J29"/>
    <mergeCell ref="B3:E3"/>
    <mergeCell ref="B5:B7"/>
    <mergeCell ref="G5:G7"/>
    <mergeCell ref="J5:J7"/>
    <mergeCell ref="B24:E24"/>
    <mergeCell ref="L5:L7"/>
    <mergeCell ref="L15:L17"/>
    <mergeCell ref="B12:E12"/>
    <mergeCell ref="B13:E13"/>
    <mergeCell ref="B15:B17"/>
    <mergeCell ref="G15:G17"/>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713AF-EDCE-4898-8D82-4C058990DC22}">
  <dimension ref="B1:M113"/>
  <sheetViews>
    <sheetView showGridLines="0" topLeftCell="A84" zoomScale="70" zoomScaleNormal="70" workbookViewId="0">
      <selection activeCell="A89" sqref="A89:XFD95"/>
    </sheetView>
  </sheetViews>
  <sheetFormatPr defaultRowHeight="11.25" outlineLevelRow="1"/>
  <cols>
    <col min="1" max="1" width="1.140625" style="140" customWidth="1"/>
    <col min="2" max="2" width="31.140625" style="140" customWidth="1"/>
    <col min="3" max="3" width="43" style="179" customWidth="1"/>
    <col min="4" max="4" width="66.140625" style="140" bestFit="1" customWidth="1"/>
    <col min="5" max="5" width="15.85546875" style="140" bestFit="1" customWidth="1"/>
    <col min="6" max="6" width="7.28515625" style="140" customWidth="1"/>
    <col min="7" max="8" width="33.5703125" style="140" customWidth="1"/>
    <col min="9" max="9" width="81.42578125" style="140" bestFit="1" customWidth="1"/>
    <col min="10" max="10" width="15.85546875" style="140" bestFit="1" customWidth="1"/>
    <col min="11" max="11" width="0.5703125" style="140" customWidth="1"/>
    <col min="12" max="12" width="42.42578125" style="140" bestFit="1" customWidth="1"/>
    <col min="13" max="13" width="1.7109375" style="140" customWidth="1"/>
    <col min="14" max="16384" width="9.140625" style="140"/>
  </cols>
  <sheetData>
    <row r="1" spans="2:13" s="169" customFormat="1" ht="19.5">
      <c r="B1" s="453" t="s">
        <v>664</v>
      </c>
      <c r="C1" s="453"/>
      <c r="D1" s="453"/>
      <c r="E1" s="453"/>
      <c r="F1" s="144"/>
      <c r="G1" s="163"/>
      <c r="H1" s="163"/>
      <c r="I1" s="163"/>
      <c r="J1" s="166"/>
      <c r="K1" s="167"/>
      <c r="L1" s="167"/>
      <c r="M1" s="168"/>
    </row>
    <row r="2" spans="2:13" s="169" customFormat="1" ht="19.5" outlineLevel="1">
      <c r="B2" s="414" t="s">
        <v>714</v>
      </c>
      <c r="C2" s="414"/>
      <c r="D2" s="414"/>
      <c r="E2" s="414"/>
      <c r="F2" s="144"/>
      <c r="G2" s="144"/>
      <c r="H2" s="144"/>
      <c r="I2" s="144"/>
      <c r="J2" s="144"/>
      <c r="K2" s="144"/>
      <c r="L2" s="144"/>
    </row>
    <row r="3" spans="2:13" s="169" customFormat="1" ht="14.25" customHeight="1" outlineLevel="1">
      <c r="B3" s="141" t="s">
        <v>639</v>
      </c>
      <c r="C3" s="142" t="s">
        <v>640</v>
      </c>
      <c r="D3" s="143" t="s">
        <v>641</v>
      </c>
      <c r="E3" s="143" t="s">
        <v>642</v>
      </c>
      <c r="F3" s="144"/>
      <c r="G3" s="145" t="s">
        <v>643</v>
      </c>
      <c r="H3" s="141" t="s">
        <v>640</v>
      </c>
      <c r="I3" s="144" t="s">
        <v>641</v>
      </c>
      <c r="J3" s="144" t="s">
        <v>644</v>
      </c>
      <c r="K3" s="138"/>
      <c r="L3" s="144" t="s">
        <v>645</v>
      </c>
    </row>
    <row r="4" spans="2:13" s="169" customFormat="1" ht="49.5" customHeight="1" outlineLevel="1">
      <c r="B4" s="408"/>
      <c r="C4" s="232">
        <v>1456085</v>
      </c>
      <c r="D4" s="233" t="s">
        <v>715</v>
      </c>
      <c r="E4" s="237" t="s">
        <v>646</v>
      </c>
      <c r="F4" s="144"/>
      <c r="G4" s="438"/>
      <c r="H4" s="238">
        <v>1388078</v>
      </c>
      <c r="I4" s="239" t="s">
        <v>716</v>
      </c>
      <c r="J4" s="439"/>
      <c r="K4" s="138"/>
      <c r="L4" s="425" t="s">
        <v>743</v>
      </c>
    </row>
    <row r="5" spans="2:13" s="169" customFormat="1" ht="49.5" customHeight="1" outlineLevel="1">
      <c r="B5" s="408"/>
      <c r="C5" s="234">
        <v>1456084</v>
      </c>
      <c r="D5" s="235" t="s">
        <v>322</v>
      </c>
      <c r="E5" s="236" t="s">
        <v>646</v>
      </c>
      <c r="F5" s="144"/>
      <c r="G5" s="438"/>
      <c r="H5" s="240">
        <v>1388077</v>
      </c>
      <c r="I5" s="241" t="s">
        <v>722</v>
      </c>
      <c r="J5" s="440"/>
      <c r="K5" s="138"/>
      <c r="L5" s="426"/>
    </row>
    <row r="6" spans="2:13" s="169" customFormat="1" ht="49.5" customHeight="1" outlineLevel="1">
      <c r="B6" s="408"/>
      <c r="C6" s="234"/>
      <c r="D6" s="235"/>
      <c r="E6" s="236"/>
      <c r="F6" s="144"/>
      <c r="G6" s="438"/>
      <c r="H6" s="240">
        <v>1477361</v>
      </c>
      <c r="I6" s="241" t="s">
        <v>726</v>
      </c>
      <c r="J6" s="440"/>
      <c r="K6" s="138"/>
      <c r="L6" s="426"/>
    </row>
    <row r="7" spans="2:13" s="169" customFormat="1" ht="49.5" customHeight="1" outlineLevel="1">
      <c r="B7" s="408"/>
      <c r="C7" s="232">
        <v>1477479</v>
      </c>
      <c r="D7" s="233" t="s">
        <v>23</v>
      </c>
      <c r="E7" s="237" t="s">
        <v>646</v>
      </c>
      <c r="F7" s="144"/>
      <c r="G7" s="438"/>
      <c r="H7" s="232">
        <v>1477479</v>
      </c>
      <c r="I7" s="233" t="s">
        <v>23</v>
      </c>
      <c r="J7" s="441"/>
      <c r="K7" s="138"/>
      <c r="L7" s="427"/>
    </row>
    <row r="8" spans="2:13" s="168" customFormat="1" ht="26.25" customHeight="1" outlineLevel="1">
      <c r="B8" s="163"/>
      <c r="C8" s="199" t="s">
        <v>658</v>
      </c>
      <c r="D8" s="296">
        <v>46260</v>
      </c>
      <c r="E8" s="295">
        <v>29918</v>
      </c>
      <c r="F8" s="144"/>
      <c r="G8" s="163"/>
      <c r="H8" s="163"/>
      <c r="I8" s="163"/>
      <c r="J8" s="166"/>
      <c r="K8" s="144"/>
      <c r="L8" s="144"/>
    </row>
    <row r="9" spans="2:13" s="180" customFormat="1" ht="19.5">
      <c r="B9" s="178"/>
      <c r="C9" s="196"/>
      <c r="D9" s="178"/>
      <c r="E9" s="178"/>
      <c r="F9" s="178"/>
      <c r="G9" s="145" t="s">
        <v>655</v>
      </c>
      <c r="H9" s="141" t="s">
        <v>640</v>
      </c>
      <c r="I9" s="144" t="s">
        <v>641</v>
      </c>
      <c r="J9" s="144" t="s">
        <v>644</v>
      </c>
      <c r="K9" s="138"/>
      <c r="L9" s="144" t="s">
        <v>645</v>
      </c>
    </row>
    <row r="10" spans="2:13" s="193" customFormat="1" ht="45.75" customHeight="1">
      <c r="B10" s="178"/>
      <c r="C10" s="196"/>
      <c r="D10"/>
      <c r="E10" s="178"/>
      <c r="F10" s="194"/>
      <c r="G10" s="467"/>
      <c r="H10" s="242">
        <v>1493956</v>
      </c>
      <c r="I10" s="243" t="s">
        <v>51</v>
      </c>
      <c r="J10" s="454"/>
      <c r="K10" s="178"/>
      <c r="L10" s="425" t="s">
        <v>743</v>
      </c>
    </row>
    <row r="11" spans="2:13" s="193" customFormat="1" ht="45.75" customHeight="1">
      <c r="B11" s="178"/>
      <c r="C11" s="196"/>
      <c r="D11"/>
      <c r="E11" s="178"/>
      <c r="F11" s="194"/>
      <c r="G11" s="468"/>
      <c r="H11" s="240">
        <v>1457667</v>
      </c>
      <c r="I11" s="241" t="s">
        <v>36</v>
      </c>
      <c r="J11" s="455"/>
      <c r="K11" s="194"/>
      <c r="L11" s="426"/>
    </row>
    <row r="12" spans="2:13" s="193" customFormat="1" ht="45.75" customHeight="1">
      <c r="B12" s="178"/>
      <c r="C12" s="196"/>
      <c r="D12"/>
      <c r="E12" s="178"/>
      <c r="F12" s="194"/>
      <c r="G12" s="468"/>
      <c r="H12" s="240">
        <v>1477361</v>
      </c>
      <c r="I12" s="241" t="s">
        <v>726</v>
      </c>
      <c r="J12" s="455"/>
      <c r="K12" s="194"/>
      <c r="L12" s="426"/>
    </row>
    <row r="13" spans="2:13" s="193" customFormat="1" ht="45.75" customHeight="1">
      <c r="B13" s="178"/>
      <c r="C13" s="196"/>
      <c r="D13" s="178"/>
      <c r="E13" s="178"/>
      <c r="F13" s="194"/>
      <c r="G13" s="469"/>
      <c r="H13" s="232">
        <v>1477479</v>
      </c>
      <c r="I13" s="233" t="s">
        <v>23</v>
      </c>
      <c r="J13" s="456"/>
      <c r="K13" s="194"/>
      <c r="L13" s="427"/>
    </row>
    <row r="14" spans="2:13" customFormat="1" ht="45.75" customHeight="1" outlineLevel="1">
      <c r="B14" s="156"/>
      <c r="C14" s="157"/>
      <c r="D14" s="158"/>
      <c r="E14" s="159"/>
      <c r="F14" s="160"/>
      <c r="H14" s="160"/>
      <c r="I14" s="163"/>
      <c r="J14" s="160"/>
      <c r="K14" s="160"/>
      <c r="L14" s="160"/>
    </row>
    <row r="15" spans="2:13" s="169" customFormat="1" ht="19.5">
      <c r="B15" s="472" t="s">
        <v>664</v>
      </c>
      <c r="C15" s="472"/>
      <c r="D15" s="472"/>
      <c r="E15" s="472"/>
      <c r="F15" s="144"/>
      <c r="G15" s="163"/>
      <c r="H15" s="163"/>
      <c r="I15" s="163"/>
      <c r="J15" s="166"/>
      <c r="K15" s="144"/>
      <c r="L15" s="144"/>
    </row>
    <row r="16" spans="2:13" s="169" customFormat="1" ht="19.5" outlineLevel="1">
      <c r="B16" s="414" t="s">
        <v>717</v>
      </c>
      <c r="C16" s="414"/>
      <c r="D16" s="414"/>
      <c r="E16" s="414"/>
      <c r="F16" s="144"/>
      <c r="G16" s="144"/>
      <c r="H16" s="144"/>
      <c r="I16" s="144"/>
      <c r="J16" s="144"/>
      <c r="K16" s="144"/>
      <c r="L16" s="144"/>
    </row>
    <row r="17" spans="2:12" s="169" customFormat="1" ht="13.5" customHeight="1" outlineLevel="1">
      <c r="B17" s="141" t="s">
        <v>639</v>
      </c>
      <c r="C17" s="142" t="s">
        <v>640</v>
      </c>
      <c r="D17" s="143" t="s">
        <v>641</v>
      </c>
      <c r="E17" s="143" t="s">
        <v>642</v>
      </c>
      <c r="F17" s="144"/>
      <c r="G17" s="145" t="s">
        <v>643</v>
      </c>
      <c r="H17" s="141" t="s">
        <v>640</v>
      </c>
      <c r="I17" s="144" t="s">
        <v>641</v>
      </c>
      <c r="J17" s="144" t="s">
        <v>644</v>
      </c>
      <c r="K17" s="138"/>
      <c r="L17" s="144" t="s">
        <v>645</v>
      </c>
    </row>
    <row r="18" spans="2:12" s="169" customFormat="1" ht="44.25" customHeight="1" outlineLevel="1">
      <c r="B18" s="408"/>
      <c r="C18" s="232">
        <v>1259903</v>
      </c>
      <c r="D18" s="233" t="s">
        <v>312</v>
      </c>
      <c r="E18" s="237" t="s">
        <v>646</v>
      </c>
      <c r="F18" s="144"/>
      <c r="G18" s="416"/>
      <c r="H18" s="232">
        <v>1259903</v>
      </c>
      <c r="I18" s="233" t="s">
        <v>312</v>
      </c>
      <c r="J18" s="439">
        <v>12500</v>
      </c>
      <c r="K18" s="138"/>
      <c r="L18" s="425" t="s">
        <v>751</v>
      </c>
    </row>
    <row r="19" spans="2:12" s="169" customFormat="1" ht="44.25" customHeight="1" outlineLevel="1">
      <c r="B19" s="408"/>
      <c r="C19" s="234">
        <v>1372314</v>
      </c>
      <c r="D19" s="235" t="s">
        <v>313</v>
      </c>
      <c r="E19" s="236">
        <v>20000</v>
      </c>
      <c r="F19" s="144"/>
      <c r="G19" s="417"/>
      <c r="H19" s="240">
        <v>1323907</v>
      </c>
      <c r="I19" s="241" t="s">
        <v>718</v>
      </c>
      <c r="J19" s="440"/>
      <c r="K19" s="138"/>
      <c r="L19" s="426"/>
    </row>
    <row r="20" spans="2:12" s="169" customFormat="1" ht="44.25" customHeight="1" outlineLevel="1">
      <c r="B20" s="473"/>
      <c r="C20" s="232">
        <v>1477481</v>
      </c>
      <c r="D20" s="233" t="s">
        <v>58</v>
      </c>
      <c r="E20" s="237" t="s">
        <v>646</v>
      </c>
      <c r="F20" s="144"/>
      <c r="G20" s="417"/>
      <c r="H20" s="232">
        <v>1477481</v>
      </c>
      <c r="I20" s="233" t="s">
        <v>58</v>
      </c>
      <c r="J20" s="441"/>
      <c r="K20" s="138"/>
      <c r="L20" s="426"/>
    </row>
    <row r="21" spans="2:12" s="169" customFormat="1" ht="44.25" customHeight="1" outlineLevel="1">
      <c r="B21" s="297"/>
      <c r="C21" s="234">
        <v>1498934</v>
      </c>
      <c r="D21" s="235" t="s">
        <v>310</v>
      </c>
      <c r="E21" s="236" t="s">
        <v>646</v>
      </c>
      <c r="F21" s="144"/>
      <c r="G21" s="300"/>
      <c r="H21" s="234">
        <v>1498934</v>
      </c>
      <c r="I21" s="235" t="s">
        <v>310</v>
      </c>
      <c r="J21" s="301"/>
      <c r="K21" s="138"/>
      <c r="L21" s="427"/>
    </row>
    <row r="22" spans="2:12" s="169" customFormat="1" ht="19.5">
      <c r="B22" s="163"/>
      <c r="C22" s="199" t="s">
        <v>658</v>
      </c>
      <c r="D22" s="163"/>
      <c r="E22" s="229">
        <v>28049</v>
      </c>
      <c r="F22" s="144"/>
      <c r="G22" s="163"/>
      <c r="H22" s="163"/>
      <c r="I22" s="163"/>
      <c r="J22" s="166"/>
      <c r="K22" s="144"/>
      <c r="L22" s="144"/>
    </row>
    <row r="23" spans="2:12" ht="18.75">
      <c r="B23" s="464"/>
      <c r="C23" s="464"/>
      <c r="D23" s="464"/>
      <c r="E23" s="464"/>
      <c r="F23" s="138"/>
      <c r="G23" s="138"/>
      <c r="H23" s="138"/>
      <c r="I23" s="138"/>
      <c r="J23" s="138"/>
      <c r="K23" s="138"/>
      <c r="L23" s="138"/>
    </row>
    <row r="24" spans="2:12" ht="19.5">
      <c r="B24" s="465"/>
      <c r="C24" s="465"/>
      <c r="D24" s="465"/>
      <c r="E24" s="465"/>
      <c r="F24" s="138"/>
      <c r="G24" s="138"/>
      <c r="H24" s="138"/>
      <c r="I24" s="138"/>
      <c r="J24" s="138"/>
      <c r="K24" s="138"/>
      <c r="L24" s="138"/>
    </row>
    <row r="25" spans="2:12" ht="21.75" customHeight="1">
      <c r="B25" s="261"/>
      <c r="C25" s="260"/>
      <c r="D25" s="221"/>
      <c r="E25" s="221"/>
      <c r="F25" s="138"/>
      <c r="G25" s="145" t="s">
        <v>655</v>
      </c>
      <c r="H25" s="141" t="s">
        <v>640</v>
      </c>
      <c r="I25" s="144" t="s">
        <v>641</v>
      </c>
      <c r="J25" s="144" t="s">
        <v>644</v>
      </c>
      <c r="K25" s="138"/>
      <c r="L25" s="144" t="s">
        <v>645</v>
      </c>
    </row>
    <row r="26" spans="2:12" ht="52.5" customHeight="1">
      <c r="B26" s="466"/>
      <c r="C26" s="259"/>
      <c r="D26"/>
      <c r="E26" s="182"/>
      <c r="F26" s="138"/>
      <c r="G26" s="467"/>
      <c r="H26" s="240">
        <v>1474457</v>
      </c>
      <c r="I26" s="241" t="s">
        <v>735</v>
      </c>
      <c r="J26" s="470">
        <v>7500</v>
      </c>
      <c r="K26" s="171"/>
      <c r="L26" s="461" t="s">
        <v>751</v>
      </c>
    </row>
    <row r="27" spans="2:12" ht="52.5" customHeight="1">
      <c r="B27" s="466"/>
      <c r="C27" s="259"/>
      <c r="D27" s="183"/>
      <c r="E27" s="182"/>
      <c r="F27" s="138"/>
      <c r="G27" s="468"/>
      <c r="H27" s="240">
        <v>1497378</v>
      </c>
      <c r="I27" s="241" t="s">
        <v>736</v>
      </c>
      <c r="J27" s="440"/>
      <c r="K27" s="138"/>
      <c r="L27" s="462"/>
    </row>
    <row r="28" spans="2:12" ht="52.5" customHeight="1">
      <c r="B28" s="466"/>
      <c r="C28" s="259"/>
      <c r="D28" s="183"/>
      <c r="E28" s="182"/>
      <c r="F28" s="138"/>
      <c r="G28" s="469"/>
      <c r="H28" s="234">
        <v>1498934</v>
      </c>
      <c r="I28" s="235" t="s">
        <v>310</v>
      </c>
      <c r="J28" s="471"/>
      <c r="K28" s="172"/>
      <c r="L28" s="463"/>
    </row>
    <row r="29" spans="2:12" s="180" customFormat="1" ht="18" customHeight="1">
      <c r="B29" s="302"/>
      <c r="C29" s="259"/>
      <c r="D29" s="183"/>
      <c r="E29" s="165"/>
      <c r="F29" s="178"/>
      <c r="G29" s="302"/>
      <c r="H29" s="184"/>
      <c r="I29" s="183"/>
      <c r="J29" s="182"/>
      <c r="K29" s="178"/>
      <c r="L29" s="181"/>
    </row>
    <row r="30" spans="2:12" ht="18.75">
      <c r="B30" s="138"/>
      <c r="C30" s="170"/>
      <c r="D30" s="138"/>
      <c r="E30" s="138"/>
      <c r="F30" s="138"/>
      <c r="G30" s="138"/>
      <c r="H30" s="138"/>
      <c r="I30" s="138"/>
      <c r="J30" s="138"/>
      <c r="K30" s="138"/>
      <c r="L30" s="138"/>
    </row>
    <row r="33" spans="2:12" ht="47.25" customHeight="1"/>
    <row r="34" spans="2:12">
      <c r="B34" s="460" t="s">
        <v>664</v>
      </c>
      <c r="C34" s="460"/>
      <c r="D34" s="460"/>
      <c r="E34" s="460"/>
    </row>
    <row r="35" spans="2:12" ht="19.5">
      <c r="B35" s="414" t="s">
        <v>719</v>
      </c>
      <c r="C35" s="414"/>
      <c r="D35" s="414"/>
      <c r="E35" s="414"/>
    </row>
    <row r="36" spans="2:12" ht="17.25" customHeight="1">
      <c r="B36" s="141" t="s">
        <v>639</v>
      </c>
      <c r="C36" s="142" t="s">
        <v>640</v>
      </c>
      <c r="D36" s="143" t="s">
        <v>641</v>
      </c>
      <c r="E36" s="143" t="s">
        <v>642</v>
      </c>
      <c r="G36" s="145" t="s">
        <v>643</v>
      </c>
      <c r="H36" s="141" t="s">
        <v>640</v>
      </c>
      <c r="I36" s="144" t="s">
        <v>641</v>
      </c>
      <c r="J36" s="144" t="s">
        <v>650</v>
      </c>
      <c r="K36" s="138"/>
      <c r="L36" s="144" t="s">
        <v>645</v>
      </c>
    </row>
    <row r="37" spans="2:12" ht="65.25" customHeight="1">
      <c r="B37" s="408"/>
      <c r="C37" s="232">
        <v>1306875</v>
      </c>
      <c r="D37" s="233" t="s">
        <v>537</v>
      </c>
      <c r="E37" s="148" t="s">
        <v>646</v>
      </c>
      <c r="G37" s="434"/>
      <c r="H37" s="244">
        <v>1437749</v>
      </c>
      <c r="I37" s="245" t="s">
        <v>720</v>
      </c>
      <c r="J37" s="202"/>
      <c r="K37" s="171"/>
      <c r="L37" s="461" t="s">
        <v>725</v>
      </c>
    </row>
    <row r="38" spans="2:12" ht="65.25" customHeight="1">
      <c r="B38" s="408"/>
      <c r="C38" s="234">
        <v>1299936</v>
      </c>
      <c r="D38" s="235" t="s">
        <v>290</v>
      </c>
      <c r="E38" s="203" t="s">
        <v>396</v>
      </c>
      <c r="G38" s="434"/>
      <c r="H38" s="246">
        <v>1422727</v>
      </c>
      <c r="I38" s="247" t="s">
        <v>721</v>
      </c>
      <c r="J38" s="202"/>
      <c r="K38" s="138"/>
      <c r="L38" s="462"/>
    </row>
    <row r="39" spans="2:12" ht="65.25" customHeight="1">
      <c r="B39" s="408"/>
      <c r="C39" s="232">
        <v>1477479</v>
      </c>
      <c r="D39" s="233" t="s">
        <v>23</v>
      </c>
      <c r="E39" s="148" t="s">
        <v>646</v>
      </c>
      <c r="G39" s="434"/>
      <c r="H39" s="232">
        <v>1477479</v>
      </c>
      <c r="I39" s="233" t="s">
        <v>23</v>
      </c>
      <c r="J39" s="202"/>
      <c r="K39" s="172"/>
      <c r="L39" s="463"/>
    </row>
    <row r="40" spans="2:12" ht="27" customHeight="1">
      <c r="C40" s="199" t="s">
        <v>658</v>
      </c>
      <c r="D40" s="177"/>
      <c r="E40" s="229">
        <v>15304</v>
      </c>
    </row>
    <row r="42" spans="2:12" ht="25.5" customHeight="1"/>
    <row r="43" spans="2:12">
      <c r="B43" s="460" t="s">
        <v>664</v>
      </c>
      <c r="C43" s="460"/>
      <c r="D43" s="460"/>
      <c r="E43" s="460"/>
    </row>
    <row r="44" spans="2:12" ht="19.5">
      <c r="B44" s="414" t="s">
        <v>712</v>
      </c>
      <c r="C44" s="414"/>
      <c r="D44" s="414"/>
      <c r="E44" s="414"/>
    </row>
    <row r="45" spans="2:12" ht="33.75" customHeight="1">
      <c r="B45" s="141" t="s">
        <v>639</v>
      </c>
      <c r="C45" s="142" t="s">
        <v>640</v>
      </c>
      <c r="D45" s="143" t="s">
        <v>641</v>
      </c>
      <c r="E45" s="143" t="s">
        <v>642</v>
      </c>
      <c r="G45" s="145" t="s">
        <v>643</v>
      </c>
      <c r="H45" s="141" t="s">
        <v>640</v>
      </c>
      <c r="I45" s="144" t="s">
        <v>641</v>
      </c>
      <c r="J45" s="144" t="s">
        <v>644</v>
      </c>
      <c r="K45" s="138"/>
      <c r="L45" s="144" t="s">
        <v>645</v>
      </c>
    </row>
    <row r="46" spans="2:12" ht="72.75" customHeight="1">
      <c r="B46" s="408"/>
      <c r="C46" s="248">
        <v>1481283</v>
      </c>
      <c r="D46" s="233" t="s">
        <v>483</v>
      </c>
      <c r="E46" s="148" t="s">
        <v>646</v>
      </c>
      <c r="G46" s="434"/>
      <c r="H46" s="244">
        <v>1481281</v>
      </c>
      <c r="I46" s="245" t="s">
        <v>494</v>
      </c>
      <c r="J46" s="298">
        <v>971</v>
      </c>
      <c r="K46" s="171"/>
      <c r="L46" s="461" t="s">
        <v>725</v>
      </c>
    </row>
    <row r="47" spans="2:12" ht="72.75" customHeight="1">
      <c r="B47" s="408"/>
      <c r="C47" s="234">
        <v>1329248</v>
      </c>
      <c r="D47" s="235" t="s">
        <v>392</v>
      </c>
      <c r="E47" s="303" t="s">
        <v>646</v>
      </c>
      <c r="G47" s="434"/>
      <c r="H47" s="234">
        <v>1329248</v>
      </c>
      <c r="I47" s="235" t="s">
        <v>392</v>
      </c>
      <c r="J47" s="303" t="s">
        <v>646</v>
      </c>
      <c r="K47" s="138"/>
      <c r="L47" s="462"/>
    </row>
    <row r="48" spans="2:12" ht="72.75" customHeight="1">
      <c r="B48" s="408"/>
      <c r="C48" s="232">
        <v>1477478</v>
      </c>
      <c r="D48" s="233" t="s">
        <v>81</v>
      </c>
      <c r="E48" s="148" t="s">
        <v>646</v>
      </c>
      <c r="G48" s="434"/>
      <c r="H48" s="232">
        <v>1477478</v>
      </c>
      <c r="I48" s="233" t="s">
        <v>81</v>
      </c>
      <c r="J48" s="148" t="s">
        <v>646</v>
      </c>
      <c r="K48" s="172"/>
      <c r="L48" s="463"/>
    </row>
    <row r="49" spans="2:12" ht="19.5">
      <c r="C49" s="199" t="s">
        <v>658</v>
      </c>
      <c r="D49" s="177"/>
      <c r="E49" s="230">
        <v>5709</v>
      </c>
    </row>
    <row r="51" spans="2:12" ht="15">
      <c r="G51"/>
    </row>
    <row r="52" spans="2:12">
      <c r="B52" s="460" t="s">
        <v>664</v>
      </c>
      <c r="C52" s="460"/>
      <c r="D52" s="460"/>
      <c r="E52" s="460"/>
    </row>
    <row r="53" spans="2:12" ht="19.5">
      <c r="B53" s="414" t="s">
        <v>727</v>
      </c>
      <c r="C53" s="414"/>
      <c r="D53" s="414"/>
      <c r="E53" s="414"/>
    </row>
    <row r="54" spans="2:12" ht="33.75" customHeight="1">
      <c r="B54" s="141" t="s">
        <v>639</v>
      </c>
      <c r="C54" s="142" t="s">
        <v>640</v>
      </c>
      <c r="D54" s="143" t="s">
        <v>641</v>
      </c>
      <c r="E54" s="143" t="s">
        <v>642</v>
      </c>
      <c r="G54" s="145" t="s">
        <v>643</v>
      </c>
      <c r="H54" s="141" t="s">
        <v>640</v>
      </c>
      <c r="I54" s="144" t="s">
        <v>641</v>
      </c>
      <c r="J54" s="144" t="s">
        <v>644</v>
      </c>
      <c r="K54" s="138"/>
      <c r="L54" s="144" t="s">
        <v>645</v>
      </c>
    </row>
    <row r="55" spans="2:12" ht="72.75" customHeight="1">
      <c r="B55" s="408"/>
      <c r="C55" s="248">
        <v>1488316</v>
      </c>
      <c r="D55" s="233" t="s">
        <v>320</v>
      </c>
      <c r="E55" s="148" t="s">
        <v>646</v>
      </c>
      <c r="G55" s="434"/>
      <c r="H55" s="266">
        <v>1488316</v>
      </c>
      <c r="I55" s="267" t="s">
        <v>320</v>
      </c>
      <c r="J55" s="268" t="s">
        <v>646</v>
      </c>
      <c r="K55" s="171"/>
      <c r="L55" s="461" t="s">
        <v>753</v>
      </c>
    </row>
    <row r="56" spans="2:12" ht="72.75" customHeight="1">
      <c r="B56" s="408"/>
      <c r="C56" s="234">
        <v>1487220</v>
      </c>
      <c r="D56" s="235" t="s">
        <v>319</v>
      </c>
      <c r="E56" s="308"/>
      <c r="G56" s="434"/>
      <c r="H56" s="262">
        <v>1484969</v>
      </c>
      <c r="I56" s="263" t="s">
        <v>57</v>
      </c>
      <c r="J56" s="303">
        <v>6000</v>
      </c>
      <c r="K56" s="138"/>
      <c r="L56" s="462"/>
    </row>
    <row r="57" spans="2:12" ht="72.75" customHeight="1">
      <c r="B57" s="408"/>
      <c r="C57" s="232">
        <v>1500865</v>
      </c>
      <c r="D57" s="233" t="s">
        <v>83</v>
      </c>
      <c r="E57" s="148" t="s">
        <v>646</v>
      </c>
      <c r="G57" s="434"/>
      <c r="H57" s="266">
        <v>1500865</v>
      </c>
      <c r="I57" s="267" t="s">
        <v>83</v>
      </c>
      <c r="J57" s="268" t="s">
        <v>646</v>
      </c>
      <c r="K57" s="172"/>
      <c r="L57" s="463"/>
    </row>
    <row r="58" spans="2:12" ht="19.5">
      <c r="C58" s="199" t="s">
        <v>658</v>
      </c>
      <c r="D58" s="177"/>
      <c r="E58" s="230">
        <v>92957</v>
      </c>
    </row>
    <row r="61" spans="2:12">
      <c r="B61" s="460" t="s">
        <v>664</v>
      </c>
      <c r="C61" s="460"/>
      <c r="D61" s="460"/>
      <c r="E61" s="460"/>
    </row>
    <row r="62" spans="2:12" ht="19.5">
      <c r="B62" s="414" t="s">
        <v>728</v>
      </c>
      <c r="C62" s="414"/>
      <c r="D62" s="414"/>
      <c r="E62" s="414"/>
    </row>
    <row r="63" spans="2:12" ht="33.75" customHeight="1">
      <c r="B63" s="141" t="s">
        <v>639</v>
      </c>
      <c r="C63" s="142" t="s">
        <v>640</v>
      </c>
      <c r="D63" s="143" t="s">
        <v>641</v>
      </c>
      <c r="E63" s="143" t="s">
        <v>642</v>
      </c>
      <c r="G63" s="145" t="s">
        <v>643</v>
      </c>
      <c r="H63" s="141" t="s">
        <v>640</v>
      </c>
      <c r="I63" s="144" t="s">
        <v>641</v>
      </c>
      <c r="J63" s="144" t="s">
        <v>644</v>
      </c>
      <c r="K63" s="138"/>
      <c r="L63" s="144" t="s">
        <v>645</v>
      </c>
    </row>
    <row r="64" spans="2:12" ht="72.75" customHeight="1">
      <c r="B64" s="408"/>
      <c r="C64" s="248">
        <v>1248943</v>
      </c>
      <c r="D64" s="233" t="s">
        <v>221</v>
      </c>
      <c r="E64" s="148">
        <v>800</v>
      </c>
      <c r="G64" s="434"/>
      <c r="H64" s="262">
        <v>1444430</v>
      </c>
      <c r="I64" s="263" t="s">
        <v>703</v>
      </c>
      <c r="J64" s="298">
        <v>800</v>
      </c>
      <c r="K64" s="171"/>
      <c r="L64" s="461" t="s">
        <v>750</v>
      </c>
    </row>
    <row r="65" spans="2:12" ht="72.75" customHeight="1">
      <c r="B65" s="408"/>
      <c r="C65" s="234">
        <v>1218418</v>
      </c>
      <c r="D65" s="235" t="s">
        <v>224</v>
      </c>
      <c r="E65" s="303"/>
      <c r="G65" s="434"/>
      <c r="H65" s="234">
        <v>1218418</v>
      </c>
      <c r="I65" s="235" t="s">
        <v>224</v>
      </c>
      <c r="J65" s="303" t="s">
        <v>646</v>
      </c>
      <c r="K65" s="138"/>
      <c r="L65" s="462"/>
    </row>
    <row r="66" spans="2:12" ht="72.75" customHeight="1">
      <c r="B66" s="408"/>
      <c r="C66" s="232">
        <v>1477479</v>
      </c>
      <c r="D66" s="233" t="s">
        <v>23</v>
      </c>
      <c r="E66" s="148" t="s">
        <v>646</v>
      </c>
      <c r="G66" s="434"/>
      <c r="H66" s="232">
        <v>1477479</v>
      </c>
      <c r="I66" s="233" t="s">
        <v>23</v>
      </c>
      <c r="J66" s="148" t="s">
        <v>646</v>
      </c>
      <c r="K66" s="172"/>
      <c r="L66" s="463"/>
    </row>
    <row r="67" spans="2:12" ht="19.5">
      <c r="C67" s="199" t="s">
        <v>658</v>
      </c>
      <c r="D67" s="177"/>
      <c r="E67" s="230">
        <v>5674</v>
      </c>
    </row>
    <row r="70" spans="2:12">
      <c r="B70" s="460" t="s">
        <v>664</v>
      </c>
      <c r="C70" s="460"/>
      <c r="D70" s="460"/>
      <c r="E70" s="460"/>
    </row>
    <row r="71" spans="2:12" ht="19.5">
      <c r="B71" s="414" t="s">
        <v>729</v>
      </c>
      <c r="C71" s="414"/>
      <c r="D71" s="414"/>
      <c r="E71" s="414"/>
    </row>
    <row r="72" spans="2:12" ht="33.75" customHeight="1">
      <c r="B72" s="141" t="s">
        <v>639</v>
      </c>
      <c r="C72" s="142" t="s">
        <v>640</v>
      </c>
      <c r="D72" s="143" t="s">
        <v>641</v>
      </c>
      <c r="E72" s="143" t="s">
        <v>642</v>
      </c>
      <c r="G72" s="145" t="s">
        <v>643</v>
      </c>
      <c r="H72" s="141" t="s">
        <v>640</v>
      </c>
      <c r="I72" s="144" t="s">
        <v>641</v>
      </c>
      <c r="J72" s="144" t="s">
        <v>650</v>
      </c>
      <c r="K72" s="138"/>
      <c r="L72" s="144" t="s">
        <v>645</v>
      </c>
    </row>
    <row r="73" spans="2:12" ht="72.75" customHeight="1">
      <c r="B73" s="408"/>
      <c r="C73" s="248">
        <v>1436923</v>
      </c>
      <c r="D73" s="233" t="s">
        <v>256</v>
      </c>
      <c r="E73" s="148">
        <v>6000</v>
      </c>
      <c r="G73" s="434"/>
      <c r="H73" s="264">
        <v>1406649</v>
      </c>
      <c r="I73" s="265" t="s">
        <v>730</v>
      </c>
      <c r="J73" s="148">
        <v>6000</v>
      </c>
      <c r="K73" s="171"/>
      <c r="L73" s="461" t="s">
        <v>749</v>
      </c>
    </row>
    <row r="74" spans="2:12" ht="72.75" customHeight="1">
      <c r="B74" s="408"/>
      <c r="C74" s="234">
        <v>1484352</v>
      </c>
      <c r="D74" s="235" t="s">
        <v>257</v>
      </c>
      <c r="E74" s="303"/>
      <c r="G74" s="434"/>
      <c r="H74" s="307">
        <v>1406648</v>
      </c>
      <c r="I74" s="306" t="s">
        <v>748</v>
      </c>
      <c r="J74" s="303" t="s">
        <v>646</v>
      </c>
      <c r="K74" s="138"/>
      <c r="L74" s="462"/>
    </row>
    <row r="75" spans="2:12" ht="72.75" customHeight="1">
      <c r="B75" s="408"/>
      <c r="C75" s="232">
        <v>1477479</v>
      </c>
      <c r="D75" s="233" t="s">
        <v>23</v>
      </c>
      <c r="E75" s="148"/>
      <c r="G75" s="434"/>
      <c r="H75" s="232">
        <v>1477479</v>
      </c>
      <c r="I75" s="233" t="s">
        <v>23</v>
      </c>
      <c r="J75" s="148" t="s">
        <v>646</v>
      </c>
      <c r="K75" s="172"/>
      <c r="L75" s="463"/>
    </row>
    <row r="76" spans="2:12" ht="19.5">
      <c r="C76" s="199" t="s">
        <v>658</v>
      </c>
      <c r="D76" s="177"/>
      <c r="E76" s="230">
        <v>23272</v>
      </c>
      <c r="G76" s="169"/>
    </row>
    <row r="78" spans="2:12" ht="22.5" customHeight="1"/>
    <row r="80" spans="2:12" ht="19.5">
      <c r="B80" s="414" t="s">
        <v>732</v>
      </c>
      <c r="C80" s="414"/>
      <c r="D80" s="414"/>
      <c r="E80" s="414"/>
    </row>
    <row r="81" spans="2:12" ht="19.5">
      <c r="B81" s="141" t="s">
        <v>639</v>
      </c>
      <c r="C81" s="142" t="s">
        <v>640</v>
      </c>
      <c r="D81" s="143" t="s">
        <v>641</v>
      </c>
      <c r="E81" s="143" t="s">
        <v>642</v>
      </c>
      <c r="G81" s="145" t="s">
        <v>643</v>
      </c>
      <c r="H81" s="141" t="s">
        <v>640</v>
      </c>
      <c r="I81" s="143" t="s">
        <v>641</v>
      </c>
      <c r="J81" s="144" t="s">
        <v>644</v>
      </c>
      <c r="K81" s="138"/>
      <c r="L81" s="144" t="s">
        <v>645</v>
      </c>
    </row>
    <row r="82" spans="2:12" ht="42.75" customHeight="1">
      <c r="B82" s="415"/>
      <c r="C82" s="209">
        <v>1381805</v>
      </c>
      <c r="D82" s="147" t="s">
        <v>358</v>
      </c>
      <c r="E82" s="148" t="s">
        <v>646</v>
      </c>
      <c r="G82" s="416"/>
      <c r="H82" s="209">
        <v>1477362</v>
      </c>
      <c r="I82" s="147" t="s">
        <v>742</v>
      </c>
      <c r="J82" s="419"/>
      <c r="K82" s="138"/>
      <c r="L82" s="457" t="s">
        <v>747</v>
      </c>
    </row>
    <row r="83" spans="2:12" ht="42.75" customHeight="1">
      <c r="B83" s="415"/>
      <c r="C83" s="299">
        <v>1472708</v>
      </c>
      <c r="D83" s="153" t="s">
        <v>587</v>
      </c>
      <c r="E83" s="303" t="s">
        <v>646</v>
      </c>
      <c r="G83" s="417"/>
      <c r="H83" s="299">
        <v>1472708</v>
      </c>
      <c r="I83" s="153" t="s">
        <v>587</v>
      </c>
      <c r="J83" s="420"/>
      <c r="K83" s="173"/>
      <c r="L83" s="458"/>
    </row>
    <row r="84" spans="2:12" ht="42.75" customHeight="1">
      <c r="B84" s="415"/>
      <c r="C84" s="209">
        <v>1472921</v>
      </c>
      <c r="D84" s="147" t="s">
        <v>359</v>
      </c>
      <c r="E84" s="148" t="s">
        <v>646</v>
      </c>
      <c r="G84" s="417"/>
      <c r="H84" s="209">
        <v>1472921</v>
      </c>
      <c r="I84" s="147" t="s">
        <v>359</v>
      </c>
      <c r="J84" s="420"/>
      <c r="K84" s="173"/>
      <c r="L84" s="458"/>
    </row>
    <row r="85" spans="2:12" ht="42.75" customHeight="1">
      <c r="B85" s="415"/>
      <c r="C85" s="299">
        <v>1500868</v>
      </c>
      <c r="D85" s="153" t="s">
        <v>357</v>
      </c>
      <c r="E85" s="303" t="s">
        <v>646</v>
      </c>
      <c r="G85" s="418"/>
      <c r="H85" s="299">
        <v>1500868</v>
      </c>
      <c r="I85" s="153" t="s">
        <v>357</v>
      </c>
      <c r="J85" s="421"/>
      <c r="K85" s="173"/>
      <c r="L85" s="459"/>
    </row>
    <row r="86" spans="2:12" ht="19.5">
      <c r="B86" s="177"/>
      <c r="C86" s="199" t="s">
        <v>658</v>
      </c>
      <c r="D86" s="294">
        <v>33595</v>
      </c>
      <c r="E86" s="230">
        <v>44878</v>
      </c>
      <c r="G86" s="169" t="s">
        <v>746</v>
      </c>
      <c r="I86" s="208"/>
    </row>
    <row r="89" spans="2:12" ht="19.5">
      <c r="B89" s="414" t="s">
        <v>733</v>
      </c>
      <c r="C89" s="414"/>
      <c r="D89" s="414"/>
      <c r="E89" s="414"/>
    </row>
    <row r="90" spans="2:12" ht="19.5">
      <c r="B90" s="141" t="s">
        <v>639</v>
      </c>
      <c r="C90" s="142" t="s">
        <v>640</v>
      </c>
      <c r="D90" s="143" t="s">
        <v>641</v>
      </c>
      <c r="E90" s="143" t="s">
        <v>642</v>
      </c>
      <c r="G90" s="145" t="s">
        <v>643</v>
      </c>
      <c r="H90" s="141" t="s">
        <v>640</v>
      </c>
      <c r="I90" s="143" t="s">
        <v>641</v>
      </c>
      <c r="J90" s="144" t="s">
        <v>644</v>
      </c>
      <c r="K90" s="138"/>
      <c r="L90" s="144" t="s">
        <v>645</v>
      </c>
    </row>
    <row r="91" spans="2:12" ht="42.75" customHeight="1">
      <c r="B91" s="415"/>
      <c r="C91" s="209">
        <v>1467555</v>
      </c>
      <c r="D91" s="147" t="s">
        <v>350</v>
      </c>
      <c r="E91" s="148" t="s">
        <v>646</v>
      </c>
      <c r="G91" s="416"/>
      <c r="H91" s="209">
        <v>1467555</v>
      </c>
      <c r="I91" s="147" t="s">
        <v>350</v>
      </c>
      <c r="J91" s="419">
        <v>6600</v>
      </c>
      <c r="K91" s="138"/>
      <c r="L91" s="425" t="s">
        <v>745</v>
      </c>
    </row>
    <row r="92" spans="2:12" ht="42.75" customHeight="1">
      <c r="B92" s="415"/>
      <c r="C92" s="299">
        <v>1500294</v>
      </c>
      <c r="D92" s="153" t="s">
        <v>349</v>
      </c>
      <c r="E92" s="303">
        <v>2000</v>
      </c>
      <c r="G92" s="417"/>
      <c r="H92" s="269">
        <v>1467553</v>
      </c>
      <c r="I92" s="270" t="s">
        <v>734</v>
      </c>
      <c r="J92" s="420"/>
      <c r="K92" s="173"/>
      <c r="L92" s="426"/>
    </row>
    <row r="93" spans="2:12" ht="42.75" customHeight="1">
      <c r="B93" s="415"/>
      <c r="C93" s="209">
        <v>1477479</v>
      </c>
      <c r="D93" s="147" t="s">
        <v>23</v>
      </c>
      <c r="E93" s="148" t="s">
        <v>646</v>
      </c>
      <c r="G93" s="417"/>
      <c r="H93" s="209">
        <v>1477479</v>
      </c>
      <c r="I93" s="147" t="s">
        <v>23</v>
      </c>
      <c r="J93" s="420"/>
      <c r="K93" s="173"/>
      <c r="L93" s="426"/>
    </row>
    <row r="94" spans="2:12" ht="42.75" customHeight="1">
      <c r="B94" s="415"/>
      <c r="C94" s="299">
        <v>1502532</v>
      </c>
      <c r="D94" s="153" t="s">
        <v>347</v>
      </c>
      <c r="E94" s="303">
        <v>7600</v>
      </c>
      <c r="G94" s="418"/>
      <c r="H94" s="305">
        <v>1467555</v>
      </c>
      <c r="I94" s="304" t="s">
        <v>350</v>
      </c>
      <c r="J94" s="421"/>
      <c r="K94" s="173"/>
      <c r="L94" s="427"/>
    </row>
    <row r="95" spans="2:12" ht="19.5">
      <c r="B95" s="177"/>
      <c r="C95" s="199" t="s">
        <v>658</v>
      </c>
      <c r="D95" s="177"/>
      <c r="E95" s="230">
        <v>46431</v>
      </c>
      <c r="G95" s="169"/>
      <c r="I95" s="208"/>
    </row>
    <row r="98" spans="2:12">
      <c r="B98" s="460" t="s">
        <v>664</v>
      </c>
      <c r="C98" s="460"/>
      <c r="D98" s="460"/>
      <c r="E98" s="460"/>
    </row>
    <row r="99" spans="2:12" ht="19.5">
      <c r="B99" s="414" t="s">
        <v>665</v>
      </c>
      <c r="C99" s="414"/>
      <c r="D99" s="414"/>
      <c r="E99" s="414"/>
    </row>
    <row r="100" spans="2:12" ht="17.25" customHeight="1">
      <c r="B100" s="141" t="s">
        <v>639</v>
      </c>
      <c r="C100" s="142" t="s">
        <v>640</v>
      </c>
      <c r="D100" s="143" t="s">
        <v>641</v>
      </c>
      <c r="E100" s="143" t="s">
        <v>642</v>
      </c>
      <c r="G100" s="145" t="s">
        <v>643</v>
      </c>
      <c r="H100" s="141" t="s">
        <v>640</v>
      </c>
      <c r="I100" s="144" t="s">
        <v>641</v>
      </c>
      <c r="J100" s="144" t="s">
        <v>644</v>
      </c>
      <c r="K100" s="138"/>
      <c r="L100" s="144" t="s">
        <v>645</v>
      </c>
    </row>
    <row r="101" spans="2:12" ht="65.25" customHeight="1">
      <c r="B101" s="408"/>
      <c r="C101" s="232">
        <v>1500865</v>
      </c>
      <c r="D101" s="233" t="s">
        <v>666</v>
      </c>
      <c r="E101" s="148">
        <v>10000</v>
      </c>
      <c r="G101" s="434"/>
      <c r="H101" s="280">
        <v>1477481</v>
      </c>
      <c r="I101" s="279" t="s">
        <v>58</v>
      </c>
      <c r="J101" s="202">
        <v>55000</v>
      </c>
      <c r="K101" s="171"/>
      <c r="L101" s="411" t="s">
        <v>755</v>
      </c>
    </row>
    <row r="102" spans="2:12" ht="65.25" customHeight="1">
      <c r="B102" s="408"/>
      <c r="C102" s="234"/>
      <c r="D102" s="235"/>
      <c r="E102" s="309" t="s">
        <v>646</v>
      </c>
      <c r="G102" s="434"/>
      <c r="H102" s="281">
        <v>1474507</v>
      </c>
      <c r="I102" s="282" t="s">
        <v>667</v>
      </c>
      <c r="J102" s="202">
        <v>20653</v>
      </c>
      <c r="K102" s="138"/>
      <c r="L102" s="412"/>
    </row>
    <row r="103" spans="2:12" ht="65.25" customHeight="1">
      <c r="B103" s="408"/>
      <c r="C103" s="232"/>
      <c r="D103" s="233"/>
      <c r="E103" s="148" t="s">
        <v>646</v>
      </c>
      <c r="G103" s="434"/>
      <c r="H103" s="280">
        <v>1436188</v>
      </c>
      <c r="I103" s="280" t="s">
        <v>668</v>
      </c>
      <c r="J103" s="202">
        <v>100000</v>
      </c>
      <c r="K103" s="172"/>
      <c r="L103" s="413"/>
    </row>
    <row r="104" spans="2:12" ht="27" customHeight="1">
      <c r="C104" s="199" t="s">
        <v>658</v>
      </c>
      <c r="D104" s="177"/>
      <c r="E104" s="231">
        <v>166000</v>
      </c>
    </row>
    <row r="107" spans="2:12">
      <c r="B107" s="460" t="s">
        <v>664</v>
      </c>
      <c r="C107" s="460"/>
      <c r="D107" s="460"/>
      <c r="E107" s="460"/>
    </row>
    <row r="108" spans="2:12" ht="19.5">
      <c r="B108" s="414" t="s">
        <v>665</v>
      </c>
      <c r="C108" s="414"/>
      <c r="D108" s="414"/>
      <c r="E108" s="414"/>
    </row>
    <row r="109" spans="2:12" ht="17.25" customHeight="1">
      <c r="B109" s="141" t="s">
        <v>639</v>
      </c>
      <c r="C109" s="142" t="s">
        <v>640</v>
      </c>
      <c r="D109" s="143" t="s">
        <v>641</v>
      </c>
      <c r="E109" s="143" t="s">
        <v>642</v>
      </c>
      <c r="G109" s="145" t="s">
        <v>643</v>
      </c>
      <c r="H109" s="141" t="s">
        <v>640</v>
      </c>
      <c r="I109" s="144" t="s">
        <v>641</v>
      </c>
      <c r="J109" s="144" t="s">
        <v>644</v>
      </c>
      <c r="K109" s="138"/>
      <c r="L109" s="144" t="s">
        <v>645</v>
      </c>
    </row>
    <row r="110" spans="2:12" ht="65.25" customHeight="1">
      <c r="B110" s="408"/>
      <c r="C110" s="232">
        <v>1500864</v>
      </c>
      <c r="D110" s="233" t="s">
        <v>754</v>
      </c>
      <c r="E110" s="148">
        <v>8400</v>
      </c>
      <c r="G110" s="434"/>
      <c r="H110" s="280">
        <v>1477481</v>
      </c>
      <c r="I110" s="279" t="s">
        <v>58</v>
      </c>
      <c r="J110" s="202">
        <v>55000</v>
      </c>
      <c r="K110" s="171"/>
      <c r="L110" s="411" t="s">
        <v>756</v>
      </c>
    </row>
    <row r="111" spans="2:12" ht="65.25" customHeight="1">
      <c r="B111" s="408"/>
      <c r="C111" s="234"/>
      <c r="D111" s="235"/>
      <c r="E111" s="310" t="s">
        <v>646</v>
      </c>
      <c r="G111" s="434"/>
      <c r="H111" s="281"/>
      <c r="I111" s="282"/>
      <c r="J111" s="202"/>
      <c r="K111" s="138"/>
      <c r="L111" s="412"/>
    </row>
    <row r="112" spans="2:12" ht="65.25" customHeight="1">
      <c r="B112" s="408"/>
      <c r="C112" s="232"/>
      <c r="D112" s="233"/>
      <c r="E112" s="148" t="s">
        <v>646</v>
      </c>
      <c r="G112" s="434"/>
      <c r="H112" s="280"/>
      <c r="I112" s="280"/>
      <c r="J112" s="202"/>
      <c r="K112" s="172"/>
      <c r="L112" s="413"/>
    </row>
    <row r="113" spans="3:5" ht="27" customHeight="1">
      <c r="C113" s="199" t="s">
        <v>658</v>
      </c>
      <c r="D113" s="177"/>
      <c r="E113" s="231">
        <v>18014</v>
      </c>
    </row>
  </sheetData>
  <mergeCells count="66">
    <mergeCell ref="B107:E107"/>
    <mergeCell ref="B108:E108"/>
    <mergeCell ref="B110:B112"/>
    <mergeCell ref="G110:G112"/>
    <mergeCell ref="L110:L112"/>
    <mergeCell ref="L64:L66"/>
    <mergeCell ref="B70:E70"/>
    <mergeCell ref="B71:E71"/>
    <mergeCell ref="B73:B75"/>
    <mergeCell ref="G73:G75"/>
    <mergeCell ref="L73:L75"/>
    <mergeCell ref="B61:E61"/>
    <mergeCell ref="B62:E62"/>
    <mergeCell ref="B64:B66"/>
    <mergeCell ref="G64:G66"/>
    <mergeCell ref="B46:B48"/>
    <mergeCell ref="G46:G48"/>
    <mergeCell ref="B52:E52"/>
    <mergeCell ref="B53:E53"/>
    <mergeCell ref="B55:B57"/>
    <mergeCell ref="B1:E1"/>
    <mergeCell ref="B2:E2"/>
    <mergeCell ref="B4:B7"/>
    <mergeCell ref="G4:G7"/>
    <mergeCell ref="J4:J7"/>
    <mergeCell ref="L4:L7"/>
    <mergeCell ref="B34:E34"/>
    <mergeCell ref="B23:E23"/>
    <mergeCell ref="B24:E24"/>
    <mergeCell ref="B26:B28"/>
    <mergeCell ref="G26:G28"/>
    <mergeCell ref="J26:J28"/>
    <mergeCell ref="L26:L28"/>
    <mergeCell ref="G10:G13"/>
    <mergeCell ref="J10:J13"/>
    <mergeCell ref="B15:E15"/>
    <mergeCell ref="L10:L13"/>
    <mergeCell ref="L18:L21"/>
    <mergeCell ref="B16:E16"/>
    <mergeCell ref="B18:B20"/>
    <mergeCell ref="G18:G20"/>
    <mergeCell ref="J18:J20"/>
    <mergeCell ref="L55:L57"/>
    <mergeCell ref="L46:L48"/>
    <mergeCell ref="B35:E35"/>
    <mergeCell ref="B37:B39"/>
    <mergeCell ref="G37:G39"/>
    <mergeCell ref="L37:L39"/>
    <mergeCell ref="B43:E43"/>
    <mergeCell ref="B44:E44"/>
    <mergeCell ref="G55:G57"/>
    <mergeCell ref="B91:B94"/>
    <mergeCell ref="G91:G94"/>
    <mergeCell ref="J91:J94"/>
    <mergeCell ref="L91:L94"/>
    <mergeCell ref="B80:E80"/>
    <mergeCell ref="B82:B85"/>
    <mergeCell ref="G82:G85"/>
    <mergeCell ref="J82:J85"/>
    <mergeCell ref="L82:L85"/>
    <mergeCell ref="B89:E89"/>
    <mergeCell ref="B98:E98"/>
    <mergeCell ref="B99:E99"/>
    <mergeCell ref="B101:B103"/>
    <mergeCell ref="G101:G103"/>
    <mergeCell ref="L101:L103"/>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0BA8F-6B4B-499E-84CA-8D49CA08EEEE}">
  <dimension ref="B1:T127"/>
  <sheetViews>
    <sheetView showGridLines="0" tabSelected="1" topLeftCell="B111" zoomScale="50" zoomScaleNormal="50" workbookViewId="0">
      <selection activeCell="L124" sqref="L124:L126"/>
    </sheetView>
  </sheetViews>
  <sheetFormatPr defaultRowHeight="11.25" outlineLevelRow="1"/>
  <cols>
    <col min="1" max="1" width="1.140625" style="140" customWidth="1"/>
    <col min="2" max="2" width="31.140625" style="140" customWidth="1"/>
    <col min="3" max="3" width="43" style="179" customWidth="1"/>
    <col min="4" max="4" width="66.140625" style="140" bestFit="1" customWidth="1"/>
    <col min="5" max="5" width="15.85546875" style="140" bestFit="1" customWidth="1"/>
    <col min="6" max="6" width="7.28515625" style="140" customWidth="1"/>
    <col min="7" max="8" width="33.5703125" style="140" customWidth="1"/>
    <col min="9" max="9" width="81.42578125" style="140" bestFit="1" customWidth="1"/>
    <col min="10" max="10" width="15.85546875" style="140" bestFit="1" customWidth="1"/>
    <col min="11" max="11" width="0.5703125" style="140" customWidth="1"/>
    <col min="12" max="12" width="42.42578125" style="140" bestFit="1" customWidth="1"/>
    <col min="13" max="13" width="1.7109375" style="140" customWidth="1"/>
    <col min="14" max="14" width="9.140625" style="140"/>
    <col min="15" max="15" width="44.5703125" style="140" customWidth="1"/>
    <col min="16" max="16" width="18.140625" style="140" bestFit="1" customWidth="1"/>
    <col min="17" max="17" width="66.140625" style="140" customWidth="1"/>
    <col min="18" max="18" width="11.28515625" style="140" bestFit="1" customWidth="1"/>
    <col min="19" max="19" width="25.7109375" style="140" customWidth="1"/>
    <col min="20" max="20" width="48" style="140" customWidth="1"/>
    <col min="21" max="16384" width="9.140625" style="140"/>
  </cols>
  <sheetData>
    <row r="1" spans="2:12">
      <c r="B1" s="460" t="s">
        <v>683</v>
      </c>
      <c r="C1" s="460"/>
      <c r="D1" s="460"/>
      <c r="E1" s="460"/>
    </row>
    <row r="2" spans="2:12" ht="27" customHeight="1">
      <c r="B2" s="414" t="s">
        <v>665</v>
      </c>
      <c r="C2" s="414"/>
      <c r="D2" s="414"/>
      <c r="E2" s="414"/>
    </row>
    <row r="3" spans="2:12" ht="27" customHeight="1">
      <c r="B3" s="141" t="s">
        <v>639</v>
      </c>
      <c r="C3" s="142" t="s">
        <v>640</v>
      </c>
      <c r="D3" s="143" t="s">
        <v>641</v>
      </c>
      <c r="E3" s="143" t="s">
        <v>642</v>
      </c>
      <c r="G3" s="145" t="s">
        <v>643</v>
      </c>
      <c r="H3" s="141" t="s">
        <v>640</v>
      </c>
      <c r="I3" s="144" t="s">
        <v>641</v>
      </c>
      <c r="J3" s="144" t="s">
        <v>644</v>
      </c>
      <c r="K3" s="138"/>
      <c r="L3" s="144" t="s">
        <v>645</v>
      </c>
    </row>
    <row r="4" spans="2:12" ht="57" customHeight="1">
      <c r="B4" s="360"/>
      <c r="C4" s="232">
        <v>1500868</v>
      </c>
      <c r="D4" s="233" t="s">
        <v>357</v>
      </c>
      <c r="E4" s="148">
        <v>8256</v>
      </c>
      <c r="G4" s="119"/>
      <c r="H4" s="278">
        <v>1477481</v>
      </c>
      <c r="I4" s="279" t="s">
        <v>58</v>
      </c>
      <c r="J4" s="202">
        <v>40000</v>
      </c>
      <c r="K4" s="171"/>
      <c r="L4" s="312"/>
    </row>
    <row r="5" spans="2:12" ht="57" customHeight="1">
      <c r="B5" s="360"/>
      <c r="C5" s="234"/>
      <c r="D5" s="235"/>
      <c r="E5" s="316" t="s">
        <v>646</v>
      </c>
      <c r="G5" s="363"/>
      <c r="H5" s="362"/>
      <c r="I5" s="282"/>
      <c r="J5" s="202"/>
      <c r="K5" s="138"/>
      <c r="L5" s="361" t="s">
        <v>772</v>
      </c>
    </row>
    <row r="6" spans="2:12" ht="57" customHeight="1">
      <c r="B6" s="360"/>
      <c r="C6" s="232">
        <v>1477479</v>
      </c>
      <c r="D6" s="233" t="s">
        <v>23</v>
      </c>
      <c r="E6" s="203"/>
      <c r="G6" s="359"/>
      <c r="H6" s="278">
        <v>1371581</v>
      </c>
      <c r="I6" s="358" t="s">
        <v>771</v>
      </c>
      <c r="J6" s="202">
        <v>29000</v>
      </c>
      <c r="K6" s="172"/>
      <c r="L6" s="313"/>
    </row>
    <row r="7" spans="2:12" ht="57" customHeight="1">
      <c r="C7" s="199" t="s">
        <v>658</v>
      </c>
      <c r="D7" s="177"/>
      <c r="E7" s="231">
        <v>250000</v>
      </c>
    </row>
    <row r="10" spans="2:12">
      <c r="B10" s="460" t="s">
        <v>683</v>
      </c>
      <c r="C10" s="460"/>
      <c r="D10" s="460"/>
      <c r="E10" s="460"/>
    </row>
    <row r="11" spans="2:12" ht="19.5">
      <c r="B11" s="414" t="s">
        <v>712</v>
      </c>
      <c r="C11" s="414"/>
      <c r="D11" s="414"/>
      <c r="E11" s="414"/>
    </row>
    <row r="12" spans="2:12" ht="40.5" customHeight="1">
      <c r="B12" s="141" t="s">
        <v>639</v>
      </c>
      <c r="C12" s="142" t="s">
        <v>640</v>
      </c>
      <c r="D12" s="143" t="s">
        <v>641</v>
      </c>
      <c r="E12" s="143" t="s">
        <v>642</v>
      </c>
      <c r="G12" s="145" t="s">
        <v>643</v>
      </c>
      <c r="H12" s="141" t="s">
        <v>640</v>
      </c>
      <c r="I12" s="144" t="s">
        <v>641</v>
      </c>
      <c r="J12" s="144" t="s">
        <v>650</v>
      </c>
      <c r="K12" s="138"/>
      <c r="L12" s="144" t="s">
        <v>645</v>
      </c>
    </row>
    <row r="13" spans="2:12" ht="72.75" customHeight="1">
      <c r="B13" s="408"/>
      <c r="C13" s="357">
        <v>1481283</v>
      </c>
      <c r="D13" s="233" t="s">
        <v>483</v>
      </c>
      <c r="E13" s="237">
        <v>878</v>
      </c>
      <c r="G13" s="434"/>
      <c r="H13" s="278">
        <v>1481281</v>
      </c>
      <c r="I13" s="279" t="s">
        <v>494</v>
      </c>
      <c r="J13" s="356">
        <v>1352</v>
      </c>
      <c r="K13" s="322"/>
      <c r="L13" s="493" t="s">
        <v>809</v>
      </c>
    </row>
    <row r="14" spans="2:12" ht="72.75" customHeight="1">
      <c r="B14" s="408"/>
      <c r="C14" s="234">
        <v>1329248</v>
      </c>
      <c r="D14" s="235" t="s">
        <v>392</v>
      </c>
      <c r="E14" s="236" t="s">
        <v>646</v>
      </c>
      <c r="G14" s="434"/>
      <c r="H14" s="234">
        <v>1329248</v>
      </c>
      <c r="I14" s="235" t="s">
        <v>392</v>
      </c>
      <c r="J14" s="236" t="s">
        <v>646</v>
      </c>
      <c r="K14" s="319"/>
      <c r="L14" s="494"/>
    </row>
    <row r="15" spans="2:12" ht="72.75" customHeight="1">
      <c r="B15" s="408"/>
      <c r="C15" s="232">
        <v>1477478</v>
      </c>
      <c r="D15" s="233" t="s">
        <v>81</v>
      </c>
      <c r="E15" s="237" t="s">
        <v>646</v>
      </c>
      <c r="G15" s="434"/>
      <c r="H15" s="232">
        <v>1477478</v>
      </c>
      <c r="I15" s="233" t="s">
        <v>81</v>
      </c>
      <c r="J15" s="237" t="s">
        <v>646</v>
      </c>
      <c r="K15" s="317"/>
      <c r="L15" s="495"/>
    </row>
    <row r="16" spans="2:12" ht="19.5">
      <c r="C16" s="199" t="s">
        <v>658</v>
      </c>
      <c r="D16" s="177"/>
      <c r="E16" s="231">
        <v>1389</v>
      </c>
    </row>
    <row r="18" spans="2:20" ht="15">
      <c r="B18" s="460" t="s">
        <v>683</v>
      </c>
      <c r="C18" s="460"/>
      <c r="D18" s="460"/>
      <c r="E18" s="460"/>
      <c r="O18"/>
    </row>
    <row r="19" spans="2:20" ht="19.5">
      <c r="B19" s="414" t="s">
        <v>737</v>
      </c>
      <c r="C19" s="414"/>
      <c r="D19" s="414"/>
      <c r="E19" s="414"/>
    </row>
    <row r="20" spans="2:20" ht="17.25" customHeight="1">
      <c r="B20" s="141" t="s">
        <v>639</v>
      </c>
      <c r="C20" s="142" t="s">
        <v>640</v>
      </c>
      <c r="D20" s="143" t="s">
        <v>641</v>
      </c>
      <c r="E20" s="143" t="s">
        <v>642</v>
      </c>
      <c r="G20" s="145" t="s">
        <v>643</v>
      </c>
      <c r="H20" s="141" t="s">
        <v>640</v>
      </c>
      <c r="I20" s="144" t="s">
        <v>641</v>
      </c>
      <c r="J20" s="144" t="s">
        <v>650</v>
      </c>
      <c r="K20" s="138"/>
      <c r="L20" s="144" t="s">
        <v>645</v>
      </c>
      <c r="O20" s="145" t="s">
        <v>655</v>
      </c>
      <c r="P20" s="141" t="s">
        <v>640</v>
      </c>
      <c r="Q20" s="144" t="s">
        <v>641</v>
      </c>
      <c r="R20" s="144" t="s">
        <v>650</v>
      </c>
      <c r="S20" s="138"/>
      <c r="T20" s="144" t="s">
        <v>645</v>
      </c>
    </row>
    <row r="21" spans="2:20" ht="65.25" customHeight="1">
      <c r="B21" s="408"/>
      <c r="C21" s="271">
        <v>1381805</v>
      </c>
      <c r="D21" s="233" t="s">
        <v>358</v>
      </c>
      <c r="E21" s="203">
        <v>0</v>
      </c>
      <c r="G21" s="416"/>
      <c r="H21" s="276">
        <v>1410474</v>
      </c>
      <c r="I21" s="277" t="s">
        <v>760</v>
      </c>
      <c r="J21" s="237">
        <v>3000</v>
      </c>
      <c r="K21" s="322"/>
      <c r="L21" s="478" t="s">
        <v>811</v>
      </c>
      <c r="O21" s="416"/>
      <c r="P21" s="271">
        <v>1381805</v>
      </c>
      <c r="Q21" s="233" t="s">
        <v>358</v>
      </c>
      <c r="R21" s="237">
        <v>3000</v>
      </c>
      <c r="S21" s="322"/>
      <c r="T21" s="478" t="s">
        <v>806</v>
      </c>
    </row>
    <row r="22" spans="2:20" ht="65.25" customHeight="1">
      <c r="B22" s="408"/>
      <c r="C22" s="272">
        <v>1472708</v>
      </c>
      <c r="D22" s="235" t="s">
        <v>587</v>
      </c>
      <c r="E22" s="316" t="s">
        <v>646</v>
      </c>
      <c r="G22" s="417"/>
      <c r="H22" s="272">
        <v>1472708</v>
      </c>
      <c r="I22" s="235" t="s">
        <v>587</v>
      </c>
      <c r="J22" s="236" t="s">
        <v>646</v>
      </c>
      <c r="K22" s="319"/>
      <c r="L22" s="479"/>
      <c r="O22" s="417"/>
      <c r="P22" s="272">
        <v>1472708</v>
      </c>
      <c r="Q22" s="235" t="s">
        <v>587</v>
      </c>
      <c r="R22" s="236" t="s">
        <v>646</v>
      </c>
      <c r="S22" s="319"/>
      <c r="T22" s="479"/>
    </row>
    <row r="23" spans="2:20" ht="65.25" customHeight="1">
      <c r="B23" s="408"/>
      <c r="C23" s="271">
        <v>1472921</v>
      </c>
      <c r="D23" s="233" t="s">
        <v>359</v>
      </c>
      <c r="E23" s="148">
        <v>6000</v>
      </c>
      <c r="G23" s="417"/>
      <c r="H23" s="276">
        <v>1454186</v>
      </c>
      <c r="I23" s="277" t="s">
        <v>511</v>
      </c>
      <c r="J23" s="237">
        <v>6000</v>
      </c>
      <c r="K23" s="317"/>
      <c r="L23" s="480"/>
      <c r="O23" s="417"/>
      <c r="P23" s="276">
        <v>1454186</v>
      </c>
      <c r="Q23" s="277" t="s">
        <v>511</v>
      </c>
      <c r="R23" s="237">
        <v>6000</v>
      </c>
      <c r="S23" s="317"/>
      <c r="T23" s="480"/>
    </row>
    <row r="24" spans="2:20" ht="27" customHeight="1">
      <c r="B24" s="273"/>
      <c r="C24" s="274">
        <v>1500868</v>
      </c>
      <c r="D24" s="267" t="s">
        <v>357</v>
      </c>
      <c r="E24" s="268">
        <v>8256</v>
      </c>
      <c r="G24" s="275"/>
      <c r="H24" s="276">
        <v>1477481</v>
      </c>
      <c r="I24" s="277" t="s">
        <v>58</v>
      </c>
      <c r="J24" s="355">
        <v>55000</v>
      </c>
      <c r="K24" s="319"/>
      <c r="L24" s="319"/>
      <c r="O24" s="275"/>
      <c r="P24" s="276">
        <v>1477481</v>
      </c>
      <c r="Q24" s="277" t="s">
        <v>58</v>
      </c>
      <c r="R24" s="355">
        <v>55000</v>
      </c>
      <c r="S24" s="319"/>
      <c r="T24" s="319"/>
    </row>
    <row r="25" spans="2:20" ht="27" customHeight="1">
      <c r="C25" s="199" t="s">
        <v>658</v>
      </c>
      <c r="D25" s="177"/>
      <c r="E25" s="231">
        <v>17665</v>
      </c>
      <c r="H25" s="354"/>
      <c r="I25" s="353"/>
      <c r="J25" s="352"/>
    </row>
    <row r="28" spans="2:20" ht="19.5">
      <c r="B28" s="414" t="s">
        <v>638</v>
      </c>
      <c r="C28" s="414"/>
      <c r="D28" s="414"/>
      <c r="E28" s="414"/>
      <c r="F28" s="137"/>
      <c r="G28" s="138"/>
      <c r="H28" s="138"/>
      <c r="I28" s="138"/>
      <c r="J28" s="139"/>
      <c r="K28" s="138"/>
      <c r="L28" s="138"/>
    </row>
    <row r="29" spans="2:20" ht="19.5">
      <c r="B29" s="141" t="s">
        <v>639</v>
      </c>
      <c r="C29" s="142" t="s">
        <v>640</v>
      </c>
      <c r="D29" s="143" t="s">
        <v>641</v>
      </c>
      <c r="E29" s="143" t="s">
        <v>642</v>
      </c>
      <c r="F29" s="144"/>
      <c r="G29" s="145" t="s">
        <v>643</v>
      </c>
      <c r="H29" s="141" t="s">
        <v>640</v>
      </c>
      <c r="I29" s="144" t="s">
        <v>641</v>
      </c>
      <c r="J29" s="144" t="s">
        <v>644</v>
      </c>
      <c r="K29" s="138"/>
      <c r="L29" s="144" t="s">
        <v>645</v>
      </c>
    </row>
    <row r="30" spans="2:20" ht="40.5" customHeight="1">
      <c r="B30" s="408"/>
      <c r="C30" s="232">
        <v>1499433</v>
      </c>
      <c r="D30" s="233" t="s">
        <v>375</v>
      </c>
      <c r="E30" s="348" t="s">
        <v>646</v>
      </c>
      <c r="F30" s="149"/>
      <c r="G30" s="408"/>
      <c r="H30" s="350">
        <v>1499435</v>
      </c>
      <c r="I30" s="349" t="s">
        <v>476</v>
      </c>
      <c r="J30" s="487"/>
      <c r="K30" s="319"/>
      <c r="L30" s="481" t="s">
        <v>810</v>
      </c>
    </row>
    <row r="31" spans="2:20" ht="40.5" customHeight="1">
      <c r="B31" s="408"/>
      <c r="C31" s="234">
        <v>1499434</v>
      </c>
      <c r="D31" s="235" t="s">
        <v>377</v>
      </c>
      <c r="E31" s="236" t="s">
        <v>646</v>
      </c>
      <c r="F31" s="149"/>
      <c r="G31" s="408"/>
      <c r="H31" s="330">
        <v>1499434</v>
      </c>
      <c r="I31" s="329" t="s">
        <v>377</v>
      </c>
      <c r="J31" s="488"/>
      <c r="K31" s="319"/>
      <c r="L31" s="482"/>
    </row>
    <row r="32" spans="2:20" ht="40.5" customHeight="1">
      <c r="B32" s="408"/>
      <c r="C32" s="232">
        <v>1497050</v>
      </c>
      <c r="D32" s="233" t="s">
        <v>376</v>
      </c>
      <c r="E32" s="237" t="s">
        <v>646</v>
      </c>
      <c r="F32" s="149"/>
      <c r="G32" s="408"/>
      <c r="H32" s="328">
        <v>1497050</v>
      </c>
      <c r="I32" s="327" t="s">
        <v>376</v>
      </c>
      <c r="J32" s="488"/>
      <c r="K32" s="319"/>
      <c r="L32" s="482"/>
    </row>
    <row r="33" spans="2:13" ht="40.5" customHeight="1">
      <c r="B33" s="408"/>
      <c r="C33" s="236">
        <v>1500867</v>
      </c>
      <c r="D33" s="329" t="s">
        <v>60</v>
      </c>
      <c r="E33" s="236" t="s">
        <v>646</v>
      </c>
      <c r="F33" s="149"/>
      <c r="G33" s="408"/>
      <c r="H33" s="330">
        <v>1500867</v>
      </c>
      <c r="I33" s="351" t="s">
        <v>60</v>
      </c>
      <c r="J33" s="489"/>
      <c r="K33" s="319"/>
      <c r="L33" s="483"/>
    </row>
    <row r="34" spans="2:13" customFormat="1" ht="19.5">
      <c r="B34" s="156"/>
      <c r="C34" s="199" t="s">
        <v>658</v>
      </c>
      <c r="D34" s="177"/>
      <c r="E34" s="231">
        <v>29839</v>
      </c>
      <c r="F34" s="160"/>
      <c r="G34" s="161"/>
      <c r="H34" s="161"/>
      <c r="I34" s="161"/>
      <c r="J34" s="161"/>
      <c r="K34" s="161"/>
      <c r="L34" s="161"/>
      <c r="M34" s="162"/>
    </row>
    <row r="36" spans="2:13" ht="15">
      <c r="D36"/>
    </row>
    <row r="37" spans="2:13" ht="19.5">
      <c r="B37" s="414" t="s">
        <v>536</v>
      </c>
      <c r="C37" s="414"/>
      <c r="D37" s="414"/>
      <c r="E37" s="414"/>
      <c r="F37" s="137"/>
      <c r="G37" s="138"/>
      <c r="H37" s="138"/>
      <c r="I37" s="138"/>
      <c r="J37" s="139"/>
      <c r="K37" s="138"/>
      <c r="L37" s="138"/>
    </row>
    <row r="38" spans="2:13" ht="19.5">
      <c r="B38" s="141" t="s">
        <v>639</v>
      </c>
      <c r="C38" s="142" t="s">
        <v>640</v>
      </c>
      <c r="D38" s="143" t="s">
        <v>641</v>
      </c>
      <c r="E38" s="143" t="s">
        <v>642</v>
      </c>
      <c r="F38" s="144"/>
      <c r="G38" s="145" t="s">
        <v>643</v>
      </c>
      <c r="H38" s="141" t="s">
        <v>640</v>
      </c>
      <c r="I38" s="144" t="s">
        <v>641</v>
      </c>
      <c r="J38" s="144" t="s">
        <v>644</v>
      </c>
      <c r="K38" s="138"/>
      <c r="L38" s="144" t="s">
        <v>645</v>
      </c>
    </row>
    <row r="39" spans="2:13" ht="40.5" customHeight="1">
      <c r="B39" s="408"/>
      <c r="C39" s="232">
        <v>1467558</v>
      </c>
      <c r="D39" s="233" t="s">
        <v>361</v>
      </c>
      <c r="E39" s="237">
        <v>8451</v>
      </c>
      <c r="F39" s="149"/>
      <c r="G39" s="408"/>
      <c r="H39" s="350">
        <v>1467557</v>
      </c>
      <c r="I39" s="349" t="s">
        <v>759</v>
      </c>
      <c r="J39" s="237">
        <v>8451</v>
      </c>
      <c r="K39" s="319"/>
      <c r="L39" s="484" t="s">
        <v>812</v>
      </c>
    </row>
    <row r="40" spans="2:13" ht="40.5" customHeight="1">
      <c r="B40" s="408"/>
      <c r="C40" s="234">
        <v>1467962</v>
      </c>
      <c r="D40" s="235" t="s">
        <v>360</v>
      </c>
      <c r="E40" s="236"/>
      <c r="F40" s="149"/>
      <c r="G40" s="408"/>
      <c r="H40" s="330">
        <v>1467962</v>
      </c>
      <c r="I40" s="329" t="s">
        <v>360</v>
      </c>
      <c r="J40" s="236" t="s">
        <v>646</v>
      </c>
      <c r="K40" s="319"/>
      <c r="L40" s="485"/>
    </row>
    <row r="41" spans="2:13" ht="40.5" customHeight="1">
      <c r="B41" s="408"/>
      <c r="C41" s="232">
        <v>1477478</v>
      </c>
      <c r="D41" s="233" t="s">
        <v>81</v>
      </c>
      <c r="E41" s="237"/>
      <c r="F41" s="149"/>
      <c r="G41" s="408"/>
      <c r="H41" s="328">
        <v>1477478</v>
      </c>
      <c r="I41" s="327" t="s">
        <v>81</v>
      </c>
      <c r="J41" s="237" t="s">
        <v>646</v>
      </c>
      <c r="K41" s="319"/>
      <c r="L41" s="485"/>
    </row>
    <row r="42" spans="2:13" ht="40.5" customHeight="1">
      <c r="B42" s="408"/>
      <c r="C42" s="236"/>
      <c r="D42" s="329"/>
      <c r="E42" s="236"/>
      <c r="F42" s="149"/>
      <c r="G42" s="408"/>
      <c r="H42" s="276"/>
      <c r="I42" s="277"/>
      <c r="J42" s="236" t="s">
        <v>646</v>
      </c>
      <c r="K42" s="319"/>
      <c r="L42" s="486"/>
    </row>
    <row r="43" spans="2:13" customFormat="1" ht="19.5">
      <c r="B43" s="156"/>
      <c r="C43" s="199" t="s">
        <v>658</v>
      </c>
      <c r="D43" s="177"/>
      <c r="E43" s="231">
        <v>23750</v>
      </c>
      <c r="F43" s="160"/>
      <c r="G43" s="161"/>
      <c r="H43" s="161"/>
      <c r="I43" s="161"/>
      <c r="J43" s="161"/>
      <c r="K43" s="161"/>
      <c r="L43" s="161"/>
      <c r="M43" s="162"/>
    </row>
    <row r="45" spans="2:13" ht="19.5">
      <c r="B45" s="414" t="s">
        <v>549</v>
      </c>
      <c r="C45" s="414"/>
      <c r="D45" s="414"/>
      <c r="E45" s="414"/>
      <c r="F45" s="137"/>
      <c r="G45" s="138"/>
      <c r="H45" s="138"/>
      <c r="I45" s="138"/>
      <c r="J45" s="139"/>
      <c r="K45" s="138"/>
      <c r="L45" s="138"/>
    </row>
    <row r="46" spans="2:13" ht="19.5">
      <c r="B46" s="141" t="s">
        <v>639</v>
      </c>
      <c r="C46" s="142" t="s">
        <v>640</v>
      </c>
      <c r="D46" s="143" t="s">
        <v>641</v>
      </c>
      <c r="E46" s="143" t="s">
        <v>642</v>
      </c>
      <c r="F46" s="144"/>
      <c r="G46" s="145" t="s">
        <v>643</v>
      </c>
      <c r="H46" s="141" t="s">
        <v>640</v>
      </c>
      <c r="I46" s="144" t="s">
        <v>641</v>
      </c>
      <c r="J46" s="144" t="s">
        <v>644</v>
      </c>
      <c r="K46" s="138"/>
      <c r="L46" s="144" t="s">
        <v>645</v>
      </c>
    </row>
    <row r="47" spans="2:13" ht="40.5" customHeight="1">
      <c r="B47" s="408"/>
      <c r="C47" s="232">
        <v>1381752</v>
      </c>
      <c r="D47" s="233" t="s">
        <v>355</v>
      </c>
      <c r="E47" s="237" t="s">
        <v>646</v>
      </c>
      <c r="F47" s="149"/>
      <c r="G47" s="408"/>
      <c r="H47" s="328">
        <v>1381752</v>
      </c>
      <c r="I47" s="327" t="s">
        <v>355</v>
      </c>
      <c r="J47" s="237" t="s">
        <v>646</v>
      </c>
      <c r="K47" s="319"/>
      <c r="L47" s="484" t="s">
        <v>813</v>
      </c>
    </row>
    <row r="48" spans="2:13" ht="40.5" customHeight="1">
      <c r="B48" s="408"/>
      <c r="C48" s="234">
        <v>1381806</v>
      </c>
      <c r="D48" s="235" t="s">
        <v>354</v>
      </c>
      <c r="E48" s="348" t="s">
        <v>646</v>
      </c>
      <c r="F48" s="149"/>
      <c r="G48" s="408"/>
      <c r="H48" s="276">
        <v>1467554</v>
      </c>
      <c r="I48" s="277" t="s">
        <v>770</v>
      </c>
      <c r="J48" s="236">
        <v>12965</v>
      </c>
      <c r="K48" s="319"/>
      <c r="L48" s="485"/>
    </row>
    <row r="49" spans="2:19" ht="40.5" customHeight="1">
      <c r="B49" s="408"/>
      <c r="C49" s="232">
        <v>1419191</v>
      </c>
      <c r="D49" s="233" t="s">
        <v>356</v>
      </c>
      <c r="E49" s="237" t="s">
        <v>646</v>
      </c>
      <c r="F49" s="149"/>
      <c r="G49" s="408"/>
      <c r="H49" s="328">
        <v>1419191</v>
      </c>
      <c r="I49" s="327" t="s">
        <v>356</v>
      </c>
      <c r="J49" s="237" t="s">
        <v>646</v>
      </c>
      <c r="K49" s="319"/>
      <c r="L49" s="485"/>
    </row>
    <row r="50" spans="2:19" ht="40.5" customHeight="1">
      <c r="B50" s="408"/>
      <c r="C50" s="234">
        <v>1477479</v>
      </c>
      <c r="D50" s="329" t="s">
        <v>23</v>
      </c>
      <c r="E50" s="348"/>
      <c r="F50" s="149"/>
      <c r="G50" s="408"/>
      <c r="H50" s="278">
        <v>1477653</v>
      </c>
      <c r="I50" s="279" t="s">
        <v>662</v>
      </c>
      <c r="J50" s="236">
        <v>11436</v>
      </c>
      <c r="K50" s="319"/>
      <c r="L50" s="486"/>
    </row>
    <row r="51" spans="2:19" customFormat="1" ht="19.5">
      <c r="B51" s="156"/>
      <c r="C51" s="199" t="s">
        <v>658</v>
      </c>
      <c r="D51" s="177"/>
      <c r="E51" s="231">
        <v>20191</v>
      </c>
      <c r="F51" s="160"/>
      <c r="G51" s="161"/>
      <c r="H51" s="161"/>
      <c r="I51" s="161"/>
      <c r="J51" s="161"/>
      <c r="K51" s="161"/>
      <c r="L51" s="161"/>
      <c r="M51" s="162"/>
    </row>
    <row r="56" spans="2:19" s="169" customFormat="1" ht="27.75" customHeight="1" outlineLevel="1">
      <c r="B56" s="414" t="s">
        <v>648</v>
      </c>
      <c r="C56" s="414"/>
      <c r="D56" s="414"/>
      <c r="E56" s="414"/>
      <c r="F56" s="144"/>
      <c r="G56" s="144"/>
      <c r="H56" s="144"/>
      <c r="I56" s="144"/>
      <c r="J56" s="144"/>
      <c r="K56" s="144"/>
      <c r="L56" s="144"/>
      <c r="O56" s="145" t="s">
        <v>655</v>
      </c>
      <c r="P56" s="141" t="s">
        <v>640</v>
      </c>
      <c r="Q56" s="144" t="s">
        <v>641</v>
      </c>
      <c r="R56" s="144" t="s">
        <v>644</v>
      </c>
    </row>
    <row r="57" spans="2:19" s="169" customFormat="1" ht="39" customHeight="1" outlineLevel="1">
      <c r="B57" s="141" t="s">
        <v>639</v>
      </c>
      <c r="C57" s="142" t="s">
        <v>640</v>
      </c>
      <c r="D57" s="143" t="s">
        <v>641</v>
      </c>
      <c r="E57" s="143" t="s">
        <v>642</v>
      </c>
      <c r="F57" s="144"/>
      <c r="G57" s="145" t="s">
        <v>643</v>
      </c>
      <c r="H57" s="141" t="s">
        <v>640</v>
      </c>
      <c r="I57" s="144" t="s">
        <v>641</v>
      </c>
      <c r="J57" s="144" t="s">
        <v>644</v>
      </c>
      <c r="K57" s="138"/>
      <c r="L57" s="144" t="s">
        <v>645</v>
      </c>
      <c r="O57" s="347"/>
      <c r="P57" s="346">
        <v>1473971</v>
      </c>
      <c r="Q57" s="345" t="s">
        <v>657</v>
      </c>
      <c r="R57" s="344">
        <v>3000</v>
      </c>
      <c r="S57" s="481" t="s">
        <v>769</v>
      </c>
    </row>
    <row r="58" spans="2:19" s="169" customFormat="1" ht="44.25" customHeight="1" outlineLevel="1">
      <c r="B58" s="408"/>
      <c r="C58" s="232">
        <v>1358076</v>
      </c>
      <c r="D58" s="233" t="s">
        <v>303</v>
      </c>
      <c r="E58" s="348" t="s">
        <v>646</v>
      </c>
      <c r="F58" s="144"/>
      <c r="G58" s="438"/>
      <c r="H58" s="343">
        <v>1473971</v>
      </c>
      <c r="I58" s="342" t="s">
        <v>657</v>
      </c>
      <c r="J58" s="490">
        <v>3000</v>
      </c>
      <c r="K58" s="319"/>
      <c r="L58" s="481" t="s">
        <v>814</v>
      </c>
      <c r="O58" s="336"/>
      <c r="P58" s="341">
        <v>1474458</v>
      </c>
      <c r="Q58" s="340" t="s">
        <v>705</v>
      </c>
      <c r="R58" s="339"/>
      <c r="S58" s="482"/>
    </row>
    <row r="59" spans="2:19" s="169" customFormat="1" ht="44.25" customHeight="1" outlineLevel="1">
      <c r="B59" s="408"/>
      <c r="C59" s="234">
        <v>1494511</v>
      </c>
      <c r="D59" s="235" t="s">
        <v>302</v>
      </c>
      <c r="E59" s="236" t="s">
        <v>646</v>
      </c>
      <c r="F59" s="144"/>
      <c r="G59" s="438"/>
      <c r="H59" s="338">
        <v>1474458</v>
      </c>
      <c r="I59" s="337" t="s">
        <v>765</v>
      </c>
      <c r="J59" s="491"/>
      <c r="K59" s="319"/>
      <c r="L59" s="482"/>
      <c r="O59" s="336"/>
      <c r="P59" s="328">
        <v>1474748</v>
      </c>
      <c r="Q59" s="233" t="s">
        <v>768</v>
      </c>
      <c r="R59" s="335"/>
      <c r="S59" s="483"/>
    </row>
    <row r="60" spans="2:19" s="169" customFormat="1" ht="44.25" customHeight="1" outlineLevel="1">
      <c r="B60" s="408"/>
      <c r="C60" s="232">
        <v>1477479</v>
      </c>
      <c r="D60" s="233" t="s">
        <v>23</v>
      </c>
      <c r="E60" s="237" t="s">
        <v>646</v>
      </c>
      <c r="F60" s="144"/>
      <c r="G60" s="438"/>
      <c r="H60" s="328">
        <v>1477479</v>
      </c>
      <c r="I60" s="233" t="s">
        <v>23</v>
      </c>
      <c r="J60" s="492"/>
      <c r="K60" s="319"/>
      <c r="L60" s="483"/>
      <c r="O60" s="334"/>
      <c r="P60" s="328">
        <v>1477361</v>
      </c>
      <c r="Q60" s="233" t="s">
        <v>726</v>
      </c>
      <c r="R60" s="333"/>
      <c r="S60" s="140"/>
    </row>
    <row r="61" spans="2:19" s="169" customFormat="1" ht="21">
      <c r="B61" s="163"/>
      <c r="C61" s="199" t="s">
        <v>658</v>
      </c>
      <c r="D61" s="163"/>
      <c r="E61" s="230">
        <v>16412</v>
      </c>
      <c r="F61" s="144"/>
      <c r="G61" s="163"/>
      <c r="H61" s="163"/>
      <c r="I61" s="163"/>
      <c r="J61" s="166"/>
      <c r="K61" s="144"/>
      <c r="L61" s="144"/>
      <c r="P61" s="328">
        <v>1477479</v>
      </c>
      <c r="Q61" s="233" t="s">
        <v>23</v>
      </c>
    </row>
    <row r="63" spans="2:19" s="169" customFormat="1" ht="19.5" outlineLevel="1">
      <c r="B63" s="414" t="s">
        <v>647</v>
      </c>
      <c r="C63" s="414"/>
      <c r="D63" s="414"/>
      <c r="E63" s="414"/>
      <c r="F63" s="144"/>
      <c r="G63" s="144"/>
      <c r="H63" s="144"/>
      <c r="I63" s="144"/>
      <c r="J63" s="144"/>
      <c r="K63" s="144"/>
      <c r="L63" s="144"/>
    </row>
    <row r="64" spans="2:19" s="169" customFormat="1" ht="14.25" customHeight="1" outlineLevel="1">
      <c r="B64" s="141" t="s">
        <v>639</v>
      </c>
      <c r="C64" s="142" t="s">
        <v>640</v>
      </c>
      <c r="D64" s="143" t="s">
        <v>641</v>
      </c>
      <c r="E64" s="143" t="s">
        <v>642</v>
      </c>
      <c r="F64" s="144"/>
      <c r="G64" s="145" t="s">
        <v>643</v>
      </c>
      <c r="H64" s="141" t="s">
        <v>640</v>
      </c>
      <c r="I64" s="144" t="s">
        <v>641</v>
      </c>
      <c r="J64" s="144" t="s">
        <v>644</v>
      </c>
      <c r="K64" s="138"/>
      <c r="L64" s="144" t="s">
        <v>645</v>
      </c>
    </row>
    <row r="65" spans="2:19" s="169" customFormat="1" ht="49.5" customHeight="1" outlineLevel="1">
      <c r="B65" s="408"/>
      <c r="C65" s="146">
        <v>1358077</v>
      </c>
      <c r="D65" s="147" t="s">
        <v>287</v>
      </c>
      <c r="E65" s="385">
        <v>300</v>
      </c>
      <c r="F65" s="144"/>
      <c r="G65" s="408"/>
      <c r="H65" s="264">
        <v>1299936</v>
      </c>
      <c r="I65" s="332" t="s">
        <v>48</v>
      </c>
      <c r="J65" s="490">
        <v>300</v>
      </c>
      <c r="K65" s="138"/>
      <c r="L65" s="493" t="s">
        <v>815</v>
      </c>
      <c r="O65"/>
      <c r="P65" s="331"/>
      <c r="Q65" s="144"/>
      <c r="R65" s="144"/>
    </row>
    <row r="66" spans="2:19" s="169" customFormat="1" ht="49.5" customHeight="1" outlineLevel="1">
      <c r="B66" s="408"/>
      <c r="C66" s="152">
        <v>1358078</v>
      </c>
      <c r="D66" s="153" t="s">
        <v>285</v>
      </c>
      <c r="E66" s="236" t="s">
        <v>763</v>
      </c>
      <c r="F66" s="144"/>
      <c r="G66" s="408"/>
      <c r="H66" s="330">
        <v>1358078</v>
      </c>
      <c r="I66" s="329" t="s">
        <v>285</v>
      </c>
      <c r="J66" s="491"/>
      <c r="K66" s="138"/>
      <c r="L66" s="494"/>
      <c r="O66" s="499"/>
      <c r="P66" s="326"/>
      <c r="Q66" s="326"/>
      <c r="R66" s="500"/>
    </row>
    <row r="67" spans="2:19" s="169" customFormat="1" ht="49.5" customHeight="1" outlineLevel="1">
      <c r="B67" s="408"/>
      <c r="C67" s="146">
        <v>1477478</v>
      </c>
      <c r="D67" s="147" t="s">
        <v>81</v>
      </c>
      <c r="E67" s="237" t="s">
        <v>646</v>
      </c>
      <c r="F67" s="144"/>
      <c r="G67" s="408"/>
      <c r="H67" s="328">
        <v>1477478</v>
      </c>
      <c r="I67" s="327" t="s">
        <v>81</v>
      </c>
      <c r="J67" s="492"/>
      <c r="K67" s="138"/>
      <c r="L67" s="495"/>
      <c r="O67" s="499"/>
      <c r="P67" s="326"/>
      <c r="Q67" s="326"/>
      <c r="R67" s="500"/>
    </row>
    <row r="68" spans="2:19" s="168" customFormat="1" ht="26.25" customHeight="1" outlineLevel="1">
      <c r="B68" s="315"/>
      <c r="C68" s="199" t="s">
        <v>658</v>
      </c>
      <c r="D68" s="183"/>
      <c r="E68" s="230">
        <v>3705</v>
      </c>
      <c r="F68" s="167"/>
      <c r="G68" s="315"/>
      <c r="H68" s="315"/>
      <c r="I68" s="311"/>
      <c r="J68" s="182"/>
      <c r="K68" s="178"/>
      <c r="L68" s="181"/>
      <c r="O68" s="499"/>
      <c r="P68" s="326"/>
      <c r="Q68" s="326"/>
      <c r="R68" s="500"/>
      <c r="S68" s="169"/>
    </row>
    <row r="69" spans="2:19" ht="19.5">
      <c r="B69" s="414" t="s">
        <v>733</v>
      </c>
      <c r="C69" s="414"/>
      <c r="D69" s="414"/>
      <c r="E69" s="414"/>
    </row>
    <row r="70" spans="2:19" ht="19.5">
      <c r="B70" s="141" t="s">
        <v>639</v>
      </c>
      <c r="C70" s="142" t="s">
        <v>640</v>
      </c>
      <c r="D70" s="143" t="s">
        <v>641</v>
      </c>
      <c r="E70" s="143" t="s">
        <v>642</v>
      </c>
      <c r="G70" s="145" t="s">
        <v>643</v>
      </c>
      <c r="H70" s="141" t="s">
        <v>640</v>
      </c>
      <c r="I70" s="143" t="s">
        <v>641</v>
      </c>
      <c r="J70" s="144" t="s">
        <v>644</v>
      </c>
      <c r="K70" s="138"/>
      <c r="L70" s="144" t="s">
        <v>645</v>
      </c>
    </row>
    <row r="71" spans="2:19" ht="42.75" customHeight="1">
      <c r="B71" s="415"/>
      <c r="C71" s="209">
        <v>1467555</v>
      </c>
      <c r="D71" s="147" t="s">
        <v>350</v>
      </c>
      <c r="E71" s="148" t="s">
        <v>646</v>
      </c>
      <c r="G71" s="416"/>
      <c r="H71" s="232">
        <v>1467555</v>
      </c>
      <c r="I71" s="233" t="s">
        <v>350</v>
      </c>
      <c r="J71" s="496">
        <v>6990</v>
      </c>
      <c r="K71" s="319"/>
      <c r="L71" s="484" t="s">
        <v>818</v>
      </c>
    </row>
    <row r="72" spans="2:19" ht="42.75" customHeight="1">
      <c r="B72" s="415"/>
      <c r="C72" s="314">
        <v>1500294</v>
      </c>
      <c r="D72" s="153" t="s">
        <v>349</v>
      </c>
      <c r="E72" s="386">
        <v>8000</v>
      </c>
      <c r="G72" s="417"/>
      <c r="H72" s="269">
        <v>1467553</v>
      </c>
      <c r="I72" s="270" t="s">
        <v>734</v>
      </c>
      <c r="J72" s="497"/>
      <c r="K72" s="325"/>
      <c r="L72" s="485"/>
    </row>
    <row r="73" spans="2:19" ht="42.75" customHeight="1">
      <c r="B73" s="415"/>
      <c r="C73" s="209">
        <v>1477479</v>
      </c>
      <c r="D73" s="147" t="s">
        <v>23</v>
      </c>
      <c r="E73" s="148" t="s">
        <v>646</v>
      </c>
      <c r="G73" s="417"/>
      <c r="H73" s="232">
        <v>1477479</v>
      </c>
      <c r="I73" s="233" t="s">
        <v>23</v>
      </c>
      <c r="J73" s="497"/>
      <c r="K73" s="325"/>
      <c r="L73" s="485"/>
    </row>
    <row r="74" spans="2:19" ht="42.75" customHeight="1">
      <c r="B74" s="415"/>
      <c r="C74" s="314">
        <v>1502532</v>
      </c>
      <c r="D74" s="153" t="s">
        <v>347</v>
      </c>
      <c r="E74" s="386">
        <v>8000</v>
      </c>
      <c r="G74" s="418"/>
      <c r="H74" s="307" t="s">
        <v>816</v>
      </c>
      <c r="I74" s="306" t="s">
        <v>817</v>
      </c>
      <c r="J74" s="498"/>
      <c r="K74" s="325"/>
      <c r="L74" s="486"/>
    </row>
    <row r="75" spans="2:19" ht="19.5">
      <c r="B75" s="177"/>
      <c r="C75" s="199" t="s">
        <v>658</v>
      </c>
      <c r="D75" s="177"/>
      <c r="E75" s="230">
        <v>22216</v>
      </c>
      <c r="G75" s="169"/>
      <c r="I75" s="208"/>
    </row>
    <row r="77" spans="2:19" ht="19.5">
      <c r="B77" s="414" t="s">
        <v>649</v>
      </c>
      <c r="C77" s="414"/>
      <c r="D77" s="414"/>
      <c r="E77" s="414"/>
      <c r="F77" s="138"/>
      <c r="G77" s="138"/>
      <c r="H77" s="138"/>
      <c r="I77" s="138"/>
      <c r="J77" s="138"/>
      <c r="K77" s="138"/>
      <c r="L77" s="138"/>
    </row>
    <row r="78" spans="2:19" ht="21.75" customHeight="1">
      <c r="B78" s="141" t="s">
        <v>639</v>
      </c>
      <c r="C78" s="142" t="s">
        <v>640</v>
      </c>
      <c r="D78" s="143" t="s">
        <v>641</v>
      </c>
      <c r="E78" s="143" t="s">
        <v>642</v>
      </c>
      <c r="F78" s="138"/>
      <c r="G78" s="145" t="s">
        <v>643</v>
      </c>
      <c r="H78" s="141" t="s">
        <v>640</v>
      </c>
      <c r="I78" s="144" t="s">
        <v>641</v>
      </c>
      <c r="J78" s="144" t="s">
        <v>650</v>
      </c>
      <c r="K78" s="138"/>
      <c r="L78" s="144" t="s">
        <v>645</v>
      </c>
    </row>
    <row r="79" spans="2:19" ht="52.5" customHeight="1">
      <c r="B79" s="408"/>
      <c r="C79" s="232">
        <v>1248943</v>
      </c>
      <c r="D79" s="233" t="s">
        <v>221</v>
      </c>
      <c r="E79" s="237" t="s">
        <v>646</v>
      </c>
      <c r="F79" s="138"/>
      <c r="G79" s="434"/>
      <c r="H79" s="324">
        <v>1465877</v>
      </c>
      <c r="I79" s="323" t="s">
        <v>764</v>
      </c>
      <c r="J79" s="477">
        <v>3500</v>
      </c>
      <c r="K79" s="322"/>
      <c r="L79" s="478" t="s">
        <v>819</v>
      </c>
    </row>
    <row r="80" spans="2:19" ht="52.5" customHeight="1">
      <c r="B80" s="408"/>
      <c r="C80" s="234">
        <v>1218418</v>
      </c>
      <c r="D80" s="235" t="s">
        <v>224</v>
      </c>
      <c r="E80" s="348" t="s">
        <v>646</v>
      </c>
      <c r="F80" s="138"/>
      <c r="G80" s="434"/>
      <c r="H80" s="321">
        <v>1446416</v>
      </c>
      <c r="I80" s="320" t="s">
        <v>86</v>
      </c>
      <c r="J80" s="477"/>
      <c r="K80" s="319"/>
      <c r="L80" s="479"/>
    </row>
    <row r="81" spans="2:12" ht="52.5" customHeight="1">
      <c r="B81" s="408"/>
      <c r="C81" s="232">
        <v>1477479</v>
      </c>
      <c r="D81" s="233" t="s">
        <v>23</v>
      </c>
      <c r="E81" s="237" t="s">
        <v>646</v>
      </c>
      <c r="F81" s="138"/>
      <c r="G81" s="434"/>
      <c r="H81" s="318">
        <v>1477479</v>
      </c>
      <c r="I81" s="318" t="s">
        <v>23</v>
      </c>
      <c r="J81" s="477"/>
      <c r="K81" s="317"/>
      <c r="L81" s="480"/>
    </row>
    <row r="82" spans="2:12" s="180" customFormat="1" ht="18" customHeight="1">
      <c r="B82" s="315"/>
      <c r="C82" s="199" t="s">
        <v>658</v>
      </c>
      <c r="D82" s="183"/>
      <c r="E82" s="230">
        <v>7700</v>
      </c>
      <c r="F82" s="178"/>
      <c r="G82"/>
      <c r="H82" s="183"/>
      <c r="I82" s="183"/>
      <c r="J82" s="182"/>
      <c r="K82" s="178"/>
      <c r="L82" s="181"/>
    </row>
    <row r="84" spans="2:12" ht="19.5">
      <c r="B84" s="414" t="s">
        <v>600</v>
      </c>
      <c r="C84" s="414"/>
      <c r="D84" s="414"/>
      <c r="E84" s="414"/>
      <c r="F84" s="138"/>
      <c r="G84" s="138"/>
      <c r="H84" s="138"/>
      <c r="I84" s="138"/>
      <c r="J84" s="138"/>
      <c r="K84" s="138"/>
      <c r="L84" s="138"/>
    </row>
    <row r="85" spans="2:12" ht="21.75" customHeight="1">
      <c r="B85" s="141" t="s">
        <v>639</v>
      </c>
      <c r="C85" s="142" t="s">
        <v>640</v>
      </c>
      <c r="D85" s="143" t="s">
        <v>641</v>
      </c>
      <c r="E85" s="143" t="s">
        <v>642</v>
      </c>
      <c r="F85" s="138"/>
      <c r="G85" s="145" t="s">
        <v>643</v>
      </c>
      <c r="H85" s="141" t="s">
        <v>640</v>
      </c>
      <c r="I85" s="144" t="s">
        <v>641</v>
      </c>
      <c r="J85" s="144" t="s">
        <v>650</v>
      </c>
      <c r="K85" s="138"/>
      <c r="L85" s="144" t="s">
        <v>645</v>
      </c>
    </row>
    <row r="86" spans="2:12" ht="52.5" customHeight="1">
      <c r="B86" s="408"/>
      <c r="C86" s="232">
        <v>1472705</v>
      </c>
      <c r="D86" s="233" t="s">
        <v>362</v>
      </c>
      <c r="E86" s="237">
        <v>2100</v>
      </c>
      <c r="F86" s="138"/>
      <c r="G86" s="434"/>
      <c r="H86" s="324"/>
      <c r="I86" s="323"/>
      <c r="J86" s="477"/>
      <c r="K86" s="322"/>
      <c r="L86" s="478" t="s">
        <v>820</v>
      </c>
    </row>
    <row r="87" spans="2:12" ht="52.5" customHeight="1">
      <c r="B87" s="408"/>
      <c r="C87" s="234">
        <v>1472711</v>
      </c>
      <c r="D87" s="235" t="s">
        <v>351</v>
      </c>
      <c r="E87" s="236"/>
      <c r="F87" s="138"/>
      <c r="G87" s="434"/>
      <c r="H87" s="382">
        <v>1472711</v>
      </c>
      <c r="I87" s="383" t="s">
        <v>351</v>
      </c>
      <c r="J87" s="477"/>
      <c r="K87" s="319"/>
      <c r="L87" s="479"/>
    </row>
    <row r="88" spans="2:12" ht="52.5" customHeight="1">
      <c r="B88" s="408"/>
      <c r="C88" s="232">
        <v>1500865</v>
      </c>
      <c r="D88" s="233" t="s">
        <v>83</v>
      </c>
      <c r="E88" s="237" t="s">
        <v>646</v>
      </c>
      <c r="F88" s="138"/>
      <c r="G88" s="434"/>
      <c r="H88" s="318">
        <v>1500865</v>
      </c>
      <c r="I88" s="318" t="s">
        <v>83</v>
      </c>
      <c r="J88" s="477"/>
      <c r="K88" s="317"/>
      <c r="L88" s="480"/>
    </row>
    <row r="89" spans="2:12" s="180" customFormat="1" ht="18" customHeight="1">
      <c r="B89" s="381"/>
      <c r="C89" s="199" t="s">
        <v>658</v>
      </c>
      <c r="D89" s="183"/>
      <c r="E89" s="230">
        <v>31278</v>
      </c>
      <c r="F89" s="178"/>
      <c r="G89"/>
      <c r="H89" s="183"/>
      <c r="I89" s="183"/>
      <c r="J89" s="182"/>
      <c r="K89" s="178"/>
      <c r="L89" s="181"/>
    </row>
    <row r="92" spans="2:12" ht="19.5">
      <c r="B92" s="414" t="s">
        <v>796</v>
      </c>
      <c r="C92" s="414"/>
      <c r="D92" s="414"/>
      <c r="E92" s="414"/>
      <c r="F92" s="138"/>
      <c r="G92" s="138"/>
      <c r="H92" s="138"/>
      <c r="I92" s="138"/>
      <c r="J92" s="138"/>
      <c r="K92" s="138"/>
      <c r="L92" s="138"/>
    </row>
    <row r="93" spans="2:12" ht="21.75" customHeight="1">
      <c r="B93" s="141" t="s">
        <v>639</v>
      </c>
      <c r="C93" s="142" t="s">
        <v>640</v>
      </c>
      <c r="D93" s="143" t="s">
        <v>641</v>
      </c>
      <c r="E93" s="143" t="s">
        <v>642</v>
      </c>
      <c r="F93" s="138"/>
      <c r="G93" s="145" t="s">
        <v>643</v>
      </c>
      <c r="H93" s="141" t="s">
        <v>640</v>
      </c>
      <c r="I93" s="144" t="s">
        <v>641</v>
      </c>
      <c r="J93" s="144" t="s">
        <v>650</v>
      </c>
      <c r="K93" s="138"/>
      <c r="L93" s="144" t="s">
        <v>645</v>
      </c>
    </row>
    <row r="94" spans="2:12" ht="52.5" customHeight="1">
      <c r="B94" s="408"/>
      <c r="C94" s="232">
        <v>1488316</v>
      </c>
      <c r="D94" s="233" t="s">
        <v>320</v>
      </c>
      <c r="E94" s="237">
        <v>5500</v>
      </c>
      <c r="F94" s="138"/>
      <c r="G94" s="434"/>
      <c r="H94" s="324">
        <v>1488316</v>
      </c>
      <c r="I94" s="323" t="s">
        <v>320</v>
      </c>
      <c r="J94" s="477"/>
      <c r="K94" s="322"/>
      <c r="L94" s="501" t="s">
        <v>821</v>
      </c>
    </row>
    <row r="95" spans="2:12" ht="52.5" customHeight="1">
      <c r="B95" s="408"/>
      <c r="C95" s="234">
        <v>1487220</v>
      </c>
      <c r="D95" s="235" t="s">
        <v>319</v>
      </c>
      <c r="E95" s="236"/>
      <c r="F95" s="138"/>
      <c r="G95" s="434"/>
      <c r="H95" s="382">
        <v>1487220</v>
      </c>
      <c r="I95" s="383" t="s">
        <v>319</v>
      </c>
      <c r="J95" s="477"/>
      <c r="K95" s="319"/>
      <c r="L95" s="502"/>
    </row>
    <row r="96" spans="2:12" ht="52.5" customHeight="1">
      <c r="B96" s="408"/>
      <c r="C96" s="232">
        <v>1500865</v>
      </c>
      <c r="D96" s="233" t="s">
        <v>83</v>
      </c>
      <c r="E96" s="237"/>
      <c r="F96" s="138"/>
      <c r="G96" s="434"/>
      <c r="H96" s="318">
        <v>1500865</v>
      </c>
      <c r="I96" s="318" t="s">
        <v>83</v>
      </c>
      <c r="J96" s="477"/>
      <c r="K96" s="317"/>
      <c r="L96" s="503"/>
    </row>
    <row r="97" spans="2:12" s="180" customFormat="1" ht="18" customHeight="1">
      <c r="B97" s="384"/>
      <c r="C97" s="199" t="s">
        <v>658</v>
      </c>
      <c r="D97" s="183"/>
      <c r="E97" s="230">
        <v>24685</v>
      </c>
      <c r="F97" s="178"/>
      <c r="G97"/>
      <c r="H97" s="183"/>
      <c r="I97" s="183"/>
      <c r="J97" s="182"/>
      <c r="K97" s="178"/>
      <c r="L97" s="181"/>
    </row>
    <row r="100" spans="2:12" ht="19.5">
      <c r="B100" s="414" t="s">
        <v>822</v>
      </c>
      <c r="C100" s="414"/>
      <c r="D100" s="414"/>
      <c r="E100" s="414"/>
      <c r="F100" s="138"/>
      <c r="G100" s="138"/>
      <c r="H100" s="138"/>
      <c r="I100" s="138"/>
      <c r="J100" s="138"/>
      <c r="K100" s="138"/>
      <c r="L100" s="138"/>
    </row>
    <row r="101" spans="2:12" ht="21.75" customHeight="1">
      <c r="B101" s="141" t="s">
        <v>639</v>
      </c>
      <c r="C101" s="142" t="s">
        <v>640</v>
      </c>
      <c r="D101" s="143" t="s">
        <v>641</v>
      </c>
      <c r="E101" s="143" t="s">
        <v>642</v>
      </c>
      <c r="F101" s="138"/>
      <c r="G101" s="145" t="s">
        <v>643</v>
      </c>
      <c r="H101" s="141" t="s">
        <v>640</v>
      </c>
      <c r="I101" s="144" t="s">
        <v>641</v>
      </c>
      <c r="J101" s="144" t="s">
        <v>650</v>
      </c>
      <c r="K101" s="138"/>
      <c r="L101" s="144" t="s">
        <v>645</v>
      </c>
    </row>
    <row r="102" spans="2:12" ht="52.5" customHeight="1">
      <c r="B102" s="408"/>
      <c r="C102" s="232">
        <v>1472689</v>
      </c>
      <c r="D102" s="233" t="s">
        <v>297</v>
      </c>
      <c r="E102" s="237">
        <v>10000</v>
      </c>
      <c r="F102" s="138"/>
      <c r="G102" s="434"/>
      <c r="H102" s="324">
        <v>1420732</v>
      </c>
      <c r="I102" s="323" t="s">
        <v>797</v>
      </c>
      <c r="J102" s="477">
        <v>10000</v>
      </c>
      <c r="K102" s="322"/>
      <c r="L102" s="478" t="s">
        <v>826</v>
      </c>
    </row>
    <row r="103" spans="2:12" ht="52.5" customHeight="1">
      <c r="B103" s="408"/>
      <c r="C103" s="234">
        <v>1476001</v>
      </c>
      <c r="D103" s="235" t="s">
        <v>296</v>
      </c>
      <c r="E103" s="236"/>
      <c r="F103" s="138"/>
      <c r="G103" s="434"/>
      <c r="H103" s="382">
        <v>1476001</v>
      </c>
      <c r="I103" s="383" t="s">
        <v>296</v>
      </c>
      <c r="J103" s="477"/>
      <c r="K103" s="319"/>
      <c r="L103" s="479"/>
    </row>
    <row r="104" spans="2:12" ht="52.5" customHeight="1">
      <c r="B104" s="408"/>
      <c r="C104" s="232">
        <v>1477479</v>
      </c>
      <c r="D104" s="233" t="s">
        <v>23</v>
      </c>
      <c r="E104" s="237"/>
      <c r="F104" s="138"/>
      <c r="G104" s="434"/>
      <c r="H104" s="318">
        <v>1477479</v>
      </c>
      <c r="I104" s="318" t="s">
        <v>23</v>
      </c>
      <c r="J104" s="477"/>
      <c r="K104" s="317"/>
      <c r="L104" s="480"/>
    </row>
    <row r="105" spans="2:12" s="180" customFormat="1" ht="18" customHeight="1">
      <c r="B105" s="384"/>
      <c r="C105" s="199" t="s">
        <v>658</v>
      </c>
      <c r="D105" s="183"/>
      <c r="E105" s="230">
        <v>24685</v>
      </c>
      <c r="F105" s="178"/>
      <c r="G105"/>
      <c r="H105" s="183"/>
      <c r="I105" s="183"/>
      <c r="J105" s="182"/>
      <c r="K105" s="178"/>
      <c r="L105" s="181"/>
    </row>
    <row r="108" spans="2:12" ht="19.5">
      <c r="B108" s="414" t="s">
        <v>740</v>
      </c>
      <c r="C108" s="414"/>
      <c r="D108" s="414"/>
      <c r="E108" s="414"/>
      <c r="F108" s="138"/>
      <c r="G108" s="138"/>
      <c r="H108" s="138"/>
      <c r="I108" s="138"/>
      <c r="J108" s="138"/>
      <c r="K108" s="138"/>
      <c r="L108" s="138"/>
    </row>
    <row r="109" spans="2:12" ht="21.75" customHeight="1">
      <c r="B109" s="141" t="s">
        <v>639</v>
      </c>
      <c r="C109" s="142" t="s">
        <v>640</v>
      </c>
      <c r="D109" s="143" t="s">
        <v>641</v>
      </c>
      <c r="E109" s="143" t="s">
        <v>642</v>
      </c>
      <c r="F109" s="138"/>
      <c r="G109" s="145" t="s">
        <v>643</v>
      </c>
      <c r="H109" s="141" t="s">
        <v>640</v>
      </c>
      <c r="I109" s="144" t="s">
        <v>641</v>
      </c>
      <c r="J109" s="144" t="s">
        <v>644</v>
      </c>
      <c r="K109" s="138"/>
      <c r="L109" s="144" t="s">
        <v>645</v>
      </c>
    </row>
    <row r="110" spans="2:12" ht="52.5" customHeight="1">
      <c r="B110" s="408"/>
      <c r="C110" s="232">
        <v>1484351</v>
      </c>
      <c r="D110" s="233" t="s">
        <v>240</v>
      </c>
      <c r="E110" s="237" t="s">
        <v>646</v>
      </c>
      <c r="F110" s="138"/>
      <c r="G110" s="473"/>
      <c r="H110" s="271">
        <v>1484351</v>
      </c>
      <c r="I110" s="388" t="s">
        <v>240</v>
      </c>
      <c r="J110" s="439"/>
      <c r="K110" s="391"/>
      <c r="L110" s="475" t="s">
        <v>823</v>
      </c>
    </row>
    <row r="111" spans="2:12" ht="52.5" customHeight="1">
      <c r="B111" s="408"/>
      <c r="C111" s="234">
        <v>1484353</v>
      </c>
      <c r="D111" s="235" t="s">
        <v>242</v>
      </c>
      <c r="E111" s="395" t="s">
        <v>804</v>
      </c>
      <c r="F111" s="138"/>
      <c r="G111" s="474"/>
      <c r="H111" s="272"/>
      <c r="I111" s="389"/>
      <c r="J111" s="440"/>
      <c r="K111" s="390"/>
      <c r="L111" s="476"/>
    </row>
    <row r="112" spans="2:12" ht="68.25" customHeight="1">
      <c r="B112" s="408"/>
      <c r="C112" s="232">
        <v>1477481</v>
      </c>
      <c r="D112" s="233" t="s">
        <v>58</v>
      </c>
      <c r="E112" s="237" t="s">
        <v>646</v>
      </c>
      <c r="F112" s="138"/>
      <c r="G112" s="474"/>
      <c r="H112" s="271">
        <v>1477481</v>
      </c>
      <c r="I112" s="388" t="s">
        <v>58</v>
      </c>
      <c r="J112" s="440"/>
      <c r="K112" s="390"/>
      <c r="L112" s="476"/>
    </row>
    <row r="113" spans="2:12" ht="52.5" customHeight="1">
      <c r="B113" s="408"/>
      <c r="C113" s="234">
        <v>1500420</v>
      </c>
      <c r="D113" s="235" t="s">
        <v>239</v>
      </c>
      <c r="E113" s="236" t="s">
        <v>646</v>
      </c>
      <c r="F113" s="138"/>
      <c r="G113" s="387"/>
      <c r="H113" s="272">
        <v>1500420</v>
      </c>
      <c r="I113" s="389" t="s">
        <v>239</v>
      </c>
      <c r="J113" s="387"/>
      <c r="K113" s="392"/>
      <c r="L113" s="393"/>
    </row>
    <row r="114" spans="2:12" ht="19.5">
      <c r="E114" s="230">
        <v>27231</v>
      </c>
    </row>
    <row r="116" spans="2:12" ht="19.5">
      <c r="B116" s="414" t="s">
        <v>798</v>
      </c>
      <c r="C116" s="414"/>
      <c r="D116" s="414"/>
      <c r="E116" s="414"/>
      <c r="F116" s="138"/>
      <c r="G116" s="138"/>
      <c r="H116" s="138"/>
      <c r="I116" s="138"/>
      <c r="J116" s="138"/>
      <c r="K116" s="138"/>
      <c r="L116" s="138"/>
    </row>
    <row r="117" spans="2:12" ht="21.75" customHeight="1">
      <c r="B117" s="141" t="s">
        <v>639</v>
      </c>
      <c r="C117" s="142" t="s">
        <v>640</v>
      </c>
      <c r="D117" s="143" t="s">
        <v>641</v>
      </c>
      <c r="E117" s="143" t="s">
        <v>642</v>
      </c>
      <c r="F117" s="138"/>
      <c r="G117" s="145" t="s">
        <v>643</v>
      </c>
      <c r="H117" s="141" t="s">
        <v>640</v>
      </c>
      <c r="I117" s="144" t="s">
        <v>641</v>
      </c>
      <c r="J117" s="144" t="s">
        <v>644</v>
      </c>
      <c r="K117" s="138"/>
      <c r="L117" s="144" t="s">
        <v>645</v>
      </c>
    </row>
    <row r="118" spans="2:12" ht="52.5" customHeight="1">
      <c r="B118" s="408"/>
      <c r="C118" s="232">
        <v>1444366</v>
      </c>
      <c r="D118" s="233" t="s">
        <v>412</v>
      </c>
      <c r="E118" s="395" t="s">
        <v>805</v>
      </c>
      <c r="F118" s="138"/>
      <c r="G118" s="473"/>
      <c r="H118" s="324"/>
      <c r="I118" s="323"/>
      <c r="J118" s="439"/>
      <c r="K118" s="391"/>
      <c r="L118" s="475" t="s">
        <v>824</v>
      </c>
    </row>
    <row r="119" spans="2:12" ht="52.5" customHeight="1">
      <c r="B119" s="408"/>
      <c r="C119" s="234">
        <v>1444367</v>
      </c>
      <c r="D119" s="235" t="s">
        <v>413</v>
      </c>
      <c r="E119" s="236"/>
      <c r="F119" s="138"/>
      <c r="G119" s="474"/>
      <c r="H119" s="272">
        <v>1444367</v>
      </c>
      <c r="I119" s="389" t="s">
        <v>413</v>
      </c>
      <c r="J119" s="440"/>
      <c r="K119" s="390"/>
      <c r="L119" s="476"/>
    </row>
    <row r="120" spans="2:12" ht="68.25" customHeight="1">
      <c r="B120" s="408"/>
      <c r="C120" s="232">
        <v>1444369</v>
      </c>
      <c r="D120" s="233" t="s">
        <v>411</v>
      </c>
      <c r="E120" s="237"/>
      <c r="F120" s="138"/>
      <c r="G120" s="474"/>
      <c r="H120" s="271">
        <v>1444369</v>
      </c>
      <c r="I120" s="388" t="s">
        <v>411</v>
      </c>
      <c r="J120" s="440"/>
      <c r="K120" s="390"/>
      <c r="L120" s="476"/>
    </row>
    <row r="121" spans="2:12" ht="52.5" customHeight="1">
      <c r="B121" s="408"/>
      <c r="C121" s="234">
        <v>1477479</v>
      </c>
      <c r="D121" s="235" t="s">
        <v>23</v>
      </c>
      <c r="E121" s="236"/>
      <c r="F121" s="138"/>
      <c r="G121" s="387"/>
      <c r="H121" s="272">
        <v>1477479</v>
      </c>
      <c r="I121" s="389" t="s">
        <v>23</v>
      </c>
      <c r="J121" s="387"/>
      <c r="K121" s="392"/>
      <c r="L121" s="393"/>
    </row>
    <row r="122" spans="2:12" ht="19.5">
      <c r="E122" s="230">
        <v>29357</v>
      </c>
    </row>
    <row r="123" spans="2:12" ht="19.5">
      <c r="G123" s="145" t="s">
        <v>643</v>
      </c>
      <c r="H123" s="141" t="s">
        <v>640</v>
      </c>
      <c r="I123" s="144" t="s">
        <v>641</v>
      </c>
      <c r="J123" s="144" t="s">
        <v>644</v>
      </c>
      <c r="K123" s="138"/>
      <c r="L123" s="144" t="s">
        <v>645</v>
      </c>
    </row>
    <row r="124" spans="2:12" ht="43.5" customHeight="1">
      <c r="G124" s="473"/>
      <c r="H124" s="324"/>
      <c r="I124" s="323"/>
      <c r="J124" s="439"/>
      <c r="K124" s="391"/>
      <c r="L124" s="475" t="s">
        <v>825</v>
      </c>
    </row>
    <row r="125" spans="2:12" ht="43.5" customHeight="1">
      <c r="G125" s="474"/>
      <c r="H125" s="272">
        <v>1444370</v>
      </c>
      <c r="I125" s="389" t="s">
        <v>807</v>
      </c>
      <c r="J125" s="440"/>
      <c r="K125" s="390"/>
      <c r="L125" s="476"/>
    </row>
    <row r="126" spans="2:12" ht="43.5" customHeight="1">
      <c r="D126"/>
      <c r="G126" s="474"/>
      <c r="H126" s="271">
        <v>1444502</v>
      </c>
      <c r="I126" s="388" t="s">
        <v>808</v>
      </c>
      <c r="J126" s="440"/>
      <c r="K126" s="390"/>
      <c r="L126" s="476"/>
    </row>
    <row r="127" spans="2:12" ht="43.5" customHeight="1">
      <c r="G127" s="387"/>
      <c r="H127" s="272">
        <v>1477479</v>
      </c>
      <c r="I127" s="389" t="s">
        <v>23</v>
      </c>
      <c r="J127" s="387"/>
      <c r="K127" s="392"/>
      <c r="L127" s="393"/>
    </row>
  </sheetData>
  <mergeCells count="78">
    <mergeCell ref="O21:O23"/>
    <mergeCell ref="T21:T23"/>
    <mergeCell ref="B116:E116"/>
    <mergeCell ref="B118:B121"/>
    <mergeCell ref="G118:G120"/>
    <mergeCell ref="J118:J120"/>
    <mergeCell ref="L118:L120"/>
    <mergeCell ref="B108:E108"/>
    <mergeCell ref="G110:G112"/>
    <mergeCell ref="J110:J112"/>
    <mergeCell ref="L110:L112"/>
    <mergeCell ref="B110:B113"/>
    <mergeCell ref="B100:E100"/>
    <mergeCell ref="B102:B104"/>
    <mergeCell ref="G102:G104"/>
    <mergeCell ref="J102:J104"/>
    <mergeCell ref="O66:O68"/>
    <mergeCell ref="R66:R68"/>
    <mergeCell ref="B77:E77"/>
    <mergeCell ref="B63:E63"/>
    <mergeCell ref="B65:B67"/>
    <mergeCell ref="G65:G67"/>
    <mergeCell ref="J65:J67"/>
    <mergeCell ref="L65:L67"/>
    <mergeCell ref="B39:B42"/>
    <mergeCell ref="B79:B81"/>
    <mergeCell ref="G79:G81"/>
    <mergeCell ref="J79:J81"/>
    <mergeCell ref="L79:L81"/>
    <mergeCell ref="B69:E69"/>
    <mergeCell ref="B71:B74"/>
    <mergeCell ref="G71:G74"/>
    <mergeCell ref="J71:J74"/>
    <mergeCell ref="L71:L74"/>
    <mergeCell ref="G39:G42"/>
    <mergeCell ref="L39:L42"/>
    <mergeCell ref="L13:L15"/>
    <mergeCell ref="B2:E2"/>
    <mergeCell ref="B1:E1"/>
    <mergeCell ref="B10:E10"/>
    <mergeCell ref="B11:E11"/>
    <mergeCell ref="B13:B15"/>
    <mergeCell ref="G13:G15"/>
    <mergeCell ref="B18:E18"/>
    <mergeCell ref="B19:E19"/>
    <mergeCell ref="B21:B23"/>
    <mergeCell ref="G21:G23"/>
    <mergeCell ref="L21:L23"/>
    <mergeCell ref="B28:E28"/>
    <mergeCell ref="B30:B33"/>
    <mergeCell ref="S57:S59"/>
    <mergeCell ref="B45:E45"/>
    <mergeCell ref="B47:B50"/>
    <mergeCell ref="G47:G50"/>
    <mergeCell ref="L47:L50"/>
    <mergeCell ref="G30:G33"/>
    <mergeCell ref="J30:J33"/>
    <mergeCell ref="L30:L33"/>
    <mergeCell ref="B56:E56"/>
    <mergeCell ref="B58:B60"/>
    <mergeCell ref="G58:G60"/>
    <mergeCell ref="J58:J60"/>
    <mergeCell ref="L58:L60"/>
    <mergeCell ref="B37:E37"/>
    <mergeCell ref="G124:G126"/>
    <mergeCell ref="J124:J126"/>
    <mergeCell ref="L124:L126"/>
    <mergeCell ref="B84:E84"/>
    <mergeCell ref="B86:B88"/>
    <mergeCell ref="G86:G88"/>
    <mergeCell ref="J86:J88"/>
    <mergeCell ref="L86:L88"/>
    <mergeCell ref="L102:L104"/>
    <mergeCell ref="B92:E92"/>
    <mergeCell ref="B94:B96"/>
    <mergeCell ref="G94:G96"/>
    <mergeCell ref="J94:J96"/>
    <mergeCell ref="L94:L96"/>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6A9D2-F632-4225-8EAD-05D80CCB0922}">
  <dimension ref="B1:S21"/>
  <sheetViews>
    <sheetView showGridLines="0" topLeftCell="A6" zoomScale="70" zoomScaleNormal="70" workbookViewId="0">
      <selection activeCell="A9" sqref="A9:XFD14"/>
    </sheetView>
  </sheetViews>
  <sheetFormatPr defaultRowHeight="11.25"/>
  <cols>
    <col min="1" max="1" width="1.140625" style="140" customWidth="1"/>
    <col min="2" max="2" width="36.42578125" style="140" bestFit="1" customWidth="1"/>
    <col min="3" max="3" width="43" style="179" customWidth="1"/>
    <col min="4" max="4" width="66.140625" style="140" bestFit="1" customWidth="1"/>
    <col min="5" max="5" width="15.85546875" style="140" bestFit="1" customWidth="1"/>
    <col min="6" max="6" width="7.28515625" style="140" customWidth="1"/>
    <col min="7" max="8" width="33.5703125" style="140" customWidth="1"/>
    <col min="9" max="9" width="81.42578125" style="140" bestFit="1" customWidth="1"/>
    <col min="10" max="10" width="15.85546875" style="140" hidden="1" customWidth="1"/>
    <col min="11" max="11" width="0.5703125" style="140" customWidth="1"/>
    <col min="12" max="12" width="46.7109375" style="140" customWidth="1"/>
    <col min="13" max="13" width="1.7109375" style="140" customWidth="1"/>
    <col min="14" max="14" width="9.140625" style="140"/>
    <col min="15" max="15" width="36.42578125" style="140" bestFit="1" customWidth="1"/>
    <col min="16" max="16" width="15.28515625" style="140" bestFit="1" customWidth="1"/>
    <col min="17" max="17" width="44.5703125" style="140" bestFit="1" customWidth="1"/>
    <col min="18" max="18" width="8.140625" style="140" hidden="1" customWidth="1"/>
    <col min="19" max="19" width="1.140625" style="140" hidden="1" customWidth="1"/>
    <col min="20" max="20" width="156" style="140" bestFit="1" customWidth="1"/>
    <col min="21" max="16384" width="9.140625" style="140"/>
  </cols>
  <sheetData>
    <row r="1" spans="2:12" ht="18.75">
      <c r="B1" s="138"/>
      <c r="C1" s="170"/>
      <c r="D1" s="138"/>
      <c r="E1" s="138"/>
      <c r="F1" s="138"/>
      <c r="G1" s="138"/>
      <c r="H1" s="138"/>
      <c r="I1" s="138"/>
      <c r="J1" s="138"/>
      <c r="K1" s="138"/>
      <c r="L1" s="138"/>
    </row>
    <row r="2" spans="2:12" ht="19.5">
      <c r="B2" s="414" t="s">
        <v>731</v>
      </c>
      <c r="C2" s="414"/>
      <c r="D2" s="414"/>
      <c r="E2" s="414"/>
      <c r="F2" s="138"/>
      <c r="G2" s="138"/>
      <c r="H2" s="138"/>
      <c r="I2" s="138"/>
      <c r="J2" s="138"/>
      <c r="K2" s="138"/>
      <c r="L2" s="138"/>
    </row>
    <row r="3" spans="2:12" ht="21.75" customHeight="1">
      <c r="B3" s="141" t="s">
        <v>639</v>
      </c>
      <c r="C3" s="142" t="s">
        <v>640</v>
      </c>
      <c r="D3" s="143" t="s">
        <v>641</v>
      </c>
      <c r="E3" s="143" t="s">
        <v>642</v>
      </c>
      <c r="F3" s="138"/>
      <c r="G3" s="145" t="s">
        <v>643</v>
      </c>
      <c r="H3" s="141" t="s">
        <v>640</v>
      </c>
      <c r="I3" s="144" t="s">
        <v>641</v>
      </c>
      <c r="J3" s="144" t="s">
        <v>644</v>
      </c>
      <c r="K3" s="138"/>
      <c r="L3" s="144" t="s">
        <v>645</v>
      </c>
    </row>
    <row r="4" spans="2:12" ht="52.5" customHeight="1">
      <c r="B4" s="408"/>
      <c r="C4" s="288">
        <v>1467555</v>
      </c>
      <c r="D4" s="287" t="s">
        <v>350</v>
      </c>
      <c r="E4" s="289" t="s">
        <v>646</v>
      </c>
      <c r="F4" s="138"/>
      <c r="G4" s="408"/>
      <c r="H4" s="288">
        <v>1467555</v>
      </c>
      <c r="I4" s="291" t="s">
        <v>350</v>
      </c>
      <c r="J4" s="504"/>
      <c r="K4" s="286"/>
      <c r="L4" s="505" t="s">
        <v>741</v>
      </c>
    </row>
    <row r="5" spans="2:12" ht="52.5" customHeight="1">
      <c r="B5" s="408"/>
      <c r="C5" s="285">
        <v>1500294</v>
      </c>
      <c r="D5" s="284" t="s">
        <v>349</v>
      </c>
      <c r="E5" s="283" t="s">
        <v>646</v>
      </c>
      <c r="F5" s="138"/>
      <c r="G5" s="408"/>
      <c r="H5" s="285">
        <v>1500294</v>
      </c>
      <c r="I5" s="290" t="s">
        <v>349</v>
      </c>
      <c r="J5" s="504"/>
      <c r="K5" s="286"/>
      <c r="L5" s="505"/>
    </row>
    <row r="6" spans="2:12" ht="68.25" customHeight="1">
      <c r="B6" s="408"/>
      <c r="C6" s="288">
        <v>1477479</v>
      </c>
      <c r="D6" s="287" t="s">
        <v>23</v>
      </c>
      <c r="E6" s="289" t="s">
        <v>646</v>
      </c>
      <c r="F6" s="138"/>
      <c r="G6" s="408"/>
      <c r="H6" s="288">
        <v>1477479</v>
      </c>
      <c r="I6" s="287" t="s">
        <v>23</v>
      </c>
      <c r="J6" s="504"/>
      <c r="K6" s="286"/>
      <c r="L6" s="505"/>
    </row>
    <row r="7" spans="2:12" ht="52.5" customHeight="1">
      <c r="B7" s="408"/>
      <c r="C7" s="285">
        <v>1502532</v>
      </c>
      <c r="D7" s="284" t="s">
        <v>347</v>
      </c>
      <c r="E7" s="283">
        <v>7050</v>
      </c>
      <c r="F7" s="138"/>
      <c r="G7"/>
      <c r="H7"/>
      <c r="I7"/>
      <c r="J7"/>
      <c r="K7"/>
      <c r="L7"/>
    </row>
    <row r="9" spans="2:12" ht="19.5">
      <c r="B9" s="414" t="s">
        <v>740</v>
      </c>
      <c r="C9" s="414"/>
      <c r="D9" s="414"/>
      <c r="E9" s="414"/>
      <c r="F9" s="138"/>
      <c r="G9" s="138"/>
      <c r="H9" s="138"/>
      <c r="I9" s="138"/>
      <c r="J9" s="138"/>
      <c r="K9" s="138"/>
      <c r="L9" s="138"/>
    </row>
    <row r="10" spans="2:12" ht="21.75" customHeight="1">
      <c r="B10" s="141" t="s">
        <v>639</v>
      </c>
      <c r="C10" s="142" t="s">
        <v>640</v>
      </c>
      <c r="D10" s="143" t="s">
        <v>641</v>
      </c>
      <c r="E10" s="143" t="s">
        <v>642</v>
      </c>
      <c r="F10" s="138"/>
      <c r="G10" s="145" t="s">
        <v>643</v>
      </c>
      <c r="H10" s="141" t="s">
        <v>640</v>
      </c>
      <c r="I10" s="144" t="s">
        <v>641</v>
      </c>
      <c r="J10" s="144" t="s">
        <v>644</v>
      </c>
      <c r="K10" s="138"/>
      <c r="L10" s="144" t="s">
        <v>645</v>
      </c>
    </row>
    <row r="11" spans="2:12" ht="52.5" customHeight="1">
      <c r="B11" s="408"/>
      <c r="C11" s="288">
        <v>1467555</v>
      </c>
      <c r="D11" s="287" t="s">
        <v>242</v>
      </c>
      <c r="E11" s="289" t="s">
        <v>646</v>
      </c>
      <c r="F11" s="138"/>
      <c r="G11" s="408"/>
      <c r="H11" s="288">
        <v>1467555</v>
      </c>
      <c r="I11" s="291" t="s">
        <v>242</v>
      </c>
      <c r="J11" s="504"/>
      <c r="K11" s="286"/>
      <c r="L11" s="505" t="s">
        <v>739</v>
      </c>
    </row>
    <row r="12" spans="2:12" ht="52.5" customHeight="1">
      <c r="B12" s="408"/>
      <c r="C12" s="285">
        <v>1500294</v>
      </c>
      <c r="D12" s="284" t="s">
        <v>240</v>
      </c>
      <c r="E12" s="283" t="s">
        <v>646</v>
      </c>
      <c r="F12" s="138"/>
      <c r="G12" s="408"/>
      <c r="H12" s="285">
        <v>1500294</v>
      </c>
      <c r="I12" s="290" t="s">
        <v>240</v>
      </c>
      <c r="J12" s="504"/>
      <c r="K12" s="286"/>
      <c r="L12" s="505"/>
    </row>
    <row r="13" spans="2:12" ht="68.25" customHeight="1">
      <c r="B13" s="408"/>
      <c r="C13" s="288">
        <v>1477479</v>
      </c>
      <c r="D13" s="287" t="s">
        <v>239</v>
      </c>
      <c r="E13" s="289">
        <v>1700</v>
      </c>
      <c r="F13" s="138"/>
      <c r="G13" s="408"/>
      <c r="H13" s="288">
        <v>1502532</v>
      </c>
      <c r="I13" s="287" t="s">
        <v>58</v>
      </c>
      <c r="J13" s="504"/>
      <c r="K13" s="286"/>
      <c r="L13" s="505"/>
    </row>
    <row r="14" spans="2:12" ht="52.5" customHeight="1">
      <c r="B14" s="408"/>
      <c r="C14" s="285">
        <v>1502532</v>
      </c>
      <c r="D14" s="284" t="s">
        <v>58</v>
      </c>
      <c r="E14" s="283" t="s">
        <v>646</v>
      </c>
      <c r="F14" s="138"/>
      <c r="G14"/>
      <c r="H14"/>
      <c r="I14"/>
      <c r="J14"/>
      <c r="K14"/>
      <c r="L14"/>
    </row>
    <row r="16" spans="2:12" ht="19.5">
      <c r="B16" s="414" t="s">
        <v>656</v>
      </c>
      <c r="C16" s="414"/>
      <c r="D16" s="414"/>
      <c r="E16" s="414"/>
      <c r="F16" s="138"/>
      <c r="G16" s="138"/>
      <c r="H16" s="138"/>
      <c r="I16" s="138"/>
      <c r="J16" s="138"/>
      <c r="K16" s="138"/>
      <c r="L16" s="138"/>
    </row>
    <row r="17" spans="2:12" ht="21.75" customHeight="1">
      <c r="B17" s="141" t="s">
        <v>639</v>
      </c>
      <c r="C17" s="142" t="s">
        <v>640</v>
      </c>
      <c r="D17" s="143" t="s">
        <v>641</v>
      </c>
      <c r="E17" s="143" t="s">
        <v>642</v>
      </c>
      <c r="F17" s="138"/>
      <c r="G17" s="145" t="s">
        <v>643</v>
      </c>
      <c r="H17" s="141" t="s">
        <v>640</v>
      </c>
      <c r="I17" s="144" t="s">
        <v>641</v>
      </c>
      <c r="J17" s="144" t="s">
        <v>644</v>
      </c>
      <c r="K17" s="138"/>
      <c r="L17" s="144" t="s">
        <v>645</v>
      </c>
    </row>
    <row r="18" spans="2:12" ht="52.5" customHeight="1">
      <c r="B18" s="408"/>
      <c r="C18" s="288">
        <v>1194278</v>
      </c>
      <c r="D18" s="287" t="s">
        <v>318</v>
      </c>
      <c r="E18" s="289" t="s">
        <v>646</v>
      </c>
      <c r="F18" s="138"/>
      <c r="G18" s="408"/>
      <c r="H18" s="288">
        <v>1194278</v>
      </c>
      <c r="I18" s="291" t="s">
        <v>318</v>
      </c>
      <c r="J18" s="504"/>
      <c r="K18" s="286"/>
      <c r="L18" s="505" t="s">
        <v>738</v>
      </c>
    </row>
    <row r="19" spans="2:12" ht="52.5" customHeight="1">
      <c r="B19" s="408"/>
      <c r="C19" s="285">
        <v>1230514</v>
      </c>
      <c r="D19" s="284" t="s">
        <v>316</v>
      </c>
      <c r="E19" s="283" t="s">
        <v>646</v>
      </c>
      <c r="F19" s="138"/>
      <c r="G19" s="408"/>
      <c r="H19" s="285">
        <v>1230514</v>
      </c>
      <c r="I19" s="290" t="s">
        <v>316</v>
      </c>
      <c r="J19" s="504"/>
      <c r="K19" s="286"/>
      <c r="L19" s="505"/>
    </row>
    <row r="20" spans="2:12" ht="68.25" customHeight="1">
      <c r="B20" s="408"/>
      <c r="C20" s="288">
        <v>1460934</v>
      </c>
      <c r="D20" s="287" t="s">
        <v>315</v>
      </c>
      <c r="E20" s="289">
        <v>4200</v>
      </c>
      <c r="F20" s="138"/>
      <c r="G20" s="408"/>
      <c r="H20" s="288">
        <v>1232259</v>
      </c>
      <c r="I20" s="287" t="s">
        <v>83</v>
      </c>
      <c r="J20" s="504"/>
      <c r="K20" s="286"/>
      <c r="L20" s="505"/>
    </row>
    <row r="21" spans="2:12" ht="52.5" customHeight="1">
      <c r="B21" s="408"/>
      <c r="C21" s="285">
        <v>1232259</v>
      </c>
      <c r="D21" s="284" t="s">
        <v>83</v>
      </c>
      <c r="E21" s="283" t="s">
        <v>646</v>
      </c>
      <c r="F21" s="138"/>
      <c r="G21"/>
      <c r="H21"/>
      <c r="I21"/>
      <c r="J21"/>
      <c r="K21"/>
      <c r="L21"/>
    </row>
  </sheetData>
  <mergeCells count="15">
    <mergeCell ref="B18:B21"/>
    <mergeCell ref="G18:G20"/>
    <mergeCell ref="J18:J20"/>
    <mergeCell ref="L18:L20"/>
    <mergeCell ref="B2:E2"/>
    <mergeCell ref="B4:B7"/>
    <mergeCell ref="G4:G6"/>
    <mergeCell ref="J4:J6"/>
    <mergeCell ref="L4:L6"/>
    <mergeCell ref="B9:E9"/>
    <mergeCell ref="B11:B14"/>
    <mergeCell ref="G11:G13"/>
    <mergeCell ref="J11:J13"/>
    <mergeCell ref="L11:L13"/>
    <mergeCell ref="B16:E16"/>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A2EA9-8CA3-48F2-866B-C5E6D86D8819}">
  <dimension ref="B2:L8"/>
  <sheetViews>
    <sheetView showGridLines="0" zoomScale="80" zoomScaleNormal="80" workbookViewId="0">
      <selection activeCell="C16" sqref="C16"/>
    </sheetView>
  </sheetViews>
  <sheetFormatPr defaultRowHeight="11.25"/>
  <cols>
    <col min="1" max="1" width="1.140625" style="140" customWidth="1"/>
    <col min="2" max="2" width="31.140625" style="140" customWidth="1"/>
    <col min="3" max="3" width="43" style="179" customWidth="1"/>
    <col min="4" max="4" width="66.140625" style="140" bestFit="1" customWidth="1"/>
    <col min="5" max="5" width="15.85546875" style="140" bestFit="1" customWidth="1"/>
    <col min="6" max="6" width="7.28515625" style="140" customWidth="1"/>
    <col min="7" max="8" width="33.5703125" style="140" customWidth="1"/>
    <col min="9" max="9" width="81.42578125" style="140" bestFit="1" customWidth="1"/>
    <col min="10" max="10" width="15.85546875" style="140" bestFit="1" customWidth="1"/>
    <col min="11" max="11" width="0.5703125" style="140" customWidth="1"/>
    <col min="12" max="12" width="42.42578125" style="140" bestFit="1" customWidth="1"/>
    <col min="13" max="13" width="1.7109375" style="140" customWidth="1"/>
    <col min="14" max="16384" width="9.140625" style="140"/>
  </cols>
  <sheetData>
    <row r="2" spans="2:12" ht="19.5">
      <c r="B2" s="414" t="s">
        <v>731</v>
      </c>
      <c r="C2" s="414"/>
      <c r="D2" s="414"/>
      <c r="E2" s="414"/>
    </row>
    <row r="3" spans="2:12" ht="19.5">
      <c r="B3" s="141" t="s">
        <v>639</v>
      </c>
      <c r="C3" s="142" t="s">
        <v>640</v>
      </c>
      <c r="D3" s="143" t="s">
        <v>641</v>
      </c>
      <c r="E3" s="143" t="s">
        <v>642</v>
      </c>
      <c r="G3" s="145" t="s">
        <v>643</v>
      </c>
      <c r="H3" s="141" t="s">
        <v>640</v>
      </c>
      <c r="I3" s="143" t="s">
        <v>641</v>
      </c>
      <c r="J3" s="144" t="s">
        <v>644</v>
      </c>
      <c r="K3" s="138"/>
      <c r="L3" s="144" t="s">
        <v>645</v>
      </c>
    </row>
    <row r="4" spans="2:12" ht="42.75" customHeight="1">
      <c r="B4" s="415"/>
      <c r="C4" s="209">
        <v>1467555</v>
      </c>
      <c r="D4" s="147" t="s">
        <v>350</v>
      </c>
      <c r="E4" s="148" t="s">
        <v>646</v>
      </c>
      <c r="G4" s="416"/>
      <c r="H4" s="209">
        <v>1467555</v>
      </c>
      <c r="I4" s="147" t="s">
        <v>350</v>
      </c>
      <c r="J4" s="419"/>
      <c r="K4" s="138"/>
      <c r="L4" s="457" t="s">
        <v>744</v>
      </c>
    </row>
    <row r="5" spans="2:12" ht="42.75" customHeight="1">
      <c r="B5" s="415"/>
      <c r="C5" s="292">
        <v>1500294</v>
      </c>
      <c r="D5" s="153" t="s">
        <v>349</v>
      </c>
      <c r="E5" s="293" t="s">
        <v>646</v>
      </c>
      <c r="G5" s="417"/>
      <c r="H5" s="292">
        <v>1500294</v>
      </c>
      <c r="I5" s="153" t="s">
        <v>349</v>
      </c>
      <c r="J5" s="420"/>
      <c r="K5" s="173"/>
      <c r="L5" s="458"/>
    </row>
    <row r="6" spans="2:12" ht="42.75" customHeight="1">
      <c r="B6" s="415"/>
      <c r="C6" s="209">
        <v>1477479</v>
      </c>
      <c r="D6" s="147" t="s">
        <v>23</v>
      </c>
      <c r="E6" s="148" t="s">
        <v>646</v>
      </c>
      <c r="G6" s="417"/>
      <c r="H6" s="209">
        <v>1477479</v>
      </c>
      <c r="I6" s="147" t="s">
        <v>23</v>
      </c>
      <c r="J6" s="420"/>
      <c r="K6" s="173"/>
      <c r="L6" s="458"/>
    </row>
    <row r="7" spans="2:12" ht="42.75" customHeight="1">
      <c r="B7" s="415"/>
      <c r="C7" s="292">
        <v>1502532</v>
      </c>
      <c r="D7" s="153" t="s">
        <v>347</v>
      </c>
      <c r="E7" s="293">
        <v>7600</v>
      </c>
      <c r="G7" s="418"/>
      <c r="H7" s="292"/>
      <c r="I7" s="153"/>
      <c r="J7" s="421"/>
      <c r="K7" s="173"/>
      <c r="L7" s="459"/>
    </row>
    <row r="8" spans="2:12" ht="19.5">
      <c r="B8" s="177"/>
      <c r="C8" s="199" t="s">
        <v>658</v>
      </c>
      <c r="D8" s="177"/>
      <c r="E8" s="201">
        <v>46431</v>
      </c>
      <c r="I8" s="208"/>
    </row>
  </sheetData>
  <mergeCells count="5">
    <mergeCell ref="B2:E2"/>
    <mergeCell ref="B4:B7"/>
    <mergeCell ref="G4:G7"/>
    <mergeCell ref="J4:J7"/>
    <mergeCell ref="L4:L7"/>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302BC-A512-409B-A56C-CA2C8DFD3490}">
  <sheetPr codeName="Planilha8" filterMode="1"/>
  <dimension ref="A1:E309"/>
  <sheetViews>
    <sheetView workbookViewId="0">
      <selection activeCell="D173" sqref="D173:D176"/>
    </sheetView>
  </sheetViews>
  <sheetFormatPr defaultRowHeight="15"/>
  <cols>
    <col min="4" max="4" width="66" bestFit="1" customWidth="1"/>
  </cols>
  <sheetData>
    <row r="1" spans="1:5">
      <c r="A1" s="114" t="s">
        <v>572</v>
      </c>
      <c r="B1" s="114" t="s">
        <v>571</v>
      </c>
      <c r="C1" s="114" t="s">
        <v>570</v>
      </c>
      <c r="D1" s="113" t="s">
        <v>569</v>
      </c>
      <c r="E1" s="115" t="s">
        <v>573</v>
      </c>
    </row>
    <row r="2" spans="1:5" hidden="1">
      <c r="A2" s="118">
        <v>1414873</v>
      </c>
      <c r="B2" s="118" t="s">
        <v>630</v>
      </c>
      <c r="C2" s="118">
        <v>1414873</v>
      </c>
      <c r="D2" s="118" t="s">
        <v>568</v>
      </c>
      <c r="E2" s="119"/>
    </row>
    <row r="3" spans="1:5" hidden="1">
      <c r="A3" s="120">
        <v>1464637</v>
      </c>
      <c r="B3" s="120" t="s">
        <v>532</v>
      </c>
      <c r="C3" s="118">
        <v>1414873</v>
      </c>
      <c r="D3" s="120" t="s">
        <v>401</v>
      </c>
      <c r="E3" s="118">
        <v>1414873</v>
      </c>
    </row>
    <row r="4" spans="1:5" hidden="1">
      <c r="A4" s="120">
        <v>1477479</v>
      </c>
      <c r="B4" s="120" t="s">
        <v>532</v>
      </c>
      <c r="C4" s="118">
        <v>1414873</v>
      </c>
      <c r="D4" s="120" t="s">
        <v>23</v>
      </c>
      <c r="E4" s="119" t="s">
        <v>574</v>
      </c>
    </row>
    <row r="5" spans="1:5" hidden="1">
      <c r="A5" s="118">
        <v>1414946</v>
      </c>
      <c r="B5" s="118" t="s">
        <v>630</v>
      </c>
      <c r="C5" s="118">
        <v>1414946</v>
      </c>
      <c r="D5" s="118" t="s">
        <v>567</v>
      </c>
      <c r="E5" s="119"/>
    </row>
    <row r="6" spans="1:5" hidden="1">
      <c r="A6" s="121">
        <v>1499433</v>
      </c>
      <c r="B6" s="121" t="s">
        <v>532</v>
      </c>
      <c r="C6" s="118">
        <v>1414946</v>
      </c>
      <c r="D6" s="121" t="s">
        <v>375</v>
      </c>
      <c r="E6" s="118">
        <v>1414946</v>
      </c>
    </row>
    <row r="7" spans="1:5" hidden="1">
      <c r="A7" s="120">
        <v>1499434</v>
      </c>
      <c r="B7" s="120" t="s">
        <v>532</v>
      </c>
      <c r="C7" s="118">
        <v>1414946</v>
      </c>
      <c r="D7" s="120" t="s">
        <v>377</v>
      </c>
      <c r="E7" s="118">
        <v>1414946</v>
      </c>
    </row>
    <row r="8" spans="1:5" hidden="1">
      <c r="A8" s="120">
        <v>1497050</v>
      </c>
      <c r="B8" s="120" t="s">
        <v>532</v>
      </c>
      <c r="C8" s="118">
        <v>1414946</v>
      </c>
      <c r="D8" s="120" t="s">
        <v>376</v>
      </c>
      <c r="E8" s="118">
        <v>1414946</v>
      </c>
    </row>
    <row r="9" spans="1:5" hidden="1">
      <c r="A9" s="120">
        <v>1500867</v>
      </c>
      <c r="B9" s="120" t="s">
        <v>532</v>
      </c>
      <c r="C9" s="118">
        <v>1414946</v>
      </c>
      <c r="D9" s="120" t="s">
        <v>60</v>
      </c>
      <c r="E9" s="118">
        <v>1414946</v>
      </c>
    </row>
    <row r="10" spans="1:5" hidden="1">
      <c r="A10" s="118">
        <v>1414537</v>
      </c>
      <c r="B10" s="118" t="s">
        <v>630</v>
      </c>
      <c r="C10" s="118">
        <v>1414537</v>
      </c>
      <c r="D10" s="118" t="s">
        <v>566</v>
      </c>
      <c r="E10" s="119"/>
    </row>
    <row r="11" spans="1:5" hidden="1">
      <c r="A11" s="120">
        <v>1341721</v>
      </c>
      <c r="B11" s="120" t="s">
        <v>532</v>
      </c>
      <c r="C11" s="118">
        <v>1414537</v>
      </c>
      <c r="D11" s="120" t="s">
        <v>565</v>
      </c>
      <c r="E11" s="118">
        <v>1414537</v>
      </c>
    </row>
    <row r="12" spans="1:5" hidden="1">
      <c r="A12" s="120">
        <v>1401315</v>
      </c>
      <c r="B12" s="120" t="s">
        <v>532</v>
      </c>
      <c r="C12" s="118">
        <v>1414537</v>
      </c>
      <c r="D12" s="120" t="s">
        <v>417</v>
      </c>
      <c r="E12" s="118" t="s">
        <v>624</v>
      </c>
    </row>
    <row r="13" spans="1:5" hidden="1">
      <c r="A13" s="120">
        <v>1476635</v>
      </c>
      <c r="B13" s="120" t="s">
        <v>532</v>
      </c>
      <c r="C13" s="118">
        <v>1414537</v>
      </c>
      <c r="D13" s="120" t="s">
        <v>564</v>
      </c>
      <c r="E13" s="118">
        <v>1414537</v>
      </c>
    </row>
    <row r="14" spans="1:5" hidden="1">
      <c r="A14" s="121">
        <v>1477481</v>
      </c>
      <c r="B14" s="120" t="s">
        <v>532</v>
      </c>
      <c r="C14" s="118">
        <v>1414537</v>
      </c>
      <c r="D14" s="121" t="s">
        <v>58</v>
      </c>
      <c r="E14" s="118" t="s">
        <v>620</v>
      </c>
    </row>
    <row r="15" spans="1:5" hidden="1">
      <c r="A15" s="118">
        <v>1414495</v>
      </c>
      <c r="B15" s="118" t="s">
        <v>630</v>
      </c>
      <c r="C15" s="118">
        <v>1414495</v>
      </c>
      <c r="D15" s="118" t="s">
        <v>563</v>
      </c>
      <c r="E15" s="119"/>
    </row>
    <row r="16" spans="1:5" hidden="1">
      <c r="A16" s="120">
        <v>1238957</v>
      </c>
      <c r="B16" s="120" t="s">
        <v>532</v>
      </c>
      <c r="C16" s="118">
        <v>1414495</v>
      </c>
      <c r="D16" s="120" t="s">
        <v>403</v>
      </c>
      <c r="E16" s="118" t="s">
        <v>575</v>
      </c>
    </row>
    <row r="17" spans="1:5" hidden="1">
      <c r="A17" s="120">
        <v>1376739</v>
      </c>
      <c r="B17" s="120" t="s">
        <v>532</v>
      </c>
      <c r="C17" s="118">
        <v>1414495</v>
      </c>
      <c r="D17" s="120" t="s">
        <v>405</v>
      </c>
      <c r="E17" s="118">
        <v>1414495</v>
      </c>
    </row>
    <row r="18" spans="1:5" hidden="1">
      <c r="A18" s="121">
        <v>1424077</v>
      </c>
      <c r="B18" s="120" t="s">
        <v>532</v>
      </c>
      <c r="C18" s="118">
        <v>1414495</v>
      </c>
      <c r="D18" s="121" t="s">
        <v>404</v>
      </c>
      <c r="E18" s="118" t="s">
        <v>575</v>
      </c>
    </row>
    <row r="19" spans="1:5" hidden="1">
      <c r="A19" s="120">
        <v>1477478</v>
      </c>
      <c r="B19" s="120" t="s">
        <v>532</v>
      </c>
      <c r="C19" s="118">
        <v>1414495</v>
      </c>
      <c r="D19" s="120" t="s">
        <v>81</v>
      </c>
      <c r="E19" s="118" t="s">
        <v>625</v>
      </c>
    </row>
    <row r="20" spans="1:5" hidden="1">
      <c r="A20" s="118">
        <v>1414542</v>
      </c>
      <c r="B20" s="118" t="s">
        <v>630</v>
      </c>
      <c r="C20" s="118">
        <v>1414542</v>
      </c>
      <c r="D20" s="118" t="s">
        <v>563</v>
      </c>
      <c r="E20" s="119"/>
    </row>
    <row r="21" spans="1:5" hidden="1">
      <c r="A21" s="120">
        <v>1238957</v>
      </c>
      <c r="B21" s="120" t="s">
        <v>532</v>
      </c>
      <c r="C21" s="118">
        <v>1414542</v>
      </c>
      <c r="D21" s="120" t="s">
        <v>403</v>
      </c>
      <c r="E21" s="118" t="s">
        <v>575</v>
      </c>
    </row>
    <row r="22" spans="1:5" hidden="1">
      <c r="A22" s="120">
        <v>1376738</v>
      </c>
      <c r="B22" s="120" t="s">
        <v>532</v>
      </c>
      <c r="C22" s="118">
        <v>1414542</v>
      </c>
      <c r="D22" s="120" t="s">
        <v>402</v>
      </c>
      <c r="E22" s="118">
        <v>1414542</v>
      </c>
    </row>
    <row r="23" spans="1:5" hidden="1">
      <c r="A23" s="120">
        <v>1424077</v>
      </c>
      <c r="B23" s="120" t="s">
        <v>532</v>
      </c>
      <c r="C23" s="118">
        <v>1414542</v>
      </c>
      <c r="D23" s="120" t="s">
        <v>404</v>
      </c>
      <c r="E23" s="118" t="s">
        <v>575</v>
      </c>
    </row>
    <row r="24" spans="1:5" hidden="1">
      <c r="A24" s="120">
        <v>1477478</v>
      </c>
      <c r="B24" s="120" t="s">
        <v>532</v>
      </c>
      <c r="C24" s="118">
        <v>1414542</v>
      </c>
      <c r="D24" s="120" t="s">
        <v>81</v>
      </c>
      <c r="E24" s="118" t="s">
        <v>625</v>
      </c>
    </row>
    <row r="25" spans="1:5" hidden="1">
      <c r="A25" s="118">
        <v>1414494</v>
      </c>
      <c r="B25" s="118" t="s">
        <v>630</v>
      </c>
      <c r="C25" s="118">
        <v>1414494</v>
      </c>
      <c r="D25" s="118" t="s">
        <v>562</v>
      </c>
      <c r="E25" s="119"/>
    </row>
    <row r="26" spans="1:5" hidden="1">
      <c r="A26" s="120">
        <v>1176230</v>
      </c>
      <c r="B26" s="120" t="s">
        <v>532</v>
      </c>
      <c r="C26" s="118">
        <v>1414494</v>
      </c>
      <c r="D26" s="120" t="s">
        <v>318</v>
      </c>
      <c r="E26" s="118">
        <v>1414494</v>
      </c>
    </row>
    <row r="27" spans="1:5" hidden="1">
      <c r="A27" s="120">
        <v>1484969</v>
      </c>
      <c r="B27" s="120" t="s">
        <v>532</v>
      </c>
      <c r="C27" s="118">
        <v>1414494</v>
      </c>
      <c r="D27" s="120" t="s">
        <v>316</v>
      </c>
      <c r="E27" s="118">
        <v>1414494</v>
      </c>
    </row>
    <row r="28" spans="1:5" hidden="1">
      <c r="A28" s="120">
        <v>1500865</v>
      </c>
      <c r="B28" s="120" t="s">
        <v>532</v>
      </c>
      <c r="C28" s="118">
        <v>1414494</v>
      </c>
      <c r="D28" s="120" t="s">
        <v>83</v>
      </c>
      <c r="E28" s="118" t="s">
        <v>622</v>
      </c>
    </row>
    <row r="29" spans="1:5" hidden="1">
      <c r="A29" s="120">
        <v>1460934</v>
      </c>
      <c r="B29" s="120" t="s">
        <v>532</v>
      </c>
      <c r="C29" s="118">
        <v>1414494</v>
      </c>
      <c r="D29" s="120" t="s">
        <v>315</v>
      </c>
      <c r="E29" s="118">
        <v>1414494</v>
      </c>
    </row>
    <row r="30" spans="1:5" hidden="1">
      <c r="A30" s="118">
        <v>1414861</v>
      </c>
      <c r="B30" s="118" t="s">
        <v>630</v>
      </c>
      <c r="C30" s="118">
        <v>1414861</v>
      </c>
      <c r="D30" s="118" t="s">
        <v>561</v>
      </c>
      <c r="E30" s="119"/>
    </row>
    <row r="31" spans="1:5" hidden="1">
      <c r="A31" s="120">
        <v>1484970</v>
      </c>
      <c r="B31" s="120" t="s">
        <v>532</v>
      </c>
      <c r="C31" s="118">
        <v>1414861</v>
      </c>
      <c r="D31" s="120" t="s">
        <v>259</v>
      </c>
      <c r="E31" s="118">
        <v>1414861</v>
      </c>
    </row>
    <row r="32" spans="1:5" hidden="1">
      <c r="A32" s="120">
        <v>1481544</v>
      </c>
      <c r="B32" s="120" t="s">
        <v>532</v>
      </c>
      <c r="C32" s="118">
        <v>1414861</v>
      </c>
      <c r="D32" s="120" t="s">
        <v>560</v>
      </c>
      <c r="E32" s="118">
        <v>1414861</v>
      </c>
    </row>
    <row r="33" spans="1:5" hidden="1">
      <c r="A33" s="120">
        <v>1477479</v>
      </c>
      <c r="B33" s="120" t="s">
        <v>532</v>
      </c>
      <c r="C33" s="118">
        <v>1414861</v>
      </c>
      <c r="D33" s="120" t="s">
        <v>23</v>
      </c>
      <c r="E33" s="119" t="s">
        <v>574</v>
      </c>
    </row>
    <row r="34" spans="1:5" hidden="1">
      <c r="A34" s="118">
        <v>1414934</v>
      </c>
      <c r="B34" s="118" t="s">
        <v>630</v>
      </c>
      <c r="C34" s="118">
        <v>1414934</v>
      </c>
      <c r="D34" s="118" t="s">
        <v>559</v>
      </c>
      <c r="E34" s="119"/>
    </row>
    <row r="35" spans="1:5" hidden="1">
      <c r="A35" s="120">
        <v>1493048</v>
      </c>
      <c r="B35" s="120" t="s">
        <v>532</v>
      </c>
      <c r="C35" s="118">
        <v>1414934</v>
      </c>
      <c r="D35" s="120" t="s">
        <v>327</v>
      </c>
      <c r="E35" s="118">
        <v>1414934</v>
      </c>
    </row>
    <row r="36" spans="1:5" hidden="1">
      <c r="A36" s="120">
        <v>1493049</v>
      </c>
      <c r="B36" s="120" t="s">
        <v>532</v>
      </c>
      <c r="C36" s="118">
        <v>1414934</v>
      </c>
      <c r="D36" s="120" t="s">
        <v>326</v>
      </c>
      <c r="E36" s="118">
        <v>1414934</v>
      </c>
    </row>
    <row r="37" spans="1:5" hidden="1">
      <c r="A37" s="120">
        <v>1474505</v>
      </c>
      <c r="B37" s="120" t="s">
        <v>532</v>
      </c>
      <c r="C37" s="118">
        <v>1414934</v>
      </c>
      <c r="D37" s="120" t="s">
        <v>323</v>
      </c>
      <c r="E37" s="118">
        <v>1414934</v>
      </c>
    </row>
    <row r="38" spans="1:5" hidden="1">
      <c r="A38" s="118">
        <v>1414922</v>
      </c>
      <c r="B38" s="118" t="s">
        <v>630</v>
      </c>
      <c r="C38" s="118">
        <v>1414922</v>
      </c>
      <c r="D38" s="118" t="s">
        <v>558</v>
      </c>
      <c r="E38" s="119"/>
    </row>
    <row r="39" spans="1:5" hidden="1">
      <c r="A39" s="120">
        <v>1493955</v>
      </c>
      <c r="B39" s="120" t="s">
        <v>532</v>
      </c>
      <c r="C39" s="118">
        <v>1414922</v>
      </c>
      <c r="D39" s="120" t="s">
        <v>298</v>
      </c>
      <c r="E39" s="118">
        <v>1414922</v>
      </c>
    </row>
    <row r="40" spans="1:5" hidden="1">
      <c r="A40" s="120">
        <v>1477479</v>
      </c>
      <c r="B40" s="120" t="s">
        <v>532</v>
      </c>
      <c r="C40" s="118">
        <v>1414922</v>
      </c>
      <c r="D40" s="120" t="s">
        <v>23</v>
      </c>
      <c r="E40" s="119" t="s">
        <v>574</v>
      </c>
    </row>
    <row r="41" spans="1:5" hidden="1">
      <c r="A41" s="120">
        <v>1486149</v>
      </c>
      <c r="B41" s="120" t="s">
        <v>532</v>
      </c>
      <c r="C41" s="118">
        <v>1414922</v>
      </c>
      <c r="D41" s="120" t="s">
        <v>299</v>
      </c>
      <c r="E41" s="118">
        <v>1414922</v>
      </c>
    </row>
    <row r="42" spans="1:5" hidden="1">
      <c r="A42" s="118">
        <v>1414195</v>
      </c>
      <c r="B42" s="118" t="s">
        <v>630</v>
      </c>
      <c r="C42" s="118">
        <v>1414195</v>
      </c>
      <c r="D42" s="118" t="s">
        <v>557</v>
      </c>
      <c r="E42" s="119"/>
    </row>
    <row r="43" spans="1:5" hidden="1">
      <c r="A43" s="120">
        <v>1408126</v>
      </c>
      <c r="B43" s="120" t="s">
        <v>532</v>
      </c>
      <c r="C43" s="118">
        <v>1414195</v>
      </c>
      <c r="D43" s="120" t="s">
        <v>264</v>
      </c>
      <c r="E43" s="118">
        <v>1414195</v>
      </c>
    </row>
    <row r="44" spans="1:5" hidden="1">
      <c r="A44" s="120">
        <v>1408128</v>
      </c>
      <c r="B44" s="120" t="s">
        <v>532</v>
      </c>
      <c r="C44" s="118">
        <v>1414195</v>
      </c>
      <c r="D44" s="120" t="s">
        <v>262</v>
      </c>
      <c r="E44" s="118">
        <v>1414195</v>
      </c>
    </row>
    <row r="45" spans="1:5" hidden="1">
      <c r="A45" s="120">
        <v>1477481</v>
      </c>
      <c r="B45" s="120" t="s">
        <v>532</v>
      </c>
      <c r="C45" s="118">
        <v>1414195</v>
      </c>
      <c r="D45" s="120" t="s">
        <v>58</v>
      </c>
      <c r="E45" s="118" t="s">
        <v>620</v>
      </c>
    </row>
    <row r="46" spans="1:5" hidden="1">
      <c r="A46" s="120">
        <v>1444430</v>
      </c>
      <c r="B46" s="120" t="s">
        <v>532</v>
      </c>
      <c r="C46" s="118">
        <v>1414195</v>
      </c>
      <c r="D46" s="120" t="s">
        <v>198</v>
      </c>
      <c r="E46" s="118" t="s">
        <v>576</v>
      </c>
    </row>
    <row r="47" spans="1:5" hidden="1">
      <c r="A47" s="118">
        <v>1414207</v>
      </c>
      <c r="B47" s="118" t="s">
        <v>630</v>
      </c>
      <c r="C47" s="118">
        <v>1414207</v>
      </c>
      <c r="D47" s="118" t="s">
        <v>556</v>
      </c>
      <c r="E47" s="119"/>
    </row>
    <row r="48" spans="1:5" hidden="1">
      <c r="A48" s="120">
        <v>1408542</v>
      </c>
      <c r="B48" s="120" t="s">
        <v>532</v>
      </c>
      <c r="C48" s="118">
        <v>1414207</v>
      </c>
      <c r="D48" s="120" t="s">
        <v>206</v>
      </c>
      <c r="E48" s="118">
        <v>1414207</v>
      </c>
    </row>
    <row r="49" spans="1:5" hidden="1">
      <c r="A49" s="120">
        <v>1408127</v>
      </c>
      <c r="B49" s="120" t="s">
        <v>532</v>
      </c>
      <c r="C49" s="118">
        <v>1414207</v>
      </c>
      <c r="D49" s="120" t="s">
        <v>201</v>
      </c>
      <c r="E49" s="118">
        <v>1414207</v>
      </c>
    </row>
    <row r="50" spans="1:5" hidden="1">
      <c r="A50" s="120">
        <v>1477481</v>
      </c>
      <c r="B50" s="120" t="s">
        <v>532</v>
      </c>
      <c r="C50" s="118">
        <v>1414207</v>
      </c>
      <c r="D50" s="120" t="s">
        <v>58</v>
      </c>
      <c r="E50" s="118" t="s">
        <v>620</v>
      </c>
    </row>
    <row r="51" spans="1:5" hidden="1">
      <c r="A51" s="120">
        <v>1444430</v>
      </c>
      <c r="B51" s="120" t="s">
        <v>532</v>
      </c>
      <c r="C51" s="118">
        <v>1414207</v>
      </c>
      <c r="D51" s="120" t="s">
        <v>198</v>
      </c>
      <c r="E51" s="118" t="s">
        <v>576</v>
      </c>
    </row>
    <row r="52" spans="1:5" hidden="1">
      <c r="A52" s="118">
        <v>1414528</v>
      </c>
      <c r="B52" s="118" t="s">
        <v>630</v>
      </c>
      <c r="C52" s="118">
        <v>1414528</v>
      </c>
      <c r="D52" s="118" t="s">
        <v>555</v>
      </c>
      <c r="E52" s="119"/>
    </row>
    <row r="53" spans="1:5" hidden="1">
      <c r="A53" s="120">
        <v>1248943</v>
      </c>
      <c r="B53" s="120" t="s">
        <v>532</v>
      </c>
      <c r="C53" s="118">
        <v>1414528</v>
      </c>
      <c r="D53" s="120" t="s">
        <v>221</v>
      </c>
      <c r="E53" s="118" t="s">
        <v>629</v>
      </c>
    </row>
    <row r="54" spans="1:5" hidden="1">
      <c r="A54" s="120">
        <v>1218418</v>
      </c>
      <c r="B54" s="120" t="s">
        <v>532</v>
      </c>
      <c r="C54" s="118">
        <v>1414528</v>
      </c>
      <c r="D54" s="120" t="s">
        <v>224</v>
      </c>
      <c r="E54" s="118" t="s">
        <v>629</v>
      </c>
    </row>
    <row r="55" spans="1:5" hidden="1">
      <c r="A55" s="120">
        <v>1477479</v>
      </c>
      <c r="B55" s="120" t="s">
        <v>532</v>
      </c>
      <c r="C55" s="118">
        <v>1414528</v>
      </c>
      <c r="D55" s="120" t="s">
        <v>23</v>
      </c>
      <c r="E55" s="119" t="s">
        <v>574</v>
      </c>
    </row>
    <row r="56" spans="1:5" hidden="1">
      <c r="A56" s="118">
        <v>1414825</v>
      </c>
      <c r="B56" s="118" t="s">
        <v>630</v>
      </c>
      <c r="C56" s="118">
        <v>1414825</v>
      </c>
      <c r="D56" s="118" t="s">
        <v>554</v>
      </c>
      <c r="E56" s="119"/>
    </row>
    <row r="57" spans="1:5" hidden="1">
      <c r="A57" s="120">
        <v>1446416</v>
      </c>
      <c r="B57" s="120" t="s">
        <v>532</v>
      </c>
      <c r="C57" s="118">
        <v>1414825</v>
      </c>
      <c r="D57" s="120" t="s">
        <v>230</v>
      </c>
      <c r="E57" s="118">
        <v>1414825</v>
      </c>
    </row>
    <row r="58" spans="1:5" hidden="1">
      <c r="A58" s="120">
        <v>1465877</v>
      </c>
      <c r="B58" s="120" t="s">
        <v>532</v>
      </c>
      <c r="C58" s="118">
        <v>1414825</v>
      </c>
      <c r="D58" s="120" t="s">
        <v>229</v>
      </c>
      <c r="E58" s="118" t="s">
        <v>617</v>
      </c>
    </row>
    <row r="59" spans="1:5" hidden="1">
      <c r="A59" s="120">
        <v>1477479</v>
      </c>
      <c r="B59" s="120" t="s">
        <v>532</v>
      </c>
      <c r="C59" s="118">
        <v>1414825</v>
      </c>
      <c r="D59" s="120" t="s">
        <v>23</v>
      </c>
      <c r="E59" s="119" t="s">
        <v>574</v>
      </c>
    </row>
    <row r="60" spans="1:5" hidden="1">
      <c r="A60" s="118">
        <v>1414183</v>
      </c>
      <c r="B60" s="118" t="s">
        <v>630</v>
      </c>
      <c r="C60" s="118">
        <v>1414183</v>
      </c>
      <c r="D60" s="118" t="s">
        <v>553</v>
      </c>
      <c r="E60" s="119"/>
    </row>
    <row r="61" spans="1:5" hidden="1">
      <c r="A61" s="120">
        <v>1392389</v>
      </c>
      <c r="B61" s="120" t="s">
        <v>532</v>
      </c>
      <c r="C61" s="118">
        <v>1414183</v>
      </c>
      <c r="D61" s="120" t="s">
        <v>304</v>
      </c>
      <c r="E61" s="118">
        <v>1414183</v>
      </c>
    </row>
    <row r="62" spans="1:5" hidden="1">
      <c r="A62" s="120">
        <v>1457667</v>
      </c>
      <c r="B62" s="120" t="s">
        <v>532</v>
      </c>
      <c r="C62" s="118">
        <v>1414183</v>
      </c>
      <c r="D62" s="120" t="s">
        <v>307</v>
      </c>
      <c r="E62" s="118">
        <v>1414183</v>
      </c>
    </row>
    <row r="63" spans="1:5" hidden="1">
      <c r="A63" s="120">
        <v>1493956</v>
      </c>
      <c r="B63" s="120" t="s">
        <v>532</v>
      </c>
      <c r="C63" s="118">
        <v>1414183</v>
      </c>
      <c r="D63" s="120" t="s">
        <v>306</v>
      </c>
      <c r="E63" s="118">
        <v>1414183</v>
      </c>
    </row>
    <row r="64" spans="1:5" hidden="1">
      <c r="A64" s="120">
        <v>1477479</v>
      </c>
      <c r="B64" s="120" t="s">
        <v>532</v>
      </c>
      <c r="C64" s="118">
        <v>1414183</v>
      </c>
      <c r="D64" s="120" t="s">
        <v>23</v>
      </c>
      <c r="E64" s="119" t="s">
        <v>574</v>
      </c>
    </row>
    <row r="65" spans="1:5" hidden="1">
      <c r="A65" s="118">
        <v>1414801</v>
      </c>
      <c r="B65" s="118" t="s">
        <v>630</v>
      </c>
      <c r="C65" s="118">
        <v>1414801</v>
      </c>
      <c r="D65" s="118" t="s">
        <v>552</v>
      </c>
      <c r="E65" s="119"/>
    </row>
    <row r="66" spans="1:5" hidden="1">
      <c r="A66" s="120">
        <v>1446844</v>
      </c>
      <c r="B66" s="120" t="s">
        <v>532</v>
      </c>
      <c r="C66" s="118">
        <v>1414801</v>
      </c>
      <c r="D66" s="120" t="s">
        <v>551</v>
      </c>
      <c r="E66" s="118" t="s">
        <v>621</v>
      </c>
    </row>
    <row r="67" spans="1:5" hidden="1">
      <c r="A67" s="120">
        <v>1492059</v>
      </c>
      <c r="B67" s="120" t="s">
        <v>532</v>
      </c>
      <c r="C67" s="118">
        <v>1414801</v>
      </c>
      <c r="D67" s="120" t="s">
        <v>550</v>
      </c>
      <c r="E67" s="118">
        <v>1414801</v>
      </c>
    </row>
    <row r="68" spans="1:5" hidden="1">
      <c r="A68" s="120">
        <v>1500865</v>
      </c>
      <c r="B68" s="120" t="s">
        <v>532</v>
      </c>
      <c r="C68" s="118">
        <v>1414801</v>
      </c>
      <c r="D68" s="120" t="s">
        <v>83</v>
      </c>
      <c r="E68" s="118" t="s">
        <v>622</v>
      </c>
    </row>
    <row r="69" spans="1:5" hidden="1">
      <c r="A69" s="120">
        <v>1500485</v>
      </c>
      <c r="B69" s="120" t="s">
        <v>532</v>
      </c>
      <c r="C69" s="118">
        <v>1414801</v>
      </c>
      <c r="D69" s="120" t="s">
        <v>331</v>
      </c>
      <c r="E69" s="118">
        <v>1414801</v>
      </c>
    </row>
    <row r="70" spans="1:5" hidden="1">
      <c r="A70" s="118">
        <v>1414532</v>
      </c>
      <c r="B70" s="118" t="s">
        <v>630</v>
      </c>
      <c r="C70" s="118">
        <v>1414532</v>
      </c>
      <c r="D70" s="118" t="s">
        <v>549</v>
      </c>
      <c r="E70" s="119"/>
    </row>
    <row r="71" spans="1:5" hidden="1">
      <c r="A71" s="120">
        <v>1381752</v>
      </c>
      <c r="B71" s="120" t="s">
        <v>532</v>
      </c>
      <c r="C71" s="118">
        <v>1414532</v>
      </c>
      <c r="D71" s="120" t="s">
        <v>355</v>
      </c>
      <c r="E71" s="118" t="s">
        <v>577</v>
      </c>
    </row>
    <row r="72" spans="1:5" hidden="1">
      <c r="A72" s="120">
        <v>1381806</v>
      </c>
      <c r="B72" s="120" t="s">
        <v>532</v>
      </c>
      <c r="C72" s="118">
        <v>1414532</v>
      </c>
      <c r="D72" s="120" t="s">
        <v>354</v>
      </c>
      <c r="E72" s="118">
        <v>1414532</v>
      </c>
    </row>
    <row r="73" spans="1:5" hidden="1">
      <c r="A73" s="120">
        <v>1419191</v>
      </c>
      <c r="B73" s="120" t="s">
        <v>532</v>
      </c>
      <c r="C73" s="118">
        <v>1414532</v>
      </c>
      <c r="D73" s="120" t="s">
        <v>356</v>
      </c>
      <c r="E73" s="118">
        <v>1414532</v>
      </c>
    </row>
    <row r="74" spans="1:5" hidden="1">
      <c r="A74" s="120">
        <v>1477479</v>
      </c>
      <c r="B74" s="120" t="s">
        <v>532</v>
      </c>
      <c r="C74" s="118">
        <v>1414532</v>
      </c>
      <c r="D74" s="120" t="s">
        <v>23</v>
      </c>
      <c r="E74" s="119" t="s">
        <v>574</v>
      </c>
    </row>
    <row r="75" spans="1:5" hidden="1">
      <c r="A75" s="118">
        <v>1414837</v>
      </c>
      <c r="B75" s="118" t="s">
        <v>630</v>
      </c>
      <c r="C75" s="118">
        <v>1414837</v>
      </c>
      <c r="D75" s="118" t="s">
        <v>548</v>
      </c>
      <c r="E75" s="119"/>
    </row>
    <row r="76" spans="1:5" hidden="1">
      <c r="A76" s="120">
        <v>1440062</v>
      </c>
      <c r="B76" s="120" t="s">
        <v>532</v>
      </c>
      <c r="C76" s="118">
        <v>1414837</v>
      </c>
      <c r="D76" s="120" t="s">
        <v>410</v>
      </c>
      <c r="E76" s="118">
        <v>1414837</v>
      </c>
    </row>
    <row r="77" spans="1:5" hidden="1">
      <c r="A77" s="120">
        <v>1477479</v>
      </c>
      <c r="B77" s="120" t="s">
        <v>532</v>
      </c>
      <c r="C77" s="118">
        <v>1414837</v>
      </c>
      <c r="D77" s="120" t="s">
        <v>23</v>
      </c>
      <c r="E77" s="119" t="s">
        <v>574</v>
      </c>
    </row>
    <row r="78" spans="1:5" hidden="1">
      <c r="A78" s="120">
        <v>1408468</v>
      </c>
      <c r="B78" s="120" t="s">
        <v>532</v>
      </c>
      <c r="C78" s="118">
        <v>1414837</v>
      </c>
      <c r="D78" s="120" t="s">
        <v>547</v>
      </c>
      <c r="E78" s="118">
        <v>1414837</v>
      </c>
    </row>
    <row r="79" spans="1:5">
      <c r="A79" s="118">
        <v>1414788</v>
      </c>
      <c r="B79" s="118" t="s">
        <v>630</v>
      </c>
      <c r="C79" s="118">
        <v>1414788</v>
      </c>
      <c r="D79" s="118" t="s">
        <v>546</v>
      </c>
      <c r="E79" s="119"/>
    </row>
    <row r="80" spans="1:5">
      <c r="A80" s="120">
        <v>1444366</v>
      </c>
      <c r="B80" s="120" t="s">
        <v>532</v>
      </c>
      <c r="C80" s="118">
        <v>1414788</v>
      </c>
      <c r="D80" s="120" t="s">
        <v>412</v>
      </c>
      <c r="E80" s="118">
        <v>1414788</v>
      </c>
    </row>
    <row r="81" spans="1:5">
      <c r="A81" s="120">
        <v>1444367</v>
      </c>
      <c r="B81" s="120" t="s">
        <v>532</v>
      </c>
      <c r="C81" s="118">
        <v>1414788</v>
      </c>
      <c r="D81" s="120" t="s">
        <v>413</v>
      </c>
      <c r="E81" s="118">
        <v>1414788</v>
      </c>
    </row>
    <row r="82" spans="1:5">
      <c r="A82" s="120">
        <v>1444369</v>
      </c>
      <c r="B82" s="120" t="s">
        <v>532</v>
      </c>
      <c r="C82" s="118">
        <v>1414788</v>
      </c>
      <c r="D82" s="120" t="s">
        <v>411</v>
      </c>
      <c r="E82" s="118">
        <v>1414788</v>
      </c>
    </row>
    <row r="83" spans="1:5">
      <c r="A83" s="120">
        <v>1477479</v>
      </c>
      <c r="B83" s="120" t="s">
        <v>532</v>
      </c>
      <c r="C83" s="118">
        <v>1414788</v>
      </c>
      <c r="D83" s="120" t="s">
        <v>23</v>
      </c>
      <c r="E83" s="119" t="s">
        <v>574</v>
      </c>
    </row>
    <row r="84" spans="1:5" hidden="1">
      <c r="A84" s="118">
        <v>1414509</v>
      </c>
      <c r="B84" s="118" t="s">
        <v>630</v>
      </c>
      <c r="C84" s="118">
        <v>1414509</v>
      </c>
      <c r="D84" s="118" t="s">
        <v>545</v>
      </c>
      <c r="E84" s="119"/>
    </row>
    <row r="85" spans="1:5" hidden="1">
      <c r="A85" s="120">
        <v>1307048</v>
      </c>
      <c r="B85" s="120" t="s">
        <v>532</v>
      </c>
      <c r="C85" s="118">
        <v>1414509</v>
      </c>
      <c r="D85" s="120" t="s">
        <v>294</v>
      </c>
      <c r="E85" s="118">
        <v>1414509</v>
      </c>
    </row>
    <row r="86" spans="1:5" hidden="1">
      <c r="A86" s="120">
        <v>1420731</v>
      </c>
      <c r="B86" s="120" t="s">
        <v>532</v>
      </c>
      <c r="C86" s="118">
        <v>1414509</v>
      </c>
      <c r="D86" s="120" t="s">
        <v>295</v>
      </c>
      <c r="E86" s="118">
        <v>1414509</v>
      </c>
    </row>
    <row r="87" spans="1:5" hidden="1">
      <c r="A87" s="120">
        <v>1477479</v>
      </c>
      <c r="B87" s="120" t="s">
        <v>532</v>
      </c>
      <c r="C87" s="118">
        <v>1414509</v>
      </c>
      <c r="D87" s="120" t="s">
        <v>23</v>
      </c>
      <c r="E87" s="119" t="s">
        <v>574</v>
      </c>
    </row>
    <row r="88" spans="1:5" hidden="1">
      <c r="A88" s="120">
        <v>1500483</v>
      </c>
      <c r="B88" s="120" t="s">
        <v>532</v>
      </c>
      <c r="C88" s="118">
        <v>1414509</v>
      </c>
      <c r="D88" s="120" t="s">
        <v>293</v>
      </c>
      <c r="E88" s="118">
        <v>1414509</v>
      </c>
    </row>
    <row r="89" spans="1:5" hidden="1">
      <c r="A89" s="118">
        <v>1414169</v>
      </c>
      <c r="B89" s="118" t="s">
        <v>630</v>
      </c>
      <c r="C89" s="118">
        <v>1414169</v>
      </c>
      <c r="D89" s="118" t="s">
        <v>544</v>
      </c>
      <c r="E89" s="119"/>
    </row>
    <row r="90" spans="1:5" hidden="1">
      <c r="A90" s="120">
        <v>1358077</v>
      </c>
      <c r="B90" s="120" t="s">
        <v>532</v>
      </c>
      <c r="C90" s="118">
        <v>1414169</v>
      </c>
      <c r="D90" s="120" t="s">
        <v>287</v>
      </c>
      <c r="E90" s="118">
        <v>1414169</v>
      </c>
    </row>
    <row r="91" spans="1:5" hidden="1">
      <c r="A91" s="120">
        <v>1358078</v>
      </c>
      <c r="B91" s="120" t="s">
        <v>532</v>
      </c>
      <c r="C91" s="118">
        <v>1414169</v>
      </c>
      <c r="D91" s="120" t="s">
        <v>285</v>
      </c>
      <c r="E91" s="118">
        <v>1414169</v>
      </c>
    </row>
    <row r="92" spans="1:5" hidden="1">
      <c r="A92" s="120">
        <v>1477478</v>
      </c>
      <c r="B92" s="120" t="s">
        <v>532</v>
      </c>
      <c r="C92" s="118">
        <v>1414169</v>
      </c>
      <c r="D92" s="120" t="s">
        <v>81</v>
      </c>
      <c r="E92" s="118" t="s">
        <v>625</v>
      </c>
    </row>
    <row r="93" spans="1:5" hidden="1">
      <c r="A93" s="118">
        <v>1414910</v>
      </c>
      <c r="B93" s="118" t="s">
        <v>630</v>
      </c>
      <c r="C93" s="118">
        <v>1414910</v>
      </c>
      <c r="D93" s="118" t="s">
        <v>543</v>
      </c>
      <c r="E93" s="119"/>
    </row>
    <row r="94" spans="1:5" hidden="1">
      <c r="A94" s="120">
        <v>1484351</v>
      </c>
      <c r="B94" s="120" t="s">
        <v>532</v>
      </c>
      <c r="C94" s="118">
        <v>1414910</v>
      </c>
      <c r="D94" s="120" t="s">
        <v>240</v>
      </c>
      <c r="E94" s="118" t="s">
        <v>628</v>
      </c>
    </row>
    <row r="95" spans="1:5" hidden="1">
      <c r="A95" s="120">
        <v>1484353</v>
      </c>
      <c r="B95" s="120" t="s">
        <v>532</v>
      </c>
      <c r="C95" s="118">
        <v>1414910</v>
      </c>
      <c r="D95" s="120" t="s">
        <v>242</v>
      </c>
      <c r="E95" s="118" t="s">
        <v>628</v>
      </c>
    </row>
    <row r="96" spans="1:5" hidden="1">
      <c r="A96" s="120">
        <v>1477479</v>
      </c>
      <c r="B96" s="120" t="s">
        <v>532</v>
      </c>
      <c r="C96" s="118">
        <v>1414910</v>
      </c>
      <c r="D96" s="120" t="s">
        <v>23</v>
      </c>
      <c r="E96" s="119" t="s">
        <v>574</v>
      </c>
    </row>
    <row r="97" spans="1:5" hidden="1">
      <c r="A97" s="118">
        <v>1414813</v>
      </c>
      <c r="B97" s="118" t="s">
        <v>630</v>
      </c>
      <c r="C97" s="118">
        <v>1414813</v>
      </c>
      <c r="D97" s="118" t="s">
        <v>542</v>
      </c>
      <c r="E97" s="119"/>
    </row>
    <row r="98" spans="1:5" hidden="1">
      <c r="A98" s="120">
        <v>1406455</v>
      </c>
      <c r="B98" s="120" t="s">
        <v>532</v>
      </c>
      <c r="C98" s="118">
        <v>1414813</v>
      </c>
      <c r="D98" s="120" t="s">
        <v>245</v>
      </c>
      <c r="E98" s="118">
        <v>1414813</v>
      </c>
    </row>
    <row r="99" spans="1:5" hidden="1">
      <c r="A99" s="120">
        <v>1406456</v>
      </c>
      <c r="B99" s="120" t="s">
        <v>532</v>
      </c>
      <c r="C99" s="118">
        <v>1414813</v>
      </c>
      <c r="D99" s="120" t="s">
        <v>244</v>
      </c>
      <c r="E99" s="118">
        <v>1414813</v>
      </c>
    </row>
    <row r="100" spans="1:5" hidden="1">
      <c r="A100" s="120">
        <v>1477479</v>
      </c>
      <c r="B100" s="120" t="s">
        <v>532</v>
      </c>
      <c r="C100" s="118">
        <v>1414813</v>
      </c>
      <c r="D100" s="120" t="s">
        <v>23</v>
      </c>
      <c r="E100" s="119" t="s">
        <v>574</v>
      </c>
    </row>
    <row r="101" spans="1:5" hidden="1">
      <c r="A101" s="118">
        <v>1414514</v>
      </c>
      <c r="B101" s="118" t="s">
        <v>630</v>
      </c>
      <c r="C101" s="118">
        <v>1414514</v>
      </c>
      <c r="D101" s="118" t="s">
        <v>541</v>
      </c>
      <c r="E101" s="119"/>
    </row>
    <row r="102" spans="1:5" hidden="1">
      <c r="A102" s="120">
        <v>1227787</v>
      </c>
      <c r="B102" s="120" t="s">
        <v>532</v>
      </c>
      <c r="C102" s="118">
        <v>1414514</v>
      </c>
      <c r="D102" s="120" t="s">
        <v>248</v>
      </c>
      <c r="E102" s="118">
        <v>1414514</v>
      </c>
    </row>
    <row r="103" spans="1:5" hidden="1">
      <c r="A103" s="120">
        <v>1328771</v>
      </c>
      <c r="B103" s="120" t="s">
        <v>532</v>
      </c>
      <c r="C103" s="118">
        <v>1414514</v>
      </c>
      <c r="D103" s="120" t="s">
        <v>249</v>
      </c>
      <c r="E103" s="118">
        <v>1414514</v>
      </c>
    </row>
    <row r="104" spans="1:5" hidden="1">
      <c r="A104" s="120">
        <v>1477479</v>
      </c>
      <c r="B104" s="120" t="s">
        <v>532</v>
      </c>
      <c r="C104" s="118">
        <v>1414514</v>
      </c>
      <c r="D104" s="120" t="s">
        <v>23</v>
      </c>
      <c r="E104" s="119" t="s">
        <v>574</v>
      </c>
    </row>
    <row r="105" spans="1:5" hidden="1">
      <c r="A105" s="118">
        <v>1414897</v>
      </c>
      <c r="B105" s="118" t="s">
        <v>630</v>
      </c>
      <c r="C105" s="118">
        <v>1414897</v>
      </c>
      <c r="D105" s="118" t="s">
        <v>540</v>
      </c>
      <c r="E105" s="119"/>
    </row>
    <row r="106" spans="1:5" hidden="1">
      <c r="A106" s="120">
        <v>1490699</v>
      </c>
      <c r="B106" s="120" t="s">
        <v>532</v>
      </c>
      <c r="C106" s="118">
        <v>1414897</v>
      </c>
      <c r="D106" s="120" t="s">
        <v>539</v>
      </c>
      <c r="E106" s="118" t="s">
        <v>618</v>
      </c>
    </row>
    <row r="107" spans="1:5" hidden="1">
      <c r="A107" s="120">
        <v>1487636</v>
      </c>
      <c r="B107" s="120" t="s">
        <v>532</v>
      </c>
      <c r="C107" s="118">
        <v>1414897</v>
      </c>
      <c r="D107" s="120" t="s">
        <v>269</v>
      </c>
      <c r="E107" s="118" t="s">
        <v>619</v>
      </c>
    </row>
    <row r="108" spans="1:5" hidden="1">
      <c r="A108" s="120">
        <v>1477479</v>
      </c>
      <c r="B108" s="120" t="s">
        <v>532</v>
      </c>
      <c r="C108" s="118">
        <v>1414897</v>
      </c>
      <c r="D108" s="120" t="s">
        <v>23</v>
      </c>
      <c r="E108" s="119" t="s">
        <v>574</v>
      </c>
    </row>
    <row r="109" spans="1:5" hidden="1">
      <c r="A109" s="118">
        <v>1414635</v>
      </c>
      <c r="B109" s="118" t="s">
        <v>630</v>
      </c>
      <c r="C109" s="118">
        <v>1414635</v>
      </c>
      <c r="D109" s="118" t="s">
        <v>538</v>
      </c>
      <c r="E109" s="119"/>
    </row>
    <row r="110" spans="1:5" hidden="1">
      <c r="A110" s="120">
        <v>1306875</v>
      </c>
      <c r="B110" s="120" t="s">
        <v>532</v>
      </c>
      <c r="C110" s="118">
        <v>1414635</v>
      </c>
      <c r="D110" s="120" t="s">
        <v>537</v>
      </c>
      <c r="E110" s="118">
        <v>1414635</v>
      </c>
    </row>
    <row r="111" spans="1:5" hidden="1">
      <c r="A111" s="120">
        <v>1299936</v>
      </c>
      <c r="B111" s="120" t="s">
        <v>532</v>
      </c>
      <c r="C111" s="118">
        <v>1414635</v>
      </c>
      <c r="D111" s="120" t="s">
        <v>290</v>
      </c>
      <c r="E111" s="118">
        <v>1414635</v>
      </c>
    </row>
    <row r="112" spans="1:5" hidden="1">
      <c r="A112" s="120">
        <v>1477479</v>
      </c>
      <c r="B112" s="120" t="s">
        <v>532</v>
      </c>
      <c r="C112" s="118">
        <v>1414635</v>
      </c>
      <c r="D112" s="120" t="s">
        <v>23</v>
      </c>
      <c r="E112" s="119" t="s">
        <v>574</v>
      </c>
    </row>
    <row r="113" spans="1:5" hidden="1">
      <c r="A113" s="118">
        <v>1414849</v>
      </c>
      <c r="B113" s="118" t="s">
        <v>630</v>
      </c>
      <c r="C113" s="118">
        <v>1414849</v>
      </c>
      <c r="D113" s="118" t="s">
        <v>536</v>
      </c>
      <c r="E113" s="119"/>
    </row>
    <row r="114" spans="1:5" hidden="1">
      <c r="A114" s="120">
        <v>1467558</v>
      </c>
      <c r="B114" s="120" t="s">
        <v>532</v>
      </c>
      <c r="C114" s="118">
        <v>1414849</v>
      </c>
      <c r="D114" s="120" t="s">
        <v>361</v>
      </c>
      <c r="E114" s="118">
        <v>1414849</v>
      </c>
    </row>
    <row r="115" spans="1:5" hidden="1">
      <c r="A115" s="120">
        <v>1467962</v>
      </c>
      <c r="B115" s="120" t="s">
        <v>532</v>
      </c>
      <c r="C115" s="118">
        <v>1414849</v>
      </c>
      <c r="D115" s="120" t="s">
        <v>360</v>
      </c>
      <c r="E115" s="118">
        <v>1414849</v>
      </c>
    </row>
    <row r="116" spans="1:5" hidden="1">
      <c r="A116" s="120">
        <v>1477478</v>
      </c>
      <c r="B116" s="120" t="s">
        <v>532</v>
      </c>
      <c r="C116" s="118">
        <v>1414849</v>
      </c>
      <c r="D116" s="120" t="s">
        <v>81</v>
      </c>
      <c r="E116" s="118" t="s">
        <v>625</v>
      </c>
    </row>
    <row r="117" spans="1:5" hidden="1">
      <c r="A117" s="118">
        <v>1414538</v>
      </c>
      <c r="B117" s="118" t="s">
        <v>630</v>
      </c>
      <c r="C117" s="118">
        <v>1414538</v>
      </c>
      <c r="D117" s="118" t="s">
        <v>535</v>
      </c>
      <c r="E117" s="119"/>
    </row>
    <row r="118" spans="1:5" hidden="1">
      <c r="A118" s="120">
        <v>1381752</v>
      </c>
      <c r="B118" s="120" t="s">
        <v>532</v>
      </c>
      <c r="C118" s="118">
        <v>1414538</v>
      </c>
      <c r="D118" s="120" t="s">
        <v>355</v>
      </c>
      <c r="E118" s="118" t="s">
        <v>577</v>
      </c>
    </row>
    <row r="119" spans="1:5" hidden="1">
      <c r="A119" s="120">
        <v>1381761</v>
      </c>
      <c r="B119" s="120" t="s">
        <v>532</v>
      </c>
      <c r="C119" s="118">
        <v>1414538</v>
      </c>
      <c r="D119" s="120" t="s">
        <v>365</v>
      </c>
      <c r="E119" s="118">
        <v>1414538</v>
      </c>
    </row>
    <row r="120" spans="1:5" hidden="1">
      <c r="A120" s="120">
        <v>1472711</v>
      </c>
      <c r="B120" s="120" t="s">
        <v>532</v>
      </c>
      <c r="C120" s="118">
        <v>1414538</v>
      </c>
      <c r="D120" s="120" t="s">
        <v>351</v>
      </c>
      <c r="E120" s="118" t="s">
        <v>623</v>
      </c>
    </row>
    <row r="121" spans="1:5" hidden="1">
      <c r="A121" s="120">
        <v>1500864</v>
      </c>
      <c r="B121" s="120" t="s">
        <v>532</v>
      </c>
      <c r="C121" s="118">
        <v>1414538</v>
      </c>
      <c r="D121" s="120" t="s">
        <v>63</v>
      </c>
      <c r="E121" s="118">
        <v>1414538</v>
      </c>
    </row>
    <row r="122" spans="1:5" hidden="1">
      <c r="A122" s="118">
        <v>1414543</v>
      </c>
      <c r="B122" s="118" t="s">
        <v>630</v>
      </c>
      <c r="C122" s="118">
        <v>1414543</v>
      </c>
      <c r="D122" s="118" t="s">
        <v>534</v>
      </c>
      <c r="E122" s="119"/>
    </row>
    <row r="123" spans="1:5" hidden="1">
      <c r="A123" s="120">
        <v>1358076</v>
      </c>
      <c r="B123" s="120" t="s">
        <v>532</v>
      </c>
      <c r="C123" s="118">
        <v>1414543</v>
      </c>
      <c r="D123" s="120" t="s">
        <v>303</v>
      </c>
      <c r="E123" s="118">
        <v>1414543</v>
      </c>
    </row>
    <row r="124" spans="1:5" hidden="1">
      <c r="A124" s="120">
        <v>1494511</v>
      </c>
      <c r="B124" s="120" t="s">
        <v>532</v>
      </c>
      <c r="C124" s="118">
        <v>1414543</v>
      </c>
      <c r="D124" s="120" t="s">
        <v>302</v>
      </c>
      <c r="E124" s="118">
        <v>1414543</v>
      </c>
    </row>
    <row r="125" spans="1:5" hidden="1">
      <c r="A125" s="120">
        <v>1477479</v>
      </c>
      <c r="B125" s="120" t="s">
        <v>532</v>
      </c>
      <c r="C125" s="118">
        <v>1414543</v>
      </c>
      <c r="D125" s="120" t="s">
        <v>23</v>
      </c>
      <c r="E125" s="119" t="s">
        <v>615</v>
      </c>
    </row>
    <row r="126" spans="1:5" hidden="1">
      <c r="A126" s="118">
        <v>1414132</v>
      </c>
      <c r="B126" s="118" t="s">
        <v>630</v>
      </c>
      <c r="C126" s="118">
        <v>1414132</v>
      </c>
      <c r="D126" s="118" t="s">
        <v>533</v>
      </c>
      <c r="E126" s="119"/>
    </row>
    <row r="127" spans="1:5" hidden="1">
      <c r="A127" s="120">
        <v>1486442</v>
      </c>
      <c r="B127" s="120" t="s">
        <v>532</v>
      </c>
      <c r="C127" s="118">
        <v>1414132</v>
      </c>
      <c r="D127" s="120" t="s">
        <v>387</v>
      </c>
      <c r="E127" s="118" t="s">
        <v>627</v>
      </c>
    </row>
    <row r="128" spans="1:5" hidden="1">
      <c r="A128" s="120">
        <v>1483631</v>
      </c>
      <c r="B128" s="120" t="s">
        <v>532</v>
      </c>
      <c r="C128" s="118">
        <v>1414132</v>
      </c>
      <c r="D128" s="120" t="s">
        <v>384</v>
      </c>
      <c r="E128" s="118" t="s">
        <v>627</v>
      </c>
    </row>
    <row r="129" spans="1:5" hidden="1">
      <c r="A129" s="120">
        <v>1481282</v>
      </c>
      <c r="B129" s="120" t="s">
        <v>532</v>
      </c>
      <c r="C129" s="118">
        <v>1414132</v>
      </c>
      <c r="D129" s="120" t="s">
        <v>391</v>
      </c>
      <c r="E129" s="118" t="s">
        <v>626</v>
      </c>
    </row>
    <row r="130" spans="1:5" hidden="1">
      <c r="A130" s="120">
        <v>1482644</v>
      </c>
      <c r="B130" s="120" t="s">
        <v>532</v>
      </c>
      <c r="C130" s="118">
        <v>1414132</v>
      </c>
      <c r="D130" s="120" t="s">
        <v>386</v>
      </c>
      <c r="E130" s="118" t="s">
        <v>627</v>
      </c>
    </row>
    <row r="131" spans="1:5" hidden="1">
      <c r="A131" s="120">
        <v>1500866</v>
      </c>
      <c r="B131" s="120" t="s">
        <v>532</v>
      </c>
      <c r="C131" s="118">
        <v>1414132</v>
      </c>
      <c r="D131" s="120" t="s">
        <v>531</v>
      </c>
      <c r="E131" s="118" t="s">
        <v>627</v>
      </c>
    </row>
    <row r="132" spans="1:5" hidden="1">
      <c r="A132" s="122">
        <v>1414897</v>
      </c>
      <c r="B132" s="123" t="s">
        <v>585</v>
      </c>
      <c r="C132" s="122">
        <v>1414897</v>
      </c>
      <c r="D132" s="123" t="s">
        <v>540</v>
      </c>
      <c r="E132" s="119"/>
    </row>
    <row r="133" spans="1:5" hidden="1">
      <c r="A133" s="124">
        <v>1490699</v>
      </c>
      <c r="B133" s="120" t="s">
        <v>532</v>
      </c>
      <c r="C133" s="122">
        <v>1414897</v>
      </c>
      <c r="D133" s="125" t="s">
        <v>539</v>
      </c>
      <c r="E133" s="118" t="s">
        <v>618</v>
      </c>
    </row>
    <row r="134" spans="1:5" hidden="1">
      <c r="A134" s="124">
        <v>1487636</v>
      </c>
      <c r="B134" s="120" t="s">
        <v>532</v>
      </c>
      <c r="C134" s="122">
        <v>1414897</v>
      </c>
      <c r="D134" s="125" t="s">
        <v>269</v>
      </c>
      <c r="E134" s="118" t="s">
        <v>619</v>
      </c>
    </row>
    <row r="135" spans="1:5" hidden="1">
      <c r="A135" s="124">
        <v>1477479</v>
      </c>
      <c r="B135" s="120" t="s">
        <v>532</v>
      </c>
      <c r="C135" s="122">
        <v>1414897</v>
      </c>
      <c r="D135" s="125" t="s">
        <v>23</v>
      </c>
      <c r="E135" s="119" t="s">
        <v>615</v>
      </c>
    </row>
    <row r="136" spans="1:5" hidden="1">
      <c r="A136" s="122">
        <v>1414814</v>
      </c>
      <c r="B136" s="123" t="s">
        <v>585</v>
      </c>
      <c r="C136" s="122">
        <v>1414814</v>
      </c>
      <c r="D136" s="123" t="s">
        <v>578</v>
      </c>
      <c r="E136" s="119"/>
    </row>
    <row r="137" spans="1:5" hidden="1">
      <c r="A137" s="124">
        <v>1490699</v>
      </c>
      <c r="B137" s="120" t="s">
        <v>532</v>
      </c>
      <c r="C137" s="122">
        <v>1414814</v>
      </c>
      <c r="D137" s="125" t="s">
        <v>539</v>
      </c>
      <c r="E137" s="118" t="s">
        <v>618</v>
      </c>
    </row>
    <row r="138" spans="1:5" hidden="1">
      <c r="A138" s="124">
        <v>1487636</v>
      </c>
      <c r="B138" s="120" t="s">
        <v>532</v>
      </c>
      <c r="C138" s="122">
        <v>1414814</v>
      </c>
      <c r="D138" s="125" t="s">
        <v>269</v>
      </c>
      <c r="E138" s="118" t="s">
        <v>619</v>
      </c>
    </row>
    <row r="139" spans="1:5" hidden="1">
      <c r="A139" s="124">
        <v>1490661</v>
      </c>
      <c r="B139" s="120" t="s">
        <v>532</v>
      </c>
      <c r="C139" s="122">
        <v>1414814</v>
      </c>
      <c r="D139" s="125" t="s">
        <v>275</v>
      </c>
      <c r="E139" s="122">
        <v>1414814</v>
      </c>
    </row>
    <row r="140" spans="1:5" hidden="1">
      <c r="A140" s="124">
        <v>1477481</v>
      </c>
      <c r="B140" s="120" t="s">
        <v>532</v>
      </c>
      <c r="C140" s="122">
        <v>1414814</v>
      </c>
      <c r="D140" s="125" t="s">
        <v>58</v>
      </c>
      <c r="E140" s="118" t="s">
        <v>620</v>
      </c>
    </row>
    <row r="141" spans="1:5" hidden="1">
      <c r="A141" s="124">
        <v>1500529</v>
      </c>
      <c r="B141" s="120" t="s">
        <v>532</v>
      </c>
      <c r="C141" s="122">
        <v>1414814</v>
      </c>
      <c r="D141" s="125" t="s">
        <v>273</v>
      </c>
      <c r="E141" s="122">
        <v>1414814</v>
      </c>
    </row>
    <row r="142" spans="1:5" hidden="1">
      <c r="A142" s="122">
        <v>1414827</v>
      </c>
      <c r="B142" s="123" t="s">
        <v>585</v>
      </c>
      <c r="C142" s="122">
        <v>1414827</v>
      </c>
      <c r="D142" s="123" t="s">
        <v>579</v>
      </c>
      <c r="E142" s="119"/>
    </row>
    <row r="143" spans="1:5" hidden="1">
      <c r="A143" s="124">
        <v>1487636</v>
      </c>
      <c r="B143" s="120" t="s">
        <v>532</v>
      </c>
      <c r="C143" s="122">
        <v>1414827</v>
      </c>
      <c r="D143" s="125" t="s">
        <v>269</v>
      </c>
      <c r="E143" s="118" t="s">
        <v>619</v>
      </c>
    </row>
    <row r="144" spans="1:5" hidden="1">
      <c r="A144" s="124">
        <v>1475863</v>
      </c>
      <c r="B144" s="120" t="s">
        <v>532</v>
      </c>
      <c r="C144" s="122">
        <v>1414827</v>
      </c>
      <c r="D144" s="125" t="s">
        <v>268</v>
      </c>
      <c r="E144" s="122">
        <v>1414827</v>
      </c>
    </row>
    <row r="145" spans="1:5" hidden="1">
      <c r="A145" s="122">
        <v>1414152</v>
      </c>
      <c r="B145" s="123" t="s">
        <v>585</v>
      </c>
      <c r="C145" s="122">
        <v>1414152</v>
      </c>
      <c r="D145" s="123" t="s">
        <v>580</v>
      </c>
      <c r="E145" s="119"/>
    </row>
    <row r="146" spans="1:5" hidden="1">
      <c r="A146" s="124">
        <v>1446844</v>
      </c>
      <c r="B146" s="120" t="s">
        <v>532</v>
      </c>
      <c r="C146" s="122">
        <v>1414152</v>
      </c>
      <c r="D146" s="125" t="s">
        <v>551</v>
      </c>
      <c r="E146" s="118" t="s">
        <v>621</v>
      </c>
    </row>
    <row r="147" spans="1:5" hidden="1">
      <c r="A147" s="124">
        <v>1454186</v>
      </c>
      <c r="B147" s="120" t="s">
        <v>532</v>
      </c>
      <c r="C147" s="122">
        <v>1414152</v>
      </c>
      <c r="D147" s="125" t="s">
        <v>353</v>
      </c>
      <c r="E147" s="122">
        <v>1414152</v>
      </c>
    </row>
    <row r="148" spans="1:5" hidden="1">
      <c r="A148" s="124">
        <v>1500865</v>
      </c>
      <c r="B148" s="120" t="s">
        <v>532</v>
      </c>
      <c r="C148" s="122">
        <v>1414152</v>
      </c>
      <c r="D148" s="125" t="s">
        <v>83</v>
      </c>
      <c r="E148" s="118" t="s">
        <v>622</v>
      </c>
    </row>
    <row r="149" spans="1:5" hidden="1">
      <c r="A149" s="122">
        <v>1414833</v>
      </c>
      <c r="B149" s="123" t="s">
        <v>585</v>
      </c>
      <c r="C149" s="122">
        <v>1414833</v>
      </c>
      <c r="D149" s="123" t="s">
        <v>581</v>
      </c>
      <c r="E149" s="119"/>
    </row>
    <row r="150" spans="1:5" hidden="1">
      <c r="A150" s="124">
        <v>1477908</v>
      </c>
      <c r="B150" s="120" t="s">
        <v>532</v>
      </c>
      <c r="C150" s="122">
        <v>1414833</v>
      </c>
      <c r="D150" s="125" t="s">
        <v>582</v>
      </c>
      <c r="E150" s="122">
        <v>1414833</v>
      </c>
    </row>
    <row r="151" spans="1:5" hidden="1">
      <c r="A151" s="124">
        <v>1499821</v>
      </c>
      <c r="B151" s="120" t="s">
        <v>532</v>
      </c>
      <c r="C151" s="122">
        <v>1414833</v>
      </c>
      <c r="D151" s="125" t="s">
        <v>583</v>
      </c>
      <c r="E151" s="122">
        <v>1414833</v>
      </c>
    </row>
    <row r="152" spans="1:5" hidden="1">
      <c r="A152" s="124">
        <v>1500865</v>
      </c>
      <c r="B152" s="120" t="s">
        <v>532</v>
      </c>
      <c r="C152" s="122">
        <v>1414833</v>
      </c>
      <c r="D152" s="125" t="s">
        <v>83</v>
      </c>
      <c r="E152" s="118" t="s">
        <v>622</v>
      </c>
    </row>
    <row r="153" spans="1:5" hidden="1">
      <c r="A153" s="122">
        <v>1414188</v>
      </c>
      <c r="B153" s="123" t="s">
        <v>585</v>
      </c>
      <c r="C153" s="122">
        <v>1414188</v>
      </c>
      <c r="D153" s="123" t="s">
        <v>584</v>
      </c>
      <c r="E153" s="119"/>
    </row>
    <row r="154" spans="1:5" hidden="1">
      <c r="A154" s="124">
        <v>1467555</v>
      </c>
      <c r="B154" s="120" t="s">
        <v>532</v>
      </c>
      <c r="C154" s="122">
        <v>1414188</v>
      </c>
      <c r="D154" s="125" t="s">
        <v>350</v>
      </c>
      <c r="E154" s="122">
        <v>1414188</v>
      </c>
    </row>
    <row r="155" spans="1:5" hidden="1">
      <c r="A155" s="124">
        <v>1500294</v>
      </c>
      <c r="B155" s="120" t="s">
        <v>532</v>
      </c>
      <c r="C155" s="122">
        <v>1414188</v>
      </c>
      <c r="D155" s="125" t="s">
        <v>349</v>
      </c>
      <c r="E155" s="122">
        <v>1414188</v>
      </c>
    </row>
    <row r="156" spans="1:5" hidden="1">
      <c r="A156" s="124">
        <v>1477479</v>
      </c>
      <c r="B156" s="120" t="s">
        <v>532</v>
      </c>
      <c r="C156" s="122">
        <v>1414188</v>
      </c>
      <c r="D156" s="125" t="s">
        <v>23</v>
      </c>
      <c r="E156" s="119" t="s">
        <v>615</v>
      </c>
    </row>
    <row r="157" spans="1:5" hidden="1">
      <c r="A157" s="124">
        <v>1502532</v>
      </c>
      <c r="B157" s="120" t="s">
        <v>532</v>
      </c>
      <c r="C157" s="122">
        <v>1414188</v>
      </c>
      <c r="D157" s="125" t="s">
        <v>347</v>
      </c>
      <c r="E157" s="122">
        <v>1414188</v>
      </c>
    </row>
    <row r="158" spans="1:5" hidden="1">
      <c r="A158" s="122">
        <v>1414934</v>
      </c>
      <c r="B158" s="123" t="s">
        <v>585</v>
      </c>
      <c r="C158" s="122">
        <v>1414934</v>
      </c>
      <c r="D158" s="123" t="s">
        <v>559</v>
      </c>
      <c r="E158" s="119"/>
    </row>
    <row r="159" spans="1:5" hidden="1">
      <c r="A159" s="124">
        <v>1493048</v>
      </c>
      <c r="B159" s="120" t="s">
        <v>532</v>
      </c>
      <c r="C159" s="122">
        <v>1414934</v>
      </c>
      <c r="D159" s="125" t="s">
        <v>327</v>
      </c>
      <c r="E159" s="118">
        <v>1414934</v>
      </c>
    </row>
    <row r="160" spans="1:5" hidden="1">
      <c r="A160" s="124">
        <v>1493049</v>
      </c>
      <c r="B160" s="120" t="s">
        <v>532</v>
      </c>
      <c r="C160" s="122">
        <v>1414934</v>
      </c>
      <c r="D160" s="125" t="s">
        <v>326</v>
      </c>
      <c r="E160" s="122">
        <v>1414934</v>
      </c>
    </row>
    <row r="161" spans="1:5" hidden="1">
      <c r="A161" s="124">
        <v>1474505</v>
      </c>
      <c r="B161" s="120" t="s">
        <v>532</v>
      </c>
      <c r="C161" s="122">
        <v>1414934</v>
      </c>
      <c r="D161" s="125" t="s">
        <v>323</v>
      </c>
      <c r="E161" s="118">
        <v>1414934</v>
      </c>
    </row>
    <row r="162" spans="1:5" hidden="1">
      <c r="A162" s="122">
        <v>1414538</v>
      </c>
      <c r="B162" s="123" t="s">
        <v>585</v>
      </c>
      <c r="C162" s="122">
        <v>1414538</v>
      </c>
      <c r="D162" s="123" t="s">
        <v>535</v>
      </c>
      <c r="E162" s="119"/>
    </row>
    <row r="163" spans="1:5" hidden="1">
      <c r="A163" s="124">
        <v>1381752</v>
      </c>
      <c r="B163" s="120" t="s">
        <v>532</v>
      </c>
      <c r="C163" s="122">
        <v>1414538</v>
      </c>
      <c r="D163" s="125" t="s">
        <v>355</v>
      </c>
      <c r="E163" s="118" t="s">
        <v>577</v>
      </c>
    </row>
    <row r="164" spans="1:5" hidden="1">
      <c r="A164" s="124">
        <v>1381761</v>
      </c>
      <c r="B164" s="120" t="s">
        <v>532</v>
      </c>
      <c r="C164" s="122">
        <v>1414538</v>
      </c>
      <c r="D164" s="125" t="s">
        <v>365</v>
      </c>
      <c r="E164" s="118">
        <v>1414538</v>
      </c>
    </row>
    <row r="165" spans="1:5" hidden="1">
      <c r="A165" s="124">
        <v>1472711</v>
      </c>
      <c r="B165" s="120" t="s">
        <v>532</v>
      </c>
      <c r="C165" s="122">
        <v>1414538</v>
      </c>
      <c r="D165" s="125" t="s">
        <v>351</v>
      </c>
      <c r="E165" s="118" t="s">
        <v>623</v>
      </c>
    </row>
    <row r="166" spans="1:5" hidden="1">
      <c r="A166" s="124">
        <v>1500864</v>
      </c>
      <c r="B166" s="120" t="s">
        <v>532</v>
      </c>
      <c r="C166" s="122">
        <v>1414538</v>
      </c>
      <c r="D166" s="125" t="s">
        <v>63</v>
      </c>
      <c r="E166" s="118">
        <v>1414538</v>
      </c>
    </row>
    <row r="167" spans="1:5" hidden="1">
      <c r="A167" s="122">
        <v>1414108</v>
      </c>
      <c r="B167" s="123" t="s">
        <v>585</v>
      </c>
      <c r="C167" s="122">
        <v>1414108</v>
      </c>
      <c r="D167" s="123" t="s">
        <v>586</v>
      </c>
      <c r="E167" s="119"/>
    </row>
    <row r="168" spans="1:5" hidden="1">
      <c r="A168" s="124">
        <v>1381805</v>
      </c>
      <c r="B168" s="120" t="s">
        <v>532</v>
      </c>
      <c r="C168" s="122">
        <v>1414108</v>
      </c>
      <c r="D168" s="125" t="s">
        <v>358</v>
      </c>
      <c r="E168" s="122">
        <v>1414108</v>
      </c>
    </row>
    <row r="169" spans="1:5" hidden="1">
      <c r="A169" s="124">
        <v>1472708</v>
      </c>
      <c r="B169" s="120" t="s">
        <v>532</v>
      </c>
      <c r="C169" s="122">
        <v>1414108</v>
      </c>
      <c r="D169" s="125" t="s">
        <v>587</v>
      </c>
      <c r="E169" s="122">
        <v>1414108</v>
      </c>
    </row>
    <row r="170" spans="1:5" hidden="1">
      <c r="A170" s="124">
        <v>1472921</v>
      </c>
      <c r="B170" s="120" t="s">
        <v>532</v>
      </c>
      <c r="C170" s="122">
        <v>1414108</v>
      </c>
      <c r="D170" s="125" t="s">
        <v>359</v>
      </c>
      <c r="E170" s="122">
        <v>1414108</v>
      </c>
    </row>
    <row r="171" spans="1:5" hidden="1">
      <c r="A171" s="124">
        <v>1500868</v>
      </c>
      <c r="B171" s="120" t="s">
        <v>532</v>
      </c>
      <c r="C171" s="122">
        <v>1414108</v>
      </c>
      <c r="D171" s="125" t="s">
        <v>357</v>
      </c>
      <c r="E171" s="122">
        <v>1414108</v>
      </c>
    </row>
    <row r="172" spans="1:5">
      <c r="A172" s="122">
        <v>1414788</v>
      </c>
      <c r="B172" s="123" t="s">
        <v>585</v>
      </c>
      <c r="C172" s="122">
        <v>1414788</v>
      </c>
      <c r="D172" s="123" t="s">
        <v>546</v>
      </c>
      <c r="E172" s="119"/>
    </row>
    <row r="173" spans="1:5">
      <c r="A173" s="124">
        <v>1444366</v>
      </c>
      <c r="B173" s="120" t="s">
        <v>532</v>
      </c>
      <c r="C173" s="122">
        <v>1414788</v>
      </c>
      <c r="D173" s="125" t="s">
        <v>412</v>
      </c>
      <c r="E173" s="118">
        <v>1414788</v>
      </c>
    </row>
    <row r="174" spans="1:5">
      <c r="A174" s="124">
        <v>1444367</v>
      </c>
      <c r="B174" s="120" t="s">
        <v>532</v>
      </c>
      <c r="C174" s="122">
        <v>1414788</v>
      </c>
      <c r="D174" s="125" t="s">
        <v>413</v>
      </c>
      <c r="E174" s="118">
        <v>1414788</v>
      </c>
    </row>
    <row r="175" spans="1:5">
      <c r="A175" s="124">
        <v>1444369</v>
      </c>
      <c r="B175" s="120" t="s">
        <v>532</v>
      </c>
      <c r="C175" s="122">
        <v>1414788</v>
      </c>
      <c r="D175" s="125" t="s">
        <v>411</v>
      </c>
      <c r="E175" s="118">
        <v>1414788</v>
      </c>
    </row>
    <row r="176" spans="1:5">
      <c r="A176" s="124">
        <v>1477479</v>
      </c>
      <c r="B176" s="120" t="s">
        <v>532</v>
      </c>
      <c r="C176" s="122">
        <v>1414788</v>
      </c>
      <c r="D176" s="125" t="s">
        <v>23</v>
      </c>
      <c r="E176" s="119" t="s">
        <v>615</v>
      </c>
    </row>
    <row r="177" spans="1:5" hidden="1">
      <c r="A177" s="122">
        <v>1414837</v>
      </c>
      <c r="B177" s="123" t="s">
        <v>585</v>
      </c>
      <c r="C177" s="122">
        <v>1414837</v>
      </c>
      <c r="D177" s="123" t="s">
        <v>548</v>
      </c>
      <c r="E177" s="119"/>
    </row>
    <row r="178" spans="1:5" hidden="1">
      <c r="A178" s="124">
        <v>1440062</v>
      </c>
      <c r="B178" s="120" t="s">
        <v>532</v>
      </c>
      <c r="C178" s="122">
        <v>1414837</v>
      </c>
      <c r="D178" s="125" t="s">
        <v>410</v>
      </c>
      <c r="E178" s="118">
        <v>1414837</v>
      </c>
    </row>
    <row r="179" spans="1:5" hidden="1">
      <c r="A179" s="124">
        <v>1477479</v>
      </c>
      <c r="B179" s="120" t="s">
        <v>532</v>
      </c>
      <c r="C179" s="122">
        <v>1414837</v>
      </c>
      <c r="D179" s="125" t="s">
        <v>23</v>
      </c>
      <c r="E179" s="119" t="s">
        <v>615</v>
      </c>
    </row>
    <row r="180" spans="1:5" hidden="1">
      <c r="A180" s="124">
        <v>1408468</v>
      </c>
      <c r="B180" s="120" t="s">
        <v>532</v>
      </c>
      <c r="C180" s="122">
        <v>1414837</v>
      </c>
      <c r="D180" s="125" t="s">
        <v>547</v>
      </c>
      <c r="E180" s="118">
        <v>1414837</v>
      </c>
    </row>
    <row r="181" spans="1:5" hidden="1">
      <c r="A181" s="122">
        <v>1414141</v>
      </c>
      <c r="B181" s="123" t="s">
        <v>585</v>
      </c>
      <c r="C181" s="122">
        <v>1414141</v>
      </c>
      <c r="D181" s="123" t="s">
        <v>588</v>
      </c>
      <c r="E181" s="119"/>
    </row>
    <row r="182" spans="1:5" hidden="1">
      <c r="A182" s="124">
        <v>1376493</v>
      </c>
      <c r="B182" s="120" t="s">
        <v>532</v>
      </c>
      <c r="C182" s="122">
        <v>1414141</v>
      </c>
      <c r="D182" s="125" t="s">
        <v>279</v>
      </c>
      <c r="E182" s="122">
        <v>1414141</v>
      </c>
    </row>
    <row r="183" spans="1:5" hidden="1">
      <c r="A183" s="124">
        <v>1386588</v>
      </c>
      <c r="B183" s="120" t="s">
        <v>532</v>
      </c>
      <c r="C183" s="122">
        <v>1414141</v>
      </c>
      <c r="D183" s="125" t="s">
        <v>277</v>
      </c>
      <c r="E183" s="122">
        <v>1414141</v>
      </c>
    </row>
    <row r="184" spans="1:5" hidden="1">
      <c r="A184" s="124">
        <v>1485206</v>
      </c>
      <c r="B184" s="120" t="s">
        <v>532</v>
      </c>
      <c r="C184" s="122">
        <v>1414141</v>
      </c>
      <c r="D184" s="125" t="s">
        <v>589</v>
      </c>
      <c r="E184" s="122">
        <v>1414141</v>
      </c>
    </row>
    <row r="185" spans="1:5" hidden="1">
      <c r="A185" s="124">
        <v>1477479</v>
      </c>
      <c r="B185" s="120" t="s">
        <v>532</v>
      </c>
      <c r="C185" s="122">
        <v>1414141</v>
      </c>
      <c r="D185" s="125" t="s">
        <v>23</v>
      </c>
      <c r="E185" s="119" t="s">
        <v>615</v>
      </c>
    </row>
    <row r="186" spans="1:5" hidden="1">
      <c r="A186" s="122">
        <v>1414171</v>
      </c>
      <c r="B186" s="123" t="s">
        <v>585</v>
      </c>
      <c r="C186" s="122">
        <v>1414171</v>
      </c>
      <c r="D186" s="123" t="s">
        <v>590</v>
      </c>
      <c r="E186" s="119"/>
    </row>
    <row r="187" spans="1:5" hidden="1">
      <c r="A187" s="124">
        <v>1436923</v>
      </c>
      <c r="B187" s="120" t="s">
        <v>532</v>
      </c>
      <c r="C187" s="122">
        <v>1414171</v>
      </c>
      <c r="D187" s="125" t="s">
        <v>256</v>
      </c>
      <c r="E187" s="122">
        <v>1414171</v>
      </c>
    </row>
    <row r="188" spans="1:5" hidden="1">
      <c r="A188" s="124">
        <v>1484352</v>
      </c>
      <c r="B188" s="120" t="s">
        <v>532</v>
      </c>
      <c r="C188" s="122">
        <v>1414171</v>
      </c>
      <c r="D188" s="125" t="s">
        <v>257</v>
      </c>
      <c r="E188" s="122">
        <v>1414171</v>
      </c>
    </row>
    <row r="189" spans="1:5" hidden="1">
      <c r="A189" s="124">
        <v>1477479</v>
      </c>
      <c r="B189" s="120" t="s">
        <v>532</v>
      </c>
      <c r="C189" s="122">
        <v>1414171</v>
      </c>
      <c r="D189" s="125" t="s">
        <v>23</v>
      </c>
      <c r="E189" s="119" t="s">
        <v>615</v>
      </c>
    </row>
    <row r="190" spans="1:5" hidden="1">
      <c r="A190" s="122">
        <v>1414871</v>
      </c>
      <c r="B190" s="123" t="s">
        <v>585</v>
      </c>
      <c r="C190" s="122">
        <v>1414871</v>
      </c>
      <c r="D190" s="123" t="s">
        <v>591</v>
      </c>
      <c r="E190" s="119"/>
    </row>
    <row r="191" spans="1:5" hidden="1">
      <c r="A191" s="124">
        <v>1477481</v>
      </c>
      <c r="B191" s="120" t="s">
        <v>532</v>
      </c>
      <c r="C191" s="122">
        <v>1414871</v>
      </c>
      <c r="D191" s="125" t="s">
        <v>58</v>
      </c>
      <c r="E191" s="118" t="s">
        <v>620</v>
      </c>
    </row>
    <row r="192" spans="1:5" hidden="1">
      <c r="A192" s="124">
        <v>1486151</v>
      </c>
      <c r="B192" s="120" t="s">
        <v>532</v>
      </c>
      <c r="C192" s="122">
        <v>1414871</v>
      </c>
      <c r="D192" s="125" t="s">
        <v>236</v>
      </c>
      <c r="E192" s="122">
        <v>1414871</v>
      </c>
    </row>
    <row r="193" spans="1:5" hidden="1">
      <c r="A193" s="124">
        <v>1500672</v>
      </c>
      <c r="B193" s="120" t="s">
        <v>532</v>
      </c>
      <c r="C193" s="122">
        <v>1414871</v>
      </c>
      <c r="D193" s="125" t="s">
        <v>235</v>
      </c>
      <c r="E193" s="122">
        <v>1414871</v>
      </c>
    </row>
    <row r="194" spans="1:5" hidden="1">
      <c r="A194" s="124">
        <v>1500419</v>
      </c>
      <c r="B194" s="120" t="s">
        <v>532</v>
      </c>
      <c r="C194" s="122">
        <v>1414871</v>
      </c>
      <c r="D194" s="125" t="s">
        <v>232</v>
      </c>
      <c r="E194" s="122">
        <v>1414871</v>
      </c>
    </row>
    <row r="195" spans="1:5" hidden="1">
      <c r="A195" s="122">
        <v>1414164</v>
      </c>
      <c r="B195" s="123" t="s">
        <v>585</v>
      </c>
      <c r="C195" s="122">
        <v>1414164</v>
      </c>
      <c r="D195" s="123" t="s">
        <v>592</v>
      </c>
      <c r="E195" s="119"/>
    </row>
    <row r="196" spans="1:5" hidden="1">
      <c r="A196" s="124">
        <v>1456087</v>
      </c>
      <c r="B196" s="120" t="s">
        <v>532</v>
      </c>
      <c r="C196" s="122">
        <v>1414164</v>
      </c>
      <c r="D196" s="125" t="s">
        <v>282</v>
      </c>
      <c r="E196" s="122">
        <v>1414164</v>
      </c>
    </row>
    <row r="197" spans="1:5" hidden="1">
      <c r="A197" s="124">
        <v>1457841</v>
      </c>
      <c r="B197" s="120" t="s">
        <v>532</v>
      </c>
      <c r="C197" s="122">
        <v>1414164</v>
      </c>
      <c r="D197" s="125" t="s">
        <v>281</v>
      </c>
      <c r="E197" s="122">
        <v>1414164</v>
      </c>
    </row>
    <row r="198" spans="1:5" hidden="1">
      <c r="A198" s="124">
        <v>1477479</v>
      </c>
      <c r="B198" s="120" t="s">
        <v>532</v>
      </c>
      <c r="C198" s="122">
        <v>1414164</v>
      </c>
      <c r="D198" s="125" t="s">
        <v>23</v>
      </c>
      <c r="E198" s="119" t="s">
        <v>615</v>
      </c>
    </row>
    <row r="199" spans="1:5" hidden="1">
      <c r="A199" s="122">
        <v>1414120</v>
      </c>
      <c r="B199" s="123" t="s">
        <v>585</v>
      </c>
      <c r="C199" s="122">
        <v>1414120</v>
      </c>
      <c r="D199" s="123" t="s">
        <v>593</v>
      </c>
      <c r="E199" s="119"/>
    </row>
    <row r="200" spans="1:5" hidden="1">
      <c r="A200" s="124">
        <v>1341738</v>
      </c>
      <c r="B200" s="120" t="s">
        <v>532</v>
      </c>
      <c r="C200" s="122">
        <v>1414120</v>
      </c>
      <c r="D200" s="125" t="s">
        <v>419</v>
      </c>
      <c r="E200" s="122">
        <v>1414120</v>
      </c>
    </row>
    <row r="201" spans="1:5" hidden="1">
      <c r="A201" s="124">
        <v>1385330</v>
      </c>
      <c r="B201" s="120" t="s">
        <v>532</v>
      </c>
      <c r="C201" s="122">
        <v>1414120</v>
      </c>
      <c r="D201" s="125" t="s">
        <v>594</v>
      </c>
      <c r="E201" s="122">
        <v>1414120</v>
      </c>
    </row>
    <row r="202" spans="1:5" hidden="1">
      <c r="A202" s="124">
        <v>1401315</v>
      </c>
      <c r="B202" s="120" t="s">
        <v>532</v>
      </c>
      <c r="C202" s="122">
        <v>1414120</v>
      </c>
      <c r="D202" s="125" t="s">
        <v>417</v>
      </c>
      <c r="E202" s="118" t="s">
        <v>624</v>
      </c>
    </row>
    <row r="203" spans="1:5" hidden="1">
      <c r="A203" s="124">
        <v>1477481</v>
      </c>
      <c r="B203" s="120" t="s">
        <v>532</v>
      </c>
      <c r="C203" s="122">
        <v>1414120</v>
      </c>
      <c r="D203" s="125" t="s">
        <v>58</v>
      </c>
      <c r="E203" s="118" t="s">
        <v>620</v>
      </c>
    </row>
    <row r="204" spans="1:5" hidden="1">
      <c r="A204" s="124">
        <v>1500417</v>
      </c>
      <c r="B204" s="120" t="s">
        <v>532</v>
      </c>
      <c r="C204" s="122">
        <v>1414120</v>
      </c>
      <c r="D204" s="125" t="s">
        <v>416</v>
      </c>
      <c r="E204" s="122">
        <v>1414120</v>
      </c>
    </row>
    <row r="205" spans="1:5" hidden="1">
      <c r="A205" s="122">
        <v>1414865</v>
      </c>
      <c r="B205" s="123" t="s">
        <v>585</v>
      </c>
      <c r="C205" s="122">
        <v>1414865</v>
      </c>
      <c r="D205" s="123" t="s">
        <v>596</v>
      </c>
      <c r="E205" s="119"/>
    </row>
    <row r="206" spans="1:5" hidden="1">
      <c r="A206" s="124">
        <v>1477653</v>
      </c>
      <c r="B206" s="120" t="s">
        <v>532</v>
      </c>
      <c r="C206" s="122">
        <v>1414865</v>
      </c>
      <c r="D206" s="125" t="s">
        <v>378</v>
      </c>
      <c r="E206" s="122">
        <v>1414865</v>
      </c>
    </row>
    <row r="207" spans="1:5" hidden="1">
      <c r="A207" s="124">
        <v>1499435</v>
      </c>
      <c r="B207" s="120" t="s">
        <v>532</v>
      </c>
      <c r="C207" s="122">
        <v>1414865</v>
      </c>
      <c r="D207" s="125" t="s">
        <v>382</v>
      </c>
      <c r="E207" s="122">
        <v>1414865</v>
      </c>
    </row>
    <row r="208" spans="1:5" hidden="1">
      <c r="A208" s="124">
        <v>1499432</v>
      </c>
      <c r="B208" s="120" t="s">
        <v>532</v>
      </c>
      <c r="C208" s="122">
        <v>1414865</v>
      </c>
      <c r="D208" s="125" t="s">
        <v>381</v>
      </c>
      <c r="E208" s="122">
        <v>1414865</v>
      </c>
    </row>
    <row r="209" spans="1:5" hidden="1">
      <c r="A209" s="124">
        <v>1472624</v>
      </c>
      <c r="B209" s="120" t="s">
        <v>532</v>
      </c>
      <c r="C209" s="122">
        <v>1414865</v>
      </c>
      <c r="D209" s="125" t="s">
        <v>380</v>
      </c>
      <c r="E209" s="122">
        <v>1414865</v>
      </c>
    </row>
    <row r="210" spans="1:5" hidden="1">
      <c r="A210" s="122">
        <v>1414873</v>
      </c>
      <c r="B210" s="123" t="s">
        <v>585</v>
      </c>
      <c r="C210" s="122">
        <v>1414873</v>
      </c>
      <c r="D210" s="123" t="s">
        <v>568</v>
      </c>
      <c r="E210" s="119"/>
    </row>
    <row r="211" spans="1:5" hidden="1">
      <c r="A211" s="124">
        <v>1464637</v>
      </c>
      <c r="B211" s="120" t="s">
        <v>532</v>
      </c>
      <c r="C211" s="122">
        <v>1414873</v>
      </c>
      <c r="D211" s="125" t="s">
        <v>401</v>
      </c>
      <c r="E211" s="118">
        <v>1414873</v>
      </c>
    </row>
    <row r="212" spans="1:5" hidden="1">
      <c r="A212" s="124">
        <v>1477479</v>
      </c>
      <c r="B212" s="120" t="s">
        <v>532</v>
      </c>
      <c r="C212" s="122">
        <v>1414873</v>
      </c>
      <c r="D212" s="125" t="s">
        <v>23</v>
      </c>
      <c r="E212" s="119" t="s">
        <v>615</v>
      </c>
    </row>
    <row r="213" spans="1:5" hidden="1">
      <c r="A213" s="122">
        <v>1414104</v>
      </c>
      <c r="B213" s="123" t="s">
        <v>585</v>
      </c>
      <c r="C213" s="122">
        <v>1414104</v>
      </c>
      <c r="D213" s="123" t="s">
        <v>597</v>
      </c>
      <c r="E213" s="119"/>
    </row>
    <row r="214" spans="1:5" hidden="1">
      <c r="A214" s="124">
        <v>1329248</v>
      </c>
      <c r="B214" s="120" t="s">
        <v>532</v>
      </c>
      <c r="C214" s="122">
        <v>1414104</v>
      </c>
      <c r="D214" s="125" t="s">
        <v>392</v>
      </c>
      <c r="E214" s="119" t="s">
        <v>616</v>
      </c>
    </row>
    <row r="215" spans="1:5" hidden="1">
      <c r="A215" s="124">
        <v>1481283</v>
      </c>
      <c r="B215" s="120" t="s">
        <v>532</v>
      </c>
      <c r="C215" s="122">
        <v>1414104</v>
      </c>
      <c r="D215" s="125" t="s">
        <v>397</v>
      </c>
      <c r="E215" s="122">
        <v>1414104</v>
      </c>
    </row>
    <row r="216" spans="1:5" hidden="1">
      <c r="A216" s="124">
        <v>1477478</v>
      </c>
      <c r="B216" s="120" t="s">
        <v>532</v>
      </c>
      <c r="C216" s="122">
        <v>1414104</v>
      </c>
      <c r="D216" s="125" t="s">
        <v>81</v>
      </c>
      <c r="E216" s="118" t="s">
        <v>625</v>
      </c>
    </row>
    <row r="217" spans="1:5" hidden="1">
      <c r="A217" s="122">
        <v>1414540</v>
      </c>
      <c r="B217" s="123" t="s">
        <v>585</v>
      </c>
      <c r="C217" s="122">
        <v>1414540</v>
      </c>
      <c r="D217" s="123" t="s">
        <v>598</v>
      </c>
      <c r="E217" s="119"/>
    </row>
    <row r="218" spans="1:5" hidden="1">
      <c r="A218" s="124">
        <v>1329248</v>
      </c>
      <c r="B218" s="120" t="s">
        <v>532</v>
      </c>
      <c r="C218" s="122">
        <v>1414540</v>
      </c>
      <c r="D218" s="125" t="s">
        <v>392</v>
      </c>
      <c r="E218" s="119" t="s">
        <v>616</v>
      </c>
    </row>
    <row r="219" spans="1:5" hidden="1">
      <c r="A219" s="124">
        <v>1481281</v>
      </c>
      <c r="B219" s="120" t="s">
        <v>532</v>
      </c>
      <c r="C219" s="122">
        <v>1414540</v>
      </c>
      <c r="D219" s="125" t="s">
        <v>399</v>
      </c>
      <c r="E219" s="122">
        <v>1414540</v>
      </c>
    </row>
    <row r="220" spans="1:5" hidden="1">
      <c r="A220" s="124">
        <v>1477478</v>
      </c>
      <c r="B220" s="120" t="s">
        <v>532</v>
      </c>
      <c r="C220" s="122">
        <v>1414540</v>
      </c>
      <c r="D220" s="125" t="s">
        <v>81</v>
      </c>
      <c r="E220" s="118" t="s">
        <v>625</v>
      </c>
    </row>
    <row r="221" spans="1:5" hidden="1">
      <c r="A221" s="122">
        <v>1414541</v>
      </c>
      <c r="B221" s="123" t="s">
        <v>585</v>
      </c>
      <c r="C221" s="122">
        <v>1414541</v>
      </c>
      <c r="D221" s="123" t="s">
        <v>599</v>
      </c>
      <c r="E221" s="119"/>
    </row>
    <row r="222" spans="1:5" hidden="1">
      <c r="A222" s="124">
        <v>1329248</v>
      </c>
      <c r="B222" s="120" t="s">
        <v>532</v>
      </c>
      <c r="C222" s="122">
        <v>1414541</v>
      </c>
      <c r="D222" s="125" t="s">
        <v>392</v>
      </c>
      <c r="E222" s="119" t="s">
        <v>616</v>
      </c>
    </row>
    <row r="223" spans="1:5" hidden="1">
      <c r="A223" s="124">
        <v>1481282</v>
      </c>
      <c r="B223" s="120" t="s">
        <v>532</v>
      </c>
      <c r="C223" s="122">
        <v>1414541</v>
      </c>
      <c r="D223" s="125" t="s">
        <v>391</v>
      </c>
      <c r="E223" s="118" t="s">
        <v>626</v>
      </c>
    </row>
    <row r="224" spans="1:5" hidden="1">
      <c r="A224" s="124">
        <v>1477478</v>
      </c>
      <c r="B224" s="120" t="s">
        <v>532</v>
      </c>
      <c r="C224" s="122">
        <v>1414541</v>
      </c>
      <c r="D224" s="125" t="s">
        <v>81</v>
      </c>
      <c r="E224" s="118" t="s">
        <v>625</v>
      </c>
    </row>
    <row r="225" spans="1:5" hidden="1">
      <c r="A225" s="122">
        <v>1414807</v>
      </c>
      <c r="B225" s="123" t="s">
        <v>585</v>
      </c>
      <c r="C225" s="122">
        <v>1414807</v>
      </c>
      <c r="D225" s="123" t="s">
        <v>140</v>
      </c>
      <c r="E225" s="119"/>
    </row>
    <row r="226" spans="1:5" hidden="1">
      <c r="A226" s="124">
        <v>1486442</v>
      </c>
      <c r="B226" s="120" t="s">
        <v>532</v>
      </c>
      <c r="C226" s="122">
        <v>1414807</v>
      </c>
      <c r="D226" s="125" t="s">
        <v>387</v>
      </c>
      <c r="E226" s="118" t="s">
        <v>627</v>
      </c>
    </row>
    <row r="227" spans="1:5" hidden="1">
      <c r="A227" s="124">
        <v>1483631</v>
      </c>
      <c r="B227" s="120" t="s">
        <v>532</v>
      </c>
      <c r="C227" s="122">
        <v>1414807</v>
      </c>
      <c r="D227" s="125" t="s">
        <v>384</v>
      </c>
      <c r="E227" s="118" t="s">
        <v>627</v>
      </c>
    </row>
    <row r="228" spans="1:5" hidden="1">
      <c r="A228" s="124">
        <v>1481282</v>
      </c>
      <c r="B228" s="120" t="s">
        <v>532</v>
      </c>
      <c r="C228" s="122">
        <v>1414807</v>
      </c>
      <c r="D228" s="125" t="s">
        <v>391</v>
      </c>
      <c r="E228" s="118" t="s">
        <v>626</v>
      </c>
    </row>
    <row r="229" spans="1:5" hidden="1">
      <c r="A229" s="124">
        <v>1482644</v>
      </c>
      <c r="B229" s="120" t="s">
        <v>532</v>
      </c>
      <c r="C229" s="122">
        <v>1414807</v>
      </c>
      <c r="D229" s="125" t="s">
        <v>386</v>
      </c>
      <c r="E229" s="118" t="s">
        <v>627</v>
      </c>
    </row>
    <row r="230" spans="1:5" hidden="1">
      <c r="A230" s="124">
        <v>1500866</v>
      </c>
      <c r="B230" s="120" t="s">
        <v>532</v>
      </c>
      <c r="C230" s="122">
        <v>1414807</v>
      </c>
      <c r="D230" s="125" t="s">
        <v>531</v>
      </c>
      <c r="E230" s="118" t="s">
        <v>627</v>
      </c>
    </row>
    <row r="231" spans="1:5" hidden="1">
      <c r="A231" s="122">
        <v>1414858</v>
      </c>
      <c r="B231" s="123" t="s">
        <v>585</v>
      </c>
      <c r="C231" s="122">
        <v>1414858</v>
      </c>
      <c r="D231" s="123" t="s">
        <v>600</v>
      </c>
      <c r="E231" s="119"/>
    </row>
    <row r="232" spans="1:5" hidden="1">
      <c r="A232" s="124">
        <v>1472705</v>
      </c>
      <c r="B232" s="120" t="s">
        <v>532</v>
      </c>
      <c r="C232" s="122">
        <v>1414858</v>
      </c>
      <c r="D232" s="125" t="s">
        <v>362</v>
      </c>
      <c r="E232" s="122">
        <v>1414858</v>
      </c>
    </row>
    <row r="233" spans="1:5" hidden="1">
      <c r="A233" s="124">
        <v>1472711</v>
      </c>
      <c r="B233" s="120" t="s">
        <v>532</v>
      </c>
      <c r="C233" s="122">
        <v>1414858</v>
      </c>
      <c r="D233" s="125" t="s">
        <v>351</v>
      </c>
      <c r="E233" s="118" t="s">
        <v>623</v>
      </c>
    </row>
    <row r="234" spans="1:5" hidden="1">
      <c r="A234" s="124">
        <v>1500865</v>
      </c>
      <c r="B234" s="120" t="s">
        <v>532</v>
      </c>
      <c r="C234" s="122">
        <v>1414858</v>
      </c>
      <c r="D234" s="125" t="s">
        <v>83</v>
      </c>
      <c r="E234" s="118" t="s">
        <v>622</v>
      </c>
    </row>
    <row r="235" spans="1:5" hidden="1">
      <c r="A235" s="122">
        <v>1414799</v>
      </c>
      <c r="B235" s="123" t="s">
        <v>585</v>
      </c>
      <c r="C235" s="122">
        <v>1414799</v>
      </c>
      <c r="D235" s="123" t="s">
        <v>601</v>
      </c>
      <c r="E235" s="119"/>
    </row>
    <row r="236" spans="1:5" hidden="1">
      <c r="A236" s="124">
        <v>1465716</v>
      </c>
      <c r="B236" s="120" t="s">
        <v>532</v>
      </c>
      <c r="C236" s="122">
        <v>1414799</v>
      </c>
      <c r="D236" s="125" t="s">
        <v>602</v>
      </c>
      <c r="E236" s="122">
        <v>1414799</v>
      </c>
    </row>
    <row r="237" spans="1:5" hidden="1">
      <c r="A237" s="124">
        <v>1472711</v>
      </c>
      <c r="B237" s="120" t="s">
        <v>532</v>
      </c>
      <c r="C237" s="122">
        <v>1414799</v>
      </c>
      <c r="D237" s="125" t="s">
        <v>351</v>
      </c>
      <c r="E237" s="118" t="s">
        <v>623</v>
      </c>
    </row>
    <row r="238" spans="1:5" hidden="1">
      <c r="A238" s="124">
        <v>1477478</v>
      </c>
      <c r="B238" s="120" t="s">
        <v>532</v>
      </c>
      <c r="C238" s="122">
        <v>1414799</v>
      </c>
      <c r="D238" s="125" t="s">
        <v>81</v>
      </c>
      <c r="E238" s="118" t="s">
        <v>625</v>
      </c>
    </row>
    <row r="239" spans="1:5" hidden="1">
      <c r="A239" s="122">
        <v>1414113</v>
      </c>
      <c r="B239" s="123" t="s">
        <v>585</v>
      </c>
      <c r="C239" s="122">
        <v>1414113</v>
      </c>
      <c r="D239" s="123" t="s">
        <v>603</v>
      </c>
      <c r="E239" s="119"/>
    </row>
    <row r="240" spans="1:5" hidden="1">
      <c r="A240" s="124">
        <v>1381812</v>
      </c>
      <c r="B240" s="120" t="s">
        <v>532</v>
      </c>
      <c r="C240" s="122">
        <v>1414113</v>
      </c>
      <c r="D240" s="125" t="s">
        <v>343</v>
      </c>
      <c r="E240" s="122">
        <v>1414113</v>
      </c>
    </row>
    <row r="241" spans="1:5" hidden="1">
      <c r="A241" s="124">
        <v>1381816</v>
      </c>
      <c r="B241" s="120" t="s">
        <v>532</v>
      </c>
      <c r="C241" s="122">
        <v>1414113</v>
      </c>
      <c r="D241" s="125" t="s">
        <v>342</v>
      </c>
      <c r="E241" s="122">
        <v>1414113</v>
      </c>
    </row>
    <row r="242" spans="1:5" hidden="1">
      <c r="A242" s="124">
        <v>1472918</v>
      </c>
      <c r="B242" s="120" t="s">
        <v>532</v>
      </c>
      <c r="C242" s="122">
        <v>1414113</v>
      </c>
      <c r="D242" s="125" t="s">
        <v>604</v>
      </c>
      <c r="E242" s="122">
        <v>1414113</v>
      </c>
    </row>
    <row r="243" spans="1:5" hidden="1">
      <c r="A243" s="124">
        <v>1477481</v>
      </c>
      <c r="B243" s="120" t="s">
        <v>532</v>
      </c>
      <c r="C243" s="122">
        <v>1414113</v>
      </c>
      <c r="D243" s="125" t="s">
        <v>58</v>
      </c>
      <c r="E243" s="118" t="s">
        <v>620</v>
      </c>
    </row>
    <row r="244" spans="1:5" hidden="1">
      <c r="A244" s="124">
        <v>1499274</v>
      </c>
      <c r="B244" s="120" t="s">
        <v>532</v>
      </c>
      <c r="C244" s="122">
        <v>1414113</v>
      </c>
      <c r="D244" s="125" t="s">
        <v>334</v>
      </c>
      <c r="E244" s="122">
        <v>1414113</v>
      </c>
    </row>
    <row r="245" spans="1:5" hidden="1">
      <c r="A245" s="122">
        <v>1414782</v>
      </c>
      <c r="B245" s="123" t="s">
        <v>585</v>
      </c>
      <c r="C245" s="122">
        <v>1414782</v>
      </c>
      <c r="D245" s="123" t="s">
        <v>605</v>
      </c>
      <c r="E245" s="119"/>
    </row>
    <row r="246" spans="1:5" hidden="1">
      <c r="A246" s="124">
        <v>1475636</v>
      </c>
      <c r="B246" s="120" t="s">
        <v>532</v>
      </c>
      <c r="C246" s="122">
        <v>1414782</v>
      </c>
      <c r="D246" s="125" t="s">
        <v>247</v>
      </c>
      <c r="E246" s="122">
        <v>1414782</v>
      </c>
    </row>
    <row r="247" spans="1:5" hidden="1">
      <c r="A247" s="124">
        <v>1475637</v>
      </c>
      <c r="B247" s="120" t="s">
        <v>532</v>
      </c>
      <c r="C247" s="122">
        <v>1414782</v>
      </c>
      <c r="D247" s="125" t="s">
        <v>246</v>
      </c>
      <c r="E247" s="122">
        <v>1414782</v>
      </c>
    </row>
    <row r="248" spans="1:5" hidden="1">
      <c r="A248" s="124">
        <v>1477479</v>
      </c>
      <c r="B248" s="120" t="s">
        <v>532</v>
      </c>
      <c r="C248" s="122">
        <v>1414782</v>
      </c>
      <c r="D248" s="125" t="s">
        <v>23</v>
      </c>
      <c r="E248" s="119" t="s">
        <v>615</v>
      </c>
    </row>
    <row r="249" spans="1:5" hidden="1">
      <c r="A249" s="122">
        <v>1414813</v>
      </c>
      <c r="B249" s="123" t="s">
        <v>585</v>
      </c>
      <c r="C249" s="122">
        <v>1414813</v>
      </c>
      <c r="D249" s="123" t="s">
        <v>542</v>
      </c>
      <c r="E249" s="119"/>
    </row>
    <row r="250" spans="1:5" hidden="1">
      <c r="A250" s="124">
        <v>1406455</v>
      </c>
      <c r="B250" s="120" t="s">
        <v>532</v>
      </c>
      <c r="C250" s="122">
        <v>1414813</v>
      </c>
      <c r="D250" s="125" t="s">
        <v>245</v>
      </c>
      <c r="E250" s="118">
        <v>1414813</v>
      </c>
    </row>
    <row r="251" spans="1:5" hidden="1">
      <c r="A251" s="124">
        <v>1406456</v>
      </c>
      <c r="B251" s="120" t="s">
        <v>532</v>
      </c>
      <c r="C251" s="122">
        <v>1414813</v>
      </c>
      <c r="D251" s="125" t="s">
        <v>244</v>
      </c>
      <c r="E251" s="118">
        <v>1414813</v>
      </c>
    </row>
    <row r="252" spans="1:5" hidden="1">
      <c r="A252" s="124">
        <v>1477479</v>
      </c>
      <c r="B252" s="120" t="s">
        <v>532</v>
      </c>
      <c r="C252" s="122">
        <v>1414813</v>
      </c>
      <c r="D252" s="125" t="s">
        <v>23</v>
      </c>
      <c r="E252" s="119" t="s">
        <v>615</v>
      </c>
    </row>
    <row r="253" spans="1:5" hidden="1">
      <c r="A253" s="122">
        <v>1414846</v>
      </c>
      <c r="B253" s="123" t="s">
        <v>585</v>
      </c>
      <c r="C253" s="122">
        <v>1414846</v>
      </c>
      <c r="D253" s="123" t="s">
        <v>606</v>
      </c>
      <c r="E253" s="119"/>
    </row>
    <row r="254" spans="1:5" hidden="1">
      <c r="A254" s="124">
        <v>1484351</v>
      </c>
      <c r="B254" s="120" t="s">
        <v>532</v>
      </c>
      <c r="C254" s="122">
        <v>1414846</v>
      </c>
      <c r="D254" s="125" t="s">
        <v>240</v>
      </c>
      <c r="E254" s="118" t="s">
        <v>628</v>
      </c>
    </row>
    <row r="255" spans="1:5" hidden="1">
      <c r="A255" s="124">
        <v>1484353</v>
      </c>
      <c r="B255" s="120" t="s">
        <v>532</v>
      </c>
      <c r="C255" s="122">
        <v>1414846</v>
      </c>
      <c r="D255" s="125" t="s">
        <v>242</v>
      </c>
      <c r="E255" s="118" t="s">
        <v>628</v>
      </c>
    </row>
    <row r="256" spans="1:5" hidden="1">
      <c r="A256" s="124">
        <v>1477481</v>
      </c>
      <c r="B256" s="120" t="s">
        <v>532</v>
      </c>
      <c r="C256" s="122">
        <v>1414846</v>
      </c>
      <c r="D256" s="125" t="s">
        <v>58</v>
      </c>
      <c r="E256" s="118" t="s">
        <v>620</v>
      </c>
    </row>
    <row r="257" spans="1:5" hidden="1">
      <c r="A257" s="124">
        <v>1500420</v>
      </c>
      <c r="B257" s="120" t="s">
        <v>532</v>
      </c>
      <c r="C257" s="122">
        <v>1414846</v>
      </c>
      <c r="D257" s="125" t="s">
        <v>239</v>
      </c>
      <c r="E257" s="122">
        <v>1414846</v>
      </c>
    </row>
    <row r="258" spans="1:5" hidden="1">
      <c r="A258" s="122">
        <v>1414194</v>
      </c>
      <c r="B258" s="123" t="s">
        <v>585</v>
      </c>
      <c r="C258" s="122">
        <v>1414194</v>
      </c>
      <c r="D258" s="123" t="s">
        <v>607</v>
      </c>
      <c r="E258" s="119"/>
    </row>
    <row r="259" spans="1:5" hidden="1">
      <c r="A259" s="124">
        <v>1472689</v>
      </c>
      <c r="B259" s="120" t="s">
        <v>532</v>
      </c>
      <c r="C259" s="122">
        <v>1414194</v>
      </c>
      <c r="D259" s="125" t="s">
        <v>297</v>
      </c>
      <c r="E259" s="122">
        <v>1414194</v>
      </c>
    </row>
    <row r="260" spans="1:5" hidden="1">
      <c r="A260" s="124">
        <v>1476001</v>
      </c>
      <c r="B260" s="120" t="s">
        <v>532</v>
      </c>
      <c r="C260" s="122">
        <v>1414194</v>
      </c>
      <c r="D260" s="125" t="s">
        <v>296</v>
      </c>
      <c r="E260" s="122">
        <v>1414194</v>
      </c>
    </row>
    <row r="261" spans="1:5" hidden="1">
      <c r="A261" s="124">
        <v>1477479</v>
      </c>
      <c r="B261" s="120" t="s">
        <v>532</v>
      </c>
      <c r="C261" s="122">
        <v>1414194</v>
      </c>
      <c r="D261" s="125" t="s">
        <v>23</v>
      </c>
      <c r="E261" s="119" t="s">
        <v>615</v>
      </c>
    </row>
    <row r="262" spans="1:5" hidden="1">
      <c r="A262" s="122">
        <v>1414514</v>
      </c>
      <c r="B262" s="123" t="s">
        <v>585</v>
      </c>
      <c r="C262" s="122">
        <v>1414514</v>
      </c>
      <c r="D262" s="123" t="s">
        <v>541</v>
      </c>
      <c r="E262" s="119"/>
    </row>
    <row r="263" spans="1:5" hidden="1">
      <c r="A263" s="124">
        <v>1227787</v>
      </c>
      <c r="B263" s="120" t="s">
        <v>532</v>
      </c>
      <c r="C263" s="122">
        <v>1414514</v>
      </c>
      <c r="D263" s="125" t="s">
        <v>248</v>
      </c>
      <c r="E263" s="118">
        <v>1414514</v>
      </c>
    </row>
    <row r="264" spans="1:5" hidden="1">
      <c r="A264" s="124">
        <v>1328771</v>
      </c>
      <c r="B264" s="120" t="s">
        <v>532</v>
      </c>
      <c r="C264" s="122">
        <v>1414514</v>
      </c>
      <c r="D264" s="125" t="s">
        <v>249</v>
      </c>
      <c r="E264" s="118">
        <v>1414514</v>
      </c>
    </row>
    <row r="265" spans="1:5" hidden="1">
      <c r="A265" s="124">
        <v>1477479</v>
      </c>
      <c r="B265" s="120" t="s">
        <v>532</v>
      </c>
      <c r="C265" s="122">
        <v>1414514</v>
      </c>
      <c r="D265" s="125" t="s">
        <v>23</v>
      </c>
      <c r="E265" s="119" t="s">
        <v>615</v>
      </c>
    </row>
    <row r="266" spans="1:5" hidden="1">
      <c r="A266" s="122">
        <v>1414169</v>
      </c>
      <c r="B266" s="123" t="s">
        <v>585</v>
      </c>
      <c r="C266" s="122">
        <v>1414169</v>
      </c>
      <c r="D266" s="123" t="s">
        <v>544</v>
      </c>
      <c r="E266" s="119"/>
    </row>
    <row r="267" spans="1:5" hidden="1">
      <c r="A267" s="124">
        <v>1358077</v>
      </c>
      <c r="B267" s="120" t="s">
        <v>532</v>
      </c>
      <c r="C267" s="122">
        <v>1414169</v>
      </c>
      <c r="D267" s="125" t="s">
        <v>287</v>
      </c>
      <c r="E267" s="118">
        <v>1414169</v>
      </c>
    </row>
    <row r="268" spans="1:5" hidden="1">
      <c r="A268" s="124">
        <v>1358078</v>
      </c>
      <c r="B268" s="120" t="s">
        <v>532</v>
      </c>
      <c r="C268" s="122">
        <v>1414169</v>
      </c>
      <c r="D268" s="125" t="s">
        <v>285</v>
      </c>
      <c r="E268" s="118">
        <v>1414169</v>
      </c>
    </row>
    <row r="269" spans="1:5" hidden="1">
      <c r="A269" s="124">
        <v>1477478</v>
      </c>
      <c r="B269" s="120" t="s">
        <v>532</v>
      </c>
      <c r="C269" s="122">
        <v>1414169</v>
      </c>
      <c r="D269" s="125" t="s">
        <v>81</v>
      </c>
      <c r="E269" s="118" t="s">
        <v>625</v>
      </c>
    </row>
    <row r="270" spans="1:5" hidden="1">
      <c r="A270" s="122">
        <v>1414635</v>
      </c>
      <c r="B270" s="123" t="s">
        <v>585</v>
      </c>
      <c r="C270" s="122">
        <v>1414635</v>
      </c>
      <c r="D270" s="123" t="s">
        <v>538</v>
      </c>
      <c r="E270" s="119"/>
    </row>
    <row r="271" spans="1:5" hidden="1">
      <c r="A271" s="124">
        <v>1306875</v>
      </c>
      <c r="B271" s="120" t="s">
        <v>532</v>
      </c>
      <c r="C271" s="122">
        <v>1414635</v>
      </c>
      <c r="D271" s="125" t="s">
        <v>537</v>
      </c>
      <c r="E271" s="118">
        <v>1414635</v>
      </c>
    </row>
    <row r="272" spans="1:5" hidden="1">
      <c r="A272" s="124">
        <v>1299936</v>
      </c>
      <c r="B272" s="120" t="s">
        <v>532</v>
      </c>
      <c r="C272" s="122">
        <v>1414635</v>
      </c>
      <c r="D272" s="125" t="s">
        <v>290</v>
      </c>
      <c r="E272" s="118">
        <v>1414635</v>
      </c>
    </row>
    <row r="273" spans="1:5" hidden="1">
      <c r="A273" s="124">
        <v>1477479</v>
      </c>
      <c r="B273" s="120" t="s">
        <v>532</v>
      </c>
      <c r="C273" s="122">
        <v>1414635</v>
      </c>
      <c r="D273" s="125" t="s">
        <v>23</v>
      </c>
      <c r="E273" s="119" t="s">
        <v>615</v>
      </c>
    </row>
    <row r="274" spans="1:5" hidden="1">
      <c r="A274" s="122">
        <v>1414206</v>
      </c>
      <c r="B274" s="123" t="s">
        <v>585</v>
      </c>
      <c r="C274" s="122">
        <v>1414206</v>
      </c>
      <c r="D274" s="123" t="s">
        <v>608</v>
      </c>
      <c r="E274" s="119"/>
    </row>
    <row r="275" spans="1:5" hidden="1">
      <c r="A275" s="124">
        <v>1475824</v>
      </c>
      <c r="B275" s="120" t="s">
        <v>532</v>
      </c>
      <c r="C275" s="122">
        <v>1414206</v>
      </c>
      <c r="D275" s="125" t="s">
        <v>284</v>
      </c>
      <c r="E275" s="122">
        <v>1414206</v>
      </c>
    </row>
    <row r="276" spans="1:5" hidden="1">
      <c r="A276" s="124">
        <v>1475825</v>
      </c>
      <c r="B276" s="120" t="s">
        <v>532</v>
      </c>
      <c r="C276" s="122">
        <v>1414206</v>
      </c>
      <c r="D276" s="125" t="s">
        <v>283</v>
      </c>
      <c r="E276" s="122">
        <v>1414206</v>
      </c>
    </row>
    <row r="277" spans="1:5" hidden="1">
      <c r="A277" s="124">
        <v>1477479</v>
      </c>
      <c r="B277" s="120" t="s">
        <v>532</v>
      </c>
      <c r="C277" s="122">
        <v>1414206</v>
      </c>
      <c r="D277" s="125" t="s">
        <v>23</v>
      </c>
      <c r="E277" s="119" t="s">
        <v>615</v>
      </c>
    </row>
    <row r="278" spans="1:5" hidden="1">
      <c r="A278" s="122">
        <v>1414158</v>
      </c>
      <c r="B278" s="123" t="s">
        <v>585</v>
      </c>
      <c r="C278" s="122">
        <v>1414158</v>
      </c>
      <c r="D278" s="123" t="s">
        <v>609</v>
      </c>
      <c r="E278" s="119"/>
    </row>
    <row r="279" spans="1:5" hidden="1">
      <c r="A279" s="124">
        <v>1456084</v>
      </c>
      <c r="B279" s="120" t="s">
        <v>532</v>
      </c>
      <c r="C279" s="122">
        <v>1414158</v>
      </c>
      <c r="D279" s="125" t="s">
        <v>322</v>
      </c>
      <c r="E279" s="122">
        <v>1414158</v>
      </c>
    </row>
    <row r="280" spans="1:5" hidden="1">
      <c r="A280" s="124">
        <v>1456085</v>
      </c>
      <c r="B280" s="120" t="s">
        <v>532</v>
      </c>
      <c r="C280" s="122">
        <v>1414158</v>
      </c>
      <c r="D280" s="125" t="s">
        <v>321</v>
      </c>
      <c r="E280" s="122">
        <v>1414158</v>
      </c>
    </row>
    <row r="281" spans="1:5" hidden="1">
      <c r="A281" s="124">
        <v>1477479</v>
      </c>
      <c r="B281" s="120" t="s">
        <v>532</v>
      </c>
      <c r="C281" s="122">
        <v>1414158</v>
      </c>
      <c r="D281" s="125" t="s">
        <v>23</v>
      </c>
      <c r="E281" s="119" t="s">
        <v>615</v>
      </c>
    </row>
    <row r="282" spans="1:5" hidden="1">
      <c r="A282" s="122">
        <v>1414840</v>
      </c>
      <c r="B282" s="123" t="s">
        <v>585</v>
      </c>
      <c r="C282" s="122">
        <v>1414840</v>
      </c>
      <c r="D282" s="123" t="s">
        <v>610</v>
      </c>
      <c r="E282" s="119"/>
    </row>
    <row r="283" spans="1:5" hidden="1">
      <c r="A283" s="124">
        <v>1488316</v>
      </c>
      <c r="B283" s="120" t="s">
        <v>532</v>
      </c>
      <c r="C283" s="122">
        <v>1414840</v>
      </c>
      <c r="D283" s="125" t="s">
        <v>320</v>
      </c>
      <c r="E283" s="122">
        <v>1414840</v>
      </c>
    </row>
    <row r="284" spans="1:5" hidden="1">
      <c r="A284" s="124">
        <v>1487220</v>
      </c>
      <c r="B284" s="120" t="s">
        <v>532</v>
      </c>
      <c r="C284" s="122">
        <v>1414840</v>
      </c>
      <c r="D284" s="125" t="s">
        <v>319</v>
      </c>
      <c r="E284" s="122">
        <v>1414840</v>
      </c>
    </row>
    <row r="285" spans="1:5" hidden="1">
      <c r="A285" s="124">
        <v>1500865</v>
      </c>
      <c r="B285" s="120" t="s">
        <v>532</v>
      </c>
      <c r="C285" s="122">
        <v>1414840</v>
      </c>
      <c r="D285" s="125" t="s">
        <v>83</v>
      </c>
      <c r="E285" s="118" t="s">
        <v>622</v>
      </c>
    </row>
    <row r="286" spans="1:5" hidden="1">
      <c r="A286" s="122">
        <v>1414525</v>
      </c>
      <c r="B286" s="123" t="s">
        <v>585</v>
      </c>
      <c r="C286" s="122">
        <v>1414525</v>
      </c>
      <c r="D286" s="123" t="s">
        <v>611</v>
      </c>
      <c r="E286" s="119"/>
    </row>
    <row r="287" spans="1:5" hidden="1">
      <c r="A287" s="124">
        <v>1259903</v>
      </c>
      <c r="B287" s="120" t="s">
        <v>532</v>
      </c>
      <c r="C287" s="122">
        <v>1414525</v>
      </c>
      <c r="D287" s="125" t="s">
        <v>312</v>
      </c>
      <c r="E287" s="122">
        <v>1414525</v>
      </c>
    </row>
    <row r="288" spans="1:5" hidden="1">
      <c r="A288" s="124">
        <v>1372314</v>
      </c>
      <c r="B288" s="120" t="s">
        <v>532</v>
      </c>
      <c r="C288" s="122">
        <v>1414525</v>
      </c>
      <c r="D288" s="125" t="s">
        <v>313</v>
      </c>
      <c r="E288" s="122">
        <v>1414525</v>
      </c>
    </row>
    <row r="289" spans="1:5" hidden="1">
      <c r="A289" s="124">
        <v>1477481</v>
      </c>
      <c r="B289" s="120" t="s">
        <v>532</v>
      </c>
      <c r="C289" s="122">
        <v>1414525</v>
      </c>
      <c r="D289" s="125" t="s">
        <v>58</v>
      </c>
      <c r="E289" s="118" t="s">
        <v>620</v>
      </c>
    </row>
    <row r="290" spans="1:5" hidden="1">
      <c r="A290" s="124">
        <v>1498934</v>
      </c>
      <c r="B290" s="120" t="s">
        <v>532</v>
      </c>
      <c r="C290" s="122">
        <v>1414525</v>
      </c>
      <c r="D290" s="125" t="s">
        <v>310</v>
      </c>
      <c r="E290" s="122">
        <v>1414525</v>
      </c>
    </row>
    <row r="291" spans="1:5" hidden="1">
      <c r="A291" s="122">
        <v>1414130</v>
      </c>
      <c r="B291" s="123" t="s">
        <v>585</v>
      </c>
      <c r="C291" s="122">
        <v>1414130</v>
      </c>
      <c r="D291" s="123" t="s">
        <v>612</v>
      </c>
      <c r="E291" s="119"/>
    </row>
    <row r="292" spans="1:5" hidden="1">
      <c r="A292" s="124">
        <v>1374965</v>
      </c>
      <c r="B292" s="120" t="s">
        <v>532</v>
      </c>
      <c r="C292" s="122">
        <v>1414130</v>
      </c>
      <c r="D292" s="125" t="s">
        <v>214</v>
      </c>
      <c r="E292" s="122">
        <v>1414130</v>
      </c>
    </row>
    <row r="293" spans="1:5" hidden="1">
      <c r="A293" s="124">
        <v>1445772</v>
      </c>
      <c r="B293" s="120" t="s">
        <v>532</v>
      </c>
      <c r="C293" s="122">
        <v>1414130</v>
      </c>
      <c r="D293" s="125" t="s">
        <v>207</v>
      </c>
      <c r="E293" s="122">
        <v>1414130</v>
      </c>
    </row>
    <row r="294" spans="1:5" hidden="1">
      <c r="A294" s="124">
        <v>1480481</v>
      </c>
      <c r="B294" s="120" t="s">
        <v>532</v>
      </c>
      <c r="C294" s="122">
        <v>1414130</v>
      </c>
      <c r="D294" s="125" t="s">
        <v>613</v>
      </c>
      <c r="E294" s="122">
        <v>1414130</v>
      </c>
    </row>
    <row r="295" spans="1:5" hidden="1">
      <c r="A295" s="122">
        <v>1414825</v>
      </c>
      <c r="B295" s="123" t="s">
        <v>585</v>
      </c>
      <c r="C295" s="122">
        <v>1414825</v>
      </c>
      <c r="D295" s="123" t="s">
        <v>554</v>
      </c>
      <c r="E295" s="119"/>
    </row>
    <row r="296" spans="1:5" hidden="1">
      <c r="A296" s="124">
        <v>1446416</v>
      </c>
      <c r="B296" s="120" t="s">
        <v>532</v>
      </c>
      <c r="C296" s="122">
        <v>1414825</v>
      </c>
      <c r="D296" s="125" t="s">
        <v>230</v>
      </c>
      <c r="E296" s="118">
        <v>1414825</v>
      </c>
    </row>
    <row r="297" spans="1:5" hidden="1">
      <c r="A297" s="124">
        <v>1465877</v>
      </c>
      <c r="B297" s="120" t="s">
        <v>532</v>
      </c>
      <c r="C297" s="122">
        <v>1414825</v>
      </c>
      <c r="D297" s="125" t="s">
        <v>229</v>
      </c>
      <c r="E297" s="118" t="s">
        <v>617</v>
      </c>
    </row>
    <row r="298" spans="1:5" hidden="1">
      <c r="A298" s="124">
        <v>1477479</v>
      </c>
      <c r="B298" s="120" t="s">
        <v>532</v>
      </c>
      <c r="C298" s="122">
        <v>1414825</v>
      </c>
      <c r="D298" s="125" t="s">
        <v>23</v>
      </c>
      <c r="E298" s="119" t="s">
        <v>615</v>
      </c>
    </row>
    <row r="299" spans="1:5" hidden="1">
      <c r="A299" s="122">
        <v>1414528</v>
      </c>
      <c r="B299" s="123" t="s">
        <v>585</v>
      </c>
      <c r="C299" s="122">
        <v>1414528</v>
      </c>
      <c r="D299" s="123" t="s">
        <v>555</v>
      </c>
      <c r="E299" s="119"/>
    </row>
    <row r="300" spans="1:5" hidden="1">
      <c r="A300" s="124">
        <v>1248943</v>
      </c>
      <c r="B300" s="120" t="s">
        <v>532</v>
      </c>
      <c r="C300" s="122">
        <v>1414528</v>
      </c>
      <c r="D300" s="125" t="s">
        <v>221</v>
      </c>
      <c r="E300" s="118" t="s">
        <v>629</v>
      </c>
    </row>
    <row r="301" spans="1:5" hidden="1">
      <c r="A301" s="124">
        <v>1218418</v>
      </c>
      <c r="B301" s="120" t="s">
        <v>532</v>
      </c>
      <c r="C301" s="122">
        <v>1414528</v>
      </c>
      <c r="D301" s="125" t="s">
        <v>224</v>
      </c>
      <c r="E301" s="118" t="s">
        <v>629</v>
      </c>
    </row>
    <row r="302" spans="1:5" hidden="1">
      <c r="A302" s="124">
        <v>1477479</v>
      </c>
      <c r="B302" s="120" t="s">
        <v>532</v>
      </c>
      <c r="C302" s="122">
        <v>1414528</v>
      </c>
      <c r="D302" s="125" t="s">
        <v>23</v>
      </c>
      <c r="E302" s="119" t="s">
        <v>615</v>
      </c>
    </row>
    <row r="303" spans="1:5" hidden="1">
      <c r="A303" s="122">
        <v>1414517</v>
      </c>
      <c r="B303" s="123" t="s">
        <v>585</v>
      </c>
      <c r="C303" s="122">
        <v>1414517</v>
      </c>
      <c r="D303" s="123" t="s">
        <v>614</v>
      </c>
      <c r="E303" s="119"/>
    </row>
    <row r="304" spans="1:5" hidden="1">
      <c r="A304" s="124">
        <v>1248943</v>
      </c>
      <c r="B304" s="120" t="s">
        <v>532</v>
      </c>
      <c r="C304" s="122">
        <v>1414517</v>
      </c>
      <c r="D304" s="125" t="s">
        <v>221</v>
      </c>
      <c r="E304" s="118" t="s">
        <v>629</v>
      </c>
    </row>
    <row r="305" spans="1:5" hidden="1">
      <c r="A305" s="124">
        <v>1218418</v>
      </c>
      <c r="B305" s="120" t="s">
        <v>532</v>
      </c>
      <c r="C305" s="122">
        <v>1414517</v>
      </c>
      <c r="D305" s="125" t="s">
        <v>224</v>
      </c>
      <c r="E305" s="118" t="s">
        <v>629</v>
      </c>
    </row>
    <row r="306" spans="1:5" hidden="1">
      <c r="A306" s="124">
        <v>1477481</v>
      </c>
      <c r="B306" s="120" t="s">
        <v>532</v>
      </c>
      <c r="C306" s="122">
        <v>1414517</v>
      </c>
      <c r="D306" s="125" t="s">
        <v>58</v>
      </c>
      <c r="E306" s="118" t="s">
        <v>620</v>
      </c>
    </row>
    <row r="307" spans="1:5" hidden="1">
      <c r="A307" s="124">
        <v>1444123</v>
      </c>
      <c r="B307" s="120" t="s">
        <v>532</v>
      </c>
      <c r="C307" s="122">
        <v>1414517</v>
      </c>
      <c r="D307" s="125" t="s">
        <v>218</v>
      </c>
      <c r="E307" s="122">
        <v>1414517</v>
      </c>
    </row>
    <row r="308" spans="1:5" hidden="1">
      <c r="A308" s="126">
        <v>1414858</v>
      </c>
      <c r="B308" s="119" t="s">
        <v>585</v>
      </c>
      <c r="C308" s="126">
        <v>1414858</v>
      </c>
      <c r="D308" s="126" t="s">
        <v>600</v>
      </c>
      <c r="E308" s="126"/>
    </row>
    <row r="309" spans="1:5" hidden="1">
      <c r="A309" s="120">
        <v>1466437</v>
      </c>
      <c r="B309" s="120" t="s">
        <v>532</v>
      </c>
      <c r="C309" s="126">
        <v>1414858</v>
      </c>
      <c r="D309" s="120" t="s">
        <v>595</v>
      </c>
      <c r="E309" s="126">
        <v>1414858</v>
      </c>
    </row>
  </sheetData>
  <autoFilter ref="A1:AJ309" xr:uid="{617302BC-A512-409B-A56C-CA2C8DFD3490}">
    <filterColumn colId="2">
      <filters>
        <filter val="1414788"/>
      </filters>
    </filterColumn>
  </autoFilter>
  <pageMargins left="0.511811024" right="0.511811024" top="0.78740157499999996" bottom="0.78740157499999996" header="0.31496062000000002" footer="0.3149606200000000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00761-A61C-411A-A6B4-3A2A1C53509E}">
  <dimension ref="A3:H64"/>
  <sheetViews>
    <sheetView topLeftCell="D1" workbookViewId="0">
      <selection activeCell="G13" sqref="G13"/>
    </sheetView>
  </sheetViews>
  <sheetFormatPr defaultColWidth="31.28515625" defaultRowHeight="15"/>
  <cols>
    <col min="1" max="1" width="34" customWidth="1"/>
    <col min="2" max="2" width="43.28515625" customWidth="1"/>
    <col min="3" max="3" width="11.140625" bestFit="1" customWidth="1"/>
    <col min="4" max="4" width="87.28515625" bestFit="1" customWidth="1"/>
    <col min="5" max="5" width="13" customWidth="1"/>
    <col min="6" max="6" width="18.7109375" bestFit="1" customWidth="1"/>
    <col min="7" max="7" width="48.140625" bestFit="1" customWidth="1"/>
    <col min="8" max="8" width="13.85546875" bestFit="1" customWidth="1"/>
  </cols>
  <sheetData>
    <row r="3" spans="1:8">
      <c r="A3" s="87" t="s">
        <v>781</v>
      </c>
      <c r="B3" s="87" t="s">
        <v>780</v>
      </c>
      <c r="C3" s="87" t="s">
        <v>779</v>
      </c>
      <c r="D3" s="87" t="s">
        <v>571</v>
      </c>
      <c r="E3" s="87" t="s">
        <v>778</v>
      </c>
      <c r="F3" s="87" t="s">
        <v>777</v>
      </c>
      <c r="G3" s="87" t="s">
        <v>776</v>
      </c>
      <c r="H3" t="s">
        <v>775</v>
      </c>
    </row>
    <row r="4" spans="1:8">
      <c r="A4" t="s">
        <v>773</v>
      </c>
      <c r="B4" t="s">
        <v>184</v>
      </c>
      <c r="C4">
        <v>1477479</v>
      </c>
      <c r="D4" t="s">
        <v>23</v>
      </c>
      <c r="E4">
        <v>79410</v>
      </c>
      <c r="F4">
        <v>69.900000000000006</v>
      </c>
      <c r="G4" t="s">
        <v>543</v>
      </c>
      <c r="H4">
        <v>1250</v>
      </c>
    </row>
    <row r="5" spans="1:8">
      <c r="A5" t="s">
        <v>773</v>
      </c>
      <c r="B5" t="s">
        <v>184</v>
      </c>
      <c r="C5">
        <v>1484351</v>
      </c>
      <c r="D5" t="s">
        <v>240</v>
      </c>
      <c r="E5">
        <v>79410</v>
      </c>
      <c r="F5">
        <v>69.900000000000006</v>
      </c>
      <c r="G5" t="s">
        <v>543</v>
      </c>
      <c r="H5">
        <v>1250</v>
      </c>
    </row>
    <row r="6" spans="1:8">
      <c r="A6" t="s">
        <v>773</v>
      </c>
      <c r="B6" t="s">
        <v>184</v>
      </c>
      <c r="C6">
        <v>1484353</v>
      </c>
      <c r="D6" t="s">
        <v>242</v>
      </c>
      <c r="E6">
        <v>79410</v>
      </c>
      <c r="F6">
        <v>69.900000000000006</v>
      </c>
      <c r="G6" t="s">
        <v>543</v>
      </c>
      <c r="H6">
        <v>1250</v>
      </c>
    </row>
    <row r="7" spans="1:8">
      <c r="A7" t="s">
        <v>773</v>
      </c>
      <c r="B7" t="s">
        <v>175</v>
      </c>
      <c r="C7">
        <v>1408126</v>
      </c>
      <c r="D7" t="s">
        <v>264</v>
      </c>
      <c r="E7">
        <v>78472</v>
      </c>
      <c r="F7">
        <v>139.9</v>
      </c>
      <c r="G7" t="s">
        <v>557</v>
      </c>
      <c r="H7">
        <v>606</v>
      </c>
    </row>
    <row r="8" spans="1:8">
      <c r="A8" t="s">
        <v>773</v>
      </c>
      <c r="B8" t="s">
        <v>175</v>
      </c>
      <c r="C8">
        <v>1408128</v>
      </c>
      <c r="D8" t="s">
        <v>262</v>
      </c>
      <c r="E8">
        <v>78472</v>
      </c>
      <c r="F8">
        <v>139.9</v>
      </c>
      <c r="G8" t="s">
        <v>557</v>
      </c>
      <c r="H8">
        <v>606</v>
      </c>
    </row>
    <row r="9" spans="1:8">
      <c r="A9" t="s">
        <v>773</v>
      </c>
      <c r="B9" t="s">
        <v>175</v>
      </c>
      <c r="C9">
        <v>1444430</v>
      </c>
      <c r="D9" t="s">
        <v>198</v>
      </c>
      <c r="E9">
        <v>78472</v>
      </c>
      <c r="F9">
        <v>139.9</v>
      </c>
      <c r="G9" t="s">
        <v>557</v>
      </c>
      <c r="H9">
        <v>606</v>
      </c>
    </row>
    <row r="10" spans="1:8">
      <c r="A10" t="s">
        <v>773</v>
      </c>
      <c r="B10" t="s">
        <v>175</v>
      </c>
      <c r="C10">
        <v>1477481</v>
      </c>
      <c r="D10" t="s">
        <v>58</v>
      </c>
      <c r="E10">
        <v>78472</v>
      </c>
      <c r="F10">
        <v>139.9</v>
      </c>
      <c r="G10" t="s">
        <v>557</v>
      </c>
      <c r="H10">
        <v>606</v>
      </c>
    </row>
    <row r="11" spans="1:8">
      <c r="A11" t="s">
        <v>773</v>
      </c>
      <c r="B11" t="s">
        <v>191</v>
      </c>
      <c r="C11">
        <v>1408127</v>
      </c>
      <c r="D11" t="s">
        <v>201</v>
      </c>
      <c r="E11">
        <v>78968</v>
      </c>
      <c r="F11">
        <v>139.9</v>
      </c>
      <c r="G11" t="s">
        <v>556</v>
      </c>
      <c r="H11">
        <v>493</v>
      </c>
    </row>
    <row r="12" spans="1:8">
      <c r="A12" t="s">
        <v>773</v>
      </c>
      <c r="B12" t="s">
        <v>191</v>
      </c>
      <c r="C12">
        <v>1408542</v>
      </c>
      <c r="D12" t="s">
        <v>206</v>
      </c>
      <c r="E12">
        <v>78968</v>
      </c>
      <c r="F12">
        <v>139.9</v>
      </c>
      <c r="G12" t="s">
        <v>556</v>
      </c>
      <c r="H12">
        <v>493</v>
      </c>
    </row>
    <row r="13" spans="1:8">
      <c r="A13" t="s">
        <v>773</v>
      </c>
      <c r="B13" t="s">
        <v>191</v>
      </c>
      <c r="C13">
        <v>1444430</v>
      </c>
      <c r="D13" t="s">
        <v>198</v>
      </c>
      <c r="E13">
        <v>78968</v>
      </c>
      <c r="F13">
        <v>139.9</v>
      </c>
      <c r="G13" t="s">
        <v>556</v>
      </c>
      <c r="H13">
        <v>493</v>
      </c>
    </row>
    <row r="14" spans="1:8">
      <c r="A14" t="s">
        <v>773</v>
      </c>
      <c r="B14" t="s">
        <v>191</v>
      </c>
      <c r="C14">
        <v>1477481</v>
      </c>
      <c r="D14" t="s">
        <v>58</v>
      </c>
      <c r="E14">
        <v>78968</v>
      </c>
      <c r="F14">
        <v>139.9</v>
      </c>
      <c r="G14" t="s">
        <v>556</v>
      </c>
      <c r="H14">
        <v>493</v>
      </c>
    </row>
    <row r="15" spans="1:8">
      <c r="A15" t="s">
        <v>773</v>
      </c>
      <c r="B15" t="s">
        <v>141</v>
      </c>
      <c r="C15">
        <v>1472624</v>
      </c>
      <c r="D15" t="s">
        <v>380</v>
      </c>
      <c r="E15">
        <v>78289</v>
      </c>
      <c r="F15">
        <v>99.9</v>
      </c>
      <c r="G15" t="s">
        <v>596</v>
      </c>
      <c r="H15">
        <v>429</v>
      </c>
    </row>
    <row r="16" spans="1:8">
      <c r="A16" t="s">
        <v>773</v>
      </c>
      <c r="B16" t="s">
        <v>141</v>
      </c>
      <c r="C16">
        <v>1477653</v>
      </c>
      <c r="D16" t="s">
        <v>378</v>
      </c>
      <c r="E16">
        <v>78289</v>
      </c>
      <c r="F16">
        <v>99.9</v>
      </c>
      <c r="G16" t="s">
        <v>596</v>
      </c>
      <c r="H16">
        <v>429</v>
      </c>
    </row>
    <row r="17" spans="1:8">
      <c r="A17" t="s">
        <v>773</v>
      </c>
      <c r="B17" t="s">
        <v>141</v>
      </c>
      <c r="C17">
        <v>1499432</v>
      </c>
      <c r="D17" t="s">
        <v>381</v>
      </c>
      <c r="E17">
        <v>78289</v>
      </c>
      <c r="F17">
        <v>99.9</v>
      </c>
      <c r="G17" t="s">
        <v>596</v>
      </c>
      <c r="H17">
        <v>429</v>
      </c>
    </row>
    <row r="18" spans="1:8">
      <c r="A18" t="s">
        <v>773</v>
      </c>
      <c r="B18" t="s">
        <v>141</v>
      </c>
      <c r="C18">
        <v>1499435</v>
      </c>
      <c r="D18" t="s">
        <v>382</v>
      </c>
      <c r="E18">
        <v>78289</v>
      </c>
      <c r="F18">
        <v>99.9</v>
      </c>
      <c r="G18" t="s">
        <v>596</v>
      </c>
      <c r="H18">
        <v>429</v>
      </c>
    </row>
    <row r="19" spans="1:8">
      <c r="A19" t="s">
        <v>773</v>
      </c>
      <c r="B19" t="s">
        <v>139</v>
      </c>
      <c r="C19">
        <v>1329248</v>
      </c>
      <c r="D19" t="s">
        <v>392</v>
      </c>
      <c r="E19">
        <v>79050</v>
      </c>
      <c r="F19">
        <v>99.9</v>
      </c>
      <c r="G19" t="s">
        <v>597</v>
      </c>
      <c r="H19">
        <v>246</v>
      </c>
    </row>
    <row r="20" spans="1:8">
      <c r="A20" t="s">
        <v>773</v>
      </c>
      <c r="B20" t="s">
        <v>139</v>
      </c>
      <c r="C20">
        <v>1477478</v>
      </c>
      <c r="D20" t="s">
        <v>81</v>
      </c>
      <c r="E20">
        <v>79050</v>
      </c>
      <c r="F20">
        <v>99.9</v>
      </c>
      <c r="G20" t="s">
        <v>597</v>
      </c>
      <c r="H20">
        <v>246</v>
      </c>
    </row>
    <row r="21" spans="1:8">
      <c r="A21" t="s">
        <v>773</v>
      </c>
      <c r="B21" t="s">
        <v>139</v>
      </c>
      <c r="C21">
        <v>1481283</v>
      </c>
      <c r="D21" t="s">
        <v>397</v>
      </c>
      <c r="E21">
        <v>79050</v>
      </c>
      <c r="F21">
        <v>99.9</v>
      </c>
      <c r="G21" t="s">
        <v>597</v>
      </c>
      <c r="H21">
        <v>246</v>
      </c>
    </row>
    <row r="22" spans="1:8">
      <c r="A22" t="s">
        <v>773</v>
      </c>
      <c r="B22" t="s">
        <v>181</v>
      </c>
      <c r="C22">
        <v>1227787</v>
      </c>
      <c r="D22" t="s">
        <v>248</v>
      </c>
      <c r="E22">
        <v>79210</v>
      </c>
      <c r="F22">
        <v>72.900000000000006</v>
      </c>
      <c r="G22" t="s">
        <v>541</v>
      </c>
      <c r="H22">
        <v>1888</v>
      </c>
    </row>
    <row r="23" spans="1:8">
      <c r="A23" t="s">
        <v>773</v>
      </c>
      <c r="B23" t="s">
        <v>181</v>
      </c>
      <c r="C23">
        <v>1328771</v>
      </c>
      <c r="D23" t="s">
        <v>249</v>
      </c>
      <c r="E23">
        <v>79210</v>
      </c>
      <c r="F23">
        <v>72.900000000000006</v>
      </c>
      <c r="G23" t="s">
        <v>541</v>
      </c>
      <c r="H23">
        <v>1888</v>
      </c>
    </row>
    <row r="24" spans="1:8">
      <c r="A24" t="s">
        <v>773</v>
      </c>
      <c r="B24" t="s">
        <v>181</v>
      </c>
      <c r="C24">
        <v>1477479</v>
      </c>
      <c r="D24" t="s">
        <v>23</v>
      </c>
      <c r="E24">
        <v>79210</v>
      </c>
      <c r="F24">
        <v>72.900000000000006</v>
      </c>
      <c r="G24" t="s">
        <v>541</v>
      </c>
      <c r="H24">
        <v>1888</v>
      </c>
    </row>
    <row r="25" spans="1:8">
      <c r="A25" t="s">
        <v>773</v>
      </c>
      <c r="B25" t="s">
        <v>134</v>
      </c>
      <c r="C25">
        <v>1238957</v>
      </c>
      <c r="D25" t="s">
        <v>403</v>
      </c>
      <c r="E25">
        <v>78933</v>
      </c>
      <c r="F25">
        <v>34.99</v>
      </c>
      <c r="G25" t="s">
        <v>563</v>
      </c>
      <c r="H25">
        <v>764</v>
      </c>
    </row>
    <row r="26" spans="1:8">
      <c r="A26" t="s">
        <v>773</v>
      </c>
      <c r="B26" t="s">
        <v>134</v>
      </c>
      <c r="C26">
        <v>1376739</v>
      </c>
      <c r="D26" t="s">
        <v>405</v>
      </c>
      <c r="E26">
        <v>78933</v>
      </c>
      <c r="F26">
        <v>34.99</v>
      </c>
      <c r="G26" t="s">
        <v>563</v>
      </c>
      <c r="H26">
        <v>764</v>
      </c>
    </row>
    <row r="27" spans="1:8">
      <c r="A27" t="s">
        <v>773</v>
      </c>
      <c r="B27" t="s">
        <v>134</v>
      </c>
      <c r="C27">
        <v>1424077</v>
      </c>
      <c r="D27" t="s">
        <v>404</v>
      </c>
      <c r="E27">
        <v>78933</v>
      </c>
      <c r="F27">
        <v>34.99</v>
      </c>
      <c r="G27" t="s">
        <v>563</v>
      </c>
      <c r="H27">
        <v>764</v>
      </c>
    </row>
    <row r="28" spans="1:8">
      <c r="A28" t="s">
        <v>773</v>
      </c>
      <c r="B28" t="s">
        <v>134</v>
      </c>
      <c r="C28">
        <v>1477478</v>
      </c>
      <c r="D28" t="s">
        <v>81</v>
      </c>
      <c r="E28">
        <v>78933</v>
      </c>
      <c r="F28">
        <v>34.99</v>
      </c>
      <c r="G28" t="s">
        <v>563</v>
      </c>
      <c r="H28">
        <v>764</v>
      </c>
    </row>
    <row r="29" spans="1:8">
      <c r="A29" t="s">
        <v>773</v>
      </c>
      <c r="B29" t="s">
        <v>135</v>
      </c>
      <c r="C29">
        <v>1238957</v>
      </c>
      <c r="D29" t="s">
        <v>403</v>
      </c>
      <c r="E29">
        <v>78205</v>
      </c>
      <c r="F29">
        <v>34.99</v>
      </c>
      <c r="G29" t="s">
        <v>563</v>
      </c>
      <c r="H29">
        <v>632</v>
      </c>
    </row>
    <row r="30" spans="1:8">
      <c r="A30" t="s">
        <v>773</v>
      </c>
      <c r="B30" t="s">
        <v>135</v>
      </c>
      <c r="C30">
        <v>1376738</v>
      </c>
      <c r="D30" t="s">
        <v>402</v>
      </c>
      <c r="E30">
        <v>78205</v>
      </c>
      <c r="F30">
        <v>34.99</v>
      </c>
      <c r="G30" t="s">
        <v>563</v>
      </c>
      <c r="H30">
        <v>632</v>
      </c>
    </row>
    <row r="31" spans="1:8">
      <c r="A31" t="s">
        <v>773</v>
      </c>
      <c r="B31" t="s">
        <v>135</v>
      </c>
      <c r="C31">
        <v>1424077</v>
      </c>
      <c r="D31" t="s">
        <v>404</v>
      </c>
      <c r="E31">
        <v>78205</v>
      </c>
      <c r="F31">
        <v>34.99</v>
      </c>
      <c r="G31" t="s">
        <v>563</v>
      </c>
      <c r="H31">
        <v>632</v>
      </c>
    </row>
    <row r="32" spans="1:8">
      <c r="A32" t="s">
        <v>773</v>
      </c>
      <c r="B32" t="s">
        <v>135</v>
      </c>
      <c r="C32">
        <v>1477478</v>
      </c>
      <c r="D32" t="s">
        <v>81</v>
      </c>
      <c r="E32">
        <v>78205</v>
      </c>
      <c r="F32">
        <v>34.99</v>
      </c>
      <c r="G32" t="s">
        <v>563</v>
      </c>
      <c r="H32">
        <v>632</v>
      </c>
    </row>
    <row r="33" spans="1:8">
      <c r="A33" t="s">
        <v>773</v>
      </c>
      <c r="B33" t="s">
        <v>155</v>
      </c>
      <c r="C33">
        <v>1446844</v>
      </c>
      <c r="D33" t="s">
        <v>333</v>
      </c>
      <c r="E33">
        <v>79187</v>
      </c>
      <c r="F33">
        <v>49.9</v>
      </c>
      <c r="G33" t="s">
        <v>552</v>
      </c>
      <c r="H33">
        <v>694</v>
      </c>
    </row>
    <row r="34" spans="1:8">
      <c r="A34" t="s">
        <v>773</v>
      </c>
      <c r="B34" t="s">
        <v>155</v>
      </c>
      <c r="C34">
        <v>1492059</v>
      </c>
      <c r="D34" t="s">
        <v>332</v>
      </c>
      <c r="E34">
        <v>79187</v>
      </c>
      <c r="F34">
        <v>49.9</v>
      </c>
      <c r="G34" t="s">
        <v>552</v>
      </c>
      <c r="H34">
        <v>694</v>
      </c>
    </row>
    <row r="35" spans="1:8">
      <c r="A35" t="s">
        <v>773</v>
      </c>
      <c r="B35" t="s">
        <v>155</v>
      </c>
      <c r="C35">
        <v>1500485</v>
      </c>
      <c r="D35" t="s">
        <v>331</v>
      </c>
      <c r="E35">
        <v>79187</v>
      </c>
      <c r="F35">
        <v>49.9</v>
      </c>
      <c r="G35" t="s">
        <v>552</v>
      </c>
      <c r="H35">
        <v>694</v>
      </c>
    </row>
    <row r="36" spans="1:8">
      <c r="A36" t="s">
        <v>773</v>
      </c>
      <c r="B36" t="s">
        <v>155</v>
      </c>
      <c r="C36">
        <v>1500865</v>
      </c>
      <c r="D36" t="s">
        <v>83</v>
      </c>
      <c r="E36">
        <v>79187</v>
      </c>
      <c r="F36">
        <v>49.9</v>
      </c>
      <c r="G36" t="s">
        <v>552</v>
      </c>
      <c r="H36">
        <v>694</v>
      </c>
    </row>
    <row r="37" spans="1:8">
      <c r="A37" t="s">
        <v>773</v>
      </c>
      <c r="B37" t="s">
        <v>153</v>
      </c>
      <c r="C37">
        <v>1467555</v>
      </c>
      <c r="D37" t="s">
        <v>350</v>
      </c>
      <c r="E37">
        <v>78592</v>
      </c>
      <c r="F37">
        <v>59.99</v>
      </c>
      <c r="G37" t="s">
        <v>584</v>
      </c>
      <c r="H37">
        <v>1655</v>
      </c>
    </row>
    <row r="38" spans="1:8">
      <c r="A38" t="s">
        <v>773</v>
      </c>
      <c r="B38" t="s">
        <v>153</v>
      </c>
      <c r="C38">
        <v>1477479</v>
      </c>
      <c r="D38" t="s">
        <v>23</v>
      </c>
      <c r="E38">
        <v>78592</v>
      </c>
      <c r="F38">
        <v>59.99</v>
      </c>
      <c r="G38" t="s">
        <v>584</v>
      </c>
      <c r="H38">
        <v>1655</v>
      </c>
    </row>
    <row r="39" spans="1:8">
      <c r="A39" t="s">
        <v>773</v>
      </c>
      <c r="B39" t="s">
        <v>153</v>
      </c>
      <c r="C39">
        <v>1500294</v>
      </c>
      <c r="D39" t="s">
        <v>349</v>
      </c>
      <c r="E39">
        <v>78592</v>
      </c>
      <c r="F39">
        <v>59.99</v>
      </c>
      <c r="G39" t="s">
        <v>584</v>
      </c>
      <c r="H39">
        <v>1655</v>
      </c>
    </row>
    <row r="40" spans="1:8">
      <c r="A40" t="s">
        <v>773</v>
      </c>
      <c r="B40" t="s">
        <v>153</v>
      </c>
      <c r="C40">
        <v>1502532</v>
      </c>
      <c r="D40" t="s">
        <v>347</v>
      </c>
      <c r="E40">
        <v>78592</v>
      </c>
      <c r="F40">
        <v>59.99</v>
      </c>
      <c r="G40" t="s">
        <v>584</v>
      </c>
      <c r="H40">
        <v>1655</v>
      </c>
    </row>
    <row r="41" spans="1:8">
      <c r="A41" t="s">
        <v>773</v>
      </c>
      <c r="B41" t="s">
        <v>145</v>
      </c>
      <c r="C41">
        <v>1381752</v>
      </c>
      <c r="D41" t="s">
        <v>355</v>
      </c>
      <c r="E41">
        <v>78971</v>
      </c>
      <c r="F41">
        <v>32.99</v>
      </c>
      <c r="G41" t="s">
        <v>535</v>
      </c>
      <c r="H41">
        <v>2753</v>
      </c>
    </row>
    <row r="42" spans="1:8">
      <c r="A42" t="s">
        <v>773</v>
      </c>
      <c r="B42" t="s">
        <v>145</v>
      </c>
      <c r="C42">
        <v>1381761</v>
      </c>
      <c r="D42" t="s">
        <v>365</v>
      </c>
      <c r="E42">
        <v>78971</v>
      </c>
      <c r="F42">
        <v>32.99</v>
      </c>
      <c r="G42" t="s">
        <v>535</v>
      </c>
      <c r="H42">
        <v>2753</v>
      </c>
    </row>
    <row r="43" spans="1:8">
      <c r="A43" t="s">
        <v>773</v>
      </c>
      <c r="B43" t="s">
        <v>145</v>
      </c>
      <c r="C43">
        <v>1472711</v>
      </c>
      <c r="D43" t="s">
        <v>351</v>
      </c>
      <c r="E43">
        <v>78971</v>
      </c>
      <c r="F43">
        <v>32.99</v>
      </c>
      <c r="G43" t="s">
        <v>535</v>
      </c>
      <c r="H43">
        <v>2753</v>
      </c>
    </row>
    <row r="44" spans="1:8">
      <c r="A44" t="s">
        <v>773</v>
      </c>
      <c r="B44" t="s">
        <v>145</v>
      </c>
      <c r="C44">
        <v>1500864</v>
      </c>
      <c r="D44" t="s">
        <v>63</v>
      </c>
      <c r="E44">
        <v>78971</v>
      </c>
      <c r="F44">
        <v>32.99</v>
      </c>
      <c r="G44" t="s">
        <v>535</v>
      </c>
      <c r="H44">
        <v>2753</v>
      </c>
    </row>
    <row r="45" spans="1:8">
      <c r="A45" t="s">
        <v>773</v>
      </c>
      <c r="B45" t="s">
        <v>132</v>
      </c>
      <c r="C45">
        <v>1444366</v>
      </c>
      <c r="D45" t="s">
        <v>412</v>
      </c>
      <c r="E45">
        <v>79177</v>
      </c>
      <c r="F45">
        <v>39.99</v>
      </c>
      <c r="G45" t="s">
        <v>546</v>
      </c>
      <c r="H45">
        <v>4243</v>
      </c>
    </row>
    <row r="46" spans="1:8">
      <c r="A46" t="s">
        <v>773</v>
      </c>
      <c r="B46" t="s">
        <v>132</v>
      </c>
      <c r="C46">
        <v>1444367</v>
      </c>
      <c r="D46" t="s">
        <v>413</v>
      </c>
      <c r="E46">
        <v>79177</v>
      </c>
      <c r="F46">
        <v>39.99</v>
      </c>
      <c r="G46" t="s">
        <v>546</v>
      </c>
      <c r="H46">
        <v>4243</v>
      </c>
    </row>
    <row r="47" spans="1:8">
      <c r="A47" t="s">
        <v>773</v>
      </c>
      <c r="B47" t="s">
        <v>132</v>
      </c>
      <c r="C47">
        <v>1444369</v>
      </c>
      <c r="D47" t="s">
        <v>411</v>
      </c>
      <c r="E47">
        <v>79177</v>
      </c>
      <c r="F47">
        <v>39.99</v>
      </c>
      <c r="G47" t="s">
        <v>546</v>
      </c>
      <c r="H47">
        <v>4243</v>
      </c>
    </row>
    <row r="48" spans="1:8">
      <c r="A48" t="s">
        <v>773</v>
      </c>
      <c r="B48" t="s">
        <v>132</v>
      </c>
      <c r="C48">
        <v>1477479</v>
      </c>
      <c r="D48" t="s">
        <v>23</v>
      </c>
      <c r="E48">
        <v>79177</v>
      </c>
      <c r="F48">
        <v>39.99</v>
      </c>
      <c r="G48" t="s">
        <v>546</v>
      </c>
      <c r="H48">
        <v>4243</v>
      </c>
    </row>
    <row r="49" spans="1:8">
      <c r="A49" t="s">
        <v>773</v>
      </c>
      <c r="B49" t="s">
        <v>133</v>
      </c>
      <c r="C49">
        <v>1408468</v>
      </c>
      <c r="D49" t="s">
        <v>547</v>
      </c>
      <c r="E49">
        <v>78938</v>
      </c>
      <c r="F49">
        <v>32.99</v>
      </c>
      <c r="G49" t="s">
        <v>548</v>
      </c>
      <c r="H49">
        <v>6429</v>
      </c>
    </row>
    <row r="50" spans="1:8">
      <c r="A50" t="s">
        <v>773</v>
      </c>
      <c r="B50" t="s">
        <v>133</v>
      </c>
      <c r="C50">
        <v>1440062</v>
      </c>
      <c r="D50" t="s">
        <v>410</v>
      </c>
      <c r="E50">
        <v>78938</v>
      </c>
      <c r="F50">
        <v>32.99</v>
      </c>
      <c r="G50" t="s">
        <v>548</v>
      </c>
      <c r="H50">
        <v>6429</v>
      </c>
    </row>
    <row r="51" spans="1:8">
      <c r="A51" t="s">
        <v>773</v>
      </c>
      <c r="B51" t="s">
        <v>133</v>
      </c>
      <c r="C51">
        <v>1477479</v>
      </c>
      <c r="D51" t="s">
        <v>23</v>
      </c>
      <c r="E51">
        <v>78938</v>
      </c>
      <c r="F51">
        <v>32.99</v>
      </c>
      <c r="G51" t="s">
        <v>548</v>
      </c>
      <c r="H51">
        <v>6429</v>
      </c>
    </row>
    <row r="52" spans="1:8">
      <c r="A52" t="s">
        <v>773</v>
      </c>
      <c r="B52" t="s">
        <v>774</v>
      </c>
      <c r="C52">
        <v>1477479</v>
      </c>
      <c r="D52" t="s">
        <v>23</v>
      </c>
      <c r="E52">
        <v>78940</v>
      </c>
      <c r="F52">
        <v>104.9</v>
      </c>
      <c r="G52" t="s">
        <v>540</v>
      </c>
      <c r="H52">
        <v>1193</v>
      </c>
    </row>
    <row r="53" spans="1:8">
      <c r="A53" t="s">
        <v>773</v>
      </c>
      <c r="B53" t="s">
        <v>774</v>
      </c>
      <c r="C53">
        <v>1487636</v>
      </c>
      <c r="D53" t="s">
        <v>269</v>
      </c>
      <c r="E53">
        <v>78940</v>
      </c>
      <c r="F53">
        <v>104.9</v>
      </c>
      <c r="G53" t="s">
        <v>540</v>
      </c>
      <c r="H53">
        <v>1193</v>
      </c>
    </row>
    <row r="54" spans="1:8">
      <c r="A54" t="s">
        <v>773</v>
      </c>
      <c r="B54" t="s">
        <v>774</v>
      </c>
      <c r="C54">
        <v>1490699</v>
      </c>
      <c r="D54" t="s">
        <v>270</v>
      </c>
      <c r="E54">
        <v>78940</v>
      </c>
      <c r="F54">
        <v>104.9</v>
      </c>
      <c r="G54" t="s">
        <v>540</v>
      </c>
      <c r="H54">
        <v>1193</v>
      </c>
    </row>
    <row r="55" spans="1:8">
      <c r="A55" t="s">
        <v>773</v>
      </c>
      <c r="B55" t="s">
        <v>158</v>
      </c>
      <c r="C55">
        <v>1487220</v>
      </c>
      <c r="D55" t="s">
        <v>319</v>
      </c>
      <c r="E55">
        <v>79047</v>
      </c>
      <c r="F55">
        <v>37.99</v>
      </c>
      <c r="G55" t="s">
        <v>610</v>
      </c>
      <c r="H55">
        <v>6000</v>
      </c>
    </row>
    <row r="56" spans="1:8">
      <c r="A56" t="s">
        <v>773</v>
      </c>
      <c r="B56" t="s">
        <v>158</v>
      </c>
      <c r="C56">
        <v>1488316</v>
      </c>
      <c r="D56" t="s">
        <v>320</v>
      </c>
      <c r="E56">
        <v>79047</v>
      </c>
      <c r="F56">
        <v>37.99</v>
      </c>
      <c r="G56" t="s">
        <v>610</v>
      </c>
      <c r="H56">
        <v>6000</v>
      </c>
    </row>
    <row r="57" spans="1:8">
      <c r="A57" t="s">
        <v>773</v>
      </c>
      <c r="B57" t="s">
        <v>158</v>
      </c>
      <c r="C57">
        <v>1500865</v>
      </c>
      <c r="D57" t="s">
        <v>83</v>
      </c>
      <c r="E57">
        <v>79047</v>
      </c>
      <c r="F57">
        <v>37.99</v>
      </c>
      <c r="G57" t="s">
        <v>610</v>
      </c>
      <c r="H57">
        <v>6000</v>
      </c>
    </row>
    <row r="58" spans="1:8">
      <c r="A58" t="s">
        <v>773</v>
      </c>
      <c r="B58" t="s">
        <v>157</v>
      </c>
      <c r="C58">
        <v>1456084</v>
      </c>
      <c r="D58" t="s">
        <v>322</v>
      </c>
      <c r="E58">
        <v>79496</v>
      </c>
      <c r="F58">
        <v>49.99</v>
      </c>
      <c r="G58" t="s">
        <v>609</v>
      </c>
      <c r="H58">
        <v>2684</v>
      </c>
    </row>
    <row r="59" spans="1:8">
      <c r="A59" t="s">
        <v>773</v>
      </c>
      <c r="B59" t="s">
        <v>157</v>
      </c>
      <c r="C59">
        <v>1456085</v>
      </c>
      <c r="D59" t="s">
        <v>321</v>
      </c>
      <c r="E59">
        <v>79496</v>
      </c>
      <c r="F59">
        <v>49.99</v>
      </c>
      <c r="G59" t="s">
        <v>609</v>
      </c>
      <c r="H59">
        <v>2684</v>
      </c>
    </row>
    <row r="60" spans="1:8">
      <c r="A60" t="s">
        <v>773</v>
      </c>
      <c r="B60" t="s">
        <v>157</v>
      </c>
      <c r="C60">
        <v>1477479</v>
      </c>
      <c r="D60" t="s">
        <v>23</v>
      </c>
      <c r="E60">
        <v>79496</v>
      </c>
      <c r="F60">
        <v>49.99</v>
      </c>
      <c r="G60" t="s">
        <v>609</v>
      </c>
      <c r="H60">
        <v>2684</v>
      </c>
    </row>
    <row r="61" spans="1:8">
      <c r="A61" t="s">
        <v>773</v>
      </c>
      <c r="B61" t="s">
        <v>190</v>
      </c>
      <c r="C61">
        <v>1374965</v>
      </c>
      <c r="D61" t="s">
        <v>214</v>
      </c>
      <c r="E61">
        <v>79042</v>
      </c>
      <c r="F61">
        <v>109.9</v>
      </c>
      <c r="G61" t="s">
        <v>612</v>
      </c>
      <c r="H61">
        <v>212</v>
      </c>
    </row>
    <row r="62" spans="1:8">
      <c r="A62" t="s">
        <v>773</v>
      </c>
      <c r="B62" t="s">
        <v>190</v>
      </c>
      <c r="C62">
        <v>1445772</v>
      </c>
      <c r="D62" t="s">
        <v>207</v>
      </c>
      <c r="E62">
        <v>79042</v>
      </c>
      <c r="F62">
        <v>109.9</v>
      </c>
      <c r="G62" t="s">
        <v>612</v>
      </c>
      <c r="H62">
        <v>212</v>
      </c>
    </row>
    <row r="63" spans="1:8">
      <c r="A63" t="s">
        <v>773</v>
      </c>
      <c r="B63" t="s">
        <v>190</v>
      </c>
      <c r="C63">
        <v>1480481</v>
      </c>
      <c r="D63" t="s">
        <v>212</v>
      </c>
      <c r="E63">
        <v>79042</v>
      </c>
      <c r="F63">
        <v>109.9</v>
      </c>
      <c r="G63" t="s">
        <v>612</v>
      </c>
      <c r="H63">
        <v>212</v>
      </c>
    </row>
    <row r="64" spans="1:8">
      <c r="A64" t="s">
        <v>460</v>
      </c>
      <c r="H64">
        <v>108782</v>
      </c>
    </row>
  </sheetData>
  <autoFilter ref="A3:I64" xr:uid="{BB000761-A61C-411A-A6B4-3A2A1C53509E}"/>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Planilhas</vt:lpstr>
      </vt:variant>
      <vt:variant>
        <vt:i4>16</vt:i4>
      </vt:variant>
    </vt:vector>
  </HeadingPairs>
  <TitlesOfParts>
    <vt:vector size="16" baseType="lpstr">
      <vt:lpstr>BASE - Geral</vt:lpstr>
      <vt:lpstr>Só KIT CP03</vt:lpstr>
      <vt:lpstr>Só KIT CP04</vt:lpstr>
      <vt:lpstr>Planilha1</vt:lpstr>
      <vt:lpstr>Demanda Isolada KIT</vt:lpstr>
      <vt:lpstr>Composição 22.06.22</vt:lpstr>
      <vt:lpstr>KIT QUE TIVEMOS REAÇÃO</vt:lpstr>
      <vt:lpstr>KITS SUB Diretas com alt 3 </vt:lpstr>
      <vt:lpstr>Controle</vt:lpstr>
      <vt:lpstr>KITS COM SUBS APROVADAS CP3</vt:lpstr>
      <vt:lpstr>PLANOS DE AÇÃO CFT CP04</vt:lpstr>
      <vt:lpstr>PLANOS DE AÇÃO CFT CP05</vt:lpstr>
      <vt:lpstr>PLANOS DE AÇÃO C&amp;E CP05</vt:lpstr>
      <vt:lpstr>PLANOS DE AÇÃO c&amp;e</vt:lpstr>
      <vt:lpstr>Composição KIT</vt:lpstr>
      <vt:lpstr>Composição Presentes CP06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Welton Rosa/SPO/BR</dc:creator>
  <cp:lastModifiedBy>Valter Mauricio/SPO/BR</cp:lastModifiedBy>
  <dcterms:created xsi:type="dcterms:W3CDTF">2022-10-04T14:46:44Z</dcterms:created>
  <dcterms:modified xsi:type="dcterms:W3CDTF">2022-12-06T12:14:43Z</dcterms:modified>
</cp:coreProperties>
</file>